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/>
  </bookViews>
  <sheets>
    <sheet name="прил № 3 (01.01.19)" sheetId="103" r:id="rId1"/>
    <sheet name="3.1. ГруппыДО_Норматив_обл 2019" sheetId="99" r:id="rId2"/>
    <sheet name="3.1.ГруппыДО_Нормат_обл 2020-21" sheetId="100" r:id="rId3"/>
    <sheet name="3.2.расчет фот мест дс (2019)" sheetId="71" r:id="rId4"/>
    <sheet name="3.2.расчет фот мест дс (2020-21" sheetId="96" r:id="rId5"/>
    <sheet name="фот 1-3 г мб и об" sheetId="72" r:id="rId6"/>
    <sheet name="фот 3-7 л мб и об" sheetId="73" r:id="rId7"/>
    <sheet name="3.3.расчет прочих дс" sheetId="98" r:id="rId8"/>
    <sheet name="3.4.присмотр" sheetId="63" r:id="rId9"/>
    <sheet name="продукты" sheetId="64" r:id="rId10"/>
    <sheet name="мягкий инв" sheetId="65" r:id="rId11"/>
    <sheet name="бут вода" sheetId="66" r:id="rId12"/>
    <sheet name="хоз инв" sheetId="67" r:id="rId13"/>
    <sheet name="3.5. субвенции школ 2019" sheetId="83" r:id="rId14"/>
    <sheet name="3.5. субвенции школ 2020" sheetId="84" r:id="rId15"/>
    <sheet name="3.5. субвенции школ 2021" sheetId="85" r:id="rId16"/>
    <sheet name="Норматив обл 2019" sheetId="90" r:id="rId17"/>
    <sheet name="Норматив обл 2020" sheetId="89" r:id="rId18"/>
    <sheet name="Норматив обл 2021" sheetId="88" r:id="rId19"/>
    <sheet name="Норматив обл 2019 (инк)" sheetId="93" r:id="rId20"/>
    <sheet name="Норматив обл 2020 (инк)" sheetId="94" r:id="rId21"/>
    <sheet name="Норматив обл 2021 (инк)" sheetId="95" r:id="rId22"/>
    <sheet name="Норматив обл 2019 (доп)" sheetId="91" r:id="rId23"/>
    <sheet name="Норматив обл 2020-21 (доп)" sheetId="92" r:id="rId24"/>
    <sheet name="3.6.расчет фот мест 01.01.19" sheetId="76" r:id="rId25"/>
    <sheet name="3.6.расчет фот мест 2020-2021" sheetId="101" r:id="rId26"/>
    <sheet name="3.7.комм услуги" sheetId="87" r:id="rId27"/>
    <sheet name="3.8.расчет прочих" sheetId="77" r:id="rId28"/>
    <sheet name="291 имущ" sheetId="79" r:id="rId29"/>
    <sheet name="291 земля" sheetId="80" r:id="rId30"/>
    <sheet name="291 трансп" sheetId="102" r:id="rId31"/>
    <sheet name="дотация мб" sheetId="104" r:id="rId32"/>
    <sheet name="часы с 01.01.19" sheetId="82" r:id="rId33"/>
  </sheets>
  <externalReferences>
    <externalReference r:id="rId34"/>
    <externalReference r:id="rId35"/>
  </externalReferences>
  <definedNames>
    <definedName name="dklr" localSheetId="29">#REF!</definedName>
    <definedName name="dklr" localSheetId="30">#REF!</definedName>
    <definedName name="dklr" localSheetId="4">#REF!</definedName>
    <definedName name="dklr" localSheetId="7">#REF!</definedName>
    <definedName name="dklr" localSheetId="24">#REF!</definedName>
    <definedName name="dklr" localSheetId="25">#REF!</definedName>
    <definedName name="dklr" localSheetId="26">#REF!</definedName>
    <definedName name="dklr" localSheetId="27">#REF!</definedName>
    <definedName name="dklr" localSheetId="0">#REF!</definedName>
    <definedName name="dklr">#REF!</definedName>
    <definedName name="Excel_BuiltIn_Database" localSheetId="29">#REF!</definedName>
    <definedName name="Excel_BuiltIn_Database" localSheetId="28">#REF!</definedName>
    <definedName name="Excel_BuiltIn_Database" localSheetId="30">#REF!</definedName>
    <definedName name="Excel_BuiltIn_Database" localSheetId="4">#REF!</definedName>
    <definedName name="Excel_BuiltIn_Database" localSheetId="7">#REF!</definedName>
    <definedName name="Excel_BuiltIn_Database" localSheetId="24">#REF!</definedName>
    <definedName name="Excel_BuiltIn_Database" localSheetId="25">#REF!</definedName>
    <definedName name="Excel_BuiltIn_Database" localSheetId="26">#REF!</definedName>
    <definedName name="Excel_BuiltIn_Database" localSheetId="0">#REF!</definedName>
    <definedName name="Excel_BuiltIn_Database" localSheetId="5">#REF!</definedName>
    <definedName name="Excel_BuiltIn_Database" localSheetId="6">#REF!</definedName>
    <definedName name="Excel_BuiltIn_Database">#REF!</definedName>
    <definedName name="pokj" localSheetId="7">#REF!</definedName>
    <definedName name="pokj" localSheetId="25">#REF!</definedName>
    <definedName name="pokj">#REF!</definedName>
    <definedName name="xxxx">#REF!</definedName>
    <definedName name="zpl" localSheetId="29">#REF!</definedName>
    <definedName name="zpl" localSheetId="30">#REF!</definedName>
    <definedName name="zpl" localSheetId="4">#REF!</definedName>
    <definedName name="zpl" localSheetId="7">#REF!</definedName>
    <definedName name="zpl" localSheetId="24">#REF!</definedName>
    <definedName name="zpl" localSheetId="25">#REF!</definedName>
    <definedName name="zpl" localSheetId="26">#REF!</definedName>
    <definedName name="zpl" localSheetId="0">#REF!</definedName>
    <definedName name="zpl" localSheetId="5">#REF!</definedName>
    <definedName name="zpl" localSheetId="6">#REF!</definedName>
    <definedName name="zpl">#REF!</definedName>
    <definedName name="вбдргп" localSheetId="29">#REF!</definedName>
    <definedName name="вбдргп" localSheetId="30">#REF!</definedName>
    <definedName name="вбдргп" localSheetId="4">#REF!</definedName>
    <definedName name="вбдргп" localSheetId="7">#REF!</definedName>
    <definedName name="вбдргп" localSheetId="24">#REF!</definedName>
    <definedName name="вбдргп" localSheetId="25">#REF!</definedName>
    <definedName name="вбдргп" localSheetId="26">#REF!</definedName>
    <definedName name="вбдргп" localSheetId="0">#REF!</definedName>
    <definedName name="вбдргп">#REF!</definedName>
    <definedName name="ввввв123" localSheetId="29">#REF!</definedName>
    <definedName name="ввввв123" localSheetId="30">#REF!</definedName>
    <definedName name="ввввв123" localSheetId="4">#REF!</definedName>
    <definedName name="ввввв123" localSheetId="7">#REF!</definedName>
    <definedName name="ввввв123" localSheetId="24">#REF!</definedName>
    <definedName name="ввввв123" localSheetId="25">#REF!</definedName>
    <definedName name="ввввв123" localSheetId="26">#REF!</definedName>
    <definedName name="ввввв123" localSheetId="0">#REF!</definedName>
    <definedName name="ввввв123" localSheetId="5">#REF!</definedName>
    <definedName name="ввввв123" localSheetId="6">#REF!</definedName>
    <definedName name="ввввв123">#REF!</definedName>
    <definedName name="ДатаОтчета" localSheetId="1">#REF!</definedName>
    <definedName name="ДатаОтчета" localSheetId="2">#REF!</definedName>
    <definedName name="ДатаОтчета" localSheetId="4">#REF!</definedName>
    <definedName name="ДатаОтчета" localSheetId="7">#REF!</definedName>
    <definedName name="ДатаОтчета" localSheetId="25">#REF!</definedName>
    <definedName name="ДатаОтчета" localSheetId="26">#REF!</definedName>
    <definedName name="ДатаОтчета">#REF!</definedName>
    <definedName name="дс" localSheetId="30">'[1]291 окруж.ср и госпошлины'!$B$9</definedName>
    <definedName name="дс">[2]свод!$A$7</definedName>
    <definedName name="ждд" localSheetId="29">#REF!</definedName>
    <definedName name="ждд" localSheetId="30">#REF!</definedName>
    <definedName name="ждд" localSheetId="4">#REF!</definedName>
    <definedName name="ждд" localSheetId="7">#REF!</definedName>
    <definedName name="ждд" localSheetId="24">#REF!</definedName>
    <definedName name="ждд" localSheetId="25">#REF!</definedName>
    <definedName name="ждд" localSheetId="26">#REF!</definedName>
    <definedName name="ждд" localSheetId="0">#REF!</definedName>
    <definedName name="ждд">#REF!</definedName>
    <definedName name="жжжжжжж">#REF!</definedName>
    <definedName name="_xlnm.Print_Titles" localSheetId="28">'291 имущ'!$8:$11</definedName>
    <definedName name="_xlnm.Print_Titles" localSheetId="1">'3.1. ГруппыДО_Норматив_обл 2019'!$B:$B</definedName>
    <definedName name="_xlnm.Print_Titles" localSheetId="2">'3.1.ГруппыДО_Нормат_обл 2020-21'!$B:$B</definedName>
    <definedName name="_xlnm.Print_Titles" localSheetId="7">'3.3.расчет прочих дс'!$7:$9</definedName>
    <definedName name="_xlnm.Print_Titles" localSheetId="13">'3.5. субвенции школ 2019'!$A:$A</definedName>
    <definedName name="_xlnm.Print_Titles" localSheetId="26">'3.7.комм услуги'!$A$1:$E$65651</definedName>
    <definedName name="_xlnm.Print_Titles" localSheetId="27">'3.8.расчет прочих'!$7:$9</definedName>
    <definedName name="_xlnm.Print_Titles" localSheetId="5">'фот 1-3 г мб и об'!$6:$6</definedName>
    <definedName name="_xlnm.Print_Titles" localSheetId="6">'фот 3-7 л мб и об'!$6:$6</definedName>
    <definedName name="ИмяПоказателя" localSheetId="1">#REF!</definedName>
    <definedName name="ИмяПоказателя" localSheetId="2">#REF!</definedName>
    <definedName name="ИмяПоказателя" localSheetId="4">#REF!</definedName>
    <definedName name="ИмяПоказателя" localSheetId="7">#REF!</definedName>
    <definedName name="ИмяПоказателя" localSheetId="25">#REF!</definedName>
    <definedName name="ИмяПоказателя" localSheetId="26">#REF!</definedName>
    <definedName name="ИмяПоказателя">#REF!</definedName>
    <definedName name="ИтогоПоСтроке" localSheetId="1">#REF!</definedName>
    <definedName name="ИтогоПоСтроке" localSheetId="2">#REF!</definedName>
    <definedName name="ИтогоПоСтроке" localSheetId="4">#REF!</definedName>
    <definedName name="ИтогоПоСтроке" localSheetId="7">#REF!</definedName>
    <definedName name="ИтогоПоСтроке" localSheetId="25">#REF!</definedName>
    <definedName name="ИтогоПоСтроке" localSheetId="26">#REF!</definedName>
    <definedName name="ИтогоПоСтроке">#REF!</definedName>
    <definedName name="Контрагент" localSheetId="1">#REF!</definedName>
    <definedName name="Контрагент" localSheetId="2">#REF!</definedName>
    <definedName name="Контрагент" localSheetId="4">#REF!</definedName>
    <definedName name="Контрагент" localSheetId="7">#REF!</definedName>
    <definedName name="Контрагент" localSheetId="25">#REF!</definedName>
    <definedName name="Контрагент" localSheetId="26">#REF!</definedName>
    <definedName name="Контрагент">#REF!</definedName>
    <definedName name="н" localSheetId="1">#REF!</definedName>
    <definedName name="н" localSheetId="2">#REF!</definedName>
    <definedName name="н" localSheetId="4">#REF!</definedName>
    <definedName name="н" localSheetId="7">#REF!</definedName>
    <definedName name="н" localSheetId="25">#REF!</definedName>
    <definedName name="н" localSheetId="26">#REF!</definedName>
    <definedName name="н">#REF!</definedName>
    <definedName name="_xlnm.Print_Area" localSheetId="29">'291 земля'!$A$1:$G$46</definedName>
    <definedName name="_xlnm.Print_Area" localSheetId="28">'291 имущ'!$A$1:$L$62</definedName>
    <definedName name="_xlnm.Print_Area" localSheetId="30">'291 трансп'!$A$1:$F$19</definedName>
    <definedName name="_xlnm.Print_Area" localSheetId="1">'3.1. ГруппыДО_Норматив_обл 2019'!$A$1:$CX$21</definedName>
    <definedName name="_xlnm.Print_Area" localSheetId="2">'3.1.ГруппыДО_Нормат_обл 2020-21'!$A$1:$CX$21</definedName>
    <definedName name="_xlnm.Print_Area" localSheetId="3">'3.2.расчет фот мест дс (2019)'!$A$1:$Q$22</definedName>
    <definedName name="_xlnm.Print_Area" localSheetId="4">'3.2.расчет фот мест дс (2020-21'!$A$1:$Q$22</definedName>
    <definedName name="_xlnm.Print_Area" localSheetId="7">'3.3.расчет прочих дс'!$A$1:$Q$257</definedName>
    <definedName name="_xlnm.Print_Area" localSheetId="13">'3.5. субвенции школ 2019'!$A$1:$LA$42</definedName>
    <definedName name="_xlnm.Print_Area" localSheetId="14">'3.5. субвенции школ 2020'!$A$1:$LA$47</definedName>
    <definedName name="_xlnm.Print_Area" localSheetId="15">'3.5. субвенции школ 2021'!$A$1:$LA$42</definedName>
    <definedName name="_xlnm.Print_Area" localSheetId="24">'3.6.расчет фот мест 01.01.19'!$A$1:$Q$39</definedName>
    <definedName name="_xlnm.Print_Area" localSheetId="25">'3.6.расчет фот мест 2020-2021'!$A$1:$Q$39</definedName>
    <definedName name="_xlnm.Print_Area" localSheetId="26">'3.7.комм услуги'!$A$1:$BM$186</definedName>
    <definedName name="_xlnm.Print_Area" localSheetId="27">'3.8.расчет прочих'!$A$1:$Q$272</definedName>
    <definedName name="_xlnm.Print_Area" localSheetId="16">'Норматив обл 2019'!$A$1:$K$90</definedName>
    <definedName name="_xlnm.Print_Area" localSheetId="22">'Норматив обл 2019 (доп)'!$A$1:$M$16</definedName>
    <definedName name="_xlnm.Print_Area" localSheetId="19">'Норматив обл 2019 (инк)'!$A$1:$F$181</definedName>
    <definedName name="_xlnm.Print_Area" localSheetId="17">'Норматив обл 2020'!$A$1:$K$90</definedName>
    <definedName name="_xlnm.Print_Area" localSheetId="20">'Норматив обл 2020 (инк)'!$A$1:$F$181</definedName>
    <definedName name="_xlnm.Print_Area" localSheetId="23">'Норматив обл 2020-21 (доп)'!$A$1:$M$16</definedName>
    <definedName name="_xlnm.Print_Area" localSheetId="18">'Норматив обл 2021'!$A$1:$K$90</definedName>
    <definedName name="_xlnm.Print_Area" localSheetId="21">'Норматив обл 2021 (инк)'!$A$1:$F$181</definedName>
    <definedName name="_xlnm.Print_Area" localSheetId="0">'прил № 3 (01.01.19)'!$A$1:$ZG$1270</definedName>
    <definedName name="_xlnm.Print_Area" localSheetId="5">'фот 1-3 г мб и об'!$C$1:$W$110</definedName>
    <definedName name="_xlnm.Print_Area" localSheetId="6">'фот 3-7 л мб и об'!$B$1:$W$110</definedName>
    <definedName name="Показатель" localSheetId="1">#REF!</definedName>
    <definedName name="Показатель" localSheetId="2">#REF!</definedName>
    <definedName name="Показатель" localSheetId="4">#REF!</definedName>
    <definedName name="Показатель" localSheetId="7">#REF!</definedName>
    <definedName name="Показатель" localSheetId="25">#REF!</definedName>
    <definedName name="Показатель" localSheetId="26">#REF!</definedName>
    <definedName name="Показатель">#REF!</definedName>
    <definedName name="Разрез" localSheetId="1">#REF!</definedName>
    <definedName name="Разрез" localSheetId="2">#REF!</definedName>
    <definedName name="Разрез" localSheetId="4">#REF!</definedName>
    <definedName name="Разрез" localSheetId="7">#REF!</definedName>
    <definedName name="Разрез" localSheetId="25">#REF!</definedName>
    <definedName name="Разрез" localSheetId="26">#REF!</definedName>
    <definedName name="Разрез">#REF!</definedName>
    <definedName name="расш.340.16" localSheetId="29">#REF!</definedName>
    <definedName name="расш.340.16" localSheetId="28">#REF!</definedName>
    <definedName name="расш.340.16" localSheetId="30">#REF!</definedName>
    <definedName name="расш.340.16" localSheetId="4">#REF!</definedName>
    <definedName name="расш.340.16" localSheetId="7">#REF!</definedName>
    <definedName name="расш.340.16" localSheetId="24">#REF!</definedName>
    <definedName name="расш.340.16" localSheetId="25">#REF!</definedName>
    <definedName name="расш.340.16" localSheetId="26">#REF!</definedName>
    <definedName name="расш.340.16" localSheetId="27">#REF!</definedName>
    <definedName name="расш.340.16" localSheetId="0">#REF!</definedName>
    <definedName name="расш.340.16">#REF!</definedName>
    <definedName name="ььь">#REF!</definedName>
  </definedNames>
  <calcPr calcId="124519" fullPrecision="0"/>
</workbook>
</file>

<file path=xl/calcChain.xml><?xml version="1.0" encoding="utf-8"?>
<calcChain xmlns="http://schemas.openxmlformats.org/spreadsheetml/2006/main">
  <c r="E123" i="104"/>
  <c r="D123"/>
  <c r="C123"/>
  <c r="B123"/>
  <c r="E121"/>
  <c r="E122" s="1"/>
  <c r="D121"/>
  <c r="D122" s="1"/>
  <c r="C121"/>
  <c r="C122" s="1"/>
  <c r="B121"/>
  <c r="B122" s="1"/>
  <c r="E119"/>
  <c r="D119"/>
  <c r="C119"/>
  <c r="B119"/>
  <c r="E115"/>
  <c r="D115"/>
  <c r="C115"/>
  <c r="B115"/>
  <c r="E113"/>
  <c r="E117" s="1"/>
  <c r="E118" s="1"/>
  <c r="D113"/>
  <c r="D117" s="1"/>
  <c r="D118" s="1"/>
  <c r="C113"/>
  <c r="C117" s="1"/>
  <c r="C118" s="1"/>
  <c r="B113"/>
  <c r="B117" s="1"/>
  <c r="B118" s="1"/>
  <c r="I112"/>
  <c r="J112" s="1"/>
  <c r="F112"/>
  <c r="I111"/>
  <c r="J111" s="1"/>
  <c r="F111"/>
  <c r="I110"/>
  <c r="J110" s="1"/>
  <c r="G110"/>
  <c r="F110"/>
  <c r="I109"/>
  <c r="J109" s="1"/>
  <c r="F109"/>
  <c r="I108"/>
  <c r="J108" s="1"/>
  <c r="G108"/>
  <c r="F108"/>
  <c r="I107"/>
  <c r="J107" s="1"/>
  <c r="F107"/>
  <c r="I106"/>
  <c r="J106" s="1"/>
  <c r="G106"/>
  <c r="F106"/>
  <c r="I105"/>
  <c r="J105" s="1"/>
  <c r="F105"/>
  <c r="I104"/>
  <c r="J104" s="1"/>
  <c r="F104"/>
  <c r="G104" s="1"/>
  <c r="I103"/>
  <c r="J103" s="1"/>
  <c r="F103"/>
  <c r="I102"/>
  <c r="J102" s="1"/>
  <c r="F102"/>
  <c r="G102" s="1"/>
  <c r="I101"/>
  <c r="J101" s="1"/>
  <c r="F101"/>
  <c r="I100"/>
  <c r="J100" s="1"/>
  <c r="F100"/>
  <c r="G100" s="1"/>
  <c r="I99"/>
  <c r="J99" s="1"/>
  <c r="F99"/>
  <c r="I98"/>
  <c r="J98" s="1"/>
  <c r="F98"/>
  <c r="G98" s="1"/>
  <c r="I97"/>
  <c r="J97" s="1"/>
  <c r="F97"/>
  <c r="I96"/>
  <c r="J96" s="1"/>
  <c r="F96"/>
  <c r="G96" s="1"/>
  <c r="I95"/>
  <c r="J95" s="1"/>
  <c r="F95"/>
  <c r="I94"/>
  <c r="J94" s="1"/>
  <c r="F94"/>
  <c r="G94" s="1"/>
  <c r="I93"/>
  <c r="J93" s="1"/>
  <c r="F93"/>
  <c r="I92"/>
  <c r="J92" s="1"/>
  <c r="F92"/>
  <c r="G92" s="1"/>
  <c r="I91"/>
  <c r="J91" s="1"/>
  <c r="F91"/>
  <c r="F123" s="1"/>
  <c r="I90"/>
  <c r="J90" s="1"/>
  <c r="F90"/>
  <c r="G90" s="1"/>
  <c r="I89"/>
  <c r="J89" s="1"/>
  <c r="F89"/>
  <c r="I88"/>
  <c r="F88"/>
  <c r="G88" s="1"/>
  <c r="I87"/>
  <c r="J87" s="1"/>
  <c r="F87"/>
  <c r="I86"/>
  <c r="J86" s="1"/>
  <c r="F86"/>
  <c r="G86" s="1"/>
  <c r="I85"/>
  <c r="J85" s="1"/>
  <c r="G85"/>
  <c r="F85"/>
  <c r="K84"/>
  <c r="I84"/>
  <c r="J84" s="1"/>
  <c r="G84"/>
  <c r="F84"/>
  <c r="I83"/>
  <c r="J83" s="1"/>
  <c r="F83"/>
  <c r="I82"/>
  <c r="J82" s="1"/>
  <c r="G82"/>
  <c r="F82"/>
  <c r="I81"/>
  <c r="F81"/>
  <c r="G81" s="1"/>
  <c r="E78"/>
  <c r="D78"/>
  <c r="C78"/>
  <c r="B78"/>
  <c r="E76"/>
  <c r="E132" s="1"/>
  <c r="D76"/>
  <c r="D132" s="1"/>
  <c r="C76"/>
  <c r="C132" s="1"/>
  <c r="B76"/>
  <c r="B132" s="1"/>
  <c r="I75"/>
  <c r="J75" s="1"/>
  <c r="F75"/>
  <c r="I74"/>
  <c r="J74" s="1"/>
  <c r="F74"/>
  <c r="J73"/>
  <c r="I73"/>
  <c r="F73"/>
  <c r="I72"/>
  <c r="J72" s="1"/>
  <c r="F72"/>
  <c r="I71"/>
  <c r="J71" s="1"/>
  <c r="F71"/>
  <c r="I70"/>
  <c r="J70" s="1"/>
  <c r="F70"/>
  <c r="J69"/>
  <c r="I69"/>
  <c r="F69"/>
  <c r="I68"/>
  <c r="J68" s="1"/>
  <c r="F68"/>
  <c r="I67"/>
  <c r="J67" s="1"/>
  <c r="F67"/>
  <c r="I66"/>
  <c r="J66" s="1"/>
  <c r="F66"/>
  <c r="J65"/>
  <c r="I65"/>
  <c r="F65"/>
  <c r="I64"/>
  <c r="J64" s="1"/>
  <c r="F64"/>
  <c r="I63"/>
  <c r="J63" s="1"/>
  <c r="F63"/>
  <c r="I62"/>
  <c r="J62" s="1"/>
  <c r="F62"/>
  <c r="J61"/>
  <c r="I61"/>
  <c r="F61"/>
  <c r="I60"/>
  <c r="J60" s="1"/>
  <c r="F60"/>
  <c r="I59"/>
  <c r="J59" s="1"/>
  <c r="F59"/>
  <c r="I58"/>
  <c r="J58" s="1"/>
  <c r="F58"/>
  <c r="J57"/>
  <c r="I57"/>
  <c r="F57"/>
  <c r="I56"/>
  <c r="J56" s="1"/>
  <c r="F56"/>
  <c r="I55"/>
  <c r="J55" s="1"/>
  <c r="F55"/>
  <c r="I54"/>
  <c r="J54" s="1"/>
  <c r="F54"/>
  <c r="J53"/>
  <c r="I53"/>
  <c r="F53"/>
  <c r="I52"/>
  <c r="J52" s="1"/>
  <c r="F52"/>
  <c r="I51"/>
  <c r="J51" s="1"/>
  <c r="F51"/>
  <c r="I50"/>
  <c r="J50" s="1"/>
  <c r="F50"/>
  <c r="J49"/>
  <c r="I49"/>
  <c r="F49"/>
  <c r="I48"/>
  <c r="J48" s="1"/>
  <c r="F48"/>
  <c r="I47"/>
  <c r="J47" s="1"/>
  <c r="F47"/>
  <c r="I46"/>
  <c r="J46" s="1"/>
  <c r="F46"/>
  <c r="J45"/>
  <c r="I45"/>
  <c r="F45"/>
  <c r="G45" s="1"/>
  <c r="I44"/>
  <c r="J44" s="1"/>
  <c r="F44"/>
  <c r="G44" s="1"/>
  <c r="I43"/>
  <c r="J43" s="1"/>
  <c r="F43"/>
  <c r="G43" s="1"/>
  <c r="I42"/>
  <c r="J42" s="1"/>
  <c r="F42"/>
  <c r="G42" s="1"/>
  <c r="I41"/>
  <c r="J41" s="1"/>
  <c r="F41"/>
  <c r="G41" s="1"/>
  <c r="I40"/>
  <c r="J40" s="1"/>
  <c r="F40"/>
  <c r="G40" s="1"/>
  <c r="I39"/>
  <c r="J39" s="1"/>
  <c r="F39"/>
  <c r="G39" s="1"/>
  <c r="J38"/>
  <c r="I38"/>
  <c r="H38"/>
  <c r="F38"/>
  <c r="G38" s="1"/>
  <c r="J37"/>
  <c r="I37"/>
  <c r="F37"/>
  <c r="G37" s="1"/>
  <c r="I36"/>
  <c r="J36" s="1"/>
  <c r="F36"/>
  <c r="G36" s="1"/>
  <c r="I35"/>
  <c r="J35" s="1"/>
  <c r="F35"/>
  <c r="G35" s="1"/>
  <c r="I34"/>
  <c r="J34" s="1"/>
  <c r="F34"/>
  <c r="G34" s="1"/>
  <c r="I33"/>
  <c r="J33" s="1"/>
  <c r="F33"/>
  <c r="G33" s="1"/>
  <c r="J32"/>
  <c r="I32"/>
  <c r="F32"/>
  <c r="G32" s="1"/>
  <c r="I31"/>
  <c r="J31" s="1"/>
  <c r="F31"/>
  <c r="G31" s="1"/>
  <c r="I30"/>
  <c r="J30" s="1"/>
  <c r="F30"/>
  <c r="G30" s="1"/>
  <c r="I29"/>
  <c r="J29" s="1"/>
  <c r="F29"/>
  <c r="G29" s="1"/>
  <c r="J28"/>
  <c r="I28"/>
  <c r="F28"/>
  <c r="G28" s="1"/>
  <c r="I27"/>
  <c r="J27" s="1"/>
  <c r="F27"/>
  <c r="G27" s="1"/>
  <c r="I26"/>
  <c r="J26" s="1"/>
  <c r="F26"/>
  <c r="G26" s="1"/>
  <c r="I25"/>
  <c r="J25" s="1"/>
  <c r="F25"/>
  <c r="G25" s="1"/>
  <c r="J24"/>
  <c r="I24"/>
  <c r="F24"/>
  <c r="G24" s="1"/>
  <c r="I23"/>
  <c r="J23" s="1"/>
  <c r="F23"/>
  <c r="G23" s="1"/>
  <c r="I22"/>
  <c r="J22" s="1"/>
  <c r="F22"/>
  <c r="G22" s="1"/>
  <c r="I21"/>
  <c r="J21" s="1"/>
  <c r="F21"/>
  <c r="G21" s="1"/>
  <c r="J20"/>
  <c r="I20"/>
  <c r="F20"/>
  <c r="F76" s="1"/>
  <c r="I17"/>
  <c r="J17" s="1"/>
  <c r="F17"/>
  <c r="G17" s="1"/>
  <c r="E15"/>
  <c r="E128" s="1"/>
  <c r="D15"/>
  <c r="D128" s="1"/>
  <c r="C15"/>
  <c r="C128" s="1"/>
  <c r="B15"/>
  <c r="B128" s="1"/>
  <c r="E13"/>
  <c r="E126" s="1"/>
  <c r="D13"/>
  <c r="D126" s="1"/>
  <c r="D127" s="1"/>
  <c r="C13"/>
  <c r="C126" s="1"/>
  <c r="B13"/>
  <c r="B126" s="1"/>
  <c r="B127" s="1"/>
  <c r="I12"/>
  <c r="J12" s="1"/>
  <c r="F12"/>
  <c r="G12" s="1"/>
  <c r="I11"/>
  <c r="J11" s="1"/>
  <c r="G11"/>
  <c r="F11"/>
  <c r="I10"/>
  <c r="J10" s="1"/>
  <c r="F10"/>
  <c r="G10" s="1"/>
  <c r="I9"/>
  <c r="J9" s="1"/>
  <c r="G9"/>
  <c r="F9"/>
  <c r="I8"/>
  <c r="J8" s="1"/>
  <c r="F8"/>
  <c r="G8" s="1"/>
  <c r="I7"/>
  <c r="I15" s="1"/>
  <c r="G7"/>
  <c r="G15" s="1"/>
  <c r="F7"/>
  <c r="ZG1266" i="103"/>
  <c r="ZF1266"/>
  <c r="ZE1266"/>
  <c r="ZD1266"/>
  <c r="ZC1266"/>
  <c r="ZB1266"/>
  <c r="ZG1265"/>
  <c r="ZF1265"/>
  <c r="ZE1265"/>
  <c r="ZD1265"/>
  <c r="ZC1265"/>
  <c r="ZB1265"/>
  <c r="YO1259"/>
  <c r="YN1259"/>
  <c r="YM1259"/>
  <c r="XZ1259"/>
  <c r="XY1259"/>
  <c r="XX1259"/>
  <c r="XE1259"/>
  <c r="XD1259"/>
  <c r="XC1259"/>
  <c r="WJ1259"/>
  <c r="WI1259"/>
  <c r="WH1259"/>
  <c r="VO1259"/>
  <c r="VN1259"/>
  <c r="VM1259"/>
  <c r="UT1259"/>
  <c r="US1259"/>
  <c r="UR1259"/>
  <c r="TY1259"/>
  <c r="TX1259"/>
  <c r="TW1259"/>
  <c r="TD1259"/>
  <c r="TC1259"/>
  <c r="TB1259"/>
  <c r="SI1259"/>
  <c r="SH1259"/>
  <c r="SG1259"/>
  <c r="RN1259"/>
  <c r="RM1259"/>
  <c r="RL1259"/>
  <c r="QS1259"/>
  <c r="QR1259"/>
  <c r="QQ1259"/>
  <c r="PX1259"/>
  <c r="PW1259"/>
  <c r="PV1259"/>
  <c r="PC1259"/>
  <c r="PB1259"/>
  <c r="PA1259"/>
  <c r="OH1259"/>
  <c r="OG1259"/>
  <c r="OF1259"/>
  <c r="NM1259"/>
  <c r="NL1259"/>
  <c r="NK1259"/>
  <c r="MR1259"/>
  <c r="MQ1259"/>
  <c r="MP1259"/>
  <c r="LW1259"/>
  <c r="LV1259"/>
  <c r="LU1259"/>
  <c r="LB1259"/>
  <c r="LA1259"/>
  <c r="KZ1259"/>
  <c r="KG1259"/>
  <c r="KF1259"/>
  <c r="KE1259"/>
  <c r="JL1259"/>
  <c r="JK1259"/>
  <c r="JJ1259"/>
  <c r="IQ1259"/>
  <c r="IP1259"/>
  <c r="IO1259"/>
  <c r="HV1259"/>
  <c r="HU1259"/>
  <c r="HT1259"/>
  <c r="HA1259"/>
  <c r="GZ1259"/>
  <c r="GY1259"/>
  <c r="GF1259"/>
  <c r="GE1259"/>
  <c r="GD1259"/>
  <c r="FK1259"/>
  <c r="FJ1259"/>
  <c r="FI1259"/>
  <c r="EP1259"/>
  <c r="EO1259"/>
  <c r="EN1259"/>
  <c r="DU1259"/>
  <c r="DT1259"/>
  <c r="DS1259"/>
  <c r="CZ1259"/>
  <c r="CY1259"/>
  <c r="CX1259"/>
  <c r="CE1259"/>
  <c r="CD1259"/>
  <c r="CC1259"/>
  <c r="BJ1259"/>
  <c r="BI1259"/>
  <c r="BH1259"/>
  <c r="AO1259"/>
  <c r="AN1259"/>
  <c r="AM1259"/>
  <c r="T1259"/>
  <c r="S1259"/>
  <c r="R1259"/>
  <c r="YO1258"/>
  <c r="YN1258"/>
  <c r="YM1258"/>
  <c r="XZ1258"/>
  <c r="XY1258"/>
  <c r="XX1258"/>
  <c r="XE1258"/>
  <c r="XD1258"/>
  <c r="XC1258"/>
  <c r="WJ1258"/>
  <c r="WI1258"/>
  <c r="WH1258"/>
  <c r="VO1258"/>
  <c r="VN1258"/>
  <c r="VM1258"/>
  <c r="UT1258"/>
  <c r="US1258"/>
  <c r="UR1258"/>
  <c r="TY1258"/>
  <c r="TX1258"/>
  <c r="TW1258"/>
  <c r="TD1258"/>
  <c r="TC1258"/>
  <c r="TB1258"/>
  <c r="SI1258"/>
  <c r="SH1258"/>
  <c r="SG1258"/>
  <c r="RN1258"/>
  <c r="RM1258"/>
  <c r="RL1258"/>
  <c r="QS1258"/>
  <c r="QR1258"/>
  <c r="QQ1258"/>
  <c r="PX1258"/>
  <c r="PW1258"/>
  <c r="PV1258"/>
  <c r="PC1258"/>
  <c r="PB1258"/>
  <c r="PA1258"/>
  <c r="OH1258"/>
  <c r="OG1258"/>
  <c r="OF1258"/>
  <c r="NM1258"/>
  <c r="NL1258"/>
  <c r="NK1258"/>
  <c r="MR1258"/>
  <c r="MQ1258"/>
  <c r="MP1258"/>
  <c r="LW1258"/>
  <c r="LV1258"/>
  <c r="LU1258"/>
  <c r="LB1258"/>
  <c r="LA1258"/>
  <c r="KZ1258"/>
  <c r="KG1258"/>
  <c r="KF1258"/>
  <c r="KE1258"/>
  <c r="JL1258"/>
  <c r="JK1258"/>
  <c r="JJ1258"/>
  <c r="IQ1258"/>
  <c r="IP1258"/>
  <c r="IO1258"/>
  <c r="HV1258"/>
  <c r="HU1258"/>
  <c r="HT1258"/>
  <c r="HA1258"/>
  <c r="GZ1258"/>
  <c r="GY1258"/>
  <c r="GF1258"/>
  <c r="GE1258"/>
  <c r="GD1258"/>
  <c r="FK1258"/>
  <c r="FJ1258"/>
  <c r="FI1258"/>
  <c r="EP1258"/>
  <c r="EO1258"/>
  <c r="EN1258"/>
  <c r="DU1258"/>
  <c r="DT1258"/>
  <c r="DS1258"/>
  <c r="CZ1258"/>
  <c r="CY1258"/>
  <c r="CX1258"/>
  <c r="CE1258"/>
  <c r="CD1258"/>
  <c r="CC1258"/>
  <c r="BJ1258"/>
  <c r="BI1258"/>
  <c r="BH1258"/>
  <c r="AO1258"/>
  <c r="AN1258"/>
  <c r="AM1258"/>
  <c r="T1258"/>
  <c r="S1258"/>
  <c r="R1258"/>
  <c r="YO1257"/>
  <c r="YN1257"/>
  <c r="YM1257"/>
  <c r="XZ1257"/>
  <c r="XY1257"/>
  <c r="XX1257"/>
  <c r="XE1257"/>
  <c r="XD1257"/>
  <c r="XC1257"/>
  <c r="WJ1257"/>
  <c r="WI1257"/>
  <c r="WH1257"/>
  <c r="VO1257"/>
  <c r="VN1257"/>
  <c r="VM1257"/>
  <c r="UT1257"/>
  <c r="US1257"/>
  <c r="UR1257"/>
  <c r="TY1257"/>
  <c r="TX1257"/>
  <c r="TW1257"/>
  <c r="TD1257"/>
  <c r="TC1257"/>
  <c r="TB1257"/>
  <c r="SI1257"/>
  <c r="SH1257"/>
  <c r="SG1257"/>
  <c r="RN1257"/>
  <c r="RM1257"/>
  <c r="RL1257"/>
  <c r="QS1257"/>
  <c r="QR1257"/>
  <c r="QQ1257"/>
  <c r="PX1257"/>
  <c r="PW1257"/>
  <c r="PV1257"/>
  <c r="PC1257"/>
  <c r="PB1257"/>
  <c r="PA1257"/>
  <c r="OH1257"/>
  <c r="OG1257"/>
  <c r="OF1257"/>
  <c r="NM1257"/>
  <c r="NL1257"/>
  <c r="NK1257"/>
  <c r="MR1257"/>
  <c r="MQ1257"/>
  <c r="MP1257"/>
  <c r="LW1257"/>
  <c r="LV1257"/>
  <c r="LU1257"/>
  <c r="LB1257"/>
  <c r="LA1257"/>
  <c r="KZ1257"/>
  <c r="KG1257"/>
  <c r="KF1257"/>
  <c r="KE1257"/>
  <c r="JL1257"/>
  <c r="JK1257"/>
  <c r="JJ1257"/>
  <c r="IQ1257"/>
  <c r="IP1257"/>
  <c r="IO1257"/>
  <c r="HV1257"/>
  <c r="HU1257"/>
  <c r="HT1257"/>
  <c r="HA1257"/>
  <c r="GZ1257"/>
  <c r="GY1257"/>
  <c r="GF1257"/>
  <c r="GE1257"/>
  <c r="GD1257"/>
  <c r="FK1257"/>
  <c r="FJ1257"/>
  <c r="FI1257"/>
  <c r="EP1257"/>
  <c r="EO1257"/>
  <c r="EN1257"/>
  <c r="DU1257"/>
  <c r="DT1257"/>
  <c r="DS1257"/>
  <c r="CZ1257"/>
  <c r="CY1257"/>
  <c r="CX1257"/>
  <c r="CE1257"/>
  <c r="CD1257"/>
  <c r="CC1257"/>
  <c r="BJ1257"/>
  <c r="BI1257"/>
  <c r="BH1257"/>
  <c r="AO1257"/>
  <c r="AN1257"/>
  <c r="AM1257"/>
  <c r="T1257"/>
  <c r="S1257"/>
  <c r="R1257"/>
  <c r="YO1255"/>
  <c r="YN1255"/>
  <c r="YM1255"/>
  <c r="XZ1255"/>
  <c r="XY1255"/>
  <c r="XX1255"/>
  <c r="XE1255"/>
  <c r="XD1255"/>
  <c r="XC1255"/>
  <c r="WJ1255"/>
  <c r="WI1255"/>
  <c r="WH1255"/>
  <c r="VO1255"/>
  <c r="VN1255"/>
  <c r="VM1255"/>
  <c r="UT1255"/>
  <c r="US1255"/>
  <c r="UR1255"/>
  <c r="TY1255"/>
  <c r="TX1255"/>
  <c r="TW1255"/>
  <c r="TD1255"/>
  <c r="TC1255"/>
  <c r="TB1255"/>
  <c r="SI1255"/>
  <c r="SH1255"/>
  <c r="SG1255"/>
  <c r="RN1255"/>
  <c r="RM1255"/>
  <c r="RL1255"/>
  <c r="QS1255"/>
  <c r="QR1255"/>
  <c r="QQ1255"/>
  <c r="PX1255"/>
  <c r="PW1255"/>
  <c r="PV1255"/>
  <c r="PC1255"/>
  <c r="PB1255"/>
  <c r="PA1255"/>
  <c r="OH1255"/>
  <c r="OG1255"/>
  <c r="OF1255"/>
  <c r="NM1255"/>
  <c r="NL1255"/>
  <c r="NK1255"/>
  <c r="MR1255"/>
  <c r="MQ1255"/>
  <c r="MP1255"/>
  <c r="LW1255"/>
  <c r="LV1255"/>
  <c r="LU1255"/>
  <c r="LB1255"/>
  <c r="LA1255"/>
  <c r="KZ1255"/>
  <c r="KG1255"/>
  <c r="KF1255"/>
  <c r="KE1255"/>
  <c r="JL1255"/>
  <c r="JK1255"/>
  <c r="JJ1255"/>
  <c r="IQ1255"/>
  <c r="IP1255"/>
  <c r="IO1255"/>
  <c r="HV1255"/>
  <c r="HU1255"/>
  <c r="HT1255"/>
  <c r="HA1255"/>
  <c r="GZ1255"/>
  <c r="GY1255"/>
  <c r="GF1255"/>
  <c r="GE1255"/>
  <c r="GD1255"/>
  <c r="FK1255"/>
  <c r="FJ1255"/>
  <c r="FI1255"/>
  <c r="EP1255"/>
  <c r="EO1255"/>
  <c r="EN1255"/>
  <c r="DU1255"/>
  <c r="DT1255"/>
  <c r="DS1255"/>
  <c r="CZ1255"/>
  <c r="CY1255"/>
  <c r="CX1255"/>
  <c r="CE1255"/>
  <c r="CD1255"/>
  <c r="CC1255"/>
  <c r="BJ1255"/>
  <c r="BI1255"/>
  <c r="BH1255"/>
  <c r="AO1255"/>
  <c r="AN1255"/>
  <c r="AM1255"/>
  <c r="T1255"/>
  <c r="S1255"/>
  <c r="R1255"/>
  <c r="YO1254"/>
  <c r="YN1254"/>
  <c r="YM1254"/>
  <c r="XZ1254"/>
  <c r="XY1254"/>
  <c r="XX1254"/>
  <c r="XE1254"/>
  <c r="XD1254"/>
  <c r="XC1254"/>
  <c r="WJ1254"/>
  <c r="WI1254"/>
  <c r="WH1254"/>
  <c r="VO1254"/>
  <c r="VN1254"/>
  <c r="VM1254"/>
  <c r="UT1254"/>
  <c r="US1254"/>
  <c r="UR1254"/>
  <c r="TY1254"/>
  <c r="TX1254"/>
  <c r="TW1254"/>
  <c r="TD1254"/>
  <c r="TC1254"/>
  <c r="TB1254"/>
  <c r="SI1254"/>
  <c r="SH1254"/>
  <c r="SG1254"/>
  <c r="RN1254"/>
  <c r="RM1254"/>
  <c r="RL1254"/>
  <c r="QS1254"/>
  <c r="QR1254"/>
  <c r="QQ1254"/>
  <c r="PX1254"/>
  <c r="PW1254"/>
  <c r="PV1254"/>
  <c r="PC1254"/>
  <c r="PB1254"/>
  <c r="PA1254"/>
  <c r="OH1254"/>
  <c r="OG1254"/>
  <c r="OF1254"/>
  <c r="NM1254"/>
  <c r="NL1254"/>
  <c r="NK1254"/>
  <c r="MR1254"/>
  <c r="MQ1254"/>
  <c r="MP1254"/>
  <c r="LW1254"/>
  <c r="LV1254"/>
  <c r="LU1254"/>
  <c r="LB1254"/>
  <c r="LA1254"/>
  <c r="KZ1254"/>
  <c r="KG1254"/>
  <c r="KF1254"/>
  <c r="KE1254"/>
  <c r="JL1254"/>
  <c r="JK1254"/>
  <c r="JJ1254"/>
  <c r="IQ1254"/>
  <c r="IP1254"/>
  <c r="IO1254"/>
  <c r="HV1254"/>
  <c r="HU1254"/>
  <c r="HT1254"/>
  <c r="HA1254"/>
  <c r="GZ1254"/>
  <c r="GY1254"/>
  <c r="GF1254"/>
  <c r="GE1254"/>
  <c r="GD1254"/>
  <c r="FK1254"/>
  <c r="FJ1254"/>
  <c r="FI1254"/>
  <c r="EP1254"/>
  <c r="EO1254"/>
  <c r="EN1254"/>
  <c r="DU1254"/>
  <c r="DT1254"/>
  <c r="DS1254"/>
  <c r="CZ1254"/>
  <c r="CY1254"/>
  <c r="CX1254"/>
  <c r="CE1254"/>
  <c r="CD1254"/>
  <c r="CC1254"/>
  <c r="BJ1254"/>
  <c r="BI1254"/>
  <c r="BH1254"/>
  <c r="AO1254"/>
  <c r="AN1254"/>
  <c r="AM1254"/>
  <c r="T1254"/>
  <c r="S1254"/>
  <c r="R1254"/>
  <c r="YO1253"/>
  <c r="YN1253"/>
  <c r="YM1253"/>
  <c r="XZ1253"/>
  <c r="XY1253"/>
  <c r="XX1253"/>
  <c r="XE1253"/>
  <c r="XD1253"/>
  <c r="XD1252" s="1"/>
  <c r="XD1261" s="1"/>
  <c r="XJ1262" s="1"/>
  <c r="XC1253"/>
  <c r="WJ1253"/>
  <c r="WI1253"/>
  <c r="WH1253"/>
  <c r="VO1253"/>
  <c r="VN1253"/>
  <c r="VN1252" s="1"/>
  <c r="VN1261" s="1"/>
  <c r="VT1262" s="1"/>
  <c r="VM1253"/>
  <c r="UT1253"/>
  <c r="US1253"/>
  <c r="UR1253"/>
  <c r="TY1253"/>
  <c r="TX1253"/>
  <c r="TX1252" s="1"/>
  <c r="TX1261" s="1"/>
  <c r="UD1262" s="1"/>
  <c r="TW1253"/>
  <c r="TD1253"/>
  <c r="TC1253"/>
  <c r="TB1253"/>
  <c r="SI1253"/>
  <c r="SH1253"/>
  <c r="SH1252" s="1"/>
  <c r="SH1261" s="1"/>
  <c r="SN1262" s="1"/>
  <c r="SG1253"/>
  <c r="RN1253"/>
  <c r="RM1253"/>
  <c r="RL1253"/>
  <c r="QS1253"/>
  <c r="QR1253"/>
  <c r="QR1252" s="1"/>
  <c r="QR1261" s="1"/>
  <c r="QX1262" s="1"/>
  <c r="QQ1253"/>
  <c r="PX1253"/>
  <c r="PW1253"/>
  <c r="PV1253"/>
  <c r="PC1253"/>
  <c r="PB1253"/>
  <c r="PB1252" s="1"/>
  <c r="PB1261" s="1"/>
  <c r="PH1262" s="1"/>
  <c r="PA1253"/>
  <c r="OH1253"/>
  <c r="OG1253"/>
  <c r="OF1253"/>
  <c r="NM1253"/>
  <c r="NL1253"/>
  <c r="NL1252" s="1"/>
  <c r="NL1261" s="1"/>
  <c r="NR1262" s="1"/>
  <c r="NK1253"/>
  <c r="MR1253"/>
  <c r="MQ1253"/>
  <c r="MP1253"/>
  <c r="LW1253"/>
  <c r="LV1253"/>
  <c r="LV1252" s="1"/>
  <c r="LV1261" s="1"/>
  <c r="MB1262" s="1"/>
  <c r="LU1253"/>
  <c r="LB1253"/>
  <c r="LA1253"/>
  <c r="KZ1253"/>
  <c r="KG1253"/>
  <c r="KF1253"/>
  <c r="KF1252" s="1"/>
  <c r="KF1261" s="1"/>
  <c r="KL1262" s="1"/>
  <c r="KE1253"/>
  <c r="JL1253"/>
  <c r="JK1253"/>
  <c r="JJ1253"/>
  <c r="IQ1253"/>
  <c r="IP1253"/>
  <c r="IP1252" s="1"/>
  <c r="IP1261" s="1"/>
  <c r="IV1262" s="1"/>
  <c r="IO1253"/>
  <c r="HV1253"/>
  <c r="HU1253"/>
  <c r="HT1253"/>
  <c r="HA1253"/>
  <c r="GZ1253"/>
  <c r="GZ1252" s="1"/>
  <c r="GZ1261" s="1"/>
  <c r="HF1262" s="1"/>
  <c r="GY1253"/>
  <c r="GF1253"/>
  <c r="GE1253"/>
  <c r="GD1253"/>
  <c r="FK1253"/>
  <c r="FJ1253"/>
  <c r="FJ1252" s="1"/>
  <c r="FJ1261" s="1"/>
  <c r="FP1262" s="1"/>
  <c r="FI1253"/>
  <c r="EP1253"/>
  <c r="EO1253"/>
  <c r="EN1253"/>
  <c r="DU1253"/>
  <c r="DT1253"/>
  <c r="DT1252" s="1"/>
  <c r="DT1261" s="1"/>
  <c r="DZ1262" s="1"/>
  <c r="DS1253"/>
  <c r="CZ1253"/>
  <c r="CY1253"/>
  <c r="CX1253"/>
  <c r="CE1253"/>
  <c r="CD1253"/>
  <c r="CD1252" s="1"/>
  <c r="CD1261" s="1"/>
  <c r="CJ1262" s="1"/>
  <c r="CC1253"/>
  <c r="BJ1253"/>
  <c r="BI1253"/>
  <c r="BH1253"/>
  <c r="AO1253"/>
  <c r="AN1253"/>
  <c r="AN1252" s="1"/>
  <c r="AN1261" s="1"/>
  <c r="AT1262" s="1"/>
  <c r="AM1253"/>
  <c r="T1253"/>
  <c r="S1253"/>
  <c r="R1253"/>
  <c r="YO1252"/>
  <c r="YN1252"/>
  <c r="YM1252"/>
  <c r="XZ1252"/>
  <c r="XZ1261" s="1"/>
  <c r="YF1262" s="1"/>
  <c r="XY1252"/>
  <c r="XY1261" s="1"/>
  <c r="YE1262" s="1"/>
  <c r="XX1252"/>
  <c r="XX1261" s="1"/>
  <c r="YD1262" s="1"/>
  <c r="XT1252"/>
  <c r="XS1252"/>
  <c r="XR1252"/>
  <c r="XE1252"/>
  <c r="XE1261" s="1"/>
  <c r="XK1262" s="1"/>
  <c r="XK1254" s="1"/>
  <c r="XQ1254" s="1"/>
  <c r="XC1252"/>
  <c r="XC1261" s="1"/>
  <c r="XI1262" s="1"/>
  <c r="XI1254" s="1"/>
  <c r="XO1254" s="1"/>
  <c r="WY1252"/>
  <c r="WX1252"/>
  <c r="WW1252"/>
  <c r="WJ1252"/>
  <c r="WJ1261" s="1"/>
  <c r="WP1262" s="1"/>
  <c r="WI1252"/>
  <c r="WI1261" s="1"/>
  <c r="WO1262" s="1"/>
  <c r="WH1252"/>
  <c r="WH1261" s="1"/>
  <c r="WN1262" s="1"/>
  <c r="WD1252"/>
  <c r="WC1252"/>
  <c r="WB1252"/>
  <c r="VO1252"/>
  <c r="VO1261" s="1"/>
  <c r="VU1262" s="1"/>
  <c r="VU1254" s="1"/>
  <c r="WA1254" s="1"/>
  <c r="VM1252"/>
  <c r="VM1261" s="1"/>
  <c r="VS1262" s="1"/>
  <c r="VS1254" s="1"/>
  <c r="VY1254" s="1"/>
  <c r="VI1252"/>
  <c r="VH1252"/>
  <c r="VG1252"/>
  <c r="UT1252"/>
  <c r="UT1261" s="1"/>
  <c r="UZ1262" s="1"/>
  <c r="US1252"/>
  <c r="US1261" s="1"/>
  <c r="UY1262" s="1"/>
  <c r="UR1252"/>
  <c r="UR1261" s="1"/>
  <c r="UX1262" s="1"/>
  <c r="UN1252"/>
  <c r="UM1252"/>
  <c r="UL1252"/>
  <c r="TY1252"/>
  <c r="TY1261" s="1"/>
  <c r="UE1262" s="1"/>
  <c r="UE1254" s="1"/>
  <c r="UK1254" s="1"/>
  <c r="TW1252"/>
  <c r="TW1261" s="1"/>
  <c r="UC1262" s="1"/>
  <c r="UC1254" s="1"/>
  <c r="UI1254" s="1"/>
  <c r="TS1252"/>
  <c r="TR1252"/>
  <c r="TQ1252"/>
  <c r="TD1252"/>
  <c r="TD1261" s="1"/>
  <c r="TJ1262" s="1"/>
  <c r="TC1252"/>
  <c r="TC1261" s="1"/>
  <c r="TI1262" s="1"/>
  <c r="TB1252"/>
  <c r="TB1261" s="1"/>
  <c r="TH1262" s="1"/>
  <c r="SX1252"/>
  <c r="SW1252"/>
  <c r="SV1252"/>
  <c r="SI1252"/>
  <c r="SI1261" s="1"/>
  <c r="SO1262" s="1"/>
  <c r="SO1254" s="1"/>
  <c r="SU1254" s="1"/>
  <c r="SG1252"/>
  <c r="SG1261" s="1"/>
  <c r="SM1262" s="1"/>
  <c r="SM1254" s="1"/>
  <c r="SS1254" s="1"/>
  <c r="SC1252"/>
  <c r="SB1252"/>
  <c r="SA1252"/>
  <c r="RN1252"/>
  <c r="RN1261" s="1"/>
  <c r="RT1262" s="1"/>
  <c r="RM1252"/>
  <c r="RM1261" s="1"/>
  <c r="RS1262" s="1"/>
  <c r="RL1252"/>
  <c r="RL1261" s="1"/>
  <c r="RR1262" s="1"/>
  <c r="RH1252"/>
  <c r="RG1252"/>
  <c r="RF1252"/>
  <c r="QS1252"/>
  <c r="QS1261" s="1"/>
  <c r="QY1262" s="1"/>
  <c r="QY1254" s="1"/>
  <c r="RE1254" s="1"/>
  <c r="QQ1252"/>
  <c r="QQ1261" s="1"/>
  <c r="QW1262" s="1"/>
  <c r="QW1254" s="1"/>
  <c r="RC1254" s="1"/>
  <c r="QM1252"/>
  <c r="QL1252"/>
  <c r="QK1252"/>
  <c r="PX1252"/>
  <c r="PX1261" s="1"/>
  <c r="QD1262" s="1"/>
  <c r="PW1252"/>
  <c r="PW1261" s="1"/>
  <c r="QC1262" s="1"/>
  <c r="PV1252"/>
  <c r="PV1261" s="1"/>
  <c r="QB1262" s="1"/>
  <c r="PR1252"/>
  <c r="PQ1252"/>
  <c r="PP1252"/>
  <c r="PC1252"/>
  <c r="PC1261" s="1"/>
  <c r="PI1262" s="1"/>
  <c r="PI1254" s="1"/>
  <c r="PO1254" s="1"/>
  <c r="PA1252"/>
  <c r="PA1261" s="1"/>
  <c r="PG1262" s="1"/>
  <c r="PG1254" s="1"/>
  <c r="PM1254" s="1"/>
  <c r="OW1252"/>
  <c r="OV1252"/>
  <c r="OU1252"/>
  <c r="OH1252"/>
  <c r="OH1261" s="1"/>
  <c r="ON1262" s="1"/>
  <c r="OG1252"/>
  <c r="OG1261" s="1"/>
  <c r="OM1262" s="1"/>
  <c r="OF1252"/>
  <c r="OF1261" s="1"/>
  <c r="OL1262" s="1"/>
  <c r="OB1252"/>
  <c r="OA1252"/>
  <c r="NZ1252"/>
  <c r="NM1252"/>
  <c r="NM1261" s="1"/>
  <c r="NS1262" s="1"/>
  <c r="NS1254" s="1"/>
  <c r="NY1254" s="1"/>
  <c r="NK1252"/>
  <c r="NK1261" s="1"/>
  <c r="NQ1262" s="1"/>
  <c r="NQ1254" s="1"/>
  <c r="NW1254" s="1"/>
  <c r="NG1252"/>
  <c r="NF1252"/>
  <c r="NE1252"/>
  <c r="MR1252"/>
  <c r="MR1261" s="1"/>
  <c r="MX1262" s="1"/>
  <c r="MQ1252"/>
  <c r="MQ1261" s="1"/>
  <c r="MW1262" s="1"/>
  <c r="MP1252"/>
  <c r="MP1261" s="1"/>
  <c r="MV1262" s="1"/>
  <c r="ML1252"/>
  <c r="MK1252"/>
  <c r="MJ1252"/>
  <c r="LW1252"/>
  <c r="LW1261" s="1"/>
  <c r="MC1262" s="1"/>
  <c r="MC1254" s="1"/>
  <c r="MI1254" s="1"/>
  <c r="LU1252"/>
  <c r="LU1261" s="1"/>
  <c r="MA1262" s="1"/>
  <c r="MA1254" s="1"/>
  <c r="MG1254" s="1"/>
  <c r="LQ1252"/>
  <c r="LP1252"/>
  <c r="LO1252"/>
  <c r="LB1252"/>
  <c r="LB1261" s="1"/>
  <c r="LH1262" s="1"/>
  <c r="LA1252"/>
  <c r="LA1261" s="1"/>
  <c r="LG1262" s="1"/>
  <c r="KZ1252"/>
  <c r="KZ1261" s="1"/>
  <c r="LF1262" s="1"/>
  <c r="KV1252"/>
  <c r="KU1252"/>
  <c r="KT1252"/>
  <c r="KG1252"/>
  <c r="KG1261" s="1"/>
  <c r="KM1262" s="1"/>
  <c r="KM1254" s="1"/>
  <c r="KS1254" s="1"/>
  <c r="KE1252"/>
  <c r="KE1261" s="1"/>
  <c r="KK1262" s="1"/>
  <c r="KK1254" s="1"/>
  <c r="KQ1254" s="1"/>
  <c r="KA1252"/>
  <c r="JZ1252"/>
  <c r="JY1252"/>
  <c r="JL1252"/>
  <c r="JL1261" s="1"/>
  <c r="JR1262" s="1"/>
  <c r="JK1252"/>
  <c r="JK1261" s="1"/>
  <c r="JQ1262" s="1"/>
  <c r="JJ1252"/>
  <c r="JJ1261" s="1"/>
  <c r="JP1262" s="1"/>
  <c r="JF1252"/>
  <c r="JE1252"/>
  <c r="JD1252"/>
  <c r="IQ1252"/>
  <c r="IQ1261" s="1"/>
  <c r="IW1262" s="1"/>
  <c r="IW1254" s="1"/>
  <c r="JC1254" s="1"/>
  <c r="IO1252"/>
  <c r="IO1261" s="1"/>
  <c r="IU1262" s="1"/>
  <c r="IU1254" s="1"/>
  <c r="JA1254" s="1"/>
  <c r="IK1252"/>
  <c r="IJ1252"/>
  <c r="II1252"/>
  <c r="HV1252"/>
  <c r="HV1261" s="1"/>
  <c r="IB1262" s="1"/>
  <c r="HU1252"/>
  <c r="HU1261" s="1"/>
  <c r="IA1262" s="1"/>
  <c r="HT1252"/>
  <c r="HT1261" s="1"/>
  <c r="HZ1262" s="1"/>
  <c r="HP1252"/>
  <c r="HO1252"/>
  <c r="HN1252"/>
  <c r="HA1252"/>
  <c r="HA1261" s="1"/>
  <c r="HG1262" s="1"/>
  <c r="HG1254" s="1"/>
  <c r="HM1254" s="1"/>
  <c r="GY1252"/>
  <c r="GY1261" s="1"/>
  <c r="HE1262" s="1"/>
  <c r="HE1254" s="1"/>
  <c r="HK1254" s="1"/>
  <c r="GU1252"/>
  <c r="GT1252"/>
  <c r="GS1252"/>
  <c r="GF1252"/>
  <c r="GF1261" s="1"/>
  <c r="GL1262" s="1"/>
  <c r="GE1252"/>
  <c r="GE1261" s="1"/>
  <c r="GK1262" s="1"/>
  <c r="GD1252"/>
  <c r="GD1261" s="1"/>
  <c r="GJ1262" s="1"/>
  <c r="FZ1252"/>
  <c r="FY1252"/>
  <c r="FX1252"/>
  <c r="FK1252"/>
  <c r="FK1261" s="1"/>
  <c r="FQ1262" s="1"/>
  <c r="FQ1255" s="1"/>
  <c r="FW1255" s="1"/>
  <c r="FI1252"/>
  <c r="FI1261" s="1"/>
  <c r="FO1262" s="1"/>
  <c r="FO1255" s="1"/>
  <c r="FU1255" s="1"/>
  <c r="FE1252"/>
  <c r="FD1252"/>
  <c r="FC1252"/>
  <c r="EP1252"/>
  <c r="EP1261" s="1"/>
  <c r="EV1262" s="1"/>
  <c r="EO1252"/>
  <c r="EO1261" s="1"/>
  <c r="EU1262" s="1"/>
  <c r="EN1252"/>
  <c r="EN1261" s="1"/>
  <c r="ET1262" s="1"/>
  <c r="EJ1252"/>
  <c r="EI1252"/>
  <c r="EH1252"/>
  <c r="DU1252"/>
  <c r="DU1261" s="1"/>
  <c r="EA1262" s="1"/>
  <c r="EA1255" s="1"/>
  <c r="EG1255" s="1"/>
  <c r="DS1252"/>
  <c r="DS1261" s="1"/>
  <c r="DY1262" s="1"/>
  <c r="DY1255" s="1"/>
  <c r="EE1255" s="1"/>
  <c r="DO1252"/>
  <c r="DN1252"/>
  <c r="DM1252"/>
  <c r="CZ1252"/>
  <c r="CZ1261" s="1"/>
  <c r="DF1262" s="1"/>
  <c r="CY1252"/>
  <c r="CY1261" s="1"/>
  <c r="DE1262" s="1"/>
  <c r="CX1252"/>
  <c r="CX1261" s="1"/>
  <c r="DD1262" s="1"/>
  <c r="CT1252"/>
  <c r="CS1252"/>
  <c r="CR1252"/>
  <c r="CE1252"/>
  <c r="CE1261" s="1"/>
  <c r="CK1262" s="1"/>
  <c r="CK1255" s="1"/>
  <c r="CQ1255" s="1"/>
  <c r="CC1252"/>
  <c r="CC1261" s="1"/>
  <c r="CI1262" s="1"/>
  <c r="CI1255" s="1"/>
  <c r="CO1255" s="1"/>
  <c r="BY1252"/>
  <c r="BX1252"/>
  <c r="BW1252"/>
  <c r="BJ1252"/>
  <c r="BJ1261" s="1"/>
  <c r="BP1262" s="1"/>
  <c r="BI1252"/>
  <c r="BI1261" s="1"/>
  <c r="BO1262" s="1"/>
  <c r="BH1252"/>
  <c r="BH1261" s="1"/>
  <c r="BN1262" s="1"/>
  <c r="BD1252"/>
  <c r="BC1252"/>
  <c r="BB1252"/>
  <c r="AO1252"/>
  <c r="AO1261" s="1"/>
  <c r="AU1262" s="1"/>
  <c r="AM1252"/>
  <c r="AM1261" s="1"/>
  <c r="AS1262" s="1"/>
  <c r="AI1252"/>
  <c r="AH1252"/>
  <c r="AG1252"/>
  <c r="T1252"/>
  <c r="T1261" s="1"/>
  <c r="Z1262" s="1"/>
  <c r="S1252"/>
  <c r="S1261" s="1"/>
  <c r="Y1262" s="1"/>
  <c r="R1252"/>
  <c r="R1261" s="1"/>
  <c r="X1262" s="1"/>
  <c r="N1252"/>
  <c r="M1252"/>
  <c r="L1252"/>
  <c r="ZG1249"/>
  <c r="ZF1249"/>
  <c r="ZE1249"/>
  <c r="ZD1249"/>
  <c r="ZC1249"/>
  <c r="ZB1249"/>
  <c r="ZG1248"/>
  <c r="ZF1248"/>
  <c r="ZE1248"/>
  <c r="ZD1248"/>
  <c r="ZC1248"/>
  <c r="ZB1248"/>
  <c r="YO1242"/>
  <c r="YN1242"/>
  <c r="YM1242"/>
  <c r="YO1241"/>
  <c r="YN1241"/>
  <c r="YM1241"/>
  <c r="YO1240"/>
  <c r="YN1240"/>
  <c r="YM1240"/>
  <c r="YO1239"/>
  <c r="YN1239"/>
  <c r="YM1239"/>
  <c r="YO1238"/>
  <c r="YN1238"/>
  <c r="YM1238"/>
  <c r="YO1237"/>
  <c r="YN1237"/>
  <c r="YN1234" s="1"/>
  <c r="YM1237"/>
  <c r="YO1236"/>
  <c r="YN1236"/>
  <c r="YM1236"/>
  <c r="YM1234" s="1"/>
  <c r="YO1235"/>
  <c r="YN1235"/>
  <c r="YM1235"/>
  <c r="YO1234"/>
  <c r="XT1234"/>
  <c r="XS1234"/>
  <c r="XR1234"/>
  <c r="WY1234"/>
  <c r="WX1234"/>
  <c r="WW1234"/>
  <c r="WD1234"/>
  <c r="WC1234"/>
  <c r="WB1234"/>
  <c r="VI1234"/>
  <c r="VH1234"/>
  <c r="VG1234"/>
  <c r="UN1234"/>
  <c r="UM1234"/>
  <c r="UL1234"/>
  <c r="TS1234"/>
  <c r="TR1234"/>
  <c r="TQ1234"/>
  <c r="SX1234"/>
  <c r="SW1234"/>
  <c r="SV1234"/>
  <c r="SC1234"/>
  <c r="SB1234"/>
  <c r="SA1234"/>
  <c r="RH1234"/>
  <c r="RG1234"/>
  <c r="RF1234"/>
  <c r="QM1234"/>
  <c r="QL1234"/>
  <c r="QK1234"/>
  <c r="PR1234"/>
  <c r="PQ1234"/>
  <c r="PP1234"/>
  <c r="OW1234"/>
  <c r="OV1234"/>
  <c r="OU1234"/>
  <c r="OB1234"/>
  <c r="OA1234"/>
  <c r="NZ1234"/>
  <c r="NG1234"/>
  <c r="NF1234"/>
  <c r="NE1234"/>
  <c r="ML1234"/>
  <c r="MK1234"/>
  <c r="MJ1234"/>
  <c r="LQ1234"/>
  <c r="LP1234"/>
  <c r="LO1234"/>
  <c r="KV1234"/>
  <c r="KU1234"/>
  <c r="KT1234"/>
  <c r="KA1234"/>
  <c r="JZ1234"/>
  <c r="JY1234"/>
  <c r="JF1234"/>
  <c r="JE1234"/>
  <c r="JD1234"/>
  <c r="IK1234"/>
  <c r="IJ1234"/>
  <c r="II1234"/>
  <c r="HP1234"/>
  <c r="HO1234"/>
  <c r="HN1234"/>
  <c r="GU1234"/>
  <c r="GT1234"/>
  <c r="GS1234"/>
  <c r="FZ1234"/>
  <c r="FY1234"/>
  <c r="FX1234"/>
  <c r="FE1234"/>
  <c r="FD1234"/>
  <c r="FC1234"/>
  <c r="EJ1234"/>
  <c r="EI1234"/>
  <c r="EH1234"/>
  <c r="DO1234"/>
  <c r="DN1234"/>
  <c r="DM1234"/>
  <c r="CT1234"/>
  <c r="CS1234"/>
  <c r="CR1234"/>
  <c r="BY1234"/>
  <c r="BX1234"/>
  <c r="BW1234"/>
  <c r="BD1234"/>
  <c r="BC1234"/>
  <c r="BB1234"/>
  <c r="AI1234"/>
  <c r="AH1234"/>
  <c r="AG1234"/>
  <c r="N1234"/>
  <c r="M1234"/>
  <c r="L1234"/>
  <c r="YO1232"/>
  <c r="YN1232"/>
  <c r="YM1232"/>
  <c r="YO1231"/>
  <c r="YN1231"/>
  <c r="YM1231"/>
  <c r="YO1230"/>
  <c r="YN1230"/>
  <c r="YM1230"/>
  <c r="YO1229"/>
  <c r="YN1229"/>
  <c r="YM1229"/>
  <c r="YO1228"/>
  <c r="YN1228"/>
  <c r="YM1228"/>
  <c r="YO1227"/>
  <c r="YN1227"/>
  <c r="YM1227"/>
  <c r="YO1226"/>
  <c r="YN1226"/>
  <c r="YM1226"/>
  <c r="YO1225"/>
  <c r="YN1225"/>
  <c r="YM1225"/>
  <c r="YO1224"/>
  <c r="YN1224"/>
  <c r="YM1224"/>
  <c r="XT1224"/>
  <c r="XS1224"/>
  <c r="XR1224"/>
  <c r="WY1224"/>
  <c r="WX1224"/>
  <c r="WW1224"/>
  <c r="WD1224"/>
  <c r="WC1224"/>
  <c r="WB1224"/>
  <c r="VI1224"/>
  <c r="VH1224"/>
  <c r="VG1224"/>
  <c r="UN1224"/>
  <c r="UM1224"/>
  <c r="UL1224"/>
  <c r="TS1224"/>
  <c r="TR1224"/>
  <c r="TQ1224"/>
  <c r="SX1224"/>
  <c r="SW1224"/>
  <c r="SV1224"/>
  <c r="SC1224"/>
  <c r="SB1224"/>
  <c r="SA1224"/>
  <c r="RH1224"/>
  <c r="RG1224"/>
  <c r="RF1224"/>
  <c r="QM1224"/>
  <c r="QL1224"/>
  <c r="QK1224"/>
  <c r="PR1224"/>
  <c r="PQ1224"/>
  <c r="PP1224"/>
  <c r="OW1224"/>
  <c r="OV1224"/>
  <c r="OU1224"/>
  <c r="OB1224"/>
  <c r="OA1224"/>
  <c r="NZ1224"/>
  <c r="NG1224"/>
  <c r="NF1224"/>
  <c r="NE1224"/>
  <c r="ML1224"/>
  <c r="MK1224"/>
  <c r="MJ1224"/>
  <c r="LQ1224"/>
  <c r="LP1224"/>
  <c r="LO1224"/>
  <c r="KV1224"/>
  <c r="KU1224"/>
  <c r="KT1224"/>
  <c r="KA1224"/>
  <c r="JZ1224"/>
  <c r="JY1224"/>
  <c r="JF1224"/>
  <c r="JE1224"/>
  <c r="JD1224"/>
  <c r="IK1224"/>
  <c r="IJ1224"/>
  <c r="II1224"/>
  <c r="HP1224"/>
  <c r="HO1224"/>
  <c r="HN1224"/>
  <c r="GU1224"/>
  <c r="GT1224"/>
  <c r="GS1224"/>
  <c r="FZ1224"/>
  <c r="FY1224"/>
  <c r="FX1224"/>
  <c r="FE1224"/>
  <c r="FD1224"/>
  <c r="FC1224"/>
  <c r="EJ1224"/>
  <c r="EI1224"/>
  <c r="EH1224"/>
  <c r="DO1224"/>
  <c r="DN1224"/>
  <c r="DM1224"/>
  <c r="CT1224"/>
  <c r="CS1224"/>
  <c r="CR1224"/>
  <c r="BY1224"/>
  <c r="BX1224"/>
  <c r="BW1224"/>
  <c r="BD1224"/>
  <c r="BC1224"/>
  <c r="BB1224"/>
  <c r="AI1224"/>
  <c r="AH1224"/>
  <c r="AG1224"/>
  <c r="N1224"/>
  <c r="M1224"/>
  <c r="L1224"/>
  <c r="YO1222"/>
  <c r="YN1222"/>
  <c r="YM1222"/>
  <c r="YO1221"/>
  <c r="YN1221"/>
  <c r="YM1221"/>
  <c r="YO1220"/>
  <c r="YN1220"/>
  <c r="YM1220"/>
  <c r="YO1219"/>
  <c r="YN1219"/>
  <c r="YM1219"/>
  <c r="YO1218"/>
  <c r="YN1218"/>
  <c r="YM1218"/>
  <c r="YO1217"/>
  <c r="YN1217"/>
  <c r="YM1217"/>
  <c r="YO1216"/>
  <c r="YN1216"/>
  <c r="YN1214" s="1"/>
  <c r="YM1216"/>
  <c r="YO1215"/>
  <c r="YN1215"/>
  <c r="YM1215"/>
  <c r="XT1214"/>
  <c r="XS1214"/>
  <c r="XR1214"/>
  <c r="WY1214"/>
  <c r="WX1214"/>
  <c r="WW1214"/>
  <c r="WD1214"/>
  <c r="WC1214"/>
  <c r="WB1214"/>
  <c r="VI1214"/>
  <c r="VH1214"/>
  <c r="VG1214"/>
  <c r="UN1214"/>
  <c r="UM1214"/>
  <c r="UL1214"/>
  <c r="TS1214"/>
  <c r="TR1214"/>
  <c r="TQ1214"/>
  <c r="SX1214"/>
  <c r="SW1214"/>
  <c r="SV1214"/>
  <c r="SC1214"/>
  <c r="SB1214"/>
  <c r="SA1214"/>
  <c r="RH1214"/>
  <c r="RG1214"/>
  <c r="RF1214"/>
  <c r="QM1214"/>
  <c r="QL1214"/>
  <c r="QK1214"/>
  <c r="PR1214"/>
  <c r="PQ1214"/>
  <c r="PP1214"/>
  <c r="OW1214"/>
  <c r="OV1214"/>
  <c r="OU1214"/>
  <c r="OB1214"/>
  <c r="OA1214"/>
  <c r="NZ1214"/>
  <c r="NG1214"/>
  <c r="NF1214"/>
  <c r="NE1214"/>
  <c r="ML1214"/>
  <c r="MK1214"/>
  <c r="MJ1214"/>
  <c r="LQ1214"/>
  <c r="LP1214"/>
  <c r="LO1214"/>
  <c r="KV1214"/>
  <c r="KU1214"/>
  <c r="KT1214"/>
  <c r="KA1214"/>
  <c r="JZ1214"/>
  <c r="JY1214"/>
  <c r="JF1214"/>
  <c r="JE1214"/>
  <c r="JD1214"/>
  <c r="IK1214"/>
  <c r="IJ1214"/>
  <c r="II1214"/>
  <c r="HP1214"/>
  <c r="HO1214"/>
  <c r="HN1214"/>
  <c r="GU1214"/>
  <c r="GT1214"/>
  <c r="GS1214"/>
  <c r="FZ1214"/>
  <c r="FY1214"/>
  <c r="FX1214"/>
  <c r="FE1214"/>
  <c r="FD1214"/>
  <c r="FC1214"/>
  <c r="EJ1214"/>
  <c r="EI1214"/>
  <c r="EH1214"/>
  <c r="DO1214"/>
  <c r="DN1214"/>
  <c r="DM1214"/>
  <c r="CT1214"/>
  <c r="CS1214"/>
  <c r="CR1214"/>
  <c r="BY1214"/>
  <c r="BX1214"/>
  <c r="BW1214"/>
  <c r="BD1214"/>
  <c r="BC1214"/>
  <c r="BB1214"/>
  <c r="AI1214"/>
  <c r="AH1214"/>
  <c r="AG1214"/>
  <c r="N1214"/>
  <c r="M1214"/>
  <c r="L1214"/>
  <c r="ZG1211"/>
  <c r="ZF1211"/>
  <c r="ZE1211"/>
  <c r="ZD1211"/>
  <c r="ZC1211"/>
  <c r="ZB1211"/>
  <c r="ZG1210"/>
  <c r="ZF1210"/>
  <c r="ZE1210"/>
  <c r="ZD1210"/>
  <c r="ZC1210"/>
  <c r="ZB1210"/>
  <c r="YO1204"/>
  <c r="YN1204"/>
  <c r="YM1204"/>
  <c r="YO1203"/>
  <c r="YN1203"/>
  <c r="YM1203"/>
  <c r="YO1202"/>
  <c r="YN1202"/>
  <c r="YM1202"/>
  <c r="YO1201"/>
  <c r="YN1201"/>
  <c r="YM1201"/>
  <c r="YO1200"/>
  <c r="YN1200"/>
  <c r="YM1200"/>
  <c r="YO1199"/>
  <c r="YN1199"/>
  <c r="YM1199"/>
  <c r="YO1198"/>
  <c r="YN1198"/>
  <c r="YM1198"/>
  <c r="YO1197"/>
  <c r="YN1197"/>
  <c r="YM1197"/>
  <c r="YO1196"/>
  <c r="YN1196"/>
  <c r="YM1196"/>
  <c r="YO1195"/>
  <c r="YN1195"/>
  <c r="YN1194" s="1"/>
  <c r="YM1195"/>
  <c r="ZD1194"/>
  <c r="ZC1194"/>
  <c r="ZB1194"/>
  <c r="YR1194"/>
  <c r="YQ1194"/>
  <c r="YP1194"/>
  <c r="YO1194"/>
  <c r="YM1194"/>
  <c r="YI1194"/>
  <c r="YH1194"/>
  <c r="YG1194"/>
  <c r="XW1194"/>
  <c r="XV1194"/>
  <c r="XU1194"/>
  <c r="XT1194"/>
  <c r="XS1194"/>
  <c r="XR1194"/>
  <c r="XN1194"/>
  <c r="XM1194"/>
  <c r="XL1194"/>
  <c r="XB1194"/>
  <c r="XA1194"/>
  <c r="WZ1194"/>
  <c r="WY1194"/>
  <c r="WX1194"/>
  <c r="WW1194"/>
  <c r="WS1194"/>
  <c r="WR1194"/>
  <c r="WQ1194"/>
  <c r="WG1194"/>
  <c r="WF1194"/>
  <c r="WE1194"/>
  <c r="WD1194"/>
  <c r="WC1194"/>
  <c r="WB1194"/>
  <c r="VX1194"/>
  <c r="VW1194"/>
  <c r="VV1194"/>
  <c r="VL1194"/>
  <c r="VK1194"/>
  <c r="VJ1194"/>
  <c r="VI1194"/>
  <c r="VH1194"/>
  <c r="VG1194"/>
  <c r="VC1194"/>
  <c r="VB1194"/>
  <c r="VA1194"/>
  <c r="UQ1194"/>
  <c r="UP1194"/>
  <c r="UO1194"/>
  <c r="UN1194"/>
  <c r="UM1194"/>
  <c r="UL1194"/>
  <c r="UH1194"/>
  <c r="UG1194"/>
  <c r="UF1194"/>
  <c r="TV1194"/>
  <c r="TU1194"/>
  <c r="TT1194"/>
  <c r="TS1194"/>
  <c r="TR1194"/>
  <c r="TQ1194"/>
  <c r="TM1194"/>
  <c r="TL1194"/>
  <c r="TK1194"/>
  <c r="TA1194"/>
  <c r="SZ1194"/>
  <c r="SY1194"/>
  <c r="SX1194"/>
  <c r="SW1194"/>
  <c r="SV1194"/>
  <c r="SR1194"/>
  <c r="SQ1194"/>
  <c r="SP1194"/>
  <c r="SF1194"/>
  <c r="SE1194"/>
  <c r="SD1194"/>
  <c r="SC1194"/>
  <c r="SB1194"/>
  <c r="SA1194"/>
  <c r="RW1194"/>
  <c r="RV1194"/>
  <c r="RU1194"/>
  <c r="RK1194"/>
  <c r="RJ1194"/>
  <c r="RI1194"/>
  <c r="RH1194"/>
  <c r="RG1194"/>
  <c r="RF1194"/>
  <c r="RB1194"/>
  <c r="RA1194"/>
  <c r="QZ1194"/>
  <c r="QP1194"/>
  <c r="QO1194"/>
  <c r="QN1194"/>
  <c r="QM1194"/>
  <c r="QL1194"/>
  <c r="QK1194"/>
  <c r="QG1194"/>
  <c r="QF1194"/>
  <c r="QE1194"/>
  <c r="PU1194"/>
  <c r="PT1194"/>
  <c r="PS1194"/>
  <c r="PR1194"/>
  <c r="PQ1194"/>
  <c r="PP1194"/>
  <c r="PL1194"/>
  <c r="PK1194"/>
  <c r="PJ1194"/>
  <c r="OZ1194"/>
  <c r="OY1194"/>
  <c r="OX1194"/>
  <c r="OW1194"/>
  <c r="OV1194"/>
  <c r="OU1194"/>
  <c r="OQ1194"/>
  <c r="OP1194"/>
  <c r="OO1194"/>
  <c r="OE1194"/>
  <c r="OD1194"/>
  <c r="OC1194"/>
  <c r="OB1194"/>
  <c r="OA1194"/>
  <c r="NZ1194"/>
  <c r="NV1194"/>
  <c r="NU1194"/>
  <c r="NT1194"/>
  <c r="NJ1194"/>
  <c r="NI1194"/>
  <c r="NH1194"/>
  <c r="NG1194"/>
  <c r="NF1194"/>
  <c r="NE1194"/>
  <c r="NA1194"/>
  <c r="MZ1194"/>
  <c r="MY1194"/>
  <c r="MO1194"/>
  <c r="MN1194"/>
  <c r="MM1194"/>
  <c r="ML1194"/>
  <c r="MK1194"/>
  <c r="MJ1194"/>
  <c r="MF1194"/>
  <c r="ME1194"/>
  <c r="MD1194"/>
  <c r="LT1194"/>
  <c r="LS1194"/>
  <c r="LR1194"/>
  <c r="LQ1194"/>
  <c r="LP1194"/>
  <c r="LO1194"/>
  <c r="LK1194"/>
  <c r="LJ1194"/>
  <c r="LI1194"/>
  <c r="KY1194"/>
  <c r="KX1194"/>
  <c r="KW1194"/>
  <c r="KV1194"/>
  <c r="KU1194"/>
  <c r="KT1194"/>
  <c r="KP1194"/>
  <c r="KO1194"/>
  <c r="KN1194"/>
  <c r="KD1194"/>
  <c r="KC1194"/>
  <c r="KB1194"/>
  <c r="KA1194"/>
  <c r="JZ1194"/>
  <c r="JY1194"/>
  <c r="JU1194"/>
  <c r="JT1194"/>
  <c r="JS1194"/>
  <c r="JI1194"/>
  <c r="JH1194"/>
  <c r="JG1194"/>
  <c r="JF1194"/>
  <c r="JE1194"/>
  <c r="JD1194"/>
  <c r="IZ1194"/>
  <c r="IY1194"/>
  <c r="IX1194"/>
  <c r="IN1194"/>
  <c r="IM1194"/>
  <c r="IL1194"/>
  <c r="IK1194"/>
  <c r="IJ1194"/>
  <c r="II1194"/>
  <c r="IE1194"/>
  <c r="ID1194"/>
  <c r="IC1194"/>
  <c r="HS1194"/>
  <c r="HR1194"/>
  <c r="HQ1194"/>
  <c r="HP1194"/>
  <c r="HO1194"/>
  <c r="HN1194"/>
  <c r="HJ1194"/>
  <c r="HI1194"/>
  <c r="HH1194"/>
  <c r="GX1194"/>
  <c r="GW1194"/>
  <c r="GV1194"/>
  <c r="GU1194"/>
  <c r="GT1194"/>
  <c r="GS1194"/>
  <c r="GO1194"/>
  <c r="GN1194"/>
  <c r="GM1194"/>
  <c r="GC1194"/>
  <c r="GB1194"/>
  <c r="GA1194"/>
  <c r="FZ1194"/>
  <c r="FY1194"/>
  <c r="FX1194"/>
  <c r="FT1194"/>
  <c r="FS1194"/>
  <c r="FR1194"/>
  <c r="FH1194"/>
  <c r="FG1194"/>
  <c r="FF1194"/>
  <c r="FE1194"/>
  <c r="FD1194"/>
  <c r="FC1194"/>
  <c r="EY1194"/>
  <c r="EX1194"/>
  <c r="EW1194"/>
  <c r="EM1194"/>
  <c r="EL1194"/>
  <c r="EK1194"/>
  <c r="EJ1194"/>
  <c r="EI1194"/>
  <c r="EH1194"/>
  <c r="ED1194"/>
  <c r="EC1194"/>
  <c r="EB1194"/>
  <c r="DR1194"/>
  <c r="DQ1194"/>
  <c r="DP1194"/>
  <c r="DO1194"/>
  <c r="DN1194"/>
  <c r="DM1194"/>
  <c r="DI1194"/>
  <c r="DH1194"/>
  <c r="DG1194"/>
  <c r="CW1194"/>
  <c r="CV1194"/>
  <c r="CU1194"/>
  <c r="CT1194"/>
  <c r="CS1194"/>
  <c r="CR1194"/>
  <c r="CN1194"/>
  <c r="CM1194"/>
  <c r="CL1194"/>
  <c r="CB1194"/>
  <c r="CA1194"/>
  <c r="BZ1194"/>
  <c r="BY1194"/>
  <c r="BX1194"/>
  <c r="BW1194"/>
  <c r="BS1194"/>
  <c r="BR1194"/>
  <c r="BQ1194"/>
  <c r="BG1194"/>
  <c r="BF1194"/>
  <c r="BE1194"/>
  <c r="BD1194"/>
  <c r="BC1194"/>
  <c r="BB1194"/>
  <c r="AX1194"/>
  <c r="AW1194"/>
  <c r="AV1194"/>
  <c r="AL1194"/>
  <c r="AK1194"/>
  <c r="AJ1194"/>
  <c r="AI1194"/>
  <c r="AH1194"/>
  <c r="AG1194"/>
  <c r="AC1194"/>
  <c r="AB1194"/>
  <c r="AA1194"/>
  <c r="Q1194"/>
  <c r="P1194"/>
  <c r="O1194"/>
  <c r="N1194"/>
  <c r="M1194"/>
  <c r="L1194"/>
  <c r="YO1192"/>
  <c r="YN1192"/>
  <c r="YM1192"/>
  <c r="YO1191"/>
  <c r="YN1191"/>
  <c r="YM1191"/>
  <c r="YO1190"/>
  <c r="YN1190"/>
  <c r="YM1190"/>
  <c r="YO1189"/>
  <c r="YN1189"/>
  <c r="YM1189"/>
  <c r="YO1188"/>
  <c r="YN1188"/>
  <c r="YM1188"/>
  <c r="YO1187"/>
  <c r="YN1187"/>
  <c r="YM1187"/>
  <c r="YO1186"/>
  <c r="YN1186"/>
  <c r="YM1186"/>
  <c r="YO1185"/>
  <c r="YN1185"/>
  <c r="YM1185"/>
  <c r="YO1184"/>
  <c r="YN1184"/>
  <c r="YM1184"/>
  <c r="YO1183"/>
  <c r="YN1183"/>
  <c r="YM1183"/>
  <c r="YO1182"/>
  <c r="YN1182"/>
  <c r="YM1182"/>
  <c r="YO1181"/>
  <c r="YN1181"/>
  <c r="YM1181"/>
  <c r="YO1180"/>
  <c r="YN1180"/>
  <c r="YM1180"/>
  <c r="YO1179"/>
  <c r="YN1179"/>
  <c r="YM1179"/>
  <c r="XT1178"/>
  <c r="XS1178"/>
  <c r="XR1178"/>
  <c r="WY1178"/>
  <c r="WX1178"/>
  <c r="WW1178"/>
  <c r="WD1178"/>
  <c r="WC1178"/>
  <c r="WB1178"/>
  <c r="VI1178"/>
  <c r="VH1178"/>
  <c r="VG1178"/>
  <c r="UN1178"/>
  <c r="UM1178"/>
  <c r="UL1178"/>
  <c r="TS1178"/>
  <c r="TR1178"/>
  <c r="TQ1178"/>
  <c r="SX1178"/>
  <c r="SW1178"/>
  <c r="SV1178"/>
  <c r="SC1178"/>
  <c r="SB1178"/>
  <c r="SA1178"/>
  <c r="RH1178"/>
  <c r="RG1178"/>
  <c r="RF1178"/>
  <c r="QM1178"/>
  <c r="QL1178"/>
  <c r="QK1178"/>
  <c r="PR1178"/>
  <c r="PQ1178"/>
  <c r="PP1178"/>
  <c r="OW1178"/>
  <c r="OV1178"/>
  <c r="OU1178"/>
  <c r="OB1178"/>
  <c r="OA1178"/>
  <c r="NZ1178"/>
  <c r="NG1178"/>
  <c r="NF1178"/>
  <c r="NE1178"/>
  <c r="ML1178"/>
  <c r="MK1178"/>
  <c r="MJ1178"/>
  <c r="LQ1178"/>
  <c r="LP1178"/>
  <c r="LO1178"/>
  <c r="KV1178"/>
  <c r="KU1178"/>
  <c r="KT1178"/>
  <c r="KA1178"/>
  <c r="JZ1178"/>
  <c r="JY1178"/>
  <c r="JF1178"/>
  <c r="JE1178"/>
  <c r="JD1178"/>
  <c r="IK1178"/>
  <c r="IJ1178"/>
  <c r="II1178"/>
  <c r="HP1178"/>
  <c r="HO1178"/>
  <c r="HN1178"/>
  <c r="GU1178"/>
  <c r="GT1178"/>
  <c r="GS1178"/>
  <c r="FZ1178"/>
  <c r="FY1178"/>
  <c r="FX1178"/>
  <c r="FE1178"/>
  <c r="FD1178"/>
  <c r="FC1178"/>
  <c r="EJ1178"/>
  <c r="EI1178"/>
  <c r="EH1178"/>
  <c r="DO1178"/>
  <c r="DN1178"/>
  <c r="DM1178"/>
  <c r="CT1178"/>
  <c r="CS1178"/>
  <c r="CR1178"/>
  <c r="BY1178"/>
  <c r="BX1178"/>
  <c r="BW1178"/>
  <c r="BD1178"/>
  <c r="BC1178"/>
  <c r="BB1178"/>
  <c r="AI1178"/>
  <c r="AH1178"/>
  <c r="AG1178"/>
  <c r="N1178"/>
  <c r="M1178"/>
  <c r="L1178"/>
  <c r="H438"/>
  <c r="G438"/>
  <c r="F438"/>
  <c r="H437"/>
  <c r="G437"/>
  <c r="F437"/>
  <c r="H436"/>
  <c r="G436"/>
  <c r="F436"/>
  <c r="H435"/>
  <c r="G435"/>
  <c r="F435"/>
  <c r="H434"/>
  <c r="G434"/>
  <c r="F434"/>
  <c r="H433"/>
  <c r="G433"/>
  <c r="F433"/>
  <c r="H431"/>
  <c r="K1242" s="1"/>
  <c r="G431"/>
  <c r="J1242" s="1"/>
  <c r="F431"/>
  <c r="I1242" s="1"/>
  <c r="H430"/>
  <c r="K1241" s="1"/>
  <c r="G430"/>
  <c r="J1241" s="1"/>
  <c r="F430"/>
  <c r="I1241" s="1"/>
  <c r="H429"/>
  <c r="K1240" s="1"/>
  <c r="G429"/>
  <c r="J1240" s="1"/>
  <c r="F429"/>
  <c r="I1240" s="1"/>
  <c r="H428"/>
  <c r="K1239" s="1"/>
  <c r="G428"/>
  <c r="J1239" s="1"/>
  <c r="F428"/>
  <c r="I1239" s="1"/>
  <c r="H427"/>
  <c r="K1238" s="1"/>
  <c r="G427"/>
  <c r="J1238" s="1"/>
  <c r="F427"/>
  <c r="I1238" s="1"/>
  <c r="H426"/>
  <c r="K1237" s="1"/>
  <c r="G426"/>
  <c r="J1237" s="1"/>
  <c r="F426"/>
  <c r="I1237" s="1"/>
  <c r="H425"/>
  <c r="K1236" s="1"/>
  <c r="G425"/>
  <c r="J1236" s="1"/>
  <c r="F425"/>
  <c r="I1236" s="1"/>
  <c r="H424"/>
  <c r="K1235" s="1"/>
  <c r="G424"/>
  <c r="J1235" s="1"/>
  <c r="F424"/>
  <c r="I1235" s="1"/>
  <c r="H422"/>
  <c r="K1232" s="1"/>
  <c r="G422"/>
  <c r="J1232" s="1"/>
  <c r="F422"/>
  <c r="I1232" s="1"/>
  <c r="H421"/>
  <c r="K1231" s="1"/>
  <c r="G421"/>
  <c r="J1231" s="1"/>
  <c r="F421"/>
  <c r="I1231" s="1"/>
  <c r="H420"/>
  <c r="K1230" s="1"/>
  <c r="G420"/>
  <c r="J1230" s="1"/>
  <c r="F420"/>
  <c r="I1230" s="1"/>
  <c r="H419"/>
  <c r="K1229" s="1"/>
  <c r="G419"/>
  <c r="J1229" s="1"/>
  <c r="F419"/>
  <c r="I1229" s="1"/>
  <c r="H418"/>
  <c r="K1228" s="1"/>
  <c r="G418"/>
  <c r="J1228" s="1"/>
  <c r="F418"/>
  <c r="I1228" s="1"/>
  <c r="H417"/>
  <c r="K1227" s="1"/>
  <c r="G417"/>
  <c r="J1227" s="1"/>
  <c r="F417"/>
  <c r="I1227" s="1"/>
  <c r="H416"/>
  <c r="K1226" s="1"/>
  <c r="G416"/>
  <c r="J1226" s="1"/>
  <c r="F416"/>
  <c r="I1226" s="1"/>
  <c r="H415"/>
  <c r="K1225" s="1"/>
  <c r="G415"/>
  <c r="J1225" s="1"/>
  <c r="F415"/>
  <c r="I1225" s="1"/>
  <c r="H413"/>
  <c r="G413"/>
  <c r="F413"/>
  <c r="H412"/>
  <c r="G412"/>
  <c r="F412"/>
  <c r="H411"/>
  <c r="G411"/>
  <c r="F411"/>
  <c r="H410"/>
  <c r="G410"/>
  <c r="F410"/>
  <c r="H409"/>
  <c r="G409"/>
  <c r="F409"/>
  <c r="H408"/>
  <c r="G408"/>
  <c r="F408"/>
  <c r="H407"/>
  <c r="G407"/>
  <c r="F407"/>
  <c r="H406"/>
  <c r="G406"/>
  <c r="F406"/>
  <c r="H404"/>
  <c r="G404"/>
  <c r="F404"/>
  <c r="H403"/>
  <c r="G403"/>
  <c r="F403"/>
  <c r="H402"/>
  <c r="G402"/>
  <c r="F402"/>
  <c r="H401"/>
  <c r="G401"/>
  <c r="F401"/>
  <c r="H400"/>
  <c r="G400"/>
  <c r="F400"/>
  <c r="H399"/>
  <c r="G399"/>
  <c r="F399"/>
  <c r="H398"/>
  <c r="G398"/>
  <c r="F398"/>
  <c r="H397"/>
  <c r="G397"/>
  <c r="F397"/>
  <c r="H396"/>
  <c r="G396"/>
  <c r="F396"/>
  <c r="H395"/>
  <c r="G395"/>
  <c r="F395"/>
  <c r="H393"/>
  <c r="G393"/>
  <c r="F393"/>
  <c r="H392"/>
  <c r="G392"/>
  <c r="F392"/>
  <c r="H391"/>
  <c r="G391"/>
  <c r="F391"/>
  <c r="H390"/>
  <c r="G390"/>
  <c r="F390"/>
  <c r="H389"/>
  <c r="G389"/>
  <c r="F389"/>
  <c r="H388"/>
  <c r="G388"/>
  <c r="F388"/>
  <c r="H387"/>
  <c r="G387"/>
  <c r="F387"/>
  <c r="H386"/>
  <c r="G386"/>
  <c r="F386"/>
  <c r="H385"/>
  <c r="G385"/>
  <c r="F385"/>
  <c r="H384"/>
  <c r="G384"/>
  <c r="F384"/>
  <c r="H383"/>
  <c r="G383"/>
  <c r="F383"/>
  <c r="H382"/>
  <c r="G382"/>
  <c r="F382"/>
  <c r="H381"/>
  <c r="G381"/>
  <c r="F381"/>
  <c r="H380"/>
  <c r="G380"/>
  <c r="F380"/>
  <c r="H377"/>
  <c r="G377"/>
  <c r="F377"/>
  <c r="H376"/>
  <c r="G376"/>
  <c r="F376"/>
  <c r="H375"/>
  <c r="G375"/>
  <c r="F375"/>
  <c r="H374"/>
  <c r="G374"/>
  <c r="F374"/>
  <c r="H373"/>
  <c r="G373"/>
  <c r="F373"/>
  <c r="H372"/>
  <c r="G372"/>
  <c r="F372"/>
  <c r="H370"/>
  <c r="G370"/>
  <c r="F370"/>
  <c r="H369"/>
  <c r="G369"/>
  <c r="F369"/>
  <c r="H368"/>
  <c r="G368"/>
  <c r="F368"/>
  <c r="H367"/>
  <c r="G367"/>
  <c r="F367"/>
  <c r="H366"/>
  <c r="G366"/>
  <c r="F366"/>
  <c r="H365"/>
  <c r="G365"/>
  <c r="F365"/>
  <c r="H364"/>
  <c r="G364"/>
  <c r="F364"/>
  <c r="H363"/>
  <c r="G363"/>
  <c r="F363"/>
  <c r="H361"/>
  <c r="G361"/>
  <c r="F361"/>
  <c r="H360"/>
  <c r="G360"/>
  <c r="F360"/>
  <c r="H359"/>
  <c r="G359"/>
  <c r="F359"/>
  <c r="H358"/>
  <c r="G358"/>
  <c r="F358"/>
  <c r="H357"/>
  <c r="G357"/>
  <c r="F357"/>
  <c r="H356"/>
  <c r="G356"/>
  <c r="F356"/>
  <c r="H355"/>
  <c r="G355"/>
  <c r="F355"/>
  <c r="H354"/>
  <c r="G354"/>
  <c r="F354"/>
  <c r="H352"/>
  <c r="K1222" s="1"/>
  <c r="G352"/>
  <c r="J1222" s="1"/>
  <c r="F352"/>
  <c r="I1222" s="1"/>
  <c r="H351"/>
  <c r="K1221" s="1"/>
  <c r="G351"/>
  <c r="J1221" s="1"/>
  <c r="F351"/>
  <c r="I1221" s="1"/>
  <c r="H350"/>
  <c r="K1220" s="1"/>
  <c r="G350"/>
  <c r="J1220" s="1"/>
  <c r="F350"/>
  <c r="I1220" s="1"/>
  <c r="H349"/>
  <c r="K1219" s="1"/>
  <c r="G349"/>
  <c r="J1219" s="1"/>
  <c r="F349"/>
  <c r="I1219" s="1"/>
  <c r="H348"/>
  <c r="K1218" s="1"/>
  <c r="G348"/>
  <c r="J1218" s="1"/>
  <c r="F348"/>
  <c r="I1218" s="1"/>
  <c r="H347"/>
  <c r="K1217" s="1"/>
  <c r="G347"/>
  <c r="J1217" s="1"/>
  <c r="F347"/>
  <c r="I1217" s="1"/>
  <c r="H346"/>
  <c r="K1216" s="1"/>
  <c r="G346"/>
  <c r="J1216" s="1"/>
  <c r="F346"/>
  <c r="I1216" s="1"/>
  <c r="H345"/>
  <c r="K1215" s="1"/>
  <c r="G345"/>
  <c r="J1215" s="1"/>
  <c r="F345"/>
  <c r="I1215" s="1"/>
  <c r="H343"/>
  <c r="G343"/>
  <c r="F343"/>
  <c r="H342"/>
  <c r="G342"/>
  <c r="F342"/>
  <c r="H341"/>
  <c r="G341"/>
  <c r="F341"/>
  <c r="H340"/>
  <c r="G340"/>
  <c r="F340"/>
  <c r="H339"/>
  <c r="G339"/>
  <c r="F339"/>
  <c r="H338"/>
  <c r="G338"/>
  <c r="F338"/>
  <c r="H337"/>
  <c r="G337"/>
  <c r="F337"/>
  <c r="H336"/>
  <c r="G336"/>
  <c r="F336"/>
  <c r="H335"/>
  <c r="G335"/>
  <c r="F335"/>
  <c r="H334"/>
  <c r="G334"/>
  <c r="F334"/>
  <c r="H332"/>
  <c r="K1192" s="1"/>
  <c r="G332"/>
  <c r="J1192" s="1"/>
  <c r="F332"/>
  <c r="I1192" s="1"/>
  <c r="H331"/>
  <c r="K1191" s="1"/>
  <c r="G331"/>
  <c r="J1191" s="1"/>
  <c r="F331"/>
  <c r="I1191" s="1"/>
  <c r="H330"/>
  <c r="K1190" s="1"/>
  <c r="G330"/>
  <c r="J1190" s="1"/>
  <c r="F330"/>
  <c r="I1190" s="1"/>
  <c r="H329"/>
  <c r="K1189" s="1"/>
  <c r="G329"/>
  <c r="J1189" s="1"/>
  <c r="F329"/>
  <c r="I1189" s="1"/>
  <c r="H328"/>
  <c r="K1188" s="1"/>
  <c r="G328"/>
  <c r="J1188" s="1"/>
  <c r="F328"/>
  <c r="I1188" s="1"/>
  <c r="H327"/>
  <c r="K1187" s="1"/>
  <c r="G327"/>
  <c r="J1187" s="1"/>
  <c r="F327"/>
  <c r="I1187" s="1"/>
  <c r="H326"/>
  <c r="K1186" s="1"/>
  <c r="G326"/>
  <c r="J1186" s="1"/>
  <c r="F326"/>
  <c r="I1186" s="1"/>
  <c r="H325"/>
  <c r="K1185" s="1"/>
  <c r="G325"/>
  <c r="J1185" s="1"/>
  <c r="F325"/>
  <c r="I1185" s="1"/>
  <c r="H324"/>
  <c r="K1184" s="1"/>
  <c r="G324"/>
  <c r="J1184" s="1"/>
  <c r="F324"/>
  <c r="I1184" s="1"/>
  <c r="H323"/>
  <c r="K1183" s="1"/>
  <c r="G323"/>
  <c r="J1183" s="1"/>
  <c r="F323"/>
  <c r="I1183" s="1"/>
  <c r="H322"/>
  <c r="K1182" s="1"/>
  <c r="G322"/>
  <c r="J1182" s="1"/>
  <c r="F322"/>
  <c r="I1182" s="1"/>
  <c r="H321"/>
  <c r="K1181" s="1"/>
  <c r="G321"/>
  <c r="J1181" s="1"/>
  <c r="F321"/>
  <c r="I1181" s="1"/>
  <c r="H320"/>
  <c r="K1180" s="1"/>
  <c r="G320"/>
  <c r="J1180" s="1"/>
  <c r="F320"/>
  <c r="I1180" s="1"/>
  <c r="H319"/>
  <c r="K1179" s="1"/>
  <c r="G319"/>
  <c r="J1179" s="1"/>
  <c r="F319"/>
  <c r="I1179" s="1"/>
  <c r="H194"/>
  <c r="G194"/>
  <c r="F194"/>
  <c r="H193"/>
  <c r="G193"/>
  <c r="F193"/>
  <c r="H192"/>
  <c r="G192"/>
  <c r="F192"/>
  <c r="H191"/>
  <c r="G191"/>
  <c r="F191"/>
  <c r="H190"/>
  <c r="G190"/>
  <c r="F190"/>
  <c r="H189"/>
  <c r="G189"/>
  <c r="F189"/>
  <c r="H187"/>
  <c r="G187"/>
  <c r="F187"/>
  <c r="H186"/>
  <c r="G186"/>
  <c r="F186"/>
  <c r="H185"/>
  <c r="G185"/>
  <c r="F185"/>
  <c r="H184"/>
  <c r="G184"/>
  <c r="F184"/>
  <c r="H183"/>
  <c r="G183"/>
  <c r="F183"/>
  <c r="H182"/>
  <c r="G182"/>
  <c r="F182"/>
  <c r="H181"/>
  <c r="G181"/>
  <c r="F181"/>
  <c r="H180"/>
  <c r="G180"/>
  <c r="F180"/>
  <c r="H178"/>
  <c r="G178"/>
  <c r="F178"/>
  <c r="H177"/>
  <c r="G177"/>
  <c r="F177"/>
  <c r="H176"/>
  <c r="G176"/>
  <c r="F176"/>
  <c r="H175"/>
  <c r="G175"/>
  <c r="F175"/>
  <c r="H174"/>
  <c r="G174"/>
  <c r="F174"/>
  <c r="H173"/>
  <c r="G173"/>
  <c r="F173"/>
  <c r="H172"/>
  <c r="G172"/>
  <c r="F172"/>
  <c r="H171"/>
  <c r="G171"/>
  <c r="F171"/>
  <c r="H169"/>
  <c r="G169"/>
  <c r="F169"/>
  <c r="H168"/>
  <c r="G168"/>
  <c r="F168"/>
  <c r="H167"/>
  <c r="G167"/>
  <c r="F167"/>
  <c r="H166"/>
  <c r="G166"/>
  <c r="F166"/>
  <c r="H165"/>
  <c r="G165"/>
  <c r="F165"/>
  <c r="H164"/>
  <c r="G164"/>
  <c r="F164"/>
  <c r="H163"/>
  <c r="G163"/>
  <c r="F163"/>
  <c r="H162"/>
  <c r="G162"/>
  <c r="F162"/>
  <c r="H160"/>
  <c r="G160"/>
  <c r="F160"/>
  <c r="H159"/>
  <c r="G159"/>
  <c r="F159"/>
  <c r="H158"/>
  <c r="G158"/>
  <c r="F158"/>
  <c r="H157"/>
  <c r="G157"/>
  <c r="F157"/>
  <c r="H156"/>
  <c r="G156"/>
  <c r="F156"/>
  <c r="H155"/>
  <c r="G155"/>
  <c r="F155"/>
  <c r="H154"/>
  <c r="G154"/>
  <c r="F154"/>
  <c r="H153"/>
  <c r="G153"/>
  <c r="F153"/>
  <c r="H152"/>
  <c r="G152"/>
  <c r="F152"/>
  <c r="H151"/>
  <c r="G151"/>
  <c r="F151"/>
  <c r="H149"/>
  <c r="G149"/>
  <c r="F149"/>
  <c r="H148"/>
  <c r="G148"/>
  <c r="F148"/>
  <c r="H147"/>
  <c r="G147"/>
  <c r="F147"/>
  <c r="H146"/>
  <c r="G146"/>
  <c r="F146"/>
  <c r="H145"/>
  <c r="G145"/>
  <c r="F145"/>
  <c r="H144"/>
  <c r="G144"/>
  <c r="F144"/>
  <c r="H143"/>
  <c r="G143"/>
  <c r="F143"/>
  <c r="H142"/>
  <c r="G142"/>
  <c r="F142"/>
  <c r="H141"/>
  <c r="G141"/>
  <c r="F141"/>
  <c r="H140"/>
  <c r="G140"/>
  <c r="F140"/>
  <c r="H139"/>
  <c r="G139"/>
  <c r="F139"/>
  <c r="H138"/>
  <c r="G138"/>
  <c r="F138"/>
  <c r="H137"/>
  <c r="G137"/>
  <c r="F137"/>
  <c r="H136"/>
  <c r="G136"/>
  <c r="F136"/>
  <c r="H72"/>
  <c r="H1259" s="1"/>
  <c r="G72"/>
  <c r="G1259" s="1"/>
  <c r="F72"/>
  <c r="F1259" s="1"/>
  <c r="H71"/>
  <c r="H1258" s="1"/>
  <c r="G71"/>
  <c r="G1258" s="1"/>
  <c r="F71"/>
  <c r="F1258" s="1"/>
  <c r="H70"/>
  <c r="H1257" s="1"/>
  <c r="G70"/>
  <c r="G1257" s="1"/>
  <c r="F70"/>
  <c r="F1257" s="1"/>
  <c r="H69"/>
  <c r="H1255" s="1"/>
  <c r="G69"/>
  <c r="G1255" s="1"/>
  <c r="F69"/>
  <c r="F1255" s="1"/>
  <c r="H68"/>
  <c r="H1254" s="1"/>
  <c r="G68"/>
  <c r="G1254" s="1"/>
  <c r="F68"/>
  <c r="F1254" s="1"/>
  <c r="H67"/>
  <c r="H1253" s="1"/>
  <c r="G67"/>
  <c r="G1253" s="1"/>
  <c r="F67"/>
  <c r="F1253" s="1"/>
  <c r="H65"/>
  <c r="H1242" s="1"/>
  <c r="G65"/>
  <c r="G1242" s="1"/>
  <c r="F65"/>
  <c r="F1242" s="1"/>
  <c r="H64"/>
  <c r="H1241" s="1"/>
  <c r="G64"/>
  <c r="G1241" s="1"/>
  <c r="F64"/>
  <c r="F1241" s="1"/>
  <c r="H63"/>
  <c r="H1240" s="1"/>
  <c r="G63"/>
  <c r="G1240" s="1"/>
  <c r="F63"/>
  <c r="F1240" s="1"/>
  <c r="H62"/>
  <c r="H1239" s="1"/>
  <c r="G62"/>
  <c r="G1239" s="1"/>
  <c r="F62"/>
  <c r="F1239" s="1"/>
  <c r="H61"/>
  <c r="H1238" s="1"/>
  <c r="G61"/>
  <c r="G1238" s="1"/>
  <c r="F61"/>
  <c r="F1238" s="1"/>
  <c r="H60"/>
  <c r="H1237" s="1"/>
  <c r="G60"/>
  <c r="G1237" s="1"/>
  <c r="F60"/>
  <c r="F1237" s="1"/>
  <c r="H59"/>
  <c r="H1236" s="1"/>
  <c r="G59"/>
  <c r="G1236" s="1"/>
  <c r="F59"/>
  <c r="F1236" s="1"/>
  <c r="H58"/>
  <c r="H1235" s="1"/>
  <c r="G58"/>
  <c r="G1235" s="1"/>
  <c r="F58"/>
  <c r="F1235" s="1"/>
  <c r="H56"/>
  <c r="H1232" s="1"/>
  <c r="G56"/>
  <c r="G1232" s="1"/>
  <c r="F56"/>
  <c r="F1232" s="1"/>
  <c r="H55"/>
  <c r="H1231" s="1"/>
  <c r="G55"/>
  <c r="G1231" s="1"/>
  <c r="F55"/>
  <c r="F1231" s="1"/>
  <c r="H54"/>
  <c r="H1230" s="1"/>
  <c r="G54"/>
  <c r="G1230" s="1"/>
  <c r="F54"/>
  <c r="F1230" s="1"/>
  <c r="H53"/>
  <c r="H1229" s="1"/>
  <c r="G53"/>
  <c r="G1229" s="1"/>
  <c r="F53"/>
  <c r="F1229" s="1"/>
  <c r="H52"/>
  <c r="H1228" s="1"/>
  <c r="G52"/>
  <c r="G1228" s="1"/>
  <c r="F52"/>
  <c r="F1228" s="1"/>
  <c r="H51"/>
  <c r="H1227" s="1"/>
  <c r="G51"/>
  <c r="G1227" s="1"/>
  <c r="F51"/>
  <c r="F1227" s="1"/>
  <c r="H50"/>
  <c r="H1226" s="1"/>
  <c r="G50"/>
  <c r="G1226" s="1"/>
  <c r="F50"/>
  <c r="F1226" s="1"/>
  <c r="H49"/>
  <c r="H1225" s="1"/>
  <c r="G49"/>
  <c r="G1225" s="1"/>
  <c r="F49"/>
  <c r="F1225" s="1"/>
  <c r="H47"/>
  <c r="H1222" s="1"/>
  <c r="G47"/>
  <c r="G1222" s="1"/>
  <c r="F47"/>
  <c r="F1222" s="1"/>
  <c r="H46"/>
  <c r="H1221" s="1"/>
  <c r="G46"/>
  <c r="G1221" s="1"/>
  <c r="F46"/>
  <c r="F1221" s="1"/>
  <c r="H45"/>
  <c r="H1220" s="1"/>
  <c r="G45"/>
  <c r="G1220" s="1"/>
  <c r="F45"/>
  <c r="F1220" s="1"/>
  <c r="H44"/>
  <c r="H1219" s="1"/>
  <c r="G44"/>
  <c r="G1219" s="1"/>
  <c r="F44"/>
  <c r="F1219" s="1"/>
  <c r="H43"/>
  <c r="H1218" s="1"/>
  <c r="G43"/>
  <c r="G1218" s="1"/>
  <c r="F43"/>
  <c r="F1218" s="1"/>
  <c r="H42"/>
  <c r="H1217" s="1"/>
  <c r="G42"/>
  <c r="G1217" s="1"/>
  <c r="F42"/>
  <c r="F1217" s="1"/>
  <c r="H41"/>
  <c r="H1216" s="1"/>
  <c r="G41"/>
  <c r="G1216" s="1"/>
  <c r="F41"/>
  <c r="F1216" s="1"/>
  <c r="H40"/>
  <c r="H1215" s="1"/>
  <c r="G40"/>
  <c r="G1215" s="1"/>
  <c r="F40"/>
  <c r="F1215" s="1"/>
  <c r="H38"/>
  <c r="H1136" s="1"/>
  <c r="K1204" s="1"/>
  <c r="G38"/>
  <c r="G1136" s="1"/>
  <c r="J1204" s="1"/>
  <c r="F38"/>
  <c r="F1136" s="1"/>
  <c r="I1204" s="1"/>
  <c r="H37"/>
  <c r="H1135" s="1"/>
  <c r="K1203" s="1"/>
  <c r="G37"/>
  <c r="G1135" s="1"/>
  <c r="J1203" s="1"/>
  <c r="F37"/>
  <c r="F1135" s="1"/>
  <c r="I1203" s="1"/>
  <c r="H36"/>
  <c r="H1134" s="1"/>
  <c r="K1202" s="1"/>
  <c r="G36"/>
  <c r="G1134" s="1"/>
  <c r="J1202" s="1"/>
  <c r="F36"/>
  <c r="F1134" s="1"/>
  <c r="I1202" s="1"/>
  <c r="H35"/>
  <c r="H1133" s="1"/>
  <c r="K1201" s="1"/>
  <c r="G35"/>
  <c r="G1133" s="1"/>
  <c r="J1201" s="1"/>
  <c r="F35"/>
  <c r="F1133" s="1"/>
  <c r="I1201" s="1"/>
  <c r="H34"/>
  <c r="H1132" s="1"/>
  <c r="K1200" s="1"/>
  <c r="G34"/>
  <c r="G1132" s="1"/>
  <c r="J1200" s="1"/>
  <c r="F34"/>
  <c r="F1132" s="1"/>
  <c r="I1200" s="1"/>
  <c r="H33"/>
  <c r="H1131" s="1"/>
  <c r="K1199" s="1"/>
  <c r="G33"/>
  <c r="G1131" s="1"/>
  <c r="J1199" s="1"/>
  <c r="F33"/>
  <c r="F1131" s="1"/>
  <c r="I1199" s="1"/>
  <c r="H32"/>
  <c r="H1130" s="1"/>
  <c r="K1198" s="1"/>
  <c r="G32"/>
  <c r="G1130" s="1"/>
  <c r="J1198" s="1"/>
  <c r="F32"/>
  <c r="F1130" s="1"/>
  <c r="I1198" s="1"/>
  <c r="H31"/>
  <c r="H1129" s="1"/>
  <c r="K1197" s="1"/>
  <c r="G31"/>
  <c r="G1129" s="1"/>
  <c r="J1197" s="1"/>
  <c r="F31"/>
  <c r="F1129" s="1"/>
  <c r="I1197" s="1"/>
  <c r="H30"/>
  <c r="H1128" s="1"/>
  <c r="K1196" s="1"/>
  <c r="G30"/>
  <c r="G1128" s="1"/>
  <c r="J1196" s="1"/>
  <c r="F30"/>
  <c r="F1128" s="1"/>
  <c r="I1196" s="1"/>
  <c r="H29"/>
  <c r="H1127" s="1"/>
  <c r="K1195" s="1"/>
  <c r="G29"/>
  <c r="G1127" s="1"/>
  <c r="J1195" s="1"/>
  <c r="F29"/>
  <c r="F1127" s="1"/>
  <c r="I1195" s="1"/>
  <c r="H27"/>
  <c r="H1192" s="1"/>
  <c r="G27"/>
  <c r="G1192" s="1"/>
  <c r="F27"/>
  <c r="F1192" s="1"/>
  <c r="H26"/>
  <c r="H1191" s="1"/>
  <c r="G26"/>
  <c r="G1191" s="1"/>
  <c r="F26"/>
  <c r="F1191" s="1"/>
  <c r="H25"/>
  <c r="H1190" s="1"/>
  <c r="G25"/>
  <c r="G1190" s="1"/>
  <c r="F25"/>
  <c r="F1190" s="1"/>
  <c r="H24"/>
  <c r="H1189" s="1"/>
  <c r="G24"/>
  <c r="G1189" s="1"/>
  <c r="F24"/>
  <c r="F1189" s="1"/>
  <c r="H23"/>
  <c r="H1188" s="1"/>
  <c r="G23"/>
  <c r="G1188" s="1"/>
  <c r="F23"/>
  <c r="F1188" s="1"/>
  <c r="H22"/>
  <c r="H1187" s="1"/>
  <c r="G22"/>
  <c r="G1187" s="1"/>
  <c r="F22"/>
  <c r="F1187" s="1"/>
  <c r="H21"/>
  <c r="H1186" s="1"/>
  <c r="G21"/>
  <c r="G1186" s="1"/>
  <c r="F21"/>
  <c r="F1186" s="1"/>
  <c r="H20"/>
  <c r="H1185" s="1"/>
  <c r="G20"/>
  <c r="G1185" s="1"/>
  <c r="F20"/>
  <c r="F1185" s="1"/>
  <c r="H19"/>
  <c r="H1184" s="1"/>
  <c r="G19"/>
  <c r="G1184" s="1"/>
  <c r="F19"/>
  <c r="F1184" s="1"/>
  <c r="H18"/>
  <c r="H1183" s="1"/>
  <c r="G18"/>
  <c r="G1183" s="1"/>
  <c r="F18"/>
  <c r="F1183" s="1"/>
  <c r="H17"/>
  <c r="H1182" s="1"/>
  <c r="G17"/>
  <c r="G1182" s="1"/>
  <c r="F17"/>
  <c r="F1182" s="1"/>
  <c r="H16"/>
  <c r="H1181" s="1"/>
  <c r="G16"/>
  <c r="G1181" s="1"/>
  <c r="F16"/>
  <c r="F1181" s="1"/>
  <c r="H15"/>
  <c r="H1180" s="1"/>
  <c r="G15"/>
  <c r="G1180" s="1"/>
  <c r="F15"/>
  <c r="F1180" s="1"/>
  <c r="H14"/>
  <c r="H1179" s="1"/>
  <c r="G14"/>
  <c r="G1179" s="1"/>
  <c r="F14"/>
  <c r="F1179" s="1"/>
  <c r="YN1178" l="1"/>
  <c r="YM1178"/>
  <c r="YO1178"/>
  <c r="YM1214"/>
  <c r="YO1214"/>
  <c r="H7" i="104"/>
  <c r="H9"/>
  <c r="H11"/>
  <c r="F13"/>
  <c r="H42"/>
  <c r="H8"/>
  <c r="H10"/>
  <c r="H12"/>
  <c r="C127"/>
  <c r="E127"/>
  <c r="I76"/>
  <c r="K22"/>
  <c r="K24"/>
  <c r="K26"/>
  <c r="K28"/>
  <c r="K30"/>
  <c r="K32"/>
  <c r="K34"/>
  <c r="H36"/>
  <c r="K37"/>
  <c r="H40"/>
  <c r="K41"/>
  <c r="H44"/>
  <c r="K45"/>
  <c r="K47"/>
  <c r="K49"/>
  <c r="K51"/>
  <c r="K53"/>
  <c r="K55"/>
  <c r="K59"/>
  <c r="K61"/>
  <c r="K63"/>
  <c r="K65"/>
  <c r="K67"/>
  <c r="K69"/>
  <c r="K71"/>
  <c r="K73"/>
  <c r="H93"/>
  <c r="H97"/>
  <c r="H101"/>
  <c r="H105"/>
  <c r="H109"/>
  <c r="K17"/>
  <c r="J76"/>
  <c r="K21"/>
  <c r="K23"/>
  <c r="K25"/>
  <c r="K27"/>
  <c r="K29"/>
  <c r="K31"/>
  <c r="K33"/>
  <c r="K35"/>
  <c r="K39"/>
  <c r="K43"/>
  <c r="K46"/>
  <c r="K48"/>
  <c r="K50"/>
  <c r="K52"/>
  <c r="K54"/>
  <c r="K56"/>
  <c r="K58"/>
  <c r="K60"/>
  <c r="K62"/>
  <c r="K64"/>
  <c r="K66"/>
  <c r="K68"/>
  <c r="K70"/>
  <c r="K72"/>
  <c r="H82"/>
  <c r="G83"/>
  <c r="H83" s="1"/>
  <c r="H85"/>
  <c r="K86"/>
  <c r="G87"/>
  <c r="H87" s="1"/>
  <c r="G89"/>
  <c r="H89" s="1"/>
  <c r="H90"/>
  <c r="G91"/>
  <c r="G123" s="1"/>
  <c r="H92"/>
  <c r="G93"/>
  <c r="H94"/>
  <c r="G95"/>
  <c r="H95" s="1"/>
  <c r="H96"/>
  <c r="G97"/>
  <c r="H98"/>
  <c r="G99"/>
  <c r="H99" s="1"/>
  <c r="H100"/>
  <c r="G101"/>
  <c r="H102"/>
  <c r="G103"/>
  <c r="H103" s="1"/>
  <c r="H104"/>
  <c r="G105"/>
  <c r="H106"/>
  <c r="G107"/>
  <c r="H107" s="1"/>
  <c r="H108"/>
  <c r="G109"/>
  <c r="H110"/>
  <c r="G111"/>
  <c r="H111" s="1"/>
  <c r="H15"/>
  <c r="H13"/>
  <c r="K8"/>
  <c r="M8" s="1"/>
  <c r="K9"/>
  <c r="M9" s="1"/>
  <c r="K10"/>
  <c r="M10" s="1"/>
  <c r="K11"/>
  <c r="M11" s="1"/>
  <c r="K12"/>
  <c r="M12" s="1"/>
  <c r="O12" s="1"/>
  <c r="N12"/>
  <c r="B14"/>
  <c r="D14"/>
  <c r="F15"/>
  <c r="F14" s="1"/>
  <c r="H17"/>
  <c r="H21"/>
  <c r="M21" s="1"/>
  <c r="H22"/>
  <c r="M22" s="1"/>
  <c r="H23"/>
  <c r="M23" s="1"/>
  <c r="H24"/>
  <c r="H25"/>
  <c r="M25" s="1"/>
  <c r="H26"/>
  <c r="M26" s="1"/>
  <c r="H27"/>
  <c r="M27" s="1"/>
  <c r="H28"/>
  <c r="H29"/>
  <c r="M29" s="1"/>
  <c r="H30"/>
  <c r="M30" s="1"/>
  <c r="H31"/>
  <c r="M31" s="1"/>
  <c r="H32"/>
  <c r="H33"/>
  <c r="M33" s="1"/>
  <c r="H34"/>
  <c r="M34" s="1"/>
  <c r="H35"/>
  <c r="M35" s="1"/>
  <c r="I78"/>
  <c r="I77"/>
  <c r="J7"/>
  <c r="K7" s="1"/>
  <c r="G13"/>
  <c r="I13"/>
  <c r="C14"/>
  <c r="E14"/>
  <c r="G20"/>
  <c r="K20"/>
  <c r="K36"/>
  <c r="M36" s="1"/>
  <c r="H37"/>
  <c r="M37" s="1"/>
  <c r="K38"/>
  <c r="M38" s="1"/>
  <c r="H39"/>
  <c r="K40"/>
  <c r="M40" s="1"/>
  <c r="H41"/>
  <c r="M41" s="1"/>
  <c r="K42"/>
  <c r="M42" s="1"/>
  <c r="H43"/>
  <c r="M43" s="1"/>
  <c r="K44"/>
  <c r="M44" s="1"/>
  <c r="H45"/>
  <c r="M45" s="1"/>
  <c r="F78"/>
  <c r="F77" s="1"/>
  <c r="J78"/>
  <c r="J77" s="1"/>
  <c r="G119"/>
  <c r="G115"/>
  <c r="I119"/>
  <c r="I115"/>
  <c r="I113"/>
  <c r="J123"/>
  <c r="J121"/>
  <c r="J122" s="1"/>
  <c r="G46"/>
  <c r="H46" s="1"/>
  <c r="G47"/>
  <c r="H47" s="1"/>
  <c r="M47" s="1"/>
  <c r="G48"/>
  <c r="H48" s="1"/>
  <c r="M48" s="1"/>
  <c r="G49"/>
  <c r="H49" s="1"/>
  <c r="M49" s="1"/>
  <c r="G50"/>
  <c r="H50" s="1"/>
  <c r="G51"/>
  <c r="H51" s="1"/>
  <c r="M51" s="1"/>
  <c r="G52"/>
  <c r="H52" s="1"/>
  <c r="M52" s="1"/>
  <c r="G53"/>
  <c r="H53" s="1"/>
  <c r="M53" s="1"/>
  <c r="G54"/>
  <c r="H54" s="1"/>
  <c r="G55"/>
  <c r="H55" s="1"/>
  <c r="M55" s="1"/>
  <c r="G56"/>
  <c r="H56" s="1"/>
  <c r="M56" s="1"/>
  <c r="G57"/>
  <c r="G78" s="1"/>
  <c r="G128" s="1"/>
  <c r="K57"/>
  <c r="G58"/>
  <c r="H58" s="1"/>
  <c r="M58" s="1"/>
  <c r="G59"/>
  <c r="H59" s="1"/>
  <c r="M59" s="1"/>
  <c r="G60"/>
  <c r="H60" s="1"/>
  <c r="M60" s="1"/>
  <c r="G61"/>
  <c r="H61" s="1"/>
  <c r="G62"/>
  <c r="H62" s="1"/>
  <c r="M62" s="1"/>
  <c r="G63"/>
  <c r="H63" s="1"/>
  <c r="M63" s="1"/>
  <c r="G64"/>
  <c r="H64" s="1"/>
  <c r="M64" s="1"/>
  <c r="G65"/>
  <c r="H65" s="1"/>
  <c r="G66"/>
  <c r="H66" s="1"/>
  <c r="M66" s="1"/>
  <c r="G67"/>
  <c r="H67" s="1"/>
  <c r="M67" s="1"/>
  <c r="G68"/>
  <c r="H68" s="1"/>
  <c r="M68" s="1"/>
  <c r="G69"/>
  <c r="H69" s="1"/>
  <c r="G70"/>
  <c r="H70" s="1"/>
  <c r="M70" s="1"/>
  <c r="G71"/>
  <c r="H71" s="1"/>
  <c r="M71" s="1"/>
  <c r="G72"/>
  <c r="H72" s="1"/>
  <c r="M72" s="1"/>
  <c r="G73"/>
  <c r="H73" s="1"/>
  <c r="G74"/>
  <c r="H74" s="1"/>
  <c r="M74" s="1"/>
  <c r="K74"/>
  <c r="G75"/>
  <c r="H75" s="1"/>
  <c r="M75" s="1"/>
  <c r="K75"/>
  <c r="C77"/>
  <c r="C133" s="1"/>
  <c r="C134" s="1"/>
  <c r="E77"/>
  <c r="E133" s="1"/>
  <c r="E134" s="1"/>
  <c r="K82"/>
  <c r="M82" s="1"/>
  <c r="K83"/>
  <c r="F119"/>
  <c r="F115"/>
  <c r="F113"/>
  <c r="J88"/>
  <c r="K88"/>
  <c r="B77"/>
  <c r="B133" s="1"/>
  <c r="B134" s="1"/>
  <c r="D77"/>
  <c r="D133" s="1"/>
  <c r="D134" s="1"/>
  <c r="H81"/>
  <c r="J81"/>
  <c r="H84"/>
  <c r="M84" s="1"/>
  <c r="K85"/>
  <c r="H86"/>
  <c r="M86" s="1"/>
  <c r="K87"/>
  <c r="H88"/>
  <c r="M88" s="1"/>
  <c r="K89"/>
  <c r="K90"/>
  <c r="M90" s="1"/>
  <c r="K91"/>
  <c r="K92"/>
  <c r="M92" s="1"/>
  <c r="K93"/>
  <c r="K94"/>
  <c r="M94" s="1"/>
  <c r="K95"/>
  <c r="K96"/>
  <c r="M96" s="1"/>
  <c r="K97"/>
  <c r="K98"/>
  <c r="M98" s="1"/>
  <c r="K99"/>
  <c r="K100"/>
  <c r="M100" s="1"/>
  <c r="K101"/>
  <c r="K102"/>
  <c r="M102" s="1"/>
  <c r="K103"/>
  <c r="K104"/>
  <c r="M104" s="1"/>
  <c r="K105"/>
  <c r="K106"/>
  <c r="M106" s="1"/>
  <c r="K107"/>
  <c r="K108"/>
  <c r="M108" s="1"/>
  <c r="K109"/>
  <c r="K110"/>
  <c r="M110" s="1"/>
  <c r="K111"/>
  <c r="G112"/>
  <c r="H112" s="1"/>
  <c r="M112" s="1"/>
  <c r="K112"/>
  <c r="C114"/>
  <c r="E114"/>
  <c r="G121"/>
  <c r="G122" s="1"/>
  <c r="I121"/>
  <c r="I123"/>
  <c r="H91"/>
  <c r="B114"/>
  <c r="D114"/>
  <c r="F121"/>
  <c r="F122" s="1"/>
  <c r="XV1179" i="103"/>
  <c r="XA1179"/>
  <c r="WF1179"/>
  <c r="VK1179"/>
  <c r="UP1179"/>
  <c r="TU1179"/>
  <c r="SZ1179"/>
  <c r="SE1179"/>
  <c r="RJ1179"/>
  <c r="QO1179"/>
  <c r="PT1179"/>
  <c r="OY1179"/>
  <c r="OD1179"/>
  <c r="NI1179"/>
  <c r="MN1179"/>
  <c r="LS1179"/>
  <c r="KX1179"/>
  <c r="KC1179"/>
  <c r="JH1179"/>
  <c r="IM1179"/>
  <c r="HR1179"/>
  <c r="GW1179"/>
  <c r="GB1179"/>
  <c r="FG1179"/>
  <c r="EL1179"/>
  <c r="DQ1179"/>
  <c r="CV1179"/>
  <c r="CA1179"/>
  <c r="BF1179"/>
  <c r="AK1179"/>
  <c r="P1179"/>
  <c r="YQ1179"/>
  <c r="XU1180"/>
  <c r="WZ1180"/>
  <c r="WE1180"/>
  <c r="VJ1180"/>
  <c r="YP1180"/>
  <c r="UO1180"/>
  <c r="TT1180"/>
  <c r="SY1180"/>
  <c r="SD1180"/>
  <c r="RI1180"/>
  <c r="QN1180"/>
  <c r="PS1180"/>
  <c r="OX1180"/>
  <c r="OC1180"/>
  <c r="NH1180"/>
  <c r="MM1180"/>
  <c r="LR1180"/>
  <c r="KW1180"/>
  <c r="KB1180"/>
  <c r="JG1180"/>
  <c r="IL1180"/>
  <c r="HQ1180"/>
  <c r="GV1180"/>
  <c r="GA1180"/>
  <c r="FF1180"/>
  <c r="EK1180"/>
  <c r="DP1180"/>
  <c r="CU1180"/>
  <c r="BZ1180"/>
  <c r="BE1180"/>
  <c r="AJ1180"/>
  <c r="O1180"/>
  <c r="XW1180"/>
  <c r="XB1180"/>
  <c r="WG1180"/>
  <c r="VL1180"/>
  <c r="YR1180"/>
  <c r="UQ1180"/>
  <c r="TV1180"/>
  <c r="TA1180"/>
  <c r="SF1180"/>
  <c r="RK1180"/>
  <c r="QP1180"/>
  <c r="PU1180"/>
  <c r="OZ1180"/>
  <c r="OE1180"/>
  <c r="NJ1180"/>
  <c r="MO1180"/>
  <c r="LT1180"/>
  <c r="KY1180"/>
  <c r="KD1180"/>
  <c r="JI1180"/>
  <c r="IN1180"/>
  <c r="HS1180"/>
  <c r="GX1180"/>
  <c r="GC1180"/>
  <c r="FH1180"/>
  <c r="EM1180"/>
  <c r="DR1180"/>
  <c r="CW1180"/>
  <c r="CB1180"/>
  <c r="BG1180"/>
  <c r="AL1180"/>
  <c r="Q1180"/>
  <c r="XD1195"/>
  <c r="VN1195"/>
  <c r="TX1195"/>
  <c r="SH1195"/>
  <c r="QR1195"/>
  <c r="PB1195"/>
  <c r="NL1195"/>
  <c r="LV1195"/>
  <c r="KF1195"/>
  <c r="IP1195"/>
  <c r="GZ1195"/>
  <c r="FJ1195"/>
  <c r="DT1195"/>
  <c r="CD1195"/>
  <c r="AN1195"/>
  <c r="YT1195"/>
  <c r="XY1195"/>
  <c r="WI1195"/>
  <c r="US1195"/>
  <c r="TC1195"/>
  <c r="RM1195"/>
  <c r="PW1195"/>
  <c r="OG1195"/>
  <c r="MQ1195"/>
  <c r="LA1195"/>
  <c r="JK1195"/>
  <c r="HU1195"/>
  <c r="GE1195"/>
  <c r="EO1195"/>
  <c r="CY1195"/>
  <c r="BI1195"/>
  <c r="S1195"/>
  <c r="YS1196"/>
  <c r="XX1196"/>
  <c r="WH1196"/>
  <c r="UR1196"/>
  <c r="TB1196"/>
  <c r="RL1196"/>
  <c r="PV1196"/>
  <c r="OF1196"/>
  <c r="MP1196"/>
  <c r="KZ1196"/>
  <c r="JJ1196"/>
  <c r="HT1196"/>
  <c r="GD1196"/>
  <c r="EN1196"/>
  <c r="CX1196"/>
  <c r="BH1196"/>
  <c r="R1196"/>
  <c r="XC1196"/>
  <c r="VM1196"/>
  <c r="TW1196"/>
  <c r="SG1196"/>
  <c r="QQ1196"/>
  <c r="PA1196"/>
  <c r="NK1196"/>
  <c r="LU1196"/>
  <c r="KE1196"/>
  <c r="IO1196"/>
  <c r="GY1196"/>
  <c r="FI1196"/>
  <c r="DS1196"/>
  <c r="CC1196"/>
  <c r="AM1196"/>
  <c r="YU1196"/>
  <c r="XZ1196"/>
  <c r="WJ1196"/>
  <c r="UT1196"/>
  <c r="TD1196"/>
  <c r="RN1196"/>
  <c r="PX1196"/>
  <c r="OH1196"/>
  <c r="MR1196"/>
  <c r="LB1196"/>
  <c r="JL1196"/>
  <c r="HV1196"/>
  <c r="GF1196"/>
  <c r="EP1196"/>
  <c r="CZ1196"/>
  <c r="BJ1196"/>
  <c r="T1196"/>
  <c r="XE1196"/>
  <c r="VO1196"/>
  <c r="TY1196"/>
  <c r="SI1196"/>
  <c r="QS1196"/>
  <c r="PC1196"/>
  <c r="NM1196"/>
  <c r="LW1196"/>
  <c r="KG1196"/>
  <c r="IQ1196"/>
  <c r="HA1196"/>
  <c r="FK1196"/>
  <c r="DU1196"/>
  <c r="CE1196"/>
  <c r="AO1196"/>
  <c r="XD1197"/>
  <c r="VN1197"/>
  <c r="TX1197"/>
  <c r="SH1197"/>
  <c r="QR1197"/>
  <c r="PB1197"/>
  <c r="NL1197"/>
  <c r="LV1197"/>
  <c r="KF1197"/>
  <c r="IP1197"/>
  <c r="GZ1197"/>
  <c r="FJ1197"/>
  <c r="DT1197"/>
  <c r="CD1197"/>
  <c r="AN1197"/>
  <c r="YT1197"/>
  <c r="XY1197"/>
  <c r="WI1197"/>
  <c r="US1197"/>
  <c r="TC1197"/>
  <c r="RM1197"/>
  <c r="PW1197"/>
  <c r="OG1197"/>
  <c r="MQ1197"/>
  <c r="LA1197"/>
  <c r="JK1197"/>
  <c r="HU1197"/>
  <c r="GE1197"/>
  <c r="EO1197"/>
  <c r="CY1197"/>
  <c r="BI1197"/>
  <c r="S1197"/>
  <c r="YS1198"/>
  <c r="XX1198"/>
  <c r="WH1198"/>
  <c r="UR1198"/>
  <c r="TB1198"/>
  <c r="RL1198"/>
  <c r="PV1198"/>
  <c r="OF1198"/>
  <c r="MP1198"/>
  <c r="KZ1198"/>
  <c r="JJ1198"/>
  <c r="HT1198"/>
  <c r="GD1198"/>
  <c r="EN1198"/>
  <c r="CX1198"/>
  <c r="BH1198"/>
  <c r="R1198"/>
  <c r="XC1198"/>
  <c r="VM1198"/>
  <c r="TW1198"/>
  <c r="SG1198"/>
  <c r="QQ1198"/>
  <c r="PA1198"/>
  <c r="NK1198"/>
  <c r="LU1198"/>
  <c r="KE1198"/>
  <c r="IO1198"/>
  <c r="GY1198"/>
  <c r="FI1198"/>
  <c r="DS1198"/>
  <c r="CC1198"/>
  <c r="AM1198"/>
  <c r="YU1198"/>
  <c r="XZ1198"/>
  <c r="WJ1198"/>
  <c r="UT1198"/>
  <c r="TD1198"/>
  <c r="RN1198"/>
  <c r="PX1198"/>
  <c r="OH1198"/>
  <c r="MR1198"/>
  <c r="LB1198"/>
  <c r="JL1198"/>
  <c r="HV1198"/>
  <c r="GF1198"/>
  <c r="EP1198"/>
  <c r="CZ1198"/>
  <c r="BJ1198"/>
  <c r="T1198"/>
  <c r="XE1198"/>
  <c r="VO1198"/>
  <c r="TY1198"/>
  <c r="SI1198"/>
  <c r="QS1198"/>
  <c r="PC1198"/>
  <c r="NM1198"/>
  <c r="LW1198"/>
  <c r="KG1198"/>
  <c r="IQ1198"/>
  <c r="HA1198"/>
  <c r="FK1198"/>
  <c r="DU1198"/>
  <c r="CE1198"/>
  <c r="AO1198"/>
  <c r="XD1199"/>
  <c r="VN1199"/>
  <c r="TX1199"/>
  <c r="SH1199"/>
  <c r="QR1199"/>
  <c r="PB1199"/>
  <c r="NL1199"/>
  <c r="LV1199"/>
  <c r="KF1199"/>
  <c r="IP1199"/>
  <c r="GZ1199"/>
  <c r="FJ1199"/>
  <c r="DT1199"/>
  <c r="CD1199"/>
  <c r="AN1199"/>
  <c r="YT1199"/>
  <c r="XY1199"/>
  <c r="WI1199"/>
  <c r="US1199"/>
  <c r="TC1199"/>
  <c r="RM1199"/>
  <c r="PW1199"/>
  <c r="OG1199"/>
  <c r="MQ1199"/>
  <c r="LA1199"/>
  <c r="JK1199"/>
  <c r="HU1199"/>
  <c r="GE1199"/>
  <c r="EO1199"/>
  <c r="CY1199"/>
  <c r="BI1199"/>
  <c r="S1199"/>
  <c r="YS1200"/>
  <c r="XX1200"/>
  <c r="WH1200"/>
  <c r="UR1200"/>
  <c r="TB1200"/>
  <c r="RL1200"/>
  <c r="PV1200"/>
  <c r="OF1200"/>
  <c r="MP1200"/>
  <c r="KZ1200"/>
  <c r="JJ1200"/>
  <c r="HT1200"/>
  <c r="GD1200"/>
  <c r="EN1200"/>
  <c r="CX1200"/>
  <c r="BH1200"/>
  <c r="R1200"/>
  <c r="XC1200"/>
  <c r="VM1200"/>
  <c r="TW1200"/>
  <c r="SG1200"/>
  <c r="QQ1200"/>
  <c r="PA1200"/>
  <c r="NK1200"/>
  <c r="LU1200"/>
  <c r="KE1200"/>
  <c r="IO1200"/>
  <c r="GY1200"/>
  <c r="FI1200"/>
  <c r="DS1200"/>
  <c r="CC1200"/>
  <c r="AM1200"/>
  <c r="YU1200"/>
  <c r="XZ1200"/>
  <c r="WJ1200"/>
  <c r="UT1200"/>
  <c r="TD1200"/>
  <c r="RN1200"/>
  <c r="PX1200"/>
  <c r="OH1200"/>
  <c r="MR1200"/>
  <c r="LB1200"/>
  <c r="JL1200"/>
  <c r="HV1200"/>
  <c r="GF1200"/>
  <c r="EP1200"/>
  <c r="CZ1200"/>
  <c r="BJ1200"/>
  <c r="T1200"/>
  <c r="XE1200"/>
  <c r="VO1200"/>
  <c r="TY1200"/>
  <c r="SI1200"/>
  <c r="QS1200"/>
  <c r="PC1200"/>
  <c r="NM1200"/>
  <c r="LW1200"/>
  <c r="KG1200"/>
  <c r="IQ1200"/>
  <c r="HA1200"/>
  <c r="FK1200"/>
  <c r="DU1200"/>
  <c r="CE1200"/>
  <c r="AO1200"/>
  <c r="XD1201"/>
  <c r="VN1201"/>
  <c r="TX1201"/>
  <c r="SH1201"/>
  <c r="QR1201"/>
  <c r="PB1201"/>
  <c r="NL1201"/>
  <c r="LV1201"/>
  <c r="KF1201"/>
  <c r="IP1201"/>
  <c r="GZ1201"/>
  <c r="FJ1201"/>
  <c r="DT1201"/>
  <c r="CD1201"/>
  <c r="AN1201"/>
  <c r="YT1201"/>
  <c r="XY1201"/>
  <c r="WI1201"/>
  <c r="US1201"/>
  <c r="TC1201"/>
  <c r="RM1201"/>
  <c r="PW1201"/>
  <c r="OG1201"/>
  <c r="MQ1201"/>
  <c r="LA1201"/>
  <c r="JK1201"/>
  <c r="HU1201"/>
  <c r="GE1201"/>
  <c r="EO1201"/>
  <c r="CY1201"/>
  <c r="BI1201"/>
  <c r="S1201"/>
  <c r="YS1202"/>
  <c r="XX1202"/>
  <c r="WH1202"/>
  <c r="UR1202"/>
  <c r="TB1202"/>
  <c r="RL1202"/>
  <c r="PV1202"/>
  <c r="OF1202"/>
  <c r="MP1202"/>
  <c r="KZ1202"/>
  <c r="JJ1202"/>
  <c r="HT1202"/>
  <c r="GD1202"/>
  <c r="EN1202"/>
  <c r="CX1202"/>
  <c r="BH1202"/>
  <c r="R1202"/>
  <c r="XC1202"/>
  <c r="VM1202"/>
  <c r="TW1202"/>
  <c r="SG1202"/>
  <c r="QQ1202"/>
  <c r="PA1202"/>
  <c r="NK1202"/>
  <c r="LU1202"/>
  <c r="KE1202"/>
  <c r="IO1202"/>
  <c r="GY1202"/>
  <c r="FI1202"/>
  <c r="DS1202"/>
  <c r="CC1202"/>
  <c r="AM1202"/>
  <c r="YU1202"/>
  <c r="XZ1202"/>
  <c r="WJ1202"/>
  <c r="UT1202"/>
  <c r="TD1202"/>
  <c r="RN1202"/>
  <c r="PX1202"/>
  <c r="OH1202"/>
  <c r="MR1202"/>
  <c r="LB1202"/>
  <c r="JL1202"/>
  <c r="HV1202"/>
  <c r="GF1202"/>
  <c r="EP1202"/>
  <c r="CZ1202"/>
  <c r="BJ1202"/>
  <c r="T1202"/>
  <c r="XE1202"/>
  <c r="VO1202"/>
  <c r="TY1202"/>
  <c r="SI1202"/>
  <c r="QS1202"/>
  <c r="PC1202"/>
  <c r="NM1202"/>
  <c r="LW1202"/>
  <c r="KG1202"/>
  <c r="IQ1202"/>
  <c r="HA1202"/>
  <c r="FK1202"/>
  <c r="DU1202"/>
  <c r="CE1202"/>
  <c r="AO1202"/>
  <c r="XD1203"/>
  <c r="VN1203"/>
  <c r="TX1203"/>
  <c r="SH1203"/>
  <c r="QR1203"/>
  <c r="PB1203"/>
  <c r="NL1203"/>
  <c r="LV1203"/>
  <c r="KF1203"/>
  <c r="IP1203"/>
  <c r="GZ1203"/>
  <c r="FJ1203"/>
  <c r="DT1203"/>
  <c r="CD1203"/>
  <c r="AN1203"/>
  <c r="YT1203"/>
  <c r="XY1203"/>
  <c r="WI1203"/>
  <c r="US1203"/>
  <c r="TC1203"/>
  <c r="RM1203"/>
  <c r="PW1203"/>
  <c r="OG1203"/>
  <c r="MQ1203"/>
  <c r="LA1203"/>
  <c r="JK1203"/>
  <c r="HU1203"/>
  <c r="GE1203"/>
  <c r="EO1203"/>
  <c r="CY1203"/>
  <c r="BI1203"/>
  <c r="S1203"/>
  <c r="YS1204"/>
  <c r="XX1204"/>
  <c r="WH1204"/>
  <c r="UR1204"/>
  <c r="TB1204"/>
  <c r="RL1204"/>
  <c r="PV1204"/>
  <c r="OF1204"/>
  <c r="MP1204"/>
  <c r="KZ1204"/>
  <c r="JJ1204"/>
  <c r="HT1204"/>
  <c r="GD1204"/>
  <c r="EN1204"/>
  <c r="CX1204"/>
  <c r="BH1204"/>
  <c r="R1204"/>
  <c r="XC1204"/>
  <c r="VM1204"/>
  <c r="TW1204"/>
  <c r="SG1204"/>
  <c r="QQ1204"/>
  <c r="PA1204"/>
  <c r="NK1204"/>
  <c r="LU1204"/>
  <c r="KE1204"/>
  <c r="IO1204"/>
  <c r="GY1204"/>
  <c r="FI1204"/>
  <c r="DS1204"/>
  <c r="CC1204"/>
  <c r="AM1204"/>
  <c r="YU1204"/>
  <c r="XZ1204"/>
  <c r="WJ1204"/>
  <c r="UT1204"/>
  <c r="TD1204"/>
  <c r="RN1204"/>
  <c r="PX1204"/>
  <c r="OH1204"/>
  <c r="MR1204"/>
  <c r="LB1204"/>
  <c r="JL1204"/>
  <c r="HV1204"/>
  <c r="GF1204"/>
  <c r="EP1204"/>
  <c r="CZ1204"/>
  <c r="BJ1204"/>
  <c r="T1204"/>
  <c r="XE1204"/>
  <c r="VO1204"/>
  <c r="TY1204"/>
  <c r="SI1204"/>
  <c r="QS1204"/>
  <c r="PC1204"/>
  <c r="NM1204"/>
  <c r="LW1204"/>
  <c r="KG1204"/>
  <c r="IQ1204"/>
  <c r="HA1204"/>
  <c r="FK1204"/>
  <c r="DU1204"/>
  <c r="CE1204"/>
  <c r="AO1204"/>
  <c r="YT1179"/>
  <c r="XY1179"/>
  <c r="XD1179"/>
  <c r="WI1179"/>
  <c r="VN1179"/>
  <c r="US1179"/>
  <c r="TX1179"/>
  <c r="TC1179"/>
  <c r="SH1179"/>
  <c r="RM1179"/>
  <c r="QR1179"/>
  <c r="PW1179"/>
  <c r="PB1179"/>
  <c r="OG1179"/>
  <c r="NL1179"/>
  <c r="MQ1179"/>
  <c r="LV1179"/>
  <c r="LA1179"/>
  <c r="KF1179"/>
  <c r="JK1179"/>
  <c r="IP1179"/>
  <c r="HU1179"/>
  <c r="GZ1179"/>
  <c r="GE1179"/>
  <c r="FJ1179"/>
  <c r="EO1179"/>
  <c r="DT1179"/>
  <c r="CY1179"/>
  <c r="CD1179"/>
  <c r="BI1179"/>
  <c r="AN1179"/>
  <c r="S1179"/>
  <c r="YS1180"/>
  <c r="XX1180"/>
  <c r="XC1180"/>
  <c r="WH1180"/>
  <c r="VM1180"/>
  <c r="UR1180"/>
  <c r="TW1180"/>
  <c r="TB1180"/>
  <c r="SG1180"/>
  <c r="RL1180"/>
  <c r="QQ1180"/>
  <c r="PV1180"/>
  <c r="PA1180"/>
  <c r="OF1180"/>
  <c r="NK1180"/>
  <c r="MP1180"/>
  <c r="LU1180"/>
  <c r="KZ1180"/>
  <c r="KE1180"/>
  <c r="JJ1180"/>
  <c r="IO1180"/>
  <c r="HT1180"/>
  <c r="GY1180"/>
  <c r="GD1180"/>
  <c r="FI1180"/>
  <c r="EN1180"/>
  <c r="DS1180"/>
  <c r="CX1180"/>
  <c r="CC1180"/>
  <c r="BH1180"/>
  <c r="AM1180"/>
  <c r="R1180"/>
  <c r="YU1180"/>
  <c r="XZ1180"/>
  <c r="XE1180"/>
  <c r="WJ1180"/>
  <c r="VO1180"/>
  <c r="UT1180"/>
  <c r="TY1180"/>
  <c r="TD1180"/>
  <c r="SI1180"/>
  <c r="RN1180"/>
  <c r="QS1180"/>
  <c r="PX1180"/>
  <c r="PC1180"/>
  <c r="OH1180"/>
  <c r="NM1180"/>
  <c r="MR1180"/>
  <c r="LW1180"/>
  <c r="LB1180"/>
  <c r="KG1180"/>
  <c r="JL1180"/>
  <c r="IQ1180"/>
  <c r="HV1180"/>
  <c r="HA1180"/>
  <c r="GF1180"/>
  <c r="FK1180"/>
  <c r="EP1180"/>
  <c r="DU1180"/>
  <c r="CZ1180"/>
  <c r="CE1180"/>
  <c r="BJ1180"/>
  <c r="AO1180"/>
  <c r="T1180"/>
  <c r="YP1179"/>
  <c r="XU1179"/>
  <c r="WZ1179"/>
  <c r="WE1179"/>
  <c r="VJ1179"/>
  <c r="UO1179"/>
  <c r="TT1179"/>
  <c r="SY1179"/>
  <c r="SD1179"/>
  <c r="RI1179"/>
  <c r="QN1179"/>
  <c r="PS1179"/>
  <c r="OX1179"/>
  <c r="OC1179"/>
  <c r="NH1179"/>
  <c r="MM1179"/>
  <c r="LR1179"/>
  <c r="KW1179"/>
  <c r="KB1179"/>
  <c r="JG1179"/>
  <c r="IL1179"/>
  <c r="HQ1179"/>
  <c r="GV1179"/>
  <c r="GA1179"/>
  <c r="FF1179"/>
  <c r="EK1179"/>
  <c r="DP1179"/>
  <c r="CU1179"/>
  <c r="BZ1179"/>
  <c r="BE1179"/>
  <c r="AJ1179"/>
  <c r="O1179"/>
  <c r="YR1179"/>
  <c r="XW1179"/>
  <c r="XB1179"/>
  <c r="WG1179"/>
  <c r="VL1179"/>
  <c r="UQ1179"/>
  <c r="TV1179"/>
  <c r="TA1179"/>
  <c r="SF1179"/>
  <c r="RK1179"/>
  <c r="QP1179"/>
  <c r="PU1179"/>
  <c r="OZ1179"/>
  <c r="OE1179"/>
  <c r="NJ1179"/>
  <c r="MO1179"/>
  <c r="LT1179"/>
  <c r="KY1179"/>
  <c r="KD1179"/>
  <c r="JI1179"/>
  <c r="IN1179"/>
  <c r="HS1179"/>
  <c r="GX1179"/>
  <c r="GC1179"/>
  <c r="FH1179"/>
  <c r="EM1179"/>
  <c r="DR1179"/>
  <c r="CW1179"/>
  <c r="CB1179"/>
  <c r="BG1179"/>
  <c r="AL1179"/>
  <c r="Q1179"/>
  <c r="YQ1180"/>
  <c r="XV1180"/>
  <c r="XA1180"/>
  <c r="WF1180"/>
  <c r="VK1180"/>
  <c r="UP1180"/>
  <c r="TU1180"/>
  <c r="SZ1180"/>
  <c r="SE1180"/>
  <c r="RJ1180"/>
  <c r="QO1180"/>
  <c r="PT1180"/>
  <c r="OY1180"/>
  <c r="OD1180"/>
  <c r="NI1180"/>
  <c r="MN1180"/>
  <c r="LS1180"/>
  <c r="KX1180"/>
  <c r="KC1180"/>
  <c r="JH1180"/>
  <c r="IM1180"/>
  <c r="HR1180"/>
  <c r="GW1180"/>
  <c r="GB1180"/>
  <c r="FG1180"/>
  <c r="EL1180"/>
  <c r="DQ1180"/>
  <c r="CV1180"/>
  <c r="CA1180"/>
  <c r="BF1180"/>
  <c r="AK1180"/>
  <c r="P1180"/>
  <c r="YS1195"/>
  <c r="XX1195"/>
  <c r="WH1195"/>
  <c r="UR1195"/>
  <c r="TB1195"/>
  <c r="RL1195"/>
  <c r="PV1195"/>
  <c r="OF1195"/>
  <c r="MP1195"/>
  <c r="KZ1195"/>
  <c r="JJ1195"/>
  <c r="HT1195"/>
  <c r="GD1195"/>
  <c r="EN1195"/>
  <c r="CX1195"/>
  <c r="BH1195"/>
  <c r="R1195"/>
  <c r="XC1195"/>
  <c r="VM1195"/>
  <c r="TW1195"/>
  <c r="SG1195"/>
  <c r="QQ1195"/>
  <c r="PA1195"/>
  <c r="NK1195"/>
  <c r="LU1195"/>
  <c r="KE1195"/>
  <c r="IO1195"/>
  <c r="GY1195"/>
  <c r="FI1195"/>
  <c r="DS1195"/>
  <c r="CC1195"/>
  <c r="AM1195"/>
  <c r="YU1195"/>
  <c r="XZ1195"/>
  <c r="WJ1195"/>
  <c r="UT1195"/>
  <c r="TD1195"/>
  <c r="RN1195"/>
  <c r="PX1195"/>
  <c r="OH1195"/>
  <c r="MR1195"/>
  <c r="LB1195"/>
  <c r="JL1195"/>
  <c r="HV1195"/>
  <c r="GF1195"/>
  <c r="EP1195"/>
  <c r="CZ1195"/>
  <c r="BJ1195"/>
  <c r="T1195"/>
  <c r="XE1195"/>
  <c r="VO1195"/>
  <c r="TY1195"/>
  <c r="SI1195"/>
  <c r="QS1195"/>
  <c r="PC1195"/>
  <c r="NM1195"/>
  <c r="LW1195"/>
  <c r="KG1195"/>
  <c r="IQ1195"/>
  <c r="HA1195"/>
  <c r="FK1195"/>
  <c r="DU1195"/>
  <c r="CE1195"/>
  <c r="AO1195"/>
  <c r="XD1196"/>
  <c r="VN1196"/>
  <c r="TX1196"/>
  <c r="SH1196"/>
  <c r="QR1196"/>
  <c r="PB1196"/>
  <c r="NL1196"/>
  <c r="LV1196"/>
  <c r="KF1196"/>
  <c r="IP1196"/>
  <c r="GZ1196"/>
  <c r="FJ1196"/>
  <c r="DT1196"/>
  <c r="CD1196"/>
  <c r="AN1196"/>
  <c r="YT1196"/>
  <c r="XY1196"/>
  <c r="WI1196"/>
  <c r="US1196"/>
  <c r="TC1196"/>
  <c r="RM1196"/>
  <c r="PW1196"/>
  <c r="OG1196"/>
  <c r="MQ1196"/>
  <c r="LA1196"/>
  <c r="JK1196"/>
  <c r="HU1196"/>
  <c r="GE1196"/>
  <c r="EO1196"/>
  <c r="CY1196"/>
  <c r="BI1196"/>
  <c r="S1196"/>
  <c r="YS1197"/>
  <c r="XX1197"/>
  <c r="WH1197"/>
  <c r="UR1197"/>
  <c r="TB1197"/>
  <c r="RL1197"/>
  <c r="PV1197"/>
  <c r="OF1197"/>
  <c r="MP1197"/>
  <c r="KZ1197"/>
  <c r="JJ1197"/>
  <c r="HT1197"/>
  <c r="GD1197"/>
  <c r="EN1197"/>
  <c r="CX1197"/>
  <c r="BH1197"/>
  <c r="R1197"/>
  <c r="XC1197"/>
  <c r="VM1197"/>
  <c r="TW1197"/>
  <c r="SG1197"/>
  <c r="QQ1197"/>
  <c r="PA1197"/>
  <c r="NK1197"/>
  <c r="LU1197"/>
  <c r="KE1197"/>
  <c r="IO1197"/>
  <c r="GY1197"/>
  <c r="FI1197"/>
  <c r="DS1197"/>
  <c r="CC1197"/>
  <c r="AM1197"/>
  <c r="YU1197"/>
  <c r="XZ1197"/>
  <c r="WJ1197"/>
  <c r="UT1197"/>
  <c r="TD1197"/>
  <c r="RN1197"/>
  <c r="PX1197"/>
  <c r="OH1197"/>
  <c r="MR1197"/>
  <c r="LB1197"/>
  <c r="JL1197"/>
  <c r="HV1197"/>
  <c r="GF1197"/>
  <c r="EP1197"/>
  <c r="CZ1197"/>
  <c r="BJ1197"/>
  <c r="T1197"/>
  <c r="XE1197"/>
  <c r="VO1197"/>
  <c r="TY1197"/>
  <c r="SI1197"/>
  <c r="QS1197"/>
  <c r="PC1197"/>
  <c r="NM1197"/>
  <c r="LW1197"/>
  <c r="KG1197"/>
  <c r="IQ1197"/>
  <c r="HA1197"/>
  <c r="FK1197"/>
  <c r="DU1197"/>
  <c r="CE1197"/>
  <c r="AO1197"/>
  <c r="XD1198"/>
  <c r="VN1198"/>
  <c r="TX1198"/>
  <c r="SH1198"/>
  <c r="QR1198"/>
  <c r="PB1198"/>
  <c r="NL1198"/>
  <c r="LV1198"/>
  <c r="KF1198"/>
  <c r="IP1198"/>
  <c r="GZ1198"/>
  <c r="FJ1198"/>
  <c r="DT1198"/>
  <c r="CD1198"/>
  <c r="AN1198"/>
  <c r="YT1198"/>
  <c r="XY1198"/>
  <c r="WI1198"/>
  <c r="US1198"/>
  <c r="TC1198"/>
  <c r="RM1198"/>
  <c r="PW1198"/>
  <c r="OG1198"/>
  <c r="MQ1198"/>
  <c r="LA1198"/>
  <c r="JK1198"/>
  <c r="HU1198"/>
  <c r="GE1198"/>
  <c r="EO1198"/>
  <c r="CY1198"/>
  <c r="BI1198"/>
  <c r="S1198"/>
  <c r="YS1199"/>
  <c r="XX1199"/>
  <c r="WH1199"/>
  <c r="UR1199"/>
  <c r="TB1199"/>
  <c r="RL1199"/>
  <c r="PV1199"/>
  <c r="OF1199"/>
  <c r="MP1199"/>
  <c r="KZ1199"/>
  <c r="JJ1199"/>
  <c r="HT1199"/>
  <c r="GD1199"/>
  <c r="EN1199"/>
  <c r="CX1199"/>
  <c r="BH1199"/>
  <c r="R1199"/>
  <c r="XC1199"/>
  <c r="VM1199"/>
  <c r="TW1199"/>
  <c r="SG1199"/>
  <c r="QQ1199"/>
  <c r="PA1199"/>
  <c r="NK1199"/>
  <c r="LU1199"/>
  <c r="KE1199"/>
  <c r="IO1199"/>
  <c r="GY1199"/>
  <c r="FI1199"/>
  <c r="DS1199"/>
  <c r="CC1199"/>
  <c r="AM1199"/>
  <c r="YU1199"/>
  <c r="XZ1199"/>
  <c r="WJ1199"/>
  <c r="UT1199"/>
  <c r="TD1199"/>
  <c r="RN1199"/>
  <c r="PX1199"/>
  <c r="OH1199"/>
  <c r="MR1199"/>
  <c r="LB1199"/>
  <c r="JL1199"/>
  <c r="HV1199"/>
  <c r="GF1199"/>
  <c r="EP1199"/>
  <c r="CZ1199"/>
  <c r="BJ1199"/>
  <c r="T1199"/>
  <c r="XE1199"/>
  <c r="VO1199"/>
  <c r="TY1199"/>
  <c r="SI1199"/>
  <c r="QS1199"/>
  <c r="PC1199"/>
  <c r="NM1199"/>
  <c r="LW1199"/>
  <c r="KG1199"/>
  <c r="IQ1199"/>
  <c r="HA1199"/>
  <c r="FK1199"/>
  <c r="DU1199"/>
  <c r="CE1199"/>
  <c r="AO1199"/>
  <c r="XD1200"/>
  <c r="VN1200"/>
  <c r="TX1200"/>
  <c r="SH1200"/>
  <c r="QR1200"/>
  <c r="PB1200"/>
  <c r="NL1200"/>
  <c r="LV1200"/>
  <c r="KF1200"/>
  <c r="IP1200"/>
  <c r="GZ1200"/>
  <c r="FJ1200"/>
  <c r="DT1200"/>
  <c r="CD1200"/>
  <c r="AN1200"/>
  <c r="YT1200"/>
  <c r="XY1200"/>
  <c r="WI1200"/>
  <c r="US1200"/>
  <c r="TC1200"/>
  <c r="RM1200"/>
  <c r="PW1200"/>
  <c r="OG1200"/>
  <c r="MQ1200"/>
  <c r="LA1200"/>
  <c r="JK1200"/>
  <c r="HU1200"/>
  <c r="GE1200"/>
  <c r="EO1200"/>
  <c r="CY1200"/>
  <c r="BI1200"/>
  <c r="S1200"/>
  <c r="YS1201"/>
  <c r="XX1201"/>
  <c r="WH1201"/>
  <c r="UR1201"/>
  <c r="TB1201"/>
  <c r="RL1201"/>
  <c r="PV1201"/>
  <c r="OF1201"/>
  <c r="MP1201"/>
  <c r="KZ1201"/>
  <c r="JJ1201"/>
  <c r="HT1201"/>
  <c r="GD1201"/>
  <c r="EN1201"/>
  <c r="CX1201"/>
  <c r="BH1201"/>
  <c r="R1201"/>
  <c r="XC1201"/>
  <c r="VM1201"/>
  <c r="TW1201"/>
  <c r="SG1201"/>
  <c r="QQ1201"/>
  <c r="PA1201"/>
  <c r="NK1201"/>
  <c r="LU1201"/>
  <c r="KE1201"/>
  <c r="IO1201"/>
  <c r="GY1201"/>
  <c r="FI1201"/>
  <c r="DS1201"/>
  <c r="CC1201"/>
  <c r="AM1201"/>
  <c r="YU1201"/>
  <c r="XZ1201"/>
  <c r="WJ1201"/>
  <c r="UT1201"/>
  <c r="TD1201"/>
  <c r="RN1201"/>
  <c r="PX1201"/>
  <c r="OH1201"/>
  <c r="MR1201"/>
  <c r="LB1201"/>
  <c r="JL1201"/>
  <c r="HV1201"/>
  <c r="GF1201"/>
  <c r="EP1201"/>
  <c r="CZ1201"/>
  <c r="BJ1201"/>
  <c r="T1201"/>
  <c r="XE1201"/>
  <c r="VO1201"/>
  <c r="TY1201"/>
  <c r="SI1201"/>
  <c r="QS1201"/>
  <c r="PC1201"/>
  <c r="NM1201"/>
  <c r="LW1201"/>
  <c r="KG1201"/>
  <c r="IQ1201"/>
  <c r="HA1201"/>
  <c r="FK1201"/>
  <c r="DU1201"/>
  <c r="CE1201"/>
  <c r="AO1201"/>
  <c r="XD1202"/>
  <c r="VN1202"/>
  <c r="TX1202"/>
  <c r="SH1202"/>
  <c r="QR1202"/>
  <c r="PB1202"/>
  <c r="NL1202"/>
  <c r="LV1202"/>
  <c r="KF1202"/>
  <c r="IP1202"/>
  <c r="GZ1202"/>
  <c r="FJ1202"/>
  <c r="DT1202"/>
  <c r="CD1202"/>
  <c r="AN1202"/>
  <c r="YT1202"/>
  <c r="XY1202"/>
  <c r="WI1202"/>
  <c r="US1202"/>
  <c r="TC1202"/>
  <c r="RM1202"/>
  <c r="PW1202"/>
  <c r="OG1202"/>
  <c r="MQ1202"/>
  <c r="LA1202"/>
  <c r="JK1202"/>
  <c r="HU1202"/>
  <c r="GE1202"/>
  <c r="EO1202"/>
  <c r="CY1202"/>
  <c r="BI1202"/>
  <c r="S1202"/>
  <c r="YS1203"/>
  <c r="XX1203"/>
  <c r="WH1203"/>
  <c r="UR1203"/>
  <c r="TB1203"/>
  <c r="RL1203"/>
  <c r="PV1203"/>
  <c r="OF1203"/>
  <c r="MP1203"/>
  <c r="KZ1203"/>
  <c r="JJ1203"/>
  <c r="HT1203"/>
  <c r="GD1203"/>
  <c r="EN1203"/>
  <c r="CX1203"/>
  <c r="BH1203"/>
  <c r="R1203"/>
  <c r="XC1203"/>
  <c r="VM1203"/>
  <c r="TW1203"/>
  <c r="SG1203"/>
  <c r="QQ1203"/>
  <c r="PA1203"/>
  <c r="NK1203"/>
  <c r="LU1203"/>
  <c r="KE1203"/>
  <c r="IO1203"/>
  <c r="GY1203"/>
  <c r="FI1203"/>
  <c r="DS1203"/>
  <c r="CC1203"/>
  <c r="AM1203"/>
  <c r="YU1203"/>
  <c r="XZ1203"/>
  <c r="WJ1203"/>
  <c r="UT1203"/>
  <c r="TD1203"/>
  <c r="RN1203"/>
  <c r="PX1203"/>
  <c r="OH1203"/>
  <c r="MR1203"/>
  <c r="LB1203"/>
  <c r="JL1203"/>
  <c r="HV1203"/>
  <c r="GF1203"/>
  <c r="EP1203"/>
  <c r="CZ1203"/>
  <c r="BJ1203"/>
  <c r="T1203"/>
  <c r="XE1203"/>
  <c r="VO1203"/>
  <c r="TY1203"/>
  <c r="SI1203"/>
  <c r="QS1203"/>
  <c r="PC1203"/>
  <c r="NM1203"/>
  <c r="LW1203"/>
  <c r="KG1203"/>
  <c r="IQ1203"/>
  <c r="HA1203"/>
  <c r="FK1203"/>
  <c r="DU1203"/>
  <c r="CE1203"/>
  <c r="AO1203"/>
  <c r="XD1204"/>
  <c r="VN1204"/>
  <c r="TX1204"/>
  <c r="SH1204"/>
  <c r="QR1204"/>
  <c r="PB1204"/>
  <c r="NL1204"/>
  <c r="LV1204"/>
  <c r="KF1204"/>
  <c r="IP1204"/>
  <c r="GZ1204"/>
  <c r="FJ1204"/>
  <c r="DT1204"/>
  <c r="CD1204"/>
  <c r="AN1204"/>
  <c r="YT1204"/>
  <c r="XY1204"/>
  <c r="WI1204"/>
  <c r="US1204"/>
  <c r="TC1204"/>
  <c r="RM1204"/>
  <c r="PW1204"/>
  <c r="OG1204"/>
  <c r="MQ1204"/>
  <c r="LA1204"/>
  <c r="JK1204"/>
  <c r="HU1204"/>
  <c r="GE1204"/>
  <c r="EO1204"/>
  <c r="CY1204"/>
  <c r="BI1204"/>
  <c r="S1204"/>
  <c r="XX1179"/>
  <c r="XC1179"/>
  <c r="WH1179"/>
  <c r="VM1179"/>
  <c r="UR1179"/>
  <c r="TW1179"/>
  <c r="TB1179"/>
  <c r="SG1179"/>
  <c r="RL1179"/>
  <c r="QQ1179"/>
  <c r="PV1179"/>
  <c r="PA1179"/>
  <c r="OF1179"/>
  <c r="NK1179"/>
  <c r="MP1179"/>
  <c r="LU1179"/>
  <c r="KZ1179"/>
  <c r="KE1179"/>
  <c r="JJ1179"/>
  <c r="IO1179"/>
  <c r="HT1179"/>
  <c r="GY1179"/>
  <c r="GD1179"/>
  <c r="FI1179"/>
  <c r="EN1179"/>
  <c r="DS1179"/>
  <c r="CX1179"/>
  <c r="CC1179"/>
  <c r="BH1179"/>
  <c r="AM1179"/>
  <c r="R1179"/>
  <c r="YS1179"/>
  <c r="XZ1179"/>
  <c r="XE1179"/>
  <c r="WJ1179"/>
  <c r="VO1179"/>
  <c r="UT1179"/>
  <c r="TY1179"/>
  <c r="TD1179"/>
  <c r="SI1179"/>
  <c r="RN1179"/>
  <c r="QS1179"/>
  <c r="PX1179"/>
  <c r="PC1179"/>
  <c r="OH1179"/>
  <c r="NM1179"/>
  <c r="MR1179"/>
  <c r="LW1179"/>
  <c r="LB1179"/>
  <c r="KG1179"/>
  <c r="JL1179"/>
  <c r="IQ1179"/>
  <c r="HV1179"/>
  <c r="HA1179"/>
  <c r="GF1179"/>
  <c r="FK1179"/>
  <c r="EP1179"/>
  <c r="DU1179"/>
  <c r="CZ1179"/>
  <c r="CE1179"/>
  <c r="BJ1179"/>
  <c r="AO1179"/>
  <c r="T1179"/>
  <c r="YU1179"/>
  <c r="XY1180"/>
  <c r="XD1180"/>
  <c r="WI1180"/>
  <c r="VN1180"/>
  <c r="YT1180"/>
  <c r="US1180"/>
  <c r="TX1180"/>
  <c r="TC1180"/>
  <c r="SH1180"/>
  <c r="RM1180"/>
  <c r="QR1180"/>
  <c r="PW1180"/>
  <c r="PB1180"/>
  <c r="OG1180"/>
  <c r="NL1180"/>
  <c r="MQ1180"/>
  <c r="LV1180"/>
  <c r="LA1180"/>
  <c r="KF1180"/>
  <c r="JK1180"/>
  <c r="IP1180"/>
  <c r="HU1180"/>
  <c r="GZ1180"/>
  <c r="GE1180"/>
  <c r="FJ1180"/>
  <c r="EO1180"/>
  <c r="DT1180"/>
  <c r="CY1180"/>
  <c r="CD1180"/>
  <c r="BI1180"/>
  <c r="AN1180"/>
  <c r="S1180"/>
  <c r="YP1181"/>
  <c r="XU1181"/>
  <c r="WZ1181"/>
  <c r="WE1181"/>
  <c r="VJ1181"/>
  <c r="UO1181"/>
  <c r="TT1181"/>
  <c r="SY1181"/>
  <c r="SD1181"/>
  <c r="RI1181"/>
  <c r="QN1181"/>
  <c r="PS1181"/>
  <c r="OX1181"/>
  <c r="OC1181"/>
  <c r="NH1181"/>
  <c r="MM1181"/>
  <c r="LR1181"/>
  <c r="KW1181"/>
  <c r="KB1181"/>
  <c r="JG1181"/>
  <c r="IL1181"/>
  <c r="HQ1181"/>
  <c r="GV1181"/>
  <c r="GA1181"/>
  <c r="FF1181"/>
  <c r="EK1181"/>
  <c r="DP1181"/>
  <c r="CU1181"/>
  <c r="BZ1181"/>
  <c r="BE1181"/>
  <c r="AJ1181"/>
  <c r="O1181"/>
  <c r="YR1181"/>
  <c r="XW1181"/>
  <c r="XB1181"/>
  <c r="WG1181"/>
  <c r="VL1181"/>
  <c r="UQ1181"/>
  <c r="TV1181"/>
  <c r="TA1181"/>
  <c r="SF1181"/>
  <c r="RK1181"/>
  <c r="QP1181"/>
  <c r="PU1181"/>
  <c r="OZ1181"/>
  <c r="OE1181"/>
  <c r="NJ1181"/>
  <c r="MO1181"/>
  <c r="LT1181"/>
  <c r="KY1181"/>
  <c r="KD1181"/>
  <c r="JI1181"/>
  <c r="IN1181"/>
  <c r="HS1181"/>
  <c r="GX1181"/>
  <c r="GC1181"/>
  <c r="FH1181"/>
  <c r="EM1181"/>
  <c r="DR1181"/>
  <c r="CW1181"/>
  <c r="CB1181"/>
  <c r="BG1181"/>
  <c r="AL1181"/>
  <c r="Q1181"/>
  <c r="YQ1182"/>
  <c r="XV1182"/>
  <c r="XA1182"/>
  <c r="WF1182"/>
  <c r="VK1182"/>
  <c r="UP1182"/>
  <c r="TU1182"/>
  <c r="SZ1182"/>
  <c r="SE1182"/>
  <c r="RJ1182"/>
  <c r="QO1182"/>
  <c r="PT1182"/>
  <c r="OY1182"/>
  <c r="OD1182"/>
  <c r="NI1182"/>
  <c r="MN1182"/>
  <c r="LS1182"/>
  <c r="KX1182"/>
  <c r="KC1182"/>
  <c r="JH1182"/>
  <c r="IM1182"/>
  <c r="HR1182"/>
  <c r="GW1182"/>
  <c r="GB1182"/>
  <c r="FG1182"/>
  <c r="EL1182"/>
  <c r="DQ1182"/>
  <c r="CV1182"/>
  <c r="CA1182"/>
  <c r="BF1182"/>
  <c r="AK1182"/>
  <c r="P1182"/>
  <c r="YP1183"/>
  <c r="XU1183"/>
  <c r="WZ1183"/>
  <c r="WE1183"/>
  <c r="VJ1183"/>
  <c r="UO1183"/>
  <c r="TT1183"/>
  <c r="SY1183"/>
  <c r="SD1183"/>
  <c r="RI1183"/>
  <c r="QN1183"/>
  <c r="PS1183"/>
  <c r="OX1183"/>
  <c r="OC1183"/>
  <c r="NH1183"/>
  <c r="MM1183"/>
  <c r="LR1183"/>
  <c r="KW1183"/>
  <c r="KB1183"/>
  <c r="JG1183"/>
  <c r="IL1183"/>
  <c r="HQ1183"/>
  <c r="GV1183"/>
  <c r="GA1183"/>
  <c r="FF1183"/>
  <c r="EK1183"/>
  <c r="DP1183"/>
  <c r="CU1183"/>
  <c r="BZ1183"/>
  <c r="BE1183"/>
  <c r="AJ1183"/>
  <c r="O1183"/>
  <c r="YR1183"/>
  <c r="XW1183"/>
  <c r="XB1183"/>
  <c r="WG1183"/>
  <c r="VL1183"/>
  <c r="UQ1183"/>
  <c r="TV1183"/>
  <c r="TA1183"/>
  <c r="SF1183"/>
  <c r="RK1183"/>
  <c r="QP1183"/>
  <c r="PU1183"/>
  <c r="OZ1183"/>
  <c r="OE1183"/>
  <c r="NJ1183"/>
  <c r="MO1183"/>
  <c r="LT1183"/>
  <c r="KY1183"/>
  <c r="KD1183"/>
  <c r="JI1183"/>
  <c r="IN1183"/>
  <c r="HS1183"/>
  <c r="GX1183"/>
  <c r="GC1183"/>
  <c r="FH1183"/>
  <c r="EM1183"/>
  <c r="DR1183"/>
  <c r="CW1183"/>
  <c r="CB1183"/>
  <c r="BG1183"/>
  <c r="AL1183"/>
  <c r="Q1183"/>
  <c r="YQ1184"/>
  <c r="XV1184"/>
  <c r="XA1184"/>
  <c r="WF1184"/>
  <c r="VK1184"/>
  <c r="UP1184"/>
  <c r="TU1184"/>
  <c r="SZ1184"/>
  <c r="SE1184"/>
  <c r="RJ1184"/>
  <c r="QO1184"/>
  <c r="PT1184"/>
  <c r="OY1184"/>
  <c r="OD1184"/>
  <c r="NI1184"/>
  <c r="MN1184"/>
  <c r="LS1184"/>
  <c r="KX1184"/>
  <c r="KC1184"/>
  <c r="JH1184"/>
  <c r="IM1184"/>
  <c r="HR1184"/>
  <c r="GW1184"/>
  <c r="GB1184"/>
  <c r="FG1184"/>
  <c r="EL1184"/>
  <c r="DQ1184"/>
  <c r="CV1184"/>
  <c r="CA1184"/>
  <c r="BF1184"/>
  <c r="AK1184"/>
  <c r="P1184"/>
  <c r="YP1185"/>
  <c r="XU1185"/>
  <c r="WZ1185"/>
  <c r="WE1185"/>
  <c r="VJ1185"/>
  <c r="UO1185"/>
  <c r="TT1185"/>
  <c r="SY1185"/>
  <c r="SD1185"/>
  <c r="RI1185"/>
  <c r="QN1185"/>
  <c r="PS1185"/>
  <c r="OX1185"/>
  <c r="OC1185"/>
  <c r="NH1185"/>
  <c r="MM1185"/>
  <c r="LR1185"/>
  <c r="KW1185"/>
  <c r="KB1185"/>
  <c r="JG1185"/>
  <c r="IL1185"/>
  <c r="HQ1185"/>
  <c r="GV1185"/>
  <c r="GA1185"/>
  <c r="FF1185"/>
  <c r="EK1185"/>
  <c r="DP1185"/>
  <c r="CU1185"/>
  <c r="BZ1185"/>
  <c r="BE1185"/>
  <c r="AJ1185"/>
  <c r="O1185"/>
  <c r="YR1185"/>
  <c r="XW1185"/>
  <c r="XB1185"/>
  <c r="WG1185"/>
  <c r="VL1185"/>
  <c r="UQ1185"/>
  <c r="TV1185"/>
  <c r="TA1185"/>
  <c r="SF1185"/>
  <c r="RK1185"/>
  <c r="QP1185"/>
  <c r="PU1185"/>
  <c r="OZ1185"/>
  <c r="OE1185"/>
  <c r="NJ1185"/>
  <c r="MO1185"/>
  <c r="LT1185"/>
  <c r="KY1185"/>
  <c r="KD1185"/>
  <c r="JI1185"/>
  <c r="IN1185"/>
  <c r="HS1185"/>
  <c r="GX1185"/>
  <c r="GC1185"/>
  <c r="FH1185"/>
  <c r="EM1185"/>
  <c r="DR1185"/>
  <c r="CW1185"/>
  <c r="CB1185"/>
  <c r="BG1185"/>
  <c r="AL1185"/>
  <c r="Q1185"/>
  <c r="YQ1186"/>
  <c r="XV1186"/>
  <c r="XA1186"/>
  <c r="WF1186"/>
  <c r="VK1186"/>
  <c r="UP1186"/>
  <c r="TU1186"/>
  <c r="SZ1186"/>
  <c r="SE1186"/>
  <c r="RJ1186"/>
  <c r="QO1186"/>
  <c r="PT1186"/>
  <c r="OY1186"/>
  <c r="OD1186"/>
  <c r="NI1186"/>
  <c r="MN1186"/>
  <c r="LS1186"/>
  <c r="KX1186"/>
  <c r="KC1186"/>
  <c r="JH1186"/>
  <c r="IM1186"/>
  <c r="HR1186"/>
  <c r="GW1186"/>
  <c r="GB1186"/>
  <c r="FG1186"/>
  <c r="EL1186"/>
  <c r="DQ1186"/>
  <c r="CV1186"/>
  <c r="CA1186"/>
  <c r="BF1186"/>
  <c r="AK1186"/>
  <c r="P1186"/>
  <c r="YP1187"/>
  <c r="XU1187"/>
  <c r="WZ1187"/>
  <c r="WE1187"/>
  <c r="VJ1187"/>
  <c r="UO1187"/>
  <c r="TT1187"/>
  <c r="SY1187"/>
  <c r="SD1187"/>
  <c r="RI1187"/>
  <c r="QN1187"/>
  <c r="PS1187"/>
  <c r="OX1187"/>
  <c r="OC1187"/>
  <c r="NH1187"/>
  <c r="MM1187"/>
  <c r="LR1187"/>
  <c r="KW1187"/>
  <c r="KB1187"/>
  <c r="JG1187"/>
  <c r="IL1187"/>
  <c r="HQ1187"/>
  <c r="GV1187"/>
  <c r="GA1187"/>
  <c r="FF1187"/>
  <c r="EK1187"/>
  <c r="DP1187"/>
  <c r="CU1187"/>
  <c r="BZ1187"/>
  <c r="BE1187"/>
  <c r="AJ1187"/>
  <c r="O1187"/>
  <c r="YR1187"/>
  <c r="XW1187"/>
  <c r="XB1187"/>
  <c r="WG1187"/>
  <c r="VL1187"/>
  <c r="UQ1187"/>
  <c r="TV1187"/>
  <c r="TA1187"/>
  <c r="SF1187"/>
  <c r="RK1187"/>
  <c r="QP1187"/>
  <c r="PU1187"/>
  <c r="OZ1187"/>
  <c r="OE1187"/>
  <c r="NJ1187"/>
  <c r="MO1187"/>
  <c r="LT1187"/>
  <c r="KY1187"/>
  <c r="KD1187"/>
  <c r="JI1187"/>
  <c r="IN1187"/>
  <c r="HS1187"/>
  <c r="GX1187"/>
  <c r="GC1187"/>
  <c r="FH1187"/>
  <c r="EM1187"/>
  <c r="DR1187"/>
  <c r="CW1187"/>
  <c r="CB1187"/>
  <c r="BG1187"/>
  <c r="AL1187"/>
  <c r="Q1187"/>
  <c r="YQ1188"/>
  <c r="XV1188"/>
  <c r="XA1188"/>
  <c r="WF1188"/>
  <c r="VK1188"/>
  <c r="UP1188"/>
  <c r="TU1188"/>
  <c r="SZ1188"/>
  <c r="SE1188"/>
  <c r="RJ1188"/>
  <c r="QO1188"/>
  <c r="PT1188"/>
  <c r="OY1188"/>
  <c r="OD1188"/>
  <c r="NI1188"/>
  <c r="MN1188"/>
  <c r="LS1188"/>
  <c r="KX1188"/>
  <c r="KC1188"/>
  <c r="JH1188"/>
  <c r="IM1188"/>
  <c r="HR1188"/>
  <c r="GW1188"/>
  <c r="GB1188"/>
  <c r="FG1188"/>
  <c r="EL1188"/>
  <c r="DQ1188"/>
  <c r="CV1188"/>
  <c r="CA1188"/>
  <c r="BF1188"/>
  <c r="AK1188"/>
  <c r="P1188"/>
  <c r="YP1189"/>
  <c r="XU1189"/>
  <c r="WZ1189"/>
  <c r="WE1189"/>
  <c r="VJ1189"/>
  <c r="UO1189"/>
  <c r="TT1189"/>
  <c r="SY1189"/>
  <c r="SD1189"/>
  <c r="RI1189"/>
  <c r="QN1189"/>
  <c r="PS1189"/>
  <c r="OX1189"/>
  <c r="OC1189"/>
  <c r="NH1189"/>
  <c r="MM1189"/>
  <c r="LR1189"/>
  <c r="KW1189"/>
  <c r="KB1189"/>
  <c r="JG1189"/>
  <c r="IL1189"/>
  <c r="HQ1189"/>
  <c r="GV1189"/>
  <c r="GA1189"/>
  <c r="FF1189"/>
  <c r="EK1189"/>
  <c r="DP1189"/>
  <c r="CU1189"/>
  <c r="BZ1189"/>
  <c r="BE1189"/>
  <c r="AJ1189"/>
  <c r="O1189"/>
  <c r="YR1189"/>
  <c r="XW1189"/>
  <c r="XB1189"/>
  <c r="WG1189"/>
  <c r="VL1189"/>
  <c r="UQ1189"/>
  <c r="TV1189"/>
  <c r="TA1189"/>
  <c r="SF1189"/>
  <c r="RK1189"/>
  <c r="QP1189"/>
  <c r="PU1189"/>
  <c r="OZ1189"/>
  <c r="OE1189"/>
  <c r="NJ1189"/>
  <c r="MO1189"/>
  <c r="LT1189"/>
  <c r="KY1189"/>
  <c r="KD1189"/>
  <c r="JI1189"/>
  <c r="IN1189"/>
  <c r="HS1189"/>
  <c r="GX1189"/>
  <c r="GC1189"/>
  <c r="FH1189"/>
  <c r="EM1189"/>
  <c r="DR1189"/>
  <c r="CW1189"/>
  <c r="CB1189"/>
  <c r="BG1189"/>
  <c r="AL1189"/>
  <c r="Q1189"/>
  <c r="YQ1190"/>
  <c r="XV1190"/>
  <c r="XA1190"/>
  <c r="WF1190"/>
  <c r="VK1190"/>
  <c r="UP1190"/>
  <c r="TU1190"/>
  <c r="SZ1190"/>
  <c r="SE1190"/>
  <c r="RJ1190"/>
  <c r="QO1190"/>
  <c r="PT1190"/>
  <c r="OY1190"/>
  <c r="OD1190"/>
  <c r="NI1190"/>
  <c r="MN1190"/>
  <c r="LS1190"/>
  <c r="KX1190"/>
  <c r="KC1190"/>
  <c r="JH1190"/>
  <c r="IM1190"/>
  <c r="HR1190"/>
  <c r="GW1190"/>
  <c r="GB1190"/>
  <c r="FG1190"/>
  <c r="EL1190"/>
  <c r="DQ1190"/>
  <c r="CV1190"/>
  <c r="CA1190"/>
  <c r="BF1190"/>
  <c r="AK1190"/>
  <c r="P1190"/>
  <c r="YP1191"/>
  <c r="XU1191"/>
  <c r="WZ1191"/>
  <c r="WE1191"/>
  <c r="VJ1191"/>
  <c r="UO1191"/>
  <c r="TT1191"/>
  <c r="SY1191"/>
  <c r="SD1191"/>
  <c r="RI1191"/>
  <c r="QN1191"/>
  <c r="PS1191"/>
  <c r="OX1191"/>
  <c r="OC1191"/>
  <c r="NH1191"/>
  <c r="MM1191"/>
  <c r="LR1191"/>
  <c r="KW1191"/>
  <c r="KB1191"/>
  <c r="JG1191"/>
  <c r="IL1191"/>
  <c r="HQ1191"/>
  <c r="GV1191"/>
  <c r="GA1191"/>
  <c r="FF1191"/>
  <c r="EK1191"/>
  <c r="DP1191"/>
  <c r="CU1191"/>
  <c r="BZ1191"/>
  <c r="BE1191"/>
  <c r="AJ1191"/>
  <c r="O1191"/>
  <c r="YR1191"/>
  <c r="XW1191"/>
  <c r="XB1191"/>
  <c r="WG1191"/>
  <c r="VL1191"/>
  <c r="UQ1191"/>
  <c r="TV1191"/>
  <c r="TA1191"/>
  <c r="SF1191"/>
  <c r="RK1191"/>
  <c r="QP1191"/>
  <c r="PU1191"/>
  <c r="OZ1191"/>
  <c r="OE1191"/>
  <c r="NJ1191"/>
  <c r="MO1191"/>
  <c r="LT1191"/>
  <c r="KY1191"/>
  <c r="KD1191"/>
  <c r="JI1191"/>
  <c r="IN1191"/>
  <c r="HS1191"/>
  <c r="GX1191"/>
  <c r="GC1191"/>
  <c r="FH1191"/>
  <c r="EM1191"/>
  <c r="DR1191"/>
  <c r="CW1191"/>
  <c r="CB1191"/>
  <c r="BG1191"/>
  <c r="AL1191"/>
  <c r="Q1191"/>
  <c r="YQ1192"/>
  <c r="XV1192"/>
  <c r="XA1192"/>
  <c r="WF1192"/>
  <c r="VK1192"/>
  <c r="UP1192"/>
  <c r="TU1192"/>
  <c r="SZ1192"/>
  <c r="SE1192"/>
  <c r="RJ1192"/>
  <c r="QO1192"/>
  <c r="PT1192"/>
  <c r="OY1192"/>
  <c r="OD1192"/>
  <c r="NI1192"/>
  <c r="MN1192"/>
  <c r="LS1192"/>
  <c r="KX1192"/>
  <c r="KC1192"/>
  <c r="JH1192"/>
  <c r="IM1192"/>
  <c r="HR1192"/>
  <c r="GW1192"/>
  <c r="GB1192"/>
  <c r="FG1192"/>
  <c r="EL1192"/>
  <c r="DQ1192"/>
  <c r="CV1192"/>
  <c r="CA1192"/>
  <c r="BF1192"/>
  <c r="AK1192"/>
  <c r="P1192"/>
  <c r="YP1215"/>
  <c r="XU1215"/>
  <c r="WZ1215"/>
  <c r="WE1215"/>
  <c r="VJ1215"/>
  <c r="UO1215"/>
  <c r="TT1215"/>
  <c r="SY1215"/>
  <c r="SD1215"/>
  <c r="RI1215"/>
  <c r="QN1215"/>
  <c r="PS1215"/>
  <c r="OX1215"/>
  <c r="OC1215"/>
  <c r="NH1215"/>
  <c r="MM1215"/>
  <c r="LR1215"/>
  <c r="KW1215"/>
  <c r="KB1215"/>
  <c r="JG1215"/>
  <c r="IL1215"/>
  <c r="HQ1215"/>
  <c r="GV1215"/>
  <c r="GA1215"/>
  <c r="FF1215"/>
  <c r="EK1215"/>
  <c r="DP1215"/>
  <c r="CU1215"/>
  <c r="BZ1215"/>
  <c r="BE1215"/>
  <c r="AJ1215"/>
  <c r="O1215"/>
  <c r="YR1215"/>
  <c r="XW1215"/>
  <c r="XB1215"/>
  <c r="WG1215"/>
  <c r="VL1215"/>
  <c r="UQ1215"/>
  <c r="TV1215"/>
  <c r="TA1215"/>
  <c r="SF1215"/>
  <c r="RK1215"/>
  <c r="QP1215"/>
  <c r="PU1215"/>
  <c r="OZ1215"/>
  <c r="OE1215"/>
  <c r="NJ1215"/>
  <c r="MO1215"/>
  <c r="LT1215"/>
  <c r="KY1215"/>
  <c r="KD1215"/>
  <c r="JI1215"/>
  <c r="IN1215"/>
  <c r="HS1215"/>
  <c r="GX1215"/>
  <c r="GC1215"/>
  <c r="FH1215"/>
  <c r="EM1215"/>
  <c r="DR1215"/>
  <c r="CW1215"/>
  <c r="CB1215"/>
  <c r="BG1215"/>
  <c r="AL1215"/>
  <c r="Q1215"/>
  <c r="YQ1216"/>
  <c r="XV1216"/>
  <c r="XA1216"/>
  <c r="WF1216"/>
  <c r="VK1216"/>
  <c r="UP1216"/>
  <c r="TU1216"/>
  <c r="SZ1216"/>
  <c r="SE1216"/>
  <c r="RJ1216"/>
  <c r="QO1216"/>
  <c r="PT1216"/>
  <c r="OY1216"/>
  <c r="OD1216"/>
  <c r="NI1216"/>
  <c r="MN1216"/>
  <c r="LS1216"/>
  <c r="KX1216"/>
  <c r="KC1216"/>
  <c r="JH1216"/>
  <c r="IM1216"/>
  <c r="HR1216"/>
  <c r="GW1216"/>
  <c r="GB1216"/>
  <c r="FG1216"/>
  <c r="EL1216"/>
  <c r="DQ1216"/>
  <c r="CV1216"/>
  <c r="CA1216"/>
  <c r="BF1216"/>
  <c r="AK1216"/>
  <c r="P1216"/>
  <c r="YP1217"/>
  <c r="XU1217"/>
  <c r="WZ1217"/>
  <c r="WE1217"/>
  <c r="VJ1217"/>
  <c r="UO1217"/>
  <c r="TT1217"/>
  <c r="SY1217"/>
  <c r="SD1217"/>
  <c r="RI1217"/>
  <c r="QN1217"/>
  <c r="PS1217"/>
  <c r="OX1217"/>
  <c r="OC1217"/>
  <c r="NH1217"/>
  <c r="MM1217"/>
  <c r="LR1217"/>
  <c r="KW1217"/>
  <c r="KB1217"/>
  <c r="JG1217"/>
  <c r="IL1217"/>
  <c r="HQ1217"/>
  <c r="GV1217"/>
  <c r="GA1217"/>
  <c r="FF1217"/>
  <c r="EK1217"/>
  <c r="DP1217"/>
  <c r="CU1217"/>
  <c r="BZ1217"/>
  <c r="BE1217"/>
  <c r="AJ1217"/>
  <c r="O1217"/>
  <c r="YR1217"/>
  <c r="XW1217"/>
  <c r="XB1217"/>
  <c r="WG1217"/>
  <c r="VL1217"/>
  <c r="UQ1217"/>
  <c r="TV1217"/>
  <c r="TA1217"/>
  <c r="SF1217"/>
  <c r="RK1217"/>
  <c r="QP1217"/>
  <c r="PU1217"/>
  <c r="OZ1217"/>
  <c r="OE1217"/>
  <c r="NJ1217"/>
  <c r="MO1217"/>
  <c r="LT1217"/>
  <c r="KY1217"/>
  <c r="KD1217"/>
  <c r="JI1217"/>
  <c r="IN1217"/>
  <c r="HS1217"/>
  <c r="GX1217"/>
  <c r="GC1217"/>
  <c r="FH1217"/>
  <c r="EM1217"/>
  <c r="DR1217"/>
  <c r="CW1217"/>
  <c r="CB1217"/>
  <c r="BG1217"/>
  <c r="AL1217"/>
  <c r="Q1217"/>
  <c r="YQ1218"/>
  <c r="XV1218"/>
  <c r="XA1218"/>
  <c r="WF1218"/>
  <c r="VK1218"/>
  <c r="UP1218"/>
  <c r="TU1218"/>
  <c r="SZ1218"/>
  <c r="SE1218"/>
  <c r="RJ1218"/>
  <c r="QO1218"/>
  <c r="PT1218"/>
  <c r="OY1218"/>
  <c r="OD1218"/>
  <c r="NI1218"/>
  <c r="MN1218"/>
  <c r="LS1218"/>
  <c r="KX1218"/>
  <c r="KC1218"/>
  <c r="JH1218"/>
  <c r="IM1218"/>
  <c r="HR1218"/>
  <c r="GW1218"/>
  <c r="GB1218"/>
  <c r="FG1218"/>
  <c r="EL1218"/>
  <c r="DQ1218"/>
  <c r="CV1218"/>
  <c r="CA1218"/>
  <c r="BF1218"/>
  <c r="AK1218"/>
  <c r="P1218"/>
  <c r="YP1219"/>
  <c r="XU1219"/>
  <c r="WZ1219"/>
  <c r="WE1219"/>
  <c r="VJ1219"/>
  <c r="UO1219"/>
  <c r="TT1219"/>
  <c r="SY1219"/>
  <c r="SD1219"/>
  <c r="RI1219"/>
  <c r="QN1219"/>
  <c r="PS1219"/>
  <c r="OX1219"/>
  <c r="OC1219"/>
  <c r="NH1219"/>
  <c r="MM1219"/>
  <c r="LR1219"/>
  <c r="KW1219"/>
  <c r="KB1219"/>
  <c r="JG1219"/>
  <c r="IL1219"/>
  <c r="HQ1219"/>
  <c r="GV1219"/>
  <c r="GA1219"/>
  <c r="FF1219"/>
  <c r="EK1219"/>
  <c r="DP1219"/>
  <c r="CU1219"/>
  <c r="BZ1219"/>
  <c r="BE1219"/>
  <c r="AJ1219"/>
  <c r="O1219"/>
  <c r="YR1219"/>
  <c r="XW1219"/>
  <c r="XB1219"/>
  <c r="WG1219"/>
  <c r="VL1219"/>
  <c r="UQ1219"/>
  <c r="TV1219"/>
  <c r="TA1219"/>
  <c r="SF1219"/>
  <c r="RK1219"/>
  <c r="QP1219"/>
  <c r="PU1219"/>
  <c r="OZ1219"/>
  <c r="OE1219"/>
  <c r="NJ1219"/>
  <c r="MO1219"/>
  <c r="LT1219"/>
  <c r="KY1219"/>
  <c r="KD1219"/>
  <c r="JI1219"/>
  <c r="IN1219"/>
  <c r="HS1219"/>
  <c r="GX1219"/>
  <c r="GC1219"/>
  <c r="FH1219"/>
  <c r="EM1219"/>
  <c r="DR1219"/>
  <c r="CW1219"/>
  <c r="CB1219"/>
  <c r="BG1219"/>
  <c r="AL1219"/>
  <c r="Q1219"/>
  <c r="YQ1220"/>
  <c r="XV1220"/>
  <c r="XA1220"/>
  <c r="WF1220"/>
  <c r="VK1220"/>
  <c r="UP1220"/>
  <c r="TU1220"/>
  <c r="SZ1220"/>
  <c r="SE1220"/>
  <c r="RJ1220"/>
  <c r="QO1220"/>
  <c r="PT1220"/>
  <c r="OY1220"/>
  <c r="OD1220"/>
  <c r="NI1220"/>
  <c r="MN1220"/>
  <c r="LS1220"/>
  <c r="KX1220"/>
  <c r="KC1220"/>
  <c r="JH1220"/>
  <c r="IM1220"/>
  <c r="HR1220"/>
  <c r="GW1220"/>
  <c r="GB1220"/>
  <c r="FG1220"/>
  <c r="EL1220"/>
  <c r="DQ1220"/>
  <c r="CV1220"/>
  <c r="CA1220"/>
  <c r="BF1220"/>
  <c r="AK1220"/>
  <c r="P1220"/>
  <c r="YP1221"/>
  <c r="XU1221"/>
  <c r="WZ1221"/>
  <c r="WE1221"/>
  <c r="VJ1221"/>
  <c r="UO1221"/>
  <c r="TT1221"/>
  <c r="SY1221"/>
  <c r="SD1221"/>
  <c r="RI1221"/>
  <c r="QN1221"/>
  <c r="PS1221"/>
  <c r="OX1221"/>
  <c r="OC1221"/>
  <c r="NH1221"/>
  <c r="MM1221"/>
  <c r="LR1221"/>
  <c r="KW1221"/>
  <c r="KB1221"/>
  <c r="JG1221"/>
  <c r="IL1221"/>
  <c r="HQ1221"/>
  <c r="GV1221"/>
  <c r="GA1221"/>
  <c r="FF1221"/>
  <c r="EK1221"/>
  <c r="DP1221"/>
  <c r="CU1221"/>
  <c r="BZ1221"/>
  <c r="BE1221"/>
  <c r="AJ1221"/>
  <c r="O1221"/>
  <c r="YR1221"/>
  <c r="XW1221"/>
  <c r="XB1221"/>
  <c r="WG1221"/>
  <c r="VL1221"/>
  <c r="UQ1221"/>
  <c r="TV1221"/>
  <c r="TA1221"/>
  <c r="SF1221"/>
  <c r="RK1221"/>
  <c r="QP1221"/>
  <c r="PU1221"/>
  <c r="OZ1221"/>
  <c r="OE1221"/>
  <c r="NJ1221"/>
  <c r="MO1221"/>
  <c r="LT1221"/>
  <c r="KY1221"/>
  <c r="KD1221"/>
  <c r="JI1221"/>
  <c r="IN1221"/>
  <c r="HS1221"/>
  <c r="GX1221"/>
  <c r="GC1221"/>
  <c r="FH1221"/>
  <c r="EM1221"/>
  <c r="DR1221"/>
  <c r="CW1221"/>
  <c r="CB1221"/>
  <c r="BG1221"/>
  <c r="AL1221"/>
  <c r="Q1221"/>
  <c r="YQ1222"/>
  <c r="XV1222"/>
  <c r="XA1222"/>
  <c r="WF1222"/>
  <c r="VK1222"/>
  <c r="UP1222"/>
  <c r="TU1222"/>
  <c r="SZ1222"/>
  <c r="SE1222"/>
  <c r="RJ1222"/>
  <c r="QO1222"/>
  <c r="PT1222"/>
  <c r="OY1222"/>
  <c r="OD1222"/>
  <c r="NI1222"/>
  <c r="MN1222"/>
  <c r="LS1222"/>
  <c r="KX1222"/>
  <c r="KC1222"/>
  <c r="JH1222"/>
  <c r="IM1222"/>
  <c r="HR1222"/>
  <c r="GW1222"/>
  <c r="GB1222"/>
  <c r="FG1222"/>
  <c r="EL1222"/>
  <c r="DQ1222"/>
  <c r="CV1222"/>
  <c r="CA1222"/>
  <c r="BF1222"/>
  <c r="AK1222"/>
  <c r="P1222"/>
  <c r="XU1225"/>
  <c r="WZ1225"/>
  <c r="WE1225"/>
  <c r="VJ1225"/>
  <c r="UO1225"/>
  <c r="TT1225"/>
  <c r="SY1225"/>
  <c r="SD1225"/>
  <c r="RI1225"/>
  <c r="QN1225"/>
  <c r="PS1225"/>
  <c r="OX1225"/>
  <c r="OC1225"/>
  <c r="NH1225"/>
  <c r="MM1225"/>
  <c r="LR1225"/>
  <c r="KW1225"/>
  <c r="KB1225"/>
  <c r="JG1225"/>
  <c r="IL1225"/>
  <c r="HQ1225"/>
  <c r="GV1225"/>
  <c r="GA1225"/>
  <c r="FF1225"/>
  <c r="EK1225"/>
  <c r="DP1225"/>
  <c r="CU1225"/>
  <c r="BZ1225"/>
  <c r="BE1225"/>
  <c r="AJ1225"/>
  <c r="O1225"/>
  <c r="YP1225"/>
  <c r="XW1225"/>
  <c r="XB1225"/>
  <c r="WG1225"/>
  <c r="VL1225"/>
  <c r="UQ1225"/>
  <c r="TV1225"/>
  <c r="TA1225"/>
  <c r="SF1225"/>
  <c r="RK1225"/>
  <c r="QP1225"/>
  <c r="PU1225"/>
  <c r="OZ1225"/>
  <c r="OE1225"/>
  <c r="NJ1225"/>
  <c r="MO1225"/>
  <c r="LT1225"/>
  <c r="KY1225"/>
  <c r="KD1225"/>
  <c r="JI1225"/>
  <c r="IN1225"/>
  <c r="HS1225"/>
  <c r="GX1225"/>
  <c r="GC1225"/>
  <c r="FH1225"/>
  <c r="EM1225"/>
  <c r="DR1225"/>
  <c r="CW1225"/>
  <c r="CB1225"/>
  <c r="BG1225"/>
  <c r="AL1225"/>
  <c r="Q1225"/>
  <c r="YR1225"/>
  <c r="XV1226"/>
  <c r="XA1226"/>
  <c r="WF1226"/>
  <c r="VK1226"/>
  <c r="UP1226"/>
  <c r="TU1226"/>
  <c r="SZ1226"/>
  <c r="SE1226"/>
  <c r="RJ1226"/>
  <c r="QO1226"/>
  <c r="PT1226"/>
  <c r="OY1226"/>
  <c r="OD1226"/>
  <c r="NI1226"/>
  <c r="MN1226"/>
  <c r="LS1226"/>
  <c r="KX1226"/>
  <c r="KC1226"/>
  <c r="JH1226"/>
  <c r="IM1226"/>
  <c r="HR1226"/>
  <c r="GW1226"/>
  <c r="GB1226"/>
  <c r="FG1226"/>
  <c r="EL1226"/>
  <c r="DQ1226"/>
  <c r="CV1226"/>
  <c r="CA1226"/>
  <c r="BF1226"/>
  <c r="AK1226"/>
  <c r="P1226"/>
  <c r="YQ1226"/>
  <c r="XU1227"/>
  <c r="WZ1227"/>
  <c r="WE1227"/>
  <c r="VJ1227"/>
  <c r="UO1227"/>
  <c r="TT1227"/>
  <c r="SY1227"/>
  <c r="SD1227"/>
  <c r="RI1227"/>
  <c r="QN1227"/>
  <c r="PS1227"/>
  <c r="OX1227"/>
  <c r="OC1227"/>
  <c r="NH1227"/>
  <c r="MM1227"/>
  <c r="LR1227"/>
  <c r="KW1227"/>
  <c r="KB1227"/>
  <c r="JG1227"/>
  <c r="IL1227"/>
  <c r="HQ1227"/>
  <c r="GV1227"/>
  <c r="GA1227"/>
  <c r="FF1227"/>
  <c r="EK1227"/>
  <c r="DP1227"/>
  <c r="CU1227"/>
  <c r="BZ1227"/>
  <c r="BE1227"/>
  <c r="AJ1227"/>
  <c r="O1227"/>
  <c r="YP1227"/>
  <c r="XW1227"/>
  <c r="XB1227"/>
  <c r="WG1227"/>
  <c r="VL1227"/>
  <c r="UQ1227"/>
  <c r="TV1227"/>
  <c r="TA1227"/>
  <c r="SF1227"/>
  <c r="RK1227"/>
  <c r="QP1227"/>
  <c r="PU1227"/>
  <c r="OZ1227"/>
  <c r="OE1227"/>
  <c r="NJ1227"/>
  <c r="MO1227"/>
  <c r="LT1227"/>
  <c r="KY1227"/>
  <c r="KD1227"/>
  <c r="JI1227"/>
  <c r="IN1227"/>
  <c r="HS1227"/>
  <c r="GX1227"/>
  <c r="GC1227"/>
  <c r="FH1227"/>
  <c r="EM1227"/>
  <c r="DR1227"/>
  <c r="CW1227"/>
  <c r="CB1227"/>
  <c r="BG1227"/>
  <c r="AL1227"/>
  <c r="Q1227"/>
  <c r="YR1227"/>
  <c r="XV1228"/>
  <c r="XA1228"/>
  <c r="WF1228"/>
  <c r="VK1228"/>
  <c r="UP1228"/>
  <c r="TU1228"/>
  <c r="SZ1228"/>
  <c r="SE1228"/>
  <c r="RJ1228"/>
  <c r="QO1228"/>
  <c r="PT1228"/>
  <c r="OY1228"/>
  <c r="OD1228"/>
  <c r="NI1228"/>
  <c r="MN1228"/>
  <c r="LS1228"/>
  <c r="KX1228"/>
  <c r="KC1228"/>
  <c r="JH1228"/>
  <c r="IM1228"/>
  <c r="HR1228"/>
  <c r="GW1228"/>
  <c r="GB1228"/>
  <c r="FG1228"/>
  <c r="EL1228"/>
  <c r="DQ1228"/>
  <c r="CV1228"/>
  <c r="CA1228"/>
  <c r="BF1228"/>
  <c r="AK1228"/>
  <c r="P1228"/>
  <c r="YQ1228"/>
  <c r="XU1229"/>
  <c r="WZ1229"/>
  <c r="WE1229"/>
  <c r="VJ1229"/>
  <c r="UO1229"/>
  <c r="TT1229"/>
  <c r="SY1229"/>
  <c r="SD1229"/>
  <c r="RI1229"/>
  <c r="QN1229"/>
  <c r="PS1229"/>
  <c r="OX1229"/>
  <c r="OC1229"/>
  <c r="NH1229"/>
  <c r="MM1229"/>
  <c r="LR1229"/>
  <c r="KW1229"/>
  <c r="KB1229"/>
  <c r="JG1229"/>
  <c r="IL1229"/>
  <c r="HQ1229"/>
  <c r="GV1229"/>
  <c r="GA1229"/>
  <c r="FF1229"/>
  <c r="EK1229"/>
  <c r="DP1229"/>
  <c r="CU1229"/>
  <c r="BZ1229"/>
  <c r="BE1229"/>
  <c r="AJ1229"/>
  <c r="O1229"/>
  <c r="YP1229"/>
  <c r="XW1229"/>
  <c r="XB1229"/>
  <c r="WG1229"/>
  <c r="VL1229"/>
  <c r="UQ1229"/>
  <c r="TV1229"/>
  <c r="TA1229"/>
  <c r="SF1229"/>
  <c r="RK1229"/>
  <c r="QP1229"/>
  <c r="PU1229"/>
  <c r="OZ1229"/>
  <c r="OE1229"/>
  <c r="NJ1229"/>
  <c r="MO1229"/>
  <c r="LT1229"/>
  <c r="KY1229"/>
  <c r="KD1229"/>
  <c r="JI1229"/>
  <c r="IN1229"/>
  <c r="HS1229"/>
  <c r="GX1229"/>
  <c r="GC1229"/>
  <c r="FH1229"/>
  <c r="EM1229"/>
  <c r="DR1229"/>
  <c r="CW1229"/>
  <c r="CB1229"/>
  <c r="BG1229"/>
  <c r="AL1229"/>
  <c r="Q1229"/>
  <c r="YR1229"/>
  <c r="XV1230"/>
  <c r="XA1230"/>
  <c r="WF1230"/>
  <c r="VK1230"/>
  <c r="UP1230"/>
  <c r="TU1230"/>
  <c r="SZ1230"/>
  <c r="SE1230"/>
  <c r="RJ1230"/>
  <c r="QO1230"/>
  <c r="PT1230"/>
  <c r="OY1230"/>
  <c r="OD1230"/>
  <c r="NI1230"/>
  <c r="MN1230"/>
  <c r="LS1230"/>
  <c r="KX1230"/>
  <c r="KC1230"/>
  <c r="JH1230"/>
  <c r="IM1230"/>
  <c r="HR1230"/>
  <c r="GW1230"/>
  <c r="GB1230"/>
  <c r="FG1230"/>
  <c r="EL1230"/>
  <c r="DQ1230"/>
  <c r="CV1230"/>
  <c r="CA1230"/>
  <c r="BF1230"/>
  <c r="AK1230"/>
  <c r="P1230"/>
  <c r="YQ1230"/>
  <c r="XU1231"/>
  <c r="WZ1231"/>
  <c r="YP1231"/>
  <c r="WE1231"/>
  <c r="VJ1231"/>
  <c r="UO1231"/>
  <c r="TT1231"/>
  <c r="SY1231"/>
  <c r="SD1231"/>
  <c r="RI1231"/>
  <c r="QN1231"/>
  <c r="PS1231"/>
  <c r="OX1231"/>
  <c r="OC1231"/>
  <c r="NH1231"/>
  <c r="MM1231"/>
  <c r="LR1231"/>
  <c r="KW1231"/>
  <c r="KB1231"/>
  <c r="JG1231"/>
  <c r="IL1231"/>
  <c r="HQ1231"/>
  <c r="GV1231"/>
  <c r="GA1231"/>
  <c r="FF1231"/>
  <c r="EK1231"/>
  <c r="DP1231"/>
  <c r="CU1231"/>
  <c r="BZ1231"/>
  <c r="BE1231"/>
  <c r="AJ1231"/>
  <c r="O1231"/>
  <c r="XW1231"/>
  <c r="XB1231"/>
  <c r="YR1231"/>
  <c r="VL1231"/>
  <c r="UQ1231"/>
  <c r="TV1231"/>
  <c r="TA1231"/>
  <c r="SF1231"/>
  <c r="RK1231"/>
  <c r="QP1231"/>
  <c r="PU1231"/>
  <c r="OZ1231"/>
  <c r="OE1231"/>
  <c r="NJ1231"/>
  <c r="MO1231"/>
  <c r="LT1231"/>
  <c r="KY1231"/>
  <c r="KD1231"/>
  <c r="JI1231"/>
  <c r="IN1231"/>
  <c r="HS1231"/>
  <c r="GX1231"/>
  <c r="GC1231"/>
  <c r="FH1231"/>
  <c r="EM1231"/>
  <c r="DR1231"/>
  <c r="CW1231"/>
  <c r="CB1231"/>
  <c r="BG1231"/>
  <c r="AL1231"/>
  <c r="Q1231"/>
  <c r="WG1231"/>
  <c r="XV1232"/>
  <c r="XA1232"/>
  <c r="WF1232"/>
  <c r="VK1232"/>
  <c r="UP1232"/>
  <c r="TU1232"/>
  <c r="SZ1232"/>
  <c r="SE1232"/>
  <c r="RJ1232"/>
  <c r="QO1232"/>
  <c r="PT1232"/>
  <c r="OY1232"/>
  <c r="OD1232"/>
  <c r="NI1232"/>
  <c r="MN1232"/>
  <c r="LS1232"/>
  <c r="KX1232"/>
  <c r="KC1232"/>
  <c r="JH1232"/>
  <c r="IM1232"/>
  <c r="HR1232"/>
  <c r="GW1232"/>
  <c r="GB1232"/>
  <c r="FG1232"/>
  <c r="EL1232"/>
  <c r="DQ1232"/>
  <c r="CV1232"/>
  <c r="CA1232"/>
  <c r="BF1232"/>
  <c r="AK1232"/>
  <c r="P1232"/>
  <c r="YQ1232"/>
  <c r="XU1235"/>
  <c r="WZ1235"/>
  <c r="WE1235"/>
  <c r="VJ1235"/>
  <c r="UO1235"/>
  <c r="TT1235"/>
  <c r="SY1235"/>
  <c r="SD1235"/>
  <c r="RI1235"/>
  <c r="QN1235"/>
  <c r="PS1235"/>
  <c r="OX1235"/>
  <c r="OC1235"/>
  <c r="NH1235"/>
  <c r="MM1235"/>
  <c r="LR1235"/>
  <c r="KW1235"/>
  <c r="KB1235"/>
  <c r="JG1235"/>
  <c r="IL1235"/>
  <c r="HQ1235"/>
  <c r="GV1235"/>
  <c r="GA1235"/>
  <c r="FF1235"/>
  <c r="EK1235"/>
  <c r="DP1235"/>
  <c r="CU1235"/>
  <c r="BZ1235"/>
  <c r="BE1235"/>
  <c r="AJ1235"/>
  <c r="O1235"/>
  <c r="YP1235"/>
  <c r="XW1235"/>
  <c r="XB1235"/>
  <c r="WG1235"/>
  <c r="VL1235"/>
  <c r="UQ1235"/>
  <c r="TV1235"/>
  <c r="TA1235"/>
  <c r="SF1235"/>
  <c r="RK1235"/>
  <c r="QP1235"/>
  <c r="PU1235"/>
  <c r="OZ1235"/>
  <c r="OE1235"/>
  <c r="NJ1235"/>
  <c r="MO1235"/>
  <c r="LT1235"/>
  <c r="KY1235"/>
  <c r="KD1235"/>
  <c r="JI1235"/>
  <c r="IN1235"/>
  <c r="HS1235"/>
  <c r="GX1235"/>
  <c r="GC1235"/>
  <c r="FH1235"/>
  <c r="EM1235"/>
  <c r="DR1235"/>
  <c r="CW1235"/>
  <c r="CB1235"/>
  <c r="BG1235"/>
  <c r="AL1235"/>
  <c r="Q1235"/>
  <c r="YR1235"/>
  <c r="XV1236"/>
  <c r="XA1236"/>
  <c r="WF1236"/>
  <c r="VK1236"/>
  <c r="UP1236"/>
  <c r="TU1236"/>
  <c r="SZ1236"/>
  <c r="SE1236"/>
  <c r="RJ1236"/>
  <c r="QO1236"/>
  <c r="PT1236"/>
  <c r="OY1236"/>
  <c r="OD1236"/>
  <c r="NI1236"/>
  <c r="MN1236"/>
  <c r="LS1236"/>
  <c r="KX1236"/>
  <c r="KC1236"/>
  <c r="JH1236"/>
  <c r="IM1236"/>
  <c r="HR1236"/>
  <c r="GW1236"/>
  <c r="GB1236"/>
  <c r="FG1236"/>
  <c r="EL1236"/>
  <c r="DQ1236"/>
  <c r="CV1236"/>
  <c r="CA1236"/>
  <c r="BF1236"/>
  <c r="AK1236"/>
  <c r="P1236"/>
  <c r="YQ1236"/>
  <c r="XU1237"/>
  <c r="WZ1237"/>
  <c r="WE1237"/>
  <c r="VJ1237"/>
  <c r="UO1237"/>
  <c r="TT1237"/>
  <c r="SY1237"/>
  <c r="SD1237"/>
  <c r="RI1237"/>
  <c r="QN1237"/>
  <c r="PS1237"/>
  <c r="OX1237"/>
  <c r="OC1237"/>
  <c r="NH1237"/>
  <c r="MM1237"/>
  <c r="LR1237"/>
  <c r="KW1237"/>
  <c r="KB1237"/>
  <c r="JG1237"/>
  <c r="IL1237"/>
  <c r="HQ1237"/>
  <c r="GV1237"/>
  <c r="GA1237"/>
  <c r="FF1237"/>
  <c r="EK1237"/>
  <c r="DP1237"/>
  <c r="CU1237"/>
  <c r="BZ1237"/>
  <c r="BE1237"/>
  <c r="AJ1237"/>
  <c r="O1237"/>
  <c r="YP1237"/>
  <c r="XW1237"/>
  <c r="XB1237"/>
  <c r="WG1237"/>
  <c r="VL1237"/>
  <c r="UQ1237"/>
  <c r="TV1237"/>
  <c r="TA1237"/>
  <c r="SF1237"/>
  <c r="RK1237"/>
  <c r="QP1237"/>
  <c r="PU1237"/>
  <c r="OZ1237"/>
  <c r="OE1237"/>
  <c r="NJ1237"/>
  <c r="MO1237"/>
  <c r="LT1237"/>
  <c r="KY1237"/>
  <c r="KD1237"/>
  <c r="JI1237"/>
  <c r="IN1237"/>
  <c r="HS1237"/>
  <c r="GX1237"/>
  <c r="GC1237"/>
  <c r="FH1237"/>
  <c r="EM1237"/>
  <c r="DR1237"/>
  <c r="CW1237"/>
  <c r="CB1237"/>
  <c r="BG1237"/>
  <c r="AL1237"/>
  <c r="Q1237"/>
  <c r="YR1237"/>
  <c r="XV1238"/>
  <c r="XA1238"/>
  <c r="WF1238"/>
  <c r="VK1238"/>
  <c r="UP1238"/>
  <c r="TU1238"/>
  <c r="SZ1238"/>
  <c r="SE1238"/>
  <c r="RJ1238"/>
  <c r="QO1238"/>
  <c r="PT1238"/>
  <c r="OY1238"/>
  <c r="OD1238"/>
  <c r="NI1238"/>
  <c r="MN1238"/>
  <c r="LS1238"/>
  <c r="KX1238"/>
  <c r="KC1238"/>
  <c r="JH1238"/>
  <c r="IM1238"/>
  <c r="HR1238"/>
  <c r="GW1238"/>
  <c r="GB1238"/>
  <c r="FG1238"/>
  <c r="EL1238"/>
  <c r="DQ1238"/>
  <c r="CV1238"/>
  <c r="CA1238"/>
  <c r="BF1238"/>
  <c r="AK1238"/>
  <c r="P1238"/>
  <c r="YQ1238"/>
  <c r="XU1239"/>
  <c r="WZ1239"/>
  <c r="WE1239"/>
  <c r="VJ1239"/>
  <c r="UO1239"/>
  <c r="TT1239"/>
  <c r="SY1239"/>
  <c r="SD1239"/>
  <c r="RI1239"/>
  <c r="QN1239"/>
  <c r="PS1239"/>
  <c r="OX1239"/>
  <c r="OC1239"/>
  <c r="NH1239"/>
  <c r="MM1239"/>
  <c r="LR1239"/>
  <c r="KW1239"/>
  <c r="KB1239"/>
  <c r="JG1239"/>
  <c r="IL1239"/>
  <c r="HQ1239"/>
  <c r="GV1239"/>
  <c r="GA1239"/>
  <c r="FF1239"/>
  <c r="EK1239"/>
  <c r="DP1239"/>
  <c r="CU1239"/>
  <c r="BZ1239"/>
  <c r="BE1239"/>
  <c r="AJ1239"/>
  <c r="O1239"/>
  <c r="YP1239"/>
  <c r="XW1239"/>
  <c r="XB1239"/>
  <c r="WG1239"/>
  <c r="VL1239"/>
  <c r="UQ1239"/>
  <c r="TV1239"/>
  <c r="TA1239"/>
  <c r="SF1239"/>
  <c r="RK1239"/>
  <c r="QP1239"/>
  <c r="PU1239"/>
  <c r="OZ1239"/>
  <c r="OE1239"/>
  <c r="NJ1239"/>
  <c r="MO1239"/>
  <c r="LT1239"/>
  <c r="KY1239"/>
  <c r="KD1239"/>
  <c r="JI1239"/>
  <c r="IN1239"/>
  <c r="HS1239"/>
  <c r="GX1239"/>
  <c r="GC1239"/>
  <c r="FH1239"/>
  <c r="EM1239"/>
  <c r="DR1239"/>
  <c r="CW1239"/>
  <c r="CB1239"/>
  <c r="BG1239"/>
  <c r="AL1239"/>
  <c r="Q1239"/>
  <c r="YR1239"/>
  <c r="YQ1240"/>
  <c r="XV1240"/>
  <c r="XA1240"/>
  <c r="WF1240"/>
  <c r="VK1240"/>
  <c r="UP1240"/>
  <c r="TU1240"/>
  <c r="SZ1240"/>
  <c r="SE1240"/>
  <c r="RJ1240"/>
  <c r="QO1240"/>
  <c r="PT1240"/>
  <c r="OY1240"/>
  <c r="OD1240"/>
  <c r="NI1240"/>
  <c r="MN1240"/>
  <c r="LS1240"/>
  <c r="KX1240"/>
  <c r="KC1240"/>
  <c r="JH1240"/>
  <c r="IM1240"/>
  <c r="HR1240"/>
  <c r="GW1240"/>
  <c r="GB1240"/>
  <c r="FG1240"/>
  <c r="EL1240"/>
  <c r="DQ1240"/>
  <c r="CV1240"/>
  <c r="CA1240"/>
  <c r="BF1240"/>
  <c r="AK1240"/>
  <c r="P1240"/>
  <c r="YP1241"/>
  <c r="XU1241"/>
  <c r="WZ1241"/>
  <c r="WE1241"/>
  <c r="VJ1241"/>
  <c r="UO1241"/>
  <c r="TT1241"/>
  <c r="SY1241"/>
  <c r="SD1241"/>
  <c r="RI1241"/>
  <c r="QN1241"/>
  <c r="PS1241"/>
  <c r="OX1241"/>
  <c r="OC1241"/>
  <c r="NH1241"/>
  <c r="MM1241"/>
  <c r="LR1241"/>
  <c r="KW1241"/>
  <c r="KB1241"/>
  <c r="JG1241"/>
  <c r="IL1241"/>
  <c r="HQ1241"/>
  <c r="GV1241"/>
  <c r="GA1241"/>
  <c r="FF1241"/>
  <c r="EK1241"/>
  <c r="DP1241"/>
  <c r="CU1241"/>
  <c r="BZ1241"/>
  <c r="BE1241"/>
  <c r="AJ1241"/>
  <c r="O1241"/>
  <c r="YR1241"/>
  <c r="XW1241"/>
  <c r="XB1241"/>
  <c r="WG1241"/>
  <c r="VL1241"/>
  <c r="UQ1241"/>
  <c r="TV1241"/>
  <c r="TA1241"/>
  <c r="SF1241"/>
  <c r="RK1241"/>
  <c r="QP1241"/>
  <c r="PU1241"/>
  <c r="OZ1241"/>
  <c r="OE1241"/>
  <c r="NJ1241"/>
  <c r="MO1241"/>
  <c r="LT1241"/>
  <c r="KY1241"/>
  <c r="KD1241"/>
  <c r="JI1241"/>
  <c r="IN1241"/>
  <c r="HS1241"/>
  <c r="GX1241"/>
  <c r="GC1241"/>
  <c r="FH1241"/>
  <c r="EM1241"/>
  <c r="DR1241"/>
  <c r="CW1241"/>
  <c r="CB1241"/>
  <c r="BG1241"/>
  <c r="AL1241"/>
  <c r="Q1241"/>
  <c r="YQ1242"/>
  <c r="XV1242"/>
  <c r="XA1242"/>
  <c r="WF1242"/>
  <c r="VK1242"/>
  <c r="UP1242"/>
  <c r="TU1242"/>
  <c r="SZ1242"/>
  <c r="SE1242"/>
  <c r="RJ1242"/>
  <c r="QO1242"/>
  <c r="PT1242"/>
  <c r="OY1242"/>
  <c r="OD1242"/>
  <c r="NI1242"/>
  <c r="MN1242"/>
  <c r="LS1242"/>
  <c r="KX1242"/>
  <c r="KC1242"/>
  <c r="JH1242"/>
  <c r="IM1242"/>
  <c r="HR1242"/>
  <c r="GW1242"/>
  <c r="GB1242"/>
  <c r="FG1242"/>
  <c r="EL1242"/>
  <c r="DQ1242"/>
  <c r="CV1242"/>
  <c r="CA1242"/>
  <c r="BF1242"/>
  <c r="AK1242"/>
  <c r="P1242"/>
  <c r="XU1253"/>
  <c r="WZ1253"/>
  <c r="WE1253"/>
  <c r="VJ1253"/>
  <c r="UO1253"/>
  <c r="TT1253"/>
  <c r="SY1253"/>
  <c r="SD1253"/>
  <c r="RI1253"/>
  <c r="QN1253"/>
  <c r="PS1253"/>
  <c r="OX1253"/>
  <c r="OC1253"/>
  <c r="NH1253"/>
  <c r="MM1253"/>
  <c r="LR1253"/>
  <c r="KW1253"/>
  <c r="KB1253"/>
  <c r="JG1253"/>
  <c r="IL1253"/>
  <c r="HQ1253"/>
  <c r="GV1253"/>
  <c r="GA1253"/>
  <c r="FF1253"/>
  <c r="EK1253"/>
  <c r="DP1253"/>
  <c r="CU1253"/>
  <c r="BZ1253"/>
  <c r="BE1253"/>
  <c r="AJ1253"/>
  <c r="O1253"/>
  <c r="YP1253"/>
  <c r="XW1253"/>
  <c r="XB1253"/>
  <c r="WG1253"/>
  <c r="VL1253"/>
  <c r="UQ1253"/>
  <c r="TV1253"/>
  <c r="TA1253"/>
  <c r="SF1253"/>
  <c r="RK1253"/>
  <c r="QP1253"/>
  <c r="PU1253"/>
  <c r="OZ1253"/>
  <c r="OE1253"/>
  <c r="NJ1253"/>
  <c r="MO1253"/>
  <c r="LT1253"/>
  <c r="KY1253"/>
  <c r="KD1253"/>
  <c r="JI1253"/>
  <c r="IN1253"/>
  <c r="HS1253"/>
  <c r="GX1253"/>
  <c r="GC1253"/>
  <c r="FH1253"/>
  <c r="EM1253"/>
  <c r="DR1253"/>
  <c r="CW1253"/>
  <c r="CB1253"/>
  <c r="BG1253"/>
  <c r="AL1253"/>
  <c r="Q1253"/>
  <c r="YR1253"/>
  <c r="YQ1254"/>
  <c r="XV1254"/>
  <c r="XA1254"/>
  <c r="WF1254"/>
  <c r="VK1254"/>
  <c r="UP1254"/>
  <c r="TU1254"/>
  <c r="SZ1254"/>
  <c r="SE1254"/>
  <c r="RJ1254"/>
  <c r="QO1254"/>
  <c r="PT1254"/>
  <c r="OY1254"/>
  <c r="OD1254"/>
  <c r="NI1254"/>
  <c r="MN1254"/>
  <c r="LS1254"/>
  <c r="KX1254"/>
  <c r="KC1254"/>
  <c r="JH1254"/>
  <c r="IM1254"/>
  <c r="HR1254"/>
  <c r="GW1254"/>
  <c r="GB1254"/>
  <c r="FG1254"/>
  <c r="EL1254"/>
  <c r="DQ1254"/>
  <c r="CV1254"/>
  <c r="CA1254"/>
  <c r="BF1254"/>
  <c r="AK1254"/>
  <c r="P1254"/>
  <c r="YP1255"/>
  <c r="XU1255"/>
  <c r="WZ1255"/>
  <c r="WE1255"/>
  <c r="VJ1255"/>
  <c r="UO1255"/>
  <c r="TT1255"/>
  <c r="SY1255"/>
  <c r="SD1255"/>
  <c r="RI1255"/>
  <c r="QN1255"/>
  <c r="PS1255"/>
  <c r="OX1255"/>
  <c r="OC1255"/>
  <c r="NH1255"/>
  <c r="MM1255"/>
  <c r="LR1255"/>
  <c r="KW1255"/>
  <c r="KB1255"/>
  <c r="JG1255"/>
  <c r="IL1255"/>
  <c r="HQ1255"/>
  <c r="GV1255"/>
  <c r="GA1255"/>
  <c r="FF1255"/>
  <c r="EK1255"/>
  <c r="DP1255"/>
  <c r="CU1255"/>
  <c r="BZ1255"/>
  <c r="BE1255"/>
  <c r="AJ1255"/>
  <c r="O1255"/>
  <c r="YR1255"/>
  <c r="XW1255"/>
  <c r="XB1255"/>
  <c r="WG1255"/>
  <c r="VL1255"/>
  <c r="UQ1255"/>
  <c r="TV1255"/>
  <c r="TA1255"/>
  <c r="SF1255"/>
  <c r="RK1255"/>
  <c r="QP1255"/>
  <c r="PU1255"/>
  <c r="OZ1255"/>
  <c r="OE1255"/>
  <c r="NJ1255"/>
  <c r="MO1255"/>
  <c r="LT1255"/>
  <c r="KY1255"/>
  <c r="KD1255"/>
  <c r="JI1255"/>
  <c r="IN1255"/>
  <c r="HS1255"/>
  <c r="GX1255"/>
  <c r="GC1255"/>
  <c r="FH1255"/>
  <c r="EM1255"/>
  <c r="DR1255"/>
  <c r="CW1255"/>
  <c r="CB1255"/>
  <c r="BG1255"/>
  <c r="AL1255"/>
  <c r="Q1255"/>
  <c r="XV1257"/>
  <c r="XA1257"/>
  <c r="WF1257"/>
  <c r="VK1257"/>
  <c r="UP1257"/>
  <c r="TU1257"/>
  <c r="SZ1257"/>
  <c r="SE1257"/>
  <c r="RJ1257"/>
  <c r="QO1257"/>
  <c r="PT1257"/>
  <c r="OY1257"/>
  <c r="OD1257"/>
  <c r="NI1257"/>
  <c r="MN1257"/>
  <c r="LS1257"/>
  <c r="KX1257"/>
  <c r="KC1257"/>
  <c r="JH1257"/>
  <c r="IM1257"/>
  <c r="HR1257"/>
  <c r="GW1257"/>
  <c r="GB1257"/>
  <c r="FG1257"/>
  <c r="EL1257"/>
  <c r="DQ1257"/>
  <c r="CV1257"/>
  <c r="CA1257"/>
  <c r="BF1257"/>
  <c r="AK1257"/>
  <c r="P1257"/>
  <c r="YQ1257"/>
  <c r="YP1258"/>
  <c r="XU1258"/>
  <c r="WZ1258"/>
  <c r="WE1258"/>
  <c r="VJ1258"/>
  <c r="UO1258"/>
  <c r="TT1258"/>
  <c r="SY1258"/>
  <c r="SD1258"/>
  <c r="RI1258"/>
  <c r="QN1258"/>
  <c r="PS1258"/>
  <c r="OX1258"/>
  <c r="OC1258"/>
  <c r="NH1258"/>
  <c r="MM1258"/>
  <c r="LR1258"/>
  <c r="KW1258"/>
  <c r="KB1258"/>
  <c r="JG1258"/>
  <c r="IL1258"/>
  <c r="HQ1258"/>
  <c r="GV1258"/>
  <c r="GA1258"/>
  <c r="FF1258"/>
  <c r="EK1258"/>
  <c r="DP1258"/>
  <c r="CU1258"/>
  <c r="BZ1258"/>
  <c r="BE1258"/>
  <c r="AJ1258"/>
  <c r="O1258"/>
  <c r="YR1258"/>
  <c r="XW1258"/>
  <c r="XB1258"/>
  <c r="WG1258"/>
  <c r="VL1258"/>
  <c r="UQ1258"/>
  <c r="TV1258"/>
  <c r="TA1258"/>
  <c r="SF1258"/>
  <c r="RK1258"/>
  <c r="QP1258"/>
  <c r="PU1258"/>
  <c r="OZ1258"/>
  <c r="OE1258"/>
  <c r="NJ1258"/>
  <c r="MO1258"/>
  <c r="LT1258"/>
  <c r="KY1258"/>
  <c r="KD1258"/>
  <c r="JI1258"/>
  <c r="IN1258"/>
  <c r="HS1258"/>
  <c r="GX1258"/>
  <c r="GC1258"/>
  <c r="FH1258"/>
  <c r="EM1258"/>
  <c r="DR1258"/>
  <c r="CW1258"/>
  <c r="CB1258"/>
  <c r="BG1258"/>
  <c r="AL1258"/>
  <c r="Q1258"/>
  <c r="XV1259"/>
  <c r="XA1259"/>
  <c r="WF1259"/>
  <c r="VK1259"/>
  <c r="UP1259"/>
  <c r="TU1259"/>
  <c r="SZ1259"/>
  <c r="SE1259"/>
  <c r="RJ1259"/>
  <c r="QO1259"/>
  <c r="PT1259"/>
  <c r="OY1259"/>
  <c r="OD1259"/>
  <c r="NI1259"/>
  <c r="MN1259"/>
  <c r="LS1259"/>
  <c r="KX1259"/>
  <c r="KC1259"/>
  <c r="JH1259"/>
  <c r="IM1259"/>
  <c r="HR1259"/>
  <c r="GW1259"/>
  <c r="GB1259"/>
  <c r="FG1259"/>
  <c r="EL1259"/>
  <c r="DQ1259"/>
  <c r="CV1259"/>
  <c r="CA1259"/>
  <c r="BF1259"/>
  <c r="AK1259"/>
  <c r="P1259"/>
  <c r="YQ1259"/>
  <c r="XX1181"/>
  <c r="XC1181"/>
  <c r="WH1181"/>
  <c r="VM1181"/>
  <c r="UR1181"/>
  <c r="TW1181"/>
  <c r="TB1181"/>
  <c r="SG1181"/>
  <c r="RL1181"/>
  <c r="QQ1181"/>
  <c r="PV1181"/>
  <c r="PA1181"/>
  <c r="OF1181"/>
  <c r="NK1181"/>
  <c r="MP1181"/>
  <c r="LU1181"/>
  <c r="KZ1181"/>
  <c r="KE1181"/>
  <c r="JJ1181"/>
  <c r="IO1181"/>
  <c r="HT1181"/>
  <c r="GY1181"/>
  <c r="GD1181"/>
  <c r="FI1181"/>
  <c r="EN1181"/>
  <c r="DS1181"/>
  <c r="CX1181"/>
  <c r="CC1181"/>
  <c r="BH1181"/>
  <c r="AM1181"/>
  <c r="R1181"/>
  <c r="YS1181"/>
  <c r="XZ1181"/>
  <c r="XE1181"/>
  <c r="WJ1181"/>
  <c r="VO1181"/>
  <c r="UT1181"/>
  <c r="TY1181"/>
  <c r="TD1181"/>
  <c r="SI1181"/>
  <c r="RN1181"/>
  <c r="QS1181"/>
  <c r="PX1181"/>
  <c r="PC1181"/>
  <c r="OH1181"/>
  <c r="NM1181"/>
  <c r="MR1181"/>
  <c r="LW1181"/>
  <c r="LB1181"/>
  <c r="KG1181"/>
  <c r="JL1181"/>
  <c r="IQ1181"/>
  <c r="HV1181"/>
  <c r="HA1181"/>
  <c r="GF1181"/>
  <c r="FK1181"/>
  <c r="EP1181"/>
  <c r="DU1181"/>
  <c r="CZ1181"/>
  <c r="CE1181"/>
  <c r="BJ1181"/>
  <c r="AO1181"/>
  <c r="T1181"/>
  <c r="YU1181"/>
  <c r="XY1182"/>
  <c r="XD1182"/>
  <c r="WI1182"/>
  <c r="VN1182"/>
  <c r="US1182"/>
  <c r="TX1182"/>
  <c r="TC1182"/>
  <c r="SH1182"/>
  <c r="RM1182"/>
  <c r="QR1182"/>
  <c r="PW1182"/>
  <c r="PB1182"/>
  <c r="OG1182"/>
  <c r="NL1182"/>
  <c r="MQ1182"/>
  <c r="LV1182"/>
  <c r="LA1182"/>
  <c r="KF1182"/>
  <c r="JK1182"/>
  <c r="IP1182"/>
  <c r="HU1182"/>
  <c r="GZ1182"/>
  <c r="GE1182"/>
  <c r="FJ1182"/>
  <c r="EO1182"/>
  <c r="DT1182"/>
  <c r="CY1182"/>
  <c r="CD1182"/>
  <c r="BI1182"/>
  <c r="AN1182"/>
  <c r="S1182"/>
  <c r="YT1182"/>
  <c r="XX1183"/>
  <c r="XC1183"/>
  <c r="WH1183"/>
  <c r="VM1183"/>
  <c r="UR1183"/>
  <c r="TW1183"/>
  <c r="TB1183"/>
  <c r="SG1183"/>
  <c r="RL1183"/>
  <c r="QQ1183"/>
  <c r="PV1183"/>
  <c r="PA1183"/>
  <c r="OF1183"/>
  <c r="NK1183"/>
  <c r="MP1183"/>
  <c r="LU1183"/>
  <c r="KZ1183"/>
  <c r="KE1183"/>
  <c r="JJ1183"/>
  <c r="IO1183"/>
  <c r="HT1183"/>
  <c r="GY1183"/>
  <c r="GD1183"/>
  <c r="FI1183"/>
  <c r="EN1183"/>
  <c r="DS1183"/>
  <c r="CX1183"/>
  <c r="CC1183"/>
  <c r="BH1183"/>
  <c r="AM1183"/>
  <c r="R1183"/>
  <c r="YS1183"/>
  <c r="XZ1183"/>
  <c r="XE1183"/>
  <c r="WJ1183"/>
  <c r="VO1183"/>
  <c r="UT1183"/>
  <c r="TY1183"/>
  <c r="TD1183"/>
  <c r="SI1183"/>
  <c r="RN1183"/>
  <c r="QS1183"/>
  <c r="PX1183"/>
  <c r="PC1183"/>
  <c r="OH1183"/>
  <c r="NM1183"/>
  <c r="MR1183"/>
  <c r="LW1183"/>
  <c r="LB1183"/>
  <c r="KG1183"/>
  <c r="JL1183"/>
  <c r="IQ1183"/>
  <c r="HV1183"/>
  <c r="HA1183"/>
  <c r="GF1183"/>
  <c r="FK1183"/>
  <c r="EP1183"/>
  <c r="DU1183"/>
  <c r="CZ1183"/>
  <c r="CE1183"/>
  <c r="BJ1183"/>
  <c r="AO1183"/>
  <c r="T1183"/>
  <c r="YU1183"/>
  <c r="XY1184"/>
  <c r="XD1184"/>
  <c r="WI1184"/>
  <c r="VN1184"/>
  <c r="US1184"/>
  <c r="TX1184"/>
  <c r="TC1184"/>
  <c r="SH1184"/>
  <c r="RM1184"/>
  <c r="QR1184"/>
  <c r="PW1184"/>
  <c r="PB1184"/>
  <c r="OG1184"/>
  <c r="NL1184"/>
  <c r="MQ1184"/>
  <c r="LV1184"/>
  <c r="LA1184"/>
  <c r="KF1184"/>
  <c r="JK1184"/>
  <c r="IP1184"/>
  <c r="HU1184"/>
  <c r="GZ1184"/>
  <c r="GE1184"/>
  <c r="FJ1184"/>
  <c r="EO1184"/>
  <c r="DT1184"/>
  <c r="CY1184"/>
  <c r="CD1184"/>
  <c r="BI1184"/>
  <c r="AN1184"/>
  <c r="S1184"/>
  <c r="YT1184"/>
  <c r="XX1185"/>
  <c r="XC1185"/>
  <c r="WH1185"/>
  <c r="VM1185"/>
  <c r="UR1185"/>
  <c r="TW1185"/>
  <c r="TB1185"/>
  <c r="SG1185"/>
  <c r="RL1185"/>
  <c r="QQ1185"/>
  <c r="PV1185"/>
  <c r="PA1185"/>
  <c r="OF1185"/>
  <c r="NK1185"/>
  <c r="MP1185"/>
  <c r="LU1185"/>
  <c r="KZ1185"/>
  <c r="KE1185"/>
  <c r="JJ1185"/>
  <c r="IO1185"/>
  <c r="HT1185"/>
  <c r="GY1185"/>
  <c r="GD1185"/>
  <c r="FI1185"/>
  <c r="EN1185"/>
  <c r="DS1185"/>
  <c r="CX1185"/>
  <c r="CC1185"/>
  <c r="BH1185"/>
  <c r="AM1185"/>
  <c r="R1185"/>
  <c r="YS1185"/>
  <c r="XZ1185"/>
  <c r="XE1185"/>
  <c r="WJ1185"/>
  <c r="VO1185"/>
  <c r="UT1185"/>
  <c r="TY1185"/>
  <c r="TD1185"/>
  <c r="SI1185"/>
  <c r="RN1185"/>
  <c r="QS1185"/>
  <c r="PX1185"/>
  <c r="PC1185"/>
  <c r="OH1185"/>
  <c r="NM1185"/>
  <c r="MR1185"/>
  <c r="LW1185"/>
  <c r="LB1185"/>
  <c r="KG1185"/>
  <c r="JL1185"/>
  <c r="IQ1185"/>
  <c r="HV1185"/>
  <c r="HA1185"/>
  <c r="GF1185"/>
  <c r="FK1185"/>
  <c r="EP1185"/>
  <c r="DU1185"/>
  <c r="CZ1185"/>
  <c r="CE1185"/>
  <c r="BJ1185"/>
  <c r="AO1185"/>
  <c r="T1185"/>
  <c r="YU1185"/>
  <c r="XY1186"/>
  <c r="XD1186"/>
  <c r="WI1186"/>
  <c r="VN1186"/>
  <c r="US1186"/>
  <c r="TX1186"/>
  <c r="TC1186"/>
  <c r="SH1186"/>
  <c r="RM1186"/>
  <c r="QR1186"/>
  <c r="PW1186"/>
  <c r="PB1186"/>
  <c r="OG1186"/>
  <c r="NL1186"/>
  <c r="MQ1186"/>
  <c r="LV1186"/>
  <c r="LA1186"/>
  <c r="KF1186"/>
  <c r="JK1186"/>
  <c r="IP1186"/>
  <c r="HU1186"/>
  <c r="GZ1186"/>
  <c r="GE1186"/>
  <c r="FJ1186"/>
  <c r="EO1186"/>
  <c r="DT1186"/>
  <c r="CY1186"/>
  <c r="CD1186"/>
  <c r="BI1186"/>
  <c r="AN1186"/>
  <c r="S1186"/>
  <c r="YT1186"/>
  <c r="XX1187"/>
  <c r="XC1187"/>
  <c r="WH1187"/>
  <c r="VM1187"/>
  <c r="UR1187"/>
  <c r="TW1187"/>
  <c r="TB1187"/>
  <c r="SG1187"/>
  <c r="RL1187"/>
  <c r="QQ1187"/>
  <c r="PV1187"/>
  <c r="PA1187"/>
  <c r="OF1187"/>
  <c r="NK1187"/>
  <c r="MP1187"/>
  <c r="LU1187"/>
  <c r="KZ1187"/>
  <c r="KE1187"/>
  <c r="JJ1187"/>
  <c r="IO1187"/>
  <c r="HT1187"/>
  <c r="GY1187"/>
  <c r="GD1187"/>
  <c r="FI1187"/>
  <c r="EN1187"/>
  <c r="DS1187"/>
  <c r="CX1187"/>
  <c r="CC1187"/>
  <c r="BH1187"/>
  <c r="AM1187"/>
  <c r="R1187"/>
  <c r="YS1187"/>
  <c r="XZ1187"/>
  <c r="XE1187"/>
  <c r="WJ1187"/>
  <c r="VO1187"/>
  <c r="UT1187"/>
  <c r="TY1187"/>
  <c r="TD1187"/>
  <c r="SI1187"/>
  <c r="RN1187"/>
  <c r="QS1187"/>
  <c r="PX1187"/>
  <c r="PC1187"/>
  <c r="OH1187"/>
  <c r="NM1187"/>
  <c r="MR1187"/>
  <c r="LW1187"/>
  <c r="LB1187"/>
  <c r="KG1187"/>
  <c r="JL1187"/>
  <c r="IQ1187"/>
  <c r="HV1187"/>
  <c r="HA1187"/>
  <c r="GF1187"/>
  <c r="FK1187"/>
  <c r="EP1187"/>
  <c r="DU1187"/>
  <c r="CZ1187"/>
  <c r="CE1187"/>
  <c r="BJ1187"/>
  <c r="AO1187"/>
  <c r="T1187"/>
  <c r="YU1187"/>
  <c r="XY1188"/>
  <c r="XD1188"/>
  <c r="WI1188"/>
  <c r="VN1188"/>
  <c r="US1188"/>
  <c r="TX1188"/>
  <c r="TC1188"/>
  <c r="SH1188"/>
  <c r="RM1188"/>
  <c r="QR1188"/>
  <c r="PW1188"/>
  <c r="PB1188"/>
  <c r="OG1188"/>
  <c r="NL1188"/>
  <c r="MQ1188"/>
  <c r="LV1188"/>
  <c r="LA1188"/>
  <c r="KF1188"/>
  <c r="JK1188"/>
  <c r="IP1188"/>
  <c r="HU1188"/>
  <c r="GZ1188"/>
  <c r="GE1188"/>
  <c r="FJ1188"/>
  <c r="EO1188"/>
  <c r="DT1188"/>
  <c r="CY1188"/>
  <c r="CD1188"/>
  <c r="BI1188"/>
  <c r="AN1188"/>
  <c r="S1188"/>
  <c r="YT1188"/>
  <c r="XX1189"/>
  <c r="XC1189"/>
  <c r="WH1189"/>
  <c r="VM1189"/>
  <c r="UR1189"/>
  <c r="TW1189"/>
  <c r="TB1189"/>
  <c r="SG1189"/>
  <c r="RL1189"/>
  <c r="QQ1189"/>
  <c r="PV1189"/>
  <c r="PA1189"/>
  <c r="OF1189"/>
  <c r="NK1189"/>
  <c r="MP1189"/>
  <c r="LU1189"/>
  <c r="KZ1189"/>
  <c r="KE1189"/>
  <c r="JJ1189"/>
  <c r="IO1189"/>
  <c r="HT1189"/>
  <c r="GY1189"/>
  <c r="GD1189"/>
  <c r="FI1189"/>
  <c r="EN1189"/>
  <c r="DS1189"/>
  <c r="CX1189"/>
  <c r="CC1189"/>
  <c r="BH1189"/>
  <c r="AM1189"/>
  <c r="R1189"/>
  <c r="YS1189"/>
  <c r="XZ1189"/>
  <c r="XE1189"/>
  <c r="WJ1189"/>
  <c r="VO1189"/>
  <c r="UT1189"/>
  <c r="TY1189"/>
  <c r="TD1189"/>
  <c r="SI1189"/>
  <c r="RN1189"/>
  <c r="QS1189"/>
  <c r="PX1189"/>
  <c r="PC1189"/>
  <c r="OH1189"/>
  <c r="NM1189"/>
  <c r="MR1189"/>
  <c r="LW1189"/>
  <c r="LB1189"/>
  <c r="KG1189"/>
  <c r="JL1189"/>
  <c r="IQ1189"/>
  <c r="HV1189"/>
  <c r="HA1189"/>
  <c r="GF1189"/>
  <c r="FK1189"/>
  <c r="EP1189"/>
  <c r="DU1189"/>
  <c r="CZ1189"/>
  <c r="CE1189"/>
  <c r="BJ1189"/>
  <c r="AO1189"/>
  <c r="T1189"/>
  <c r="YU1189"/>
  <c r="XY1190"/>
  <c r="XD1190"/>
  <c r="WI1190"/>
  <c r="VN1190"/>
  <c r="US1190"/>
  <c r="TX1190"/>
  <c r="TC1190"/>
  <c r="SH1190"/>
  <c r="RM1190"/>
  <c r="QR1190"/>
  <c r="PW1190"/>
  <c r="PB1190"/>
  <c r="OG1190"/>
  <c r="NL1190"/>
  <c r="MQ1190"/>
  <c r="LV1190"/>
  <c r="LA1190"/>
  <c r="KF1190"/>
  <c r="JK1190"/>
  <c r="IP1190"/>
  <c r="HU1190"/>
  <c r="GZ1190"/>
  <c r="GE1190"/>
  <c r="FJ1190"/>
  <c r="EO1190"/>
  <c r="DT1190"/>
  <c r="CY1190"/>
  <c r="CD1190"/>
  <c r="BI1190"/>
  <c r="AN1190"/>
  <c r="S1190"/>
  <c r="YT1190"/>
  <c r="XX1191"/>
  <c r="XC1191"/>
  <c r="WH1191"/>
  <c r="VM1191"/>
  <c r="UR1191"/>
  <c r="TW1191"/>
  <c r="TB1191"/>
  <c r="SG1191"/>
  <c r="RL1191"/>
  <c r="QQ1191"/>
  <c r="PV1191"/>
  <c r="PA1191"/>
  <c r="OF1191"/>
  <c r="NK1191"/>
  <c r="MP1191"/>
  <c r="LU1191"/>
  <c r="KZ1191"/>
  <c r="KE1191"/>
  <c r="JJ1191"/>
  <c r="IO1191"/>
  <c r="HT1191"/>
  <c r="GY1191"/>
  <c r="GD1191"/>
  <c r="FI1191"/>
  <c r="EN1191"/>
  <c r="DS1191"/>
  <c r="CX1191"/>
  <c r="CC1191"/>
  <c r="BH1191"/>
  <c r="AM1191"/>
  <c r="R1191"/>
  <c r="YS1191"/>
  <c r="XZ1191"/>
  <c r="XE1191"/>
  <c r="WJ1191"/>
  <c r="VO1191"/>
  <c r="UT1191"/>
  <c r="TY1191"/>
  <c r="TD1191"/>
  <c r="SI1191"/>
  <c r="RN1191"/>
  <c r="QS1191"/>
  <c r="PX1191"/>
  <c r="PC1191"/>
  <c r="OH1191"/>
  <c r="NM1191"/>
  <c r="MR1191"/>
  <c r="LW1191"/>
  <c r="LB1191"/>
  <c r="KG1191"/>
  <c r="JL1191"/>
  <c r="IQ1191"/>
  <c r="HV1191"/>
  <c r="HA1191"/>
  <c r="GF1191"/>
  <c r="FK1191"/>
  <c r="EP1191"/>
  <c r="DU1191"/>
  <c r="CZ1191"/>
  <c r="CE1191"/>
  <c r="BJ1191"/>
  <c r="AO1191"/>
  <c r="T1191"/>
  <c r="YU1191"/>
  <c r="XY1192"/>
  <c r="XD1192"/>
  <c r="WI1192"/>
  <c r="VN1192"/>
  <c r="US1192"/>
  <c r="TX1192"/>
  <c r="TC1192"/>
  <c r="SH1192"/>
  <c r="RM1192"/>
  <c r="QR1192"/>
  <c r="PW1192"/>
  <c r="PB1192"/>
  <c r="OG1192"/>
  <c r="NL1192"/>
  <c r="MQ1192"/>
  <c r="LV1192"/>
  <c r="LA1192"/>
  <c r="KF1192"/>
  <c r="JK1192"/>
  <c r="IP1192"/>
  <c r="HU1192"/>
  <c r="GZ1192"/>
  <c r="GE1192"/>
  <c r="FJ1192"/>
  <c r="EO1192"/>
  <c r="DT1192"/>
  <c r="CY1192"/>
  <c r="CD1192"/>
  <c r="BI1192"/>
  <c r="AN1192"/>
  <c r="S1192"/>
  <c r="YT1192"/>
  <c r="XX1215"/>
  <c r="XC1215"/>
  <c r="WH1215"/>
  <c r="VM1215"/>
  <c r="UR1215"/>
  <c r="TW1215"/>
  <c r="TB1215"/>
  <c r="SG1215"/>
  <c r="RL1215"/>
  <c r="QQ1215"/>
  <c r="PV1215"/>
  <c r="PA1215"/>
  <c r="OF1215"/>
  <c r="NK1215"/>
  <c r="MP1215"/>
  <c r="LU1215"/>
  <c r="KZ1215"/>
  <c r="KE1215"/>
  <c r="JJ1215"/>
  <c r="IO1215"/>
  <c r="HT1215"/>
  <c r="GY1215"/>
  <c r="GD1215"/>
  <c r="FI1215"/>
  <c r="EN1215"/>
  <c r="DS1215"/>
  <c r="CX1215"/>
  <c r="CC1215"/>
  <c r="BH1215"/>
  <c r="AM1215"/>
  <c r="R1215"/>
  <c r="YS1215"/>
  <c r="XZ1215"/>
  <c r="XE1215"/>
  <c r="WJ1215"/>
  <c r="VO1215"/>
  <c r="UT1215"/>
  <c r="TY1215"/>
  <c r="TD1215"/>
  <c r="SI1215"/>
  <c r="RN1215"/>
  <c r="QS1215"/>
  <c r="PX1215"/>
  <c r="PC1215"/>
  <c r="OH1215"/>
  <c r="NM1215"/>
  <c r="MR1215"/>
  <c r="LW1215"/>
  <c r="LB1215"/>
  <c r="KG1215"/>
  <c r="JL1215"/>
  <c r="IQ1215"/>
  <c r="HV1215"/>
  <c r="HA1215"/>
  <c r="GF1215"/>
  <c r="FK1215"/>
  <c r="EP1215"/>
  <c r="DU1215"/>
  <c r="CZ1215"/>
  <c r="CE1215"/>
  <c r="BJ1215"/>
  <c r="AO1215"/>
  <c r="T1215"/>
  <c r="YU1215"/>
  <c r="XY1216"/>
  <c r="XD1216"/>
  <c r="WI1216"/>
  <c r="VN1216"/>
  <c r="US1216"/>
  <c r="TX1216"/>
  <c r="TC1216"/>
  <c r="SH1216"/>
  <c r="RM1216"/>
  <c r="QR1216"/>
  <c r="PW1216"/>
  <c r="PB1216"/>
  <c r="OG1216"/>
  <c r="NL1216"/>
  <c r="MQ1216"/>
  <c r="LV1216"/>
  <c r="LA1216"/>
  <c r="KF1216"/>
  <c r="JK1216"/>
  <c r="IP1216"/>
  <c r="HU1216"/>
  <c r="GZ1216"/>
  <c r="GE1216"/>
  <c r="FJ1216"/>
  <c r="EO1216"/>
  <c r="DT1216"/>
  <c r="CY1216"/>
  <c r="CD1216"/>
  <c r="BI1216"/>
  <c r="AN1216"/>
  <c r="S1216"/>
  <c r="YT1216"/>
  <c r="XX1217"/>
  <c r="XC1217"/>
  <c r="WH1217"/>
  <c r="VM1217"/>
  <c r="UR1217"/>
  <c r="TW1217"/>
  <c r="TB1217"/>
  <c r="SG1217"/>
  <c r="RL1217"/>
  <c r="QQ1217"/>
  <c r="PV1217"/>
  <c r="PA1217"/>
  <c r="OF1217"/>
  <c r="NK1217"/>
  <c r="MP1217"/>
  <c r="LU1217"/>
  <c r="KZ1217"/>
  <c r="KE1217"/>
  <c r="JJ1217"/>
  <c r="IO1217"/>
  <c r="HT1217"/>
  <c r="GY1217"/>
  <c r="GD1217"/>
  <c r="FI1217"/>
  <c r="EN1217"/>
  <c r="DS1217"/>
  <c r="CX1217"/>
  <c r="CC1217"/>
  <c r="BH1217"/>
  <c r="AM1217"/>
  <c r="R1217"/>
  <c r="YS1217"/>
  <c r="XZ1217"/>
  <c r="XE1217"/>
  <c r="WJ1217"/>
  <c r="VO1217"/>
  <c r="UT1217"/>
  <c r="TY1217"/>
  <c r="TD1217"/>
  <c r="SI1217"/>
  <c r="RN1217"/>
  <c r="QS1217"/>
  <c r="PX1217"/>
  <c r="PC1217"/>
  <c r="OH1217"/>
  <c r="NM1217"/>
  <c r="MR1217"/>
  <c r="LW1217"/>
  <c r="LB1217"/>
  <c r="KG1217"/>
  <c r="JL1217"/>
  <c r="IQ1217"/>
  <c r="HV1217"/>
  <c r="HA1217"/>
  <c r="GF1217"/>
  <c r="FK1217"/>
  <c r="EP1217"/>
  <c r="DU1217"/>
  <c r="CZ1217"/>
  <c r="CE1217"/>
  <c r="BJ1217"/>
  <c r="AO1217"/>
  <c r="T1217"/>
  <c r="YU1217"/>
  <c r="XY1218"/>
  <c r="XD1218"/>
  <c r="WI1218"/>
  <c r="VN1218"/>
  <c r="US1218"/>
  <c r="TX1218"/>
  <c r="TC1218"/>
  <c r="SH1218"/>
  <c r="RM1218"/>
  <c r="QR1218"/>
  <c r="PW1218"/>
  <c r="PB1218"/>
  <c r="OG1218"/>
  <c r="NL1218"/>
  <c r="MQ1218"/>
  <c r="LV1218"/>
  <c r="LA1218"/>
  <c r="KF1218"/>
  <c r="JK1218"/>
  <c r="IP1218"/>
  <c r="HU1218"/>
  <c r="GZ1218"/>
  <c r="GE1218"/>
  <c r="FJ1218"/>
  <c r="EO1218"/>
  <c r="DT1218"/>
  <c r="CY1218"/>
  <c r="CD1218"/>
  <c r="BI1218"/>
  <c r="AN1218"/>
  <c r="S1218"/>
  <c r="YT1218"/>
  <c r="XX1219"/>
  <c r="XC1219"/>
  <c r="WH1219"/>
  <c r="VM1219"/>
  <c r="UR1219"/>
  <c r="TW1219"/>
  <c r="TB1219"/>
  <c r="SG1219"/>
  <c r="RL1219"/>
  <c r="QQ1219"/>
  <c r="PV1219"/>
  <c r="PA1219"/>
  <c r="OF1219"/>
  <c r="NK1219"/>
  <c r="MP1219"/>
  <c r="LU1219"/>
  <c r="KZ1219"/>
  <c r="KE1219"/>
  <c r="JJ1219"/>
  <c r="IO1219"/>
  <c r="HT1219"/>
  <c r="GY1219"/>
  <c r="GD1219"/>
  <c r="FI1219"/>
  <c r="EN1219"/>
  <c r="DS1219"/>
  <c r="CX1219"/>
  <c r="CC1219"/>
  <c r="BH1219"/>
  <c r="AM1219"/>
  <c r="R1219"/>
  <c r="YS1219"/>
  <c r="XZ1219"/>
  <c r="XE1219"/>
  <c r="WJ1219"/>
  <c r="VO1219"/>
  <c r="UT1219"/>
  <c r="TY1219"/>
  <c r="TD1219"/>
  <c r="SI1219"/>
  <c r="RN1219"/>
  <c r="QS1219"/>
  <c r="PX1219"/>
  <c r="PC1219"/>
  <c r="OH1219"/>
  <c r="NM1219"/>
  <c r="MR1219"/>
  <c r="LW1219"/>
  <c r="LB1219"/>
  <c r="KG1219"/>
  <c r="JL1219"/>
  <c r="IQ1219"/>
  <c r="HV1219"/>
  <c r="HA1219"/>
  <c r="GF1219"/>
  <c r="FK1219"/>
  <c r="EP1219"/>
  <c r="DU1219"/>
  <c r="CZ1219"/>
  <c r="CE1219"/>
  <c r="BJ1219"/>
  <c r="AO1219"/>
  <c r="T1219"/>
  <c r="YU1219"/>
  <c r="XY1220"/>
  <c r="XD1220"/>
  <c r="WI1220"/>
  <c r="VN1220"/>
  <c r="US1220"/>
  <c r="TX1220"/>
  <c r="TC1220"/>
  <c r="SH1220"/>
  <c r="RM1220"/>
  <c r="QR1220"/>
  <c r="PW1220"/>
  <c r="PB1220"/>
  <c r="OG1220"/>
  <c r="NL1220"/>
  <c r="MQ1220"/>
  <c r="LV1220"/>
  <c r="LA1220"/>
  <c r="KF1220"/>
  <c r="JK1220"/>
  <c r="IP1220"/>
  <c r="HU1220"/>
  <c r="GZ1220"/>
  <c r="GE1220"/>
  <c r="FJ1220"/>
  <c r="EO1220"/>
  <c r="DT1220"/>
  <c r="CY1220"/>
  <c r="CD1220"/>
  <c r="BI1220"/>
  <c r="AN1220"/>
  <c r="S1220"/>
  <c r="YT1220"/>
  <c r="XX1221"/>
  <c r="XC1221"/>
  <c r="WH1221"/>
  <c r="VM1221"/>
  <c r="UR1221"/>
  <c r="TW1221"/>
  <c r="TB1221"/>
  <c r="SG1221"/>
  <c r="RL1221"/>
  <c r="QQ1221"/>
  <c r="PV1221"/>
  <c r="PA1221"/>
  <c r="OF1221"/>
  <c r="NK1221"/>
  <c r="MP1221"/>
  <c r="LU1221"/>
  <c r="KZ1221"/>
  <c r="KE1221"/>
  <c r="JJ1221"/>
  <c r="IO1221"/>
  <c r="HT1221"/>
  <c r="GY1221"/>
  <c r="GD1221"/>
  <c r="FI1221"/>
  <c r="EN1221"/>
  <c r="DS1221"/>
  <c r="CX1221"/>
  <c r="CC1221"/>
  <c r="BH1221"/>
  <c r="AM1221"/>
  <c r="R1221"/>
  <c r="YS1221"/>
  <c r="XZ1221"/>
  <c r="XE1221"/>
  <c r="WJ1221"/>
  <c r="VO1221"/>
  <c r="UT1221"/>
  <c r="TY1221"/>
  <c r="TD1221"/>
  <c r="SI1221"/>
  <c r="RN1221"/>
  <c r="QS1221"/>
  <c r="PX1221"/>
  <c r="PC1221"/>
  <c r="OH1221"/>
  <c r="NM1221"/>
  <c r="MR1221"/>
  <c r="LW1221"/>
  <c r="LB1221"/>
  <c r="KG1221"/>
  <c r="JL1221"/>
  <c r="IQ1221"/>
  <c r="HV1221"/>
  <c r="HA1221"/>
  <c r="GF1221"/>
  <c r="FK1221"/>
  <c r="EP1221"/>
  <c r="DU1221"/>
  <c r="CZ1221"/>
  <c r="CE1221"/>
  <c r="BJ1221"/>
  <c r="AO1221"/>
  <c r="T1221"/>
  <c r="YU1221"/>
  <c r="XY1222"/>
  <c r="XD1222"/>
  <c r="WI1222"/>
  <c r="VN1222"/>
  <c r="US1222"/>
  <c r="TX1222"/>
  <c r="TC1222"/>
  <c r="SH1222"/>
  <c r="RM1222"/>
  <c r="QR1222"/>
  <c r="PW1222"/>
  <c r="PB1222"/>
  <c r="OG1222"/>
  <c r="NL1222"/>
  <c r="MQ1222"/>
  <c r="LV1222"/>
  <c r="LA1222"/>
  <c r="KF1222"/>
  <c r="JK1222"/>
  <c r="IP1222"/>
  <c r="HU1222"/>
  <c r="GZ1222"/>
  <c r="GE1222"/>
  <c r="FJ1222"/>
  <c r="EO1222"/>
  <c r="DT1222"/>
  <c r="CY1222"/>
  <c r="CD1222"/>
  <c r="BI1222"/>
  <c r="AN1222"/>
  <c r="S1222"/>
  <c r="YT1222"/>
  <c r="YS1225"/>
  <c r="XX1225"/>
  <c r="XC1225"/>
  <c r="WH1225"/>
  <c r="VM1225"/>
  <c r="UR1225"/>
  <c r="TW1225"/>
  <c r="TB1225"/>
  <c r="SG1225"/>
  <c r="RL1225"/>
  <c r="QQ1225"/>
  <c r="PV1225"/>
  <c r="PA1225"/>
  <c r="OF1225"/>
  <c r="NK1225"/>
  <c r="MP1225"/>
  <c r="LU1225"/>
  <c r="KZ1225"/>
  <c r="KE1225"/>
  <c r="JJ1225"/>
  <c r="IO1225"/>
  <c r="HT1225"/>
  <c r="GY1225"/>
  <c r="GD1225"/>
  <c r="FI1225"/>
  <c r="EN1225"/>
  <c r="DS1225"/>
  <c r="CX1225"/>
  <c r="CC1225"/>
  <c r="BH1225"/>
  <c r="AM1225"/>
  <c r="R1225"/>
  <c r="YU1225"/>
  <c r="XZ1225"/>
  <c r="XE1225"/>
  <c r="WJ1225"/>
  <c r="VO1225"/>
  <c r="UT1225"/>
  <c r="TY1225"/>
  <c r="TD1225"/>
  <c r="SI1225"/>
  <c r="RN1225"/>
  <c r="QS1225"/>
  <c r="PX1225"/>
  <c r="PC1225"/>
  <c r="OH1225"/>
  <c r="NM1225"/>
  <c r="MR1225"/>
  <c r="LW1225"/>
  <c r="LB1225"/>
  <c r="KG1225"/>
  <c r="JL1225"/>
  <c r="IQ1225"/>
  <c r="HV1225"/>
  <c r="HA1225"/>
  <c r="GF1225"/>
  <c r="FK1225"/>
  <c r="EP1225"/>
  <c r="DU1225"/>
  <c r="CZ1225"/>
  <c r="CE1225"/>
  <c r="BJ1225"/>
  <c r="AO1225"/>
  <c r="T1225"/>
  <c r="YT1226"/>
  <c r="XY1226"/>
  <c r="XD1226"/>
  <c r="WI1226"/>
  <c r="VN1226"/>
  <c r="US1226"/>
  <c r="TX1226"/>
  <c r="TC1226"/>
  <c r="SH1226"/>
  <c r="RM1226"/>
  <c r="QR1226"/>
  <c r="PW1226"/>
  <c r="PB1226"/>
  <c r="OG1226"/>
  <c r="NL1226"/>
  <c r="MQ1226"/>
  <c r="LV1226"/>
  <c r="LA1226"/>
  <c r="KF1226"/>
  <c r="JK1226"/>
  <c r="IP1226"/>
  <c r="HU1226"/>
  <c r="GZ1226"/>
  <c r="GE1226"/>
  <c r="FJ1226"/>
  <c r="EO1226"/>
  <c r="DT1226"/>
  <c r="CY1226"/>
  <c r="CD1226"/>
  <c r="BI1226"/>
  <c r="AN1226"/>
  <c r="S1226"/>
  <c r="YS1227"/>
  <c r="XX1227"/>
  <c r="XC1227"/>
  <c r="WH1227"/>
  <c r="VM1227"/>
  <c r="UR1227"/>
  <c r="TW1227"/>
  <c r="TB1227"/>
  <c r="SG1227"/>
  <c r="RL1227"/>
  <c r="QQ1227"/>
  <c r="PV1227"/>
  <c r="PA1227"/>
  <c r="OF1227"/>
  <c r="NK1227"/>
  <c r="MP1227"/>
  <c r="LU1227"/>
  <c r="KZ1227"/>
  <c r="KE1227"/>
  <c r="JJ1227"/>
  <c r="IO1227"/>
  <c r="HT1227"/>
  <c r="GY1227"/>
  <c r="GD1227"/>
  <c r="FI1227"/>
  <c r="EN1227"/>
  <c r="DS1227"/>
  <c r="CX1227"/>
  <c r="CC1227"/>
  <c r="BH1227"/>
  <c r="AM1227"/>
  <c r="R1227"/>
  <c r="YU1227"/>
  <c r="XZ1227"/>
  <c r="XE1227"/>
  <c r="WJ1227"/>
  <c r="VO1227"/>
  <c r="UT1227"/>
  <c r="TY1227"/>
  <c r="TD1227"/>
  <c r="SI1227"/>
  <c r="RN1227"/>
  <c r="QS1227"/>
  <c r="PX1227"/>
  <c r="PC1227"/>
  <c r="OH1227"/>
  <c r="NM1227"/>
  <c r="MR1227"/>
  <c r="LW1227"/>
  <c r="LB1227"/>
  <c r="KG1227"/>
  <c r="JL1227"/>
  <c r="IQ1227"/>
  <c r="HV1227"/>
  <c r="HA1227"/>
  <c r="GF1227"/>
  <c r="FK1227"/>
  <c r="EP1227"/>
  <c r="DU1227"/>
  <c r="CZ1227"/>
  <c r="CE1227"/>
  <c r="BJ1227"/>
  <c r="AO1227"/>
  <c r="T1227"/>
  <c r="YT1228"/>
  <c r="XY1228"/>
  <c r="XD1228"/>
  <c r="WI1228"/>
  <c r="VN1228"/>
  <c r="US1228"/>
  <c r="TX1228"/>
  <c r="TC1228"/>
  <c r="SH1228"/>
  <c r="RM1228"/>
  <c r="QR1228"/>
  <c r="PW1228"/>
  <c r="PB1228"/>
  <c r="OG1228"/>
  <c r="NL1228"/>
  <c r="MQ1228"/>
  <c r="LV1228"/>
  <c r="LA1228"/>
  <c r="KF1228"/>
  <c r="JK1228"/>
  <c r="IP1228"/>
  <c r="HU1228"/>
  <c r="GZ1228"/>
  <c r="GE1228"/>
  <c r="FJ1228"/>
  <c r="EO1228"/>
  <c r="DT1228"/>
  <c r="CY1228"/>
  <c r="CD1228"/>
  <c r="BI1228"/>
  <c r="AN1228"/>
  <c r="S1228"/>
  <c r="YS1229"/>
  <c r="XX1229"/>
  <c r="XC1229"/>
  <c r="WH1229"/>
  <c r="VM1229"/>
  <c r="UR1229"/>
  <c r="TW1229"/>
  <c r="TB1229"/>
  <c r="SG1229"/>
  <c r="RL1229"/>
  <c r="QQ1229"/>
  <c r="PV1229"/>
  <c r="PA1229"/>
  <c r="OF1229"/>
  <c r="NK1229"/>
  <c r="MP1229"/>
  <c r="LU1229"/>
  <c r="KZ1229"/>
  <c r="KE1229"/>
  <c r="JJ1229"/>
  <c r="IO1229"/>
  <c r="HT1229"/>
  <c r="GY1229"/>
  <c r="GD1229"/>
  <c r="FI1229"/>
  <c r="EN1229"/>
  <c r="DS1229"/>
  <c r="CX1229"/>
  <c r="CC1229"/>
  <c r="BH1229"/>
  <c r="AM1229"/>
  <c r="R1229"/>
  <c r="YU1229"/>
  <c r="XZ1229"/>
  <c r="XE1229"/>
  <c r="WJ1229"/>
  <c r="VO1229"/>
  <c r="UT1229"/>
  <c r="TY1229"/>
  <c r="TD1229"/>
  <c r="SI1229"/>
  <c r="RN1229"/>
  <c r="QS1229"/>
  <c r="PX1229"/>
  <c r="PC1229"/>
  <c r="OH1229"/>
  <c r="NM1229"/>
  <c r="MR1229"/>
  <c r="LW1229"/>
  <c r="LB1229"/>
  <c r="KG1229"/>
  <c r="JL1229"/>
  <c r="IQ1229"/>
  <c r="HV1229"/>
  <c r="HA1229"/>
  <c r="GF1229"/>
  <c r="FK1229"/>
  <c r="EP1229"/>
  <c r="DU1229"/>
  <c r="CZ1229"/>
  <c r="CE1229"/>
  <c r="BJ1229"/>
  <c r="AO1229"/>
  <c r="T1229"/>
  <c r="YT1230"/>
  <c r="XY1230"/>
  <c r="XD1230"/>
  <c r="WI1230"/>
  <c r="VN1230"/>
  <c r="US1230"/>
  <c r="TX1230"/>
  <c r="TC1230"/>
  <c r="SH1230"/>
  <c r="RM1230"/>
  <c r="QR1230"/>
  <c r="PW1230"/>
  <c r="PB1230"/>
  <c r="OG1230"/>
  <c r="NL1230"/>
  <c r="MQ1230"/>
  <c r="LV1230"/>
  <c r="LA1230"/>
  <c r="KF1230"/>
  <c r="JK1230"/>
  <c r="IP1230"/>
  <c r="HU1230"/>
  <c r="GZ1230"/>
  <c r="GE1230"/>
  <c r="FJ1230"/>
  <c r="EO1230"/>
  <c r="DT1230"/>
  <c r="CY1230"/>
  <c r="CD1230"/>
  <c r="BI1230"/>
  <c r="AN1230"/>
  <c r="S1230"/>
  <c r="YS1231"/>
  <c r="XX1231"/>
  <c r="XC1231"/>
  <c r="WH1231"/>
  <c r="VM1231"/>
  <c r="UR1231"/>
  <c r="TW1231"/>
  <c r="TB1231"/>
  <c r="SG1231"/>
  <c r="RL1231"/>
  <c r="QQ1231"/>
  <c r="PV1231"/>
  <c r="PA1231"/>
  <c r="OF1231"/>
  <c r="NK1231"/>
  <c r="MP1231"/>
  <c r="LU1231"/>
  <c r="KZ1231"/>
  <c r="KE1231"/>
  <c r="JJ1231"/>
  <c r="IO1231"/>
  <c r="HT1231"/>
  <c r="GY1231"/>
  <c r="GD1231"/>
  <c r="FI1231"/>
  <c r="EN1231"/>
  <c r="DS1231"/>
  <c r="CX1231"/>
  <c r="CC1231"/>
  <c r="BH1231"/>
  <c r="AM1231"/>
  <c r="R1231"/>
  <c r="YU1231"/>
  <c r="XZ1231"/>
  <c r="XE1231"/>
  <c r="WJ1231"/>
  <c r="VO1231"/>
  <c r="UT1231"/>
  <c r="TY1231"/>
  <c r="TD1231"/>
  <c r="SI1231"/>
  <c r="RN1231"/>
  <c r="QS1231"/>
  <c r="PX1231"/>
  <c r="PC1231"/>
  <c r="OH1231"/>
  <c r="NM1231"/>
  <c r="MR1231"/>
  <c r="LW1231"/>
  <c r="LB1231"/>
  <c r="KG1231"/>
  <c r="JL1231"/>
  <c r="IQ1231"/>
  <c r="HV1231"/>
  <c r="HA1231"/>
  <c r="GF1231"/>
  <c r="FK1231"/>
  <c r="EP1231"/>
  <c r="DU1231"/>
  <c r="CZ1231"/>
  <c r="CE1231"/>
  <c r="BJ1231"/>
  <c r="AO1231"/>
  <c r="T1231"/>
  <c r="YT1232"/>
  <c r="XY1232"/>
  <c r="XD1232"/>
  <c r="WI1232"/>
  <c r="VN1232"/>
  <c r="US1232"/>
  <c r="TX1232"/>
  <c r="TC1232"/>
  <c r="SH1232"/>
  <c r="RM1232"/>
  <c r="QR1232"/>
  <c r="PW1232"/>
  <c r="PB1232"/>
  <c r="OG1232"/>
  <c r="NL1232"/>
  <c r="MQ1232"/>
  <c r="LV1232"/>
  <c r="LA1232"/>
  <c r="KF1232"/>
  <c r="JK1232"/>
  <c r="IP1232"/>
  <c r="HU1232"/>
  <c r="GZ1232"/>
  <c r="GE1232"/>
  <c r="FJ1232"/>
  <c r="EO1232"/>
  <c r="DT1232"/>
  <c r="CY1232"/>
  <c r="CD1232"/>
  <c r="BI1232"/>
  <c r="AN1232"/>
  <c r="S1232"/>
  <c r="YS1235"/>
  <c r="XX1235"/>
  <c r="XC1235"/>
  <c r="WH1235"/>
  <c r="VM1235"/>
  <c r="UR1235"/>
  <c r="TW1235"/>
  <c r="TB1235"/>
  <c r="SG1235"/>
  <c r="RL1235"/>
  <c r="QQ1235"/>
  <c r="PV1235"/>
  <c r="PA1235"/>
  <c r="OF1235"/>
  <c r="NK1235"/>
  <c r="MP1235"/>
  <c r="LU1235"/>
  <c r="KZ1235"/>
  <c r="KE1235"/>
  <c r="JJ1235"/>
  <c r="IO1235"/>
  <c r="HT1235"/>
  <c r="GY1235"/>
  <c r="GD1235"/>
  <c r="FI1235"/>
  <c r="EN1235"/>
  <c r="DS1235"/>
  <c r="CX1235"/>
  <c r="CC1235"/>
  <c r="BH1235"/>
  <c r="AM1235"/>
  <c r="R1235"/>
  <c r="YU1235"/>
  <c r="XZ1235"/>
  <c r="XE1235"/>
  <c r="WJ1235"/>
  <c r="VO1235"/>
  <c r="UT1235"/>
  <c r="TY1235"/>
  <c r="TD1235"/>
  <c r="SI1235"/>
  <c r="RN1235"/>
  <c r="QS1235"/>
  <c r="PX1235"/>
  <c r="PC1235"/>
  <c r="OH1235"/>
  <c r="NM1235"/>
  <c r="MR1235"/>
  <c r="LW1235"/>
  <c r="LB1235"/>
  <c r="KG1235"/>
  <c r="JL1235"/>
  <c r="IQ1235"/>
  <c r="HV1235"/>
  <c r="HA1235"/>
  <c r="GF1235"/>
  <c r="FK1235"/>
  <c r="EP1235"/>
  <c r="DU1235"/>
  <c r="CZ1235"/>
  <c r="CE1235"/>
  <c r="BJ1235"/>
  <c r="AO1235"/>
  <c r="T1235"/>
  <c r="YT1236"/>
  <c r="XY1236"/>
  <c r="XD1236"/>
  <c r="WI1236"/>
  <c r="VN1236"/>
  <c r="US1236"/>
  <c r="TX1236"/>
  <c r="TC1236"/>
  <c r="SH1236"/>
  <c r="RM1236"/>
  <c r="QR1236"/>
  <c r="PW1236"/>
  <c r="PB1236"/>
  <c r="OG1236"/>
  <c r="NL1236"/>
  <c r="MQ1236"/>
  <c r="LV1236"/>
  <c r="LA1236"/>
  <c r="KF1236"/>
  <c r="JK1236"/>
  <c r="IP1236"/>
  <c r="HU1236"/>
  <c r="GZ1236"/>
  <c r="GE1236"/>
  <c r="FJ1236"/>
  <c r="EO1236"/>
  <c r="DT1236"/>
  <c r="CY1236"/>
  <c r="CD1236"/>
  <c r="BI1236"/>
  <c r="AN1236"/>
  <c r="S1236"/>
  <c r="YS1237"/>
  <c r="XX1237"/>
  <c r="XC1237"/>
  <c r="WH1237"/>
  <c r="VM1237"/>
  <c r="UR1237"/>
  <c r="TW1237"/>
  <c r="TB1237"/>
  <c r="SG1237"/>
  <c r="RL1237"/>
  <c r="QQ1237"/>
  <c r="PV1237"/>
  <c r="PA1237"/>
  <c r="OF1237"/>
  <c r="NK1237"/>
  <c r="MP1237"/>
  <c r="LU1237"/>
  <c r="KZ1237"/>
  <c r="KE1237"/>
  <c r="JJ1237"/>
  <c r="IO1237"/>
  <c r="HT1237"/>
  <c r="GY1237"/>
  <c r="GD1237"/>
  <c r="FI1237"/>
  <c r="EN1237"/>
  <c r="DS1237"/>
  <c r="CX1237"/>
  <c r="CC1237"/>
  <c r="BH1237"/>
  <c r="AM1237"/>
  <c r="R1237"/>
  <c r="YU1237"/>
  <c r="XZ1237"/>
  <c r="XE1237"/>
  <c r="WJ1237"/>
  <c r="VO1237"/>
  <c r="UT1237"/>
  <c r="TY1237"/>
  <c r="TD1237"/>
  <c r="SI1237"/>
  <c r="RN1237"/>
  <c r="QS1237"/>
  <c r="PX1237"/>
  <c r="PC1237"/>
  <c r="OH1237"/>
  <c r="NM1237"/>
  <c r="MR1237"/>
  <c r="LW1237"/>
  <c r="LB1237"/>
  <c r="KG1237"/>
  <c r="JL1237"/>
  <c r="IQ1237"/>
  <c r="HV1237"/>
  <c r="HA1237"/>
  <c r="GF1237"/>
  <c r="FK1237"/>
  <c r="EP1237"/>
  <c r="DU1237"/>
  <c r="CZ1237"/>
  <c r="CE1237"/>
  <c r="BJ1237"/>
  <c r="AO1237"/>
  <c r="T1237"/>
  <c r="YT1238"/>
  <c r="XY1238"/>
  <c r="XD1238"/>
  <c r="WI1238"/>
  <c r="VN1238"/>
  <c r="US1238"/>
  <c r="TX1238"/>
  <c r="TC1238"/>
  <c r="SH1238"/>
  <c r="RM1238"/>
  <c r="QR1238"/>
  <c r="PW1238"/>
  <c r="PB1238"/>
  <c r="OG1238"/>
  <c r="NL1238"/>
  <c r="MQ1238"/>
  <c r="LV1238"/>
  <c r="LA1238"/>
  <c r="KF1238"/>
  <c r="JK1238"/>
  <c r="IP1238"/>
  <c r="HU1238"/>
  <c r="GZ1238"/>
  <c r="GE1238"/>
  <c r="FJ1238"/>
  <c r="EO1238"/>
  <c r="DT1238"/>
  <c r="CY1238"/>
  <c r="CD1238"/>
  <c r="BI1238"/>
  <c r="AN1238"/>
  <c r="S1238"/>
  <c r="YS1239"/>
  <c r="XX1239"/>
  <c r="XC1239"/>
  <c r="WH1239"/>
  <c r="VM1239"/>
  <c r="UR1239"/>
  <c r="TW1239"/>
  <c r="TB1239"/>
  <c r="SG1239"/>
  <c r="RL1239"/>
  <c r="QQ1239"/>
  <c r="PV1239"/>
  <c r="PA1239"/>
  <c r="OF1239"/>
  <c r="NK1239"/>
  <c r="MP1239"/>
  <c r="LU1239"/>
  <c r="KZ1239"/>
  <c r="KE1239"/>
  <c r="JJ1239"/>
  <c r="IO1239"/>
  <c r="HT1239"/>
  <c r="GY1239"/>
  <c r="GD1239"/>
  <c r="FI1239"/>
  <c r="EN1239"/>
  <c r="DS1239"/>
  <c r="CX1239"/>
  <c r="CC1239"/>
  <c r="BH1239"/>
  <c r="AM1239"/>
  <c r="R1239"/>
  <c r="YU1239"/>
  <c r="XZ1239"/>
  <c r="XE1239"/>
  <c r="WJ1239"/>
  <c r="VO1239"/>
  <c r="UT1239"/>
  <c r="TY1239"/>
  <c r="TD1239"/>
  <c r="SI1239"/>
  <c r="RN1239"/>
  <c r="QS1239"/>
  <c r="PX1239"/>
  <c r="PC1239"/>
  <c r="OH1239"/>
  <c r="NM1239"/>
  <c r="MR1239"/>
  <c r="LW1239"/>
  <c r="LB1239"/>
  <c r="KG1239"/>
  <c r="JL1239"/>
  <c r="IQ1239"/>
  <c r="HV1239"/>
  <c r="HA1239"/>
  <c r="GF1239"/>
  <c r="FK1239"/>
  <c r="EP1239"/>
  <c r="DU1239"/>
  <c r="CZ1239"/>
  <c r="CE1239"/>
  <c r="BJ1239"/>
  <c r="AO1239"/>
  <c r="T1239"/>
  <c r="XY1240"/>
  <c r="XD1240"/>
  <c r="WI1240"/>
  <c r="VN1240"/>
  <c r="US1240"/>
  <c r="TX1240"/>
  <c r="TC1240"/>
  <c r="SH1240"/>
  <c r="RM1240"/>
  <c r="QR1240"/>
  <c r="PW1240"/>
  <c r="PB1240"/>
  <c r="OG1240"/>
  <c r="NL1240"/>
  <c r="MQ1240"/>
  <c r="LV1240"/>
  <c r="LA1240"/>
  <c r="KF1240"/>
  <c r="JK1240"/>
  <c r="IP1240"/>
  <c r="HU1240"/>
  <c r="GZ1240"/>
  <c r="GE1240"/>
  <c r="FJ1240"/>
  <c r="YT1240"/>
  <c r="EO1240"/>
  <c r="DT1240"/>
  <c r="CY1240"/>
  <c r="CD1240"/>
  <c r="BI1240"/>
  <c r="AN1240"/>
  <c r="S1240"/>
  <c r="XX1241"/>
  <c r="XC1241"/>
  <c r="WH1241"/>
  <c r="VM1241"/>
  <c r="UR1241"/>
  <c r="TW1241"/>
  <c r="TB1241"/>
  <c r="SG1241"/>
  <c r="RL1241"/>
  <c r="QQ1241"/>
  <c r="PV1241"/>
  <c r="PA1241"/>
  <c r="OF1241"/>
  <c r="NK1241"/>
  <c r="MP1241"/>
  <c r="LU1241"/>
  <c r="KZ1241"/>
  <c r="KE1241"/>
  <c r="JJ1241"/>
  <c r="IO1241"/>
  <c r="HT1241"/>
  <c r="GY1241"/>
  <c r="GD1241"/>
  <c r="FI1241"/>
  <c r="EN1241"/>
  <c r="DS1241"/>
  <c r="CX1241"/>
  <c r="CC1241"/>
  <c r="BH1241"/>
  <c r="AM1241"/>
  <c r="R1241"/>
  <c r="YS1241"/>
  <c r="XZ1241"/>
  <c r="XE1241"/>
  <c r="WJ1241"/>
  <c r="VO1241"/>
  <c r="UT1241"/>
  <c r="TY1241"/>
  <c r="TD1241"/>
  <c r="SI1241"/>
  <c r="RN1241"/>
  <c r="QS1241"/>
  <c r="PX1241"/>
  <c r="PC1241"/>
  <c r="OH1241"/>
  <c r="NM1241"/>
  <c r="MR1241"/>
  <c r="LW1241"/>
  <c r="LB1241"/>
  <c r="KG1241"/>
  <c r="JL1241"/>
  <c r="IQ1241"/>
  <c r="HV1241"/>
  <c r="HA1241"/>
  <c r="GF1241"/>
  <c r="FK1241"/>
  <c r="EP1241"/>
  <c r="DU1241"/>
  <c r="CZ1241"/>
  <c r="CE1241"/>
  <c r="BJ1241"/>
  <c r="AO1241"/>
  <c r="T1241"/>
  <c r="YU1241"/>
  <c r="XY1242"/>
  <c r="XD1242"/>
  <c r="WI1242"/>
  <c r="VN1242"/>
  <c r="US1242"/>
  <c r="TX1242"/>
  <c r="TC1242"/>
  <c r="SH1242"/>
  <c r="RM1242"/>
  <c r="QR1242"/>
  <c r="PW1242"/>
  <c r="PB1242"/>
  <c r="OG1242"/>
  <c r="NL1242"/>
  <c r="MQ1242"/>
  <c r="LV1242"/>
  <c r="LA1242"/>
  <c r="KF1242"/>
  <c r="JK1242"/>
  <c r="IP1242"/>
  <c r="HU1242"/>
  <c r="GZ1242"/>
  <c r="GE1242"/>
  <c r="FJ1242"/>
  <c r="EO1242"/>
  <c r="DT1242"/>
  <c r="CY1242"/>
  <c r="CD1242"/>
  <c r="BI1242"/>
  <c r="AN1242"/>
  <c r="S1242"/>
  <c r="YT1242"/>
  <c r="F1112"/>
  <c r="H1112"/>
  <c r="G1113"/>
  <c r="F1114"/>
  <c r="H1114"/>
  <c r="G1115"/>
  <c r="F1116"/>
  <c r="H1116"/>
  <c r="G1117"/>
  <c r="F1118"/>
  <c r="H1118"/>
  <c r="G1119"/>
  <c r="F1120"/>
  <c r="H1120"/>
  <c r="G1121"/>
  <c r="F1122"/>
  <c r="H1122"/>
  <c r="G1123"/>
  <c r="F1124"/>
  <c r="H1124"/>
  <c r="G1125"/>
  <c r="F1138"/>
  <c r="H1138"/>
  <c r="G1139"/>
  <c r="F1140"/>
  <c r="H1140"/>
  <c r="G1141"/>
  <c r="F1142"/>
  <c r="H1142"/>
  <c r="G1143"/>
  <c r="F1144"/>
  <c r="H1144"/>
  <c r="G1145"/>
  <c r="F1147"/>
  <c r="H1147"/>
  <c r="G1148"/>
  <c r="F1149"/>
  <c r="H1149"/>
  <c r="G1150"/>
  <c r="F1151"/>
  <c r="H1151"/>
  <c r="G1152"/>
  <c r="F1153"/>
  <c r="H1153"/>
  <c r="G1154"/>
  <c r="F1156"/>
  <c r="H1156"/>
  <c r="G1157"/>
  <c r="F1158"/>
  <c r="H1158"/>
  <c r="G1159"/>
  <c r="F1160"/>
  <c r="H1160"/>
  <c r="G1161"/>
  <c r="F1162"/>
  <c r="H1162"/>
  <c r="G1163"/>
  <c r="F1165"/>
  <c r="H1165"/>
  <c r="G1166"/>
  <c r="F1167"/>
  <c r="H1167"/>
  <c r="G1168"/>
  <c r="F1169"/>
  <c r="H1169"/>
  <c r="G1170"/>
  <c r="XV1181"/>
  <c r="XA1181"/>
  <c r="WF1181"/>
  <c r="VK1181"/>
  <c r="UP1181"/>
  <c r="TU1181"/>
  <c r="SZ1181"/>
  <c r="SE1181"/>
  <c r="RJ1181"/>
  <c r="QO1181"/>
  <c r="PT1181"/>
  <c r="OY1181"/>
  <c r="OD1181"/>
  <c r="NI1181"/>
  <c r="MN1181"/>
  <c r="LS1181"/>
  <c r="KX1181"/>
  <c r="KC1181"/>
  <c r="JH1181"/>
  <c r="IM1181"/>
  <c r="HR1181"/>
  <c r="GW1181"/>
  <c r="GB1181"/>
  <c r="FG1181"/>
  <c r="EL1181"/>
  <c r="DQ1181"/>
  <c r="CV1181"/>
  <c r="CA1181"/>
  <c r="BF1181"/>
  <c r="AK1181"/>
  <c r="P1181"/>
  <c r="YQ1181"/>
  <c r="XU1182"/>
  <c r="WZ1182"/>
  <c r="WE1182"/>
  <c r="VJ1182"/>
  <c r="UO1182"/>
  <c r="TT1182"/>
  <c r="SY1182"/>
  <c r="SD1182"/>
  <c r="RI1182"/>
  <c r="QN1182"/>
  <c r="PS1182"/>
  <c r="OX1182"/>
  <c r="OC1182"/>
  <c r="NH1182"/>
  <c r="MM1182"/>
  <c r="LR1182"/>
  <c r="KW1182"/>
  <c r="KB1182"/>
  <c r="JG1182"/>
  <c r="IL1182"/>
  <c r="HQ1182"/>
  <c r="GV1182"/>
  <c r="GA1182"/>
  <c r="FF1182"/>
  <c r="EK1182"/>
  <c r="DP1182"/>
  <c r="CU1182"/>
  <c r="BZ1182"/>
  <c r="BE1182"/>
  <c r="AJ1182"/>
  <c r="O1182"/>
  <c r="YP1182"/>
  <c r="XW1182"/>
  <c r="XB1182"/>
  <c r="WG1182"/>
  <c r="VL1182"/>
  <c r="UQ1182"/>
  <c r="TV1182"/>
  <c r="TA1182"/>
  <c r="SF1182"/>
  <c r="RK1182"/>
  <c r="QP1182"/>
  <c r="PU1182"/>
  <c r="OZ1182"/>
  <c r="OE1182"/>
  <c r="NJ1182"/>
  <c r="MO1182"/>
  <c r="LT1182"/>
  <c r="KY1182"/>
  <c r="KD1182"/>
  <c r="JI1182"/>
  <c r="IN1182"/>
  <c r="HS1182"/>
  <c r="GX1182"/>
  <c r="GC1182"/>
  <c r="FH1182"/>
  <c r="EM1182"/>
  <c r="DR1182"/>
  <c r="CW1182"/>
  <c r="CB1182"/>
  <c r="BG1182"/>
  <c r="AL1182"/>
  <c r="Q1182"/>
  <c r="YR1182"/>
  <c r="XV1183"/>
  <c r="XA1183"/>
  <c r="WF1183"/>
  <c r="VK1183"/>
  <c r="UP1183"/>
  <c r="TU1183"/>
  <c r="SZ1183"/>
  <c r="SE1183"/>
  <c r="RJ1183"/>
  <c r="QO1183"/>
  <c r="PT1183"/>
  <c r="OY1183"/>
  <c r="OD1183"/>
  <c r="NI1183"/>
  <c r="MN1183"/>
  <c r="LS1183"/>
  <c r="KX1183"/>
  <c r="KC1183"/>
  <c r="JH1183"/>
  <c r="IM1183"/>
  <c r="HR1183"/>
  <c r="GW1183"/>
  <c r="GB1183"/>
  <c r="FG1183"/>
  <c r="EL1183"/>
  <c r="DQ1183"/>
  <c r="CV1183"/>
  <c r="CA1183"/>
  <c r="BF1183"/>
  <c r="AK1183"/>
  <c r="P1183"/>
  <c r="YQ1183"/>
  <c r="XU1184"/>
  <c r="WZ1184"/>
  <c r="WE1184"/>
  <c r="VJ1184"/>
  <c r="UO1184"/>
  <c r="TT1184"/>
  <c r="SY1184"/>
  <c r="SD1184"/>
  <c r="RI1184"/>
  <c r="QN1184"/>
  <c r="PS1184"/>
  <c r="OX1184"/>
  <c r="OC1184"/>
  <c r="NH1184"/>
  <c r="MM1184"/>
  <c r="LR1184"/>
  <c r="KW1184"/>
  <c r="KB1184"/>
  <c r="JG1184"/>
  <c r="IL1184"/>
  <c r="HQ1184"/>
  <c r="GV1184"/>
  <c r="GA1184"/>
  <c r="FF1184"/>
  <c r="EK1184"/>
  <c r="DP1184"/>
  <c r="CU1184"/>
  <c r="BZ1184"/>
  <c r="BE1184"/>
  <c r="AJ1184"/>
  <c r="O1184"/>
  <c r="YP1184"/>
  <c r="XW1184"/>
  <c r="XB1184"/>
  <c r="WG1184"/>
  <c r="VL1184"/>
  <c r="UQ1184"/>
  <c r="TV1184"/>
  <c r="TA1184"/>
  <c r="SF1184"/>
  <c r="RK1184"/>
  <c r="QP1184"/>
  <c r="PU1184"/>
  <c r="OZ1184"/>
  <c r="OE1184"/>
  <c r="NJ1184"/>
  <c r="MO1184"/>
  <c r="LT1184"/>
  <c r="KY1184"/>
  <c r="KD1184"/>
  <c r="JI1184"/>
  <c r="IN1184"/>
  <c r="HS1184"/>
  <c r="GX1184"/>
  <c r="GC1184"/>
  <c r="FH1184"/>
  <c r="EM1184"/>
  <c r="DR1184"/>
  <c r="CW1184"/>
  <c r="CB1184"/>
  <c r="BG1184"/>
  <c r="AL1184"/>
  <c r="Q1184"/>
  <c r="YR1184"/>
  <c r="XV1185"/>
  <c r="XA1185"/>
  <c r="WF1185"/>
  <c r="VK1185"/>
  <c r="UP1185"/>
  <c r="TU1185"/>
  <c r="SZ1185"/>
  <c r="SE1185"/>
  <c r="RJ1185"/>
  <c r="QO1185"/>
  <c r="PT1185"/>
  <c r="OY1185"/>
  <c r="OD1185"/>
  <c r="NI1185"/>
  <c r="MN1185"/>
  <c r="LS1185"/>
  <c r="KX1185"/>
  <c r="KC1185"/>
  <c r="JH1185"/>
  <c r="IM1185"/>
  <c r="HR1185"/>
  <c r="GW1185"/>
  <c r="GB1185"/>
  <c r="FG1185"/>
  <c r="EL1185"/>
  <c r="DQ1185"/>
  <c r="CV1185"/>
  <c r="CA1185"/>
  <c r="BF1185"/>
  <c r="AK1185"/>
  <c r="P1185"/>
  <c r="YQ1185"/>
  <c r="XU1186"/>
  <c r="WZ1186"/>
  <c r="WE1186"/>
  <c r="VJ1186"/>
  <c r="UO1186"/>
  <c r="TT1186"/>
  <c r="SY1186"/>
  <c r="SD1186"/>
  <c r="RI1186"/>
  <c r="QN1186"/>
  <c r="PS1186"/>
  <c r="OX1186"/>
  <c r="OC1186"/>
  <c r="NH1186"/>
  <c r="MM1186"/>
  <c r="LR1186"/>
  <c r="KW1186"/>
  <c r="KB1186"/>
  <c r="JG1186"/>
  <c r="IL1186"/>
  <c r="HQ1186"/>
  <c r="GV1186"/>
  <c r="GA1186"/>
  <c r="FF1186"/>
  <c r="EK1186"/>
  <c r="DP1186"/>
  <c r="CU1186"/>
  <c r="BZ1186"/>
  <c r="BE1186"/>
  <c r="AJ1186"/>
  <c r="O1186"/>
  <c r="YP1186"/>
  <c r="XW1186"/>
  <c r="XB1186"/>
  <c r="WG1186"/>
  <c r="VL1186"/>
  <c r="UQ1186"/>
  <c r="TV1186"/>
  <c r="TA1186"/>
  <c r="SF1186"/>
  <c r="RK1186"/>
  <c r="QP1186"/>
  <c r="PU1186"/>
  <c r="OZ1186"/>
  <c r="OE1186"/>
  <c r="NJ1186"/>
  <c r="MO1186"/>
  <c r="LT1186"/>
  <c r="KY1186"/>
  <c r="KD1186"/>
  <c r="JI1186"/>
  <c r="IN1186"/>
  <c r="HS1186"/>
  <c r="GX1186"/>
  <c r="GC1186"/>
  <c r="FH1186"/>
  <c r="EM1186"/>
  <c r="DR1186"/>
  <c r="CW1186"/>
  <c r="CB1186"/>
  <c r="BG1186"/>
  <c r="AL1186"/>
  <c r="Q1186"/>
  <c r="YR1186"/>
  <c r="XV1187"/>
  <c r="XA1187"/>
  <c r="WF1187"/>
  <c r="VK1187"/>
  <c r="UP1187"/>
  <c r="TU1187"/>
  <c r="SZ1187"/>
  <c r="SE1187"/>
  <c r="RJ1187"/>
  <c r="QO1187"/>
  <c r="PT1187"/>
  <c r="OY1187"/>
  <c r="OD1187"/>
  <c r="NI1187"/>
  <c r="MN1187"/>
  <c r="LS1187"/>
  <c r="KX1187"/>
  <c r="KC1187"/>
  <c r="JH1187"/>
  <c r="IM1187"/>
  <c r="HR1187"/>
  <c r="GW1187"/>
  <c r="GB1187"/>
  <c r="FG1187"/>
  <c r="EL1187"/>
  <c r="DQ1187"/>
  <c r="CV1187"/>
  <c r="CA1187"/>
  <c r="BF1187"/>
  <c r="AK1187"/>
  <c r="P1187"/>
  <c r="YQ1187"/>
  <c r="XU1188"/>
  <c r="WZ1188"/>
  <c r="WE1188"/>
  <c r="VJ1188"/>
  <c r="UO1188"/>
  <c r="TT1188"/>
  <c r="SY1188"/>
  <c r="SD1188"/>
  <c r="RI1188"/>
  <c r="QN1188"/>
  <c r="PS1188"/>
  <c r="OX1188"/>
  <c r="OC1188"/>
  <c r="NH1188"/>
  <c r="MM1188"/>
  <c r="LR1188"/>
  <c r="KW1188"/>
  <c r="KB1188"/>
  <c r="JG1188"/>
  <c r="IL1188"/>
  <c r="HQ1188"/>
  <c r="GV1188"/>
  <c r="GA1188"/>
  <c r="FF1188"/>
  <c r="EK1188"/>
  <c r="DP1188"/>
  <c r="CU1188"/>
  <c r="BZ1188"/>
  <c r="BE1188"/>
  <c r="AJ1188"/>
  <c r="O1188"/>
  <c r="YP1188"/>
  <c r="XW1188"/>
  <c r="XB1188"/>
  <c r="WG1188"/>
  <c r="VL1188"/>
  <c r="UQ1188"/>
  <c r="TV1188"/>
  <c r="TA1188"/>
  <c r="SF1188"/>
  <c r="RK1188"/>
  <c r="QP1188"/>
  <c r="PU1188"/>
  <c r="OZ1188"/>
  <c r="OE1188"/>
  <c r="NJ1188"/>
  <c r="MO1188"/>
  <c r="LT1188"/>
  <c r="KY1188"/>
  <c r="KD1188"/>
  <c r="JI1188"/>
  <c r="IN1188"/>
  <c r="HS1188"/>
  <c r="GX1188"/>
  <c r="GC1188"/>
  <c r="FH1188"/>
  <c r="EM1188"/>
  <c r="DR1188"/>
  <c r="CW1188"/>
  <c r="CB1188"/>
  <c r="BG1188"/>
  <c r="AL1188"/>
  <c r="Q1188"/>
  <c r="YR1188"/>
  <c r="XV1189"/>
  <c r="XA1189"/>
  <c r="WF1189"/>
  <c r="VK1189"/>
  <c r="UP1189"/>
  <c r="TU1189"/>
  <c r="SZ1189"/>
  <c r="SE1189"/>
  <c r="RJ1189"/>
  <c r="QO1189"/>
  <c r="PT1189"/>
  <c r="OY1189"/>
  <c r="OD1189"/>
  <c r="NI1189"/>
  <c r="MN1189"/>
  <c r="LS1189"/>
  <c r="KX1189"/>
  <c r="KC1189"/>
  <c r="JH1189"/>
  <c r="IM1189"/>
  <c r="HR1189"/>
  <c r="GW1189"/>
  <c r="GB1189"/>
  <c r="FG1189"/>
  <c r="EL1189"/>
  <c r="DQ1189"/>
  <c r="CV1189"/>
  <c r="CA1189"/>
  <c r="BF1189"/>
  <c r="AK1189"/>
  <c r="P1189"/>
  <c r="YQ1189"/>
  <c r="XU1190"/>
  <c r="WZ1190"/>
  <c r="WE1190"/>
  <c r="VJ1190"/>
  <c r="UO1190"/>
  <c r="TT1190"/>
  <c r="SY1190"/>
  <c r="SD1190"/>
  <c r="RI1190"/>
  <c r="QN1190"/>
  <c r="PS1190"/>
  <c r="OX1190"/>
  <c r="OC1190"/>
  <c r="NH1190"/>
  <c r="MM1190"/>
  <c r="LR1190"/>
  <c r="KW1190"/>
  <c r="KB1190"/>
  <c r="JG1190"/>
  <c r="IL1190"/>
  <c r="HQ1190"/>
  <c r="GV1190"/>
  <c r="GA1190"/>
  <c r="FF1190"/>
  <c r="EK1190"/>
  <c r="DP1190"/>
  <c r="CU1190"/>
  <c r="BZ1190"/>
  <c r="BE1190"/>
  <c r="AJ1190"/>
  <c r="O1190"/>
  <c r="YP1190"/>
  <c r="XW1190"/>
  <c r="XB1190"/>
  <c r="WG1190"/>
  <c r="VL1190"/>
  <c r="UQ1190"/>
  <c r="TV1190"/>
  <c r="TA1190"/>
  <c r="SF1190"/>
  <c r="RK1190"/>
  <c r="QP1190"/>
  <c r="PU1190"/>
  <c r="OZ1190"/>
  <c r="OE1190"/>
  <c r="NJ1190"/>
  <c r="MO1190"/>
  <c r="LT1190"/>
  <c r="KY1190"/>
  <c r="KD1190"/>
  <c r="JI1190"/>
  <c r="IN1190"/>
  <c r="HS1190"/>
  <c r="GX1190"/>
  <c r="GC1190"/>
  <c r="FH1190"/>
  <c r="EM1190"/>
  <c r="DR1190"/>
  <c r="CW1190"/>
  <c r="CB1190"/>
  <c r="BG1190"/>
  <c r="AL1190"/>
  <c r="Q1190"/>
  <c r="YR1190"/>
  <c r="XV1191"/>
  <c r="XA1191"/>
  <c r="WF1191"/>
  <c r="VK1191"/>
  <c r="UP1191"/>
  <c r="TU1191"/>
  <c r="SZ1191"/>
  <c r="SE1191"/>
  <c r="RJ1191"/>
  <c r="QO1191"/>
  <c r="PT1191"/>
  <c r="OY1191"/>
  <c r="OD1191"/>
  <c r="NI1191"/>
  <c r="MN1191"/>
  <c r="LS1191"/>
  <c r="KX1191"/>
  <c r="KC1191"/>
  <c r="JH1191"/>
  <c r="IM1191"/>
  <c r="HR1191"/>
  <c r="GW1191"/>
  <c r="GB1191"/>
  <c r="FG1191"/>
  <c r="EL1191"/>
  <c r="DQ1191"/>
  <c r="CV1191"/>
  <c r="CA1191"/>
  <c r="BF1191"/>
  <c r="AK1191"/>
  <c r="P1191"/>
  <c r="YQ1191"/>
  <c r="XU1192"/>
  <c r="WZ1192"/>
  <c r="WE1192"/>
  <c r="VJ1192"/>
  <c r="UO1192"/>
  <c r="TT1192"/>
  <c r="SY1192"/>
  <c r="SD1192"/>
  <c r="RI1192"/>
  <c r="QN1192"/>
  <c r="PS1192"/>
  <c r="OX1192"/>
  <c r="OC1192"/>
  <c r="NH1192"/>
  <c r="MM1192"/>
  <c r="LR1192"/>
  <c r="KW1192"/>
  <c r="KB1192"/>
  <c r="JG1192"/>
  <c r="IL1192"/>
  <c r="HQ1192"/>
  <c r="GV1192"/>
  <c r="GA1192"/>
  <c r="FF1192"/>
  <c r="EK1192"/>
  <c r="DP1192"/>
  <c r="CU1192"/>
  <c r="BZ1192"/>
  <c r="BE1192"/>
  <c r="AJ1192"/>
  <c r="O1192"/>
  <c r="YP1192"/>
  <c r="XW1192"/>
  <c r="XB1192"/>
  <c r="WG1192"/>
  <c r="VL1192"/>
  <c r="UQ1192"/>
  <c r="TV1192"/>
  <c r="TA1192"/>
  <c r="SF1192"/>
  <c r="RK1192"/>
  <c r="QP1192"/>
  <c r="PU1192"/>
  <c r="OZ1192"/>
  <c r="OE1192"/>
  <c r="NJ1192"/>
  <c r="MO1192"/>
  <c r="LT1192"/>
  <c r="KY1192"/>
  <c r="KD1192"/>
  <c r="JI1192"/>
  <c r="IN1192"/>
  <c r="HS1192"/>
  <c r="GX1192"/>
  <c r="GC1192"/>
  <c r="FH1192"/>
  <c r="EM1192"/>
  <c r="DR1192"/>
  <c r="CW1192"/>
  <c r="CB1192"/>
  <c r="BG1192"/>
  <c r="AL1192"/>
  <c r="Q1192"/>
  <c r="YR1192"/>
  <c r="XV1215"/>
  <c r="XA1215"/>
  <c r="WF1215"/>
  <c r="VK1215"/>
  <c r="UP1215"/>
  <c r="TU1215"/>
  <c r="SZ1215"/>
  <c r="SE1215"/>
  <c r="RJ1215"/>
  <c r="QO1215"/>
  <c r="PT1215"/>
  <c r="OY1215"/>
  <c r="OD1215"/>
  <c r="NI1215"/>
  <c r="MN1215"/>
  <c r="LS1215"/>
  <c r="KX1215"/>
  <c r="KC1215"/>
  <c r="JH1215"/>
  <c r="IM1215"/>
  <c r="HR1215"/>
  <c r="GW1215"/>
  <c r="GB1215"/>
  <c r="FG1215"/>
  <c r="EL1215"/>
  <c r="DQ1215"/>
  <c r="CV1215"/>
  <c r="CA1215"/>
  <c r="BF1215"/>
  <c r="AK1215"/>
  <c r="P1215"/>
  <c r="YQ1215"/>
  <c r="XU1216"/>
  <c r="WZ1216"/>
  <c r="WE1216"/>
  <c r="VJ1216"/>
  <c r="UO1216"/>
  <c r="TT1216"/>
  <c r="SY1216"/>
  <c r="SD1216"/>
  <c r="RI1216"/>
  <c r="QN1216"/>
  <c r="PS1216"/>
  <c r="OX1216"/>
  <c r="OC1216"/>
  <c r="NH1216"/>
  <c r="MM1216"/>
  <c r="LR1216"/>
  <c r="KW1216"/>
  <c r="KB1216"/>
  <c r="JG1216"/>
  <c r="IL1216"/>
  <c r="HQ1216"/>
  <c r="GV1216"/>
  <c r="GA1216"/>
  <c r="FF1216"/>
  <c r="EK1216"/>
  <c r="DP1216"/>
  <c r="CU1216"/>
  <c r="BZ1216"/>
  <c r="BE1216"/>
  <c r="AJ1216"/>
  <c r="O1216"/>
  <c r="YP1216"/>
  <c r="XW1216"/>
  <c r="XB1216"/>
  <c r="WG1216"/>
  <c r="VL1216"/>
  <c r="UQ1216"/>
  <c r="TV1216"/>
  <c r="TA1216"/>
  <c r="SF1216"/>
  <c r="RK1216"/>
  <c r="QP1216"/>
  <c r="PU1216"/>
  <c r="OZ1216"/>
  <c r="OE1216"/>
  <c r="NJ1216"/>
  <c r="MO1216"/>
  <c r="LT1216"/>
  <c r="KY1216"/>
  <c r="KD1216"/>
  <c r="JI1216"/>
  <c r="IN1216"/>
  <c r="HS1216"/>
  <c r="GX1216"/>
  <c r="GC1216"/>
  <c r="FH1216"/>
  <c r="EM1216"/>
  <c r="DR1216"/>
  <c r="CW1216"/>
  <c r="CB1216"/>
  <c r="BG1216"/>
  <c r="AL1216"/>
  <c r="Q1216"/>
  <c r="YR1216"/>
  <c r="XV1217"/>
  <c r="XA1217"/>
  <c r="WF1217"/>
  <c r="VK1217"/>
  <c r="UP1217"/>
  <c r="TU1217"/>
  <c r="SZ1217"/>
  <c r="SE1217"/>
  <c r="RJ1217"/>
  <c r="QO1217"/>
  <c r="PT1217"/>
  <c r="OY1217"/>
  <c r="OD1217"/>
  <c r="NI1217"/>
  <c r="MN1217"/>
  <c r="LS1217"/>
  <c r="KX1217"/>
  <c r="KC1217"/>
  <c r="JH1217"/>
  <c r="IM1217"/>
  <c r="HR1217"/>
  <c r="GW1217"/>
  <c r="GB1217"/>
  <c r="FG1217"/>
  <c r="EL1217"/>
  <c r="DQ1217"/>
  <c r="CV1217"/>
  <c r="CA1217"/>
  <c r="BF1217"/>
  <c r="AK1217"/>
  <c r="P1217"/>
  <c r="YQ1217"/>
  <c r="XU1218"/>
  <c r="WZ1218"/>
  <c r="WE1218"/>
  <c r="VJ1218"/>
  <c r="UO1218"/>
  <c r="TT1218"/>
  <c r="SY1218"/>
  <c r="SD1218"/>
  <c r="RI1218"/>
  <c r="QN1218"/>
  <c r="PS1218"/>
  <c r="OX1218"/>
  <c r="OC1218"/>
  <c r="NH1218"/>
  <c r="MM1218"/>
  <c r="LR1218"/>
  <c r="KW1218"/>
  <c r="KB1218"/>
  <c r="JG1218"/>
  <c r="IL1218"/>
  <c r="HQ1218"/>
  <c r="GV1218"/>
  <c r="GA1218"/>
  <c r="FF1218"/>
  <c r="EK1218"/>
  <c r="DP1218"/>
  <c r="CU1218"/>
  <c r="BZ1218"/>
  <c r="BE1218"/>
  <c r="AJ1218"/>
  <c r="O1218"/>
  <c r="YP1218"/>
  <c r="XW1218"/>
  <c r="XB1218"/>
  <c r="WG1218"/>
  <c r="VL1218"/>
  <c r="UQ1218"/>
  <c r="TV1218"/>
  <c r="TA1218"/>
  <c r="SF1218"/>
  <c r="RK1218"/>
  <c r="QP1218"/>
  <c r="PU1218"/>
  <c r="OZ1218"/>
  <c r="OE1218"/>
  <c r="NJ1218"/>
  <c r="MO1218"/>
  <c r="LT1218"/>
  <c r="KY1218"/>
  <c r="KD1218"/>
  <c r="JI1218"/>
  <c r="IN1218"/>
  <c r="HS1218"/>
  <c r="GX1218"/>
  <c r="GC1218"/>
  <c r="FH1218"/>
  <c r="EM1218"/>
  <c r="DR1218"/>
  <c r="CW1218"/>
  <c r="CB1218"/>
  <c r="BG1218"/>
  <c r="AL1218"/>
  <c r="Q1218"/>
  <c r="YR1218"/>
  <c r="XV1219"/>
  <c r="XA1219"/>
  <c r="WF1219"/>
  <c r="VK1219"/>
  <c r="UP1219"/>
  <c r="TU1219"/>
  <c r="SZ1219"/>
  <c r="SE1219"/>
  <c r="RJ1219"/>
  <c r="QO1219"/>
  <c r="PT1219"/>
  <c r="OY1219"/>
  <c r="OD1219"/>
  <c r="NI1219"/>
  <c r="MN1219"/>
  <c r="LS1219"/>
  <c r="KX1219"/>
  <c r="KC1219"/>
  <c r="JH1219"/>
  <c r="IM1219"/>
  <c r="HR1219"/>
  <c r="GW1219"/>
  <c r="GB1219"/>
  <c r="FG1219"/>
  <c r="EL1219"/>
  <c r="DQ1219"/>
  <c r="CV1219"/>
  <c r="CA1219"/>
  <c r="BF1219"/>
  <c r="AK1219"/>
  <c r="P1219"/>
  <c r="YQ1219"/>
  <c r="XU1220"/>
  <c r="WZ1220"/>
  <c r="WE1220"/>
  <c r="VJ1220"/>
  <c r="UO1220"/>
  <c r="TT1220"/>
  <c r="SY1220"/>
  <c r="SD1220"/>
  <c r="RI1220"/>
  <c r="QN1220"/>
  <c r="PS1220"/>
  <c r="OX1220"/>
  <c r="OC1220"/>
  <c r="NH1220"/>
  <c r="MM1220"/>
  <c r="LR1220"/>
  <c r="KW1220"/>
  <c r="KB1220"/>
  <c r="JG1220"/>
  <c r="IL1220"/>
  <c r="HQ1220"/>
  <c r="GV1220"/>
  <c r="GA1220"/>
  <c r="FF1220"/>
  <c r="EK1220"/>
  <c r="DP1220"/>
  <c r="CU1220"/>
  <c r="BZ1220"/>
  <c r="BE1220"/>
  <c r="AJ1220"/>
  <c r="O1220"/>
  <c r="YP1220"/>
  <c r="XW1220"/>
  <c r="XB1220"/>
  <c r="WG1220"/>
  <c r="VL1220"/>
  <c r="UQ1220"/>
  <c r="TV1220"/>
  <c r="TA1220"/>
  <c r="SF1220"/>
  <c r="RK1220"/>
  <c r="QP1220"/>
  <c r="PU1220"/>
  <c r="OZ1220"/>
  <c r="OE1220"/>
  <c r="NJ1220"/>
  <c r="MO1220"/>
  <c r="LT1220"/>
  <c r="KY1220"/>
  <c r="KD1220"/>
  <c r="JI1220"/>
  <c r="IN1220"/>
  <c r="HS1220"/>
  <c r="GX1220"/>
  <c r="GC1220"/>
  <c r="FH1220"/>
  <c r="EM1220"/>
  <c r="DR1220"/>
  <c r="CW1220"/>
  <c r="CB1220"/>
  <c r="BG1220"/>
  <c r="AL1220"/>
  <c r="Q1220"/>
  <c r="YR1220"/>
  <c r="XV1221"/>
  <c r="XA1221"/>
  <c r="WF1221"/>
  <c r="VK1221"/>
  <c r="UP1221"/>
  <c r="TU1221"/>
  <c r="SZ1221"/>
  <c r="SE1221"/>
  <c r="RJ1221"/>
  <c r="QO1221"/>
  <c r="PT1221"/>
  <c r="OY1221"/>
  <c r="OD1221"/>
  <c r="NI1221"/>
  <c r="MN1221"/>
  <c r="LS1221"/>
  <c r="KX1221"/>
  <c r="KC1221"/>
  <c r="JH1221"/>
  <c r="IM1221"/>
  <c r="HR1221"/>
  <c r="GW1221"/>
  <c r="GB1221"/>
  <c r="FG1221"/>
  <c r="EL1221"/>
  <c r="DQ1221"/>
  <c r="CV1221"/>
  <c r="CA1221"/>
  <c r="BF1221"/>
  <c r="AK1221"/>
  <c r="P1221"/>
  <c r="YQ1221"/>
  <c r="XU1222"/>
  <c r="WZ1222"/>
  <c r="WE1222"/>
  <c r="VJ1222"/>
  <c r="UO1222"/>
  <c r="TT1222"/>
  <c r="SY1222"/>
  <c r="SD1222"/>
  <c r="RI1222"/>
  <c r="QN1222"/>
  <c r="PS1222"/>
  <c r="OX1222"/>
  <c r="OC1222"/>
  <c r="NH1222"/>
  <c r="MM1222"/>
  <c r="LR1222"/>
  <c r="KW1222"/>
  <c r="KB1222"/>
  <c r="JG1222"/>
  <c r="IL1222"/>
  <c r="HQ1222"/>
  <c r="GV1222"/>
  <c r="GA1222"/>
  <c r="FF1222"/>
  <c r="EK1222"/>
  <c r="DP1222"/>
  <c r="CU1222"/>
  <c r="BZ1222"/>
  <c r="BE1222"/>
  <c r="AJ1222"/>
  <c r="O1222"/>
  <c r="YP1222"/>
  <c r="XW1222"/>
  <c r="XB1222"/>
  <c r="WG1222"/>
  <c r="VL1222"/>
  <c r="UQ1222"/>
  <c r="TV1222"/>
  <c r="TA1222"/>
  <c r="SF1222"/>
  <c r="RK1222"/>
  <c r="QP1222"/>
  <c r="PU1222"/>
  <c r="OZ1222"/>
  <c r="OE1222"/>
  <c r="NJ1222"/>
  <c r="MO1222"/>
  <c r="LT1222"/>
  <c r="KY1222"/>
  <c r="KD1222"/>
  <c r="JI1222"/>
  <c r="IN1222"/>
  <c r="HS1222"/>
  <c r="GX1222"/>
  <c r="GC1222"/>
  <c r="FH1222"/>
  <c r="EM1222"/>
  <c r="DR1222"/>
  <c r="CW1222"/>
  <c r="CB1222"/>
  <c r="BG1222"/>
  <c r="AL1222"/>
  <c r="Q1222"/>
  <c r="YR1222"/>
  <c r="YQ1225"/>
  <c r="XV1225"/>
  <c r="XA1225"/>
  <c r="WF1225"/>
  <c r="VK1225"/>
  <c r="UP1225"/>
  <c r="TU1225"/>
  <c r="SZ1225"/>
  <c r="SE1225"/>
  <c r="RJ1225"/>
  <c r="QO1225"/>
  <c r="PT1225"/>
  <c r="OY1225"/>
  <c r="OD1225"/>
  <c r="NI1225"/>
  <c r="MN1225"/>
  <c r="LS1225"/>
  <c r="KX1225"/>
  <c r="KC1225"/>
  <c r="JH1225"/>
  <c r="IM1225"/>
  <c r="HR1225"/>
  <c r="GW1225"/>
  <c r="GB1225"/>
  <c r="FG1225"/>
  <c r="EL1225"/>
  <c r="DQ1225"/>
  <c r="CV1225"/>
  <c r="CA1225"/>
  <c r="BF1225"/>
  <c r="AK1225"/>
  <c r="P1225"/>
  <c r="YP1226"/>
  <c r="XU1226"/>
  <c r="WZ1226"/>
  <c r="WE1226"/>
  <c r="VJ1226"/>
  <c r="UO1226"/>
  <c r="TT1226"/>
  <c r="SY1226"/>
  <c r="SD1226"/>
  <c r="RI1226"/>
  <c r="QN1226"/>
  <c r="PS1226"/>
  <c r="OX1226"/>
  <c r="OC1226"/>
  <c r="NH1226"/>
  <c r="MM1226"/>
  <c r="LR1226"/>
  <c r="KW1226"/>
  <c r="KB1226"/>
  <c r="JG1226"/>
  <c r="IL1226"/>
  <c r="HQ1226"/>
  <c r="GV1226"/>
  <c r="GA1226"/>
  <c r="FF1226"/>
  <c r="EK1226"/>
  <c r="DP1226"/>
  <c r="CU1226"/>
  <c r="BZ1226"/>
  <c r="BE1226"/>
  <c r="AJ1226"/>
  <c r="O1226"/>
  <c r="YR1226"/>
  <c r="XW1226"/>
  <c r="XB1226"/>
  <c r="WG1226"/>
  <c r="VL1226"/>
  <c r="UQ1226"/>
  <c r="TV1226"/>
  <c r="TA1226"/>
  <c r="SF1226"/>
  <c r="RK1226"/>
  <c r="QP1226"/>
  <c r="PU1226"/>
  <c r="OZ1226"/>
  <c r="OE1226"/>
  <c r="NJ1226"/>
  <c r="MO1226"/>
  <c r="LT1226"/>
  <c r="KY1226"/>
  <c r="KD1226"/>
  <c r="JI1226"/>
  <c r="IN1226"/>
  <c r="HS1226"/>
  <c r="GX1226"/>
  <c r="GC1226"/>
  <c r="FH1226"/>
  <c r="EM1226"/>
  <c r="DR1226"/>
  <c r="CW1226"/>
  <c r="CB1226"/>
  <c r="BG1226"/>
  <c r="AL1226"/>
  <c r="Q1226"/>
  <c r="YQ1227"/>
  <c r="XV1227"/>
  <c r="XA1227"/>
  <c r="WF1227"/>
  <c r="VK1227"/>
  <c r="UP1227"/>
  <c r="TU1227"/>
  <c r="SZ1227"/>
  <c r="SE1227"/>
  <c r="RJ1227"/>
  <c r="QO1227"/>
  <c r="PT1227"/>
  <c r="OY1227"/>
  <c r="OD1227"/>
  <c r="NI1227"/>
  <c r="MN1227"/>
  <c r="LS1227"/>
  <c r="KX1227"/>
  <c r="KC1227"/>
  <c r="JH1227"/>
  <c r="IM1227"/>
  <c r="HR1227"/>
  <c r="GW1227"/>
  <c r="GB1227"/>
  <c r="FG1227"/>
  <c r="EL1227"/>
  <c r="DQ1227"/>
  <c r="CV1227"/>
  <c r="CA1227"/>
  <c r="BF1227"/>
  <c r="AK1227"/>
  <c r="P1227"/>
  <c r="YP1228"/>
  <c r="XU1228"/>
  <c r="WZ1228"/>
  <c r="WE1228"/>
  <c r="VJ1228"/>
  <c r="UO1228"/>
  <c r="TT1228"/>
  <c r="SY1228"/>
  <c r="SD1228"/>
  <c r="RI1228"/>
  <c r="QN1228"/>
  <c r="PS1228"/>
  <c r="OX1228"/>
  <c r="OC1228"/>
  <c r="NH1228"/>
  <c r="MM1228"/>
  <c r="LR1228"/>
  <c r="KW1228"/>
  <c r="KB1228"/>
  <c r="JG1228"/>
  <c r="IL1228"/>
  <c r="HQ1228"/>
  <c r="GV1228"/>
  <c r="GA1228"/>
  <c r="FF1228"/>
  <c r="EK1228"/>
  <c r="DP1228"/>
  <c r="CU1228"/>
  <c r="BZ1228"/>
  <c r="BE1228"/>
  <c r="AJ1228"/>
  <c r="O1228"/>
  <c r="YR1228"/>
  <c r="XW1228"/>
  <c r="XB1228"/>
  <c r="WG1228"/>
  <c r="VL1228"/>
  <c r="UQ1228"/>
  <c r="TV1228"/>
  <c r="TA1228"/>
  <c r="SF1228"/>
  <c r="RK1228"/>
  <c r="QP1228"/>
  <c r="PU1228"/>
  <c r="OZ1228"/>
  <c r="OE1228"/>
  <c r="NJ1228"/>
  <c r="MO1228"/>
  <c r="LT1228"/>
  <c r="KY1228"/>
  <c r="KD1228"/>
  <c r="JI1228"/>
  <c r="IN1228"/>
  <c r="HS1228"/>
  <c r="GX1228"/>
  <c r="GC1228"/>
  <c r="FH1228"/>
  <c r="EM1228"/>
  <c r="DR1228"/>
  <c r="CW1228"/>
  <c r="CB1228"/>
  <c r="BG1228"/>
  <c r="AL1228"/>
  <c r="Q1228"/>
  <c r="YQ1229"/>
  <c r="XV1229"/>
  <c r="XA1229"/>
  <c r="WF1229"/>
  <c r="VK1229"/>
  <c r="UP1229"/>
  <c r="TU1229"/>
  <c r="SZ1229"/>
  <c r="SE1229"/>
  <c r="RJ1229"/>
  <c r="QO1229"/>
  <c r="PT1229"/>
  <c r="OY1229"/>
  <c r="OD1229"/>
  <c r="NI1229"/>
  <c r="MN1229"/>
  <c r="LS1229"/>
  <c r="KX1229"/>
  <c r="KC1229"/>
  <c r="JH1229"/>
  <c r="IM1229"/>
  <c r="HR1229"/>
  <c r="GW1229"/>
  <c r="GB1229"/>
  <c r="FG1229"/>
  <c r="EL1229"/>
  <c r="DQ1229"/>
  <c r="CV1229"/>
  <c r="CA1229"/>
  <c r="BF1229"/>
  <c r="AK1229"/>
  <c r="P1229"/>
  <c r="YP1230"/>
  <c r="XU1230"/>
  <c r="WZ1230"/>
  <c r="WE1230"/>
  <c r="VJ1230"/>
  <c r="UO1230"/>
  <c r="TT1230"/>
  <c r="SY1230"/>
  <c r="SD1230"/>
  <c r="RI1230"/>
  <c r="QN1230"/>
  <c r="PS1230"/>
  <c r="OX1230"/>
  <c r="OC1230"/>
  <c r="NH1230"/>
  <c r="MM1230"/>
  <c r="LR1230"/>
  <c r="KW1230"/>
  <c r="KB1230"/>
  <c r="JG1230"/>
  <c r="IL1230"/>
  <c r="HQ1230"/>
  <c r="GV1230"/>
  <c r="GA1230"/>
  <c r="FF1230"/>
  <c r="EK1230"/>
  <c r="DP1230"/>
  <c r="CU1230"/>
  <c r="BZ1230"/>
  <c r="BE1230"/>
  <c r="AJ1230"/>
  <c r="O1230"/>
  <c r="YR1230"/>
  <c r="XW1230"/>
  <c r="XB1230"/>
  <c r="WG1230"/>
  <c r="VL1230"/>
  <c r="UQ1230"/>
  <c r="TV1230"/>
  <c r="TA1230"/>
  <c r="SF1230"/>
  <c r="RK1230"/>
  <c r="QP1230"/>
  <c r="PU1230"/>
  <c r="OZ1230"/>
  <c r="OE1230"/>
  <c r="NJ1230"/>
  <c r="MO1230"/>
  <c r="LT1230"/>
  <c r="KY1230"/>
  <c r="KD1230"/>
  <c r="JI1230"/>
  <c r="IN1230"/>
  <c r="HS1230"/>
  <c r="GX1230"/>
  <c r="GC1230"/>
  <c r="FH1230"/>
  <c r="EM1230"/>
  <c r="DR1230"/>
  <c r="CW1230"/>
  <c r="CB1230"/>
  <c r="BG1230"/>
  <c r="AL1230"/>
  <c r="Q1230"/>
  <c r="YQ1231"/>
  <c r="XV1231"/>
  <c r="XA1231"/>
  <c r="WF1231"/>
  <c r="VK1231"/>
  <c r="UP1231"/>
  <c r="TU1231"/>
  <c r="SZ1231"/>
  <c r="SE1231"/>
  <c r="RJ1231"/>
  <c r="QO1231"/>
  <c r="PT1231"/>
  <c r="OY1231"/>
  <c r="OD1231"/>
  <c r="NI1231"/>
  <c r="MN1231"/>
  <c r="LS1231"/>
  <c r="KX1231"/>
  <c r="KC1231"/>
  <c r="JH1231"/>
  <c r="IM1231"/>
  <c r="HR1231"/>
  <c r="GW1231"/>
  <c r="GB1231"/>
  <c r="FG1231"/>
  <c r="EL1231"/>
  <c r="DQ1231"/>
  <c r="CV1231"/>
  <c r="CA1231"/>
  <c r="BF1231"/>
  <c r="AK1231"/>
  <c r="P1231"/>
  <c r="YP1232"/>
  <c r="XU1232"/>
  <c r="WZ1232"/>
  <c r="WE1232"/>
  <c r="VJ1232"/>
  <c r="UO1232"/>
  <c r="TT1232"/>
  <c r="SY1232"/>
  <c r="SD1232"/>
  <c r="RI1232"/>
  <c r="QN1232"/>
  <c r="PS1232"/>
  <c r="OX1232"/>
  <c r="OC1232"/>
  <c r="NH1232"/>
  <c r="MM1232"/>
  <c r="LR1232"/>
  <c r="KW1232"/>
  <c r="KB1232"/>
  <c r="JG1232"/>
  <c r="IL1232"/>
  <c r="HQ1232"/>
  <c r="GV1232"/>
  <c r="GA1232"/>
  <c r="FF1232"/>
  <c r="EK1232"/>
  <c r="DP1232"/>
  <c r="CU1232"/>
  <c r="BZ1232"/>
  <c r="BE1232"/>
  <c r="AJ1232"/>
  <c r="O1232"/>
  <c r="YR1232"/>
  <c r="XW1232"/>
  <c r="XB1232"/>
  <c r="WG1232"/>
  <c r="VL1232"/>
  <c r="UQ1232"/>
  <c r="TV1232"/>
  <c r="TA1232"/>
  <c r="SF1232"/>
  <c r="RK1232"/>
  <c r="QP1232"/>
  <c r="PU1232"/>
  <c r="OZ1232"/>
  <c r="OE1232"/>
  <c r="NJ1232"/>
  <c r="MO1232"/>
  <c r="LT1232"/>
  <c r="KY1232"/>
  <c r="KD1232"/>
  <c r="JI1232"/>
  <c r="IN1232"/>
  <c r="HS1232"/>
  <c r="GX1232"/>
  <c r="GC1232"/>
  <c r="FH1232"/>
  <c r="EM1232"/>
  <c r="DR1232"/>
  <c r="CW1232"/>
  <c r="CB1232"/>
  <c r="BG1232"/>
  <c r="AL1232"/>
  <c r="Q1232"/>
  <c r="YQ1235"/>
  <c r="XV1235"/>
  <c r="XA1235"/>
  <c r="WF1235"/>
  <c r="VK1235"/>
  <c r="UP1235"/>
  <c r="TU1235"/>
  <c r="SZ1235"/>
  <c r="SE1235"/>
  <c r="RJ1235"/>
  <c r="QO1235"/>
  <c r="PT1235"/>
  <c r="OY1235"/>
  <c r="OD1235"/>
  <c r="NI1235"/>
  <c r="MN1235"/>
  <c r="LS1235"/>
  <c r="KX1235"/>
  <c r="KC1235"/>
  <c r="JH1235"/>
  <c r="IM1235"/>
  <c r="HR1235"/>
  <c r="GW1235"/>
  <c r="GB1235"/>
  <c r="FG1235"/>
  <c r="EL1235"/>
  <c r="DQ1235"/>
  <c r="CV1235"/>
  <c r="CA1235"/>
  <c r="BF1235"/>
  <c r="AK1235"/>
  <c r="P1235"/>
  <c r="YP1236"/>
  <c r="XU1236"/>
  <c r="WZ1236"/>
  <c r="WE1236"/>
  <c r="VJ1236"/>
  <c r="UO1236"/>
  <c r="TT1236"/>
  <c r="SY1236"/>
  <c r="SD1236"/>
  <c r="RI1236"/>
  <c r="QN1236"/>
  <c r="PS1236"/>
  <c r="OX1236"/>
  <c r="OC1236"/>
  <c r="NH1236"/>
  <c r="MM1236"/>
  <c r="LR1236"/>
  <c r="KW1236"/>
  <c r="KB1236"/>
  <c r="JG1236"/>
  <c r="IL1236"/>
  <c r="HQ1236"/>
  <c r="GV1236"/>
  <c r="GA1236"/>
  <c r="FF1236"/>
  <c r="EK1236"/>
  <c r="DP1236"/>
  <c r="CU1236"/>
  <c r="BZ1236"/>
  <c r="BE1236"/>
  <c r="AJ1236"/>
  <c r="O1236"/>
  <c r="YR1236"/>
  <c r="XW1236"/>
  <c r="XB1236"/>
  <c r="WG1236"/>
  <c r="VL1236"/>
  <c r="UQ1236"/>
  <c r="TV1236"/>
  <c r="TA1236"/>
  <c r="SF1236"/>
  <c r="RK1236"/>
  <c r="QP1236"/>
  <c r="PU1236"/>
  <c r="OZ1236"/>
  <c r="OE1236"/>
  <c r="NJ1236"/>
  <c r="MO1236"/>
  <c r="LT1236"/>
  <c r="KY1236"/>
  <c r="KD1236"/>
  <c r="JI1236"/>
  <c r="IN1236"/>
  <c r="HS1236"/>
  <c r="GX1236"/>
  <c r="GC1236"/>
  <c r="FH1236"/>
  <c r="EM1236"/>
  <c r="DR1236"/>
  <c r="CW1236"/>
  <c r="CB1236"/>
  <c r="BG1236"/>
  <c r="AL1236"/>
  <c r="Q1236"/>
  <c r="YQ1237"/>
  <c r="XV1237"/>
  <c r="XA1237"/>
  <c r="WF1237"/>
  <c r="VK1237"/>
  <c r="UP1237"/>
  <c r="TU1237"/>
  <c r="SZ1237"/>
  <c r="SE1237"/>
  <c r="RJ1237"/>
  <c r="QO1237"/>
  <c r="PT1237"/>
  <c r="OY1237"/>
  <c r="OD1237"/>
  <c r="NI1237"/>
  <c r="MN1237"/>
  <c r="LS1237"/>
  <c r="KX1237"/>
  <c r="KC1237"/>
  <c r="JH1237"/>
  <c r="IM1237"/>
  <c r="HR1237"/>
  <c r="GW1237"/>
  <c r="GB1237"/>
  <c r="FG1237"/>
  <c r="EL1237"/>
  <c r="DQ1237"/>
  <c r="CV1237"/>
  <c r="CA1237"/>
  <c r="BF1237"/>
  <c r="AK1237"/>
  <c r="P1237"/>
  <c r="YP1238"/>
  <c r="XU1238"/>
  <c r="WZ1238"/>
  <c r="WE1238"/>
  <c r="VJ1238"/>
  <c r="UO1238"/>
  <c r="TT1238"/>
  <c r="SY1238"/>
  <c r="SD1238"/>
  <c r="RI1238"/>
  <c r="QN1238"/>
  <c r="PS1238"/>
  <c r="OX1238"/>
  <c r="OC1238"/>
  <c r="NH1238"/>
  <c r="MM1238"/>
  <c r="LR1238"/>
  <c r="KW1238"/>
  <c r="KB1238"/>
  <c r="JG1238"/>
  <c r="IL1238"/>
  <c r="HQ1238"/>
  <c r="GV1238"/>
  <c r="GA1238"/>
  <c r="FF1238"/>
  <c r="EK1238"/>
  <c r="DP1238"/>
  <c r="CU1238"/>
  <c r="BZ1238"/>
  <c r="BE1238"/>
  <c r="AJ1238"/>
  <c r="O1238"/>
  <c r="YR1238"/>
  <c r="XW1238"/>
  <c r="XB1238"/>
  <c r="WG1238"/>
  <c r="VL1238"/>
  <c r="UQ1238"/>
  <c r="TV1238"/>
  <c r="TA1238"/>
  <c r="SF1238"/>
  <c r="RK1238"/>
  <c r="QP1238"/>
  <c r="PU1238"/>
  <c r="OZ1238"/>
  <c r="OE1238"/>
  <c r="NJ1238"/>
  <c r="MO1238"/>
  <c r="LT1238"/>
  <c r="KY1238"/>
  <c r="KD1238"/>
  <c r="JI1238"/>
  <c r="IN1238"/>
  <c r="HS1238"/>
  <c r="GX1238"/>
  <c r="GC1238"/>
  <c r="FH1238"/>
  <c r="EM1238"/>
  <c r="DR1238"/>
  <c r="CW1238"/>
  <c r="CB1238"/>
  <c r="BG1238"/>
  <c r="AL1238"/>
  <c r="Q1238"/>
  <c r="YQ1239"/>
  <c r="XV1239"/>
  <c r="XA1239"/>
  <c r="WF1239"/>
  <c r="VK1239"/>
  <c r="UP1239"/>
  <c r="TU1239"/>
  <c r="SZ1239"/>
  <c r="SE1239"/>
  <c r="RJ1239"/>
  <c r="QO1239"/>
  <c r="PT1239"/>
  <c r="OY1239"/>
  <c r="OD1239"/>
  <c r="NI1239"/>
  <c r="MN1239"/>
  <c r="LS1239"/>
  <c r="KX1239"/>
  <c r="KC1239"/>
  <c r="JH1239"/>
  <c r="IM1239"/>
  <c r="HR1239"/>
  <c r="GW1239"/>
  <c r="GB1239"/>
  <c r="FG1239"/>
  <c r="EL1239"/>
  <c r="DQ1239"/>
  <c r="CV1239"/>
  <c r="CA1239"/>
  <c r="BF1239"/>
  <c r="AK1239"/>
  <c r="P1239"/>
  <c r="XU1240"/>
  <c r="WZ1240"/>
  <c r="WE1240"/>
  <c r="VJ1240"/>
  <c r="UO1240"/>
  <c r="TT1240"/>
  <c r="SY1240"/>
  <c r="SD1240"/>
  <c r="RI1240"/>
  <c r="QN1240"/>
  <c r="PS1240"/>
  <c r="OX1240"/>
  <c r="OC1240"/>
  <c r="NH1240"/>
  <c r="MM1240"/>
  <c r="LR1240"/>
  <c r="KW1240"/>
  <c r="KB1240"/>
  <c r="JG1240"/>
  <c r="IL1240"/>
  <c r="HQ1240"/>
  <c r="GV1240"/>
  <c r="GA1240"/>
  <c r="YP1240"/>
  <c r="FF1240"/>
  <c r="EK1240"/>
  <c r="DP1240"/>
  <c r="CU1240"/>
  <c r="BZ1240"/>
  <c r="BE1240"/>
  <c r="AJ1240"/>
  <c r="O1240"/>
  <c r="XW1240"/>
  <c r="XB1240"/>
  <c r="WG1240"/>
  <c r="VL1240"/>
  <c r="UQ1240"/>
  <c r="TV1240"/>
  <c r="TA1240"/>
  <c r="SF1240"/>
  <c r="RK1240"/>
  <c r="QP1240"/>
  <c r="PU1240"/>
  <c r="OZ1240"/>
  <c r="OE1240"/>
  <c r="NJ1240"/>
  <c r="MO1240"/>
  <c r="LT1240"/>
  <c r="KY1240"/>
  <c r="KD1240"/>
  <c r="JI1240"/>
  <c r="IN1240"/>
  <c r="HS1240"/>
  <c r="GX1240"/>
  <c r="GC1240"/>
  <c r="YR1240"/>
  <c r="FH1240"/>
  <c r="EM1240"/>
  <c r="DR1240"/>
  <c r="CW1240"/>
  <c r="CB1240"/>
  <c r="BG1240"/>
  <c r="AL1240"/>
  <c r="Q1240"/>
  <c r="XV1241"/>
  <c r="XA1241"/>
  <c r="WF1241"/>
  <c r="VK1241"/>
  <c r="UP1241"/>
  <c r="TU1241"/>
  <c r="SZ1241"/>
  <c r="SE1241"/>
  <c r="RJ1241"/>
  <c r="QO1241"/>
  <c r="PT1241"/>
  <c r="OY1241"/>
  <c r="OD1241"/>
  <c r="NI1241"/>
  <c r="MN1241"/>
  <c r="LS1241"/>
  <c r="KX1241"/>
  <c r="KC1241"/>
  <c r="JH1241"/>
  <c r="IM1241"/>
  <c r="HR1241"/>
  <c r="GW1241"/>
  <c r="GB1241"/>
  <c r="FG1241"/>
  <c r="EL1241"/>
  <c r="DQ1241"/>
  <c r="CV1241"/>
  <c r="CA1241"/>
  <c r="BF1241"/>
  <c r="AK1241"/>
  <c r="P1241"/>
  <c r="YQ1241"/>
  <c r="XU1242"/>
  <c r="WZ1242"/>
  <c r="WE1242"/>
  <c r="VJ1242"/>
  <c r="UO1242"/>
  <c r="TT1242"/>
  <c r="SY1242"/>
  <c r="SD1242"/>
  <c r="RI1242"/>
  <c r="QN1242"/>
  <c r="PS1242"/>
  <c r="OX1242"/>
  <c r="OC1242"/>
  <c r="NH1242"/>
  <c r="MM1242"/>
  <c r="LR1242"/>
  <c r="KW1242"/>
  <c r="KB1242"/>
  <c r="JG1242"/>
  <c r="IL1242"/>
  <c r="HQ1242"/>
  <c r="GV1242"/>
  <c r="GA1242"/>
  <c r="FF1242"/>
  <c r="EK1242"/>
  <c r="DP1242"/>
  <c r="CU1242"/>
  <c r="BZ1242"/>
  <c r="BE1242"/>
  <c r="AJ1242"/>
  <c r="O1242"/>
  <c r="YP1242"/>
  <c r="XW1242"/>
  <c r="XB1242"/>
  <c r="WG1242"/>
  <c r="VL1242"/>
  <c r="UQ1242"/>
  <c r="TV1242"/>
  <c r="TA1242"/>
  <c r="SF1242"/>
  <c r="RK1242"/>
  <c r="QP1242"/>
  <c r="PU1242"/>
  <c r="OZ1242"/>
  <c r="OE1242"/>
  <c r="NJ1242"/>
  <c r="MO1242"/>
  <c r="LT1242"/>
  <c r="KY1242"/>
  <c r="KD1242"/>
  <c r="JI1242"/>
  <c r="IN1242"/>
  <c r="HS1242"/>
  <c r="GX1242"/>
  <c r="GC1242"/>
  <c r="FH1242"/>
  <c r="EM1242"/>
  <c r="DR1242"/>
  <c r="CW1242"/>
  <c r="CB1242"/>
  <c r="BG1242"/>
  <c r="AL1242"/>
  <c r="Q1242"/>
  <c r="YR1242"/>
  <c r="YQ1253"/>
  <c r="XV1253"/>
  <c r="XA1253"/>
  <c r="WF1253"/>
  <c r="VK1253"/>
  <c r="UP1253"/>
  <c r="TU1253"/>
  <c r="SZ1253"/>
  <c r="SE1253"/>
  <c r="RJ1253"/>
  <c r="QO1253"/>
  <c r="PT1253"/>
  <c r="OY1253"/>
  <c r="OD1253"/>
  <c r="NI1253"/>
  <c r="MN1253"/>
  <c r="LS1253"/>
  <c r="KX1253"/>
  <c r="KC1253"/>
  <c r="JH1253"/>
  <c r="IM1253"/>
  <c r="HR1253"/>
  <c r="GW1253"/>
  <c r="GB1253"/>
  <c r="FG1253"/>
  <c r="EL1253"/>
  <c r="DQ1253"/>
  <c r="CV1253"/>
  <c r="CA1253"/>
  <c r="BF1253"/>
  <c r="AK1253"/>
  <c r="P1253"/>
  <c r="XU1254"/>
  <c r="WZ1254"/>
  <c r="WE1254"/>
  <c r="VJ1254"/>
  <c r="UO1254"/>
  <c r="TT1254"/>
  <c r="SY1254"/>
  <c r="SD1254"/>
  <c r="RI1254"/>
  <c r="QN1254"/>
  <c r="PS1254"/>
  <c r="OX1254"/>
  <c r="OC1254"/>
  <c r="NH1254"/>
  <c r="MM1254"/>
  <c r="LR1254"/>
  <c r="KW1254"/>
  <c r="KB1254"/>
  <c r="JG1254"/>
  <c r="IL1254"/>
  <c r="HQ1254"/>
  <c r="GV1254"/>
  <c r="GA1254"/>
  <c r="FF1254"/>
  <c r="EK1254"/>
  <c r="DP1254"/>
  <c r="CU1254"/>
  <c r="BZ1254"/>
  <c r="BE1254"/>
  <c r="AJ1254"/>
  <c r="O1254"/>
  <c r="YP1254"/>
  <c r="XW1254"/>
  <c r="XB1254"/>
  <c r="WG1254"/>
  <c r="VL1254"/>
  <c r="UQ1254"/>
  <c r="TV1254"/>
  <c r="TA1254"/>
  <c r="SF1254"/>
  <c r="RK1254"/>
  <c r="QP1254"/>
  <c r="PU1254"/>
  <c r="OZ1254"/>
  <c r="OE1254"/>
  <c r="NJ1254"/>
  <c r="MO1254"/>
  <c r="LT1254"/>
  <c r="KY1254"/>
  <c r="KD1254"/>
  <c r="JI1254"/>
  <c r="IN1254"/>
  <c r="HS1254"/>
  <c r="GX1254"/>
  <c r="GC1254"/>
  <c r="FH1254"/>
  <c r="EM1254"/>
  <c r="DR1254"/>
  <c r="CW1254"/>
  <c r="CB1254"/>
  <c r="BG1254"/>
  <c r="AL1254"/>
  <c r="Q1254"/>
  <c r="YR1254"/>
  <c r="XV1255"/>
  <c r="XA1255"/>
  <c r="WF1255"/>
  <c r="VK1255"/>
  <c r="UP1255"/>
  <c r="TU1255"/>
  <c r="SZ1255"/>
  <c r="SE1255"/>
  <c r="RJ1255"/>
  <c r="QO1255"/>
  <c r="PT1255"/>
  <c r="OY1255"/>
  <c r="OD1255"/>
  <c r="NI1255"/>
  <c r="MN1255"/>
  <c r="LS1255"/>
  <c r="KX1255"/>
  <c r="KC1255"/>
  <c r="JH1255"/>
  <c r="IM1255"/>
  <c r="HR1255"/>
  <c r="GW1255"/>
  <c r="YQ1255"/>
  <c r="GB1255"/>
  <c r="FG1255"/>
  <c r="EL1255"/>
  <c r="DQ1255"/>
  <c r="CV1255"/>
  <c r="CA1255"/>
  <c r="BF1255"/>
  <c r="AK1255"/>
  <c r="P1255"/>
  <c r="YP1257"/>
  <c r="XU1257"/>
  <c r="WZ1257"/>
  <c r="WE1257"/>
  <c r="VJ1257"/>
  <c r="UO1257"/>
  <c r="TT1257"/>
  <c r="SY1257"/>
  <c r="SD1257"/>
  <c r="RI1257"/>
  <c r="QN1257"/>
  <c r="PS1257"/>
  <c r="OX1257"/>
  <c r="OC1257"/>
  <c r="NH1257"/>
  <c r="MM1257"/>
  <c r="LR1257"/>
  <c r="KW1257"/>
  <c r="KB1257"/>
  <c r="JG1257"/>
  <c r="IL1257"/>
  <c r="HQ1257"/>
  <c r="GV1257"/>
  <c r="GA1257"/>
  <c r="FF1257"/>
  <c r="EK1257"/>
  <c r="DP1257"/>
  <c r="CU1257"/>
  <c r="BZ1257"/>
  <c r="BE1257"/>
  <c r="AJ1257"/>
  <c r="O1257"/>
  <c r="YR1257"/>
  <c r="XW1257"/>
  <c r="XB1257"/>
  <c r="WG1257"/>
  <c r="VL1257"/>
  <c r="UQ1257"/>
  <c r="TV1257"/>
  <c r="TA1257"/>
  <c r="SF1257"/>
  <c r="RK1257"/>
  <c r="QP1257"/>
  <c r="PU1257"/>
  <c r="OZ1257"/>
  <c r="OE1257"/>
  <c r="NJ1257"/>
  <c r="MO1257"/>
  <c r="LT1257"/>
  <c r="KY1257"/>
  <c r="KD1257"/>
  <c r="JI1257"/>
  <c r="IN1257"/>
  <c r="HS1257"/>
  <c r="GX1257"/>
  <c r="GC1257"/>
  <c r="FH1257"/>
  <c r="EM1257"/>
  <c r="DR1257"/>
  <c r="CW1257"/>
  <c r="CB1257"/>
  <c r="BG1257"/>
  <c r="AL1257"/>
  <c r="Q1257"/>
  <c r="XV1258"/>
  <c r="XA1258"/>
  <c r="WF1258"/>
  <c r="VK1258"/>
  <c r="UP1258"/>
  <c r="TU1258"/>
  <c r="SZ1258"/>
  <c r="SE1258"/>
  <c r="RJ1258"/>
  <c r="QO1258"/>
  <c r="PT1258"/>
  <c r="OY1258"/>
  <c r="OD1258"/>
  <c r="NI1258"/>
  <c r="YQ1258"/>
  <c r="MN1258"/>
  <c r="LS1258"/>
  <c r="KX1258"/>
  <c r="KC1258"/>
  <c r="JH1258"/>
  <c r="IM1258"/>
  <c r="HR1258"/>
  <c r="GW1258"/>
  <c r="GB1258"/>
  <c r="FG1258"/>
  <c r="EL1258"/>
  <c r="DQ1258"/>
  <c r="CV1258"/>
  <c r="CA1258"/>
  <c r="BF1258"/>
  <c r="AK1258"/>
  <c r="P1258"/>
  <c r="YP1259"/>
  <c r="XU1259"/>
  <c r="WZ1259"/>
  <c r="WE1259"/>
  <c r="VJ1259"/>
  <c r="UO1259"/>
  <c r="TT1259"/>
  <c r="SY1259"/>
  <c r="SD1259"/>
  <c r="RI1259"/>
  <c r="QN1259"/>
  <c r="PS1259"/>
  <c r="OX1259"/>
  <c r="OC1259"/>
  <c r="NH1259"/>
  <c r="MM1259"/>
  <c r="LR1259"/>
  <c r="KW1259"/>
  <c r="KB1259"/>
  <c r="JG1259"/>
  <c r="IL1259"/>
  <c r="HQ1259"/>
  <c r="GV1259"/>
  <c r="GA1259"/>
  <c r="FF1259"/>
  <c r="EK1259"/>
  <c r="DP1259"/>
  <c r="CU1259"/>
  <c r="BZ1259"/>
  <c r="BE1259"/>
  <c r="AJ1259"/>
  <c r="O1259"/>
  <c r="YR1259"/>
  <c r="XW1259"/>
  <c r="XB1259"/>
  <c r="WG1259"/>
  <c r="VL1259"/>
  <c r="UQ1259"/>
  <c r="TV1259"/>
  <c r="TA1259"/>
  <c r="SF1259"/>
  <c r="RK1259"/>
  <c r="QP1259"/>
  <c r="PU1259"/>
  <c r="OZ1259"/>
  <c r="OE1259"/>
  <c r="NJ1259"/>
  <c r="MO1259"/>
  <c r="LT1259"/>
  <c r="KY1259"/>
  <c r="KD1259"/>
  <c r="JI1259"/>
  <c r="IN1259"/>
  <c r="HS1259"/>
  <c r="GX1259"/>
  <c r="GC1259"/>
  <c r="FH1259"/>
  <c r="EM1259"/>
  <c r="DR1259"/>
  <c r="CW1259"/>
  <c r="CB1259"/>
  <c r="BG1259"/>
  <c r="AL1259"/>
  <c r="Q1259"/>
  <c r="YT1181"/>
  <c r="XY1181"/>
  <c r="XD1181"/>
  <c r="WI1181"/>
  <c r="VN1181"/>
  <c r="US1181"/>
  <c r="TX1181"/>
  <c r="TC1181"/>
  <c r="SH1181"/>
  <c r="RM1181"/>
  <c r="QR1181"/>
  <c r="PW1181"/>
  <c r="PB1181"/>
  <c r="OG1181"/>
  <c r="NL1181"/>
  <c r="MQ1181"/>
  <c r="LV1181"/>
  <c r="LA1181"/>
  <c r="KF1181"/>
  <c r="JK1181"/>
  <c r="IP1181"/>
  <c r="HU1181"/>
  <c r="GZ1181"/>
  <c r="GE1181"/>
  <c r="FJ1181"/>
  <c r="EO1181"/>
  <c r="DT1181"/>
  <c r="CY1181"/>
  <c r="CD1181"/>
  <c r="BI1181"/>
  <c r="AN1181"/>
  <c r="S1181"/>
  <c r="YS1182"/>
  <c r="XX1182"/>
  <c r="XC1182"/>
  <c r="WH1182"/>
  <c r="VM1182"/>
  <c r="UR1182"/>
  <c r="TW1182"/>
  <c r="TB1182"/>
  <c r="SG1182"/>
  <c r="RL1182"/>
  <c r="QQ1182"/>
  <c r="PV1182"/>
  <c r="PA1182"/>
  <c r="OF1182"/>
  <c r="NK1182"/>
  <c r="MP1182"/>
  <c r="LU1182"/>
  <c r="KZ1182"/>
  <c r="KE1182"/>
  <c r="JJ1182"/>
  <c r="IO1182"/>
  <c r="HT1182"/>
  <c r="GY1182"/>
  <c r="GD1182"/>
  <c r="FI1182"/>
  <c r="EN1182"/>
  <c r="DS1182"/>
  <c r="CX1182"/>
  <c r="CC1182"/>
  <c r="BH1182"/>
  <c r="AM1182"/>
  <c r="R1182"/>
  <c r="YU1182"/>
  <c r="XZ1182"/>
  <c r="XE1182"/>
  <c r="WJ1182"/>
  <c r="VO1182"/>
  <c r="UT1182"/>
  <c r="TY1182"/>
  <c r="TD1182"/>
  <c r="SI1182"/>
  <c r="RN1182"/>
  <c r="QS1182"/>
  <c r="PX1182"/>
  <c r="PC1182"/>
  <c r="OH1182"/>
  <c r="NM1182"/>
  <c r="MR1182"/>
  <c r="LW1182"/>
  <c r="LB1182"/>
  <c r="KG1182"/>
  <c r="JL1182"/>
  <c r="IQ1182"/>
  <c r="HV1182"/>
  <c r="HA1182"/>
  <c r="GF1182"/>
  <c r="FK1182"/>
  <c r="EP1182"/>
  <c r="DU1182"/>
  <c r="CZ1182"/>
  <c r="CE1182"/>
  <c r="BJ1182"/>
  <c r="AO1182"/>
  <c r="T1182"/>
  <c r="YT1183"/>
  <c r="XY1183"/>
  <c r="XD1183"/>
  <c r="WI1183"/>
  <c r="VN1183"/>
  <c r="US1183"/>
  <c r="TX1183"/>
  <c r="TC1183"/>
  <c r="SH1183"/>
  <c r="RM1183"/>
  <c r="QR1183"/>
  <c r="PW1183"/>
  <c r="PB1183"/>
  <c r="OG1183"/>
  <c r="NL1183"/>
  <c r="MQ1183"/>
  <c r="LV1183"/>
  <c r="LA1183"/>
  <c r="KF1183"/>
  <c r="JK1183"/>
  <c r="IP1183"/>
  <c r="HU1183"/>
  <c r="GZ1183"/>
  <c r="GE1183"/>
  <c r="FJ1183"/>
  <c r="EO1183"/>
  <c r="DT1183"/>
  <c r="CY1183"/>
  <c r="CD1183"/>
  <c r="BI1183"/>
  <c r="AN1183"/>
  <c r="S1183"/>
  <c r="YS1184"/>
  <c r="XX1184"/>
  <c r="XC1184"/>
  <c r="WH1184"/>
  <c r="VM1184"/>
  <c r="UR1184"/>
  <c r="TW1184"/>
  <c r="TB1184"/>
  <c r="SG1184"/>
  <c r="RL1184"/>
  <c r="QQ1184"/>
  <c r="PV1184"/>
  <c r="PA1184"/>
  <c r="OF1184"/>
  <c r="NK1184"/>
  <c r="MP1184"/>
  <c r="LU1184"/>
  <c r="KZ1184"/>
  <c r="KE1184"/>
  <c r="JJ1184"/>
  <c r="IO1184"/>
  <c r="HT1184"/>
  <c r="GY1184"/>
  <c r="GD1184"/>
  <c r="FI1184"/>
  <c r="EN1184"/>
  <c r="DS1184"/>
  <c r="CX1184"/>
  <c r="CC1184"/>
  <c r="BH1184"/>
  <c r="AM1184"/>
  <c r="R1184"/>
  <c r="YU1184"/>
  <c r="XZ1184"/>
  <c r="XE1184"/>
  <c r="WJ1184"/>
  <c r="VO1184"/>
  <c r="UT1184"/>
  <c r="TY1184"/>
  <c r="TD1184"/>
  <c r="SI1184"/>
  <c r="RN1184"/>
  <c r="QS1184"/>
  <c r="PX1184"/>
  <c r="PC1184"/>
  <c r="OH1184"/>
  <c r="NM1184"/>
  <c r="MR1184"/>
  <c r="LW1184"/>
  <c r="LB1184"/>
  <c r="KG1184"/>
  <c r="JL1184"/>
  <c r="IQ1184"/>
  <c r="HV1184"/>
  <c r="HA1184"/>
  <c r="GF1184"/>
  <c r="FK1184"/>
  <c r="EP1184"/>
  <c r="DU1184"/>
  <c r="CZ1184"/>
  <c r="CE1184"/>
  <c r="BJ1184"/>
  <c r="AO1184"/>
  <c r="T1184"/>
  <c r="YT1185"/>
  <c r="XY1185"/>
  <c r="XD1185"/>
  <c r="WI1185"/>
  <c r="VN1185"/>
  <c r="US1185"/>
  <c r="TX1185"/>
  <c r="TC1185"/>
  <c r="SH1185"/>
  <c r="RM1185"/>
  <c r="QR1185"/>
  <c r="PW1185"/>
  <c r="PB1185"/>
  <c r="OG1185"/>
  <c r="NL1185"/>
  <c r="MQ1185"/>
  <c r="LV1185"/>
  <c r="LA1185"/>
  <c r="KF1185"/>
  <c r="JK1185"/>
  <c r="IP1185"/>
  <c r="HU1185"/>
  <c r="GZ1185"/>
  <c r="GE1185"/>
  <c r="FJ1185"/>
  <c r="EO1185"/>
  <c r="DT1185"/>
  <c r="CY1185"/>
  <c r="CD1185"/>
  <c r="BI1185"/>
  <c r="AN1185"/>
  <c r="S1185"/>
  <c r="YS1186"/>
  <c r="XX1186"/>
  <c r="XC1186"/>
  <c r="WH1186"/>
  <c r="VM1186"/>
  <c r="UR1186"/>
  <c r="TW1186"/>
  <c r="TB1186"/>
  <c r="SG1186"/>
  <c r="RL1186"/>
  <c r="QQ1186"/>
  <c r="PV1186"/>
  <c r="PA1186"/>
  <c r="OF1186"/>
  <c r="NK1186"/>
  <c r="MP1186"/>
  <c r="LU1186"/>
  <c r="KZ1186"/>
  <c r="KE1186"/>
  <c r="JJ1186"/>
  <c r="IO1186"/>
  <c r="HT1186"/>
  <c r="GY1186"/>
  <c r="GD1186"/>
  <c r="FI1186"/>
  <c r="EN1186"/>
  <c r="DS1186"/>
  <c r="CX1186"/>
  <c r="CC1186"/>
  <c r="BH1186"/>
  <c r="AM1186"/>
  <c r="R1186"/>
  <c r="YU1186"/>
  <c r="XZ1186"/>
  <c r="XE1186"/>
  <c r="WJ1186"/>
  <c r="VO1186"/>
  <c r="UT1186"/>
  <c r="TY1186"/>
  <c r="TD1186"/>
  <c r="SI1186"/>
  <c r="RN1186"/>
  <c r="QS1186"/>
  <c r="PX1186"/>
  <c r="PC1186"/>
  <c r="OH1186"/>
  <c r="NM1186"/>
  <c r="MR1186"/>
  <c r="LW1186"/>
  <c r="LB1186"/>
  <c r="KG1186"/>
  <c r="JL1186"/>
  <c r="IQ1186"/>
  <c r="HV1186"/>
  <c r="HA1186"/>
  <c r="GF1186"/>
  <c r="FK1186"/>
  <c r="EP1186"/>
  <c r="DU1186"/>
  <c r="CZ1186"/>
  <c r="CE1186"/>
  <c r="BJ1186"/>
  <c r="AO1186"/>
  <c r="T1186"/>
  <c r="YT1187"/>
  <c r="XY1187"/>
  <c r="XD1187"/>
  <c r="WI1187"/>
  <c r="VN1187"/>
  <c r="US1187"/>
  <c r="TX1187"/>
  <c r="TC1187"/>
  <c r="SH1187"/>
  <c r="RM1187"/>
  <c r="QR1187"/>
  <c r="PW1187"/>
  <c r="PB1187"/>
  <c r="OG1187"/>
  <c r="NL1187"/>
  <c r="MQ1187"/>
  <c r="LV1187"/>
  <c r="LA1187"/>
  <c r="KF1187"/>
  <c r="JK1187"/>
  <c r="IP1187"/>
  <c r="HU1187"/>
  <c r="GZ1187"/>
  <c r="GE1187"/>
  <c r="FJ1187"/>
  <c r="EO1187"/>
  <c r="DT1187"/>
  <c r="CY1187"/>
  <c r="CD1187"/>
  <c r="BI1187"/>
  <c r="AN1187"/>
  <c r="S1187"/>
  <c r="YS1188"/>
  <c r="XX1188"/>
  <c r="XC1188"/>
  <c r="WH1188"/>
  <c r="VM1188"/>
  <c r="UR1188"/>
  <c r="TW1188"/>
  <c r="TB1188"/>
  <c r="SG1188"/>
  <c r="RL1188"/>
  <c r="QQ1188"/>
  <c r="PV1188"/>
  <c r="PA1188"/>
  <c r="OF1188"/>
  <c r="NK1188"/>
  <c r="MP1188"/>
  <c r="LU1188"/>
  <c r="KZ1188"/>
  <c r="KE1188"/>
  <c r="JJ1188"/>
  <c r="IO1188"/>
  <c r="HT1188"/>
  <c r="GY1188"/>
  <c r="GD1188"/>
  <c r="FI1188"/>
  <c r="EN1188"/>
  <c r="DS1188"/>
  <c r="CX1188"/>
  <c r="CC1188"/>
  <c r="BH1188"/>
  <c r="AM1188"/>
  <c r="R1188"/>
  <c r="YU1188"/>
  <c r="XZ1188"/>
  <c r="XE1188"/>
  <c r="WJ1188"/>
  <c r="VO1188"/>
  <c r="UT1188"/>
  <c r="TY1188"/>
  <c r="TD1188"/>
  <c r="SI1188"/>
  <c r="RN1188"/>
  <c r="QS1188"/>
  <c r="PX1188"/>
  <c r="PC1188"/>
  <c r="OH1188"/>
  <c r="NM1188"/>
  <c r="MR1188"/>
  <c r="LW1188"/>
  <c r="LB1188"/>
  <c r="KG1188"/>
  <c r="JL1188"/>
  <c r="IQ1188"/>
  <c r="HV1188"/>
  <c r="HA1188"/>
  <c r="GF1188"/>
  <c r="FK1188"/>
  <c r="EP1188"/>
  <c r="DU1188"/>
  <c r="CZ1188"/>
  <c r="CE1188"/>
  <c r="BJ1188"/>
  <c r="AO1188"/>
  <c r="T1188"/>
  <c r="YT1189"/>
  <c r="XY1189"/>
  <c r="XD1189"/>
  <c r="WI1189"/>
  <c r="VN1189"/>
  <c r="US1189"/>
  <c r="TX1189"/>
  <c r="TC1189"/>
  <c r="SH1189"/>
  <c r="RM1189"/>
  <c r="QR1189"/>
  <c r="PW1189"/>
  <c r="PB1189"/>
  <c r="OG1189"/>
  <c r="NL1189"/>
  <c r="MQ1189"/>
  <c r="LV1189"/>
  <c r="LA1189"/>
  <c r="KF1189"/>
  <c r="JK1189"/>
  <c r="IP1189"/>
  <c r="HU1189"/>
  <c r="GZ1189"/>
  <c r="GE1189"/>
  <c r="FJ1189"/>
  <c r="EO1189"/>
  <c r="DT1189"/>
  <c r="CY1189"/>
  <c r="CD1189"/>
  <c r="BI1189"/>
  <c r="AN1189"/>
  <c r="S1189"/>
  <c r="YS1190"/>
  <c r="XX1190"/>
  <c r="XC1190"/>
  <c r="WH1190"/>
  <c r="VM1190"/>
  <c r="UR1190"/>
  <c r="TW1190"/>
  <c r="TB1190"/>
  <c r="SG1190"/>
  <c r="RL1190"/>
  <c r="QQ1190"/>
  <c r="PV1190"/>
  <c r="PA1190"/>
  <c r="OF1190"/>
  <c r="NK1190"/>
  <c r="MP1190"/>
  <c r="LU1190"/>
  <c r="KZ1190"/>
  <c r="KE1190"/>
  <c r="JJ1190"/>
  <c r="IO1190"/>
  <c r="HT1190"/>
  <c r="GY1190"/>
  <c r="GD1190"/>
  <c r="FI1190"/>
  <c r="EN1190"/>
  <c r="DS1190"/>
  <c r="CX1190"/>
  <c r="CC1190"/>
  <c r="BH1190"/>
  <c r="AM1190"/>
  <c r="R1190"/>
  <c r="YU1190"/>
  <c r="XZ1190"/>
  <c r="XE1190"/>
  <c r="WJ1190"/>
  <c r="VO1190"/>
  <c r="UT1190"/>
  <c r="TY1190"/>
  <c r="TD1190"/>
  <c r="SI1190"/>
  <c r="RN1190"/>
  <c r="QS1190"/>
  <c r="PX1190"/>
  <c r="PC1190"/>
  <c r="OH1190"/>
  <c r="NM1190"/>
  <c r="MR1190"/>
  <c r="LW1190"/>
  <c r="LB1190"/>
  <c r="KG1190"/>
  <c r="JL1190"/>
  <c r="IQ1190"/>
  <c r="HV1190"/>
  <c r="HA1190"/>
  <c r="GF1190"/>
  <c r="FK1190"/>
  <c r="EP1190"/>
  <c r="DU1190"/>
  <c r="CZ1190"/>
  <c r="CE1190"/>
  <c r="BJ1190"/>
  <c r="AO1190"/>
  <c r="T1190"/>
  <c r="YT1191"/>
  <c r="XY1191"/>
  <c r="XD1191"/>
  <c r="WI1191"/>
  <c r="VN1191"/>
  <c r="US1191"/>
  <c r="TX1191"/>
  <c r="TC1191"/>
  <c r="SH1191"/>
  <c r="RM1191"/>
  <c r="QR1191"/>
  <c r="PW1191"/>
  <c r="PB1191"/>
  <c r="OG1191"/>
  <c r="NL1191"/>
  <c r="MQ1191"/>
  <c r="LV1191"/>
  <c r="LA1191"/>
  <c r="KF1191"/>
  <c r="JK1191"/>
  <c r="IP1191"/>
  <c r="HU1191"/>
  <c r="GZ1191"/>
  <c r="GE1191"/>
  <c r="FJ1191"/>
  <c r="EO1191"/>
  <c r="DT1191"/>
  <c r="CY1191"/>
  <c r="CD1191"/>
  <c r="BI1191"/>
  <c r="AN1191"/>
  <c r="S1191"/>
  <c r="YS1192"/>
  <c r="XX1192"/>
  <c r="XC1192"/>
  <c r="WH1192"/>
  <c r="VM1192"/>
  <c r="UR1192"/>
  <c r="TW1192"/>
  <c r="TB1192"/>
  <c r="SG1192"/>
  <c r="RL1192"/>
  <c r="QQ1192"/>
  <c r="PV1192"/>
  <c r="PA1192"/>
  <c r="OF1192"/>
  <c r="NK1192"/>
  <c r="MP1192"/>
  <c r="LU1192"/>
  <c r="KZ1192"/>
  <c r="KE1192"/>
  <c r="JJ1192"/>
  <c r="IO1192"/>
  <c r="HT1192"/>
  <c r="GY1192"/>
  <c r="GD1192"/>
  <c r="FI1192"/>
  <c r="EN1192"/>
  <c r="DS1192"/>
  <c r="CX1192"/>
  <c r="CC1192"/>
  <c r="BH1192"/>
  <c r="AM1192"/>
  <c r="R1192"/>
  <c r="YU1192"/>
  <c r="XZ1192"/>
  <c r="XE1192"/>
  <c r="WJ1192"/>
  <c r="VO1192"/>
  <c r="UT1192"/>
  <c r="TY1192"/>
  <c r="TD1192"/>
  <c r="SI1192"/>
  <c r="RN1192"/>
  <c r="QS1192"/>
  <c r="PX1192"/>
  <c r="PC1192"/>
  <c r="OH1192"/>
  <c r="NM1192"/>
  <c r="MR1192"/>
  <c r="LW1192"/>
  <c r="LB1192"/>
  <c r="KG1192"/>
  <c r="JL1192"/>
  <c r="IQ1192"/>
  <c r="HV1192"/>
  <c r="HA1192"/>
  <c r="GF1192"/>
  <c r="FK1192"/>
  <c r="EP1192"/>
  <c r="DU1192"/>
  <c r="CZ1192"/>
  <c r="CE1192"/>
  <c r="BJ1192"/>
  <c r="AO1192"/>
  <c r="T1192"/>
  <c r="YT1215"/>
  <c r="XY1215"/>
  <c r="XD1215"/>
  <c r="WI1215"/>
  <c r="VN1215"/>
  <c r="US1215"/>
  <c r="TX1215"/>
  <c r="TC1215"/>
  <c r="SH1215"/>
  <c r="RM1215"/>
  <c r="QR1215"/>
  <c r="PW1215"/>
  <c r="PB1215"/>
  <c r="OG1215"/>
  <c r="NL1215"/>
  <c r="MQ1215"/>
  <c r="LV1215"/>
  <c r="LA1215"/>
  <c r="KF1215"/>
  <c r="JK1215"/>
  <c r="IP1215"/>
  <c r="HU1215"/>
  <c r="GZ1215"/>
  <c r="GE1215"/>
  <c r="FJ1215"/>
  <c r="EO1215"/>
  <c r="DT1215"/>
  <c r="CY1215"/>
  <c r="CD1215"/>
  <c r="BI1215"/>
  <c r="AN1215"/>
  <c r="S1215"/>
  <c r="YS1216"/>
  <c r="XX1216"/>
  <c r="XC1216"/>
  <c r="WH1216"/>
  <c r="VM1216"/>
  <c r="UR1216"/>
  <c r="TW1216"/>
  <c r="TB1216"/>
  <c r="SG1216"/>
  <c r="RL1216"/>
  <c r="QQ1216"/>
  <c r="PV1216"/>
  <c r="PA1216"/>
  <c r="OF1216"/>
  <c r="NK1216"/>
  <c r="MP1216"/>
  <c r="LU1216"/>
  <c r="KZ1216"/>
  <c r="KE1216"/>
  <c r="JJ1216"/>
  <c r="IO1216"/>
  <c r="HT1216"/>
  <c r="GY1216"/>
  <c r="GD1216"/>
  <c r="FI1216"/>
  <c r="EN1216"/>
  <c r="DS1216"/>
  <c r="CX1216"/>
  <c r="CC1216"/>
  <c r="BH1216"/>
  <c r="AM1216"/>
  <c r="R1216"/>
  <c r="YU1216"/>
  <c r="XZ1216"/>
  <c r="XE1216"/>
  <c r="WJ1216"/>
  <c r="VO1216"/>
  <c r="UT1216"/>
  <c r="TY1216"/>
  <c r="TD1216"/>
  <c r="SI1216"/>
  <c r="RN1216"/>
  <c r="QS1216"/>
  <c r="PX1216"/>
  <c r="PC1216"/>
  <c r="OH1216"/>
  <c r="NM1216"/>
  <c r="MR1216"/>
  <c r="LW1216"/>
  <c r="LB1216"/>
  <c r="KG1216"/>
  <c r="JL1216"/>
  <c r="IQ1216"/>
  <c r="HV1216"/>
  <c r="HA1216"/>
  <c r="GF1216"/>
  <c r="FK1216"/>
  <c r="EP1216"/>
  <c r="DU1216"/>
  <c r="CZ1216"/>
  <c r="CE1216"/>
  <c r="BJ1216"/>
  <c r="AO1216"/>
  <c r="T1216"/>
  <c r="YT1217"/>
  <c r="XY1217"/>
  <c r="XD1217"/>
  <c r="WI1217"/>
  <c r="VN1217"/>
  <c r="US1217"/>
  <c r="TX1217"/>
  <c r="TC1217"/>
  <c r="SH1217"/>
  <c r="RM1217"/>
  <c r="QR1217"/>
  <c r="PW1217"/>
  <c r="PB1217"/>
  <c r="OG1217"/>
  <c r="NL1217"/>
  <c r="MQ1217"/>
  <c r="LV1217"/>
  <c r="LA1217"/>
  <c r="KF1217"/>
  <c r="JK1217"/>
  <c r="IP1217"/>
  <c r="HU1217"/>
  <c r="GZ1217"/>
  <c r="GE1217"/>
  <c r="FJ1217"/>
  <c r="EO1217"/>
  <c r="DT1217"/>
  <c r="CY1217"/>
  <c r="CD1217"/>
  <c r="BI1217"/>
  <c r="AN1217"/>
  <c r="S1217"/>
  <c r="YS1218"/>
  <c r="XX1218"/>
  <c r="XC1218"/>
  <c r="WH1218"/>
  <c r="VM1218"/>
  <c r="UR1218"/>
  <c r="TW1218"/>
  <c r="TB1218"/>
  <c r="SG1218"/>
  <c r="RL1218"/>
  <c r="QQ1218"/>
  <c r="PV1218"/>
  <c r="PA1218"/>
  <c r="OF1218"/>
  <c r="NK1218"/>
  <c r="MP1218"/>
  <c r="LU1218"/>
  <c r="KZ1218"/>
  <c r="KE1218"/>
  <c r="JJ1218"/>
  <c r="IO1218"/>
  <c r="HT1218"/>
  <c r="GY1218"/>
  <c r="GD1218"/>
  <c r="FI1218"/>
  <c r="EN1218"/>
  <c r="DS1218"/>
  <c r="CX1218"/>
  <c r="CC1218"/>
  <c r="BH1218"/>
  <c r="AM1218"/>
  <c r="R1218"/>
  <c r="YU1218"/>
  <c r="XZ1218"/>
  <c r="XE1218"/>
  <c r="WJ1218"/>
  <c r="VO1218"/>
  <c r="UT1218"/>
  <c r="TY1218"/>
  <c r="TD1218"/>
  <c r="SI1218"/>
  <c r="RN1218"/>
  <c r="QS1218"/>
  <c r="PX1218"/>
  <c r="PC1218"/>
  <c r="OH1218"/>
  <c r="NM1218"/>
  <c r="MR1218"/>
  <c r="LW1218"/>
  <c r="LB1218"/>
  <c r="KG1218"/>
  <c r="JL1218"/>
  <c r="IQ1218"/>
  <c r="HV1218"/>
  <c r="HA1218"/>
  <c r="GF1218"/>
  <c r="FK1218"/>
  <c r="EP1218"/>
  <c r="DU1218"/>
  <c r="CZ1218"/>
  <c r="CE1218"/>
  <c r="BJ1218"/>
  <c r="AO1218"/>
  <c r="T1218"/>
  <c r="YT1219"/>
  <c r="XY1219"/>
  <c r="XD1219"/>
  <c r="WI1219"/>
  <c r="VN1219"/>
  <c r="US1219"/>
  <c r="TX1219"/>
  <c r="TC1219"/>
  <c r="SH1219"/>
  <c r="RM1219"/>
  <c r="QR1219"/>
  <c r="PW1219"/>
  <c r="PB1219"/>
  <c r="OG1219"/>
  <c r="NL1219"/>
  <c r="MQ1219"/>
  <c r="LV1219"/>
  <c r="LA1219"/>
  <c r="KF1219"/>
  <c r="JK1219"/>
  <c r="IP1219"/>
  <c r="HU1219"/>
  <c r="GZ1219"/>
  <c r="GE1219"/>
  <c r="FJ1219"/>
  <c r="EO1219"/>
  <c r="DT1219"/>
  <c r="CY1219"/>
  <c r="CD1219"/>
  <c r="BI1219"/>
  <c r="AN1219"/>
  <c r="S1219"/>
  <c r="YS1220"/>
  <c r="XX1220"/>
  <c r="XC1220"/>
  <c r="WH1220"/>
  <c r="VM1220"/>
  <c r="UR1220"/>
  <c r="TW1220"/>
  <c r="TB1220"/>
  <c r="SG1220"/>
  <c r="RL1220"/>
  <c r="QQ1220"/>
  <c r="PV1220"/>
  <c r="PA1220"/>
  <c r="OF1220"/>
  <c r="NK1220"/>
  <c r="MP1220"/>
  <c r="LU1220"/>
  <c r="KZ1220"/>
  <c r="KE1220"/>
  <c r="JJ1220"/>
  <c r="IO1220"/>
  <c r="HT1220"/>
  <c r="GY1220"/>
  <c r="GD1220"/>
  <c r="FI1220"/>
  <c r="EN1220"/>
  <c r="DS1220"/>
  <c r="CX1220"/>
  <c r="CC1220"/>
  <c r="BH1220"/>
  <c r="AM1220"/>
  <c r="R1220"/>
  <c r="YU1220"/>
  <c r="XZ1220"/>
  <c r="XE1220"/>
  <c r="WJ1220"/>
  <c r="VO1220"/>
  <c r="UT1220"/>
  <c r="TY1220"/>
  <c r="TD1220"/>
  <c r="SI1220"/>
  <c r="RN1220"/>
  <c r="QS1220"/>
  <c r="PX1220"/>
  <c r="PC1220"/>
  <c r="OH1220"/>
  <c r="NM1220"/>
  <c r="MR1220"/>
  <c r="LW1220"/>
  <c r="LB1220"/>
  <c r="KG1220"/>
  <c r="JL1220"/>
  <c r="IQ1220"/>
  <c r="HV1220"/>
  <c r="HA1220"/>
  <c r="GF1220"/>
  <c r="FK1220"/>
  <c r="EP1220"/>
  <c r="DU1220"/>
  <c r="CZ1220"/>
  <c r="CE1220"/>
  <c r="BJ1220"/>
  <c r="AO1220"/>
  <c r="T1220"/>
  <c r="YT1221"/>
  <c r="XY1221"/>
  <c r="XD1221"/>
  <c r="WI1221"/>
  <c r="VN1221"/>
  <c r="US1221"/>
  <c r="TX1221"/>
  <c r="TC1221"/>
  <c r="SH1221"/>
  <c r="RM1221"/>
  <c r="QR1221"/>
  <c r="PW1221"/>
  <c r="PB1221"/>
  <c r="OG1221"/>
  <c r="NL1221"/>
  <c r="MQ1221"/>
  <c r="LV1221"/>
  <c r="LA1221"/>
  <c r="KF1221"/>
  <c r="JK1221"/>
  <c r="IP1221"/>
  <c r="HU1221"/>
  <c r="GZ1221"/>
  <c r="GE1221"/>
  <c r="FJ1221"/>
  <c r="EO1221"/>
  <c r="DT1221"/>
  <c r="CY1221"/>
  <c r="CD1221"/>
  <c r="BI1221"/>
  <c r="AN1221"/>
  <c r="S1221"/>
  <c r="YS1222"/>
  <c r="XX1222"/>
  <c r="XC1222"/>
  <c r="WH1222"/>
  <c r="VM1222"/>
  <c r="UR1222"/>
  <c r="TW1222"/>
  <c r="TB1222"/>
  <c r="SG1222"/>
  <c r="RL1222"/>
  <c r="QQ1222"/>
  <c r="PV1222"/>
  <c r="PA1222"/>
  <c r="OF1222"/>
  <c r="NK1222"/>
  <c r="MP1222"/>
  <c r="LU1222"/>
  <c r="KZ1222"/>
  <c r="KE1222"/>
  <c r="JJ1222"/>
  <c r="IO1222"/>
  <c r="HT1222"/>
  <c r="GY1222"/>
  <c r="GD1222"/>
  <c r="FI1222"/>
  <c r="EN1222"/>
  <c r="DS1222"/>
  <c r="CX1222"/>
  <c r="CC1222"/>
  <c r="BH1222"/>
  <c r="AM1222"/>
  <c r="R1222"/>
  <c r="YU1222"/>
  <c r="XZ1222"/>
  <c r="XE1222"/>
  <c r="WJ1222"/>
  <c r="VO1222"/>
  <c r="UT1222"/>
  <c r="TY1222"/>
  <c r="TD1222"/>
  <c r="SI1222"/>
  <c r="RN1222"/>
  <c r="QS1222"/>
  <c r="PX1222"/>
  <c r="PC1222"/>
  <c r="OH1222"/>
  <c r="NM1222"/>
  <c r="MR1222"/>
  <c r="LW1222"/>
  <c r="LB1222"/>
  <c r="KG1222"/>
  <c r="JL1222"/>
  <c r="IQ1222"/>
  <c r="HV1222"/>
  <c r="HA1222"/>
  <c r="GF1222"/>
  <c r="FK1222"/>
  <c r="EP1222"/>
  <c r="DU1222"/>
  <c r="CZ1222"/>
  <c r="CE1222"/>
  <c r="BJ1222"/>
  <c r="AO1222"/>
  <c r="T1222"/>
  <c r="XY1225"/>
  <c r="XD1225"/>
  <c r="WI1225"/>
  <c r="VN1225"/>
  <c r="US1225"/>
  <c r="TX1225"/>
  <c r="TC1225"/>
  <c r="SH1225"/>
  <c r="RM1225"/>
  <c r="QR1225"/>
  <c r="PW1225"/>
  <c r="PB1225"/>
  <c r="OG1225"/>
  <c r="NL1225"/>
  <c r="MQ1225"/>
  <c r="LV1225"/>
  <c r="LA1225"/>
  <c r="KF1225"/>
  <c r="JK1225"/>
  <c r="IP1225"/>
  <c r="HU1225"/>
  <c r="GZ1225"/>
  <c r="GE1225"/>
  <c r="FJ1225"/>
  <c r="EO1225"/>
  <c r="DT1225"/>
  <c r="CY1225"/>
  <c r="CD1225"/>
  <c r="BI1225"/>
  <c r="AN1225"/>
  <c r="S1225"/>
  <c r="YT1225"/>
  <c r="XX1226"/>
  <c r="XC1226"/>
  <c r="WH1226"/>
  <c r="VM1226"/>
  <c r="UR1226"/>
  <c r="TW1226"/>
  <c r="TB1226"/>
  <c r="SG1226"/>
  <c r="RL1226"/>
  <c r="QQ1226"/>
  <c r="PV1226"/>
  <c r="PA1226"/>
  <c r="OF1226"/>
  <c r="NK1226"/>
  <c r="MP1226"/>
  <c r="LU1226"/>
  <c r="KZ1226"/>
  <c r="KE1226"/>
  <c r="JJ1226"/>
  <c r="IO1226"/>
  <c r="HT1226"/>
  <c r="GY1226"/>
  <c r="GD1226"/>
  <c r="FI1226"/>
  <c r="EN1226"/>
  <c r="DS1226"/>
  <c r="CX1226"/>
  <c r="CC1226"/>
  <c r="BH1226"/>
  <c r="AM1226"/>
  <c r="R1226"/>
  <c r="YS1226"/>
  <c r="XZ1226"/>
  <c r="XE1226"/>
  <c r="WJ1226"/>
  <c r="VO1226"/>
  <c r="UT1226"/>
  <c r="TY1226"/>
  <c r="TD1226"/>
  <c r="SI1226"/>
  <c r="RN1226"/>
  <c r="QS1226"/>
  <c r="PX1226"/>
  <c r="PC1226"/>
  <c r="OH1226"/>
  <c r="NM1226"/>
  <c r="MR1226"/>
  <c r="LW1226"/>
  <c r="LB1226"/>
  <c r="KG1226"/>
  <c r="JL1226"/>
  <c r="IQ1226"/>
  <c r="HV1226"/>
  <c r="HA1226"/>
  <c r="GF1226"/>
  <c r="FK1226"/>
  <c r="EP1226"/>
  <c r="DU1226"/>
  <c r="CZ1226"/>
  <c r="CE1226"/>
  <c r="BJ1226"/>
  <c r="AO1226"/>
  <c r="T1226"/>
  <c r="YU1226"/>
  <c r="XY1227"/>
  <c r="XD1227"/>
  <c r="WI1227"/>
  <c r="VN1227"/>
  <c r="US1227"/>
  <c r="TX1227"/>
  <c r="TC1227"/>
  <c r="SH1227"/>
  <c r="RM1227"/>
  <c r="QR1227"/>
  <c r="PW1227"/>
  <c r="PB1227"/>
  <c r="OG1227"/>
  <c r="NL1227"/>
  <c r="MQ1227"/>
  <c r="LV1227"/>
  <c r="LA1227"/>
  <c r="KF1227"/>
  <c r="JK1227"/>
  <c r="IP1227"/>
  <c r="HU1227"/>
  <c r="GZ1227"/>
  <c r="GE1227"/>
  <c r="FJ1227"/>
  <c r="EO1227"/>
  <c r="DT1227"/>
  <c r="CY1227"/>
  <c r="CD1227"/>
  <c r="BI1227"/>
  <c r="AN1227"/>
  <c r="S1227"/>
  <c r="YT1227"/>
  <c r="XX1228"/>
  <c r="XC1228"/>
  <c r="WH1228"/>
  <c r="VM1228"/>
  <c r="UR1228"/>
  <c r="TW1228"/>
  <c r="TB1228"/>
  <c r="SG1228"/>
  <c r="RL1228"/>
  <c r="QQ1228"/>
  <c r="PV1228"/>
  <c r="PA1228"/>
  <c r="OF1228"/>
  <c r="NK1228"/>
  <c r="MP1228"/>
  <c r="LU1228"/>
  <c r="KZ1228"/>
  <c r="KE1228"/>
  <c r="JJ1228"/>
  <c r="IO1228"/>
  <c r="HT1228"/>
  <c r="GY1228"/>
  <c r="GD1228"/>
  <c r="FI1228"/>
  <c r="EN1228"/>
  <c r="DS1228"/>
  <c r="CX1228"/>
  <c r="CC1228"/>
  <c r="BH1228"/>
  <c r="AM1228"/>
  <c r="R1228"/>
  <c r="YS1228"/>
  <c r="XZ1228"/>
  <c r="XE1228"/>
  <c r="WJ1228"/>
  <c r="VO1228"/>
  <c r="UT1228"/>
  <c r="TY1228"/>
  <c r="TD1228"/>
  <c r="SI1228"/>
  <c r="RN1228"/>
  <c r="QS1228"/>
  <c r="PX1228"/>
  <c r="PC1228"/>
  <c r="OH1228"/>
  <c r="NM1228"/>
  <c r="MR1228"/>
  <c r="LW1228"/>
  <c r="LB1228"/>
  <c r="KG1228"/>
  <c r="JL1228"/>
  <c r="IQ1228"/>
  <c r="HV1228"/>
  <c r="HA1228"/>
  <c r="GF1228"/>
  <c r="FK1228"/>
  <c r="EP1228"/>
  <c r="DU1228"/>
  <c r="CZ1228"/>
  <c r="CE1228"/>
  <c r="BJ1228"/>
  <c r="AO1228"/>
  <c r="T1228"/>
  <c r="YU1228"/>
  <c r="XY1229"/>
  <c r="XD1229"/>
  <c r="WI1229"/>
  <c r="VN1229"/>
  <c r="US1229"/>
  <c r="TX1229"/>
  <c r="TC1229"/>
  <c r="SH1229"/>
  <c r="RM1229"/>
  <c r="QR1229"/>
  <c r="PW1229"/>
  <c r="PB1229"/>
  <c r="OG1229"/>
  <c r="NL1229"/>
  <c r="MQ1229"/>
  <c r="LV1229"/>
  <c r="LA1229"/>
  <c r="KF1229"/>
  <c r="JK1229"/>
  <c r="IP1229"/>
  <c r="HU1229"/>
  <c r="GZ1229"/>
  <c r="GE1229"/>
  <c r="FJ1229"/>
  <c r="EO1229"/>
  <c r="DT1229"/>
  <c r="CY1229"/>
  <c r="CD1229"/>
  <c r="BI1229"/>
  <c r="AN1229"/>
  <c r="S1229"/>
  <c r="YT1229"/>
  <c r="XX1230"/>
  <c r="XC1230"/>
  <c r="WH1230"/>
  <c r="VM1230"/>
  <c r="UR1230"/>
  <c r="TW1230"/>
  <c r="TB1230"/>
  <c r="SG1230"/>
  <c r="RL1230"/>
  <c r="QQ1230"/>
  <c r="PV1230"/>
  <c r="PA1230"/>
  <c r="OF1230"/>
  <c r="NK1230"/>
  <c r="MP1230"/>
  <c r="LU1230"/>
  <c r="KZ1230"/>
  <c r="KE1230"/>
  <c r="JJ1230"/>
  <c r="IO1230"/>
  <c r="HT1230"/>
  <c r="GY1230"/>
  <c r="GD1230"/>
  <c r="FI1230"/>
  <c r="EN1230"/>
  <c r="DS1230"/>
  <c r="CX1230"/>
  <c r="CC1230"/>
  <c r="BH1230"/>
  <c r="AM1230"/>
  <c r="R1230"/>
  <c r="YS1230"/>
  <c r="XZ1230"/>
  <c r="XE1230"/>
  <c r="WJ1230"/>
  <c r="VO1230"/>
  <c r="UT1230"/>
  <c r="TY1230"/>
  <c r="TD1230"/>
  <c r="SI1230"/>
  <c r="RN1230"/>
  <c r="QS1230"/>
  <c r="PX1230"/>
  <c r="PC1230"/>
  <c r="OH1230"/>
  <c r="NM1230"/>
  <c r="MR1230"/>
  <c r="LW1230"/>
  <c r="LB1230"/>
  <c r="KG1230"/>
  <c r="JL1230"/>
  <c r="IQ1230"/>
  <c r="HV1230"/>
  <c r="HA1230"/>
  <c r="GF1230"/>
  <c r="FK1230"/>
  <c r="EP1230"/>
  <c r="DU1230"/>
  <c r="CZ1230"/>
  <c r="CE1230"/>
  <c r="BJ1230"/>
  <c r="AO1230"/>
  <c r="T1230"/>
  <c r="YU1230"/>
  <c r="XY1231"/>
  <c r="XD1231"/>
  <c r="YT1231"/>
  <c r="WI1231"/>
  <c r="VN1231"/>
  <c r="US1231"/>
  <c r="TX1231"/>
  <c r="TC1231"/>
  <c r="SH1231"/>
  <c r="RM1231"/>
  <c r="QR1231"/>
  <c r="PW1231"/>
  <c r="PB1231"/>
  <c r="OG1231"/>
  <c r="NL1231"/>
  <c r="MQ1231"/>
  <c r="LV1231"/>
  <c r="LA1231"/>
  <c r="KF1231"/>
  <c r="JK1231"/>
  <c r="IP1231"/>
  <c r="HU1231"/>
  <c r="GZ1231"/>
  <c r="GE1231"/>
  <c r="FJ1231"/>
  <c r="EO1231"/>
  <c r="DT1231"/>
  <c r="CY1231"/>
  <c r="CD1231"/>
  <c r="BI1231"/>
  <c r="AN1231"/>
  <c r="S1231"/>
  <c r="XX1232"/>
  <c r="XC1232"/>
  <c r="WH1232"/>
  <c r="VM1232"/>
  <c r="UR1232"/>
  <c r="TW1232"/>
  <c r="TB1232"/>
  <c r="SG1232"/>
  <c r="RL1232"/>
  <c r="QQ1232"/>
  <c r="PV1232"/>
  <c r="PA1232"/>
  <c r="OF1232"/>
  <c r="NK1232"/>
  <c r="MP1232"/>
  <c r="LU1232"/>
  <c r="KZ1232"/>
  <c r="KE1232"/>
  <c r="JJ1232"/>
  <c r="IO1232"/>
  <c r="HT1232"/>
  <c r="GY1232"/>
  <c r="GD1232"/>
  <c r="FI1232"/>
  <c r="EN1232"/>
  <c r="DS1232"/>
  <c r="CX1232"/>
  <c r="CC1232"/>
  <c r="BH1232"/>
  <c r="AM1232"/>
  <c r="R1232"/>
  <c r="YS1232"/>
  <c r="XZ1232"/>
  <c r="XE1232"/>
  <c r="WJ1232"/>
  <c r="VO1232"/>
  <c r="UT1232"/>
  <c r="TY1232"/>
  <c r="TD1232"/>
  <c r="SI1232"/>
  <c r="RN1232"/>
  <c r="QS1232"/>
  <c r="PX1232"/>
  <c r="PC1232"/>
  <c r="OH1232"/>
  <c r="NM1232"/>
  <c r="MR1232"/>
  <c r="LW1232"/>
  <c r="LB1232"/>
  <c r="KG1232"/>
  <c r="JL1232"/>
  <c r="IQ1232"/>
  <c r="HV1232"/>
  <c r="HA1232"/>
  <c r="GF1232"/>
  <c r="FK1232"/>
  <c r="EP1232"/>
  <c r="DU1232"/>
  <c r="CZ1232"/>
  <c r="CE1232"/>
  <c r="BJ1232"/>
  <c r="AO1232"/>
  <c r="T1232"/>
  <c r="YU1232"/>
  <c r="XY1235"/>
  <c r="XD1235"/>
  <c r="WI1235"/>
  <c r="VN1235"/>
  <c r="US1235"/>
  <c r="TX1235"/>
  <c r="TC1235"/>
  <c r="SH1235"/>
  <c r="RM1235"/>
  <c r="QR1235"/>
  <c r="PW1235"/>
  <c r="PB1235"/>
  <c r="OG1235"/>
  <c r="NL1235"/>
  <c r="MQ1235"/>
  <c r="LV1235"/>
  <c r="LA1235"/>
  <c r="KF1235"/>
  <c r="JK1235"/>
  <c r="IP1235"/>
  <c r="HU1235"/>
  <c r="GZ1235"/>
  <c r="GE1235"/>
  <c r="FJ1235"/>
  <c r="EO1235"/>
  <c r="DT1235"/>
  <c r="CY1235"/>
  <c r="CD1235"/>
  <c r="BI1235"/>
  <c r="AN1235"/>
  <c r="S1235"/>
  <c r="YT1235"/>
  <c r="XX1236"/>
  <c r="XC1236"/>
  <c r="WH1236"/>
  <c r="VM1236"/>
  <c r="UR1236"/>
  <c r="TW1236"/>
  <c r="TB1236"/>
  <c r="SG1236"/>
  <c r="RL1236"/>
  <c r="QQ1236"/>
  <c r="PV1236"/>
  <c r="PA1236"/>
  <c r="OF1236"/>
  <c r="NK1236"/>
  <c r="MP1236"/>
  <c r="LU1236"/>
  <c r="KZ1236"/>
  <c r="KE1236"/>
  <c r="JJ1236"/>
  <c r="IO1236"/>
  <c r="HT1236"/>
  <c r="GY1236"/>
  <c r="GD1236"/>
  <c r="FI1236"/>
  <c r="EN1236"/>
  <c r="DS1236"/>
  <c r="CX1236"/>
  <c r="CC1236"/>
  <c r="BH1236"/>
  <c r="AM1236"/>
  <c r="R1236"/>
  <c r="YS1236"/>
  <c r="XZ1236"/>
  <c r="XE1236"/>
  <c r="WJ1236"/>
  <c r="VO1236"/>
  <c r="UT1236"/>
  <c r="TY1236"/>
  <c r="TD1236"/>
  <c r="SI1236"/>
  <c r="RN1236"/>
  <c r="QS1236"/>
  <c r="PX1236"/>
  <c r="PC1236"/>
  <c r="OH1236"/>
  <c r="NM1236"/>
  <c r="MR1236"/>
  <c r="LW1236"/>
  <c r="LB1236"/>
  <c r="KG1236"/>
  <c r="JL1236"/>
  <c r="IQ1236"/>
  <c r="HV1236"/>
  <c r="HA1236"/>
  <c r="GF1236"/>
  <c r="FK1236"/>
  <c r="EP1236"/>
  <c r="DU1236"/>
  <c r="CZ1236"/>
  <c r="CE1236"/>
  <c r="BJ1236"/>
  <c r="AO1236"/>
  <c r="T1236"/>
  <c r="YU1236"/>
  <c r="XY1237"/>
  <c r="XD1237"/>
  <c r="WI1237"/>
  <c r="VN1237"/>
  <c r="US1237"/>
  <c r="TX1237"/>
  <c r="TC1237"/>
  <c r="SH1237"/>
  <c r="RM1237"/>
  <c r="QR1237"/>
  <c r="PW1237"/>
  <c r="PB1237"/>
  <c r="OG1237"/>
  <c r="NL1237"/>
  <c r="MQ1237"/>
  <c r="LV1237"/>
  <c r="LA1237"/>
  <c r="KF1237"/>
  <c r="JK1237"/>
  <c r="IP1237"/>
  <c r="HU1237"/>
  <c r="GZ1237"/>
  <c r="GE1237"/>
  <c r="FJ1237"/>
  <c r="EO1237"/>
  <c r="DT1237"/>
  <c r="CY1237"/>
  <c r="CD1237"/>
  <c r="BI1237"/>
  <c r="AN1237"/>
  <c r="S1237"/>
  <c r="YT1237"/>
  <c r="XX1238"/>
  <c r="XC1238"/>
  <c r="WH1238"/>
  <c r="VM1238"/>
  <c r="UR1238"/>
  <c r="TW1238"/>
  <c r="TB1238"/>
  <c r="SG1238"/>
  <c r="RL1238"/>
  <c r="QQ1238"/>
  <c r="PV1238"/>
  <c r="PA1238"/>
  <c r="OF1238"/>
  <c r="NK1238"/>
  <c r="MP1238"/>
  <c r="LU1238"/>
  <c r="KZ1238"/>
  <c r="KE1238"/>
  <c r="JJ1238"/>
  <c r="IO1238"/>
  <c r="HT1238"/>
  <c r="GY1238"/>
  <c r="GD1238"/>
  <c r="FI1238"/>
  <c r="EN1238"/>
  <c r="DS1238"/>
  <c r="CX1238"/>
  <c r="CC1238"/>
  <c r="BH1238"/>
  <c r="AM1238"/>
  <c r="R1238"/>
  <c r="YS1238"/>
  <c r="XZ1238"/>
  <c r="XE1238"/>
  <c r="WJ1238"/>
  <c r="VO1238"/>
  <c r="UT1238"/>
  <c r="TY1238"/>
  <c r="TD1238"/>
  <c r="SI1238"/>
  <c r="RN1238"/>
  <c r="QS1238"/>
  <c r="PX1238"/>
  <c r="PC1238"/>
  <c r="OH1238"/>
  <c r="NM1238"/>
  <c r="MR1238"/>
  <c r="LW1238"/>
  <c r="LB1238"/>
  <c r="KG1238"/>
  <c r="JL1238"/>
  <c r="IQ1238"/>
  <c r="HV1238"/>
  <c r="HA1238"/>
  <c r="GF1238"/>
  <c r="FK1238"/>
  <c r="EP1238"/>
  <c r="DU1238"/>
  <c r="CZ1238"/>
  <c r="CE1238"/>
  <c r="BJ1238"/>
  <c r="AO1238"/>
  <c r="T1238"/>
  <c r="YU1238"/>
  <c r="XY1239"/>
  <c r="XD1239"/>
  <c r="WI1239"/>
  <c r="VN1239"/>
  <c r="US1239"/>
  <c r="TX1239"/>
  <c r="TC1239"/>
  <c r="SH1239"/>
  <c r="RM1239"/>
  <c r="QR1239"/>
  <c r="PW1239"/>
  <c r="PB1239"/>
  <c r="OG1239"/>
  <c r="NL1239"/>
  <c r="MQ1239"/>
  <c r="LV1239"/>
  <c r="LA1239"/>
  <c r="KF1239"/>
  <c r="JK1239"/>
  <c r="IP1239"/>
  <c r="HU1239"/>
  <c r="GZ1239"/>
  <c r="GE1239"/>
  <c r="FJ1239"/>
  <c r="EO1239"/>
  <c r="DT1239"/>
  <c r="CY1239"/>
  <c r="CD1239"/>
  <c r="BI1239"/>
  <c r="AN1239"/>
  <c r="S1239"/>
  <c r="YT1239"/>
  <c r="YS1240"/>
  <c r="XX1240"/>
  <c r="XC1240"/>
  <c r="WH1240"/>
  <c r="VM1240"/>
  <c r="UR1240"/>
  <c r="TW1240"/>
  <c r="TB1240"/>
  <c r="SG1240"/>
  <c r="RL1240"/>
  <c r="QQ1240"/>
  <c r="PV1240"/>
  <c r="PA1240"/>
  <c r="OF1240"/>
  <c r="NK1240"/>
  <c r="MP1240"/>
  <c r="LU1240"/>
  <c r="KZ1240"/>
  <c r="KE1240"/>
  <c r="JJ1240"/>
  <c r="IO1240"/>
  <c r="HT1240"/>
  <c r="GY1240"/>
  <c r="GD1240"/>
  <c r="FI1240"/>
  <c r="EN1240"/>
  <c r="DS1240"/>
  <c r="CX1240"/>
  <c r="CC1240"/>
  <c r="BH1240"/>
  <c r="AM1240"/>
  <c r="R1240"/>
  <c r="YU1240"/>
  <c r="XZ1240"/>
  <c r="XE1240"/>
  <c r="WJ1240"/>
  <c r="VO1240"/>
  <c r="UT1240"/>
  <c r="TY1240"/>
  <c r="TD1240"/>
  <c r="SI1240"/>
  <c r="RN1240"/>
  <c r="QS1240"/>
  <c r="PX1240"/>
  <c r="PC1240"/>
  <c r="OH1240"/>
  <c r="NM1240"/>
  <c r="MR1240"/>
  <c r="LW1240"/>
  <c r="LB1240"/>
  <c r="KG1240"/>
  <c r="JL1240"/>
  <c r="IQ1240"/>
  <c r="HV1240"/>
  <c r="HA1240"/>
  <c r="GF1240"/>
  <c r="FK1240"/>
  <c r="EP1240"/>
  <c r="DU1240"/>
  <c r="CZ1240"/>
  <c r="CE1240"/>
  <c r="BJ1240"/>
  <c r="AO1240"/>
  <c r="T1240"/>
  <c r="YT1241"/>
  <c r="XY1241"/>
  <c r="XD1241"/>
  <c r="WI1241"/>
  <c r="VN1241"/>
  <c r="US1241"/>
  <c r="TX1241"/>
  <c r="TC1241"/>
  <c r="SH1241"/>
  <c r="RM1241"/>
  <c r="QR1241"/>
  <c r="PW1241"/>
  <c r="PB1241"/>
  <c r="OG1241"/>
  <c r="NL1241"/>
  <c r="MQ1241"/>
  <c r="LV1241"/>
  <c r="LA1241"/>
  <c r="KF1241"/>
  <c r="JK1241"/>
  <c r="IP1241"/>
  <c r="HU1241"/>
  <c r="GZ1241"/>
  <c r="GE1241"/>
  <c r="FJ1241"/>
  <c r="EO1241"/>
  <c r="DT1241"/>
  <c r="CY1241"/>
  <c r="CD1241"/>
  <c r="BI1241"/>
  <c r="AN1241"/>
  <c r="S1241"/>
  <c r="YS1242"/>
  <c r="XX1242"/>
  <c r="XC1242"/>
  <c r="WH1242"/>
  <c r="VM1242"/>
  <c r="UR1242"/>
  <c r="TW1242"/>
  <c r="TB1242"/>
  <c r="SG1242"/>
  <c r="RL1242"/>
  <c r="QQ1242"/>
  <c r="PV1242"/>
  <c r="PA1242"/>
  <c r="OF1242"/>
  <c r="NK1242"/>
  <c r="MP1242"/>
  <c r="LU1242"/>
  <c r="KZ1242"/>
  <c r="KE1242"/>
  <c r="JJ1242"/>
  <c r="IO1242"/>
  <c r="HT1242"/>
  <c r="GY1242"/>
  <c r="GD1242"/>
  <c r="FI1242"/>
  <c r="EN1242"/>
  <c r="DS1242"/>
  <c r="CX1242"/>
  <c r="CC1242"/>
  <c r="BH1242"/>
  <c r="AM1242"/>
  <c r="R1242"/>
  <c r="YU1242"/>
  <c r="XZ1242"/>
  <c r="XE1242"/>
  <c r="WJ1242"/>
  <c r="VO1242"/>
  <c r="UT1242"/>
  <c r="TY1242"/>
  <c r="TD1242"/>
  <c r="SI1242"/>
  <c r="RN1242"/>
  <c r="QS1242"/>
  <c r="PX1242"/>
  <c r="PC1242"/>
  <c r="OH1242"/>
  <c r="NM1242"/>
  <c r="MR1242"/>
  <c r="LW1242"/>
  <c r="LB1242"/>
  <c r="KG1242"/>
  <c r="JL1242"/>
  <c r="IQ1242"/>
  <c r="HV1242"/>
  <c r="HA1242"/>
  <c r="GF1242"/>
  <c r="FK1242"/>
  <c r="EP1242"/>
  <c r="DU1242"/>
  <c r="CZ1242"/>
  <c r="CE1242"/>
  <c r="BJ1242"/>
  <c r="AO1242"/>
  <c r="T1242"/>
  <c r="G1112"/>
  <c r="F1113"/>
  <c r="H1113"/>
  <c r="G1114"/>
  <c r="F1115"/>
  <c r="H1115"/>
  <c r="G1116"/>
  <c r="F1117"/>
  <c r="H1117"/>
  <c r="G1118"/>
  <c r="F1119"/>
  <c r="H1119"/>
  <c r="G1120"/>
  <c r="F1121"/>
  <c r="H1121"/>
  <c r="G1122"/>
  <c r="F1123"/>
  <c r="H1123"/>
  <c r="G1124"/>
  <c r="F1125"/>
  <c r="H1125"/>
  <c r="G1138"/>
  <c r="F1139"/>
  <c r="H1139"/>
  <c r="G1140"/>
  <c r="F1141"/>
  <c r="H1141"/>
  <c r="G1142"/>
  <c r="F1143"/>
  <c r="H1143"/>
  <c r="G1144"/>
  <c r="F1145"/>
  <c r="H1145"/>
  <c r="G1147"/>
  <c r="F1148"/>
  <c r="H1148"/>
  <c r="G1149"/>
  <c r="F1150"/>
  <c r="H1150"/>
  <c r="G1151"/>
  <c r="F1152"/>
  <c r="H1152"/>
  <c r="G1153"/>
  <c r="F1154"/>
  <c r="H1154"/>
  <c r="G1156"/>
  <c r="F1157"/>
  <c r="H1157"/>
  <c r="G1158"/>
  <c r="F1159"/>
  <c r="H1159"/>
  <c r="G1160"/>
  <c r="F1161"/>
  <c r="H1161"/>
  <c r="G1162"/>
  <c r="F1163"/>
  <c r="H1163"/>
  <c r="G1165"/>
  <c r="F1166"/>
  <c r="H1166"/>
  <c r="G1167"/>
  <c r="F1168"/>
  <c r="H1168"/>
  <c r="G1169"/>
  <c r="F1170"/>
  <c r="H1170"/>
  <c r="AS1259"/>
  <c r="AY1259" s="1"/>
  <c r="AS1258"/>
  <c r="AY1258" s="1"/>
  <c r="AS1257"/>
  <c r="AY1257" s="1"/>
  <c r="AS1255"/>
  <c r="AY1255" s="1"/>
  <c r="AS1254"/>
  <c r="AY1254" s="1"/>
  <c r="AS1253"/>
  <c r="AY1253" s="1"/>
  <c r="AY1252" s="1"/>
  <c r="AY1263" s="1"/>
  <c r="AY1264" s="1"/>
  <c r="Y1259"/>
  <c r="AE1259" s="1"/>
  <c r="Y1258"/>
  <c r="AE1258" s="1"/>
  <c r="Y1257"/>
  <c r="AE1257" s="1"/>
  <c r="Y1255"/>
  <c r="AE1255" s="1"/>
  <c r="Y1254"/>
  <c r="AE1254" s="1"/>
  <c r="Y1253"/>
  <c r="AE1253" s="1"/>
  <c r="AE1252" s="1"/>
  <c r="AE1263" s="1"/>
  <c r="AE1264" s="1"/>
  <c r="AU1259"/>
  <c r="BA1259" s="1"/>
  <c r="AU1258"/>
  <c r="BA1258" s="1"/>
  <c r="AU1257"/>
  <c r="BA1257" s="1"/>
  <c r="AU1255"/>
  <c r="BA1255" s="1"/>
  <c r="AU1254"/>
  <c r="BA1254" s="1"/>
  <c r="AU1253"/>
  <c r="BA1253" s="1"/>
  <c r="BA1252" s="1"/>
  <c r="BA1263" s="1"/>
  <c r="BA1264" s="1"/>
  <c r="AT1259"/>
  <c r="AZ1259" s="1"/>
  <c r="AT1258"/>
  <c r="AZ1258" s="1"/>
  <c r="AT1257"/>
  <c r="AZ1257" s="1"/>
  <c r="AT1255"/>
  <c r="AZ1255" s="1"/>
  <c r="AT1254"/>
  <c r="AZ1254" s="1"/>
  <c r="AT1253"/>
  <c r="AZ1253" s="1"/>
  <c r="AZ1252" s="1"/>
  <c r="AZ1263" s="1"/>
  <c r="AZ1264" s="1"/>
  <c r="CJ1259"/>
  <c r="CP1259" s="1"/>
  <c r="CJ1258"/>
  <c r="CP1258" s="1"/>
  <c r="CJ1257"/>
  <c r="CP1257" s="1"/>
  <c r="CJ1255"/>
  <c r="CP1255" s="1"/>
  <c r="CJ1254"/>
  <c r="CP1254" s="1"/>
  <c r="CJ1253"/>
  <c r="CP1253" s="1"/>
  <c r="CP1252" s="1"/>
  <c r="CP1263" s="1"/>
  <c r="CP1264" s="1"/>
  <c r="DZ1259"/>
  <c r="EF1259" s="1"/>
  <c r="DZ1258"/>
  <c r="EF1258" s="1"/>
  <c r="DZ1257"/>
  <c r="EF1257" s="1"/>
  <c r="DZ1255"/>
  <c r="EF1255" s="1"/>
  <c r="DZ1254"/>
  <c r="EF1254" s="1"/>
  <c r="DZ1253"/>
  <c r="EF1253" s="1"/>
  <c r="EF1252" s="1"/>
  <c r="EF1263" s="1"/>
  <c r="EF1264" s="1"/>
  <c r="FP1259"/>
  <c r="FV1259" s="1"/>
  <c r="FP1258"/>
  <c r="FV1258" s="1"/>
  <c r="FP1257"/>
  <c r="FV1257" s="1"/>
  <c r="FP1255"/>
  <c r="FV1255" s="1"/>
  <c r="FP1254"/>
  <c r="FV1254" s="1"/>
  <c r="FP1253"/>
  <c r="FV1253" s="1"/>
  <c r="FV1252" s="1"/>
  <c r="FV1263" s="1"/>
  <c r="FV1264" s="1"/>
  <c r="HF1259"/>
  <c r="HL1259" s="1"/>
  <c r="HF1258"/>
  <c r="HL1258" s="1"/>
  <c r="HF1257"/>
  <c r="HL1257" s="1"/>
  <c r="HF1255"/>
  <c r="HL1255" s="1"/>
  <c r="HF1254"/>
  <c r="HL1254" s="1"/>
  <c r="HF1253"/>
  <c r="HL1253" s="1"/>
  <c r="HL1252" s="1"/>
  <c r="HL1263" s="1"/>
  <c r="HL1264" s="1"/>
  <c r="IV1259"/>
  <c r="JB1259" s="1"/>
  <c r="IV1258"/>
  <c r="JB1258" s="1"/>
  <c r="IV1257"/>
  <c r="JB1257" s="1"/>
  <c r="IV1255"/>
  <c r="JB1255" s="1"/>
  <c r="IV1254"/>
  <c r="JB1254" s="1"/>
  <c r="IV1253"/>
  <c r="JB1253" s="1"/>
  <c r="JB1252" s="1"/>
  <c r="JB1263" s="1"/>
  <c r="JB1264" s="1"/>
  <c r="KL1259"/>
  <c r="KR1259" s="1"/>
  <c r="KL1258"/>
  <c r="KR1258" s="1"/>
  <c r="KL1257"/>
  <c r="KR1257" s="1"/>
  <c r="KL1255"/>
  <c r="KR1255" s="1"/>
  <c r="KL1254"/>
  <c r="KR1254" s="1"/>
  <c r="KL1253"/>
  <c r="KR1253" s="1"/>
  <c r="KR1252" s="1"/>
  <c r="KR1263" s="1"/>
  <c r="KR1264" s="1"/>
  <c r="MB1259"/>
  <c r="MH1259" s="1"/>
  <c r="MB1258"/>
  <c r="MH1258" s="1"/>
  <c r="MB1257"/>
  <c r="MH1257" s="1"/>
  <c r="MB1255"/>
  <c r="MH1255" s="1"/>
  <c r="MB1254"/>
  <c r="MH1254" s="1"/>
  <c r="MB1253"/>
  <c r="MH1253" s="1"/>
  <c r="MH1252" s="1"/>
  <c r="MH1263" s="1"/>
  <c r="MH1264" s="1"/>
  <c r="NR1259"/>
  <c r="NX1259" s="1"/>
  <c r="NR1258"/>
  <c r="NX1258" s="1"/>
  <c r="NR1257"/>
  <c r="NX1257" s="1"/>
  <c r="NR1255"/>
  <c r="NX1255" s="1"/>
  <c r="NR1254"/>
  <c r="NX1254" s="1"/>
  <c r="NR1253"/>
  <c r="NX1253" s="1"/>
  <c r="NX1252" s="1"/>
  <c r="NX1263" s="1"/>
  <c r="NX1264" s="1"/>
  <c r="PH1259"/>
  <c r="PN1259" s="1"/>
  <c r="PH1258"/>
  <c r="PN1258" s="1"/>
  <c r="PH1257"/>
  <c r="PN1257" s="1"/>
  <c r="PH1255"/>
  <c r="PN1255" s="1"/>
  <c r="PH1254"/>
  <c r="PN1254" s="1"/>
  <c r="PH1253"/>
  <c r="PN1253" s="1"/>
  <c r="PN1252" s="1"/>
  <c r="PN1263" s="1"/>
  <c r="PN1264" s="1"/>
  <c r="QX1259"/>
  <c r="RD1259" s="1"/>
  <c r="QX1258"/>
  <c r="RD1258" s="1"/>
  <c r="QX1257"/>
  <c r="RD1257" s="1"/>
  <c r="QX1255"/>
  <c r="RD1255" s="1"/>
  <c r="QX1254"/>
  <c r="RD1254" s="1"/>
  <c r="QX1253"/>
  <c r="RD1253" s="1"/>
  <c r="RD1252" s="1"/>
  <c r="RD1263" s="1"/>
  <c r="RD1264" s="1"/>
  <c r="SN1259"/>
  <c r="ST1259" s="1"/>
  <c r="SN1258"/>
  <c r="ST1258" s="1"/>
  <c r="SN1257"/>
  <c r="ST1257" s="1"/>
  <c r="SN1255"/>
  <c r="ST1255" s="1"/>
  <c r="SN1254"/>
  <c r="ST1254" s="1"/>
  <c r="SN1253"/>
  <c r="ST1253" s="1"/>
  <c r="ST1252" s="1"/>
  <c r="ST1263" s="1"/>
  <c r="ST1264" s="1"/>
  <c r="UD1259"/>
  <c r="UJ1259" s="1"/>
  <c r="UD1258"/>
  <c r="UJ1258" s="1"/>
  <c r="UD1257"/>
  <c r="UJ1257" s="1"/>
  <c r="UD1255"/>
  <c r="UJ1255" s="1"/>
  <c r="UD1254"/>
  <c r="UJ1254" s="1"/>
  <c r="UD1253"/>
  <c r="UJ1253" s="1"/>
  <c r="UJ1252" s="1"/>
  <c r="UJ1263" s="1"/>
  <c r="UJ1264" s="1"/>
  <c r="VT1259"/>
  <c r="VZ1259" s="1"/>
  <c r="VT1258"/>
  <c r="VZ1258" s="1"/>
  <c r="VT1257"/>
  <c r="VZ1257" s="1"/>
  <c r="VT1255"/>
  <c r="VZ1255" s="1"/>
  <c r="VT1254"/>
  <c r="VZ1254" s="1"/>
  <c r="VT1253"/>
  <c r="VZ1253" s="1"/>
  <c r="VZ1252" s="1"/>
  <c r="VZ1263" s="1"/>
  <c r="VZ1264" s="1"/>
  <c r="XJ1259"/>
  <c r="XP1259" s="1"/>
  <c r="XJ1258"/>
  <c r="XP1258" s="1"/>
  <c r="XJ1257"/>
  <c r="XP1257" s="1"/>
  <c r="XJ1255"/>
  <c r="XP1255" s="1"/>
  <c r="XJ1254"/>
  <c r="XP1254" s="1"/>
  <c r="XJ1253"/>
  <c r="XP1253" s="1"/>
  <c r="XP1252" s="1"/>
  <c r="XP1263" s="1"/>
  <c r="XP1264" s="1"/>
  <c r="X1259"/>
  <c r="AD1259" s="1"/>
  <c r="X1258"/>
  <c r="AD1258" s="1"/>
  <c r="X1257"/>
  <c r="AD1257" s="1"/>
  <c r="Z1259"/>
  <c r="AF1259" s="1"/>
  <c r="Z1258"/>
  <c r="AF1258" s="1"/>
  <c r="Z1257"/>
  <c r="AF1257" s="1"/>
  <c r="BN1259"/>
  <c r="BT1259" s="1"/>
  <c r="BN1258"/>
  <c r="BT1258" s="1"/>
  <c r="BN1257"/>
  <c r="BT1257" s="1"/>
  <c r="BP1259"/>
  <c r="BV1259" s="1"/>
  <c r="BP1258"/>
  <c r="BV1258" s="1"/>
  <c r="BP1257"/>
  <c r="BV1257" s="1"/>
  <c r="DD1259"/>
  <c r="DJ1259" s="1"/>
  <c r="DD1258"/>
  <c r="DJ1258" s="1"/>
  <c r="DD1257"/>
  <c r="DJ1257" s="1"/>
  <c r="DF1259"/>
  <c r="DL1259" s="1"/>
  <c r="DF1258"/>
  <c r="DL1258" s="1"/>
  <c r="DF1257"/>
  <c r="DL1257" s="1"/>
  <c r="ET1259"/>
  <c r="EZ1259" s="1"/>
  <c r="ET1258"/>
  <c r="EZ1258" s="1"/>
  <c r="ET1257"/>
  <c r="EZ1257" s="1"/>
  <c r="EV1259"/>
  <c r="FB1259" s="1"/>
  <c r="EV1258"/>
  <c r="FB1258" s="1"/>
  <c r="EV1257"/>
  <c r="FB1257" s="1"/>
  <c r="GJ1259"/>
  <c r="GP1259" s="1"/>
  <c r="GJ1258"/>
  <c r="GP1258" s="1"/>
  <c r="GJ1257"/>
  <c r="GP1257" s="1"/>
  <c r="GL1259"/>
  <c r="GR1259" s="1"/>
  <c r="GL1258"/>
  <c r="GR1258" s="1"/>
  <c r="GL1257"/>
  <c r="GR1257" s="1"/>
  <c r="HZ1259"/>
  <c r="IF1259" s="1"/>
  <c r="HZ1258"/>
  <c r="IF1258" s="1"/>
  <c r="HZ1257"/>
  <c r="IF1257" s="1"/>
  <c r="HZ1255"/>
  <c r="IF1255" s="1"/>
  <c r="IB1259"/>
  <c r="IH1259" s="1"/>
  <c r="IB1258"/>
  <c r="IH1258" s="1"/>
  <c r="IB1257"/>
  <c r="IH1257" s="1"/>
  <c r="IB1255"/>
  <c r="IH1255" s="1"/>
  <c r="JP1259"/>
  <c r="JV1259" s="1"/>
  <c r="JP1258"/>
  <c r="JV1258" s="1"/>
  <c r="JP1257"/>
  <c r="JV1257" s="1"/>
  <c r="JP1255"/>
  <c r="JV1255" s="1"/>
  <c r="JR1259"/>
  <c r="JX1259" s="1"/>
  <c r="JR1258"/>
  <c r="JX1258" s="1"/>
  <c r="JR1257"/>
  <c r="JX1257" s="1"/>
  <c r="JR1255"/>
  <c r="JX1255" s="1"/>
  <c r="LF1259"/>
  <c r="LL1259" s="1"/>
  <c r="LF1258"/>
  <c r="LL1258" s="1"/>
  <c r="LF1257"/>
  <c r="LL1257" s="1"/>
  <c r="LF1255"/>
  <c r="LL1255" s="1"/>
  <c r="LH1259"/>
  <c r="LN1259" s="1"/>
  <c r="LH1258"/>
  <c r="LN1258" s="1"/>
  <c r="LH1257"/>
  <c r="LN1257" s="1"/>
  <c r="LH1255"/>
  <c r="LN1255" s="1"/>
  <c r="MV1259"/>
  <c r="NB1259" s="1"/>
  <c r="MV1258"/>
  <c r="NB1258" s="1"/>
  <c r="MV1257"/>
  <c r="NB1257" s="1"/>
  <c r="MV1255"/>
  <c r="NB1255" s="1"/>
  <c r="MX1259"/>
  <c r="ND1259" s="1"/>
  <c r="MX1257"/>
  <c r="ND1257" s="1"/>
  <c r="MX1255"/>
  <c r="ND1255" s="1"/>
  <c r="MX1258"/>
  <c r="ND1258" s="1"/>
  <c r="OL1259"/>
  <c r="OR1259" s="1"/>
  <c r="OL1258"/>
  <c r="OR1258" s="1"/>
  <c r="OL1257"/>
  <c r="OR1257" s="1"/>
  <c r="OL1255"/>
  <c r="OR1255" s="1"/>
  <c r="ON1259"/>
  <c r="OT1259" s="1"/>
  <c r="ON1258"/>
  <c r="OT1258" s="1"/>
  <c r="ON1257"/>
  <c r="OT1257" s="1"/>
  <c r="ON1255"/>
  <c r="OT1255" s="1"/>
  <c r="QB1259"/>
  <c r="QH1259" s="1"/>
  <c r="QB1258"/>
  <c r="QH1258" s="1"/>
  <c r="QB1257"/>
  <c r="QH1257" s="1"/>
  <c r="QB1255"/>
  <c r="QH1255" s="1"/>
  <c r="QD1259"/>
  <c r="QJ1259" s="1"/>
  <c r="QD1258"/>
  <c r="QJ1258" s="1"/>
  <c r="QD1257"/>
  <c r="QJ1257" s="1"/>
  <c r="QD1255"/>
  <c r="QJ1255" s="1"/>
  <c r="RR1259"/>
  <c r="RX1259" s="1"/>
  <c r="RR1258"/>
  <c r="RX1258" s="1"/>
  <c r="RR1257"/>
  <c r="RX1257" s="1"/>
  <c r="RR1255"/>
  <c r="RX1255" s="1"/>
  <c r="RT1259"/>
  <c r="RZ1259" s="1"/>
  <c r="RT1258"/>
  <c r="RZ1258" s="1"/>
  <c r="RT1257"/>
  <c r="RZ1257" s="1"/>
  <c r="RT1255"/>
  <c r="RZ1255" s="1"/>
  <c r="TH1259"/>
  <c r="TN1259" s="1"/>
  <c r="TH1258"/>
  <c r="TN1258" s="1"/>
  <c r="TH1257"/>
  <c r="TN1257" s="1"/>
  <c r="TH1255"/>
  <c r="TN1255" s="1"/>
  <c r="TJ1259"/>
  <c r="TP1259" s="1"/>
  <c r="TJ1258"/>
  <c r="TP1258" s="1"/>
  <c r="TJ1257"/>
  <c r="TP1257" s="1"/>
  <c r="TJ1255"/>
  <c r="TP1255" s="1"/>
  <c r="UX1259"/>
  <c r="VD1259" s="1"/>
  <c r="UX1258"/>
  <c r="VD1258" s="1"/>
  <c r="UX1257"/>
  <c r="VD1257" s="1"/>
  <c r="UX1255"/>
  <c r="VD1255" s="1"/>
  <c r="UZ1259"/>
  <c r="VF1259" s="1"/>
  <c r="UZ1258"/>
  <c r="VF1258" s="1"/>
  <c r="UZ1257"/>
  <c r="VF1257" s="1"/>
  <c r="UZ1255"/>
  <c r="VF1255" s="1"/>
  <c r="WN1259"/>
  <c r="WT1259" s="1"/>
  <c r="WN1258"/>
  <c r="WT1258" s="1"/>
  <c r="WN1257"/>
  <c r="WT1257" s="1"/>
  <c r="WN1255"/>
  <c r="WT1255" s="1"/>
  <c r="WP1259"/>
  <c r="WV1259" s="1"/>
  <c r="WP1258"/>
  <c r="WV1258" s="1"/>
  <c r="WP1257"/>
  <c r="WV1257" s="1"/>
  <c r="WP1255"/>
  <c r="WV1255" s="1"/>
  <c r="YD1259"/>
  <c r="YJ1259" s="1"/>
  <c r="YD1258"/>
  <c r="YJ1258" s="1"/>
  <c r="YD1257"/>
  <c r="YJ1257" s="1"/>
  <c r="YD1255"/>
  <c r="YJ1255" s="1"/>
  <c r="YF1259"/>
  <c r="YL1259" s="1"/>
  <c r="YF1258"/>
  <c r="YL1258" s="1"/>
  <c r="YF1257"/>
  <c r="YL1257" s="1"/>
  <c r="YF1255"/>
  <c r="YL1255" s="1"/>
  <c r="X1253"/>
  <c r="AD1253" s="1"/>
  <c r="Z1253"/>
  <c r="AF1253" s="1"/>
  <c r="BN1253"/>
  <c r="BT1253" s="1"/>
  <c r="BP1253"/>
  <c r="BV1253" s="1"/>
  <c r="CI1253"/>
  <c r="CO1253" s="1"/>
  <c r="CK1253"/>
  <c r="CQ1253" s="1"/>
  <c r="DD1253"/>
  <c r="DJ1253" s="1"/>
  <c r="DF1253"/>
  <c r="DL1253" s="1"/>
  <c r="DY1253"/>
  <c r="EE1253" s="1"/>
  <c r="EA1253"/>
  <c r="EG1253" s="1"/>
  <c r="ET1253"/>
  <c r="EZ1253" s="1"/>
  <c r="EV1253"/>
  <c r="FB1253" s="1"/>
  <c r="FO1253"/>
  <c r="FU1253" s="1"/>
  <c r="FQ1253"/>
  <c r="FW1253" s="1"/>
  <c r="GJ1253"/>
  <c r="GP1253" s="1"/>
  <c r="GL1253"/>
  <c r="GR1253" s="1"/>
  <c r="HE1253"/>
  <c r="HK1253" s="1"/>
  <c r="HG1253"/>
  <c r="HM1253" s="1"/>
  <c r="HZ1253"/>
  <c r="IF1253" s="1"/>
  <c r="IB1253"/>
  <c r="IH1253" s="1"/>
  <c r="IU1253"/>
  <c r="JA1253" s="1"/>
  <c r="IW1253"/>
  <c r="JC1253" s="1"/>
  <c r="JP1253"/>
  <c r="JV1253" s="1"/>
  <c r="JR1253"/>
  <c r="JX1253" s="1"/>
  <c r="KK1253"/>
  <c r="KQ1253" s="1"/>
  <c r="KM1253"/>
  <c r="KS1253" s="1"/>
  <c r="LF1253"/>
  <c r="LL1253" s="1"/>
  <c r="LH1253"/>
  <c r="LN1253" s="1"/>
  <c r="MA1253"/>
  <c r="MG1253" s="1"/>
  <c r="MC1253"/>
  <c r="MI1253" s="1"/>
  <c r="MV1253"/>
  <c r="NB1253" s="1"/>
  <c r="MX1253"/>
  <c r="ND1253" s="1"/>
  <c r="NQ1253"/>
  <c r="NW1253" s="1"/>
  <c r="NS1253"/>
  <c r="NY1253" s="1"/>
  <c r="OL1253"/>
  <c r="OR1253" s="1"/>
  <c r="ON1253"/>
  <c r="OT1253" s="1"/>
  <c r="PG1253"/>
  <c r="PM1253" s="1"/>
  <c r="PI1253"/>
  <c r="PO1253" s="1"/>
  <c r="QB1253"/>
  <c r="QH1253" s="1"/>
  <c r="QD1253"/>
  <c r="QJ1253" s="1"/>
  <c r="QW1253"/>
  <c r="RC1253" s="1"/>
  <c r="QY1253"/>
  <c r="RE1253" s="1"/>
  <c r="RR1253"/>
  <c r="RX1253" s="1"/>
  <c r="RT1253"/>
  <c r="RZ1253" s="1"/>
  <c r="SM1253"/>
  <c r="SS1253" s="1"/>
  <c r="SO1253"/>
  <c r="SU1253" s="1"/>
  <c r="TH1253"/>
  <c r="TN1253" s="1"/>
  <c r="TJ1253"/>
  <c r="TP1253" s="1"/>
  <c r="UC1253"/>
  <c r="UI1253" s="1"/>
  <c r="UE1253"/>
  <c r="UK1253" s="1"/>
  <c r="UX1253"/>
  <c r="VD1253" s="1"/>
  <c r="UZ1253"/>
  <c r="VF1253" s="1"/>
  <c r="VF1252" s="1"/>
  <c r="VF1263" s="1"/>
  <c r="VF1264" s="1"/>
  <c r="VS1253"/>
  <c r="VY1253" s="1"/>
  <c r="VU1253"/>
  <c r="WA1253" s="1"/>
  <c r="WN1253"/>
  <c r="WT1253" s="1"/>
  <c r="WP1253"/>
  <c r="WV1253" s="1"/>
  <c r="WV1252" s="1"/>
  <c r="WV1263" s="1"/>
  <c r="WV1264" s="1"/>
  <c r="XI1253"/>
  <c r="XO1253" s="1"/>
  <c r="XK1253"/>
  <c r="XQ1253" s="1"/>
  <c r="YD1253"/>
  <c r="YJ1253" s="1"/>
  <c r="YF1253"/>
  <c r="YL1253" s="1"/>
  <c r="YL1252" s="1"/>
  <c r="YL1263" s="1"/>
  <c r="YL1264" s="1"/>
  <c r="YT1253"/>
  <c r="X1254"/>
  <c r="AD1254" s="1"/>
  <c r="Z1254"/>
  <c r="AF1254" s="1"/>
  <c r="BN1254"/>
  <c r="BT1254" s="1"/>
  <c r="BP1254"/>
  <c r="BV1254" s="1"/>
  <c r="CI1254"/>
  <c r="CO1254" s="1"/>
  <c r="CK1254"/>
  <c r="CQ1254" s="1"/>
  <c r="DD1254"/>
  <c r="DJ1254" s="1"/>
  <c r="DF1254"/>
  <c r="DL1254" s="1"/>
  <c r="DY1254"/>
  <c r="EE1254" s="1"/>
  <c r="EA1254"/>
  <c r="EG1254" s="1"/>
  <c r="ET1254"/>
  <c r="EZ1254" s="1"/>
  <c r="EV1254"/>
  <c r="FB1254" s="1"/>
  <c r="FO1254"/>
  <c r="FU1254" s="1"/>
  <c r="FQ1254"/>
  <c r="FW1254" s="1"/>
  <c r="GJ1254"/>
  <c r="GP1254" s="1"/>
  <c r="GL1254"/>
  <c r="GR1254" s="1"/>
  <c r="HZ1254"/>
  <c r="IF1254" s="1"/>
  <c r="IB1254"/>
  <c r="IH1254" s="1"/>
  <c r="JP1254"/>
  <c r="JV1254" s="1"/>
  <c r="JR1254"/>
  <c r="JX1254" s="1"/>
  <c r="LF1254"/>
  <c r="LL1254" s="1"/>
  <c r="LH1254"/>
  <c r="LN1254" s="1"/>
  <c r="MV1254"/>
  <c r="NB1254" s="1"/>
  <c r="MX1254"/>
  <c r="ND1254" s="1"/>
  <c r="OL1254"/>
  <c r="OR1254" s="1"/>
  <c r="ON1254"/>
  <c r="OT1254" s="1"/>
  <c r="QB1254"/>
  <c r="QH1254" s="1"/>
  <c r="QD1254"/>
  <c r="QJ1254" s="1"/>
  <c r="RR1254"/>
  <c r="RX1254" s="1"/>
  <c r="RT1254"/>
  <c r="RZ1254" s="1"/>
  <c r="TH1254"/>
  <c r="TN1254" s="1"/>
  <c r="TJ1254"/>
  <c r="TP1254" s="1"/>
  <c r="UX1254"/>
  <c r="VD1254" s="1"/>
  <c r="UZ1254"/>
  <c r="VF1254" s="1"/>
  <c r="WN1254"/>
  <c r="WT1254" s="1"/>
  <c r="WP1254"/>
  <c r="WV1254" s="1"/>
  <c r="YD1254"/>
  <c r="YJ1254" s="1"/>
  <c r="YF1254"/>
  <c r="YL1254" s="1"/>
  <c r="YT1254"/>
  <c r="X1255"/>
  <c r="AD1255" s="1"/>
  <c r="Z1255"/>
  <c r="AF1255" s="1"/>
  <c r="BN1255"/>
  <c r="BT1255" s="1"/>
  <c r="BP1255"/>
  <c r="BV1255" s="1"/>
  <c r="DD1255"/>
  <c r="DJ1255" s="1"/>
  <c r="DF1255"/>
  <c r="DL1255" s="1"/>
  <c r="ET1255"/>
  <c r="EZ1255" s="1"/>
  <c r="EV1255"/>
  <c r="FB1255" s="1"/>
  <c r="GJ1255"/>
  <c r="GP1255" s="1"/>
  <c r="GL1255"/>
  <c r="GR1255" s="1"/>
  <c r="BO1259"/>
  <c r="BU1259" s="1"/>
  <c r="BO1258"/>
  <c r="BU1258" s="1"/>
  <c r="BO1257"/>
  <c r="BU1257" s="1"/>
  <c r="CI1259"/>
  <c r="CO1259" s="1"/>
  <c r="CI1258"/>
  <c r="CO1258" s="1"/>
  <c r="CI1257"/>
  <c r="CO1257" s="1"/>
  <c r="CK1259"/>
  <c r="CQ1259" s="1"/>
  <c r="CK1258"/>
  <c r="CQ1258" s="1"/>
  <c r="CK1257"/>
  <c r="CQ1257" s="1"/>
  <c r="DE1259"/>
  <c r="DK1259" s="1"/>
  <c r="DE1258"/>
  <c r="DK1258" s="1"/>
  <c r="DE1257"/>
  <c r="DK1257" s="1"/>
  <c r="DY1259"/>
  <c r="EE1259" s="1"/>
  <c r="DY1258"/>
  <c r="EE1258" s="1"/>
  <c r="DY1257"/>
  <c r="EE1257" s="1"/>
  <c r="EA1259"/>
  <c r="EG1259" s="1"/>
  <c r="EA1258"/>
  <c r="EG1258" s="1"/>
  <c r="EA1257"/>
  <c r="EG1257" s="1"/>
  <c r="EU1259"/>
  <c r="FA1259" s="1"/>
  <c r="EU1258"/>
  <c r="FA1258" s="1"/>
  <c r="EU1257"/>
  <c r="FA1257" s="1"/>
  <c r="FO1259"/>
  <c r="FU1259" s="1"/>
  <c r="FO1258"/>
  <c r="FU1258" s="1"/>
  <c r="FO1257"/>
  <c r="FU1257" s="1"/>
  <c r="FQ1259"/>
  <c r="FW1259" s="1"/>
  <c r="FQ1258"/>
  <c r="FW1258" s="1"/>
  <c r="FQ1257"/>
  <c r="FW1257" s="1"/>
  <c r="GK1259"/>
  <c r="GQ1259" s="1"/>
  <c r="GK1258"/>
  <c r="GQ1258" s="1"/>
  <c r="GK1257"/>
  <c r="GQ1257" s="1"/>
  <c r="HE1259"/>
  <c r="HK1259" s="1"/>
  <c r="HE1258"/>
  <c r="HK1258" s="1"/>
  <c r="HE1257"/>
  <c r="HK1257" s="1"/>
  <c r="HE1255"/>
  <c r="HK1255" s="1"/>
  <c r="HG1259"/>
  <c r="HM1259" s="1"/>
  <c r="HG1258"/>
  <c r="HM1258" s="1"/>
  <c r="HG1257"/>
  <c r="HM1257" s="1"/>
  <c r="HG1255"/>
  <c r="HM1255" s="1"/>
  <c r="IA1259"/>
  <c r="IG1259" s="1"/>
  <c r="IA1258"/>
  <c r="IG1258" s="1"/>
  <c r="IA1257"/>
  <c r="IG1257" s="1"/>
  <c r="IA1255"/>
  <c r="IG1255" s="1"/>
  <c r="IU1259"/>
  <c r="JA1259" s="1"/>
  <c r="IU1258"/>
  <c r="JA1258" s="1"/>
  <c r="IU1257"/>
  <c r="JA1257" s="1"/>
  <c r="IU1255"/>
  <c r="JA1255" s="1"/>
  <c r="IW1259"/>
  <c r="JC1259" s="1"/>
  <c r="IW1258"/>
  <c r="JC1258" s="1"/>
  <c r="IW1257"/>
  <c r="JC1257" s="1"/>
  <c r="IW1255"/>
  <c r="JC1255" s="1"/>
  <c r="JQ1259"/>
  <c r="JW1259" s="1"/>
  <c r="JQ1258"/>
  <c r="JW1258" s="1"/>
  <c r="JQ1257"/>
  <c r="JW1257" s="1"/>
  <c r="JQ1255"/>
  <c r="JW1255" s="1"/>
  <c r="KK1259"/>
  <c r="KQ1259" s="1"/>
  <c r="KK1258"/>
  <c r="KQ1258" s="1"/>
  <c r="KK1257"/>
  <c r="KQ1257" s="1"/>
  <c r="KK1255"/>
  <c r="KQ1255" s="1"/>
  <c r="KM1259"/>
  <c r="KS1259" s="1"/>
  <c r="KM1258"/>
  <c r="KS1258" s="1"/>
  <c r="KM1257"/>
  <c r="KS1257" s="1"/>
  <c r="KM1255"/>
  <c r="KS1255" s="1"/>
  <c r="LG1259"/>
  <c r="LM1259" s="1"/>
  <c r="LG1258"/>
  <c r="LM1258" s="1"/>
  <c r="LG1257"/>
  <c r="LM1257" s="1"/>
  <c r="LG1255"/>
  <c r="LM1255" s="1"/>
  <c r="MA1259"/>
  <c r="MG1259" s="1"/>
  <c r="MA1258"/>
  <c r="MG1258" s="1"/>
  <c r="MA1257"/>
  <c r="MG1257" s="1"/>
  <c r="MA1255"/>
  <c r="MG1255" s="1"/>
  <c r="MC1259"/>
  <c r="MI1259" s="1"/>
  <c r="MC1258"/>
  <c r="MI1258" s="1"/>
  <c r="MC1257"/>
  <c r="MI1257" s="1"/>
  <c r="MC1255"/>
  <c r="MI1255" s="1"/>
  <c r="MW1259"/>
  <c r="NC1259" s="1"/>
  <c r="MW1258"/>
  <c r="NC1258" s="1"/>
  <c r="MW1257"/>
  <c r="NC1257" s="1"/>
  <c r="MW1255"/>
  <c r="NC1255" s="1"/>
  <c r="NQ1259"/>
  <c r="NW1259" s="1"/>
  <c r="NQ1258"/>
  <c r="NW1258" s="1"/>
  <c r="NQ1257"/>
  <c r="NW1257" s="1"/>
  <c r="NQ1255"/>
  <c r="NW1255" s="1"/>
  <c r="NS1259"/>
  <c r="NY1259" s="1"/>
  <c r="NS1258"/>
  <c r="NY1258" s="1"/>
  <c r="NS1257"/>
  <c r="NY1257" s="1"/>
  <c r="NS1255"/>
  <c r="NY1255" s="1"/>
  <c r="OM1259"/>
  <c r="OS1259" s="1"/>
  <c r="OM1258"/>
  <c r="OS1258" s="1"/>
  <c r="OM1257"/>
  <c r="OS1257" s="1"/>
  <c r="OM1255"/>
  <c r="OS1255" s="1"/>
  <c r="PG1259"/>
  <c r="PM1259" s="1"/>
  <c r="PG1258"/>
  <c r="PM1258" s="1"/>
  <c r="PG1257"/>
  <c r="PM1257" s="1"/>
  <c r="PG1255"/>
  <c r="PM1255" s="1"/>
  <c r="PI1259"/>
  <c r="PO1259" s="1"/>
  <c r="PI1258"/>
  <c r="PO1258" s="1"/>
  <c r="PI1257"/>
  <c r="PO1257" s="1"/>
  <c r="PI1255"/>
  <c r="PO1255" s="1"/>
  <c r="QC1259"/>
  <c r="QI1259" s="1"/>
  <c r="QC1258"/>
  <c r="QI1258" s="1"/>
  <c r="QC1257"/>
  <c r="QI1257" s="1"/>
  <c r="QC1255"/>
  <c r="QI1255" s="1"/>
  <c r="QW1259"/>
  <c r="RC1259" s="1"/>
  <c r="QW1258"/>
  <c r="RC1258" s="1"/>
  <c r="QW1257"/>
  <c r="RC1257" s="1"/>
  <c r="QW1255"/>
  <c r="RC1255" s="1"/>
  <c r="QY1259"/>
  <c r="RE1259" s="1"/>
  <c r="QY1258"/>
  <c r="RE1258" s="1"/>
  <c r="QY1257"/>
  <c r="RE1257" s="1"/>
  <c r="QY1255"/>
  <c r="RE1255" s="1"/>
  <c r="RS1259"/>
  <c r="RY1259" s="1"/>
  <c r="RS1258"/>
  <c r="RY1258" s="1"/>
  <c r="RS1257"/>
  <c r="RY1257" s="1"/>
  <c r="RS1255"/>
  <c r="RY1255" s="1"/>
  <c r="SM1259"/>
  <c r="SS1259" s="1"/>
  <c r="SM1258"/>
  <c r="SS1258" s="1"/>
  <c r="SM1257"/>
  <c r="SS1257" s="1"/>
  <c r="SM1255"/>
  <c r="SS1255" s="1"/>
  <c r="SO1259"/>
  <c r="SU1259" s="1"/>
  <c r="SO1258"/>
  <c r="SU1258" s="1"/>
  <c r="SO1257"/>
  <c r="SU1257" s="1"/>
  <c r="SO1255"/>
  <c r="SU1255" s="1"/>
  <c r="TI1259"/>
  <c r="TO1259" s="1"/>
  <c r="TI1258"/>
  <c r="TO1258" s="1"/>
  <c r="TI1257"/>
  <c r="TO1257" s="1"/>
  <c r="TI1255"/>
  <c r="TO1255" s="1"/>
  <c r="UC1259"/>
  <c r="UI1259" s="1"/>
  <c r="UC1258"/>
  <c r="UI1258" s="1"/>
  <c r="UC1257"/>
  <c r="UI1257" s="1"/>
  <c r="UC1255"/>
  <c r="UI1255" s="1"/>
  <c r="UE1259"/>
  <c r="UK1259" s="1"/>
  <c r="UE1258"/>
  <c r="UK1258" s="1"/>
  <c r="UE1257"/>
  <c r="UK1257" s="1"/>
  <c r="UE1255"/>
  <c r="UK1255" s="1"/>
  <c r="UY1259"/>
  <c r="VE1259" s="1"/>
  <c r="UY1258"/>
  <c r="VE1258" s="1"/>
  <c r="UY1257"/>
  <c r="VE1257" s="1"/>
  <c r="UY1255"/>
  <c r="VE1255" s="1"/>
  <c r="VS1259"/>
  <c r="VY1259" s="1"/>
  <c r="VS1258"/>
  <c r="VY1258" s="1"/>
  <c r="VS1257"/>
  <c r="VY1257" s="1"/>
  <c r="VS1255"/>
  <c r="VY1255" s="1"/>
  <c r="VU1259"/>
  <c r="WA1259" s="1"/>
  <c r="VU1258"/>
  <c r="WA1258" s="1"/>
  <c r="VU1257"/>
  <c r="WA1257" s="1"/>
  <c r="VU1255"/>
  <c r="WA1255" s="1"/>
  <c r="WO1259"/>
  <c r="WU1259" s="1"/>
  <c r="WO1258"/>
  <c r="WU1258" s="1"/>
  <c r="WO1257"/>
  <c r="WU1257" s="1"/>
  <c r="WO1255"/>
  <c r="WU1255" s="1"/>
  <c r="XI1259"/>
  <c r="XO1259" s="1"/>
  <c r="XI1258"/>
  <c r="XO1258" s="1"/>
  <c r="XI1257"/>
  <c r="XO1257" s="1"/>
  <c r="XI1255"/>
  <c r="XO1255" s="1"/>
  <c r="XK1259"/>
  <c r="XQ1259" s="1"/>
  <c r="XK1258"/>
  <c r="XQ1258" s="1"/>
  <c r="XK1257"/>
  <c r="XQ1257" s="1"/>
  <c r="XK1255"/>
  <c r="XQ1255" s="1"/>
  <c r="YE1259"/>
  <c r="YK1259" s="1"/>
  <c r="YE1258"/>
  <c r="YK1258" s="1"/>
  <c r="YE1257"/>
  <c r="YK1257" s="1"/>
  <c r="YE1255"/>
  <c r="YK1255" s="1"/>
  <c r="BO1253"/>
  <c r="BU1253" s="1"/>
  <c r="DE1253"/>
  <c r="DK1253" s="1"/>
  <c r="EU1253"/>
  <c r="FA1253" s="1"/>
  <c r="GK1253"/>
  <c r="GQ1253" s="1"/>
  <c r="IA1253"/>
  <c r="IG1253" s="1"/>
  <c r="JQ1253"/>
  <c r="JW1253" s="1"/>
  <c r="LG1253"/>
  <c r="LM1253" s="1"/>
  <c r="MW1253"/>
  <c r="NC1253" s="1"/>
  <c r="OM1253"/>
  <c r="OS1253" s="1"/>
  <c r="QC1253"/>
  <c r="QI1253" s="1"/>
  <c r="RS1253"/>
  <c r="RY1253" s="1"/>
  <c r="TI1253"/>
  <c r="TO1253" s="1"/>
  <c r="UY1253"/>
  <c r="VE1253" s="1"/>
  <c r="WO1253"/>
  <c r="WU1253" s="1"/>
  <c r="YE1253"/>
  <c r="YK1253" s="1"/>
  <c r="YS1253"/>
  <c r="YU1253"/>
  <c r="BO1254"/>
  <c r="BU1254" s="1"/>
  <c r="DE1254"/>
  <c r="DK1254" s="1"/>
  <c r="EU1254"/>
  <c r="FA1254" s="1"/>
  <c r="GK1254"/>
  <c r="GQ1254" s="1"/>
  <c r="IA1254"/>
  <c r="IG1254" s="1"/>
  <c r="JQ1254"/>
  <c r="JW1254" s="1"/>
  <c r="LG1254"/>
  <c r="LM1254" s="1"/>
  <c r="MW1254"/>
  <c r="NC1254" s="1"/>
  <c r="OM1254"/>
  <c r="OS1254" s="1"/>
  <c r="QC1254"/>
  <c r="QI1254" s="1"/>
  <c r="RS1254"/>
  <c r="RY1254" s="1"/>
  <c r="TI1254"/>
  <c r="TO1254" s="1"/>
  <c r="UY1254"/>
  <c r="VE1254" s="1"/>
  <c r="WO1254"/>
  <c r="WU1254" s="1"/>
  <c r="YE1254"/>
  <c r="YK1254" s="1"/>
  <c r="YS1254"/>
  <c r="YU1254"/>
  <c r="BO1255"/>
  <c r="BU1255" s="1"/>
  <c r="DE1255"/>
  <c r="DK1255" s="1"/>
  <c r="EU1255"/>
  <c r="FA1255" s="1"/>
  <c r="GK1255"/>
  <c r="GQ1255" s="1"/>
  <c r="YS1255"/>
  <c r="YU1255"/>
  <c r="YS1257"/>
  <c r="YU1257"/>
  <c r="YT1255"/>
  <c r="YT1257"/>
  <c r="YS1258"/>
  <c r="YU1258"/>
  <c r="YS1259"/>
  <c r="YU1259"/>
  <c r="YT1258"/>
  <c r="YT1259"/>
  <c r="WU1252" l="1"/>
  <c r="WU1263" s="1"/>
  <c r="WU1264" s="1"/>
  <c r="TO1252"/>
  <c r="TO1263" s="1"/>
  <c r="TO1264" s="1"/>
  <c r="QI1252"/>
  <c r="QI1263" s="1"/>
  <c r="QI1264" s="1"/>
  <c r="NC1252"/>
  <c r="NC1263" s="1"/>
  <c r="NC1264" s="1"/>
  <c r="JW1252"/>
  <c r="JW1263" s="1"/>
  <c r="JW1264" s="1"/>
  <c r="TP1252"/>
  <c r="TP1263" s="1"/>
  <c r="TP1264" s="1"/>
  <c r="RZ1252"/>
  <c r="RZ1263" s="1"/>
  <c r="RZ1264" s="1"/>
  <c r="QJ1252"/>
  <c r="QJ1263" s="1"/>
  <c r="QJ1264" s="1"/>
  <c r="OT1252"/>
  <c r="OT1263" s="1"/>
  <c r="OT1264" s="1"/>
  <c r="ND1252"/>
  <c r="ND1263" s="1"/>
  <c r="ND1264" s="1"/>
  <c r="LN1252"/>
  <c r="LN1263" s="1"/>
  <c r="LN1264" s="1"/>
  <c r="JX1252"/>
  <c r="JX1263" s="1"/>
  <c r="JX1264" s="1"/>
  <c r="IH1252"/>
  <c r="IH1263" s="1"/>
  <c r="IH1264" s="1"/>
  <c r="F133" i="104"/>
  <c r="M111"/>
  <c r="M109"/>
  <c r="M107"/>
  <c r="M105"/>
  <c r="M103"/>
  <c r="M101"/>
  <c r="M99"/>
  <c r="M97"/>
  <c r="M95"/>
  <c r="M93"/>
  <c r="M89"/>
  <c r="M87"/>
  <c r="M85"/>
  <c r="H57"/>
  <c r="M57" s="1"/>
  <c r="M78" s="1"/>
  <c r="M83"/>
  <c r="M73"/>
  <c r="M69"/>
  <c r="M65"/>
  <c r="M61"/>
  <c r="K78"/>
  <c r="M54"/>
  <c r="M50"/>
  <c r="M46"/>
  <c r="J133"/>
  <c r="M39"/>
  <c r="I128"/>
  <c r="M32"/>
  <c r="M28"/>
  <c r="M24"/>
  <c r="M17"/>
  <c r="K15"/>
  <c r="K13"/>
  <c r="M7"/>
  <c r="H123"/>
  <c r="H121"/>
  <c r="M91"/>
  <c r="K123"/>
  <c r="K121"/>
  <c r="J119"/>
  <c r="J115"/>
  <c r="J113"/>
  <c r="H78"/>
  <c r="H128" s="1"/>
  <c r="G14"/>
  <c r="H14"/>
  <c r="I122"/>
  <c r="I133" s="1"/>
  <c r="G113"/>
  <c r="G76"/>
  <c r="J132"/>
  <c r="J134" s="1"/>
  <c r="F132"/>
  <c r="H119"/>
  <c r="H115"/>
  <c r="H113"/>
  <c r="F117"/>
  <c r="F118" s="1"/>
  <c r="F114"/>
  <c r="I117"/>
  <c r="I118" s="1"/>
  <c r="I114"/>
  <c r="I126"/>
  <c r="I14"/>
  <c r="J15"/>
  <c r="J13"/>
  <c r="K81"/>
  <c r="M81" s="1"/>
  <c r="K76"/>
  <c r="I132"/>
  <c r="H20"/>
  <c r="F128"/>
  <c r="F126"/>
  <c r="DK1252" i="103"/>
  <c r="DK1263" s="1"/>
  <c r="DK1264" s="1"/>
  <c r="WA1252"/>
  <c r="WA1263" s="1"/>
  <c r="WA1264" s="1"/>
  <c r="SU1252"/>
  <c r="SU1263" s="1"/>
  <c r="SU1264" s="1"/>
  <c r="PO1252"/>
  <c r="PO1263" s="1"/>
  <c r="PO1264" s="1"/>
  <c r="MI1252"/>
  <c r="MI1263" s="1"/>
  <c r="MI1264" s="1"/>
  <c r="JC1252"/>
  <c r="JC1263" s="1"/>
  <c r="JC1264" s="1"/>
  <c r="HM1252"/>
  <c r="HM1263" s="1"/>
  <c r="HM1264" s="1"/>
  <c r="FW1252"/>
  <c r="FW1263" s="1"/>
  <c r="FW1264" s="1"/>
  <c r="EG1252"/>
  <c r="EG1263" s="1"/>
  <c r="EG1264" s="1"/>
  <c r="CQ1252"/>
  <c r="CQ1263" s="1"/>
  <c r="CQ1264" s="1"/>
  <c r="AF1252"/>
  <c r="AF1263" s="1"/>
  <c r="AF1264" s="1"/>
  <c r="T1234"/>
  <c r="AO1234"/>
  <c r="BJ1234"/>
  <c r="CE1234"/>
  <c r="CZ1234"/>
  <c r="DU1234"/>
  <c r="EP1234"/>
  <c r="FK1234"/>
  <c r="GF1234"/>
  <c r="HA1234"/>
  <c r="HV1234"/>
  <c r="IQ1234"/>
  <c r="JL1234"/>
  <c r="KG1234"/>
  <c r="LB1234"/>
  <c r="LW1234"/>
  <c r="MR1234"/>
  <c r="NM1234"/>
  <c r="OH1234"/>
  <c r="PC1234"/>
  <c r="PX1234"/>
  <c r="QS1234"/>
  <c r="RN1234"/>
  <c r="SI1234"/>
  <c r="TD1234"/>
  <c r="TY1234"/>
  <c r="UT1234"/>
  <c r="VO1234"/>
  <c r="WJ1234"/>
  <c r="XE1234"/>
  <c r="XZ1234"/>
  <c r="YU1234"/>
  <c r="R1234"/>
  <c r="AM1234"/>
  <c r="BH1234"/>
  <c r="CC1234"/>
  <c r="CX1234"/>
  <c r="DS1234"/>
  <c r="EN1234"/>
  <c r="FI1234"/>
  <c r="GD1234"/>
  <c r="GY1234"/>
  <c r="HT1234"/>
  <c r="IO1234"/>
  <c r="JJ1234"/>
  <c r="KE1234"/>
  <c r="KZ1234"/>
  <c r="LU1234"/>
  <c r="MP1234"/>
  <c r="NK1234"/>
  <c r="OF1234"/>
  <c r="PA1234"/>
  <c r="PV1234"/>
  <c r="QQ1234"/>
  <c r="RL1234"/>
  <c r="SG1234"/>
  <c r="TB1234"/>
  <c r="TW1234"/>
  <c r="UR1234"/>
  <c r="VM1234"/>
  <c r="WH1234"/>
  <c r="XC1234"/>
  <c r="XX1234"/>
  <c r="YS1234"/>
  <c r="T1224"/>
  <c r="AO1224"/>
  <c r="BJ1224"/>
  <c r="CE1224"/>
  <c r="CZ1224"/>
  <c r="DU1224"/>
  <c r="EP1224"/>
  <c r="FK1224"/>
  <c r="GF1224"/>
  <c r="HA1224"/>
  <c r="HV1224"/>
  <c r="IQ1224"/>
  <c r="JL1224"/>
  <c r="KG1224"/>
  <c r="LB1224"/>
  <c r="LW1224"/>
  <c r="MR1224"/>
  <c r="NM1224"/>
  <c r="OH1224"/>
  <c r="PC1224"/>
  <c r="PX1224"/>
  <c r="QS1224"/>
  <c r="RN1224"/>
  <c r="SI1224"/>
  <c r="TD1224"/>
  <c r="TY1224"/>
  <c r="UT1224"/>
  <c r="VO1224"/>
  <c r="WJ1224"/>
  <c r="XE1224"/>
  <c r="XZ1224"/>
  <c r="YU1224"/>
  <c r="R1224"/>
  <c r="AM1224"/>
  <c r="BH1224"/>
  <c r="CC1224"/>
  <c r="CX1224"/>
  <c r="DS1224"/>
  <c r="EN1224"/>
  <c r="FI1224"/>
  <c r="GD1224"/>
  <c r="GY1224"/>
  <c r="HT1224"/>
  <c r="IO1224"/>
  <c r="JJ1224"/>
  <c r="KE1224"/>
  <c r="KZ1224"/>
  <c r="LU1224"/>
  <c r="MP1224"/>
  <c r="NK1224"/>
  <c r="OF1224"/>
  <c r="PA1224"/>
  <c r="PV1224"/>
  <c r="QQ1224"/>
  <c r="RL1224"/>
  <c r="SG1224"/>
  <c r="TB1224"/>
  <c r="TW1224"/>
  <c r="UR1224"/>
  <c r="VM1224"/>
  <c r="WH1224"/>
  <c r="XC1224"/>
  <c r="XX1224"/>
  <c r="YS1224"/>
  <c r="YU1214"/>
  <c r="T1214"/>
  <c r="AO1214"/>
  <c r="BJ1214"/>
  <c r="CE1214"/>
  <c r="CZ1214"/>
  <c r="DU1214"/>
  <c r="EP1214"/>
  <c r="FK1214"/>
  <c r="GF1214"/>
  <c r="HA1214"/>
  <c r="HV1214"/>
  <c r="IQ1214"/>
  <c r="JL1214"/>
  <c r="KG1214"/>
  <c r="LB1214"/>
  <c r="LW1214"/>
  <c r="MR1214"/>
  <c r="NM1214"/>
  <c r="OH1214"/>
  <c r="PC1214"/>
  <c r="PX1214"/>
  <c r="QS1214"/>
  <c r="RN1214"/>
  <c r="SI1214"/>
  <c r="TD1214"/>
  <c r="TY1214"/>
  <c r="UT1214"/>
  <c r="VO1214"/>
  <c r="WJ1214"/>
  <c r="XE1214"/>
  <c r="XZ1214"/>
  <c r="YS1214"/>
  <c r="R1214"/>
  <c r="AM1214"/>
  <c r="BH1214"/>
  <c r="CC1214"/>
  <c r="CX1214"/>
  <c r="DS1214"/>
  <c r="EN1214"/>
  <c r="FI1214"/>
  <c r="GD1214"/>
  <c r="GY1214"/>
  <c r="HT1214"/>
  <c r="IO1214"/>
  <c r="JJ1214"/>
  <c r="KE1214"/>
  <c r="KZ1214"/>
  <c r="LU1214"/>
  <c r="MP1214"/>
  <c r="NK1214"/>
  <c r="OF1214"/>
  <c r="PA1214"/>
  <c r="PV1214"/>
  <c r="QQ1214"/>
  <c r="RL1214"/>
  <c r="SG1214"/>
  <c r="TB1214"/>
  <c r="TW1214"/>
  <c r="UR1214"/>
  <c r="VM1214"/>
  <c r="WH1214"/>
  <c r="XC1214"/>
  <c r="XX1214"/>
  <c r="YR1252"/>
  <c r="YR1261" s="1"/>
  <c r="YX1262" s="1"/>
  <c r="Q1252"/>
  <c r="Q1261" s="1"/>
  <c r="W1262" s="1"/>
  <c r="AL1252"/>
  <c r="AL1261" s="1"/>
  <c r="AR1262" s="1"/>
  <c r="BG1252"/>
  <c r="BG1261" s="1"/>
  <c r="BM1262" s="1"/>
  <c r="CB1252"/>
  <c r="CB1261" s="1"/>
  <c r="CH1262" s="1"/>
  <c r="CW1252"/>
  <c r="CW1261" s="1"/>
  <c r="DC1262" s="1"/>
  <c r="DR1252"/>
  <c r="DR1261" s="1"/>
  <c r="DX1262" s="1"/>
  <c r="EM1252"/>
  <c r="EM1261" s="1"/>
  <c r="ES1262" s="1"/>
  <c r="FH1252"/>
  <c r="FH1261" s="1"/>
  <c r="FN1262" s="1"/>
  <c r="GC1252"/>
  <c r="GC1261" s="1"/>
  <c r="GI1262" s="1"/>
  <c r="GX1252"/>
  <c r="GX1261" s="1"/>
  <c r="HD1262" s="1"/>
  <c r="HS1252"/>
  <c r="HS1261" s="1"/>
  <c r="HY1262" s="1"/>
  <c r="IN1252"/>
  <c r="IN1261" s="1"/>
  <c r="IT1262" s="1"/>
  <c r="JI1252"/>
  <c r="JI1261" s="1"/>
  <c r="JO1262" s="1"/>
  <c r="KD1252"/>
  <c r="KD1261" s="1"/>
  <c r="KJ1262" s="1"/>
  <c r="KY1252"/>
  <c r="KY1261" s="1"/>
  <c r="LE1262" s="1"/>
  <c r="LT1252"/>
  <c r="LT1261" s="1"/>
  <c r="LZ1262" s="1"/>
  <c r="MO1252"/>
  <c r="MO1261" s="1"/>
  <c r="MU1262" s="1"/>
  <c r="NJ1252"/>
  <c r="NJ1261" s="1"/>
  <c r="NP1262" s="1"/>
  <c r="OE1252"/>
  <c r="OE1261" s="1"/>
  <c r="OK1262" s="1"/>
  <c r="OZ1252"/>
  <c r="OZ1261" s="1"/>
  <c r="PF1262" s="1"/>
  <c r="PU1252"/>
  <c r="PU1261" s="1"/>
  <c r="QA1262" s="1"/>
  <c r="QP1252"/>
  <c r="QP1261" s="1"/>
  <c r="QV1262" s="1"/>
  <c r="RK1252"/>
  <c r="RK1261" s="1"/>
  <c r="RQ1262" s="1"/>
  <c r="SF1252"/>
  <c r="SF1261" s="1"/>
  <c r="SL1262" s="1"/>
  <c r="TA1252"/>
  <c r="TA1261" s="1"/>
  <c r="TG1262" s="1"/>
  <c r="TV1252"/>
  <c r="TV1261" s="1"/>
  <c r="UB1262" s="1"/>
  <c r="UQ1252"/>
  <c r="UQ1261" s="1"/>
  <c r="UW1262" s="1"/>
  <c r="VL1252"/>
  <c r="VL1261" s="1"/>
  <c r="VR1262" s="1"/>
  <c r="WG1252"/>
  <c r="WG1261" s="1"/>
  <c r="WM1262" s="1"/>
  <c r="XB1252"/>
  <c r="XB1261" s="1"/>
  <c r="XH1262" s="1"/>
  <c r="XW1252"/>
  <c r="XW1261" s="1"/>
  <c r="YC1262" s="1"/>
  <c r="YP1252"/>
  <c r="YP1261" s="1"/>
  <c r="YV1262" s="1"/>
  <c r="O1252"/>
  <c r="O1261" s="1"/>
  <c r="U1262" s="1"/>
  <c r="AJ1252"/>
  <c r="AJ1261" s="1"/>
  <c r="AP1262" s="1"/>
  <c r="BE1252"/>
  <c r="BE1261" s="1"/>
  <c r="BK1262" s="1"/>
  <c r="BZ1252"/>
  <c r="BZ1261" s="1"/>
  <c r="CF1262" s="1"/>
  <c r="CU1252"/>
  <c r="CU1261" s="1"/>
  <c r="DA1262" s="1"/>
  <c r="DP1252"/>
  <c r="DP1261" s="1"/>
  <c r="DV1262" s="1"/>
  <c r="EK1252"/>
  <c r="EK1261" s="1"/>
  <c r="EQ1262" s="1"/>
  <c r="FF1252"/>
  <c r="FF1261" s="1"/>
  <c r="FL1262" s="1"/>
  <c r="GA1252"/>
  <c r="GA1261" s="1"/>
  <c r="GG1262" s="1"/>
  <c r="GV1252"/>
  <c r="GV1261" s="1"/>
  <c r="HB1262" s="1"/>
  <c r="HQ1252"/>
  <c r="HQ1261" s="1"/>
  <c r="HW1262" s="1"/>
  <c r="IL1252"/>
  <c r="IL1261" s="1"/>
  <c r="IR1262" s="1"/>
  <c r="JG1252"/>
  <c r="JG1261" s="1"/>
  <c r="JM1262" s="1"/>
  <c r="KB1252"/>
  <c r="KB1261" s="1"/>
  <c r="KH1262" s="1"/>
  <c r="KW1252"/>
  <c r="KW1261" s="1"/>
  <c r="LC1262" s="1"/>
  <c r="LR1252"/>
  <c r="LR1261" s="1"/>
  <c r="LX1262" s="1"/>
  <c r="MM1252"/>
  <c r="MM1261" s="1"/>
  <c r="MS1262" s="1"/>
  <c r="NH1252"/>
  <c r="NH1261" s="1"/>
  <c r="NN1262" s="1"/>
  <c r="OC1252"/>
  <c r="OC1261" s="1"/>
  <c r="OI1262" s="1"/>
  <c r="OX1252"/>
  <c r="OX1261" s="1"/>
  <c r="PD1262" s="1"/>
  <c r="PS1252"/>
  <c r="PS1261" s="1"/>
  <c r="PY1262" s="1"/>
  <c r="QN1252"/>
  <c r="QN1261" s="1"/>
  <c r="QT1262" s="1"/>
  <c r="RI1252"/>
  <c r="RI1261" s="1"/>
  <c r="RO1262" s="1"/>
  <c r="SD1252"/>
  <c r="SD1261" s="1"/>
  <c r="SJ1262" s="1"/>
  <c r="SY1252"/>
  <c r="SY1261" s="1"/>
  <c r="TE1262" s="1"/>
  <c r="TT1252"/>
  <c r="TT1261" s="1"/>
  <c r="TZ1262" s="1"/>
  <c r="UO1252"/>
  <c r="UO1261" s="1"/>
  <c r="UU1262" s="1"/>
  <c r="VJ1252"/>
  <c r="VJ1261" s="1"/>
  <c r="VP1262" s="1"/>
  <c r="WE1252"/>
  <c r="WE1261" s="1"/>
  <c r="WK1262" s="1"/>
  <c r="WZ1252"/>
  <c r="WZ1261" s="1"/>
  <c r="XF1262" s="1"/>
  <c r="XU1252"/>
  <c r="XU1261" s="1"/>
  <c r="YA1262" s="1"/>
  <c r="YR1234"/>
  <c r="Q1234"/>
  <c r="AL1234"/>
  <c r="BG1234"/>
  <c r="CB1234"/>
  <c r="CW1234"/>
  <c r="DR1234"/>
  <c r="EM1234"/>
  <c r="FH1234"/>
  <c r="GC1234"/>
  <c r="GX1234"/>
  <c r="HS1234"/>
  <c r="IN1234"/>
  <c r="JI1234"/>
  <c r="KD1234"/>
  <c r="KY1234"/>
  <c r="LT1234"/>
  <c r="MO1234"/>
  <c r="NJ1234"/>
  <c r="OE1234"/>
  <c r="OZ1234"/>
  <c r="PU1234"/>
  <c r="QP1234"/>
  <c r="RK1234"/>
  <c r="SF1234"/>
  <c r="TA1234"/>
  <c r="TV1234"/>
  <c r="UQ1234"/>
  <c r="VL1234"/>
  <c r="WG1234"/>
  <c r="XB1234"/>
  <c r="XW1234"/>
  <c r="YP1234"/>
  <c r="O1234"/>
  <c r="AJ1234"/>
  <c r="BE1234"/>
  <c r="BZ1234"/>
  <c r="CU1234"/>
  <c r="DP1234"/>
  <c r="EK1234"/>
  <c r="FF1234"/>
  <c r="GA1234"/>
  <c r="GV1234"/>
  <c r="HQ1234"/>
  <c r="IL1234"/>
  <c r="JG1234"/>
  <c r="KB1234"/>
  <c r="KW1234"/>
  <c r="LR1234"/>
  <c r="MM1234"/>
  <c r="NH1234"/>
  <c r="OC1234"/>
  <c r="OX1234"/>
  <c r="PS1234"/>
  <c r="QN1234"/>
  <c r="RI1234"/>
  <c r="SD1234"/>
  <c r="SY1234"/>
  <c r="TT1234"/>
  <c r="UO1234"/>
  <c r="VJ1234"/>
  <c r="WE1234"/>
  <c r="WZ1234"/>
  <c r="XU1234"/>
  <c r="YR1224"/>
  <c r="Q1224"/>
  <c r="AL1224"/>
  <c r="BG1224"/>
  <c r="CB1224"/>
  <c r="CW1224"/>
  <c r="DR1224"/>
  <c r="EM1224"/>
  <c r="FH1224"/>
  <c r="GC1224"/>
  <c r="GX1224"/>
  <c r="HS1224"/>
  <c r="IN1224"/>
  <c r="JI1224"/>
  <c r="KD1224"/>
  <c r="KY1224"/>
  <c r="LT1224"/>
  <c r="MO1224"/>
  <c r="NJ1224"/>
  <c r="OE1224"/>
  <c r="OZ1224"/>
  <c r="PU1224"/>
  <c r="QP1224"/>
  <c r="RK1224"/>
  <c r="SF1224"/>
  <c r="TA1224"/>
  <c r="TV1224"/>
  <c r="UQ1224"/>
  <c r="VL1224"/>
  <c r="WG1224"/>
  <c r="XB1224"/>
  <c r="XW1224"/>
  <c r="YP1224"/>
  <c r="O1224"/>
  <c r="AJ1224"/>
  <c r="BE1224"/>
  <c r="BZ1224"/>
  <c r="CU1224"/>
  <c r="DP1224"/>
  <c r="EK1224"/>
  <c r="FF1224"/>
  <c r="GA1224"/>
  <c r="GV1224"/>
  <c r="HQ1224"/>
  <c r="IL1224"/>
  <c r="JG1224"/>
  <c r="KB1224"/>
  <c r="KW1224"/>
  <c r="LR1224"/>
  <c r="MM1224"/>
  <c r="NH1224"/>
  <c r="OC1224"/>
  <c r="OX1224"/>
  <c r="PS1224"/>
  <c r="QN1224"/>
  <c r="RI1224"/>
  <c r="SD1224"/>
  <c r="SY1224"/>
  <c r="TT1224"/>
  <c r="UO1224"/>
  <c r="VJ1224"/>
  <c r="WE1224"/>
  <c r="WZ1224"/>
  <c r="XU1224"/>
  <c r="Q1214"/>
  <c r="AL1214"/>
  <c r="BG1214"/>
  <c r="CB1214"/>
  <c r="CW1214"/>
  <c r="DR1214"/>
  <c r="EM1214"/>
  <c r="FH1214"/>
  <c r="GC1214"/>
  <c r="GX1214"/>
  <c r="HS1214"/>
  <c r="IN1214"/>
  <c r="JI1214"/>
  <c r="KD1214"/>
  <c r="KY1214"/>
  <c r="LT1214"/>
  <c r="MO1214"/>
  <c r="NJ1214"/>
  <c r="OE1214"/>
  <c r="OZ1214"/>
  <c r="PU1214"/>
  <c r="QP1214"/>
  <c r="RK1214"/>
  <c r="SF1214"/>
  <c r="TA1214"/>
  <c r="TV1214"/>
  <c r="UQ1214"/>
  <c r="VL1214"/>
  <c r="WG1214"/>
  <c r="XB1214"/>
  <c r="XW1214"/>
  <c r="YR1214"/>
  <c r="O1214"/>
  <c r="AJ1214"/>
  <c r="BE1214"/>
  <c r="BZ1214"/>
  <c r="CU1214"/>
  <c r="DP1214"/>
  <c r="EK1214"/>
  <c r="FF1214"/>
  <c r="GA1214"/>
  <c r="GV1214"/>
  <c r="HQ1214"/>
  <c r="IL1214"/>
  <c r="JG1214"/>
  <c r="KB1214"/>
  <c r="KW1214"/>
  <c r="LR1214"/>
  <c r="MM1214"/>
  <c r="NH1214"/>
  <c r="OC1214"/>
  <c r="OX1214"/>
  <c r="PS1214"/>
  <c r="QN1214"/>
  <c r="RI1214"/>
  <c r="SD1214"/>
  <c r="SY1214"/>
  <c r="TT1214"/>
  <c r="UO1214"/>
  <c r="VJ1214"/>
  <c r="WE1214"/>
  <c r="WZ1214"/>
  <c r="XU1214"/>
  <c r="YP1214"/>
  <c r="YU1178"/>
  <c r="T1178"/>
  <c r="AO1178"/>
  <c r="BJ1178"/>
  <c r="CE1178"/>
  <c r="CZ1178"/>
  <c r="DU1178"/>
  <c r="EP1178"/>
  <c r="FK1178"/>
  <c r="GF1178"/>
  <c r="HA1178"/>
  <c r="HV1178"/>
  <c r="IQ1178"/>
  <c r="JL1178"/>
  <c r="KG1178"/>
  <c r="LB1178"/>
  <c r="LW1178"/>
  <c r="MR1178"/>
  <c r="NM1178"/>
  <c r="OH1178"/>
  <c r="PC1178"/>
  <c r="PX1178"/>
  <c r="QS1178"/>
  <c r="RN1178"/>
  <c r="SI1178"/>
  <c r="TD1178"/>
  <c r="TY1178"/>
  <c r="UT1178"/>
  <c r="VO1178"/>
  <c r="WJ1178"/>
  <c r="XE1178"/>
  <c r="XZ1178"/>
  <c r="YS1178"/>
  <c r="R1178"/>
  <c r="AM1178"/>
  <c r="BH1178"/>
  <c r="CC1178"/>
  <c r="CX1178"/>
  <c r="DS1178"/>
  <c r="EN1178"/>
  <c r="FI1178"/>
  <c r="GD1178"/>
  <c r="GY1178"/>
  <c r="HT1178"/>
  <c r="IO1178"/>
  <c r="JJ1178"/>
  <c r="KE1178"/>
  <c r="KZ1178"/>
  <c r="LU1178"/>
  <c r="MP1178"/>
  <c r="NK1178"/>
  <c r="OF1178"/>
  <c r="PA1178"/>
  <c r="PV1178"/>
  <c r="QQ1178"/>
  <c r="RL1178"/>
  <c r="SG1178"/>
  <c r="TB1178"/>
  <c r="TW1178"/>
  <c r="UR1178"/>
  <c r="VM1178"/>
  <c r="WH1178"/>
  <c r="XC1178"/>
  <c r="XX1178"/>
  <c r="T1194"/>
  <c r="BJ1194"/>
  <c r="CZ1194"/>
  <c r="EP1194"/>
  <c r="GF1194"/>
  <c r="HV1194"/>
  <c r="JL1194"/>
  <c r="LB1194"/>
  <c r="MR1194"/>
  <c r="OH1194"/>
  <c r="PX1194"/>
  <c r="RN1194"/>
  <c r="TD1194"/>
  <c r="UT1194"/>
  <c r="WJ1194"/>
  <c r="XZ1194"/>
  <c r="R1194"/>
  <c r="BH1194"/>
  <c r="CX1194"/>
  <c r="EN1194"/>
  <c r="GD1194"/>
  <c r="HT1194"/>
  <c r="JJ1194"/>
  <c r="KZ1194"/>
  <c r="MP1194"/>
  <c r="OF1194"/>
  <c r="PV1194"/>
  <c r="RL1194"/>
  <c r="TB1194"/>
  <c r="UR1194"/>
  <c r="WH1194"/>
  <c r="XX1194"/>
  <c r="Q1178"/>
  <c r="Q1206" s="1"/>
  <c r="W1207" s="1"/>
  <c r="AL1178"/>
  <c r="AL1206" s="1"/>
  <c r="AR1207" s="1"/>
  <c r="BG1178"/>
  <c r="BG1206" s="1"/>
  <c r="BM1207" s="1"/>
  <c r="CB1178"/>
  <c r="CB1206" s="1"/>
  <c r="CH1207" s="1"/>
  <c r="CW1178"/>
  <c r="CW1206" s="1"/>
  <c r="DC1207" s="1"/>
  <c r="DR1178"/>
  <c r="DR1206" s="1"/>
  <c r="DX1207" s="1"/>
  <c r="EM1178"/>
  <c r="EM1206" s="1"/>
  <c r="ES1207" s="1"/>
  <c r="FH1178"/>
  <c r="FH1206" s="1"/>
  <c r="FN1207" s="1"/>
  <c r="GC1178"/>
  <c r="GC1206" s="1"/>
  <c r="GI1207" s="1"/>
  <c r="GX1178"/>
  <c r="GX1206" s="1"/>
  <c r="HD1207" s="1"/>
  <c r="HS1178"/>
  <c r="HS1206" s="1"/>
  <c r="HY1207" s="1"/>
  <c r="IN1178"/>
  <c r="IN1206" s="1"/>
  <c r="IT1207" s="1"/>
  <c r="JI1178"/>
  <c r="JI1206" s="1"/>
  <c r="JO1207" s="1"/>
  <c r="KD1178"/>
  <c r="KD1206" s="1"/>
  <c r="KJ1207" s="1"/>
  <c r="KY1178"/>
  <c r="KY1206" s="1"/>
  <c r="LE1207" s="1"/>
  <c r="LT1178"/>
  <c r="LT1206" s="1"/>
  <c r="LZ1207" s="1"/>
  <c r="MO1178"/>
  <c r="MO1206" s="1"/>
  <c r="MU1207" s="1"/>
  <c r="NJ1178"/>
  <c r="NJ1206" s="1"/>
  <c r="NP1207" s="1"/>
  <c r="OE1178"/>
  <c r="OE1206" s="1"/>
  <c r="OK1207" s="1"/>
  <c r="OZ1178"/>
  <c r="OZ1206" s="1"/>
  <c r="PF1207" s="1"/>
  <c r="PU1178"/>
  <c r="PU1206" s="1"/>
  <c r="QA1207" s="1"/>
  <c r="QP1178"/>
  <c r="QP1206" s="1"/>
  <c r="QV1207" s="1"/>
  <c r="RK1178"/>
  <c r="RK1206" s="1"/>
  <c r="RQ1207" s="1"/>
  <c r="SF1178"/>
  <c r="SF1206" s="1"/>
  <c r="SL1207" s="1"/>
  <c r="TA1178"/>
  <c r="TA1206" s="1"/>
  <c r="TG1207" s="1"/>
  <c r="TV1178"/>
  <c r="TV1206" s="1"/>
  <c r="UB1207" s="1"/>
  <c r="UQ1178"/>
  <c r="UQ1206" s="1"/>
  <c r="UW1207" s="1"/>
  <c r="VL1178"/>
  <c r="VL1206" s="1"/>
  <c r="VR1207" s="1"/>
  <c r="WG1178"/>
  <c r="WG1206" s="1"/>
  <c r="WM1207" s="1"/>
  <c r="XB1178"/>
  <c r="XB1206" s="1"/>
  <c r="XH1207" s="1"/>
  <c r="XW1178"/>
  <c r="XW1206" s="1"/>
  <c r="YC1207" s="1"/>
  <c r="YR1178"/>
  <c r="YR1206" s="1"/>
  <c r="YX1207" s="1"/>
  <c r="O1178"/>
  <c r="O1206" s="1"/>
  <c r="U1207" s="1"/>
  <c r="AJ1178"/>
  <c r="AJ1206" s="1"/>
  <c r="AP1207" s="1"/>
  <c r="BE1178"/>
  <c r="BE1206" s="1"/>
  <c r="BK1207" s="1"/>
  <c r="BZ1178"/>
  <c r="BZ1206" s="1"/>
  <c r="CF1207" s="1"/>
  <c r="CU1178"/>
  <c r="CU1206" s="1"/>
  <c r="DA1207" s="1"/>
  <c r="DP1178"/>
  <c r="DP1206" s="1"/>
  <c r="DV1207" s="1"/>
  <c r="EK1178"/>
  <c r="EK1206" s="1"/>
  <c r="EQ1207" s="1"/>
  <c r="FF1178"/>
  <c r="FF1206" s="1"/>
  <c r="FL1207" s="1"/>
  <c r="GA1178"/>
  <c r="GA1206" s="1"/>
  <c r="GG1207" s="1"/>
  <c r="GV1178"/>
  <c r="GV1206" s="1"/>
  <c r="HB1207" s="1"/>
  <c r="HQ1178"/>
  <c r="HQ1206" s="1"/>
  <c r="HW1207" s="1"/>
  <c r="IL1178"/>
  <c r="IL1206" s="1"/>
  <c r="IR1207" s="1"/>
  <c r="JG1178"/>
  <c r="JG1206" s="1"/>
  <c r="JM1207" s="1"/>
  <c r="KB1178"/>
  <c r="KB1206" s="1"/>
  <c r="KH1207" s="1"/>
  <c r="KW1178"/>
  <c r="KW1206" s="1"/>
  <c r="LC1207" s="1"/>
  <c r="LR1178"/>
  <c r="LR1206" s="1"/>
  <c r="LX1207" s="1"/>
  <c r="MM1178"/>
  <c r="MM1206" s="1"/>
  <c r="MS1207" s="1"/>
  <c r="NH1178"/>
  <c r="NH1206" s="1"/>
  <c r="NN1207" s="1"/>
  <c r="OC1178"/>
  <c r="OC1206" s="1"/>
  <c r="OI1207" s="1"/>
  <c r="OX1178"/>
  <c r="OX1206" s="1"/>
  <c r="PD1207" s="1"/>
  <c r="PS1178"/>
  <c r="PS1206" s="1"/>
  <c r="PY1207" s="1"/>
  <c r="QN1178"/>
  <c r="QN1206" s="1"/>
  <c r="QT1207" s="1"/>
  <c r="RI1178"/>
  <c r="RI1206" s="1"/>
  <c r="RO1207" s="1"/>
  <c r="SD1178"/>
  <c r="SD1206" s="1"/>
  <c r="SJ1207" s="1"/>
  <c r="SY1178"/>
  <c r="SY1206" s="1"/>
  <c r="TE1207" s="1"/>
  <c r="TT1178"/>
  <c r="TT1206" s="1"/>
  <c r="TZ1207" s="1"/>
  <c r="UO1178"/>
  <c r="UO1206" s="1"/>
  <c r="UU1207" s="1"/>
  <c r="VJ1178"/>
  <c r="VJ1206" s="1"/>
  <c r="VP1207" s="1"/>
  <c r="WE1178"/>
  <c r="WE1206" s="1"/>
  <c r="WK1207" s="1"/>
  <c r="WZ1178"/>
  <c r="WZ1206" s="1"/>
  <c r="XF1207" s="1"/>
  <c r="XU1178"/>
  <c r="XU1206" s="1"/>
  <c r="YA1207" s="1"/>
  <c r="YP1178"/>
  <c r="YP1206" s="1"/>
  <c r="YV1207" s="1"/>
  <c r="YT1194"/>
  <c r="AN1194"/>
  <c r="CD1194"/>
  <c r="DT1194"/>
  <c r="FJ1194"/>
  <c r="GZ1194"/>
  <c r="IP1194"/>
  <c r="KF1194"/>
  <c r="LV1194"/>
  <c r="NL1194"/>
  <c r="PB1194"/>
  <c r="QR1194"/>
  <c r="SH1194"/>
  <c r="TX1194"/>
  <c r="VN1194"/>
  <c r="XD1194"/>
  <c r="YS1252"/>
  <c r="YS1261" s="1"/>
  <c r="YY1262" s="1"/>
  <c r="GQ1252"/>
  <c r="GQ1263" s="1"/>
  <c r="GQ1264" s="1"/>
  <c r="XQ1252"/>
  <c r="XQ1263" s="1"/>
  <c r="XQ1264" s="1"/>
  <c r="UK1252"/>
  <c r="UK1263" s="1"/>
  <c r="UK1264" s="1"/>
  <c r="RE1252"/>
  <c r="RE1263" s="1"/>
  <c r="RE1264" s="1"/>
  <c r="NY1252"/>
  <c r="NY1263" s="1"/>
  <c r="NY1264" s="1"/>
  <c r="KS1252"/>
  <c r="KS1263" s="1"/>
  <c r="KS1264" s="1"/>
  <c r="GR1252"/>
  <c r="GR1263" s="1"/>
  <c r="GR1264" s="1"/>
  <c r="FB1252"/>
  <c r="FB1263" s="1"/>
  <c r="FB1264" s="1"/>
  <c r="DL1252"/>
  <c r="DL1263" s="1"/>
  <c r="DL1264" s="1"/>
  <c r="BV1252"/>
  <c r="BV1263" s="1"/>
  <c r="BV1264" s="1"/>
  <c r="YU1252"/>
  <c r="YU1261" s="1"/>
  <c r="ZA1262" s="1"/>
  <c r="YK1252"/>
  <c r="YK1263" s="1"/>
  <c r="YK1264" s="1"/>
  <c r="VE1252"/>
  <c r="VE1263" s="1"/>
  <c r="VE1264" s="1"/>
  <c r="RY1252"/>
  <c r="RY1263" s="1"/>
  <c r="RY1264" s="1"/>
  <c r="OS1252"/>
  <c r="OS1263" s="1"/>
  <c r="OS1264" s="1"/>
  <c r="LM1252"/>
  <c r="LM1263" s="1"/>
  <c r="LM1264" s="1"/>
  <c r="IG1252"/>
  <c r="IG1263" s="1"/>
  <c r="IG1264" s="1"/>
  <c r="FA1252"/>
  <c r="FA1263" s="1"/>
  <c r="FA1264" s="1"/>
  <c r="BU1252"/>
  <c r="BU1263" s="1"/>
  <c r="BU1264" s="1"/>
  <c r="YT1252"/>
  <c r="YT1261" s="1"/>
  <c r="YZ1262" s="1"/>
  <c r="YJ1252"/>
  <c r="YJ1263" s="1"/>
  <c r="YJ1264" s="1"/>
  <c r="XO1252"/>
  <c r="XO1263" s="1"/>
  <c r="XO1264" s="1"/>
  <c r="WT1252"/>
  <c r="WT1263" s="1"/>
  <c r="WT1264" s="1"/>
  <c r="VY1252"/>
  <c r="VY1263" s="1"/>
  <c r="VY1264" s="1"/>
  <c r="VD1252"/>
  <c r="VD1263" s="1"/>
  <c r="VD1264" s="1"/>
  <c r="UI1252"/>
  <c r="UI1263" s="1"/>
  <c r="UI1264" s="1"/>
  <c r="TN1252"/>
  <c r="TN1263" s="1"/>
  <c r="TN1264" s="1"/>
  <c r="SS1252"/>
  <c r="SS1263" s="1"/>
  <c r="SS1264" s="1"/>
  <c r="RX1252"/>
  <c r="RX1263" s="1"/>
  <c r="RX1264" s="1"/>
  <c r="RC1252"/>
  <c r="RC1263" s="1"/>
  <c r="RC1264" s="1"/>
  <c r="QH1252"/>
  <c r="QH1263" s="1"/>
  <c r="QH1264" s="1"/>
  <c r="PM1252"/>
  <c r="PM1263" s="1"/>
  <c r="PM1264" s="1"/>
  <c r="OR1252"/>
  <c r="OR1263" s="1"/>
  <c r="OR1264" s="1"/>
  <c r="NW1252"/>
  <c r="NW1263" s="1"/>
  <c r="NW1264" s="1"/>
  <c r="NB1252"/>
  <c r="NB1263" s="1"/>
  <c r="NB1264" s="1"/>
  <c r="MG1252"/>
  <c r="MG1263" s="1"/>
  <c r="MG1264" s="1"/>
  <c r="LL1252"/>
  <c r="LL1263" s="1"/>
  <c r="LL1264" s="1"/>
  <c r="KQ1252"/>
  <c r="KQ1263" s="1"/>
  <c r="KQ1264" s="1"/>
  <c r="JV1252"/>
  <c r="JV1263" s="1"/>
  <c r="JV1264" s="1"/>
  <c r="JA1252"/>
  <c r="JA1263" s="1"/>
  <c r="JA1264" s="1"/>
  <c r="IF1252"/>
  <c r="IF1263" s="1"/>
  <c r="IF1264" s="1"/>
  <c r="HK1252"/>
  <c r="HK1263" s="1"/>
  <c r="HK1264" s="1"/>
  <c r="GP1252"/>
  <c r="GP1263" s="1"/>
  <c r="GP1264" s="1"/>
  <c r="FU1252"/>
  <c r="FU1263" s="1"/>
  <c r="FU1264" s="1"/>
  <c r="EZ1252"/>
  <c r="EZ1263" s="1"/>
  <c r="EZ1264" s="1"/>
  <c r="EE1252"/>
  <c r="EE1263" s="1"/>
  <c r="EE1264" s="1"/>
  <c r="DJ1252"/>
  <c r="DJ1263" s="1"/>
  <c r="DJ1264" s="1"/>
  <c r="CO1252"/>
  <c r="CO1263" s="1"/>
  <c r="CO1264" s="1"/>
  <c r="BT1252"/>
  <c r="BT1263" s="1"/>
  <c r="BT1264" s="1"/>
  <c r="AD1252"/>
  <c r="AD1263" s="1"/>
  <c r="AD1264" s="1"/>
  <c r="YT1234"/>
  <c r="S1234"/>
  <c r="AN1234"/>
  <c r="BI1234"/>
  <c r="CD1234"/>
  <c r="CY1234"/>
  <c r="DT1234"/>
  <c r="EO1234"/>
  <c r="FJ1234"/>
  <c r="GE1234"/>
  <c r="GZ1234"/>
  <c r="HU1234"/>
  <c r="IP1234"/>
  <c r="JK1234"/>
  <c r="KF1234"/>
  <c r="LA1234"/>
  <c r="LV1234"/>
  <c r="MQ1234"/>
  <c r="NL1234"/>
  <c r="OG1234"/>
  <c r="PB1234"/>
  <c r="PW1234"/>
  <c r="QR1234"/>
  <c r="RM1234"/>
  <c r="SH1234"/>
  <c r="TC1234"/>
  <c r="TX1234"/>
  <c r="US1234"/>
  <c r="VN1234"/>
  <c r="WI1234"/>
  <c r="XD1234"/>
  <c r="XY1234"/>
  <c r="YT1224"/>
  <c r="S1224"/>
  <c r="AN1224"/>
  <c r="BI1224"/>
  <c r="CD1224"/>
  <c r="CY1224"/>
  <c r="DT1224"/>
  <c r="EO1224"/>
  <c r="FJ1224"/>
  <c r="GE1224"/>
  <c r="GZ1224"/>
  <c r="HU1224"/>
  <c r="IP1224"/>
  <c r="JK1224"/>
  <c r="KF1224"/>
  <c r="LA1224"/>
  <c r="LV1224"/>
  <c r="MQ1224"/>
  <c r="NL1224"/>
  <c r="OG1224"/>
  <c r="PB1224"/>
  <c r="PW1224"/>
  <c r="QR1224"/>
  <c r="RM1224"/>
  <c r="SH1224"/>
  <c r="TC1224"/>
  <c r="TX1224"/>
  <c r="US1224"/>
  <c r="VN1224"/>
  <c r="WI1224"/>
  <c r="XD1224"/>
  <c r="XY1224"/>
  <c r="S1214"/>
  <c r="AN1214"/>
  <c r="BI1214"/>
  <c r="CD1214"/>
  <c r="CY1214"/>
  <c r="DT1214"/>
  <c r="EO1214"/>
  <c r="FJ1214"/>
  <c r="GE1214"/>
  <c r="GZ1214"/>
  <c r="HU1214"/>
  <c r="IP1214"/>
  <c r="JK1214"/>
  <c r="KF1214"/>
  <c r="LA1214"/>
  <c r="LV1214"/>
  <c r="MQ1214"/>
  <c r="NL1214"/>
  <c r="OG1214"/>
  <c r="PB1214"/>
  <c r="PW1214"/>
  <c r="QR1214"/>
  <c r="RM1214"/>
  <c r="SH1214"/>
  <c r="TC1214"/>
  <c r="TX1214"/>
  <c r="US1214"/>
  <c r="VN1214"/>
  <c r="WI1214"/>
  <c r="XD1214"/>
  <c r="XY1214"/>
  <c r="YT1214"/>
  <c r="P1252"/>
  <c r="P1261" s="1"/>
  <c r="V1262" s="1"/>
  <c r="AK1252"/>
  <c r="AK1261" s="1"/>
  <c r="AQ1262" s="1"/>
  <c r="BF1252"/>
  <c r="BF1261" s="1"/>
  <c r="BL1262" s="1"/>
  <c r="CA1252"/>
  <c r="CA1261" s="1"/>
  <c r="CG1262" s="1"/>
  <c r="CV1252"/>
  <c r="CV1261" s="1"/>
  <c r="DB1262" s="1"/>
  <c r="DQ1252"/>
  <c r="DQ1261" s="1"/>
  <c r="DW1262" s="1"/>
  <c r="EL1252"/>
  <c r="EL1261" s="1"/>
  <c r="ER1262" s="1"/>
  <c r="FG1252"/>
  <c r="FG1261" s="1"/>
  <c r="FM1262" s="1"/>
  <c r="GB1252"/>
  <c r="GB1261" s="1"/>
  <c r="GH1262" s="1"/>
  <c r="GW1252"/>
  <c r="GW1261" s="1"/>
  <c r="HC1262" s="1"/>
  <c r="HR1252"/>
  <c r="HR1261" s="1"/>
  <c r="HX1262" s="1"/>
  <c r="IM1252"/>
  <c r="IM1261" s="1"/>
  <c r="IS1262" s="1"/>
  <c r="JH1252"/>
  <c r="JH1261" s="1"/>
  <c r="JN1262" s="1"/>
  <c r="KC1252"/>
  <c r="KC1261" s="1"/>
  <c r="KI1262" s="1"/>
  <c r="KX1252"/>
  <c r="KX1261" s="1"/>
  <c r="LD1262" s="1"/>
  <c r="LS1252"/>
  <c r="LS1261" s="1"/>
  <c r="LY1262" s="1"/>
  <c r="MN1252"/>
  <c r="MN1261" s="1"/>
  <c r="MT1262" s="1"/>
  <c r="NI1252"/>
  <c r="NI1261" s="1"/>
  <c r="NO1262" s="1"/>
  <c r="OD1252"/>
  <c r="OD1261" s="1"/>
  <c r="OJ1262" s="1"/>
  <c r="OY1252"/>
  <c r="OY1261" s="1"/>
  <c r="PE1262" s="1"/>
  <c r="PT1252"/>
  <c r="PT1261" s="1"/>
  <c r="PZ1262" s="1"/>
  <c r="QO1252"/>
  <c r="QO1261" s="1"/>
  <c r="QU1262" s="1"/>
  <c r="RJ1252"/>
  <c r="RJ1261" s="1"/>
  <c r="RP1262" s="1"/>
  <c r="SE1252"/>
  <c r="SE1261" s="1"/>
  <c r="SK1262" s="1"/>
  <c r="SZ1252"/>
  <c r="SZ1261" s="1"/>
  <c r="TF1262" s="1"/>
  <c r="TU1252"/>
  <c r="TU1261" s="1"/>
  <c r="UA1262" s="1"/>
  <c r="UP1252"/>
  <c r="UP1261" s="1"/>
  <c r="UV1262" s="1"/>
  <c r="VK1252"/>
  <c r="VK1261" s="1"/>
  <c r="VQ1262" s="1"/>
  <c r="WF1252"/>
  <c r="WF1261" s="1"/>
  <c r="WL1262" s="1"/>
  <c r="XA1252"/>
  <c r="XA1261" s="1"/>
  <c r="XG1262" s="1"/>
  <c r="XV1252"/>
  <c r="XV1261" s="1"/>
  <c r="YB1262" s="1"/>
  <c r="YQ1252"/>
  <c r="YQ1261" s="1"/>
  <c r="YW1262" s="1"/>
  <c r="P1234"/>
  <c r="AK1234"/>
  <c r="BF1234"/>
  <c r="CA1234"/>
  <c r="CV1234"/>
  <c r="DQ1234"/>
  <c r="EL1234"/>
  <c r="FG1234"/>
  <c r="GB1234"/>
  <c r="GW1234"/>
  <c r="HR1234"/>
  <c r="IM1234"/>
  <c r="JH1234"/>
  <c r="KC1234"/>
  <c r="KX1234"/>
  <c r="LS1234"/>
  <c r="MN1234"/>
  <c r="NI1234"/>
  <c r="OD1234"/>
  <c r="OY1234"/>
  <c r="PT1234"/>
  <c r="QO1234"/>
  <c r="RJ1234"/>
  <c r="SE1234"/>
  <c r="SZ1234"/>
  <c r="TU1234"/>
  <c r="UP1234"/>
  <c r="VK1234"/>
  <c r="WF1234"/>
  <c r="XA1234"/>
  <c r="XV1234"/>
  <c r="YQ1234"/>
  <c r="P1224"/>
  <c r="AK1224"/>
  <c r="BF1224"/>
  <c r="CA1224"/>
  <c r="CV1224"/>
  <c r="DQ1224"/>
  <c r="EL1224"/>
  <c r="FG1224"/>
  <c r="GB1224"/>
  <c r="GW1224"/>
  <c r="HR1224"/>
  <c r="IM1224"/>
  <c r="JH1224"/>
  <c r="KC1224"/>
  <c r="KX1224"/>
  <c r="LS1224"/>
  <c r="MN1224"/>
  <c r="NI1224"/>
  <c r="OD1224"/>
  <c r="OY1224"/>
  <c r="PT1224"/>
  <c r="QO1224"/>
  <c r="RJ1224"/>
  <c r="SE1224"/>
  <c r="SZ1224"/>
  <c r="TU1224"/>
  <c r="UP1224"/>
  <c r="VK1224"/>
  <c r="WF1224"/>
  <c r="XA1224"/>
  <c r="XV1224"/>
  <c r="YQ1224"/>
  <c r="YQ1214"/>
  <c r="P1214"/>
  <c r="AK1214"/>
  <c r="BF1214"/>
  <c r="CA1214"/>
  <c r="CV1214"/>
  <c r="DQ1214"/>
  <c r="EL1214"/>
  <c r="FG1214"/>
  <c r="GB1214"/>
  <c r="GW1214"/>
  <c r="HR1214"/>
  <c r="IM1214"/>
  <c r="JH1214"/>
  <c r="KC1214"/>
  <c r="KX1214"/>
  <c r="LS1214"/>
  <c r="MN1214"/>
  <c r="NI1214"/>
  <c r="OD1214"/>
  <c r="OY1214"/>
  <c r="PT1214"/>
  <c r="QO1214"/>
  <c r="RJ1214"/>
  <c r="SE1214"/>
  <c r="SZ1214"/>
  <c r="TU1214"/>
  <c r="UP1214"/>
  <c r="VK1214"/>
  <c r="WF1214"/>
  <c r="XA1214"/>
  <c r="XV1214"/>
  <c r="AO1194"/>
  <c r="CE1194"/>
  <c r="DU1194"/>
  <c r="FK1194"/>
  <c r="HA1194"/>
  <c r="IQ1194"/>
  <c r="KG1194"/>
  <c r="LW1194"/>
  <c r="NM1194"/>
  <c r="PC1194"/>
  <c r="QS1194"/>
  <c r="SI1194"/>
  <c r="TY1194"/>
  <c r="VO1194"/>
  <c r="XE1194"/>
  <c r="YU1194"/>
  <c r="AM1194"/>
  <c r="CC1194"/>
  <c r="DS1194"/>
  <c r="FI1194"/>
  <c r="GY1194"/>
  <c r="IO1194"/>
  <c r="KE1194"/>
  <c r="LU1194"/>
  <c r="NK1194"/>
  <c r="PA1194"/>
  <c r="QQ1194"/>
  <c r="SG1194"/>
  <c r="TW1194"/>
  <c r="VM1194"/>
  <c r="XC1194"/>
  <c r="YS1194"/>
  <c r="S1178"/>
  <c r="AN1178"/>
  <c r="BI1178"/>
  <c r="CD1178"/>
  <c r="CD1206" s="1"/>
  <c r="CJ1207" s="1"/>
  <c r="CY1178"/>
  <c r="DT1178"/>
  <c r="EO1178"/>
  <c r="FJ1178"/>
  <c r="FJ1206" s="1"/>
  <c r="FP1207" s="1"/>
  <c r="GE1178"/>
  <c r="GZ1178"/>
  <c r="HU1178"/>
  <c r="IP1178"/>
  <c r="IP1206" s="1"/>
  <c r="IV1207" s="1"/>
  <c r="JK1178"/>
  <c r="KF1178"/>
  <c r="LA1178"/>
  <c r="LV1178"/>
  <c r="LV1206" s="1"/>
  <c r="MB1207" s="1"/>
  <c r="MQ1178"/>
  <c r="NL1178"/>
  <c r="OG1178"/>
  <c r="PB1178"/>
  <c r="PB1206" s="1"/>
  <c r="PH1207" s="1"/>
  <c r="PW1178"/>
  <c r="QR1178"/>
  <c r="RM1178"/>
  <c r="SH1178"/>
  <c r="SH1206" s="1"/>
  <c r="SN1207" s="1"/>
  <c r="TC1178"/>
  <c r="TX1178"/>
  <c r="US1178"/>
  <c r="VN1178"/>
  <c r="VN1206" s="1"/>
  <c r="VT1207" s="1"/>
  <c r="WI1178"/>
  <c r="XD1178"/>
  <c r="XY1178"/>
  <c r="YT1178"/>
  <c r="YT1206" s="1"/>
  <c r="YZ1207" s="1"/>
  <c r="S1194"/>
  <c r="BI1194"/>
  <c r="CY1194"/>
  <c r="EO1194"/>
  <c r="GE1194"/>
  <c r="HU1194"/>
  <c r="JK1194"/>
  <c r="LA1194"/>
  <c r="MQ1194"/>
  <c r="OG1194"/>
  <c r="PW1194"/>
  <c r="RM1194"/>
  <c r="TC1194"/>
  <c r="US1194"/>
  <c r="WI1194"/>
  <c r="XY1194"/>
  <c r="YQ1178"/>
  <c r="YQ1206" s="1"/>
  <c r="YW1207" s="1"/>
  <c r="P1178"/>
  <c r="P1206" s="1"/>
  <c r="V1207" s="1"/>
  <c r="AK1178"/>
  <c r="AK1206" s="1"/>
  <c r="AQ1207" s="1"/>
  <c r="BF1178"/>
  <c r="BF1206" s="1"/>
  <c r="BL1207" s="1"/>
  <c r="CA1178"/>
  <c r="CA1206" s="1"/>
  <c r="CG1207" s="1"/>
  <c r="CV1178"/>
  <c r="CV1206" s="1"/>
  <c r="DB1207" s="1"/>
  <c r="DQ1178"/>
  <c r="DQ1206" s="1"/>
  <c r="DW1207" s="1"/>
  <c r="EL1178"/>
  <c r="EL1206" s="1"/>
  <c r="ER1207" s="1"/>
  <c r="FG1178"/>
  <c r="FG1206" s="1"/>
  <c r="FM1207" s="1"/>
  <c r="GB1178"/>
  <c r="GB1206" s="1"/>
  <c r="GH1207" s="1"/>
  <c r="GW1178"/>
  <c r="GW1206" s="1"/>
  <c r="HC1207" s="1"/>
  <c r="HR1178"/>
  <c r="HR1206" s="1"/>
  <c r="HX1207" s="1"/>
  <c r="IM1178"/>
  <c r="IM1206" s="1"/>
  <c r="IS1207" s="1"/>
  <c r="JH1178"/>
  <c r="JH1206" s="1"/>
  <c r="JN1207" s="1"/>
  <c r="KC1178"/>
  <c r="KC1206" s="1"/>
  <c r="KI1207" s="1"/>
  <c r="KX1178"/>
  <c r="KX1206" s="1"/>
  <c r="LD1207" s="1"/>
  <c r="LS1178"/>
  <c r="LS1206" s="1"/>
  <c r="LY1207" s="1"/>
  <c r="MN1178"/>
  <c r="MN1206" s="1"/>
  <c r="MT1207" s="1"/>
  <c r="NI1178"/>
  <c r="NI1206" s="1"/>
  <c r="NO1207" s="1"/>
  <c r="OD1178"/>
  <c r="OD1206" s="1"/>
  <c r="OJ1207" s="1"/>
  <c r="OY1178"/>
  <c r="OY1206" s="1"/>
  <c r="PE1207" s="1"/>
  <c r="PT1178"/>
  <c r="PT1206" s="1"/>
  <c r="PZ1207" s="1"/>
  <c r="QO1178"/>
  <c r="QO1206" s="1"/>
  <c r="QU1207" s="1"/>
  <c r="RJ1178"/>
  <c r="RJ1206" s="1"/>
  <c r="RP1207" s="1"/>
  <c r="SE1178"/>
  <c r="SE1206" s="1"/>
  <c r="SK1207" s="1"/>
  <c r="SZ1178"/>
  <c r="SZ1206" s="1"/>
  <c r="TF1207" s="1"/>
  <c r="TU1178"/>
  <c r="TU1206" s="1"/>
  <c r="UA1207" s="1"/>
  <c r="UP1178"/>
  <c r="UP1206" s="1"/>
  <c r="UV1207" s="1"/>
  <c r="VK1178"/>
  <c r="VK1206" s="1"/>
  <c r="VQ1207" s="1"/>
  <c r="WF1178"/>
  <c r="WF1206" s="1"/>
  <c r="WL1207" s="1"/>
  <c r="XA1178"/>
  <c r="XA1206" s="1"/>
  <c r="XG1207" s="1"/>
  <c r="XV1178"/>
  <c r="XV1206" s="1"/>
  <c r="YB1207" s="1"/>
  <c r="ZF1264" l="1"/>
  <c r="XV1244"/>
  <c r="YB1245" s="1"/>
  <c r="WF1244"/>
  <c r="WL1245" s="1"/>
  <c r="UP1244"/>
  <c r="UV1245" s="1"/>
  <c r="SZ1244"/>
  <c r="TF1245" s="1"/>
  <c r="TF1221" s="1"/>
  <c r="TL1221" s="1"/>
  <c r="RJ1244"/>
  <c r="RP1245" s="1"/>
  <c r="PT1244"/>
  <c r="PZ1245" s="1"/>
  <c r="PZ1221" s="1"/>
  <c r="QF1221" s="1"/>
  <c r="OD1244"/>
  <c r="OJ1245" s="1"/>
  <c r="MN1244"/>
  <c r="MT1245" s="1"/>
  <c r="MT1221" s="1"/>
  <c r="MZ1221" s="1"/>
  <c r="KX1244"/>
  <c r="LD1245" s="1"/>
  <c r="JH1244"/>
  <c r="JN1245" s="1"/>
  <c r="HR1244"/>
  <c r="HX1245" s="1"/>
  <c r="GB1244"/>
  <c r="GH1245" s="1"/>
  <c r="GH1221" s="1"/>
  <c r="GN1221" s="1"/>
  <c r="EL1244"/>
  <c r="ER1245" s="1"/>
  <c r="CV1244"/>
  <c r="DB1245" s="1"/>
  <c r="DB1221" s="1"/>
  <c r="DH1221" s="1"/>
  <c r="BF1244"/>
  <c r="BL1245" s="1"/>
  <c r="P1244"/>
  <c r="V1245" s="1"/>
  <c r="V1221" s="1"/>
  <c r="AB1221" s="1"/>
  <c r="YT1244"/>
  <c r="YZ1245" s="1"/>
  <c r="XD1244"/>
  <c r="XJ1245" s="1"/>
  <c r="VN1244"/>
  <c r="VT1245" s="1"/>
  <c r="TX1244"/>
  <c r="UD1245" s="1"/>
  <c r="UD1219" s="1"/>
  <c r="UJ1219" s="1"/>
  <c r="SH1244"/>
  <c r="SN1245" s="1"/>
  <c r="QR1244"/>
  <c r="QX1245" s="1"/>
  <c r="QX1219" s="1"/>
  <c r="RD1219" s="1"/>
  <c r="PB1244"/>
  <c r="PH1245" s="1"/>
  <c r="NL1244"/>
  <c r="NR1245" s="1"/>
  <c r="NR1219" s="1"/>
  <c r="NX1219" s="1"/>
  <c r="LV1244"/>
  <c r="MB1245" s="1"/>
  <c r="KF1244"/>
  <c r="KL1245" s="1"/>
  <c r="IP1244"/>
  <c r="IV1245" s="1"/>
  <c r="GZ1244"/>
  <c r="HF1245" s="1"/>
  <c r="HF1219" s="1"/>
  <c r="HL1219" s="1"/>
  <c r="FJ1244"/>
  <c r="FP1245" s="1"/>
  <c r="DT1244"/>
  <c r="DZ1245" s="1"/>
  <c r="DZ1219" s="1"/>
  <c r="EF1219" s="1"/>
  <c r="CD1244"/>
  <c r="CJ1245" s="1"/>
  <c r="AN1244"/>
  <c r="AT1245" s="1"/>
  <c r="AT1219" s="1"/>
  <c r="AZ1219" s="1"/>
  <c r="XU1244"/>
  <c r="YA1245" s="1"/>
  <c r="WE1244"/>
  <c r="WK1245" s="1"/>
  <c r="UO1244"/>
  <c r="UU1245" s="1"/>
  <c r="SY1244"/>
  <c r="TE1245" s="1"/>
  <c r="TE1222" s="1"/>
  <c r="TK1222" s="1"/>
  <c r="RI1244"/>
  <c r="RO1245" s="1"/>
  <c r="PS1244"/>
  <c r="PY1245" s="1"/>
  <c r="PY1222" s="1"/>
  <c r="QE1222" s="1"/>
  <c r="OC1244"/>
  <c r="OI1245" s="1"/>
  <c r="MM1244"/>
  <c r="MS1245" s="1"/>
  <c r="MS1222" s="1"/>
  <c r="MY1222" s="1"/>
  <c r="KW1244"/>
  <c r="LC1245" s="1"/>
  <c r="JG1244"/>
  <c r="JM1245" s="1"/>
  <c r="HQ1244"/>
  <c r="HW1245" s="1"/>
  <c r="GA1244"/>
  <c r="GG1245" s="1"/>
  <c r="GG1242" s="1"/>
  <c r="GM1242" s="1"/>
  <c r="EK1244"/>
  <c r="EQ1245" s="1"/>
  <c r="CU1244"/>
  <c r="DA1245" s="1"/>
  <c r="DA1222" s="1"/>
  <c r="DG1222" s="1"/>
  <c r="BE1244"/>
  <c r="BK1245" s="1"/>
  <c r="O1244"/>
  <c r="U1245" s="1"/>
  <c r="U1235" s="1"/>
  <c r="AA1235" s="1"/>
  <c r="XW1244"/>
  <c r="YC1245" s="1"/>
  <c r="WG1244"/>
  <c r="WM1245" s="1"/>
  <c r="WM1222" s="1"/>
  <c r="WS1222" s="1"/>
  <c r="UQ1244"/>
  <c r="UW1245" s="1"/>
  <c r="TA1244"/>
  <c r="TG1245" s="1"/>
  <c r="TG1242" s="1"/>
  <c r="TM1242" s="1"/>
  <c r="RK1244"/>
  <c r="RQ1245" s="1"/>
  <c r="PU1244"/>
  <c r="QA1245" s="1"/>
  <c r="QA1222" s="1"/>
  <c r="QG1222" s="1"/>
  <c r="OE1244"/>
  <c r="OK1245" s="1"/>
  <c r="MO1244"/>
  <c r="MU1245" s="1"/>
  <c r="MU1235" s="1"/>
  <c r="NA1235" s="1"/>
  <c r="KY1244"/>
  <c r="LE1245" s="1"/>
  <c r="JI1244"/>
  <c r="JO1245" s="1"/>
  <c r="JO1222" s="1"/>
  <c r="JU1222" s="1"/>
  <c r="HS1244"/>
  <c r="HY1245" s="1"/>
  <c r="GC1244"/>
  <c r="GI1245" s="1"/>
  <c r="GI1242" s="1"/>
  <c r="GO1242" s="1"/>
  <c r="EM1244"/>
  <c r="ES1245" s="1"/>
  <c r="CW1244"/>
  <c r="DC1245" s="1"/>
  <c r="DC1222" s="1"/>
  <c r="DI1222" s="1"/>
  <c r="BG1244"/>
  <c r="BM1245" s="1"/>
  <c r="Q1244"/>
  <c r="W1245" s="1"/>
  <c r="W1235" s="1"/>
  <c r="AC1235" s="1"/>
  <c r="XC1244"/>
  <c r="XI1245" s="1"/>
  <c r="VM1244"/>
  <c r="VS1245" s="1"/>
  <c r="VS1222" s="1"/>
  <c r="VY1222" s="1"/>
  <c r="TW1244"/>
  <c r="UC1245" s="1"/>
  <c r="SG1244"/>
  <c r="SM1245" s="1"/>
  <c r="SM1242" s="1"/>
  <c r="SS1242" s="1"/>
  <c r="QQ1244"/>
  <c r="QW1245" s="1"/>
  <c r="PA1244"/>
  <c r="PG1245" s="1"/>
  <c r="PG1222" s="1"/>
  <c r="PM1222" s="1"/>
  <c r="NK1244"/>
  <c r="NQ1245" s="1"/>
  <c r="LU1244"/>
  <c r="MA1245" s="1"/>
  <c r="MA1231" s="1"/>
  <c r="MG1231" s="1"/>
  <c r="KE1244"/>
  <c r="KK1245" s="1"/>
  <c r="IO1244"/>
  <c r="IU1245" s="1"/>
  <c r="IU1222" s="1"/>
  <c r="JA1222" s="1"/>
  <c r="GY1244"/>
  <c r="HE1245" s="1"/>
  <c r="FI1244"/>
  <c r="FO1245" s="1"/>
  <c r="FO1242" s="1"/>
  <c r="FU1242" s="1"/>
  <c r="DS1244"/>
  <c r="DY1245" s="1"/>
  <c r="CC1244"/>
  <c r="CI1245" s="1"/>
  <c r="CI1222" s="1"/>
  <c r="CO1222" s="1"/>
  <c r="AM1244"/>
  <c r="AS1245" s="1"/>
  <c r="YS1244"/>
  <c r="YY1245" s="1"/>
  <c r="YY1231" s="1"/>
  <c r="ZE1231" s="1"/>
  <c r="XE1244"/>
  <c r="XK1245" s="1"/>
  <c r="VO1244"/>
  <c r="VU1245" s="1"/>
  <c r="VU1222" s="1"/>
  <c r="WA1222" s="1"/>
  <c r="TY1244"/>
  <c r="UE1245" s="1"/>
  <c r="SI1244"/>
  <c r="SO1245" s="1"/>
  <c r="SO1242" s="1"/>
  <c r="SU1242" s="1"/>
  <c r="QS1244"/>
  <c r="QY1245" s="1"/>
  <c r="PC1244"/>
  <c r="PI1245" s="1"/>
  <c r="NM1244"/>
  <c r="NS1245" s="1"/>
  <c r="LW1244"/>
  <c r="MC1245" s="1"/>
  <c r="MC1231" s="1"/>
  <c r="MI1231" s="1"/>
  <c r="KG1244"/>
  <c r="KM1245" s="1"/>
  <c r="IQ1244"/>
  <c r="IW1245" s="1"/>
  <c r="IW1222" s="1"/>
  <c r="JC1222" s="1"/>
  <c r="HA1244"/>
  <c r="HG1245" s="1"/>
  <c r="FK1244"/>
  <c r="FQ1245" s="1"/>
  <c r="FQ1242" s="1"/>
  <c r="FW1242" s="1"/>
  <c r="DU1244"/>
  <c r="EA1245" s="1"/>
  <c r="CE1244"/>
  <c r="CK1245" s="1"/>
  <c r="CK1222" s="1"/>
  <c r="CQ1222" s="1"/>
  <c r="AO1244"/>
  <c r="AU1245" s="1"/>
  <c r="YU1244"/>
  <c r="ZA1245" s="1"/>
  <c r="ZA1231" s="1"/>
  <c r="ZG1231" s="1"/>
  <c r="XA1244"/>
  <c r="XG1245" s="1"/>
  <c r="VK1244"/>
  <c r="VQ1245" s="1"/>
  <c r="VQ1221" s="1"/>
  <c r="VW1221" s="1"/>
  <c r="TU1244"/>
  <c r="UA1245" s="1"/>
  <c r="SE1244"/>
  <c r="SK1245" s="1"/>
  <c r="SK1241" s="1"/>
  <c r="SQ1241" s="1"/>
  <c r="QO1244"/>
  <c r="QU1245" s="1"/>
  <c r="OY1244"/>
  <c r="PE1245" s="1"/>
  <c r="PE1221" s="1"/>
  <c r="PK1221" s="1"/>
  <c r="NI1244"/>
  <c r="NO1245" s="1"/>
  <c r="LS1244"/>
  <c r="LY1245" s="1"/>
  <c r="LY1232" s="1"/>
  <c r="ME1232" s="1"/>
  <c r="KC1244"/>
  <c r="KI1245" s="1"/>
  <c r="IM1244"/>
  <c r="IS1245" s="1"/>
  <c r="IS1221" s="1"/>
  <c r="IY1221" s="1"/>
  <c r="GW1244"/>
  <c r="HC1245" s="1"/>
  <c r="FG1244"/>
  <c r="FM1245" s="1"/>
  <c r="FM1221" s="1"/>
  <c r="FS1221" s="1"/>
  <c r="DQ1244"/>
  <c r="DW1245" s="1"/>
  <c r="CA1244"/>
  <c r="CG1245" s="1"/>
  <c r="CG1232" s="1"/>
  <c r="CM1232" s="1"/>
  <c r="AK1244"/>
  <c r="AQ1245" s="1"/>
  <c r="YQ1244"/>
  <c r="YW1245" s="1"/>
  <c r="YW1221" s="1"/>
  <c r="ZC1221" s="1"/>
  <c r="XY1244"/>
  <c r="YE1245" s="1"/>
  <c r="WI1244"/>
  <c r="WO1245" s="1"/>
  <c r="WO1232" s="1"/>
  <c r="WU1232" s="1"/>
  <c r="US1244"/>
  <c r="UY1245" s="1"/>
  <c r="TC1244"/>
  <c r="TI1245" s="1"/>
  <c r="TI1219" s="1"/>
  <c r="TO1219" s="1"/>
  <c r="RM1244"/>
  <c r="RS1245" s="1"/>
  <c r="PW1244"/>
  <c r="QC1245" s="1"/>
  <c r="QC1232" s="1"/>
  <c r="QI1232" s="1"/>
  <c r="OG1244"/>
  <c r="OM1245" s="1"/>
  <c r="MQ1244"/>
  <c r="MW1245" s="1"/>
  <c r="MW1219" s="1"/>
  <c r="NC1219" s="1"/>
  <c r="LA1244"/>
  <c r="LG1245" s="1"/>
  <c r="JK1244"/>
  <c r="JQ1245" s="1"/>
  <c r="JQ1232" s="1"/>
  <c r="JW1232" s="1"/>
  <c r="HU1244"/>
  <c r="IA1245" s="1"/>
  <c r="GE1244"/>
  <c r="GK1245" s="1"/>
  <c r="GK1219" s="1"/>
  <c r="GQ1219" s="1"/>
  <c r="EO1244"/>
  <c r="EU1245" s="1"/>
  <c r="CY1244"/>
  <c r="DE1245" s="1"/>
  <c r="DE1232" s="1"/>
  <c r="DK1232" s="1"/>
  <c r="BI1244"/>
  <c r="BO1245" s="1"/>
  <c r="S1244"/>
  <c r="Y1245" s="1"/>
  <c r="Y1219" s="1"/>
  <c r="AE1219" s="1"/>
  <c r="YP1244"/>
  <c r="YV1245" s="1"/>
  <c r="WZ1244"/>
  <c r="XF1245" s="1"/>
  <c r="XF1231" s="1"/>
  <c r="XL1231" s="1"/>
  <c r="VJ1244"/>
  <c r="VP1245" s="1"/>
  <c r="TT1244"/>
  <c r="TZ1245" s="1"/>
  <c r="TZ1222" s="1"/>
  <c r="UF1222" s="1"/>
  <c r="SD1244"/>
  <c r="SJ1245" s="1"/>
  <c r="QN1244"/>
  <c r="QT1245" s="1"/>
  <c r="QT1235" s="1"/>
  <c r="QZ1235" s="1"/>
  <c r="OX1244"/>
  <c r="PD1245" s="1"/>
  <c r="NH1244"/>
  <c r="NN1245" s="1"/>
  <c r="NN1222" s="1"/>
  <c r="NT1222" s="1"/>
  <c r="LR1244"/>
  <c r="LX1245" s="1"/>
  <c r="KB1244"/>
  <c r="KH1245" s="1"/>
  <c r="KH1235" s="1"/>
  <c r="KN1235" s="1"/>
  <c r="IL1244"/>
  <c r="IR1245" s="1"/>
  <c r="GV1244"/>
  <c r="HB1245" s="1"/>
  <c r="HB1222" s="1"/>
  <c r="HH1222" s="1"/>
  <c r="FF1244"/>
  <c r="FL1245" s="1"/>
  <c r="DP1244"/>
  <c r="DV1245" s="1"/>
  <c r="DV1235" s="1"/>
  <c r="EB1235" s="1"/>
  <c r="BZ1244"/>
  <c r="CF1245" s="1"/>
  <c r="AJ1244"/>
  <c r="AP1245" s="1"/>
  <c r="AP1222" s="1"/>
  <c r="AV1222" s="1"/>
  <c r="YR1244"/>
  <c r="YX1245" s="1"/>
  <c r="XB1244"/>
  <c r="XH1245" s="1"/>
  <c r="XH1231" s="1"/>
  <c r="XN1231" s="1"/>
  <c r="VL1244"/>
  <c r="VR1245" s="1"/>
  <c r="TV1244"/>
  <c r="UB1245" s="1"/>
  <c r="UB1222" s="1"/>
  <c r="UH1222" s="1"/>
  <c r="SF1244"/>
  <c r="SL1245" s="1"/>
  <c r="QP1244"/>
  <c r="QV1245" s="1"/>
  <c r="QV1235" s="1"/>
  <c r="RB1235" s="1"/>
  <c r="OZ1244"/>
  <c r="PF1245" s="1"/>
  <c r="NJ1244"/>
  <c r="NP1245" s="1"/>
  <c r="NP1215" s="1"/>
  <c r="NV1215" s="1"/>
  <c r="LT1244"/>
  <c r="LZ1245" s="1"/>
  <c r="KD1244"/>
  <c r="KJ1245" s="1"/>
  <c r="KJ1215" s="1"/>
  <c r="KP1215" s="1"/>
  <c r="IN1244"/>
  <c r="IT1245" s="1"/>
  <c r="GX1244"/>
  <c r="HD1245" s="1"/>
  <c r="HD1215" s="1"/>
  <c r="HJ1215" s="1"/>
  <c r="FH1244"/>
  <c r="FN1245" s="1"/>
  <c r="DR1244"/>
  <c r="DX1245" s="1"/>
  <c r="DX1215" s="1"/>
  <c r="ED1215" s="1"/>
  <c r="CB1244"/>
  <c r="CH1245" s="1"/>
  <c r="AL1244"/>
  <c r="AR1245" s="1"/>
  <c r="AR1215" s="1"/>
  <c r="AX1215" s="1"/>
  <c r="XX1244"/>
  <c r="YD1245" s="1"/>
  <c r="WH1244"/>
  <c r="WN1245" s="1"/>
  <c r="WN1215" s="1"/>
  <c r="WT1215" s="1"/>
  <c r="UR1244"/>
  <c r="UX1245" s="1"/>
  <c r="TB1244"/>
  <c r="TH1245" s="1"/>
  <c r="TH1215" s="1"/>
  <c r="TN1215" s="1"/>
  <c r="RL1244"/>
  <c r="RR1245" s="1"/>
  <c r="PV1244"/>
  <c r="QB1245" s="1"/>
  <c r="QB1215" s="1"/>
  <c r="QH1215" s="1"/>
  <c r="OF1244"/>
  <c r="OL1245" s="1"/>
  <c r="MP1244"/>
  <c r="MV1245" s="1"/>
  <c r="MV1215" s="1"/>
  <c r="NB1215" s="1"/>
  <c r="KZ1244"/>
  <c r="LF1245" s="1"/>
  <c r="JJ1244"/>
  <c r="JP1245" s="1"/>
  <c r="JP1215" s="1"/>
  <c r="JV1215" s="1"/>
  <c r="HT1244"/>
  <c r="HZ1245" s="1"/>
  <c r="GD1244"/>
  <c r="GJ1245" s="1"/>
  <c r="GJ1215" s="1"/>
  <c r="GP1215" s="1"/>
  <c r="EN1244"/>
  <c r="ET1245" s="1"/>
  <c r="CX1244"/>
  <c r="DD1245" s="1"/>
  <c r="DD1215" s="1"/>
  <c r="DJ1215" s="1"/>
  <c r="BH1244"/>
  <c r="BN1245" s="1"/>
  <c r="R1244"/>
  <c r="X1245" s="1"/>
  <c r="X1215" s="1"/>
  <c r="AD1215" s="1"/>
  <c r="XZ1244"/>
  <c r="YF1245" s="1"/>
  <c r="WJ1244"/>
  <c r="WP1245" s="1"/>
  <c r="WP1215" s="1"/>
  <c r="WV1215" s="1"/>
  <c r="UT1244"/>
  <c r="UZ1245" s="1"/>
  <c r="TD1244"/>
  <c r="TJ1245" s="1"/>
  <c r="TJ1215" s="1"/>
  <c r="TP1215" s="1"/>
  <c r="RN1244"/>
  <c r="RT1245" s="1"/>
  <c r="PX1244"/>
  <c r="QD1245" s="1"/>
  <c r="QD1215" s="1"/>
  <c r="QJ1215" s="1"/>
  <c r="OH1244"/>
  <c r="ON1245" s="1"/>
  <c r="MR1244"/>
  <c r="MX1245" s="1"/>
  <c r="MX1215" s="1"/>
  <c r="ND1215" s="1"/>
  <c r="LB1244"/>
  <c r="LH1245" s="1"/>
  <c r="JL1244"/>
  <c r="JR1245" s="1"/>
  <c r="JR1215" s="1"/>
  <c r="JX1215" s="1"/>
  <c r="HV1244"/>
  <c r="IB1245" s="1"/>
  <c r="GF1244"/>
  <c r="GL1245" s="1"/>
  <c r="GL1215" s="1"/>
  <c r="GR1215" s="1"/>
  <c r="EP1244"/>
  <c r="EV1245" s="1"/>
  <c r="CZ1244"/>
  <c r="DF1245" s="1"/>
  <c r="DF1215" s="1"/>
  <c r="DL1215" s="1"/>
  <c r="BJ1244"/>
  <c r="BP1245" s="1"/>
  <c r="T1244"/>
  <c r="Z1245" s="1"/>
  <c r="Z1215" s="1"/>
  <c r="AF1215" s="1"/>
  <c r="XD1206"/>
  <c r="XJ1207" s="1"/>
  <c r="TX1206"/>
  <c r="UD1207" s="1"/>
  <c r="UD1196" s="1"/>
  <c r="UJ1196" s="1"/>
  <c r="QR1206"/>
  <c r="QX1207" s="1"/>
  <c r="NL1206"/>
  <c r="NR1207" s="1"/>
  <c r="NR1196" s="1"/>
  <c r="NX1196" s="1"/>
  <c r="KF1206"/>
  <c r="KL1207" s="1"/>
  <c r="GZ1206"/>
  <c r="HF1207" s="1"/>
  <c r="HF1196" s="1"/>
  <c r="HL1196" s="1"/>
  <c r="DT1206"/>
  <c r="DZ1207" s="1"/>
  <c r="AN1206"/>
  <c r="AT1207" s="1"/>
  <c r="AT1196" s="1"/>
  <c r="AZ1196" s="1"/>
  <c r="I134" i="104"/>
  <c r="J128"/>
  <c r="I127"/>
  <c r="F134"/>
  <c r="H122"/>
  <c r="M119"/>
  <c r="M115"/>
  <c r="M113"/>
  <c r="H76"/>
  <c r="M20"/>
  <c r="M76" s="1"/>
  <c r="K132"/>
  <c r="K77"/>
  <c r="J126"/>
  <c r="J127" s="1"/>
  <c r="J14"/>
  <c r="G117"/>
  <c r="G118" s="1"/>
  <c r="G114"/>
  <c r="J117"/>
  <c r="J118" s="1"/>
  <c r="J114"/>
  <c r="M15"/>
  <c r="M128" s="1"/>
  <c r="M13"/>
  <c r="F127"/>
  <c r="K119"/>
  <c r="K115"/>
  <c r="K128" s="1"/>
  <c r="K113"/>
  <c r="H117"/>
  <c r="H118" s="1"/>
  <c r="H114"/>
  <c r="G132"/>
  <c r="G77"/>
  <c r="G133" s="1"/>
  <c r="M123"/>
  <c r="M121"/>
  <c r="K126"/>
  <c r="K14"/>
  <c r="G126"/>
  <c r="G127" s="1"/>
  <c r="K122"/>
  <c r="YB1180" i="103"/>
  <c r="YH1180" s="1"/>
  <c r="YB1182"/>
  <c r="YH1182" s="1"/>
  <c r="YB1184"/>
  <c r="YH1184" s="1"/>
  <c r="YB1186"/>
  <c r="YH1186" s="1"/>
  <c r="YB1188"/>
  <c r="YH1188" s="1"/>
  <c r="YB1190"/>
  <c r="YH1190" s="1"/>
  <c r="YB1192"/>
  <c r="YH1192" s="1"/>
  <c r="YB1179"/>
  <c r="YH1179" s="1"/>
  <c r="YB1181"/>
  <c r="YH1181" s="1"/>
  <c r="YB1183"/>
  <c r="YH1183" s="1"/>
  <c r="YB1185"/>
  <c r="YH1185" s="1"/>
  <c r="YB1187"/>
  <c r="YH1187" s="1"/>
  <c r="YB1189"/>
  <c r="YH1189" s="1"/>
  <c r="YB1191"/>
  <c r="YH1191" s="1"/>
  <c r="WL1180"/>
  <c r="WR1180" s="1"/>
  <c r="WL1182"/>
  <c r="WR1182" s="1"/>
  <c r="WL1184"/>
  <c r="WR1184" s="1"/>
  <c r="WL1186"/>
  <c r="WR1186" s="1"/>
  <c r="WL1188"/>
  <c r="WR1188" s="1"/>
  <c r="WL1190"/>
  <c r="WR1190" s="1"/>
  <c r="WL1192"/>
  <c r="WR1192" s="1"/>
  <c r="WL1179"/>
  <c r="WR1179" s="1"/>
  <c r="WL1181"/>
  <c r="WR1181" s="1"/>
  <c r="WL1183"/>
  <c r="WR1183" s="1"/>
  <c r="WL1185"/>
  <c r="WR1185" s="1"/>
  <c r="WL1187"/>
  <c r="WR1187" s="1"/>
  <c r="WL1189"/>
  <c r="WR1189" s="1"/>
  <c r="WL1191"/>
  <c r="WR1191" s="1"/>
  <c r="UV1180"/>
  <c r="VB1180" s="1"/>
  <c r="UV1182"/>
  <c r="VB1182" s="1"/>
  <c r="UV1184"/>
  <c r="VB1184" s="1"/>
  <c r="UV1186"/>
  <c r="VB1186" s="1"/>
  <c r="UV1188"/>
  <c r="VB1188" s="1"/>
  <c r="UV1190"/>
  <c r="VB1190" s="1"/>
  <c r="UV1192"/>
  <c r="VB1192" s="1"/>
  <c r="UV1179"/>
  <c r="VB1179" s="1"/>
  <c r="UV1181"/>
  <c r="VB1181" s="1"/>
  <c r="UV1183"/>
  <c r="VB1183" s="1"/>
  <c r="UV1185"/>
  <c r="VB1185" s="1"/>
  <c r="UV1187"/>
  <c r="VB1187" s="1"/>
  <c r="UV1189"/>
  <c r="VB1189" s="1"/>
  <c r="UV1191"/>
  <c r="VB1191" s="1"/>
  <c r="TF1180"/>
  <c r="TL1180" s="1"/>
  <c r="TF1182"/>
  <c r="TL1182" s="1"/>
  <c r="TF1184"/>
  <c r="TL1184" s="1"/>
  <c r="TF1186"/>
  <c r="TL1186" s="1"/>
  <c r="TF1188"/>
  <c r="TL1188" s="1"/>
  <c r="TF1190"/>
  <c r="TL1190" s="1"/>
  <c r="TF1192"/>
  <c r="TL1192" s="1"/>
  <c r="TF1179"/>
  <c r="TL1179" s="1"/>
  <c r="TF1181"/>
  <c r="TL1181" s="1"/>
  <c r="TF1183"/>
  <c r="TL1183" s="1"/>
  <c r="TF1185"/>
  <c r="TL1185" s="1"/>
  <c r="TF1187"/>
  <c r="TL1187" s="1"/>
  <c r="TF1189"/>
  <c r="TL1189" s="1"/>
  <c r="TF1191"/>
  <c r="TL1191" s="1"/>
  <c r="RP1180"/>
  <c r="RV1180" s="1"/>
  <c r="RP1182"/>
  <c r="RV1182" s="1"/>
  <c r="RP1184"/>
  <c r="RV1184" s="1"/>
  <c r="RP1186"/>
  <c r="RV1186" s="1"/>
  <c r="RP1188"/>
  <c r="RV1188" s="1"/>
  <c r="RP1190"/>
  <c r="RV1190" s="1"/>
  <c r="RP1192"/>
  <c r="RV1192" s="1"/>
  <c r="RP1179"/>
  <c r="RV1179" s="1"/>
  <c r="RP1181"/>
  <c r="RV1181" s="1"/>
  <c r="RP1183"/>
  <c r="RV1183" s="1"/>
  <c r="RP1185"/>
  <c r="RV1185" s="1"/>
  <c r="RP1187"/>
  <c r="RV1187" s="1"/>
  <c r="RP1189"/>
  <c r="RV1189" s="1"/>
  <c r="RP1191"/>
  <c r="RV1191" s="1"/>
  <c r="PZ1180"/>
  <c r="QF1180" s="1"/>
  <c r="PZ1182"/>
  <c r="QF1182" s="1"/>
  <c r="PZ1184"/>
  <c r="QF1184" s="1"/>
  <c r="PZ1186"/>
  <c r="QF1186" s="1"/>
  <c r="PZ1188"/>
  <c r="QF1188" s="1"/>
  <c r="PZ1190"/>
  <c r="QF1190" s="1"/>
  <c r="PZ1192"/>
  <c r="QF1192" s="1"/>
  <c r="PZ1179"/>
  <c r="QF1179" s="1"/>
  <c r="PZ1181"/>
  <c r="QF1181" s="1"/>
  <c r="PZ1183"/>
  <c r="QF1183" s="1"/>
  <c r="PZ1185"/>
  <c r="QF1185" s="1"/>
  <c r="PZ1187"/>
  <c r="QF1187" s="1"/>
  <c r="PZ1189"/>
  <c r="QF1189" s="1"/>
  <c r="PZ1191"/>
  <c r="QF1191" s="1"/>
  <c r="OJ1180"/>
  <c r="OP1180" s="1"/>
  <c r="OJ1182"/>
  <c r="OP1182" s="1"/>
  <c r="OJ1184"/>
  <c r="OP1184" s="1"/>
  <c r="OJ1186"/>
  <c r="OP1186" s="1"/>
  <c r="OJ1188"/>
  <c r="OP1188" s="1"/>
  <c r="OJ1190"/>
  <c r="OP1190" s="1"/>
  <c r="OJ1192"/>
  <c r="OP1192" s="1"/>
  <c r="OJ1179"/>
  <c r="OP1179" s="1"/>
  <c r="OJ1181"/>
  <c r="OP1181" s="1"/>
  <c r="OJ1183"/>
  <c r="OP1183" s="1"/>
  <c r="OJ1185"/>
  <c r="OP1185" s="1"/>
  <c r="OJ1187"/>
  <c r="OP1187" s="1"/>
  <c r="OJ1189"/>
  <c r="OP1189" s="1"/>
  <c r="OJ1191"/>
  <c r="OP1191" s="1"/>
  <c r="MT1180"/>
  <c r="MZ1180" s="1"/>
  <c r="MT1182"/>
  <c r="MZ1182" s="1"/>
  <c r="MT1184"/>
  <c r="MZ1184" s="1"/>
  <c r="MT1186"/>
  <c r="MZ1186" s="1"/>
  <c r="MT1188"/>
  <c r="MZ1188" s="1"/>
  <c r="MT1190"/>
  <c r="MZ1190" s="1"/>
  <c r="MT1192"/>
  <c r="MZ1192" s="1"/>
  <c r="MT1179"/>
  <c r="MZ1179" s="1"/>
  <c r="MT1181"/>
  <c r="MZ1181" s="1"/>
  <c r="MT1183"/>
  <c r="MZ1183" s="1"/>
  <c r="MT1185"/>
  <c r="MZ1185" s="1"/>
  <c r="MT1187"/>
  <c r="MZ1187" s="1"/>
  <c r="MT1189"/>
  <c r="MZ1189" s="1"/>
  <c r="MT1191"/>
  <c r="MZ1191" s="1"/>
  <c r="LD1180"/>
  <c r="LJ1180" s="1"/>
  <c r="LD1182"/>
  <c r="LJ1182" s="1"/>
  <c r="LD1184"/>
  <c r="LJ1184" s="1"/>
  <c r="LD1186"/>
  <c r="LJ1186" s="1"/>
  <c r="LD1188"/>
  <c r="LJ1188" s="1"/>
  <c r="LD1190"/>
  <c r="LJ1190" s="1"/>
  <c r="LD1192"/>
  <c r="LJ1192" s="1"/>
  <c r="LD1179"/>
  <c r="LJ1179" s="1"/>
  <c r="LD1181"/>
  <c r="LJ1181" s="1"/>
  <c r="LD1183"/>
  <c r="LJ1183" s="1"/>
  <c r="LD1185"/>
  <c r="LJ1185" s="1"/>
  <c r="LD1187"/>
  <c r="LJ1187" s="1"/>
  <c r="LD1189"/>
  <c r="LJ1189" s="1"/>
  <c r="LD1191"/>
  <c r="LJ1191" s="1"/>
  <c r="JN1180"/>
  <c r="JT1180" s="1"/>
  <c r="JN1182"/>
  <c r="JT1182" s="1"/>
  <c r="JN1184"/>
  <c r="JT1184" s="1"/>
  <c r="JN1186"/>
  <c r="JT1186" s="1"/>
  <c r="JN1188"/>
  <c r="JT1188" s="1"/>
  <c r="JN1190"/>
  <c r="JT1190" s="1"/>
  <c r="JN1192"/>
  <c r="JT1192" s="1"/>
  <c r="JN1179"/>
  <c r="JT1179" s="1"/>
  <c r="JN1181"/>
  <c r="JT1181" s="1"/>
  <c r="JN1183"/>
  <c r="JT1183" s="1"/>
  <c r="JN1185"/>
  <c r="JT1185" s="1"/>
  <c r="JN1187"/>
  <c r="JT1187" s="1"/>
  <c r="JN1189"/>
  <c r="JT1189" s="1"/>
  <c r="JN1191"/>
  <c r="JT1191" s="1"/>
  <c r="HX1180"/>
  <c r="ID1180" s="1"/>
  <c r="HX1182"/>
  <c r="ID1182" s="1"/>
  <c r="HX1184"/>
  <c r="ID1184" s="1"/>
  <c r="HX1186"/>
  <c r="ID1186" s="1"/>
  <c r="HX1188"/>
  <c r="ID1188" s="1"/>
  <c r="HX1190"/>
  <c r="ID1190" s="1"/>
  <c r="HX1192"/>
  <c r="ID1192" s="1"/>
  <c r="HX1179"/>
  <c r="ID1179" s="1"/>
  <c r="HX1181"/>
  <c r="ID1181" s="1"/>
  <c r="HX1183"/>
  <c r="ID1183" s="1"/>
  <c r="HX1185"/>
  <c r="ID1185" s="1"/>
  <c r="HX1187"/>
  <c r="ID1187" s="1"/>
  <c r="HX1189"/>
  <c r="ID1189" s="1"/>
  <c r="HX1191"/>
  <c r="ID1191" s="1"/>
  <c r="GH1180"/>
  <c r="GN1180" s="1"/>
  <c r="GH1182"/>
  <c r="GN1182" s="1"/>
  <c r="GH1184"/>
  <c r="GN1184" s="1"/>
  <c r="GH1186"/>
  <c r="GN1186" s="1"/>
  <c r="GH1188"/>
  <c r="GN1188" s="1"/>
  <c r="GH1190"/>
  <c r="GN1190" s="1"/>
  <c r="GH1192"/>
  <c r="GN1192" s="1"/>
  <c r="GH1179"/>
  <c r="GN1179" s="1"/>
  <c r="GH1181"/>
  <c r="GN1181" s="1"/>
  <c r="GH1183"/>
  <c r="GN1183" s="1"/>
  <c r="GH1185"/>
  <c r="GN1185" s="1"/>
  <c r="GH1187"/>
  <c r="GN1187" s="1"/>
  <c r="GH1189"/>
  <c r="GN1189" s="1"/>
  <c r="GH1191"/>
  <c r="GN1191" s="1"/>
  <c r="ER1180"/>
  <c r="EX1180" s="1"/>
  <c r="ER1182"/>
  <c r="EX1182" s="1"/>
  <c r="ER1184"/>
  <c r="EX1184" s="1"/>
  <c r="ER1186"/>
  <c r="EX1186" s="1"/>
  <c r="ER1188"/>
  <c r="EX1188" s="1"/>
  <c r="ER1190"/>
  <c r="EX1190" s="1"/>
  <c r="ER1192"/>
  <c r="EX1192" s="1"/>
  <c r="ER1179"/>
  <c r="EX1179" s="1"/>
  <c r="ER1181"/>
  <c r="EX1181" s="1"/>
  <c r="ER1183"/>
  <c r="EX1183" s="1"/>
  <c r="ER1185"/>
  <c r="EX1185" s="1"/>
  <c r="ER1187"/>
  <c r="EX1187" s="1"/>
  <c r="ER1189"/>
  <c r="EX1189" s="1"/>
  <c r="ER1191"/>
  <c r="EX1191" s="1"/>
  <c r="DB1180"/>
  <c r="DH1180" s="1"/>
  <c r="DB1182"/>
  <c r="DH1182" s="1"/>
  <c r="DB1184"/>
  <c r="DH1184" s="1"/>
  <c r="DB1186"/>
  <c r="DH1186" s="1"/>
  <c r="DB1188"/>
  <c r="DH1188" s="1"/>
  <c r="DB1190"/>
  <c r="DH1190" s="1"/>
  <c r="DB1192"/>
  <c r="DH1192" s="1"/>
  <c r="DB1179"/>
  <c r="DH1179" s="1"/>
  <c r="DB1181"/>
  <c r="DH1181" s="1"/>
  <c r="DB1183"/>
  <c r="DH1183" s="1"/>
  <c r="DB1185"/>
  <c r="DH1185" s="1"/>
  <c r="DB1187"/>
  <c r="DH1187" s="1"/>
  <c r="DB1189"/>
  <c r="DH1189" s="1"/>
  <c r="DB1191"/>
  <c r="DH1191" s="1"/>
  <c r="BL1180"/>
  <c r="BR1180" s="1"/>
  <c r="BL1182"/>
  <c r="BR1182" s="1"/>
  <c r="BL1184"/>
  <c r="BR1184" s="1"/>
  <c r="BL1186"/>
  <c r="BR1186" s="1"/>
  <c r="BL1188"/>
  <c r="BR1188" s="1"/>
  <c r="BL1190"/>
  <c r="BR1190" s="1"/>
  <c r="BL1192"/>
  <c r="BR1192" s="1"/>
  <c r="BL1179"/>
  <c r="BR1179" s="1"/>
  <c r="BL1181"/>
  <c r="BR1181" s="1"/>
  <c r="BL1183"/>
  <c r="BR1183" s="1"/>
  <c r="BL1185"/>
  <c r="BR1185" s="1"/>
  <c r="BL1187"/>
  <c r="BR1187" s="1"/>
  <c r="BL1189"/>
  <c r="BR1189" s="1"/>
  <c r="BL1191"/>
  <c r="BR1191" s="1"/>
  <c r="V1180"/>
  <c r="AB1180" s="1"/>
  <c r="V1182"/>
  <c r="AB1182" s="1"/>
  <c r="V1184"/>
  <c r="AB1184" s="1"/>
  <c r="V1186"/>
  <c r="AB1186" s="1"/>
  <c r="V1188"/>
  <c r="AB1188" s="1"/>
  <c r="V1190"/>
  <c r="AB1190" s="1"/>
  <c r="V1192"/>
  <c r="AB1192" s="1"/>
  <c r="V1179"/>
  <c r="AB1179" s="1"/>
  <c r="V1181"/>
  <c r="AB1181" s="1"/>
  <c r="V1183"/>
  <c r="AB1183" s="1"/>
  <c r="V1185"/>
  <c r="AB1185" s="1"/>
  <c r="V1187"/>
  <c r="AB1187" s="1"/>
  <c r="V1189"/>
  <c r="AB1189" s="1"/>
  <c r="V1191"/>
  <c r="AB1191" s="1"/>
  <c r="YZ1196"/>
  <c r="ZF1196" s="1"/>
  <c r="YZ1198"/>
  <c r="ZF1198" s="1"/>
  <c r="YZ1200"/>
  <c r="ZF1200" s="1"/>
  <c r="YZ1202"/>
  <c r="ZF1202" s="1"/>
  <c r="YZ1204"/>
  <c r="ZF1204" s="1"/>
  <c r="YZ1182"/>
  <c r="ZF1182" s="1"/>
  <c r="YZ1184"/>
  <c r="ZF1184" s="1"/>
  <c r="YZ1186"/>
  <c r="ZF1186" s="1"/>
  <c r="YZ1188"/>
  <c r="ZF1188" s="1"/>
  <c r="YZ1190"/>
  <c r="ZF1190" s="1"/>
  <c r="YZ1192"/>
  <c r="ZF1192" s="1"/>
  <c r="YZ1195"/>
  <c r="ZF1195" s="1"/>
  <c r="YZ1197"/>
  <c r="ZF1197" s="1"/>
  <c r="YZ1199"/>
  <c r="ZF1199" s="1"/>
  <c r="YZ1201"/>
  <c r="ZF1201" s="1"/>
  <c r="YZ1203"/>
  <c r="ZF1203" s="1"/>
  <c r="YZ1179"/>
  <c r="ZF1179" s="1"/>
  <c r="YZ1180"/>
  <c r="ZF1180" s="1"/>
  <c r="YZ1181"/>
  <c r="ZF1181" s="1"/>
  <c r="YZ1183"/>
  <c r="ZF1183" s="1"/>
  <c r="YZ1185"/>
  <c r="ZF1185" s="1"/>
  <c r="YZ1187"/>
  <c r="ZF1187" s="1"/>
  <c r="YZ1189"/>
  <c r="ZF1189" s="1"/>
  <c r="YZ1191"/>
  <c r="ZF1191" s="1"/>
  <c r="XJ1196"/>
  <c r="XP1196" s="1"/>
  <c r="XJ1198"/>
  <c r="XP1198" s="1"/>
  <c r="XJ1200"/>
  <c r="XP1200" s="1"/>
  <c r="XJ1202"/>
  <c r="XP1202" s="1"/>
  <c r="XJ1204"/>
  <c r="XP1204" s="1"/>
  <c r="XJ1180"/>
  <c r="XP1180" s="1"/>
  <c r="XJ1182"/>
  <c r="XP1182" s="1"/>
  <c r="XJ1184"/>
  <c r="XP1184" s="1"/>
  <c r="XJ1186"/>
  <c r="XP1186" s="1"/>
  <c r="XJ1188"/>
  <c r="XP1188" s="1"/>
  <c r="XJ1190"/>
  <c r="XP1190" s="1"/>
  <c r="XJ1192"/>
  <c r="XP1192" s="1"/>
  <c r="XJ1195"/>
  <c r="XP1195" s="1"/>
  <c r="XJ1197"/>
  <c r="XP1197" s="1"/>
  <c r="XJ1199"/>
  <c r="XP1199" s="1"/>
  <c r="XJ1201"/>
  <c r="XP1201" s="1"/>
  <c r="XJ1203"/>
  <c r="XP1203" s="1"/>
  <c r="XJ1179"/>
  <c r="XP1179" s="1"/>
  <c r="XJ1181"/>
  <c r="XP1181" s="1"/>
  <c r="XJ1183"/>
  <c r="XP1183" s="1"/>
  <c r="XJ1185"/>
  <c r="XP1185" s="1"/>
  <c r="XJ1187"/>
  <c r="XP1187" s="1"/>
  <c r="XJ1189"/>
  <c r="XP1189" s="1"/>
  <c r="XJ1191"/>
  <c r="XP1191" s="1"/>
  <c r="VT1196"/>
  <c r="VZ1196" s="1"/>
  <c r="VT1198"/>
  <c r="VZ1198" s="1"/>
  <c r="VT1200"/>
  <c r="VZ1200" s="1"/>
  <c r="VT1202"/>
  <c r="VZ1202" s="1"/>
  <c r="VT1204"/>
  <c r="VZ1204" s="1"/>
  <c r="VT1180"/>
  <c r="VZ1180" s="1"/>
  <c r="VT1182"/>
  <c r="VZ1182" s="1"/>
  <c r="VT1184"/>
  <c r="VZ1184" s="1"/>
  <c r="VT1186"/>
  <c r="VZ1186" s="1"/>
  <c r="VT1188"/>
  <c r="VZ1188" s="1"/>
  <c r="VT1190"/>
  <c r="VZ1190" s="1"/>
  <c r="VT1192"/>
  <c r="VZ1192" s="1"/>
  <c r="VT1195"/>
  <c r="VZ1195" s="1"/>
  <c r="VT1197"/>
  <c r="VZ1197" s="1"/>
  <c r="VT1199"/>
  <c r="VZ1199" s="1"/>
  <c r="VT1201"/>
  <c r="VZ1201" s="1"/>
  <c r="VT1203"/>
  <c r="VZ1203" s="1"/>
  <c r="VT1179"/>
  <c r="VZ1179" s="1"/>
  <c r="VT1181"/>
  <c r="VZ1181" s="1"/>
  <c r="VT1183"/>
  <c r="VZ1183" s="1"/>
  <c r="VT1185"/>
  <c r="VZ1185" s="1"/>
  <c r="VT1187"/>
  <c r="VZ1187" s="1"/>
  <c r="VT1189"/>
  <c r="VZ1189" s="1"/>
  <c r="VT1191"/>
  <c r="VZ1191" s="1"/>
  <c r="UD1202"/>
  <c r="UJ1202" s="1"/>
  <c r="UD1184"/>
  <c r="UJ1184" s="1"/>
  <c r="UD1192"/>
  <c r="UJ1192" s="1"/>
  <c r="UD1201"/>
  <c r="UJ1201" s="1"/>
  <c r="UD1183"/>
  <c r="UJ1183" s="1"/>
  <c r="UD1191"/>
  <c r="UJ1191" s="1"/>
  <c r="SN1196"/>
  <c r="ST1196" s="1"/>
  <c r="SN1198"/>
  <c r="ST1198" s="1"/>
  <c r="SN1200"/>
  <c r="ST1200" s="1"/>
  <c r="SN1202"/>
  <c r="ST1202" s="1"/>
  <c r="SN1204"/>
  <c r="ST1204" s="1"/>
  <c r="SN1180"/>
  <c r="ST1180" s="1"/>
  <c r="SN1182"/>
  <c r="ST1182" s="1"/>
  <c r="SN1184"/>
  <c r="ST1184" s="1"/>
  <c r="SN1186"/>
  <c r="ST1186" s="1"/>
  <c r="SN1188"/>
  <c r="ST1188" s="1"/>
  <c r="SN1190"/>
  <c r="ST1190" s="1"/>
  <c r="SN1192"/>
  <c r="ST1192" s="1"/>
  <c r="SN1195"/>
  <c r="ST1195" s="1"/>
  <c r="SN1197"/>
  <c r="ST1197" s="1"/>
  <c r="SN1199"/>
  <c r="ST1199" s="1"/>
  <c r="SN1201"/>
  <c r="ST1201" s="1"/>
  <c r="SN1203"/>
  <c r="ST1203" s="1"/>
  <c r="SN1179"/>
  <c r="ST1179" s="1"/>
  <c r="SN1181"/>
  <c r="ST1181" s="1"/>
  <c r="SN1183"/>
  <c r="ST1183" s="1"/>
  <c r="SN1185"/>
  <c r="ST1185" s="1"/>
  <c r="SN1187"/>
  <c r="ST1187" s="1"/>
  <c r="SN1189"/>
  <c r="ST1189" s="1"/>
  <c r="SN1191"/>
  <c r="ST1191" s="1"/>
  <c r="QX1196"/>
  <c r="RD1196" s="1"/>
  <c r="QX1198"/>
  <c r="RD1198" s="1"/>
  <c r="QX1200"/>
  <c r="RD1200" s="1"/>
  <c r="QX1202"/>
  <c r="RD1202" s="1"/>
  <c r="QX1204"/>
  <c r="RD1204" s="1"/>
  <c r="QX1180"/>
  <c r="RD1180" s="1"/>
  <c r="QX1182"/>
  <c r="RD1182" s="1"/>
  <c r="QX1184"/>
  <c r="RD1184" s="1"/>
  <c r="QX1186"/>
  <c r="RD1186" s="1"/>
  <c r="QX1188"/>
  <c r="RD1188" s="1"/>
  <c r="QX1190"/>
  <c r="RD1190" s="1"/>
  <c r="QX1192"/>
  <c r="RD1192" s="1"/>
  <c r="QX1195"/>
  <c r="RD1195" s="1"/>
  <c r="QX1197"/>
  <c r="RD1197" s="1"/>
  <c r="QX1199"/>
  <c r="RD1199" s="1"/>
  <c r="QX1201"/>
  <c r="RD1201" s="1"/>
  <c r="QX1203"/>
  <c r="RD1203" s="1"/>
  <c r="QX1179"/>
  <c r="RD1179" s="1"/>
  <c r="QX1181"/>
  <c r="RD1181" s="1"/>
  <c r="QX1183"/>
  <c r="RD1183" s="1"/>
  <c r="QX1185"/>
  <c r="RD1185" s="1"/>
  <c r="QX1187"/>
  <c r="RD1187" s="1"/>
  <c r="QX1189"/>
  <c r="RD1189" s="1"/>
  <c r="QX1191"/>
  <c r="RD1191" s="1"/>
  <c r="PH1196"/>
  <c r="PN1196" s="1"/>
  <c r="PH1198"/>
  <c r="PN1198" s="1"/>
  <c r="PH1200"/>
  <c r="PN1200" s="1"/>
  <c r="PH1202"/>
  <c r="PN1202" s="1"/>
  <c r="PH1204"/>
  <c r="PN1204" s="1"/>
  <c r="PH1180"/>
  <c r="PN1180" s="1"/>
  <c r="PH1182"/>
  <c r="PN1182" s="1"/>
  <c r="PH1184"/>
  <c r="PN1184" s="1"/>
  <c r="PH1186"/>
  <c r="PN1186" s="1"/>
  <c r="PH1188"/>
  <c r="PN1188" s="1"/>
  <c r="PH1190"/>
  <c r="PN1190" s="1"/>
  <c r="PH1192"/>
  <c r="PN1192" s="1"/>
  <c r="PH1195"/>
  <c r="PN1195" s="1"/>
  <c r="PH1197"/>
  <c r="PN1197" s="1"/>
  <c r="PH1199"/>
  <c r="PN1199" s="1"/>
  <c r="PH1201"/>
  <c r="PN1201" s="1"/>
  <c r="PH1203"/>
  <c r="PN1203" s="1"/>
  <c r="PH1179"/>
  <c r="PN1179" s="1"/>
  <c r="PH1181"/>
  <c r="PN1181" s="1"/>
  <c r="PH1183"/>
  <c r="PN1183" s="1"/>
  <c r="PH1185"/>
  <c r="PN1185" s="1"/>
  <c r="PH1187"/>
  <c r="PN1187" s="1"/>
  <c r="PH1189"/>
  <c r="PN1189" s="1"/>
  <c r="PH1191"/>
  <c r="PN1191" s="1"/>
  <c r="NR1202"/>
  <c r="NX1202" s="1"/>
  <c r="NR1184"/>
  <c r="NX1184" s="1"/>
  <c r="NR1192"/>
  <c r="NX1192" s="1"/>
  <c r="NR1201"/>
  <c r="NX1201" s="1"/>
  <c r="NR1183"/>
  <c r="NX1183" s="1"/>
  <c r="NR1191"/>
  <c r="NX1191" s="1"/>
  <c r="MB1196"/>
  <c r="MH1196" s="1"/>
  <c r="MB1198"/>
  <c r="MH1198" s="1"/>
  <c r="MB1200"/>
  <c r="MH1200" s="1"/>
  <c r="MB1202"/>
  <c r="MH1202" s="1"/>
  <c r="MB1204"/>
  <c r="MH1204" s="1"/>
  <c r="MB1180"/>
  <c r="MH1180" s="1"/>
  <c r="MB1182"/>
  <c r="MH1182" s="1"/>
  <c r="MB1184"/>
  <c r="MH1184" s="1"/>
  <c r="MB1186"/>
  <c r="MH1186" s="1"/>
  <c r="MB1188"/>
  <c r="MH1188" s="1"/>
  <c r="MB1190"/>
  <c r="MH1190" s="1"/>
  <c r="MB1192"/>
  <c r="MH1192" s="1"/>
  <c r="MB1195"/>
  <c r="MH1195" s="1"/>
  <c r="MB1197"/>
  <c r="MH1197" s="1"/>
  <c r="MB1199"/>
  <c r="MH1199" s="1"/>
  <c r="MB1201"/>
  <c r="MH1201" s="1"/>
  <c r="MB1203"/>
  <c r="MH1203" s="1"/>
  <c r="MB1179"/>
  <c r="MH1179" s="1"/>
  <c r="MB1181"/>
  <c r="MH1181" s="1"/>
  <c r="MB1183"/>
  <c r="MH1183" s="1"/>
  <c r="MB1185"/>
  <c r="MH1185" s="1"/>
  <c r="MB1187"/>
  <c r="MH1187" s="1"/>
  <c r="MB1189"/>
  <c r="MH1189" s="1"/>
  <c r="MB1191"/>
  <c r="MH1191" s="1"/>
  <c r="KL1196"/>
  <c r="KR1196" s="1"/>
  <c r="KL1198"/>
  <c r="KR1198" s="1"/>
  <c r="KL1200"/>
  <c r="KR1200" s="1"/>
  <c r="KL1202"/>
  <c r="KR1202" s="1"/>
  <c r="KL1204"/>
  <c r="KR1204" s="1"/>
  <c r="KL1180"/>
  <c r="KR1180" s="1"/>
  <c r="KL1182"/>
  <c r="KR1182" s="1"/>
  <c r="KL1184"/>
  <c r="KR1184" s="1"/>
  <c r="KL1186"/>
  <c r="KR1186" s="1"/>
  <c r="KL1188"/>
  <c r="KR1188" s="1"/>
  <c r="KL1190"/>
  <c r="KR1190" s="1"/>
  <c r="KL1192"/>
  <c r="KR1192" s="1"/>
  <c r="KL1195"/>
  <c r="KR1195" s="1"/>
  <c r="KL1197"/>
  <c r="KR1197" s="1"/>
  <c r="KL1199"/>
  <c r="KR1199" s="1"/>
  <c r="KL1201"/>
  <c r="KR1201" s="1"/>
  <c r="KL1203"/>
  <c r="KR1203" s="1"/>
  <c r="KL1179"/>
  <c r="KR1179" s="1"/>
  <c r="KL1181"/>
  <c r="KR1181" s="1"/>
  <c r="KL1183"/>
  <c r="KR1183" s="1"/>
  <c r="KL1185"/>
  <c r="KR1185" s="1"/>
  <c r="KL1187"/>
  <c r="KR1187" s="1"/>
  <c r="KL1189"/>
  <c r="KR1189" s="1"/>
  <c r="KL1191"/>
  <c r="KR1191" s="1"/>
  <c r="IV1196"/>
  <c r="JB1196" s="1"/>
  <c r="IV1198"/>
  <c r="JB1198" s="1"/>
  <c r="IV1200"/>
  <c r="JB1200" s="1"/>
  <c r="IV1202"/>
  <c r="JB1202" s="1"/>
  <c r="IV1204"/>
  <c r="JB1204" s="1"/>
  <c r="IV1180"/>
  <c r="JB1180" s="1"/>
  <c r="IV1182"/>
  <c r="JB1182" s="1"/>
  <c r="IV1184"/>
  <c r="JB1184" s="1"/>
  <c r="IV1186"/>
  <c r="JB1186" s="1"/>
  <c r="IV1188"/>
  <c r="JB1188" s="1"/>
  <c r="IV1190"/>
  <c r="JB1190" s="1"/>
  <c r="IV1192"/>
  <c r="JB1192" s="1"/>
  <c r="IV1195"/>
  <c r="JB1195" s="1"/>
  <c r="IV1197"/>
  <c r="JB1197" s="1"/>
  <c r="IV1199"/>
  <c r="JB1199" s="1"/>
  <c r="IV1201"/>
  <c r="JB1201" s="1"/>
  <c r="IV1203"/>
  <c r="JB1203" s="1"/>
  <c r="IV1179"/>
  <c r="JB1179" s="1"/>
  <c r="IV1181"/>
  <c r="JB1181" s="1"/>
  <c r="IV1183"/>
  <c r="JB1183" s="1"/>
  <c r="IV1185"/>
  <c r="JB1185" s="1"/>
  <c r="IV1187"/>
  <c r="JB1187" s="1"/>
  <c r="IV1189"/>
  <c r="JB1189" s="1"/>
  <c r="IV1191"/>
  <c r="JB1191" s="1"/>
  <c r="HF1202"/>
  <c r="HL1202" s="1"/>
  <c r="HF1184"/>
  <c r="HL1184" s="1"/>
  <c r="HF1192"/>
  <c r="HL1192" s="1"/>
  <c r="HF1201"/>
  <c r="HL1201" s="1"/>
  <c r="HF1183"/>
  <c r="HL1183" s="1"/>
  <c r="HF1191"/>
  <c r="HL1191" s="1"/>
  <c r="FP1196"/>
  <c r="FV1196" s="1"/>
  <c r="FP1198"/>
  <c r="FV1198" s="1"/>
  <c r="FP1200"/>
  <c r="FV1200" s="1"/>
  <c r="FP1202"/>
  <c r="FV1202" s="1"/>
  <c r="FP1204"/>
  <c r="FV1204" s="1"/>
  <c r="FP1180"/>
  <c r="FV1180" s="1"/>
  <c r="FP1182"/>
  <c r="FV1182" s="1"/>
  <c r="FP1184"/>
  <c r="FV1184" s="1"/>
  <c r="FP1186"/>
  <c r="FV1186" s="1"/>
  <c r="FP1188"/>
  <c r="FV1188" s="1"/>
  <c r="FP1190"/>
  <c r="FV1190" s="1"/>
  <c r="FP1192"/>
  <c r="FV1192" s="1"/>
  <c r="FP1195"/>
  <c r="FV1195" s="1"/>
  <c r="FP1197"/>
  <c r="FV1197" s="1"/>
  <c r="FP1199"/>
  <c r="FV1199" s="1"/>
  <c r="FP1201"/>
  <c r="FV1201" s="1"/>
  <c r="FP1203"/>
  <c r="FV1203" s="1"/>
  <c r="FP1179"/>
  <c r="FV1179" s="1"/>
  <c r="FP1181"/>
  <c r="FV1181" s="1"/>
  <c r="FP1183"/>
  <c r="FV1183" s="1"/>
  <c r="FP1185"/>
  <c r="FV1185" s="1"/>
  <c r="FP1187"/>
  <c r="FV1187" s="1"/>
  <c r="FP1189"/>
  <c r="FV1189" s="1"/>
  <c r="FP1191"/>
  <c r="FV1191" s="1"/>
  <c r="DZ1196"/>
  <c r="EF1196" s="1"/>
  <c r="DZ1198"/>
  <c r="EF1198" s="1"/>
  <c r="DZ1200"/>
  <c r="EF1200" s="1"/>
  <c r="DZ1202"/>
  <c r="EF1202" s="1"/>
  <c r="DZ1204"/>
  <c r="EF1204" s="1"/>
  <c r="DZ1180"/>
  <c r="EF1180" s="1"/>
  <c r="DZ1182"/>
  <c r="EF1182" s="1"/>
  <c r="DZ1184"/>
  <c r="EF1184" s="1"/>
  <c r="DZ1186"/>
  <c r="EF1186" s="1"/>
  <c r="DZ1188"/>
  <c r="EF1188" s="1"/>
  <c r="DZ1190"/>
  <c r="EF1190" s="1"/>
  <c r="DZ1192"/>
  <c r="EF1192" s="1"/>
  <c r="DZ1195"/>
  <c r="EF1195" s="1"/>
  <c r="DZ1197"/>
  <c r="EF1197" s="1"/>
  <c r="DZ1199"/>
  <c r="EF1199" s="1"/>
  <c r="DZ1201"/>
  <c r="EF1201" s="1"/>
  <c r="DZ1203"/>
  <c r="EF1203" s="1"/>
  <c r="DZ1179"/>
  <c r="EF1179" s="1"/>
  <c r="DZ1181"/>
  <c r="EF1181" s="1"/>
  <c r="DZ1183"/>
  <c r="EF1183" s="1"/>
  <c r="DZ1185"/>
  <c r="EF1185" s="1"/>
  <c r="DZ1187"/>
  <c r="EF1187" s="1"/>
  <c r="DZ1189"/>
  <c r="EF1189" s="1"/>
  <c r="DZ1191"/>
  <c r="EF1191" s="1"/>
  <c r="CJ1196"/>
  <c r="CP1196" s="1"/>
  <c r="CJ1198"/>
  <c r="CP1198" s="1"/>
  <c r="CJ1200"/>
  <c r="CP1200" s="1"/>
  <c r="CJ1202"/>
  <c r="CP1202" s="1"/>
  <c r="CJ1204"/>
  <c r="CP1204" s="1"/>
  <c r="CJ1180"/>
  <c r="CP1180" s="1"/>
  <c r="CJ1182"/>
  <c r="CP1182" s="1"/>
  <c r="CJ1184"/>
  <c r="CP1184" s="1"/>
  <c r="CJ1186"/>
  <c r="CP1186" s="1"/>
  <c r="CJ1188"/>
  <c r="CP1188" s="1"/>
  <c r="CJ1190"/>
  <c r="CP1190" s="1"/>
  <c r="CJ1192"/>
  <c r="CP1192" s="1"/>
  <c r="CJ1195"/>
  <c r="CP1195" s="1"/>
  <c r="CJ1197"/>
  <c r="CP1197" s="1"/>
  <c r="CJ1199"/>
  <c r="CP1199" s="1"/>
  <c r="CJ1201"/>
  <c r="CP1201" s="1"/>
  <c r="CJ1203"/>
  <c r="CP1203" s="1"/>
  <c r="CJ1179"/>
  <c r="CP1179" s="1"/>
  <c r="CJ1181"/>
  <c r="CP1181" s="1"/>
  <c r="CJ1183"/>
  <c r="CP1183" s="1"/>
  <c r="CJ1185"/>
  <c r="CP1185" s="1"/>
  <c r="CJ1187"/>
  <c r="CP1187" s="1"/>
  <c r="CJ1189"/>
  <c r="CP1189" s="1"/>
  <c r="CJ1191"/>
  <c r="CP1191" s="1"/>
  <c r="AT1202"/>
  <c r="AZ1202" s="1"/>
  <c r="AT1184"/>
  <c r="AZ1184" s="1"/>
  <c r="AT1192"/>
  <c r="AZ1192" s="1"/>
  <c r="AT1201"/>
  <c r="AZ1201" s="1"/>
  <c r="AT1183"/>
  <c r="AZ1183" s="1"/>
  <c r="AT1191"/>
  <c r="AZ1191" s="1"/>
  <c r="YB1216"/>
  <c r="YH1216" s="1"/>
  <c r="YB1220"/>
  <c r="YH1220" s="1"/>
  <c r="YB1226"/>
  <c r="YH1226" s="1"/>
  <c r="YB1230"/>
  <c r="YH1230" s="1"/>
  <c r="YB1236"/>
  <c r="YH1236" s="1"/>
  <c r="YB1240"/>
  <c r="YH1240" s="1"/>
  <c r="YB1215"/>
  <c r="YH1215" s="1"/>
  <c r="YB1219"/>
  <c r="YH1219" s="1"/>
  <c r="YB1225"/>
  <c r="YH1225" s="1"/>
  <c r="YB1229"/>
  <c r="YH1229" s="1"/>
  <c r="YB1235"/>
  <c r="YH1235" s="1"/>
  <c r="YB1239"/>
  <c r="YH1239" s="1"/>
  <c r="UV1216"/>
  <c r="VB1216" s="1"/>
  <c r="UV1220"/>
  <c r="VB1220" s="1"/>
  <c r="UV1226"/>
  <c r="VB1226" s="1"/>
  <c r="UV1230"/>
  <c r="VB1230" s="1"/>
  <c r="UV1236"/>
  <c r="VB1236" s="1"/>
  <c r="UV1240"/>
  <c r="VB1240" s="1"/>
  <c r="UV1215"/>
  <c r="VB1215" s="1"/>
  <c r="UV1219"/>
  <c r="VB1219" s="1"/>
  <c r="UV1225"/>
  <c r="VB1225" s="1"/>
  <c r="UV1229"/>
  <c r="VB1229" s="1"/>
  <c r="UV1235"/>
  <c r="VB1235" s="1"/>
  <c r="UV1239"/>
  <c r="VB1239" s="1"/>
  <c r="RP1216"/>
  <c r="RV1216" s="1"/>
  <c r="RP1220"/>
  <c r="RV1220" s="1"/>
  <c r="RP1226"/>
  <c r="RV1226" s="1"/>
  <c r="RP1230"/>
  <c r="RV1230" s="1"/>
  <c r="RP1236"/>
  <c r="RV1236" s="1"/>
  <c r="RP1240"/>
  <c r="RV1240" s="1"/>
  <c r="RP1215"/>
  <c r="RV1215" s="1"/>
  <c r="RP1219"/>
  <c r="RV1219" s="1"/>
  <c r="RP1225"/>
  <c r="RV1225" s="1"/>
  <c r="RP1229"/>
  <c r="RV1229" s="1"/>
  <c r="RP1235"/>
  <c r="RV1235" s="1"/>
  <c r="RP1239"/>
  <c r="RV1239" s="1"/>
  <c r="OJ1216"/>
  <c r="OP1216" s="1"/>
  <c r="OJ1220"/>
  <c r="OP1220" s="1"/>
  <c r="OJ1226"/>
  <c r="OP1226" s="1"/>
  <c r="OJ1230"/>
  <c r="OP1230" s="1"/>
  <c r="OJ1236"/>
  <c r="OP1236" s="1"/>
  <c r="OJ1240"/>
  <c r="OP1240" s="1"/>
  <c r="OJ1215"/>
  <c r="OP1215" s="1"/>
  <c r="OJ1219"/>
  <c r="OP1219" s="1"/>
  <c r="OJ1225"/>
  <c r="OP1225" s="1"/>
  <c r="OJ1229"/>
  <c r="OP1229" s="1"/>
  <c r="OJ1235"/>
  <c r="OP1235" s="1"/>
  <c r="OJ1239"/>
  <c r="OP1239" s="1"/>
  <c r="LD1216"/>
  <c r="LJ1216" s="1"/>
  <c r="LD1220"/>
  <c r="LJ1220" s="1"/>
  <c r="LD1226"/>
  <c r="LJ1226" s="1"/>
  <c r="LD1230"/>
  <c r="LJ1230" s="1"/>
  <c r="LD1236"/>
  <c r="LJ1236" s="1"/>
  <c r="LD1240"/>
  <c r="LJ1240" s="1"/>
  <c r="LD1215"/>
  <c r="LJ1215" s="1"/>
  <c r="LD1219"/>
  <c r="LJ1219" s="1"/>
  <c r="LD1225"/>
  <c r="LJ1225" s="1"/>
  <c r="LD1229"/>
  <c r="LJ1229" s="1"/>
  <c r="LD1235"/>
  <c r="LJ1235" s="1"/>
  <c r="LD1239"/>
  <c r="LJ1239" s="1"/>
  <c r="HX1216"/>
  <c r="ID1216" s="1"/>
  <c r="HX1220"/>
  <c r="ID1220" s="1"/>
  <c r="HX1226"/>
  <c r="ID1226" s="1"/>
  <c r="HX1230"/>
  <c r="ID1230" s="1"/>
  <c r="HX1236"/>
  <c r="ID1236" s="1"/>
  <c r="HX1240"/>
  <c r="ID1240" s="1"/>
  <c r="HX1215"/>
  <c r="ID1215" s="1"/>
  <c r="HX1219"/>
  <c r="ID1219" s="1"/>
  <c r="HX1225"/>
  <c r="ID1225" s="1"/>
  <c r="HX1229"/>
  <c r="ID1229" s="1"/>
  <c r="HX1235"/>
  <c r="ID1235" s="1"/>
  <c r="HX1239"/>
  <c r="ID1239" s="1"/>
  <c r="ER1216"/>
  <c r="EX1216" s="1"/>
  <c r="ER1220"/>
  <c r="EX1220" s="1"/>
  <c r="ER1226"/>
  <c r="EX1226" s="1"/>
  <c r="ER1230"/>
  <c r="EX1230" s="1"/>
  <c r="ER1236"/>
  <c r="EX1236" s="1"/>
  <c r="ER1240"/>
  <c r="EX1240" s="1"/>
  <c r="ER1215"/>
  <c r="EX1215" s="1"/>
  <c r="ER1219"/>
  <c r="EX1219" s="1"/>
  <c r="ER1225"/>
  <c r="EX1225" s="1"/>
  <c r="ER1229"/>
  <c r="EX1229" s="1"/>
  <c r="ER1235"/>
  <c r="EX1235" s="1"/>
  <c r="ER1239"/>
  <c r="EX1239" s="1"/>
  <c r="BL1216"/>
  <c r="BR1216" s="1"/>
  <c r="BL1220"/>
  <c r="BR1220" s="1"/>
  <c r="BL1226"/>
  <c r="BR1226" s="1"/>
  <c r="BL1230"/>
  <c r="BR1230" s="1"/>
  <c r="BL1236"/>
  <c r="BR1236" s="1"/>
  <c r="BL1240"/>
  <c r="BR1240" s="1"/>
  <c r="BL1215"/>
  <c r="BR1215" s="1"/>
  <c r="BL1219"/>
  <c r="BR1219" s="1"/>
  <c r="BL1225"/>
  <c r="BR1225" s="1"/>
  <c r="BL1229"/>
  <c r="BR1229" s="1"/>
  <c r="BL1235"/>
  <c r="BR1235" s="1"/>
  <c r="BL1239"/>
  <c r="BR1239" s="1"/>
  <c r="YW1254"/>
  <c r="ZC1254" s="1"/>
  <c r="YW1257"/>
  <c r="ZC1257" s="1"/>
  <c r="YW1259"/>
  <c r="ZC1259" s="1"/>
  <c r="YW1253"/>
  <c r="ZC1253" s="1"/>
  <c r="YW1255"/>
  <c r="ZC1255" s="1"/>
  <c r="YW1258"/>
  <c r="ZC1258" s="1"/>
  <c r="XG1254"/>
  <c r="XM1254" s="1"/>
  <c r="XG1257"/>
  <c r="XM1257" s="1"/>
  <c r="XG1259"/>
  <c r="XM1259" s="1"/>
  <c r="XG1253"/>
  <c r="XM1253" s="1"/>
  <c r="XG1255"/>
  <c r="XM1255" s="1"/>
  <c r="XG1258"/>
  <c r="XM1258" s="1"/>
  <c r="VQ1254"/>
  <c r="VW1254" s="1"/>
  <c r="VQ1257"/>
  <c r="VW1257" s="1"/>
  <c r="VQ1259"/>
  <c r="VW1259" s="1"/>
  <c r="VQ1253"/>
  <c r="VW1253" s="1"/>
  <c r="VQ1255"/>
  <c r="VW1255" s="1"/>
  <c r="VQ1258"/>
  <c r="VW1258" s="1"/>
  <c r="UA1254"/>
  <c r="UG1254" s="1"/>
  <c r="UA1257"/>
  <c r="UG1257" s="1"/>
  <c r="UA1259"/>
  <c r="UG1259" s="1"/>
  <c r="UA1253"/>
  <c r="UG1253" s="1"/>
  <c r="UA1255"/>
  <c r="UG1255" s="1"/>
  <c r="UA1258"/>
  <c r="UG1258" s="1"/>
  <c r="SK1254"/>
  <c r="SQ1254" s="1"/>
  <c r="SK1257"/>
  <c r="SQ1257" s="1"/>
  <c r="SK1259"/>
  <c r="SQ1259" s="1"/>
  <c r="SK1253"/>
  <c r="SQ1253" s="1"/>
  <c r="SK1255"/>
  <c r="SQ1255" s="1"/>
  <c r="SK1258"/>
  <c r="SQ1258" s="1"/>
  <c r="QU1254"/>
  <c r="RA1254" s="1"/>
  <c r="QU1257"/>
  <c r="RA1257" s="1"/>
  <c r="QU1259"/>
  <c r="RA1259" s="1"/>
  <c r="QU1253"/>
  <c r="RA1253" s="1"/>
  <c r="QU1255"/>
  <c r="RA1255" s="1"/>
  <c r="QU1258"/>
  <c r="RA1258" s="1"/>
  <c r="PE1254"/>
  <c r="PK1254" s="1"/>
  <c r="PE1257"/>
  <c r="PK1257" s="1"/>
  <c r="PE1259"/>
  <c r="PK1259" s="1"/>
  <c r="PE1253"/>
  <c r="PK1253" s="1"/>
  <c r="PE1255"/>
  <c r="PK1255" s="1"/>
  <c r="PE1258"/>
  <c r="PK1258" s="1"/>
  <c r="NO1254"/>
  <c r="NU1254" s="1"/>
  <c r="NO1257"/>
  <c r="NU1257" s="1"/>
  <c r="NO1259"/>
  <c r="NU1259" s="1"/>
  <c r="NO1253"/>
  <c r="NU1253" s="1"/>
  <c r="NO1255"/>
  <c r="NU1255" s="1"/>
  <c r="NO1258"/>
  <c r="NU1258" s="1"/>
  <c r="LY1254"/>
  <c r="ME1254" s="1"/>
  <c r="LY1257"/>
  <c r="ME1257" s="1"/>
  <c r="LY1259"/>
  <c r="ME1259" s="1"/>
  <c r="LY1253"/>
  <c r="ME1253" s="1"/>
  <c r="LY1255"/>
  <c r="ME1255" s="1"/>
  <c r="LY1258"/>
  <c r="ME1258" s="1"/>
  <c r="KI1254"/>
  <c r="KO1254" s="1"/>
  <c r="KI1257"/>
  <c r="KO1257" s="1"/>
  <c r="KI1259"/>
  <c r="KO1259" s="1"/>
  <c r="KI1253"/>
  <c r="KO1253" s="1"/>
  <c r="KI1255"/>
  <c r="KO1255" s="1"/>
  <c r="KI1258"/>
  <c r="KO1258" s="1"/>
  <c r="IS1254"/>
  <c r="IY1254" s="1"/>
  <c r="IS1257"/>
  <c r="IY1257" s="1"/>
  <c r="IS1259"/>
  <c r="IY1259" s="1"/>
  <c r="IS1253"/>
  <c r="IY1253" s="1"/>
  <c r="IS1255"/>
  <c r="IY1255" s="1"/>
  <c r="IS1258"/>
  <c r="IY1258" s="1"/>
  <c r="HC1254"/>
  <c r="HI1254" s="1"/>
  <c r="HC1257"/>
  <c r="HI1257" s="1"/>
  <c r="HC1259"/>
  <c r="HI1259" s="1"/>
  <c r="HC1253"/>
  <c r="HI1253" s="1"/>
  <c r="HC1255"/>
  <c r="HI1255" s="1"/>
  <c r="HC1258"/>
  <c r="HI1258" s="1"/>
  <c r="FM1254"/>
  <c r="FS1254" s="1"/>
  <c r="FM1257"/>
  <c r="FS1257" s="1"/>
  <c r="FM1259"/>
  <c r="FS1259" s="1"/>
  <c r="FM1253"/>
  <c r="FS1253" s="1"/>
  <c r="FM1255"/>
  <c r="FS1255" s="1"/>
  <c r="FM1258"/>
  <c r="FS1258" s="1"/>
  <c r="DW1254"/>
  <c r="EC1254" s="1"/>
  <c r="DW1257"/>
  <c r="EC1257" s="1"/>
  <c r="DW1259"/>
  <c r="EC1259" s="1"/>
  <c r="DW1253"/>
  <c r="EC1253" s="1"/>
  <c r="DW1255"/>
  <c r="EC1255" s="1"/>
  <c r="DW1258"/>
  <c r="EC1258" s="1"/>
  <c r="CG1254"/>
  <c r="CM1254" s="1"/>
  <c r="CG1257"/>
  <c r="CM1257" s="1"/>
  <c r="CG1259"/>
  <c r="CM1259" s="1"/>
  <c r="CG1253"/>
  <c r="CM1253" s="1"/>
  <c r="CG1255"/>
  <c r="CM1255" s="1"/>
  <c r="CG1258"/>
  <c r="CM1258" s="1"/>
  <c r="AQ1254"/>
  <c r="AW1254" s="1"/>
  <c r="AQ1257"/>
  <c r="AW1257" s="1"/>
  <c r="AQ1259"/>
  <c r="AW1259" s="1"/>
  <c r="AQ1253"/>
  <c r="AW1253" s="1"/>
  <c r="AQ1255"/>
  <c r="AW1255" s="1"/>
  <c r="AQ1258"/>
  <c r="AW1258" s="1"/>
  <c r="YZ1216"/>
  <c r="ZF1216" s="1"/>
  <c r="YZ1220"/>
  <c r="ZF1220" s="1"/>
  <c r="YZ1226"/>
  <c r="ZF1226" s="1"/>
  <c r="YZ1230"/>
  <c r="ZF1230" s="1"/>
  <c r="YZ1236"/>
  <c r="ZF1236" s="1"/>
  <c r="YZ1240"/>
  <c r="ZF1240" s="1"/>
  <c r="YZ1215"/>
  <c r="ZF1215" s="1"/>
  <c r="YZ1219"/>
  <c r="ZF1219" s="1"/>
  <c r="YZ1225"/>
  <c r="ZF1225" s="1"/>
  <c r="YZ1229"/>
  <c r="ZF1229" s="1"/>
  <c r="YZ1235"/>
  <c r="ZF1235" s="1"/>
  <c r="YZ1239"/>
  <c r="ZF1239" s="1"/>
  <c r="VT1216"/>
  <c r="VZ1216" s="1"/>
  <c r="VT1220"/>
  <c r="VZ1220" s="1"/>
  <c r="VT1226"/>
  <c r="VZ1226" s="1"/>
  <c r="VT1230"/>
  <c r="VZ1230" s="1"/>
  <c r="VT1236"/>
  <c r="VZ1236" s="1"/>
  <c r="VT1240"/>
  <c r="VZ1240" s="1"/>
  <c r="VT1231"/>
  <c r="VZ1231" s="1"/>
  <c r="VT1217"/>
  <c r="VZ1217" s="1"/>
  <c r="VT1221"/>
  <c r="VZ1221" s="1"/>
  <c r="VT1227"/>
  <c r="VZ1227" s="1"/>
  <c r="VT1235"/>
  <c r="VZ1235" s="1"/>
  <c r="VT1239"/>
  <c r="VZ1239" s="1"/>
  <c r="SN1216"/>
  <c r="ST1216" s="1"/>
  <c r="SN1220"/>
  <c r="ST1220" s="1"/>
  <c r="SN1226"/>
  <c r="ST1226" s="1"/>
  <c r="SN1230"/>
  <c r="ST1230" s="1"/>
  <c r="SN1236"/>
  <c r="ST1236" s="1"/>
  <c r="SN1240"/>
  <c r="ST1240" s="1"/>
  <c r="SN1231"/>
  <c r="ST1231" s="1"/>
  <c r="SN1217"/>
  <c r="ST1217" s="1"/>
  <c r="SN1221"/>
  <c r="ST1221" s="1"/>
  <c r="SN1227"/>
  <c r="ST1227" s="1"/>
  <c r="SN1235"/>
  <c r="ST1235" s="1"/>
  <c r="SN1239"/>
  <c r="ST1239" s="1"/>
  <c r="PH1216"/>
  <c r="PN1216" s="1"/>
  <c r="PH1220"/>
  <c r="PN1220" s="1"/>
  <c r="PH1226"/>
  <c r="PN1226" s="1"/>
  <c r="PH1230"/>
  <c r="PN1230" s="1"/>
  <c r="PH1236"/>
  <c r="PN1236" s="1"/>
  <c r="PH1240"/>
  <c r="PN1240" s="1"/>
  <c r="PH1231"/>
  <c r="PN1231" s="1"/>
  <c r="PH1217"/>
  <c r="PN1217" s="1"/>
  <c r="PH1221"/>
  <c r="PN1221" s="1"/>
  <c r="PH1227"/>
  <c r="PN1227" s="1"/>
  <c r="PH1235"/>
  <c r="PN1235" s="1"/>
  <c r="PH1239"/>
  <c r="PN1239" s="1"/>
  <c r="MB1216"/>
  <c r="MH1216" s="1"/>
  <c r="MB1220"/>
  <c r="MH1220" s="1"/>
  <c r="MB1226"/>
  <c r="MH1226" s="1"/>
  <c r="MB1230"/>
  <c r="MH1230" s="1"/>
  <c r="MB1236"/>
  <c r="MH1236" s="1"/>
  <c r="MB1240"/>
  <c r="MH1240" s="1"/>
  <c r="MB1231"/>
  <c r="MH1231" s="1"/>
  <c r="MB1217"/>
  <c r="MH1217" s="1"/>
  <c r="MB1221"/>
  <c r="MH1221" s="1"/>
  <c r="MB1227"/>
  <c r="MH1227" s="1"/>
  <c r="MB1235"/>
  <c r="MH1235" s="1"/>
  <c r="MB1239"/>
  <c r="MH1239" s="1"/>
  <c r="IV1216"/>
  <c r="JB1216" s="1"/>
  <c r="IV1220"/>
  <c r="JB1220" s="1"/>
  <c r="IV1226"/>
  <c r="JB1226" s="1"/>
  <c r="IV1230"/>
  <c r="JB1230" s="1"/>
  <c r="IV1236"/>
  <c r="JB1236" s="1"/>
  <c r="IV1240"/>
  <c r="JB1240" s="1"/>
  <c r="IV1231"/>
  <c r="JB1231" s="1"/>
  <c r="IV1217"/>
  <c r="JB1217" s="1"/>
  <c r="IV1221"/>
  <c r="JB1221" s="1"/>
  <c r="IV1227"/>
  <c r="JB1227" s="1"/>
  <c r="IV1235"/>
  <c r="JB1235" s="1"/>
  <c r="IV1239"/>
  <c r="JB1239" s="1"/>
  <c r="FP1216"/>
  <c r="FV1216" s="1"/>
  <c r="FP1220"/>
  <c r="FV1220" s="1"/>
  <c r="FP1226"/>
  <c r="FV1226" s="1"/>
  <c r="FP1230"/>
  <c r="FV1230" s="1"/>
  <c r="FP1236"/>
  <c r="FV1236" s="1"/>
  <c r="FP1240"/>
  <c r="FV1240" s="1"/>
  <c r="FP1231"/>
  <c r="FV1231" s="1"/>
  <c r="FP1217"/>
  <c r="FV1217" s="1"/>
  <c r="FP1221"/>
  <c r="FV1221" s="1"/>
  <c r="FP1227"/>
  <c r="FV1227" s="1"/>
  <c r="FP1235"/>
  <c r="FV1235" s="1"/>
  <c r="FP1239"/>
  <c r="FV1239" s="1"/>
  <c r="CJ1216"/>
  <c r="CP1216" s="1"/>
  <c r="CJ1220"/>
  <c r="CP1220" s="1"/>
  <c r="CJ1226"/>
  <c r="CP1226" s="1"/>
  <c r="CJ1230"/>
  <c r="CP1230" s="1"/>
  <c r="CJ1236"/>
  <c r="CP1236" s="1"/>
  <c r="CJ1240"/>
  <c r="CP1240" s="1"/>
  <c r="CJ1231"/>
  <c r="CP1231" s="1"/>
  <c r="CJ1217"/>
  <c r="CP1217" s="1"/>
  <c r="CJ1221"/>
  <c r="CP1221" s="1"/>
  <c r="CJ1227"/>
  <c r="CP1227" s="1"/>
  <c r="CJ1235"/>
  <c r="CP1235" s="1"/>
  <c r="CJ1239"/>
  <c r="CP1239" s="1"/>
  <c r="YZ1259"/>
  <c r="ZF1259" s="1"/>
  <c r="YZ1258"/>
  <c r="ZF1258" s="1"/>
  <c r="YZ1257"/>
  <c r="ZF1257" s="1"/>
  <c r="YZ1255"/>
  <c r="ZF1255" s="1"/>
  <c r="YZ1254"/>
  <c r="ZF1254" s="1"/>
  <c r="YZ1253"/>
  <c r="ZF1253" s="1"/>
  <c r="YY1259"/>
  <c r="ZE1259" s="1"/>
  <c r="YY1258"/>
  <c r="ZE1258" s="1"/>
  <c r="YY1257"/>
  <c r="ZE1257" s="1"/>
  <c r="YY1255"/>
  <c r="ZE1255" s="1"/>
  <c r="YY1254"/>
  <c r="ZE1254" s="1"/>
  <c r="YY1253"/>
  <c r="ZE1253" s="1"/>
  <c r="YA1179"/>
  <c r="YG1179" s="1"/>
  <c r="YA1181"/>
  <c r="YG1181" s="1"/>
  <c r="YA1183"/>
  <c r="YG1183" s="1"/>
  <c r="YA1185"/>
  <c r="YG1185" s="1"/>
  <c r="YA1187"/>
  <c r="YG1187" s="1"/>
  <c r="YA1189"/>
  <c r="YG1189" s="1"/>
  <c r="YA1191"/>
  <c r="YG1191" s="1"/>
  <c r="YA1180"/>
  <c r="YG1180" s="1"/>
  <c r="YA1182"/>
  <c r="YG1182" s="1"/>
  <c r="YA1184"/>
  <c r="YG1184" s="1"/>
  <c r="YA1186"/>
  <c r="YG1186" s="1"/>
  <c r="YA1188"/>
  <c r="YG1188" s="1"/>
  <c r="YA1190"/>
  <c r="YG1190" s="1"/>
  <c r="YA1192"/>
  <c r="YG1192" s="1"/>
  <c r="WK1179"/>
  <c r="WQ1179" s="1"/>
  <c r="WK1181"/>
  <c r="WQ1181" s="1"/>
  <c r="WK1183"/>
  <c r="WQ1183" s="1"/>
  <c r="WK1185"/>
  <c r="WQ1185" s="1"/>
  <c r="WK1187"/>
  <c r="WQ1187" s="1"/>
  <c r="WK1189"/>
  <c r="WQ1189" s="1"/>
  <c r="WK1191"/>
  <c r="WQ1191" s="1"/>
  <c r="WK1180"/>
  <c r="WQ1180" s="1"/>
  <c r="WK1182"/>
  <c r="WQ1182" s="1"/>
  <c r="WK1184"/>
  <c r="WQ1184" s="1"/>
  <c r="WK1186"/>
  <c r="WQ1186" s="1"/>
  <c r="WK1188"/>
  <c r="WQ1188" s="1"/>
  <c r="WK1190"/>
  <c r="WQ1190" s="1"/>
  <c r="WK1192"/>
  <c r="WQ1192" s="1"/>
  <c r="UU1179"/>
  <c r="VA1179" s="1"/>
  <c r="UU1181"/>
  <c r="VA1181" s="1"/>
  <c r="UU1183"/>
  <c r="VA1183" s="1"/>
  <c r="UU1185"/>
  <c r="VA1185" s="1"/>
  <c r="UU1187"/>
  <c r="VA1187" s="1"/>
  <c r="UU1189"/>
  <c r="VA1189" s="1"/>
  <c r="UU1191"/>
  <c r="VA1191" s="1"/>
  <c r="UU1180"/>
  <c r="VA1180" s="1"/>
  <c r="UU1182"/>
  <c r="VA1182" s="1"/>
  <c r="UU1184"/>
  <c r="VA1184" s="1"/>
  <c r="UU1186"/>
  <c r="VA1186" s="1"/>
  <c r="UU1188"/>
  <c r="VA1188" s="1"/>
  <c r="UU1190"/>
  <c r="VA1190" s="1"/>
  <c r="UU1192"/>
  <c r="VA1192" s="1"/>
  <c r="TE1179"/>
  <c r="TK1179" s="1"/>
  <c r="TE1181"/>
  <c r="TK1181" s="1"/>
  <c r="TE1183"/>
  <c r="TK1183" s="1"/>
  <c r="TE1185"/>
  <c r="TK1185" s="1"/>
  <c r="TE1187"/>
  <c r="TK1187" s="1"/>
  <c r="TE1189"/>
  <c r="TK1189" s="1"/>
  <c r="TE1191"/>
  <c r="TK1191" s="1"/>
  <c r="TE1180"/>
  <c r="TK1180" s="1"/>
  <c r="TE1182"/>
  <c r="TK1182" s="1"/>
  <c r="TE1184"/>
  <c r="TK1184" s="1"/>
  <c r="TE1186"/>
  <c r="TK1186" s="1"/>
  <c r="TE1188"/>
  <c r="TK1188" s="1"/>
  <c r="TE1190"/>
  <c r="TK1190" s="1"/>
  <c r="TE1192"/>
  <c r="TK1192" s="1"/>
  <c r="RO1179"/>
  <c r="RU1179" s="1"/>
  <c r="RO1181"/>
  <c r="RU1181" s="1"/>
  <c r="RO1183"/>
  <c r="RU1183" s="1"/>
  <c r="RO1185"/>
  <c r="RU1185" s="1"/>
  <c r="RO1187"/>
  <c r="RU1187" s="1"/>
  <c r="RO1189"/>
  <c r="RU1189" s="1"/>
  <c r="RO1191"/>
  <c r="RU1191" s="1"/>
  <c r="RO1180"/>
  <c r="RU1180" s="1"/>
  <c r="RO1182"/>
  <c r="RU1182" s="1"/>
  <c r="RO1184"/>
  <c r="RU1184" s="1"/>
  <c r="RO1186"/>
  <c r="RU1186" s="1"/>
  <c r="RO1188"/>
  <c r="RU1188" s="1"/>
  <c r="RO1190"/>
  <c r="RU1190" s="1"/>
  <c r="RO1192"/>
  <c r="RU1192" s="1"/>
  <c r="PY1179"/>
  <c r="QE1179" s="1"/>
  <c r="PY1181"/>
  <c r="QE1181" s="1"/>
  <c r="PY1183"/>
  <c r="QE1183" s="1"/>
  <c r="PY1185"/>
  <c r="QE1185" s="1"/>
  <c r="PY1187"/>
  <c r="QE1187" s="1"/>
  <c r="PY1189"/>
  <c r="QE1189" s="1"/>
  <c r="PY1191"/>
  <c r="QE1191" s="1"/>
  <c r="PY1180"/>
  <c r="QE1180" s="1"/>
  <c r="PY1182"/>
  <c r="QE1182" s="1"/>
  <c r="PY1184"/>
  <c r="QE1184" s="1"/>
  <c r="PY1186"/>
  <c r="QE1186" s="1"/>
  <c r="PY1188"/>
  <c r="QE1188" s="1"/>
  <c r="PY1190"/>
  <c r="QE1190" s="1"/>
  <c r="PY1192"/>
  <c r="QE1192" s="1"/>
  <c r="OI1179"/>
  <c r="OO1179" s="1"/>
  <c r="OI1181"/>
  <c r="OO1181" s="1"/>
  <c r="OI1183"/>
  <c r="OO1183" s="1"/>
  <c r="OI1185"/>
  <c r="OO1185" s="1"/>
  <c r="OI1187"/>
  <c r="OO1187" s="1"/>
  <c r="OI1189"/>
  <c r="OO1189" s="1"/>
  <c r="OI1191"/>
  <c r="OO1191" s="1"/>
  <c r="OI1180"/>
  <c r="OO1180" s="1"/>
  <c r="OI1182"/>
  <c r="OO1182" s="1"/>
  <c r="OI1184"/>
  <c r="OO1184" s="1"/>
  <c r="OI1186"/>
  <c r="OO1186" s="1"/>
  <c r="OI1188"/>
  <c r="OO1188" s="1"/>
  <c r="OI1190"/>
  <c r="OO1190" s="1"/>
  <c r="OI1192"/>
  <c r="OO1192" s="1"/>
  <c r="MS1179"/>
  <c r="MY1179" s="1"/>
  <c r="MS1181"/>
  <c r="MY1181" s="1"/>
  <c r="MS1183"/>
  <c r="MY1183" s="1"/>
  <c r="MS1185"/>
  <c r="MY1185" s="1"/>
  <c r="MS1187"/>
  <c r="MY1187" s="1"/>
  <c r="MS1189"/>
  <c r="MY1189" s="1"/>
  <c r="MS1191"/>
  <c r="MY1191" s="1"/>
  <c r="MS1180"/>
  <c r="MY1180" s="1"/>
  <c r="MS1182"/>
  <c r="MY1182" s="1"/>
  <c r="MS1184"/>
  <c r="MY1184" s="1"/>
  <c r="MS1186"/>
  <c r="MY1186" s="1"/>
  <c r="MS1188"/>
  <c r="MY1188" s="1"/>
  <c r="MS1190"/>
  <c r="MY1190" s="1"/>
  <c r="MS1192"/>
  <c r="MY1192" s="1"/>
  <c r="LC1179"/>
  <c r="LI1179" s="1"/>
  <c r="LC1181"/>
  <c r="LI1181" s="1"/>
  <c r="LC1183"/>
  <c r="LI1183" s="1"/>
  <c r="LC1185"/>
  <c r="LI1185" s="1"/>
  <c r="LC1187"/>
  <c r="LI1187" s="1"/>
  <c r="LC1189"/>
  <c r="LI1189" s="1"/>
  <c r="LC1191"/>
  <c r="LI1191" s="1"/>
  <c r="LC1180"/>
  <c r="LI1180" s="1"/>
  <c r="LC1182"/>
  <c r="LI1182" s="1"/>
  <c r="LC1184"/>
  <c r="LI1184" s="1"/>
  <c r="LC1186"/>
  <c r="LI1186" s="1"/>
  <c r="LC1188"/>
  <c r="LI1188" s="1"/>
  <c r="LC1190"/>
  <c r="LI1190" s="1"/>
  <c r="LC1192"/>
  <c r="LI1192" s="1"/>
  <c r="JM1179"/>
  <c r="JS1179" s="1"/>
  <c r="JM1181"/>
  <c r="JS1181" s="1"/>
  <c r="JM1183"/>
  <c r="JS1183" s="1"/>
  <c r="JM1185"/>
  <c r="JS1185" s="1"/>
  <c r="JM1187"/>
  <c r="JS1187" s="1"/>
  <c r="JM1189"/>
  <c r="JS1189" s="1"/>
  <c r="JM1191"/>
  <c r="JS1191" s="1"/>
  <c r="JM1180"/>
  <c r="JS1180" s="1"/>
  <c r="JM1182"/>
  <c r="JS1182" s="1"/>
  <c r="JM1184"/>
  <c r="JS1184" s="1"/>
  <c r="JM1186"/>
  <c r="JS1186" s="1"/>
  <c r="JM1188"/>
  <c r="JS1188" s="1"/>
  <c r="JM1190"/>
  <c r="JS1190" s="1"/>
  <c r="JM1192"/>
  <c r="JS1192" s="1"/>
  <c r="HW1179"/>
  <c r="IC1179" s="1"/>
  <c r="HW1181"/>
  <c r="IC1181" s="1"/>
  <c r="HW1183"/>
  <c r="IC1183" s="1"/>
  <c r="HW1185"/>
  <c r="IC1185" s="1"/>
  <c r="HW1187"/>
  <c r="IC1187" s="1"/>
  <c r="HW1189"/>
  <c r="IC1189" s="1"/>
  <c r="HW1191"/>
  <c r="IC1191" s="1"/>
  <c r="HW1180"/>
  <c r="IC1180" s="1"/>
  <c r="HW1182"/>
  <c r="IC1182" s="1"/>
  <c r="HW1184"/>
  <c r="IC1184" s="1"/>
  <c r="HW1186"/>
  <c r="IC1186" s="1"/>
  <c r="HW1188"/>
  <c r="IC1188" s="1"/>
  <c r="HW1190"/>
  <c r="IC1190" s="1"/>
  <c r="HW1192"/>
  <c r="IC1192" s="1"/>
  <c r="GG1179"/>
  <c r="GM1179" s="1"/>
  <c r="GG1181"/>
  <c r="GM1181" s="1"/>
  <c r="GG1183"/>
  <c r="GM1183" s="1"/>
  <c r="GG1185"/>
  <c r="GM1185" s="1"/>
  <c r="GG1187"/>
  <c r="GM1187" s="1"/>
  <c r="GG1189"/>
  <c r="GM1189" s="1"/>
  <c r="GG1191"/>
  <c r="GM1191" s="1"/>
  <c r="GG1180"/>
  <c r="GM1180" s="1"/>
  <c r="GG1182"/>
  <c r="GM1182" s="1"/>
  <c r="GG1184"/>
  <c r="GM1184" s="1"/>
  <c r="GG1186"/>
  <c r="GM1186" s="1"/>
  <c r="GG1188"/>
  <c r="GM1188" s="1"/>
  <c r="GG1190"/>
  <c r="GM1190" s="1"/>
  <c r="GG1192"/>
  <c r="GM1192" s="1"/>
  <c r="EQ1179"/>
  <c r="EW1179" s="1"/>
  <c r="EQ1181"/>
  <c r="EW1181" s="1"/>
  <c r="EQ1183"/>
  <c r="EW1183" s="1"/>
  <c r="EQ1185"/>
  <c r="EW1185" s="1"/>
  <c r="EQ1187"/>
  <c r="EW1187" s="1"/>
  <c r="EQ1189"/>
  <c r="EW1189" s="1"/>
  <c r="EQ1191"/>
  <c r="EW1191" s="1"/>
  <c r="EQ1180"/>
  <c r="EW1180" s="1"/>
  <c r="EQ1182"/>
  <c r="EW1182" s="1"/>
  <c r="EQ1184"/>
  <c r="EW1184" s="1"/>
  <c r="EQ1186"/>
  <c r="EW1186" s="1"/>
  <c r="EQ1188"/>
  <c r="EW1188" s="1"/>
  <c r="EQ1190"/>
  <c r="EW1190" s="1"/>
  <c r="EQ1192"/>
  <c r="EW1192" s="1"/>
  <c r="DA1179"/>
  <c r="DG1179" s="1"/>
  <c r="DA1181"/>
  <c r="DG1181" s="1"/>
  <c r="DA1183"/>
  <c r="DG1183" s="1"/>
  <c r="DA1185"/>
  <c r="DG1185" s="1"/>
  <c r="DA1187"/>
  <c r="DG1187" s="1"/>
  <c r="DA1189"/>
  <c r="DG1189" s="1"/>
  <c r="DA1191"/>
  <c r="DG1191" s="1"/>
  <c r="DA1180"/>
  <c r="DG1180" s="1"/>
  <c r="DA1182"/>
  <c r="DG1182" s="1"/>
  <c r="DA1184"/>
  <c r="DG1184" s="1"/>
  <c r="DA1186"/>
  <c r="DG1186" s="1"/>
  <c r="DA1188"/>
  <c r="DG1188" s="1"/>
  <c r="DA1190"/>
  <c r="DG1190" s="1"/>
  <c r="DA1192"/>
  <c r="DG1192" s="1"/>
  <c r="BK1179"/>
  <c r="BQ1179" s="1"/>
  <c r="BK1181"/>
  <c r="BQ1181" s="1"/>
  <c r="BK1183"/>
  <c r="BQ1183" s="1"/>
  <c r="BK1185"/>
  <c r="BQ1185" s="1"/>
  <c r="BK1187"/>
  <c r="BQ1187" s="1"/>
  <c r="BK1189"/>
  <c r="BQ1189" s="1"/>
  <c r="BK1191"/>
  <c r="BQ1191" s="1"/>
  <c r="BK1180"/>
  <c r="BQ1180" s="1"/>
  <c r="BK1182"/>
  <c r="BQ1182" s="1"/>
  <c r="BK1184"/>
  <c r="BQ1184" s="1"/>
  <c r="BK1186"/>
  <c r="BQ1186" s="1"/>
  <c r="BK1188"/>
  <c r="BQ1188" s="1"/>
  <c r="BK1190"/>
  <c r="BQ1190" s="1"/>
  <c r="BK1192"/>
  <c r="BQ1192" s="1"/>
  <c r="U1179"/>
  <c r="AA1179" s="1"/>
  <c r="U1181"/>
  <c r="AA1181" s="1"/>
  <c r="U1183"/>
  <c r="AA1183" s="1"/>
  <c r="U1185"/>
  <c r="AA1185" s="1"/>
  <c r="U1187"/>
  <c r="AA1187" s="1"/>
  <c r="U1189"/>
  <c r="AA1189" s="1"/>
  <c r="U1191"/>
  <c r="AA1191" s="1"/>
  <c r="U1180"/>
  <c r="AA1180" s="1"/>
  <c r="U1182"/>
  <c r="AA1182" s="1"/>
  <c r="U1184"/>
  <c r="AA1184" s="1"/>
  <c r="U1186"/>
  <c r="AA1186" s="1"/>
  <c r="U1188"/>
  <c r="AA1188" s="1"/>
  <c r="U1190"/>
  <c r="AA1190" s="1"/>
  <c r="U1192"/>
  <c r="AA1192" s="1"/>
  <c r="YC1179"/>
  <c r="YI1179" s="1"/>
  <c r="YC1181"/>
  <c r="YI1181" s="1"/>
  <c r="YC1183"/>
  <c r="YI1183" s="1"/>
  <c r="YC1185"/>
  <c r="YI1185" s="1"/>
  <c r="YC1187"/>
  <c r="YI1187" s="1"/>
  <c r="YC1189"/>
  <c r="YI1189" s="1"/>
  <c r="YC1191"/>
  <c r="YI1191" s="1"/>
  <c r="YC1180"/>
  <c r="YI1180" s="1"/>
  <c r="YC1182"/>
  <c r="YI1182" s="1"/>
  <c r="YC1184"/>
  <c r="YI1184" s="1"/>
  <c r="YC1186"/>
  <c r="YI1186" s="1"/>
  <c r="YC1188"/>
  <c r="YI1188" s="1"/>
  <c r="YC1190"/>
  <c r="YI1190" s="1"/>
  <c r="YC1192"/>
  <c r="YI1192" s="1"/>
  <c r="WM1179"/>
  <c r="WS1179" s="1"/>
  <c r="WM1181"/>
  <c r="WS1181" s="1"/>
  <c r="WM1183"/>
  <c r="WS1183" s="1"/>
  <c r="WM1185"/>
  <c r="WS1185" s="1"/>
  <c r="WM1187"/>
  <c r="WS1187" s="1"/>
  <c r="WM1189"/>
  <c r="WS1189" s="1"/>
  <c r="WM1191"/>
  <c r="WS1191" s="1"/>
  <c r="WM1180"/>
  <c r="WS1180" s="1"/>
  <c r="WM1182"/>
  <c r="WS1182" s="1"/>
  <c r="WM1184"/>
  <c r="WS1184" s="1"/>
  <c r="WM1186"/>
  <c r="WS1186" s="1"/>
  <c r="WM1188"/>
  <c r="WS1188" s="1"/>
  <c r="WM1190"/>
  <c r="WS1190" s="1"/>
  <c r="WM1192"/>
  <c r="WS1192" s="1"/>
  <c r="UW1179"/>
  <c r="VC1179" s="1"/>
  <c r="UW1181"/>
  <c r="VC1181" s="1"/>
  <c r="UW1183"/>
  <c r="VC1183" s="1"/>
  <c r="UW1185"/>
  <c r="VC1185" s="1"/>
  <c r="UW1187"/>
  <c r="VC1187" s="1"/>
  <c r="UW1189"/>
  <c r="VC1189" s="1"/>
  <c r="UW1191"/>
  <c r="VC1191" s="1"/>
  <c r="UW1180"/>
  <c r="VC1180" s="1"/>
  <c r="UW1182"/>
  <c r="VC1182" s="1"/>
  <c r="UW1184"/>
  <c r="VC1184" s="1"/>
  <c r="UW1186"/>
  <c r="VC1186" s="1"/>
  <c r="UW1188"/>
  <c r="VC1188" s="1"/>
  <c r="UW1190"/>
  <c r="VC1190" s="1"/>
  <c r="UW1192"/>
  <c r="VC1192" s="1"/>
  <c r="TG1179"/>
  <c r="TM1179" s="1"/>
  <c r="TG1181"/>
  <c r="TM1181" s="1"/>
  <c r="TG1183"/>
  <c r="TM1183" s="1"/>
  <c r="TG1185"/>
  <c r="TM1185" s="1"/>
  <c r="TG1187"/>
  <c r="TM1187" s="1"/>
  <c r="TG1189"/>
  <c r="TM1189" s="1"/>
  <c r="TG1191"/>
  <c r="TM1191" s="1"/>
  <c r="TG1180"/>
  <c r="TM1180" s="1"/>
  <c r="TG1182"/>
  <c r="TM1182" s="1"/>
  <c r="TG1184"/>
  <c r="TM1184" s="1"/>
  <c r="TG1186"/>
  <c r="TM1186" s="1"/>
  <c r="TG1188"/>
  <c r="TM1188" s="1"/>
  <c r="TG1190"/>
  <c r="TM1190" s="1"/>
  <c r="TG1192"/>
  <c r="TM1192" s="1"/>
  <c r="RQ1179"/>
  <c r="RW1179" s="1"/>
  <c r="RQ1181"/>
  <c r="RW1181" s="1"/>
  <c r="RQ1183"/>
  <c r="RW1183" s="1"/>
  <c r="RQ1185"/>
  <c r="RW1185" s="1"/>
  <c r="RQ1187"/>
  <c r="RW1187" s="1"/>
  <c r="RQ1189"/>
  <c r="RW1189" s="1"/>
  <c r="RQ1191"/>
  <c r="RW1191" s="1"/>
  <c r="RQ1180"/>
  <c r="RW1180" s="1"/>
  <c r="RQ1182"/>
  <c r="RW1182" s="1"/>
  <c r="RQ1184"/>
  <c r="RW1184" s="1"/>
  <c r="RQ1186"/>
  <c r="RW1186" s="1"/>
  <c r="RQ1188"/>
  <c r="RW1188" s="1"/>
  <c r="RQ1190"/>
  <c r="RW1190" s="1"/>
  <c r="RQ1192"/>
  <c r="RW1192" s="1"/>
  <c r="QA1179"/>
  <c r="QG1179" s="1"/>
  <c r="QA1181"/>
  <c r="QG1181" s="1"/>
  <c r="QA1183"/>
  <c r="QG1183" s="1"/>
  <c r="QA1185"/>
  <c r="QG1185" s="1"/>
  <c r="QA1187"/>
  <c r="QG1187" s="1"/>
  <c r="QA1189"/>
  <c r="QG1189" s="1"/>
  <c r="QA1191"/>
  <c r="QG1191" s="1"/>
  <c r="QA1180"/>
  <c r="QG1180" s="1"/>
  <c r="QA1182"/>
  <c r="QG1182" s="1"/>
  <c r="QA1184"/>
  <c r="QG1184" s="1"/>
  <c r="QA1186"/>
  <c r="QG1186" s="1"/>
  <c r="QA1188"/>
  <c r="QG1188" s="1"/>
  <c r="QA1190"/>
  <c r="QG1190" s="1"/>
  <c r="QA1192"/>
  <c r="QG1192" s="1"/>
  <c r="OK1179"/>
  <c r="OQ1179" s="1"/>
  <c r="OK1181"/>
  <c r="OQ1181" s="1"/>
  <c r="OK1183"/>
  <c r="OQ1183" s="1"/>
  <c r="OK1185"/>
  <c r="OQ1185" s="1"/>
  <c r="OK1187"/>
  <c r="OQ1187" s="1"/>
  <c r="OK1189"/>
  <c r="OQ1189" s="1"/>
  <c r="OK1191"/>
  <c r="OQ1191" s="1"/>
  <c r="OK1180"/>
  <c r="OQ1180" s="1"/>
  <c r="OK1182"/>
  <c r="OQ1182" s="1"/>
  <c r="OK1184"/>
  <c r="OQ1184" s="1"/>
  <c r="OK1186"/>
  <c r="OQ1186" s="1"/>
  <c r="OK1188"/>
  <c r="OQ1188" s="1"/>
  <c r="OK1190"/>
  <c r="OQ1190" s="1"/>
  <c r="OK1192"/>
  <c r="OQ1192" s="1"/>
  <c r="MU1179"/>
  <c r="NA1179" s="1"/>
  <c r="MU1181"/>
  <c r="NA1181" s="1"/>
  <c r="MU1183"/>
  <c r="NA1183" s="1"/>
  <c r="MU1185"/>
  <c r="NA1185" s="1"/>
  <c r="MU1187"/>
  <c r="NA1187" s="1"/>
  <c r="MU1189"/>
  <c r="NA1189" s="1"/>
  <c r="MU1191"/>
  <c r="NA1191" s="1"/>
  <c r="MU1180"/>
  <c r="NA1180" s="1"/>
  <c r="MU1182"/>
  <c r="NA1182" s="1"/>
  <c r="MU1184"/>
  <c r="NA1184" s="1"/>
  <c r="MU1186"/>
  <c r="NA1186" s="1"/>
  <c r="MU1188"/>
  <c r="NA1188" s="1"/>
  <c r="MU1190"/>
  <c r="NA1190" s="1"/>
  <c r="MU1192"/>
  <c r="NA1192" s="1"/>
  <c r="LE1179"/>
  <c r="LK1179" s="1"/>
  <c r="LE1181"/>
  <c r="LK1181" s="1"/>
  <c r="LE1183"/>
  <c r="LK1183" s="1"/>
  <c r="LE1185"/>
  <c r="LK1185" s="1"/>
  <c r="LE1187"/>
  <c r="LK1187" s="1"/>
  <c r="LE1189"/>
  <c r="LK1189" s="1"/>
  <c r="LE1191"/>
  <c r="LK1191" s="1"/>
  <c r="LE1180"/>
  <c r="LK1180" s="1"/>
  <c r="LE1182"/>
  <c r="LK1182" s="1"/>
  <c r="LE1184"/>
  <c r="LK1184" s="1"/>
  <c r="LE1186"/>
  <c r="LK1186" s="1"/>
  <c r="LE1188"/>
  <c r="LK1188" s="1"/>
  <c r="LE1190"/>
  <c r="LK1190" s="1"/>
  <c r="LE1192"/>
  <c r="LK1192" s="1"/>
  <c r="JO1179"/>
  <c r="JU1179" s="1"/>
  <c r="JO1181"/>
  <c r="JU1181" s="1"/>
  <c r="JO1183"/>
  <c r="JU1183" s="1"/>
  <c r="JO1185"/>
  <c r="JU1185" s="1"/>
  <c r="JO1187"/>
  <c r="JU1187" s="1"/>
  <c r="JO1189"/>
  <c r="JU1189" s="1"/>
  <c r="JO1191"/>
  <c r="JU1191" s="1"/>
  <c r="JO1180"/>
  <c r="JU1180" s="1"/>
  <c r="JO1182"/>
  <c r="JU1182" s="1"/>
  <c r="JO1184"/>
  <c r="JU1184" s="1"/>
  <c r="JO1186"/>
  <c r="JU1186" s="1"/>
  <c r="JO1188"/>
  <c r="JU1188" s="1"/>
  <c r="JO1190"/>
  <c r="JU1190" s="1"/>
  <c r="JO1192"/>
  <c r="JU1192" s="1"/>
  <c r="HY1179"/>
  <c r="IE1179" s="1"/>
  <c r="HY1181"/>
  <c r="IE1181" s="1"/>
  <c r="HY1183"/>
  <c r="IE1183" s="1"/>
  <c r="HY1185"/>
  <c r="IE1185" s="1"/>
  <c r="HY1187"/>
  <c r="IE1187" s="1"/>
  <c r="HY1189"/>
  <c r="IE1189" s="1"/>
  <c r="HY1191"/>
  <c r="IE1191" s="1"/>
  <c r="HY1180"/>
  <c r="IE1180" s="1"/>
  <c r="HY1182"/>
  <c r="IE1182" s="1"/>
  <c r="HY1184"/>
  <c r="IE1184" s="1"/>
  <c r="HY1186"/>
  <c r="IE1186" s="1"/>
  <c r="HY1188"/>
  <c r="IE1188" s="1"/>
  <c r="HY1190"/>
  <c r="IE1190" s="1"/>
  <c r="HY1192"/>
  <c r="IE1192" s="1"/>
  <c r="GI1179"/>
  <c r="GO1179" s="1"/>
  <c r="GI1181"/>
  <c r="GO1181" s="1"/>
  <c r="GI1183"/>
  <c r="GO1183" s="1"/>
  <c r="GI1185"/>
  <c r="GO1185" s="1"/>
  <c r="GI1187"/>
  <c r="GO1187" s="1"/>
  <c r="GI1189"/>
  <c r="GO1189" s="1"/>
  <c r="GI1191"/>
  <c r="GO1191" s="1"/>
  <c r="GI1180"/>
  <c r="GO1180" s="1"/>
  <c r="GI1182"/>
  <c r="GO1182" s="1"/>
  <c r="GI1184"/>
  <c r="GO1184" s="1"/>
  <c r="GI1186"/>
  <c r="GO1186" s="1"/>
  <c r="GI1188"/>
  <c r="GO1188" s="1"/>
  <c r="GI1190"/>
  <c r="GO1190" s="1"/>
  <c r="GI1192"/>
  <c r="GO1192" s="1"/>
  <c r="ES1179"/>
  <c r="EY1179" s="1"/>
  <c r="ES1181"/>
  <c r="EY1181" s="1"/>
  <c r="ES1183"/>
  <c r="EY1183" s="1"/>
  <c r="ES1185"/>
  <c r="EY1185" s="1"/>
  <c r="ES1187"/>
  <c r="EY1187" s="1"/>
  <c r="ES1189"/>
  <c r="EY1189" s="1"/>
  <c r="ES1191"/>
  <c r="EY1191" s="1"/>
  <c r="ES1180"/>
  <c r="EY1180" s="1"/>
  <c r="ES1182"/>
  <c r="EY1182" s="1"/>
  <c r="ES1184"/>
  <c r="EY1184" s="1"/>
  <c r="ES1186"/>
  <c r="EY1186" s="1"/>
  <c r="ES1188"/>
  <c r="EY1188" s="1"/>
  <c r="ES1190"/>
  <c r="EY1190" s="1"/>
  <c r="ES1192"/>
  <c r="EY1192" s="1"/>
  <c r="DC1179"/>
  <c r="DI1179" s="1"/>
  <c r="DC1181"/>
  <c r="DI1181" s="1"/>
  <c r="DC1183"/>
  <c r="DI1183" s="1"/>
  <c r="DC1185"/>
  <c r="DI1185" s="1"/>
  <c r="DC1187"/>
  <c r="DI1187" s="1"/>
  <c r="DC1189"/>
  <c r="DI1189" s="1"/>
  <c r="DC1191"/>
  <c r="DI1191" s="1"/>
  <c r="DC1180"/>
  <c r="DI1180" s="1"/>
  <c r="DC1182"/>
  <c r="DI1182" s="1"/>
  <c r="DC1184"/>
  <c r="DI1184" s="1"/>
  <c r="DC1186"/>
  <c r="DI1186" s="1"/>
  <c r="DC1188"/>
  <c r="DI1188" s="1"/>
  <c r="DC1190"/>
  <c r="DI1190" s="1"/>
  <c r="DC1192"/>
  <c r="DI1192" s="1"/>
  <c r="BM1179"/>
  <c r="BS1179" s="1"/>
  <c r="BM1181"/>
  <c r="BS1181" s="1"/>
  <c r="BM1183"/>
  <c r="BS1183" s="1"/>
  <c r="BM1185"/>
  <c r="BS1185" s="1"/>
  <c r="BM1187"/>
  <c r="BS1187" s="1"/>
  <c r="BM1189"/>
  <c r="BS1189" s="1"/>
  <c r="BM1191"/>
  <c r="BS1191" s="1"/>
  <c r="BM1180"/>
  <c r="BS1180" s="1"/>
  <c r="BM1182"/>
  <c r="BS1182" s="1"/>
  <c r="BM1184"/>
  <c r="BS1184" s="1"/>
  <c r="BM1186"/>
  <c r="BS1186" s="1"/>
  <c r="BM1188"/>
  <c r="BS1188" s="1"/>
  <c r="BM1190"/>
  <c r="BS1190" s="1"/>
  <c r="BM1192"/>
  <c r="BS1192" s="1"/>
  <c r="W1179"/>
  <c r="AC1179" s="1"/>
  <c r="W1181"/>
  <c r="AC1181" s="1"/>
  <c r="W1183"/>
  <c r="AC1183" s="1"/>
  <c r="W1185"/>
  <c r="AC1185" s="1"/>
  <c r="W1187"/>
  <c r="AC1187" s="1"/>
  <c r="W1189"/>
  <c r="AC1189" s="1"/>
  <c r="W1191"/>
  <c r="AC1191" s="1"/>
  <c r="W1180"/>
  <c r="AC1180" s="1"/>
  <c r="W1182"/>
  <c r="AC1182" s="1"/>
  <c r="W1184"/>
  <c r="AC1184" s="1"/>
  <c r="W1186"/>
  <c r="AC1186" s="1"/>
  <c r="W1188"/>
  <c r="AC1188" s="1"/>
  <c r="W1190"/>
  <c r="AC1190" s="1"/>
  <c r="W1192"/>
  <c r="AC1192" s="1"/>
  <c r="YA1215"/>
  <c r="YG1215" s="1"/>
  <c r="YA1219"/>
  <c r="YG1219" s="1"/>
  <c r="YA1225"/>
  <c r="YG1225" s="1"/>
  <c r="YA1229"/>
  <c r="YG1229" s="1"/>
  <c r="YA1235"/>
  <c r="YG1235" s="1"/>
  <c r="YA1239"/>
  <c r="YG1239" s="1"/>
  <c r="YA1216"/>
  <c r="YG1216" s="1"/>
  <c r="YA1220"/>
  <c r="YG1220" s="1"/>
  <c r="YA1226"/>
  <c r="YG1226" s="1"/>
  <c r="YA1230"/>
  <c r="YG1230" s="1"/>
  <c r="YA1236"/>
  <c r="YG1236" s="1"/>
  <c r="YA1240"/>
  <c r="YG1240" s="1"/>
  <c r="UU1215"/>
  <c r="VA1215" s="1"/>
  <c r="UU1219"/>
  <c r="VA1219" s="1"/>
  <c r="UU1225"/>
  <c r="VA1225" s="1"/>
  <c r="UU1229"/>
  <c r="VA1229" s="1"/>
  <c r="UU1237"/>
  <c r="VA1237" s="1"/>
  <c r="UU1241"/>
  <c r="VA1241" s="1"/>
  <c r="UU1216"/>
  <c r="VA1216" s="1"/>
  <c r="UU1220"/>
  <c r="VA1220" s="1"/>
  <c r="UU1226"/>
  <c r="VA1226" s="1"/>
  <c r="UU1230"/>
  <c r="VA1230" s="1"/>
  <c r="UU1236"/>
  <c r="VA1236" s="1"/>
  <c r="UU1240"/>
  <c r="VA1240" s="1"/>
  <c r="RO1215"/>
  <c r="RU1215" s="1"/>
  <c r="RO1219"/>
  <c r="RU1219" s="1"/>
  <c r="RO1225"/>
  <c r="RU1225" s="1"/>
  <c r="RO1229"/>
  <c r="RU1229" s="1"/>
  <c r="RO1237"/>
  <c r="RU1237" s="1"/>
  <c r="RO1241"/>
  <c r="RU1241" s="1"/>
  <c r="RO1216"/>
  <c r="RU1216" s="1"/>
  <c r="RO1220"/>
  <c r="RU1220" s="1"/>
  <c r="RO1226"/>
  <c r="RU1226" s="1"/>
  <c r="RO1230"/>
  <c r="RU1230" s="1"/>
  <c r="RO1236"/>
  <c r="RU1236" s="1"/>
  <c r="RO1240"/>
  <c r="RU1240" s="1"/>
  <c r="OI1215"/>
  <c r="OO1215" s="1"/>
  <c r="OI1219"/>
  <c r="OO1219" s="1"/>
  <c r="OI1225"/>
  <c r="OO1225" s="1"/>
  <c r="OI1229"/>
  <c r="OO1229" s="1"/>
  <c r="OI1237"/>
  <c r="OO1237" s="1"/>
  <c r="OI1241"/>
  <c r="OO1241" s="1"/>
  <c r="OI1216"/>
  <c r="OO1216" s="1"/>
  <c r="OI1220"/>
  <c r="OO1220" s="1"/>
  <c r="OI1226"/>
  <c r="OO1226" s="1"/>
  <c r="OI1230"/>
  <c r="OO1230" s="1"/>
  <c r="OI1236"/>
  <c r="OO1236" s="1"/>
  <c r="OI1240"/>
  <c r="OO1240" s="1"/>
  <c r="LC1215"/>
  <c r="LI1215" s="1"/>
  <c r="LC1219"/>
  <c r="LI1219" s="1"/>
  <c r="LC1225"/>
  <c r="LI1225" s="1"/>
  <c r="LC1229"/>
  <c r="LI1229" s="1"/>
  <c r="LC1237"/>
  <c r="LI1237" s="1"/>
  <c r="LC1241"/>
  <c r="LI1241" s="1"/>
  <c r="LC1216"/>
  <c r="LI1216" s="1"/>
  <c r="LC1220"/>
  <c r="LI1220" s="1"/>
  <c r="LC1226"/>
  <c r="LI1226" s="1"/>
  <c r="LC1230"/>
  <c r="LI1230" s="1"/>
  <c r="LC1236"/>
  <c r="LI1236" s="1"/>
  <c r="LC1240"/>
  <c r="LI1240" s="1"/>
  <c r="HW1215"/>
  <c r="IC1215" s="1"/>
  <c r="HW1219"/>
  <c r="IC1219" s="1"/>
  <c r="HW1225"/>
  <c r="IC1225" s="1"/>
  <c r="HW1229"/>
  <c r="IC1229" s="1"/>
  <c r="HW1237"/>
  <c r="IC1237" s="1"/>
  <c r="HW1239"/>
  <c r="IC1239" s="1"/>
  <c r="HW1241"/>
  <c r="IC1241" s="1"/>
  <c r="HW1231"/>
  <c r="IC1231" s="1"/>
  <c r="HW1216"/>
  <c r="IC1216" s="1"/>
  <c r="HW1218"/>
  <c r="IC1218" s="1"/>
  <c r="HW1220"/>
  <c r="IC1220" s="1"/>
  <c r="HW1222"/>
  <c r="IC1222" s="1"/>
  <c r="HW1226"/>
  <c r="IC1226" s="1"/>
  <c r="HW1228"/>
  <c r="IC1228" s="1"/>
  <c r="HW1230"/>
  <c r="IC1230" s="1"/>
  <c r="HW1232"/>
  <c r="IC1232" s="1"/>
  <c r="HW1236"/>
  <c r="IC1236" s="1"/>
  <c r="HW1238"/>
  <c r="IC1238" s="1"/>
  <c r="HW1240"/>
  <c r="IC1240" s="1"/>
  <c r="HW1242"/>
  <c r="IC1242" s="1"/>
  <c r="GG1235"/>
  <c r="GM1235" s="1"/>
  <c r="EQ1215"/>
  <c r="EW1215" s="1"/>
  <c r="EQ1217"/>
  <c r="EW1217" s="1"/>
  <c r="EQ1219"/>
  <c r="EW1219" s="1"/>
  <c r="EQ1221"/>
  <c r="EW1221" s="1"/>
  <c r="EQ1225"/>
  <c r="EW1225" s="1"/>
  <c r="EQ1227"/>
  <c r="EW1227" s="1"/>
  <c r="EQ1229"/>
  <c r="EW1229" s="1"/>
  <c r="EQ1235"/>
  <c r="EW1235" s="1"/>
  <c r="EQ1237"/>
  <c r="EW1237" s="1"/>
  <c r="EQ1239"/>
  <c r="EW1239" s="1"/>
  <c r="EQ1241"/>
  <c r="EW1241" s="1"/>
  <c r="EQ1231"/>
  <c r="EW1231" s="1"/>
  <c r="EQ1216"/>
  <c r="EW1216" s="1"/>
  <c r="EQ1218"/>
  <c r="EW1218" s="1"/>
  <c r="EQ1220"/>
  <c r="EW1220" s="1"/>
  <c r="EQ1222"/>
  <c r="EW1222" s="1"/>
  <c r="EQ1226"/>
  <c r="EW1226" s="1"/>
  <c r="EQ1228"/>
  <c r="EW1228" s="1"/>
  <c r="EQ1230"/>
  <c r="EW1230" s="1"/>
  <c r="EQ1232"/>
  <c r="EW1232" s="1"/>
  <c r="EQ1236"/>
  <c r="EW1236" s="1"/>
  <c r="EQ1238"/>
  <c r="EW1238" s="1"/>
  <c r="EQ1240"/>
  <c r="EW1240" s="1"/>
  <c r="EQ1242"/>
  <c r="EW1242" s="1"/>
  <c r="BK1215"/>
  <c r="BQ1215" s="1"/>
  <c r="BK1217"/>
  <c r="BQ1217" s="1"/>
  <c r="BK1219"/>
  <c r="BQ1219" s="1"/>
  <c r="BK1221"/>
  <c r="BQ1221" s="1"/>
  <c r="BK1225"/>
  <c r="BQ1225" s="1"/>
  <c r="BK1227"/>
  <c r="BQ1227" s="1"/>
  <c r="BK1229"/>
  <c r="BQ1229" s="1"/>
  <c r="BK1235"/>
  <c r="BQ1235" s="1"/>
  <c r="BK1237"/>
  <c r="BQ1237" s="1"/>
  <c r="BK1239"/>
  <c r="BQ1239" s="1"/>
  <c r="BK1241"/>
  <c r="BQ1241" s="1"/>
  <c r="BK1231"/>
  <c r="BQ1231" s="1"/>
  <c r="BK1216"/>
  <c r="BQ1216" s="1"/>
  <c r="BK1218"/>
  <c r="BQ1218" s="1"/>
  <c r="BK1220"/>
  <c r="BQ1220" s="1"/>
  <c r="BK1222"/>
  <c r="BQ1222" s="1"/>
  <c r="BK1226"/>
  <c r="BQ1226" s="1"/>
  <c r="BK1228"/>
  <c r="BQ1228" s="1"/>
  <c r="BK1230"/>
  <c r="BQ1230" s="1"/>
  <c r="BK1232"/>
  <c r="BQ1232" s="1"/>
  <c r="BK1236"/>
  <c r="BQ1236" s="1"/>
  <c r="BK1238"/>
  <c r="BQ1238" s="1"/>
  <c r="BK1240"/>
  <c r="BQ1240" s="1"/>
  <c r="BK1242"/>
  <c r="BQ1242" s="1"/>
  <c r="YC1215"/>
  <c r="YI1215" s="1"/>
  <c r="YC1217"/>
  <c r="YI1217" s="1"/>
  <c r="YC1219"/>
  <c r="YI1219" s="1"/>
  <c r="YC1221"/>
  <c r="YI1221" s="1"/>
  <c r="YC1225"/>
  <c r="YI1225" s="1"/>
  <c r="YC1227"/>
  <c r="YI1227" s="1"/>
  <c r="YC1229"/>
  <c r="YI1229" s="1"/>
  <c r="YC1231"/>
  <c r="YI1231" s="1"/>
  <c r="YC1235"/>
  <c r="YI1235" s="1"/>
  <c r="YC1237"/>
  <c r="YI1237" s="1"/>
  <c r="YC1239"/>
  <c r="YI1239" s="1"/>
  <c r="YC1241"/>
  <c r="YI1241" s="1"/>
  <c r="YC1216"/>
  <c r="YI1216" s="1"/>
  <c r="YC1218"/>
  <c r="YI1218" s="1"/>
  <c r="YC1220"/>
  <c r="YI1220" s="1"/>
  <c r="YC1222"/>
  <c r="YI1222" s="1"/>
  <c r="YC1226"/>
  <c r="YI1226" s="1"/>
  <c r="YC1228"/>
  <c r="YI1228" s="1"/>
  <c r="YC1230"/>
  <c r="YI1230" s="1"/>
  <c r="YC1232"/>
  <c r="YI1232" s="1"/>
  <c r="YC1236"/>
  <c r="YI1236" s="1"/>
  <c r="YC1238"/>
  <c r="YI1238" s="1"/>
  <c r="YC1240"/>
  <c r="YI1240" s="1"/>
  <c r="YC1242"/>
  <c r="YI1242" s="1"/>
  <c r="UW1215"/>
  <c r="VC1215" s="1"/>
  <c r="UW1217"/>
  <c r="VC1217" s="1"/>
  <c r="UW1219"/>
  <c r="VC1219" s="1"/>
  <c r="UW1221"/>
  <c r="VC1221" s="1"/>
  <c r="UW1225"/>
  <c r="VC1225" s="1"/>
  <c r="UW1227"/>
  <c r="VC1227" s="1"/>
  <c r="UW1229"/>
  <c r="VC1229" s="1"/>
  <c r="UW1235"/>
  <c r="VC1235" s="1"/>
  <c r="UW1237"/>
  <c r="VC1237" s="1"/>
  <c r="UW1239"/>
  <c r="VC1239" s="1"/>
  <c r="UW1241"/>
  <c r="VC1241" s="1"/>
  <c r="UW1231"/>
  <c r="VC1231" s="1"/>
  <c r="UW1216"/>
  <c r="VC1216" s="1"/>
  <c r="UW1218"/>
  <c r="VC1218" s="1"/>
  <c r="UW1220"/>
  <c r="VC1220" s="1"/>
  <c r="UW1222"/>
  <c r="VC1222" s="1"/>
  <c r="UW1226"/>
  <c r="VC1226" s="1"/>
  <c r="UW1228"/>
  <c r="VC1228" s="1"/>
  <c r="UW1230"/>
  <c r="VC1230" s="1"/>
  <c r="UW1232"/>
  <c r="VC1232" s="1"/>
  <c r="UW1236"/>
  <c r="VC1236" s="1"/>
  <c r="UW1238"/>
  <c r="VC1238" s="1"/>
  <c r="UW1240"/>
  <c r="VC1240" s="1"/>
  <c r="UW1242"/>
  <c r="VC1242" s="1"/>
  <c r="RQ1215"/>
  <c r="RW1215" s="1"/>
  <c r="RQ1217"/>
  <c r="RW1217" s="1"/>
  <c r="RQ1219"/>
  <c r="RW1219" s="1"/>
  <c r="RQ1221"/>
  <c r="RW1221" s="1"/>
  <c r="RQ1225"/>
  <c r="RW1225" s="1"/>
  <c r="RQ1227"/>
  <c r="RW1227" s="1"/>
  <c r="RQ1229"/>
  <c r="RW1229" s="1"/>
  <c r="RQ1235"/>
  <c r="RW1235" s="1"/>
  <c r="RQ1237"/>
  <c r="RW1237" s="1"/>
  <c r="RQ1239"/>
  <c r="RW1239" s="1"/>
  <c r="RQ1241"/>
  <c r="RW1241" s="1"/>
  <c r="RQ1231"/>
  <c r="RW1231" s="1"/>
  <c r="RQ1216"/>
  <c r="RW1216" s="1"/>
  <c r="RQ1218"/>
  <c r="RW1218" s="1"/>
  <c r="RQ1220"/>
  <c r="RW1220" s="1"/>
  <c r="RQ1222"/>
  <c r="RW1222" s="1"/>
  <c r="RQ1226"/>
  <c r="RW1226" s="1"/>
  <c r="RQ1228"/>
  <c r="RW1228" s="1"/>
  <c r="RQ1230"/>
  <c r="RW1230" s="1"/>
  <c r="RQ1232"/>
  <c r="RW1232" s="1"/>
  <c r="RQ1236"/>
  <c r="RW1236" s="1"/>
  <c r="RQ1238"/>
  <c r="RW1238" s="1"/>
  <c r="RQ1240"/>
  <c r="RW1240" s="1"/>
  <c r="RQ1242"/>
  <c r="RW1242" s="1"/>
  <c r="OK1215"/>
  <c r="OQ1215" s="1"/>
  <c r="OK1217"/>
  <c r="OQ1217" s="1"/>
  <c r="OK1219"/>
  <c r="OQ1219" s="1"/>
  <c r="OK1221"/>
  <c r="OQ1221" s="1"/>
  <c r="OK1225"/>
  <c r="OQ1225" s="1"/>
  <c r="OK1227"/>
  <c r="OQ1227" s="1"/>
  <c r="OK1229"/>
  <c r="OQ1229" s="1"/>
  <c r="OK1235"/>
  <c r="OQ1235" s="1"/>
  <c r="OK1237"/>
  <c r="OQ1237" s="1"/>
  <c r="OK1239"/>
  <c r="OQ1239" s="1"/>
  <c r="OK1241"/>
  <c r="OQ1241" s="1"/>
  <c r="OK1231"/>
  <c r="OQ1231" s="1"/>
  <c r="OK1216"/>
  <c r="OQ1216" s="1"/>
  <c r="OK1218"/>
  <c r="OQ1218" s="1"/>
  <c r="OK1220"/>
  <c r="OQ1220" s="1"/>
  <c r="OK1222"/>
  <c r="OQ1222" s="1"/>
  <c r="OK1226"/>
  <c r="OQ1226" s="1"/>
  <c r="OK1228"/>
  <c r="OQ1228" s="1"/>
  <c r="OK1230"/>
  <c r="OQ1230" s="1"/>
  <c r="OK1232"/>
  <c r="OQ1232" s="1"/>
  <c r="OK1236"/>
  <c r="OQ1236" s="1"/>
  <c r="OK1238"/>
  <c r="OQ1238" s="1"/>
  <c r="OK1240"/>
  <c r="OQ1240" s="1"/>
  <c r="OK1242"/>
  <c r="OQ1242" s="1"/>
  <c r="LE1215"/>
  <c r="LK1215" s="1"/>
  <c r="LE1217"/>
  <c r="LK1217" s="1"/>
  <c r="LE1219"/>
  <c r="LK1219" s="1"/>
  <c r="LE1221"/>
  <c r="LK1221" s="1"/>
  <c r="LE1225"/>
  <c r="LK1225" s="1"/>
  <c r="LE1227"/>
  <c r="LK1227" s="1"/>
  <c r="LE1229"/>
  <c r="LK1229" s="1"/>
  <c r="LE1235"/>
  <c r="LK1235" s="1"/>
  <c r="LE1237"/>
  <c r="LK1237" s="1"/>
  <c r="LE1239"/>
  <c r="LK1239" s="1"/>
  <c r="LE1241"/>
  <c r="LK1241" s="1"/>
  <c r="LE1231"/>
  <c r="LK1231" s="1"/>
  <c r="LE1216"/>
  <c r="LK1216" s="1"/>
  <c r="LE1218"/>
  <c r="LK1218" s="1"/>
  <c r="LE1220"/>
  <c r="LK1220" s="1"/>
  <c r="LE1222"/>
  <c r="LK1222" s="1"/>
  <c r="LE1226"/>
  <c r="LK1226" s="1"/>
  <c r="LE1228"/>
  <c r="LK1228" s="1"/>
  <c r="LE1230"/>
  <c r="LK1230" s="1"/>
  <c r="LE1232"/>
  <c r="LK1232" s="1"/>
  <c r="LE1236"/>
  <c r="LK1236" s="1"/>
  <c r="LE1238"/>
  <c r="LK1238" s="1"/>
  <c r="LE1240"/>
  <c r="LK1240" s="1"/>
  <c r="LE1242"/>
  <c r="LK1242" s="1"/>
  <c r="HY1215"/>
  <c r="IE1215" s="1"/>
  <c r="HY1217"/>
  <c r="IE1217" s="1"/>
  <c r="HY1219"/>
  <c r="IE1219" s="1"/>
  <c r="HY1221"/>
  <c r="IE1221" s="1"/>
  <c r="HY1225"/>
  <c r="IE1225" s="1"/>
  <c r="HY1227"/>
  <c r="IE1227" s="1"/>
  <c r="HY1229"/>
  <c r="IE1229" s="1"/>
  <c r="HY1235"/>
  <c r="IE1235" s="1"/>
  <c r="HY1237"/>
  <c r="IE1237" s="1"/>
  <c r="HY1239"/>
  <c r="IE1239" s="1"/>
  <c r="HY1241"/>
  <c r="IE1241" s="1"/>
  <c r="HY1231"/>
  <c r="IE1231" s="1"/>
  <c r="HY1216"/>
  <c r="IE1216" s="1"/>
  <c r="HY1218"/>
  <c r="IE1218" s="1"/>
  <c r="HY1220"/>
  <c r="IE1220" s="1"/>
  <c r="HY1222"/>
  <c r="IE1222" s="1"/>
  <c r="HY1226"/>
  <c r="IE1226" s="1"/>
  <c r="HY1228"/>
  <c r="IE1228" s="1"/>
  <c r="HY1230"/>
  <c r="IE1230" s="1"/>
  <c r="HY1232"/>
  <c r="IE1232" s="1"/>
  <c r="HY1236"/>
  <c r="IE1236" s="1"/>
  <c r="HY1238"/>
  <c r="IE1238" s="1"/>
  <c r="HY1240"/>
  <c r="IE1240" s="1"/>
  <c r="HY1242"/>
  <c r="IE1242" s="1"/>
  <c r="ES1215"/>
  <c r="EY1215" s="1"/>
  <c r="ES1217"/>
  <c r="EY1217" s="1"/>
  <c r="ES1219"/>
  <c r="EY1219" s="1"/>
  <c r="ES1221"/>
  <c r="EY1221" s="1"/>
  <c r="ES1225"/>
  <c r="EY1225" s="1"/>
  <c r="ES1227"/>
  <c r="EY1227" s="1"/>
  <c r="ES1229"/>
  <c r="EY1229" s="1"/>
  <c r="ES1235"/>
  <c r="EY1235" s="1"/>
  <c r="ES1237"/>
  <c r="EY1237" s="1"/>
  <c r="ES1239"/>
  <c r="EY1239" s="1"/>
  <c r="ES1241"/>
  <c r="EY1241" s="1"/>
  <c r="ES1231"/>
  <c r="EY1231" s="1"/>
  <c r="ES1216"/>
  <c r="EY1216" s="1"/>
  <c r="ES1218"/>
  <c r="EY1218" s="1"/>
  <c r="ES1220"/>
  <c r="EY1220" s="1"/>
  <c r="ES1222"/>
  <c r="EY1222" s="1"/>
  <c r="ES1226"/>
  <c r="EY1226" s="1"/>
  <c r="ES1228"/>
  <c r="EY1228" s="1"/>
  <c r="ES1230"/>
  <c r="EY1230" s="1"/>
  <c r="ES1232"/>
  <c r="EY1232" s="1"/>
  <c r="ES1236"/>
  <c r="EY1236" s="1"/>
  <c r="ES1238"/>
  <c r="EY1238" s="1"/>
  <c r="ES1240"/>
  <c r="EY1240" s="1"/>
  <c r="ES1242"/>
  <c r="EY1242" s="1"/>
  <c r="BM1215"/>
  <c r="BS1215" s="1"/>
  <c r="BM1217"/>
  <c r="BS1217" s="1"/>
  <c r="BM1219"/>
  <c r="BS1219" s="1"/>
  <c r="BM1221"/>
  <c r="BS1221" s="1"/>
  <c r="BM1225"/>
  <c r="BS1225" s="1"/>
  <c r="BM1227"/>
  <c r="BS1227" s="1"/>
  <c r="BM1229"/>
  <c r="BS1229" s="1"/>
  <c r="BM1235"/>
  <c r="BS1235" s="1"/>
  <c r="BM1237"/>
  <c r="BS1237" s="1"/>
  <c r="BM1239"/>
  <c r="BS1239" s="1"/>
  <c r="BM1241"/>
  <c r="BS1241" s="1"/>
  <c r="BM1231"/>
  <c r="BS1231" s="1"/>
  <c r="BM1216"/>
  <c r="BS1216" s="1"/>
  <c r="BM1218"/>
  <c r="BS1218" s="1"/>
  <c r="BM1220"/>
  <c r="BS1220" s="1"/>
  <c r="BM1222"/>
  <c r="BS1222" s="1"/>
  <c r="BM1226"/>
  <c r="BS1226" s="1"/>
  <c r="BM1228"/>
  <c r="BS1228" s="1"/>
  <c r="BM1230"/>
  <c r="BS1230" s="1"/>
  <c r="BM1232"/>
  <c r="BS1232" s="1"/>
  <c r="BM1236"/>
  <c r="BS1236" s="1"/>
  <c r="BM1238"/>
  <c r="BS1238" s="1"/>
  <c r="BM1240"/>
  <c r="BS1240" s="1"/>
  <c r="BM1242"/>
  <c r="BS1242" s="1"/>
  <c r="W1242"/>
  <c r="AC1242" s="1"/>
  <c r="XF1253"/>
  <c r="XL1253" s="1"/>
  <c r="XF1255"/>
  <c r="XL1255" s="1"/>
  <c r="XF1258"/>
  <c r="XL1258" s="1"/>
  <c r="XF1254"/>
  <c r="XL1254" s="1"/>
  <c r="XF1257"/>
  <c r="XL1257" s="1"/>
  <c r="XF1259"/>
  <c r="XL1259" s="1"/>
  <c r="VP1253"/>
  <c r="VV1253" s="1"/>
  <c r="VP1255"/>
  <c r="VV1255" s="1"/>
  <c r="VP1258"/>
  <c r="VV1258" s="1"/>
  <c r="VP1254"/>
  <c r="VV1254" s="1"/>
  <c r="VP1257"/>
  <c r="VV1257" s="1"/>
  <c r="VP1259"/>
  <c r="VV1259" s="1"/>
  <c r="TZ1253"/>
  <c r="UF1253" s="1"/>
  <c r="TZ1255"/>
  <c r="UF1255" s="1"/>
  <c r="TZ1258"/>
  <c r="UF1258" s="1"/>
  <c r="TZ1254"/>
  <c r="UF1254" s="1"/>
  <c r="TZ1257"/>
  <c r="UF1257" s="1"/>
  <c r="TZ1259"/>
  <c r="UF1259" s="1"/>
  <c r="SJ1253"/>
  <c r="SP1253" s="1"/>
  <c r="SJ1255"/>
  <c r="SP1255" s="1"/>
  <c r="SJ1258"/>
  <c r="SP1258" s="1"/>
  <c r="SJ1254"/>
  <c r="SP1254" s="1"/>
  <c r="SJ1257"/>
  <c r="SP1257" s="1"/>
  <c r="SJ1259"/>
  <c r="SP1259" s="1"/>
  <c r="QT1253"/>
  <c r="QZ1253" s="1"/>
  <c r="QT1255"/>
  <c r="QZ1255" s="1"/>
  <c r="QT1258"/>
  <c r="QZ1258" s="1"/>
  <c r="QT1254"/>
  <c r="QZ1254" s="1"/>
  <c r="QT1257"/>
  <c r="QZ1257" s="1"/>
  <c r="QT1259"/>
  <c r="QZ1259" s="1"/>
  <c r="PD1253"/>
  <c r="PJ1253" s="1"/>
  <c r="PD1255"/>
  <c r="PJ1255" s="1"/>
  <c r="PD1258"/>
  <c r="PJ1258" s="1"/>
  <c r="PD1254"/>
  <c r="PJ1254" s="1"/>
  <c r="PD1257"/>
  <c r="PJ1257" s="1"/>
  <c r="PD1259"/>
  <c r="PJ1259" s="1"/>
  <c r="NN1253"/>
  <c r="NT1253" s="1"/>
  <c r="NN1255"/>
  <c r="NT1255" s="1"/>
  <c r="NN1258"/>
  <c r="NT1258" s="1"/>
  <c r="NN1254"/>
  <c r="NT1254" s="1"/>
  <c r="NN1257"/>
  <c r="NT1257" s="1"/>
  <c r="NN1259"/>
  <c r="NT1259" s="1"/>
  <c r="LX1253"/>
  <c r="MD1253" s="1"/>
  <c r="LX1255"/>
  <c r="MD1255" s="1"/>
  <c r="LX1258"/>
  <c r="MD1258" s="1"/>
  <c r="LX1254"/>
  <c r="MD1254" s="1"/>
  <c r="LX1257"/>
  <c r="MD1257" s="1"/>
  <c r="LX1259"/>
  <c r="MD1259" s="1"/>
  <c r="KH1253"/>
  <c r="KN1253" s="1"/>
  <c r="KH1255"/>
  <c r="KN1255" s="1"/>
  <c r="KH1258"/>
  <c r="KN1258" s="1"/>
  <c r="KH1254"/>
  <c r="KN1254" s="1"/>
  <c r="KH1257"/>
  <c r="KN1257" s="1"/>
  <c r="KH1259"/>
  <c r="KN1259" s="1"/>
  <c r="IR1253"/>
  <c r="IX1253" s="1"/>
  <c r="IR1255"/>
  <c r="IX1255" s="1"/>
  <c r="IR1258"/>
  <c r="IX1258" s="1"/>
  <c r="IR1254"/>
  <c r="IX1254" s="1"/>
  <c r="IR1257"/>
  <c r="IX1257" s="1"/>
  <c r="IR1259"/>
  <c r="IX1259" s="1"/>
  <c r="HB1253"/>
  <c r="HH1253" s="1"/>
  <c r="HB1255"/>
  <c r="HH1255" s="1"/>
  <c r="HB1258"/>
  <c r="HH1258" s="1"/>
  <c r="HB1254"/>
  <c r="HH1254" s="1"/>
  <c r="HB1257"/>
  <c r="HH1257" s="1"/>
  <c r="HB1259"/>
  <c r="HH1259" s="1"/>
  <c r="FL1253"/>
  <c r="FR1253" s="1"/>
  <c r="FL1255"/>
  <c r="FR1255" s="1"/>
  <c r="FL1258"/>
  <c r="FR1258" s="1"/>
  <c r="FL1254"/>
  <c r="FR1254" s="1"/>
  <c r="FL1257"/>
  <c r="FR1257" s="1"/>
  <c r="FL1259"/>
  <c r="FR1259" s="1"/>
  <c r="DV1253"/>
  <c r="EB1253" s="1"/>
  <c r="DV1255"/>
  <c r="EB1255" s="1"/>
  <c r="DV1258"/>
  <c r="EB1258" s="1"/>
  <c r="DV1254"/>
  <c r="EB1254" s="1"/>
  <c r="DV1257"/>
  <c r="EB1257" s="1"/>
  <c r="DV1259"/>
  <c r="EB1259" s="1"/>
  <c r="CF1253"/>
  <c r="CL1253" s="1"/>
  <c r="CF1255"/>
  <c r="CL1255" s="1"/>
  <c r="CF1258"/>
  <c r="CL1258" s="1"/>
  <c r="CF1254"/>
  <c r="CL1254" s="1"/>
  <c r="CF1257"/>
  <c r="CL1257" s="1"/>
  <c r="CF1259"/>
  <c r="CL1259" s="1"/>
  <c r="AP1253"/>
  <c r="AV1253" s="1"/>
  <c r="AP1255"/>
  <c r="AV1255" s="1"/>
  <c r="AP1258"/>
  <c r="AV1258" s="1"/>
  <c r="AP1254"/>
  <c r="AV1254" s="1"/>
  <c r="AP1257"/>
  <c r="AV1257" s="1"/>
  <c r="AP1259"/>
  <c r="AV1259" s="1"/>
  <c r="YV1253"/>
  <c r="ZB1253" s="1"/>
  <c r="YV1255"/>
  <c r="ZB1255" s="1"/>
  <c r="YV1258"/>
  <c r="ZB1258" s="1"/>
  <c r="YV1254"/>
  <c r="ZB1254" s="1"/>
  <c r="YV1257"/>
  <c r="ZB1257" s="1"/>
  <c r="YV1259"/>
  <c r="ZB1259" s="1"/>
  <c r="XH1253"/>
  <c r="XN1253" s="1"/>
  <c r="XH1255"/>
  <c r="XN1255" s="1"/>
  <c r="XH1258"/>
  <c r="XN1258" s="1"/>
  <c r="XH1254"/>
  <c r="XN1254" s="1"/>
  <c r="XH1257"/>
  <c r="XN1257" s="1"/>
  <c r="XH1259"/>
  <c r="XN1259" s="1"/>
  <c r="VR1253"/>
  <c r="VX1253" s="1"/>
  <c r="VR1255"/>
  <c r="VX1255" s="1"/>
  <c r="VR1258"/>
  <c r="VX1258" s="1"/>
  <c r="VR1254"/>
  <c r="VX1254" s="1"/>
  <c r="VR1257"/>
  <c r="VX1257" s="1"/>
  <c r="VR1259"/>
  <c r="VX1259" s="1"/>
  <c r="UB1253"/>
  <c r="UH1253" s="1"/>
  <c r="UB1255"/>
  <c r="UH1255" s="1"/>
  <c r="UB1258"/>
  <c r="UH1258" s="1"/>
  <c r="UB1254"/>
  <c r="UH1254" s="1"/>
  <c r="UB1257"/>
  <c r="UH1257" s="1"/>
  <c r="UB1259"/>
  <c r="UH1259" s="1"/>
  <c r="SL1253"/>
  <c r="SR1253" s="1"/>
  <c r="SL1255"/>
  <c r="SR1255" s="1"/>
  <c r="SL1258"/>
  <c r="SR1258" s="1"/>
  <c r="SL1254"/>
  <c r="SR1254" s="1"/>
  <c r="SL1257"/>
  <c r="SR1257" s="1"/>
  <c r="SL1259"/>
  <c r="SR1259" s="1"/>
  <c r="QV1253"/>
  <c r="RB1253" s="1"/>
  <c r="QV1255"/>
  <c r="RB1255" s="1"/>
  <c r="QV1258"/>
  <c r="RB1258" s="1"/>
  <c r="QV1254"/>
  <c r="RB1254" s="1"/>
  <c r="QV1257"/>
  <c r="RB1257" s="1"/>
  <c r="QV1259"/>
  <c r="RB1259" s="1"/>
  <c r="PF1253"/>
  <c r="PL1253" s="1"/>
  <c r="PF1255"/>
  <c r="PL1255" s="1"/>
  <c r="PF1258"/>
  <c r="PL1258" s="1"/>
  <c r="PF1254"/>
  <c r="PL1254" s="1"/>
  <c r="PF1257"/>
  <c r="PL1257" s="1"/>
  <c r="PF1259"/>
  <c r="PL1259" s="1"/>
  <c r="NP1253"/>
  <c r="NV1253" s="1"/>
  <c r="NP1255"/>
  <c r="NV1255" s="1"/>
  <c r="NP1258"/>
  <c r="NV1258" s="1"/>
  <c r="NP1254"/>
  <c r="NV1254" s="1"/>
  <c r="NP1257"/>
  <c r="NV1257" s="1"/>
  <c r="NP1259"/>
  <c r="NV1259" s="1"/>
  <c r="LZ1253"/>
  <c r="MF1253" s="1"/>
  <c r="LZ1255"/>
  <c r="MF1255" s="1"/>
  <c r="LZ1258"/>
  <c r="MF1258" s="1"/>
  <c r="LZ1254"/>
  <c r="MF1254" s="1"/>
  <c r="LZ1257"/>
  <c r="MF1257" s="1"/>
  <c r="LZ1259"/>
  <c r="MF1259" s="1"/>
  <c r="KJ1253"/>
  <c r="KP1253" s="1"/>
  <c r="KJ1255"/>
  <c r="KP1255" s="1"/>
  <c r="KJ1258"/>
  <c r="KP1258" s="1"/>
  <c r="KJ1254"/>
  <c r="KP1254" s="1"/>
  <c r="KJ1257"/>
  <c r="KP1257" s="1"/>
  <c r="KJ1259"/>
  <c r="KP1259" s="1"/>
  <c r="IT1253"/>
  <c r="IZ1253" s="1"/>
  <c r="IT1255"/>
  <c r="IZ1255" s="1"/>
  <c r="IT1258"/>
  <c r="IZ1258" s="1"/>
  <c r="IT1254"/>
  <c r="IZ1254" s="1"/>
  <c r="IT1257"/>
  <c r="IZ1257" s="1"/>
  <c r="IT1259"/>
  <c r="IZ1259" s="1"/>
  <c r="HD1253"/>
  <c r="HJ1253" s="1"/>
  <c r="HD1255"/>
  <c r="HJ1255" s="1"/>
  <c r="HD1258"/>
  <c r="HJ1258" s="1"/>
  <c r="HD1254"/>
  <c r="HJ1254" s="1"/>
  <c r="HD1257"/>
  <c r="HJ1257" s="1"/>
  <c r="HD1259"/>
  <c r="HJ1259" s="1"/>
  <c r="FN1253"/>
  <c r="FT1253" s="1"/>
  <c r="FN1255"/>
  <c r="FT1255" s="1"/>
  <c r="FN1258"/>
  <c r="FT1258" s="1"/>
  <c r="FN1254"/>
  <c r="FT1254" s="1"/>
  <c r="FN1257"/>
  <c r="FT1257" s="1"/>
  <c r="FN1259"/>
  <c r="FT1259" s="1"/>
  <c r="DX1253"/>
  <c r="ED1253" s="1"/>
  <c r="DX1255"/>
  <c r="ED1255" s="1"/>
  <c r="DX1258"/>
  <c r="ED1258" s="1"/>
  <c r="DX1254"/>
  <c r="ED1254" s="1"/>
  <c r="DX1257"/>
  <c r="ED1257" s="1"/>
  <c r="DX1259"/>
  <c r="ED1259" s="1"/>
  <c r="CH1253"/>
  <c r="CN1253" s="1"/>
  <c r="CH1255"/>
  <c r="CN1255" s="1"/>
  <c r="CH1258"/>
  <c r="CN1258" s="1"/>
  <c r="CH1254"/>
  <c r="CN1254" s="1"/>
  <c r="CH1257"/>
  <c r="CN1257" s="1"/>
  <c r="CH1259"/>
  <c r="CN1259" s="1"/>
  <c r="AR1253"/>
  <c r="AX1253" s="1"/>
  <c r="AR1255"/>
  <c r="AX1255" s="1"/>
  <c r="AR1258"/>
  <c r="AX1258" s="1"/>
  <c r="AR1254"/>
  <c r="AX1254" s="1"/>
  <c r="AR1257"/>
  <c r="AX1257" s="1"/>
  <c r="AR1259"/>
  <c r="AX1259" s="1"/>
  <c r="YX1253"/>
  <c r="ZD1253" s="1"/>
  <c r="YX1255"/>
  <c r="ZD1255" s="1"/>
  <c r="YX1258"/>
  <c r="ZD1258" s="1"/>
  <c r="YX1254"/>
  <c r="ZD1254" s="1"/>
  <c r="YX1257"/>
  <c r="ZD1257" s="1"/>
  <c r="YX1259"/>
  <c r="ZD1259" s="1"/>
  <c r="XI1215"/>
  <c r="XO1215" s="1"/>
  <c r="XI1217"/>
  <c r="XO1217" s="1"/>
  <c r="XI1219"/>
  <c r="XO1219" s="1"/>
  <c r="XI1221"/>
  <c r="XO1221" s="1"/>
  <c r="XI1225"/>
  <c r="XO1225" s="1"/>
  <c r="XI1227"/>
  <c r="XO1227" s="1"/>
  <c r="XI1229"/>
  <c r="XO1229" s="1"/>
  <c r="XI1231"/>
  <c r="XO1231" s="1"/>
  <c r="XI1235"/>
  <c r="XO1235" s="1"/>
  <c r="XI1237"/>
  <c r="XO1237" s="1"/>
  <c r="XI1239"/>
  <c r="XO1239" s="1"/>
  <c r="XI1241"/>
  <c r="XO1241" s="1"/>
  <c r="XI1216"/>
  <c r="XO1216" s="1"/>
  <c r="XI1218"/>
  <c r="XO1218" s="1"/>
  <c r="XI1220"/>
  <c r="XO1220" s="1"/>
  <c r="XI1222"/>
  <c r="XO1222" s="1"/>
  <c r="XI1226"/>
  <c r="XO1226" s="1"/>
  <c r="XI1228"/>
  <c r="XO1228" s="1"/>
  <c r="XI1230"/>
  <c r="XO1230" s="1"/>
  <c r="XI1232"/>
  <c r="XO1232" s="1"/>
  <c r="XI1236"/>
  <c r="XO1236" s="1"/>
  <c r="XI1238"/>
  <c r="XO1238" s="1"/>
  <c r="XI1240"/>
  <c r="XO1240" s="1"/>
  <c r="XI1242"/>
  <c r="XO1242" s="1"/>
  <c r="UC1215"/>
  <c r="UI1215" s="1"/>
  <c r="UC1217"/>
  <c r="UI1217" s="1"/>
  <c r="UC1219"/>
  <c r="UI1219" s="1"/>
  <c r="UC1221"/>
  <c r="UI1221" s="1"/>
  <c r="UC1225"/>
  <c r="UI1225" s="1"/>
  <c r="UC1227"/>
  <c r="UI1227" s="1"/>
  <c r="UC1229"/>
  <c r="UI1229" s="1"/>
  <c r="UC1231"/>
  <c r="UI1231" s="1"/>
  <c r="UC1235"/>
  <c r="UI1235" s="1"/>
  <c r="UC1237"/>
  <c r="UI1237" s="1"/>
  <c r="UC1239"/>
  <c r="UI1239" s="1"/>
  <c r="UC1241"/>
  <c r="UI1241" s="1"/>
  <c r="UC1216"/>
  <c r="UI1216" s="1"/>
  <c r="UC1218"/>
  <c r="UI1218" s="1"/>
  <c r="UC1220"/>
  <c r="UI1220" s="1"/>
  <c r="UC1222"/>
  <c r="UI1222" s="1"/>
  <c r="UC1226"/>
  <c r="UI1226" s="1"/>
  <c r="UC1228"/>
  <c r="UI1228" s="1"/>
  <c r="UC1230"/>
  <c r="UI1230" s="1"/>
  <c r="UC1232"/>
  <c r="UI1232" s="1"/>
  <c r="UC1236"/>
  <c r="UI1236" s="1"/>
  <c r="UC1238"/>
  <c r="UI1238" s="1"/>
  <c r="UC1240"/>
  <c r="UI1240" s="1"/>
  <c r="UC1242"/>
  <c r="UI1242" s="1"/>
  <c r="QW1215"/>
  <c r="RC1215" s="1"/>
  <c r="QW1217"/>
  <c r="RC1217" s="1"/>
  <c r="QW1219"/>
  <c r="RC1219" s="1"/>
  <c r="QW1221"/>
  <c r="RC1221" s="1"/>
  <c r="QW1225"/>
  <c r="RC1225" s="1"/>
  <c r="QW1227"/>
  <c r="RC1227" s="1"/>
  <c r="QW1229"/>
  <c r="RC1229" s="1"/>
  <c r="QW1231"/>
  <c r="RC1231" s="1"/>
  <c r="QW1235"/>
  <c r="RC1235" s="1"/>
  <c r="QW1237"/>
  <c r="RC1237" s="1"/>
  <c r="QW1239"/>
  <c r="RC1239" s="1"/>
  <c r="QW1241"/>
  <c r="RC1241" s="1"/>
  <c r="QW1216"/>
  <c r="RC1216" s="1"/>
  <c r="QW1218"/>
  <c r="RC1218" s="1"/>
  <c r="QW1220"/>
  <c r="RC1220" s="1"/>
  <c r="QW1222"/>
  <c r="RC1222" s="1"/>
  <c r="QW1226"/>
  <c r="RC1226" s="1"/>
  <c r="QW1228"/>
  <c r="RC1228" s="1"/>
  <c r="QW1230"/>
  <c r="RC1230" s="1"/>
  <c r="QW1232"/>
  <c r="RC1232" s="1"/>
  <c r="QW1236"/>
  <c r="RC1236" s="1"/>
  <c r="QW1238"/>
  <c r="RC1238" s="1"/>
  <c r="QW1240"/>
  <c r="RC1240" s="1"/>
  <c r="QW1242"/>
  <c r="RC1242" s="1"/>
  <c r="NQ1215"/>
  <c r="NW1215" s="1"/>
  <c r="NQ1217"/>
  <c r="NW1217" s="1"/>
  <c r="NQ1219"/>
  <c r="NW1219" s="1"/>
  <c r="NQ1221"/>
  <c r="NW1221" s="1"/>
  <c r="NQ1225"/>
  <c r="NW1225" s="1"/>
  <c r="NQ1227"/>
  <c r="NW1227" s="1"/>
  <c r="NQ1229"/>
  <c r="NW1229" s="1"/>
  <c r="NQ1231"/>
  <c r="NW1231" s="1"/>
  <c r="NQ1235"/>
  <c r="NW1235" s="1"/>
  <c r="NQ1237"/>
  <c r="NW1237" s="1"/>
  <c r="NQ1239"/>
  <c r="NW1239" s="1"/>
  <c r="NQ1241"/>
  <c r="NW1241" s="1"/>
  <c r="NQ1216"/>
  <c r="NW1216" s="1"/>
  <c r="NQ1218"/>
  <c r="NW1218" s="1"/>
  <c r="NQ1220"/>
  <c r="NW1220" s="1"/>
  <c r="NQ1222"/>
  <c r="NW1222" s="1"/>
  <c r="NQ1226"/>
  <c r="NW1226" s="1"/>
  <c r="NQ1228"/>
  <c r="NW1228" s="1"/>
  <c r="NQ1230"/>
  <c r="NW1230" s="1"/>
  <c r="NQ1232"/>
  <c r="NW1232" s="1"/>
  <c r="NQ1236"/>
  <c r="NW1236" s="1"/>
  <c r="NQ1238"/>
  <c r="NW1238" s="1"/>
  <c r="NQ1240"/>
  <c r="NW1240" s="1"/>
  <c r="NQ1242"/>
  <c r="NW1242" s="1"/>
  <c r="KK1215"/>
  <c r="KQ1215" s="1"/>
  <c r="KK1217"/>
  <c r="KQ1217" s="1"/>
  <c r="KK1219"/>
  <c r="KQ1219" s="1"/>
  <c r="KK1221"/>
  <c r="KQ1221" s="1"/>
  <c r="KK1225"/>
  <c r="KQ1225" s="1"/>
  <c r="KK1227"/>
  <c r="KQ1227" s="1"/>
  <c r="KK1229"/>
  <c r="KQ1229" s="1"/>
  <c r="KK1231"/>
  <c r="KQ1231" s="1"/>
  <c r="KK1235"/>
  <c r="KQ1235" s="1"/>
  <c r="KK1237"/>
  <c r="KQ1237" s="1"/>
  <c r="KK1239"/>
  <c r="KQ1239" s="1"/>
  <c r="KK1241"/>
  <c r="KQ1241" s="1"/>
  <c r="KK1216"/>
  <c r="KQ1216" s="1"/>
  <c r="KK1218"/>
  <c r="KQ1218" s="1"/>
  <c r="KK1220"/>
  <c r="KQ1220" s="1"/>
  <c r="KK1222"/>
  <c r="KQ1222" s="1"/>
  <c r="KK1226"/>
  <c r="KQ1226" s="1"/>
  <c r="KK1228"/>
  <c r="KQ1228" s="1"/>
  <c r="KK1230"/>
  <c r="KQ1230" s="1"/>
  <c r="KK1232"/>
  <c r="KQ1232" s="1"/>
  <c r="KK1236"/>
  <c r="KQ1236" s="1"/>
  <c r="KK1238"/>
  <c r="KQ1238" s="1"/>
  <c r="KK1240"/>
  <c r="KQ1240" s="1"/>
  <c r="KK1242"/>
  <c r="KQ1242" s="1"/>
  <c r="HE1215"/>
  <c r="HK1215" s="1"/>
  <c r="HE1217"/>
  <c r="HK1217" s="1"/>
  <c r="HE1219"/>
  <c r="HK1219" s="1"/>
  <c r="HE1221"/>
  <c r="HK1221" s="1"/>
  <c r="HE1225"/>
  <c r="HK1225" s="1"/>
  <c r="HE1227"/>
  <c r="HK1227" s="1"/>
  <c r="HE1229"/>
  <c r="HK1229" s="1"/>
  <c r="HE1231"/>
  <c r="HK1231" s="1"/>
  <c r="HE1235"/>
  <c r="HK1235" s="1"/>
  <c r="HE1237"/>
  <c r="HK1237" s="1"/>
  <c r="HE1239"/>
  <c r="HK1239" s="1"/>
  <c r="HE1241"/>
  <c r="HK1241" s="1"/>
  <c r="HE1216"/>
  <c r="HK1216" s="1"/>
  <c r="HE1218"/>
  <c r="HK1218" s="1"/>
  <c r="HE1220"/>
  <c r="HK1220" s="1"/>
  <c r="HE1222"/>
  <c r="HK1222" s="1"/>
  <c r="HE1226"/>
  <c r="HK1226" s="1"/>
  <c r="HE1228"/>
  <c r="HK1228" s="1"/>
  <c r="HE1230"/>
  <c r="HK1230" s="1"/>
  <c r="HE1232"/>
  <c r="HK1232" s="1"/>
  <c r="HE1236"/>
  <c r="HK1236" s="1"/>
  <c r="HE1238"/>
  <c r="HK1238" s="1"/>
  <c r="HE1240"/>
  <c r="HK1240" s="1"/>
  <c r="HE1242"/>
  <c r="HK1242" s="1"/>
  <c r="DY1215"/>
  <c r="EE1215" s="1"/>
  <c r="DY1217"/>
  <c r="EE1217" s="1"/>
  <c r="DY1219"/>
  <c r="EE1219" s="1"/>
  <c r="DY1221"/>
  <c r="EE1221" s="1"/>
  <c r="DY1225"/>
  <c r="EE1225" s="1"/>
  <c r="DY1227"/>
  <c r="EE1227" s="1"/>
  <c r="DY1229"/>
  <c r="EE1229" s="1"/>
  <c r="DY1231"/>
  <c r="EE1231" s="1"/>
  <c r="DY1235"/>
  <c r="EE1235" s="1"/>
  <c r="DY1237"/>
  <c r="EE1237" s="1"/>
  <c r="DY1239"/>
  <c r="EE1239" s="1"/>
  <c r="DY1241"/>
  <c r="EE1241" s="1"/>
  <c r="DY1216"/>
  <c r="EE1216" s="1"/>
  <c r="DY1218"/>
  <c r="EE1218" s="1"/>
  <c r="DY1220"/>
  <c r="EE1220" s="1"/>
  <c r="DY1222"/>
  <c r="EE1222" s="1"/>
  <c r="DY1226"/>
  <c r="EE1226" s="1"/>
  <c r="DY1228"/>
  <c r="EE1228" s="1"/>
  <c r="DY1230"/>
  <c r="EE1230" s="1"/>
  <c r="DY1232"/>
  <c r="EE1232" s="1"/>
  <c r="DY1236"/>
  <c r="EE1236" s="1"/>
  <c r="DY1238"/>
  <c r="EE1238" s="1"/>
  <c r="DY1240"/>
  <c r="EE1240" s="1"/>
  <c r="DY1242"/>
  <c r="EE1242" s="1"/>
  <c r="AS1215"/>
  <c r="AY1215" s="1"/>
  <c r="AS1217"/>
  <c r="AY1217" s="1"/>
  <c r="AS1219"/>
  <c r="AY1219" s="1"/>
  <c r="AS1221"/>
  <c r="AY1221" s="1"/>
  <c r="AS1225"/>
  <c r="AY1225" s="1"/>
  <c r="AS1227"/>
  <c r="AY1227" s="1"/>
  <c r="AS1229"/>
  <c r="AY1229" s="1"/>
  <c r="AS1231"/>
  <c r="AY1231" s="1"/>
  <c r="AS1235"/>
  <c r="AY1235" s="1"/>
  <c r="AS1237"/>
  <c r="AY1237" s="1"/>
  <c r="AS1239"/>
  <c r="AY1239" s="1"/>
  <c r="AS1241"/>
  <c r="AY1241" s="1"/>
  <c r="AS1216"/>
  <c r="AY1216" s="1"/>
  <c r="AS1218"/>
  <c r="AY1218" s="1"/>
  <c r="AS1220"/>
  <c r="AY1220" s="1"/>
  <c r="AS1222"/>
  <c r="AY1222" s="1"/>
  <c r="AS1226"/>
  <c r="AY1226" s="1"/>
  <c r="AS1228"/>
  <c r="AY1228" s="1"/>
  <c r="AS1230"/>
  <c r="AY1230" s="1"/>
  <c r="AS1232"/>
  <c r="AY1232" s="1"/>
  <c r="AS1236"/>
  <c r="AY1236" s="1"/>
  <c r="AS1238"/>
  <c r="AY1238" s="1"/>
  <c r="AS1240"/>
  <c r="AY1240" s="1"/>
  <c r="AS1242"/>
  <c r="AY1242" s="1"/>
  <c r="XK1215"/>
  <c r="XQ1215" s="1"/>
  <c r="XK1217"/>
  <c r="XQ1217" s="1"/>
  <c r="XK1219"/>
  <c r="XQ1219" s="1"/>
  <c r="XK1221"/>
  <c r="XQ1221" s="1"/>
  <c r="XK1225"/>
  <c r="XQ1225" s="1"/>
  <c r="XK1227"/>
  <c r="XQ1227" s="1"/>
  <c r="XK1229"/>
  <c r="XQ1229" s="1"/>
  <c r="XK1231"/>
  <c r="XQ1231" s="1"/>
  <c r="XK1235"/>
  <c r="XQ1235" s="1"/>
  <c r="XK1237"/>
  <c r="XQ1237" s="1"/>
  <c r="XK1239"/>
  <c r="XQ1239" s="1"/>
  <c r="XK1241"/>
  <c r="XQ1241" s="1"/>
  <c r="XK1216"/>
  <c r="XQ1216" s="1"/>
  <c r="XK1218"/>
  <c r="XQ1218" s="1"/>
  <c r="XK1220"/>
  <c r="XQ1220" s="1"/>
  <c r="XK1222"/>
  <c r="XQ1222" s="1"/>
  <c r="XK1226"/>
  <c r="XQ1226" s="1"/>
  <c r="XK1228"/>
  <c r="XQ1228" s="1"/>
  <c r="XK1230"/>
  <c r="XQ1230" s="1"/>
  <c r="XK1232"/>
  <c r="XQ1232" s="1"/>
  <c r="XK1236"/>
  <c r="XQ1236" s="1"/>
  <c r="XK1238"/>
  <c r="XQ1238" s="1"/>
  <c r="XK1240"/>
  <c r="XQ1240" s="1"/>
  <c r="XK1242"/>
  <c r="XQ1242" s="1"/>
  <c r="UE1215"/>
  <c r="UK1215" s="1"/>
  <c r="UE1217"/>
  <c r="UK1217" s="1"/>
  <c r="UE1219"/>
  <c r="UK1219" s="1"/>
  <c r="UE1221"/>
  <c r="UK1221" s="1"/>
  <c r="UE1225"/>
  <c r="UK1225" s="1"/>
  <c r="UE1227"/>
  <c r="UK1227" s="1"/>
  <c r="UE1229"/>
  <c r="UK1229" s="1"/>
  <c r="UE1231"/>
  <c r="UK1231" s="1"/>
  <c r="UE1235"/>
  <c r="UK1235" s="1"/>
  <c r="UE1237"/>
  <c r="UK1237" s="1"/>
  <c r="UE1239"/>
  <c r="UK1239" s="1"/>
  <c r="UE1241"/>
  <c r="UK1241" s="1"/>
  <c r="UE1216"/>
  <c r="UK1216" s="1"/>
  <c r="UE1218"/>
  <c r="UK1218" s="1"/>
  <c r="UE1220"/>
  <c r="UK1220" s="1"/>
  <c r="UE1222"/>
  <c r="UK1222" s="1"/>
  <c r="UE1226"/>
  <c r="UK1226" s="1"/>
  <c r="UE1228"/>
  <c r="UK1228" s="1"/>
  <c r="UE1230"/>
  <c r="UK1230" s="1"/>
  <c r="UE1232"/>
  <c r="UK1232" s="1"/>
  <c r="UE1236"/>
  <c r="UK1236" s="1"/>
  <c r="UE1238"/>
  <c r="UK1238" s="1"/>
  <c r="UE1240"/>
  <c r="UK1240" s="1"/>
  <c r="UE1242"/>
  <c r="UK1242" s="1"/>
  <c r="QY1215"/>
  <c r="RE1215" s="1"/>
  <c r="QY1217"/>
  <c r="RE1217" s="1"/>
  <c r="QY1219"/>
  <c r="RE1219" s="1"/>
  <c r="QY1221"/>
  <c r="RE1221" s="1"/>
  <c r="QY1225"/>
  <c r="RE1225" s="1"/>
  <c r="QY1227"/>
  <c r="RE1227" s="1"/>
  <c r="QY1229"/>
  <c r="RE1229" s="1"/>
  <c r="QY1231"/>
  <c r="RE1231" s="1"/>
  <c r="QY1235"/>
  <c r="RE1235" s="1"/>
  <c r="QY1237"/>
  <c r="RE1237" s="1"/>
  <c r="QY1239"/>
  <c r="RE1239" s="1"/>
  <c r="QY1241"/>
  <c r="RE1241" s="1"/>
  <c r="QY1216"/>
  <c r="RE1216" s="1"/>
  <c r="QY1218"/>
  <c r="RE1218" s="1"/>
  <c r="QY1220"/>
  <c r="RE1220" s="1"/>
  <c r="QY1222"/>
  <c r="RE1222" s="1"/>
  <c r="QY1226"/>
  <c r="RE1226" s="1"/>
  <c r="QY1228"/>
  <c r="RE1228" s="1"/>
  <c r="QY1230"/>
  <c r="RE1230" s="1"/>
  <c r="QY1232"/>
  <c r="RE1232" s="1"/>
  <c r="QY1236"/>
  <c r="RE1236" s="1"/>
  <c r="QY1238"/>
  <c r="RE1238" s="1"/>
  <c r="QY1240"/>
  <c r="RE1240" s="1"/>
  <c r="QY1242"/>
  <c r="RE1242" s="1"/>
  <c r="PI1222"/>
  <c r="PO1222" s="1"/>
  <c r="NS1215"/>
  <c r="NY1215" s="1"/>
  <c r="NS1217"/>
  <c r="NY1217" s="1"/>
  <c r="NS1219"/>
  <c r="NY1219" s="1"/>
  <c r="NS1221"/>
  <c r="NY1221" s="1"/>
  <c r="NS1225"/>
  <c r="NY1225" s="1"/>
  <c r="NS1227"/>
  <c r="NY1227" s="1"/>
  <c r="NS1229"/>
  <c r="NY1229" s="1"/>
  <c r="NS1231"/>
  <c r="NY1231" s="1"/>
  <c r="NS1235"/>
  <c r="NY1235" s="1"/>
  <c r="NS1237"/>
  <c r="NY1237" s="1"/>
  <c r="NS1239"/>
  <c r="NY1239" s="1"/>
  <c r="NS1241"/>
  <c r="NY1241" s="1"/>
  <c r="NS1216"/>
  <c r="NY1216" s="1"/>
  <c r="NS1218"/>
  <c r="NY1218" s="1"/>
  <c r="NS1220"/>
  <c r="NY1220" s="1"/>
  <c r="NS1222"/>
  <c r="NY1222" s="1"/>
  <c r="NS1226"/>
  <c r="NY1226" s="1"/>
  <c r="NS1228"/>
  <c r="NY1228" s="1"/>
  <c r="NS1230"/>
  <c r="NY1230" s="1"/>
  <c r="NS1232"/>
  <c r="NY1232" s="1"/>
  <c r="NS1236"/>
  <c r="NY1236" s="1"/>
  <c r="NS1238"/>
  <c r="NY1238" s="1"/>
  <c r="NS1240"/>
  <c r="NY1240" s="1"/>
  <c r="NS1242"/>
  <c r="NY1242" s="1"/>
  <c r="KM1215"/>
  <c r="KS1215" s="1"/>
  <c r="KM1217"/>
  <c r="KS1217" s="1"/>
  <c r="KM1219"/>
  <c r="KS1219" s="1"/>
  <c r="KM1221"/>
  <c r="KS1221" s="1"/>
  <c r="KM1225"/>
  <c r="KS1225" s="1"/>
  <c r="KM1227"/>
  <c r="KS1227" s="1"/>
  <c r="KM1229"/>
  <c r="KS1229" s="1"/>
  <c r="KM1231"/>
  <c r="KS1231" s="1"/>
  <c r="KM1235"/>
  <c r="KS1235" s="1"/>
  <c r="KM1237"/>
  <c r="KS1237" s="1"/>
  <c r="KM1239"/>
  <c r="KS1239" s="1"/>
  <c r="KM1241"/>
  <c r="KS1241" s="1"/>
  <c r="KM1216"/>
  <c r="KS1216" s="1"/>
  <c r="KM1218"/>
  <c r="KS1218" s="1"/>
  <c r="KM1220"/>
  <c r="KS1220" s="1"/>
  <c r="KM1222"/>
  <c r="KS1222" s="1"/>
  <c r="KM1226"/>
  <c r="KS1226" s="1"/>
  <c r="KM1228"/>
  <c r="KS1228" s="1"/>
  <c r="KM1230"/>
  <c r="KS1230" s="1"/>
  <c r="KM1232"/>
  <c r="KS1232" s="1"/>
  <c r="KM1236"/>
  <c r="KS1236" s="1"/>
  <c r="KM1238"/>
  <c r="KS1238" s="1"/>
  <c r="KM1240"/>
  <c r="KS1240" s="1"/>
  <c r="KM1242"/>
  <c r="KS1242" s="1"/>
  <c r="HG1215"/>
  <c r="HM1215" s="1"/>
  <c r="HG1217"/>
  <c r="HM1217" s="1"/>
  <c r="HG1219"/>
  <c r="HM1219" s="1"/>
  <c r="HG1221"/>
  <c r="HM1221" s="1"/>
  <c r="HG1225"/>
  <c r="HM1225" s="1"/>
  <c r="HG1227"/>
  <c r="HM1227" s="1"/>
  <c r="HG1229"/>
  <c r="HM1229" s="1"/>
  <c r="HG1231"/>
  <c r="HM1231" s="1"/>
  <c r="HG1235"/>
  <c r="HM1235" s="1"/>
  <c r="HG1237"/>
  <c r="HM1237" s="1"/>
  <c r="HG1239"/>
  <c r="HM1239" s="1"/>
  <c r="HG1241"/>
  <c r="HM1241" s="1"/>
  <c r="HG1216"/>
  <c r="HM1216" s="1"/>
  <c r="HG1218"/>
  <c r="HM1218" s="1"/>
  <c r="HG1220"/>
  <c r="HM1220" s="1"/>
  <c r="HG1222"/>
  <c r="HM1222" s="1"/>
  <c r="HG1226"/>
  <c r="HM1226" s="1"/>
  <c r="HG1228"/>
  <c r="HM1228" s="1"/>
  <c r="HG1230"/>
  <c r="HM1230" s="1"/>
  <c r="HG1232"/>
  <c r="HM1232" s="1"/>
  <c r="HG1236"/>
  <c r="HM1236" s="1"/>
  <c r="HG1238"/>
  <c r="HM1238" s="1"/>
  <c r="HG1240"/>
  <c r="HM1240" s="1"/>
  <c r="HG1242"/>
  <c r="HM1242" s="1"/>
  <c r="EA1215"/>
  <c r="EG1215" s="1"/>
  <c r="EA1217"/>
  <c r="EG1217" s="1"/>
  <c r="EA1219"/>
  <c r="EG1219" s="1"/>
  <c r="EA1221"/>
  <c r="EG1221" s="1"/>
  <c r="EA1225"/>
  <c r="EG1225" s="1"/>
  <c r="EA1227"/>
  <c r="EG1227" s="1"/>
  <c r="EA1229"/>
  <c r="EG1229" s="1"/>
  <c r="EA1231"/>
  <c r="EG1231" s="1"/>
  <c r="EA1235"/>
  <c r="EG1235" s="1"/>
  <c r="EA1237"/>
  <c r="EG1237" s="1"/>
  <c r="EA1239"/>
  <c r="EG1239" s="1"/>
  <c r="EA1241"/>
  <c r="EG1241" s="1"/>
  <c r="EA1216"/>
  <c r="EG1216" s="1"/>
  <c r="EA1218"/>
  <c r="EG1218" s="1"/>
  <c r="EA1220"/>
  <c r="EG1220" s="1"/>
  <c r="EA1222"/>
  <c r="EG1222" s="1"/>
  <c r="EA1226"/>
  <c r="EG1226" s="1"/>
  <c r="EA1228"/>
  <c r="EG1228" s="1"/>
  <c r="EA1230"/>
  <c r="EG1230" s="1"/>
  <c r="EA1232"/>
  <c r="EG1232" s="1"/>
  <c r="EA1236"/>
  <c r="EG1236" s="1"/>
  <c r="EA1238"/>
  <c r="EG1238" s="1"/>
  <c r="EA1240"/>
  <c r="EG1240" s="1"/>
  <c r="EA1242"/>
  <c r="EG1242" s="1"/>
  <c r="AU1215"/>
  <c r="BA1215" s="1"/>
  <c r="AU1217"/>
  <c r="BA1217" s="1"/>
  <c r="AU1219"/>
  <c r="BA1219" s="1"/>
  <c r="AU1221"/>
  <c r="BA1221" s="1"/>
  <c r="AU1225"/>
  <c r="BA1225" s="1"/>
  <c r="AU1227"/>
  <c r="BA1227" s="1"/>
  <c r="AU1229"/>
  <c r="BA1229" s="1"/>
  <c r="AU1231"/>
  <c r="BA1231" s="1"/>
  <c r="AU1235"/>
  <c r="BA1235" s="1"/>
  <c r="AU1237"/>
  <c r="BA1237" s="1"/>
  <c r="AU1239"/>
  <c r="BA1239" s="1"/>
  <c r="AU1241"/>
  <c r="BA1241" s="1"/>
  <c r="AU1216"/>
  <c r="BA1216" s="1"/>
  <c r="AU1218"/>
  <c r="BA1218" s="1"/>
  <c r="AU1220"/>
  <c r="BA1220" s="1"/>
  <c r="AU1222"/>
  <c r="BA1222" s="1"/>
  <c r="AU1226"/>
  <c r="BA1226" s="1"/>
  <c r="AU1228"/>
  <c r="BA1228" s="1"/>
  <c r="AU1230"/>
  <c r="BA1230" s="1"/>
  <c r="AU1232"/>
  <c r="BA1232" s="1"/>
  <c r="AU1236"/>
  <c r="BA1236" s="1"/>
  <c r="AU1238"/>
  <c r="BA1238" s="1"/>
  <c r="AU1240"/>
  <c r="BA1240" s="1"/>
  <c r="AU1242"/>
  <c r="BA1242" s="1"/>
  <c r="ZE1264"/>
  <c r="XC1206"/>
  <c r="XI1207" s="1"/>
  <c r="VM1206"/>
  <c r="VS1207" s="1"/>
  <c r="TW1206"/>
  <c r="UC1207" s="1"/>
  <c r="SG1206"/>
  <c r="SM1207" s="1"/>
  <c r="QQ1206"/>
  <c r="QW1207" s="1"/>
  <c r="PA1206"/>
  <c r="PG1207" s="1"/>
  <c r="NK1206"/>
  <c r="NQ1207" s="1"/>
  <c r="LU1206"/>
  <c r="MA1207" s="1"/>
  <c r="KE1206"/>
  <c r="KK1207" s="1"/>
  <c r="IO1206"/>
  <c r="IU1207" s="1"/>
  <c r="GY1206"/>
  <c r="HE1207" s="1"/>
  <c r="FI1206"/>
  <c r="FO1207" s="1"/>
  <c r="DS1206"/>
  <c r="DY1207" s="1"/>
  <c r="CC1206"/>
  <c r="CI1207" s="1"/>
  <c r="AM1206"/>
  <c r="AS1207" s="1"/>
  <c r="YS1206"/>
  <c r="YY1207" s="1"/>
  <c r="XE1206"/>
  <c r="XK1207" s="1"/>
  <c r="VO1206"/>
  <c r="VU1207" s="1"/>
  <c r="TY1206"/>
  <c r="UE1207" s="1"/>
  <c r="SI1206"/>
  <c r="SO1207" s="1"/>
  <c r="QS1206"/>
  <c r="QY1207" s="1"/>
  <c r="PC1206"/>
  <c r="PI1207" s="1"/>
  <c r="NM1206"/>
  <c r="NS1207" s="1"/>
  <c r="LW1206"/>
  <c r="MC1207" s="1"/>
  <c r="KG1206"/>
  <c r="KM1207" s="1"/>
  <c r="IQ1206"/>
  <c r="IW1207" s="1"/>
  <c r="HA1206"/>
  <c r="HG1207" s="1"/>
  <c r="FK1206"/>
  <c r="FQ1207" s="1"/>
  <c r="DU1206"/>
  <c r="EA1207" s="1"/>
  <c r="CE1206"/>
  <c r="CK1207" s="1"/>
  <c r="AO1206"/>
  <c r="AU1207" s="1"/>
  <c r="YU1206"/>
  <c r="ZA1207" s="1"/>
  <c r="ZG1264"/>
  <c r="XG1180"/>
  <c r="XM1180" s="1"/>
  <c r="XG1182"/>
  <c r="XM1182" s="1"/>
  <c r="XG1184"/>
  <c r="XM1184" s="1"/>
  <c r="XG1186"/>
  <c r="XM1186" s="1"/>
  <c r="XG1188"/>
  <c r="XM1188" s="1"/>
  <c r="XG1190"/>
  <c r="XM1190" s="1"/>
  <c r="XG1192"/>
  <c r="XM1192" s="1"/>
  <c r="XG1179"/>
  <c r="XM1179" s="1"/>
  <c r="XG1181"/>
  <c r="XM1181" s="1"/>
  <c r="XG1183"/>
  <c r="XM1183" s="1"/>
  <c r="XG1185"/>
  <c r="XM1185" s="1"/>
  <c r="XG1187"/>
  <c r="XM1187" s="1"/>
  <c r="XG1189"/>
  <c r="XM1189" s="1"/>
  <c r="XG1191"/>
  <c r="XM1191" s="1"/>
  <c r="VQ1180"/>
  <c r="VW1180" s="1"/>
  <c r="VQ1182"/>
  <c r="VW1182" s="1"/>
  <c r="VQ1184"/>
  <c r="VW1184" s="1"/>
  <c r="VQ1186"/>
  <c r="VW1186" s="1"/>
  <c r="VQ1188"/>
  <c r="VW1188" s="1"/>
  <c r="VQ1190"/>
  <c r="VW1190" s="1"/>
  <c r="VQ1192"/>
  <c r="VW1192" s="1"/>
  <c r="VQ1179"/>
  <c r="VW1179" s="1"/>
  <c r="VQ1181"/>
  <c r="VW1181" s="1"/>
  <c r="VQ1183"/>
  <c r="VW1183" s="1"/>
  <c r="VQ1185"/>
  <c r="VW1185" s="1"/>
  <c r="VQ1187"/>
  <c r="VW1187" s="1"/>
  <c r="VQ1189"/>
  <c r="VW1189" s="1"/>
  <c r="VQ1191"/>
  <c r="VW1191" s="1"/>
  <c r="UA1180"/>
  <c r="UG1180" s="1"/>
  <c r="UA1182"/>
  <c r="UG1182" s="1"/>
  <c r="UA1184"/>
  <c r="UG1184" s="1"/>
  <c r="UA1186"/>
  <c r="UG1186" s="1"/>
  <c r="UA1188"/>
  <c r="UG1188" s="1"/>
  <c r="UA1190"/>
  <c r="UG1190" s="1"/>
  <c r="UA1192"/>
  <c r="UG1192" s="1"/>
  <c r="UA1179"/>
  <c r="UG1179" s="1"/>
  <c r="UA1181"/>
  <c r="UG1181" s="1"/>
  <c r="UA1183"/>
  <c r="UG1183" s="1"/>
  <c r="UA1185"/>
  <c r="UG1185" s="1"/>
  <c r="UA1187"/>
  <c r="UG1187" s="1"/>
  <c r="UA1189"/>
  <c r="UG1189" s="1"/>
  <c r="UA1191"/>
  <c r="UG1191" s="1"/>
  <c r="SK1180"/>
  <c r="SQ1180" s="1"/>
  <c r="SK1182"/>
  <c r="SQ1182" s="1"/>
  <c r="SK1184"/>
  <c r="SQ1184" s="1"/>
  <c r="SK1186"/>
  <c r="SQ1186" s="1"/>
  <c r="SK1188"/>
  <c r="SQ1188" s="1"/>
  <c r="SK1190"/>
  <c r="SQ1190" s="1"/>
  <c r="SK1192"/>
  <c r="SQ1192" s="1"/>
  <c r="SK1179"/>
  <c r="SQ1179" s="1"/>
  <c r="SK1181"/>
  <c r="SQ1181" s="1"/>
  <c r="SK1183"/>
  <c r="SQ1183" s="1"/>
  <c r="SK1185"/>
  <c r="SQ1185" s="1"/>
  <c r="SK1187"/>
  <c r="SQ1187" s="1"/>
  <c r="SK1189"/>
  <c r="SQ1189" s="1"/>
  <c r="SK1191"/>
  <c r="SQ1191" s="1"/>
  <c r="QU1180"/>
  <c r="RA1180" s="1"/>
  <c r="QU1182"/>
  <c r="RA1182" s="1"/>
  <c r="QU1184"/>
  <c r="RA1184" s="1"/>
  <c r="QU1186"/>
  <c r="RA1186" s="1"/>
  <c r="QU1188"/>
  <c r="RA1188" s="1"/>
  <c r="QU1190"/>
  <c r="RA1190" s="1"/>
  <c r="QU1192"/>
  <c r="RA1192" s="1"/>
  <c r="QU1179"/>
  <c r="RA1179" s="1"/>
  <c r="QU1181"/>
  <c r="RA1181" s="1"/>
  <c r="QU1183"/>
  <c r="RA1183" s="1"/>
  <c r="QU1185"/>
  <c r="RA1185" s="1"/>
  <c r="QU1187"/>
  <c r="RA1187" s="1"/>
  <c r="QU1189"/>
  <c r="RA1189" s="1"/>
  <c r="QU1191"/>
  <c r="RA1191" s="1"/>
  <c r="PE1180"/>
  <c r="PK1180" s="1"/>
  <c r="PE1182"/>
  <c r="PK1182" s="1"/>
  <c r="PE1184"/>
  <c r="PK1184" s="1"/>
  <c r="PE1186"/>
  <c r="PK1186" s="1"/>
  <c r="PE1188"/>
  <c r="PK1188" s="1"/>
  <c r="PE1190"/>
  <c r="PK1190" s="1"/>
  <c r="PE1192"/>
  <c r="PK1192" s="1"/>
  <c r="PE1179"/>
  <c r="PK1179" s="1"/>
  <c r="PE1181"/>
  <c r="PK1181" s="1"/>
  <c r="PE1183"/>
  <c r="PK1183" s="1"/>
  <c r="PE1185"/>
  <c r="PK1185" s="1"/>
  <c r="PE1187"/>
  <c r="PK1187" s="1"/>
  <c r="PE1189"/>
  <c r="PK1189" s="1"/>
  <c r="PE1191"/>
  <c r="PK1191" s="1"/>
  <c r="NO1180"/>
  <c r="NU1180" s="1"/>
  <c r="NO1182"/>
  <c r="NU1182" s="1"/>
  <c r="NO1184"/>
  <c r="NU1184" s="1"/>
  <c r="NO1186"/>
  <c r="NU1186" s="1"/>
  <c r="NO1188"/>
  <c r="NU1188" s="1"/>
  <c r="NO1190"/>
  <c r="NU1190" s="1"/>
  <c r="NO1192"/>
  <c r="NU1192" s="1"/>
  <c r="NO1179"/>
  <c r="NU1179" s="1"/>
  <c r="NO1181"/>
  <c r="NU1181" s="1"/>
  <c r="NO1183"/>
  <c r="NU1183" s="1"/>
  <c r="NO1185"/>
  <c r="NU1185" s="1"/>
  <c r="NO1187"/>
  <c r="NU1187" s="1"/>
  <c r="NO1189"/>
  <c r="NU1189" s="1"/>
  <c r="NO1191"/>
  <c r="NU1191" s="1"/>
  <c r="LY1180"/>
  <c r="ME1180" s="1"/>
  <c r="LY1182"/>
  <c r="ME1182" s="1"/>
  <c r="LY1184"/>
  <c r="ME1184" s="1"/>
  <c r="LY1186"/>
  <c r="ME1186" s="1"/>
  <c r="LY1188"/>
  <c r="ME1188" s="1"/>
  <c r="LY1190"/>
  <c r="ME1190" s="1"/>
  <c r="LY1192"/>
  <c r="ME1192" s="1"/>
  <c r="LY1179"/>
  <c r="ME1179" s="1"/>
  <c r="LY1181"/>
  <c r="ME1181" s="1"/>
  <c r="LY1183"/>
  <c r="ME1183" s="1"/>
  <c r="LY1185"/>
  <c r="ME1185" s="1"/>
  <c r="LY1187"/>
  <c r="ME1187" s="1"/>
  <c r="LY1189"/>
  <c r="ME1189" s="1"/>
  <c r="LY1191"/>
  <c r="ME1191" s="1"/>
  <c r="KI1180"/>
  <c r="KO1180" s="1"/>
  <c r="KI1182"/>
  <c r="KO1182" s="1"/>
  <c r="KI1184"/>
  <c r="KO1184" s="1"/>
  <c r="KI1186"/>
  <c r="KO1186" s="1"/>
  <c r="KI1188"/>
  <c r="KO1188" s="1"/>
  <c r="KI1190"/>
  <c r="KO1190" s="1"/>
  <c r="KI1192"/>
  <c r="KO1192" s="1"/>
  <c r="KI1179"/>
  <c r="KO1179" s="1"/>
  <c r="KI1181"/>
  <c r="KO1181" s="1"/>
  <c r="KI1183"/>
  <c r="KO1183" s="1"/>
  <c r="KI1185"/>
  <c r="KO1185" s="1"/>
  <c r="KI1187"/>
  <c r="KO1187" s="1"/>
  <c r="KI1189"/>
  <c r="KO1189" s="1"/>
  <c r="KI1191"/>
  <c r="KO1191" s="1"/>
  <c r="IS1180"/>
  <c r="IY1180" s="1"/>
  <c r="IS1182"/>
  <c r="IY1182" s="1"/>
  <c r="IS1184"/>
  <c r="IY1184" s="1"/>
  <c r="IS1186"/>
  <c r="IY1186" s="1"/>
  <c r="IS1188"/>
  <c r="IY1188" s="1"/>
  <c r="IS1190"/>
  <c r="IY1190" s="1"/>
  <c r="IS1192"/>
  <c r="IY1192" s="1"/>
  <c r="IS1179"/>
  <c r="IY1179" s="1"/>
  <c r="IS1181"/>
  <c r="IY1181" s="1"/>
  <c r="IS1183"/>
  <c r="IY1183" s="1"/>
  <c r="IS1185"/>
  <c r="IY1185" s="1"/>
  <c r="IS1187"/>
  <c r="IY1187" s="1"/>
  <c r="IS1189"/>
  <c r="IY1189" s="1"/>
  <c r="IS1191"/>
  <c r="IY1191" s="1"/>
  <c r="HC1180"/>
  <c r="HI1180" s="1"/>
  <c r="HC1182"/>
  <c r="HI1182" s="1"/>
  <c r="HC1184"/>
  <c r="HI1184" s="1"/>
  <c r="HC1186"/>
  <c r="HI1186" s="1"/>
  <c r="HC1188"/>
  <c r="HI1188" s="1"/>
  <c r="HC1190"/>
  <c r="HI1190" s="1"/>
  <c r="HC1192"/>
  <c r="HI1192" s="1"/>
  <c r="HC1179"/>
  <c r="HI1179" s="1"/>
  <c r="HC1181"/>
  <c r="HI1181" s="1"/>
  <c r="HC1183"/>
  <c r="HI1183" s="1"/>
  <c r="HC1185"/>
  <c r="HI1185" s="1"/>
  <c r="HC1187"/>
  <c r="HI1187" s="1"/>
  <c r="HC1189"/>
  <c r="HI1189" s="1"/>
  <c r="HC1191"/>
  <c r="HI1191" s="1"/>
  <c r="FM1180"/>
  <c r="FS1180" s="1"/>
  <c r="FM1182"/>
  <c r="FS1182" s="1"/>
  <c r="FM1184"/>
  <c r="FS1184" s="1"/>
  <c r="FM1186"/>
  <c r="FS1186" s="1"/>
  <c r="FM1188"/>
  <c r="FS1188" s="1"/>
  <c r="FM1190"/>
  <c r="FS1190" s="1"/>
  <c r="FM1192"/>
  <c r="FS1192" s="1"/>
  <c r="FM1179"/>
  <c r="FS1179" s="1"/>
  <c r="FM1181"/>
  <c r="FS1181" s="1"/>
  <c r="FM1183"/>
  <c r="FS1183" s="1"/>
  <c r="FM1185"/>
  <c r="FS1185" s="1"/>
  <c r="FM1187"/>
  <c r="FS1187" s="1"/>
  <c r="FM1189"/>
  <c r="FS1189" s="1"/>
  <c r="FM1191"/>
  <c r="FS1191" s="1"/>
  <c r="DW1180"/>
  <c r="EC1180" s="1"/>
  <c r="DW1182"/>
  <c r="EC1182" s="1"/>
  <c r="DW1184"/>
  <c r="EC1184" s="1"/>
  <c r="DW1186"/>
  <c r="EC1186" s="1"/>
  <c r="DW1188"/>
  <c r="EC1188" s="1"/>
  <c r="DW1190"/>
  <c r="EC1190" s="1"/>
  <c r="DW1192"/>
  <c r="EC1192" s="1"/>
  <c r="DW1179"/>
  <c r="EC1179" s="1"/>
  <c r="DW1181"/>
  <c r="EC1181" s="1"/>
  <c r="DW1183"/>
  <c r="EC1183" s="1"/>
  <c r="DW1185"/>
  <c r="EC1185" s="1"/>
  <c r="DW1187"/>
  <c r="EC1187" s="1"/>
  <c r="DW1189"/>
  <c r="EC1189" s="1"/>
  <c r="DW1191"/>
  <c r="EC1191" s="1"/>
  <c r="CG1180"/>
  <c r="CM1180" s="1"/>
  <c r="CG1182"/>
  <c r="CM1182" s="1"/>
  <c r="CG1184"/>
  <c r="CM1184" s="1"/>
  <c r="CG1186"/>
  <c r="CM1186" s="1"/>
  <c r="CG1188"/>
  <c r="CM1188" s="1"/>
  <c r="CG1190"/>
  <c r="CM1190" s="1"/>
  <c r="CG1192"/>
  <c r="CM1192" s="1"/>
  <c r="CG1179"/>
  <c r="CM1179" s="1"/>
  <c r="CG1181"/>
  <c r="CM1181" s="1"/>
  <c r="CG1183"/>
  <c r="CM1183" s="1"/>
  <c r="CG1185"/>
  <c r="CM1185" s="1"/>
  <c r="CG1187"/>
  <c r="CM1187" s="1"/>
  <c r="CG1189"/>
  <c r="CM1189" s="1"/>
  <c r="CG1191"/>
  <c r="CM1191" s="1"/>
  <c r="AQ1180"/>
  <c r="AW1180" s="1"/>
  <c r="AQ1182"/>
  <c r="AW1182" s="1"/>
  <c r="AQ1184"/>
  <c r="AW1184" s="1"/>
  <c r="AQ1186"/>
  <c r="AW1186" s="1"/>
  <c r="AQ1188"/>
  <c r="AW1188" s="1"/>
  <c r="AQ1190"/>
  <c r="AW1190" s="1"/>
  <c r="AQ1192"/>
  <c r="AW1192" s="1"/>
  <c r="AQ1179"/>
  <c r="AW1179" s="1"/>
  <c r="AQ1181"/>
  <c r="AW1181" s="1"/>
  <c r="AQ1183"/>
  <c r="AW1183" s="1"/>
  <c r="AQ1185"/>
  <c r="AW1185" s="1"/>
  <c r="AQ1187"/>
  <c r="AW1187" s="1"/>
  <c r="AQ1189"/>
  <c r="AW1189" s="1"/>
  <c r="AQ1191"/>
  <c r="AW1191" s="1"/>
  <c r="YW1180"/>
  <c r="ZC1180" s="1"/>
  <c r="YW1182"/>
  <c r="ZC1182" s="1"/>
  <c r="YW1184"/>
  <c r="ZC1184" s="1"/>
  <c r="YW1186"/>
  <c r="ZC1186" s="1"/>
  <c r="YW1188"/>
  <c r="ZC1188" s="1"/>
  <c r="YW1190"/>
  <c r="ZC1190" s="1"/>
  <c r="YW1192"/>
  <c r="ZC1192" s="1"/>
  <c r="YW1179"/>
  <c r="ZC1179" s="1"/>
  <c r="YW1181"/>
  <c r="ZC1181" s="1"/>
  <c r="YW1183"/>
  <c r="ZC1183" s="1"/>
  <c r="YW1185"/>
  <c r="ZC1185" s="1"/>
  <c r="YW1187"/>
  <c r="ZC1187" s="1"/>
  <c r="YW1189"/>
  <c r="ZC1189" s="1"/>
  <c r="YW1191"/>
  <c r="ZC1191" s="1"/>
  <c r="XG1216"/>
  <c r="XM1216" s="1"/>
  <c r="XG1220"/>
  <c r="XM1220" s="1"/>
  <c r="XG1226"/>
  <c r="XM1226" s="1"/>
  <c r="XG1230"/>
  <c r="XM1230" s="1"/>
  <c r="XG1236"/>
  <c r="XM1236" s="1"/>
  <c r="XG1240"/>
  <c r="XM1240" s="1"/>
  <c r="XG1215"/>
  <c r="XM1215" s="1"/>
  <c r="XG1219"/>
  <c r="XM1219" s="1"/>
  <c r="XG1225"/>
  <c r="XM1225" s="1"/>
  <c r="XG1229"/>
  <c r="XM1229" s="1"/>
  <c r="XG1235"/>
  <c r="XM1235" s="1"/>
  <c r="XG1239"/>
  <c r="XM1239" s="1"/>
  <c r="UA1216"/>
  <c r="UG1216" s="1"/>
  <c r="UA1220"/>
  <c r="UG1220" s="1"/>
  <c r="UA1226"/>
  <c r="UG1226" s="1"/>
  <c r="UA1230"/>
  <c r="UG1230" s="1"/>
  <c r="UA1236"/>
  <c r="UG1236" s="1"/>
  <c r="UA1240"/>
  <c r="UG1240" s="1"/>
  <c r="UA1215"/>
  <c r="UG1215" s="1"/>
  <c r="UA1219"/>
  <c r="UG1219" s="1"/>
  <c r="UA1225"/>
  <c r="UG1225" s="1"/>
  <c r="UA1229"/>
  <c r="UG1229" s="1"/>
  <c r="UA1235"/>
  <c r="UG1235" s="1"/>
  <c r="UA1239"/>
  <c r="UG1239" s="1"/>
  <c r="QU1216"/>
  <c r="RA1216" s="1"/>
  <c r="QU1220"/>
  <c r="RA1220" s="1"/>
  <c r="QU1226"/>
  <c r="RA1226" s="1"/>
  <c r="QU1230"/>
  <c r="RA1230" s="1"/>
  <c r="QU1236"/>
  <c r="RA1236" s="1"/>
  <c r="QU1240"/>
  <c r="RA1240" s="1"/>
  <c r="QU1215"/>
  <c r="RA1215" s="1"/>
  <c r="QU1219"/>
  <c r="RA1219" s="1"/>
  <c r="QU1225"/>
  <c r="RA1225" s="1"/>
  <c r="QU1229"/>
  <c r="RA1229" s="1"/>
  <c r="QU1235"/>
  <c r="RA1235" s="1"/>
  <c r="QU1239"/>
  <c r="RA1239" s="1"/>
  <c r="NO1216"/>
  <c r="NU1216" s="1"/>
  <c r="NO1220"/>
  <c r="NU1220" s="1"/>
  <c r="NO1226"/>
  <c r="NU1226" s="1"/>
  <c r="NO1230"/>
  <c r="NU1230" s="1"/>
  <c r="NO1236"/>
  <c r="NU1236" s="1"/>
  <c r="NO1240"/>
  <c r="NU1240" s="1"/>
  <c r="NO1215"/>
  <c r="NU1215" s="1"/>
  <c r="NO1219"/>
  <c r="NU1219" s="1"/>
  <c r="NO1225"/>
  <c r="NU1225" s="1"/>
  <c r="NO1229"/>
  <c r="NU1229" s="1"/>
  <c r="NO1235"/>
  <c r="NU1235" s="1"/>
  <c r="NO1239"/>
  <c r="NU1239" s="1"/>
  <c r="KI1216"/>
  <c r="KO1216" s="1"/>
  <c r="KI1220"/>
  <c r="KO1220" s="1"/>
  <c r="KI1226"/>
  <c r="KO1226" s="1"/>
  <c r="KI1230"/>
  <c r="KO1230" s="1"/>
  <c r="KI1236"/>
  <c r="KO1236" s="1"/>
  <c r="KI1240"/>
  <c r="KO1240" s="1"/>
  <c r="KI1215"/>
  <c r="KO1215" s="1"/>
  <c r="KI1219"/>
  <c r="KO1219" s="1"/>
  <c r="KI1225"/>
  <c r="KO1225" s="1"/>
  <c r="KI1229"/>
  <c r="KO1229" s="1"/>
  <c r="KI1235"/>
  <c r="KO1235" s="1"/>
  <c r="KI1239"/>
  <c r="KO1239" s="1"/>
  <c r="HC1216"/>
  <c r="HI1216" s="1"/>
  <c r="HC1220"/>
  <c r="HI1220" s="1"/>
  <c r="HC1226"/>
  <c r="HI1226" s="1"/>
  <c r="HC1230"/>
  <c r="HI1230" s="1"/>
  <c r="HC1236"/>
  <c r="HI1236" s="1"/>
  <c r="HC1240"/>
  <c r="HI1240" s="1"/>
  <c r="HC1215"/>
  <c r="HI1215" s="1"/>
  <c r="HC1219"/>
  <c r="HI1219" s="1"/>
  <c r="HC1225"/>
  <c r="HI1225" s="1"/>
  <c r="HC1229"/>
  <c r="HI1229" s="1"/>
  <c r="HC1235"/>
  <c r="HI1235" s="1"/>
  <c r="HC1239"/>
  <c r="HI1239" s="1"/>
  <c r="FM1232"/>
  <c r="FS1232" s="1"/>
  <c r="DW1216"/>
  <c r="EC1216" s="1"/>
  <c r="DW1220"/>
  <c r="EC1220" s="1"/>
  <c r="DW1226"/>
  <c r="EC1226" s="1"/>
  <c r="DW1230"/>
  <c r="EC1230" s="1"/>
  <c r="DW1236"/>
  <c r="EC1236" s="1"/>
  <c r="DW1240"/>
  <c r="EC1240" s="1"/>
  <c r="DW1215"/>
  <c r="EC1215" s="1"/>
  <c r="DW1219"/>
  <c r="EC1219" s="1"/>
  <c r="DW1225"/>
  <c r="EC1225" s="1"/>
  <c r="DW1229"/>
  <c r="EC1229" s="1"/>
  <c r="DW1235"/>
  <c r="EC1235" s="1"/>
  <c r="DW1239"/>
  <c r="EC1239" s="1"/>
  <c r="AQ1216"/>
  <c r="AW1216" s="1"/>
  <c r="AQ1220"/>
  <c r="AW1220" s="1"/>
  <c r="AQ1226"/>
  <c r="AW1226" s="1"/>
  <c r="AQ1230"/>
  <c r="AW1230" s="1"/>
  <c r="AQ1236"/>
  <c r="AW1236" s="1"/>
  <c r="AQ1240"/>
  <c r="AW1240" s="1"/>
  <c r="AQ1215"/>
  <c r="AW1215" s="1"/>
  <c r="AQ1219"/>
  <c r="AW1219" s="1"/>
  <c r="AQ1225"/>
  <c r="AW1225" s="1"/>
  <c r="AQ1229"/>
  <c r="AW1229" s="1"/>
  <c r="AQ1235"/>
  <c r="AW1235" s="1"/>
  <c r="AQ1239"/>
  <c r="AW1239" s="1"/>
  <c r="YB1254"/>
  <c r="YH1254" s="1"/>
  <c r="YB1257"/>
  <c r="YH1257" s="1"/>
  <c r="YB1259"/>
  <c r="YH1259" s="1"/>
  <c r="YB1253"/>
  <c r="YH1253" s="1"/>
  <c r="YB1255"/>
  <c r="YH1255" s="1"/>
  <c r="YB1258"/>
  <c r="YH1258" s="1"/>
  <c r="WL1254"/>
  <c r="WR1254" s="1"/>
  <c r="WL1257"/>
  <c r="WR1257" s="1"/>
  <c r="WL1259"/>
  <c r="WR1259" s="1"/>
  <c r="WL1253"/>
  <c r="WR1253" s="1"/>
  <c r="WL1255"/>
  <c r="WR1255" s="1"/>
  <c r="WL1258"/>
  <c r="WR1258" s="1"/>
  <c r="UV1254"/>
  <c r="VB1254" s="1"/>
  <c r="UV1257"/>
  <c r="VB1257" s="1"/>
  <c r="UV1259"/>
  <c r="VB1259" s="1"/>
  <c r="UV1253"/>
  <c r="VB1253" s="1"/>
  <c r="UV1255"/>
  <c r="VB1255" s="1"/>
  <c r="UV1258"/>
  <c r="VB1258" s="1"/>
  <c r="TF1254"/>
  <c r="TL1254" s="1"/>
  <c r="TF1257"/>
  <c r="TL1257" s="1"/>
  <c r="TF1259"/>
  <c r="TL1259" s="1"/>
  <c r="TF1253"/>
  <c r="TL1253" s="1"/>
  <c r="TF1255"/>
  <c r="TL1255" s="1"/>
  <c r="TF1258"/>
  <c r="TL1258" s="1"/>
  <c r="RP1254"/>
  <c r="RV1254" s="1"/>
  <c r="RP1257"/>
  <c r="RV1257" s="1"/>
  <c r="RP1259"/>
  <c r="RV1259" s="1"/>
  <c r="RP1253"/>
  <c r="RV1253" s="1"/>
  <c r="RP1255"/>
  <c r="RV1255" s="1"/>
  <c r="RP1258"/>
  <c r="RV1258" s="1"/>
  <c r="PZ1254"/>
  <c r="QF1254" s="1"/>
  <c r="PZ1257"/>
  <c r="QF1257" s="1"/>
  <c r="PZ1259"/>
  <c r="QF1259" s="1"/>
  <c r="PZ1253"/>
  <c r="QF1253" s="1"/>
  <c r="PZ1255"/>
  <c r="QF1255" s="1"/>
  <c r="PZ1258"/>
  <c r="QF1258" s="1"/>
  <c r="OJ1254"/>
  <c r="OP1254" s="1"/>
  <c r="OJ1257"/>
  <c r="OP1257" s="1"/>
  <c r="OJ1259"/>
  <c r="OP1259" s="1"/>
  <c r="OJ1253"/>
  <c r="OP1253" s="1"/>
  <c r="OJ1255"/>
  <c r="OP1255" s="1"/>
  <c r="OJ1258"/>
  <c r="OP1258" s="1"/>
  <c r="MT1254"/>
  <c r="MZ1254" s="1"/>
  <c r="MT1257"/>
  <c r="MZ1257" s="1"/>
  <c r="MT1259"/>
  <c r="MZ1259" s="1"/>
  <c r="MT1253"/>
  <c r="MZ1253" s="1"/>
  <c r="MT1255"/>
  <c r="MZ1255" s="1"/>
  <c r="MT1258"/>
  <c r="MZ1258" s="1"/>
  <c r="LD1254"/>
  <c r="LJ1254" s="1"/>
  <c r="LD1257"/>
  <c r="LJ1257" s="1"/>
  <c r="LD1259"/>
  <c r="LJ1259" s="1"/>
  <c r="LD1253"/>
  <c r="LJ1253" s="1"/>
  <c r="LD1255"/>
  <c r="LJ1255" s="1"/>
  <c r="LD1258"/>
  <c r="LJ1258" s="1"/>
  <c r="JN1254"/>
  <c r="JT1254" s="1"/>
  <c r="JN1257"/>
  <c r="JT1257" s="1"/>
  <c r="JN1259"/>
  <c r="JT1259" s="1"/>
  <c r="JN1253"/>
  <c r="JT1253" s="1"/>
  <c r="JN1255"/>
  <c r="JT1255" s="1"/>
  <c r="JN1258"/>
  <c r="JT1258" s="1"/>
  <c r="HX1254"/>
  <c r="ID1254" s="1"/>
  <c r="HX1257"/>
  <c r="ID1257" s="1"/>
  <c r="HX1259"/>
  <c r="ID1259" s="1"/>
  <c r="HX1253"/>
  <c r="ID1253" s="1"/>
  <c r="HX1255"/>
  <c r="ID1255" s="1"/>
  <c r="HX1258"/>
  <c r="ID1258" s="1"/>
  <c r="GH1254"/>
  <c r="GN1254" s="1"/>
  <c r="GH1257"/>
  <c r="GN1257" s="1"/>
  <c r="GH1259"/>
  <c r="GN1259" s="1"/>
  <c r="GH1253"/>
  <c r="GN1253" s="1"/>
  <c r="GH1255"/>
  <c r="GN1255" s="1"/>
  <c r="GH1258"/>
  <c r="GN1258" s="1"/>
  <c r="ER1254"/>
  <c r="EX1254" s="1"/>
  <c r="ER1257"/>
  <c r="EX1257" s="1"/>
  <c r="ER1259"/>
  <c r="EX1259" s="1"/>
  <c r="ER1253"/>
  <c r="EX1253" s="1"/>
  <c r="ER1255"/>
  <c r="EX1255" s="1"/>
  <c r="ER1258"/>
  <c r="EX1258" s="1"/>
  <c r="DB1254"/>
  <c r="DH1254" s="1"/>
  <c r="DB1257"/>
  <c r="DH1257" s="1"/>
  <c r="DB1259"/>
  <c r="DH1259" s="1"/>
  <c r="DB1253"/>
  <c r="DH1253" s="1"/>
  <c r="DB1255"/>
  <c r="DH1255" s="1"/>
  <c r="DB1258"/>
  <c r="DH1258" s="1"/>
  <c r="BL1254"/>
  <c r="BR1254" s="1"/>
  <c r="BL1257"/>
  <c r="BR1257" s="1"/>
  <c r="BL1259"/>
  <c r="BR1259" s="1"/>
  <c r="BL1253"/>
  <c r="BR1253" s="1"/>
  <c r="BL1255"/>
  <c r="BR1255" s="1"/>
  <c r="BL1258"/>
  <c r="BR1258" s="1"/>
  <c r="V1254"/>
  <c r="AB1254" s="1"/>
  <c r="V1257"/>
  <c r="AB1257" s="1"/>
  <c r="V1259"/>
  <c r="AB1259" s="1"/>
  <c r="V1253"/>
  <c r="AB1253" s="1"/>
  <c r="V1255"/>
  <c r="AB1255" s="1"/>
  <c r="V1258"/>
  <c r="AB1258" s="1"/>
  <c r="YE1216"/>
  <c r="YK1216" s="1"/>
  <c r="YE1220"/>
  <c r="YK1220" s="1"/>
  <c r="YE1226"/>
  <c r="YK1226" s="1"/>
  <c r="YE1230"/>
  <c r="YK1230" s="1"/>
  <c r="YE1236"/>
  <c r="YK1236" s="1"/>
  <c r="YE1240"/>
  <c r="YK1240" s="1"/>
  <c r="YE1215"/>
  <c r="YK1215" s="1"/>
  <c r="YE1219"/>
  <c r="YK1219" s="1"/>
  <c r="YE1225"/>
  <c r="YK1225" s="1"/>
  <c r="YE1229"/>
  <c r="YK1229" s="1"/>
  <c r="YE1235"/>
  <c r="YK1235" s="1"/>
  <c r="YE1239"/>
  <c r="YK1239" s="1"/>
  <c r="UY1216"/>
  <c r="VE1216" s="1"/>
  <c r="UY1220"/>
  <c r="VE1220" s="1"/>
  <c r="UY1226"/>
  <c r="VE1226" s="1"/>
  <c r="UY1230"/>
  <c r="VE1230" s="1"/>
  <c r="UY1236"/>
  <c r="VE1236" s="1"/>
  <c r="UY1240"/>
  <c r="VE1240" s="1"/>
  <c r="UY1231"/>
  <c r="VE1231" s="1"/>
  <c r="UY1217"/>
  <c r="VE1217" s="1"/>
  <c r="UY1221"/>
  <c r="VE1221" s="1"/>
  <c r="UY1227"/>
  <c r="VE1227" s="1"/>
  <c r="UY1235"/>
  <c r="VE1235" s="1"/>
  <c r="UY1239"/>
  <c r="VE1239" s="1"/>
  <c r="RS1216"/>
  <c r="RY1216" s="1"/>
  <c r="RS1220"/>
  <c r="RY1220" s="1"/>
  <c r="RS1226"/>
  <c r="RY1226" s="1"/>
  <c r="RS1230"/>
  <c r="RY1230" s="1"/>
  <c r="RS1236"/>
  <c r="RY1236" s="1"/>
  <c r="RS1240"/>
  <c r="RY1240" s="1"/>
  <c r="RS1231"/>
  <c r="RY1231" s="1"/>
  <c r="RS1217"/>
  <c r="RY1217" s="1"/>
  <c r="RS1221"/>
  <c r="RY1221" s="1"/>
  <c r="RS1227"/>
  <c r="RY1227" s="1"/>
  <c r="RS1235"/>
  <c r="RY1235" s="1"/>
  <c r="RS1239"/>
  <c r="RY1239" s="1"/>
  <c r="QC1219"/>
  <c r="QI1219" s="1"/>
  <c r="OM1216"/>
  <c r="OS1216" s="1"/>
  <c r="OM1220"/>
  <c r="OS1220" s="1"/>
  <c r="OM1226"/>
  <c r="OS1226" s="1"/>
  <c r="OM1230"/>
  <c r="OS1230" s="1"/>
  <c r="OM1236"/>
  <c r="OS1236" s="1"/>
  <c r="OM1240"/>
  <c r="OS1240" s="1"/>
  <c r="OM1231"/>
  <c r="OS1231" s="1"/>
  <c r="OM1217"/>
  <c r="OS1217" s="1"/>
  <c r="OM1221"/>
  <c r="OS1221" s="1"/>
  <c r="OM1227"/>
  <c r="OS1227" s="1"/>
  <c r="OM1235"/>
  <c r="OS1235" s="1"/>
  <c r="OM1239"/>
  <c r="OS1239" s="1"/>
  <c r="LG1216"/>
  <c r="LM1216" s="1"/>
  <c r="LG1220"/>
  <c r="LM1220" s="1"/>
  <c r="LG1226"/>
  <c r="LM1226" s="1"/>
  <c r="LG1230"/>
  <c r="LM1230" s="1"/>
  <c r="LG1236"/>
  <c r="LM1236" s="1"/>
  <c r="LG1240"/>
  <c r="LM1240" s="1"/>
  <c r="LG1231"/>
  <c r="LM1231" s="1"/>
  <c r="LG1217"/>
  <c r="LM1217" s="1"/>
  <c r="LG1221"/>
  <c r="LM1221" s="1"/>
  <c r="LG1227"/>
  <c r="LM1227" s="1"/>
  <c r="LG1235"/>
  <c r="LM1235" s="1"/>
  <c r="LG1239"/>
  <c r="LM1239" s="1"/>
  <c r="IA1216"/>
  <c r="IG1216" s="1"/>
  <c r="IA1220"/>
  <c r="IG1220" s="1"/>
  <c r="IA1226"/>
  <c r="IG1226" s="1"/>
  <c r="IA1230"/>
  <c r="IG1230" s="1"/>
  <c r="IA1236"/>
  <c r="IG1236" s="1"/>
  <c r="IA1240"/>
  <c r="IG1240" s="1"/>
  <c r="IA1231"/>
  <c r="IG1231" s="1"/>
  <c r="IA1217"/>
  <c r="IG1217" s="1"/>
  <c r="IA1221"/>
  <c r="IG1221" s="1"/>
  <c r="IA1227"/>
  <c r="IG1227" s="1"/>
  <c r="IA1235"/>
  <c r="IG1235" s="1"/>
  <c r="IA1239"/>
  <c r="IG1239" s="1"/>
  <c r="EU1216"/>
  <c r="FA1216" s="1"/>
  <c r="EU1220"/>
  <c r="FA1220" s="1"/>
  <c r="EU1226"/>
  <c r="FA1226" s="1"/>
  <c r="EU1230"/>
  <c r="FA1230" s="1"/>
  <c r="EU1236"/>
  <c r="FA1236" s="1"/>
  <c r="EU1240"/>
  <c r="FA1240" s="1"/>
  <c r="EU1231"/>
  <c r="FA1231" s="1"/>
  <c r="EU1217"/>
  <c r="FA1217" s="1"/>
  <c r="EU1221"/>
  <c r="FA1221" s="1"/>
  <c r="EU1227"/>
  <c r="FA1227" s="1"/>
  <c r="EU1235"/>
  <c r="FA1235" s="1"/>
  <c r="EU1239"/>
  <c r="FA1239" s="1"/>
  <c r="BO1216"/>
  <c r="BU1216" s="1"/>
  <c r="BO1220"/>
  <c r="BU1220" s="1"/>
  <c r="BO1226"/>
  <c r="BU1226" s="1"/>
  <c r="BO1230"/>
  <c r="BU1230" s="1"/>
  <c r="BO1236"/>
  <c r="BU1236" s="1"/>
  <c r="BO1240"/>
  <c r="BU1240" s="1"/>
  <c r="BO1231"/>
  <c r="BU1231" s="1"/>
  <c r="BO1217"/>
  <c r="BU1217" s="1"/>
  <c r="BO1221"/>
  <c r="BU1221" s="1"/>
  <c r="BO1227"/>
  <c r="BU1227" s="1"/>
  <c r="BO1235"/>
  <c r="BU1235" s="1"/>
  <c r="BO1239"/>
  <c r="BU1239" s="1"/>
  <c r="Y1241"/>
  <c r="AE1241" s="1"/>
  <c r="ZA1259"/>
  <c r="ZG1259" s="1"/>
  <c r="ZA1258"/>
  <c r="ZG1258" s="1"/>
  <c r="ZA1257"/>
  <c r="ZG1257" s="1"/>
  <c r="ZA1255"/>
  <c r="ZG1255" s="1"/>
  <c r="ZA1254"/>
  <c r="ZG1254" s="1"/>
  <c r="ZA1253"/>
  <c r="ZG1253" s="1"/>
  <c r="YV1179"/>
  <c r="ZB1179" s="1"/>
  <c r="YV1181"/>
  <c r="ZB1181" s="1"/>
  <c r="YV1183"/>
  <c r="ZB1183" s="1"/>
  <c r="YV1185"/>
  <c r="ZB1185" s="1"/>
  <c r="YV1187"/>
  <c r="ZB1187" s="1"/>
  <c r="YV1189"/>
  <c r="ZB1189" s="1"/>
  <c r="YV1191"/>
  <c r="ZB1191" s="1"/>
  <c r="YV1180"/>
  <c r="ZB1180" s="1"/>
  <c r="YV1182"/>
  <c r="ZB1182" s="1"/>
  <c r="YV1184"/>
  <c r="ZB1184" s="1"/>
  <c r="YV1186"/>
  <c r="ZB1186" s="1"/>
  <c r="YV1188"/>
  <c r="ZB1188" s="1"/>
  <c r="YV1190"/>
  <c r="ZB1190" s="1"/>
  <c r="YV1192"/>
  <c r="ZB1192" s="1"/>
  <c r="XF1179"/>
  <c r="XL1179" s="1"/>
  <c r="XF1181"/>
  <c r="XL1181" s="1"/>
  <c r="XF1183"/>
  <c r="XL1183" s="1"/>
  <c r="XF1185"/>
  <c r="XL1185" s="1"/>
  <c r="XF1187"/>
  <c r="XL1187" s="1"/>
  <c r="XF1189"/>
  <c r="XL1189" s="1"/>
  <c r="XF1191"/>
  <c r="XL1191" s="1"/>
  <c r="XF1180"/>
  <c r="XL1180" s="1"/>
  <c r="XF1182"/>
  <c r="XL1182" s="1"/>
  <c r="XF1184"/>
  <c r="XL1184" s="1"/>
  <c r="XF1186"/>
  <c r="XL1186" s="1"/>
  <c r="XF1188"/>
  <c r="XL1188" s="1"/>
  <c r="XF1190"/>
  <c r="XL1190" s="1"/>
  <c r="XF1192"/>
  <c r="XL1192" s="1"/>
  <c r="VP1179"/>
  <c r="VV1179" s="1"/>
  <c r="VP1181"/>
  <c r="VV1181" s="1"/>
  <c r="VP1183"/>
  <c r="VV1183" s="1"/>
  <c r="VP1185"/>
  <c r="VV1185" s="1"/>
  <c r="VP1187"/>
  <c r="VV1187" s="1"/>
  <c r="VP1189"/>
  <c r="VV1189" s="1"/>
  <c r="VP1191"/>
  <c r="VV1191" s="1"/>
  <c r="VP1180"/>
  <c r="VV1180" s="1"/>
  <c r="VP1182"/>
  <c r="VV1182" s="1"/>
  <c r="VP1184"/>
  <c r="VV1184" s="1"/>
  <c r="VP1186"/>
  <c r="VV1186" s="1"/>
  <c r="VP1188"/>
  <c r="VV1188" s="1"/>
  <c r="VP1190"/>
  <c r="VV1190" s="1"/>
  <c r="VP1192"/>
  <c r="VV1192" s="1"/>
  <c r="TZ1179"/>
  <c r="UF1179" s="1"/>
  <c r="TZ1181"/>
  <c r="UF1181" s="1"/>
  <c r="TZ1183"/>
  <c r="UF1183" s="1"/>
  <c r="TZ1185"/>
  <c r="UF1185" s="1"/>
  <c r="TZ1187"/>
  <c r="UF1187" s="1"/>
  <c r="TZ1189"/>
  <c r="UF1189" s="1"/>
  <c r="TZ1191"/>
  <c r="UF1191" s="1"/>
  <c r="TZ1180"/>
  <c r="UF1180" s="1"/>
  <c r="TZ1182"/>
  <c r="UF1182" s="1"/>
  <c r="TZ1184"/>
  <c r="UF1184" s="1"/>
  <c r="TZ1186"/>
  <c r="UF1186" s="1"/>
  <c r="TZ1188"/>
  <c r="UF1188" s="1"/>
  <c r="TZ1190"/>
  <c r="UF1190" s="1"/>
  <c r="TZ1192"/>
  <c r="UF1192" s="1"/>
  <c r="SJ1179"/>
  <c r="SP1179" s="1"/>
  <c r="SJ1181"/>
  <c r="SP1181" s="1"/>
  <c r="SJ1183"/>
  <c r="SP1183" s="1"/>
  <c r="SJ1185"/>
  <c r="SP1185" s="1"/>
  <c r="SJ1187"/>
  <c r="SP1187" s="1"/>
  <c r="SJ1189"/>
  <c r="SP1189" s="1"/>
  <c r="SJ1191"/>
  <c r="SP1191" s="1"/>
  <c r="SJ1180"/>
  <c r="SP1180" s="1"/>
  <c r="SJ1182"/>
  <c r="SP1182" s="1"/>
  <c r="SJ1184"/>
  <c r="SP1184" s="1"/>
  <c r="SJ1186"/>
  <c r="SP1186" s="1"/>
  <c r="SJ1188"/>
  <c r="SP1188" s="1"/>
  <c r="SJ1190"/>
  <c r="SP1190" s="1"/>
  <c r="SJ1192"/>
  <c r="SP1192" s="1"/>
  <c r="QT1179"/>
  <c r="QZ1179" s="1"/>
  <c r="QT1181"/>
  <c r="QZ1181" s="1"/>
  <c r="QT1183"/>
  <c r="QZ1183" s="1"/>
  <c r="QT1185"/>
  <c r="QZ1185" s="1"/>
  <c r="QT1187"/>
  <c r="QZ1187" s="1"/>
  <c r="QT1189"/>
  <c r="QZ1189" s="1"/>
  <c r="QT1191"/>
  <c r="QZ1191" s="1"/>
  <c r="QT1180"/>
  <c r="QZ1180" s="1"/>
  <c r="QT1182"/>
  <c r="QZ1182" s="1"/>
  <c r="QT1184"/>
  <c r="QZ1184" s="1"/>
  <c r="QT1186"/>
  <c r="QZ1186" s="1"/>
  <c r="QT1188"/>
  <c r="QZ1188" s="1"/>
  <c r="QT1190"/>
  <c r="QZ1190" s="1"/>
  <c r="QT1192"/>
  <c r="QZ1192" s="1"/>
  <c r="PD1179"/>
  <c r="PJ1179" s="1"/>
  <c r="PD1181"/>
  <c r="PJ1181" s="1"/>
  <c r="PD1183"/>
  <c r="PJ1183" s="1"/>
  <c r="PD1185"/>
  <c r="PJ1185" s="1"/>
  <c r="PD1187"/>
  <c r="PJ1187" s="1"/>
  <c r="PD1189"/>
  <c r="PJ1189" s="1"/>
  <c r="PD1191"/>
  <c r="PJ1191" s="1"/>
  <c r="PD1180"/>
  <c r="PJ1180" s="1"/>
  <c r="PD1182"/>
  <c r="PJ1182" s="1"/>
  <c r="PD1184"/>
  <c r="PJ1184" s="1"/>
  <c r="PD1186"/>
  <c r="PJ1186" s="1"/>
  <c r="PD1188"/>
  <c r="PJ1188" s="1"/>
  <c r="PD1190"/>
  <c r="PJ1190" s="1"/>
  <c r="PD1192"/>
  <c r="PJ1192" s="1"/>
  <c r="NN1179"/>
  <c r="NT1179" s="1"/>
  <c r="NN1181"/>
  <c r="NT1181" s="1"/>
  <c r="NN1183"/>
  <c r="NT1183" s="1"/>
  <c r="NN1185"/>
  <c r="NT1185" s="1"/>
  <c r="NN1187"/>
  <c r="NT1187" s="1"/>
  <c r="NN1189"/>
  <c r="NT1189" s="1"/>
  <c r="NN1191"/>
  <c r="NT1191" s="1"/>
  <c r="NN1180"/>
  <c r="NT1180" s="1"/>
  <c r="NN1182"/>
  <c r="NT1182" s="1"/>
  <c r="NN1184"/>
  <c r="NT1184" s="1"/>
  <c r="NN1186"/>
  <c r="NT1186" s="1"/>
  <c r="NN1188"/>
  <c r="NT1188" s="1"/>
  <c r="NN1190"/>
  <c r="NT1190" s="1"/>
  <c r="NN1192"/>
  <c r="NT1192" s="1"/>
  <c r="LX1179"/>
  <c r="MD1179" s="1"/>
  <c r="LX1181"/>
  <c r="MD1181" s="1"/>
  <c r="LX1183"/>
  <c r="MD1183" s="1"/>
  <c r="LX1185"/>
  <c r="MD1185" s="1"/>
  <c r="LX1187"/>
  <c r="MD1187" s="1"/>
  <c r="LX1189"/>
  <c r="MD1189" s="1"/>
  <c r="LX1191"/>
  <c r="MD1191" s="1"/>
  <c r="LX1180"/>
  <c r="MD1180" s="1"/>
  <c r="LX1182"/>
  <c r="MD1182" s="1"/>
  <c r="LX1184"/>
  <c r="MD1184" s="1"/>
  <c r="LX1186"/>
  <c r="MD1186" s="1"/>
  <c r="LX1188"/>
  <c r="MD1188" s="1"/>
  <c r="LX1190"/>
  <c r="MD1190" s="1"/>
  <c r="LX1192"/>
  <c r="MD1192" s="1"/>
  <c r="KH1179"/>
  <c r="KN1179" s="1"/>
  <c r="KH1181"/>
  <c r="KN1181" s="1"/>
  <c r="KH1183"/>
  <c r="KN1183" s="1"/>
  <c r="KH1185"/>
  <c r="KN1185" s="1"/>
  <c r="KH1187"/>
  <c r="KN1187" s="1"/>
  <c r="KH1189"/>
  <c r="KN1189" s="1"/>
  <c r="KH1191"/>
  <c r="KN1191" s="1"/>
  <c r="KH1180"/>
  <c r="KN1180" s="1"/>
  <c r="KH1182"/>
  <c r="KN1182" s="1"/>
  <c r="KH1184"/>
  <c r="KN1184" s="1"/>
  <c r="KH1186"/>
  <c r="KN1186" s="1"/>
  <c r="KH1188"/>
  <c r="KN1188" s="1"/>
  <c r="KH1190"/>
  <c r="KN1190" s="1"/>
  <c r="KH1192"/>
  <c r="KN1192" s="1"/>
  <c r="IR1179"/>
  <c r="IX1179" s="1"/>
  <c r="IR1181"/>
  <c r="IX1181" s="1"/>
  <c r="IR1183"/>
  <c r="IX1183" s="1"/>
  <c r="IR1185"/>
  <c r="IX1185" s="1"/>
  <c r="IR1187"/>
  <c r="IX1187" s="1"/>
  <c r="IR1189"/>
  <c r="IX1189" s="1"/>
  <c r="IR1191"/>
  <c r="IX1191" s="1"/>
  <c r="IR1180"/>
  <c r="IX1180" s="1"/>
  <c r="IR1182"/>
  <c r="IX1182" s="1"/>
  <c r="IR1184"/>
  <c r="IX1184" s="1"/>
  <c r="IR1186"/>
  <c r="IX1186" s="1"/>
  <c r="IR1188"/>
  <c r="IX1188" s="1"/>
  <c r="IR1190"/>
  <c r="IX1190" s="1"/>
  <c r="IR1192"/>
  <c r="IX1192" s="1"/>
  <c r="HB1179"/>
  <c r="HH1179" s="1"/>
  <c r="HB1181"/>
  <c r="HH1181" s="1"/>
  <c r="HB1183"/>
  <c r="HH1183" s="1"/>
  <c r="HB1185"/>
  <c r="HH1185" s="1"/>
  <c r="HB1187"/>
  <c r="HH1187" s="1"/>
  <c r="HB1189"/>
  <c r="HH1189" s="1"/>
  <c r="HB1191"/>
  <c r="HH1191" s="1"/>
  <c r="HB1180"/>
  <c r="HH1180" s="1"/>
  <c r="HB1182"/>
  <c r="HH1182" s="1"/>
  <c r="HB1184"/>
  <c r="HH1184" s="1"/>
  <c r="HB1186"/>
  <c r="HH1186" s="1"/>
  <c r="HB1188"/>
  <c r="HH1188" s="1"/>
  <c r="HB1190"/>
  <c r="HH1190" s="1"/>
  <c r="HB1192"/>
  <c r="HH1192" s="1"/>
  <c r="FL1179"/>
  <c r="FR1179" s="1"/>
  <c r="FL1181"/>
  <c r="FR1181" s="1"/>
  <c r="FL1183"/>
  <c r="FR1183" s="1"/>
  <c r="FL1185"/>
  <c r="FR1185" s="1"/>
  <c r="FL1187"/>
  <c r="FR1187" s="1"/>
  <c r="FL1189"/>
  <c r="FR1189" s="1"/>
  <c r="FL1191"/>
  <c r="FR1191" s="1"/>
  <c r="FL1180"/>
  <c r="FR1180" s="1"/>
  <c r="FL1182"/>
  <c r="FR1182" s="1"/>
  <c r="FL1184"/>
  <c r="FR1184" s="1"/>
  <c r="FL1186"/>
  <c r="FR1186" s="1"/>
  <c r="FL1188"/>
  <c r="FR1188" s="1"/>
  <c r="FL1190"/>
  <c r="FR1190" s="1"/>
  <c r="FL1192"/>
  <c r="FR1192" s="1"/>
  <c r="DV1179"/>
  <c r="EB1179" s="1"/>
  <c r="DV1181"/>
  <c r="EB1181" s="1"/>
  <c r="DV1183"/>
  <c r="EB1183" s="1"/>
  <c r="DV1185"/>
  <c r="EB1185" s="1"/>
  <c r="DV1187"/>
  <c r="EB1187" s="1"/>
  <c r="DV1189"/>
  <c r="EB1189" s="1"/>
  <c r="DV1191"/>
  <c r="EB1191" s="1"/>
  <c r="DV1180"/>
  <c r="EB1180" s="1"/>
  <c r="DV1182"/>
  <c r="EB1182" s="1"/>
  <c r="DV1184"/>
  <c r="EB1184" s="1"/>
  <c r="DV1186"/>
  <c r="EB1186" s="1"/>
  <c r="DV1188"/>
  <c r="EB1188" s="1"/>
  <c r="DV1190"/>
  <c r="EB1190" s="1"/>
  <c r="DV1192"/>
  <c r="EB1192" s="1"/>
  <c r="CF1179"/>
  <c r="CL1179" s="1"/>
  <c r="CF1181"/>
  <c r="CL1181" s="1"/>
  <c r="CF1183"/>
  <c r="CL1183" s="1"/>
  <c r="CF1185"/>
  <c r="CL1185" s="1"/>
  <c r="CF1187"/>
  <c r="CL1187" s="1"/>
  <c r="CF1189"/>
  <c r="CL1189" s="1"/>
  <c r="CF1191"/>
  <c r="CL1191" s="1"/>
  <c r="CF1180"/>
  <c r="CL1180" s="1"/>
  <c r="CF1182"/>
  <c r="CL1182" s="1"/>
  <c r="CF1184"/>
  <c r="CL1184" s="1"/>
  <c r="CF1186"/>
  <c r="CL1186" s="1"/>
  <c r="CF1188"/>
  <c r="CL1188" s="1"/>
  <c r="CF1190"/>
  <c r="CL1190" s="1"/>
  <c r="CF1192"/>
  <c r="CL1192" s="1"/>
  <c r="AP1179"/>
  <c r="AV1179" s="1"/>
  <c r="AP1181"/>
  <c r="AV1181" s="1"/>
  <c r="AP1183"/>
  <c r="AV1183" s="1"/>
  <c r="AP1185"/>
  <c r="AV1185" s="1"/>
  <c r="AP1187"/>
  <c r="AV1187" s="1"/>
  <c r="AP1189"/>
  <c r="AV1189" s="1"/>
  <c r="AP1191"/>
  <c r="AV1191" s="1"/>
  <c r="AP1180"/>
  <c r="AV1180" s="1"/>
  <c r="AP1182"/>
  <c r="AV1182" s="1"/>
  <c r="AP1184"/>
  <c r="AV1184" s="1"/>
  <c r="AP1186"/>
  <c r="AV1186" s="1"/>
  <c r="AP1188"/>
  <c r="AV1188" s="1"/>
  <c r="AP1190"/>
  <c r="AV1190" s="1"/>
  <c r="AP1192"/>
  <c r="AV1192" s="1"/>
  <c r="YX1179"/>
  <c r="ZD1179" s="1"/>
  <c r="YX1181"/>
  <c r="ZD1181" s="1"/>
  <c r="YX1183"/>
  <c r="ZD1183" s="1"/>
  <c r="YX1185"/>
  <c r="ZD1185" s="1"/>
  <c r="YX1187"/>
  <c r="ZD1187" s="1"/>
  <c r="YX1189"/>
  <c r="ZD1189" s="1"/>
  <c r="YX1191"/>
  <c r="ZD1191" s="1"/>
  <c r="YX1180"/>
  <c r="ZD1180" s="1"/>
  <c r="YX1182"/>
  <c r="ZD1182" s="1"/>
  <c r="YX1184"/>
  <c r="ZD1184" s="1"/>
  <c r="YX1186"/>
  <c r="ZD1186" s="1"/>
  <c r="YX1188"/>
  <c r="ZD1188" s="1"/>
  <c r="YX1190"/>
  <c r="ZD1190" s="1"/>
  <c r="YX1192"/>
  <c r="ZD1192" s="1"/>
  <c r="XH1179"/>
  <c r="XN1179" s="1"/>
  <c r="XH1181"/>
  <c r="XN1181" s="1"/>
  <c r="XH1183"/>
  <c r="XN1183" s="1"/>
  <c r="XH1185"/>
  <c r="XN1185" s="1"/>
  <c r="XH1187"/>
  <c r="XN1187" s="1"/>
  <c r="XH1189"/>
  <c r="XN1189" s="1"/>
  <c r="XH1191"/>
  <c r="XN1191" s="1"/>
  <c r="XH1180"/>
  <c r="XN1180" s="1"/>
  <c r="XH1182"/>
  <c r="XN1182" s="1"/>
  <c r="XH1184"/>
  <c r="XN1184" s="1"/>
  <c r="XH1186"/>
  <c r="XN1186" s="1"/>
  <c r="XH1188"/>
  <c r="XN1188" s="1"/>
  <c r="XH1190"/>
  <c r="XN1190" s="1"/>
  <c r="XH1192"/>
  <c r="XN1192" s="1"/>
  <c r="VR1179"/>
  <c r="VX1179" s="1"/>
  <c r="VR1181"/>
  <c r="VX1181" s="1"/>
  <c r="VR1183"/>
  <c r="VX1183" s="1"/>
  <c r="VR1185"/>
  <c r="VX1185" s="1"/>
  <c r="VR1187"/>
  <c r="VX1187" s="1"/>
  <c r="VR1189"/>
  <c r="VX1189" s="1"/>
  <c r="VR1191"/>
  <c r="VX1191" s="1"/>
  <c r="VR1180"/>
  <c r="VX1180" s="1"/>
  <c r="VR1182"/>
  <c r="VX1182" s="1"/>
  <c r="VR1184"/>
  <c r="VX1184" s="1"/>
  <c r="VR1186"/>
  <c r="VX1186" s="1"/>
  <c r="VR1188"/>
  <c r="VX1188" s="1"/>
  <c r="VR1190"/>
  <c r="VX1190" s="1"/>
  <c r="VR1192"/>
  <c r="VX1192" s="1"/>
  <c r="UB1179"/>
  <c r="UH1179" s="1"/>
  <c r="UB1181"/>
  <c r="UH1181" s="1"/>
  <c r="UB1183"/>
  <c r="UH1183" s="1"/>
  <c r="UB1185"/>
  <c r="UH1185" s="1"/>
  <c r="UB1187"/>
  <c r="UH1187" s="1"/>
  <c r="UB1189"/>
  <c r="UH1189" s="1"/>
  <c r="UB1191"/>
  <c r="UH1191" s="1"/>
  <c r="UB1180"/>
  <c r="UH1180" s="1"/>
  <c r="UB1182"/>
  <c r="UH1182" s="1"/>
  <c r="UB1184"/>
  <c r="UH1184" s="1"/>
  <c r="UB1186"/>
  <c r="UH1186" s="1"/>
  <c r="UB1188"/>
  <c r="UH1188" s="1"/>
  <c r="UB1190"/>
  <c r="UH1190" s="1"/>
  <c r="UB1192"/>
  <c r="UH1192" s="1"/>
  <c r="SL1179"/>
  <c r="SR1179" s="1"/>
  <c r="SL1181"/>
  <c r="SR1181" s="1"/>
  <c r="SL1183"/>
  <c r="SR1183" s="1"/>
  <c r="SL1185"/>
  <c r="SR1185" s="1"/>
  <c r="SL1187"/>
  <c r="SR1187" s="1"/>
  <c r="SL1189"/>
  <c r="SR1189" s="1"/>
  <c r="SL1191"/>
  <c r="SR1191" s="1"/>
  <c r="SL1180"/>
  <c r="SR1180" s="1"/>
  <c r="SL1182"/>
  <c r="SR1182" s="1"/>
  <c r="SL1184"/>
  <c r="SR1184" s="1"/>
  <c r="SL1186"/>
  <c r="SR1186" s="1"/>
  <c r="SL1188"/>
  <c r="SR1188" s="1"/>
  <c r="SL1190"/>
  <c r="SR1190" s="1"/>
  <c r="SL1192"/>
  <c r="SR1192" s="1"/>
  <c r="QV1179"/>
  <c r="RB1179" s="1"/>
  <c r="QV1181"/>
  <c r="RB1181" s="1"/>
  <c r="QV1183"/>
  <c r="RB1183" s="1"/>
  <c r="QV1185"/>
  <c r="RB1185" s="1"/>
  <c r="QV1187"/>
  <c r="RB1187" s="1"/>
  <c r="QV1189"/>
  <c r="RB1189" s="1"/>
  <c r="QV1191"/>
  <c r="RB1191" s="1"/>
  <c r="QV1180"/>
  <c r="RB1180" s="1"/>
  <c r="QV1182"/>
  <c r="RB1182" s="1"/>
  <c r="QV1184"/>
  <c r="RB1184" s="1"/>
  <c r="QV1186"/>
  <c r="RB1186" s="1"/>
  <c r="QV1188"/>
  <c r="RB1188" s="1"/>
  <c r="QV1190"/>
  <c r="RB1190" s="1"/>
  <c r="QV1192"/>
  <c r="RB1192" s="1"/>
  <c r="PF1179"/>
  <c r="PL1179" s="1"/>
  <c r="PF1181"/>
  <c r="PL1181" s="1"/>
  <c r="PF1183"/>
  <c r="PL1183" s="1"/>
  <c r="PF1185"/>
  <c r="PL1185" s="1"/>
  <c r="PF1187"/>
  <c r="PL1187" s="1"/>
  <c r="PF1189"/>
  <c r="PL1189" s="1"/>
  <c r="PF1191"/>
  <c r="PL1191" s="1"/>
  <c r="PF1180"/>
  <c r="PL1180" s="1"/>
  <c r="PF1182"/>
  <c r="PL1182" s="1"/>
  <c r="PF1184"/>
  <c r="PL1184" s="1"/>
  <c r="PF1186"/>
  <c r="PL1186" s="1"/>
  <c r="PF1188"/>
  <c r="PL1188" s="1"/>
  <c r="PF1190"/>
  <c r="PL1190" s="1"/>
  <c r="PF1192"/>
  <c r="PL1192" s="1"/>
  <c r="NP1179"/>
  <c r="NV1179" s="1"/>
  <c r="NP1181"/>
  <c r="NV1181" s="1"/>
  <c r="NP1183"/>
  <c r="NV1183" s="1"/>
  <c r="NP1185"/>
  <c r="NV1185" s="1"/>
  <c r="NP1187"/>
  <c r="NV1187" s="1"/>
  <c r="NP1189"/>
  <c r="NV1189" s="1"/>
  <c r="NP1191"/>
  <c r="NV1191" s="1"/>
  <c r="NP1180"/>
  <c r="NV1180" s="1"/>
  <c r="NP1182"/>
  <c r="NV1182" s="1"/>
  <c r="NP1184"/>
  <c r="NV1184" s="1"/>
  <c r="NP1186"/>
  <c r="NV1186" s="1"/>
  <c r="NP1188"/>
  <c r="NV1188" s="1"/>
  <c r="NP1190"/>
  <c r="NV1190" s="1"/>
  <c r="NP1192"/>
  <c r="NV1192" s="1"/>
  <c r="LZ1179"/>
  <c r="MF1179" s="1"/>
  <c r="LZ1181"/>
  <c r="MF1181" s="1"/>
  <c r="LZ1183"/>
  <c r="MF1183" s="1"/>
  <c r="LZ1185"/>
  <c r="MF1185" s="1"/>
  <c r="LZ1187"/>
  <c r="MF1187" s="1"/>
  <c r="LZ1189"/>
  <c r="MF1189" s="1"/>
  <c r="LZ1191"/>
  <c r="MF1191" s="1"/>
  <c r="LZ1180"/>
  <c r="MF1180" s="1"/>
  <c r="LZ1182"/>
  <c r="MF1182" s="1"/>
  <c r="LZ1184"/>
  <c r="MF1184" s="1"/>
  <c r="LZ1186"/>
  <c r="MF1186" s="1"/>
  <c r="LZ1188"/>
  <c r="MF1188" s="1"/>
  <c r="LZ1190"/>
  <c r="MF1190" s="1"/>
  <c r="LZ1192"/>
  <c r="MF1192" s="1"/>
  <c r="KJ1179"/>
  <c r="KP1179" s="1"/>
  <c r="KJ1181"/>
  <c r="KP1181" s="1"/>
  <c r="KJ1183"/>
  <c r="KP1183" s="1"/>
  <c r="KJ1185"/>
  <c r="KP1185" s="1"/>
  <c r="KJ1187"/>
  <c r="KP1187" s="1"/>
  <c r="KJ1189"/>
  <c r="KP1189" s="1"/>
  <c r="KJ1191"/>
  <c r="KP1191" s="1"/>
  <c r="KJ1180"/>
  <c r="KP1180" s="1"/>
  <c r="KJ1182"/>
  <c r="KP1182" s="1"/>
  <c r="KJ1184"/>
  <c r="KP1184" s="1"/>
  <c r="KJ1186"/>
  <c r="KP1186" s="1"/>
  <c r="KJ1188"/>
  <c r="KP1188" s="1"/>
  <c r="KJ1190"/>
  <c r="KP1190" s="1"/>
  <c r="KJ1192"/>
  <c r="KP1192" s="1"/>
  <c r="IT1179"/>
  <c r="IZ1179" s="1"/>
  <c r="IT1181"/>
  <c r="IZ1181" s="1"/>
  <c r="IT1183"/>
  <c r="IZ1183" s="1"/>
  <c r="IT1185"/>
  <c r="IZ1185" s="1"/>
  <c r="IT1187"/>
  <c r="IZ1187" s="1"/>
  <c r="IT1189"/>
  <c r="IZ1189" s="1"/>
  <c r="IT1191"/>
  <c r="IZ1191" s="1"/>
  <c r="IT1180"/>
  <c r="IZ1180" s="1"/>
  <c r="IT1182"/>
  <c r="IZ1182" s="1"/>
  <c r="IT1184"/>
  <c r="IZ1184" s="1"/>
  <c r="IT1186"/>
  <c r="IZ1186" s="1"/>
  <c r="IT1188"/>
  <c r="IZ1188" s="1"/>
  <c r="IT1190"/>
  <c r="IZ1190" s="1"/>
  <c r="IT1192"/>
  <c r="IZ1192" s="1"/>
  <c r="HD1179"/>
  <c r="HJ1179" s="1"/>
  <c r="HD1181"/>
  <c r="HJ1181" s="1"/>
  <c r="HD1183"/>
  <c r="HJ1183" s="1"/>
  <c r="HD1185"/>
  <c r="HJ1185" s="1"/>
  <c r="HD1187"/>
  <c r="HJ1187" s="1"/>
  <c r="HD1189"/>
  <c r="HJ1189" s="1"/>
  <c r="HD1191"/>
  <c r="HJ1191" s="1"/>
  <c r="HD1180"/>
  <c r="HJ1180" s="1"/>
  <c r="HD1182"/>
  <c r="HJ1182" s="1"/>
  <c r="HD1184"/>
  <c r="HJ1184" s="1"/>
  <c r="HD1186"/>
  <c r="HJ1186" s="1"/>
  <c r="HD1188"/>
  <c r="HJ1188" s="1"/>
  <c r="HD1190"/>
  <c r="HJ1190" s="1"/>
  <c r="HD1192"/>
  <c r="HJ1192" s="1"/>
  <c r="FN1179"/>
  <c r="FT1179" s="1"/>
  <c r="FN1181"/>
  <c r="FT1181" s="1"/>
  <c r="FN1183"/>
  <c r="FT1183" s="1"/>
  <c r="FN1185"/>
  <c r="FT1185" s="1"/>
  <c r="FN1187"/>
  <c r="FT1187" s="1"/>
  <c r="FN1189"/>
  <c r="FT1189" s="1"/>
  <c r="FN1191"/>
  <c r="FT1191" s="1"/>
  <c r="FN1180"/>
  <c r="FT1180" s="1"/>
  <c r="FN1182"/>
  <c r="FT1182" s="1"/>
  <c r="FN1184"/>
  <c r="FT1184" s="1"/>
  <c r="FN1186"/>
  <c r="FT1186" s="1"/>
  <c r="FN1188"/>
  <c r="FT1188" s="1"/>
  <c r="FN1190"/>
  <c r="FT1190" s="1"/>
  <c r="FN1192"/>
  <c r="FT1192" s="1"/>
  <c r="DX1179"/>
  <c r="ED1179" s="1"/>
  <c r="DX1181"/>
  <c r="ED1181" s="1"/>
  <c r="DX1183"/>
  <c r="ED1183" s="1"/>
  <c r="DX1185"/>
  <c r="ED1185" s="1"/>
  <c r="DX1187"/>
  <c r="ED1187" s="1"/>
  <c r="DX1189"/>
  <c r="ED1189" s="1"/>
  <c r="DX1191"/>
  <c r="ED1191" s="1"/>
  <c r="DX1180"/>
  <c r="ED1180" s="1"/>
  <c r="DX1182"/>
  <c r="ED1182" s="1"/>
  <c r="DX1184"/>
  <c r="ED1184" s="1"/>
  <c r="DX1186"/>
  <c r="ED1186" s="1"/>
  <c r="DX1188"/>
  <c r="ED1188" s="1"/>
  <c r="DX1190"/>
  <c r="ED1190" s="1"/>
  <c r="DX1192"/>
  <c r="ED1192" s="1"/>
  <c r="CH1179"/>
  <c r="CN1179" s="1"/>
  <c r="CH1181"/>
  <c r="CN1181" s="1"/>
  <c r="CH1183"/>
  <c r="CN1183" s="1"/>
  <c r="CH1185"/>
  <c r="CN1185" s="1"/>
  <c r="CH1187"/>
  <c r="CN1187" s="1"/>
  <c r="CH1189"/>
  <c r="CN1189" s="1"/>
  <c r="CH1191"/>
  <c r="CN1191" s="1"/>
  <c r="CH1180"/>
  <c r="CN1180" s="1"/>
  <c r="CH1182"/>
  <c r="CN1182" s="1"/>
  <c r="CH1184"/>
  <c r="CN1184" s="1"/>
  <c r="CH1186"/>
  <c r="CN1186" s="1"/>
  <c r="CH1188"/>
  <c r="CN1188" s="1"/>
  <c r="CH1190"/>
  <c r="CN1190" s="1"/>
  <c r="CH1192"/>
  <c r="CN1192" s="1"/>
  <c r="AR1179"/>
  <c r="AX1179" s="1"/>
  <c r="AR1181"/>
  <c r="AX1181" s="1"/>
  <c r="AR1183"/>
  <c r="AX1183" s="1"/>
  <c r="AR1185"/>
  <c r="AX1185" s="1"/>
  <c r="AR1187"/>
  <c r="AX1187" s="1"/>
  <c r="AR1189"/>
  <c r="AX1189" s="1"/>
  <c r="AR1191"/>
  <c r="AX1191" s="1"/>
  <c r="AR1180"/>
  <c r="AX1180" s="1"/>
  <c r="AR1182"/>
  <c r="AX1182" s="1"/>
  <c r="AR1184"/>
  <c r="AX1184" s="1"/>
  <c r="AR1186"/>
  <c r="AX1186" s="1"/>
  <c r="AR1188"/>
  <c r="AX1188" s="1"/>
  <c r="AR1190"/>
  <c r="AX1190" s="1"/>
  <c r="AR1192"/>
  <c r="AX1192" s="1"/>
  <c r="YV1215"/>
  <c r="ZB1215" s="1"/>
  <c r="YV1219"/>
  <c r="ZB1219" s="1"/>
  <c r="YV1225"/>
  <c r="ZB1225" s="1"/>
  <c r="YV1229"/>
  <c r="ZB1229" s="1"/>
  <c r="YV1235"/>
  <c r="ZB1235" s="1"/>
  <c r="YV1239"/>
  <c r="ZB1239" s="1"/>
  <c r="YV1240"/>
  <c r="ZB1240" s="1"/>
  <c r="YV1218"/>
  <c r="ZB1218" s="1"/>
  <c r="YV1222"/>
  <c r="ZB1222" s="1"/>
  <c r="YV1228"/>
  <c r="ZB1228" s="1"/>
  <c r="YV1232"/>
  <c r="ZB1232" s="1"/>
  <c r="YV1238"/>
  <c r="ZB1238" s="1"/>
  <c r="VP1215"/>
  <c r="VV1215" s="1"/>
  <c r="VP1219"/>
  <c r="VV1219" s="1"/>
  <c r="VP1225"/>
  <c r="VV1225" s="1"/>
  <c r="VP1229"/>
  <c r="VV1229" s="1"/>
  <c r="VP1237"/>
  <c r="VV1237" s="1"/>
  <c r="VP1241"/>
  <c r="VV1241" s="1"/>
  <c r="VP1216"/>
  <c r="VV1216" s="1"/>
  <c r="VP1220"/>
  <c r="VV1220" s="1"/>
  <c r="VP1226"/>
  <c r="VV1226" s="1"/>
  <c r="VP1230"/>
  <c r="VV1230" s="1"/>
  <c r="VP1236"/>
  <c r="VV1236" s="1"/>
  <c r="VP1240"/>
  <c r="VV1240" s="1"/>
  <c r="SJ1215"/>
  <c r="SP1215" s="1"/>
  <c r="SJ1219"/>
  <c r="SP1219" s="1"/>
  <c r="SJ1225"/>
  <c r="SP1225" s="1"/>
  <c r="SJ1229"/>
  <c r="SP1229" s="1"/>
  <c r="SJ1237"/>
  <c r="SP1237" s="1"/>
  <c r="SJ1241"/>
  <c r="SP1241" s="1"/>
  <c r="SJ1216"/>
  <c r="SP1216" s="1"/>
  <c r="SJ1220"/>
  <c r="SP1220" s="1"/>
  <c r="SJ1226"/>
  <c r="SP1226" s="1"/>
  <c r="SJ1230"/>
  <c r="SP1230" s="1"/>
  <c r="SJ1236"/>
  <c r="SP1236" s="1"/>
  <c r="SJ1240"/>
  <c r="SP1240" s="1"/>
  <c r="PD1215"/>
  <c r="PJ1215" s="1"/>
  <c r="PD1219"/>
  <c r="PJ1219" s="1"/>
  <c r="PD1225"/>
  <c r="PJ1225" s="1"/>
  <c r="PD1229"/>
  <c r="PJ1229" s="1"/>
  <c r="PD1237"/>
  <c r="PJ1237" s="1"/>
  <c r="PD1241"/>
  <c r="PJ1241" s="1"/>
  <c r="PD1216"/>
  <c r="PJ1216" s="1"/>
  <c r="PD1220"/>
  <c r="PJ1220" s="1"/>
  <c r="PD1226"/>
  <c r="PJ1226" s="1"/>
  <c r="PD1230"/>
  <c r="PJ1230" s="1"/>
  <c r="PD1236"/>
  <c r="PJ1236" s="1"/>
  <c r="PD1240"/>
  <c r="PJ1240" s="1"/>
  <c r="LX1215"/>
  <c r="MD1215" s="1"/>
  <c r="LX1219"/>
  <c r="MD1219" s="1"/>
  <c r="LX1225"/>
  <c r="MD1225" s="1"/>
  <c r="LX1229"/>
  <c r="MD1229" s="1"/>
  <c r="LX1237"/>
  <c r="MD1237" s="1"/>
  <c r="LX1241"/>
  <c r="MD1241" s="1"/>
  <c r="LX1216"/>
  <c r="MD1216" s="1"/>
  <c r="LX1220"/>
  <c r="MD1220" s="1"/>
  <c r="LX1226"/>
  <c r="MD1226" s="1"/>
  <c r="LX1230"/>
  <c r="MD1230" s="1"/>
  <c r="LX1236"/>
  <c r="MD1236" s="1"/>
  <c r="LX1240"/>
  <c r="MD1240" s="1"/>
  <c r="IR1215"/>
  <c r="IX1215" s="1"/>
  <c r="IR1219"/>
  <c r="IX1219" s="1"/>
  <c r="IR1225"/>
  <c r="IX1225" s="1"/>
  <c r="IR1229"/>
  <c r="IX1229" s="1"/>
  <c r="IR1237"/>
  <c r="IX1237" s="1"/>
  <c r="IR1239"/>
  <c r="IX1239" s="1"/>
  <c r="IR1241"/>
  <c r="IX1241" s="1"/>
  <c r="IR1231"/>
  <c r="IX1231" s="1"/>
  <c r="IR1216"/>
  <c r="IX1216" s="1"/>
  <c r="IR1218"/>
  <c r="IX1218" s="1"/>
  <c r="IR1220"/>
  <c r="IX1220" s="1"/>
  <c r="IR1222"/>
  <c r="IX1222" s="1"/>
  <c r="IR1226"/>
  <c r="IX1226" s="1"/>
  <c r="IR1228"/>
  <c r="IX1228" s="1"/>
  <c r="IR1230"/>
  <c r="IX1230" s="1"/>
  <c r="IR1232"/>
  <c r="IX1232" s="1"/>
  <c r="IR1236"/>
  <c r="IX1236" s="1"/>
  <c r="IR1238"/>
  <c r="IX1238" s="1"/>
  <c r="IR1240"/>
  <c r="IX1240" s="1"/>
  <c r="IR1242"/>
  <c r="IX1242" s="1"/>
  <c r="HB1235"/>
  <c r="HH1235" s="1"/>
  <c r="FL1215"/>
  <c r="FR1215" s="1"/>
  <c r="FL1217"/>
  <c r="FR1217" s="1"/>
  <c r="FL1219"/>
  <c r="FR1219" s="1"/>
  <c r="FL1221"/>
  <c r="FR1221" s="1"/>
  <c r="FL1225"/>
  <c r="FR1225" s="1"/>
  <c r="FL1227"/>
  <c r="FR1227" s="1"/>
  <c r="FL1229"/>
  <c r="FR1229" s="1"/>
  <c r="FL1235"/>
  <c r="FR1235" s="1"/>
  <c r="FL1237"/>
  <c r="FR1237" s="1"/>
  <c r="FL1239"/>
  <c r="FR1239" s="1"/>
  <c r="FL1241"/>
  <c r="FR1241" s="1"/>
  <c r="FL1231"/>
  <c r="FR1231" s="1"/>
  <c r="FL1216"/>
  <c r="FR1216" s="1"/>
  <c r="FL1218"/>
  <c r="FR1218" s="1"/>
  <c r="FL1220"/>
  <c r="FR1220" s="1"/>
  <c r="FL1222"/>
  <c r="FR1222" s="1"/>
  <c r="FL1226"/>
  <c r="FR1226" s="1"/>
  <c r="FL1228"/>
  <c r="FR1228" s="1"/>
  <c r="FL1230"/>
  <c r="FR1230" s="1"/>
  <c r="FL1232"/>
  <c r="FR1232" s="1"/>
  <c r="FL1236"/>
  <c r="FR1236" s="1"/>
  <c r="FL1238"/>
  <c r="FR1238" s="1"/>
  <c r="FL1240"/>
  <c r="FR1240" s="1"/>
  <c r="FL1242"/>
  <c r="FR1242" s="1"/>
  <c r="CF1215"/>
  <c r="CL1215" s="1"/>
  <c r="CF1217"/>
  <c r="CL1217" s="1"/>
  <c r="CF1219"/>
  <c r="CL1219" s="1"/>
  <c r="CF1221"/>
  <c r="CL1221" s="1"/>
  <c r="CF1225"/>
  <c r="CL1225" s="1"/>
  <c r="CF1227"/>
  <c r="CL1227" s="1"/>
  <c r="CF1229"/>
  <c r="CL1229" s="1"/>
  <c r="CF1235"/>
  <c r="CL1235" s="1"/>
  <c r="CF1237"/>
  <c r="CL1237" s="1"/>
  <c r="CF1239"/>
  <c r="CL1239" s="1"/>
  <c r="CF1241"/>
  <c r="CL1241" s="1"/>
  <c r="CF1231"/>
  <c r="CL1231" s="1"/>
  <c r="CF1216"/>
  <c r="CL1216" s="1"/>
  <c r="CF1218"/>
  <c r="CL1218" s="1"/>
  <c r="CF1220"/>
  <c r="CL1220" s="1"/>
  <c r="CF1222"/>
  <c r="CL1222" s="1"/>
  <c r="CF1226"/>
  <c r="CL1226" s="1"/>
  <c r="CF1228"/>
  <c r="CL1228" s="1"/>
  <c r="CF1230"/>
  <c r="CL1230" s="1"/>
  <c r="CF1232"/>
  <c r="CL1232" s="1"/>
  <c r="CF1236"/>
  <c r="CL1236" s="1"/>
  <c r="CF1238"/>
  <c r="CL1238" s="1"/>
  <c r="CF1240"/>
  <c r="CL1240" s="1"/>
  <c r="CF1242"/>
  <c r="CL1242" s="1"/>
  <c r="YX1215"/>
  <c r="ZD1215" s="1"/>
  <c r="YX1217"/>
  <c r="ZD1217" s="1"/>
  <c r="YX1219"/>
  <c r="ZD1219" s="1"/>
  <c r="YX1221"/>
  <c r="ZD1221" s="1"/>
  <c r="YX1225"/>
  <c r="ZD1225" s="1"/>
  <c r="YX1227"/>
  <c r="ZD1227" s="1"/>
  <c r="YX1229"/>
  <c r="ZD1229" s="1"/>
  <c r="YX1231"/>
  <c r="ZD1231" s="1"/>
  <c r="YX1235"/>
  <c r="ZD1235" s="1"/>
  <c r="YX1237"/>
  <c r="ZD1237" s="1"/>
  <c r="YX1239"/>
  <c r="ZD1239" s="1"/>
  <c r="YX1241"/>
  <c r="ZD1241" s="1"/>
  <c r="YX1240"/>
  <c r="ZD1240" s="1"/>
  <c r="YX1216"/>
  <c r="ZD1216" s="1"/>
  <c r="YX1218"/>
  <c r="ZD1218" s="1"/>
  <c r="YX1220"/>
  <c r="ZD1220" s="1"/>
  <c r="YX1222"/>
  <c r="ZD1222" s="1"/>
  <c r="YX1226"/>
  <c r="ZD1226" s="1"/>
  <c r="YX1228"/>
  <c r="ZD1228" s="1"/>
  <c r="YX1230"/>
  <c r="ZD1230" s="1"/>
  <c r="YX1232"/>
  <c r="ZD1232" s="1"/>
  <c r="YX1236"/>
  <c r="ZD1236" s="1"/>
  <c r="YX1238"/>
  <c r="ZD1238" s="1"/>
  <c r="YX1242"/>
  <c r="ZD1242" s="1"/>
  <c r="VR1215"/>
  <c r="VX1215" s="1"/>
  <c r="VR1217"/>
  <c r="VX1217" s="1"/>
  <c r="VR1219"/>
  <c r="VX1219" s="1"/>
  <c r="VR1221"/>
  <c r="VX1221" s="1"/>
  <c r="VR1225"/>
  <c r="VX1225" s="1"/>
  <c r="VR1227"/>
  <c r="VX1227" s="1"/>
  <c r="VR1229"/>
  <c r="VX1229" s="1"/>
  <c r="VR1235"/>
  <c r="VX1235" s="1"/>
  <c r="VR1237"/>
  <c r="VX1237" s="1"/>
  <c r="VR1239"/>
  <c r="VX1239" s="1"/>
  <c r="VR1241"/>
  <c r="VX1241" s="1"/>
  <c r="VR1231"/>
  <c r="VX1231" s="1"/>
  <c r="VR1216"/>
  <c r="VX1216" s="1"/>
  <c r="VR1218"/>
  <c r="VX1218" s="1"/>
  <c r="VR1220"/>
  <c r="VX1220" s="1"/>
  <c r="VR1222"/>
  <c r="VX1222" s="1"/>
  <c r="VR1226"/>
  <c r="VX1226" s="1"/>
  <c r="VR1228"/>
  <c r="VX1228" s="1"/>
  <c r="VR1230"/>
  <c r="VX1230" s="1"/>
  <c r="VR1232"/>
  <c r="VX1232" s="1"/>
  <c r="VR1236"/>
  <c r="VX1236" s="1"/>
  <c r="VR1238"/>
  <c r="VX1238" s="1"/>
  <c r="VR1240"/>
  <c r="VX1240" s="1"/>
  <c r="VR1242"/>
  <c r="VX1242" s="1"/>
  <c r="SL1215"/>
  <c r="SR1215" s="1"/>
  <c r="SL1217"/>
  <c r="SR1217" s="1"/>
  <c r="SL1219"/>
  <c r="SR1219" s="1"/>
  <c r="SL1221"/>
  <c r="SR1221" s="1"/>
  <c r="SL1225"/>
  <c r="SR1225" s="1"/>
  <c r="SL1227"/>
  <c r="SR1227" s="1"/>
  <c r="SL1229"/>
  <c r="SR1229" s="1"/>
  <c r="SL1235"/>
  <c r="SR1235" s="1"/>
  <c r="SL1237"/>
  <c r="SR1237" s="1"/>
  <c r="SL1239"/>
  <c r="SR1239" s="1"/>
  <c r="SL1241"/>
  <c r="SR1241" s="1"/>
  <c r="SL1231"/>
  <c r="SR1231" s="1"/>
  <c r="SL1216"/>
  <c r="SR1216" s="1"/>
  <c r="SL1218"/>
  <c r="SR1218" s="1"/>
  <c r="SL1220"/>
  <c r="SR1220" s="1"/>
  <c r="SL1222"/>
  <c r="SR1222" s="1"/>
  <c r="SL1226"/>
  <c r="SR1226" s="1"/>
  <c r="SL1228"/>
  <c r="SR1228" s="1"/>
  <c r="SL1230"/>
  <c r="SR1230" s="1"/>
  <c r="SL1232"/>
  <c r="SR1232" s="1"/>
  <c r="SL1236"/>
  <c r="SR1236" s="1"/>
  <c r="SL1238"/>
  <c r="SR1238" s="1"/>
  <c r="SL1240"/>
  <c r="SR1240" s="1"/>
  <c r="SL1242"/>
  <c r="SR1242" s="1"/>
  <c r="QV1222"/>
  <c r="RB1222" s="1"/>
  <c r="PF1215"/>
  <c r="PL1215" s="1"/>
  <c r="PF1217"/>
  <c r="PL1217" s="1"/>
  <c r="PF1219"/>
  <c r="PL1219" s="1"/>
  <c r="PF1221"/>
  <c r="PL1221" s="1"/>
  <c r="PF1225"/>
  <c r="PL1225" s="1"/>
  <c r="PF1227"/>
  <c r="PL1227" s="1"/>
  <c r="PF1229"/>
  <c r="PL1229" s="1"/>
  <c r="PF1235"/>
  <c r="PL1235" s="1"/>
  <c r="PF1237"/>
  <c r="PL1237" s="1"/>
  <c r="PF1239"/>
  <c r="PL1239" s="1"/>
  <c r="PF1241"/>
  <c r="PL1241" s="1"/>
  <c r="PF1231"/>
  <c r="PL1231" s="1"/>
  <c r="PF1216"/>
  <c r="PL1216" s="1"/>
  <c r="PF1218"/>
  <c r="PL1218" s="1"/>
  <c r="PF1220"/>
  <c r="PL1220" s="1"/>
  <c r="PF1222"/>
  <c r="PL1222" s="1"/>
  <c r="PF1226"/>
  <c r="PL1226" s="1"/>
  <c r="PF1228"/>
  <c r="PL1228" s="1"/>
  <c r="PF1230"/>
  <c r="PL1230" s="1"/>
  <c r="PF1232"/>
  <c r="PL1232" s="1"/>
  <c r="PF1236"/>
  <c r="PL1236" s="1"/>
  <c r="PF1238"/>
  <c r="PL1238" s="1"/>
  <c r="PF1240"/>
  <c r="PL1240" s="1"/>
  <c r="PF1242"/>
  <c r="PL1242" s="1"/>
  <c r="LZ1215"/>
  <c r="MF1215" s="1"/>
  <c r="LZ1217"/>
  <c r="MF1217" s="1"/>
  <c r="LZ1219"/>
  <c r="MF1219" s="1"/>
  <c r="LZ1221"/>
  <c r="MF1221" s="1"/>
  <c r="LZ1225"/>
  <c r="MF1225" s="1"/>
  <c r="LZ1227"/>
  <c r="MF1227" s="1"/>
  <c r="LZ1229"/>
  <c r="MF1229" s="1"/>
  <c r="LZ1235"/>
  <c r="MF1235" s="1"/>
  <c r="LZ1237"/>
  <c r="MF1237" s="1"/>
  <c r="LZ1239"/>
  <c r="MF1239" s="1"/>
  <c r="LZ1241"/>
  <c r="MF1241" s="1"/>
  <c r="LZ1231"/>
  <c r="MF1231" s="1"/>
  <c r="LZ1216"/>
  <c r="MF1216" s="1"/>
  <c r="LZ1218"/>
  <c r="MF1218" s="1"/>
  <c r="LZ1220"/>
  <c r="MF1220" s="1"/>
  <c r="LZ1222"/>
  <c r="MF1222" s="1"/>
  <c r="LZ1226"/>
  <c r="MF1226" s="1"/>
  <c r="LZ1228"/>
  <c r="MF1228" s="1"/>
  <c r="LZ1230"/>
  <c r="MF1230" s="1"/>
  <c r="LZ1232"/>
  <c r="MF1232" s="1"/>
  <c r="LZ1236"/>
  <c r="MF1236" s="1"/>
  <c r="LZ1238"/>
  <c r="MF1238" s="1"/>
  <c r="LZ1240"/>
  <c r="MF1240" s="1"/>
  <c r="LZ1242"/>
  <c r="MF1242" s="1"/>
  <c r="IT1215"/>
  <c r="IZ1215" s="1"/>
  <c r="IT1217"/>
  <c r="IZ1217" s="1"/>
  <c r="IT1219"/>
  <c r="IZ1219" s="1"/>
  <c r="IT1221"/>
  <c r="IZ1221" s="1"/>
  <c r="IT1225"/>
  <c r="IZ1225" s="1"/>
  <c r="IT1227"/>
  <c r="IZ1227" s="1"/>
  <c r="IT1229"/>
  <c r="IZ1229" s="1"/>
  <c r="IT1235"/>
  <c r="IZ1235" s="1"/>
  <c r="IT1237"/>
  <c r="IZ1237" s="1"/>
  <c r="IT1239"/>
  <c r="IZ1239" s="1"/>
  <c r="IT1241"/>
  <c r="IZ1241" s="1"/>
  <c r="IT1231"/>
  <c r="IZ1231" s="1"/>
  <c r="IT1216"/>
  <c r="IZ1216" s="1"/>
  <c r="IT1218"/>
  <c r="IZ1218" s="1"/>
  <c r="IT1220"/>
  <c r="IZ1220" s="1"/>
  <c r="IT1222"/>
  <c r="IZ1222" s="1"/>
  <c r="IT1226"/>
  <c r="IZ1226" s="1"/>
  <c r="IT1228"/>
  <c r="IZ1228" s="1"/>
  <c r="IT1230"/>
  <c r="IZ1230" s="1"/>
  <c r="IT1232"/>
  <c r="IZ1232" s="1"/>
  <c r="IT1236"/>
  <c r="IZ1236" s="1"/>
  <c r="IT1238"/>
  <c r="IZ1238" s="1"/>
  <c r="IT1240"/>
  <c r="IZ1240" s="1"/>
  <c r="IT1242"/>
  <c r="IZ1242" s="1"/>
  <c r="HD1235"/>
  <c r="HJ1235" s="1"/>
  <c r="FN1215"/>
  <c r="FT1215" s="1"/>
  <c r="FN1217"/>
  <c r="FT1217" s="1"/>
  <c r="FN1219"/>
  <c r="FT1219" s="1"/>
  <c r="FN1221"/>
  <c r="FT1221" s="1"/>
  <c r="FN1225"/>
  <c r="FT1225" s="1"/>
  <c r="FN1227"/>
  <c r="FT1227" s="1"/>
  <c r="FN1229"/>
  <c r="FT1229" s="1"/>
  <c r="FN1235"/>
  <c r="FT1235" s="1"/>
  <c r="FN1237"/>
  <c r="FT1237" s="1"/>
  <c r="FN1239"/>
  <c r="FT1239" s="1"/>
  <c r="FN1241"/>
  <c r="FT1241" s="1"/>
  <c r="FN1231"/>
  <c r="FT1231" s="1"/>
  <c r="FN1216"/>
  <c r="FT1216" s="1"/>
  <c r="FN1218"/>
  <c r="FT1218" s="1"/>
  <c r="FN1220"/>
  <c r="FT1220" s="1"/>
  <c r="FN1222"/>
  <c r="FT1222" s="1"/>
  <c r="FN1226"/>
  <c r="FT1226" s="1"/>
  <c r="FN1228"/>
  <c r="FT1228" s="1"/>
  <c r="FN1230"/>
  <c r="FT1230" s="1"/>
  <c r="FN1232"/>
  <c r="FT1232" s="1"/>
  <c r="FN1236"/>
  <c r="FT1236" s="1"/>
  <c r="FN1238"/>
  <c r="FT1238" s="1"/>
  <c r="FN1240"/>
  <c r="FT1240" s="1"/>
  <c r="FN1242"/>
  <c r="FT1242" s="1"/>
  <c r="CH1215"/>
  <c r="CN1215" s="1"/>
  <c r="CH1217"/>
  <c r="CN1217" s="1"/>
  <c r="CH1219"/>
  <c r="CN1219" s="1"/>
  <c r="CH1221"/>
  <c r="CN1221" s="1"/>
  <c r="CH1225"/>
  <c r="CN1225" s="1"/>
  <c r="CH1227"/>
  <c r="CN1227" s="1"/>
  <c r="CH1229"/>
  <c r="CN1229" s="1"/>
  <c r="CH1235"/>
  <c r="CN1235" s="1"/>
  <c r="CH1237"/>
  <c r="CN1237" s="1"/>
  <c r="CH1239"/>
  <c r="CN1239" s="1"/>
  <c r="CH1241"/>
  <c r="CN1241" s="1"/>
  <c r="CH1231"/>
  <c r="CN1231" s="1"/>
  <c r="CH1216"/>
  <c r="CN1216" s="1"/>
  <c r="CH1218"/>
  <c r="CN1218" s="1"/>
  <c r="CH1220"/>
  <c r="CN1220" s="1"/>
  <c r="CH1222"/>
  <c r="CN1222" s="1"/>
  <c r="CH1226"/>
  <c r="CN1226" s="1"/>
  <c r="CH1228"/>
  <c r="CN1228" s="1"/>
  <c r="CH1230"/>
  <c r="CN1230" s="1"/>
  <c r="CH1232"/>
  <c r="CN1232" s="1"/>
  <c r="CH1236"/>
  <c r="CN1236" s="1"/>
  <c r="CH1238"/>
  <c r="CN1238" s="1"/>
  <c r="CH1240"/>
  <c r="CN1240" s="1"/>
  <c r="CH1242"/>
  <c r="CN1242" s="1"/>
  <c r="AR1242"/>
  <c r="AX1242" s="1"/>
  <c r="YA1253"/>
  <c r="YG1253" s="1"/>
  <c r="YA1255"/>
  <c r="YG1255" s="1"/>
  <c r="YA1258"/>
  <c r="YG1258" s="1"/>
  <c r="YA1254"/>
  <c r="YG1254" s="1"/>
  <c r="YA1257"/>
  <c r="YG1257" s="1"/>
  <c r="YA1259"/>
  <c r="YG1259" s="1"/>
  <c r="WK1253"/>
  <c r="WQ1253" s="1"/>
  <c r="WK1255"/>
  <c r="WQ1255" s="1"/>
  <c r="WK1258"/>
  <c r="WQ1258" s="1"/>
  <c r="WK1254"/>
  <c r="WQ1254" s="1"/>
  <c r="WK1257"/>
  <c r="WQ1257" s="1"/>
  <c r="WK1259"/>
  <c r="WQ1259" s="1"/>
  <c r="UU1253"/>
  <c r="VA1253" s="1"/>
  <c r="UU1255"/>
  <c r="VA1255" s="1"/>
  <c r="UU1258"/>
  <c r="VA1258" s="1"/>
  <c r="UU1254"/>
  <c r="VA1254" s="1"/>
  <c r="UU1257"/>
  <c r="VA1257" s="1"/>
  <c r="UU1259"/>
  <c r="VA1259" s="1"/>
  <c r="TE1253"/>
  <c r="TK1253" s="1"/>
  <c r="TE1255"/>
  <c r="TK1255" s="1"/>
  <c r="TE1258"/>
  <c r="TK1258" s="1"/>
  <c r="TE1254"/>
  <c r="TK1254" s="1"/>
  <c r="TE1257"/>
  <c r="TK1257" s="1"/>
  <c r="TE1259"/>
  <c r="TK1259" s="1"/>
  <c r="RO1253"/>
  <c r="RU1253" s="1"/>
  <c r="RO1255"/>
  <c r="RU1255" s="1"/>
  <c r="RO1258"/>
  <c r="RU1258" s="1"/>
  <c r="RO1254"/>
  <c r="RU1254" s="1"/>
  <c r="RO1257"/>
  <c r="RU1257" s="1"/>
  <c r="RO1259"/>
  <c r="RU1259" s="1"/>
  <c r="PY1253"/>
  <c r="QE1253" s="1"/>
  <c r="PY1255"/>
  <c r="QE1255" s="1"/>
  <c r="PY1258"/>
  <c r="QE1258" s="1"/>
  <c r="PY1254"/>
  <c r="QE1254" s="1"/>
  <c r="PY1257"/>
  <c r="QE1257" s="1"/>
  <c r="PY1259"/>
  <c r="QE1259" s="1"/>
  <c r="OI1253"/>
  <c r="OO1253" s="1"/>
  <c r="OI1255"/>
  <c r="OO1255" s="1"/>
  <c r="OI1258"/>
  <c r="OO1258" s="1"/>
  <c r="OI1254"/>
  <c r="OO1254" s="1"/>
  <c r="OI1257"/>
  <c r="OO1257" s="1"/>
  <c r="OI1259"/>
  <c r="OO1259" s="1"/>
  <c r="MS1253"/>
  <c r="MY1253" s="1"/>
  <c r="MS1255"/>
  <c r="MY1255" s="1"/>
  <c r="MS1258"/>
  <c r="MY1258" s="1"/>
  <c r="MS1254"/>
  <c r="MY1254" s="1"/>
  <c r="MS1257"/>
  <c r="MY1257" s="1"/>
  <c r="MS1259"/>
  <c r="MY1259" s="1"/>
  <c r="LC1253"/>
  <c r="LI1253" s="1"/>
  <c r="LC1255"/>
  <c r="LI1255" s="1"/>
  <c r="LC1258"/>
  <c r="LI1258" s="1"/>
  <c r="LC1254"/>
  <c r="LI1254" s="1"/>
  <c r="LC1257"/>
  <c r="LI1257" s="1"/>
  <c r="LC1259"/>
  <c r="LI1259" s="1"/>
  <c r="JM1253"/>
  <c r="JS1253" s="1"/>
  <c r="JM1255"/>
  <c r="JS1255" s="1"/>
  <c r="JM1258"/>
  <c r="JS1258" s="1"/>
  <c r="JM1254"/>
  <c r="JS1254" s="1"/>
  <c r="JM1257"/>
  <c r="JS1257" s="1"/>
  <c r="JM1259"/>
  <c r="JS1259" s="1"/>
  <c r="HW1253"/>
  <c r="IC1253" s="1"/>
  <c r="HW1255"/>
  <c r="IC1255" s="1"/>
  <c r="HW1258"/>
  <c r="IC1258" s="1"/>
  <c r="HW1254"/>
  <c r="IC1254" s="1"/>
  <c r="HW1257"/>
  <c r="IC1257" s="1"/>
  <c r="HW1259"/>
  <c r="IC1259" s="1"/>
  <c r="GG1253"/>
  <c r="GM1253" s="1"/>
  <c r="GG1255"/>
  <c r="GM1255" s="1"/>
  <c r="GG1258"/>
  <c r="GM1258" s="1"/>
  <c r="GG1254"/>
  <c r="GM1254" s="1"/>
  <c r="GG1257"/>
  <c r="GM1257" s="1"/>
  <c r="GG1259"/>
  <c r="GM1259" s="1"/>
  <c r="EQ1253"/>
  <c r="EW1253" s="1"/>
  <c r="EQ1255"/>
  <c r="EW1255" s="1"/>
  <c r="EQ1258"/>
  <c r="EW1258" s="1"/>
  <c r="EQ1254"/>
  <c r="EW1254" s="1"/>
  <c r="EQ1257"/>
  <c r="EW1257" s="1"/>
  <c r="EQ1259"/>
  <c r="EW1259" s="1"/>
  <c r="DA1253"/>
  <c r="DG1253" s="1"/>
  <c r="DA1255"/>
  <c r="DG1255" s="1"/>
  <c r="DA1258"/>
  <c r="DG1258" s="1"/>
  <c r="DA1254"/>
  <c r="DG1254" s="1"/>
  <c r="DA1257"/>
  <c r="DG1257" s="1"/>
  <c r="DA1259"/>
  <c r="DG1259" s="1"/>
  <c r="BK1253"/>
  <c r="BQ1253" s="1"/>
  <c r="BK1255"/>
  <c r="BQ1255" s="1"/>
  <c r="BK1258"/>
  <c r="BQ1258" s="1"/>
  <c r="BK1254"/>
  <c r="BQ1254" s="1"/>
  <c r="BK1257"/>
  <c r="BQ1257" s="1"/>
  <c r="BK1259"/>
  <c r="BQ1259" s="1"/>
  <c r="U1253"/>
  <c r="AA1253" s="1"/>
  <c r="U1255"/>
  <c r="AA1255" s="1"/>
  <c r="U1258"/>
  <c r="AA1258" s="1"/>
  <c r="U1254"/>
  <c r="AA1254" s="1"/>
  <c r="U1257"/>
  <c r="AA1257" s="1"/>
  <c r="U1259"/>
  <c r="AA1259" s="1"/>
  <c r="YC1253"/>
  <c r="YI1253" s="1"/>
  <c r="YC1255"/>
  <c r="YI1255" s="1"/>
  <c r="YC1258"/>
  <c r="YI1258" s="1"/>
  <c r="YC1254"/>
  <c r="YI1254" s="1"/>
  <c r="YC1257"/>
  <c r="YI1257" s="1"/>
  <c r="YC1259"/>
  <c r="YI1259" s="1"/>
  <c r="WM1253"/>
  <c r="WS1253" s="1"/>
  <c r="WM1255"/>
  <c r="WS1255" s="1"/>
  <c r="WM1258"/>
  <c r="WS1258" s="1"/>
  <c r="WM1254"/>
  <c r="WS1254" s="1"/>
  <c r="WM1257"/>
  <c r="WS1257" s="1"/>
  <c r="WM1259"/>
  <c r="WS1259" s="1"/>
  <c r="UW1253"/>
  <c r="VC1253" s="1"/>
  <c r="UW1255"/>
  <c r="VC1255" s="1"/>
  <c r="UW1258"/>
  <c r="VC1258" s="1"/>
  <c r="UW1254"/>
  <c r="VC1254" s="1"/>
  <c r="UW1257"/>
  <c r="VC1257" s="1"/>
  <c r="UW1259"/>
  <c r="VC1259" s="1"/>
  <c r="TG1253"/>
  <c r="TM1253" s="1"/>
  <c r="TG1255"/>
  <c r="TM1255" s="1"/>
  <c r="TG1258"/>
  <c r="TM1258" s="1"/>
  <c r="TG1254"/>
  <c r="TM1254" s="1"/>
  <c r="TG1257"/>
  <c r="TM1257" s="1"/>
  <c r="TG1259"/>
  <c r="TM1259" s="1"/>
  <c r="RQ1253"/>
  <c r="RW1253" s="1"/>
  <c r="RQ1255"/>
  <c r="RW1255" s="1"/>
  <c r="RQ1258"/>
  <c r="RW1258" s="1"/>
  <c r="RQ1254"/>
  <c r="RW1254" s="1"/>
  <c r="RQ1257"/>
  <c r="RW1257" s="1"/>
  <c r="RQ1259"/>
  <c r="RW1259" s="1"/>
  <c r="QA1253"/>
  <c r="QG1253" s="1"/>
  <c r="QA1255"/>
  <c r="QG1255" s="1"/>
  <c r="QA1258"/>
  <c r="QG1258" s="1"/>
  <c r="QA1254"/>
  <c r="QG1254" s="1"/>
  <c r="QA1257"/>
  <c r="QG1257" s="1"/>
  <c r="QA1259"/>
  <c r="QG1259" s="1"/>
  <c r="OK1253"/>
  <c r="OQ1253" s="1"/>
  <c r="OK1255"/>
  <c r="OQ1255" s="1"/>
  <c r="OK1258"/>
  <c r="OQ1258" s="1"/>
  <c r="OK1254"/>
  <c r="OQ1254" s="1"/>
  <c r="OK1257"/>
  <c r="OQ1257" s="1"/>
  <c r="OK1259"/>
  <c r="OQ1259" s="1"/>
  <c r="MU1253"/>
  <c r="NA1253" s="1"/>
  <c r="MU1255"/>
  <c r="NA1255" s="1"/>
  <c r="MU1258"/>
  <c r="NA1258" s="1"/>
  <c r="MU1254"/>
  <c r="NA1254" s="1"/>
  <c r="MU1257"/>
  <c r="NA1257" s="1"/>
  <c r="MU1259"/>
  <c r="NA1259" s="1"/>
  <c r="LE1253"/>
  <c r="LK1253" s="1"/>
  <c r="LE1255"/>
  <c r="LK1255" s="1"/>
  <c r="LE1258"/>
  <c r="LK1258" s="1"/>
  <c r="LE1254"/>
  <c r="LK1254" s="1"/>
  <c r="LE1257"/>
  <c r="LK1257" s="1"/>
  <c r="LE1259"/>
  <c r="LK1259" s="1"/>
  <c r="JO1253"/>
  <c r="JU1253" s="1"/>
  <c r="JO1255"/>
  <c r="JU1255" s="1"/>
  <c r="JO1258"/>
  <c r="JU1258" s="1"/>
  <c r="JO1254"/>
  <c r="JU1254" s="1"/>
  <c r="JO1257"/>
  <c r="JU1257" s="1"/>
  <c r="JO1259"/>
  <c r="JU1259" s="1"/>
  <c r="HY1253"/>
  <c r="IE1253" s="1"/>
  <c r="HY1255"/>
  <c r="IE1255" s="1"/>
  <c r="HY1258"/>
  <c r="IE1258" s="1"/>
  <c r="HY1254"/>
  <c r="IE1254" s="1"/>
  <c r="HY1257"/>
  <c r="IE1257" s="1"/>
  <c r="HY1259"/>
  <c r="IE1259" s="1"/>
  <c r="GI1253"/>
  <c r="GO1253" s="1"/>
  <c r="GI1255"/>
  <c r="GO1255" s="1"/>
  <c r="GI1258"/>
  <c r="GO1258" s="1"/>
  <c r="GI1254"/>
  <c r="GO1254" s="1"/>
  <c r="GI1257"/>
  <c r="GO1257" s="1"/>
  <c r="GI1259"/>
  <c r="GO1259" s="1"/>
  <c r="ES1253"/>
  <c r="EY1253" s="1"/>
  <c r="ES1255"/>
  <c r="EY1255" s="1"/>
  <c r="ES1258"/>
  <c r="EY1258" s="1"/>
  <c r="ES1254"/>
  <c r="EY1254" s="1"/>
  <c r="ES1257"/>
  <c r="EY1257" s="1"/>
  <c r="ES1259"/>
  <c r="EY1259" s="1"/>
  <c r="DC1253"/>
  <c r="DI1253" s="1"/>
  <c r="DC1255"/>
  <c r="DI1255" s="1"/>
  <c r="DC1258"/>
  <c r="DI1258" s="1"/>
  <c r="DC1254"/>
  <c r="DI1254" s="1"/>
  <c r="DC1257"/>
  <c r="DI1257" s="1"/>
  <c r="DC1259"/>
  <c r="DI1259" s="1"/>
  <c r="BM1253"/>
  <c r="BS1253" s="1"/>
  <c r="BM1255"/>
  <c r="BS1255" s="1"/>
  <c r="BM1258"/>
  <c r="BS1258" s="1"/>
  <c r="BM1254"/>
  <c r="BS1254" s="1"/>
  <c r="BM1257"/>
  <c r="BS1257" s="1"/>
  <c r="BM1259"/>
  <c r="BS1259" s="1"/>
  <c r="W1253"/>
  <c r="AC1253" s="1"/>
  <c r="W1255"/>
  <c r="AC1255" s="1"/>
  <c r="W1258"/>
  <c r="AC1258" s="1"/>
  <c r="W1254"/>
  <c r="AC1254" s="1"/>
  <c r="W1257"/>
  <c r="AC1257" s="1"/>
  <c r="W1259"/>
  <c r="AC1259" s="1"/>
  <c r="YD1215"/>
  <c r="YJ1215" s="1"/>
  <c r="YD1217"/>
  <c r="YJ1217" s="1"/>
  <c r="YD1219"/>
  <c r="YJ1219" s="1"/>
  <c r="YD1221"/>
  <c r="YJ1221" s="1"/>
  <c r="YD1225"/>
  <c r="YJ1225" s="1"/>
  <c r="YD1227"/>
  <c r="YJ1227" s="1"/>
  <c r="YD1229"/>
  <c r="YJ1229" s="1"/>
  <c r="YD1231"/>
  <c r="YJ1231" s="1"/>
  <c r="YD1235"/>
  <c r="YJ1235" s="1"/>
  <c r="YD1237"/>
  <c r="YJ1237" s="1"/>
  <c r="YD1239"/>
  <c r="YJ1239" s="1"/>
  <c r="YD1241"/>
  <c r="YJ1241" s="1"/>
  <c r="YD1216"/>
  <c r="YJ1216" s="1"/>
  <c r="YD1218"/>
  <c r="YJ1218" s="1"/>
  <c r="YD1220"/>
  <c r="YJ1220" s="1"/>
  <c r="YD1222"/>
  <c r="YJ1222" s="1"/>
  <c r="YD1226"/>
  <c r="YJ1226" s="1"/>
  <c r="YD1228"/>
  <c r="YJ1228" s="1"/>
  <c r="YD1230"/>
  <c r="YJ1230" s="1"/>
  <c r="YD1232"/>
  <c r="YJ1232" s="1"/>
  <c r="YD1236"/>
  <c r="YJ1236" s="1"/>
  <c r="YD1238"/>
  <c r="YJ1238" s="1"/>
  <c r="YD1240"/>
  <c r="YJ1240" s="1"/>
  <c r="YD1242"/>
  <c r="YJ1242" s="1"/>
  <c r="UX1215"/>
  <c r="VD1215" s="1"/>
  <c r="UX1217"/>
  <c r="VD1217" s="1"/>
  <c r="UX1219"/>
  <c r="VD1219" s="1"/>
  <c r="UX1221"/>
  <c r="VD1221" s="1"/>
  <c r="UX1225"/>
  <c r="VD1225" s="1"/>
  <c r="UX1227"/>
  <c r="VD1227" s="1"/>
  <c r="UX1229"/>
  <c r="VD1229" s="1"/>
  <c r="UX1231"/>
  <c r="VD1231" s="1"/>
  <c r="UX1235"/>
  <c r="VD1235" s="1"/>
  <c r="UX1237"/>
  <c r="VD1237" s="1"/>
  <c r="UX1239"/>
  <c r="VD1239" s="1"/>
  <c r="UX1241"/>
  <c r="VD1241" s="1"/>
  <c r="UX1216"/>
  <c r="VD1216" s="1"/>
  <c r="UX1218"/>
  <c r="VD1218" s="1"/>
  <c r="UX1220"/>
  <c r="VD1220" s="1"/>
  <c r="UX1222"/>
  <c r="VD1222" s="1"/>
  <c r="UX1226"/>
  <c r="VD1226" s="1"/>
  <c r="UX1228"/>
  <c r="VD1228" s="1"/>
  <c r="UX1230"/>
  <c r="VD1230" s="1"/>
  <c r="UX1232"/>
  <c r="VD1232" s="1"/>
  <c r="UX1236"/>
  <c r="VD1236" s="1"/>
  <c r="UX1238"/>
  <c r="VD1238" s="1"/>
  <c r="UX1240"/>
  <c r="VD1240" s="1"/>
  <c r="UX1242"/>
  <c r="VD1242" s="1"/>
  <c r="RR1215"/>
  <c r="RX1215" s="1"/>
  <c r="RR1217"/>
  <c r="RX1217" s="1"/>
  <c r="RR1219"/>
  <c r="RX1219" s="1"/>
  <c r="RR1221"/>
  <c r="RX1221" s="1"/>
  <c r="RR1225"/>
  <c r="RX1225" s="1"/>
  <c r="RR1227"/>
  <c r="RX1227" s="1"/>
  <c r="RR1229"/>
  <c r="RX1229" s="1"/>
  <c r="RR1231"/>
  <c r="RX1231" s="1"/>
  <c r="RR1235"/>
  <c r="RX1235" s="1"/>
  <c r="RR1237"/>
  <c r="RX1237" s="1"/>
  <c r="RR1239"/>
  <c r="RX1239" s="1"/>
  <c r="RR1241"/>
  <c r="RX1241" s="1"/>
  <c r="RR1216"/>
  <c r="RX1216" s="1"/>
  <c r="RR1218"/>
  <c r="RX1218" s="1"/>
  <c r="RR1220"/>
  <c r="RX1220" s="1"/>
  <c r="RR1222"/>
  <c r="RX1222" s="1"/>
  <c r="RR1226"/>
  <c r="RX1226" s="1"/>
  <c r="RR1228"/>
  <c r="RX1228" s="1"/>
  <c r="RR1230"/>
  <c r="RX1230" s="1"/>
  <c r="RR1232"/>
  <c r="RX1232" s="1"/>
  <c r="RR1236"/>
  <c r="RX1236" s="1"/>
  <c r="RR1238"/>
  <c r="RX1238" s="1"/>
  <c r="RR1240"/>
  <c r="RX1240" s="1"/>
  <c r="RR1242"/>
  <c r="RX1242" s="1"/>
  <c r="QB1222"/>
  <c r="QH1222" s="1"/>
  <c r="OL1215"/>
  <c r="OR1215" s="1"/>
  <c r="OL1217"/>
  <c r="OR1217" s="1"/>
  <c r="OL1219"/>
  <c r="OR1219" s="1"/>
  <c r="OL1221"/>
  <c r="OR1221" s="1"/>
  <c r="OL1225"/>
  <c r="OR1225" s="1"/>
  <c r="OL1227"/>
  <c r="OR1227" s="1"/>
  <c r="OL1229"/>
  <c r="OR1229" s="1"/>
  <c r="OL1231"/>
  <c r="OR1231" s="1"/>
  <c r="OL1235"/>
  <c r="OR1235" s="1"/>
  <c r="OL1237"/>
  <c r="OR1237" s="1"/>
  <c r="OL1239"/>
  <c r="OR1239" s="1"/>
  <c r="OL1241"/>
  <c r="OR1241" s="1"/>
  <c r="OL1216"/>
  <c r="OR1216" s="1"/>
  <c r="OL1218"/>
  <c r="OR1218" s="1"/>
  <c r="OL1220"/>
  <c r="OR1220" s="1"/>
  <c r="OL1222"/>
  <c r="OR1222" s="1"/>
  <c r="OL1226"/>
  <c r="OR1226" s="1"/>
  <c r="OL1228"/>
  <c r="OR1228" s="1"/>
  <c r="OL1230"/>
  <c r="OR1230" s="1"/>
  <c r="OL1232"/>
  <c r="OR1232" s="1"/>
  <c r="OL1236"/>
  <c r="OR1236" s="1"/>
  <c r="OL1238"/>
  <c r="OR1238" s="1"/>
  <c r="OL1240"/>
  <c r="OR1240" s="1"/>
  <c r="OL1242"/>
  <c r="OR1242" s="1"/>
  <c r="LF1215"/>
  <c r="LL1215" s="1"/>
  <c r="LF1217"/>
  <c r="LL1217" s="1"/>
  <c r="LF1219"/>
  <c r="LL1219" s="1"/>
  <c r="LF1221"/>
  <c r="LL1221" s="1"/>
  <c r="LF1225"/>
  <c r="LL1225" s="1"/>
  <c r="LF1227"/>
  <c r="LL1227" s="1"/>
  <c r="LF1229"/>
  <c r="LL1229" s="1"/>
  <c r="LF1231"/>
  <c r="LL1231" s="1"/>
  <c r="LF1235"/>
  <c r="LL1235" s="1"/>
  <c r="LF1237"/>
  <c r="LL1237" s="1"/>
  <c r="LF1239"/>
  <c r="LL1239" s="1"/>
  <c r="LF1241"/>
  <c r="LL1241" s="1"/>
  <c r="LF1216"/>
  <c r="LL1216" s="1"/>
  <c r="LF1218"/>
  <c r="LL1218" s="1"/>
  <c r="LF1220"/>
  <c r="LL1220" s="1"/>
  <c r="LF1222"/>
  <c r="LL1222" s="1"/>
  <c r="LF1226"/>
  <c r="LL1226" s="1"/>
  <c r="LF1228"/>
  <c r="LL1228" s="1"/>
  <c r="LF1230"/>
  <c r="LL1230" s="1"/>
  <c r="LF1232"/>
  <c r="LL1232" s="1"/>
  <c r="LF1236"/>
  <c r="LL1236" s="1"/>
  <c r="LF1238"/>
  <c r="LL1238" s="1"/>
  <c r="LF1240"/>
  <c r="LL1240" s="1"/>
  <c r="LF1242"/>
  <c r="LL1242" s="1"/>
  <c r="HZ1215"/>
  <c r="IF1215" s="1"/>
  <c r="HZ1217"/>
  <c r="IF1217" s="1"/>
  <c r="HZ1219"/>
  <c r="IF1219" s="1"/>
  <c r="HZ1221"/>
  <c r="IF1221" s="1"/>
  <c r="HZ1225"/>
  <c r="IF1225" s="1"/>
  <c r="HZ1227"/>
  <c r="IF1227" s="1"/>
  <c r="HZ1229"/>
  <c r="IF1229" s="1"/>
  <c r="HZ1231"/>
  <c r="IF1231" s="1"/>
  <c r="HZ1235"/>
  <c r="IF1235" s="1"/>
  <c r="HZ1237"/>
  <c r="IF1237" s="1"/>
  <c r="HZ1239"/>
  <c r="IF1239" s="1"/>
  <c r="HZ1241"/>
  <c r="IF1241" s="1"/>
  <c r="HZ1216"/>
  <c r="IF1216" s="1"/>
  <c r="HZ1218"/>
  <c r="IF1218" s="1"/>
  <c r="HZ1220"/>
  <c r="IF1220" s="1"/>
  <c r="HZ1222"/>
  <c r="IF1222" s="1"/>
  <c r="HZ1226"/>
  <c r="IF1226" s="1"/>
  <c r="HZ1228"/>
  <c r="IF1228" s="1"/>
  <c r="HZ1230"/>
  <c r="IF1230" s="1"/>
  <c r="HZ1232"/>
  <c r="IF1232" s="1"/>
  <c r="HZ1236"/>
  <c r="IF1236" s="1"/>
  <c r="HZ1238"/>
  <c r="IF1238" s="1"/>
  <c r="HZ1240"/>
  <c r="IF1240" s="1"/>
  <c r="HZ1242"/>
  <c r="IF1242" s="1"/>
  <c r="GJ1231"/>
  <c r="GP1231" s="1"/>
  <c r="ET1215"/>
  <c r="EZ1215" s="1"/>
  <c r="ET1217"/>
  <c r="EZ1217" s="1"/>
  <c r="ET1219"/>
  <c r="EZ1219" s="1"/>
  <c r="ET1221"/>
  <c r="EZ1221" s="1"/>
  <c r="ET1225"/>
  <c r="EZ1225" s="1"/>
  <c r="ET1227"/>
  <c r="EZ1227" s="1"/>
  <c r="ET1229"/>
  <c r="EZ1229" s="1"/>
  <c r="ET1231"/>
  <c r="EZ1231" s="1"/>
  <c r="ET1235"/>
  <c r="EZ1235" s="1"/>
  <c r="ET1237"/>
  <c r="EZ1237" s="1"/>
  <c r="ET1239"/>
  <c r="EZ1239" s="1"/>
  <c r="ET1241"/>
  <c r="EZ1241" s="1"/>
  <c r="ET1216"/>
  <c r="EZ1216" s="1"/>
  <c r="ET1218"/>
  <c r="EZ1218" s="1"/>
  <c r="ET1220"/>
  <c r="EZ1220" s="1"/>
  <c r="ET1222"/>
  <c r="EZ1222" s="1"/>
  <c r="ET1226"/>
  <c r="EZ1226" s="1"/>
  <c r="ET1228"/>
  <c r="EZ1228" s="1"/>
  <c r="ET1230"/>
  <c r="EZ1230" s="1"/>
  <c r="ET1232"/>
  <c r="EZ1232" s="1"/>
  <c r="ET1236"/>
  <c r="EZ1236" s="1"/>
  <c r="ET1238"/>
  <c r="EZ1238" s="1"/>
  <c r="ET1240"/>
  <c r="EZ1240" s="1"/>
  <c r="ET1242"/>
  <c r="EZ1242" s="1"/>
  <c r="BN1215"/>
  <c r="BT1215" s="1"/>
  <c r="BN1217"/>
  <c r="BT1217" s="1"/>
  <c r="BN1219"/>
  <c r="BT1219" s="1"/>
  <c r="BN1221"/>
  <c r="BT1221" s="1"/>
  <c r="BN1225"/>
  <c r="BT1225" s="1"/>
  <c r="BN1227"/>
  <c r="BT1227" s="1"/>
  <c r="BN1229"/>
  <c r="BT1229" s="1"/>
  <c r="BN1231"/>
  <c r="BT1231" s="1"/>
  <c r="BN1235"/>
  <c r="BT1235" s="1"/>
  <c r="BN1237"/>
  <c r="BT1237" s="1"/>
  <c r="BN1239"/>
  <c r="BT1239" s="1"/>
  <c r="BN1241"/>
  <c r="BT1241" s="1"/>
  <c r="BN1216"/>
  <c r="BT1216" s="1"/>
  <c r="BN1218"/>
  <c r="BT1218" s="1"/>
  <c r="BN1220"/>
  <c r="BT1220" s="1"/>
  <c r="BN1222"/>
  <c r="BT1222" s="1"/>
  <c r="BN1226"/>
  <c r="BT1226" s="1"/>
  <c r="BN1228"/>
  <c r="BT1228" s="1"/>
  <c r="BN1230"/>
  <c r="BT1230" s="1"/>
  <c r="BN1232"/>
  <c r="BT1232" s="1"/>
  <c r="BN1236"/>
  <c r="BT1236" s="1"/>
  <c r="BN1238"/>
  <c r="BT1238" s="1"/>
  <c r="BN1240"/>
  <c r="BT1240" s="1"/>
  <c r="BN1242"/>
  <c r="BT1242" s="1"/>
  <c r="X1242"/>
  <c r="AD1242" s="1"/>
  <c r="YF1215"/>
  <c r="YL1215" s="1"/>
  <c r="YF1217"/>
  <c r="YL1217" s="1"/>
  <c r="YF1219"/>
  <c r="YL1219" s="1"/>
  <c r="YF1221"/>
  <c r="YL1221" s="1"/>
  <c r="YF1225"/>
  <c r="YL1225" s="1"/>
  <c r="YF1227"/>
  <c r="YL1227" s="1"/>
  <c r="YF1229"/>
  <c r="YL1229" s="1"/>
  <c r="YF1231"/>
  <c r="YL1231" s="1"/>
  <c r="YF1235"/>
  <c r="YL1235" s="1"/>
  <c r="YF1237"/>
  <c r="YL1237" s="1"/>
  <c r="YF1239"/>
  <c r="YL1239" s="1"/>
  <c r="YF1241"/>
  <c r="YL1241" s="1"/>
  <c r="YF1216"/>
  <c r="YL1216" s="1"/>
  <c r="YF1218"/>
  <c r="YL1218" s="1"/>
  <c r="YF1220"/>
  <c r="YL1220" s="1"/>
  <c r="YF1222"/>
  <c r="YL1222" s="1"/>
  <c r="YF1226"/>
  <c r="YL1226" s="1"/>
  <c r="YF1228"/>
  <c r="YL1228" s="1"/>
  <c r="YF1230"/>
  <c r="YL1230" s="1"/>
  <c r="YF1232"/>
  <c r="YL1232" s="1"/>
  <c r="YF1236"/>
  <c r="YL1236" s="1"/>
  <c r="YF1238"/>
  <c r="YL1238" s="1"/>
  <c r="YF1240"/>
  <c r="YL1240" s="1"/>
  <c r="YF1242"/>
  <c r="YL1242" s="1"/>
  <c r="UZ1215"/>
  <c r="VF1215" s="1"/>
  <c r="UZ1217"/>
  <c r="VF1217" s="1"/>
  <c r="UZ1219"/>
  <c r="VF1219" s="1"/>
  <c r="UZ1221"/>
  <c r="VF1221" s="1"/>
  <c r="UZ1225"/>
  <c r="VF1225" s="1"/>
  <c r="UZ1227"/>
  <c r="VF1227" s="1"/>
  <c r="UZ1229"/>
  <c r="VF1229" s="1"/>
  <c r="UZ1231"/>
  <c r="VF1231" s="1"/>
  <c r="UZ1235"/>
  <c r="VF1235" s="1"/>
  <c r="UZ1237"/>
  <c r="VF1237" s="1"/>
  <c r="UZ1239"/>
  <c r="VF1239" s="1"/>
  <c r="UZ1241"/>
  <c r="VF1241" s="1"/>
  <c r="UZ1216"/>
  <c r="VF1216" s="1"/>
  <c r="UZ1218"/>
  <c r="VF1218" s="1"/>
  <c r="UZ1220"/>
  <c r="VF1220" s="1"/>
  <c r="UZ1222"/>
  <c r="VF1222" s="1"/>
  <c r="UZ1226"/>
  <c r="VF1226" s="1"/>
  <c r="UZ1228"/>
  <c r="VF1228" s="1"/>
  <c r="UZ1230"/>
  <c r="VF1230" s="1"/>
  <c r="UZ1232"/>
  <c r="VF1232" s="1"/>
  <c r="UZ1236"/>
  <c r="VF1236" s="1"/>
  <c r="UZ1238"/>
  <c r="VF1238" s="1"/>
  <c r="UZ1240"/>
  <c r="VF1240" s="1"/>
  <c r="UZ1242"/>
  <c r="VF1242" s="1"/>
  <c r="RT1215"/>
  <c r="RZ1215" s="1"/>
  <c r="RT1217"/>
  <c r="RZ1217" s="1"/>
  <c r="RT1219"/>
  <c r="RZ1219" s="1"/>
  <c r="RT1221"/>
  <c r="RZ1221" s="1"/>
  <c r="RT1225"/>
  <c r="RZ1225" s="1"/>
  <c r="RT1227"/>
  <c r="RZ1227" s="1"/>
  <c r="RT1229"/>
  <c r="RZ1229" s="1"/>
  <c r="RT1231"/>
  <c r="RZ1231" s="1"/>
  <c r="RT1235"/>
  <c r="RZ1235" s="1"/>
  <c r="RT1237"/>
  <c r="RZ1237" s="1"/>
  <c r="RT1239"/>
  <c r="RZ1239" s="1"/>
  <c r="RT1241"/>
  <c r="RZ1241" s="1"/>
  <c r="RT1216"/>
  <c r="RZ1216" s="1"/>
  <c r="RT1218"/>
  <c r="RZ1218" s="1"/>
  <c r="RT1220"/>
  <c r="RZ1220" s="1"/>
  <c r="RT1222"/>
  <c r="RZ1222" s="1"/>
  <c r="RT1226"/>
  <c r="RZ1226" s="1"/>
  <c r="RT1228"/>
  <c r="RZ1228" s="1"/>
  <c r="RT1230"/>
  <c r="RZ1230" s="1"/>
  <c r="RT1232"/>
  <c r="RZ1232" s="1"/>
  <c r="RT1236"/>
  <c r="RZ1236" s="1"/>
  <c r="RT1238"/>
  <c r="RZ1238" s="1"/>
  <c r="RT1240"/>
  <c r="RZ1240" s="1"/>
  <c r="RT1242"/>
  <c r="RZ1242" s="1"/>
  <c r="QD1222"/>
  <c r="QJ1222" s="1"/>
  <c r="ON1215"/>
  <c r="OT1215" s="1"/>
  <c r="ON1217"/>
  <c r="OT1217" s="1"/>
  <c r="ON1219"/>
  <c r="OT1219" s="1"/>
  <c r="ON1221"/>
  <c r="OT1221" s="1"/>
  <c r="ON1225"/>
  <c r="OT1225" s="1"/>
  <c r="ON1227"/>
  <c r="OT1227" s="1"/>
  <c r="ON1229"/>
  <c r="OT1229" s="1"/>
  <c r="ON1231"/>
  <c r="OT1231" s="1"/>
  <c r="ON1235"/>
  <c r="OT1235" s="1"/>
  <c r="ON1237"/>
  <c r="OT1237" s="1"/>
  <c r="ON1239"/>
  <c r="OT1239" s="1"/>
  <c r="ON1241"/>
  <c r="OT1241" s="1"/>
  <c r="ON1216"/>
  <c r="OT1216" s="1"/>
  <c r="ON1218"/>
  <c r="OT1218" s="1"/>
  <c r="ON1220"/>
  <c r="OT1220" s="1"/>
  <c r="ON1222"/>
  <c r="OT1222" s="1"/>
  <c r="ON1226"/>
  <c r="OT1226" s="1"/>
  <c r="ON1228"/>
  <c r="OT1228" s="1"/>
  <c r="ON1230"/>
  <c r="OT1230" s="1"/>
  <c r="ON1232"/>
  <c r="OT1232" s="1"/>
  <c r="ON1236"/>
  <c r="OT1236" s="1"/>
  <c r="ON1238"/>
  <c r="OT1238" s="1"/>
  <c r="ON1240"/>
  <c r="OT1240" s="1"/>
  <c r="ON1242"/>
  <c r="OT1242" s="1"/>
  <c r="LH1215"/>
  <c r="LN1215" s="1"/>
  <c r="LH1217"/>
  <c r="LN1217" s="1"/>
  <c r="LH1219"/>
  <c r="LN1219" s="1"/>
  <c r="LH1221"/>
  <c r="LN1221" s="1"/>
  <c r="LH1225"/>
  <c r="LN1225" s="1"/>
  <c r="LH1227"/>
  <c r="LN1227" s="1"/>
  <c r="LH1229"/>
  <c r="LN1229" s="1"/>
  <c r="LH1231"/>
  <c r="LN1231" s="1"/>
  <c r="LH1235"/>
  <c r="LN1235" s="1"/>
  <c r="LH1237"/>
  <c r="LN1237" s="1"/>
  <c r="LH1239"/>
  <c r="LN1239" s="1"/>
  <c r="LH1241"/>
  <c r="LN1241" s="1"/>
  <c r="LH1216"/>
  <c r="LN1216" s="1"/>
  <c r="LH1218"/>
  <c r="LN1218" s="1"/>
  <c r="LH1220"/>
  <c r="LN1220" s="1"/>
  <c r="LH1222"/>
  <c r="LN1222" s="1"/>
  <c r="LH1226"/>
  <c r="LN1226" s="1"/>
  <c r="LH1228"/>
  <c r="LN1228" s="1"/>
  <c r="LH1230"/>
  <c r="LN1230" s="1"/>
  <c r="LH1232"/>
  <c r="LN1232" s="1"/>
  <c r="LH1236"/>
  <c r="LN1236" s="1"/>
  <c r="LH1238"/>
  <c r="LN1238" s="1"/>
  <c r="LH1240"/>
  <c r="LN1240" s="1"/>
  <c r="LH1242"/>
  <c r="LN1242" s="1"/>
  <c r="IB1215"/>
  <c r="IH1215" s="1"/>
  <c r="IB1217"/>
  <c r="IH1217" s="1"/>
  <c r="IB1219"/>
  <c r="IH1219" s="1"/>
  <c r="IB1221"/>
  <c r="IH1221" s="1"/>
  <c r="IB1225"/>
  <c r="IH1225" s="1"/>
  <c r="IB1227"/>
  <c r="IH1227" s="1"/>
  <c r="IB1229"/>
  <c r="IH1229" s="1"/>
  <c r="IB1231"/>
  <c r="IH1231" s="1"/>
  <c r="IB1235"/>
  <c r="IH1235" s="1"/>
  <c r="IB1237"/>
  <c r="IH1237" s="1"/>
  <c r="IB1239"/>
  <c r="IH1239" s="1"/>
  <c r="IB1241"/>
  <c r="IH1241" s="1"/>
  <c r="IB1216"/>
  <c r="IH1216" s="1"/>
  <c r="IB1218"/>
  <c r="IH1218" s="1"/>
  <c r="IB1220"/>
  <c r="IH1220" s="1"/>
  <c r="IB1222"/>
  <c r="IH1222" s="1"/>
  <c r="IB1226"/>
  <c r="IH1226" s="1"/>
  <c r="IB1228"/>
  <c r="IH1228" s="1"/>
  <c r="IB1230"/>
  <c r="IH1230" s="1"/>
  <c r="IB1232"/>
  <c r="IH1232" s="1"/>
  <c r="IB1236"/>
  <c r="IH1236" s="1"/>
  <c r="IB1238"/>
  <c r="IH1238" s="1"/>
  <c r="IB1240"/>
  <c r="IH1240" s="1"/>
  <c r="IB1242"/>
  <c r="IH1242" s="1"/>
  <c r="GL1231"/>
  <c r="GR1231" s="1"/>
  <c r="EV1215"/>
  <c r="FB1215" s="1"/>
  <c r="EV1217"/>
  <c r="FB1217" s="1"/>
  <c r="EV1219"/>
  <c r="FB1219" s="1"/>
  <c r="EV1221"/>
  <c r="FB1221" s="1"/>
  <c r="EV1225"/>
  <c r="FB1225" s="1"/>
  <c r="EV1227"/>
  <c r="FB1227" s="1"/>
  <c r="EV1229"/>
  <c r="FB1229" s="1"/>
  <c r="EV1231"/>
  <c r="FB1231" s="1"/>
  <c r="EV1235"/>
  <c r="FB1235" s="1"/>
  <c r="EV1237"/>
  <c r="FB1237" s="1"/>
  <c r="EV1239"/>
  <c r="FB1239" s="1"/>
  <c r="EV1241"/>
  <c r="FB1241" s="1"/>
  <c r="EV1216"/>
  <c r="FB1216" s="1"/>
  <c r="EV1218"/>
  <c r="FB1218" s="1"/>
  <c r="EV1220"/>
  <c r="FB1220" s="1"/>
  <c r="EV1222"/>
  <c r="FB1222" s="1"/>
  <c r="EV1226"/>
  <c r="FB1226" s="1"/>
  <c r="EV1228"/>
  <c r="FB1228" s="1"/>
  <c r="EV1230"/>
  <c r="FB1230" s="1"/>
  <c r="EV1232"/>
  <c r="FB1232" s="1"/>
  <c r="EV1236"/>
  <c r="FB1236" s="1"/>
  <c r="EV1238"/>
  <c r="FB1238" s="1"/>
  <c r="EV1240"/>
  <c r="FB1240" s="1"/>
  <c r="EV1242"/>
  <c r="FB1242" s="1"/>
  <c r="BP1215"/>
  <c r="BV1215" s="1"/>
  <c r="BP1217"/>
  <c r="BV1217" s="1"/>
  <c r="BP1219"/>
  <c r="BV1219" s="1"/>
  <c r="BP1221"/>
  <c r="BV1221" s="1"/>
  <c r="BP1225"/>
  <c r="BV1225" s="1"/>
  <c r="BP1227"/>
  <c r="BV1227" s="1"/>
  <c r="BP1229"/>
  <c r="BV1229" s="1"/>
  <c r="BP1231"/>
  <c r="BV1231" s="1"/>
  <c r="BP1235"/>
  <c r="BV1235" s="1"/>
  <c r="BP1237"/>
  <c r="BV1237" s="1"/>
  <c r="BP1239"/>
  <c r="BV1239" s="1"/>
  <c r="BP1241"/>
  <c r="BV1241" s="1"/>
  <c r="BP1216"/>
  <c r="BV1216" s="1"/>
  <c r="BP1218"/>
  <c r="BV1218" s="1"/>
  <c r="BP1220"/>
  <c r="BV1220" s="1"/>
  <c r="BP1222"/>
  <c r="BV1222" s="1"/>
  <c r="BP1226"/>
  <c r="BV1226" s="1"/>
  <c r="BP1228"/>
  <c r="BV1228" s="1"/>
  <c r="BP1230"/>
  <c r="BV1230" s="1"/>
  <c r="BP1232"/>
  <c r="BV1232" s="1"/>
  <c r="BP1236"/>
  <c r="BV1236" s="1"/>
  <c r="BP1238"/>
  <c r="BV1238" s="1"/>
  <c r="BP1240"/>
  <c r="BV1240" s="1"/>
  <c r="BP1242"/>
  <c r="BV1242" s="1"/>
  <c r="Z1242"/>
  <c r="AF1242" s="1"/>
  <c r="XY1206"/>
  <c r="YE1207" s="1"/>
  <c r="WI1206"/>
  <c r="WO1207" s="1"/>
  <c r="US1206"/>
  <c r="UY1207" s="1"/>
  <c r="TC1206"/>
  <c r="TI1207" s="1"/>
  <c r="RM1206"/>
  <c r="RS1207" s="1"/>
  <c r="PW1206"/>
  <c r="QC1207" s="1"/>
  <c r="OG1206"/>
  <c r="OM1207" s="1"/>
  <c r="MQ1206"/>
  <c r="MW1207" s="1"/>
  <c r="LA1206"/>
  <c r="LG1207" s="1"/>
  <c r="JK1206"/>
  <c r="JQ1207" s="1"/>
  <c r="HU1206"/>
  <c r="IA1207" s="1"/>
  <c r="GE1206"/>
  <c r="GK1207" s="1"/>
  <c r="EO1206"/>
  <c r="EU1207" s="1"/>
  <c r="CY1206"/>
  <c r="DE1207" s="1"/>
  <c r="BI1206"/>
  <c r="BO1207" s="1"/>
  <c r="S1206"/>
  <c r="Y1207" s="1"/>
  <c r="XX1206"/>
  <c r="YD1207" s="1"/>
  <c r="WH1206"/>
  <c r="WN1207" s="1"/>
  <c r="UR1206"/>
  <c r="UX1207" s="1"/>
  <c r="TB1206"/>
  <c r="TH1207" s="1"/>
  <c r="RL1206"/>
  <c r="RR1207" s="1"/>
  <c r="PV1206"/>
  <c r="QB1207" s="1"/>
  <c r="OF1206"/>
  <c r="OL1207" s="1"/>
  <c r="MP1206"/>
  <c r="MV1207" s="1"/>
  <c r="KZ1206"/>
  <c r="LF1207" s="1"/>
  <c r="JJ1206"/>
  <c r="JP1207" s="1"/>
  <c r="HT1206"/>
  <c r="HZ1207" s="1"/>
  <c r="GD1206"/>
  <c r="GJ1207" s="1"/>
  <c r="EN1206"/>
  <c r="ET1207" s="1"/>
  <c r="CX1206"/>
  <c r="DD1207" s="1"/>
  <c r="BH1206"/>
  <c r="BN1207" s="1"/>
  <c r="R1206"/>
  <c r="X1207" s="1"/>
  <c r="XZ1206"/>
  <c r="YF1207" s="1"/>
  <c r="WJ1206"/>
  <c r="WP1207" s="1"/>
  <c r="UT1206"/>
  <c r="UZ1207" s="1"/>
  <c r="TD1206"/>
  <c r="TJ1207" s="1"/>
  <c r="RN1206"/>
  <c r="RT1207" s="1"/>
  <c r="PX1206"/>
  <c r="QD1207" s="1"/>
  <c r="OH1206"/>
  <c r="ON1207" s="1"/>
  <c r="MR1206"/>
  <c r="MX1207" s="1"/>
  <c r="LB1206"/>
  <c r="LH1207" s="1"/>
  <c r="JL1206"/>
  <c r="JR1207" s="1"/>
  <c r="HV1206"/>
  <c r="IB1207" s="1"/>
  <c r="GF1206"/>
  <c r="GL1207" s="1"/>
  <c r="EP1206"/>
  <c r="EV1207" s="1"/>
  <c r="CZ1206"/>
  <c r="DF1207" s="1"/>
  <c r="BJ1206"/>
  <c r="BP1207" s="1"/>
  <c r="T1206"/>
  <c r="Z1207" s="1"/>
  <c r="HW1217" l="1"/>
  <c r="IC1217" s="1"/>
  <c r="HW1221"/>
  <c r="IC1221" s="1"/>
  <c r="HW1227"/>
  <c r="IC1227" s="1"/>
  <c r="HW1235"/>
  <c r="IC1235" s="1"/>
  <c r="LC1217"/>
  <c r="LI1217" s="1"/>
  <c r="LC1221"/>
  <c r="LI1221" s="1"/>
  <c r="LC1227"/>
  <c r="LI1227" s="1"/>
  <c r="LC1235"/>
  <c r="LI1235" s="1"/>
  <c r="LC1239"/>
  <c r="LI1239" s="1"/>
  <c r="LC1231"/>
  <c r="LI1231" s="1"/>
  <c r="LC1218"/>
  <c r="LI1218" s="1"/>
  <c r="LC1222"/>
  <c r="LI1222" s="1"/>
  <c r="LC1228"/>
  <c r="LI1228" s="1"/>
  <c r="LC1232"/>
  <c r="LI1232" s="1"/>
  <c r="LC1238"/>
  <c r="LI1238" s="1"/>
  <c r="LC1242"/>
  <c r="LI1242" s="1"/>
  <c r="OI1217"/>
  <c r="OO1217" s="1"/>
  <c r="OI1221"/>
  <c r="OO1221" s="1"/>
  <c r="OI1227"/>
  <c r="OO1227" s="1"/>
  <c r="OI1235"/>
  <c r="OO1235" s="1"/>
  <c r="OI1239"/>
  <c r="OO1239" s="1"/>
  <c r="OI1231"/>
  <c r="OO1231" s="1"/>
  <c r="OI1218"/>
  <c r="OO1218" s="1"/>
  <c r="OI1222"/>
  <c r="OO1222" s="1"/>
  <c r="OI1228"/>
  <c r="OO1228" s="1"/>
  <c r="OI1232"/>
  <c r="OO1232" s="1"/>
  <c r="OI1238"/>
  <c r="OO1238" s="1"/>
  <c r="OI1242"/>
  <c r="OO1242" s="1"/>
  <c r="RO1217"/>
  <c r="RU1217" s="1"/>
  <c r="RO1221"/>
  <c r="RU1221" s="1"/>
  <c r="RO1227"/>
  <c r="RU1227" s="1"/>
  <c r="RO1235"/>
  <c r="RU1235" s="1"/>
  <c r="RO1239"/>
  <c r="RU1239" s="1"/>
  <c r="RO1231"/>
  <c r="RU1231" s="1"/>
  <c r="RO1218"/>
  <c r="RU1218" s="1"/>
  <c r="RO1222"/>
  <c r="RU1222" s="1"/>
  <c r="RO1228"/>
  <c r="RU1228" s="1"/>
  <c r="RO1232"/>
  <c r="RU1232" s="1"/>
  <c r="RO1238"/>
  <c r="RU1238" s="1"/>
  <c r="RO1242"/>
  <c r="RU1242" s="1"/>
  <c r="UU1217"/>
  <c r="VA1217" s="1"/>
  <c r="UU1221"/>
  <c r="VA1221" s="1"/>
  <c r="UU1227"/>
  <c r="VA1227" s="1"/>
  <c r="UU1235"/>
  <c r="VA1235" s="1"/>
  <c r="UU1239"/>
  <c r="VA1239" s="1"/>
  <c r="UU1231"/>
  <c r="VA1231" s="1"/>
  <c r="UU1218"/>
  <c r="VA1218" s="1"/>
  <c r="UU1222"/>
  <c r="VA1222" s="1"/>
  <c r="UU1228"/>
  <c r="VA1228" s="1"/>
  <c r="UU1232"/>
  <c r="VA1232" s="1"/>
  <c r="UU1238"/>
  <c r="VA1238" s="1"/>
  <c r="UU1242"/>
  <c r="VA1242" s="1"/>
  <c r="YA1217"/>
  <c r="YG1217" s="1"/>
  <c r="YA1221"/>
  <c r="YG1221" s="1"/>
  <c r="YA1227"/>
  <c r="YG1227" s="1"/>
  <c r="YA1231"/>
  <c r="YG1231" s="1"/>
  <c r="YA1237"/>
  <c r="YG1237" s="1"/>
  <c r="YA1241"/>
  <c r="YG1241" s="1"/>
  <c r="YA1218"/>
  <c r="YG1218" s="1"/>
  <c r="YA1222"/>
  <c r="YG1222" s="1"/>
  <c r="YA1228"/>
  <c r="YG1228" s="1"/>
  <c r="YA1232"/>
  <c r="YG1232" s="1"/>
  <c r="YA1238"/>
  <c r="YG1238" s="1"/>
  <c r="YA1242"/>
  <c r="YG1242" s="1"/>
  <c r="CJ1218"/>
  <c r="CP1218" s="1"/>
  <c r="CJ1222"/>
  <c r="CP1222" s="1"/>
  <c r="CJ1228"/>
  <c r="CP1228" s="1"/>
  <c r="CJ1232"/>
  <c r="CP1232" s="1"/>
  <c r="CJ1238"/>
  <c r="CP1238" s="1"/>
  <c r="CJ1242"/>
  <c r="CP1242" s="1"/>
  <c r="CJ1215"/>
  <c r="CP1215" s="1"/>
  <c r="CJ1219"/>
  <c r="CP1219" s="1"/>
  <c r="CJ1225"/>
  <c r="CP1225" s="1"/>
  <c r="CJ1229"/>
  <c r="CP1229" s="1"/>
  <c r="CJ1237"/>
  <c r="CP1237" s="1"/>
  <c r="CJ1241"/>
  <c r="CP1241" s="1"/>
  <c r="FP1218"/>
  <c r="FV1218" s="1"/>
  <c r="FP1222"/>
  <c r="FV1222" s="1"/>
  <c r="FP1228"/>
  <c r="FV1228" s="1"/>
  <c r="FP1232"/>
  <c r="FV1232" s="1"/>
  <c r="FP1238"/>
  <c r="FV1238" s="1"/>
  <c r="FP1242"/>
  <c r="FV1242" s="1"/>
  <c r="FP1215"/>
  <c r="FV1215" s="1"/>
  <c r="FP1219"/>
  <c r="FV1219" s="1"/>
  <c r="FP1225"/>
  <c r="FV1225" s="1"/>
  <c r="FP1229"/>
  <c r="FV1229" s="1"/>
  <c r="FP1237"/>
  <c r="FV1237" s="1"/>
  <c r="FP1241"/>
  <c r="FV1241" s="1"/>
  <c r="IV1218"/>
  <c r="JB1218" s="1"/>
  <c r="IV1222"/>
  <c r="JB1222" s="1"/>
  <c r="IV1228"/>
  <c r="JB1228" s="1"/>
  <c r="IV1232"/>
  <c r="JB1232" s="1"/>
  <c r="IV1238"/>
  <c r="JB1238" s="1"/>
  <c r="IV1242"/>
  <c r="JB1242" s="1"/>
  <c r="IV1215"/>
  <c r="JB1215" s="1"/>
  <c r="IV1219"/>
  <c r="JB1219" s="1"/>
  <c r="IV1225"/>
  <c r="JB1225" s="1"/>
  <c r="IV1229"/>
  <c r="JB1229" s="1"/>
  <c r="IV1237"/>
  <c r="JB1237" s="1"/>
  <c r="IV1241"/>
  <c r="JB1241" s="1"/>
  <c r="MB1218"/>
  <c r="MH1218" s="1"/>
  <c r="MB1222"/>
  <c r="MH1222" s="1"/>
  <c r="MB1228"/>
  <c r="MH1228" s="1"/>
  <c r="MB1232"/>
  <c r="MH1232" s="1"/>
  <c r="MB1238"/>
  <c r="MH1238" s="1"/>
  <c r="MB1242"/>
  <c r="MH1242" s="1"/>
  <c r="MB1215"/>
  <c r="MH1215" s="1"/>
  <c r="MB1219"/>
  <c r="MH1219" s="1"/>
  <c r="MB1225"/>
  <c r="MH1225" s="1"/>
  <c r="MB1229"/>
  <c r="MH1229" s="1"/>
  <c r="MB1237"/>
  <c r="MH1237" s="1"/>
  <c r="MB1241"/>
  <c r="MH1241" s="1"/>
  <c r="PH1218"/>
  <c r="PN1218" s="1"/>
  <c r="PH1222"/>
  <c r="PN1222" s="1"/>
  <c r="PH1228"/>
  <c r="PN1228" s="1"/>
  <c r="PH1232"/>
  <c r="PN1232" s="1"/>
  <c r="PH1238"/>
  <c r="PN1238" s="1"/>
  <c r="PH1242"/>
  <c r="PN1242" s="1"/>
  <c r="PH1215"/>
  <c r="PN1215" s="1"/>
  <c r="PH1219"/>
  <c r="PN1219" s="1"/>
  <c r="PH1225"/>
  <c r="PN1225" s="1"/>
  <c r="PH1229"/>
  <c r="PN1229" s="1"/>
  <c r="PH1237"/>
  <c r="PN1237" s="1"/>
  <c r="PH1241"/>
  <c r="PN1241" s="1"/>
  <c r="SN1218"/>
  <c r="ST1218" s="1"/>
  <c r="SN1222"/>
  <c r="ST1222" s="1"/>
  <c r="SN1228"/>
  <c r="ST1228" s="1"/>
  <c r="SN1232"/>
  <c r="ST1232" s="1"/>
  <c r="SN1238"/>
  <c r="ST1238" s="1"/>
  <c r="SN1242"/>
  <c r="ST1242" s="1"/>
  <c r="SN1215"/>
  <c r="ST1215" s="1"/>
  <c r="SN1219"/>
  <c r="ST1219" s="1"/>
  <c r="SN1225"/>
  <c r="ST1225" s="1"/>
  <c r="SN1229"/>
  <c r="ST1229" s="1"/>
  <c r="SN1237"/>
  <c r="ST1237" s="1"/>
  <c r="SN1241"/>
  <c r="ST1241" s="1"/>
  <c r="VT1218"/>
  <c r="VZ1218" s="1"/>
  <c r="VT1222"/>
  <c r="VZ1222" s="1"/>
  <c r="VT1228"/>
  <c r="VZ1228" s="1"/>
  <c r="VT1232"/>
  <c r="VZ1232" s="1"/>
  <c r="VT1238"/>
  <c r="VZ1238" s="1"/>
  <c r="VT1242"/>
  <c r="VZ1242" s="1"/>
  <c r="VT1215"/>
  <c r="VZ1215" s="1"/>
  <c r="VT1219"/>
  <c r="VZ1219" s="1"/>
  <c r="VT1225"/>
  <c r="VZ1225" s="1"/>
  <c r="VT1229"/>
  <c r="VZ1229" s="1"/>
  <c r="VT1237"/>
  <c r="VZ1237" s="1"/>
  <c r="VT1241"/>
  <c r="VZ1241" s="1"/>
  <c r="YZ1218"/>
  <c r="ZF1218" s="1"/>
  <c r="YZ1222"/>
  <c r="ZF1222" s="1"/>
  <c r="YZ1228"/>
  <c r="ZF1228" s="1"/>
  <c r="YZ1232"/>
  <c r="ZF1232" s="1"/>
  <c r="YZ1238"/>
  <c r="ZF1238" s="1"/>
  <c r="YZ1242"/>
  <c r="ZF1242" s="1"/>
  <c r="YZ1217"/>
  <c r="ZF1217" s="1"/>
  <c r="YZ1221"/>
  <c r="ZF1221" s="1"/>
  <c r="YZ1227"/>
  <c r="ZF1227" s="1"/>
  <c r="YZ1231"/>
  <c r="ZF1231" s="1"/>
  <c r="YZ1237"/>
  <c r="ZF1237" s="1"/>
  <c r="YZ1241"/>
  <c r="ZF1241" s="1"/>
  <c r="BL1218"/>
  <c r="BR1218" s="1"/>
  <c r="BL1222"/>
  <c r="BR1222" s="1"/>
  <c r="BL1228"/>
  <c r="BR1228" s="1"/>
  <c r="BL1232"/>
  <c r="BR1232" s="1"/>
  <c r="BL1238"/>
  <c r="BR1238" s="1"/>
  <c r="BL1242"/>
  <c r="BR1242" s="1"/>
  <c r="BL1217"/>
  <c r="BR1217" s="1"/>
  <c r="BL1221"/>
  <c r="BR1221" s="1"/>
  <c r="BL1227"/>
  <c r="BR1227" s="1"/>
  <c r="BL1231"/>
  <c r="BR1231" s="1"/>
  <c r="BL1237"/>
  <c r="BR1237" s="1"/>
  <c r="BL1241"/>
  <c r="BR1241" s="1"/>
  <c r="ER1218"/>
  <c r="EX1218" s="1"/>
  <c r="ER1222"/>
  <c r="EX1222" s="1"/>
  <c r="ER1228"/>
  <c r="EX1228" s="1"/>
  <c r="ER1232"/>
  <c r="EX1232" s="1"/>
  <c r="ER1238"/>
  <c r="EX1238" s="1"/>
  <c r="ER1242"/>
  <c r="EX1242" s="1"/>
  <c r="ER1217"/>
  <c r="EX1217" s="1"/>
  <c r="ER1221"/>
  <c r="EX1221" s="1"/>
  <c r="ER1227"/>
  <c r="EX1227" s="1"/>
  <c r="ER1231"/>
  <c r="EX1231" s="1"/>
  <c r="ER1237"/>
  <c r="EX1237" s="1"/>
  <c r="ER1241"/>
  <c r="EX1241" s="1"/>
  <c r="HX1218"/>
  <c r="ID1218" s="1"/>
  <c r="HX1222"/>
  <c r="ID1222" s="1"/>
  <c r="HX1228"/>
  <c r="ID1228" s="1"/>
  <c r="HX1232"/>
  <c r="ID1232" s="1"/>
  <c r="HX1238"/>
  <c r="ID1238" s="1"/>
  <c r="HX1242"/>
  <c r="ID1242" s="1"/>
  <c r="HX1217"/>
  <c r="ID1217" s="1"/>
  <c r="HX1221"/>
  <c r="ID1221" s="1"/>
  <c r="HX1227"/>
  <c r="ID1227" s="1"/>
  <c r="HX1231"/>
  <c r="ID1231" s="1"/>
  <c r="HX1237"/>
  <c r="ID1237" s="1"/>
  <c r="HX1241"/>
  <c r="ID1241" s="1"/>
  <c r="LD1218"/>
  <c r="LJ1218" s="1"/>
  <c r="LD1222"/>
  <c r="LJ1222" s="1"/>
  <c r="LD1228"/>
  <c r="LJ1228" s="1"/>
  <c r="LD1232"/>
  <c r="LJ1232" s="1"/>
  <c r="LD1238"/>
  <c r="LJ1238" s="1"/>
  <c r="LD1242"/>
  <c r="LJ1242" s="1"/>
  <c r="LD1217"/>
  <c r="LJ1217" s="1"/>
  <c r="LD1221"/>
  <c r="LJ1221" s="1"/>
  <c r="LD1227"/>
  <c r="LJ1227" s="1"/>
  <c r="LD1231"/>
  <c r="LJ1231" s="1"/>
  <c r="LD1237"/>
  <c r="LJ1237" s="1"/>
  <c r="LD1241"/>
  <c r="LJ1241" s="1"/>
  <c r="OJ1218"/>
  <c r="OP1218" s="1"/>
  <c r="OJ1222"/>
  <c r="OP1222" s="1"/>
  <c r="OJ1228"/>
  <c r="OP1228" s="1"/>
  <c r="OJ1232"/>
  <c r="OP1232" s="1"/>
  <c r="OJ1238"/>
  <c r="OP1238" s="1"/>
  <c r="OJ1242"/>
  <c r="OP1242" s="1"/>
  <c r="OJ1217"/>
  <c r="OP1217" s="1"/>
  <c r="OJ1221"/>
  <c r="OP1221" s="1"/>
  <c r="OJ1227"/>
  <c r="OP1227" s="1"/>
  <c r="OJ1231"/>
  <c r="OP1231" s="1"/>
  <c r="OJ1237"/>
  <c r="OP1237" s="1"/>
  <c r="OJ1241"/>
  <c r="OP1241" s="1"/>
  <c r="RP1218"/>
  <c r="RV1218" s="1"/>
  <c r="RP1222"/>
  <c r="RV1222" s="1"/>
  <c r="RP1228"/>
  <c r="RV1228" s="1"/>
  <c r="RP1232"/>
  <c r="RV1232" s="1"/>
  <c r="RP1238"/>
  <c r="RV1238" s="1"/>
  <c r="RP1242"/>
  <c r="RV1242" s="1"/>
  <c r="RP1217"/>
  <c r="RV1217" s="1"/>
  <c r="RP1221"/>
  <c r="RV1221" s="1"/>
  <c r="RP1227"/>
  <c r="RV1227" s="1"/>
  <c r="RP1231"/>
  <c r="RV1231" s="1"/>
  <c r="RP1237"/>
  <c r="RV1237" s="1"/>
  <c r="RP1241"/>
  <c r="RV1241" s="1"/>
  <c r="UV1218"/>
  <c r="VB1218" s="1"/>
  <c r="UV1222"/>
  <c r="VB1222" s="1"/>
  <c r="UV1228"/>
  <c r="VB1228" s="1"/>
  <c r="UV1232"/>
  <c r="VB1232" s="1"/>
  <c r="UV1238"/>
  <c r="VB1238" s="1"/>
  <c r="UV1242"/>
  <c r="VB1242" s="1"/>
  <c r="UV1217"/>
  <c r="VB1217" s="1"/>
  <c r="UV1221"/>
  <c r="VB1221" s="1"/>
  <c r="UV1227"/>
  <c r="VB1227" s="1"/>
  <c r="UV1231"/>
  <c r="VB1231" s="1"/>
  <c r="UV1237"/>
  <c r="VB1237" s="1"/>
  <c r="UV1241"/>
  <c r="VB1241" s="1"/>
  <c r="YB1218"/>
  <c r="YH1218" s="1"/>
  <c r="YB1222"/>
  <c r="YH1222" s="1"/>
  <c r="YB1228"/>
  <c r="YH1228" s="1"/>
  <c r="YB1232"/>
  <c r="YH1232" s="1"/>
  <c r="YB1238"/>
  <c r="YH1238" s="1"/>
  <c r="YB1242"/>
  <c r="YH1242" s="1"/>
  <c r="YB1217"/>
  <c r="YH1217" s="1"/>
  <c r="YB1221"/>
  <c r="YH1221" s="1"/>
  <c r="YB1227"/>
  <c r="YH1227" s="1"/>
  <c r="YB1231"/>
  <c r="YH1231" s="1"/>
  <c r="YB1237"/>
  <c r="YH1237" s="1"/>
  <c r="YB1241"/>
  <c r="YH1241" s="1"/>
  <c r="AT1187"/>
  <c r="AZ1187" s="1"/>
  <c r="AT1179"/>
  <c r="AZ1179" s="1"/>
  <c r="AT1197"/>
  <c r="AZ1197" s="1"/>
  <c r="AT1188"/>
  <c r="AZ1188" s="1"/>
  <c r="AT1180"/>
  <c r="AZ1180" s="1"/>
  <c r="AT1198"/>
  <c r="AZ1198" s="1"/>
  <c r="HF1187"/>
  <c r="HL1187" s="1"/>
  <c r="HF1179"/>
  <c r="HL1179" s="1"/>
  <c r="HF1197"/>
  <c r="HL1197" s="1"/>
  <c r="HF1188"/>
  <c r="HL1188" s="1"/>
  <c r="HF1180"/>
  <c r="HL1180" s="1"/>
  <c r="HF1198"/>
  <c r="HL1198" s="1"/>
  <c r="NR1187"/>
  <c r="NX1187" s="1"/>
  <c r="NR1179"/>
  <c r="NX1179" s="1"/>
  <c r="NR1197"/>
  <c r="NX1197" s="1"/>
  <c r="NR1188"/>
  <c r="NX1188" s="1"/>
  <c r="NR1180"/>
  <c r="NX1180" s="1"/>
  <c r="NR1198"/>
  <c r="NX1198" s="1"/>
  <c r="UD1187"/>
  <c r="UJ1187" s="1"/>
  <c r="UD1179"/>
  <c r="UJ1179" s="1"/>
  <c r="UD1197"/>
  <c r="UJ1197" s="1"/>
  <c r="UD1188"/>
  <c r="UJ1188" s="1"/>
  <c r="UD1180"/>
  <c r="UJ1180" s="1"/>
  <c r="UD1198"/>
  <c r="UJ1198" s="1"/>
  <c r="AT1189"/>
  <c r="AZ1189" s="1"/>
  <c r="AT1185"/>
  <c r="AZ1185" s="1"/>
  <c r="AT1181"/>
  <c r="AZ1181" s="1"/>
  <c r="AT1203"/>
  <c r="AZ1203" s="1"/>
  <c r="AT1199"/>
  <c r="AZ1199" s="1"/>
  <c r="AT1195"/>
  <c r="AZ1195" s="1"/>
  <c r="AT1190"/>
  <c r="AZ1190" s="1"/>
  <c r="AT1186"/>
  <c r="AZ1186" s="1"/>
  <c r="AT1182"/>
  <c r="AZ1182" s="1"/>
  <c r="AT1204"/>
  <c r="AZ1204" s="1"/>
  <c r="AT1200"/>
  <c r="AZ1200" s="1"/>
  <c r="HF1189"/>
  <c r="HL1189" s="1"/>
  <c r="HF1185"/>
  <c r="HL1185" s="1"/>
  <c r="HF1181"/>
  <c r="HL1181" s="1"/>
  <c r="HF1203"/>
  <c r="HL1203" s="1"/>
  <c r="HF1199"/>
  <c r="HL1199" s="1"/>
  <c r="HF1195"/>
  <c r="HL1195" s="1"/>
  <c r="HF1190"/>
  <c r="HL1190" s="1"/>
  <c r="HF1186"/>
  <c r="HL1186" s="1"/>
  <c r="HF1182"/>
  <c r="HL1182" s="1"/>
  <c r="HF1204"/>
  <c r="HL1204" s="1"/>
  <c r="HF1200"/>
  <c r="HL1200" s="1"/>
  <c r="NR1189"/>
  <c r="NX1189" s="1"/>
  <c r="NR1185"/>
  <c r="NX1185" s="1"/>
  <c r="NR1181"/>
  <c r="NX1181" s="1"/>
  <c r="NR1203"/>
  <c r="NX1203" s="1"/>
  <c r="NR1199"/>
  <c r="NX1199" s="1"/>
  <c r="NR1195"/>
  <c r="NX1195" s="1"/>
  <c r="NR1190"/>
  <c r="NX1190" s="1"/>
  <c r="NR1186"/>
  <c r="NX1186" s="1"/>
  <c r="NR1182"/>
  <c r="NX1182" s="1"/>
  <c r="NR1204"/>
  <c r="NX1204" s="1"/>
  <c r="NR1200"/>
  <c r="NX1200" s="1"/>
  <c r="UD1189"/>
  <c r="UJ1189" s="1"/>
  <c r="UD1185"/>
  <c r="UJ1185" s="1"/>
  <c r="UD1181"/>
  <c r="UJ1181" s="1"/>
  <c r="UD1203"/>
  <c r="UJ1203" s="1"/>
  <c r="UD1199"/>
  <c r="UJ1199" s="1"/>
  <c r="UD1195"/>
  <c r="UJ1195" s="1"/>
  <c r="UD1190"/>
  <c r="UJ1190" s="1"/>
  <c r="UD1186"/>
  <c r="UJ1186" s="1"/>
  <c r="UD1182"/>
  <c r="UJ1182" s="1"/>
  <c r="UD1204"/>
  <c r="UJ1204" s="1"/>
  <c r="UD1200"/>
  <c r="UJ1200" s="1"/>
  <c r="DF1222"/>
  <c r="DL1222" s="1"/>
  <c r="MX1242"/>
  <c r="ND1242" s="1"/>
  <c r="TJ1231"/>
  <c r="TP1231" s="1"/>
  <c r="DD1222"/>
  <c r="DJ1222" s="1"/>
  <c r="MV1242"/>
  <c r="NB1242" s="1"/>
  <c r="TH1231"/>
  <c r="TN1231" s="1"/>
  <c r="DX1222"/>
  <c r="ED1222" s="1"/>
  <c r="NP1242"/>
  <c r="NV1242" s="1"/>
  <c r="AP1242"/>
  <c r="AV1242" s="1"/>
  <c r="QT1222"/>
  <c r="QZ1222" s="1"/>
  <c r="GK1232"/>
  <c r="GQ1232" s="1"/>
  <c r="YW1241"/>
  <c r="ZC1241" s="1"/>
  <c r="ZA1242"/>
  <c r="ZG1242" s="1"/>
  <c r="FO1231"/>
  <c r="FU1231" s="1"/>
  <c r="Z1231"/>
  <c r="AF1231" s="1"/>
  <c r="GL1242"/>
  <c r="GR1242" s="1"/>
  <c r="JR1222"/>
  <c r="JX1222" s="1"/>
  <c r="MX1231"/>
  <c r="ND1231" s="1"/>
  <c r="TJ1242"/>
  <c r="TP1242" s="1"/>
  <c r="WP1222"/>
  <c r="WV1222" s="1"/>
  <c r="X1231"/>
  <c r="AD1231" s="1"/>
  <c r="GJ1242"/>
  <c r="GP1242" s="1"/>
  <c r="JP1222"/>
  <c r="JV1222" s="1"/>
  <c r="MV1231"/>
  <c r="NB1231" s="1"/>
  <c r="TH1242"/>
  <c r="TN1242" s="1"/>
  <c r="WN1222"/>
  <c r="WT1222" s="1"/>
  <c r="AR1235"/>
  <c r="AX1235" s="1"/>
  <c r="HD1242"/>
  <c r="HJ1242" s="1"/>
  <c r="KJ1222"/>
  <c r="KP1222" s="1"/>
  <c r="NP1235"/>
  <c r="NV1235" s="1"/>
  <c r="UB1235"/>
  <c r="UH1235" s="1"/>
  <c r="DV1222"/>
  <c r="EB1222" s="1"/>
  <c r="NN1242"/>
  <c r="NT1242" s="1"/>
  <c r="TZ1235"/>
  <c r="UF1235" s="1"/>
  <c r="DE1219"/>
  <c r="DK1219" s="1"/>
  <c r="MW1241"/>
  <c r="NC1241" s="1"/>
  <c r="TI1232"/>
  <c r="TO1232" s="1"/>
  <c r="CG1221"/>
  <c r="CM1221" s="1"/>
  <c r="FQ1231"/>
  <c r="FW1231" s="1"/>
  <c r="YY1242"/>
  <c r="ZE1242" s="1"/>
  <c r="GI1235"/>
  <c r="GO1235" s="1"/>
  <c r="U1242"/>
  <c r="AA1242" s="1"/>
  <c r="AT1241"/>
  <c r="AZ1241" s="1"/>
  <c r="GH1232"/>
  <c r="GN1232" s="1"/>
  <c r="Z1222"/>
  <c r="AF1222" s="1"/>
  <c r="DF1242"/>
  <c r="DL1242" s="1"/>
  <c r="DF1231"/>
  <c r="DL1231" s="1"/>
  <c r="GL1222"/>
  <c r="GR1222" s="1"/>
  <c r="JR1242"/>
  <c r="JX1242" s="1"/>
  <c r="JR1231"/>
  <c r="JX1231" s="1"/>
  <c r="MX1222"/>
  <c r="ND1222" s="1"/>
  <c r="QD1242"/>
  <c r="QJ1242" s="1"/>
  <c r="QD1231"/>
  <c r="QJ1231" s="1"/>
  <c r="TJ1222"/>
  <c r="TP1222" s="1"/>
  <c r="WP1242"/>
  <c r="WV1242" s="1"/>
  <c r="WP1231"/>
  <c r="WV1231" s="1"/>
  <c r="X1222"/>
  <c r="AD1222" s="1"/>
  <c r="DD1242"/>
  <c r="DJ1242" s="1"/>
  <c r="DD1231"/>
  <c r="DJ1231" s="1"/>
  <c r="GJ1222"/>
  <c r="GP1222" s="1"/>
  <c r="JP1242"/>
  <c r="JV1242" s="1"/>
  <c r="JP1231"/>
  <c r="JV1231" s="1"/>
  <c r="MV1222"/>
  <c r="NB1222" s="1"/>
  <c r="QB1242"/>
  <c r="QH1242" s="1"/>
  <c r="QB1231"/>
  <c r="QH1231" s="1"/>
  <c r="TH1222"/>
  <c r="TN1222" s="1"/>
  <c r="WN1242"/>
  <c r="WT1242" s="1"/>
  <c r="WN1231"/>
  <c r="WT1231" s="1"/>
  <c r="AR1222"/>
  <c r="AX1222" s="1"/>
  <c r="DX1242"/>
  <c r="ED1242" s="1"/>
  <c r="DX1235"/>
  <c r="ED1235" s="1"/>
  <c r="HD1222"/>
  <c r="HJ1222" s="1"/>
  <c r="KJ1242"/>
  <c r="KP1242" s="1"/>
  <c r="KJ1235"/>
  <c r="KP1235" s="1"/>
  <c r="NP1222"/>
  <c r="NV1222" s="1"/>
  <c r="QV1242"/>
  <c r="RB1242" s="1"/>
  <c r="UB1242"/>
  <c r="UH1242" s="1"/>
  <c r="XH1222"/>
  <c r="XN1222" s="1"/>
  <c r="AP1235"/>
  <c r="AV1235" s="1"/>
  <c r="HB1242"/>
  <c r="HH1242" s="1"/>
  <c r="KH1222"/>
  <c r="KN1222" s="1"/>
  <c r="NN1235"/>
  <c r="NT1235" s="1"/>
  <c r="TZ1242"/>
  <c r="UF1242" s="1"/>
  <c r="XF1222"/>
  <c r="XL1222" s="1"/>
  <c r="Y1232"/>
  <c r="AE1232" s="1"/>
  <c r="GK1241"/>
  <c r="GQ1241" s="1"/>
  <c r="JQ1219"/>
  <c r="JW1219" s="1"/>
  <c r="MW1232"/>
  <c r="NC1232" s="1"/>
  <c r="TI1241"/>
  <c r="TO1241" s="1"/>
  <c r="WO1219"/>
  <c r="WU1219" s="1"/>
  <c r="YW1232"/>
  <c r="ZC1232" s="1"/>
  <c r="FM1241"/>
  <c r="FS1241" s="1"/>
  <c r="LY1241"/>
  <c r="ME1241" s="1"/>
  <c r="SK1232"/>
  <c r="SQ1232" s="1"/>
  <c r="MC1242"/>
  <c r="MI1242" s="1"/>
  <c r="SO1231"/>
  <c r="SU1231" s="1"/>
  <c r="MA1242"/>
  <c r="MG1242" s="1"/>
  <c r="SM1231"/>
  <c r="SS1231" s="1"/>
  <c r="MU1242"/>
  <c r="NA1242" s="1"/>
  <c r="TG1235"/>
  <c r="TM1235" s="1"/>
  <c r="HF1232"/>
  <c r="HL1232" s="1"/>
  <c r="V1241"/>
  <c r="AB1241" s="1"/>
  <c r="Z1232"/>
  <c r="AF1232" s="1"/>
  <c r="Z1241"/>
  <c r="AF1241" s="1"/>
  <c r="Z1221"/>
  <c r="AF1221" s="1"/>
  <c r="DF1232"/>
  <c r="DL1232" s="1"/>
  <c r="DF1241"/>
  <c r="DL1241" s="1"/>
  <c r="DF1221"/>
  <c r="DL1221" s="1"/>
  <c r="GL1232"/>
  <c r="GR1232" s="1"/>
  <c r="GL1241"/>
  <c r="GR1241" s="1"/>
  <c r="GL1221"/>
  <c r="GR1221" s="1"/>
  <c r="JR1232"/>
  <c r="JX1232" s="1"/>
  <c r="JR1241"/>
  <c r="JX1241" s="1"/>
  <c r="JR1221"/>
  <c r="JX1221" s="1"/>
  <c r="MX1232"/>
  <c r="ND1232" s="1"/>
  <c r="MX1241"/>
  <c r="ND1241" s="1"/>
  <c r="MX1221"/>
  <c r="ND1221" s="1"/>
  <c r="QD1232"/>
  <c r="QJ1232" s="1"/>
  <c r="QD1241"/>
  <c r="QJ1241" s="1"/>
  <c r="QD1221"/>
  <c r="QJ1221" s="1"/>
  <c r="TJ1232"/>
  <c r="TP1232" s="1"/>
  <c r="TJ1241"/>
  <c r="TP1241" s="1"/>
  <c r="TJ1221"/>
  <c r="TP1221" s="1"/>
  <c r="WP1232"/>
  <c r="WV1232" s="1"/>
  <c r="WP1241"/>
  <c r="WV1241" s="1"/>
  <c r="WP1221"/>
  <c r="WV1221" s="1"/>
  <c r="X1232"/>
  <c r="AD1232" s="1"/>
  <c r="X1241"/>
  <c r="AD1241" s="1"/>
  <c r="X1221"/>
  <c r="AD1221" s="1"/>
  <c r="DD1232"/>
  <c r="DJ1232" s="1"/>
  <c r="DD1241"/>
  <c r="DJ1241" s="1"/>
  <c r="DD1221"/>
  <c r="DJ1221" s="1"/>
  <c r="GJ1232"/>
  <c r="GP1232" s="1"/>
  <c r="GJ1241"/>
  <c r="GP1241" s="1"/>
  <c r="GJ1221"/>
  <c r="GP1221" s="1"/>
  <c r="JP1232"/>
  <c r="JV1232" s="1"/>
  <c r="JP1241"/>
  <c r="JV1241" s="1"/>
  <c r="JP1221"/>
  <c r="JV1221" s="1"/>
  <c r="MV1232"/>
  <c r="NB1232" s="1"/>
  <c r="MV1241"/>
  <c r="NB1241" s="1"/>
  <c r="MV1221"/>
  <c r="NB1221" s="1"/>
  <c r="QB1232"/>
  <c r="QH1232" s="1"/>
  <c r="QB1241"/>
  <c r="QH1241" s="1"/>
  <c r="QB1221"/>
  <c r="QH1221" s="1"/>
  <c r="TH1232"/>
  <c r="TN1232" s="1"/>
  <c r="TH1241"/>
  <c r="TN1241" s="1"/>
  <c r="TH1221"/>
  <c r="TN1221" s="1"/>
  <c r="WN1232"/>
  <c r="WT1232" s="1"/>
  <c r="WN1241"/>
  <c r="WT1241" s="1"/>
  <c r="WN1221"/>
  <c r="WT1221" s="1"/>
  <c r="AR1232"/>
  <c r="AX1232" s="1"/>
  <c r="AR1231"/>
  <c r="AX1231" s="1"/>
  <c r="AR1221"/>
  <c r="AX1221" s="1"/>
  <c r="DX1232"/>
  <c r="ED1232" s="1"/>
  <c r="DX1231"/>
  <c r="ED1231" s="1"/>
  <c r="DX1221"/>
  <c r="ED1221" s="1"/>
  <c r="HD1232"/>
  <c r="HJ1232" s="1"/>
  <c r="HD1231"/>
  <c r="HJ1231" s="1"/>
  <c r="HD1221"/>
  <c r="HJ1221" s="1"/>
  <c r="KJ1232"/>
  <c r="KP1232" s="1"/>
  <c r="KJ1231"/>
  <c r="KP1231" s="1"/>
  <c r="KJ1221"/>
  <c r="KP1221" s="1"/>
  <c r="NP1232"/>
  <c r="NV1232" s="1"/>
  <c r="NP1231"/>
  <c r="NV1231" s="1"/>
  <c r="NP1221"/>
  <c r="NV1221" s="1"/>
  <c r="QV1232"/>
  <c r="RB1232" s="1"/>
  <c r="XH1242"/>
  <c r="XN1242" s="1"/>
  <c r="DV1242"/>
  <c r="EB1242" s="1"/>
  <c r="KH1242"/>
  <c r="KN1242" s="1"/>
  <c r="QT1242"/>
  <c r="QZ1242" s="1"/>
  <c r="XF1242"/>
  <c r="XL1242" s="1"/>
  <c r="DE1241"/>
  <c r="DK1241" s="1"/>
  <c r="JQ1241"/>
  <c r="JW1241" s="1"/>
  <c r="QC1241"/>
  <c r="QI1241" s="1"/>
  <c r="WO1241"/>
  <c r="WU1241" s="1"/>
  <c r="CG1241"/>
  <c r="CM1241" s="1"/>
  <c r="MS1242"/>
  <c r="MY1242" s="1"/>
  <c r="TE1235"/>
  <c r="TK1235" s="1"/>
  <c r="NR1241"/>
  <c r="NX1241" s="1"/>
  <c r="UD1232"/>
  <c r="UJ1232" s="1"/>
  <c r="MT1241"/>
  <c r="MZ1241" s="1"/>
  <c r="TF1232"/>
  <c r="TL1232" s="1"/>
  <c r="QV1215"/>
  <c r="RB1215" s="1"/>
  <c r="QV1217"/>
  <c r="RB1217" s="1"/>
  <c r="QV1227"/>
  <c r="RB1227" s="1"/>
  <c r="QV1239"/>
  <c r="RB1239" s="1"/>
  <c r="QV1218"/>
  <c r="RB1218" s="1"/>
  <c r="UB1215"/>
  <c r="UH1215" s="1"/>
  <c r="UB1217"/>
  <c r="UH1217" s="1"/>
  <c r="UB1227"/>
  <c r="UH1227" s="1"/>
  <c r="UB1239"/>
  <c r="UH1239" s="1"/>
  <c r="UB1218"/>
  <c r="UH1218" s="1"/>
  <c r="UB1228"/>
  <c r="UH1228" s="1"/>
  <c r="UB1238"/>
  <c r="UH1238" s="1"/>
  <c r="XH1215"/>
  <c r="XN1215" s="1"/>
  <c r="XH1217"/>
  <c r="XN1217" s="1"/>
  <c r="XH1227"/>
  <c r="XN1227" s="1"/>
  <c r="XH1237"/>
  <c r="XN1237" s="1"/>
  <c r="XH1218"/>
  <c r="XN1218" s="1"/>
  <c r="XH1228"/>
  <c r="XN1228" s="1"/>
  <c r="XH1238"/>
  <c r="XN1238" s="1"/>
  <c r="AP1215"/>
  <c r="AV1215" s="1"/>
  <c r="AP1217"/>
  <c r="AV1217" s="1"/>
  <c r="AP1227"/>
  <c r="AV1227" s="1"/>
  <c r="AP1239"/>
  <c r="AV1239" s="1"/>
  <c r="AP1218"/>
  <c r="AV1218" s="1"/>
  <c r="AP1228"/>
  <c r="AV1228" s="1"/>
  <c r="AP1238"/>
  <c r="AV1238" s="1"/>
  <c r="DV1215"/>
  <c r="EB1215" s="1"/>
  <c r="DV1217"/>
  <c r="EB1217" s="1"/>
  <c r="DV1227"/>
  <c r="EB1227" s="1"/>
  <c r="DV1239"/>
  <c r="EB1239" s="1"/>
  <c r="DV1218"/>
  <c r="EB1218" s="1"/>
  <c r="DV1228"/>
  <c r="EB1228" s="1"/>
  <c r="DV1238"/>
  <c r="EB1238" s="1"/>
  <c r="HB1215"/>
  <c r="HH1215" s="1"/>
  <c r="HB1217"/>
  <c r="HH1217" s="1"/>
  <c r="HB1227"/>
  <c r="HH1227" s="1"/>
  <c r="HB1239"/>
  <c r="HH1239" s="1"/>
  <c r="HB1218"/>
  <c r="HH1218" s="1"/>
  <c r="HB1228"/>
  <c r="HH1228" s="1"/>
  <c r="HB1238"/>
  <c r="HH1238" s="1"/>
  <c r="KH1215"/>
  <c r="KN1215" s="1"/>
  <c r="KH1217"/>
  <c r="KN1217" s="1"/>
  <c r="KH1227"/>
  <c r="KN1227" s="1"/>
  <c r="KH1239"/>
  <c r="KN1239" s="1"/>
  <c r="KH1218"/>
  <c r="KN1218" s="1"/>
  <c r="KH1228"/>
  <c r="KN1228" s="1"/>
  <c r="KH1238"/>
  <c r="KN1238" s="1"/>
  <c r="NN1215"/>
  <c r="NT1215" s="1"/>
  <c r="NN1217"/>
  <c r="NT1217" s="1"/>
  <c r="NN1227"/>
  <c r="NT1227" s="1"/>
  <c r="NN1239"/>
  <c r="NT1239" s="1"/>
  <c r="NN1218"/>
  <c r="NT1218" s="1"/>
  <c r="NN1228"/>
  <c r="NT1228" s="1"/>
  <c r="NN1238"/>
  <c r="NT1238" s="1"/>
  <c r="QT1215"/>
  <c r="QZ1215" s="1"/>
  <c r="QT1217"/>
  <c r="QZ1217" s="1"/>
  <c r="QT1227"/>
  <c r="QZ1227" s="1"/>
  <c r="QT1239"/>
  <c r="QZ1239" s="1"/>
  <c r="QT1218"/>
  <c r="QZ1218" s="1"/>
  <c r="QT1228"/>
  <c r="QZ1228" s="1"/>
  <c r="QT1238"/>
  <c r="QZ1238" s="1"/>
  <c r="TZ1215"/>
  <c r="UF1215" s="1"/>
  <c r="TZ1217"/>
  <c r="UF1217" s="1"/>
  <c r="TZ1227"/>
  <c r="UF1227" s="1"/>
  <c r="TZ1239"/>
  <c r="UF1239" s="1"/>
  <c r="TZ1218"/>
  <c r="UF1218" s="1"/>
  <c r="TZ1228"/>
  <c r="UF1228" s="1"/>
  <c r="TZ1238"/>
  <c r="UF1238" s="1"/>
  <c r="XF1215"/>
  <c r="XL1215" s="1"/>
  <c r="XF1217"/>
  <c r="XL1217" s="1"/>
  <c r="XF1227"/>
  <c r="XL1227" s="1"/>
  <c r="XF1237"/>
  <c r="XL1237" s="1"/>
  <c r="XF1218"/>
  <c r="XL1218" s="1"/>
  <c r="XF1228"/>
  <c r="XL1228" s="1"/>
  <c r="XF1238"/>
  <c r="XL1238" s="1"/>
  <c r="Y1216"/>
  <c r="AE1216" s="1"/>
  <c r="Y1218"/>
  <c r="AE1218" s="1"/>
  <c r="Y1228"/>
  <c r="AE1228" s="1"/>
  <c r="Y1238"/>
  <c r="AE1238" s="1"/>
  <c r="Y1215"/>
  <c r="AE1215" s="1"/>
  <c r="Y1225"/>
  <c r="AE1225" s="1"/>
  <c r="Y1237"/>
  <c r="AE1237" s="1"/>
  <c r="DE1216"/>
  <c r="DK1216" s="1"/>
  <c r="DE1218"/>
  <c r="DK1218" s="1"/>
  <c r="DE1228"/>
  <c r="DK1228" s="1"/>
  <c r="DE1238"/>
  <c r="DK1238" s="1"/>
  <c r="DE1215"/>
  <c r="DK1215" s="1"/>
  <c r="DE1225"/>
  <c r="DK1225" s="1"/>
  <c r="DE1237"/>
  <c r="DK1237" s="1"/>
  <c r="GK1216"/>
  <c r="GQ1216" s="1"/>
  <c r="GK1218"/>
  <c r="GQ1218" s="1"/>
  <c r="GK1228"/>
  <c r="GQ1228" s="1"/>
  <c r="GK1238"/>
  <c r="GQ1238" s="1"/>
  <c r="GK1215"/>
  <c r="GQ1215" s="1"/>
  <c r="GK1225"/>
  <c r="GQ1225" s="1"/>
  <c r="GK1237"/>
  <c r="GQ1237" s="1"/>
  <c r="JQ1216"/>
  <c r="JW1216" s="1"/>
  <c r="JQ1218"/>
  <c r="JW1218" s="1"/>
  <c r="JQ1228"/>
  <c r="JW1228" s="1"/>
  <c r="JQ1238"/>
  <c r="JW1238" s="1"/>
  <c r="JQ1215"/>
  <c r="JW1215" s="1"/>
  <c r="JQ1225"/>
  <c r="JW1225" s="1"/>
  <c r="JQ1237"/>
  <c r="JW1237" s="1"/>
  <c r="MW1216"/>
  <c r="NC1216" s="1"/>
  <c r="MW1218"/>
  <c r="NC1218" s="1"/>
  <c r="MW1228"/>
  <c r="NC1228" s="1"/>
  <c r="MW1238"/>
  <c r="NC1238" s="1"/>
  <c r="MW1215"/>
  <c r="NC1215" s="1"/>
  <c r="MW1225"/>
  <c r="NC1225" s="1"/>
  <c r="MW1237"/>
  <c r="NC1237" s="1"/>
  <c r="QC1216"/>
  <c r="QI1216" s="1"/>
  <c r="QC1218"/>
  <c r="QI1218" s="1"/>
  <c r="QC1228"/>
  <c r="QI1228" s="1"/>
  <c r="QC1238"/>
  <c r="QI1238" s="1"/>
  <c r="QC1215"/>
  <c r="QI1215" s="1"/>
  <c r="QC1225"/>
  <c r="QI1225" s="1"/>
  <c r="QC1237"/>
  <c r="QI1237" s="1"/>
  <c r="TI1216"/>
  <c r="TO1216" s="1"/>
  <c r="TI1218"/>
  <c r="TO1218" s="1"/>
  <c r="TI1228"/>
  <c r="TO1228" s="1"/>
  <c r="TI1238"/>
  <c r="TO1238" s="1"/>
  <c r="TI1215"/>
  <c r="TO1215" s="1"/>
  <c r="TI1225"/>
  <c r="TO1225" s="1"/>
  <c r="TI1237"/>
  <c r="TO1237" s="1"/>
  <c r="WO1216"/>
  <c r="WU1216" s="1"/>
  <c r="WO1218"/>
  <c r="WU1218" s="1"/>
  <c r="WO1228"/>
  <c r="WU1228" s="1"/>
  <c r="WO1238"/>
  <c r="WU1238" s="1"/>
  <c r="WO1215"/>
  <c r="WU1215" s="1"/>
  <c r="WO1225"/>
  <c r="WU1225" s="1"/>
  <c r="WO1237"/>
  <c r="WU1237" s="1"/>
  <c r="YW1216"/>
  <c r="ZC1216" s="1"/>
  <c r="YW1218"/>
  <c r="ZC1218" s="1"/>
  <c r="YW1228"/>
  <c r="ZC1228" s="1"/>
  <c r="YW1238"/>
  <c r="ZC1238" s="1"/>
  <c r="YW1217"/>
  <c r="ZC1217" s="1"/>
  <c r="YW1227"/>
  <c r="ZC1227" s="1"/>
  <c r="YW1237"/>
  <c r="ZC1237" s="1"/>
  <c r="CG1216"/>
  <c r="CM1216" s="1"/>
  <c r="CG1218"/>
  <c r="CM1218" s="1"/>
  <c r="CG1228"/>
  <c r="CM1228" s="1"/>
  <c r="CG1238"/>
  <c r="CM1238" s="1"/>
  <c r="CG1217"/>
  <c r="CM1217" s="1"/>
  <c r="CG1227"/>
  <c r="CM1227" s="1"/>
  <c r="CG1237"/>
  <c r="CM1237" s="1"/>
  <c r="FM1222"/>
  <c r="FS1222" s="1"/>
  <c r="FM1238"/>
  <c r="FS1238" s="1"/>
  <c r="FM1217"/>
  <c r="FS1217" s="1"/>
  <c r="FM1227"/>
  <c r="FS1227" s="1"/>
  <c r="FM1237"/>
  <c r="FS1237" s="1"/>
  <c r="IS1222"/>
  <c r="IY1222" s="1"/>
  <c r="IS1242"/>
  <c r="IY1242" s="1"/>
  <c r="IS1231"/>
  <c r="IY1231" s="1"/>
  <c r="LY1222"/>
  <c r="ME1222" s="1"/>
  <c r="LY1242"/>
  <c r="ME1242" s="1"/>
  <c r="LY1231"/>
  <c r="ME1231" s="1"/>
  <c r="PE1222"/>
  <c r="PK1222" s="1"/>
  <c r="PE1242"/>
  <c r="PK1242" s="1"/>
  <c r="PE1231"/>
  <c r="PK1231" s="1"/>
  <c r="SK1222"/>
  <c r="SQ1222" s="1"/>
  <c r="SK1242"/>
  <c r="SQ1242" s="1"/>
  <c r="SK1231"/>
  <c r="SQ1231" s="1"/>
  <c r="VQ1222"/>
  <c r="VW1222" s="1"/>
  <c r="VQ1242"/>
  <c r="VW1242" s="1"/>
  <c r="VQ1231"/>
  <c r="VW1231" s="1"/>
  <c r="ZA1221"/>
  <c r="ZG1221" s="1"/>
  <c r="ZA1241"/>
  <c r="ZG1241" s="1"/>
  <c r="ZA1232"/>
  <c r="ZG1232" s="1"/>
  <c r="CK1221"/>
  <c r="CQ1221" s="1"/>
  <c r="CK1241"/>
  <c r="CQ1241" s="1"/>
  <c r="CK1232"/>
  <c r="CQ1232" s="1"/>
  <c r="FQ1221"/>
  <c r="FW1221" s="1"/>
  <c r="FQ1241"/>
  <c r="FW1241" s="1"/>
  <c r="FQ1232"/>
  <c r="FW1232" s="1"/>
  <c r="IW1221"/>
  <c r="JC1221" s="1"/>
  <c r="IW1241"/>
  <c r="JC1241" s="1"/>
  <c r="IW1232"/>
  <c r="JC1232" s="1"/>
  <c r="MC1221"/>
  <c r="MI1221" s="1"/>
  <c r="MC1241"/>
  <c r="MI1241" s="1"/>
  <c r="MC1232"/>
  <c r="MI1232" s="1"/>
  <c r="PI1221"/>
  <c r="PO1221" s="1"/>
  <c r="PI1241"/>
  <c r="PO1241" s="1"/>
  <c r="PI1232"/>
  <c r="PO1232" s="1"/>
  <c r="SO1221"/>
  <c r="SU1221" s="1"/>
  <c r="SO1241"/>
  <c r="SU1241" s="1"/>
  <c r="SO1232"/>
  <c r="SU1232" s="1"/>
  <c r="VU1221"/>
  <c r="WA1221" s="1"/>
  <c r="VU1241"/>
  <c r="WA1241" s="1"/>
  <c r="VU1232"/>
  <c r="WA1232" s="1"/>
  <c r="YY1221"/>
  <c r="ZE1221" s="1"/>
  <c r="YY1241"/>
  <c r="ZE1241" s="1"/>
  <c r="YY1232"/>
  <c r="ZE1232" s="1"/>
  <c r="CI1221"/>
  <c r="CO1221" s="1"/>
  <c r="CI1241"/>
  <c r="CO1241" s="1"/>
  <c r="CI1232"/>
  <c r="CO1232" s="1"/>
  <c r="FO1221"/>
  <c r="FU1221" s="1"/>
  <c r="FO1241"/>
  <c r="FU1241" s="1"/>
  <c r="FO1232"/>
  <c r="FU1232" s="1"/>
  <c r="IU1221"/>
  <c r="JA1221" s="1"/>
  <c r="IU1241"/>
  <c r="JA1241" s="1"/>
  <c r="IU1232"/>
  <c r="JA1232" s="1"/>
  <c r="MA1221"/>
  <c r="MG1221" s="1"/>
  <c r="MA1241"/>
  <c r="MG1241" s="1"/>
  <c r="MA1232"/>
  <c r="MG1232" s="1"/>
  <c r="PG1221"/>
  <c r="PM1221" s="1"/>
  <c r="PG1241"/>
  <c r="PM1241" s="1"/>
  <c r="PG1232"/>
  <c r="PM1232" s="1"/>
  <c r="SM1221"/>
  <c r="SS1221" s="1"/>
  <c r="SM1241"/>
  <c r="SS1241" s="1"/>
  <c r="SM1232"/>
  <c r="SS1232" s="1"/>
  <c r="VS1221"/>
  <c r="VY1221" s="1"/>
  <c r="VS1241"/>
  <c r="VY1241" s="1"/>
  <c r="VS1232"/>
  <c r="VY1232" s="1"/>
  <c r="W1221"/>
  <c r="AC1221" s="1"/>
  <c r="W1231"/>
  <c r="AC1231" s="1"/>
  <c r="W1232"/>
  <c r="AC1232" s="1"/>
  <c r="DC1221"/>
  <c r="DI1221" s="1"/>
  <c r="DC1231"/>
  <c r="DI1231" s="1"/>
  <c r="DC1232"/>
  <c r="DI1232" s="1"/>
  <c r="GI1221"/>
  <c r="GO1221" s="1"/>
  <c r="GI1231"/>
  <c r="GO1231" s="1"/>
  <c r="GI1232"/>
  <c r="GO1232" s="1"/>
  <c r="JO1221"/>
  <c r="JU1221" s="1"/>
  <c r="JO1231"/>
  <c r="JU1231" s="1"/>
  <c r="JO1232"/>
  <c r="JU1232" s="1"/>
  <c r="MU1221"/>
  <c r="NA1221" s="1"/>
  <c r="MU1231"/>
  <c r="NA1231" s="1"/>
  <c r="MU1232"/>
  <c r="NA1232" s="1"/>
  <c r="QA1221"/>
  <c r="QG1221" s="1"/>
  <c r="QA1231"/>
  <c r="QG1231" s="1"/>
  <c r="QA1232"/>
  <c r="QG1232" s="1"/>
  <c r="TG1221"/>
  <c r="TM1221" s="1"/>
  <c r="TG1231"/>
  <c r="TM1231" s="1"/>
  <c r="TG1232"/>
  <c r="TM1232" s="1"/>
  <c r="WM1221"/>
  <c r="WS1221" s="1"/>
  <c r="WM1241"/>
  <c r="WS1241" s="1"/>
  <c r="WM1232"/>
  <c r="WS1232" s="1"/>
  <c r="U1221"/>
  <c r="AA1221" s="1"/>
  <c r="U1231"/>
  <c r="AA1231" s="1"/>
  <c r="U1232"/>
  <c r="AA1232" s="1"/>
  <c r="DA1221"/>
  <c r="DG1221" s="1"/>
  <c r="DA1231"/>
  <c r="DG1231" s="1"/>
  <c r="DA1232"/>
  <c r="DG1232" s="1"/>
  <c r="GG1231"/>
  <c r="GM1231" s="1"/>
  <c r="GG1232"/>
  <c r="GM1232" s="1"/>
  <c r="JM1235"/>
  <c r="JS1235" s="1"/>
  <c r="JM1242"/>
  <c r="JS1242" s="1"/>
  <c r="PY1235"/>
  <c r="QE1235" s="1"/>
  <c r="PY1242"/>
  <c r="QE1242" s="1"/>
  <c r="WK1235"/>
  <c r="WQ1235" s="1"/>
  <c r="WK1242"/>
  <c r="WQ1242" s="1"/>
  <c r="DZ1232"/>
  <c r="EF1232" s="1"/>
  <c r="DZ1241"/>
  <c r="EF1241" s="1"/>
  <c r="KL1232"/>
  <c r="KR1232" s="1"/>
  <c r="KL1241"/>
  <c r="KR1241" s="1"/>
  <c r="QX1232"/>
  <c r="RD1232" s="1"/>
  <c r="QX1241"/>
  <c r="RD1241" s="1"/>
  <c r="XJ1232"/>
  <c r="XP1232" s="1"/>
  <c r="XJ1241"/>
  <c r="XP1241" s="1"/>
  <c r="DB1232"/>
  <c r="DH1232" s="1"/>
  <c r="DB1241"/>
  <c r="DH1241" s="1"/>
  <c r="JN1232"/>
  <c r="JT1232" s="1"/>
  <c r="JN1241"/>
  <c r="JT1241" s="1"/>
  <c r="PZ1232"/>
  <c r="QF1232" s="1"/>
  <c r="PZ1241"/>
  <c r="QF1241" s="1"/>
  <c r="WL1232"/>
  <c r="WR1232" s="1"/>
  <c r="WL1241"/>
  <c r="WR1241" s="1"/>
  <c r="Z1238"/>
  <c r="AF1238" s="1"/>
  <c r="Z1228"/>
  <c r="AF1228" s="1"/>
  <c r="Z1218"/>
  <c r="AF1218" s="1"/>
  <c r="Z1237"/>
  <c r="AF1237" s="1"/>
  <c r="Z1227"/>
  <c r="AF1227" s="1"/>
  <c r="Z1217"/>
  <c r="AF1217" s="1"/>
  <c r="DF1238"/>
  <c r="DL1238" s="1"/>
  <c r="DF1228"/>
  <c r="DL1228" s="1"/>
  <c r="DF1218"/>
  <c r="DL1218" s="1"/>
  <c r="DF1237"/>
  <c r="DL1237" s="1"/>
  <c r="DF1227"/>
  <c r="DL1227" s="1"/>
  <c r="DF1217"/>
  <c r="DL1217" s="1"/>
  <c r="GL1238"/>
  <c r="GR1238" s="1"/>
  <c r="GL1228"/>
  <c r="GR1228" s="1"/>
  <c r="GL1218"/>
  <c r="GR1218" s="1"/>
  <c r="GL1237"/>
  <c r="GR1237" s="1"/>
  <c r="GL1227"/>
  <c r="GR1227" s="1"/>
  <c r="GL1217"/>
  <c r="GR1217" s="1"/>
  <c r="JR1238"/>
  <c r="JX1238" s="1"/>
  <c r="JR1228"/>
  <c r="JX1228" s="1"/>
  <c r="JR1218"/>
  <c r="JX1218" s="1"/>
  <c r="JR1237"/>
  <c r="JX1237" s="1"/>
  <c r="JR1227"/>
  <c r="JX1227" s="1"/>
  <c r="JR1217"/>
  <c r="JX1217" s="1"/>
  <c r="MX1238"/>
  <c r="ND1238" s="1"/>
  <c r="MX1228"/>
  <c r="ND1228" s="1"/>
  <c r="MX1218"/>
  <c r="ND1218" s="1"/>
  <c r="MX1237"/>
  <c r="ND1237" s="1"/>
  <c r="MX1227"/>
  <c r="ND1227" s="1"/>
  <c r="MX1217"/>
  <c r="ND1217" s="1"/>
  <c r="QD1238"/>
  <c r="QJ1238" s="1"/>
  <c r="QD1228"/>
  <c r="QJ1228" s="1"/>
  <c r="QD1218"/>
  <c r="QJ1218" s="1"/>
  <c r="QD1237"/>
  <c r="QJ1237" s="1"/>
  <c r="QD1227"/>
  <c r="QJ1227" s="1"/>
  <c r="QD1217"/>
  <c r="QJ1217" s="1"/>
  <c r="TJ1238"/>
  <c r="TP1238" s="1"/>
  <c r="TJ1228"/>
  <c r="TP1228" s="1"/>
  <c r="TJ1218"/>
  <c r="TP1218" s="1"/>
  <c r="TJ1237"/>
  <c r="TP1237" s="1"/>
  <c r="TJ1227"/>
  <c r="TP1227" s="1"/>
  <c r="TJ1217"/>
  <c r="TP1217" s="1"/>
  <c r="WP1238"/>
  <c r="WV1238" s="1"/>
  <c r="WP1228"/>
  <c r="WV1228" s="1"/>
  <c r="WP1218"/>
  <c r="WV1218" s="1"/>
  <c r="WP1237"/>
  <c r="WV1237" s="1"/>
  <c r="WP1227"/>
  <c r="WV1227" s="1"/>
  <c r="WP1217"/>
  <c r="WV1217" s="1"/>
  <c r="X1238"/>
  <c r="AD1238" s="1"/>
  <c r="X1228"/>
  <c r="AD1228" s="1"/>
  <c r="X1218"/>
  <c r="AD1218" s="1"/>
  <c r="X1237"/>
  <c r="AD1237" s="1"/>
  <c r="X1227"/>
  <c r="AD1227" s="1"/>
  <c r="X1217"/>
  <c r="AD1217" s="1"/>
  <c r="DD1238"/>
  <c r="DJ1238" s="1"/>
  <c r="DD1228"/>
  <c r="DJ1228" s="1"/>
  <c r="DD1218"/>
  <c r="DJ1218" s="1"/>
  <c r="DD1237"/>
  <c r="DJ1237" s="1"/>
  <c r="DD1227"/>
  <c r="DJ1227" s="1"/>
  <c r="DD1217"/>
  <c r="DJ1217" s="1"/>
  <c r="GJ1238"/>
  <c r="GP1238" s="1"/>
  <c r="GJ1228"/>
  <c r="GP1228" s="1"/>
  <c r="GJ1218"/>
  <c r="GP1218" s="1"/>
  <c r="GJ1237"/>
  <c r="GP1237" s="1"/>
  <c r="GJ1227"/>
  <c r="GP1227" s="1"/>
  <c r="GJ1217"/>
  <c r="GP1217" s="1"/>
  <c r="JP1238"/>
  <c r="JV1238" s="1"/>
  <c r="JP1228"/>
  <c r="JV1228" s="1"/>
  <c r="JP1218"/>
  <c r="JV1218" s="1"/>
  <c r="JP1237"/>
  <c r="JV1237" s="1"/>
  <c r="JP1227"/>
  <c r="JV1227" s="1"/>
  <c r="JP1217"/>
  <c r="JV1217" s="1"/>
  <c r="MV1238"/>
  <c r="NB1238" s="1"/>
  <c r="MV1228"/>
  <c r="NB1228" s="1"/>
  <c r="MV1218"/>
  <c r="NB1218" s="1"/>
  <c r="MV1237"/>
  <c r="NB1237" s="1"/>
  <c r="MV1227"/>
  <c r="NB1227" s="1"/>
  <c r="MV1217"/>
  <c r="NB1217" s="1"/>
  <c r="QB1238"/>
  <c r="QH1238" s="1"/>
  <c r="QB1228"/>
  <c r="QH1228" s="1"/>
  <c r="QB1218"/>
  <c r="QH1218" s="1"/>
  <c r="QB1237"/>
  <c r="QH1237" s="1"/>
  <c r="QB1227"/>
  <c r="QH1227" s="1"/>
  <c r="QB1217"/>
  <c r="QH1217" s="1"/>
  <c r="TH1238"/>
  <c r="TN1238" s="1"/>
  <c r="TH1228"/>
  <c r="TN1228" s="1"/>
  <c r="TH1218"/>
  <c r="TN1218" s="1"/>
  <c r="TH1237"/>
  <c r="TN1237" s="1"/>
  <c r="TH1227"/>
  <c r="TN1227" s="1"/>
  <c r="TH1217"/>
  <c r="TN1217" s="1"/>
  <c r="WN1238"/>
  <c r="WT1238" s="1"/>
  <c r="WN1228"/>
  <c r="WT1228" s="1"/>
  <c r="WN1218"/>
  <c r="WT1218" s="1"/>
  <c r="WN1237"/>
  <c r="WT1237" s="1"/>
  <c r="WN1227"/>
  <c r="WT1227" s="1"/>
  <c r="WN1217"/>
  <c r="WT1217" s="1"/>
  <c r="AR1238"/>
  <c r="AX1238" s="1"/>
  <c r="AR1228"/>
  <c r="AX1228" s="1"/>
  <c r="AR1218"/>
  <c r="AX1218" s="1"/>
  <c r="AR1239"/>
  <c r="AX1239" s="1"/>
  <c r="AR1227"/>
  <c r="AX1227" s="1"/>
  <c r="AR1217"/>
  <c r="AX1217" s="1"/>
  <c r="DX1238"/>
  <c r="ED1238" s="1"/>
  <c r="DX1228"/>
  <c r="ED1228" s="1"/>
  <c r="DX1218"/>
  <c r="ED1218" s="1"/>
  <c r="DX1239"/>
  <c r="ED1239" s="1"/>
  <c r="DX1227"/>
  <c r="ED1227" s="1"/>
  <c r="DX1217"/>
  <c r="ED1217" s="1"/>
  <c r="HD1238"/>
  <c r="HJ1238" s="1"/>
  <c r="HD1228"/>
  <c r="HJ1228" s="1"/>
  <c r="HD1218"/>
  <c r="HJ1218" s="1"/>
  <c r="HD1239"/>
  <c r="HJ1239" s="1"/>
  <c r="HD1227"/>
  <c r="HJ1227" s="1"/>
  <c r="HD1217"/>
  <c r="HJ1217" s="1"/>
  <c r="KJ1238"/>
  <c r="KP1238" s="1"/>
  <c r="KJ1228"/>
  <c r="KP1228" s="1"/>
  <c r="KJ1218"/>
  <c r="KP1218" s="1"/>
  <c r="KJ1239"/>
  <c r="KP1239" s="1"/>
  <c r="KJ1227"/>
  <c r="KP1227" s="1"/>
  <c r="KJ1217"/>
  <c r="KP1217" s="1"/>
  <c r="NP1238"/>
  <c r="NV1238" s="1"/>
  <c r="NP1228"/>
  <c r="NV1228" s="1"/>
  <c r="NP1218"/>
  <c r="NV1218" s="1"/>
  <c r="NP1239"/>
  <c r="NV1239" s="1"/>
  <c r="NP1227"/>
  <c r="NV1227" s="1"/>
  <c r="NP1217"/>
  <c r="NV1217" s="1"/>
  <c r="QV1238"/>
  <c r="RB1238" s="1"/>
  <c r="QV1228"/>
  <c r="RB1228" s="1"/>
  <c r="QV1231"/>
  <c r="RB1231" s="1"/>
  <c r="QV1221"/>
  <c r="RB1221" s="1"/>
  <c r="UB1232"/>
  <c r="UH1232" s="1"/>
  <c r="UB1231"/>
  <c r="UH1231" s="1"/>
  <c r="UB1221"/>
  <c r="UH1221" s="1"/>
  <c r="XH1232"/>
  <c r="XN1232" s="1"/>
  <c r="XH1241"/>
  <c r="XN1241" s="1"/>
  <c r="XH1221"/>
  <c r="XN1221" s="1"/>
  <c r="AP1232"/>
  <c r="AV1232" s="1"/>
  <c r="AP1231"/>
  <c r="AV1231" s="1"/>
  <c r="AP1221"/>
  <c r="AV1221" s="1"/>
  <c r="DV1232"/>
  <c r="EB1232" s="1"/>
  <c r="DV1231"/>
  <c r="EB1231" s="1"/>
  <c r="DV1221"/>
  <c r="EB1221" s="1"/>
  <c r="HB1232"/>
  <c r="HH1232" s="1"/>
  <c r="HB1231"/>
  <c r="HH1231" s="1"/>
  <c r="HB1221"/>
  <c r="HH1221" s="1"/>
  <c r="KH1232"/>
  <c r="KN1232" s="1"/>
  <c r="KH1231"/>
  <c r="KN1231" s="1"/>
  <c r="KH1221"/>
  <c r="KN1221" s="1"/>
  <c r="NN1232"/>
  <c r="NT1232" s="1"/>
  <c r="NN1231"/>
  <c r="NT1231" s="1"/>
  <c r="NN1221"/>
  <c r="NT1221" s="1"/>
  <c r="QT1232"/>
  <c r="QZ1232" s="1"/>
  <c r="QT1231"/>
  <c r="QZ1231" s="1"/>
  <c r="QT1221"/>
  <c r="QZ1221" s="1"/>
  <c r="TZ1232"/>
  <c r="UF1232" s="1"/>
  <c r="TZ1231"/>
  <c r="UF1231" s="1"/>
  <c r="TZ1221"/>
  <c r="UF1221" s="1"/>
  <c r="XF1232"/>
  <c r="XL1232" s="1"/>
  <c r="XF1241"/>
  <c r="XL1241" s="1"/>
  <c r="XF1221"/>
  <c r="XL1221" s="1"/>
  <c r="Y1229"/>
  <c r="AE1229" s="1"/>
  <c r="Y1242"/>
  <c r="AE1242" s="1"/>
  <c r="Y1222"/>
  <c r="AE1222" s="1"/>
  <c r="DE1229"/>
  <c r="DK1229" s="1"/>
  <c r="DE1242"/>
  <c r="DK1242" s="1"/>
  <c r="DE1222"/>
  <c r="DK1222" s="1"/>
  <c r="GK1229"/>
  <c r="GQ1229" s="1"/>
  <c r="GK1242"/>
  <c r="GQ1242" s="1"/>
  <c r="GK1222"/>
  <c r="GQ1222" s="1"/>
  <c r="JQ1229"/>
  <c r="JW1229" s="1"/>
  <c r="JQ1242"/>
  <c r="JW1242" s="1"/>
  <c r="JQ1222"/>
  <c r="JW1222" s="1"/>
  <c r="MW1229"/>
  <c r="NC1229" s="1"/>
  <c r="MW1242"/>
  <c r="NC1242" s="1"/>
  <c r="MW1222"/>
  <c r="NC1222" s="1"/>
  <c r="QC1229"/>
  <c r="QI1229" s="1"/>
  <c r="QC1242"/>
  <c r="QI1242" s="1"/>
  <c r="QC1222"/>
  <c r="QI1222" s="1"/>
  <c r="TI1229"/>
  <c r="TO1229" s="1"/>
  <c r="TI1242"/>
  <c r="TO1242" s="1"/>
  <c r="TI1222"/>
  <c r="TO1222" s="1"/>
  <c r="WO1229"/>
  <c r="WU1229" s="1"/>
  <c r="WO1242"/>
  <c r="WU1242" s="1"/>
  <c r="WO1222"/>
  <c r="WU1222" s="1"/>
  <c r="YW1231"/>
  <c r="ZC1231" s="1"/>
  <c r="YW1242"/>
  <c r="ZC1242" s="1"/>
  <c r="YW1222"/>
  <c r="ZC1222" s="1"/>
  <c r="CG1231"/>
  <c r="CM1231" s="1"/>
  <c r="CG1242"/>
  <c r="CM1242" s="1"/>
  <c r="CG1222"/>
  <c r="CM1222" s="1"/>
  <c r="FM1231"/>
  <c r="FS1231" s="1"/>
  <c r="FM1242"/>
  <c r="FS1242" s="1"/>
  <c r="IS1241"/>
  <c r="IY1241" s="1"/>
  <c r="IS1232"/>
  <c r="IY1232" s="1"/>
  <c r="LY1221"/>
  <c r="ME1221" s="1"/>
  <c r="PE1241"/>
  <c r="PK1241" s="1"/>
  <c r="PE1232"/>
  <c r="PK1232" s="1"/>
  <c r="SK1221"/>
  <c r="SQ1221" s="1"/>
  <c r="VQ1241"/>
  <c r="VW1241" s="1"/>
  <c r="VQ1232"/>
  <c r="VW1232" s="1"/>
  <c r="ZA1222"/>
  <c r="ZG1222" s="1"/>
  <c r="CK1242"/>
  <c r="CQ1242" s="1"/>
  <c r="CK1231"/>
  <c r="CQ1231" s="1"/>
  <c r="FQ1222"/>
  <c r="FW1222" s="1"/>
  <c r="IW1242"/>
  <c r="JC1242" s="1"/>
  <c r="IW1231"/>
  <c r="JC1231" s="1"/>
  <c r="MC1222"/>
  <c r="MI1222" s="1"/>
  <c r="PI1242"/>
  <c r="PO1242" s="1"/>
  <c r="PI1231"/>
  <c r="PO1231" s="1"/>
  <c r="SO1222"/>
  <c r="SU1222" s="1"/>
  <c r="VU1242"/>
  <c r="WA1242" s="1"/>
  <c r="VU1231"/>
  <c r="WA1231" s="1"/>
  <c r="YY1222"/>
  <c r="ZE1222" s="1"/>
  <c r="CI1242"/>
  <c r="CO1242" s="1"/>
  <c r="CI1231"/>
  <c r="CO1231" s="1"/>
  <c r="FO1222"/>
  <c r="FU1222" s="1"/>
  <c r="IU1242"/>
  <c r="JA1242" s="1"/>
  <c r="IU1231"/>
  <c r="JA1231" s="1"/>
  <c r="MA1222"/>
  <c r="MG1222" s="1"/>
  <c r="PG1242"/>
  <c r="PM1242" s="1"/>
  <c r="PG1231"/>
  <c r="PM1231" s="1"/>
  <c r="SM1222"/>
  <c r="SS1222" s="1"/>
  <c r="VS1242"/>
  <c r="VY1242" s="1"/>
  <c r="VS1231"/>
  <c r="VY1231" s="1"/>
  <c r="W1222"/>
  <c r="AC1222" s="1"/>
  <c r="DC1242"/>
  <c r="DI1242" s="1"/>
  <c r="DC1235"/>
  <c r="DI1235" s="1"/>
  <c r="GI1222"/>
  <c r="GO1222" s="1"/>
  <c r="JO1242"/>
  <c r="JU1242" s="1"/>
  <c r="JO1235"/>
  <c r="JU1235" s="1"/>
  <c r="MU1222"/>
  <c r="NA1222" s="1"/>
  <c r="QA1242"/>
  <c r="QG1242" s="1"/>
  <c r="QA1235"/>
  <c r="QG1235" s="1"/>
  <c r="TG1222"/>
  <c r="TM1222" s="1"/>
  <c r="WM1242"/>
  <c r="WS1242" s="1"/>
  <c r="WM1231"/>
  <c r="WS1231" s="1"/>
  <c r="U1222"/>
  <c r="AA1222" s="1"/>
  <c r="DA1242"/>
  <c r="DG1242" s="1"/>
  <c r="DA1235"/>
  <c r="DG1235" s="1"/>
  <c r="GG1222"/>
  <c r="GM1222" s="1"/>
  <c r="JM1222"/>
  <c r="JS1222" s="1"/>
  <c r="MS1235"/>
  <c r="MY1235" s="1"/>
  <c r="TE1242"/>
  <c r="TK1242" s="1"/>
  <c r="WK1222"/>
  <c r="WQ1222" s="1"/>
  <c r="AT1232"/>
  <c r="AZ1232" s="1"/>
  <c r="HF1241"/>
  <c r="HL1241" s="1"/>
  <c r="KL1219"/>
  <c r="KR1219" s="1"/>
  <c r="NR1232"/>
  <c r="NX1232" s="1"/>
  <c r="UD1241"/>
  <c r="UJ1241" s="1"/>
  <c r="XJ1221"/>
  <c r="XP1221" s="1"/>
  <c r="V1232"/>
  <c r="AB1232" s="1"/>
  <c r="GH1241"/>
  <c r="GN1241" s="1"/>
  <c r="JN1221"/>
  <c r="JT1221" s="1"/>
  <c r="MT1232"/>
  <c r="MZ1232" s="1"/>
  <c r="TF1241"/>
  <c r="TL1241" s="1"/>
  <c r="WL1221"/>
  <c r="WR1221" s="1"/>
  <c r="FM1216"/>
  <c r="FS1216" s="1"/>
  <c r="FM1220"/>
  <c r="FS1220" s="1"/>
  <c r="FM1226"/>
  <c r="FS1226" s="1"/>
  <c r="FM1230"/>
  <c r="FS1230" s="1"/>
  <c r="IS1216"/>
  <c r="IY1216" s="1"/>
  <c r="IS1220"/>
  <c r="IY1220" s="1"/>
  <c r="IS1226"/>
  <c r="IY1226" s="1"/>
  <c r="IS1230"/>
  <c r="IY1230" s="1"/>
  <c r="IS1236"/>
  <c r="IY1236" s="1"/>
  <c r="IS1240"/>
  <c r="IY1240" s="1"/>
  <c r="IS1215"/>
  <c r="IY1215" s="1"/>
  <c r="IS1219"/>
  <c r="IY1219" s="1"/>
  <c r="IS1225"/>
  <c r="IY1225" s="1"/>
  <c r="IS1229"/>
  <c r="IY1229" s="1"/>
  <c r="IS1235"/>
  <c r="IY1235" s="1"/>
  <c r="IS1239"/>
  <c r="IY1239" s="1"/>
  <c r="LY1216"/>
  <c r="ME1216" s="1"/>
  <c r="LY1220"/>
  <c r="ME1220" s="1"/>
  <c r="LY1226"/>
  <c r="ME1226" s="1"/>
  <c r="LY1230"/>
  <c r="ME1230" s="1"/>
  <c r="LY1236"/>
  <c r="ME1236" s="1"/>
  <c r="LY1240"/>
  <c r="ME1240" s="1"/>
  <c r="LY1215"/>
  <c r="ME1215" s="1"/>
  <c r="LY1219"/>
  <c r="ME1219" s="1"/>
  <c r="LY1225"/>
  <c r="ME1225" s="1"/>
  <c r="LY1229"/>
  <c r="ME1229" s="1"/>
  <c r="LY1235"/>
  <c r="ME1235" s="1"/>
  <c r="LY1239"/>
  <c r="ME1239" s="1"/>
  <c r="PE1216"/>
  <c r="PK1216" s="1"/>
  <c r="PE1220"/>
  <c r="PK1220" s="1"/>
  <c r="PE1226"/>
  <c r="PK1226" s="1"/>
  <c r="PE1230"/>
  <c r="PK1230" s="1"/>
  <c r="PE1236"/>
  <c r="PK1236" s="1"/>
  <c r="PE1240"/>
  <c r="PK1240" s="1"/>
  <c r="PE1215"/>
  <c r="PK1215" s="1"/>
  <c r="PE1219"/>
  <c r="PK1219" s="1"/>
  <c r="PE1225"/>
  <c r="PK1225" s="1"/>
  <c r="PE1229"/>
  <c r="PK1229" s="1"/>
  <c r="PE1235"/>
  <c r="PK1235" s="1"/>
  <c r="PE1239"/>
  <c r="PK1239" s="1"/>
  <c r="SK1216"/>
  <c r="SQ1216" s="1"/>
  <c r="SK1220"/>
  <c r="SQ1220" s="1"/>
  <c r="SK1226"/>
  <c r="SQ1226" s="1"/>
  <c r="SK1230"/>
  <c r="SQ1230" s="1"/>
  <c r="SK1236"/>
  <c r="SQ1236" s="1"/>
  <c r="SK1240"/>
  <c r="SQ1240" s="1"/>
  <c r="SK1215"/>
  <c r="SQ1215" s="1"/>
  <c r="SK1219"/>
  <c r="SQ1219" s="1"/>
  <c r="SK1225"/>
  <c r="SQ1225" s="1"/>
  <c r="SK1229"/>
  <c r="SQ1229" s="1"/>
  <c r="SK1235"/>
  <c r="SQ1235" s="1"/>
  <c r="SK1239"/>
  <c r="SQ1239" s="1"/>
  <c r="VQ1216"/>
  <c r="VW1216" s="1"/>
  <c r="VQ1220"/>
  <c r="VW1220" s="1"/>
  <c r="VQ1226"/>
  <c r="VW1226" s="1"/>
  <c r="VQ1230"/>
  <c r="VW1230" s="1"/>
  <c r="VQ1236"/>
  <c r="VW1236" s="1"/>
  <c r="VQ1240"/>
  <c r="VW1240" s="1"/>
  <c r="VQ1215"/>
  <c r="VW1215" s="1"/>
  <c r="VQ1219"/>
  <c r="VW1219" s="1"/>
  <c r="VQ1225"/>
  <c r="VW1225" s="1"/>
  <c r="VQ1229"/>
  <c r="VW1229" s="1"/>
  <c r="VQ1235"/>
  <c r="VW1235" s="1"/>
  <c r="VQ1239"/>
  <c r="VW1239" s="1"/>
  <c r="ZA1215"/>
  <c r="ZG1215" s="1"/>
  <c r="ZA1219"/>
  <c r="ZG1219" s="1"/>
  <c r="ZA1225"/>
  <c r="ZG1225" s="1"/>
  <c r="ZA1229"/>
  <c r="ZG1229" s="1"/>
  <c r="ZA1235"/>
  <c r="ZG1235" s="1"/>
  <c r="ZA1239"/>
  <c r="ZG1239" s="1"/>
  <c r="ZA1216"/>
  <c r="ZG1216" s="1"/>
  <c r="ZA1220"/>
  <c r="ZG1220" s="1"/>
  <c r="ZA1226"/>
  <c r="ZG1226" s="1"/>
  <c r="ZA1230"/>
  <c r="ZG1230" s="1"/>
  <c r="ZA1236"/>
  <c r="ZG1236" s="1"/>
  <c r="ZA1240"/>
  <c r="ZG1240" s="1"/>
  <c r="CK1215"/>
  <c r="CQ1215" s="1"/>
  <c r="CK1219"/>
  <c r="CQ1219" s="1"/>
  <c r="CK1225"/>
  <c r="CQ1225" s="1"/>
  <c r="CK1229"/>
  <c r="CQ1229" s="1"/>
  <c r="CK1235"/>
  <c r="CQ1235" s="1"/>
  <c r="CK1239"/>
  <c r="CQ1239" s="1"/>
  <c r="CK1216"/>
  <c r="CQ1216" s="1"/>
  <c r="CK1220"/>
  <c r="CQ1220" s="1"/>
  <c r="CK1226"/>
  <c r="CQ1226" s="1"/>
  <c r="CK1230"/>
  <c r="CQ1230" s="1"/>
  <c r="CK1236"/>
  <c r="CQ1236" s="1"/>
  <c r="CK1240"/>
  <c r="CQ1240" s="1"/>
  <c r="FQ1215"/>
  <c r="FW1215" s="1"/>
  <c r="FQ1219"/>
  <c r="FW1219" s="1"/>
  <c r="FQ1225"/>
  <c r="FW1225" s="1"/>
  <c r="FQ1229"/>
  <c r="FW1229" s="1"/>
  <c r="FQ1235"/>
  <c r="FW1235" s="1"/>
  <c r="FQ1239"/>
  <c r="FW1239" s="1"/>
  <c r="FQ1216"/>
  <c r="FW1216" s="1"/>
  <c r="FQ1220"/>
  <c r="FW1220" s="1"/>
  <c r="FQ1226"/>
  <c r="FW1226" s="1"/>
  <c r="FQ1230"/>
  <c r="FW1230" s="1"/>
  <c r="FQ1236"/>
  <c r="FW1236" s="1"/>
  <c r="FQ1240"/>
  <c r="FW1240" s="1"/>
  <c r="IW1215"/>
  <c r="JC1215" s="1"/>
  <c r="IW1219"/>
  <c r="JC1219" s="1"/>
  <c r="IW1225"/>
  <c r="JC1225" s="1"/>
  <c r="IW1229"/>
  <c r="JC1229" s="1"/>
  <c r="IW1235"/>
  <c r="JC1235" s="1"/>
  <c r="IW1239"/>
  <c r="JC1239" s="1"/>
  <c r="IW1216"/>
  <c r="JC1216" s="1"/>
  <c r="IW1220"/>
  <c r="JC1220" s="1"/>
  <c r="IW1226"/>
  <c r="JC1226" s="1"/>
  <c r="IW1230"/>
  <c r="JC1230" s="1"/>
  <c r="IW1236"/>
  <c r="JC1236" s="1"/>
  <c r="IW1240"/>
  <c r="JC1240" s="1"/>
  <c r="MC1215"/>
  <c r="MI1215" s="1"/>
  <c r="MC1219"/>
  <c r="MI1219" s="1"/>
  <c r="MC1225"/>
  <c r="MI1225" s="1"/>
  <c r="MC1229"/>
  <c r="MI1229" s="1"/>
  <c r="MC1235"/>
  <c r="MI1235" s="1"/>
  <c r="MC1239"/>
  <c r="MI1239" s="1"/>
  <c r="MC1216"/>
  <c r="MI1216" s="1"/>
  <c r="MC1220"/>
  <c r="MI1220" s="1"/>
  <c r="MC1226"/>
  <c r="MI1226" s="1"/>
  <c r="MC1230"/>
  <c r="MI1230" s="1"/>
  <c r="MC1236"/>
  <c r="MI1236" s="1"/>
  <c r="MC1240"/>
  <c r="MI1240" s="1"/>
  <c r="PI1215"/>
  <c r="PO1215" s="1"/>
  <c r="PI1219"/>
  <c r="PO1219" s="1"/>
  <c r="PI1225"/>
  <c r="PO1225" s="1"/>
  <c r="PI1229"/>
  <c r="PO1229" s="1"/>
  <c r="PI1235"/>
  <c r="PO1235" s="1"/>
  <c r="PI1239"/>
  <c r="PO1239" s="1"/>
  <c r="PI1216"/>
  <c r="PO1216" s="1"/>
  <c r="PI1220"/>
  <c r="PO1220" s="1"/>
  <c r="PI1226"/>
  <c r="PO1226" s="1"/>
  <c r="PI1230"/>
  <c r="PO1230" s="1"/>
  <c r="PI1236"/>
  <c r="PO1236" s="1"/>
  <c r="PI1240"/>
  <c r="PO1240" s="1"/>
  <c r="SO1215"/>
  <c r="SU1215" s="1"/>
  <c r="SO1219"/>
  <c r="SU1219" s="1"/>
  <c r="SO1225"/>
  <c r="SU1225" s="1"/>
  <c r="SO1229"/>
  <c r="SU1229" s="1"/>
  <c r="SO1235"/>
  <c r="SU1235" s="1"/>
  <c r="SO1239"/>
  <c r="SU1239" s="1"/>
  <c r="SO1216"/>
  <c r="SU1216" s="1"/>
  <c r="SO1220"/>
  <c r="SU1220" s="1"/>
  <c r="SO1226"/>
  <c r="SU1226" s="1"/>
  <c r="SO1230"/>
  <c r="SU1230" s="1"/>
  <c r="SO1236"/>
  <c r="SU1236" s="1"/>
  <c r="SO1240"/>
  <c r="SU1240" s="1"/>
  <c r="VU1215"/>
  <c r="WA1215" s="1"/>
  <c r="VU1219"/>
  <c r="WA1219" s="1"/>
  <c r="VU1225"/>
  <c r="WA1225" s="1"/>
  <c r="VU1229"/>
  <c r="WA1229" s="1"/>
  <c r="VU1235"/>
  <c r="WA1235" s="1"/>
  <c r="VU1239"/>
  <c r="WA1239" s="1"/>
  <c r="VU1216"/>
  <c r="WA1216" s="1"/>
  <c r="VU1220"/>
  <c r="WA1220" s="1"/>
  <c r="VU1226"/>
  <c r="WA1226" s="1"/>
  <c r="VU1230"/>
  <c r="WA1230" s="1"/>
  <c r="VU1236"/>
  <c r="WA1236" s="1"/>
  <c r="VU1240"/>
  <c r="WA1240" s="1"/>
  <c r="YY1215"/>
  <c r="ZE1215" s="1"/>
  <c r="YY1219"/>
  <c r="ZE1219" s="1"/>
  <c r="YY1225"/>
  <c r="ZE1225" s="1"/>
  <c r="YY1229"/>
  <c r="ZE1229" s="1"/>
  <c r="YY1235"/>
  <c r="ZE1235" s="1"/>
  <c r="YY1239"/>
  <c r="ZE1239" s="1"/>
  <c r="YY1216"/>
  <c r="ZE1216" s="1"/>
  <c r="YY1220"/>
  <c r="ZE1220" s="1"/>
  <c r="YY1226"/>
  <c r="ZE1226" s="1"/>
  <c r="YY1230"/>
  <c r="ZE1230" s="1"/>
  <c r="YY1236"/>
  <c r="ZE1236" s="1"/>
  <c r="YY1240"/>
  <c r="ZE1240" s="1"/>
  <c r="CI1215"/>
  <c r="CO1215" s="1"/>
  <c r="CI1219"/>
  <c r="CO1219" s="1"/>
  <c r="CI1225"/>
  <c r="CO1225" s="1"/>
  <c r="CI1229"/>
  <c r="CO1229" s="1"/>
  <c r="CI1235"/>
  <c r="CO1235" s="1"/>
  <c r="CI1239"/>
  <c r="CO1239" s="1"/>
  <c r="CI1216"/>
  <c r="CO1216" s="1"/>
  <c r="CI1220"/>
  <c r="CO1220" s="1"/>
  <c r="CI1226"/>
  <c r="CO1226" s="1"/>
  <c r="CI1230"/>
  <c r="CO1230" s="1"/>
  <c r="CI1236"/>
  <c r="CO1236" s="1"/>
  <c r="CI1240"/>
  <c r="CO1240" s="1"/>
  <c r="FO1215"/>
  <c r="FU1215" s="1"/>
  <c r="FO1219"/>
  <c r="FU1219" s="1"/>
  <c r="FO1225"/>
  <c r="FU1225" s="1"/>
  <c r="FO1229"/>
  <c r="FU1229" s="1"/>
  <c r="FO1235"/>
  <c r="FU1235" s="1"/>
  <c r="FO1239"/>
  <c r="FU1239" s="1"/>
  <c r="FO1216"/>
  <c r="FU1216" s="1"/>
  <c r="FO1220"/>
  <c r="FU1220" s="1"/>
  <c r="FO1226"/>
  <c r="FU1226" s="1"/>
  <c r="FO1230"/>
  <c r="FU1230" s="1"/>
  <c r="FO1236"/>
  <c r="FU1236" s="1"/>
  <c r="FO1240"/>
  <c r="FU1240" s="1"/>
  <c r="IU1215"/>
  <c r="JA1215" s="1"/>
  <c r="IU1219"/>
  <c r="JA1219" s="1"/>
  <c r="IU1225"/>
  <c r="JA1225" s="1"/>
  <c r="IU1229"/>
  <c r="JA1229" s="1"/>
  <c r="IU1235"/>
  <c r="JA1235" s="1"/>
  <c r="IU1239"/>
  <c r="JA1239" s="1"/>
  <c r="IU1216"/>
  <c r="JA1216" s="1"/>
  <c r="IU1220"/>
  <c r="JA1220" s="1"/>
  <c r="IU1226"/>
  <c r="JA1226" s="1"/>
  <c r="IU1230"/>
  <c r="JA1230" s="1"/>
  <c r="IU1236"/>
  <c r="JA1236" s="1"/>
  <c r="IU1240"/>
  <c r="JA1240" s="1"/>
  <c r="MA1215"/>
  <c r="MG1215" s="1"/>
  <c r="MA1219"/>
  <c r="MG1219" s="1"/>
  <c r="MA1225"/>
  <c r="MG1225" s="1"/>
  <c r="MA1229"/>
  <c r="MG1229" s="1"/>
  <c r="MA1235"/>
  <c r="MG1235" s="1"/>
  <c r="MA1239"/>
  <c r="MG1239" s="1"/>
  <c r="MA1216"/>
  <c r="MG1216" s="1"/>
  <c r="MA1220"/>
  <c r="MG1220" s="1"/>
  <c r="MA1226"/>
  <c r="MG1226" s="1"/>
  <c r="MA1230"/>
  <c r="MG1230" s="1"/>
  <c r="MA1236"/>
  <c r="MG1236" s="1"/>
  <c r="MA1240"/>
  <c r="MG1240" s="1"/>
  <c r="PG1215"/>
  <c r="PM1215" s="1"/>
  <c r="PG1219"/>
  <c r="PM1219" s="1"/>
  <c r="PG1225"/>
  <c r="PM1225" s="1"/>
  <c r="PG1229"/>
  <c r="PM1229" s="1"/>
  <c r="PG1235"/>
  <c r="PM1235" s="1"/>
  <c r="PG1239"/>
  <c r="PM1239" s="1"/>
  <c r="PG1216"/>
  <c r="PM1216" s="1"/>
  <c r="PG1220"/>
  <c r="PM1220" s="1"/>
  <c r="PG1226"/>
  <c r="PM1226" s="1"/>
  <c r="PG1230"/>
  <c r="PM1230" s="1"/>
  <c r="PG1236"/>
  <c r="PM1236" s="1"/>
  <c r="PG1240"/>
  <c r="PM1240" s="1"/>
  <c r="SM1215"/>
  <c r="SS1215" s="1"/>
  <c r="SM1219"/>
  <c r="SS1219" s="1"/>
  <c r="SM1225"/>
  <c r="SS1225" s="1"/>
  <c r="SM1229"/>
  <c r="SS1229" s="1"/>
  <c r="SM1235"/>
  <c r="SS1235" s="1"/>
  <c r="SM1239"/>
  <c r="SS1239" s="1"/>
  <c r="SM1216"/>
  <c r="SS1216" s="1"/>
  <c r="SM1220"/>
  <c r="SS1220" s="1"/>
  <c r="SM1226"/>
  <c r="SS1226" s="1"/>
  <c r="SM1230"/>
  <c r="SS1230" s="1"/>
  <c r="SM1236"/>
  <c r="SS1236" s="1"/>
  <c r="SM1240"/>
  <c r="SS1240" s="1"/>
  <c r="VS1215"/>
  <c r="VY1215" s="1"/>
  <c r="VS1219"/>
  <c r="VY1219" s="1"/>
  <c r="VS1225"/>
  <c r="VY1225" s="1"/>
  <c r="VS1229"/>
  <c r="VY1229" s="1"/>
  <c r="VS1235"/>
  <c r="VY1235" s="1"/>
  <c r="VS1239"/>
  <c r="VY1239" s="1"/>
  <c r="VS1216"/>
  <c r="VY1216" s="1"/>
  <c r="VS1220"/>
  <c r="VY1220" s="1"/>
  <c r="VS1226"/>
  <c r="VY1226" s="1"/>
  <c r="VS1230"/>
  <c r="VY1230" s="1"/>
  <c r="VS1236"/>
  <c r="VY1236" s="1"/>
  <c r="VS1240"/>
  <c r="VY1240" s="1"/>
  <c r="W1215"/>
  <c r="AC1215" s="1"/>
  <c r="W1219"/>
  <c r="AC1219" s="1"/>
  <c r="W1225"/>
  <c r="AC1225" s="1"/>
  <c r="W1229"/>
  <c r="AC1229" s="1"/>
  <c r="W1237"/>
  <c r="AC1237" s="1"/>
  <c r="W1241"/>
  <c r="AC1241" s="1"/>
  <c r="W1216"/>
  <c r="AC1216" s="1"/>
  <c r="W1220"/>
  <c r="AC1220" s="1"/>
  <c r="W1226"/>
  <c r="AC1226" s="1"/>
  <c r="W1230"/>
  <c r="AC1230" s="1"/>
  <c r="W1236"/>
  <c r="AC1236" s="1"/>
  <c r="W1240"/>
  <c r="AC1240" s="1"/>
  <c r="DC1215"/>
  <c r="DI1215" s="1"/>
  <c r="DC1219"/>
  <c r="DI1219" s="1"/>
  <c r="DC1225"/>
  <c r="DI1225" s="1"/>
  <c r="DC1229"/>
  <c r="DI1229" s="1"/>
  <c r="DC1237"/>
  <c r="DI1237" s="1"/>
  <c r="DC1241"/>
  <c r="DI1241" s="1"/>
  <c r="DC1216"/>
  <c r="DI1216" s="1"/>
  <c r="DC1220"/>
  <c r="DI1220" s="1"/>
  <c r="DC1226"/>
  <c r="DI1226" s="1"/>
  <c r="DC1230"/>
  <c r="DI1230" s="1"/>
  <c r="DC1236"/>
  <c r="DI1236" s="1"/>
  <c r="DC1240"/>
  <c r="DI1240" s="1"/>
  <c r="GI1215"/>
  <c r="GO1215" s="1"/>
  <c r="GI1219"/>
  <c r="GO1219" s="1"/>
  <c r="GI1225"/>
  <c r="GO1225" s="1"/>
  <c r="GI1229"/>
  <c r="GO1229" s="1"/>
  <c r="GI1237"/>
  <c r="GO1237" s="1"/>
  <c r="GI1241"/>
  <c r="GO1241" s="1"/>
  <c r="GI1216"/>
  <c r="GO1216" s="1"/>
  <c r="GI1220"/>
  <c r="GO1220" s="1"/>
  <c r="GI1226"/>
  <c r="GO1226" s="1"/>
  <c r="GI1230"/>
  <c r="GO1230" s="1"/>
  <c r="GI1236"/>
  <c r="GO1236" s="1"/>
  <c r="GI1240"/>
  <c r="GO1240" s="1"/>
  <c r="JO1215"/>
  <c r="JU1215" s="1"/>
  <c r="JO1219"/>
  <c r="JU1219" s="1"/>
  <c r="JO1225"/>
  <c r="JU1225" s="1"/>
  <c r="JO1229"/>
  <c r="JU1229" s="1"/>
  <c r="JO1237"/>
  <c r="JU1237" s="1"/>
  <c r="JO1241"/>
  <c r="JU1241" s="1"/>
  <c r="JO1216"/>
  <c r="JU1216" s="1"/>
  <c r="JO1220"/>
  <c r="JU1220" s="1"/>
  <c r="JO1226"/>
  <c r="JU1226" s="1"/>
  <c r="JO1230"/>
  <c r="JU1230" s="1"/>
  <c r="JO1236"/>
  <c r="JU1236" s="1"/>
  <c r="JO1240"/>
  <c r="JU1240" s="1"/>
  <c r="MU1215"/>
  <c r="NA1215" s="1"/>
  <c r="MU1219"/>
  <c r="NA1219" s="1"/>
  <c r="MU1225"/>
  <c r="NA1225" s="1"/>
  <c r="MU1229"/>
  <c r="NA1229" s="1"/>
  <c r="MU1237"/>
  <c r="NA1237" s="1"/>
  <c r="MU1241"/>
  <c r="NA1241" s="1"/>
  <c r="MU1216"/>
  <c r="NA1216" s="1"/>
  <c r="MU1220"/>
  <c r="NA1220" s="1"/>
  <c r="MU1226"/>
  <c r="NA1226" s="1"/>
  <c r="MU1230"/>
  <c r="NA1230" s="1"/>
  <c r="MU1236"/>
  <c r="NA1236" s="1"/>
  <c r="MU1240"/>
  <c r="NA1240" s="1"/>
  <c r="QA1215"/>
  <c r="QG1215" s="1"/>
  <c r="QA1219"/>
  <c r="QG1219" s="1"/>
  <c r="QA1225"/>
  <c r="QG1225" s="1"/>
  <c r="QA1229"/>
  <c r="QG1229" s="1"/>
  <c r="QA1237"/>
  <c r="QG1237" s="1"/>
  <c r="QA1241"/>
  <c r="QG1241" s="1"/>
  <c r="QA1216"/>
  <c r="QG1216" s="1"/>
  <c r="QA1220"/>
  <c r="QG1220" s="1"/>
  <c r="QA1226"/>
  <c r="QG1226" s="1"/>
  <c r="QA1230"/>
  <c r="QG1230" s="1"/>
  <c r="QA1236"/>
  <c r="QG1236" s="1"/>
  <c r="QA1240"/>
  <c r="QG1240" s="1"/>
  <c r="TG1215"/>
  <c r="TM1215" s="1"/>
  <c r="TG1219"/>
  <c r="TM1219" s="1"/>
  <c r="TG1225"/>
  <c r="TM1225" s="1"/>
  <c r="TG1229"/>
  <c r="TM1229" s="1"/>
  <c r="TG1237"/>
  <c r="TM1237" s="1"/>
  <c r="TG1241"/>
  <c r="TM1241" s="1"/>
  <c r="TG1216"/>
  <c r="TM1216" s="1"/>
  <c r="TG1220"/>
  <c r="TM1220" s="1"/>
  <c r="TG1226"/>
  <c r="TM1226" s="1"/>
  <c r="TG1230"/>
  <c r="TM1230" s="1"/>
  <c r="TG1236"/>
  <c r="TM1236" s="1"/>
  <c r="TG1240"/>
  <c r="TM1240" s="1"/>
  <c r="WM1215"/>
  <c r="WS1215" s="1"/>
  <c r="WM1219"/>
  <c r="WS1219" s="1"/>
  <c r="WM1225"/>
  <c r="WS1225" s="1"/>
  <c r="WM1229"/>
  <c r="WS1229" s="1"/>
  <c r="WM1235"/>
  <c r="WS1235" s="1"/>
  <c r="WM1239"/>
  <c r="WS1239" s="1"/>
  <c r="WM1216"/>
  <c r="WS1216" s="1"/>
  <c r="WM1220"/>
  <c r="WS1220" s="1"/>
  <c r="WM1226"/>
  <c r="WS1226" s="1"/>
  <c r="WM1230"/>
  <c r="WS1230" s="1"/>
  <c r="WM1236"/>
  <c r="WS1236" s="1"/>
  <c r="WM1240"/>
  <c r="WS1240" s="1"/>
  <c r="U1215"/>
  <c r="AA1215" s="1"/>
  <c r="U1219"/>
  <c r="AA1219" s="1"/>
  <c r="U1225"/>
  <c r="AA1225" s="1"/>
  <c r="U1229"/>
  <c r="AA1229" s="1"/>
  <c r="U1237"/>
  <c r="AA1237" s="1"/>
  <c r="U1241"/>
  <c r="AA1241" s="1"/>
  <c r="U1216"/>
  <c r="AA1216" s="1"/>
  <c r="U1220"/>
  <c r="AA1220" s="1"/>
  <c r="U1226"/>
  <c r="AA1226" s="1"/>
  <c r="U1230"/>
  <c r="AA1230" s="1"/>
  <c r="U1236"/>
  <c r="AA1236" s="1"/>
  <c r="U1240"/>
  <c r="AA1240" s="1"/>
  <c r="DA1215"/>
  <c r="DG1215" s="1"/>
  <c r="DA1219"/>
  <c r="DG1219" s="1"/>
  <c r="DA1225"/>
  <c r="DG1225" s="1"/>
  <c r="DA1229"/>
  <c r="DG1229" s="1"/>
  <c r="DA1237"/>
  <c r="DG1237" s="1"/>
  <c r="DA1241"/>
  <c r="DG1241" s="1"/>
  <c r="DA1216"/>
  <c r="DG1216" s="1"/>
  <c r="DA1220"/>
  <c r="DG1220" s="1"/>
  <c r="DA1226"/>
  <c r="DG1226" s="1"/>
  <c r="DA1230"/>
  <c r="DG1230" s="1"/>
  <c r="DA1236"/>
  <c r="DG1236" s="1"/>
  <c r="DA1240"/>
  <c r="DG1240" s="1"/>
  <c r="GG1215"/>
  <c r="GM1215" s="1"/>
  <c r="GG1219"/>
  <c r="GM1219" s="1"/>
  <c r="GG1225"/>
  <c r="GM1225" s="1"/>
  <c r="GG1229"/>
  <c r="GM1229" s="1"/>
  <c r="GG1217"/>
  <c r="GM1217" s="1"/>
  <c r="GG1227"/>
  <c r="GM1227" s="1"/>
  <c r="GG1237"/>
  <c r="GM1237" s="1"/>
  <c r="GG1241"/>
  <c r="GM1241" s="1"/>
  <c r="GG1216"/>
  <c r="GM1216" s="1"/>
  <c r="GG1220"/>
  <c r="GM1220" s="1"/>
  <c r="GG1226"/>
  <c r="GM1226" s="1"/>
  <c r="GG1230"/>
  <c r="GM1230" s="1"/>
  <c r="GG1236"/>
  <c r="GM1236" s="1"/>
  <c r="GG1240"/>
  <c r="GM1240" s="1"/>
  <c r="JM1215"/>
  <c r="JS1215" s="1"/>
  <c r="JM1219"/>
  <c r="JS1219" s="1"/>
  <c r="JM1225"/>
  <c r="JS1225" s="1"/>
  <c r="JM1229"/>
  <c r="JS1229" s="1"/>
  <c r="JM1237"/>
  <c r="JS1237" s="1"/>
  <c r="JM1241"/>
  <c r="JS1241" s="1"/>
  <c r="JM1216"/>
  <c r="JS1216" s="1"/>
  <c r="JM1220"/>
  <c r="JS1220" s="1"/>
  <c r="JM1226"/>
  <c r="JS1226" s="1"/>
  <c r="JM1230"/>
  <c r="JS1230" s="1"/>
  <c r="JM1236"/>
  <c r="JS1236" s="1"/>
  <c r="JM1240"/>
  <c r="JS1240" s="1"/>
  <c r="JM1217"/>
  <c r="JS1217" s="1"/>
  <c r="JM1227"/>
  <c r="JS1227" s="1"/>
  <c r="JM1239"/>
  <c r="JS1239" s="1"/>
  <c r="JM1218"/>
  <c r="JS1218" s="1"/>
  <c r="JM1228"/>
  <c r="JS1228" s="1"/>
  <c r="JM1238"/>
  <c r="JS1238" s="1"/>
  <c r="MS1215"/>
  <c r="MY1215" s="1"/>
  <c r="MS1219"/>
  <c r="MY1219" s="1"/>
  <c r="MS1225"/>
  <c r="MY1225" s="1"/>
  <c r="MS1229"/>
  <c r="MY1229" s="1"/>
  <c r="MS1237"/>
  <c r="MY1237" s="1"/>
  <c r="MS1241"/>
  <c r="MY1241" s="1"/>
  <c r="MS1216"/>
  <c r="MY1216" s="1"/>
  <c r="MS1220"/>
  <c r="MY1220" s="1"/>
  <c r="MS1226"/>
  <c r="MY1226" s="1"/>
  <c r="MS1230"/>
  <c r="MY1230" s="1"/>
  <c r="MS1236"/>
  <c r="MY1236" s="1"/>
  <c r="MS1240"/>
  <c r="MY1240" s="1"/>
  <c r="MS1217"/>
  <c r="MY1217" s="1"/>
  <c r="MS1227"/>
  <c r="MY1227" s="1"/>
  <c r="MS1239"/>
  <c r="MY1239" s="1"/>
  <c r="MS1218"/>
  <c r="MY1218" s="1"/>
  <c r="MS1228"/>
  <c r="MY1228" s="1"/>
  <c r="MS1238"/>
  <c r="MY1238" s="1"/>
  <c r="PY1215"/>
  <c r="QE1215" s="1"/>
  <c r="PY1219"/>
  <c r="QE1219" s="1"/>
  <c r="PY1225"/>
  <c r="QE1225" s="1"/>
  <c r="PY1229"/>
  <c r="QE1229" s="1"/>
  <c r="PY1237"/>
  <c r="QE1237" s="1"/>
  <c r="PY1241"/>
  <c r="QE1241" s="1"/>
  <c r="PY1216"/>
  <c r="QE1216" s="1"/>
  <c r="PY1220"/>
  <c r="QE1220" s="1"/>
  <c r="PY1226"/>
  <c r="QE1226" s="1"/>
  <c r="PY1230"/>
  <c r="QE1230" s="1"/>
  <c r="PY1236"/>
  <c r="QE1236" s="1"/>
  <c r="PY1240"/>
  <c r="QE1240" s="1"/>
  <c r="PY1217"/>
  <c r="QE1217" s="1"/>
  <c r="PY1227"/>
  <c r="QE1227" s="1"/>
  <c r="PY1239"/>
  <c r="QE1239" s="1"/>
  <c r="PY1218"/>
  <c r="QE1218" s="1"/>
  <c r="PY1228"/>
  <c r="QE1228" s="1"/>
  <c r="PY1238"/>
  <c r="QE1238" s="1"/>
  <c r="TE1215"/>
  <c r="TK1215" s="1"/>
  <c r="TE1219"/>
  <c r="TK1219" s="1"/>
  <c r="TE1225"/>
  <c r="TK1225" s="1"/>
  <c r="TE1229"/>
  <c r="TK1229" s="1"/>
  <c r="TE1237"/>
  <c r="TK1237" s="1"/>
  <c r="TE1241"/>
  <c r="TK1241" s="1"/>
  <c r="TE1216"/>
  <c r="TK1216" s="1"/>
  <c r="TE1220"/>
  <c r="TK1220" s="1"/>
  <c r="TE1226"/>
  <c r="TK1226" s="1"/>
  <c r="TE1230"/>
  <c r="TK1230" s="1"/>
  <c r="TE1236"/>
  <c r="TK1236" s="1"/>
  <c r="TE1240"/>
  <c r="TK1240" s="1"/>
  <c r="TE1217"/>
  <c r="TK1217" s="1"/>
  <c r="TE1227"/>
  <c r="TK1227" s="1"/>
  <c r="TE1239"/>
  <c r="TK1239" s="1"/>
  <c r="TE1218"/>
  <c r="TK1218" s="1"/>
  <c r="TE1228"/>
  <c r="TK1228" s="1"/>
  <c r="TE1238"/>
  <c r="TK1238" s="1"/>
  <c r="WK1215"/>
  <c r="WQ1215" s="1"/>
  <c r="WK1219"/>
  <c r="WQ1219" s="1"/>
  <c r="WK1225"/>
  <c r="WQ1225" s="1"/>
  <c r="WK1229"/>
  <c r="WQ1229" s="1"/>
  <c r="WK1237"/>
  <c r="WQ1237" s="1"/>
  <c r="WK1241"/>
  <c r="WQ1241" s="1"/>
  <c r="WK1216"/>
  <c r="WQ1216" s="1"/>
  <c r="WK1220"/>
  <c r="WQ1220" s="1"/>
  <c r="WK1226"/>
  <c r="WQ1226" s="1"/>
  <c r="WK1230"/>
  <c r="WQ1230" s="1"/>
  <c r="WK1236"/>
  <c r="WQ1236" s="1"/>
  <c r="WK1240"/>
  <c r="WQ1240" s="1"/>
  <c r="WK1217"/>
  <c r="WQ1217" s="1"/>
  <c r="WK1227"/>
  <c r="WQ1227" s="1"/>
  <c r="WK1239"/>
  <c r="WQ1239" s="1"/>
  <c r="WK1218"/>
  <c r="WQ1218" s="1"/>
  <c r="WK1228"/>
  <c r="WQ1228" s="1"/>
  <c r="WK1238"/>
  <c r="WQ1238" s="1"/>
  <c r="AT1216"/>
  <c r="AZ1216" s="1"/>
  <c r="AT1220"/>
  <c r="AZ1220" s="1"/>
  <c r="AT1226"/>
  <c r="AZ1226" s="1"/>
  <c r="AT1230"/>
  <c r="AZ1230" s="1"/>
  <c r="AT1236"/>
  <c r="AZ1236" s="1"/>
  <c r="AT1240"/>
  <c r="AZ1240" s="1"/>
  <c r="AT1231"/>
  <c r="AZ1231" s="1"/>
  <c r="AT1217"/>
  <c r="AZ1217" s="1"/>
  <c r="AT1221"/>
  <c r="AZ1221" s="1"/>
  <c r="AT1227"/>
  <c r="AZ1227" s="1"/>
  <c r="AT1235"/>
  <c r="AZ1235" s="1"/>
  <c r="AT1239"/>
  <c r="AZ1239" s="1"/>
  <c r="AT1218"/>
  <c r="AZ1218" s="1"/>
  <c r="AT1228"/>
  <c r="AZ1228" s="1"/>
  <c r="AT1238"/>
  <c r="AZ1238" s="1"/>
  <c r="AT1215"/>
  <c r="AZ1215" s="1"/>
  <c r="AT1225"/>
  <c r="AZ1225" s="1"/>
  <c r="AT1237"/>
  <c r="AZ1237" s="1"/>
  <c r="DZ1216"/>
  <c r="EF1216" s="1"/>
  <c r="DZ1220"/>
  <c r="EF1220" s="1"/>
  <c r="DZ1226"/>
  <c r="EF1226" s="1"/>
  <c r="DZ1230"/>
  <c r="EF1230" s="1"/>
  <c r="DZ1236"/>
  <c r="EF1236" s="1"/>
  <c r="DZ1240"/>
  <c r="EF1240" s="1"/>
  <c r="DZ1231"/>
  <c r="EF1231" s="1"/>
  <c r="DZ1217"/>
  <c r="EF1217" s="1"/>
  <c r="DZ1221"/>
  <c r="EF1221" s="1"/>
  <c r="DZ1227"/>
  <c r="EF1227" s="1"/>
  <c r="DZ1235"/>
  <c r="EF1235" s="1"/>
  <c r="DZ1239"/>
  <c r="EF1239" s="1"/>
  <c r="DZ1218"/>
  <c r="EF1218" s="1"/>
  <c r="DZ1228"/>
  <c r="EF1228" s="1"/>
  <c r="DZ1238"/>
  <c r="EF1238" s="1"/>
  <c r="DZ1215"/>
  <c r="EF1215" s="1"/>
  <c r="DZ1225"/>
  <c r="EF1225" s="1"/>
  <c r="DZ1237"/>
  <c r="EF1237" s="1"/>
  <c r="HF1216"/>
  <c r="HL1216" s="1"/>
  <c r="HF1220"/>
  <c r="HL1220" s="1"/>
  <c r="HF1226"/>
  <c r="HL1226" s="1"/>
  <c r="HF1230"/>
  <c r="HL1230" s="1"/>
  <c r="HF1236"/>
  <c r="HL1236" s="1"/>
  <c r="HF1240"/>
  <c r="HL1240" s="1"/>
  <c r="HF1231"/>
  <c r="HL1231" s="1"/>
  <c r="HF1217"/>
  <c r="HL1217" s="1"/>
  <c r="HF1221"/>
  <c r="HL1221" s="1"/>
  <c r="HF1227"/>
  <c r="HL1227" s="1"/>
  <c r="HF1235"/>
  <c r="HL1235" s="1"/>
  <c r="HF1239"/>
  <c r="HL1239" s="1"/>
  <c r="HF1218"/>
  <c r="HL1218" s="1"/>
  <c r="HF1228"/>
  <c r="HL1228" s="1"/>
  <c r="HF1238"/>
  <c r="HL1238" s="1"/>
  <c r="HF1215"/>
  <c r="HL1215" s="1"/>
  <c r="HF1225"/>
  <c r="HL1225" s="1"/>
  <c r="HF1237"/>
  <c r="HL1237" s="1"/>
  <c r="KL1216"/>
  <c r="KR1216" s="1"/>
  <c r="KL1220"/>
  <c r="KR1220" s="1"/>
  <c r="KL1226"/>
  <c r="KR1226" s="1"/>
  <c r="KL1230"/>
  <c r="KR1230" s="1"/>
  <c r="KL1236"/>
  <c r="KR1236" s="1"/>
  <c r="KL1240"/>
  <c r="KR1240" s="1"/>
  <c r="KL1231"/>
  <c r="KR1231" s="1"/>
  <c r="KL1217"/>
  <c r="KR1217" s="1"/>
  <c r="KL1221"/>
  <c r="KR1221" s="1"/>
  <c r="KL1227"/>
  <c r="KR1227" s="1"/>
  <c r="KL1235"/>
  <c r="KR1235" s="1"/>
  <c r="KL1239"/>
  <c r="KR1239" s="1"/>
  <c r="KL1218"/>
  <c r="KR1218" s="1"/>
  <c r="KL1228"/>
  <c r="KR1228" s="1"/>
  <c r="KL1238"/>
  <c r="KR1238" s="1"/>
  <c r="KL1215"/>
  <c r="KR1215" s="1"/>
  <c r="KL1225"/>
  <c r="KR1225" s="1"/>
  <c r="KL1237"/>
  <c r="KR1237" s="1"/>
  <c r="NR1216"/>
  <c r="NX1216" s="1"/>
  <c r="NR1220"/>
  <c r="NX1220" s="1"/>
  <c r="NR1226"/>
  <c r="NX1226" s="1"/>
  <c r="NR1230"/>
  <c r="NX1230" s="1"/>
  <c r="NR1236"/>
  <c r="NX1236" s="1"/>
  <c r="NR1240"/>
  <c r="NX1240" s="1"/>
  <c r="NR1231"/>
  <c r="NX1231" s="1"/>
  <c r="NR1217"/>
  <c r="NX1217" s="1"/>
  <c r="NR1221"/>
  <c r="NX1221" s="1"/>
  <c r="NR1227"/>
  <c r="NX1227" s="1"/>
  <c r="NR1235"/>
  <c r="NX1235" s="1"/>
  <c r="NR1239"/>
  <c r="NX1239" s="1"/>
  <c r="NR1218"/>
  <c r="NX1218" s="1"/>
  <c r="NR1228"/>
  <c r="NX1228" s="1"/>
  <c r="NR1238"/>
  <c r="NX1238" s="1"/>
  <c r="NR1215"/>
  <c r="NX1215" s="1"/>
  <c r="NR1225"/>
  <c r="NX1225" s="1"/>
  <c r="NR1237"/>
  <c r="NX1237" s="1"/>
  <c r="QX1216"/>
  <c r="RD1216" s="1"/>
  <c r="QX1220"/>
  <c r="RD1220" s="1"/>
  <c r="QX1226"/>
  <c r="RD1226" s="1"/>
  <c r="QX1230"/>
  <c r="RD1230" s="1"/>
  <c r="QX1236"/>
  <c r="RD1236" s="1"/>
  <c r="QX1240"/>
  <c r="RD1240" s="1"/>
  <c r="QX1231"/>
  <c r="RD1231" s="1"/>
  <c r="QX1217"/>
  <c r="RD1217" s="1"/>
  <c r="QX1221"/>
  <c r="RD1221" s="1"/>
  <c r="QX1227"/>
  <c r="RD1227" s="1"/>
  <c r="QX1235"/>
  <c r="RD1235" s="1"/>
  <c r="QX1239"/>
  <c r="RD1239" s="1"/>
  <c r="QX1218"/>
  <c r="RD1218" s="1"/>
  <c r="QX1228"/>
  <c r="RD1228" s="1"/>
  <c r="QX1238"/>
  <c r="RD1238" s="1"/>
  <c r="QX1215"/>
  <c r="RD1215" s="1"/>
  <c r="QX1225"/>
  <c r="RD1225" s="1"/>
  <c r="QX1237"/>
  <c r="RD1237" s="1"/>
  <c r="UD1216"/>
  <c r="UJ1216" s="1"/>
  <c r="UD1220"/>
  <c r="UJ1220" s="1"/>
  <c r="UD1226"/>
  <c r="UJ1226" s="1"/>
  <c r="UD1230"/>
  <c r="UJ1230" s="1"/>
  <c r="UD1236"/>
  <c r="UJ1236" s="1"/>
  <c r="UD1240"/>
  <c r="UJ1240" s="1"/>
  <c r="UD1231"/>
  <c r="UJ1231" s="1"/>
  <c r="UD1217"/>
  <c r="UJ1217" s="1"/>
  <c r="UD1221"/>
  <c r="UJ1221" s="1"/>
  <c r="UD1227"/>
  <c r="UJ1227" s="1"/>
  <c r="UD1235"/>
  <c r="UJ1235" s="1"/>
  <c r="UD1239"/>
  <c r="UJ1239" s="1"/>
  <c r="UD1218"/>
  <c r="UJ1218" s="1"/>
  <c r="UD1228"/>
  <c r="UJ1228" s="1"/>
  <c r="UD1238"/>
  <c r="UJ1238" s="1"/>
  <c r="UD1215"/>
  <c r="UJ1215" s="1"/>
  <c r="UD1225"/>
  <c r="UJ1225" s="1"/>
  <c r="UD1237"/>
  <c r="UJ1237" s="1"/>
  <c r="XJ1216"/>
  <c r="XP1216" s="1"/>
  <c r="XJ1220"/>
  <c r="XP1220" s="1"/>
  <c r="XJ1226"/>
  <c r="XP1226" s="1"/>
  <c r="XJ1230"/>
  <c r="XP1230" s="1"/>
  <c r="XJ1236"/>
  <c r="XP1236" s="1"/>
  <c r="XJ1240"/>
  <c r="XP1240" s="1"/>
  <c r="XJ1215"/>
  <c r="XP1215" s="1"/>
  <c r="XJ1219"/>
  <c r="XP1219" s="1"/>
  <c r="XJ1225"/>
  <c r="XP1225" s="1"/>
  <c r="XJ1229"/>
  <c r="XP1229" s="1"/>
  <c r="XJ1235"/>
  <c r="XP1235" s="1"/>
  <c r="XJ1239"/>
  <c r="XP1239" s="1"/>
  <c r="XJ1218"/>
  <c r="XP1218" s="1"/>
  <c r="XJ1228"/>
  <c r="XP1228" s="1"/>
  <c r="XJ1238"/>
  <c r="XP1238" s="1"/>
  <c r="XJ1217"/>
  <c r="XP1217" s="1"/>
  <c r="XJ1227"/>
  <c r="XP1227" s="1"/>
  <c r="XJ1237"/>
  <c r="XP1237" s="1"/>
  <c r="V1216"/>
  <c r="AB1216" s="1"/>
  <c r="V1220"/>
  <c r="AB1220" s="1"/>
  <c r="V1226"/>
  <c r="AB1226" s="1"/>
  <c r="V1230"/>
  <c r="AB1230" s="1"/>
  <c r="V1236"/>
  <c r="AB1236" s="1"/>
  <c r="V1240"/>
  <c r="AB1240" s="1"/>
  <c r="V1215"/>
  <c r="AB1215" s="1"/>
  <c r="V1219"/>
  <c r="AB1219" s="1"/>
  <c r="V1225"/>
  <c r="AB1225" s="1"/>
  <c r="V1229"/>
  <c r="AB1229" s="1"/>
  <c r="V1235"/>
  <c r="AB1235" s="1"/>
  <c r="V1239"/>
  <c r="AB1239" s="1"/>
  <c r="V1218"/>
  <c r="AB1218" s="1"/>
  <c r="V1228"/>
  <c r="AB1228" s="1"/>
  <c r="V1238"/>
  <c r="AB1238" s="1"/>
  <c r="V1217"/>
  <c r="AB1217" s="1"/>
  <c r="V1227"/>
  <c r="AB1227" s="1"/>
  <c r="V1237"/>
  <c r="AB1237" s="1"/>
  <c r="DB1216"/>
  <c r="DH1216" s="1"/>
  <c r="DB1220"/>
  <c r="DH1220" s="1"/>
  <c r="DB1226"/>
  <c r="DH1226" s="1"/>
  <c r="DB1230"/>
  <c r="DH1230" s="1"/>
  <c r="DB1236"/>
  <c r="DH1236" s="1"/>
  <c r="DB1240"/>
  <c r="DH1240" s="1"/>
  <c r="DB1215"/>
  <c r="DH1215" s="1"/>
  <c r="DB1219"/>
  <c r="DH1219" s="1"/>
  <c r="DB1225"/>
  <c r="DH1225" s="1"/>
  <c r="DB1229"/>
  <c r="DH1229" s="1"/>
  <c r="DB1235"/>
  <c r="DH1235" s="1"/>
  <c r="DB1239"/>
  <c r="DH1239" s="1"/>
  <c r="DB1218"/>
  <c r="DH1218" s="1"/>
  <c r="DB1228"/>
  <c r="DH1228" s="1"/>
  <c r="DB1238"/>
  <c r="DH1238" s="1"/>
  <c r="DB1217"/>
  <c r="DH1217" s="1"/>
  <c r="DB1227"/>
  <c r="DH1227" s="1"/>
  <c r="DB1237"/>
  <c r="DH1237" s="1"/>
  <c r="GH1216"/>
  <c r="GN1216" s="1"/>
  <c r="GH1220"/>
  <c r="GN1220" s="1"/>
  <c r="GH1226"/>
  <c r="GN1226" s="1"/>
  <c r="GH1230"/>
  <c r="GN1230" s="1"/>
  <c r="GH1236"/>
  <c r="GN1236" s="1"/>
  <c r="GH1240"/>
  <c r="GN1240" s="1"/>
  <c r="GH1215"/>
  <c r="GN1215" s="1"/>
  <c r="GH1219"/>
  <c r="GN1219" s="1"/>
  <c r="GH1225"/>
  <c r="GN1225" s="1"/>
  <c r="GH1229"/>
  <c r="GN1229" s="1"/>
  <c r="GH1235"/>
  <c r="GN1235" s="1"/>
  <c r="GH1239"/>
  <c r="GN1239" s="1"/>
  <c r="GH1218"/>
  <c r="GN1218" s="1"/>
  <c r="GH1228"/>
  <c r="GN1228" s="1"/>
  <c r="GH1238"/>
  <c r="GN1238" s="1"/>
  <c r="GH1217"/>
  <c r="GN1217" s="1"/>
  <c r="GH1227"/>
  <c r="GN1227" s="1"/>
  <c r="GH1237"/>
  <c r="GN1237" s="1"/>
  <c r="JN1216"/>
  <c r="JT1216" s="1"/>
  <c r="JN1220"/>
  <c r="JT1220" s="1"/>
  <c r="JN1226"/>
  <c r="JT1226" s="1"/>
  <c r="JN1230"/>
  <c r="JT1230" s="1"/>
  <c r="JN1236"/>
  <c r="JT1236" s="1"/>
  <c r="JN1240"/>
  <c r="JT1240" s="1"/>
  <c r="JN1215"/>
  <c r="JT1215" s="1"/>
  <c r="JN1219"/>
  <c r="JT1219" s="1"/>
  <c r="JN1225"/>
  <c r="JT1225" s="1"/>
  <c r="JN1229"/>
  <c r="JT1229" s="1"/>
  <c r="JN1235"/>
  <c r="JT1235" s="1"/>
  <c r="JN1239"/>
  <c r="JT1239" s="1"/>
  <c r="JN1218"/>
  <c r="JT1218" s="1"/>
  <c r="JN1228"/>
  <c r="JT1228" s="1"/>
  <c r="JN1238"/>
  <c r="JT1238" s="1"/>
  <c r="JN1217"/>
  <c r="JT1217" s="1"/>
  <c r="JN1227"/>
  <c r="JT1227" s="1"/>
  <c r="JN1237"/>
  <c r="JT1237" s="1"/>
  <c r="MT1216"/>
  <c r="MZ1216" s="1"/>
  <c r="MT1220"/>
  <c r="MZ1220" s="1"/>
  <c r="MT1226"/>
  <c r="MZ1226" s="1"/>
  <c r="MT1230"/>
  <c r="MZ1230" s="1"/>
  <c r="MT1236"/>
  <c r="MZ1236" s="1"/>
  <c r="MT1240"/>
  <c r="MZ1240" s="1"/>
  <c r="MT1215"/>
  <c r="MZ1215" s="1"/>
  <c r="MT1219"/>
  <c r="MZ1219" s="1"/>
  <c r="MT1225"/>
  <c r="MZ1225" s="1"/>
  <c r="MT1229"/>
  <c r="MZ1229" s="1"/>
  <c r="MT1235"/>
  <c r="MZ1235" s="1"/>
  <c r="MT1239"/>
  <c r="MZ1239" s="1"/>
  <c r="MT1218"/>
  <c r="MZ1218" s="1"/>
  <c r="MT1228"/>
  <c r="MZ1228" s="1"/>
  <c r="MT1238"/>
  <c r="MZ1238" s="1"/>
  <c r="MT1217"/>
  <c r="MZ1217" s="1"/>
  <c r="MT1227"/>
  <c r="MZ1227" s="1"/>
  <c r="MT1237"/>
  <c r="MZ1237" s="1"/>
  <c r="PZ1216"/>
  <c r="QF1216" s="1"/>
  <c r="PZ1220"/>
  <c r="QF1220" s="1"/>
  <c r="PZ1226"/>
  <c r="QF1226" s="1"/>
  <c r="PZ1230"/>
  <c r="QF1230" s="1"/>
  <c r="PZ1236"/>
  <c r="QF1236" s="1"/>
  <c r="PZ1240"/>
  <c r="QF1240" s="1"/>
  <c r="PZ1215"/>
  <c r="QF1215" s="1"/>
  <c r="PZ1219"/>
  <c r="QF1219" s="1"/>
  <c r="PZ1225"/>
  <c r="QF1225" s="1"/>
  <c r="PZ1229"/>
  <c r="QF1229" s="1"/>
  <c r="PZ1235"/>
  <c r="QF1235" s="1"/>
  <c r="PZ1239"/>
  <c r="QF1239" s="1"/>
  <c r="PZ1218"/>
  <c r="QF1218" s="1"/>
  <c r="PZ1228"/>
  <c r="QF1228" s="1"/>
  <c r="PZ1238"/>
  <c r="QF1238" s="1"/>
  <c r="PZ1217"/>
  <c r="QF1217" s="1"/>
  <c r="PZ1227"/>
  <c r="QF1227" s="1"/>
  <c r="PZ1237"/>
  <c r="QF1237" s="1"/>
  <c r="TF1216"/>
  <c r="TL1216" s="1"/>
  <c r="TF1220"/>
  <c r="TL1220" s="1"/>
  <c r="TF1226"/>
  <c r="TL1226" s="1"/>
  <c r="TF1230"/>
  <c r="TL1230" s="1"/>
  <c r="TF1236"/>
  <c r="TL1236" s="1"/>
  <c r="TF1240"/>
  <c r="TL1240" s="1"/>
  <c r="TF1215"/>
  <c r="TL1215" s="1"/>
  <c r="TF1219"/>
  <c r="TL1219" s="1"/>
  <c r="TF1225"/>
  <c r="TL1225" s="1"/>
  <c r="TF1229"/>
  <c r="TL1229" s="1"/>
  <c r="TF1235"/>
  <c r="TL1235" s="1"/>
  <c r="TF1239"/>
  <c r="TL1239" s="1"/>
  <c r="TF1218"/>
  <c r="TL1218" s="1"/>
  <c r="TF1228"/>
  <c r="TL1228" s="1"/>
  <c r="TF1238"/>
  <c r="TL1238" s="1"/>
  <c r="TF1217"/>
  <c r="TL1217" s="1"/>
  <c r="TF1227"/>
  <c r="TL1227" s="1"/>
  <c r="TF1237"/>
  <c r="TL1237" s="1"/>
  <c r="WL1216"/>
  <c r="WR1216" s="1"/>
  <c r="WL1220"/>
  <c r="WR1220" s="1"/>
  <c r="WL1226"/>
  <c r="WR1226" s="1"/>
  <c r="WL1230"/>
  <c r="WR1230" s="1"/>
  <c r="WL1236"/>
  <c r="WR1236" s="1"/>
  <c r="WL1240"/>
  <c r="WR1240" s="1"/>
  <c r="WL1215"/>
  <c r="WR1215" s="1"/>
  <c r="WL1219"/>
  <c r="WR1219" s="1"/>
  <c r="WL1225"/>
  <c r="WR1225" s="1"/>
  <c r="WL1229"/>
  <c r="WR1229" s="1"/>
  <c r="WL1235"/>
  <c r="WR1235" s="1"/>
  <c r="WL1239"/>
  <c r="WR1239" s="1"/>
  <c r="WL1218"/>
  <c r="WR1218" s="1"/>
  <c r="WL1228"/>
  <c r="WR1228" s="1"/>
  <c r="WL1238"/>
  <c r="WR1238" s="1"/>
  <c r="WL1217"/>
  <c r="WR1217" s="1"/>
  <c r="WL1227"/>
  <c r="WR1227" s="1"/>
  <c r="WL1237"/>
  <c r="WR1237" s="1"/>
  <c r="Z1240"/>
  <c r="AF1240" s="1"/>
  <c r="Z1236"/>
  <c r="AF1236" s="1"/>
  <c r="Z1230"/>
  <c r="AF1230" s="1"/>
  <c r="Z1226"/>
  <c r="AF1226" s="1"/>
  <c r="Z1220"/>
  <c r="AF1220" s="1"/>
  <c r="Z1216"/>
  <c r="AF1216" s="1"/>
  <c r="Z1239"/>
  <c r="AF1239" s="1"/>
  <c r="Z1235"/>
  <c r="AF1235" s="1"/>
  <c r="Z1229"/>
  <c r="AF1229" s="1"/>
  <c r="Z1225"/>
  <c r="AF1225" s="1"/>
  <c r="Z1219"/>
  <c r="AF1219" s="1"/>
  <c r="DF1240"/>
  <c r="DL1240" s="1"/>
  <c r="DF1236"/>
  <c r="DL1236" s="1"/>
  <c r="DF1230"/>
  <c r="DL1230" s="1"/>
  <c r="DF1226"/>
  <c r="DL1226" s="1"/>
  <c r="DF1220"/>
  <c r="DL1220" s="1"/>
  <c r="DF1216"/>
  <c r="DL1216" s="1"/>
  <c r="DF1239"/>
  <c r="DL1239" s="1"/>
  <c r="DF1235"/>
  <c r="DL1235" s="1"/>
  <c r="DF1229"/>
  <c r="DL1229" s="1"/>
  <c r="DF1225"/>
  <c r="DL1225" s="1"/>
  <c r="DF1219"/>
  <c r="DL1219" s="1"/>
  <c r="GL1240"/>
  <c r="GR1240" s="1"/>
  <c r="GL1236"/>
  <c r="GR1236" s="1"/>
  <c r="GL1230"/>
  <c r="GR1230" s="1"/>
  <c r="GL1226"/>
  <c r="GR1226" s="1"/>
  <c r="GL1220"/>
  <c r="GR1220" s="1"/>
  <c r="GL1216"/>
  <c r="GR1216" s="1"/>
  <c r="GL1239"/>
  <c r="GR1239" s="1"/>
  <c r="GL1235"/>
  <c r="GR1235" s="1"/>
  <c r="GL1229"/>
  <c r="GR1229" s="1"/>
  <c r="GL1225"/>
  <c r="GR1225" s="1"/>
  <c r="GL1219"/>
  <c r="GR1219" s="1"/>
  <c r="JR1240"/>
  <c r="JX1240" s="1"/>
  <c r="JR1236"/>
  <c r="JX1236" s="1"/>
  <c r="JR1230"/>
  <c r="JX1230" s="1"/>
  <c r="JR1226"/>
  <c r="JX1226" s="1"/>
  <c r="JR1220"/>
  <c r="JX1220" s="1"/>
  <c r="JR1216"/>
  <c r="JX1216" s="1"/>
  <c r="JR1239"/>
  <c r="JX1239" s="1"/>
  <c r="JR1235"/>
  <c r="JX1235" s="1"/>
  <c r="JR1229"/>
  <c r="JX1229" s="1"/>
  <c r="JR1225"/>
  <c r="JX1225" s="1"/>
  <c r="JR1219"/>
  <c r="JX1219" s="1"/>
  <c r="MX1240"/>
  <c r="ND1240" s="1"/>
  <c r="MX1236"/>
  <c r="ND1236" s="1"/>
  <c r="MX1230"/>
  <c r="ND1230" s="1"/>
  <c r="MX1226"/>
  <c r="ND1226" s="1"/>
  <c r="MX1220"/>
  <c r="ND1220" s="1"/>
  <c r="MX1216"/>
  <c r="ND1216" s="1"/>
  <c r="MX1239"/>
  <c r="ND1239" s="1"/>
  <c r="MX1235"/>
  <c r="ND1235" s="1"/>
  <c r="MX1229"/>
  <c r="ND1229" s="1"/>
  <c r="MX1225"/>
  <c r="ND1225" s="1"/>
  <c r="MX1219"/>
  <c r="ND1219" s="1"/>
  <c r="QD1240"/>
  <c r="QJ1240" s="1"/>
  <c r="QD1236"/>
  <c r="QJ1236" s="1"/>
  <c r="QD1230"/>
  <c r="QJ1230" s="1"/>
  <c r="QD1226"/>
  <c r="QJ1226" s="1"/>
  <c r="QD1220"/>
  <c r="QJ1220" s="1"/>
  <c r="QD1216"/>
  <c r="QJ1216" s="1"/>
  <c r="QD1239"/>
  <c r="QJ1239" s="1"/>
  <c r="QD1235"/>
  <c r="QJ1235" s="1"/>
  <c r="QD1229"/>
  <c r="QJ1229" s="1"/>
  <c r="QD1225"/>
  <c r="QJ1225" s="1"/>
  <c r="QD1219"/>
  <c r="QJ1219" s="1"/>
  <c r="TJ1240"/>
  <c r="TP1240" s="1"/>
  <c r="TJ1236"/>
  <c r="TP1236" s="1"/>
  <c r="TJ1230"/>
  <c r="TP1230" s="1"/>
  <c r="TJ1226"/>
  <c r="TP1226" s="1"/>
  <c r="TJ1220"/>
  <c r="TP1220" s="1"/>
  <c r="TJ1216"/>
  <c r="TP1216" s="1"/>
  <c r="TJ1239"/>
  <c r="TP1239" s="1"/>
  <c r="TJ1235"/>
  <c r="TP1235" s="1"/>
  <c r="TJ1229"/>
  <c r="TP1229" s="1"/>
  <c r="TJ1225"/>
  <c r="TP1225" s="1"/>
  <c r="TJ1219"/>
  <c r="TP1219" s="1"/>
  <c r="WP1240"/>
  <c r="WV1240" s="1"/>
  <c r="WP1236"/>
  <c r="WV1236" s="1"/>
  <c r="WP1230"/>
  <c r="WV1230" s="1"/>
  <c r="WP1226"/>
  <c r="WV1226" s="1"/>
  <c r="WP1220"/>
  <c r="WV1220" s="1"/>
  <c r="WP1216"/>
  <c r="WV1216" s="1"/>
  <c r="WP1239"/>
  <c r="WV1239" s="1"/>
  <c r="WP1235"/>
  <c r="WV1235" s="1"/>
  <c r="WP1229"/>
  <c r="WV1229" s="1"/>
  <c r="WP1225"/>
  <c r="WV1225" s="1"/>
  <c r="WP1219"/>
  <c r="WV1219" s="1"/>
  <c r="X1240"/>
  <c r="AD1240" s="1"/>
  <c r="X1236"/>
  <c r="AD1236" s="1"/>
  <c r="X1230"/>
  <c r="AD1230" s="1"/>
  <c r="X1226"/>
  <c r="AD1226" s="1"/>
  <c r="X1220"/>
  <c r="AD1220" s="1"/>
  <c r="X1216"/>
  <c r="AD1216" s="1"/>
  <c r="X1239"/>
  <c r="AD1239" s="1"/>
  <c r="X1235"/>
  <c r="AD1235" s="1"/>
  <c r="X1229"/>
  <c r="AD1229" s="1"/>
  <c r="X1225"/>
  <c r="AD1225" s="1"/>
  <c r="X1219"/>
  <c r="AD1219" s="1"/>
  <c r="DD1240"/>
  <c r="DJ1240" s="1"/>
  <c r="DD1236"/>
  <c r="DJ1236" s="1"/>
  <c r="DD1230"/>
  <c r="DJ1230" s="1"/>
  <c r="DD1226"/>
  <c r="DJ1226" s="1"/>
  <c r="DD1220"/>
  <c r="DJ1220" s="1"/>
  <c r="DD1216"/>
  <c r="DJ1216" s="1"/>
  <c r="DD1239"/>
  <c r="DJ1239" s="1"/>
  <c r="DD1235"/>
  <c r="DJ1235" s="1"/>
  <c r="DD1229"/>
  <c r="DJ1229" s="1"/>
  <c r="DD1225"/>
  <c r="DJ1225" s="1"/>
  <c r="DD1219"/>
  <c r="DJ1219" s="1"/>
  <c r="GJ1240"/>
  <c r="GP1240" s="1"/>
  <c r="GJ1236"/>
  <c r="GP1236" s="1"/>
  <c r="GJ1230"/>
  <c r="GP1230" s="1"/>
  <c r="GJ1226"/>
  <c r="GP1226" s="1"/>
  <c r="GJ1220"/>
  <c r="GP1220" s="1"/>
  <c r="GJ1216"/>
  <c r="GP1216" s="1"/>
  <c r="GJ1239"/>
  <c r="GP1239" s="1"/>
  <c r="GJ1235"/>
  <c r="GP1235" s="1"/>
  <c r="GJ1229"/>
  <c r="GP1229" s="1"/>
  <c r="GJ1225"/>
  <c r="GP1225" s="1"/>
  <c r="GJ1219"/>
  <c r="GP1219" s="1"/>
  <c r="JP1240"/>
  <c r="JV1240" s="1"/>
  <c r="JP1236"/>
  <c r="JV1236" s="1"/>
  <c r="JP1230"/>
  <c r="JV1230" s="1"/>
  <c r="JP1226"/>
  <c r="JV1226" s="1"/>
  <c r="JP1220"/>
  <c r="JV1220" s="1"/>
  <c r="JP1216"/>
  <c r="JV1216" s="1"/>
  <c r="JP1239"/>
  <c r="JV1239" s="1"/>
  <c r="JP1235"/>
  <c r="JV1235" s="1"/>
  <c r="JP1229"/>
  <c r="JV1229" s="1"/>
  <c r="JP1225"/>
  <c r="JV1225" s="1"/>
  <c r="JP1219"/>
  <c r="JV1219" s="1"/>
  <c r="MV1240"/>
  <c r="NB1240" s="1"/>
  <c r="MV1236"/>
  <c r="NB1236" s="1"/>
  <c r="MV1230"/>
  <c r="NB1230" s="1"/>
  <c r="MV1226"/>
  <c r="NB1226" s="1"/>
  <c r="MV1220"/>
  <c r="NB1220" s="1"/>
  <c r="MV1216"/>
  <c r="NB1216" s="1"/>
  <c r="MV1239"/>
  <c r="NB1239" s="1"/>
  <c r="MV1235"/>
  <c r="NB1235" s="1"/>
  <c r="MV1229"/>
  <c r="NB1229" s="1"/>
  <c r="MV1225"/>
  <c r="NB1225" s="1"/>
  <c r="MV1219"/>
  <c r="NB1219" s="1"/>
  <c r="QB1240"/>
  <c r="QH1240" s="1"/>
  <c r="QB1236"/>
  <c r="QH1236" s="1"/>
  <c r="QB1230"/>
  <c r="QH1230" s="1"/>
  <c r="QB1226"/>
  <c r="QH1226" s="1"/>
  <c r="QB1220"/>
  <c r="QH1220" s="1"/>
  <c r="QB1216"/>
  <c r="QH1216" s="1"/>
  <c r="QB1239"/>
  <c r="QH1239" s="1"/>
  <c r="QB1235"/>
  <c r="QH1235" s="1"/>
  <c r="QB1229"/>
  <c r="QH1229" s="1"/>
  <c r="QB1225"/>
  <c r="QH1225" s="1"/>
  <c r="QB1219"/>
  <c r="QH1219" s="1"/>
  <c r="TH1240"/>
  <c r="TN1240" s="1"/>
  <c r="TH1236"/>
  <c r="TN1236" s="1"/>
  <c r="TH1230"/>
  <c r="TN1230" s="1"/>
  <c r="TH1226"/>
  <c r="TN1226" s="1"/>
  <c r="TH1220"/>
  <c r="TN1220" s="1"/>
  <c r="TH1216"/>
  <c r="TN1216" s="1"/>
  <c r="TH1239"/>
  <c r="TN1239" s="1"/>
  <c r="TH1235"/>
  <c r="TN1235" s="1"/>
  <c r="TH1229"/>
  <c r="TN1229" s="1"/>
  <c r="TH1225"/>
  <c r="TN1225" s="1"/>
  <c r="TH1219"/>
  <c r="TN1219" s="1"/>
  <c r="WN1240"/>
  <c r="WT1240" s="1"/>
  <c r="WN1236"/>
  <c r="WT1236" s="1"/>
  <c r="WN1230"/>
  <c r="WT1230" s="1"/>
  <c r="WN1226"/>
  <c r="WT1226" s="1"/>
  <c r="WN1220"/>
  <c r="WT1220" s="1"/>
  <c r="WN1216"/>
  <c r="WT1216" s="1"/>
  <c r="WN1239"/>
  <c r="WT1239" s="1"/>
  <c r="WN1235"/>
  <c r="WT1235" s="1"/>
  <c r="WN1229"/>
  <c r="WT1229" s="1"/>
  <c r="WN1225"/>
  <c r="WT1225" s="1"/>
  <c r="WN1219"/>
  <c r="WT1219" s="1"/>
  <c r="AR1240"/>
  <c r="AX1240" s="1"/>
  <c r="AR1236"/>
  <c r="AX1236" s="1"/>
  <c r="AR1230"/>
  <c r="AX1230" s="1"/>
  <c r="AR1226"/>
  <c r="AX1226" s="1"/>
  <c r="AR1220"/>
  <c r="AX1220" s="1"/>
  <c r="AR1216"/>
  <c r="AX1216" s="1"/>
  <c r="AR1241"/>
  <c r="AX1241" s="1"/>
  <c r="AR1237"/>
  <c r="AX1237" s="1"/>
  <c r="AR1229"/>
  <c r="AX1229" s="1"/>
  <c r="AR1225"/>
  <c r="AX1225" s="1"/>
  <c r="AR1219"/>
  <c r="AX1219" s="1"/>
  <c r="DX1240"/>
  <c r="ED1240" s="1"/>
  <c r="DX1236"/>
  <c r="ED1236" s="1"/>
  <c r="DX1230"/>
  <c r="ED1230" s="1"/>
  <c r="DX1226"/>
  <c r="ED1226" s="1"/>
  <c r="DX1220"/>
  <c r="ED1220" s="1"/>
  <c r="DX1216"/>
  <c r="ED1216" s="1"/>
  <c r="DX1241"/>
  <c r="ED1241" s="1"/>
  <c r="DX1237"/>
  <c r="ED1237" s="1"/>
  <c r="DX1229"/>
  <c r="ED1229" s="1"/>
  <c r="DX1225"/>
  <c r="ED1225" s="1"/>
  <c r="DX1219"/>
  <c r="ED1219" s="1"/>
  <c r="HD1240"/>
  <c r="HJ1240" s="1"/>
  <c r="HD1236"/>
  <c r="HJ1236" s="1"/>
  <c r="HD1230"/>
  <c r="HJ1230" s="1"/>
  <c r="HD1226"/>
  <c r="HJ1226" s="1"/>
  <c r="HD1220"/>
  <c r="HJ1220" s="1"/>
  <c r="HD1216"/>
  <c r="HJ1216" s="1"/>
  <c r="HD1241"/>
  <c r="HJ1241" s="1"/>
  <c r="HD1237"/>
  <c r="HJ1237" s="1"/>
  <c r="HD1229"/>
  <c r="HJ1229" s="1"/>
  <c r="HD1225"/>
  <c r="HJ1225" s="1"/>
  <c r="HD1219"/>
  <c r="HJ1219" s="1"/>
  <c r="KJ1240"/>
  <c r="KP1240" s="1"/>
  <c r="KJ1236"/>
  <c r="KP1236" s="1"/>
  <c r="KJ1230"/>
  <c r="KP1230" s="1"/>
  <c r="KJ1226"/>
  <c r="KP1226" s="1"/>
  <c r="KJ1220"/>
  <c r="KP1220" s="1"/>
  <c r="KJ1216"/>
  <c r="KP1216" s="1"/>
  <c r="KJ1241"/>
  <c r="KP1241" s="1"/>
  <c r="KJ1237"/>
  <c r="KP1237" s="1"/>
  <c r="KJ1229"/>
  <c r="KP1229" s="1"/>
  <c r="KJ1225"/>
  <c r="KP1225" s="1"/>
  <c r="KJ1219"/>
  <c r="KP1219" s="1"/>
  <c r="NP1240"/>
  <c r="NV1240" s="1"/>
  <c r="NP1236"/>
  <c r="NV1236" s="1"/>
  <c r="NP1230"/>
  <c r="NV1230" s="1"/>
  <c r="NP1226"/>
  <c r="NV1226" s="1"/>
  <c r="NP1220"/>
  <c r="NV1220" s="1"/>
  <c r="NP1216"/>
  <c r="NV1216" s="1"/>
  <c r="NP1241"/>
  <c r="NV1241" s="1"/>
  <c r="NP1237"/>
  <c r="NV1237" s="1"/>
  <c r="NP1229"/>
  <c r="NV1229" s="1"/>
  <c r="NP1225"/>
  <c r="NV1225" s="1"/>
  <c r="NP1219"/>
  <c r="NV1219" s="1"/>
  <c r="QV1240"/>
  <c r="RB1240" s="1"/>
  <c r="QV1236"/>
  <c r="RB1236" s="1"/>
  <c r="QV1230"/>
  <c r="RB1230" s="1"/>
  <c r="QV1226"/>
  <c r="RB1226" s="1"/>
  <c r="QV1220"/>
  <c r="RB1220" s="1"/>
  <c r="QV1216"/>
  <c r="RB1216" s="1"/>
  <c r="QV1241"/>
  <c r="RB1241" s="1"/>
  <c r="QV1237"/>
  <c r="RB1237" s="1"/>
  <c r="QV1229"/>
  <c r="RB1229" s="1"/>
  <c r="QV1225"/>
  <c r="RB1225" s="1"/>
  <c r="QV1219"/>
  <c r="RB1219" s="1"/>
  <c r="UB1240"/>
  <c r="UH1240" s="1"/>
  <c r="UB1236"/>
  <c r="UH1236" s="1"/>
  <c r="UB1230"/>
  <c r="UH1230" s="1"/>
  <c r="UB1226"/>
  <c r="UH1226" s="1"/>
  <c r="UB1220"/>
  <c r="UH1220" s="1"/>
  <c r="UB1216"/>
  <c r="UH1216" s="1"/>
  <c r="UB1241"/>
  <c r="UH1241" s="1"/>
  <c r="UB1237"/>
  <c r="UH1237" s="1"/>
  <c r="UB1229"/>
  <c r="UH1229" s="1"/>
  <c r="UB1225"/>
  <c r="UH1225" s="1"/>
  <c r="UB1219"/>
  <c r="UH1219" s="1"/>
  <c r="XH1240"/>
  <c r="XN1240" s="1"/>
  <c r="XH1236"/>
  <c r="XN1236" s="1"/>
  <c r="XH1230"/>
  <c r="XN1230" s="1"/>
  <c r="XH1226"/>
  <c r="XN1226" s="1"/>
  <c r="XH1220"/>
  <c r="XN1220" s="1"/>
  <c r="XH1216"/>
  <c r="XN1216" s="1"/>
  <c r="XH1239"/>
  <c r="XN1239" s="1"/>
  <c r="XH1235"/>
  <c r="XN1235" s="1"/>
  <c r="XH1229"/>
  <c r="XN1229" s="1"/>
  <c r="XH1225"/>
  <c r="XN1225" s="1"/>
  <c r="XH1219"/>
  <c r="XN1219" s="1"/>
  <c r="AP1240"/>
  <c r="AV1240" s="1"/>
  <c r="AP1236"/>
  <c r="AV1236" s="1"/>
  <c r="AP1230"/>
  <c r="AV1230" s="1"/>
  <c r="AP1226"/>
  <c r="AV1226" s="1"/>
  <c r="AP1220"/>
  <c r="AV1220" s="1"/>
  <c r="AP1216"/>
  <c r="AV1216" s="1"/>
  <c r="AP1241"/>
  <c r="AV1241" s="1"/>
  <c r="AP1237"/>
  <c r="AV1237" s="1"/>
  <c r="AP1229"/>
  <c r="AV1229" s="1"/>
  <c r="AP1225"/>
  <c r="AV1225" s="1"/>
  <c r="AP1219"/>
  <c r="AV1219" s="1"/>
  <c r="DV1240"/>
  <c r="EB1240" s="1"/>
  <c r="DV1236"/>
  <c r="EB1236" s="1"/>
  <c r="DV1230"/>
  <c r="EB1230" s="1"/>
  <c r="DV1226"/>
  <c r="EB1226" s="1"/>
  <c r="DV1220"/>
  <c r="EB1220" s="1"/>
  <c r="DV1216"/>
  <c r="EB1216" s="1"/>
  <c r="DV1241"/>
  <c r="EB1241" s="1"/>
  <c r="DV1237"/>
  <c r="EB1237" s="1"/>
  <c r="DV1229"/>
  <c r="EB1229" s="1"/>
  <c r="DV1225"/>
  <c r="EB1225" s="1"/>
  <c r="DV1219"/>
  <c r="EB1219" s="1"/>
  <c r="HB1240"/>
  <c r="HH1240" s="1"/>
  <c r="HB1236"/>
  <c r="HH1236" s="1"/>
  <c r="HB1230"/>
  <c r="HH1230" s="1"/>
  <c r="HB1226"/>
  <c r="HH1226" s="1"/>
  <c r="HB1220"/>
  <c r="HH1220" s="1"/>
  <c r="HB1216"/>
  <c r="HH1216" s="1"/>
  <c r="HB1241"/>
  <c r="HH1241" s="1"/>
  <c r="HB1237"/>
  <c r="HH1237" s="1"/>
  <c r="HB1229"/>
  <c r="HH1229" s="1"/>
  <c r="HB1225"/>
  <c r="HH1225" s="1"/>
  <c r="HB1219"/>
  <c r="HH1219" s="1"/>
  <c r="HH1214" s="1"/>
  <c r="KH1240"/>
  <c r="KN1240" s="1"/>
  <c r="KH1236"/>
  <c r="KN1236" s="1"/>
  <c r="KH1230"/>
  <c r="KN1230" s="1"/>
  <c r="KH1226"/>
  <c r="KN1226" s="1"/>
  <c r="KH1220"/>
  <c r="KN1220" s="1"/>
  <c r="KH1216"/>
  <c r="KN1216" s="1"/>
  <c r="KH1241"/>
  <c r="KN1241" s="1"/>
  <c r="KH1237"/>
  <c r="KN1237" s="1"/>
  <c r="KH1229"/>
  <c r="KN1229" s="1"/>
  <c r="KH1225"/>
  <c r="KN1225" s="1"/>
  <c r="KH1219"/>
  <c r="KN1219" s="1"/>
  <c r="NN1240"/>
  <c r="NT1240" s="1"/>
  <c r="NN1236"/>
  <c r="NT1236" s="1"/>
  <c r="NN1230"/>
  <c r="NT1230" s="1"/>
  <c r="NN1226"/>
  <c r="NT1226" s="1"/>
  <c r="NN1220"/>
  <c r="NT1220" s="1"/>
  <c r="NN1216"/>
  <c r="NT1216" s="1"/>
  <c r="NN1241"/>
  <c r="NT1241" s="1"/>
  <c r="NN1237"/>
  <c r="NT1237" s="1"/>
  <c r="NN1229"/>
  <c r="NT1229" s="1"/>
  <c r="NN1225"/>
  <c r="NT1225" s="1"/>
  <c r="NN1219"/>
  <c r="NT1219" s="1"/>
  <c r="NT1214" s="1"/>
  <c r="QT1240"/>
  <c r="QZ1240" s="1"/>
  <c r="QT1236"/>
  <c r="QZ1236" s="1"/>
  <c r="QT1230"/>
  <c r="QZ1230" s="1"/>
  <c r="QT1226"/>
  <c r="QZ1226" s="1"/>
  <c r="QT1220"/>
  <c r="QZ1220" s="1"/>
  <c r="QT1216"/>
  <c r="QZ1216" s="1"/>
  <c r="QT1241"/>
  <c r="QZ1241" s="1"/>
  <c r="QT1237"/>
  <c r="QZ1237" s="1"/>
  <c r="QT1229"/>
  <c r="QZ1229" s="1"/>
  <c r="QT1225"/>
  <c r="QZ1225" s="1"/>
  <c r="QZ1224" s="1"/>
  <c r="QT1219"/>
  <c r="QZ1219" s="1"/>
  <c r="TZ1240"/>
  <c r="UF1240" s="1"/>
  <c r="TZ1236"/>
  <c r="UF1236" s="1"/>
  <c r="TZ1230"/>
  <c r="UF1230" s="1"/>
  <c r="TZ1226"/>
  <c r="UF1226" s="1"/>
  <c r="TZ1220"/>
  <c r="UF1220" s="1"/>
  <c r="TZ1216"/>
  <c r="UF1216" s="1"/>
  <c r="TZ1241"/>
  <c r="UF1241" s="1"/>
  <c r="TZ1237"/>
  <c r="UF1237" s="1"/>
  <c r="TZ1229"/>
  <c r="UF1229" s="1"/>
  <c r="TZ1225"/>
  <c r="UF1225" s="1"/>
  <c r="TZ1219"/>
  <c r="UF1219" s="1"/>
  <c r="UF1214" s="1"/>
  <c r="XF1240"/>
  <c r="XL1240" s="1"/>
  <c r="XF1236"/>
  <c r="XL1236" s="1"/>
  <c r="XF1230"/>
  <c r="XL1230" s="1"/>
  <c r="XF1226"/>
  <c r="XL1226" s="1"/>
  <c r="XF1220"/>
  <c r="XL1220" s="1"/>
  <c r="XF1216"/>
  <c r="XL1216" s="1"/>
  <c r="XL1214" s="1"/>
  <c r="XF1239"/>
  <c r="XL1239" s="1"/>
  <c r="XF1235"/>
  <c r="XL1235" s="1"/>
  <c r="XL1234" s="1"/>
  <c r="XF1229"/>
  <c r="XL1229" s="1"/>
  <c r="XF1225"/>
  <c r="XL1225" s="1"/>
  <c r="XL1224" s="1"/>
  <c r="XF1219"/>
  <c r="XL1219" s="1"/>
  <c r="Y1239"/>
  <c r="AE1239" s="1"/>
  <c r="Y1235"/>
  <c r="AE1235" s="1"/>
  <c r="Y1227"/>
  <c r="AE1227" s="1"/>
  <c r="Y1221"/>
  <c r="AE1221" s="1"/>
  <c r="Y1217"/>
  <c r="AE1217" s="1"/>
  <c r="Y1231"/>
  <c r="AE1231" s="1"/>
  <c r="Y1240"/>
  <c r="AE1240" s="1"/>
  <c r="Y1236"/>
  <c r="AE1236" s="1"/>
  <c r="Y1230"/>
  <c r="AE1230" s="1"/>
  <c r="Y1226"/>
  <c r="AE1226" s="1"/>
  <c r="Y1220"/>
  <c r="AE1220" s="1"/>
  <c r="DE1239"/>
  <c r="DK1239" s="1"/>
  <c r="DE1235"/>
  <c r="DK1235" s="1"/>
  <c r="DE1227"/>
  <c r="DK1227" s="1"/>
  <c r="DE1221"/>
  <c r="DK1221" s="1"/>
  <c r="DK1214" s="1"/>
  <c r="DE1217"/>
  <c r="DK1217" s="1"/>
  <c r="DE1231"/>
  <c r="DK1231" s="1"/>
  <c r="DE1240"/>
  <c r="DK1240" s="1"/>
  <c r="DE1236"/>
  <c r="DK1236" s="1"/>
  <c r="DE1230"/>
  <c r="DK1230" s="1"/>
  <c r="DE1226"/>
  <c r="DK1226" s="1"/>
  <c r="DE1220"/>
  <c r="DK1220" s="1"/>
  <c r="GK1239"/>
  <c r="GQ1239" s="1"/>
  <c r="GK1235"/>
  <c r="GQ1235" s="1"/>
  <c r="GK1227"/>
  <c r="GQ1227" s="1"/>
  <c r="GK1221"/>
  <c r="GQ1221" s="1"/>
  <c r="GK1217"/>
  <c r="GQ1217" s="1"/>
  <c r="GK1231"/>
  <c r="GQ1231" s="1"/>
  <c r="GK1240"/>
  <c r="GQ1240" s="1"/>
  <c r="GK1236"/>
  <c r="GQ1236" s="1"/>
  <c r="GK1230"/>
  <c r="GQ1230" s="1"/>
  <c r="GK1226"/>
  <c r="GQ1226" s="1"/>
  <c r="GK1220"/>
  <c r="GQ1220" s="1"/>
  <c r="JQ1239"/>
  <c r="JW1239" s="1"/>
  <c r="JQ1235"/>
  <c r="JW1235" s="1"/>
  <c r="JQ1227"/>
  <c r="JW1227" s="1"/>
  <c r="JQ1221"/>
  <c r="JW1221" s="1"/>
  <c r="JW1214" s="1"/>
  <c r="JQ1217"/>
  <c r="JW1217" s="1"/>
  <c r="JQ1231"/>
  <c r="JW1231" s="1"/>
  <c r="JQ1240"/>
  <c r="JW1240" s="1"/>
  <c r="JQ1236"/>
  <c r="JW1236" s="1"/>
  <c r="JQ1230"/>
  <c r="JW1230" s="1"/>
  <c r="JQ1226"/>
  <c r="JW1226" s="1"/>
  <c r="JQ1220"/>
  <c r="JW1220" s="1"/>
  <c r="MW1239"/>
  <c r="NC1239" s="1"/>
  <c r="MW1235"/>
  <c r="NC1235" s="1"/>
  <c r="MW1227"/>
  <c r="NC1227" s="1"/>
  <c r="MW1221"/>
  <c r="NC1221" s="1"/>
  <c r="MW1217"/>
  <c r="NC1217" s="1"/>
  <c r="MW1231"/>
  <c r="NC1231" s="1"/>
  <c r="MW1240"/>
  <c r="NC1240" s="1"/>
  <c r="MW1236"/>
  <c r="NC1236" s="1"/>
  <c r="MW1230"/>
  <c r="NC1230" s="1"/>
  <c r="MW1226"/>
  <c r="NC1226" s="1"/>
  <c r="MW1220"/>
  <c r="NC1220" s="1"/>
  <c r="QC1239"/>
  <c r="QI1239" s="1"/>
  <c r="QC1235"/>
  <c r="QI1235" s="1"/>
  <c r="QC1227"/>
  <c r="QI1227" s="1"/>
  <c r="QC1221"/>
  <c r="QI1221" s="1"/>
  <c r="QI1214" s="1"/>
  <c r="QC1217"/>
  <c r="QI1217" s="1"/>
  <c r="QC1231"/>
  <c r="QI1231" s="1"/>
  <c r="QC1240"/>
  <c r="QI1240" s="1"/>
  <c r="QC1236"/>
  <c r="QI1236" s="1"/>
  <c r="QC1230"/>
  <c r="QI1230" s="1"/>
  <c r="QC1226"/>
  <c r="QI1226" s="1"/>
  <c r="QC1220"/>
  <c r="QI1220" s="1"/>
  <c r="TI1239"/>
  <c r="TO1239" s="1"/>
  <c r="TI1235"/>
  <c r="TO1235" s="1"/>
  <c r="TI1227"/>
  <c r="TO1227" s="1"/>
  <c r="TI1221"/>
  <c r="TO1221" s="1"/>
  <c r="TI1217"/>
  <c r="TO1217" s="1"/>
  <c r="TI1231"/>
  <c r="TO1231" s="1"/>
  <c r="TI1240"/>
  <c r="TO1240" s="1"/>
  <c r="TI1236"/>
  <c r="TO1236" s="1"/>
  <c r="TI1230"/>
  <c r="TO1230" s="1"/>
  <c r="TI1226"/>
  <c r="TO1226" s="1"/>
  <c r="TI1220"/>
  <c r="TO1220" s="1"/>
  <c r="WO1239"/>
  <c r="WU1239" s="1"/>
  <c r="WO1235"/>
  <c r="WU1235" s="1"/>
  <c r="WO1227"/>
  <c r="WU1227" s="1"/>
  <c r="WO1221"/>
  <c r="WU1221" s="1"/>
  <c r="WU1214" s="1"/>
  <c r="WO1217"/>
  <c r="WU1217" s="1"/>
  <c r="WO1231"/>
  <c r="WU1231" s="1"/>
  <c r="WO1240"/>
  <c r="WU1240" s="1"/>
  <c r="WO1236"/>
  <c r="WU1236" s="1"/>
  <c r="WO1230"/>
  <c r="WU1230" s="1"/>
  <c r="WO1226"/>
  <c r="WU1226" s="1"/>
  <c r="WO1220"/>
  <c r="WU1220" s="1"/>
  <c r="YW1239"/>
  <c r="ZC1239" s="1"/>
  <c r="YW1235"/>
  <c r="ZC1235" s="1"/>
  <c r="YW1229"/>
  <c r="ZC1229" s="1"/>
  <c r="YW1225"/>
  <c r="ZC1225" s="1"/>
  <c r="YW1219"/>
  <c r="ZC1219" s="1"/>
  <c r="YW1215"/>
  <c r="ZC1215" s="1"/>
  <c r="YW1240"/>
  <c r="ZC1240" s="1"/>
  <c r="YW1236"/>
  <c r="ZC1236" s="1"/>
  <c r="YW1230"/>
  <c r="ZC1230" s="1"/>
  <c r="YW1226"/>
  <c r="ZC1226" s="1"/>
  <c r="YW1220"/>
  <c r="ZC1220" s="1"/>
  <c r="CG1239"/>
  <c r="CM1239" s="1"/>
  <c r="CG1235"/>
  <c r="CM1235" s="1"/>
  <c r="CG1229"/>
  <c r="CM1229" s="1"/>
  <c r="CG1225"/>
  <c r="CM1225" s="1"/>
  <c r="CG1219"/>
  <c r="CM1219" s="1"/>
  <c r="CG1215"/>
  <c r="CM1215" s="1"/>
  <c r="CM1214" s="1"/>
  <c r="CG1240"/>
  <c r="CM1240" s="1"/>
  <c r="CG1236"/>
  <c r="CM1236" s="1"/>
  <c r="CG1230"/>
  <c r="CM1230" s="1"/>
  <c r="CG1226"/>
  <c r="CM1226" s="1"/>
  <c r="CG1220"/>
  <c r="CM1220" s="1"/>
  <c r="FM1239"/>
  <c r="FS1239" s="1"/>
  <c r="FM1235"/>
  <c r="FS1235" s="1"/>
  <c r="FM1229"/>
  <c r="FS1229" s="1"/>
  <c r="FM1225"/>
  <c r="FS1225" s="1"/>
  <c r="FM1219"/>
  <c r="FS1219" s="1"/>
  <c r="FM1215"/>
  <c r="FS1215" s="1"/>
  <c r="FM1240"/>
  <c r="FS1240" s="1"/>
  <c r="FM1236"/>
  <c r="FS1236" s="1"/>
  <c r="FM1228"/>
  <c r="FS1228" s="1"/>
  <c r="FS1224" s="1"/>
  <c r="FM1218"/>
  <c r="FS1218" s="1"/>
  <c r="IS1237"/>
  <c r="IY1237" s="1"/>
  <c r="IS1227"/>
  <c r="IY1227" s="1"/>
  <c r="IS1217"/>
  <c r="IY1217" s="1"/>
  <c r="IS1238"/>
  <c r="IY1238" s="1"/>
  <c r="IS1228"/>
  <c r="IY1228" s="1"/>
  <c r="IY1224" s="1"/>
  <c r="IS1218"/>
  <c r="IY1218" s="1"/>
  <c r="LY1237"/>
  <c r="ME1237" s="1"/>
  <c r="LY1227"/>
  <c r="ME1227" s="1"/>
  <c r="LY1217"/>
  <c r="ME1217" s="1"/>
  <c r="LY1238"/>
  <c r="ME1238" s="1"/>
  <c r="LY1228"/>
  <c r="ME1228" s="1"/>
  <c r="ME1224" s="1"/>
  <c r="LY1218"/>
  <c r="ME1218" s="1"/>
  <c r="PE1237"/>
  <c r="PK1237" s="1"/>
  <c r="PE1227"/>
  <c r="PK1227" s="1"/>
  <c r="PE1217"/>
  <c r="PK1217" s="1"/>
  <c r="PE1238"/>
  <c r="PK1238" s="1"/>
  <c r="PE1228"/>
  <c r="PK1228" s="1"/>
  <c r="PK1224" s="1"/>
  <c r="PE1218"/>
  <c r="PK1218" s="1"/>
  <c r="SK1237"/>
  <c r="SQ1237" s="1"/>
  <c r="SK1227"/>
  <c r="SQ1227" s="1"/>
  <c r="SK1217"/>
  <c r="SQ1217" s="1"/>
  <c r="SK1238"/>
  <c r="SQ1238" s="1"/>
  <c r="SK1228"/>
  <c r="SQ1228" s="1"/>
  <c r="SQ1224" s="1"/>
  <c r="SK1218"/>
  <c r="SQ1218" s="1"/>
  <c r="VQ1237"/>
  <c r="VW1237" s="1"/>
  <c r="VQ1227"/>
  <c r="VW1227" s="1"/>
  <c r="VQ1217"/>
  <c r="VW1217" s="1"/>
  <c r="VQ1238"/>
  <c r="VW1238" s="1"/>
  <c r="VQ1228"/>
  <c r="VW1228" s="1"/>
  <c r="VW1224" s="1"/>
  <c r="VQ1218"/>
  <c r="VW1218" s="1"/>
  <c r="ZA1238"/>
  <c r="ZG1238" s="1"/>
  <c r="ZA1228"/>
  <c r="ZG1228" s="1"/>
  <c r="ZA1218"/>
  <c r="ZG1218" s="1"/>
  <c r="ZA1237"/>
  <c r="ZG1237" s="1"/>
  <c r="ZA1227"/>
  <c r="ZG1227" s="1"/>
  <c r="ZG1224" s="1"/>
  <c r="ZA1217"/>
  <c r="ZG1217" s="1"/>
  <c r="CK1238"/>
  <c r="CQ1238" s="1"/>
  <c r="CK1228"/>
  <c r="CQ1228" s="1"/>
  <c r="CK1218"/>
  <c r="CQ1218" s="1"/>
  <c r="CK1237"/>
  <c r="CQ1237" s="1"/>
  <c r="CK1227"/>
  <c r="CQ1227" s="1"/>
  <c r="CQ1224" s="1"/>
  <c r="CK1217"/>
  <c r="CQ1217" s="1"/>
  <c r="FQ1238"/>
  <c r="FW1238" s="1"/>
  <c r="FQ1228"/>
  <c r="FW1228" s="1"/>
  <c r="FQ1218"/>
  <c r="FW1218" s="1"/>
  <c r="FQ1237"/>
  <c r="FW1237" s="1"/>
  <c r="FQ1227"/>
  <c r="FW1227" s="1"/>
  <c r="FW1224" s="1"/>
  <c r="FQ1217"/>
  <c r="FW1217" s="1"/>
  <c r="IW1238"/>
  <c r="JC1238" s="1"/>
  <c r="IW1228"/>
  <c r="JC1228" s="1"/>
  <c r="IW1218"/>
  <c r="JC1218" s="1"/>
  <c r="IW1237"/>
  <c r="JC1237" s="1"/>
  <c r="IW1227"/>
  <c r="JC1227" s="1"/>
  <c r="JC1224" s="1"/>
  <c r="IW1217"/>
  <c r="JC1217" s="1"/>
  <c r="MC1238"/>
  <c r="MI1238" s="1"/>
  <c r="MC1228"/>
  <c r="MI1228" s="1"/>
  <c r="MC1218"/>
  <c r="MI1218" s="1"/>
  <c r="MC1237"/>
  <c r="MI1237" s="1"/>
  <c r="MC1227"/>
  <c r="MI1227" s="1"/>
  <c r="MI1224" s="1"/>
  <c r="MC1217"/>
  <c r="MI1217" s="1"/>
  <c r="PI1238"/>
  <c r="PO1238" s="1"/>
  <c r="PI1228"/>
  <c r="PO1228" s="1"/>
  <c r="PI1218"/>
  <c r="PO1218" s="1"/>
  <c r="PI1237"/>
  <c r="PO1237" s="1"/>
  <c r="PI1227"/>
  <c r="PO1227" s="1"/>
  <c r="PO1224" s="1"/>
  <c r="PI1217"/>
  <c r="PO1217" s="1"/>
  <c r="SO1238"/>
  <c r="SU1238" s="1"/>
  <c r="SO1228"/>
  <c r="SU1228" s="1"/>
  <c r="SO1218"/>
  <c r="SU1218" s="1"/>
  <c r="SO1237"/>
  <c r="SU1237" s="1"/>
  <c r="SO1227"/>
  <c r="SU1227" s="1"/>
  <c r="SU1224" s="1"/>
  <c r="SO1217"/>
  <c r="SU1217" s="1"/>
  <c r="VU1238"/>
  <c r="WA1238" s="1"/>
  <c r="VU1228"/>
  <c r="WA1228" s="1"/>
  <c r="VU1218"/>
  <c r="WA1218" s="1"/>
  <c r="VU1237"/>
  <c r="WA1237" s="1"/>
  <c r="VU1227"/>
  <c r="WA1227" s="1"/>
  <c r="WA1224" s="1"/>
  <c r="VU1217"/>
  <c r="WA1217" s="1"/>
  <c r="YY1238"/>
  <c r="ZE1238" s="1"/>
  <c r="YY1228"/>
  <c r="ZE1228" s="1"/>
  <c r="YY1218"/>
  <c r="ZE1218" s="1"/>
  <c r="YY1237"/>
  <c r="ZE1237" s="1"/>
  <c r="YY1227"/>
  <c r="ZE1227" s="1"/>
  <c r="ZE1224" s="1"/>
  <c r="YY1217"/>
  <c r="ZE1217" s="1"/>
  <c r="CI1238"/>
  <c r="CO1238" s="1"/>
  <c r="CI1228"/>
  <c r="CO1228" s="1"/>
  <c r="CI1218"/>
  <c r="CO1218" s="1"/>
  <c r="CI1237"/>
  <c r="CO1237" s="1"/>
  <c r="CI1227"/>
  <c r="CO1227" s="1"/>
  <c r="CO1224" s="1"/>
  <c r="CI1217"/>
  <c r="CO1217" s="1"/>
  <c r="FO1238"/>
  <c r="FU1238" s="1"/>
  <c r="FO1228"/>
  <c r="FU1228" s="1"/>
  <c r="FO1218"/>
  <c r="FU1218" s="1"/>
  <c r="FO1237"/>
  <c r="FU1237" s="1"/>
  <c r="FO1227"/>
  <c r="FU1227" s="1"/>
  <c r="FU1224" s="1"/>
  <c r="FO1217"/>
  <c r="FU1217" s="1"/>
  <c r="IU1238"/>
  <c r="JA1238" s="1"/>
  <c r="IU1228"/>
  <c r="JA1228" s="1"/>
  <c r="IU1218"/>
  <c r="JA1218" s="1"/>
  <c r="IU1237"/>
  <c r="JA1237" s="1"/>
  <c r="IU1227"/>
  <c r="JA1227" s="1"/>
  <c r="JA1224" s="1"/>
  <c r="IU1217"/>
  <c r="JA1217" s="1"/>
  <c r="MA1238"/>
  <c r="MG1238" s="1"/>
  <c r="MA1228"/>
  <c r="MG1228" s="1"/>
  <c r="MA1218"/>
  <c r="MG1218" s="1"/>
  <c r="MA1237"/>
  <c r="MG1237" s="1"/>
  <c r="MA1227"/>
  <c r="MG1227" s="1"/>
  <c r="MG1224" s="1"/>
  <c r="MA1217"/>
  <c r="MG1217" s="1"/>
  <c r="PG1238"/>
  <c r="PM1238" s="1"/>
  <c r="PG1228"/>
  <c r="PM1228" s="1"/>
  <c r="PG1218"/>
  <c r="PM1218" s="1"/>
  <c r="PG1237"/>
  <c r="PM1237" s="1"/>
  <c r="PG1227"/>
  <c r="PM1227" s="1"/>
  <c r="PM1224" s="1"/>
  <c r="PG1217"/>
  <c r="PM1217" s="1"/>
  <c r="SM1238"/>
  <c r="SS1238" s="1"/>
  <c r="SM1228"/>
  <c r="SS1228" s="1"/>
  <c r="SM1218"/>
  <c r="SS1218" s="1"/>
  <c r="SM1237"/>
  <c r="SS1237" s="1"/>
  <c r="SM1227"/>
  <c r="SS1227" s="1"/>
  <c r="SS1224" s="1"/>
  <c r="SM1217"/>
  <c r="SS1217" s="1"/>
  <c r="VS1238"/>
  <c r="VY1238" s="1"/>
  <c r="VS1228"/>
  <c r="VY1228" s="1"/>
  <c r="VS1218"/>
  <c r="VY1218" s="1"/>
  <c r="VS1237"/>
  <c r="VY1237" s="1"/>
  <c r="VS1227"/>
  <c r="VY1227" s="1"/>
  <c r="VY1224" s="1"/>
  <c r="VS1217"/>
  <c r="VY1217" s="1"/>
  <c r="W1238"/>
  <c r="AC1238" s="1"/>
  <c r="W1228"/>
  <c r="AC1228" s="1"/>
  <c r="W1218"/>
  <c r="AC1218" s="1"/>
  <c r="AC1214" s="1"/>
  <c r="W1239"/>
  <c r="AC1239" s="1"/>
  <c r="W1227"/>
  <c r="AC1227" s="1"/>
  <c r="W1217"/>
  <c r="AC1217" s="1"/>
  <c r="DC1238"/>
  <c r="DI1238" s="1"/>
  <c r="DC1228"/>
  <c r="DI1228" s="1"/>
  <c r="DC1218"/>
  <c r="DI1218" s="1"/>
  <c r="DI1214" s="1"/>
  <c r="DC1239"/>
  <c r="DI1239" s="1"/>
  <c r="DC1227"/>
  <c r="DI1227" s="1"/>
  <c r="DC1217"/>
  <c r="DI1217" s="1"/>
  <c r="GI1238"/>
  <c r="GO1238" s="1"/>
  <c r="GI1228"/>
  <c r="GO1228" s="1"/>
  <c r="GI1218"/>
  <c r="GO1218" s="1"/>
  <c r="GO1214" s="1"/>
  <c r="GI1239"/>
  <c r="GO1239" s="1"/>
  <c r="GI1227"/>
  <c r="GO1227" s="1"/>
  <c r="GI1217"/>
  <c r="GO1217" s="1"/>
  <c r="JO1238"/>
  <c r="JU1238" s="1"/>
  <c r="JO1228"/>
  <c r="JU1228" s="1"/>
  <c r="JO1218"/>
  <c r="JU1218" s="1"/>
  <c r="JU1214" s="1"/>
  <c r="JO1239"/>
  <c r="JU1239" s="1"/>
  <c r="JO1227"/>
  <c r="JU1227" s="1"/>
  <c r="JO1217"/>
  <c r="JU1217" s="1"/>
  <c r="MU1238"/>
  <c r="NA1238" s="1"/>
  <c r="MU1228"/>
  <c r="NA1228" s="1"/>
  <c r="MU1218"/>
  <c r="NA1218" s="1"/>
  <c r="NA1214" s="1"/>
  <c r="MU1239"/>
  <c r="NA1239" s="1"/>
  <c r="MU1227"/>
  <c r="NA1227" s="1"/>
  <c r="MU1217"/>
  <c r="NA1217" s="1"/>
  <c r="QA1238"/>
  <c r="QG1238" s="1"/>
  <c r="QA1228"/>
  <c r="QG1228" s="1"/>
  <c r="QA1218"/>
  <c r="QG1218" s="1"/>
  <c r="QG1214" s="1"/>
  <c r="QA1239"/>
  <c r="QG1239" s="1"/>
  <c r="QA1227"/>
  <c r="QG1227" s="1"/>
  <c r="QA1217"/>
  <c r="QG1217" s="1"/>
  <c r="TG1238"/>
  <c r="TM1238" s="1"/>
  <c r="TG1228"/>
  <c r="TM1228" s="1"/>
  <c r="TG1218"/>
  <c r="TM1218" s="1"/>
  <c r="TM1214" s="1"/>
  <c r="TG1239"/>
  <c r="TM1239" s="1"/>
  <c r="TG1227"/>
  <c r="TM1227" s="1"/>
  <c r="TG1217"/>
  <c r="TM1217" s="1"/>
  <c r="WM1238"/>
  <c r="WS1238" s="1"/>
  <c r="WM1228"/>
  <c r="WS1228" s="1"/>
  <c r="WM1218"/>
  <c r="WS1218" s="1"/>
  <c r="WM1237"/>
  <c r="WS1237" s="1"/>
  <c r="WM1227"/>
  <c r="WS1227" s="1"/>
  <c r="WS1224" s="1"/>
  <c r="WM1217"/>
  <c r="WS1217" s="1"/>
  <c r="U1238"/>
  <c r="AA1238" s="1"/>
  <c r="U1228"/>
  <c r="AA1228" s="1"/>
  <c r="U1218"/>
  <c r="AA1218" s="1"/>
  <c r="AA1214" s="1"/>
  <c r="U1239"/>
  <c r="AA1239" s="1"/>
  <c r="U1227"/>
  <c r="AA1227" s="1"/>
  <c r="U1217"/>
  <c r="AA1217" s="1"/>
  <c r="DA1238"/>
  <c r="DG1238" s="1"/>
  <c r="DA1228"/>
  <c r="DG1228" s="1"/>
  <c r="DA1218"/>
  <c r="DG1218" s="1"/>
  <c r="DG1214" s="1"/>
  <c r="DA1239"/>
  <c r="DG1239" s="1"/>
  <c r="DA1227"/>
  <c r="DG1227" s="1"/>
  <c r="DA1217"/>
  <c r="DG1217" s="1"/>
  <c r="GG1238"/>
  <c r="GM1238" s="1"/>
  <c r="GG1228"/>
  <c r="GM1228" s="1"/>
  <c r="GG1218"/>
  <c r="GM1218" s="1"/>
  <c r="GG1239"/>
  <c r="GM1239" s="1"/>
  <c r="GG1221"/>
  <c r="GM1221" s="1"/>
  <c r="JM1232"/>
  <c r="JS1232" s="1"/>
  <c r="JM1231"/>
  <c r="JS1231" s="1"/>
  <c r="JM1221"/>
  <c r="JS1221" s="1"/>
  <c r="MS1232"/>
  <c r="MY1232" s="1"/>
  <c r="MS1231"/>
  <c r="MY1231" s="1"/>
  <c r="MS1221"/>
  <c r="MY1221" s="1"/>
  <c r="PY1232"/>
  <c r="QE1232" s="1"/>
  <c r="PY1231"/>
  <c r="QE1231" s="1"/>
  <c r="PY1221"/>
  <c r="QE1221" s="1"/>
  <c r="TE1232"/>
  <c r="TK1232" s="1"/>
  <c r="TE1231"/>
  <c r="TK1231" s="1"/>
  <c r="TE1221"/>
  <c r="TK1221" s="1"/>
  <c r="WK1232"/>
  <c r="WQ1232" s="1"/>
  <c r="WK1231"/>
  <c r="WQ1231" s="1"/>
  <c r="WK1221"/>
  <c r="WQ1221" s="1"/>
  <c r="AT1229"/>
  <c r="AZ1229" s="1"/>
  <c r="AZ1224" s="1"/>
  <c r="AT1242"/>
  <c r="AZ1242" s="1"/>
  <c r="AT1222"/>
  <c r="AZ1222" s="1"/>
  <c r="DZ1229"/>
  <c r="EF1229" s="1"/>
  <c r="DZ1242"/>
  <c r="EF1242" s="1"/>
  <c r="DZ1222"/>
  <c r="EF1222" s="1"/>
  <c r="HF1229"/>
  <c r="HL1229" s="1"/>
  <c r="HL1224" s="1"/>
  <c r="HF1242"/>
  <c r="HL1242" s="1"/>
  <c r="HF1222"/>
  <c r="HL1222" s="1"/>
  <c r="KL1229"/>
  <c r="KR1229" s="1"/>
  <c r="KL1242"/>
  <c r="KR1242" s="1"/>
  <c r="KL1222"/>
  <c r="KR1222" s="1"/>
  <c r="NR1229"/>
  <c r="NX1229" s="1"/>
  <c r="NX1224" s="1"/>
  <c r="NR1242"/>
  <c r="NX1242" s="1"/>
  <c r="NR1222"/>
  <c r="NX1222" s="1"/>
  <c r="QX1229"/>
  <c r="RD1229" s="1"/>
  <c r="QX1242"/>
  <c r="RD1242" s="1"/>
  <c r="QX1222"/>
  <c r="RD1222" s="1"/>
  <c r="UD1229"/>
  <c r="UJ1229" s="1"/>
  <c r="UJ1224" s="1"/>
  <c r="UD1242"/>
  <c r="UJ1242" s="1"/>
  <c r="UD1222"/>
  <c r="UJ1222" s="1"/>
  <c r="XJ1231"/>
  <c r="XP1231" s="1"/>
  <c r="XJ1242"/>
  <c r="XP1242" s="1"/>
  <c r="XJ1222"/>
  <c r="XP1222" s="1"/>
  <c r="V1231"/>
  <c r="AB1231" s="1"/>
  <c r="V1242"/>
  <c r="AB1242" s="1"/>
  <c r="V1222"/>
  <c r="AB1222" s="1"/>
  <c r="DB1231"/>
  <c r="DH1231" s="1"/>
  <c r="DB1242"/>
  <c r="DH1242" s="1"/>
  <c r="DB1222"/>
  <c r="DH1222" s="1"/>
  <c r="GH1231"/>
  <c r="GN1231" s="1"/>
  <c r="GH1242"/>
  <c r="GN1242" s="1"/>
  <c r="GH1222"/>
  <c r="GN1222" s="1"/>
  <c r="JN1231"/>
  <c r="JT1231" s="1"/>
  <c r="JN1242"/>
  <c r="JT1242" s="1"/>
  <c r="JN1222"/>
  <c r="JT1222" s="1"/>
  <c r="MT1231"/>
  <c r="MZ1231" s="1"/>
  <c r="MT1242"/>
  <c r="MZ1242" s="1"/>
  <c r="MT1222"/>
  <c r="MZ1222" s="1"/>
  <c r="PZ1231"/>
  <c r="QF1231" s="1"/>
  <c r="PZ1242"/>
  <c r="QF1242" s="1"/>
  <c r="PZ1222"/>
  <c r="QF1222" s="1"/>
  <c r="TF1231"/>
  <c r="TL1231" s="1"/>
  <c r="TF1242"/>
  <c r="TL1242" s="1"/>
  <c r="TF1222"/>
  <c r="TL1222" s="1"/>
  <c r="WL1231"/>
  <c r="WR1231" s="1"/>
  <c r="WL1242"/>
  <c r="WR1242" s="1"/>
  <c r="WL1222"/>
  <c r="WR1222" s="1"/>
  <c r="IR1217"/>
  <c r="IX1217" s="1"/>
  <c r="IX1214" s="1"/>
  <c r="IR1221"/>
  <c r="IX1221" s="1"/>
  <c r="IR1227"/>
  <c r="IX1227" s="1"/>
  <c r="IR1235"/>
  <c r="IX1235" s="1"/>
  <c r="LX1217"/>
  <c r="MD1217" s="1"/>
  <c r="LX1221"/>
  <c r="MD1221" s="1"/>
  <c r="LX1227"/>
  <c r="MD1227" s="1"/>
  <c r="LX1235"/>
  <c r="MD1235" s="1"/>
  <c r="LX1239"/>
  <c r="MD1239" s="1"/>
  <c r="LX1231"/>
  <c r="MD1231" s="1"/>
  <c r="LX1218"/>
  <c r="MD1218" s="1"/>
  <c r="LX1222"/>
  <c r="MD1222" s="1"/>
  <c r="LX1228"/>
  <c r="MD1228" s="1"/>
  <c r="LX1232"/>
  <c r="MD1232" s="1"/>
  <c r="LX1238"/>
  <c r="MD1238" s="1"/>
  <c r="MD1234" s="1"/>
  <c r="LX1242"/>
  <c r="MD1242" s="1"/>
  <c r="PD1217"/>
  <c r="PJ1217" s="1"/>
  <c r="PD1221"/>
  <c r="PJ1221" s="1"/>
  <c r="PD1227"/>
  <c r="PJ1227" s="1"/>
  <c r="PD1235"/>
  <c r="PJ1235" s="1"/>
  <c r="PD1239"/>
  <c r="PJ1239" s="1"/>
  <c r="PD1231"/>
  <c r="PJ1231" s="1"/>
  <c r="PD1218"/>
  <c r="PJ1218" s="1"/>
  <c r="PD1222"/>
  <c r="PJ1222" s="1"/>
  <c r="PD1228"/>
  <c r="PJ1228" s="1"/>
  <c r="PD1232"/>
  <c r="PJ1232" s="1"/>
  <c r="PD1238"/>
  <c r="PJ1238" s="1"/>
  <c r="PD1242"/>
  <c r="PJ1242" s="1"/>
  <c r="SJ1217"/>
  <c r="SP1217" s="1"/>
  <c r="SJ1221"/>
  <c r="SP1221" s="1"/>
  <c r="SJ1227"/>
  <c r="SP1227" s="1"/>
  <c r="SJ1235"/>
  <c r="SP1235" s="1"/>
  <c r="SJ1239"/>
  <c r="SP1239" s="1"/>
  <c r="SJ1231"/>
  <c r="SP1231" s="1"/>
  <c r="SJ1218"/>
  <c r="SP1218" s="1"/>
  <c r="SJ1222"/>
  <c r="SP1222" s="1"/>
  <c r="SJ1228"/>
  <c r="SP1228" s="1"/>
  <c r="SJ1232"/>
  <c r="SP1232" s="1"/>
  <c r="SJ1238"/>
  <c r="SP1238" s="1"/>
  <c r="SP1234" s="1"/>
  <c r="SJ1242"/>
  <c r="SP1242" s="1"/>
  <c r="VP1217"/>
  <c r="VV1217" s="1"/>
  <c r="VP1221"/>
  <c r="VV1221" s="1"/>
  <c r="VP1227"/>
  <c r="VV1227" s="1"/>
  <c r="VP1235"/>
  <c r="VV1235" s="1"/>
  <c r="VP1239"/>
  <c r="VV1239" s="1"/>
  <c r="VP1231"/>
  <c r="VV1231" s="1"/>
  <c r="VP1218"/>
  <c r="VV1218" s="1"/>
  <c r="VP1222"/>
  <c r="VV1222" s="1"/>
  <c r="VP1228"/>
  <c r="VV1228" s="1"/>
  <c r="VP1232"/>
  <c r="VV1232" s="1"/>
  <c r="VP1238"/>
  <c r="VV1238" s="1"/>
  <c r="VV1234" s="1"/>
  <c r="VP1242"/>
  <c r="VV1242" s="1"/>
  <c r="YV1217"/>
  <c r="ZB1217" s="1"/>
  <c r="YV1221"/>
  <c r="ZB1221" s="1"/>
  <c r="YV1227"/>
  <c r="ZB1227" s="1"/>
  <c r="YV1231"/>
  <c r="ZB1231" s="1"/>
  <c r="YV1237"/>
  <c r="ZB1237" s="1"/>
  <c r="YV1241"/>
  <c r="ZB1241" s="1"/>
  <c r="YV1216"/>
  <c r="ZB1216" s="1"/>
  <c r="ZB1214" s="1"/>
  <c r="YV1220"/>
  <c r="ZB1220" s="1"/>
  <c r="YV1226"/>
  <c r="ZB1226" s="1"/>
  <c r="ZB1224" s="1"/>
  <c r="YV1230"/>
  <c r="ZB1230" s="1"/>
  <c r="YV1236"/>
  <c r="ZB1236" s="1"/>
  <c r="ZB1234" s="1"/>
  <c r="YV1242"/>
  <c r="ZB1242" s="1"/>
  <c r="BO1218"/>
  <c r="BU1218" s="1"/>
  <c r="BO1222"/>
  <c r="BU1222" s="1"/>
  <c r="BO1228"/>
  <c r="BU1228" s="1"/>
  <c r="BO1232"/>
  <c r="BU1232" s="1"/>
  <c r="BO1238"/>
  <c r="BU1238" s="1"/>
  <c r="BO1242"/>
  <c r="BU1242" s="1"/>
  <c r="BO1215"/>
  <c r="BU1215" s="1"/>
  <c r="BU1214" s="1"/>
  <c r="BO1219"/>
  <c r="BU1219" s="1"/>
  <c r="BO1225"/>
  <c r="BU1225" s="1"/>
  <c r="BU1224" s="1"/>
  <c r="BO1229"/>
  <c r="BU1229" s="1"/>
  <c r="BO1237"/>
  <c r="BU1237" s="1"/>
  <c r="BU1234" s="1"/>
  <c r="BO1241"/>
  <c r="BU1241" s="1"/>
  <c r="EU1218"/>
  <c r="FA1218" s="1"/>
  <c r="EU1222"/>
  <c r="FA1222" s="1"/>
  <c r="EU1228"/>
  <c r="FA1228" s="1"/>
  <c r="EU1232"/>
  <c r="FA1232" s="1"/>
  <c r="EU1238"/>
  <c r="FA1238" s="1"/>
  <c r="EU1242"/>
  <c r="FA1242" s="1"/>
  <c r="EU1215"/>
  <c r="FA1215" s="1"/>
  <c r="FA1214" s="1"/>
  <c r="EU1219"/>
  <c r="FA1219" s="1"/>
  <c r="EU1225"/>
  <c r="FA1225" s="1"/>
  <c r="FA1224" s="1"/>
  <c r="EU1229"/>
  <c r="FA1229" s="1"/>
  <c r="EU1237"/>
  <c r="FA1237" s="1"/>
  <c r="FA1234" s="1"/>
  <c r="EU1241"/>
  <c r="FA1241" s="1"/>
  <c r="IA1218"/>
  <c r="IG1218" s="1"/>
  <c r="IA1222"/>
  <c r="IG1222" s="1"/>
  <c r="IA1228"/>
  <c r="IG1228" s="1"/>
  <c r="IA1232"/>
  <c r="IG1232" s="1"/>
  <c r="IA1238"/>
  <c r="IG1238" s="1"/>
  <c r="IA1242"/>
  <c r="IG1242" s="1"/>
  <c r="IA1215"/>
  <c r="IG1215" s="1"/>
  <c r="IG1214" s="1"/>
  <c r="IA1219"/>
  <c r="IG1219" s="1"/>
  <c r="IA1225"/>
  <c r="IG1225" s="1"/>
  <c r="IG1224" s="1"/>
  <c r="IA1229"/>
  <c r="IG1229" s="1"/>
  <c r="IA1237"/>
  <c r="IG1237" s="1"/>
  <c r="IG1234" s="1"/>
  <c r="IA1241"/>
  <c r="IG1241" s="1"/>
  <c r="LG1218"/>
  <c r="LM1218" s="1"/>
  <c r="LG1222"/>
  <c r="LM1222" s="1"/>
  <c r="LG1228"/>
  <c r="LM1228" s="1"/>
  <c r="LG1232"/>
  <c r="LM1232" s="1"/>
  <c r="LG1238"/>
  <c r="LM1238" s="1"/>
  <c r="LG1242"/>
  <c r="LM1242" s="1"/>
  <c r="LG1215"/>
  <c r="LM1215" s="1"/>
  <c r="LM1214" s="1"/>
  <c r="LG1219"/>
  <c r="LM1219" s="1"/>
  <c r="LG1225"/>
  <c r="LM1225" s="1"/>
  <c r="LM1224" s="1"/>
  <c r="LG1229"/>
  <c r="LM1229" s="1"/>
  <c r="LG1237"/>
  <c r="LM1237" s="1"/>
  <c r="LM1234" s="1"/>
  <c r="LG1241"/>
  <c r="LM1241" s="1"/>
  <c r="OM1218"/>
  <c r="OS1218" s="1"/>
  <c r="OM1222"/>
  <c r="OS1222" s="1"/>
  <c r="OM1228"/>
  <c r="OS1228" s="1"/>
  <c r="OM1232"/>
  <c r="OS1232" s="1"/>
  <c r="OM1238"/>
  <c r="OS1238" s="1"/>
  <c r="OM1242"/>
  <c r="OS1242" s="1"/>
  <c r="OM1215"/>
  <c r="OS1215" s="1"/>
  <c r="OS1214" s="1"/>
  <c r="OM1219"/>
  <c r="OS1219" s="1"/>
  <c r="OM1225"/>
  <c r="OS1225" s="1"/>
  <c r="OS1224" s="1"/>
  <c r="OM1229"/>
  <c r="OS1229" s="1"/>
  <c r="OM1237"/>
  <c r="OS1237" s="1"/>
  <c r="OS1234" s="1"/>
  <c r="OM1241"/>
  <c r="OS1241" s="1"/>
  <c r="RS1218"/>
  <c r="RY1218" s="1"/>
  <c r="RS1222"/>
  <c r="RY1222" s="1"/>
  <c r="RS1228"/>
  <c r="RY1228" s="1"/>
  <c r="RS1232"/>
  <c r="RY1232" s="1"/>
  <c r="RS1238"/>
  <c r="RY1238" s="1"/>
  <c r="RS1242"/>
  <c r="RY1242" s="1"/>
  <c r="RS1215"/>
  <c r="RY1215" s="1"/>
  <c r="RY1214" s="1"/>
  <c r="RS1219"/>
  <c r="RY1219" s="1"/>
  <c r="RS1225"/>
  <c r="RY1225" s="1"/>
  <c r="RY1224" s="1"/>
  <c r="RS1229"/>
  <c r="RY1229" s="1"/>
  <c r="RS1237"/>
  <c r="RY1237" s="1"/>
  <c r="RY1234" s="1"/>
  <c r="RS1241"/>
  <c r="RY1241" s="1"/>
  <c r="UY1218"/>
  <c r="VE1218" s="1"/>
  <c r="UY1222"/>
  <c r="VE1222" s="1"/>
  <c r="UY1228"/>
  <c r="VE1228" s="1"/>
  <c r="UY1232"/>
  <c r="VE1232" s="1"/>
  <c r="UY1238"/>
  <c r="VE1238" s="1"/>
  <c r="UY1242"/>
  <c r="VE1242" s="1"/>
  <c r="UY1215"/>
  <c r="VE1215" s="1"/>
  <c r="VE1214" s="1"/>
  <c r="UY1219"/>
  <c r="VE1219" s="1"/>
  <c r="UY1225"/>
  <c r="VE1225" s="1"/>
  <c r="VE1224" s="1"/>
  <c r="UY1229"/>
  <c r="VE1229" s="1"/>
  <c r="UY1237"/>
  <c r="VE1237" s="1"/>
  <c r="VE1234" s="1"/>
  <c r="UY1241"/>
  <c r="VE1241" s="1"/>
  <c r="YE1218"/>
  <c r="YK1218" s="1"/>
  <c r="YE1222"/>
  <c r="YK1222" s="1"/>
  <c r="YE1228"/>
  <c r="YK1228" s="1"/>
  <c r="YE1232"/>
  <c r="YK1232" s="1"/>
  <c r="YE1238"/>
  <c r="YK1238" s="1"/>
  <c r="YE1242"/>
  <c r="YK1242" s="1"/>
  <c r="YE1217"/>
  <c r="YK1217" s="1"/>
  <c r="YK1214" s="1"/>
  <c r="YE1221"/>
  <c r="YK1221" s="1"/>
  <c r="YE1227"/>
  <c r="YK1227" s="1"/>
  <c r="YK1224" s="1"/>
  <c r="YE1231"/>
  <c r="YK1231" s="1"/>
  <c r="YE1237"/>
  <c r="YK1237" s="1"/>
  <c r="YK1234" s="1"/>
  <c r="YE1241"/>
  <c r="YK1241" s="1"/>
  <c r="AQ1218"/>
  <c r="AW1218" s="1"/>
  <c r="AQ1222"/>
  <c r="AW1222" s="1"/>
  <c r="AQ1228"/>
  <c r="AW1228" s="1"/>
  <c r="AQ1232"/>
  <c r="AW1232" s="1"/>
  <c r="AQ1238"/>
  <c r="AW1238" s="1"/>
  <c r="AQ1242"/>
  <c r="AW1242" s="1"/>
  <c r="AQ1217"/>
  <c r="AW1217" s="1"/>
  <c r="AW1214" s="1"/>
  <c r="AQ1221"/>
  <c r="AW1221" s="1"/>
  <c r="AQ1227"/>
  <c r="AW1227" s="1"/>
  <c r="AW1224" s="1"/>
  <c r="AQ1231"/>
  <c r="AW1231" s="1"/>
  <c r="AQ1237"/>
  <c r="AW1237" s="1"/>
  <c r="AW1234" s="1"/>
  <c r="AQ1241"/>
  <c r="AW1241" s="1"/>
  <c r="DW1218"/>
  <c r="EC1218" s="1"/>
  <c r="DW1222"/>
  <c r="EC1222" s="1"/>
  <c r="DW1228"/>
  <c r="EC1228" s="1"/>
  <c r="DW1232"/>
  <c r="EC1232" s="1"/>
  <c r="DW1238"/>
  <c r="EC1238" s="1"/>
  <c r="DW1242"/>
  <c r="EC1242" s="1"/>
  <c r="DW1217"/>
  <c r="EC1217" s="1"/>
  <c r="EC1214" s="1"/>
  <c r="DW1221"/>
  <c r="EC1221" s="1"/>
  <c r="DW1227"/>
  <c r="EC1227" s="1"/>
  <c r="DW1231"/>
  <c r="EC1231" s="1"/>
  <c r="DW1237"/>
  <c r="EC1237" s="1"/>
  <c r="EC1234" s="1"/>
  <c r="DW1241"/>
  <c r="EC1241" s="1"/>
  <c r="HC1218"/>
  <c r="HI1218" s="1"/>
  <c r="HC1222"/>
  <c r="HI1222" s="1"/>
  <c r="HC1228"/>
  <c r="HI1228" s="1"/>
  <c r="HC1232"/>
  <c r="HI1232" s="1"/>
  <c r="HC1238"/>
  <c r="HI1238" s="1"/>
  <c r="HC1242"/>
  <c r="HI1242" s="1"/>
  <c r="HC1217"/>
  <c r="HI1217" s="1"/>
  <c r="HI1214" s="1"/>
  <c r="HC1221"/>
  <c r="HI1221" s="1"/>
  <c r="HC1227"/>
  <c r="HI1227" s="1"/>
  <c r="HI1224" s="1"/>
  <c r="HC1231"/>
  <c r="HI1231" s="1"/>
  <c r="HC1237"/>
  <c r="HI1237" s="1"/>
  <c r="HI1234" s="1"/>
  <c r="HC1241"/>
  <c r="HI1241" s="1"/>
  <c r="KI1218"/>
  <c r="KO1218" s="1"/>
  <c r="KI1222"/>
  <c r="KO1222" s="1"/>
  <c r="KI1228"/>
  <c r="KO1228" s="1"/>
  <c r="KI1232"/>
  <c r="KO1232" s="1"/>
  <c r="KI1238"/>
  <c r="KO1238" s="1"/>
  <c r="KI1242"/>
  <c r="KO1242" s="1"/>
  <c r="KI1217"/>
  <c r="KO1217" s="1"/>
  <c r="KO1214" s="1"/>
  <c r="KI1221"/>
  <c r="KO1221" s="1"/>
  <c r="KI1227"/>
  <c r="KO1227" s="1"/>
  <c r="KO1224" s="1"/>
  <c r="KI1231"/>
  <c r="KO1231" s="1"/>
  <c r="KI1237"/>
  <c r="KO1237" s="1"/>
  <c r="KO1234" s="1"/>
  <c r="KI1241"/>
  <c r="KO1241" s="1"/>
  <c r="NO1218"/>
  <c r="NU1218" s="1"/>
  <c r="NO1222"/>
  <c r="NU1222" s="1"/>
  <c r="NO1228"/>
  <c r="NU1228" s="1"/>
  <c r="NO1232"/>
  <c r="NU1232" s="1"/>
  <c r="NO1238"/>
  <c r="NU1238" s="1"/>
  <c r="NO1242"/>
  <c r="NU1242" s="1"/>
  <c r="NO1217"/>
  <c r="NU1217" s="1"/>
  <c r="NU1214" s="1"/>
  <c r="NO1221"/>
  <c r="NU1221" s="1"/>
  <c r="NO1227"/>
  <c r="NU1227" s="1"/>
  <c r="NU1224" s="1"/>
  <c r="NO1231"/>
  <c r="NU1231" s="1"/>
  <c r="NO1237"/>
  <c r="NU1237" s="1"/>
  <c r="NU1234" s="1"/>
  <c r="NO1241"/>
  <c r="NU1241" s="1"/>
  <c r="QU1218"/>
  <c r="RA1218" s="1"/>
  <c r="QU1222"/>
  <c r="RA1222" s="1"/>
  <c r="QU1228"/>
  <c r="RA1228" s="1"/>
  <c r="QU1232"/>
  <c r="RA1232" s="1"/>
  <c r="QU1238"/>
  <c r="RA1238" s="1"/>
  <c r="QU1242"/>
  <c r="RA1242" s="1"/>
  <c r="QU1217"/>
  <c r="RA1217" s="1"/>
  <c r="RA1214" s="1"/>
  <c r="QU1221"/>
  <c r="RA1221" s="1"/>
  <c r="QU1227"/>
  <c r="RA1227" s="1"/>
  <c r="RA1224" s="1"/>
  <c r="QU1231"/>
  <c r="RA1231" s="1"/>
  <c r="QU1237"/>
  <c r="RA1237" s="1"/>
  <c r="RA1234" s="1"/>
  <c r="QU1241"/>
  <c r="RA1241" s="1"/>
  <c r="UA1218"/>
  <c r="UG1218" s="1"/>
  <c r="UA1222"/>
  <c r="UG1222" s="1"/>
  <c r="UA1228"/>
  <c r="UG1228" s="1"/>
  <c r="UA1232"/>
  <c r="UG1232" s="1"/>
  <c r="UA1238"/>
  <c r="UG1238" s="1"/>
  <c r="UA1242"/>
  <c r="UG1242" s="1"/>
  <c r="UA1217"/>
  <c r="UG1217" s="1"/>
  <c r="UG1214" s="1"/>
  <c r="UA1221"/>
  <c r="UG1221" s="1"/>
  <c r="UA1227"/>
  <c r="UG1227" s="1"/>
  <c r="UG1224" s="1"/>
  <c r="UA1231"/>
  <c r="UG1231" s="1"/>
  <c r="UA1237"/>
  <c r="UG1237" s="1"/>
  <c r="UG1234" s="1"/>
  <c r="UA1241"/>
  <c r="UG1241" s="1"/>
  <c r="XG1218"/>
  <c r="XM1218" s="1"/>
  <c r="XG1222"/>
  <c r="XM1222" s="1"/>
  <c r="XG1228"/>
  <c r="XM1228" s="1"/>
  <c r="XG1232"/>
  <c r="XM1232" s="1"/>
  <c r="XG1238"/>
  <c r="XM1238" s="1"/>
  <c r="XG1242"/>
  <c r="XM1242" s="1"/>
  <c r="XG1217"/>
  <c r="XM1217" s="1"/>
  <c r="XM1214" s="1"/>
  <c r="XG1221"/>
  <c r="XM1221" s="1"/>
  <c r="XG1227"/>
  <c r="XM1227" s="1"/>
  <c r="XM1224" s="1"/>
  <c r="XG1231"/>
  <c r="XM1231" s="1"/>
  <c r="XG1237"/>
  <c r="XM1237" s="1"/>
  <c r="XM1234" s="1"/>
  <c r="XG1241"/>
  <c r="XM1241" s="1"/>
  <c r="HJ1224"/>
  <c r="M122" i="104"/>
  <c r="M126"/>
  <c r="M14"/>
  <c r="M132"/>
  <c r="M77"/>
  <c r="M133" s="1"/>
  <c r="M117"/>
  <c r="M118" s="1"/>
  <c r="M114"/>
  <c r="K127"/>
  <c r="G134"/>
  <c r="K133"/>
  <c r="K117"/>
  <c r="K118" s="1"/>
  <c r="K114"/>
  <c r="H132"/>
  <c r="H77"/>
  <c r="H133" s="1"/>
  <c r="H126"/>
  <c r="H127" s="1"/>
  <c r="K134"/>
  <c r="BP1196" i="103"/>
  <c r="BV1196" s="1"/>
  <c r="BP1198"/>
  <c r="BV1198" s="1"/>
  <c r="BP1200"/>
  <c r="BV1200" s="1"/>
  <c r="BP1202"/>
  <c r="BV1202" s="1"/>
  <c r="BP1204"/>
  <c r="BV1204" s="1"/>
  <c r="BP1179"/>
  <c r="BV1179" s="1"/>
  <c r="BP1181"/>
  <c r="BV1181" s="1"/>
  <c r="BP1183"/>
  <c r="BV1183" s="1"/>
  <c r="BP1185"/>
  <c r="BV1185" s="1"/>
  <c r="BP1187"/>
  <c r="BV1187" s="1"/>
  <c r="BP1189"/>
  <c r="BV1189" s="1"/>
  <c r="BP1191"/>
  <c r="BV1191" s="1"/>
  <c r="BP1180"/>
  <c r="BV1180" s="1"/>
  <c r="BP1195"/>
  <c r="BV1195" s="1"/>
  <c r="BP1197"/>
  <c r="BV1197" s="1"/>
  <c r="BP1199"/>
  <c r="BV1199" s="1"/>
  <c r="BP1201"/>
  <c r="BV1201" s="1"/>
  <c r="BP1203"/>
  <c r="BV1203" s="1"/>
  <c r="BP1182"/>
  <c r="BV1182" s="1"/>
  <c r="BP1184"/>
  <c r="BV1184" s="1"/>
  <c r="BP1186"/>
  <c r="BV1186" s="1"/>
  <c r="BP1188"/>
  <c r="BV1188" s="1"/>
  <c r="BP1190"/>
  <c r="BV1190" s="1"/>
  <c r="BP1192"/>
  <c r="BV1192" s="1"/>
  <c r="EV1196"/>
  <c r="FB1196" s="1"/>
  <c r="EV1198"/>
  <c r="FB1198" s="1"/>
  <c r="EV1200"/>
  <c r="FB1200" s="1"/>
  <c r="EV1202"/>
  <c r="FB1202" s="1"/>
  <c r="EV1204"/>
  <c r="FB1204" s="1"/>
  <c r="EV1179"/>
  <c r="FB1179" s="1"/>
  <c r="EV1181"/>
  <c r="FB1181" s="1"/>
  <c r="EV1183"/>
  <c r="FB1183" s="1"/>
  <c r="EV1185"/>
  <c r="FB1185" s="1"/>
  <c r="EV1187"/>
  <c r="FB1187" s="1"/>
  <c r="EV1189"/>
  <c r="FB1189" s="1"/>
  <c r="EV1191"/>
  <c r="FB1191" s="1"/>
  <c r="EV1180"/>
  <c r="FB1180" s="1"/>
  <c r="EV1195"/>
  <c r="FB1195" s="1"/>
  <c r="EV1197"/>
  <c r="FB1197" s="1"/>
  <c r="EV1199"/>
  <c r="FB1199" s="1"/>
  <c r="EV1201"/>
  <c r="FB1201" s="1"/>
  <c r="EV1203"/>
  <c r="FB1203" s="1"/>
  <c r="EV1182"/>
  <c r="FB1182" s="1"/>
  <c r="EV1184"/>
  <c r="FB1184" s="1"/>
  <c r="EV1186"/>
  <c r="FB1186" s="1"/>
  <c r="EV1188"/>
  <c r="FB1188" s="1"/>
  <c r="EV1190"/>
  <c r="FB1190" s="1"/>
  <c r="EV1192"/>
  <c r="FB1192" s="1"/>
  <c r="IB1196"/>
  <c r="IH1196" s="1"/>
  <c r="IB1198"/>
  <c r="IH1198" s="1"/>
  <c r="IB1200"/>
  <c r="IH1200" s="1"/>
  <c r="IB1202"/>
  <c r="IH1202" s="1"/>
  <c r="IB1204"/>
  <c r="IH1204" s="1"/>
  <c r="IB1179"/>
  <c r="IH1179" s="1"/>
  <c r="IB1181"/>
  <c r="IH1181" s="1"/>
  <c r="IB1183"/>
  <c r="IH1183" s="1"/>
  <c r="IB1185"/>
  <c r="IH1185" s="1"/>
  <c r="IB1187"/>
  <c r="IH1187" s="1"/>
  <c r="IB1189"/>
  <c r="IH1189" s="1"/>
  <c r="IB1191"/>
  <c r="IH1191" s="1"/>
  <c r="IB1180"/>
  <c r="IH1180" s="1"/>
  <c r="IB1195"/>
  <c r="IH1195" s="1"/>
  <c r="IB1197"/>
  <c r="IH1197" s="1"/>
  <c r="IB1199"/>
  <c r="IH1199" s="1"/>
  <c r="IB1201"/>
  <c r="IH1201" s="1"/>
  <c r="IB1203"/>
  <c r="IH1203" s="1"/>
  <c r="IB1182"/>
  <c r="IH1182" s="1"/>
  <c r="IB1184"/>
  <c r="IH1184" s="1"/>
  <c r="IB1186"/>
  <c r="IH1186" s="1"/>
  <c r="IB1188"/>
  <c r="IH1188" s="1"/>
  <c r="IB1190"/>
  <c r="IH1190" s="1"/>
  <c r="IB1192"/>
  <c r="IH1192" s="1"/>
  <c r="LH1196"/>
  <c r="LN1196" s="1"/>
  <c r="LH1198"/>
  <c r="LN1198" s="1"/>
  <c r="LH1200"/>
  <c r="LN1200" s="1"/>
  <c r="LH1202"/>
  <c r="LN1202" s="1"/>
  <c r="LH1204"/>
  <c r="LN1204" s="1"/>
  <c r="LH1179"/>
  <c r="LN1179" s="1"/>
  <c r="LH1181"/>
  <c r="LN1181" s="1"/>
  <c r="LH1183"/>
  <c r="LN1183" s="1"/>
  <c r="LH1185"/>
  <c r="LN1185" s="1"/>
  <c r="LH1187"/>
  <c r="LN1187" s="1"/>
  <c r="LH1189"/>
  <c r="LN1189" s="1"/>
  <c r="LH1191"/>
  <c r="LN1191" s="1"/>
  <c r="LH1180"/>
  <c r="LN1180" s="1"/>
  <c r="LH1195"/>
  <c r="LN1195" s="1"/>
  <c r="LH1197"/>
  <c r="LN1197" s="1"/>
  <c r="LH1199"/>
  <c r="LN1199" s="1"/>
  <c r="LH1201"/>
  <c r="LN1201" s="1"/>
  <c r="LH1203"/>
  <c r="LN1203" s="1"/>
  <c r="LH1182"/>
  <c r="LN1182" s="1"/>
  <c r="LH1184"/>
  <c r="LN1184" s="1"/>
  <c r="LH1186"/>
  <c r="LN1186" s="1"/>
  <c r="LH1188"/>
  <c r="LN1188" s="1"/>
  <c r="LH1190"/>
  <c r="LN1190" s="1"/>
  <c r="LH1192"/>
  <c r="LN1192" s="1"/>
  <c r="ON1196"/>
  <c r="OT1196" s="1"/>
  <c r="ON1198"/>
  <c r="OT1198" s="1"/>
  <c r="ON1200"/>
  <c r="OT1200" s="1"/>
  <c r="ON1202"/>
  <c r="OT1202" s="1"/>
  <c r="ON1204"/>
  <c r="OT1204" s="1"/>
  <c r="ON1179"/>
  <c r="OT1179" s="1"/>
  <c r="ON1181"/>
  <c r="OT1181" s="1"/>
  <c r="ON1183"/>
  <c r="OT1183" s="1"/>
  <c r="ON1185"/>
  <c r="OT1185" s="1"/>
  <c r="ON1187"/>
  <c r="OT1187" s="1"/>
  <c r="ON1189"/>
  <c r="OT1189" s="1"/>
  <c r="ON1191"/>
  <c r="OT1191" s="1"/>
  <c r="ON1180"/>
  <c r="OT1180" s="1"/>
  <c r="ON1195"/>
  <c r="OT1195" s="1"/>
  <c r="ON1197"/>
  <c r="OT1197" s="1"/>
  <c r="ON1199"/>
  <c r="OT1199" s="1"/>
  <c r="ON1201"/>
  <c r="OT1201" s="1"/>
  <c r="ON1203"/>
  <c r="OT1203" s="1"/>
  <c r="ON1182"/>
  <c r="OT1182" s="1"/>
  <c r="ON1184"/>
  <c r="OT1184" s="1"/>
  <c r="ON1186"/>
  <c r="OT1186" s="1"/>
  <c r="ON1188"/>
  <c r="OT1188" s="1"/>
  <c r="ON1190"/>
  <c r="OT1190" s="1"/>
  <c r="ON1192"/>
  <c r="OT1192" s="1"/>
  <c r="RT1196"/>
  <c r="RZ1196" s="1"/>
  <c r="RT1198"/>
  <c r="RZ1198" s="1"/>
  <c r="RT1200"/>
  <c r="RZ1200" s="1"/>
  <c r="RT1202"/>
  <c r="RZ1202" s="1"/>
  <c r="RT1204"/>
  <c r="RZ1204" s="1"/>
  <c r="RT1179"/>
  <c r="RZ1179" s="1"/>
  <c r="RT1181"/>
  <c r="RZ1181" s="1"/>
  <c r="RT1183"/>
  <c r="RZ1183" s="1"/>
  <c r="RT1185"/>
  <c r="RZ1185" s="1"/>
  <c r="RT1187"/>
  <c r="RZ1187" s="1"/>
  <c r="RT1189"/>
  <c r="RZ1189" s="1"/>
  <c r="RT1191"/>
  <c r="RZ1191" s="1"/>
  <c r="RT1180"/>
  <c r="RZ1180" s="1"/>
  <c r="RT1195"/>
  <c r="RZ1195" s="1"/>
  <c r="RT1197"/>
  <c r="RZ1197" s="1"/>
  <c r="RT1199"/>
  <c r="RZ1199" s="1"/>
  <c r="RT1201"/>
  <c r="RZ1201" s="1"/>
  <c r="RT1203"/>
  <c r="RZ1203" s="1"/>
  <c r="RT1182"/>
  <c r="RZ1182" s="1"/>
  <c r="RT1184"/>
  <c r="RZ1184" s="1"/>
  <c r="RT1186"/>
  <c r="RZ1186" s="1"/>
  <c r="RT1188"/>
  <c r="RZ1188" s="1"/>
  <c r="RT1190"/>
  <c r="RZ1190" s="1"/>
  <c r="RT1192"/>
  <c r="RZ1192" s="1"/>
  <c r="UZ1196"/>
  <c r="VF1196" s="1"/>
  <c r="UZ1198"/>
  <c r="VF1198" s="1"/>
  <c r="UZ1200"/>
  <c r="VF1200" s="1"/>
  <c r="UZ1202"/>
  <c r="VF1202" s="1"/>
  <c r="UZ1204"/>
  <c r="VF1204" s="1"/>
  <c r="UZ1179"/>
  <c r="VF1179" s="1"/>
  <c r="UZ1181"/>
  <c r="VF1181" s="1"/>
  <c r="UZ1183"/>
  <c r="VF1183" s="1"/>
  <c r="UZ1185"/>
  <c r="VF1185" s="1"/>
  <c r="UZ1187"/>
  <c r="VF1187" s="1"/>
  <c r="UZ1189"/>
  <c r="VF1189" s="1"/>
  <c r="UZ1191"/>
  <c r="VF1191" s="1"/>
  <c r="UZ1180"/>
  <c r="VF1180" s="1"/>
  <c r="UZ1195"/>
  <c r="VF1195" s="1"/>
  <c r="UZ1197"/>
  <c r="VF1197" s="1"/>
  <c r="UZ1199"/>
  <c r="VF1199" s="1"/>
  <c r="UZ1201"/>
  <c r="VF1201" s="1"/>
  <c r="UZ1203"/>
  <c r="VF1203" s="1"/>
  <c r="UZ1182"/>
  <c r="VF1182" s="1"/>
  <c r="UZ1184"/>
  <c r="VF1184" s="1"/>
  <c r="UZ1186"/>
  <c r="VF1186" s="1"/>
  <c r="UZ1188"/>
  <c r="VF1188" s="1"/>
  <c r="UZ1190"/>
  <c r="VF1190" s="1"/>
  <c r="UZ1192"/>
  <c r="VF1192" s="1"/>
  <c r="YF1196"/>
  <c r="YL1196" s="1"/>
  <c r="YF1198"/>
  <c r="YL1198" s="1"/>
  <c r="YF1200"/>
  <c r="YL1200" s="1"/>
  <c r="YF1202"/>
  <c r="YL1202" s="1"/>
  <c r="YF1204"/>
  <c r="YL1204" s="1"/>
  <c r="YF1179"/>
  <c r="YL1179" s="1"/>
  <c r="YF1181"/>
  <c r="YL1181" s="1"/>
  <c r="YF1183"/>
  <c r="YL1183" s="1"/>
  <c r="YF1185"/>
  <c r="YL1185" s="1"/>
  <c r="YF1187"/>
  <c r="YL1187" s="1"/>
  <c r="YF1189"/>
  <c r="YL1189" s="1"/>
  <c r="YF1191"/>
  <c r="YL1191" s="1"/>
  <c r="YF1180"/>
  <c r="YL1180" s="1"/>
  <c r="YF1195"/>
  <c r="YL1195" s="1"/>
  <c r="YF1197"/>
  <c r="YL1197" s="1"/>
  <c r="YF1199"/>
  <c r="YL1199" s="1"/>
  <c r="YF1201"/>
  <c r="YL1201" s="1"/>
  <c r="YF1203"/>
  <c r="YL1203" s="1"/>
  <c r="YF1182"/>
  <c r="YL1182" s="1"/>
  <c r="YF1184"/>
  <c r="YL1184" s="1"/>
  <c r="YF1186"/>
  <c r="YL1186" s="1"/>
  <c r="YF1188"/>
  <c r="YL1188" s="1"/>
  <c r="YF1190"/>
  <c r="YL1190" s="1"/>
  <c r="YF1192"/>
  <c r="YL1192" s="1"/>
  <c r="BN1196"/>
  <c r="BT1196" s="1"/>
  <c r="BN1198"/>
  <c r="BT1198" s="1"/>
  <c r="BN1200"/>
  <c r="BT1200" s="1"/>
  <c r="BN1202"/>
  <c r="BT1202" s="1"/>
  <c r="BN1204"/>
  <c r="BT1204" s="1"/>
  <c r="BN1179"/>
  <c r="BT1179" s="1"/>
  <c r="BN1181"/>
  <c r="BT1181" s="1"/>
  <c r="BN1183"/>
  <c r="BT1183" s="1"/>
  <c r="BN1185"/>
  <c r="BT1185" s="1"/>
  <c r="BN1187"/>
  <c r="BT1187" s="1"/>
  <c r="BN1189"/>
  <c r="BT1189" s="1"/>
  <c r="BN1191"/>
  <c r="BT1191" s="1"/>
  <c r="BN1180"/>
  <c r="BT1180" s="1"/>
  <c r="BN1195"/>
  <c r="BT1195" s="1"/>
  <c r="BN1197"/>
  <c r="BT1197" s="1"/>
  <c r="BN1199"/>
  <c r="BT1199" s="1"/>
  <c r="BN1201"/>
  <c r="BT1201" s="1"/>
  <c r="BN1203"/>
  <c r="BT1203" s="1"/>
  <c r="BN1182"/>
  <c r="BT1182" s="1"/>
  <c r="BN1184"/>
  <c r="BT1184" s="1"/>
  <c r="BN1186"/>
  <c r="BT1186" s="1"/>
  <c r="BN1188"/>
  <c r="BT1188" s="1"/>
  <c r="BN1190"/>
  <c r="BT1190" s="1"/>
  <c r="BN1192"/>
  <c r="BT1192" s="1"/>
  <c r="ET1196"/>
  <c r="EZ1196" s="1"/>
  <c r="ET1198"/>
  <c r="EZ1198" s="1"/>
  <c r="ET1200"/>
  <c r="EZ1200" s="1"/>
  <c r="ET1202"/>
  <c r="EZ1202" s="1"/>
  <c r="ET1204"/>
  <c r="EZ1204" s="1"/>
  <c r="ET1179"/>
  <c r="EZ1179" s="1"/>
  <c r="ET1181"/>
  <c r="EZ1181" s="1"/>
  <c r="ET1183"/>
  <c r="EZ1183" s="1"/>
  <c r="ET1185"/>
  <c r="EZ1185" s="1"/>
  <c r="ET1187"/>
  <c r="EZ1187" s="1"/>
  <c r="ET1189"/>
  <c r="EZ1189" s="1"/>
  <c r="ET1191"/>
  <c r="EZ1191" s="1"/>
  <c r="ET1180"/>
  <c r="EZ1180" s="1"/>
  <c r="ET1195"/>
  <c r="EZ1195" s="1"/>
  <c r="ET1197"/>
  <c r="EZ1197" s="1"/>
  <c r="ET1199"/>
  <c r="EZ1199" s="1"/>
  <c r="ET1201"/>
  <c r="EZ1201" s="1"/>
  <c r="ET1203"/>
  <c r="EZ1203" s="1"/>
  <c r="ET1182"/>
  <c r="EZ1182" s="1"/>
  <c r="ET1184"/>
  <c r="EZ1184" s="1"/>
  <c r="ET1186"/>
  <c r="EZ1186" s="1"/>
  <c r="ET1188"/>
  <c r="EZ1188" s="1"/>
  <c r="ET1190"/>
  <c r="EZ1190" s="1"/>
  <c r="ET1192"/>
  <c r="EZ1192" s="1"/>
  <c r="HZ1196"/>
  <c r="IF1196" s="1"/>
  <c r="HZ1198"/>
  <c r="IF1198" s="1"/>
  <c r="HZ1200"/>
  <c r="IF1200" s="1"/>
  <c r="HZ1202"/>
  <c r="IF1202" s="1"/>
  <c r="HZ1204"/>
  <c r="IF1204" s="1"/>
  <c r="HZ1179"/>
  <c r="IF1179" s="1"/>
  <c r="HZ1181"/>
  <c r="IF1181" s="1"/>
  <c r="HZ1183"/>
  <c r="IF1183" s="1"/>
  <c r="HZ1185"/>
  <c r="IF1185" s="1"/>
  <c r="HZ1187"/>
  <c r="IF1187" s="1"/>
  <c r="HZ1189"/>
  <c r="IF1189" s="1"/>
  <c r="HZ1191"/>
  <c r="IF1191" s="1"/>
  <c r="HZ1180"/>
  <c r="IF1180" s="1"/>
  <c r="HZ1195"/>
  <c r="IF1195" s="1"/>
  <c r="HZ1197"/>
  <c r="IF1197" s="1"/>
  <c r="HZ1199"/>
  <c r="IF1199" s="1"/>
  <c r="HZ1201"/>
  <c r="IF1201" s="1"/>
  <c r="HZ1203"/>
  <c r="IF1203" s="1"/>
  <c r="HZ1182"/>
  <c r="IF1182" s="1"/>
  <c r="HZ1184"/>
  <c r="IF1184" s="1"/>
  <c r="HZ1186"/>
  <c r="IF1186" s="1"/>
  <c r="HZ1188"/>
  <c r="IF1188" s="1"/>
  <c r="HZ1190"/>
  <c r="IF1190" s="1"/>
  <c r="HZ1192"/>
  <c r="IF1192" s="1"/>
  <c r="LF1196"/>
  <c r="LL1196" s="1"/>
  <c r="LF1198"/>
  <c r="LL1198" s="1"/>
  <c r="LF1200"/>
  <c r="LL1200" s="1"/>
  <c r="LF1202"/>
  <c r="LL1202" s="1"/>
  <c r="LF1204"/>
  <c r="LL1204" s="1"/>
  <c r="LF1179"/>
  <c r="LL1179" s="1"/>
  <c r="LF1181"/>
  <c r="LL1181" s="1"/>
  <c r="LF1183"/>
  <c r="LL1183" s="1"/>
  <c r="LF1185"/>
  <c r="LL1185" s="1"/>
  <c r="LF1187"/>
  <c r="LL1187" s="1"/>
  <c r="LF1189"/>
  <c r="LL1189" s="1"/>
  <c r="LF1191"/>
  <c r="LL1191" s="1"/>
  <c r="LF1180"/>
  <c r="LL1180" s="1"/>
  <c r="LF1195"/>
  <c r="LL1195" s="1"/>
  <c r="LF1197"/>
  <c r="LL1197" s="1"/>
  <c r="LF1199"/>
  <c r="LL1199" s="1"/>
  <c r="LF1201"/>
  <c r="LL1201" s="1"/>
  <c r="LF1203"/>
  <c r="LL1203" s="1"/>
  <c r="LF1182"/>
  <c r="LL1182" s="1"/>
  <c r="LF1184"/>
  <c r="LL1184" s="1"/>
  <c r="LF1186"/>
  <c r="LL1186" s="1"/>
  <c r="LF1188"/>
  <c r="LL1188" s="1"/>
  <c r="LF1190"/>
  <c r="LL1190" s="1"/>
  <c r="LF1192"/>
  <c r="LL1192" s="1"/>
  <c r="OL1196"/>
  <c r="OR1196" s="1"/>
  <c r="OL1198"/>
  <c r="OR1198" s="1"/>
  <c r="OL1200"/>
  <c r="OR1200" s="1"/>
  <c r="OL1202"/>
  <c r="OR1202" s="1"/>
  <c r="OL1204"/>
  <c r="OR1204" s="1"/>
  <c r="OL1179"/>
  <c r="OR1179" s="1"/>
  <c r="OL1181"/>
  <c r="OR1181" s="1"/>
  <c r="OL1183"/>
  <c r="OR1183" s="1"/>
  <c r="OL1185"/>
  <c r="OR1185" s="1"/>
  <c r="OL1187"/>
  <c r="OR1187" s="1"/>
  <c r="OL1189"/>
  <c r="OR1189" s="1"/>
  <c r="OL1191"/>
  <c r="OR1191" s="1"/>
  <c r="OL1180"/>
  <c r="OR1180" s="1"/>
  <c r="OL1195"/>
  <c r="OR1195" s="1"/>
  <c r="OL1197"/>
  <c r="OR1197" s="1"/>
  <c r="OL1199"/>
  <c r="OR1199" s="1"/>
  <c r="OL1201"/>
  <c r="OR1201" s="1"/>
  <c r="OL1203"/>
  <c r="OR1203" s="1"/>
  <c r="OL1182"/>
  <c r="OR1182" s="1"/>
  <c r="OL1184"/>
  <c r="OR1184" s="1"/>
  <c r="OL1186"/>
  <c r="OR1186" s="1"/>
  <c r="OL1188"/>
  <c r="OR1188" s="1"/>
  <c r="OL1190"/>
  <c r="OR1190" s="1"/>
  <c r="OL1192"/>
  <c r="OR1192" s="1"/>
  <c r="RR1196"/>
  <c r="RX1196" s="1"/>
  <c r="RR1198"/>
  <c r="RX1198" s="1"/>
  <c r="RR1200"/>
  <c r="RX1200" s="1"/>
  <c r="RR1202"/>
  <c r="RX1202" s="1"/>
  <c r="RR1204"/>
  <c r="RX1204" s="1"/>
  <c r="RR1179"/>
  <c r="RX1179" s="1"/>
  <c r="RR1181"/>
  <c r="RX1181" s="1"/>
  <c r="RR1183"/>
  <c r="RX1183" s="1"/>
  <c r="RR1185"/>
  <c r="RX1185" s="1"/>
  <c r="RR1187"/>
  <c r="RX1187" s="1"/>
  <c r="RR1189"/>
  <c r="RX1189" s="1"/>
  <c r="RR1191"/>
  <c r="RX1191" s="1"/>
  <c r="RR1180"/>
  <c r="RX1180" s="1"/>
  <c r="RR1195"/>
  <c r="RX1195" s="1"/>
  <c r="RR1197"/>
  <c r="RX1197" s="1"/>
  <c r="RR1199"/>
  <c r="RX1199" s="1"/>
  <c r="RR1201"/>
  <c r="RX1201" s="1"/>
  <c r="RR1203"/>
  <c r="RX1203" s="1"/>
  <c r="RR1182"/>
  <c r="RX1182" s="1"/>
  <c r="RR1184"/>
  <c r="RX1184" s="1"/>
  <c r="RR1186"/>
  <c r="RX1186" s="1"/>
  <c r="RR1188"/>
  <c r="RX1188" s="1"/>
  <c r="RR1190"/>
  <c r="RX1190" s="1"/>
  <c r="RR1192"/>
  <c r="RX1192" s="1"/>
  <c r="UX1196"/>
  <c r="VD1196" s="1"/>
  <c r="UX1198"/>
  <c r="VD1198" s="1"/>
  <c r="UX1200"/>
  <c r="VD1200" s="1"/>
  <c r="UX1202"/>
  <c r="VD1202" s="1"/>
  <c r="UX1204"/>
  <c r="VD1204" s="1"/>
  <c r="UX1179"/>
  <c r="VD1179" s="1"/>
  <c r="UX1181"/>
  <c r="VD1181" s="1"/>
  <c r="UX1183"/>
  <c r="VD1183" s="1"/>
  <c r="UX1185"/>
  <c r="VD1185" s="1"/>
  <c r="UX1187"/>
  <c r="VD1187" s="1"/>
  <c r="UX1189"/>
  <c r="VD1189" s="1"/>
  <c r="UX1191"/>
  <c r="VD1191" s="1"/>
  <c r="UX1180"/>
  <c r="VD1180" s="1"/>
  <c r="UX1195"/>
  <c r="VD1195" s="1"/>
  <c r="UX1197"/>
  <c r="VD1197" s="1"/>
  <c r="UX1199"/>
  <c r="VD1199" s="1"/>
  <c r="UX1201"/>
  <c r="VD1201" s="1"/>
  <c r="UX1203"/>
  <c r="VD1203" s="1"/>
  <c r="UX1182"/>
  <c r="VD1182" s="1"/>
  <c r="UX1184"/>
  <c r="VD1184" s="1"/>
  <c r="UX1186"/>
  <c r="VD1186" s="1"/>
  <c r="UX1188"/>
  <c r="VD1188" s="1"/>
  <c r="UX1190"/>
  <c r="VD1190" s="1"/>
  <c r="UX1192"/>
  <c r="VD1192" s="1"/>
  <c r="YD1196"/>
  <c r="YJ1196" s="1"/>
  <c r="YD1198"/>
  <c r="YJ1198" s="1"/>
  <c r="YD1200"/>
  <c r="YJ1200" s="1"/>
  <c r="YD1202"/>
  <c r="YJ1202" s="1"/>
  <c r="YD1204"/>
  <c r="YJ1204" s="1"/>
  <c r="YD1179"/>
  <c r="YJ1179" s="1"/>
  <c r="YD1181"/>
  <c r="YJ1181" s="1"/>
  <c r="YD1183"/>
  <c r="YJ1183" s="1"/>
  <c r="YD1185"/>
  <c r="YJ1185" s="1"/>
  <c r="YD1187"/>
  <c r="YJ1187" s="1"/>
  <c r="YD1189"/>
  <c r="YJ1189" s="1"/>
  <c r="YD1191"/>
  <c r="YJ1191" s="1"/>
  <c r="YD1180"/>
  <c r="YJ1180" s="1"/>
  <c r="YD1195"/>
  <c r="YJ1195" s="1"/>
  <c r="YD1197"/>
  <c r="YJ1197" s="1"/>
  <c r="YD1199"/>
  <c r="YJ1199" s="1"/>
  <c r="YD1201"/>
  <c r="YJ1201" s="1"/>
  <c r="YD1203"/>
  <c r="YJ1203" s="1"/>
  <c r="YD1182"/>
  <c r="YJ1182" s="1"/>
  <c r="YD1184"/>
  <c r="YJ1184" s="1"/>
  <c r="YD1186"/>
  <c r="YJ1186" s="1"/>
  <c r="YD1188"/>
  <c r="YJ1188" s="1"/>
  <c r="YD1190"/>
  <c r="YJ1190" s="1"/>
  <c r="YD1192"/>
  <c r="YJ1192" s="1"/>
  <c r="BO1195"/>
  <c r="BU1195" s="1"/>
  <c r="BO1197"/>
  <c r="BU1197" s="1"/>
  <c r="BO1199"/>
  <c r="BU1199" s="1"/>
  <c r="BO1201"/>
  <c r="BU1201" s="1"/>
  <c r="BO1203"/>
  <c r="BU1203" s="1"/>
  <c r="BO1180"/>
  <c r="BU1180" s="1"/>
  <c r="BO1182"/>
  <c r="BU1182" s="1"/>
  <c r="BO1184"/>
  <c r="BU1184" s="1"/>
  <c r="BO1186"/>
  <c r="BU1186" s="1"/>
  <c r="BO1188"/>
  <c r="BU1188" s="1"/>
  <c r="BO1190"/>
  <c r="BU1190" s="1"/>
  <c r="BO1192"/>
  <c r="BU1192" s="1"/>
  <c r="BO1179"/>
  <c r="BU1179" s="1"/>
  <c r="BO1196"/>
  <c r="BU1196" s="1"/>
  <c r="BO1198"/>
  <c r="BU1198" s="1"/>
  <c r="BO1200"/>
  <c r="BU1200" s="1"/>
  <c r="BO1202"/>
  <c r="BU1202" s="1"/>
  <c r="BO1204"/>
  <c r="BU1204" s="1"/>
  <c r="BO1181"/>
  <c r="BU1181" s="1"/>
  <c r="BO1183"/>
  <c r="BU1183" s="1"/>
  <c r="BO1185"/>
  <c r="BU1185" s="1"/>
  <c r="BO1187"/>
  <c r="BU1187" s="1"/>
  <c r="BO1189"/>
  <c r="BU1189" s="1"/>
  <c r="BO1191"/>
  <c r="BU1191" s="1"/>
  <c r="EU1195"/>
  <c r="FA1195" s="1"/>
  <c r="EU1197"/>
  <c r="FA1197" s="1"/>
  <c r="EU1199"/>
  <c r="FA1199" s="1"/>
  <c r="EU1201"/>
  <c r="FA1201" s="1"/>
  <c r="EU1203"/>
  <c r="FA1203" s="1"/>
  <c r="EU1180"/>
  <c r="FA1180" s="1"/>
  <c r="EU1182"/>
  <c r="FA1182" s="1"/>
  <c r="EU1184"/>
  <c r="FA1184" s="1"/>
  <c r="EU1186"/>
  <c r="FA1186" s="1"/>
  <c r="EU1188"/>
  <c r="FA1188" s="1"/>
  <c r="EU1190"/>
  <c r="FA1190" s="1"/>
  <c r="EU1192"/>
  <c r="FA1192" s="1"/>
  <c r="EU1179"/>
  <c r="FA1179" s="1"/>
  <c r="EU1196"/>
  <c r="FA1196" s="1"/>
  <c r="EU1198"/>
  <c r="FA1198" s="1"/>
  <c r="EU1200"/>
  <c r="FA1200" s="1"/>
  <c r="EU1202"/>
  <c r="FA1202" s="1"/>
  <c r="EU1204"/>
  <c r="FA1204" s="1"/>
  <c r="EU1181"/>
  <c r="FA1181" s="1"/>
  <c r="EU1183"/>
  <c r="FA1183" s="1"/>
  <c r="EU1185"/>
  <c r="FA1185" s="1"/>
  <c r="EU1187"/>
  <c r="FA1187" s="1"/>
  <c r="EU1189"/>
  <c r="FA1189" s="1"/>
  <c r="EU1191"/>
  <c r="FA1191" s="1"/>
  <c r="IA1195"/>
  <c r="IG1195" s="1"/>
  <c r="IA1197"/>
  <c r="IG1197" s="1"/>
  <c r="IA1199"/>
  <c r="IG1199" s="1"/>
  <c r="IA1201"/>
  <c r="IG1201" s="1"/>
  <c r="IA1203"/>
  <c r="IG1203" s="1"/>
  <c r="IA1180"/>
  <c r="IG1180" s="1"/>
  <c r="IA1182"/>
  <c r="IG1182" s="1"/>
  <c r="IA1184"/>
  <c r="IG1184" s="1"/>
  <c r="IA1186"/>
  <c r="IG1186" s="1"/>
  <c r="IA1188"/>
  <c r="IG1188" s="1"/>
  <c r="IA1190"/>
  <c r="IG1190" s="1"/>
  <c r="IA1192"/>
  <c r="IG1192" s="1"/>
  <c r="IA1179"/>
  <c r="IG1179" s="1"/>
  <c r="IA1196"/>
  <c r="IG1196" s="1"/>
  <c r="IA1198"/>
  <c r="IG1198" s="1"/>
  <c r="IA1200"/>
  <c r="IG1200" s="1"/>
  <c r="IA1202"/>
  <c r="IG1202" s="1"/>
  <c r="IA1204"/>
  <c r="IG1204" s="1"/>
  <c r="IA1181"/>
  <c r="IG1181" s="1"/>
  <c r="IA1183"/>
  <c r="IG1183" s="1"/>
  <c r="IA1185"/>
  <c r="IG1185" s="1"/>
  <c r="IA1187"/>
  <c r="IG1187" s="1"/>
  <c r="IA1189"/>
  <c r="IG1189" s="1"/>
  <c r="IA1191"/>
  <c r="IG1191" s="1"/>
  <c r="LG1195"/>
  <c r="LM1195" s="1"/>
  <c r="LG1197"/>
  <c r="LM1197" s="1"/>
  <c r="LG1199"/>
  <c r="LM1199" s="1"/>
  <c r="LG1201"/>
  <c r="LM1201" s="1"/>
  <c r="LG1203"/>
  <c r="LM1203" s="1"/>
  <c r="LG1180"/>
  <c r="LM1180" s="1"/>
  <c r="LG1182"/>
  <c r="LM1182" s="1"/>
  <c r="LG1184"/>
  <c r="LM1184" s="1"/>
  <c r="LG1186"/>
  <c r="LM1186" s="1"/>
  <c r="LG1188"/>
  <c r="LM1188" s="1"/>
  <c r="LG1190"/>
  <c r="LM1190" s="1"/>
  <c r="LG1192"/>
  <c r="LM1192" s="1"/>
  <c r="LG1179"/>
  <c r="LM1179" s="1"/>
  <c r="LG1196"/>
  <c r="LM1196" s="1"/>
  <c r="LG1198"/>
  <c r="LM1198" s="1"/>
  <c r="LG1200"/>
  <c r="LM1200" s="1"/>
  <c r="LG1202"/>
  <c r="LM1202" s="1"/>
  <c r="LG1204"/>
  <c r="LM1204" s="1"/>
  <c r="LG1181"/>
  <c r="LM1181" s="1"/>
  <c r="LG1183"/>
  <c r="LM1183" s="1"/>
  <c r="LG1185"/>
  <c r="LM1185" s="1"/>
  <c r="LG1187"/>
  <c r="LM1187" s="1"/>
  <c r="LG1189"/>
  <c r="LM1189" s="1"/>
  <c r="LG1191"/>
  <c r="LM1191" s="1"/>
  <c r="OM1195"/>
  <c r="OS1195" s="1"/>
  <c r="OM1197"/>
  <c r="OS1197" s="1"/>
  <c r="OM1199"/>
  <c r="OS1199" s="1"/>
  <c r="OM1201"/>
  <c r="OS1201" s="1"/>
  <c r="OM1203"/>
  <c r="OS1203" s="1"/>
  <c r="OM1180"/>
  <c r="OS1180" s="1"/>
  <c r="OM1182"/>
  <c r="OS1182" s="1"/>
  <c r="OM1184"/>
  <c r="OS1184" s="1"/>
  <c r="OM1186"/>
  <c r="OS1186" s="1"/>
  <c r="OM1188"/>
  <c r="OS1188" s="1"/>
  <c r="OM1190"/>
  <c r="OS1190" s="1"/>
  <c r="OM1192"/>
  <c r="OS1192" s="1"/>
  <c r="OM1179"/>
  <c r="OS1179" s="1"/>
  <c r="OM1196"/>
  <c r="OS1196" s="1"/>
  <c r="OM1198"/>
  <c r="OS1198" s="1"/>
  <c r="OM1200"/>
  <c r="OS1200" s="1"/>
  <c r="OM1202"/>
  <c r="OS1202" s="1"/>
  <c r="OM1204"/>
  <c r="OS1204" s="1"/>
  <c r="OM1181"/>
  <c r="OS1181" s="1"/>
  <c r="OM1183"/>
  <c r="OS1183" s="1"/>
  <c r="OM1185"/>
  <c r="OS1185" s="1"/>
  <c r="OM1187"/>
  <c r="OS1187" s="1"/>
  <c r="OM1189"/>
  <c r="OS1189" s="1"/>
  <c r="OM1191"/>
  <c r="OS1191" s="1"/>
  <c r="RS1195"/>
  <c r="RY1195" s="1"/>
  <c r="RS1197"/>
  <c r="RY1197" s="1"/>
  <c r="RS1199"/>
  <c r="RY1199" s="1"/>
  <c r="RS1201"/>
  <c r="RY1201" s="1"/>
  <c r="RS1203"/>
  <c r="RY1203" s="1"/>
  <c r="RS1180"/>
  <c r="RY1180" s="1"/>
  <c r="RS1182"/>
  <c r="RY1182" s="1"/>
  <c r="RS1184"/>
  <c r="RY1184" s="1"/>
  <c r="RS1186"/>
  <c r="RY1186" s="1"/>
  <c r="RS1188"/>
  <c r="RY1188" s="1"/>
  <c r="RS1190"/>
  <c r="RY1190" s="1"/>
  <c r="RS1192"/>
  <c r="RY1192" s="1"/>
  <c r="RS1179"/>
  <c r="RY1179" s="1"/>
  <c r="RS1196"/>
  <c r="RY1196" s="1"/>
  <c r="RS1198"/>
  <c r="RY1198" s="1"/>
  <c r="RS1200"/>
  <c r="RY1200" s="1"/>
  <c r="RS1202"/>
  <c r="RY1202" s="1"/>
  <c r="RS1204"/>
  <c r="RY1204" s="1"/>
  <c r="RS1181"/>
  <c r="RY1181" s="1"/>
  <c r="RS1183"/>
  <c r="RY1183" s="1"/>
  <c r="RS1185"/>
  <c r="RY1185" s="1"/>
  <c r="RS1187"/>
  <c r="RY1187" s="1"/>
  <c r="RS1189"/>
  <c r="RY1189" s="1"/>
  <c r="RS1191"/>
  <c r="RY1191" s="1"/>
  <c r="UY1195"/>
  <c r="VE1195" s="1"/>
  <c r="UY1197"/>
  <c r="VE1197" s="1"/>
  <c r="UY1199"/>
  <c r="VE1199" s="1"/>
  <c r="UY1201"/>
  <c r="VE1201" s="1"/>
  <c r="UY1203"/>
  <c r="VE1203" s="1"/>
  <c r="UY1180"/>
  <c r="VE1180" s="1"/>
  <c r="UY1182"/>
  <c r="VE1182" s="1"/>
  <c r="UY1184"/>
  <c r="VE1184" s="1"/>
  <c r="UY1186"/>
  <c r="VE1186" s="1"/>
  <c r="UY1188"/>
  <c r="VE1188" s="1"/>
  <c r="UY1190"/>
  <c r="VE1190" s="1"/>
  <c r="UY1192"/>
  <c r="VE1192" s="1"/>
  <c r="UY1179"/>
  <c r="VE1179" s="1"/>
  <c r="UY1196"/>
  <c r="VE1196" s="1"/>
  <c r="UY1198"/>
  <c r="VE1198" s="1"/>
  <c r="UY1200"/>
  <c r="VE1200" s="1"/>
  <c r="UY1202"/>
  <c r="VE1202" s="1"/>
  <c r="UY1204"/>
  <c r="VE1204" s="1"/>
  <c r="UY1181"/>
  <c r="VE1181" s="1"/>
  <c r="UY1183"/>
  <c r="VE1183" s="1"/>
  <c r="UY1185"/>
  <c r="VE1185" s="1"/>
  <c r="UY1187"/>
  <c r="VE1187" s="1"/>
  <c r="UY1189"/>
  <c r="VE1189" s="1"/>
  <c r="UY1191"/>
  <c r="VE1191" s="1"/>
  <c r="YE1195"/>
  <c r="YK1195" s="1"/>
  <c r="YE1197"/>
  <c r="YK1197" s="1"/>
  <c r="YE1199"/>
  <c r="YK1199" s="1"/>
  <c r="YE1201"/>
  <c r="YK1201" s="1"/>
  <c r="YE1203"/>
  <c r="YK1203" s="1"/>
  <c r="YE1180"/>
  <c r="YK1180" s="1"/>
  <c r="YE1182"/>
  <c r="YK1182" s="1"/>
  <c r="YE1184"/>
  <c r="YK1184" s="1"/>
  <c r="YE1186"/>
  <c r="YK1186" s="1"/>
  <c r="YE1188"/>
  <c r="YK1188" s="1"/>
  <c r="YE1190"/>
  <c r="YK1190" s="1"/>
  <c r="YE1192"/>
  <c r="YK1192" s="1"/>
  <c r="YE1179"/>
  <c r="YK1179" s="1"/>
  <c r="YE1196"/>
  <c r="YK1196" s="1"/>
  <c r="YE1198"/>
  <c r="YK1198" s="1"/>
  <c r="YE1200"/>
  <c r="YK1200" s="1"/>
  <c r="YE1202"/>
  <c r="YK1202" s="1"/>
  <c r="YE1204"/>
  <c r="YK1204" s="1"/>
  <c r="YE1181"/>
  <c r="YK1181" s="1"/>
  <c r="YE1183"/>
  <c r="YK1183" s="1"/>
  <c r="YE1185"/>
  <c r="YK1185" s="1"/>
  <c r="YE1187"/>
  <c r="YK1187" s="1"/>
  <c r="YE1189"/>
  <c r="YK1189" s="1"/>
  <c r="YE1191"/>
  <c r="YK1191" s="1"/>
  <c r="ZA1195"/>
  <c r="ZG1195" s="1"/>
  <c r="ZA1197"/>
  <c r="ZG1197" s="1"/>
  <c r="ZA1199"/>
  <c r="ZG1199" s="1"/>
  <c r="ZA1201"/>
  <c r="ZG1201" s="1"/>
  <c r="ZA1203"/>
  <c r="ZG1203" s="1"/>
  <c r="ZA1179"/>
  <c r="ZG1179" s="1"/>
  <c r="ZA1181"/>
  <c r="ZG1181" s="1"/>
  <c r="ZA1183"/>
  <c r="ZG1183" s="1"/>
  <c r="ZA1185"/>
  <c r="ZG1185" s="1"/>
  <c r="ZA1187"/>
  <c r="ZG1187" s="1"/>
  <c r="ZA1189"/>
  <c r="ZG1189" s="1"/>
  <c r="ZA1191"/>
  <c r="ZG1191" s="1"/>
  <c r="ZA1196"/>
  <c r="ZG1196" s="1"/>
  <c r="ZA1198"/>
  <c r="ZG1198" s="1"/>
  <c r="ZA1200"/>
  <c r="ZG1200" s="1"/>
  <c r="ZA1202"/>
  <c r="ZG1202" s="1"/>
  <c r="ZA1204"/>
  <c r="ZG1204" s="1"/>
  <c r="ZA1180"/>
  <c r="ZG1180" s="1"/>
  <c r="ZA1182"/>
  <c r="ZG1182" s="1"/>
  <c r="ZA1184"/>
  <c r="ZG1184" s="1"/>
  <c r="ZA1186"/>
  <c r="ZG1186" s="1"/>
  <c r="ZA1188"/>
  <c r="ZG1188" s="1"/>
  <c r="ZA1190"/>
  <c r="ZG1190" s="1"/>
  <c r="ZA1192"/>
  <c r="ZG1192" s="1"/>
  <c r="CK1195"/>
  <c r="CQ1195" s="1"/>
  <c r="CK1197"/>
  <c r="CQ1197" s="1"/>
  <c r="CK1199"/>
  <c r="CQ1199" s="1"/>
  <c r="CK1201"/>
  <c r="CQ1201" s="1"/>
  <c r="CK1203"/>
  <c r="CQ1203" s="1"/>
  <c r="CK1179"/>
  <c r="CQ1179" s="1"/>
  <c r="CK1181"/>
  <c r="CQ1181" s="1"/>
  <c r="CK1183"/>
  <c r="CQ1183" s="1"/>
  <c r="CK1185"/>
  <c r="CQ1185" s="1"/>
  <c r="CK1187"/>
  <c r="CQ1187" s="1"/>
  <c r="CK1189"/>
  <c r="CQ1189" s="1"/>
  <c r="CK1191"/>
  <c r="CQ1191" s="1"/>
  <c r="CK1196"/>
  <c r="CQ1196" s="1"/>
  <c r="CK1198"/>
  <c r="CQ1198" s="1"/>
  <c r="CK1200"/>
  <c r="CQ1200" s="1"/>
  <c r="CK1202"/>
  <c r="CQ1202" s="1"/>
  <c r="CK1204"/>
  <c r="CQ1204" s="1"/>
  <c r="CK1180"/>
  <c r="CQ1180" s="1"/>
  <c r="CK1182"/>
  <c r="CQ1182" s="1"/>
  <c r="CK1184"/>
  <c r="CQ1184" s="1"/>
  <c r="CK1186"/>
  <c r="CQ1186" s="1"/>
  <c r="CK1188"/>
  <c r="CQ1188" s="1"/>
  <c r="CK1190"/>
  <c r="CQ1190" s="1"/>
  <c r="CK1192"/>
  <c r="CQ1192" s="1"/>
  <c r="FQ1195"/>
  <c r="FW1195" s="1"/>
  <c r="FQ1197"/>
  <c r="FW1197" s="1"/>
  <c r="FQ1199"/>
  <c r="FW1199" s="1"/>
  <c r="FQ1201"/>
  <c r="FW1201" s="1"/>
  <c r="FQ1203"/>
  <c r="FW1203" s="1"/>
  <c r="FQ1179"/>
  <c r="FW1179" s="1"/>
  <c r="FQ1181"/>
  <c r="FW1181" s="1"/>
  <c r="FQ1183"/>
  <c r="FW1183" s="1"/>
  <c r="FQ1185"/>
  <c r="FW1185" s="1"/>
  <c r="FQ1187"/>
  <c r="FW1187" s="1"/>
  <c r="FQ1189"/>
  <c r="FW1189" s="1"/>
  <c r="FQ1191"/>
  <c r="FW1191" s="1"/>
  <c r="FQ1196"/>
  <c r="FW1196" s="1"/>
  <c r="FQ1198"/>
  <c r="FW1198" s="1"/>
  <c r="FQ1200"/>
  <c r="FW1200" s="1"/>
  <c r="FQ1202"/>
  <c r="FW1202" s="1"/>
  <c r="FQ1204"/>
  <c r="FW1204" s="1"/>
  <c r="FQ1180"/>
  <c r="FW1180" s="1"/>
  <c r="FQ1182"/>
  <c r="FW1182" s="1"/>
  <c r="FQ1184"/>
  <c r="FW1184" s="1"/>
  <c r="FQ1186"/>
  <c r="FW1186" s="1"/>
  <c r="FQ1188"/>
  <c r="FW1188" s="1"/>
  <c r="FQ1190"/>
  <c r="FW1190" s="1"/>
  <c r="FQ1192"/>
  <c r="FW1192" s="1"/>
  <c r="IW1195"/>
  <c r="JC1195" s="1"/>
  <c r="IW1197"/>
  <c r="JC1197" s="1"/>
  <c r="IW1199"/>
  <c r="JC1199" s="1"/>
  <c r="IW1201"/>
  <c r="JC1201" s="1"/>
  <c r="IW1203"/>
  <c r="JC1203" s="1"/>
  <c r="IW1179"/>
  <c r="JC1179" s="1"/>
  <c r="IW1181"/>
  <c r="JC1181" s="1"/>
  <c r="IW1183"/>
  <c r="JC1183" s="1"/>
  <c r="IW1185"/>
  <c r="JC1185" s="1"/>
  <c r="IW1187"/>
  <c r="JC1187" s="1"/>
  <c r="IW1189"/>
  <c r="JC1189" s="1"/>
  <c r="IW1191"/>
  <c r="JC1191" s="1"/>
  <c r="IW1196"/>
  <c r="JC1196" s="1"/>
  <c r="IW1198"/>
  <c r="JC1198" s="1"/>
  <c r="IW1200"/>
  <c r="JC1200" s="1"/>
  <c r="IW1202"/>
  <c r="JC1202" s="1"/>
  <c r="IW1204"/>
  <c r="JC1204" s="1"/>
  <c r="IW1180"/>
  <c r="JC1180" s="1"/>
  <c r="IW1182"/>
  <c r="JC1182" s="1"/>
  <c r="IW1184"/>
  <c r="JC1184" s="1"/>
  <c r="IW1186"/>
  <c r="JC1186" s="1"/>
  <c r="IW1188"/>
  <c r="JC1188" s="1"/>
  <c r="IW1190"/>
  <c r="JC1190" s="1"/>
  <c r="IW1192"/>
  <c r="JC1192" s="1"/>
  <c r="MC1195"/>
  <c r="MI1195" s="1"/>
  <c r="MC1197"/>
  <c r="MI1197" s="1"/>
  <c r="MC1199"/>
  <c r="MI1199" s="1"/>
  <c r="MC1201"/>
  <c r="MI1201" s="1"/>
  <c r="MC1203"/>
  <c r="MI1203" s="1"/>
  <c r="MC1179"/>
  <c r="MI1179" s="1"/>
  <c r="MC1181"/>
  <c r="MI1181" s="1"/>
  <c r="MC1183"/>
  <c r="MI1183" s="1"/>
  <c r="MC1185"/>
  <c r="MI1185" s="1"/>
  <c r="MC1187"/>
  <c r="MI1187" s="1"/>
  <c r="MC1189"/>
  <c r="MI1189" s="1"/>
  <c r="MC1191"/>
  <c r="MI1191" s="1"/>
  <c r="MC1196"/>
  <c r="MI1196" s="1"/>
  <c r="MC1198"/>
  <c r="MI1198" s="1"/>
  <c r="MC1200"/>
  <c r="MI1200" s="1"/>
  <c r="MC1202"/>
  <c r="MI1202" s="1"/>
  <c r="MC1204"/>
  <c r="MI1204" s="1"/>
  <c r="MC1180"/>
  <c r="MI1180" s="1"/>
  <c r="MC1182"/>
  <c r="MI1182" s="1"/>
  <c r="MC1184"/>
  <c r="MI1184" s="1"/>
  <c r="MC1186"/>
  <c r="MI1186" s="1"/>
  <c r="MC1188"/>
  <c r="MI1188" s="1"/>
  <c r="MC1190"/>
  <c r="MI1190" s="1"/>
  <c r="MC1192"/>
  <c r="MI1192" s="1"/>
  <c r="PI1195"/>
  <c r="PO1195" s="1"/>
  <c r="PI1197"/>
  <c r="PO1197" s="1"/>
  <c r="PI1199"/>
  <c r="PO1199" s="1"/>
  <c r="PI1201"/>
  <c r="PO1201" s="1"/>
  <c r="PI1203"/>
  <c r="PO1203" s="1"/>
  <c r="PI1179"/>
  <c r="PO1179" s="1"/>
  <c r="PI1181"/>
  <c r="PO1181" s="1"/>
  <c r="PI1183"/>
  <c r="PO1183" s="1"/>
  <c r="PI1185"/>
  <c r="PO1185" s="1"/>
  <c r="PI1187"/>
  <c r="PO1187" s="1"/>
  <c r="PI1189"/>
  <c r="PO1189" s="1"/>
  <c r="PI1191"/>
  <c r="PO1191" s="1"/>
  <c r="PI1196"/>
  <c r="PO1196" s="1"/>
  <c r="PI1198"/>
  <c r="PO1198" s="1"/>
  <c r="PI1200"/>
  <c r="PO1200" s="1"/>
  <c r="PI1202"/>
  <c r="PO1202" s="1"/>
  <c r="PI1204"/>
  <c r="PO1204" s="1"/>
  <c r="PI1180"/>
  <c r="PO1180" s="1"/>
  <c r="PI1182"/>
  <c r="PO1182" s="1"/>
  <c r="PI1184"/>
  <c r="PO1184" s="1"/>
  <c r="PI1186"/>
  <c r="PO1186" s="1"/>
  <c r="PI1188"/>
  <c r="PO1188" s="1"/>
  <c r="PI1190"/>
  <c r="PO1190" s="1"/>
  <c r="PI1192"/>
  <c r="PO1192" s="1"/>
  <c r="SO1195"/>
  <c r="SU1195" s="1"/>
  <c r="SO1197"/>
  <c r="SU1197" s="1"/>
  <c r="SO1199"/>
  <c r="SU1199" s="1"/>
  <c r="SO1201"/>
  <c r="SU1201" s="1"/>
  <c r="SO1203"/>
  <c r="SU1203" s="1"/>
  <c r="SO1179"/>
  <c r="SU1179" s="1"/>
  <c r="SO1181"/>
  <c r="SU1181" s="1"/>
  <c r="SO1183"/>
  <c r="SU1183" s="1"/>
  <c r="SO1185"/>
  <c r="SU1185" s="1"/>
  <c r="SO1187"/>
  <c r="SU1187" s="1"/>
  <c r="SO1189"/>
  <c r="SU1189" s="1"/>
  <c r="SO1191"/>
  <c r="SU1191" s="1"/>
  <c r="SO1196"/>
  <c r="SU1196" s="1"/>
  <c r="SO1198"/>
  <c r="SU1198" s="1"/>
  <c r="SO1200"/>
  <c r="SU1200" s="1"/>
  <c r="SO1202"/>
  <c r="SU1202" s="1"/>
  <c r="SO1204"/>
  <c r="SU1204" s="1"/>
  <c r="SO1180"/>
  <c r="SU1180" s="1"/>
  <c r="SO1182"/>
  <c r="SU1182" s="1"/>
  <c r="SO1184"/>
  <c r="SU1184" s="1"/>
  <c r="SO1186"/>
  <c r="SU1186" s="1"/>
  <c r="SO1188"/>
  <c r="SU1188" s="1"/>
  <c r="SO1190"/>
  <c r="SU1190" s="1"/>
  <c r="SO1192"/>
  <c r="SU1192" s="1"/>
  <c r="VU1195"/>
  <c r="WA1195" s="1"/>
  <c r="VU1197"/>
  <c r="WA1197" s="1"/>
  <c r="VU1199"/>
  <c r="WA1199" s="1"/>
  <c r="VU1201"/>
  <c r="WA1201" s="1"/>
  <c r="VU1203"/>
  <c r="WA1203" s="1"/>
  <c r="VU1179"/>
  <c r="WA1179" s="1"/>
  <c r="VU1181"/>
  <c r="WA1181" s="1"/>
  <c r="VU1183"/>
  <c r="WA1183" s="1"/>
  <c r="VU1185"/>
  <c r="WA1185" s="1"/>
  <c r="VU1187"/>
  <c r="WA1187" s="1"/>
  <c r="VU1189"/>
  <c r="WA1189" s="1"/>
  <c r="VU1191"/>
  <c r="WA1191" s="1"/>
  <c r="VU1196"/>
  <c r="WA1196" s="1"/>
  <c r="VU1198"/>
  <c r="WA1198" s="1"/>
  <c r="VU1200"/>
  <c r="WA1200" s="1"/>
  <c r="VU1202"/>
  <c r="WA1202" s="1"/>
  <c r="VU1204"/>
  <c r="WA1204" s="1"/>
  <c r="VU1180"/>
  <c r="WA1180" s="1"/>
  <c r="VU1182"/>
  <c r="WA1182" s="1"/>
  <c r="VU1184"/>
  <c r="WA1184" s="1"/>
  <c r="VU1186"/>
  <c r="WA1186" s="1"/>
  <c r="VU1188"/>
  <c r="WA1188" s="1"/>
  <c r="VU1190"/>
  <c r="WA1190" s="1"/>
  <c r="VU1192"/>
  <c r="WA1192" s="1"/>
  <c r="YY1195"/>
  <c r="ZE1195" s="1"/>
  <c r="YY1197"/>
  <c r="ZE1197" s="1"/>
  <c r="YY1199"/>
  <c r="ZE1199" s="1"/>
  <c r="YY1201"/>
  <c r="ZE1201" s="1"/>
  <c r="YY1203"/>
  <c r="ZE1203" s="1"/>
  <c r="YY1179"/>
  <c r="ZE1179" s="1"/>
  <c r="YY1181"/>
  <c r="ZE1181" s="1"/>
  <c r="YY1183"/>
  <c r="ZE1183" s="1"/>
  <c r="YY1185"/>
  <c r="ZE1185" s="1"/>
  <c r="YY1187"/>
  <c r="ZE1187" s="1"/>
  <c r="YY1189"/>
  <c r="ZE1189" s="1"/>
  <c r="YY1191"/>
  <c r="ZE1191" s="1"/>
  <c r="YY1196"/>
  <c r="ZE1196" s="1"/>
  <c r="YY1198"/>
  <c r="ZE1198" s="1"/>
  <c r="YY1200"/>
  <c r="ZE1200" s="1"/>
  <c r="YY1202"/>
  <c r="ZE1202" s="1"/>
  <c r="YY1204"/>
  <c r="ZE1204" s="1"/>
  <c r="YY1180"/>
  <c r="ZE1180" s="1"/>
  <c r="YY1182"/>
  <c r="ZE1182" s="1"/>
  <c r="YY1184"/>
  <c r="ZE1184" s="1"/>
  <c r="YY1186"/>
  <c r="ZE1186" s="1"/>
  <c r="YY1188"/>
  <c r="ZE1188" s="1"/>
  <c r="YY1190"/>
  <c r="ZE1190" s="1"/>
  <c r="YY1192"/>
  <c r="ZE1192" s="1"/>
  <c r="CI1195"/>
  <c r="CO1195" s="1"/>
  <c r="CI1197"/>
  <c r="CO1197" s="1"/>
  <c r="CI1199"/>
  <c r="CO1199" s="1"/>
  <c r="CI1201"/>
  <c r="CO1201" s="1"/>
  <c r="CI1203"/>
  <c r="CO1203" s="1"/>
  <c r="CI1179"/>
  <c r="CO1179" s="1"/>
  <c r="CI1181"/>
  <c r="CO1181" s="1"/>
  <c r="CI1183"/>
  <c r="CO1183" s="1"/>
  <c r="CI1185"/>
  <c r="CO1185" s="1"/>
  <c r="CI1187"/>
  <c r="CO1187" s="1"/>
  <c r="CI1189"/>
  <c r="CO1189" s="1"/>
  <c r="CI1191"/>
  <c r="CO1191" s="1"/>
  <c r="CI1196"/>
  <c r="CO1196" s="1"/>
  <c r="CI1198"/>
  <c r="CO1198" s="1"/>
  <c r="CI1200"/>
  <c r="CO1200" s="1"/>
  <c r="CI1202"/>
  <c r="CO1202" s="1"/>
  <c r="CI1204"/>
  <c r="CO1204" s="1"/>
  <c r="CI1180"/>
  <c r="CO1180" s="1"/>
  <c r="CI1182"/>
  <c r="CO1182" s="1"/>
  <c r="CI1184"/>
  <c r="CO1184" s="1"/>
  <c r="CI1186"/>
  <c r="CO1186" s="1"/>
  <c r="CI1188"/>
  <c r="CO1188" s="1"/>
  <c r="CI1190"/>
  <c r="CO1190" s="1"/>
  <c r="CI1192"/>
  <c r="CO1192" s="1"/>
  <c r="FO1195"/>
  <c r="FU1195" s="1"/>
  <c r="FO1197"/>
  <c r="FU1197" s="1"/>
  <c r="FO1199"/>
  <c r="FU1199" s="1"/>
  <c r="FO1201"/>
  <c r="FU1201" s="1"/>
  <c r="FO1203"/>
  <c r="FU1203" s="1"/>
  <c r="FO1179"/>
  <c r="FU1179" s="1"/>
  <c r="FO1181"/>
  <c r="FU1181" s="1"/>
  <c r="FO1183"/>
  <c r="FU1183" s="1"/>
  <c r="FO1185"/>
  <c r="FU1185" s="1"/>
  <c r="FO1187"/>
  <c r="FU1187" s="1"/>
  <c r="FO1189"/>
  <c r="FU1189" s="1"/>
  <c r="FO1191"/>
  <c r="FU1191" s="1"/>
  <c r="FO1196"/>
  <c r="FU1196" s="1"/>
  <c r="FO1198"/>
  <c r="FU1198" s="1"/>
  <c r="FO1200"/>
  <c r="FU1200" s="1"/>
  <c r="FO1202"/>
  <c r="FU1202" s="1"/>
  <c r="FO1204"/>
  <c r="FU1204" s="1"/>
  <c r="FO1180"/>
  <c r="FU1180" s="1"/>
  <c r="FO1182"/>
  <c r="FU1182" s="1"/>
  <c r="FO1184"/>
  <c r="FU1184" s="1"/>
  <c r="FO1186"/>
  <c r="FU1186" s="1"/>
  <c r="FO1188"/>
  <c r="FU1188" s="1"/>
  <c r="FO1190"/>
  <c r="FU1190" s="1"/>
  <c r="FO1192"/>
  <c r="FU1192" s="1"/>
  <c r="IU1195"/>
  <c r="JA1195" s="1"/>
  <c r="IU1197"/>
  <c r="JA1197" s="1"/>
  <c r="IU1199"/>
  <c r="JA1199" s="1"/>
  <c r="IU1201"/>
  <c r="JA1201" s="1"/>
  <c r="IU1203"/>
  <c r="JA1203" s="1"/>
  <c r="IU1179"/>
  <c r="JA1179" s="1"/>
  <c r="IU1181"/>
  <c r="JA1181" s="1"/>
  <c r="IU1183"/>
  <c r="JA1183" s="1"/>
  <c r="IU1185"/>
  <c r="JA1185" s="1"/>
  <c r="IU1187"/>
  <c r="JA1187" s="1"/>
  <c r="IU1189"/>
  <c r="JA1189" s="1"/>
  <c r="IU1191"/>
  <c r="JA1191" s="1"/>
  <c r="IU1196"/>
  <c r="JA1196" s="1"/>
  <c r="IU1198"/>
  <c r="JA1198" s="1"/>
  <c r="IU1200"/>
  <c r="JA1200" s="1"/>
  <c r="IU1202"/>
  <c r="JA1202" s="1"/>
  <c r="IU1204"/>
  <c r="JA1204" s="1"/>
  <c r="IU1180"/>
  <c r="JA1180" s="1"/>
  <c r="IU1182"/>
  <c r="JA1182" s="1"/>
  <c r="IU1184"/>
  <c r="JA1184" s="1"/>
  <c r="IU1186"/>
  <c r="JA1186" s="1"/>
  <c r="IU1188"/>
  <c r="JA1188" s="1"/>
  <c r="IU1190"/>
  <c r="JA1190" s="1"/>
  <c r="IU1192"/>
  <c r="JA1192" s="1"/>
  <c r="MA1195"/>
  <c r="MG1195" s="1"/>
  <c r="MA1197"/>
  <c r="MG1197" s="1"/>
  <c r="MA1199"/>
  <c r="MG1199" s="1"/>
  <c r="MA1201"/>
  <c r="MG1201" s="1"/>
  <c r="MA1203"/>
  <c r="MG1203" s="1"/>
  <c r="MA1179"/>
  <c r="MG1179" s="1"/>
  <c r="MA1181"/>
  <c r="MG1181" s="1"/>
  <c r="MA1183"/>
  <c r="MG1183" s="1"/>
  <c r="MA1185"/>
  <c r="MG1185" s="1"/>
  <c r="MA1187"/>
  <c r="MG1187" s="1"/>
  <c r="MA1189"/>
  <c r="MG1189" s="1"/>
  <c r="MA1191"/>
  <c r="MG1191" s="1"/>
  <c r="MA1196"/>
  <c r="MG1196" s="1"/>
  <c r="MA1198"/>
  <c r="MG1198" s="1"/>
  <c r="MA1200"/>
  <c r="MG1200" s="1"/>
  <c r="MA1202"/>
  <c r="MG1202" s="1"/>
  <c r="MA1204"/>
  <c r="MG1204" s="1"/>
  <c r="MA1180"/>
  <c r="MG1180" s="1"/>
  <c r="MA1182"/>
  <c r="MG1182" s="1"/>
  <c r="MA1184"/>
  <c r="MG1184" s="1"/>
  <c r="MA1186"/>
  <c r="MG1186" s="1"/>
  <c r="MA1188"/>
  <c r="MG1188" s="1"/>
  <c r="MA1190"/>
  <c r="MG1190" s="1"/>
  <c r="MA1192"/>
  <c r="MG1192" s="1"/>
  <c r="PG1195"/>
  <c r="PM1195" s="1"/>
  <c r="PG1197"/>
  <c r="PM1197" s="1"/>
  <c r="PG1199"/>
  <c r="PM1199" s="1"/>
  <c r="PG1201"/>
  <c r="PM1201" s="1"/>
  <c r="PG1203"/>
  <c r="PM1203" s="1"/>
  <c r="PG1179"/>
  <c r="PM1179" s="1"/>
  <c r="PG1181"/>
  <c r="PM1181" s="1"/>
  <c r="PG1183"/>
  <c r="PM1183" s="1"/>
  <c r="PG1185"/>
  <c r="PM1185" s="1"/>
  <c r="PG1187"/>
  <c r="PM1187" s="1"/>
  <c r="PG1189"/>
  <c r="PM1189" s="1"/>
  <c r="PG1191"/>
  <c r="PM1191" s="1"/>
  <c r="PG1196"/>
  <c r="PM1196" s="1"/>
  <c r="PG1198"/>
  <c r="PM1198" s="1"/>
  <c r="PG1200"/>
  <c r="PM1200" s="1"/>
  <c r="PG1202"/>
  <c r="PM1202" s="1"/>
  <c r="PG1204"/>
  <c r="PM1204" s="1"/>
  <c r="PG1180"/>
  <c r="PM1180" s="1"/>
  <c r="PG1182"/>
  <c r="PM1182" s="1"/>
  <c r="PG1184"/>
  <c r="PM1184" s="1"/>
  <c r="PG1186"/>
  <c r="PM1186" s="1"/>
  <c r="PG1188"/>
  <c r="PM1188" s="1"/>
  <c r="PG1190"/>
  <c r="PM1190" s="1"/>
  <c r="PG1192"/>
  <c r="PM1192" s="1"/>
  <c r="SM1195"/>
  <c r="SS1195" s="1"/>
  <c r="SM1197"/>
  <c r="SS1197" s="1"/>
  <c r="SM1199"/>
  <c r="SS1199" s="1"/>
  <c r="SM1201"/>
  <c r="SS1201" s="1"/>
  <c r="SM1203"/>
  <c r="SS1203" s="1"/>
  <c r="SM1179"/>
  <c r="SS1179" s="1"/>
  <c r="SM1181"/>
  <c r="SS1181" s="1"/>
  <c r="SM1183"/>
  <c r="SS1183" s="1"/>
  <c r="SM1185"/>
  <c r="SS1185" s="1"/>
  <c r="SM1187"/>
  <c r="SS1187" s="1"/>
  <c r="SM1189"/>
  <c r="SS1189" s="1"/>
  <c r="SM1191"/>
  <c r="SS1191" s="1"/>
  <c r="SM1196"/>
  <c r="SS1196" s="1"/>
  <c r="SM1198"/>
  <c r="SS1198" s="1"/>
  <c r="SM1200"/>
  <c r="SS1200" s="1"/>
  <c r="SM1202"/>
  <c r="SS1202" s="1"/>
  <c r="SM1204"/>
  <c r="SS1204" s="1"/>
  <c r="SM1180"/>
  <c r="SS1180" s="1"/>
  <c r="SM1182"/>
  <c r="SS1182" s="1"/>
  <c r="SM1184"/>
  <c r="SS1184" s="1"/>
  <c r="SM1186"/>
  <c r="SS1186" s="1"/>
  <c r="SM1188"/>
  <c r="SS1188" s="1"/>
  <c r="SM1190"/>
  <c r="SS1190" s="1"/>
  <c r="SM1192"/>
  <c r="SS1192" s="1"/>
  <c r="VS1195"/>
  <c r="VY1195" s="1"/>
  <c r="VS1197"/>
  <c r="VY1197" s="1"/>
  <c r="VS1199"/>
  <c r="VY1199" s="1"/>
  <c r="VS1201"/>
  <c r="VY1201" s="1"/>
  <c r="VS1203"/>
  <c r="VY1203" s="1"/>
  <c r="VS1179"/>
  <c r="VY1179" s="1"/>
  <c r="VS1181"/>
  <c r="VY1181" s="1"/>
  <c r="VS1183"/>
  <c r="VY1183" s="1"/>
  <c r="VS1185"/>
  <c r="VY1185" s="1"/>
  <c r="VS1187"/>
  <c r="VY1187" s="1"/>
  <c r="VS1189"/>
  <c r="VY1189" s="1"/>
  <c r="VS1191"/>
  <c r="VY1191" s="1"/>
  <c r="VS1196"/>
  <c r="VY1196" s="1"/>
  <c r="VS1198"/>
  <c r="VY1198" s="1"/>
  <c r="VS1200"/>
  <c r="VY1200" s="1"/>
  <c r="VS1202"/>
  <c r="VY1202" s="1"/>
  <c r="VS1204"/>
  <c r="VY1204" s="1"/>
  <c r="VS1180"/>
  <c r="VY1180" s="1"/>
  <c r="VS1182"/>
  <c r="VY1182" s="1"/>
  <c r="VS1184"/>
  <c r="VY1184" s="1"/>
  <c r="VS1186"/>
  <c r="VY1186" s="1"/>
  <c r="VS1188"/>
  <c r="VY1188" s="1"/>
  <c r="VS1190"/>
  <c r="VY1190" s="1"/>
  <c r="VS1192"/>
  <c r="VY1192" s="1"/>
  <c r="BV1234"/>
  <c r="BV1224"/>
  <c r="BV1214"/>
  <c r="FB1234"/>
  <c r="FB1224"/>
  <c r="FB1214"/>
  <c r="IH1224"/>
  <c r="IH1214"/>
  <c r="LN1234"/>
  <c r="LN1214"/>
  <c r="OT1224"/>
  <c r="OT1214"/>
  <c r="RZ1214"/>
  <c r="VF1234"/>
  <c r="YL1224"/>
  <c r="YL1214"/>
  <c r="AD1234"/>
  <c r="BT1234"/>
  <c r="DJ1224"/>
  <c r="IF1234"/>
  <c r="LL1224"/>
  <c r="LL1214"/>
  <c r="NB1234"/>
  <c r="OR1224"/>
  <c r="OR1214"/>
  <c r="RX1224"/>
  <c r="RX1214"/>
  <c r="VD1234"/>
  <c r="VD1214"/>
  <c r="YJ1224"/>
  <c r="YJ1214"/>
  <c r="BS1252"/>
  <c r="BS1263" s="1"/>
  <c r="BS1264" s="1"/>
  <c r="EY1252"/>
  <c r="EY1263" s="1"/>
  <c r="EY1264" s="1"/>
  <c r="GO1252"/>
  <c r="GO1263" s="1"/>
  <c r="GO1264" s="1"/>
  <c r="IE1252"/>
  <c r="IE1263" s="1"/>
  <c r="IE1264" s="1"/>
  <c r="JU1252"/>
  <c r="JU1263" s="1"/>
  <c r="JU1264" s="1"/>
  <c r="NA1252"/>
  <c r="NA1263" s="1"/>
  <c r="NA1264" s="1"/>
  <c r="QG1252"/>
  <c r="QG1263" s="1"/>
  <c r="QG1264" s="1"/>
  <c r="RW1252"/>
  <c r="RW1263" s="1"/>
  <c r="RW1264" s="1"/>
  <c r="VC1252"/>
  <c r="VC1263" s="1"/>
  <c r="VC1264" s="1"/>
  <c r="YI1252"/>
  <c r="YI1263" s="1"/>
  <c r="YI1264" s="1"/>
  <c r="BQ1252"/>
  <c r="BQ1263" s="1"/>
  <c r="BQ1264" s="1"/>
  <c r="DG1252"/>
  <c r="DG1263" s="1"/>
  <c r="DG1264" s="1"/>
  <c r="IC1252"/>
  <c r="IC1263" s="1"/>
  <c r="IC1264" s="1"/>
  <c r="JS1252"/>
  <c r="JS1263" s="1"/>
  <c r="JS1264" s="1"/>
  <c r="MY1252"/>
  <c r="MY1263" s="1"/>
  <c r="MY1264" s="1"/>
  <c r="QE1252"/>
  <c r="QE1263" s="1"/>
  <c r="QE1264" s="1"/>
  <c r="RU1252"/>
  <c r="RU1263" s="1"/>
  <c r="RU1264" s="1"/>
  <c r="VA1252"/>
  <c r="VA1263" s="1"/>
  <c r="VA1264" s="1"/>
  <c r="YG1252"/>
  <c r="YG1263" s="1"/>
  <c r="YG1264" s="1"/>
  <c r="CN1214"/>
  <c r="FT1224"/>
  <c r="FT1214"/>
  <c r="IZ1224"/>
  <c r="IZ1214"/>
  <c r="MF1224"/>
  <c r="MF1214"/>
  <c r="PL1224"/>
  <c r="PL1214"/>
  <c r="RB1224"/>
  <c r="SR1224"/>
  <c r="SR1214"/>
  <c r="VX1224"/>
  <c r="VX1214"/>
  <c r="ZD1234"/>
  <c r="ZD1224"/>
  <c r="ZD1214"/>
  <c r="CL1224"/>
  <c r="CL1214"/>
  <c r="FR1224"/>
  <c r="FR1214"/>
  <c r="IX1224"/>
  <c r="PJ1224"/>
  <c r="VV1224"/>
  <c r="AX1178"/>
  <c r="AX1208" s="1"/>
  <c r="AX1209" s="1"/>
  <c r="CN1178"/>
  <c r="CN1208" s="1"/>
  <c r="CN1209" s="1"/>
  <c r="ED1178"/>
  <c r="ED1208" s="1"/>
  <c r="ED1209" s="1"/>
  <c r="FT1178"/>
  <c r="FT1208" s="1"/>
  <c r="FT1209" s="1"/>
  <c r="HJ1178"/>
  <c r="HJ1208" s="1"/>
  <c r="HJ1209" s="1"/>
  <c r="IZ1178"/>
  <c r="IZ1208" s="1"/>
  <c r="IZ1209" s="1"/>
  <c r="KP1178"/>
  <c r="KP1208" s="1"/>
  <c r="KP1209" s="1"/>
  <c r="MF1178"/>
  <c r="MF1208" s="1"/>
  <c r="MF1209" s="1"/>
  <c r="NV1178"/>
  <c r="NV1208" s="1"/>
  <c r="NV1209" s="1"/>
  <c r="PL1178"/>
  <c r="PL1208" s="1"/>
  <c r="PL1209" s="1"/>
  <c r="RB1178"/>
  <c r="RB1208" s="1"/>
  <c r="RB1209" s="1"/>
  <c r="SR1178"/>
  <c r="SR1208" s="1"/>
  <c r="SR1209" s="1"/>
  <c r="UH1178"/>
  <c r="UH1208" s="1"/>
  <c r="UH1209" s="1"/>
  <c r="VX1178"/>
  <c r="VX1208" s="1"/>
  <c r="VX1209" s="1"/>
  <c r="XN1178"/>
  <c r="XN1208" s="1"/>
  <c r="XN1209" s="1"/>
  <c r="ZD1178"/>
  <c r="ZD1208" s="1"/>
  <c r="AV1178"/>
  <c r="AV1208" s="1"/>
  <c r="AV1209" s="1"/>
  <c r="CL1178"/>
  <c r="CL1208" s="1"/>
  <c r="CL1209" s="1"/>
  <c r="EB1178"/>
  <c r="EB1208" s="1"/>
  <c r="EB1209" s="1"/>
  <c r="FR1178"/>
  <c r="FR1208" s="1"/>
  <c r="FR1209" s="1"/>
  <c r="HH1178"/>
  <c r="HH1208" s="1"/>
  <c r="HH1209" s="1"/>
  <c r="IX1178"/>
  <c r="IX1208" s="1"/>
  <c r="IX1209" s="1"/>
  <c r="KN1178"/>
  <c r="KN1208" s="1"/>
  <c r="KN1209" s="1"/>
  <c r="MD1178"/>
  <c r="MD1208" s="1"/>
  <c r="MD1209" s="1"/>
  <c r="NT1178"/>
  <c r="NT1208" s="1"/>
  <c r="NT1209" s="1"/>
  <c r="PJ1178"/>
  <c r="PJ1208" s="1"/>
  <c r="PJ1209" s="1"/>
  <c r="QZ1178"/>
  <c r="QZ1208" s="1"/>
  <c r="QZ1209" s="1"/>
  <c r="SP1178"/>
  <c r="SP1208" s="1"/>
  <c r="SP1209" s="1"/>
  <c r="UF1178"/>
  <c r="UF1208" s="1"/>
  <c r="UF1209" s="1"/>
  <c r="VV1178"/>
  <c r="VV1208" s="1"/>
  <c r="VV1209" s="1"/>
  <c r="XL1178"/>
  <c r="XL1208" s="1"/>
  <c r="XL1209" s="1"/>
  <c r="ZB1178"/>
  <c r="ZB1208" s="1"/>
  <c r="DK1234"/>
  <c r="QI1234"/>
  <c r="ZC1234"/>
  <c r="EC1224"/>
  <c r="IY1214"/>
  <c r="PK1234"/>
  <c r="VW1214"/>
  <c r="BA1234"/>
  <c r="BA1224"/>
  <c r="BA1214"/>
  <c r="EG1234"/>
  <c r="EG1224"/>
  <c r="EG1214"/>
  <c r="HM1234"/>
  <c r="HM1224"/>
  <c r="HM1214"/>
  <c r="KS1234"/>
  <c r="KS1224"/>
  <c r="KS1214"/>
  <c r="NY1234"/>
  <c r="NY1224"/>
  <c r="NY1214"/>
  <c r="RE1234"/>
  <c r="RE1224"/>
  <c r="RE1214"/>
  <c r="UK1234"/>
  <c r="UK1224"/>
  <c r="UK1214"/>
  <c r="XQ1234"/>
  <c r="XQ1224"/>
  <c r="XQ1214"/>
  <c r="AY1234"/>
  <c r="AY1224"/>
  <c r="AY1214"/>
  <c r="EE1234"/>
  <c r="EE1224"/>
  <c r="EE1214"/>
  <c r="HK1234"/>
  <c r="HK1224"/>
  <c r="HK1214"/>
  <c r="KQ1234"/>
  <c r="KQ1224"/>
  <c r="KQ1214"/>
  <c r="NW1234"/>
  <c r="NW1224"/>
  <c r="NW1214"/>
  <c r="RC1234"/>
  <c r="RC1224"/>
  <c r="RC1214"/>
  <c r="UI1234"/>
  <c r="UI1224"/>
  <c r="UI1214"/>
  <c r="XO1234"/>
  <c r="XO1224"/>
  <c r="XO1214"/>
  <c r="ZD1252"/>
  <c r="ZD1263" s="1"/>
  <c r="AX1252"/>
  <c r="AX1263" s="1"/>
  <c r="AX1264" s="1"/>
  <c r="CN1252"/>
  <c r="CN1263" s="1"/>
  <c r="CN1264" s="1"/>
  <c r="ED1252"/>
  <c r="ED1263" s="1"/>
  <c r="ED1264" s="1"/>
  <c r="FT1252"/>
  <c r="FT1263" s="1"/>
  <c r="FT1264" s="1"/>
  <c r="HJ1252"/>
  <c r="HJ1263" s="1"/>
  <c r="HJ1264" s="1"/>
  <c r="IZ1252"/>
  <c r="IZ1263" s="1"/>
  <c r="IZ1264" s="1"/>
  <c r="KP1252"/>
  <c r="KP1263" s="1"/>
  <c r="KP1264" s="1"/>
  <c r="MF1252"/>
  <c r="MF1263" s="1"/>
  <c r="MF1264" s="1"/>
  <c r="NV1252"/>
  <c r="NV1263" s="1"/>
  <c r="NV1264" s="1"/>
  <c r="PL1252"/>
  <c r="PL1263" s="1"/>
  <c r="PL1264" s="1"/>
  <c r="RB1252"/>
  <c r="RB1263" s="1"/>
  <c r="RB1264" s="1"/>
  <c r="SR1252"/>
  <c r="SR1263" s="1"/>
  <c r="SR1264" s="1"/>
  <c r="UH1252"/>
  <c r="UH1263" s="1"/>
  <c r="UH1264" s="1"/>
  <c r="VX1252"/>
  <c r="VX1263" s="1"/>
  <c r="VX1264" s="1"/>
  <c r="XN1252"/>
  <c r="XN1263" s="1"/>
  <c r="XN1264" s="1"/>
  <c r="ZB1252"/>
  <c r="ZB1263" s="1"/>
  <c r="AV1252"/>
  <c r="AV1263" s="1"/>
  <c r="AV1264" s="1"/>
  <c r="CL1252"/>
  <c r="CL1263" s="1"/>
  <c r="CL1264" s="1"/>
  <c r="EB1252"/>
  <c r="EB1263" s="1"/>
  <c r="EB1264" s="1"/>
  <c r="FR1252"/>
  <c r="FR1263" s="1"/>
  <c r="FR1264" s="1"/>
  <c r="HH1252"/>
  <c r="HH1263" s="1"/>
  <c r="HH1264" s="1"/>
  <c r="IX1252"/>
  <c r="IX1263" s="1"/>
  <c r="IX1264" s="1"/>
  <c r="KN1252"/>
  <c r="KN1263" s="1"/>
  <c r="KN1264" s="1"/>
  <c r="MD1252"/>
  <c r="MD1263" s="1"/>
  <c r="MD1264" s="1"/>
  <c r="NT1252"/>
  <c r="NT1263" s="1"/>
  <c r="NT1264" s="1"/>
  <c r="PJ1252"/>
  <c r="PJ1263" s="1"/>
  <c r="PJ1264" s="1"/>
  <c r="QZ1252"/>
  <c r="QZ1263" s="1"/>
  <c r="QZ1264" s="1"/>
  <c r="SP1252"/>
  <c r="SP1263" s="1"/>
  <c r="SP1264" s="1"/>
  <c r="UF1252"/>
  <c r="UF1263" s="1"/>
  <c r="UF1264" s="1"/>
  <c r="VV1252"/>
  <c r="VV1263" s="1"/>
  <c r="VV1264" s="1"/>
  <c r="XL1252"/>
  <c r="XL1263" s="1"/>
  <c r="XL1264" s="1"/>
  <c r="BS1224"/>
  <c r="BS1214"/>
  <c r="EY1224"/>
  <c r="EY1214"/>
  <c r="GO1224"/>
  <c r="IE1224"/>
  <c r="IE1214"/>
  <c r="LK1224"/>
  <c r="LK1214"/>
  <c r="OQ1224"/>
  <c r="OQ1214"/>
  <c r="RW1224"/>
  <c r="RW1214"/>
  <c r="TM1224"/>
  <c r="VC1224"/>
  <c r="VC1214"/>
  <c r="YI1234"/>
  <c r="YI1224"/>
  <c r="YI1214"/>
  <c r="BQ1224"/>
  <c r="BQ1214"/>
  <c r="EW1224"/>
  <c r="EW1214"/>
  <c r="GM1224"/>
  <c r="IC1224"/>
  <c r="IC1214"/>
  <c r="LI1224"/>
  <c r="LI1214"/>
  <c r="OO1224"/>
  <c r="OO1214"/>
  <c r="RU1224"/>
  <c r="RU1214"/>
  <c r="TK1224"/>
  <c r="VA1224"/>
  <c r="VA1214"/>
  <c r="YG1234"/>
  <c r="YG1224"/>
  <c r="YG1214"/>
  <c r="AC1178"/>
  <c r="AC1208" s="1"/>
  <c r="AC1209" s="1"/>
  <c r="BS1178"/>
  <c r="BS1208" s="1"/>
  <c r="BS1209" s="1"/>
  <c r="DI1178"/>
  <c r="DI1208" s="1"/>
  <c r="DI1209" s="1"/>
  <c r="EY1178"/>
  <c r="EY1208" s="1"/>
  <c r="EY1209" s="1"/>
  <c r="GO1178"/>
  <c r="GO1208" s="1"/>
  <c r="GO1209" s="1"/>
  <c r="IE1178"/>
  <c r="IE1208" s="1"/>
  <c r="IE1209" s="1"/>
  <c r="JU1178"/>
  <c r="JU1208" s="1"/>
  <c r="JU1209" s="1"/>
  <c r="LK1178"/>
  <c r="LK1208" s="1"/>
  <c r="LK1209" s="1"/>
  <c r="NA1178"/>
  <c r="NA1208" s="1"/>
  <c r="NA1209" s="1"/>
  <c r="OQ1178"/>
  <c r="OQ1208" s="1"/>
  <c r="OQ1209" s="1"/>
  <c r="QG1178"/>
  <c r="QG1208" s="1"/>
  <c r="QG1209" s="1"/>
  <c r="RW1178"/>
  <c r="RW1208" s="1"/>
  <c r="RW1209" s="1"/>
  <c r="TM1178"/>
  <c r="TM1208" s="1"/>
  <c r="TM1209" s="1"/>
  <c r="VC1178"/>
  <c r="VC1208" s="1"/>
  <c r="VC1209" s="1"/>
  <c r="WS1178"/>
  <c r="WS1208" s="1"/>
  <c r="WS1209" s="1"/>
  <c r="YI1178"/>
  <c r="YI1208" s="1"/>
  <c r="YI1209" s="1"/>
  <c r="AA1178"/>
  <c r="AA1208" s="1"/>
  <c r="AA1209" s="1"/>
  <c r="BQ1178"/>
  <c r="BQ1208" s="1"/>
  <c r="BQ1209" s="1"/>
  <c r="DG1178"/>
  <c r="DG1208" s="1"/>
  <c r="DG1209" s="1"/>
  <c r="EW1178"/>
  <c r="EW1208" s="1"/>
  <c r="EW1209" s="1"/>
  <c r="GM1178"/>
  <c r="GM1208" s="1"/>
  <c r="GM1209" s="1"/>
  <c r="IC1178"/>
  <c r="IC1208" s="1"/>
  <c r="IC1209" s="1"/>
  <c r="JS1178"/>
  <c r="JS1208" s="1"/>
  <c r="JS1209" s="1"/>
  <c r="LI1178"/>
  <c r="LI1208" s="1"/>
  <c r="LI1209" s="1"/>
  <c r="MY1178"/>
  <c r="MY1208" s="1"/>
  <c r="MY1209" s="1"/>
  <c r="OO1178"/>
  <c r="OO1208" s="1"/>
  <c r="OO1209" s="1"/>
  <c r="QE1178"/>
  <c r="QE1208" s="1"/>
  <c r="QE1209" s="1"/>
  <c r="RU1178"/>
  <c r="RU1208" s="1"/>
  <c r="RU1209" s="1"/>
  <c r="TK1178"/>
  <c r="TK1208" s="1"/>
  <c r="TK1209" s="1"/>
  <c r="VA1178"/>
  <c r="VA1208" s="1"/>
  <c r="VA1209" s="1"/>
  <c r="WQ1178"/>
  <c r="WQ1208" s="1"/>
  <c r="WQ1209" s="1"/>
  <c r="YG1178"/>
  <c r="YG1208" s="1"/>
  <c r="YG1209" s="1"/>
  <c r="CP1234"/>
  <c r="FV1234"/>
  <c r="JB1234"/>
  <c r="MH1234"/>
  <c r="PN1234"/>
  <c r="ST1234"/>
  <c r="VZ1234"/>
  <c r="ZF1234"/>
  <c r="ZF1224"/>
  <c r="ZF1214"/>
  <c r="BR1234"/>
  <c r="BR1224"/>
  <c r="BR1214"/>
  <c r="EX1234"/>
  <c r="EX1224"/>
  <c r="EX1214"/>
  <c r="ID1234"/>
  <c r="ID1224"/>
  <c r="ID1214"/>
  <c r="LJ1234"/>
  <c r="LJ1224"/>
  <c r="LJ1214"/>
  <c r="OP1234"/>
  <c r="OP1224"/>
  <c r="OP1214"/>
  <c r="RV1234"/>
  <c r="RV1224"/>
  <c r="RV1214"/>
  <c r="VB1234"/>
  <c r="VB1224"/>
  <c r="VB1214"/>
  <c r="YH1234"/>
  <c r="YH1224"/>
  <c r="YH1214"/>
  <c r="CP1194"/>
  <c r="EF1194"/>
  <c r="FV1194"/>
  <c r="JB1194"/>
  <c r="KR1194"/>
  <c r="MH1194"/>
  <c r="PN1194"/>
  <c r="RD1194"/>
  <c r="ST1194"/>
  <c r="VZ1194"/>
  <c r="XP1194"/>
  <c r="ZF1178"/>
  <c r="Z1196"/>
  <c r="AF1196" s="1"/>
  <c r="Z1198"/>
  <c r="AF1198" s="1"/>
  <c r="Z1200"/>
  <c r="AF1200" s="1"/>
  <c r="Z1202"/>
  <c r="AF1202" s="1"/>
  <c r="Z1204"/>
  <c r="AF1204" s="1"/>
  <c r="Z1179"/>
  <c r="AF1179" s="1"/>
  <c r="Z1181"/>
  <c r="AF1181" s="1"/>
  <c r="Z1183"/>
  <c r="AF1183" s="1"/>
  <c r="Z1185"/>
  <c r="AF1185" s="1"/>
  <c r="Z1187"/>
  <c r="AF1187" s="1"/>
  <c r="Z1189"/>
  <c r="AF1189" s="1"/>
  <c r="Z1191"/>
  <c r="AF1191" s="1"/>
  <c r="Z1180"/>
  <c r="AF1180" s="1"/>
  <c r="Z1195"/>
  <c r="AF1195" s="1"/>
  <c r="Z1197"/>
  <c r="AF1197" s="1"/>
  <c r="Z1199"/>
  <c r="AF1199" s="1"/>
  <c r="Z1201"/>
  <c r="AF1201" s="1"/>
  <c r="Z1203"/>
  <c r="AF1203" s="1"/>
  <c r="Z1182"/>
  <c r="AF1182" s="1"/>
  <c r="Z1184"/>
  <c r="AF1184" s="1"/>
  <c r="Z1186"/>
  <c r="AF1186" s="1"/>
  <c r="Z1188"/>
  <c r="AF1188" s="1"/>
  <c r="Z1190"/>
  <c r="AF1190" s="1"/>
  <c r="Z1192"/>
  <c r="AF1192" s="1"/>
  <c r="DF1196"/>
  <c r="DL1196" s="1"/>
  <c r="DF1198"/>
  <c r="DL1198" s="1"/>
  <c r="DF1200"/>
  <c r="DL1200" s="1"/>
  <c r="DF1202"/>
  <c r="DL1202" s="1"/>
  <c r="DF1204"/>
  <c r="DL1204" s="1"/>
  <c r="DF1179"/>
  <c r="DL1179" s="1"/>
  <c r="DF1181"/>
  <c r="DL1181" s="1"/>
  <c r="DF1183"/>
  <c r="DL1183" s="1"/>
  <c r="DF1185"/>
  <c r="DL1185" s="1"/>
  <c r="DF1187"/>
  <c r="DL1187" s="1"/>
  <c r="DF1189"/>
  <c r="DL1189" s="1"/>
  <c r="DF1191"/>
  <c r="DL1191" s="1"/>
  <c r="DF1180"/>
  <c r="DL1180" s="1"/>
  <c r="DF1195"/>
  <c r="DL1195" s="1"/>
  <c r="DF1197"/>
  <c r="DL1197" s="1"/>
  <c r="DF1199"/>
  <c r="DL1199" s="1"/>
  <c r="DF1201"/>
  <c r="DL1201" s="1"/>
  <c r="DF1203"/>
  <c r="DL1203" s="1"/>
  <c r="DF1182"/>
  <c r="DL1182" s="1"/>
  <c r="DF1184"/>
  <c r="DL1184" s="1"/>
  <c r="DF1186"/>
  <c r="DL1186" s="1"/>
  <c r="DF1188"/>
  <c r="DL1188" s="1"/>
  <c r="DF1190"/>
  <c r="DL1190" s="1"/>
  <c r="DF1192"/>
  <c r="DL1192" s="1"/>
  <c r="GL1196"/>
  <c r="GR1196" s="1"/>
  <c r="GL1198"/>
  <c r="GR1198" s="1"/>
  <c r="GL1200"/>
  <c r="GR1200" s="1"/>
  <c r="GL1202"/>
  <c r="GR1202" s="1"/>
  <c r="GL1204"/>
  <c r="GR1204" s="1"/>
  <c r="GL1179"/>
  <c r="GR1179" s="1"/>
  <c r="GL1181"/>
  <c r="GR1181" s="1"/>
  <c r="GL1183"/>
  <c r="GR1183" s="1"/>
  <c r="GL1185"/>
  <c r="GR1185" s="1"/>
  <c r="GL1187"/>
  <c r="GR1187" s="1"/>
  <c r="GL1189"/>
  <c r="GR1189" s="1"/>
  <c r="GL1191"/>
  <c r="GR1191" s="1"/>
  <c r="GL1180"/>
  <c r="GR1180" s="1"/>
  <c r="GL1195"/>
  <c r="GR1195" s="1"/>
  <c r="GL1197"/>
  <c r="GR1197" s="1"/>
  <c r="GL1199"/>
  <c r="GR1199" s="1"/>
  <c r="GL1201"/>
  <c r="GR1201" s="1"/>
  <c r="GL1203"/>
  <c r="GR1203" s="1"/>
  <c r="GL1182"/>
  <c r="GR1182" s="1"/>
  <c r="GL1184"/>
  <c r="GR1184" s="1"/>
  <c r="GL1186"/>
  <c r="GR1186" s="1"/>
  <c r="GL1188"/>
  <c r="GR1188" s="1"/>
  <c r="GL1190"/>
  <c r="GR1190" s="1"/>
  <c r="GL1192"/>
  <c r="GR1192" s="1"/>
  <c r="JR1196"/>
  <c r="JX1196" s="1"/>
  <c r="JR1198"/>
  <c r="JX1198" s="1"/>
  <c r="JR1200"/>
  <c r="JX1200" s="1"/>
  <c r="JR1202"/>
  <c r="JX1202" s="1"/>
  <c r="JR1204"/>
  <c r="JX1204" s="1"/>
  <c r="JR1179"/>
  <c r="JX1179" s="1"/>
  <c r="JR1181"/>
  <c r="JX1181" s="1"/>
  <c r="JR1183"/>
  <c r="JX1183" s="1"/>
  <c r="JR1185"/>
  <c r="JX1185" s="1"/>
  <c r="JR1187"/>
  <c r="JX1187" s="1"/>
  <c r="JR1189"/>
  <c r="JX1189" s="1"/>
  <c r="JR1191"/>
  <c r="JX1191" s="1"/>
  <c r="JR1180"/>
  <c r="JX1180" s="1"/>
  <c r="JR1195"/>
  <c r="JX1195" s="1"/>
  <c r="JR1197"/>
  <c r="JX1197" s="1"/>
  <c r="JR1199"/>
  <c r="JX1199" s="1"/>
  <c r="JR1201"/>
  <c r="JX1201" s="1"/>
  <c r="JR1203"/>
  <c r="JX1203" s="1"/>
  <c r="JR1182"/>
  <c r="JX1182" s="1"/>
  <c r="JR1184"/>
  <c r="JX1184" s="1"/>
  <c r="JR1186"/>
  <c r="JX1186" s="1"/>
  <c r="JR1188"/>
  <c r="JX1188" s="1"/>
  <c r="JR1190"/>
  <c r="JX1190" s="1"/>
  <c r="JR1192"/>
  <c r="JX1192" s="1"/>
  <c r="MX1196"/>
  <c r="ND1196" s="1"/>
  <c r="MX1198"/>
  <c r="ND1198" s="1"/>
  <c r="MX1200"/>
  <c r="ND1200" s="1"/>
  <c r="MX1202"/>
  <c r="ND1202" s="1"/>
  <c r="MX1204"/>
  <c r="ND1204" s="1"/>
  <c r="MX1179"/>
  <c r="ND1179" s="1"/>
  <c r="MX1181"/>
  <c r="ND1181" s="1"/>
  <c r="MX1183"/>
  <c r="ND1183" s="1"/>
  <c r="MX1185"/>
  <c r="ND1185" s="1"/>
  <c r="MX1187"/>
  <c r="ND1187" s="1"/>
  <c r="MX1189"/>
  <c r="ND1189" s="1"/>
  <c r="MX1191"/>
  <c r="ND1191" s="1"/>
  <c r="MX1180"/>
  <c r="ND1180" s="1"/>
  <c r="MX1195"/>
  <c r="ND1195" s="1"/>
  <c r="MX1197"/>
  <c r="ND1197" s="1"/>
  <c r="MX1199"/>
  <c r="ND1199" s="1"/>
  <c r="MX1201"/>
  <c r="ND1201" s="1"/>
  <c r="MX1203"/>
  <c r="ND1203" s="1"/>
  <c r="MX1182"/>
  <c r="ND1182" s="1"/>
  <c r="MX1184"/>
  <c r="ND1184" s="1"/>
  <c r="MX1186"/>
  <c r="ND1186" s="1"/>
  <c r="MX1188"/>
  <c r="ND1188" s="1"/>
  <c r="MX1190"/>
  <c r="ND1190" s="1"/>
  <c r="MX1192"/>
  <c r="ND1192" s="1"/>
  <c r="QD1196"/>
  <c r="QJ1196" s="1"/>
  <c r="QD1198"/>
  <c r="QJ1198" s="1"/>
  <c r="QD1200"/>
  <c r="QJ1200" s="1"/>
  <c r="QD1202"/>
  <c r="QJ1202" s="1"/>
  <c r="QD1204"/>
  <c r="QJ1204" s="1"/>
  <c r="QD1179"/>
  <c r="QJ1179" s="1"/>
  <c r="QD1181"/>
  <c r="QJ1181" s="1"/>
  <c r="QD1183"/>
  <c r="QJ1183" s="1"/>
  <c r="QD1185"/>
  <c r="QJ1185" s="1"/>
  <c r="QD1187"/>
  <c r="QJ1187" s="1"/>
  <c r="QD1189"/>
  <c r="QJ1189" s="1"/>
  <c r="QD1191"/>
  <c r="QJ1191" s="1"/>
  <c r="QD1180"/>
  <c r="QJ1180" s="1"/>
  <c r="QD1195"/>
  <c r="QJ1195" s="1"/>
  <c r="QD1197"/>
  <c r="QJ1197" s="1"/>
  <c r="QD1199"/>
  <c r="QJ1199" s="1"/>
  <c r="QD1201"/>
  <c r="QJ1201" s="1"/>
  <c r="QD1203"/>
  <c r="QJ1203" s="1"/>
  <c r="QD1182"/>
  <c r="QJ1182" s="1"/>
  <c r="QD1184"/>
  <c r="QJ1184" s="1"/>
  <c r="QD1186"/>
  <c r="QJ1186" s="1"/>
  <c r="QD1188"/>
  <c r="QJ1188" s="1"/>
  <c r="QD1190"/>
  <c r="QJ1190" s="1"/>
  <c r="QD1192"/>
  <c r="QJ1192" s="1"/>
  <c r="TJ1196"/>
  <c r="TP1196" s="1"/>
  <c r="TJ1198"/>
  <c r="TP1198" s="1"/>
  <c r="TJ1200"/>
  <c r="TP1200" s="1"/>
  <c r="TJ1202"/>
  <c r="TP1202" s="1"/>
  <c r="TJ1204"/>
  <c r="TP1204" s="1"/>
  <c r="TJ1179"/>
  <c r="TP1179" s="1"/>
  <c r="TJ1181"/>
  <c r="TP1181" s="1"/>
  <c r="TJ1183"/>
  <c r="TP1183" s="1"/>
  <c r="TJ1185"/>
  <c r="TP1185" s="1"/>
  <c r="TJ1187"/>
  <c r="TP1187" s="1"/>
  <c r="TJ1189"/>
  <c r="TP1189" s="1"/>
  <c r="TJ1191"/>
  <c r="TP1191" s="1"/>
  <c r="TJ1180"/>
  <c r="TP1180" s="1"/>
  <c r="TJ1195"/>
  <c r="TP1195" s="1"/>
  <c r="TJ1197"/>
  <c r="TP1197" s="1"/>
  <c r="TJ1199"/>
  <c r="TP1199" s="1"/>
  <c r="TJ1201"/>
  <c r="TP1201" s="1"/>
  <c r="TJ1203"/>
  <c r="TP1203" s="1"/>
  <c r="TJ1182"/>
  <c r="TP1182" s="1"/>
  <c r="TJ1184"/>
  <c r="TP1184" s="1"/>
  <c r="TJ1186"/>
  <c r="TP1186" s="1"/>
  <c r="TJ1188"/>
  <c r="TP1188" s="1"/>
  <c r="TJ1190"/>
  <c r="TP1190" s="1"/>
  <c r="TJ1192"/>
  <c r="TP1192" s="1"/>
  <c r="WP1196"/>
  <c r="WV1196" s="1"/>
  <c r="WP1198"/>
  <c r="WV1198" s="1"/>
  <c r="WP1200"/>
  <c r="WV1200" s="1"/>
  <c r="WP1202"/>
  <c r="WV1202" s="1"/>
  <c r="WP1204"/>
  <c r="WV1204" s="1"/>
  <c r="WP1179"/>
  <c r="WV1179" s="1"/>
  <c r="WP1181"/>
  <c r="WV1181" s="1"/>
  <c r="WP1183"/>
  <c r="WV1183" s="1"/>
  <c r="WP1185"/>
  <c r="WV1185" s="1"/>
  <c r="WP1187"/>
  <c r="WV1187" s="1"/>
  <c r="WP1189"/>
  <c r="WV1189" s="1"/>
  <c r="WP1191"/>
  <c r="WV1191" s="1"/>
  <c r="WP1180"/>
  <c r="WV1180" s="1"/>
  <c r="WP1195"/>
  <c r="WV1195" s="1"/>
  <c r="WP1197"/>
  <c r="WV1197" s="1"/>
  <c r="WP1199"/>
  <c r="WV1199" s="1"/>
  <c r="WP1201"/>
  <c r="WV1201" s="1"/>
  <c r="WP1203"/>
  <c r="WV1203" s="1"/>
  <c r="WP1182"/>
  <c r="WV1182" s="1"/>
  <c r="WP1184"/>
  <c r="WV1184" s="1"/>
  <c r="WP1186"/>
  <c r="WV1186" s="1"/>
  <c r="WP1188"/>
  <c r="WV1188" s="1"/>
  <c r="WP1190"/>
  <c r="WV1190" s="1"/>
  <c r="WP1192"/>
  <c r="WV1192" s="1"/>
  <c r="X1196"/>
  <c r="AD1196" s="1"/>
  <c r="X1198"/>
  <c r="AD1198" s="1"/>
  <c r="X1200"/>
  <c r="AD1200" s="1"/>
  <c r="X1202"/>
  <c r="AD1202" s="1"/>
  <c r="X1204"/>
  <c r="AD1204" s="1"/>
  <c r="X1179"/>
  <c r="AD1179" s="1"/>
  <c r="X1181"/>
  <c r="AD1181" s="1"/>
  <c r="X1183"/>
  <c r="AD1183" s="1"/>
  <c r="X1185"/>
  <c r="AD1185" s="1"/>
  <c r="X1187"/>
  <c r="AD1187" s="1"/>
  <c r="X1189"/>
  <c r="AD1189" s="1"/>
  <c r="X1191"/>
  <c r="AD1191" s="1"/>
  <c r="X1180"/>
  <c r="AD1180" s="1"/>
  <c r="X1195"/>
  <c r="AD1195" s="1"/>
  <c r="X1197"/>
  <c r="AD1197" s="1"/>
  <c r="X1199"/>
  <c r="AD1199" s="1"/>
  <c r="X1201"/>
  <c r="AD1201" s="1"/>
  <c r="X1203"/>
  <c r="AD1203" s="1"/>
  <c r="X1182"/>
  <c r="AD1182" s="1"/>
  <c r="X1184"/>
  <c r="AD1184" s="1"/>
  <c r="X1186"/>
  <c r="AD1186" s="1"/>
  <c r="X1188"/>
  <c r="AD1188" s="1"/>
  <c r="X1190"/>
  <c r="AD1190" s="1"/>
  <c r="X1192"/>
  <c r="AD1192" s="1"/>
  <c r="DD1196"/>
  <c r="DJ1196" s="1"/>
  <c r="DD1198"/>
  <c r="DJ1198" s="1"/>
  <c r="DD1200"/>
  <c r="DJ1200" s="1"/>
  <c r="DD1202"/>
  <c r="DJ1202" s="1"/>
  <c r="DD1204"/>
  <c r="DJ1204" s="1"/>
  <c r="DD1179"/>
  <c r="DJ1179" s="1"/>
  <c r="DD1181"/>
  <c r="DJ1181" s="1"/>
  <c r="DD1183"/>
  <c r="DJ1183" s="1"/>
  <c r="DD1185"/>
  <c r="DJ1185" s="1"/>
  <c r="DD1187"/>
  <c r="DJ1187" s="1"/>
  <c r="DD1189"/>
  <c r="DJ1189" s="1"/>
  <c r="DD1191"/>
  <c r="DJ1191" s="1"/>
  <c r="DD1180"/>
  <c r="DJ1180" s="1"/>
  <c r="DD1195"/>
  <c r="DJ1195" s="1"/>
  <c r="DD1197"/>
  <c r="DJ1197" s="1"/>
  <c r="DD1199"/>
  <c r="DJ1199" s="1"/>
  <c r="DD1201"/>
  <c r="DJ1201" s="1"/>
  <c r="DD1203"/>
  <c r="DJ1203" s="1"/>
  <c r="DD1182"/>
  <c r="DJ1182" s="1"/>
  <c r="DD1184"/>
  <c r="DJ1184" s="1"/>
  <c r="DD1186"/>
  <c r="DJ1186" s="1"/>
  <c r="DD1188"/>
  <c r="DJ1188" s="1"/>
  <c r="DD1190"/>
  <c r="DJ1190" s="1"/>
  <c r="DD1192"/>
  <c r="DJ1192" s="1"/>
  <c r="GJ1196"/>
  <c r="GP1196" s="1"/>
  <c r="GJ1198"/>
  <c r="GP1198" s="1"/>
  <c r="GJ1200"/>
  <c r="GP1200" s="1"/>
  <c r="GJ1202"/>
  <c r="GP1202" s="1"/>
  <c r="GJ1204"/>
  <c r="GP1204" s="1"/>
  <c r="GJ1179"/>
  <c r="GP1179" s="1"/>
  <c r="GJ1181"/>
  <c r="GP1181" s="1"/>
  <c r="GJ1183"/>
  <c r="GP1183" s="1"/>
  <c r="GJ1185"/>
  <c r="GP1185" s="1"/>
  <c r="GJ1187"/>
  <c r="GP1187" s="1"/>
  <c r="GJ1189"/>
  <c r="GP1189" s="1"/>
  <c r="GJ1191"/>
  <c r="GP1191" s="1"/>
  <c r="GJ1180"/>
  <c r="GP1180" s="1"/>
  <c r="GJ1195"/>
  <c r="GP1195" s="1"/>
  <c r="GJ1197"/>
  <c r="GP1197" s="1"/>
  <c r="GJ1199"/>
  <c r="GP1199" s="1"/>
  <c r="GJ1201"/>
  <c r="GP1201" s="1"/>
  <c r="GJ1203"/>
  <c r="GP1203" s="1"/>
  <c r="GJ1182"/>
  <c r="GP1182" s="1"/>
  <c r="GJ1184"/>
  <c r="GP1184" s="1"/>
  <c r="GJ1186"/>
  <c r="GP1186" s="1"/>
  <c r="GJ1188"/>
  <c r="GP1188" s="1"/>
  <c r="GJ1190"/>
  <c r="GP1190" s="1"/>
  <c r="GJ1192"/>
  <c r="GP1192" s="1"/>
  <c r="JP1196"/>
  <c r="JV1196" s="1"/>
  <c r="JP1198"/>
  <c r="JV1198" s="1"/>
  <c r="JP1200"/>
  <c r="JV1200" s="1"/>
  <c r="JP1202"/>
  <c r="JV1202" s="1"/>
  <c r="JP1204"/>
  <c r="JV1204" s="1"/>
  <c r="JP1179"/>
  <c r="JV1179" s="1"/>
  <c r="JP1181"/>
  <c r="JV1181" s="1"/>
  <c r="JP1183"/>
  <c r="JV1183" s="1"/>
  <c r="JP1185"/>
  <c r="JV1185" s="1"/>
  <c r="JP1187"/>
  <c r="JV1187" s="1"/>
  <c r="JP1189"/>
  <c r="JV1189" s="1"/>
  <c r="JP1191"/>
  <c r="JV1191" s="1"/>
  <c r="JP1180"/>
  <c r="JV1180" s="1"/>
  <c r="JP1195"/>
  <c r="JV1195" s="1"/>
  <c r="JP1197"/>
  <c r="JV1197" s="1"/>
  <c r="JP1199"/>
  <c r="JV1199" s="1"/>
  <c r="JP1201"/>
  <c r="JV1201" s="1"/>
  <c r="JP1203"/>
  <c r="JV1203" s="1"/>
  <c r="JP1182"/>
  <c r="JV1182" s="1"/>
  <c r="JP1184"/>
  <c r="JV1184" s="1"/>
  <c r="JP1186"/>
  <c r="JV1186" s="1"/>
  <c r="JP1188"/>
  <c r="JV1188" s="1"/>
  <c r="JP1190"/>
  <c r="JV1190" s="1"/>
  <c r="JP1192"/>
  <c r="JV1192" s="1"/>
  <c r="MV1196"/>
  <c r="NB1196" s="1"/>
  <c r="MV1198"/>
  <c r="NB1198" s="1"/>
  <c r="MV1200"/>
  <c r="NB1200" s="1"/>
  <c r="MV1202"/>
  <c r="NB1202" s="1"/>
  <c r="MV1204"/>
  <c r="NB1204" s="1"/>
  <c r="MV1179"/>
  <c r="NB1179" s="1"/>
  <c r="MV1181"/>
  <c r="NB1181" s="1"/>
  <c r="MV1183"/>
  <c r="NB1183" s="1"/>
  <c r="MV1185"/>
  <c r="NB1185" s="1"/>
  <c r="MV1187"/>
  <c r="NB1187" s="1"/>
  <c r="MV1189"/>
  <c r="NB1189" s="1"/>
  <c r="MV1191"/>
  <c r="NB1191" s="1"/>
  <c r="MV1180"/>
  <c r="NB1180" s="1"/>
  <c r="MV1195"/>
  <c r="NB1195" s="1"/>
  <c r="MV1197"/>
  <c r="NB1197" s="1"/>
  <c r="MV1199"/>
  <c r="NB1199" s="1"/>
  <c r="MV1201"/>
  <c r="NB1201" s="1"/>
  <c r="MV1203"/>
  <c r="NB1203" s="1"/>
  <c r="MV1182"/>
  <c r="NB1182" s="1"/>
  <c r="MV1184"/>
  <c r="NB1184" s="1"/>
  <c r="MV1186"/>
  <c r="NB1186" s="1"/>
  <c r="MV1188"/>
  <c r="NB1188" s="1"/>
  <c r="MV1190"/>
  <c r="NB1190" s="1"/>
  <c r="MV1192"/>
  <c r="NB1192" s="1"/>
  <c r="QB1196"/>
  <c r="QH1196" s="1"/>
  <c r="QB1198"/>
  <c r="QH1198" s="1"/>
  <c r="QB1200"/>
  <c r="QH1200" s="1"/>
  <c r="QB1202"/>
  <c r="QH1202" s="1"/>
  <c r="QB1204"/>
  <c r="QH1204" s="1"/>
  <c r="QB1179"/>
  <c r="QH1179" s="1"/>
  <c r="QB1181"/>
  <c r="QH1181" s="1"/>
  <c r="QB1183"/>
  <c r="QH1183" s="1"/>
  <c r="QB1185"/>
  <c r="QH1185" s="1"/>
  <c r="QB1187"/>
  <c r="QH1187" s="1"/>
  <c r="QB1189"/>
  <c r="QH1189" s="1"/>
  <c r="QB1191"/>
  <c r="QH1191" s="1"/>
  <c r="QB1180"/>
  <c r="QH1180" s="1"/>
  <c r="QB1195"/>
  <c r="QH1195" s="1"/>
  <c r="QB1197"/>
  <c r="QH1197" s="1"/>
  <c r="QB1199"/>
  <c r="QH1199" s="1"/>
  <c r="QB1201"/>
  <c r="QH1201" s="1"/>
  <c r="QB1203"/>
  <c r="QH1203" s="1"/>
  <c r="QB1182"/>
  <c r="QH1182" s="1"/>
  <c r="QB1184"/>
  <c r="QH1184" s="1"/>
  <c r="QB1186"/>
  <c r="QH1186" s="1"/>
  <c r="QB1188"/>
  <c r="QH1188" s="1"/>
  <c r="QB1190"/>
  <c r="QH1190" s="1"/>
  <c r="QB1192"/>
  <c r="QH1192" s="1"/>
  <c r="TH1196"/>
  <c r="TN1196" s="1"/>
  <c r="TH1198"/>
  <c r="TN1198" s="1"/>
  <c r="TH1200"/>
  <c r="TN1200" s="1"/>
  <c r="TH1202"/>
  <c r="TN1202" s="1"/>
  <c r="TH1204"/>
  <c r="TN1204" s="1"/>
  <c r="TH1179"/>
  <c r="TN1179" s="1"/>
  <c r="TH1181"/>
  <c r="TN1181" s="1"/>
  <c r="TH1183"/>
  <c r="TN1183" s="1"/>
  <c r="TH1185"/>
  <c r="TN1185" s="1"/>
  <c r="TH1187"/>
  <c r="TN1187" s="1"/>
  <c r="TH1189"/>
  <c r="TN1189" s="1"/>
  <c r="TH1191"/>
  <c r="TN1191" s="1"/>
  <c r="TH1180"/>
  <c r="TN1180" s="1"/>
  <c r="TH1195"/>
  <c r="TN1195" s="1"/>
  <c r="TH1197"/>
  <c r="TN1197" s="1"/>
  <c r="TH1199"/>
  <c r="TN1199" s="1"/>
  <c r="TH1201"/>
  <c r="TN1201" s="1"/>
  <c r="TH1203"/>
  <c r="TN1203" s="1"/>
  <c r="TH1182"/>
  <c r="TN1182" s="1"/>
  <c r="TH1184"/>
  <c r="TN1184" s="1"/>
  <c r="TH1186"/>
  <c r="TN1186" s="1"/>
  <c r="TH1188"/>
  <c r="TN1188" s="1"/>
  <c r="TH1190"/>
  <c r="TN1190" s="1"/>
  <c r="TH1192"/>
  <c r="TN1192" s="1"/>
  <c r="WN1196"/>
  <c r="WT1196" s="1"/>
  <c r="WN1198"/>
  <c r="WT1198" s="1"/>
  <c r="WN1200"/>
  <c r="WT1200" s="1"/>
  <c r="WN1202"/>
  <c r="WT1202" s="1"/>
  <c r="WN1204"/>
  <c r="WT1204" s="1"/>
  <c r="WN1179"/>
  <c r="WT1179" s="1"/>
  <c r="WN1181"/>
  <c r="WT1181" s="1"/>
  <c r="WN1183"/>
  <c r="WT1183" s="1"/>
  <c r="WN1185"/>
  <c r="WT1185" s="1"/>
  <c r="WN1187"/>
  <c r="WT1187" s="1"/>
  <c r="WN1189"/>
  <c r="WT1189" s="1"/>
  <c r="WN1191"/>
  <c r="WT1191" s="1"/>
  <c r="WN1180"/>
  <c r="WT1180" s="1"/>
  <c r="WN1195"/>
  <c r="WT1195" s="1"/>
  <c r="WN1197"/>
  <c r="WT1197" s="1"/>
  <c r="WN1199"/>
  <c r="WT1199" s="1"/>
  <c r="WN1201"/>
  <c r="WT1201" s="1"/>
  <c r="WN1203"/>
  <c r="WT1203" s="1"/>
  <c r="WN1182"/>
  <c r="WT1182" s="1"/>
  <c r="WN1184"/>
  <c r="WT1184" s="1"/>
  <c r="WN1186"/>
  <c r="WT1186" s="1"/>
  <c r="WN1188"/>
  <c r="WT1188" s="1"/>
  <c r="WN1190"/>
  <c r="WT1190" s="1"/>
  <c r="WN1192"/>
  <c r="WT1192" s="1"/>
  <c r="Y1195"/>
  <c r="AE1195" s="1"/>
  <c r="Y1197"/>
  <c r="AE1197" s="1"/>
  <c r="Y1199"/>
  <c r="AE1199" s="1"/>
  <c r="Y1201"/>
  <c r="AE1201" s="1"/>
  <c r="Y1203"/>
  <c r="AE1203" s="1"/>
  <c r="Y1180"/>
  <c r="AE1180" s="1"/>
  <c r="Y1182"/>
  <c r="AE1182" s="1"/>
  <c r="Y1184"/>
  <c r="AE1184" s="1"/>
  <c r="Y1186"/>
  <c r="AE1186" s="1"/>
  <c r="Y1188"/>
  <c r="AE1188" s="1"/>
  <c r="Y1190"/>
  <c r="AE1190" s="1"/>
  <c r="Y1192"/>
  <c r="AE1192" s="1"/>
  <c r="Y1179"/>
  <c r="AE1179" s="1"/>
  <c r="Y1196"/>
  <c r="AE1196" s="1"/>
  <c r="Y1198"/>
  <c r="AE1198" s="1"/>
  <c r="Y1200"/>
  <c r="AE1200" s="1"/>
  <c r="Y1202"/>
  <c r="AE1202" s="1"/>
  <c r="Y1204"/>
  <c r="AE1204" s="1"/>
  <c r="Y1181"/>
  <c r="AE1181" s="1"/>
  <c r="Y1183"/>
  <c r="AE1183" s="1"/>
  <c r="Y1185"/>
  <c r="AE1185" s="1"/>
  <c r="Y1187"/>
  <c r="AE1187" s="1"/>
  <c r="Y1189"/>
  <c r="AE1189" s="1"/>
  <c r="Y1191"/>
  <c r="AE1191" s="1"/>
  <c r="DE1195"/>
  <c r="DK1195" s="1"/>
  <c r="DE1197"/>
  <c r="DK1197" s="1"/>
  <c r="DE1199"/>
  <c r="DK1199" s="1"/>
  <c r="DE1201"/>
  <c r="DK1201" s="1"/>
  <c r="DE1203"/>
  <c r="DK1203" s="1"/>
  <c r="DE1180"/>
  <c r="DK1180" s="1"/>
  <c r="DE1182"/>
  <c r="DK1182" s="1"/>
  <c r="DE1184"/>
  <c r="DK1184" s="1"/>
  <c r="DE1186"/>
  <c r="DK1186" s="1"/>
  <c r="DE1188"/>
  <c r="DK1188" s="1"/>
  <c r="DE1190"/>
  <c r="DK1190" s="1"/>
  <c r="DE1192"/>
  <c r="DK1192" s="1"/>
  <c r="DE1179"/>
  <c r="DK1179" s="1"/>
  <c r="DE1196"/>
  <c r="DK1196" s="1"/>
  <c r="DE1198"/>
  <c r="DK1198" s="1"/>
  <c r="DE1200"/>
  <c r="DK1200" s="1"/>
  <c r="DE1202"/>
  <c r="DK1202" s="1"/>
  <c r="DE1204"/>
  <c r="DK1204" s="1"/>
  <c r="DE1181"/>
  <c r="DK1181" s="1"/>
  <c r="DE1183"/>
  <c r="DK1183" s="1"/>
  <c r="DE1185"/>
  <c r="DK1185" s="1"/>
  <c r="DE1187"/>
  <c r="DK1187" s="1"/>
  <c r="DE1189"/>
  <c r="DK1189" s="1"/>
  <c r="DE1191"/>
  <c r="DK1191" s="1"/>
  <c r="GK1195"/>
  <c r="GQ1195" s="1"/>
  <c r="GK1197"/>
  <c r="GQ1197" s="1"/>
  <c r="GK1199"/>
  <c r="GQ1199" s="1"/>
  <c r="GK1201"/>
  <c r="GQ1201" s="1"/>
  <c r="GK1203"/>
  <c r="GQ1203" s="1"/>
  <c r="GK1180"/>
  <c r="GQ1180" s="1"/>
  <c r="GK1182"/>
  <c r="GQ1182" s="1"/>
  <c r="GK1184"/>
  <c r="GQ1184" s="1"/>
  <c r="GK1186"/>
  <c r="GQ1186" s="1"/>
  <c r="GK1188"/>
  <c r="GQ1188" s="1"/>
  <c r="GK1190"/>
  <c r="GQ1190" s="1"/>
  <c r="GK1192"/>
  <c r="GQ1192" s="1"/>
  <c r="GK1179"/>
  <c r="GQ1179" s="1"/>
  <c r="GK1196"/>
  <c r="GQ1196" s="1"/>
  <c r="GK1198"/>
  <c r="GQ1198" s="1"/>
  <c r="GK1200"/>
  <c r="GQ1200" s="1"/>
  <c r="GK1202"/>
  <c r="GQ1202" s="1"/>
  <c r="GK1204"/>
  <c r="GQ1204" s="1"/>
  <c r="GK1181"/>
  <c r="GQ1181" s="1"/>
  <c r="GK1183"/>
  <c r="GQ1183" s="1"/>
  <c r="GK1185"/>
  <c r="GQ1185" s="1"/>
  <c r="GK1187"/>
  <c r="GQ1187" s="1"/>
  <c r="GK1189"/>
  <c r="GQ1189" s="1"/>
  <c r="GK1191"/>
  <c r="GQ1191" s="1"/>
  <c r="JQ1195"/>
  <c r="JW1195" s="1"/>
  <c r="JQ1197"/>
  <c r="JW1197" s="1"/>
  <c r="JQ1199"/>
  <c r="JW1199" s="1"/>
  <c r="JQ1201"/>
  <c r="JW1201" s="1"/>
  <c r="JQ1203"/>
  <c r="JW1203" s="1"/>
  <c r="JQ1180"/>
  <c r="JW1180" s="1"/>
  <c r="JQ1182"/>
  <c r="JW1182" s="1"/>
  <c r="JQ1184"/>
  <c r="JW1184" s="1"/>
  <c r="JQ1186"/>
  <c r="JW1186" s="1"/>
  <c r="JQ1188"/>
  <c r="JW1188" s="1"/>
  <c r="JQ1190"/>
  <c r="JW1190" s="1"/>
  <c r="JQ1192"/>
  <c r="JW1192" s="1"/>
  <c r="JQ1179"/>
  <c r="JW1179" s="1"/>
  <c r="JQ1196"/>
  <c r="JW1196" s="1"/>
  <c r="JQ1198"/>
  <c r="JW1198" s="1"/>
  <c r="JQ1200"/>
  <c r="JW1200" s="1"/>
  <c r="JQ1202"/>
  <c r="JW1202" s="1"/>
  <c r="JQ1204"/>
  <c r="JW1204" s="1"/>
  <c r="JQ1181"/>
  <c r="JW1181" s="1"/>
  <c r="JQ1183"/>
  <c r="JW1183" s="1"/>
  <c r="JQ1185"/>
  <c r="JW1185" s="1"/>
  <c r="JQ1187"/>
  <c r="JW1187" s="1"/>
  <c r="JQ1189"/>
  <c r="JW1189" s="1"/>
  <c r="JQ1191"/>
  <c r="JW1191" s="1"/>
  <c r="MW1195"/>
  <c r="NC1195" s="1"/>
  <c r="MW1197"/>
  <c r="NC1197" s="1"/>
  <c r="MW1199"/>
  <c r="NC1199" s="1"/>
  <c r="MW1201"/>
  <c r="NC1201" s="1"/>
  <c r="MW1203"/>
  <c r="NC1203" s="1"/>
  <c r="MW1180"/>
  <c r="NC1180" s="1"/>
  <c r="MW1182"/>
  <c r="NC1182" s="1"/>
  <c r="MW1184"/>
  <c r="NC1184" s="1"/>
  <c r="MW1186"/>
  <c r="NC1186" s="1"/>
  <c r="MW1188"/>
  <c r="NC1188" s="1"/>
  <c r="MW1190"/>
  <c r="NC1190" s="1"/>
  <c r="MW1192"/>
  <c r="NC1192" s="1"/>
  <c r="MW1179"/>
  <c r="NC1179" s="1"/>
  <c r="MW1196"/>
  <c r="NC1196" s="1"/>
  <c r="MW1198"/>
  <c r="NC1198" s="1"/>
  <c r="MW1200"/>
  <c r="NC1200" s="1"/>
  <c r="MW1202"/>
  <c r="NC1202" s="1"/>
  <c r="MW1204"/>
  <c r="NC1204" s="1"/>
  <c r="MW1181"/>
  <c r="NC1181" s="1"/>
  <c r="MW1183"/>
  <c r="NC1183" s="1"/>
  <c r="MW1185"/>
  <c r="NC1185" s="1"/>
  <c r="MW1187"/>
  <c r="NC1187" s="1"/>
  <c r="MW1189"/>
  <c r="NC1189" s="1"/>
  <c r="MW1191"/>
  <c r="NC1191" s="1"/>
  <c r="QC1195"/>
  <c r="QI1195" s="1"/>
  <c r="QC1197"/>
  <c r="QI1197" s="1"/>
  <c r="QC1199"/>
  <c r="QI1199" s="1"/>
  <c r="QC1201"/>
  <c r="QI1201" s="1"/>
  <c r="QC1203"/>
  <c r="QI1203" s="1"/>
  <c r="QC1180"/>
  <c r="QI1180" s="1"/>
  <c r="QC1182"/>
  <c r="QI1182" s="1"/>
  <c r="QC1184"/>
  <c r="QI1184" s="1"/>
  <c r="QC1186"/>
  <c r="QI1186" s="1"/>
  <c r="QC1188"/>
  <c r="QI1188" s="1"/>
  <c r="QC1190"/>
  <c r="QI1190" s="1"/>
  <c r="QC1192"/>
  <c r="QI1192" s="1"/>
  <c r="QC1179"/>
  <c r="QI1179" s="1"/>
  <c r="QC1196"/>
  <c r="QI1196" s="1"/>
  <c r="QC1198"/>
  <c r="QI1198" s="1"/>
  <c r="QC1200"/>
  <c r="QI1200" s="1"/>
  <c r="QC1202"/>
  <c r="QI1202" s="1"/>
  <c r="QC1204"/>
  <c r="QI1204" s="1"/>
  <c r="QC1181"/>
  <c r="QI1181" s="1"/>
  <c r="QC1183"/>
  <c r="QI1183" s="1"/>
  <c r="QC1185"/>
  <c r="QI1185" s="1"/>
  <c r="QC1187"/>
  <c r="QI1187" s="1"/>
  <c r="QC1189"/>
  <c r="QI1189" s="1"/>
  <c r="QC1191"/>
  <c r="QI1191" s="1"/>
  <c r="TI1195"/>
  <c r="TO1195" s="1"/>
  <c r="TI1197"/>
  <c r="TO1197" s="1"/>
  <c r="TI1199"/>
  <c r="TO1199" s="1"/>
  <c r="TI1201"/>
  <c r="TO1201" s="1"/>
  <c r="TI1203"/>
  <c r="TO1203" s="1"/>
  <c r="TI1180"/>
  <c r="TO1180" s="1"/>
  <c r="TI1182"/>
  <c r="TO1182" s="1"/>
  <c r="TI1184"/>
  <c r="TO1184" s="1"/>
  <c r="TI1186"/>
  <c r="TO1186" s="1"/>
  <c r="TI1188"/>
  <c r="TO1188" s="1"/>
  <c r="TI1190"/>
  <c r="TO1190" s="1"/>
  <c r="TI1192"/>
  <c r="TO1192" s="1"/>
  <c r="TI1179"/>
  <c r="TO1179" s="1"/>
  <c r="TI1196"/>
  <c r="TO1196" s="1"/>
  <c r="TI1198"/>
  <c r="TO1198" s="1"/>
  <c r="TI1200"/>
  <c r="TO1200" s="1"/>
  <c r="TI1202"/>
  <c r="TO1202" s="1"/>
  <c r="TI1204"/>
  <c r="TO1204" s="1"/>
  <c r="TI1181"/>
  <c r="TO1181" s="1"/>
  <c r="TI1183"/>
  <c r="TO1183" s="1"/>
  <c r="TI1185"/>
  <c r="TO1185" s="1"/>
  <c r="TI1187"/>
  <c r="TO1187" s="1"/>
  <c r="TI1189"/>
  <c r="TO1189" s="1"/>
  <c r="TI1191"/>
  <c r="TO1191" s="1"/>
  <c r="WO1195"/>
  <c r="WU1195" s="1"/>
  <c r="WO1197"/>
  <c r="WU1197" s="1"/>
  <c r="WO1199"/>
  <c r="WU1199" s="1"/>
  <c r="WO1201"/>
  <c r="WU1201" s="1"/>
  <c r="WO1203"/>
  <c r="WU1203" s="1"/>
  <c r="WO1180"/>
  <c r="WU1180" s="1"/>
  <c r="WO1182"/>
  <c r="WU1182" s="1"/>
  <c r="WO1184"/>
  <c r="WU1184" s="1"/>
  <c r="WO1186"/>
  <c r="WU1186" s="1"/>
  <c r="WO1188"/>
  <c r="WU1188" s="1"/>
  <c r="WO1190"/>
  <c r="WU1190" s="1"/>
  <c r="WO1192"/>
  <c r="WU1192" s="1"/>
  <c r="WO1179"/>
  <c r="WU1179" s="1"/>
  <c r="WO1196"/>
  <c r="WU1196" s="1"/>
  <c r="WO1198"/>
  <c r="WU1198" s="1"/>
  <c r="WO1200"/>
  <c r="WU1200" s="1"/>
  <c r="WO1202"/>
  <c r="WU1202" s="1"/>
  <c r="WO1204"/>
  <c r="WU1204" s="1"/>
  <c r="WO1181"/>
  <c r="WU1181" s="1"/>
  <c r="WO1183"/>
  <c r="WU1183" s="1"/>
  <c r="WO1185"/>
  <c r="WU1185" s="1"/>
  <c r="WO1187"/>
  <c r="WU1187" s="1"/>
  <c r="WO1189"/>
  <c r="WU1189" s="1"/>
  <c r="WO1191"/>
  <c r="WU1191" s="1"/>
  <c r="AU1195"/>
  <c r="BA1195" s="1"/>
  <c r="AU1197"/>
  <c r="BA1197" s="1"/>
  <c r="AU1199"/>
  <c r="BA1199" s="1"/>
  <c r="AU1201"/>
  <c r="BA1201" s="1"/>
  <c r="AU1203"/>
  <c r="BA1203" s="1"/>
  <c r="AU1179"/>
  <c r="BA1179" s="1"/>
  <c r="AU1181"/>
  <c r="BA1181" s="1"/>
  <c r="AU1183"/>
  <c r="BA1183" s="1"/>
  <c r="AU1185"/>
  <c r="BA1185" s="1"/>
  <c r="AU1187"/>
  <c r="BA1187" s="1"/>
  <c r="AU1189"/>
  <c r="BA1189" s="1"/>
  <c r="AU1191"/>
  <c r="BA1191" s="1"/>
  <c r="AU1196"/>
  <c r="BA1196" s="1"/>
  <c r="AU1198"/>
  <c r="BA1198" s="1"/>
  <c r="AU1200"/>
  <c r="BA1200" s="1"/>
  <c r="AU1202"/>
  <c r="BA1202" s="1"/>
  <c r="AU1204"/>
  <c r="BA1204" s="1"/>
  <c r="AU1180"/>
  <c r="BA1180" s="1"/>
  <c r="AU1182"/>
  <c r="BA1182" s="1"/>
  <c r="AU1184"/>
  <c r="BA1184" s="1"/>
  <c r="AU1186"/>
  <c r="BA1186" s="1"/>
  <c r="AU1188"/>
  <c r="BA1188" s="1"/>
  <c r="AU1190"/>
  <c r="BA1190" s="1"/>
  <c r="AU1192"/>
  <c r="BA1192" s="1"/>
  <c r="EA1195"/>
  <c r="EG1195" s="1"/>
  <c r="EA1197"/>
  <c r="EG1197" s="1"/>
  <c r="EA1199"/>
  <c r="EG1199" s="1"/>
  <c r="EA1201"/>
  <c r="EG1201" s="1"/>
  <c r="EA1203"/>
  <c r="EG1203" s="1"/>
  <c r="EA1179"/>
  <c r="EG1179" s="1"/>
  <c r="EA1181"/>
  <c r="EG1181" s="1"/>
  <c r="EA1183"/>
  <c r="EG1183" s="1"/>
  <c r="EA1185"/>
  <c r="EG1185" s="1"/>
  <c r="EA1187"/>
  <c r="EG1187" s="1"/>
  <c r="EA1189"/>
  <c r="EG1189" s="1"/>
  <c r="EA1191"/>
  <c r="EG1191" s="1"/>
  <c r="EA1196"/>
  <c r="EG1196" s="1"/>
  <c r="EA1198"/>
  <c r="EG1198" s="1"/>
  <c r="EA1200"/>
  <c r="EG1200" s="1"/>
  <c r="EA1202"/>
  <c r="EG1202" s="1"/>
  <c r="EA1204"/>
  <c r="EG1204" s="1"/>
  <c r="EA1180"/>
  <c r="EG1180" s="1"/>
  <c r="EA1182"/>
  <c r="EG1182" s="1"/>
  <c r="EA1184"/>
  <c r="EG1184" s="1"/>
  <c r="EA1186"/>
  <c r="EG1186" s="1"/>
  <c r="EA1188"/>
  <c r="EG1188" s="1"/>
  <c r="EA1190"/>
  <c r="EG1190" s="1"/>
  <c r="EA1192"/>
  <c r="EG1192" s="1"/>
  <c r="HG1195"/>
  <c r="HM1195" s="1"/>
  <c r="HG1197"/>
  <c r="HM1197" s="1"/>
  <c r="HG1199"/>
  <c r="HM1199" s="1"/>
  <c r="HG1201"/>
  <c r="HM1201" s="1"/>
  <c r="HG1203"/>
  <c r="HM1203" s="1"/>
  <c r="HG1179"/>
  <c r="HM1179" s="1"/>
  <c r="HG1181"/>
  <c r="HM1181" s="1"/>
  <c r="HG1183"/>
  <c r="HM1183" s="1"/>
  <c r="HG1185"/>
  <c r="HM1185" s="1"/>
  <c r="HG1187"/>
  <c r="HM1187" s="1"/>
  <c r="HG1189"/>
  <c r="HM1189" s="1"/>
  <c r="HG1191"/>
  <c r="HM1191" s="1"/>
  <c r="HG1196"/>
  <c r="HM1196" s="1"/>
  <c r="HG1198"/>
  <c r="HM1198" s="1"/>
  <c r="HG1200"/>
  <c r="HM1200" s="1"/>
  <c r="HG1202"/>
  <c r="HM1202" s="1"/>
  <c r="HG1204"/>
  <c r="HM1204" s="1"/>
  <c r="HG1180"/>
  <c r="HM1180" s="1"/>
  <c r="HG1182"/>
  <c r="HM1182" s="1"/>
  <c r="HG1184"/>
  <c r="HM1184" s="1"/>
  <c r="HG1186"/>
  <c r="HM1186" s="1"/>
  <c r="HG1188"/>
  <c r="HM1188" s="1"/>
  <c r="HG1190"/>
  <c r="HM1190" s="1"/>
  <c r="HG1192"/>
  <c r="HM1192" s="1"/>
  <c r="KM1195"/>
  <c r="KS1195" s="1"/>
  <c r="KM1197"/>
  <c r="KS1197" s="1"/>
  <c r="KM1199"/>
  <c r="KS1199" s="1"/>
  <c r="KM1201"/>
  <c r="KS1201" s="1"/>
  <c r="KM1203"/>
  <c r="KS1203" s="1"/>
  <c r="KM1179"/>
  <c r="KS1179" s="1"/>
  <c r="KM1181"/>
  <c r="KS1181" s="1"/>
  <c r="KM1183"/>
  <c r="KS1183" s="1"/>
  <c r="KM1185"/>
  <c r="KS1185" s="1"/>
  <c r="KM1187"/>
  <c r="KS1187" s="1"/>
  <c r="KM1189"/>
  <c r="KS1189" s="1"/>
  <c r="KM1191"/>
  <c r="KS1191" s="1"/>
  <c r="KM1196"/>
  <c r="KS1196" s="1"/>
  <c r="KM1198"/>
  <c r="KS1198" s="1"/>
  <c r="KM1200"/>
  <c r="KS1200" s="1"/>
  <c r="KM1202"/>
  <c r="KS1202" s="1"/>
  <c r="KM1204"/>
  <c r="KS1204" s="1"/>
  <c r="KM1180"/>
  <c r="KS1180" s="1"/>
  <c r="KM1182"/>
  <c r="KS1182" s="1"/>
  <c r="KM1184"/>
  <c r="KS1184" s="1"/>
  <c r="KM1186"/>
  <c r="KS1186" s="1"/>
  <c r="KM1188"/>
  <c r="KS1188" s="1"/>
  <c r="KM1190"/>
  <c r="KS1190" s="1"/>
  <c r="KM1192"/>
  <c r="KS1192" s="1"/>
  <c r="NS1195"/>
  <c r="NY1195" s="1"/>
  <c r="NS1197"/>
  <c r="NY1197" s="1"/>
  <c r="NS1199"/>
  <c r="NY1199" s="1"/>
  <c r="NS1201"/>
  <c r="NY1201" s="1"/>
  <c r="NS1203"/>
  <c r="NY1203" s="1"/>
  <c r="NS1179"/>
  <c r="NY1179" s="1"/>
  <c r="NS1181"/>
  <c r="NY1181" s="1"/>
  <c r="NS1183"/>
  <c r="NY1183" s="1"/>
  <c r="NS1185"/>
  <c r="NY1185" s="1"/>
  <c r="NS1187"/>
  <c r="NY1187" s="1"/>
  <c r="NS1189"/>
  <c r="NY1189" s="1"/>
  <c r="NS1191"/>
  <c r="NY1191" s="1"/>
  <c r="NS1196"/>
  <c r="NY1196" s="1"/>
  <c r="NS1198"/>
  <c r="NY1198" s="1"/>
  <c r="NS1200"/>
  <c r="NY1200" s="1"/>
  <c r="NS1202"/>
  <c r="NY1202" s="1"/>
  <c r="NS1204"/>
  <c r="NY1204" s="1"/>
  <c r="NS1180"/>
  <c r="NY1180" s="1"/>
  <c r="NS1182"/>
  <c r="NY1182" s="1"/>
  <c r="NS1184"/>
  <c r="NY1184" s="1"/>
  <c r="NS1186"/>
  <c r="NY1186" s="1"/>
  <c r="NS1188"/>
  <c r="NY1188" s="1"/>
  <c r="NS1190"/>
  <c r="NY1190" s="1"/>
  <c r="NS1192"/>
  <c r="NY1192" s="1"/>
  <c r="QY1195"/>
  <c r="RE1195" s="1"/>
  <c r="QY1197"/>
  <c r="RE1197" s="1"/>
  <c r="QY1199"/>
  <c r="RE1199" s="1"/>
  <c r="QY1201"/>
  <c r="RE1201" s="1"/>
  <c r="QY1203"/>
  <c r="RE1203" s="1"/>
  <c r="QY1179"/>
  <c r="RE1179" s="1"/>
  <c r="QY1181"/>
  <c r="RE1181" s="1"/>
  <c r="QY1183"/>
  <c r="RE1183" s="1"/>
  <c r="QY1185"/>
  <c r="RE1185" s="1"/>
  <c r="QY1187"/>
  <c r="RE1187" s="1"/>
  <c r="QY1189"/>
  <c r="RE1189" s="1"/>
  <c r="QY1191"/>
  <c r="RE1191" s="1"/>
  <c r="QY1196"/>
  <c r="RE1196" s="1"/>
  <c r="QY1198"/>
  <c r="RE1198" s="1"/>
  <c r="QY1200"/>
  <c r="RE1200" s="1"/>
  <c r="QY1202"/>
  <c r="RE1202" s="1"/>
  <c r="QY1204"/>
  <c r="RE1204" s="1"/>
  <c r="QY1180"/>
  <c r="RE1180" s="1"/>
  <c r="QY1182"/>
  <c r="RE1182" s="1"/>
  <c r="QY1184"/>
  <c r="RE1184" s="1"/>
  <c r="QY1186"/>
  <c r="RE1186" s="1"/>
  <c r="QY1188"/>
  <c r="RE1188" s="1"/>
  <c r="QY1190"/>
  <c r="RE1190" s="1"/>
  <c r="QY1192"/>
  <c r="RE1192" s="1"/>
  <c r="UE1195"/>
  <c r="UK1195" s="1"/>
  <c r="UE1197"/>
  <c r="UK1197" s="1"/>
  <c r="UE1199"/>
  <c r="UK1199" s="1"/>
  <c r="UE1201"/>
  <c r="UK1201" s="1"/>
  <c r="UE1203"/>
  <c r="UK1203" s="1"/>
  <c r="UE1179"/>
  <c r="UK1179" s="1"/>
  <c r="UE1181"/>
  <c r="UK1181" s="1"/>
  <c r="UE1183"/>
  <c r="UK1183" s="1"/>
  <c r="UE1185"/>
  <c r="UK1185" s="1"/>
  <c r="UE1187"/>
  <c r="UK1187" s="1"/>
  <c r="UE1189"/>
  <c r="UK1189" s="1"/>
  <c r="UE1191"/>
  <c r="UK1191" s="1"/>
  <c r="UE1196"/>
  <c r="UK1196" s="1"/>
  <c r="UE1198"/>
  <c r="UK1198" s="1"/>
  <c r="UE1200"/>
  <c r="UK1200" s="1"/>
  <c r="UE1202"/>
  <c r="UK1202" s="1"/>
  <c r="UE1204"/>
  <c r="UK1204" s="1"/>
  <c r="UE1180"/>
  <c r="UK1180" s="1"/>
  <c r="UE1182"/>
  <c r="UK1182" s="1"/>
  <c r="UE1184"/>
  <c r="UK1184" s="1"/>
  <c r="UE1186"/>
  <c r="UK1186" s="1"/>
  <c r="UE1188"/>
  <c r="UK1188" s="1"/>
  <c r="UE1190"/>
  <c r="UK1190" s="1"/>
  <c r="UE1192"/>
  <c r="UK1192" s="1"/>
  <c r="XK1195"/>
  <c r="XQ1195" s="1"/>
  <c r="XK1197"/>
  <c r="XQ1197" s="1"/>
  <c r="XK1199"/>
  <c r="XQ1199" s="1"/>
  <c r="XK1201"/>
  <c r="XQ1201" s="1"/>
  <c r="XK1203"/>
  <c r="XQ1203" s="1"/>
  <c r="XK1179"/>
  <c r="XQ1179" s="1"/>
  <c r="XK1181"/>
  <c r="XQ1181" s="1"/>
  <c r="XK1183"/>
  <c r="XQ1183" s="1"/>
  <c r="XK1185"/>
  <c r="XQ1185" s="1"/>
  <c r="XK1187"/>
  <c r="XQ1187" s="1"/>
  <c r="XK1189"/>
  <c r="XQ1189" s="1"/>
  <c r="XK1191"/>
  <c r="XQ1191" s="1"/>
  <c r="XK1196"/>
  <c r="XQ1196" s="1"/>
  <c r="XK1198"/>
  <c r="XQ1198" s="1"/>
  <c r="XK1200"/>
  <c r="XQ1200" s="1"/>
  <c r="XK1202"/>
  <c r="XQ1202" s="1"/>
  <c r="XK1204"/>
  <c r="XQ1204" s="1"/>
  <c r="XK1180"/>
  <c r="XQ1180" s="1"/>
  <c r="XK1182"/>
  <c r="XQ1182" s="1"/>
  <c r="XK1184"/>
  <c r="XQ1184" s="1"/>
  <c r="XK1186"/>
  <c r="XQ1186" s="1"/>
  <c r="XK1188"/>
  <c r="XQ1188" s="1"/>
  <c r="XK1190"/>
  <c r="XQ1190" s="1"/>
  <c r="XK1192"/>
  <c r="XQ1192" s="1"/>
  <c r="AS1195"/>
  <c r="AY1195" s="1"/>
  <c r="AS1197"/>
  <c r="AY1197" s="1"/>
  <c r="AS1199"/>
  <c r="AY1199" s="1"/>
  <c r="AS1201"/>
  <c r="AY1201" s="1"/>
  <c r="AS1203"/>
  <c r="AY1203" s="1"/>
  <c r="AS1179"/>
  <c r="AY1179" s="1"/>
  <c r="AS1181"/>
  <c r="AY1181" s="1"/>
  <c r="AS1183"/>
  <c r="AY1183" s="1"/>
  <c r="AS1185"/>
  <c r="AY1185" s="1"/>
  <c r="AS1187"/>
  <c r="AY1187" s="1"/>
  <c r="AS1189"/>
  <c r="AY1189" s="1"/>
  <c r="AS1191"/>
  <c r="AY1191" s="1"/>
  <c r="AS1196"/>
  <c r="AY1196" s="1"/>
  <c r="AS1198"/>
  <c r="AY1198" s="1"/>
  <c r="AS1200"/>
  <c r="AY1200" s="1"/>
  <c r="AS1202"/>
  <c r="AY1202" s="1"/>
  <c r="AS1204"/>
  <c r="AY1204" s="1"/>
  <c r="AS1180"/>
  <c r="AY1180" s="1"/>
  <c r="AS1182"/>
  <c r="AY1182" s="1"/>
  <c r="AS1184"/>
  <c r="AY1184" s="1"/>
  <c r="AS1186"/>
  <c r="AY1186" s="1"/>
  <c r="AS1188"/>
  <c r="AY1188" s="1"/>
  <c r="AS1190"/>
  <c r="AY1190" s="1"/>
  <c r="AS1192"/>
  <c r="AY1192" s="1"/>
  <c r="DY1195"/>
  <c r="EE1195" s="1"/>
  <c r="DY1197"/>
  <c r="EE1197" s="1"/>
  <c r="DY1199"/>
  <c r="EE1199" s="1"/>
  <c r="DY1201"/>
  <c r="EE1201" s="1"/>
  <c r="DY1203"/>
  <c r="EE1203" s="1"/>
  <c r="DY1179"/>
  <c r="EE1179" s="1"/>
  <c r="DY1181"/>
  <c r="EE1181" s="1"/>
  <c r="DY1183"/>
  <c r="EE1183" s="1"/>
  <c r="DY1185"/>
  <c r="EE1185" s="1"/>
  <c r="DY1187"/>
  <c r="EE1187" s="1"/>
  <c r="DY1189"/>
  <c r="EE1189" s="1"/>
  <c r="DY1191"/>
  <c r="EE1191" s="1"/>
  <c r="DY1196"/>
  <c r="EE1196" s="1"/>
  <c r="DY1198"/>
  <c r="EE1198" s="1"/>
  <c r="DY1200"/>
  <c r="EE1200" s="1"/>
  <c r="DY1202"/>
  <c r="EE1202" s="1"/>
  <c r="DY1204"/>
  <c r="EE1204" s="1"/>
  <c r="DY1180"/>
  <c r="EE1180" s="1"/>
  <c r="DY1182"/>
  <c r="EE1182" s="1"/>
  <c r="DY1184"/>
  <c r="EE1184" s="1"/>
  <c r="DY1186"/>
  <c r="EE1186" s="1"/>
  <c r="DY1188"/>
  <c r="EE1188" s="1"/>
  <c r="DY1190"/>
  <c r="EE1190" s="1"/>
  <c r="DY1192"/>
  <c r="EE1192" s="1"/>
  <c r="HE1195"/>
  <c r="HK1195" s="1"/>
  <c r="HE1197"/>
  <c r="HK1197" s="1"/>
  <c r="HE1199"/>
  <c r="HK1199" s="1"/>
  <c r="HE1201"/>
  <c r="HK1201" s="1"/>
  <c r="HE1203"/>
  <c r="HK1203" s="1"/>
  <c r="HE1179"/>
  <c r="HK1179" s="1"/>
  <c r="HE1181"/>
  <c r="HK1181" s="1"/>
  <c r="HE1183"/>
  <c r="HK1183" s="1"/>
  <c r="HE1185"/>
  <c r="HK1185" s="1"/>
  <c r="HE1187"/>
  <c r="HK1187" s="1"/>
  <c r="HE1189"/>
  <c r="HK1189" s="1"/>
  <c r="HE1191"/>
  <c r="HK1191" s="1"/>
  <c r="HE1196"/>
  <c r="HK1196" s="1"/>
  <c r="HE1198"/>
  <c r="HK1198" s="1"/>
  <c r="HE1200"/>
  <c r="HK1200" s="1"/>
  <c r="HE1202"/>
  <c r="HK1202" s="1"/>
  <c r="HE1204"/>
  <c r="HK1204" s="1"/>
  <c r="HE1180"/>
  <c r="HK1180" s="1"/>
  <c r="HE1182"/>
  <c r="HK1182" s="1"/>
  <c r="HE1184"/>
  <c r="HK1184" s="1"/>
  <c r="HE1186"/>
  <c r="HK1186" s="1"/>
  <c r="HE1188"/>
  <c r="HK1188" s="1"/>
  <c r="HE1190"/>
  <c r="HK1190" s="1"/>
  <c r="HE1192"/>
  <c r="HK1192" s="1"/>
  <c r="KK1195"/>
  <c r="KQ1195" s="1"/>
  <c r="KK1197"/>
  <c r="KQ1197" s="1"/>
  <c r="KK1199"/>
  <c r="KQ1199" s="1"/>
  <c r="KK1201"/>
  <c r="KQ1201" s="1"/>
  <c r="KK1203"/>
  <c r="KQ1203" s="1"/>
  <c r="KK1179"/>
  <c r="KQ1179" s="1"/>
  <c r="KK1181"/>
  <c r="KQ1181" s="1"/>
  <c r="KK1183"/>
  <c r="KQ1183" s="1"/>
  <c r="KK1185"/>
  <c r="KQ1185" s="1"/>
  <c r="KK1187"/>
  <c r="KQ1187" s="1"/>
  <c r="KK1189"/>
  <c r="KQ1189" s="1"/>
  <c r="KK1191"/>
  <c r="KQ1191" s="1"/>
  <c r="KK1196"/>
  <c r="KQ1196" s="1"/>
  <c r="KK1198"/>
  <c r="KQ1198" s="1"/>
  <c r="KK1200"/>
  <c r="KQ1200" s="1"/>
  <c r="KK1202"/>
  <c r="KQ1202" s="1"/>
  <c r="KK1204"/>
  <c r="KQ1204" s="1"/>
  <c r="KK1180"/>
  <c r="KQ1180" s="1"/>
  <c r="KK1182"/>
  <c r="KQ1182" s="1"/>
  <c r="KK1184"/>
  <c r="KQ1184" s="1"/>
  <c r="KK1186"/>
  <c r="KQ1186" s="1"/>
  <c r="KK1188"/>
  <c r="KQ1188" s="1"/>
  <c r="KK1190"/>
  <c r="KQ1190" s="1"/>
  <c r="KK1192"/>
  <c r="KQ1192" s="1"/>
  <c r="NQ1195"/>
  <c r="NW1195" s="1"/>
  <c r="NQ1197"/>
  <c r="NW1197" s="1"/>
  <c r="NQ1199"/>
  <c r="NW1199" s="1"/>
  <c r="NQ1201"/>
  <c r="NW1201" s="1"/>
  <c r="NQ1203"/>
  <c r="NW1203" s="1"/>
  <c r="NQ1179"/>
  <c r="NW1179" s="1"/>
  <c r="NQ1181"/>
  <c r="NW1181" s="1"/>
  <c r="NQ1183"/>
  <c r="NW1183" s="1"/>
  <c r="NQ1185"/>
  <c r="NW1185" s="1"/>
  <c r="NQ1187"/>
  <c r="NW1187" s="1"/>
  <c r="NQ1189"/>
  <c r="NW1189" s="1"/>
  <c r="NQ1191"/>
  <c r="NW1191" s="1"/>
  <c r="NQ1196"/>
  <c r="NW1196" s="1"/>
  <c r="NQ1198"/>
  <c r="NW1198" s="1"/>
  <c r="NQ1200"/>
  <c r="NW1200" s="1"/>
  <c r="NQ1202"/>
  <c r="NW1202" s="1"/>
  <c r="NQ1204"/>
  <c r="NW1204" s="1"/>
  <c r="NQ1180"/>
  <c r="NW1180" s="1"/>
  <c r="NQ1182"/>
  <c r="NW1182" s="1"/>
  <c r="NQ1184"/>
  <c r="NW1184" s="1"/>
  <c r="NQ1186"/>
  <c r="NW1186" s="1"/>
  <c r="NQ1188"/>
  <c r="NW1188" s="1"/>
  <c r="NQ1190"/>
  <c r="NW1190" s="1"/>
  <c r="NQ1192"/>
  <c r="NW1192" s="1"/>
  <c r="QW1195"/>
  <c r="RC1195" s="1"/>
  <c r="QW1197"/>
  <c r="RC1197" s="1"/>
  <c r="QW1199"/>
  <c r="RC1199" s="1"/>
  <c r="QW1201"/>
  <c r="RC1201" s="1"/>
  <c r="QW1203"/>
  <c r="RC1203" s="1"/>
  <c r="QW1179"/>
  <c r="RC1179" s="1"/>
  <c r="QW1181"/>
  <c r="RC1181" s="1"/>
  <c r="QW1183"/>
  <c r="RC1183" s="1"/>
  <c r="QW1185"/>
  <c r="RC1185" s="1"/>
  <c r="QW1187"/>
  <c r="RC1187" s="1"/>
  <c r="QW1189"/>
  <c r="RC1189" s="1"/>
  <c r="QW1191"/>
  <c r="RC1191" s="1"/>
  <c r="QW1196"/>
  <c r="RC1196" s="1"/>
  <c r="QW1198"/>
  <c r="RC1198" s="1"/>
  <c r="QW1200"/>
  <c r="RC1200" s="1"/>
  <c r="QW1202"/>
  <c r="RC1202" s="1"/>
  <c r="QW1204"/>
  <c r="RC1204" s="1"/>
  <c r="QW1180"/>
  <c r="RC1180" s="1"/>
  <c r="QW1182"/>
  <c r="RC1182" s="1"/>
  <c r="QW1184"/>
  <c r="RC1184" s="1"/>
  <c r="QW1186"/>
  <c r="RC1186" s="1"/>
  <c r="QW1188"/>
  <c r="RC1188" s="1"/>
  <c r="QW1190"/>
  <c r="RC1190" s="1"/>
  <c r="QW1192"/>
  <c r="RC1192" s="1"/>
  <c r="UC1195"/>
  <c r="UI1195" s="1"/>
  <c r="UC1197"/>
  <c r="UI1197" s="1"/>
  <c r="UC1199"/>
  <c r="UI1199" s="1"/>
  <c r="UC1201"/>
  <c r="UI1201" s="1"/>
  <c r="UC1203"/>
  <c r="UI1203" s="1"/>
  <c r="UC1179"/>
  <c r="UI1179" s="1"/>
  <c r="UC1181"/>
  <c r="UI1181" s="1"/>
  <c r="UC1183"/>
  <c r="UI1183" s="1"/>
  <c r="UC1185"/>
  <c r="UI1185" s="1"/>
  <c r="UC1187"/>
  <c r="UI1187" s="1"/>
  <c r="UC1189"/>
  <c r="UI1189" s="1"/>
  <c r="UC1191"/>
  <c r="UI1191" s="1"/>
  <c r="UC1196"/>
  <c r="UI1196" s="1"/>
  <c r="UC1198"/>
  <c r="UI1198" s="1"/>
  <c r="UC1200"/>
  <c r="UI1200" s="1"/>
  <c r="UC1202"/>
  <c r="UI1202" s="1"/>
  <c r="UC1204"/>
  <c r="UI1204" s="1"/>
  <c r="UC1180"/>
  <c r="UI1180" s="1"/>
  <c r="UC1182"/>
  <c r="UI1182" s="1"/>
  <c r="UC1184"/>
  <c r="UI1184" s="1"/>
  <c r="UC1186"/>
  <c r="UI1186" s="1"/>
  <c r="UC1188"/>
  <c r="UI1188" s="1"/>
  <c r="UC1190"/>
  <c r="UI1190" s="1"/>
  <c r="UC1192"/>
  <c r="UI1192" s="1"/>
  <c r="XI1195"/>
  <c r="XO1195" s="1"/>
  <c r="XI1197"/>
  <c r="XO1197" s="1"/>
  <c r="XI1199"/>
  <c r="XO1199" s="1"/>
  <c r="XI1201"/>
  <c r="XO1201" s="1"/>
  <c r="XI1203"/>
  <c r="XO1203" s="1"/>
  <c r="XI1179"/>
  <c r="XO1179" s="1"/>
  <c r="XI1181"/>
  <c r="XO1181" s="1"/>
  <c r="XI1183"/>
  <c r="XO1183" s="1"/>
  <c r="XI1185"/>
  <c r="XO1185" s="1"/>
  <c r="XI1187"/>
  <c r="XO1187" s="1"/>
  <c r="XI1189"/>
  <c r="XO1189" s="1"/>
  <c r="XI1191"/>
  <c r="XO1191" s="1"/>
  <c r="XI1196"/>
  <c r="XO1196" s="1"/>
  <c r="XI1198"/>
  <c r="XO1198" s="1"/>
  <c r="XI1200"/>
  <c r="XO1200" s="1"/>
  <c r="XI1202"/>
  <c r="XO1202" s="1"/>
  <c r="XI1204"/>
  <c r="XO1204" s="1"/>
  <c r="XI1180"/>
  <c r="XO1180" s="1"/>
  <c r="XI1182"/>
  <c r="XO1182" s="1"/>
  <c r="XI1184"/>
  <c r="XO1184" s="1"/>
  <c r="XI1186"/>
  <c r="XO1186" s="1"/>
  <c r="XI1188"/>
  <c r="XO1188" s="1"/>
  <c r="XI1190"/>
  <c r="XO1190" s="1"/>
  <c r="XI1192"/>
  <c r="XO1192" s="1"/>
  <c r="IH1234"/>
  <c r="LN1224"/>
  <c r="OT1234"/>
  <c r="RZ1234"/>
  <c r="RZ1224"/>
  <c r="VF1224"/>
  <c r="VF1214"/>
  <c r="WV1224"/>
  <c r="YL1234"/>
  <c r="AD1224"/>
  <c r="BT1224"/>
  <c r="BT1214"/>
  <c r="EZ1234"/>
  <c r="EZ1224"/>
  <c r="EZ1214"/>
  <c r="IF1224"/>
  <c r="IF1214"/>
  <c r="JV1224"/>
  <c r="LL1234"/>
  <c r="NB1224"/>
  <c r="OR1234"/>
  <c r="QH1234"/>
  <c r="RX1234"/>
  <c r="TN1214"/>
  <c r="VD1224"/>
  <c r="WT1224"/>
  <c r="YJ1234"/>
  <c r="AC1252"/>
  <c r="AC1263" s="1"/>
  <c r="AC1264" s="1"/>
  <c r="DI1252"/>
  <c r="DI1263" s="1"/>
  <c r="DI1264" s="1"/>
  <c r="LK1252"/>
  <c r="LK1263" s="1"/>
  <c r="LK1264" s="1"/>
  <c r="OQ1252"/>
  <c r="OQ1263" s="1"/>
  <c r="OQ1264" s="1"/>
  <c r="TM1252"/>
  <c r="TM1263" s="1"/>
  <c r="TM1264" s="1"/>
  <c r="WS1252"/>
  <c r="WS1263" s="1"/>
  <c r="WS1264" s="1"/>
  <c r="AA1252"/>
  <c r="AA1263" s="1"/>
  <c r="AA1264" s="1"/>
  <c r="EW1252"/>
  <c r="EW1263" s="1"/>
  <c r="EW1264" s="1"/>
  <c r="GM1252"/>
  <c r="GM1263" s="1"/>
  <c r="GM1264" s="1"/>
  <c r="LI1252"/>
  <c r="LI1263" s="1"/>
  <c r="LI1264" s="1"/>
  <c r="OO1252"/>
  <c r="OO1263" s="1"/>
  <c r="OO1264" s="1"/>
  <c r="TK1252"/>
  <c r="TK1263" s="1"/>
  <c r="TK1264" s="1"/>
  <c r="WQ1252"/>
  <c r="WQ1263" s="1"/>
  <c r="WQ1264" s="1"/>
  <c r="CN1224"/>
  <c r="CN1234"/>
  <c r="FT1234"/>
  <c r="IZ1234"/>
  <c r="MF1234"/>
  <c r="PL1234"/>
  <c r="SR1234"/>
  <c r="VX1234"/>
  <c r="CL1234"/>
  <c r="FR1234"/>
  <c r="IX1234"/>
  <c r="PJ1234"/>
  <c r="ZG1252"/>
  <c r="ZG1263" s="1"/>
  <c r="DK1224"/>
  <c r="QI1224"/>
  <c r="AB1252"/>
  <c r="AB1263" s="1"/>
  <c r="AB1264" s="1"/>
  <c r="BR1252"/>
  <c r="BR1263" s="1"/>
  <c r="BR1264" s="1"/>
  <c r="DH1252"/>
  <c r="DH1263" s="1"/>
  <c r="DH1264" s="1"/>
  <c r="EX1252"/>
  <c r="EX1263" s="1"/>
  <c r="EX1264" s="1"/>
  <c r="GN1252"/>
  <c r="GN1263" s="1"/>
  <c r="GN1264" s="1"/>
  <c r="ID1252"/>
  <c r="ID1263" s="1"/>
  <c r="ID1264" s="1"/>
  <c r="JT1252"/>
  <c r="JT1263" s="1"/>
  <c r="JT1264" s="1"/>
  <c r="LJ1252"/>
  <c r="LJ1263" s="1"/>
  <c r="LJ1264" s="1"/>
  <c r="MZ1252"/>
  <c r="MZ1263" s="1"/>
  <c r="MZ1264" s="1"/>
  <c r="OP1252"/>
  <c r="OP1263" s="1"/>
  <c r="OP1264" s="1"/>
  <c r="QF1252"/>
  <c r="QF1263" s="1"/>
  <c r="QF1264" s="1"/>
  <c r="RV1252"/>
  <c r="RV1263" s="1"/>
  <c r="RV1264" s="1"/>
  <c r="TL1252"/>
  <c r="TL1263" s="1"/>
  <c r="TL1264" s="1"/>
  <c r="VB1252"/>
  <c r="VB1263" s="1"/>
  <c r="VB1264" s="1"/>
  <c r="WR1252"/>
  <c r="WR1263" s="1"/>
  <c r="WR1264" s="1"/>
  <c r="YH1252"/>
  <c r="YH1263" s="1"/>
  <c r="YH1264" s="1"/>
  <c r="ZC1178"/>
  <c r="ZC1208" s="1"/>
  <c r="AW1178"/>
  <c r="AW1208" s="1"/>
  <c r="AW1209" s="1"/>
  <c r="CM1178"/>
  <c r="CM1208" s="1"/>
  <c r="CM1209" s="1"/>
  <c r="EC1178"/>
  <c r="EC1208" s="1"/>
  <c r="EC1209" s="1"/>
  <c r="FS1178"/>
  <c r="FS1208" s="1"/>
  <c r="FS1209" s="1"/>
  <c r="HI1178"/>
  <c r="HI1208" s="1"/>
  <c r="HI1209" s="1"/>
  <c r="IY1178"/>
  <c r="IY1208" s="1"/>
  <c r="IY1209" s="1"/>
  <c r="KO1178"/>
  <c r="KO1208" s="1"/>
  <c r="KO1209" s="1"/>
  <c r="ME1178"/>
  <c r="ME1208" s="1"/>
  <c r="ME1209" s="1"/>
  <c r="NU1178"/>
  <c r="NU1208" s="1"/>
  <c r="NU1209" s="1"/>
  <c r="PK1178"/>
  <c r="PK1208" s="1"/>
  <c r="PK1209" s="1"/>
  <c r="RA1178"/>
  <c r="RA1208" s="1"/>
  <c r="RA1209" s="1"/>
  <c r="SQ1178"/>
  <c r="SQ1208" s="1"/>
  <c r="SQ1209" s="1"/>
  <c r="UG1178"/>
  <c r="UG1208" s="1"/>
  <c r="UG1209" s="1"/>
  <c r="VW1178"/>
  <c r="VW1208" s="1"/>
  <c r="VW1209" s="1"/>
  <c r="XM1178"/>
  <c r="XM1208" s="1"/>
  <c r="XM1209" s="1"/>
  <c r="BS1234"/>
  <c r="EY1234"/>
  <c r="IE1234"/>
  <c r="LK1234"/>
  <c r="OQ1234"/>
  <c r="RW1234"/>
  <c r="VC1234"/>
  <c r="BQ1234"/>
  <c r="EW1234"/>
  <c r="IC1234"/>
  <c r="LI1234"/>
  <c r="OO1234"/>
  <c r="RU1234"/>
  <c r="VA1234"/>
  <c r="ZE1252"/>
  <c r="ZE1263" s="1"/>
  <c r="ZF1252"/>
  <c r="ZF1263" s="1"/>
  <c r="AZ1214"/>
  <c r="CP1224"/>
  <c r="CP1214"/>
  <c r="FV1224"/>
  <c r="FV1214"/>
  <c r="JB1224"/>
  <c r="JB1214"/>
  <c r="KR1224"/>
  <c r="MH1224"/>
  <c r="MH1214"/>
  <c r="PN1224"/>
  <c r="PN1214"/>
  <c r="RD1214"/>
  <c r="ST1224"/>
  <c r="ST1214"/>
  <c r="VZ1224"/>
  <c r="VZ1214"/>
  <c r="AW1252"/>
  <c r="AW1263" s="1"/>
  <c r="AW1264" s="1"/>
  <c r="CM1252"/>
  <c r="CM1263" s="1"/>
  <c r="CM1264" s="1"/>
  <c r="EC1252"/>
  <c r="EC1263" s="1"/>
  <c r="EC1264" s="1"/>
  <c r="FS1252"/>
  <c r="FS1263" s="1"/>
  <c r="FS1264" s="1"/>
  <c r="HI1252"/>
  <c r="HI1263" s="1"/>
  <c r="HI1264" s="1"/>
  <c r="IY1252"/>
  <c r="IY1263" s="1"/>
  <c r="IY1264" s="1"/>
  <c r="KO1252"/>
  <c r="KO1263" s="1"/>
  <c r="KO1264" s="1"/>
  <c r="ME1252"/>
  <c r="ME1263" s="1"/>
  <c r="ME1264" s="1"/>
  <c r="NU1252"/>
  <c r="NU1263" s="1"/>
  <c r="NU1264" s="1"/>
  <c r="PK1252"/>
  <c r="PK1263" s="1"/>
  <c r="PK1264" s="1"/>
  <c r="RA1252"/>
  <c r="RA1263" s="1"/>
  <c r="RA1264" s="1"/>
  <c r="SQ1252"/>
  <c r="SQ1263" s="1"/>
  <c r="SQ1264" s="1"/>
  <c r="UG1252"/>
  <c r="UG1263" s="1"/>
  <c r="UG1264" s="1"/>
  <c r="VW1252"/>
  <c r="VW1263" s="1"/>
  <c r="VW1264" s="1"/>
  <c r="XM1252"/>
  <c r="XM1263" s="1"/>
  <c r="XM1264" s="1"/>
  <c r="ZC1252"/>
  <c r="ZC1263" s="1"/>
  <c r="CP1178"/>
  <c r="CP1208" s="1"/>
  <c r="CP1209" s="1"/>
  <c r="EF1178"/>
  <c r="EF1208" s="1"/>
  <c r="EF1209" s="1"/>
  <c r="FV1178"/>
  <c r="FV1208" s="1"/>
  <c r="FV1209" s="1"/>
  <c r="JB1178"/>
  <c r="JB1208" s="1"/>
  <c r="JB1209" s="1"/>
  <c r="KR1178"/>
  <c r="KR1208" s="1"/>
  <c r="KR1209" s="1"/>
  <c r="MH1178"/>
  <c r="MH1208" s="1"/>
  <c r="MH1209" s="1"/>
  <c r="PN1178"/>
  <c r="PN1208" s="1"/>
  <c r="PN1209" s="1"/>
  <c r="RD1178"/>
  <c r="RD1208" s="1"/>
  <c r="RD1209" s="1"/>
  <c r="ST1178"/>
  <c r="ST1208" s="1"/>
  <c r="ST1209" s="1"/>
  <c r="VZ1178"/>
  <c r="VZ1208" s="1"/>
  <c r="VZ1209" s="1"/>
  <c r="XP1178"/>
  <c r="XP1208" s="1"/>
  <c r="XP1209" s="1"/>
  <c r="ZF1194"/>
  <c r="AB1178"/>
  <c r="AB1208" s="1"/>
  <c r="AB1209" s="1"/>
  <c r="BR1178"/>
  <c r="BR1208" s="1"/>
  <c r="BR1209" s="1"/>
  <c r="DH1178"/>
  <c r="DH1208" s="1"/>
  <c r="DH1209" s="1"/>
  <c r="EX1178"/>
  <c r="EX1208" s="1"/>
  <c r="EX1209" s="1"/>
  <c r="GN1178"/>
  <c r="GN1208" s="1"/>
  <c r="GN1209" s="1"/>
  <c r="ID1178"/>
  <c r="ID1208" s="1"/>
  <c r="ID1209" s="1"/>
  <c r="JT1178"/>
  <c r="JT1208" s="1"/>
  <c r="JT1209" s="1"/>
  <c r="LJ1178"/>
  <c r="LJ1208" s="1"/>
  <c r="LJ1209" s="1"/>
  <c r="MZ1178"/>
  <c r="MZ1208" s="1"/>
  <c r="MZ1209" s="1"/>
  <c r="OP1178"/>
  <c r="OP1208" s="1"/>
  <c r="OP1209" s="1"/>
  <c r="QF1178"/>
  <c r="QF1208" s="1"/>
  <c r="QF1209" s="1"/>
  <c r="RV1178"/>
  <c r="RV1208" s="1"/>
  <c r="RV1209" s="1"/>
  <c r="TL1178"/>
  <c r="TL1208" s="1"/>
  <c r="TL1209" s="1"/>
  <c r="VB1178"/>
  <c r="VB1208" s="1"/>
  <c r="VB1209" s="1"/>
  <c r="WR1178"/>
  <c r="WR1208" s="1"/>
  <c r="WR1209" s="1"/>
  <c r="YH1178"/>
  <c r="YH1208" s="1"/>
  <c r="YH1209" s="1"/>
  <c r="QZ1214" l="1"/>
  <c r="KN1224"/>
  <c r="KN1214"/>
  <c r="EB1224"/>
  <c r="EB1214"/>
  <c r="AV1214"/>
  <c r="XN1224"/>
  <c r="XN1234"/>
  <c r="XN1214"/>
  <c r="UH1214"/>
  <c r="NV1214"/>
  <c r="HJ1214"/>
  <c r="RB1214"/>
  <c r="KP1224"/>
  <c r="ED1224"/>
  <c r="AX1214"/>
  <c r="KP1214"/>
  <c r="ED1214"/>
  <c r="WT1234"/>
  <c r="WT1214"/>
  <c r="TN1224"/>
  <c r="QH1224"/>
  <c r="QH1214"/>
  <c r="NB1214"/>
  <c r="JV1234"/>
  <c r="GP1214"/>
  <c r="DJ1234"/>
  <c r="AD1214"/>
  <c r="JV1214"/>
  <c r="JX1224"/>
  <c r="JX1234"/>
  <c r="SP1224"/>
  <c r="MD1224"/>
  <c r="CM1234"/>
  <c r="WU1234"/>
  <c r="JW1234"/>
  <c r="WR1224"/>
  <c r="TL1224"/>
  <c r="QF1224"/>
  <c r="MZ1224"/>
  <c r="JT1224"/>
  <c r="GN1224"/>
  <c r="DH1224"/>
  <c r="AB1224"/>
  <c r="XP1224"/>
  <c r="NX1214"/>
  <c r="EF1214"/>
  <c r="MY1224"/>
  <c r="AA1224"/>
  <c r="WS1214"/>
  <c r="NA1224"/>
  <c r="AC1224"/>
  <c r="VY1214"/>
  <c r="SS1234"/>
  <c r="PM1214"/>
  <c r="MG1234"/>
  <c r="JA1214"/>
  <c r="FU1234"/>
  <c r="CO1214"/>
  <c r="ZE1234"/>
  <c r="WA1214"/>
  <c r="SU1234"/>
  <c r="PO1214"/>
  <c r="MI1234"/>
  <c r="JC1214"/>
  <c r="FW1234"/>
  <c r="CQ1214"/>
  <c r="ZG1234"/>
  <c r="SQ1214"/>
  <c r="ME1234"/>
  <c r="FS1214"/>
  <c r="GR1234"/>
  <c r="WU1224"/>
  <c r="JW1224"/>
  <c r="JW1246" s="1"/>
  <c r="JW1247" s="1"/>
  <c r="UJ1194"/>
  <c r="HL1194"/>
  <c r="UJ1178"/>
  <c r="NX1178"/>
  <c r="NX1194"/>
  <c r="HL1178"/>
  <c r="AZ1178"/>
  <c r="AZ1194"/>
  <c r="UJ1208"/>
  <c r="UJ1209" s="1"/>
  <c r="HL1208"/>
  <c r="HL1209" s="1"/>
  <c r="DJ1214"/>
  <c r="WV1234"/>
  <c r="WV1246" s="1"/>
  <c r="WV1247" s="1"/>
  <c r="WV1214"/>
  <c r="TP1224"/>
  <c r="TP1234"/>
  <c r="QJ1224"/>
  <c r="QJ1234"/>
  <c r="QJ1214"/>
  <c r="ND1224"/>
  <c r="ND1234"/>
  <c r="JX1214"/>
  <c r="GR1214"/>
  <c r="DL1224"/>
  <c r="DL1234"/>
  <c r="DL1246" s="1"/>
  <c r="DL1247" s="1"/>
  <c r="DL1214"/>
  <c r="AF1214"/>
  <c r="AF1234"/>
  <c r="PN1246"/>
  <c r="PN1247" s="1"/>
  <c r="FV1246"/>
  <c r="FV1247" s="1"/>
  <c r="ST1246"/>
  <c r="ST1247" s="1"/>
  <c r="CP1246"/>
  <c r="CP1247" s="1"/>
  <c r="TO1224"/>
  <c r="NC1224"/>
  <c r="GQ1224"/>
  <c r="AE1224"/>
  <c r="UJ1214"/>
  <c r="RD1224"/>
  <c r="KR1214"/>
  <c r="HL1214"/>
  <c r="EF1224"/>
  <c r="WQ1224"/>
  <c r="QE1224"/>
  <c r="MY1234"/>
  <c r="JS1224"/>
  <c r="GM1234"/>
  <c r="DG1224"/>
  <c r="AA1234"/>
  <c r="WS1234"/>
  <c r="TM1234"/>
  <c r="QG1224"/>
  <c r="NA1234"/>
  <c r="JU1234"/>
  <c r="JU1224"/>
  <c r="GO1234"/>
  <c r="DI1224"/>
  <c r="AC1234"/>
  <c r="VY1234"/>
  <c r="SS1214"/>
  <c r="SS1246" s="1"/>
  <c r="SS1247" s="1"/>
  <c r="PM1234"/>
  <c r="MG1214"/>
  <c r="JA1234"/>
  <c r="FU1214"/>
  <c r="FU1246" s="1"/>
  <c r="FU1247" s="1"/>
  <c r="CO1234"/>
  <c r="ZE1214"/>
  <c r="ZE1246" s="1"/>
  <c r="WA1234"/>
  <c r="SU1214"/>
  <c r="PO1234"/>
  <c r="MI1214"/>
  <c r="MI1246" s="1"/>
  <c r="MI1247" s="1"/>
  <c r="JC1234"/>
  <c r="FW1214"/>
  <c r="CQ1234"/>
  <c r="ZG1214"/>
  <c r="ZG1246" s="1"/>
  <c r="VW1234"/>
  <c r="SQ1234"/>
  <c r="SQ1246" s="1"/>
  <c r="SQ1247" s="1"/>
  <c r="PK1214"/>
  <c r="ME1214"/>
  <c r="IY1234"/>
  <c r="DG1234"/>
  <c r="QG1234"/>
  <c r="DI1234"/>
  <c r="NV1224"/>
  <c r="AX1224"/>
  <c r="TN1234"/>
  <c r="GP1224"/>
  <c r="GP1234"/>
  <c r="TP1214"/>
  <c r="TP1246" s="1"/>
  <c r="TP1247" s="1"/>
  <c r="ND1214"/>
  <c r="GR1224"/>
  <c r="AF1224"/>
  <c r="WQ1234"/>
  <c r="QE1234"/>
  <c r="JS1234"/>
  <c r="FS1234"/>
  <c r="ZC1214"/>
  <c r="TO1234"/>
  <c r="NC1234"/>
  <c r="GQ1234"/>
  <c r="AE1234"/>
  <c r="UF1224"/>
  <c r="NT1224"/>
  <c r="HH1224"/>
  <c r="AV1224"/>
  <c r="UH1224"/>
  <c r="TK1234"/>
  <c r="YH1246"/>
  <c r="YH1247" s="1"/>
  <c r="VB1246"/>
  <c r="VB1247" s="1"/>
  <c r="RV1246"/>
  <c r="RV1247" s="1"/>
  <c r="OP1246"/>
  <c r="OP1247" s="1"/>
  <c r="LJ1246"/>
  <c r="LJ1247" s="1"/>
  <c r="ID1246"/>
  <c r="ID1247" s="1"/>
  <c r="EX1246"/>
  <c r="EX1247" s="1"/>
  <c r="BR1246"/>
  <c r="BR1247" s="1"/>
  <c r="ZF1246"/>
  <c r="VV1214"/>
  <c r="VV1246" s="1"/>
  <c r="VV1247" s="1"/>
  <c r="SP1214"/>
  <c r="PJ1214"/>
  <c r="PJ1246" s="1"/>
  <c r="PJ1247" s="1"/>
  <c r="VZ1246"/>
  <c r="VZ1247" s="1"/>
  <c r="MH1246"/>
  <c r="MH1247" s="1"/>
  <c r="JB1246"/>
  <c r="JB1247" s="1"/>
  <c r="YG1246"/>
  <c r="YG1247" s="1"/>
  <c r="MD1214"/>
  <c r="CM1224"/>
  <c r="CM1246" s="1"/>
  <c r="CM1247" s="1"/>
  <c r="ZC1224"/>
  <c r="TO1214"/>
  <c r="TO1246" s="1"/>
  <c r="TO1247" s="1"/>
  <c r="NC1214"/>
  <c r="GQ1214"/>
  <c r="GQ1246" s="1"/>
  <c r="GQ1247" s="1"/>
  <c r="AE1214"/>
  <c r="UF1234"/>
  <c r="QZ1234"/>
  <c r="NT1234"/>
  <c r="KN1234"/>
  <c r="HH1234"/>
  <c r="EB1234"/>
  <c r="AV1234"/>
  <c r="UH1234"/>
  <c r="RB1234"/>
  <c r="RB1246" s="1"/>
  <c r="RB1247" s="1"/>
  <c r="NV1234"/>
  <c r="KP1234"/>
  <c r="KP1246" s="1"/>
  <c r="KP1247" s="1"/>
  <c r="HJ1234"/>
  <c r="ED1234"/>
  <c r="ED1246" s="1"/>
  <c r="ED1247" s="1"/>
  <c r="AX1234"/>
  <c r="WR1234"/>
  <c r="WR1214"/>
  <c r="TL1234"/>
  <c r="TL1214"/>
  <c r="QF1234"/>
  <c r="QF1214"/>
  <c r="MZ1234"/>
  <c r="MZ1214"/>
  <c r="JT1234"/>
  <c r="JT1214"/>
  <c r="GN1234"/>
  <c r="GN1214"/>
  <c r="DH1234"/>
  <c r="DH1214"/>
  <c r="AB1234"/>
  <c r="AB1214"/>
  <c r="XP1234"/>
  <c r="XP1214"/>
  <c r="UJ1234"/>
  <c r="RD1234"/>
  <c r="NX1234"/>
  <c r="NX1246" s="1"/>
  <c r="NX1247" s="1"/>
  <c r="KR1234"/>
  <c r="HL1234"/>
  <c r="HL1246" s="1"/>
  <c r="HL1247" s="1"/>
  <c r="EF1234"/>
  <c r="AZ1234"/>
  <c r="AZ1246" s="1"/>
  <c r="AZ1247" s="1"/>
  <c r="WQ1214"/>
  <c r="TK1214"/>
  <c r="TK1246" s="1"/>
  <c r="TK1247" s="1"/>
  <c r="QE1214"/>
  <c r="MY1214"/>
  <c r="MY1246" s="1"/>
  <c r="MY1247" s="1"/>
  <c r="JS1214"/>
  <c r="GM1214"/>
  <c r="GM1246" s="1"/>
  <c r="GM1247" s="1"/>
  <c r="RD1246"/>
  <c r="RD1247" s="1"/>
  <c r="KR1246"/>
  <c r="KR1247" s="1"/>
  <c r="TN1246"/>
  <c r="TN1247" s="1"/>
  <c r="QJ1246"/>
  <c r="QJ1247" s="1"/>
  <c r="MG1246"/>
  <c r="MG1247" s="1"/>
  <c r="CO1246"/>
  <c r="CO1247" s="1"/>
  <c r="WA1246"/>
  <c r="WA1247" s="1"/>
  <c r="PO1246"/>
  <c r="PO1247" s="1"/>
  <c r="JC1246"/>
  <c r="JC1247" s="1"/>
  <c r="CQ1246"/>
  <c r="CQ1247" s="1"/>
  <c r="IY1246"/>
  <c r="IY1247" s="1"/>
  <c r="XL1246"/>
  <c r="XL1247" s="1"/>
  <c r="QH1246"/>
  <c r="QH1247" s="1"/>
  <c r="VY1246"/>
  <c r="VY1247" s="1"/>
  <c r="PM1246"/>
  <c r="PM1247" s="1"/>
  <c r="JA1246"/>
  <c r="JA1247" s="1"/>
  <c r="SU1246"/>
  <c r="SU1247" s="1"/>
  <c r="FW1246"/>
  <c r="FW1247" s="1"/>
  <c r="VW1246"/>
  <c r="VW1247" s="1"/>
  <c r="PK1246"/>
  <c r="PK1247" s="1"/>
  <c r="ME1246"/>
  <c r="ME1247" s="1"/>
  <c r="FS1246"/>
  <c r="FS1247" s="1"/>
  <c r="ZC1246"/>
  <c r="XN1246"/>
  <c r="XN1247" s="1"/>
  <c r="ND1246"/>
  <c r="ND1247" s="1"/>
  <c r="BV1246"/>
  <c r="BV1247" s="1"/>
  <c r="M127" i="104"/>
  <c r="N112"/>
  <c r="O112" s="1"/>
  <c r="N111"/>
  <c r="O111" s="1"/>
  <c r="N110"/>
  <c r="O110" s="1"/>
  <c r="N109"/>
  <c r="O109" s="1"/>
  <c r="N108"/>
  <c r="O108" s="1"/>
  <c r="N107"/>
  <c r="O107" s="1"/>
  <c r="N106"/>
  <c r="O106" s="1"/>
  <c r="N105"/>
  <c r="O105" s="1"/>
  <c r="N104"/>
  <c r="O104" s="1"/>
  <c r="N103"/>
  <c r="O103" s="1"/>
  <c r="N102"/>
  <c r="O102" s="1"/>
  <c r="N101"/>
  <c r="O101" s="1"/>
  <c r="N100"/>
  <c r="O100" s="1"/>
  <c r="N99"/>
  <c r="O99" s="1"/>
  <c r="N98"/>
  <c r="O98" s="1"/>
  <c r="N97"/>
  <c r="O97" s="1"/>
  <c r="N96"/>
  <c r="O96" s="1"/>
  <c r="N95"/>
  <c r="O95" s="1"/>
  <c r="N94"/>
  <c r="O94" s="1"/>
  <c r="N93"/>
  <c r="O93" s="1"/>
  <c r="N92"/>
  <c r="O92" s="1"/>
  <c r="N91"/>
  <c r="N90"/>
  <c r="O90" s="1"/>
  <c r="N89"/>
  <c r="O89" s="1"/>
  <c r="N88"/>
  <c r="O88" s="1"/>
  <c r="N86"/>
  <c r="O86" s="1"/>
  <c r="N84"/>
  <c r="O84" s="1"/>
  <c r="N87"/>
  <c r="O87" s="1"/>
  <c r="N85"/>
  <c r="O85" s="1"/>
  <c r="N83"/>
  <c r="O83" s="1"/>
  <c r="N82"/>
  <c r="O82" s="1"/>
  <c r="N81"/>
  <c r="N75"/>
  <c r="O75" s="1"/>
  <c r="N74"/>
  <c r="O74" s="1"/>
  <c r="N73"/>
  <c r="O73" s="1"/>
  <c r="N72"/>
  <c r="O72" s="1"/>
  <c r="N71"/>
  <c r="O71" s="1"/>
  <c r="N70"/>
  <c r="O70" s="1"/>
  <c r="N69"/>
  <c r="O69" s="1"/>
  <c r="N68"/>
  <c r="O68" s="1"/>
  <c r="N67"/>
  <c r="O67" s="1"/>
  <c r="N66"/>
  <c r="O66" s="1"/>
  <c r="N65"/>
  <c r="O65" s="1"/>
  <c r="N64"/>
  <c r="O64" s="1"/>
  <c r="N63"/>
  <c r="O63" s="1"/>
  <c r="N62"/>
  <c r="O62" s="1"/>
  <c r="N61"/>
  <c r="O61" s="1"/>
  <c r="N60"/>
  <c r="O60" s="1"/>
  <c r="N59"/>
  <c r="O59" s="1"/>
  <c r="N58"/>
  <c r="O58" s="1"/>
  <c r="N57"/>
  <c r="N56"/>
  <c r="O56" s="1"/>
  <c r="N55"/>
  <c r="O55" s="1"/>
  <c r="N54"/>
  <c r="O54" s="1"/>
  <c r="N53"/>
  <c r="O53" s="1"/>
  <c r="N52"/>
  <c r="O52" s="1"/>
  <c r="N51"/>
  <c r="O51" s="1"/>
  <c r="N50"/>
  <c r="O50" s="1"/>
  <c r="N49"/>
  <c r="O49" s="1"/>
  <c r="N48"/>
  <c r="O48" s="1"/>
  <c r="N47"/>
  <c r="O47" s="1"/>
  <c r="N46"/>
  <c r="O46" s="1"/>
  <c r="N45"/>
  <c r="O45" s="1"/>
  <c r="N44"/>
  <c r="O44" s="1"/>
  <c r="N43"/>
  <c r="O43" s="1"/>
  <c r="N42"/>
  <c r="O42" s="1"/>
  <c r="N41"/>
  <c r="O41" s="1"/>
  <c r="N40"/>
  <c r="O40" s="1"/>
  <c r="N39"/>
  <c r="O39" s="1"/>
  <c r="N38"/>
  <c r="O38" s="1"/>
  <c r="N37"/>
  <c r="O37" s="1"/>
  <c r="N36"/>
  <c r="O36" s="1"/>
  <c r="N35"/>
  <c r="O35" s="1"/>
  <c r="N34"/>
  <c r="O34" s="1"/>
  <c r="N33"/>
  <c r="O33" s="1"/>
  <c r="N32"/>
  <c r="O32" s="1"/>
  <c r="N31"/>
  <c r="O31" s="1"/>
  <c r="N30"/>
  <c r="O30" s="1"/>
  <c r="N29"/>
  <c r="O29" s="1"/>
  <c r="N28"/>
  <c r="O28" s="1"/>
  <c r="N27"/>
  <c r="O27" s="1"/>
  <c r="N26"/>
  <c r="O26" s="1"/>
  <c r="N25"/>
  <c r="O25" s="1"/>
  <c r="N24"/>
  <c r="O24" s="1"/>
  <c r="N23"/>
  <c r="O23" s="1"/>
  <c r="N22"/>
  <c r="O22" s="1"/>
  <c r="N21"/>
  <c r="O21" s="1"/>
  <c r="N20"/>
  <c r="N17"/>
  <c r="O17" s="1"/>
  <c r="N11"/>
  <c r="O11" s="1"/>
  <c r="N10"/>
  <c r="O10" s="1"/>
  <c r="N9"/>
  <c r="O9" s="1"/>
  <c r="N8"/>
  <c r="O8" s="1"/>
  <c r="N7"/>
  <c r="M134"/>
  <c r="H134"/>
  <c r="RC1178" i="103"/>
  <c r="XQ1178"/>
  <c r="HM1178"/>
  <c r="BA1178"/>
  <c r="TN1194"/>
  <c r="QH1194"/>
  <c r="NB1194"/>
  <c r="NB1178"/>
  <c r="JV1194"/>
  <c r="JV1178"/>
  <c r="GP1194"/>
  <c r="GP1178"/>
  <c r="DJ1194"/>
  <c r="DJ1178"/>
  <c r="AD1194"/>
  <c r="AD1178"/>
  <c r="WV1194"/>
  <c r="WV1178"/>
  <c r="TP1194"/>
  <c r="TP1178"/>
  <c r="QJ1194"/>
  <c r="QJ1178"/>
  <c r="ND1194"/>
  <c r="ND1178"/>
  <c r="JX1178"/>
  <c r="DL1194"/>
  <c r="AF1194"/>
  <c r="AF1178"/>
  <c r="ZC1209"/>
  <c r="WU1246"/>
  <c r="WU1247" s="1"/>
  <c r="VE1246"/>
  <c r="VE1247" s="1"/>
  <c r="RY1246"/>
  <c r="RY1247" s="1"/>
  <c r="QI1246"/>
  <c r="QI1247" s="1"/>
  <c r="OS1246"/>
  <c r="OS1247" s="1"/>
  <c r="LM1246"/>
  <c r="LM1247" s="1"/>
  <c r="IG1246"/>
  <c r="IG1247" s="1"/>
  <c r="FA1246"/>
  <c r="FA1247" s="1"/>
  <c r="DK1246"/>
  <c r="DK1247" s="1"/>
  <c r="BU1246"/>
  <c r="BU1247" s="1"/>
  <c r="ZB1264"/>
  <c r="ZD1264"/>
  <c r="WT1246"/>
  <c r="WT1247" s="1"/>
  <c r="IF1246"/>
  <c r="IF1247" s="1"/>
  <c r="GP1246"/>
  <c r="GP1247" s="1"/>
  <c r="EZ1246"/>
  <c r="EZ1247" s="1"/>
  <c r="BT1246"/>
  <c r="BT1247" s="1"/>
  <c r="AD1246"/>
  <c r="AD1247" s="1"/>
  <c r="VF1246"/>
  <c r="VF1247" s="1"/>
  <c r="JX1246"/>
  <c r="JX1247" s="1"/>
  <c r="XO1194"/>
  <c r="UI1194"/>
  <c r="RC1194"/>
  <c r="NW1194"/>
  <c r="KQ1194"/>
  <c r="HK1194"/>
  <c r="EE1194"/>
  <c r="AY1194"/>
  <c r="XQ1194"/>
  <c r="UK1194"/>
  <c r="RE1194"/>
  <c r="NY1194"/>
  <c r="KS1194"/>
  <c r="HM1194"/>
  <c r="EG1194"/>
  <c r="BA1194"/>
  <c r="WU1178"/>
  <c r="WU1194"/>
  <c r="TO1178"/>
  <c r="TO1194"/>
  <c r="QI1178"/>
  <c r="QI1194"/>
  <c r="NC1178"/>
  <c r="NC1194"/>
  <c r="JW1178"/>
  <c r="JW1194"/>
  <c r="GQ1178"/>
  <c r="GQ1194"/>
  <c r="DK1178"/>
  <c r="DK1194"/>
  <c r="AE1178"/>
  <c r="AE1194"/>
  <c r="WR1246"/>
  <c r="WR1247" s="1"/>
  <c r="QF1246"/>
  <c r="QF1247" s="1"/>
  <c r="JT1246"/>
  <c r="JT1247" s="1"/>
  <c r="DH1246"/>
  <c r="DH1247" s="1"/>
  <c r="XP1246"/>
  <c r="XP1247" s="1"/>
  <c r="ZB1209"/>
  <c r="ZD1209"/>
  <c r="VA1246"/>
  <c r="VA1247" s="1"/>
  <c r="RU1246"/>
  <c r="RU1247" s="1"/>
  <c r="OO1246"/>
  <c r="OO1247" s="1"/>
  <c r="LI1246"/>
  <c r="LI1247" s="1"/>
  <c r="IC1246"/>
  <c r="IC1247" s="1"/>
  <c r="EW1246"/>
  <c r="EW1247" s="1"/>
  <c r="BQ1246"/>
  <c r="BQ1247" s="1"/>
  <c r="AA1246"/>
  <c r="AA1247" s="1"/>
  <c r="YI1246"/>
  <c r="YI1247" s="1"/>
  <c r="VC1246"/>
  <c r="VC1247" s="1"/>
  <c r="TM1246"/>
  <c r="TM1247" s="1"/>
  <c r="RW1246"/>
  <c r="RW1247" s="1"/>
  <c r="QG1246"/>
  <c r="QG1247" s="1"/>
  <c r="OQ1246"/>
  <c r="OQ1247" s="1"/>
  <c r="NA1246"/>
  <c r="NA1247" s="1"/>
  <c r="LK1246"/>
  <c r="LK1247" s="1"/>
  <c r="JU1246"/>
  <c r="JU1247" s="1"/>
  <c r="IE1246"/>
  <c r="IE1247" s="1"/>
  <c r="GO1246"/>
  <c r="GO1247" s="1"/>
  <c r="EY1246"/>
  <c r="EY1247" s="1"/>
  <c r="DI1246"/>
  <c r="DI1247" s="1"/>
  <c r="BS1246"/>
  <c r="BS1247" s="1"/>
  <c r="AC1246"/>
  <c r="AC1247" s="1"/>
  <c r="XO1246"/>
  <c r="XO1247" s="1"/>
  <c r="UI1246"/>
  <c r="UI1247" s="1"/>
  <c r="RC1246"/>
  <c r="RC1247" s="1"/>
  <c r="NW1246"/>
  <c r="NW1247" s="1"/>
  <c r="KQ1246"/>
  <c r="KQ1247" s="1"/>
  <c r="HK1246"/>
  <c r="HK1247" s="1"/>
  <c r="EE1246"/>
  <c r="EE1247" s="1"/>
  <c r="AY1246"/>
  <c r="AY1247" s="1"/>
  <c r="XQ1246"/>
  <c r="XQ1247" s="1"/>
  <c r="UK1246"/>
  <c r="UK1247" s="1"/>
  <c r="RE1246"/>
  <c r="RE1247" s="1"/>
  <c r="NY1246"/>
  <c r="NY1247" s="1"/>
  <c r="KS1246"/>
  <c r="KS1247" s="1"/>
  <c r="HM1246"/>
  <c r="HM1247" s="1"/>
  <c r="EG1246"/>
  <c r="EG1247" s="1"/>
  <c r="BA1246"/>
  <c r="BA1247" s="1"/>
  <c r="XM1246"/>
  <c r="XM1247" s="1"/>
  <c r="UG1246"/>
  <c r="UG1247" s="1"/>
  <c r="RA1246"/>
  <c r="RA1247" s="1"/>
  <c r="NU1246"/>
  <c r="NU1247" s="1"/>
  <c r="KO1246"/>
  <c r="KO1247" s="1"/>
  <c r="HI1246"/>
  <c r="HI1247" s="1"/>
  <c r="EC1246"/>
  <c r="EC1247" s="1"/>
  <c r="AW1246"/>
  <c r="AW1247" s="1"/>
  <c r="YK1246"/>
  <c r="YK1247" s="1"/>
  <c r="ZB1246"/>
  <c r="UF1246"/>
  <c r="UF1247" s="1"/>
  <c r="QZ1246"/>
  <c r="QZ1247" s="1"/>
  <c r="NT1246"/>
  <c r="NT1247" s="1"/>
  <c r="MD1246"/>
  <c r="MD1247" s="1"/>
  <c r="KN1246"/>
  <c r="KN1247" s="1"/>
  <c r="IX1246"/>
  <c r="IX1247" s="1"/>
  <c r="HH1246"/>
  <c r="HH1247" s="1"/>
  <c r="FR1246"/>
  <c r="FR1247" s="1"/>
  <c r="EB1246"/>
  <c r="EB1247" s="1"/>
  <c r="CL1246"/>
  <c r="CL1247" s="1"/>
  <c r="AV1246"/>
  <c r="AV1247" s="1"/>
  <c r="ZD1246"/>
  <c r="VX1246"/>
  <c r="VX1247" s="1"/>
  <c r="UH1246"/>
  <c r="UH1247" s="1"/>
  <c r="SR1246"/>
  <c r="SR1247" s="1"/>
  <c r="PL1246"/>
  <c r="PL1247" s="1"/>
  <c r="NV1246"/>
  <c r="NV1247" s="1"/>
  <c r="MF1246"/>
  <c r="MF1247" s="1"/>
  <c r="IZ1246"/>
  <c r="IZ1247" s="1"/>
  <c r="HJ1246"/>
  <c r="HJ1247" s="1"/>
  <c r="AX1246"/>
  <c r="AX1247" s="1"/>
  <c r="VD1246"/>
  <c r="VD1247" s="1"/>
  <c r="RX1246"/>
  <c r="RX1247" s="1"/>
  <c r="OR1246"/>
  <c r="OR1247" s="1"/>
  <c r="NB1246"/>
  <c r="NB1247" s="1"/>
  <c r="LL1246"/>
  <c r="LL1247" s="1"/>
  <c r="JV1246"/>
  <c r="JV1247" s="1"/>
  <c r="DJ1246"/>
  <c r="DJ1247" s="1"/>
  <c r="YL1246"/>
  <c r="YL1247" s="1"/>
  <c r="IH1246"/>
  <c r="IH1247" s="1"/>
  <c r="FB1246"/>
  <c r="FB1247" s="1"/>
  <c r="VY1194"/>
  <c r="SS1194"/>
  <c r="PM1194"/>
  <c r="MG1194"/>
  <c r="JA1194"/>
  <c r="FU1194"/>
  <c r="CO1194"/>
  <c r="ZE1194"/>
  <c r="WA1194"/>
  <c r="SU1194"/>
  <c r="PO1194"/>
  <c r="MI1194"/>
  <c r="JC1194"/>
  <c r="FW1194"/>
  <c r="CQ1194"/>
  <c r="ZG1194"/>
  <c r="YK1178"/>
  <c r="YK1194"/>
  <c r="VE1178"/>
  <c r="VE1194"/>
  <c r="RY1178"/>
  <c r="RY1194"/>
  <c r="OS1178"/>
  <c r="OS1194"/>
  <c r="LM1178"/>
  <c r="LM1194"/>
  <c r="IG1178"/>
  <c r="IG1194"/>
  <c r="FA1178"/>
  <c r="FA1194"/>
  <c r="BU1178"/>
  <c r="BU1194"/>
  <c r="ZC1264"/>
  <c r="XO1178"/>
  <c r="UI1178"/>
  <c r="UI1208" s="1"/>
  <c r="UI1209" s="1"/>
  <c r="NW1178"/>
  <c r="NW1208" s="1"/>
  <c r="NW1209" s="1"/>
  <c r="KQ1178"/>
  <c r="KQ1208" s="1"/>
  <c r="KQ1209" s="1"/>
  <c r="HK1178"/>
  <c r="HK1208" s="1"/>
  <c r="HK1209" s="1"/>
  <c r="EE1178"/>
  <c r="EE1208" s="1"/>
  <c r="EE1209" s="1"/>
  <c r="AY1178"/>
  <c r="AY1208" s="1"/>
  <c r="AY1209" s="1"/>
  <c r="UK1178"/>
  <c r="UK1208" s="1"/>
  <c r="UK1209" s="1"/>
  <c r="RE1178"/>
  <c r="NY1178"/>
  <c r="NY1208" s="1"/>
  <c r="NY1209" s="1"/>
  <c r="KS1178"/>
  <c r="EG1178"/>
  <c r="EG1208" s="1"/>
  <c r="EG1209" s="1"/>
  <c r="WT1194"/>
  <c r="WT1178"/>
  <c r="TN1178"/>
  <c r="QH1178"/>
  <c r="QH1208" s="1"/>
  <c r="QH1209" s="1"/>
  <c r="JX1194"/>
  <c r="GR1194"/>
  <c r="GR1178"/>
  <c r="DL1178"/>
  <c r="DL1208" s="1"/>
  <c r="DL1209" s="1"/>
  <c r="ZF1208"/>
  <c r="FT1246"/>
  <c r="FT1247" s="1"/>
  <c r="CN1246"/>
  <c r="CN1247" s="1"/>
  <c r="YJ1246"/>
  <c r="YJ1247" s="1"/>
  <c r="RZ1246"/>
  <c r="RZ1247" s="1"/>
  <c r="OT1246"/>
  <c r="OT1247" s="1"/>
  <c r="LN1246"/>
  <c r="LN1247" s="1"/>
  <c r="VY1178"/>
  <c r="VY1208" s="1"/>
  <c r="VY1209" s="1"/>
  <c r="SS1178"/>
  <c r="SS1208" s="1"/>
  <c r="SS1209" s="1"/>
  <c r="PM1178"/>
  <c r="PM1208" s="1"/>
  <c r="PM1209" s="1"/>
  <c r="MG1178"/>
  <c r="MG1208" s="1"/>
  <c r="MG1209" s="1"/>
  <c r="JA1178"/>
  <c r="JA1208" s="1"/>
  <c r="JA1209" s="1"/>
  <c r="FU1178"/>
  <c r="FU1208" s="1"/>
  <c r="FU1209" s="1"/>
  <c r="CO1178"/>
  <c r="CO1208" s="1"/>
  <c r="CO1209" s="1"/>
  <c r="ZE1178"/>
  <c r="ZE1208" s="1"/>
  <c r="WA1178"/>
  <c r="WA1208" s="1"/>
  <c r="WA1209" s="1"/>
  <c r="SU1178"/>
  <c r="SU1208" s="1"/>
  <c r="SU1209" s="1"/>
  <c r="PO1178"/>
  <c r="PO1208" s="1"/>
  <c r="PO1209" s="1"/>
  <c r="MI1178"/>
  <c r="MI1208" s="1"/>
  <c r="MI1209" s="1"/>
  <c r="JC1178"/>
  <c r="JC1208" s="1"/>
  <c r="JC1209" s="1"/>
  <c r="FW1178"/>
  <c r="FW1208" s="1"/>
  <c r="FW1209" s="1"/>
  <c r="CQ1178"/>
  <c r="CQ1208" s="1"/>
  <c r="CQ1209" s="1"/>
  <c r="ZG1178"/>
  <c r="ZG1208" s="1"/>
  <c r="YJ1194"/>
  <c r="YJ1178"/>
  <c r="VD1194"/>
  <c r="VD1178"/>
  <c r="RX1194"/>
  <c r="RX1178"/>
  <c r="OR1194"/>
  <c r="OR1178"/>
  <c r="LL1194"/>
  <c r="LL1178"/>
  <c r="IF1194"/>
  <c r="IF1178"/>
  <c r="EZ1194"/>
  <c r="EZ1178"/>
  <c r="BT1194"/>
  <c r="BT1178"/>
  <c r="YL1194"/>
  <c r="YL1178"/>
  <c r="VF1194"/>
  <c r="VF1178"/>
  <c r="RZ1194"/>
  <c r="RZ1178"/>
  <c r="OT1194"/>
  <c r="OT1178"/>
  <c r="LN1194"/>
  <c r="LN1178"/>
  <c r="IH1194"/>
  <c r="IH1178"/>
  <c r="FB1194"/>
  <c r="FB1178"/>
  <c r="BV1194"/>
  <c r="BV1178"/>
  <c r="AE1246" l="1"/>
  <c r="AE1247" s="1"/>
  <c r="NC1246"/>
  <c r="NC1247" s="1"/>
  <c r="WQ1246"/>
  <c r="WQ1247" s="1"/>
  <c r="DG1246"/>
  <c r="DG1247" s="1"/>
  <c r="JS1246"/>
  <c r="JS1247" s="1"/>
  <c r="QE1246"/>
  <c r="QE1247" s="1"/>
  <c r="EF1246"/>
  <c r="EF1247" s="1"/>
  <c r="UJ1246"/>
  <c r="UJ1247" s="1"/>
  <c r="AF1246"/>
  <c r="AF1247" s="1"/>
  <c r="GR1246"/>
  <c r="GR1247" s="1"/>
  <c r="WS1246"/>
  <c r="WS1247" s="1"/>
  <c r="AB1246"/>
  <c r="AB1247" s="1"/>
  <c r="GN1246"/>
  <c r="GN1247" s="1"/>
  <c r="MZ1246"/>
  <c r="MZ1247" s="1"/>
  <c r="TL1246"/>
  <c r="TL1247" s="1"/>
  <c r="SP1246"/>
  <c r="SP1247" s="1"/>
  <c r="NX1208"/>
  <c r="NX1209" s="1"/>
  <c r="AZ1208"/>
  <c r="AZ1209" s="1"/>
  <c r="BV1208"/>
  <c r="BV1209" s="1"/>
  <c r="FB1208"/>
  <c r="FB1209" s="1"/>
  <c r="IH1208"/>
  <c r="IH1209" s="1"/>
  <c r="LN1208"/>
  <c r="LN1209" s="1"/>
  <c r="OT1208"/>
  <c r="OT1209" s="1"/>
  <c r="RZ1208"/>
  <c r="RZ1209" s="1"/>
  <c r="VF1208"/>
  <c r="VF1209" s="1"/>
  <c r="YL1208"/>
  <c r="YL1209" s="1"/>
  <c r="BT1208"/>
  <c r="BT1209" s="1"/>
  <c r="EZ1208"/>
  <c r="EZ1209" s="1"/>
  <c r="IF1208"/>
  <c r="IF1209" s="1"/>
  <c r="LL1208"/>
  <c r="LL1209" s="1"/>
  <c r="OR1208"/>
  <c r="OR1209" s="1"/>
  <c r="RX1208"/>
  <c r="RX1209" s="1"/>
  <c r="VD1208"/>
  <c r="VD1209" s="1"/>
  <c r="YJ1208"/>
  <c r="YJ1209" s="1"/>
  <c r="GR1208"/>
  <c r="GR1209" s="1"/>
  <c r="TN1208"/>
  <c r="TN1209" s="1"/>
  <c r="KS1208"/>
  <c r="KS1209" s="1"/>
  <c r="RE1208"/>
  <c r="RE1209" s="1"/>
  <c r="XO1208"/>
  <c r="XO1209" s="1"/>
  <c r="AF1208"/>
  <c r="AF1209" s="1"/>
  <c r="ND1208"/>
  <c r="ND1209" s="1"/>
  <c r="QJ1208"/>
  <c r="QJ1209" s="1"/>
  <c r="TP1208"/>
  <c r="TP1209" s="1"/>
  <c r="WV1208"/>
  <c r="WV1209" s="1"/>
  <c r="AD1208"/>
  <c r="AD1209" s="1"/>
  <c r="DJ1208"/>
  <c r="DJ1209" s="1"/>
  <c r="GP1208"/>
  <c r="GP1209" s="1"/>
  <c r="JV1208"/>
  <c r="JV1209" s="1"/>
  <c r="NB1208"/>
  <c r="NB1209" s="1"/>
  <c r="N15" i="104"/>
  <c r="N13"/>
  <c r="O7"/>
  <c r="N76"/>
  <c r="O20"/>
  <c r="N119"/>
  <c r="N115"/>
  <c r="N113"/>
  <c r="O81"/>
  <c r="O91"/>
  <c r="N123"/>
  <c r="N121"/>
  <c r="N122" s="1"/>
  <c r="O57"/>
  <c r="O78" s="1"/>
  <c r="N78"/>
  <c r="WT1208" i="103"/>
  <c r="WT1209" s="1"/>
  <c r="BU1208"/>
  <c r="BU1209" s="1"/>
  <c r="FA1208"/>
  <c r="FA1209" s="1"/>
  <c r="IG1208"/>
  <c r="IG1209" s="1"/>
  <c r="LM1208"/>
  <c r="LM1209" s="1"/>
  <c r="OS1208"/>
  <c r="OS1209" s="1"/>
  <c r="RY1208"/>
  <c r="RY1209" s="1"/>
  <c r="VE1208"/>
  <c r="VE1209" s="1"/>
  <c r="YK1208"/>
  <c r="YK1209" s="1"/>
  <c r="ZD1247"/>
  <c r="AE1208"/>
  <c r="AE1209" s="1"/>
  <c r="DK1208"/>
  <c r="DK1209" s="1"/>
  <c r="GQ1208"/>
  <c r="GQ1209" s="1"/>
  <c r="JW1208"/>
  <c r="JW1209" s="1"/>
  <c r="NC1208"/>
  <c r="NC1209" s="1"/>
  <c r="QI1208"/>
  <c r="QI1209" s="1"/>
  <c r="TO1208"/>
  <c r="TO1209" s="1"/>
  <c r="WU1208"/>
  <c r="WU1209" s="1"/>
  <c r="JX1208"/>
  <c r="JX1209" s="1"/>
  <c r="HM1208"/>
  <c r="HM1209" s="1"/>
  <c r="RC1208"/>
  <c r="RC1209" s="1"/>
  <c r="ZG1247"/>
  <c r="ZB1247"/>
  <c r="ZC1247"/>
  <c r="ZE1247"/>
  <c r="ZF1247"/>
  <c r="BA1208"/>
  <c r="BA1209" s="1"/>
  <c r="XQ1208"/>
  <c r="XQ1209" s="1"/>
  <c r="ZE1209" l="1"/>
  <c r="ZG1209"/>
  <c r="O119" i="104"/>
  <c r="O115"/>
  <c r="O113"/>
  <c r="O15"/>
  <c r="O128" s="1"/>
  <c r="O13"/>
  <c r="O76"/>
  <c r="N128"/>
  <c r="O123"/>
  <c r="O121"/>
  <c r="N117"/>
  <c r="N118" s="1"/>
  <c r="N114"/>
  <c r="N132"/>
  <c r="N77"/>
  <c r="N133" s="1"/>
  <c r="N126"/>
  <c r="N14"/>
  <c r="ZF1209" i="103"/>
  <c r="N127" i="104" l="1"/>
  <c r="N134"/>
  <c r="O126"/>
  <c r="O14"/>
  <c r="O117"/>
  <c r="O118" s="1"/>
  <c r="O114"/>
  <c r="O122"/>
  <c r="O132"/>
  <c r="O77"/>
  <c r="O133" s="1"/>
  <c r="NT50" i="85"/>
  <c r="NS50"/>
  <c r="NR50"/>
  <c r="NJ50"/>
  <c r="NI50"/>
  <c r="NH50"/>
  <c r="NG50"/>
  <c r="NF50"/>
  <c r="NE50"/>
  <c r="MF50"/>
  <c r="ME50"/>
  <c r="MD50"/>
  <c r="MC50"/>
  <c r="MB50"/>
  <c r="MA50"/>
  <c r="KH50"/>
  <c r="KC50"/>
  <c r="JX50"/>
  <c r="JS50"/>
  <c r="JN50"/>
  <c r="JI50"/>
  <c r="JD50"/>
  <c r="IY50"/>
  <c r="IT50"/>
  <c r="IO50"/>
  <c r="IJ50"/>
  <c r="IE50"/>
  <c r="HZ50"/>
  <c r="HU50"/>
  <c r="HP50"/>
  <c r="HK50"/>
  <c r="HF50"/>
  <c r="HA50"/>
  <c r="GV50"/>
  <c r="GQ50"/>
  <c r="GL50"/>
  <c r="GG50"/>
  <c r="GB50"/>
  <c r="FW50"/>
  <c r="FR50"/>
  <c r="FM50"/>
  <c r="FH50"/>
  <c r="FC50"/>
  <c r="EX50"/>
  <c r="ES50"/>
  <c r="EC50"/>
  <c r="DX50"/>
  <c r="DI50"/>
  <c r="DC50"/>
  <c r="CX50"/>
  <c r="CS50"/>
  <c r="CI50"/>
  <c r="CC50"/>
  <c r="BS50"/>
  <c r="BN50"/>
  <c r="BI50"/>
  <c r="NT46"/>
  <c r="NT48" s="1"/>
  <c r="NS46"/>
  <c r="NS48" s="1"/>
  <c r="NR46"/>
  <c r="NR48" s="1"/>
  <c r="NJ46"/>
  <c r="NJ48" s="1"/>
  <c r="NI46"/>
  <c r="NI48" s="1"/>
  <c r="NH46"/>
  <c r="NH48" s="1"/>
  <c r="NG46"/>
  <c r="NG48" s="1"/>
  <c r="NF46"/>
  <c r="NF48" s="1"/>
  <c r="NE46"/>
  <c r="NE48" s="1"/>
  <c r="MF46"/>
  <c r="MF48" s="1"/>
  <c r="ME46"/>
  <c r="ME48" s="1"/>
  <c r="MD46"/>
  <c r="MD48" s="1"/>
  <c r="MC46"/>
  <c r="MC48" s="1"/>
  <c r="MB46"/>
  <c r="MB48" s="1"/>
  <c r="MA46"/>
  <c r="MA48" s="1"/>
  <c r="KH46"/>
  <c r="KH48" s="1"/>
  <c r="KC46"/>
  <c r="KC48" s="1"/>
  <c r="JX46"/>
  <c r="JX48" s="1"/>
  <c r="JS46"/>
  <c r="JS48" s="1"/>
  <c r="JN46"/>
  <c r="JN48" s="1"/>
  <c r="JI46"/>
  <c r="JI48" s="1"/>
  <c r="JD46"/>
  <c r="JD48" s="1"/>
  <c r="IY46"/>
  <c r="IY48" s="1"/>
  <c r="IT46"/>
  <c r="IT48" s="1"/>
  <c r="IO46"/>
  <c r="IO48" s="1"/>
  <c r="IJ46"/>
  <c r="IJ48" s="1"/>
  <c r="IE46"/>
  <c r="IE48" s="1"/>
  <c r="HZ46"/>
  <c r="HZ48" s="1"/>
  <c r="HU46"/>
  <c r="HU48" s="1"/>
  <c r="HP46"/>
  <c r="HP48" s="1"/>
  <c r="HK46"/>
  <c r="HK48" s="1"/>
  <c r="HF46"/>
  <c r="HF48" s="1"/>
  <c r="HA46"/>
  <c r="HA48" s="1"/>
  <c r="GV46"/>
  <c r="GV48" s="1"/>
  <c r="GQ46"/>
  <c r="GQ48" s="1"/>
  <c r="GL46"/>
  <c r="GL48" s="1"/>
  <c r="GG46"/>
  <c r="GG48" s="1"/>
  <c r="GB46"/>
  <c r="GB48" s="1"/>
  <c r="FW46"/>
  <c r="FW48" s="1"/>
  <c r="FR46"/>
  <c r="FR48" s="1"/>
  <c r="FM46"/>
  <c r="FM48" s="1"/>
  <c r="FH46"/>
  <c r="FH48" s="1"/>
  <c r="FC46"/>
  <c r="FC48" s="1"/>
  <c r="EX46"/>
  <c r="EX48" s="1"/>
  <c r="ES46"/>
  <c r="ES48" s="1"/>
  <c r="EC46"/>
  <c r="EC48" s="1"/>
  <c r="DX46"/>
  <c r="DX48" s="1"/>
  <c r="DI46"/>
  <c r="DI48" s="1"/>
  <c r="DC46"/>
  <c r="DC48" s="1"/>
  <c r="CX46"/>
  <c r="CX48" s="1"/>
  <c r="CS46"/>
  <c r="CS48" s="1"/>
  <c r="CI46"/>
  <c r="CI48" s="1"/>
  <c r="CC46"/>
  <c r="CC48" s="1"/>
  <c r="BS46"/>
  <c r="BS48" s="1"/>
  <c r="BN46"/>
  <c r="BN48" s="1"/>
  <c r="BI46"/>
  <c r="BI48" s="1"/>
  <c r="NT50" i="84"/>
  <c r="NS50"/>
  <c r="NR50"/>
  <c r="NJ50"/>
  <c r="NI50"/>
  <c r="NH50"/>
  <c r="NG50"/>
  <c r="NF50"/>
  <c r="NE50"/>
  <c r="MF50"/>
  <c r="ME50"/>
  <c r="MD50"/>
  <c r="MC50"/>
  <c r="MB50"/>
  <c r="MA50"/>
  <c r="KH50"/>
  <c r="KC50"/>
  <c r="JX50"/>
  <c r="JS50"/>
  <c r="JN50"/>
  <c r="JI50"/>
  <c r="JD50"/>
  <c r="IY50"/>
  <c r="IT50"/>
  <c r="IO50"/>
  <c r="IJ50"/>
  <c r="IE50"/>
  <c r="HZ50"/>
  <c r="HU50"/>
  <c r="HP50"/>
  <c r="HK50"/>
  <c r="HF50"/>
  <c r="HA50"/>
  <c r="GV50"/>
  <c r="GQ50"/>
  <c r="GL50"/>
  <c r="GG50"/>
  <c r="GB50"/>
  <c r="FW50"/>
  <c r="FR50"/>
  <c r="FM50"/>
  <c r="FH50"/>
  <c r="FC50"/>
  <c r="EX50"/>
  <c r="ES50"/>
  <c r="EC50"/>
  <c r="DX50"/>
  <c r="DI50"/>
  <c r="DC50"/>
  <c r="CX50"/>
  <c r="CS50"/>
  <c r="CI50"/>
  <c r="CC50"/>
  <c r="BS50"/>
  <c r="BN50"/>
  <c r="BI50"/>
  <c r="NT46"/>
  <c r="NT48" s="1"/>
  <c r="NS46"/>
  <c r="NS48" s="1"/>
  <c r="NR46"/>
  <c r="NR48" s="1"/>
  <c r="NJ46"/>
  <c r="NJ48" s="1"/>
  <c r="NI46"/>
  <c r="NI48" s="1"/>
  <c r="NH46"/>
  <c r="NH48" s="1"/>
  <c r="NG46"/>
  <c r="NG48" s="1"/>
  <c r="NF46"/>
  <c r="NF48" s="1"/>
  <c r="NE46"/>
  <c r="NE48" s="1"/>
  <c r="MF46"/>
  <c r="MF48" s="1"/>
  <c r="ME46"/>
  <c r="ME48" s="1"/>
  <c r="MD46"/>
  <c r="MD48" s="1"/>
  <c r="MC46"/>
  <c r="MC48" s="1"/>
  <c r="MB46"/>
  <c r="MB48" s="1"/>
  <c r="MA46"/>
  <c r="MA48" s="1"/>
  <c r="KH46"/>
  <c r="KH48" s="1"/>
  <c r="KC46"/>
  <c r="KC48" s="1"/>
  <c r="JX46"/>
  <c r="JX48" s="1"/>
  <c r="JS46"/>
  <c r="JS48" s="1"/>
  <c r="JN46"/>
  <c r="JN48" s="1"/>
  <c r="JI46"/>
  <c r="JI48" s="1"/>
  <c r="JD46"/>
  <c r="JD48" s="1"/>
  <c r="IY46"/>
  <c r="IY48" s="1"/>
  <c r="IT46"/>
  <c r="IT48" s="1"/>
  <c r="IO46"/>
  <c r="IO48" s="1"/>
  <c r="IJ46"/>
  <c r="IJ48" s="1"/>
  <c r="IE46"/>
  <c r="IE48" s="1"/>
  <c r="HZ46"/>
  <c r="HZ48" s="1"/>
  <c r="HU46"/>
  <c r="HU48" s="1"/>
  <c r="HP46"/>
  <c r="HP48" s="1"/>
  <c r="HK46"/>
  <c r="HK48" s="1"/>
  <c r="HF46"/>
  <c r="HF48" s="1"/>
  <c r="HA46"/>
  <c r="HA48" s="1"/>
  <c r="GV46"/>
  <c r="GV48" s="1"/>
  <c r="GQ46"/>
  <c r="GQ48" s="1"/>
  <c r="GL46"/>
  <c r="GL48" s="1"/>
  <c r="GG46"/>
  <c r="GG48" s="1"/>
  <c r="GB46"/>
  <c r="GB48" s="1"/>
  <c r="FW46"/>
  <c r="FW48" s="1"/>
  <c r="FR46"/>
  <c r="FR48" s="1"/>
  <c r="FM46"/>
  <c r="FM48" s="1"/>
  <c r="FH46"/>
  <c r="FH48" s="1"/>
  <c r="FC46"/>
  <c r="FC48" s="1"/>
  <c r="EX46"/>
  <c r="EX48" s="1"/>
  <c r="ES46"/>
  <c r="ES48" s="1"/>
  <c r="EC46"/>
  <c r="EC48" s="1"/>
  <c r="DX46"/>
  <c r="DX48" s="1"/>
  <c r="DI46"/>
  <c r="DI48" s="1"/>
  <c r="DC46"/>
  <c r="DC48" s="1"/>
  <c r="CX46"/>
  <c r="CX48" s="1"/>
  <c r="CS46"/>
  <c r="CS48" s="1"/>
  <c r="CI46"/>
  <c r="CI48" s="1"/>
  <c r="CC46"/>
  <c r="CC48" s="1"/>
  <c r="BS46"/>
  <c r="BS48" s="1"/>
  <c r="BN46"/>
  <c r="BN48" s="1"/>
  <c r="BI46"/>
  <c r="BI48" s="1"/>
  <c r="MF50" i="83"/>
  <c r="ME50"/>
  <c r="MD50"/>
  <c r="MC50"/>
  <c r="MB50"/>
  <c r="MA50"/>
  <c r="MF46"/>
  <c r="MF48" s="1"/>
  <c r="ME46"/>
  <c r="ME48" s="1"/>
  <c r="MD46"/>
  <c r="MD48" s="1"/>
  <c r="MC46"/>
  <c r="MC48" s="1"/>
  <c r="MB46"/>
  <c r="MB48" s="1"/>
  <c r="MA46"/>
  <c r="MA48" s="1"/>
  <c r="NJ50"/>
  <c r="NI50"/>
  <c r="NH50"/>
  <c r="NG50"/>
  <c r="NF50"/>
  <c r="NE50"/>
  <c r="NJ46"/>
  <c r="NJ48" s="1"/>
  <c r="NI46"/>
  <c r="NI48" s="1"/>
  <c r="NH46"/>
  <c r="NH48" s="1"/>
  <c r="NG46"/>
  <c r="NG48" s="1"/>
  <c r="NF46"/>
  <c r="NF48" s="1"/>
  <c r="NE46"/>
  <c r="NE48" s="1"/>
  <c r="NJ9" i="85"/>
  <c r="NJ40" s="1"/>
  <c r="ND40" s="1"/>
  <c r="NI9"/>
  <c r="NI40" s="1"/>
  <c r="NC40" s="1"/>
  <c r="NH9"/>
  <c r="NH40" s="1"/>
  <c r="NB40" s="1"/>
  <c r="NG9"/>
  <c r="NG40" s="1"/>
  <c r="NA40" s="1"/>
  <c r="NF9"/>
  <c r="NF40" s="1"/>
  <c r="MZ40" s="1"/>
  <c r="NE9"/>
  <c r="NE40" s="1"/>
  <c r="MY40" s="1"/>
  <c r="ND9"/>
  <c r="NC9"/>
  <c r="NB9"/>
  <c r="NA9"/>
  <c r="MZ9"/>
  <c r="MY9"/>
  <c r="NJ9" i="84"/>
  <c r="NJ40" s="1"/>
  <c r="ND40" s="1"/>
  <c r="NI9"/>
  <c r="NI40" s="1"/>
  <c r="NC40" s="1"/>
  <c r="NH9"/>
  <c r="NH40" s="1"/>
  <c r="NB40" s="1"/>
  <c r="NG9"/>
  <c r="NG40" s="1"/>
  <c r="NA40" s="1"/>
  <c r="NF9"/>
  <c r="NF40" s="1"/>
  <c r="MZ40" s="1"/>
  <c r="NE9"/>
  <c r="NE40" s="1"/>
  <c r="MY40" s="1"/>
  <c r="ND9"/>
  <c r="NC9"/>
  <c r="NB9"/>
  <c r="NA9"/>
  <c r="MZ9"/>
  <c r="MY9"/>
  <c r="MF9" i="85"/>
  <c r="MF40" s="1"/>
  <c r="LZ40" s="1"/>
  <c r="ME9"/>
  <c r="ME40" s="1"/>
  <c r="LY40" s="1"/>
  <c r="MD9"/>
  <c r="MD40" s="1"/>
  <c r="LX40" s="1"/>
  <c r="MC9"/>
  <c r="MC40" s="1"/>
  <c r="LW40" s="1"/>
  <c r="MB9"/>
  <c r="MB40" s="1"/>
  <c r="LV40" s="1"/>
  <c r="MA9"/>
  <c r="MA40" s="1"/>
  <c r="LU40" s="1"/>
  <c r="LZ9"/>
  <c r="LY9"/>
  <c r="LX9"/>
  <c r="LW9"/>
  <c r="LV9"/>
  <c r="LU9"/>
  <c r="MF9" i="84"/>
  <c r="MF40" s="1"/>
  <c r="LZ40" s="1"/>
  <c r="ME9"/>
  <c r="ME40" s="1"/>
  <c r="LY40" s="1"/>
  <c r="MD9"/>
  <c r="MD40" s="1"/>
  <c r="LX40" s="1"/>
  <c r="MC9"/>
  <c r="MC40" s="1"/>
  <c r="LW40" s="1"/>
  <c r="MB9"/>
  <c r="MB40" s="1"/>
  <c r="LV40" s="1"/>
  <c r="MA9"/>
  <c r="MA40" s="1"/>
  <c r="LU40" s="1"/>
  <c r="LZ9"/>
  <c r="LY9"/>
  <c r="LX9"/>
  <c r="LW9"/>
  <c r="LV9"/>
  <c r="LU9"/>
  <c r="NJ40" i="83"/>
  <c r="NI40"/>
  <c r="NH40"/>
  <c r="NG40"/>
  <c r="NF40"/>
  <c r="NJ9"/>
  <c r="NI9"/>
  <c r="NH9"/>
  <c r="NG9"/>
  <c r="NF9"/>
  <c r="NE9"/>
  <c r="ND9"/>
  <c r="NC9"/>
  <c r="NB9"/>
  <c r="NA9"/>
  <c r="MZ9"/>
  <c r="MY9"/>
  <c r="NE40"/>
  <c r="ND40"/>
  <c r="NC40"/>
  <c r="NB40"/>
  <c r="NA40"/>
  <c r="MZ40"/>
  <c r="LZ40"/>
  <c r="LY40"/>
  <c r="LX40"/>
  <c r="LW40"/>
  <c r="LV40"/>
  <c r="LU40"/>
  <c r="MF40"/>
  <c r="ME40"/>
  <c r="MD40"/>
  <c r="MC40"/>
  <c r="MB40"/>
  <c r="MA40"/>
  <c r="MF9"/>
  <c r="ME9"/>
  <c r="MD9"/>
  <c r="MC9"/>
  <c r="MB9"/>
  <c r="MA9"/>
  <c r="LZ9"/>
  <c r="LY9"/>
  <c r="LX9"/>
  <c r="LW9"/>
  <c r="LV9"/>
  <c r="LU9"/>
  <c r="LH9"/>
  <c r="LG9"/>
  <c r="LF9"/>
  <c r="LE9"/>
  <c r="LD9"/>
  <c r="LC9"/>
  <c r="NT40" i="85"/>
  <c r="NS40"/>
  <c r="NR40"/>
  <c r="NP40"/>
  <c r="NN40"/>
  <c r="NQ40" s="1"/>
  <c r="NM40"/>
  <c r="NL40"/>
  <c r="NO40" s="1"/>
  <c r="NT39"/>
  <c r="NS39"/>
  <c r="NR39"/>
  <c r="NQ39"/>
  <c r="NO39"/>
  <c r="NN39"/>
  <c r="NM39"/>
  <c r="NP39" s="1"/>
  <c r="NL39"/>
  <c r="NT38"/>
  <c r="NS38"/>
  <c r="NR38"/>
  <c r="NP38"/>
  <c r="NN38"/>
  <c r="NQ38" s="1"/>
  <c r="NM38"/>
  <c r="NL38"/>
  <c r="NO38" s="1"/>
  <c r="NT37"/>
  <c r="NS37"/>
  <c r="NR37"/>
  <c r="NQ37"/>
  <c r="NO37"/>
  <c r="NN37"/>
  <c r="NM37"/>
  <c r="NP37" s="1"/>
  <c r="NL37"/>
  <c r="NT36"/>
  <c r="NS36"/>
  <c r="NR36"/>
  <c r="NP36"/>
  <c r="NN36"/>
  <c r="NQ36" s="1"/>
  <c r="NM36"/>
  <c r="NL36"/>
  <c r="NO36" s="1"/>
  <c r="NT35"/>
  <c r="NS35"/>
  <c r="NR35"/>
  <c r="NQ35"/>
  <c r="NO35"/>
  <c r="NN35"/>
  <c r="NM35"/>
  <c r="NP35" s="1"/>
  <c r="NL35"/>
  <c r="NT34"/>
  <c r="NS34"/>
  <c r="NR34"/>
  <c r="NP34"/>
  <c r="NN34"/>
  <c r="NQ34" s="1"/>
  <c r="NM34"/>
  <c r="NL34"/>
  <c r="NO34" s="1"/>
  <c r="NT33"/>
  <c r="NS33"/>
  <c r="NR33"/>
  <c r="NQ33"/>
  <c r="NO33"/>
  <c r="NN33"/>
  <c r="NM33"/>
  <c r="NP33" s="1"/>
  <c r="NL33"/>
  <c r="NT32"/>
  <c r="NS32"/>
  <c r="NR32"/>
  <c r="NP32"/>
  <c r="NN32"/>
  <c r="NQ32" s="1"/>
  <c r="NM32"/>
  <c r="NL32"/>
  <c r="NO32" s="1"/>
  <c r="NT31"/>
  <c r="NS31"/>
  <c r="NR31"/>
  <c r="NQ31"/>
  <c r="NO31"/>
  <c r="NN31"/>
  <c r="NM31"/>
  <c r="NP31" s="1"/>
  <c r="NL31"/>
  <c r="NT30"/>
  <c r="NS30"/>
  <c r="NR30"/>
  <c r="NP30"/>
  <c r="NN30"/>
  <c r="NQ30" s="1"/>
  <c r="NM30"/>
  <c r="NL30"/>
  <c r="NO30" s="1"/>
  <c r="NT29"/>
  <c r="NS29"/>
  <c r="NR29"/>
  <c r="NQ29"/>
  <c r="NO29"/>
  <c r="NN29"/>
  <c r="NM29"/>
  <c r="NP29" s="1"/>
  <c r="NL29"/>
  <c r="NT28"/>
  <c r="NS28"/>
  <c r="NR28"/>
  <c r="NP28"/>
  <c r="NN28"/>
  <c r="NQ28" s="1"/>
  <c r="NM28"/>
  <c r="NL28"/>
  <c r="NO28" s="1"/>
  <c r="NT27"/>
  <c r="NS27"/>
  <c r="NR27"/>
  <c r="NQ27"/>
  <c r="NO27"/>
  <c r="NN27"/>
  <c r="NM27"/>
  <c r="NP27" s="1"/>
  <c r="NL27"/>
  <c r="NT26"/>
  <c r="NS26"/>
  <c r="NR26"/>
  <c r="NP26"/>
  <c r="NN26"/>
  <c r="NQ26" s="1"/>
  <c r="NM26"/>
  <c r="NL26"/>
  <c r="NO26" s="1"/>
  <c r="NT25"/>
  <c r="NS25"/>
  <c r="NR25"/>
  <c r="NQ25"/>
  <c r="NO25"/>
  <c r="NN25"/>
  <c r="NM25"/>
  <c r="NP25" s="1"/>
  <c r="NL25"/>
  <c r="NT24"/>
  <c r="NS24"/>
  <c r="NR24"/>
  <c r="NP24"/>
  <c r="NN24"/>
  <c r="NQ24" s="1"/>
  <c r="NM24"/>
  <c r="NL24"/>
  <c r="NO24" s="1"/>
  <c r="NT23"/>
  <c r="NS23"/>
  <c r="NR23"/>
  <c r="NQ23"/>
  <c r="NO23"/>
  <c r="NN23"/>
  <c r="NM23"/>
  <c r="NP23" s="1"/>
  <c r="NL23"/>
  <c r="NT22"/>
  <c r="NS22"/>
  <c r="NR22"/>
  <c r="NP22"/>
  <c r="NN22"/>
  <c r="NQ22" s="1"/>
  <c r="NM22"/>
  <c r="NL22"/>
  <c r="NO22" s="1"/>
  <c r="NT21"/>
  <c r="NS21"/>
  <c r="NR21"/>
  <c r="NQ21"/>
  <c r="NO21"/>
  <c r="NN21"/>
  <c r="NM21"/>
  <c r="NP21" s="1"/>
  <c r="NL21"/>
  <c r="NT20"/>
  <c r="NS20"/>
  <c r="NR20"/>
  <c r="NP20"/>
  <c r="NN20"/>
  <c r="NQ20" s="1"/>
  <c r="NM20"/>
  <c r="NL20"/>
  <c r="NO20" s="1"/>
  <c r="NT19"/>
  <c r="NS19"/>
  <c r="NR19"/>
  <c r="NQ19"/>
  <c r="NO19"/>
  <c r="NN19"/>
  <c r="NM19"/>
  <c r="NP19" s="1"/>
  <c r="NL19"/>
  <c r="NT18"/>
  <c r="NS18"/>
  <c r="NR18"/>
  <c r="NP18"/>
  <c r="NN18"/>
  <c r="NQ18" s="1"/>
  <c r="NM18"/>
  <c r="NL18"/>
  <c r="NO18" s="1"/>
  <c r="NT17"/>
  <c r="NS17"/>
  <c r="NR17"/>
  <c r="NQ17"/>
  <c r="NO17"/>
  <c r="NN17"/>
  <c r="NM17"/>
  <c r="NP17" s="1"/>
  <c r="NL17"/>
  <c r="NT16"/>
  <c r="NS16"/>
  <c r="NR16"/>
  <c r="NP16"/>
  <c r="NN16"/>
  <c r="NQ16" s="1"/>
  <c r="NM16"/>
  <c r="NL16"/>
  <c r="NO16" s="1"/>
  <c r="NT15"/>
  <c r="NS15"/>
  <c r="NR15"/>
  <c r="NQ15"/>
  <c r="NO15"/>
  <c r="NN15"/>
  <c r="NM15"/>
  <c r="NP15" s="1"/>
  <c r="NL15"/>
  <c r="NT14"/>
  <c r="NS14"/>
  <c r="NR14"/>
  <c r="NP14"/>
  <c r="NN14"/>
  <c r="NQ14" s="1"/>
  <c r="NM14"/>
  <c r="NL14"/>
  <c r="NO14" s="1"/>
  <c r="NT13"/>
  <c r="NS13"/>
  <c r="NR13"/>
  <c r="NQ13"/>
  <c r="NO13"/>
  <c r="NN13"/>
  <c r="NM13"/>
  <c r="NP13" s="1"/>
  <c r="NL13"/>
  <c r="NT12"/>
  <c r="NS12"/>
  <c r="NR12"/>
  <c r="NP12"/>
  <c r="NN12"/>
  <c r="NQ12" s="1"/>
  <c r="NM12"/>
  <c r="NL12"/>
  <c r="NO12" s="1"/>
  <c r="NT11"/>
  <c r="NS11"/>
  <c r="NR11"/>
  <c r="NQ11"/>
  <c r="NO11"/>
  <c r="NN11"/>
  <c r="NM11"/>
  <c r="NP11" s="1"/>
  <c r="NL11"/>
  <c r="NT10"/>
  <c r="NS10"/>
  <c r="NR10"/>
  <c r="NP10"/>
  <c r="NN10"/>
  <c r="NQ10" s="1"/>
  <c r="NM10"/>
  <c r="NL10"/>
  <c r="NO10" s="1"/>
  <c r="NT39" i="84"/>
  <c r="NS39"/>
  <c r="NR39"/>
  <c r="NN39"/>
  <c r="NQ39" s="1"/>
  <c r="NM39"/>
  <c r="NP39" s="1"/>
  <c r="NL39"/>
  <c r="NO39" s="1"/>
  <c r="NT38"/>
  <c r="NS38"/>
  <c r="NR38"/>
  <c r="NN38"/>
  <c r="NQ38" s="1"/>
  <c r="NM38"/>
  <c r="NP38" s="1"/>
  <c r="NL38"/>
  <c r="NO38" s="1"/>
  <c r="NT37"/>
  <c r="NN37"/>
  <c r="NQ37" s="1"/>
  <c r="NT36"/>
  <c r="NS36"/>
  <c r="NR36"/>
  <c r="NN36"/>
  <c r="NQ36" s="1"/>
  <c r="NM36"/>
  <c r="NP36" s="1"/>
  <c r="NL36"/>
  <c r="NO36" s="1"/>
  <c r="NT35"/>
  <c r="NN35"/>
  <c r="NQ35" s="1"/>
  <c r="NT34"/>
  <c r="NS34"/>
  <c r="NR34"/>
  <c r="NN34"/>
  <c r="NQ34" s="1"/>
  <c r="NM34"/>
  <c r="NP34" s="1"/>
  <c r="NL34"/>
  <c r="NO34" s="1"/>
  <c r="NT33"/>
  <c r="NN33"/>
  <c r="NQ33" s="1"/>
  <c r="NT32"/>
  <c r="NN32"/>
  <c r="NQ32" s="1"/>
  <c r="NT31"/>
  <c r="NS31"/>
  <c r="NR31"/>
  <c r="NN31"/>
  <c r="NQ31" s="1"/>
  <c r="NM31"/>
  <c r="NP31" s="1"/>
  <c r="NL31"/>
  <c r="NO31" s="1"/>
  <c r="NT30"/>
  <c r="NR30"/>
  <c r="NN30"/>
  <c r="NQ30" s="1"/>
  <c r="NL30"/>
  <c r="NO30" s="1"/>
  <c r="NT29"/>
  <c r="NS29"/>
  <c r="NR29"/>
  <c r="NN29"/>
  <c r="NQ29" s="1"/>
  <c r="NM29"/>
  <c r="NP29" s="1"/>
  <c r="NL29"/>
  <c r="NO29" s="1"/>
  <c r="NT28"/>
  <c r="NS28"/>
  <c r="NR28"/>
  <c r="NN28"/>
  <c r="NQ28" s="1"/>
  <c r="NM28"/>
  <c r="NP28" s="1"/>
  <c r="NL28"/>
  <c r="NO28" s="1"/>
  <c r="NT27"/>
  <c r="NS27"/>
  <c r="NR27"/>
  <c r="NN27"/>
  <c r="NQ27" s="1"/>
  <c r="NM27"/>
  <c r="NP27" s="1"/>
  <c r="NL27"/>
  <c r="NO27" s="1"/>
  <c r="NT26"/>
  <c r="NS26"/>
  <c r="NN26"/>
  <c r="NQ26" s="1"/>
  <c r="NM26"/>
  <c r="NP26" s="1"/>
  <c r="NT25"/>
  <c r="NS25"/>
  <c r="NR25"/>
  <c r="NN25"/>
  <c r="NQ25" s="1"/>
  <c r="NM25"/>
  <c r="NP25" s="1"/>
  <c r="NL25"/>
  <c r="NO25" s="1"/>
  <c r="NT24"/>
  <c r="NN24"/>
  <c r="NQ24" s="1"/>
  <c r="NT23"/>
  <c r="NS23"/>
  <c r="NR23"/>
  <c r="NN23"/>
  <c r="NQ23" s="1"/>
  <c r="NM23"/>
  <c r="NP23" s="1"/>
  <c r="NL23"/>
  <c r="NO23" s="1"/>
  <c r="NT22"/>
  <c r="NS22"/>
  <c r="NR22"/>
  <c r="NN22"/>
  <c r="NQ22" s="1"/>
  <c r="NM22"/>
  <c r="NP22" s="1"/>
  <c r="NL22"/>
  <c r="NO22" s="1"/>
  <c r="NT21"/>
  <c r="NS21"/>
  <c r="NR21"/>
  <c r="NN21"/>
  <c r="NQ21" s="1"/>
  <c r="NM21"/>
  <c r="NP21" s="1"/>
  <c r="NL21"/>
  <c r="NO21" s="1"/>
  <c r="NT20"/>
  <c r="NR20"/>
  <c r="NN20"/>
  <c r="NQ20" s="1"/>
  <c r="NL20"/>
  <c r="NO20" s="1"/>
  <c r="NT19"/>
  <c r="NR19"/>
  <c r="NN19"/>
  <c r="NQ19" s="1"/>
  <c r="NL19"/>
  <c r="NO19" s="1"/>
  <c r="NT18"/>
  <c r="NN18"/>
  <c r="NQ18" s="1"/>
  <c r="NS17"/>
  <c r="NM17"/>
  <c r="NP17" s="1"/>
  <c r="NT16"/>
  <c r="NS16"/>
  <c r="NR16"/>
  <c r="NN16"/>
  <c r="NQ16" s="1"/>
  <c r="NM16"/>
  <c r="NP16" s="1"/>
  <c r="NL16"/>
  <c r="NO16" s="1"/>
  <c r="NT15"/>
  <c r="NS15"/>
  <c r="NR15"/>
  <c r="NN15"/>
  <c r="NQ15" s="1"/>
  <c r="NM15"/>
  <c r="NP15" s="1"/>
  <c r="NL15"/>
  <c r="NO15" s="1"/>
  <c r="NT14"/>
  <c r="NS14"/>
  <c r="NN14"/>
  <c r="NQ14" s="1"/>
  <c r="NM14"/>
  <c r="NP14" s="1"/>
  <c r="NR13"/>
  <c r="NL13"/>
  <c r="NO13" s="1"/>
  <c r="NT12"/>
  <c r="NS12"/>
  <c r="NR12"/>
  <c r="NN12"/>
  <c r="NQ12" s="1"/>
  <c r="NM12"/>
  <c r="NP12" s="1"/>
  <c r="NL12"/>
  <c r="NO12" s="1"/>
  <c r="NT11"/>
  <c r="NN11"/>
  <c r="NQ11" s="1"/>
  <c r="NT10"/>
  <c r="NN10"/>
  <c r="NQ10" s="1"/>
  <c r="NT39" i="83"/>
  <c r="NS39"/>
  <c r="NR39"/>
  <c r="NT38"/>
  <c r="NS38"/>
  <c r="NR38"/>
  <c r="NT37"/>
  <c r="NT36"/>
  <c r="NS36"/>
  <c r="NR36"/>
  <c r="NT35"/>
  <c r="NT34"/>
  <c r="NS34"/>
  <c r="NR34"/>
  <c r="NT33"/>
  <c r="NT32"/>
  <c r="NT31"/>
  <c r="NS31"/>
  <c r="NR31"/>
  <c r="NT30"/>
  <c r="NR30"/>
  <c r="NT29"/>
  <c r="NS29"/>
  <c r="NR29"/>
  <c r="NT28"/>
  <c r="NS28"/>
  <c r="NR28"/>
  <c r="NT27"/>
  <c r="NS27"/>
  <c r="NR27"/>
  <c r="NT26"/>
  <c r="NS26"/>
  <c r="NT25"/>
  <c r="NS25"/>
  <c r="NR25"/>
  <c r="NT24"/>
  <c r="NT23"/>
  <c r="NS23"/>
  <c r="NR23"/>
  <c r="NT22"/>
  <c r="NS22"/>
  <c r="NR22"/>
  <c r="NT21"/>
  <c r="NS21"/>
  <c r="NR21"/>
  <c r="NT20"/>
  <c r="NR20"/>
  <c r="NT19"/>
  <c r="NR19"/>
  <c r="NT18"/>
  <c r="NS17"/>
  <c r="NT16"/>
  <c r="NS16"/>
  <c r="NR16"/>
  <c r="NT15"/>
  <c r="NS15"/>
  <c r="NR15"/>
  <c r="NT14"/>
  <c r="NS14"/>
  <c r="NR13"/>
  <c r="NT12"/>
  <c r="NS12"/>
  <c r="NR12"/>
  <c r="NT11"/>
  <c r="NT10"/>
  <c r="NT50"/>
  <c r="NS50"/>
  <c r="NR50"/>
  <c r="NN10"/>
  <c r="NQ10" s="1"/>
  <c r="KH50"/>
  <c r="KH46" s="1"/>
  <c r="KH47" s="1"/>
  <c r="KC50"/>
  <c r="KC46"/>
  <c r="KC48" s="1"/>
  <c r="JX50"/>
  <c r="JX46"/>
  <c r="JX47" s="1"/>
  <c r="JS50"/>
  <c r="JS46"/>
  <c r="JS47" s="1"/>
  <c r="JN50"/>
  <c r="JN47"/>
  <c r="JN49" s="1"/>
  <c r="JN46"/>
  <c r="JN48" s="1"/>
  <c r="JI50"/>
  <c r="JI46" s="1"/>
  <c r="JI47" s="1"/>
  <c r="JD50"/>
  <c r="JD46"/>
  <c r="JD48" s="1"/>
  <c r="IY50"/>
  <c r="IY46"/>
  <c r="IY47" s="1"/>
  <c r="IT50"/>
  <c r="IT46"/>
  <c r="IT47" s="1"/>
  <c r="IO50"/>
  <c r="IO47"/>
  <c r="IO49" s="1"/>
  <c r="IO46"/>
  <c r="IO48" s="1"/>
  <c r="IJ50"/>
  <c r="IJ46" s="1"/>
  <c r="IJ47" s="1"/>
  <c r="IE50"/>
  <c r="IE46"/>
  <c r="IE48" s="1"/>
  <c r="HZ50"/>
  <c r="HZ46"/>
  <c r="HZ47" s="1"/>
  <c r="HU50"/>
  <c r="HU46"/>
  <c r="HU47" s="1"/>
  <c r="HP50"/>
  <c r="HP46"/>
  <c r="HP47" s="1"/>
  <c r="HK50"/>
  <c r="HK46"/>
  <c r="HK47" s="1"/>
  <c r="HF50"/>
  <c r="HF47"/>
  <c r="HF49" s="1"/>
  <c r="HF46"/>
  <c r="HF48" s="1"/>
  <c r="HA50"/>
  <c r="HA46" s="1"/>
  <c r="HA48" s="1"/>
  <c r="GV50"/>
  <c r="GV46" s="1"/>
  <c r="GV47" s="1"/>
  <c r="GQ50"/>
  <c r="GQ46" s="1"/>
  <c r="GQ47" s="1"/>
  <c r="GL50"/>
  <c r="GL46" s="1"/>
  <c r="GL47" s="1"/>
  <c r="GG50"/>
  <c r="GG46" s="1"/>
  <c r="GG47" s="1"/>
  <c r="GB50"/>
  <c r="GB46" s="1"/>
  <c r="GB47" s="1"/>
  <c r="FW50"/>
  <c r="FW46" s="1"/>
  <c r="FW47" s="1"/>
  <c r="FR50"/>
  <c r="FR46" s="1"/>
  <c r="FM50"/>
  <c r="FM46"/>
  <c r="FM48" s="1"/>
  <c r="FH50"/>
  <c r="FH46" s="1"/>
  <c r="FC50"/>
  <c r="FC46" s="1"/>
  <c r="EX50"/>
  <c r="EX46" s="1"/>
  <c r="ES46"/>
  <c r="ES47" s="1"/>
  <c r="ES50"/>
  <c r="EC50"/>
  <c r="EC46" s="1"/>
  <c r="DX50"/>
  <c r="DX46" s="1"/>
  <c r="DI50"/>
  <c r="DI46" s="1"/>
  <c r="DI47" s="1"/>
  <c r="DC50"/>
  <c r="DC47"/>
  <c r="DC49" s="1"/>
  <c r="DC46"/>
  <c r="DC48" s="1"/>
  <c r="CX46"/>
  <c r="CX50"/>
  <c r="CS50"/>
  <c r="CS46" s="1"/>
  <c r="CS47" s="1"/>
  <c r="CI50"/>
  <c r="CI46" s="1"/>
  <c r="CC50"/>
  <c r="CC46" s="1"/>
  <c r="BS50"/>
  <c r="BS46" s="1"/>
  <c r="BN50"/>
  <c r="BN46" s="1"/>
  <c r="BN47" s="1"/>
  <c r="O134" i="104" l="1"/>
  <c r="O130"/>
  <c r="O127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5"/>
  <c r="Q86"/>
  <c r="Q84"/>
  <c r="Q83"/>
  <c r="Q82"/>
  <c r="Q81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7"/>
  <c r="Q11"/>
  <c r="Q10"/>
  <c r="Q9"/>
  <c r="Q8"/>
  <c r="Q7"/>
  <c r="BI47" i="85"/>
  <c r="BI49" s="1"/>
  <c r="BS47"/>
  <c r="BS49" s="1"/>
  <c r="CI47"/>
  <c r="CI49" s="1"/>
  <c r="CX47"/>
  <c r="CX49" s="1"/>
  <c r="DI47"/>
  <c r="DI49" s="1"/>
  <c r="EC47"/>
  <c r="EC49" s="1"/>
  <c r="EX47"/>
  <c r="EX49" s="1"/>
  <c r="FH47"/>
  <c r="FH49" s="1"/>
  <c r="FR47"/>
  <c r="FR49" s="1"/>
  <c r="GB47"/>
  <c r="GB49" s="1"/>
  <c r="GL47"/>
  <c r="GL49" s="1"/>
  <c r="GV47"/>
  <c r="GV49" s="1"/>
  <c r="HF47"/>
  <c r="HF49" s="1"/>
  <c r="HP47"/>
  <c r="HP49" s="1"/>
  <c r="HZ47"/>
  <c r="HZ49" s="1"/>
  <c r="IJ47"/>
  <c r="IJ49" s="1"/>
  <c r="IT47"/>
  <c r="IT49" s="1"/>
  <c r="JD47"/>
  <c r="JD49" s="1"/>
  <c r="JN47"/>
  <c r="JN49" s="1"/>
  <c r="JX47"/>
  <c r="JX49" s="1"/>
  <c r="KH47"/>
  <c r="KH49" s="1"/>
  <c r="MB47"/>
  <c r="MB49" s="1"/>
  <c r="MD47"/>
  <c r="MD49" s="1"/>
  <c r="MF47"/>
  <c r="MF49" s="1"/>
  <c r="NF47"/>
  <c r="NF49" s="1"/>
  <c r="NH47"/>
  <c r="NH49" s="1"/>
  <c r="NJ47"/>
  <c r="NJ49" s="1"/>
  <c r="NS47"/>
  <c r="NS49" s="1"/>
  <c r="BN47"/>
  <c r="BN49" s="1"/>
  <c r="CC47"/>
  <c r="CC49" s="1"/>
  <c r="CS47"/>
  <c r="CS49" s="1"/>
  <c r="DC47"/>
  <c r="DC49" s="1"/>
  <c r="DX47"/>
  <c r="DX49" s="1"/>
  <c r="ES47"/>
  <c r="ES49" s="1"/>
  <c r="FC47"/>
  <c r="FC49" s="1"/>
  <c r="FM47"/>
  <c r="FM49" s="1"/>
  <c r="FW47"/>
  <c r="FW49" s="1"/>
  <c r="GG47"/>
  <c r="GG49" s="1"/>
  <c r="GQ47"/>
  <c r="GQ49" s="1"/>
  <c r="HA47"/>
  <c r="HA49" s="1"/>
  <c r="HK47"/>
  <c r="HK49" s="1"/>
  <c r="HU47"/>
  <c r="HU49" s="1"/>
  <c r="IE47"/>
  <c r="IE49" s="1"/>
  <c r="IO47"/>
  <c r="IO49" s="1"/>
  <c r="IY47"/>
  <c r="IY49" s="1"/>
  <c r="JI47"/>
  <c r="JI49" s="1"/>
  <c r="JS47"/>
  <c r="JS49" s="1"/>
  <c r="KC47"/>
  <c r="KC49" s="1"/>
  <c r="MA47"/>
  <c r="MA49" s="1"/>
  <c r="MC47"/>
  <c r="MC49" s="1"/>
  <c r="ME47"/>
  <c r="ME49" s="1"/>
  <c r="NE47"/>
  <c r="NE49" s="1"/>
  <c r="NG47"/>
  <c r="NG49" s="1"/>
  <c r="NI47"/>
  <c r="NI49" s="1"/>
  <c r="NR47"/>
  <c r="NR49" s="1"/>
  <c r="NT47"/>
  <c r="NT49" s="1"/>
  <c r="BN47" i="84"/>
  <c r="BN49" s="1"/>
  <c r="CC47"/>
  <c r="CC49" s="1"/>
  <c r="CS47"/>
  <c r="CS49" s="1"/>
  <c r="DC47"/>
  <c r="DC49" s="1"/>
  <c r="DX47"/>
  <c r="DX49" s="1"/>
  <c r="ES47"/>
  <c r="ES49" s="1"/>
  <c r="FC47"/>
  <c r="FC49" s="1"/>
  <c r="FM47"/>
  <c r="FM49" s="1"/>
  <c r="FW47"/>
  <c r="FW49" s="1"/>
  <c r="GG47"/>
  <c r="GG49" s="1"/>
  <c r="GQ47"/>
  <c r="GQ49" s="1"/>
  <c r="HA47"/>
  <c r="HA49" s="1"/>
  <c r="HK47"/>
  <c r="HK49" s="1"/>
  <c r="HU47"/>
  <c r="HU49" s="1"/>
  <c r="IE47"/>
  <c r="IE49" s="1"/>
  <c r="IO47"/>
  <c r="IO49" s="1"/>
  <c r="IY47"/>
  <c r="IY49" s="1"/>
  <c r="JI47"/>
  <c r="JI49" s="1"/>
  <c r="JS47"/>
  <c r="JS49" s="1"/>
  <c r="KC47"/>
  <c r="KC49" s="1"/>
  <c r="MA47"/>
  <c r="MA49" s="1"/>
  <c r="MC47"/>
  <c r="MC49" s="1"/>
  <c r="ME47"/>
  <c r="ME49" s="1"/>
  <c r="NE47"/>
  <c r="NE49" s="1"/>
  <c r="NG47"/>
  <c r="NG49" s="1"/>
  <c r="NI47"/>
  <c r="NI49" s="1"/>
  <c r="NR47"/>
  <c r="NR49" s="1"/>
  <c r="NT47"/>
  <c r="NT49" s="1"/>
  <c r="BI47"/>
  <c r="BI49" s="1"/>
  <c r="BS47"/>
  <c r="BS49" s="1"/>
  <c r="CI47"/>
  <c r="CI49" s="1"/>
  <c r="CX47"/>
  <c r="CX49" s="1"/>
  <c r="DI47"/>
  <c r="DI49" s="1"/>
  <c r="EC47"/>
  <c r="EC49" s="1"/>
  <c r="EX47"/>
  <c r="EX49" s="1"/>
  <c r="FH47"/>
  <c r="FH49" s="1"/>
  <c r="FR47"/>
  <c r="FR49" s="1"/>
  <c r="GB47"/>
  <c r="GB49" s="1"/>
  <c r="GL47"/>
  <c r="GL49" s="1"/>
  <c r="GV47"/>
  <c r="GV49" s="1"/>
  <c r="HF47"/>
  <c r="HF49" s="1"/>
  <c r="HP47"/>
  <c r="HP49" s="1"/>
  <c r="HZ47"/>
  <c r="HZ49" s="1"/>
  <c r="IJ47"/>
  <c r="IJ49" s="1"/>
  <c r="IT47"/>
  <c r="IT49" s="1"/>
  <c r="JD47"/>
  <c r="JD49" s="1"/>
  <c r="JN47"/>
  <c r="JN49" s="1"/>
  <c r="JX47"/>
  <c r="JX49" s="1"/>
  <c r="KH47"/>
  <c r="KH49" s="1"/>
  <c r="MB47"/>
  <c r="MB49" s="1"/>
  <c r="MD47"/>
  <c r="MD49" s="1"/>
  <c r="MF47"/>
  <c r="MF49" s="1"/>
  <c r="NF47"/>
  <c r="NF49" s="1"/>
  <c r="NH47"/>
  <c r="NH49" s="1"/>
  <c r="NJ47"/>
  <c r="NJ49" s="1"/>
  <c r="NS47"/>
  <c r="NS49" s="1"/>
  <c r="MB47" i="83"/>
  <c r="MB49" s="1"/>
  <c r="MD47"/>
  <c r="MD49" s="1"/>
  <c r="MF47"/>
  <c r="MF49" s="1"/>
  <c r="MA47"/>
  <c r="MA49" s="1"/>
  <c r="MC47"/>
  <c r="MC49" s="1"/>
  <c r="ME47"/>
  <c r="ME49" s="1"/>
  <c r="NE47"/>
  <c r="NE49" s="1"/>
  <c r="NG47"/>
  <c r="NG49" s="1"/>
  <c r="NI47"/>
  <c r="NI49" s="1"/>
  <c r="NF47"/>
  <c r="NF49" s="1"/>
  <c r="NH47"/>
  <c r="NH49" s="1"/>
  <c r="NJ47"/>
  <c r="NJ49" s="1"/>
  <c r="MY40"/>
  <c r="FM47"/>
  <c r="FM49" s="1"/>
  <c r="HA47"/>
  <c r="HA49" s="1"/>
  <c r="IE47"/>
  <c r="IE49" s="1"/>
  <c r="JD47"/>
  <c r="JD49" s="1"/>
  <c r="KC47"/>
  <c r="KC49" s="1"/>
  <c r="KH48"/>
  <c r="KH49" s="1"/>
  <c r="JX48"/>
  <c r="JX49" s="1"/>
  <c r="JS48"/>
  <c r="JS49" s="1"/>
  <c r="JI48"/>
  <c r="JI49" s="1"/>
  <c r="IY48"/>
  <c r="IY49" s="1"/>
  <c r="IT48"/>
  <c r="IT49" s="1"/>
  <c r="IJ48"/>
  <c r="IJ49" s="1"/>
  <c r="HZ48"/>
  <c r="HZ49" s="1"/>
  <c r="HU48"/>
  <c r="HU49" s="1"/>
  <c r="HP48"/>
  <c r="HP49" s="1"/>
  <c r="HK48"/>
  <c r="HK49" s="1"/>
  <c r="GV48"/>
  <c r="GV49" s="1"/>
  <c r="GQ48"/>
  <c r="GQ49" s="1"/>
  <c r="GL48"/>
  <c r="GL49" s="1"/>
  <c r="GG48"/>
  <c r="GG49" s="1"/>
  <c r="GB48"/>
  <c r="GB49" s="1"/>
  <c r="FW48"/>
  <c r="FW49" s="1"/>
  <c r="FR47"/>
  <c r="FR49" s="1"/>
  <c r="FR48"/>
  <c r="FH47"/>
  <c r="FH49" s="1"/>
  <c r="FH48"/>
  <c r="FC47"/>
  <c r="FC49" s="1"/>
  <c r="FC48"/>
  <c r="EX47"/>
  <c r="EX49" s="1"/>
  <c r="EX48"/>
  <c r="ES48"/>
  <c r="ES49" s="1"/>
  <c r="EC47"/>
  <c r="EC48"/>
  <c r="DX47"/>
  <c r="DX48"/>
  <c r="DI48"/>
  <c r="DI49" s="1"/>
  <c r="CX47"/>
  <c r="CX49" s="1"/>
  <c r="CX48"/>
  <c r="CS48"/>
  <c r="CS49" s="1"/>
  <c r="CI47"/>
  <c r="CI48"/>
  <c r="CC47"/>
  <c r="CC48"/>
  <c r="BS47"/>
  <c r="BS48"/>
  <c r="BN48"/>
  <c r="BN49" s="1"/>
  <c r="N267" i="77"/>
  <c r="N266"/>
  <c r="N265"/>
  <c r="N264"/>
  <c r="N263"/>
  <c r="N262"/>
  <c r="N261"/>
  <c r="N260"/>
  <c r="N258"/>
  <c r="N257"/>
  <c r="N256"/>
  <c r="N255"/>
  <c r="N254"/>
  <c r="N253"/>
  <c r="N252"/>
  <c r="N251"/>
  <c r="N249"/>
  <c r="N248"/>
  <c r="N247"/>
  <c r="N246"/>
  <c r="N245"/>
  <c r="N244"/>
  <c r="N243"/>
  <c r="N242"/>
  <c r="BI50" i="83"/>
  <c r="MR43" i="85"/>
  <c r="ML43"/>
  <c r="LN43"/>
  <c r="LH40"/>
  <c r="MX40" s="1"/>
  <c r="MX43" s="1"/>
  <c r="LG40"/>
  <c r="MW40" s="1"/>
  <c r="MW43" s="1"/>
  <c r="LF40"/>
  <c r="MV40" s="1"/>
  <c r="MV43" s="1"/>
  <c r="LE40"/>
  <c r="MU40" s="1"/>
  <c r="MU43" s="1"/>
  <c r="LD40"/>
  <c r="MT40" s="1"/>
  <c r="MT43" s="1"/>
  <c r="LC40"/>
  <c r="MS40" s="1"/>
  <c r="MS43" s="1"/>
  <c r="LH39"/>
  <c r="LG39"/>
  <c r="LF39"/>
  <c r="LE39"/>
  <c r="LD39"/>
  <c r="LC39"/>
  <c r="LH38"/>
  <c r="LG38"/>
  <c r="LF38"/>
  <c r="LE38"/>
  <c r="LD38"/>
  <c r="LC38"/>
  <c r="LH37"/>
  <c r="LG37"/>
  <c r="LF37"/>
  <c r="LE37"/>
  <c r="LD37"/>
  <c r="LC37"/>
  <c r="LH36"/>
  <c r="LG36"/>
  <c r="LF36"/>
  <c r="LE36"/>
  <c r="LD36"/>
  <c r="LC36"/>
  <c r="LH35"/>
  <c r="LG35"/>
  <c r="LF35"/>
  <c r="LE35"/>
  <c r="LD35"/>
  <c r="LC35"/>
  <c r="LH34"/>
  <c r="LG34"/>
  <c r="LF34"/>
  <c r="LE34"/>
  <c r="LD34"/>
  <c r="LC34"/>
  <c r="LH33"/>
  <c r="LG33"/>
  <c r="LF33"/>
  <c r="LE33"/>
  <c r="LD33"/>
  <c r="LC33"/>
  <c r="LH32"/>
  <c r="LG32"/>
  <c r="LF32"/>
  <c r="LE32"/>
  <c r="LD32"/>
  <c r="LC32"/>
  <c r="LH31"/>
  <c r="LG31"/>
  <c r="LF31"/>
  <c r="LE31"/>
  <c r="LD31"/>
  <c r="LC31"/>
  <c r="LH30"/>
  <c r="LG30"/>
  <c r="LF30"/>
  <c r="LE30"/>
  <c r="LD30"/>
  <c r="LC30"/>
  <c r="LH29"/>
  <c r="LG29"/>
  <c r="LF29"/>
  <c r="LE29"/>
  <c r="LD29"/>
  <c r="LC29"/>
  <c r="LH28"/>
  <c r="LG28"/>
  <c r="LF28"/>
  <c r="LE28"/>
  <c r="LD28"/>
  <c r="LC28"/>
  <c r="LH27"/>
  <c r="LG27"/>
  <c r="LF27"/>
  <c r="LE27"/>
  <c r="LD27"/>
  <c r="LC27"/>
  <c r="LH26"/>
  <c r="LG26"/>
  <c r="LF26"/>
  <c r="LE26"/>
  <c r="LD26"/>
  <c r="LC26"/>
  <c r="LH25"/>
  <c r="LG25"/>
  <c r="LF25"/>
  <c r="LE25"/>
  <c r="LD25"/>
  <c r="LC25"/>
  <c r="LH24"/>
  <c r="LG24"/>
  <c r="LF24"/>
  <c r="LE24"/>
  <c r="LD24"/>
  <c r="LC24"/>
  <c r="LH23"/>
  <c r="LG23"/>
  <c r="LF23"/>
  <c r="LE23"/>
  <c r="LD23"/>
  <c r="LC23"/>
  <c r="LH22"/>
  <c r="LG22"/>
  <c r="LF22"/>
  <c r="LE22"/>
  <c r="LD22"/>
  <c r="LC22"/>
  <c r="LH21"/>
  <c r="LG21"/>
  <c r="LF21"/>
  <c r="LE21"/>
  <c r="LD21"/>
  <c r="LC21"/>
  <c r="LH20"/>
  <c r="LG20"/>
  <c r="LF20"/>
  <c r="LE20"/>
  <c r="LD20"/>
  <c r="LC20"/>
  <c r="LH19"/>
  <c r="LG19"/>
  <c r="LF19"/>
  <c r="LE19"/>
  <c r="LD19"/>
  <c r="LC19"/>
  <c r="LH18"/>
  <c r="LG18"/>
  <c r="LF18"/>
  <c r="LE18"/>
  <c r="LD18"/>
  <c r="LC18"/>
  <c r="LH17"/>
  <c r="LG17"/>
  <c r="LF17"/>
  <c r="LE17"/>
  <c r="LD17"/>
  <c r="LC17"/>
  <c r="LH16"/>
  <c r="LG16"/>
  <c r="LF16"/>
  <c r="LE16"/>
  <c r="LD16"/>
  <c r="LC16"/>
  <c r="LH15"/>
  <c r="LG15"/>
  <c r="LF15"/>
  <c r="LE15"/>
  <c r="LD15"/>
  <c r="LC15"/>
  <c r="LH14"/>
  <c r="LG14"/>
  <c r="LF14"/>
  <c r="LE14"/>
  <c r="LD14"/>
  <c r="LC14"/>
  <c r="LH13"/>
  <c r="LG13"/>
  <c r="LF13"/>
  <c r="LE13"/>
  <c r="LD13"/>
  <c r="LC13"/>
  <c r="LH12"/>
  <c r="LG12"/>
  <c r="LF12"/>
  <c r="LE12"/>
  <c r="LD12"/>
  <c r="LC12"/>
  <c r="LH11"/>
  <c r="LG11"/>
  <c r="LF11"/>
  <c r="LE11"/>
  <c r="LD11"/>
  <c r="LC11"/>
  <c r="LH10"/>
  <c r="LG10"/>
  <c r="LF10"/>
  <c r="LE10"/>
  <c r="LD10"/>
  <c r="LC10"/>
  <c r="MR43" i="84"/>
  <c r="ML43"/>
  <c r="LN43"/>
  <c r="LH39"/>
  <c r="LG39"/>
  <c r="LF39"/>
  <c r="LE39"/>
  <c r="LD39"/>
  <c r="LC39"/>
  <c r="LH38"/>
  <c r="LG38"/>
  <c r="LF38"/>
  <c r="LE38"/>
  <c r="LD38"/>
  <c r="LC38"/>
  <c r="LG37"/>
  <c r="LF37"/>
  <c r="LE37"/>
  <c r="LD37"/>
  <c r="LC37"/>
  <c r="LC36"/>
  <c r="LF35"/>
  <c r="LE35"/>
  <c r="LD35"/>
  <c r="LC35"/>
  <c r="LF34"/>
  <c r="LE34"/>
  <c r="LD34"/>
  <c r="LC34"/>
  <c r="LF33"/>
  <c r="LE33"/>
  <c r="LD33"/>
  <c r="LC33"/>
  <c r="LH32"/>
  <c r="LE32"/>
  <c r="LD32"/>
  <c r="LC32"/>
  <c r="LH31"/>
  <c r="LF31"/>
  <c r="LE31"/>
  <c r="LD31"/>
  <c r="LC31"/>
  <c r="LF30"/>
  <c r="LE30"/>
  <c r="LD30"/>
  <c r="LH29"/>
  <c r="LF29"/>
  <c r="LE29"/>
  <c r="LD29"/>
  <c r="LC29"/>
  <c r="LH28"/>
  <c r="LE28"/>
  <c r="LD28"/>
  <c r="LH27"/>
  <c r="LG27"/>
  <c r="LF27"/>
  <c r="LE27"/>
  <c r="LD27"/>
  <c r="LC27"/>
  <c r="LG26"/>
  <c r="LE26"/>
  <c r="LD26"/>
  <c r="LC26"/>
  <c r="LH25"/>
  <c r="LF25"/>
  <c r="LE25"/>
  <c r="LD25"/>
  <c r="LC25"/>
  <c r="LH24"/>
  <c r="LG24"/>
  <c r="LF24"/>
  <c r="LE24"/>
  <c r="LD24"/>
  <c r="LC24"/>
  <c r="LF23"/>
  <c r="LE23"/>
  <c r="LD23"/>
  <c r="LC23"/>
  <c r="LH22"/>
  <c r="LE22"/>
  <c r="LD22"/>
  <c r="LC22"/>
  <c r="LF21"/>
  <c r="LE21"/>
  <c r="LD21"/>
  <c r="LH20"/>
  <c r="LG20"/>
  <c r="LF20"/>
  <c r="LE20"/>
  <c r="LD20"/>
  <c r="LC20"/>
  <c r="LH19"/>
  <c r="LF19"/>
  <c r="LE19"/>
  <c r="LD19"/>
  <c r="LC19"/>
  <c r="LH18"/>
  <c r="LG18"/>
  <c r="LE18"/>
  <c r="LH17"/>
  <c r="LH16"/>
  <c r="LG16"/>
  <c r="LF16"/>
  <c r="LE16"/>
  <c r="LD16"/>
  <c r="LC16"/>
  <c r="LH15"/>
  <c r="LG15"/>
  <c r="LF15"/>
  <c r="LE15"/>
  <c r="LD15"/>
  <c r="LC15"/>
  <c r="LH13"/>
  <c r="LF13"/>
  <c r="LE13"/>
  <c r="LD13"/>
  <c r="LC13"/>
  <c r="LF12"/>
  <c r="LE12"/>
  <c r="LD12"/>
  <c r="LC12"/>
  <c r="LG11"/>
  <c r="LF11"/>
  <c r="LC11"/>
  <c r="LC10"/>
  <c r="H33" i="101"/>
  <c r="H32"/>
  <c r="H31"/>
  <c r="H27"/>
  <c r="H24"/>
  <c r="H23"/>
  <c r="H22"/>
  <c r="H20"/>
  <c r="H18"/>
  <c r="H14"/>
  <c r="H12"/>
  <c r="H11"/>
  <c r="H9"/>
  <c r="R8" i="104" l="1"/>
  <c r="S8" s="1"/>
  <c r="R10"/>
  <c r="S10" s="1"/>
  <c r="R17"/>
  <c r="S17" s="1"/>
  <c r="R21"/>
  <c r="S21" s="1"/>
  <c r="R23"/>
  <c r="S23" s="1"/>
  <c r="R25"/>
  <c r="S25" s="1"/>
  <c r="R27"/>
  <c r="S27" s="1"/>
  <c r="R29"/>
  <c r="S29" s="1"/>
  <c r="R31"/>
  <c r="S31" s="1"/>
  <c r="R33"/>
  <c r="S33" s="1"/>
  <c r="R35"/>
  <c r="S35" s="1"/>
  <c r="R37"/>
  <c r="S37" s="1"/>
  <c r="R39"/>
  <c r="S39" s="1"/>
  <c r="R41"/>
  <c r="S41" s="1"/>
  <c r="R43"/>
  <c r="S43" s="1"/>
  <c r="R45"/>
  <c r="S45" s="1"/>
  <c r="R47"/>
  <c r="S47" s="1"/>
  <c r="R49"/>
  <c r="S49" s="1"/>
  <c r="R51"/>
  <c r="S51" s="1"/>
  <c r="R53"/>
  <c r="S53" s="1"/>
  <c r="R55"/>
  <c r="S55" s="1"/>
  <c r="R57"/>
  <c r="Q78"/>
  <c r="S57"/>
  <c r="R59"/>
  <c r="S59" s="1"/>
  <c r="R61"/>
  <c r="S61" s="1"/>
  <c r="R63"/>
  <c r="S63" s="1"/>
  <c r="R65"/>
  <c r="S65" s="1"/>
  <c r="R67"/>
  <c r="S67" s="1"/>
  <c r="R69"/>
  <c r="S69" s="1"/>
  <c r="R71"/>
  <c r="S71" s="1"/>
  <c r="R73"/>
  <c r="S73" s="1"/>
  <c r="R75"/>
  <c r="S75" s="1"/>
  <c r="R82"/>
  <c r="S82" s="1"/>
  <c r="R84"/>
  <c r="S84" s="1"/>
  <c r="R85"/>
  <c r="S85" s="1"/>
  <c r="R88"/>
  <c r="S88" s="1"/>
  <c r="R90"/>
  <c r="S90" s="1"/>
  <c r="R92"/>
  <c r="S92" s="1"/>
  <c r="R94"/>
  <c r="S94" s="1"/>
  <c r="R96"/>
  <c r="S96" s="1"/>
  <c r="R98"/>
  <c r="S98" s="1"/>
  <c r="R100"/>
  <c r="S100" s="1"/>
  <c r="R102"/>
  <c r="S102" s="1"/>
  <c r="R104"/>
  <c r="S104" s="1"/>
  <c r="R106"/>
  <c r="S106" s="1"/>
  <c r="R108"/>
  <c r="S108" s="1"/>
  <c r="R110"/>
  <c r="S110" s="1"/>
  <c r="R112"/>
  <c r="S112" s="1"/>
  <c r="Q15"/>
  <c r="Q13"/>
  <c r="R7"/>
  <c r="S7" s="1"/>
  <c r="R9"/>
  <c r="S9" s="1"/>
  <c r="R11"/>
  <c r="S11" s="1"/>
  <c r="Q76"/>
  <c r="R20"/>
  <c r="S20" s="1"/>
  <c r="R22"/>
  <c r="S22" s="1"/>
  <c r="R24"/>
  <c r="S24" s="1"/>
  <c r="R26"/>
  <c r="S26" s="1"/>
  <c r="R28"/>
  <c r="S28" s="1"/>
  <c r="R30"/>
  <c r="S30" s="1"/>
  <c r="R32"/>
  <c r="S32" s="1"/>
  <c r="R34"/>
  <c r="S34" s="1"/>
  <c r="R36"/>
  <c r="S36" s="1"/>
  <c r="R38"/>
  <c r="S38" s="1"/>
  <c r="R40"/>
  <c r="S40" s="1"/>
  <c r="R42"/>
  <c r="S42" s="1"/>
  <c r="R44"/>
  <c r="S44" s="1"/>
  <c r="R46"/>
  <c r="S46" s="1"/>
  <c r="R48"/>
  <c r="S48" s="1"/>
  <c r="R50"/>
  <c r="S50" s="1"/>
  <c r="R52"/>
  <c r="S52" s="1"/>
  <c r="R54"/>
  <c r="S54" s="1"/>
  <c r="R56"/>
  <c r="S56" s="1"/>
  <c r="R58"/>
  <c r="S58" s="1"/>
  <c r="R60"/>
  <c r="S60" s="1"/>
  <c r="R62"/>
  <c r="S62" s="1"/>
  <c r="R64"/>
  <c r="S64" s="1"/>
  <c r="R66"/>
  <c r="S66" s="1"/>
  <c r="R68"/>
  <c r="S68" s="1"/>
  <c r="R70"/>
  <c r="S70" s="1"/>
  <c r="R72"/>
  <c r="S72" s="1"/>
  <c r="R74"/>
  <c r="S74" s="1"/>
  <c r="Q119"/>
  <c r="Q115"/>
  <c r="Q113"/>
  <c r="R81"/>
  <c r="R83"/>
  <c r="S83" s="1"/>
  <c r="R86"/>
  <c r="S86" s="1"/>
  <c r="R87"/>
  <c r="S87" s="1"/>
  <c r="R89"/>
  <c r="S89" s="1"/>
  <c r="R91"/>
  <c r="S91" s="1"/>
  <c r="Q123"/>
  <c r="Q121"/>
  <c r="R93"/>
  <c r="S93" s="1"/>
  <c r="R95"/>
  <c r="S95" s="1"/>
  <c r="R97"/>
  <c r="S97" s="1"/>
  <c r="R99"/>
  <c r="S99" s="1"/>
  <c r="R101"/>
  <c r="S101" s="1"/>
  <c r="R103"/>
  <c r="S103" s="1"/>
  <c r="R105"/>
  <c r="S105" s="1"/>
  <c r="R107"/>
  <c r="S107" s="1"/>
  <c r="R109"/>
  <c r="S109" s="1"/>
  <c r="R111"/>
  <c r="S111" s="1"/>
  <c r="BS49" i="83"/>
  <c r="CC49"/>
  <c r="CI49"/>
  <c r="DX49"/>
  <c r="EC49"/>
  <c r="MX44" i="85"/>
  <c r="BI46" i="83"/>
  <c r="BI47" s="1"/>
  <c r="LP40" i="85"/>
  <c r="LP43" s="1"/>
  <c r="LR40"/>
  <c r="LR43" s="1"/>
  <c r="LT40"/>
  <c r="LT43" s="1"/>
  <c r="LO40"/>
  <c r="LO43" s="1"/>
  <c r="LQ40"/>
  <c r="LQ43" s="1"/>
  <c r="LS40"/>
  <c r="LS43" s="1"/>
  <c r="AI19" i="100"/>
  <c r="AD19"/>
  <c r="Y19"/>
  <c r="T19"/>
  <c r="O19"/>
  <c r="J19"/>
  <c r="E19"/>
  <c r="AI15"/>
  <c r="AI16" s="1"/>
  <c r="AD15"/>
  <c r="AD17" s="1"/>
  <c r="Y15"/>
  <c r="Y16" s="1"/>
  <c r="T15"/>
  <c r="T17" s="1"/>
  <c r="O15"/>
  <c r="O16" s="1"/>
  <c r="J15"/>
  <c r="J17" s="1"/>
  <c r="E15"/>
  <c r="E16" s="1"/>
  <c r="Q122" i="104" l="1"/>
  <c r="S15"/>
  <c r="S13"/>
  <c r="S123"/>
  <c r="S121"/>
  <c r="S76"/>
  <c r="R119"/>
  <c r="R115"/>
  <c r="R113"/>
  <c r="Q117"/>
  <c r="Q118" s="1"/>
  <c r="Q114"/>
  <c r="Q126"/>
  <c r="Q14"/>
  <c r="S81"/>
  <c r="S78"/>
  <c r="R78"/>
  <c r="R123"/>
  <c r="R121"/>
  <c r="Q132"/>
  <c r="Q77"/>
  <c r="R15"/>
  <c r="R13"/>
  <c r="R76"/>
  <c r="Q128"/>
  <c r="BI48" i="83"/>
  <c r="BI49" s="1"/>
  <c r="LT44" i="85"/>
  <c r="J16" i="100"/>
  <c r="J18" s="1"/>
  <c r="T16"/>
  <c r="T18" s="1"/>
  <c r="AD16"/>
  <c r="AD18" s="1"/>
  <c r="E17"/>
  <c r="E18" s="1"/>
  <c r="O17"/>
  <c r="O18" s="1"/>
  <c r="Y17"/>
  <c r="Y18" s="1"/>
  <c r="AI17"/>
  <c r="AI18" s="1"/>
  <c r="AI19" i="99"/>
  <c r="AI16"/>
  <c r="AI15"/>
  <c r="AI17" s="1"/>
  <c r="AD19"/>
  <c r="AD15" s="1"/>
  <c r="Y19"/>
  <c r="Y15" s="1"/>
  <c r="T19"/>
  <c r="T16"/>
  <c r="T15"/>
  <c r="T17" s="1"/>
  <c r="O19"/>
  <c r="O16"/>
  <c r="O15"/>
  <c r="O17" s="1"/>
  <c r="J19"/>
  <c r="J16"/>
  <c r="J18" s="1"/>
  <c r="J15"/>
  <c r="J17" s="1"/>
  <c r="E19"/>
  <c r="E16"/>
  <c r="E15"/>
  <c r="E17" s="1"/>
  <c r="Q133" i="104" l="1"/>
  <c r="R122"/>
  <c r="R128"/>
  <c r="S122"/>
  <c r="R126"/>
  <c r="R127" s="1"/>
  <c r="R14"/>
  <c r="S119"/>
  <c r="S115"/>
  <c r="S113"/>
  <c r="Q130"/>
  <c r="Q127"/>
  <c r="S132"/>
  <c r="S77"/>
  <c r="S133" s="1"/>
  <c r="S128"/>
  <c r="R132"/>
  <c r="R77"/>
  <c r="R133" s="1"/>
  <c r="R117"/>
  <c r="R118" s="1"/>
  <c r="R114"/>
  <c r="S126"/>
  <c r="S127" s="1"/>
  <c r="S14"/>
  <c r="Q134"/>
  <c r="AI18" i="99"/>
  <c r="AD16"/>
  <c r="AD18" s="1"/>
  <c r="AD17"/>
  <c r="Y16"/>
  <c r="Y18" s="1"/>
  <c r="Y17"/>
  <c r="T18"/>
  <c r="O18"/>
  <c r="E18"/>
  <c r="S117" i="104" l="1"/>
  <c r="S118" s="1"/>
  <c r="S114"/>
  <c r="R134"/>
  <c r="S134"/>
  <c r="F17" i="102"/>
  <c r="E17"/>
  <c r="D11"/>
  <c r="D17" s="1"/>
  <c r="J33" i="101" l="1"/>
  <c r="F33"/>
  <c r="J32"/>
  <c r="F32"/>
  <c r="J31"/>
  <c r="F31"/>
  <c r="J27"/>
  <c r="F27"/>
  <c r="J24"/>
  <c r="F24"/>
  <c r="J23"/>
  <c r="F23"/>
  <c r="J22"/>
  <c r="F22"/>
  <c r="J20"/>
  <c r="F20"/>
  <c r="J18"/>
  <c r="F18"/>
  <c r="J14"/>
  <c r="F14"/>
  <c r="J12"/>
  <c r="F12"/>
  <c r="J11"/>
  <c r="F11"/>
  <c r="J9"/>
  <c r="F9"/>
  <c r="O9" l="1"/>
  <c r="P9" s="1"/>
  <c r="Q9" s="1"/>
  <c r="O11"/>
  <c r="P11" s="1"/>
  <c r="Q11" s="1"/>
  <c r="O12"/>
  <c r="P12" s="1"/>
  <c r="Q12" s="1"/>
  <c r="O14"/>
  <c r="P14" s="1"/>
  <c r="Q14" s="1"/>
  <c r="O18"/>
  <c r="P18" s="1"/>
  <c r="Q18" s="1"/>
  <c r="O20"/>
  <c r="P20" s="1"/>
  <c r="Q20" s="1"/>
  <c r="O22"/>
  <c r="P22" s="1"/>
  <c r="Q22" s="1"/>
  <c r="O23"/>
  <c r="P23" s="1"/>
  <c r="Q23" s="1"/>
  <c r="O24"/>
  <c r="P24" s="1"/>
  <c r="Q24" s="1"/>
  <c r="O27"/>
  <c r="P27" s="1"/>
  <c r="Q27" s="1"/>
  <c r="O31"/>
  <c r="P31" s="1"/>
  <c r="Q31" s="1"/>
  <c r="O32"/>
  <c r="P32" s="1"/>
  <c r="Q32" s="1"/>
  <c r="O33"/>
  <c r="P33" s="1"/>
  <c r="Q33" s="1"/>
  <c r="H20" i="96"/>
  <c r="H19"/>
  <c r="H18"/>
  <c r="H17"/>
  <c r="H16"/>
  <c r="H15"/>
  <c r="H14"/>
  <c r="H13"/>
  <c r="H12"/>
  <c r="H11"/>
  <c r="H10"/>
  <c r="H9"/>
  <c r="H8"/>
  <c r="CX10" i="10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X10" i="99" l="1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N273" i="98" l="1"/>
  <c r="N272"/>
  <c r="N271"/>
  <c r="N270"/>
  <c r="N269"/>
  <c r="N268"/>
  <c r="N267"/>
  <c r="N266"/>
  <c r="N265"/>
  <c r="N264"/>
  <c r="N263"/>
  <c r="N262"/>
  <c r="N261"/>
  <c r="N239"/>
  <c r="G239"/>
  <c r="L239" s="1"/>
  <c r="N238"/>
  <c r="G238"/>
  <c r="L238" s="1"/>
  <c r="N237"/>
  <c r="G237"/>
  <c r="L237" s="1"/>
  <c r="F237"/>
  <c r="N236"/>
  <c r="F236"/>
  <c r="G236" s="1"/>
  <c r="N235"/>
  <c r="F235"/>
  <c r="G235" s="1"/>
  <c r="L235" s="1"/>
  <c r="N234"/>
  <c r="F234"/>
  <c r="G234" s="1"/>
  <c r="N233"/>
  <c r="F233"/>
  <c r="G233" s="1"/>
  <c r="L233" s="1"/>
  <c r="N230"/>
  <c r="G230"/>
  <c r="L230" s="1"/>
  <c r="N229"/>
  <c r="G229"/>
  <c r="L229" s="1"/>
  <c r="N228"/>
  <c r="G228"/>
  <c r="L228" s="1"/>
  <c r="N227"/>
  <c r="H227"/>
  <c r="M227" s="1"/>
  <c r="G227"/>
  <c r="L227" s="1"/>
  <c r="N226"/>
  <c r="G226"/>
  <c r="L226" s="1"/>
  <c r="N225"/>
  <c r="G225"/>
  <c r="L225" s="1"/>
  <c r="N224"/>
  <c r="G224"/>
  <c r="L224" s="1"/>
  <c r="N223"/>
  <c r="H223"/>
  <c r="M223" s="1"/>
  <c r="G223"/>
  <c r="L223" s="1"/>
  <c r="N222"/>
  <c r="N231" s="1"/>
  <c r="G222"/>
  <c r="L222" s="1"/>
  <c r="N219"/>
  <c r="N220" s="1"/>
  <c r="F219"/>
  <c r="E219"/>
  <c r="N214"/>
  <c r="F214"/>
  <c r="E214"/>
  <c r="N213"/>
  <c r="F213"/>
  <c r="E213"/>
  <c r="N212"/>
  <c r="F212"/>
  <c r="E212"/>
  <c r="N209"/>
  <c r="N210" s="1"/>
  <c r="J209"/>
  <c r="G209"/>
  <c r="L209" s="1"/>
  <c r="L210" s="1"/>
  <c r="N204"/>
  <c r="J204"/>
  <c r="G204"/>
  <c r="L204" s="1"/>
  <c r="N203"/>
  <c r="J203"/>
  <c r="G203"/>
  <c r="L203" s="1"/>
  <c r="N202"/>
  <c r="N207" s="1"/>
  <c r="J202"/>
  <c r="G202"/>
  <c r="L202" s="1"/>
  <c r="N201"/>
  <c r="N206" s="1"/>
  <c r="J201"/>
  <c r="G201"/>
  <c r="L201" s="1"/>
  <c r="L206" s="1"/>
  <c r="N200"/>
  <c r="J200"/>
  <c r="G200"/>
  <c r="L200" s="1"/>
  <c r="N199"/>
  <c r="J199"/>
  <c r="G199"/>
  <c r="L199" s="1"/>
  <c r="N198"/>
  <c r="J198"/>
  <c r="G198"/>
  <c r="L198" s="1"/>
  <c r="N197"/>
  <c r="J197"/>
  <c r="G197"/>
  <c r="L197" s="1"/>
  <c r="L205" s="1"/>
  <c r="N194"/>
  <c r="N195" s="1"/>
  <c r="J194"/>
  <c r="G194"/>
  <c r="L194" s="1"/>
  <c r="N191"/>
  <c r="J191"/>
  <c r="G191"/>
  <c r="L191" s="1"/>
  <c r="N190"/>
  <c r="J190"/>
  <c r="G190"/>
  <c r="L190" s="1"/>
  <c r="N189"/>
  <c r="E189"/>
  <c r="J189" s="1"/>
  <c r="N188"/>
  <c r="J188"/>
  <c r="G188"/>
  <c r="L188" s="1"/>
  <c r="N187"/>
  <c r="N192" s="1"/>
  <c r="J187"/>
  <c r="G187"/>
  <c r="L187" s="1"/>
  <c r="N184"/>
  <c r="E184"/>
  <c r="J184" s="1"/>
  <c r="N183"/>
  <c r="N185" s="1"/>
  <c r="E183"/>
  <c r="J183" s="1"/>
  <c r="N180"/>
  <c r="N181" s="1"/>
  <c r="E180"/>
  <c r="J180" s="1"/>
  <c r="N177"/>
  <c r="N178" s="1"/>
  <c r="J177"/>
  <c r="G177"/>
  <c r="L177" s="1"/>
  <c r="L178" s="1"/>
  <c r="N174"/>
  <c r="G174"/>
  <c r="L174" s="1"/>
  <c r="N173"/>
  <c r="H173"/>
  <c r="M173" s="1"/>
  <c r="G173"/>
  <c r="L173" s="1"/>
  <c r="N172"/>
  <c r="G172"/>
  <c r="L172" s="1"/>
  <c r="N171"/>
  <c r="G171"/>
  <c r="H171" s="1"/>
  <c r="M171" s="1"/>
  <c r="N170"/>
  <c r="G170"/>
  <c r="H170" s="1"/>
  <c r="M170" s="1"/>
  <c r="N169"/>
  <c r="G169"/>
  <c r="H169" s="1"/>
  <c r="M169" s="1"/>
  <c r="N168"/>
  <c r="G168"/>
  <c r="H168" s="1"/>
  <c r="M168" s="1"/>
  <c r="N167"/>
  <c r="G167"/>
  <c r="H167" s="1"/>
  <c r="M167" s="1"/>
  <c r="N166"/>
  <c r="G166"/>
  <c r="H166" s="1"/>
  <c r="M166" s="1"/>
  <c r="N163"/>
  <c r="L163"/>
  <c r="J163"/>
  <c r="H163"/>
  <c r="M163" s="1"/>
  <c r="G163"/>
  <c r="N162"/>
  <c r="N164" s="1"/>
  <c r="J162"/>
  <c r="G162"/>
  <c r="L162" s="1"/>
  <c r="N157"/>
  <c r="J157"/>
  <c r="G157"/>
  <c r="L157" s="1"/>
  <c r="N156"/>
  <c r="J156"/>
  <c r="G156"/>
  <c r="L156" s="1"/>
  <c r="N155"/>
  <c r="J155"/>
  <c r="G155"/>
  <c r="L155" s="1"/>
  <c r="N153"/>
  <c r="I153"/>
  <c r="E153"/>
  <c r="G153" s="1"/>
  <c r="I152"/>
  <c r="N152" s="1"/>
  <c r="E152"/>
  <c r="G152" s="1"/>
  <c r="I151"/>
  <c r="N151" s="1"/>
  <c r="E151"/>
  <c r="G151" s="1"/>
  <c r="I150"/>
  <c r="N150" s="1"/>
  <c r="E150"/>
  <c r="G150" s="1"/>
  <c r="N149"/>
  <c r="M149"/>
  <c r="O149" s="1"/>
  <c r="N148"/>
  <c r="J148"/>
  <c r="G148"/>
  <c r="L148" s="1"/>
  <c r="N147"/>
  <c r="L147"/>
  <c r="J147"/>
  <c r="H147"/>
  <c r="M147" s="1"/>
  <c r="G147"/>
  <c r="N146"/>
  <c r="J146"/>
  <c r="G146"/>
  <c r="L146" s="1"/>
  <c r="N145"/>
  <c r="L145"/>
  <c r="J145"/>
  <c r="H145"/>
  <c r="M145" s="1"/>
  <c r="G145"/>
  <c r="N144"/>
  <c r="J144"/>
  <c r="G144"/>
  <c r="L144" s="1"/>
  <c r="N141"/>
  <c r="L141"/>
  <c r="J141"/>
  <c r="H141"/>
  <c r="M141" s="1"/>
  <c r="G141"/>
  <c r="N140"/>
  <c r="J140"/>
  <c r="G140"/>
  <c r="L140" s="1"/>
  <c r="N139"/>
  <c r="L139"/>
  <c r="J139"/>
  <c r="H139"/>
  <c r="M139" s="1"/>
  <c r="G139"/>
  <c r="N134"/>
  <c r="G134"/>
  <c r="H134" s="1"/>
  <c r="M134" s="1"/>
  <c r="N133"/>
  <c r="G133"/>
  <c r="H133" s="1"/>
  <c r="M133" s="1"/>
  <c r="N132"/>
  <c r="G132"/>
  <c r="H132" s="1"/>
  <c r="M132" s="1"/>
  <c r="N131"/>
  <c r="G131"/>
  <c r="H131" s="1"/>
  <c r="M131" s="1"/>
  <c r="N130"/>
  <c r="N135" s="1"/>
  <c r="N136" s="1"/>
  <c r="G130"/>
  <c r="H130" s="1"/>
  <c r="M130" s="1"/>
  <c r="M135" s="1"/>
  <c r="M136" s="1"/>
  <c r="N125"/>
  <c r="J125"/>
  <c r="G125"/>
  <c r="L125" s="1"/>
  <c r="N124"/>
  <c r="J124"/>
  <c r="G124"/>
  <c r="L124" s="1"/>
  <c r="K123"/>
  <c r="N123" s="1"/>
  <c r="E123"/>
  <c r="J123" s="1"/>
  <c r="N122"/>
  <c r="J122"/>
  <c r="G122"/>
  <c r="L122" s="1"/>
  <c r="N121"/>
  <c r="J121"/>
  <c r="G121"/>
  <c r="L121" s="1"/>
  <c r="J120"/>
  <c r="I120"/>
  <c r="N120" s="1"/>
  <c r="G120"/>
  <c r="H120" s="1"/>
  <c r="M120" s="1"/>
  <c r="J119"/>
  <c r="I119"/>
  <c r="N119" s="1"/>
  <c r="N126" s="1"/>
  <c r="N127" s="1"/>
  <c r="L127" s="1"/>
  <c r="G119"/>
  <c r="H119" s="1"/>
  <c r="M119" s="1"/>
  <c r="N116"/>
  <c r="J116"/>
  <c r="G116"/>
  <c r="L116" s="1"/>
  <c r="N115"/>
  <c r="J115"/>
  <c r="G115"/>
  <c r="N114"/>
  <c r="J114"/>
  <c r="G114"/>
  <c r="L114" s="1"/>
  <c r="N113"/>
  <c r="J113"/>
  <c r="G113"/>
  <c r="N112"/>
  <c r="J112"/>
  <c r="G112"/>
  <c r="L112" s="1"/>
  <c r="N111"/>
  <c r="J111"/>
  <c r="G111"/>
  <c r="N108"/>
  <c r="J108"/>
  <c r="G108"/>
  <c r="L108" s="1"/>
  <c r="N107"/>
  <c r="L107"/>
  <c r="J107"/>
  <c r="H107"/>
  <c r="M107" s="1"/>
  <c r="G107"/>
  <c r="N106"/>
  <c r="J106"/>
  <c r="G106"/>
  <c r="L106" s="1"/>
  <c r="N105"/>
  <c r="L105"/>
  <c r="J105"/>
  <c r="H105"/>
  <c r="M105" s="1"/>
  <c r="G105"/>
  <c r="N104"/>
  <c r="J104"/>
  <c r="G104"/>
  <c r="L104" s="1"/>
  <c r="N103"/>
  <c r="L103"/>
  <c r="J103"/>
  <c r="H103"/>
  <c r="M103" s="1"/>
  <c r="G103"/>
  <c r="N102"/>
  <c r="J102"/>
  <c r="G102"/>
  <c r="L102" s="1"/>
  <c r="N101"/>
  <c r="L101"/>
  <c r="J101"/>
  <c r="H101"/>
  <c r="M101" s="1"/>
  <c r="G101"/>
  <c r="N100"/>
  <c r="J100"/>
  <c r="G100"/>
  <c r="L100" s="1"/>
  <c r="N99"/>
  <c r="L99"/>
  <c r="J99"/>
  <c r="H99"/>
  <c r="M99" s="1"/>
  <c r="G99"/>
  <c r="N98"/>
  <c r="J98"/>
  <c r="G98"/>
  <c r="L98" s="1"/>
  <c r="N97"/>
  <c r="L97"/>
  <c r="J97"/>
  <c r="H97"/>
  <c r="M97" s="1"/>
  <c r="G97"/>
  <c r="N96"/>
  <c r="J96"/>
  <c r="G96"/>
  <c r="L96" s="1"/>
  <c r="N95"/>
  <c r="L95"/>
  <c r="J95"/>
  <c r="H95"/>
  <c r="M95" s="1"/>
  <c r="G95"/>
  <c r="N94"/>
  <c r="J94"/>
  <c r="G94"/>
  <c r="L94" s="1"/>
  <c r="N93"/>
  <c r="L93"/>
  <c r="J93"/>
  <c r="H93"/>
  <c r="M93" s="1"/>
  <c r="G93"/>
  <c r="N92"/>
  <c r="J92"/>
  <c r="G92"/>
  <c r="L92" s="1"/>
  <c r="N91"/>
  <c r="E91"/>
  <c r="J91" s="1"/>
  <c r="N90"/>
  <c r="E90"/>
  <c r="J90" s="1"/>
  <c r="N87"/>
  <c r="G87"/>
  <c r="H87" s="1"/>
  <c r="M87" s="1"/>
  <c r="E87"/>
  <c r="N86"/>
  <c r="E86"/>
  <c r="G86" s="1"/>
  <c r="N85"/>
  <c r="E85"/>
  <c r="G85" s="1"/>
  <c r="H85" s="1"/>
  <c r="M85" s="1"/>
  <c r="N84"/>
  <c r="E84"/>
  <c r="G84" s="1"/>
  <c r="N83"/>
  <c r="F83"/>
  <c r="G83" s="1"/>
  <c r="H83" s="1"/>
  <c r="M83" s="1"/>
  <c r="N82"/>
  <c r="E82"/>
  <c r="G82" s="1"/>
  <c r="N81"/>
  <c r="G81"/>
  <c r="H81" s="1"/>
  <c r="M81" s="1"/>
  <c r="N80"/>
  <c r="E80"/>
  <c r="G80" s="1"/>
  <c r="H80" s="1"/>
  <c r="M80" s="1"/>
  <c r="N79"/>
  <c r="H79"/>
  <c r="M79" s="1"/>
  <c r="G79"/>
  <c r="L79" s="1"/>
  <c r="N78"/>
  <c r="G78"/>
  <c r="L78" s="1"/>
  <c r="N77"/>
  <c r="E77"/>
  <c r="G77" s="1"/>
  <c r="N76"/>
  <c r="F76"/>
  <c r="E76"/>
  <c r="N75"/>
  <c r="G75"/>
  <c r="H75" s="1"/>
  <c r="M75" s="1"/>
  <c r="N74"/>
  <c r="F74"/>
  <c r="E74"/>
  <c r="N73"/>
  <c r="N72"/>
  <c r="G72"/>
  <c r="H72" s="1"/>
  <c r="M72" s="1"/>
  <c r="N71"/>
  <c r="F71"/>
  <c r="F73" s="1"/>
  <c r="E71"/>
  <c r="E73" s="1"/>
  <c r="F66"/>
  <c r="I66" s="1"/>
  <c r="N66" s="1"/>
  <c r="E66"/>
  <c r="I65"/>
  <c r="N65" s="1"/>
  <c r="G65"/>
  <c r="L65" s="1"/>
  <c r="F64"/>
  <c r="I64" s="1"/>
  <c r="N64" s="1"/>
  <c r="E64"/>
  <c r="F63"/>
  <c r="I63" s="1"/>
  <c r="N63" s="1"/>
  <c r="E63"/>
  <c r="F62"/>
  <c r="I62" s="1"/>
  <c r="N62" s="1"/>
  <c r="E62"/>
  <c r="I61"/>
  <c r="N61" s="1"/>
  <c r="F61"/>
  <c r="E61"/>
  <c r="G61" s="1"/>
  <c r="F60"/>
  <c r="I60" s="1"/>
  <c r="N60" s="1"/>
  <c r="E60"/>
  <c r="G60" s="1"/>
  <c r="F59"/>
  <c r="I59" s="1"/>
  <c r="N59" s="1"/>
  <c r="E59"/>
  <c r="F58"/>
  <c r="I58" s="1"/>
  <c r="N58" s="1"/>
  <c r="E58"/>
  <c r="F57"/>
  <c r="I57" s="1"/>
  <c r="N57" s="1"/>
  <c r="E57"/>
  <c r="F56"/>
  <c r="I56" s="1"/>
  <c r="N56" s="1"/>
  <c r="E56"/>
  <c r="F55"/>
  <c r="I55" s="1"/>
  <c r="N55" s="1"/>
  <c r="E55"/>
  <c r="F54"/>
  <c r="I54" s="1"/>
  <c r="N54" s="1"/>
  <c r="E54"/>
  <c r="I53"/>
  <c r="N53" s="1"/>
  <c r="F53"/>
  <c r="E53"/>
  <c r="G53" s="1"/>
  <c r="F52"/>
  <c r="I52" s="1"/>
  <c r="N52" s="1"/>
  <c r="E52"/>
  <c r="G52" s="1"/>
  <c r="F51"/>
  <c r="I51" s="1"/>
  <c r="N51" s="1"/>
  <c r="E51"/>
  <c r="F50"/>
  <c r="I50" s="1"/>
  <c r="N50" s="1"/>
  <c r="E50"/>
  <c r="I49"/>
  <c r="N49" s="1"/>
  <c r="G49"/>
  <c r="L49" s="1"/>
  <c r="F48"/>
  <c r="I48" s="1"/>
  <c r="N48" s="1"/>
  <c r="E48"/>
  <c r="F47"/>
  <c r="I47" s="1"/>
  <c r="N47" s="1"/>
  <c r="E47"/>
  <c r="F46"/>
  <c r="I46" s="1"/>
  <c r="N46" s="1"/>
  <c r="E46"/>
  <c r="F45"/>
  <c r="I45" s="1"/>
  <c r="N45" s="1"/>
  <c r="E45"/>
  <c r="F44"/>
  <c r="I44" s="1"/>
  <c r="N44" s="1"/>
  <c r="E44"/>
  <c r="I43"/>
  <c r="N43" s="1"/>
  <c r="F43"/>
  <c r="E43"/>
  <c r="G43" s="1"/>
  <c r="F42"/>
  <c r="I42" s="1"/>
  <c r="N42" s="1"/>
  <c r="E42"/>
  <c r="G42" s="1"/>
  <c r="F41"/>
  <c r="I41" s="1"/>
  <c r="N41" s="1"/>
  <c r="E41"/>
  <c r="F40"/>
  <c r="I40" s="1"/>
  <c r="N40" s="1"/>
  <c r="E40"/>
  <c r="F39"/>
  <c r="I39" s="1"/>
  <c r="N39" s="1"/>
  <c r="E39"/>
  <c r="F38"/>
  <c r="I38" s="1"/>
  <c r="N38" s="1"/>
  <c r="E38"/>
  <c r="F37"/>
  <c r="I37" s="1"/>
  <c r="N37" s="1"/>
  <c r="E37"/>
  <c r="F36"/>
  <c r="I36" s="1"/>
  <c r="N36" s="1"/>
  <c r="E36"/>
  <c r="I35"/>
  <c r="N35" s="1"/>
  <c r="F35"/>
  <c r="E35"/>
  <c r="G35" s="1"/>
  <c r="F34"/>
  <c r="I34" s="1"/>
  <c r="N34" s="1"/>
  <c r="E34"/>
  <c r="G34" s="1"/>
  <c r="F33"/>
  <c r="I33" s="1"/>
  <c r="N33" s="1"/>
  <c r="E33"/>
  <c r="F32"/>
  <c r="I32" s="1"/>
  <c r="N32" s="1"/>
  <c r="E32"/>
  <c r="F31"/>
  <c r="I31" s="1"/>
  <c r="N31" s="1"/>
  <c r="E31"/>
  <c r="L30"/>
  <c r="I30"/>
  <c r="N30" s="1"/>
  <c r="H30"/>
  <c r="M30" s="1"/>
  <c r="G30"/>
  <c r="I29"/>
  <c r="N29" s="1"/>
  <c r="F29"/>
  <c r="E29"/>
  <c r="G29" s="1"/>
  <c r="F28"/>
  <c r="I28" s="1"/>
  <c r="N28" s="1"/>
  <c r="E28"/>
  <c r="G28" s="1"/>
  <c r="F27"/>
  <c r="I27" s="1"/>
  <c r="N27" s="1"/>
  <c r="E27"/>
  <c r="F26"/>
  <c r="I26" s="1"/>
  <c r="N26" s="1"/>
  <c r="E26"/>
  <c r="N21"/>
  <c r="G21"/>
  <c r="L21" s="1"/>
  <c r="N20"/>
  <c r="F20"/>
  <c r="E20"/>
  <c r="I18"/>
  <c r="N18" s="1"/>
  <c r="F18"/>
  <c r="E18"/>
  <c r="G18" s="1"/>
  <c r="N17"/>
  <c r="F17"/>
  <c r="E17"/>
  <c r="N16"/>
  <c r="F16"/>
  <c r="E16"/>
  <c r="G16" s="1"/>
  <c r="N14"/>
  <c r="H14"/>
  <c r="M14" s="1"/>
  <c r="G14"/>
  <c r="L14" s="1"/>
  <c r="N13"/>
  <c r="G13"/>
  <c r="L13" s="1"/>
  <c r="F11"/>
  <c r="F12" s="1"/>
  <c r="E11"/>
  <c r="J20" i="96"/>
  <c r="F20"/>
  <c r="J19"/>
  <c r="F19"/>
  <c r="J18"/>
  <c r="F18"/>
  <c r="J17"/>
  <c r="F17"/>
  <c r="J16"/>
  <c r="F16"/>
  <c r="J15"/>
  <c r="F15"/>
  <c r="J14"/>
  <c r="F14"/>
  <c r="J13"/>
  <c r="F13"/>
  <c r="J12"/>
  <c r="F12"/>
  <c r="J11"/>
  <c r="O11" s="1"/>
  <c r="P11" s="1"/>
  <c r="F11"/>
  <c r="J10"/>
  <c r="O10"/>
  <c r="P10" s="1"/>
  <c r="F10"/>
  <c r="J9"/>
  <c r="O9" s="1"/>
  <c r="P9" s="1"/>
  <c r="F9"/>
  <c r="J8"/>
  <c r="O8" s="1"/>
  <c r="P8" s="1"/>
  <c r="F8"/>
  <c r="M16" i="92"/>
  <c r="L16"/>
  <c r="K16"/>
  <c r="J16"/>
  <c r="I16"/>
  <c r="H16"/>
  <c r="G16"/>
  <c r="F16"/>
  <c r="E16"/>
  <c r="D16"/>
  <c r="C16"/>
  <c r="B16"/>
  <c r="H124" i="98" l="1"/>
  <c r="M124" s="1"/>
  <c r="H177"/>
  <c r="M177" s="1"/>
  <c r="M178" s="1"/>
  <c r="H188"/>
  <c r="M188" s="1"/>
  <c r="H191"/>
  <c r="M191" s="1"/>
  <c r="H197"/>
  <c r="M197" s="1"/>
  <c r="H199"/>
  <c r="M199" s="1"/>
  <c r="H201"/>
  <c r="M201" s="1"/>
  <c r="M206" s="1"/>
  <c r="H203"/>
  <c r="M203" s="1"/>
  <c r="H209"/>
  <c r="M209" s="1"/>
  <c r="M210" s="1"/>
  <c r="G212"/>
  <c r="N215"/>
  <c r="N216" s="1"/>
  <c r="G214"/>
  <c r="H225"/>
  <c r="M225" s="1"/>
  <c r="H229"/>
  <c r="M229" s="1"/>
  <c r="G31"/>
  <c r="G38"/>
  <c r="G39"/>
  <c r="G46"/>
  <c r="G47"/>
  <c r="G56"/>
  <c r="G57"/>
  <c r="G64"/>
  <c r="G66"/>
  <c r="G73"/>
  <c r="N88"/>
  <c r="G74"/>
  <c r="N67"/>
  <c r="N68" s="1"/>
  <c r="L68" s="1"/>
  <c r="N158"/>
  <c r="N159" s="1"/>
  <c r="G11"/>
  <c r="E12"/>
  <c r="E15" s="1"/>
  <c r="H13"/>
  <c r="M13" s="1"/>
  <c r="O13" s="1"/>
  <c r="G17"/>
  <c r="H17" s="1"/>
  <c r="M17" s="1"/>
  <c r="G20"/>
  <c r="H21"/>
  <c r="M21" s="1"/>
  <c r="O21" s="1"/>
  <c r="G26"/>
  <c r="G27"/>
  <c r="L27" s="1"/>
  <c r="G32"/>
  <c r="G33"/>
  <c r="L33" s="1"/>
  <c r="G36"/>
  <c r="G37"/>
  <c r="L37" s="1"/>
  <c r="G40"/>
  <c r="G41"/>
  <c r="L41" s="1"/>
  <c r="G44"/>
  <c r="G45"/>
  <c r="L45" s="1"/>
  <c r="G48"/>
  <c r="G50"/>
  <c r="L50" s="1"/>
  <c r="G51"/>
  <c r="G54"/>
  <c r="L54" s="1"/>
  <c r="G55"/>
  <c r="G58"/>
  <c r="L58" s="1"/>
  <c r="G59"/>
  <c r="G62"/>
  <c r="L62" s="1"/>
  <c r="G63"/>
  <c r="G76"/>
  <c r="H76" s="1"/>
  <c r="M76" s="1"/>
  <c r="H78"/>
  <c r="M78" s="1"/>
  <c r="O78" s="1"/>
  <c r="N109"/>
  <c r="N255" s="1"/>
  <c r="N117"/>
  <c r="H112"/>
  <c r="M112" s="1"/>
  <c r="O112" s="1"/>
  <c r="H114"/>
  <c r="M114" s="1"/>
  <c r="H116"/>
  <c r="M116" s="1"/>
  <c r="H122"/>
  <c r="M122" s="1"/>
  <c r="N142"/>
  <c r="N250" s="1"/>
  <c r="H156"/>
  <c r="M156" s="1"/>
  <c r="N175"/>
  <c r="H172"/>
  <c r="M172" s="1"/>
  <c r="O172" s="1"/>
  <c r="H174"/>
  <c r="M174" s="1"/>
  <c r="M175" s="1"/>
  <c r="N205"/>
  <c r="G213"/>
  <c r="L213" s="1"/>
  <c r="G219"/>
  <c r="H222"/>
  <c r="M222" s="1"/>
  <c r="H224"/>
  <c r="M224" s="1"/>
  <c r="O224" s="1"/>
  <c r="H226"/>
  <c r="M226" s="1"/>
  <c r="O226" s="1"/>
  <c r="H228"/>
  <c r="M228" s="1"/>
  <c r="O228" s="1"/>
  <c r="H230"/>
  <c r="M230" s="1"/>
  <c r="O230" s="1"/>
  <c r="N240"/>
  <c r="Q9" i="96"/>
  <c r="Q11"/>
  <c r="F15" i="98"/>
  <c r="I15" s="1"/>
  <c r="N15" s="1"/>
  <c r="I12"/>
  <c r="N12" s="1"/>
  <c r="H16"/>
  <c r="M16" s="1"/>
  <c r="L16"/>
  <c r="L18"/>
  <c r="H18"/>
  <c r="M18" s="1"/>
  <c r="L28"/>
  <c r="H28"/>
  <c r="M28" s="1"/>
  <c r="L31"/>
  <c r="H31"/>
  <c r="M31" s="1"/>
  <c r="L34"/>
  <c r="H34"/>
  <c r="M34" s="1"/>
  <c r="L35"/>
  <c r="H35"/>
  <c r="M35" s="1"/>
  <c r="L38"/>
  <c r="H38"/>
  <c r="M38" s="1"/>
  <c r="L39"/>
  <c r="H39"/>
  <c r="M39" s="1"/>
  <c r="L42"/>
  <c r="H42"/>
  <c r="M42" s="1"/>
  <c r="L43"/>
  <c r="H43"/>
  <c r="M43" s="1"/>
  <c r="L46"/>
  <c r="H46"/>
  <c r="M46" s="1"/>
  <c r="L47"/>
  <c r="H47"/>
  <c r="M47" s="1"/>
  <c r="L52"/>
  <c r="H52"/>
  <c r="M52" s="1"/>
  <c r="L53"/>
  <c r="H53"/>
  <c r="M53" s="1"/>
  <c r="L56"/>
  <c r="H56"/>
  <c r="M56" s="1"/>
  <c r="L57"/>
  <c r="H57"/>
  <c r="M57" s="1"/>
  <c r="L60"/>
  <c r="H60"/>
  <c r="M60" s="1"/>
  <c r="L61"/>
  <c r="H61"/>
  <c r="M61" s="1"/>
  <c r="L64"/>
  <c r="H64"/>
  <c r="M64" s="1"/>
  <c r="L66"/>
  <c r="H66"/>
  <c r="M66" s="1"/>
  <c r="H73"/>
  <c r="M73" s="1"/>
  <c r="L73"/>
  <c r="H74"/>
  <c r="M74" s="1"/>
  <c r="L74"/>
  <c r="L77"/>
  <c r="H77"/>
  <c r="M77" s="1"/>
  <c r="L84"/>
  <c r="H84"/>
  <c r="M84" s="1"/>
  <c r="O30"/>
  <c r="O93"/>
  <c r="O95"/>
  <c r="O97"/>
  <c r="O99"/>
  <c r="O101"/>
  <c r="O103"/>
  <c r="O105"/>
  <c r="O107"/>
  <c r="L29"/>
  <c r="H29"/>
  <c r="M29" s="1"/>
  <c r="H11"/>
  <c r="M11" s="1"/>
  <c r="L11"/>
  <c r="L17"/>
  <c r="L20"/>
  <c r="H20"/>
  <c r="M20" s="1"/>
  <c r="L26"/>
  <c r="H26"/>
  <c r="M26" s="1"/>
  <c r="H27"/>
  <c r="M27" s="1"/>
  <c r="L32"/>
  <c r="H32"/>
  <c r="M32" s="1"/>
  <c r="H33"/>
  <c r="M33" s="1"/>
  <c r="L36"/>
  <c r="H36"/>
  <c r="M36" s="1"/>
  <c r="H37"/>
  <c r="M37" s="1"/>
  <c r="L40"/>
  <c r="H40"/>
  <c r="M40" s="1"/>
  <c r="H41"/>
  <c r="M41" s="1"/>
  <c r="L44"/>
  <c r="H44"/>
  <c r="M44" s="1"/>
  <c r="H45"/>
  <c r="M45" s="1"/>
  <c r="L48"/>
  <c r="H48"/>
  <c r="M48" s="1"/>
  <c r="H50"/>
  <c r="M50" s="1"/>
  <c r="L51"/>
  <c r="H51"/>
  <c r="M51" s="1"/>
  <c r="H54"/>
  <c r="M54" s="1"/>
  <c r="L55"/>
  <c r="H55"/>
  <c r="M55" s="1"/>
  <c r="H58"/>
  <c r="M58" s="1"/>
  <c r="L59"/>
  <c r="H59"/>
  <c r="M59" s="1"/>
  <c r="H62"/>
  <c r="M62" s="1"/>
  <c r="L63"/>
  <c r="H63"/>
  <c r="M63" s="1"/>
  <c r="L76"/>
  <c r="L82"/>
  <c r="H82"/>
  <c r="M82" s="1"/>
  <c r="L86"/>
  <c r="H86"/>
  <c r="M86" s="1"/>
  <c r="N243"/>
  <c r="O14"/>
  <c r="O79"/>
  <c r="L111"/>
  <c r="H111"/>
  <c r="M111" s="1"/>
  <c r="L113"/>
  <c r="O113" s="1"/>
  <c r="H113"/>
  <c r="M113" s="1"/>
  <c r="L115"/>
  <c r="O115" s="1"/>
  <c r="H115"/>
  <c r="M115" s="1"/>
  <c r="L151"/>
  <c r="O151" s="1"/>
  <c r="H151"/>
  <c r="M151" s="1"/>
  <c r="L153"/>
  <c r="O153" s="1"/>
  <c r="H153"/>
  <c r="M153" s="1"/>
  <c r="L164"/>
  <c r="L195"/>
  <c r="L207"/>
  <c r="L212"/>
  <c r="H212"/>
  <c r="M212" s="1"/>
  <c r="L214"/>
  <c r="H214"/>
  <c r="M214" s="1"/>
  <c r="L231"/>
  <c r="H234"/>
  <c r="M234" s="1"/>
  <c r="L234"/>
  <c r="G71"/>
  <c r="L72"/>
  <c r="O72" s="1"/>
  <c r="L75"/>
  <c r="O75" s="1"/>
  <c r="L80"/>
  <c r="O80" s="1"/>
  <c r="L81"/>
  <c r="O81" s="1"/>
  <c r="L83"/>
  <c r="O83" s="1"/>
  <c r="L85"/>
  <c r="O85" s="1"/>
  <c r="L87"/>
  <c r="O87" s="1"/>
  <c r="O114"/>
  <c r="O124"/>
  <c r="O139"/>
  <c r="O141"/>
  <c r="O145"/>
  <c r="O147"/>
  <c r="O163"/>
  <c r="O188"/>
  <c r="O191"/>
  <c r="O199"/>
  <c r="O203"/>
  <c r="L150"/>
  <c r="H150"/>
  <c r="M150" s="1"/>
  <c r="L152"/>
  <c r="H152"/>
  <c r="M152" s="1"/>
  <c r="H213"/>
  <c r="M213" s="1"/>
  <c r="H219"/>
  <c r="M219" s="1"/>
  <c r="M220" s="1"/>
  <c r="L219"/>
  <c r="H236"/>
  <c r="M236" s="1"/>
  <c r="L236"/>
  <c r="I11"/>
  <c r="N11" s="1"/>
  <c r="N22" s="1"/>
  <c r="H49"/>
  <c r="M49" s="1"/>
  <c r="O49" s="1"/>
  <c r="H65"/>
  <c r="M65" s="1"/>
  <c r="O65" s="1"/>
  <c r="G90"/>
  <c r="G91"/>
  <c r="H92"/>
  <c r="M92" s="1"/>
  <c r="O92" s="1"/>
  <c r="H94"/>
  <c r="M94" s="1"/>
  <c r="O94" s="1"/>
  <c r="H96"/>
  <c r="M96" s="1"/>
  <c r="O96" s="1"/>
  <c r="H98"/>
  <c r="M98" s="1"/>
  <c r="O98" s="1"/>
  <c r="H100"/>
  <c r="M100" s="1"/>
  <c r="O100" s="1"/>
  <c r="H102"/>
  <c r="M102" s="1"/>
  <c r="O102" s="1"/>
  <c r="H104"/>
  <c r="M104" s="1"/>
  <c r="O104" s="1"/>
  <c r="H106"/>
  <c r="M106" s="1"/>
  <c r="O106" s="1"/>
  <c r="H108"/>
  <c r="M108" s="1"/>
  <c r="O108" s="1"/>
  <c r="O116"/>
  <c r="O122"/>
  <c r="L136"/>
  <c r="O156"/>
  <c r="O173"/>
  <c r="N251"/>
  <c r="O223"/>
  <c r="O225"/>
  <c r="O227"/>
  <c r="O229"/>
  <c r="L119"/>
  <c r="L120"/>
  <c r="O120" s="1"/>
  <c r="L130"/>
  <c r="L131"/>
  <c r="O131" s="1"/>
  <c r="L132"/>
  <c r="O132" s="1"/>
  <c r="L133"/>
  <c r="O133" s="1"/>
  <c r="L134"/>
  <c r="O134" s="1"/>
  <c r="L142"/>
  <c r="L250" s="1"/>
  <c r="L166"/>
  <c r="L167"/>
  <c r="O167" s="1"/>
  <c r="L168"/>
  <c r="O168" s="1"/>
  <c r="L169"/>
  <c r="O169" s="1"/>
  <c r="L170"/>
  <c r="O170" s="1"/>
  <c r="L171"/>
  <c r="O171" s="1"/>
  <c r="O177"/>
  <c r="O178" s="1"/>
  <c r="G180"/>
  <c r="G183"/>
  <c r="G184"/>
  <c r="H187"/>
  <c r="M187" s="1"/>
  <c r="G189"/>
  <c r="H190"/>
  <c r="M190" s="1"/>
  <c r="O190" s="1"/>
  <c r="H194"/>
  <c r="M194" s="1"/>
  <c r="M195" s="1"/>
  <c r="O197"/>
  <c r="H198"/>
  <c r="M198" s="1"/>
  <c r="H200"/>
  <c r="M200" s="1"/>
  <c r="O200" s="1"/>
  <c r="O201"/>
  <c r="O206" s="1"/>
  <c r="H202"/>
  <c r="M202" s="1"/>
  <c r="H204"/>
  <c r="M204" s="1"/>
  <c r="O204" s="1"/>
  <c r="O209"/>
  <c r="O210" s="1"/>
  <c r="H233"/>
  <c r="M233" s="1"/>
  <c r="O233" s="1"/>
  <c r="H235"/>
  <c r="M235" s="1"/>
  <c r="O235" s="1"/>
  <c r="H237"/>
  <c r="M237" s="1"/>
  <c r="O237" s="1"/>
  <c r="H238"/>
  <c r="M238" s="1"/>
  <c r="O238" s="1"/>
  <c r="H239"/>
  <c r="M239" s="1"/>
  <c r="O239" s="1"/>
  <c r="H121"/>
  <c r="M121" s="1"/>
  <c r="O121" s="1"/>
  <c r="G123"/>
  <c r="H125"/>
  <c r="M125" s="1"/>
  <c r="O125" s="1"/>
  <c r="H140"/>
  <c r="M140" s="1"/>
  <c r="M142" s="1"/>
  <c r="M250" s="1"/>
  <c r="H144"/>
  <c r="M144" s="1"/>
  <c r="H146"/>
  <c r="M146" s="1"/>
  <c r="O146" s="1"/>
  <c r="H148"/>
  <c r="M148" s="1"/>
  <c r="O148" s="1"/>
  <c r="H155"/>
  <c r="M155" s="1"/>
  <c r="O155" s="1"/>
  <c r="H157"/>
  <c r="M157" s="1"/>
  <c r="O157" s="1"/>
  <c r="H162"/>
  <c r="M162" s="1"/>
  <c r="M164" s="1"/>
  <c r="R9" i="96"/>
  <c r="U9"/>
  <c r="R11"/>
  <c r="U11"/>
  <c r="Q8"/>
  <c r="Q10"/>
  <c r="O12"/>
  <c r="P12" s="1"/>
  <c r="Q12" s="1"/>
  <c r="O13"/>
  <c r="P13" s="1"/>
  <c r="Q13" s="1"/>
  <c r="O14"/>
  <c r="P14" s="1"/>
  <c r="Q14" s="1"/>
  <c r="O15"/>
  <c r="P15" s="1"/>
  <c r="Q15" s="1"/>
  <c r="O16"/>
  <c r="P16" s="1"/>
  <c r="Q16" s="1"/>
  <c r="O17"/>
  <c r="P17" s="1"/>
  <c r="Q17" s="1"/>
  <c r="O18"/>
  <c r="P18" s="1"/>
  <c r="Q18" s="1"/>
  <c r="O19"/>
  <c r="P19" s="1"/>
  <c r="Q19" s="1"/>
  <c r="O20"/>
  <c r="P20" s="1"/>
  <c r="Q20" s="1"/>
  <c r="KQ126" i="87"/>
  <c r="KG126"/>
  <c r="JW126"/>
  <c r="JM126"/>
  <c r="JC126"/>
  <c r="IS126"/>
  <c r="II126"/>
  <c r="HY126"/>
  <c r="HO126"/>
  <c r="HE126"/>
  <c r="GU126"/>
  <c r="GK126"/>
  <c r="GA126"/>
  <c r="FQ126"/>
  <c r="FG126"/>
  <c r="EW126"/>
  <c r="O236" i="98" l="1"/>
  <c r="O62"/>
  <c r="O58"/>
  <c r="O54"/>
  <c r="O50"/>
  <c r="O45"/>
  <c r="O41"/>
  <c r="O37"/>
  <c r="O33"/>
  <c r="O27"/>
  <c r="G15"/>
  <c r="N248"/>
  <c r="M231"/>
  <c r="O174"/>
  <c r="M205"/>
  <c r="G12"/>
  <c r="O222"/>
  <c r="O231" s="1"/>
  <c r="O214"/>
  <c r="O86"/>
  <c r="O82"/>
  <c r="O63"/>
  <c r="O59"/>
  <c r="O55"/>
  <c r="O51"/>
  <c r="O48"/>
  <c r="O44"/>
  <c r="O40"/>
  <c r="O36"/>
  <c r="O32"/>
  <c r="O20"/>
  <c r="O29"/>
  <c r="O74"/>
  <c r="O73"/>
  <c r="L123"/>
  <c r="H123"/>
  <c r="M123" s="1"/>
  <c r="L183"/>
  <c r="H183"/>
  <c r="M183" s="1"/>
  <c r="O166"/>
  <c r="O175" s="1"/>
  <c r="L175"/>
  <c r="O130"/>
  <c r="O135" s="1"/>
  <c r="O137" s="1"/>
  <c r="L137" s="1"/>
  <c r="L135"/>
  <c r="L126"/>
  <c r="O119"/>
  <c r="L90"/>
  <c r="H90"/>
  <c r="M90" s="1"/>
  <c r="L12"/>
  <c r="H12"/>
  <c r="M12" s="1"/>
  <c r="M216"/>
  <c r="L216" s="1"/>
  <c r="M215"/>
  <c r="O11"/>
  <c r="M158"/>
  <c r="M159" s="1"/>
  <c r="L159" s="1"/>
  <c r="M207"/>
  <c r="M126"/>
  <c r="M128" s="1"/>
  <c r="O213"/>
  <c r="O152"/>
  <c r="O150"/>
  <c r="O198"/>
  <c r="O205" s="1"/>
  <c r="O234"/>
  <c r="O240" s="1"/>
  <c r="O247" s="1"/>
  <c r="O187"/>
  <c r="O162"/>
  <c r="O164" s="1"/>
  <c r="O144"/>
  <c r="M117"/>
  <c r="O76"/>
  <c r="M67"/>
  <c r="M69" s="1"/>
  <c r="L69" s="1"/>
  <c r="O17"/>
  <c r="O84"/>
  <c r="O77"/>
  <c r="O66"/>
  <c r="O64"/>
  <c r="O61"/>
  <c r="O60"/>
  <c r="O57"/>
  <c r="O56"/>
  <c r="O53"/>
  <c r="O52"/>
  <c r="O47"/>
  <c r="O46"/>
  <c r="O43"/>
  <c r="O42"/>
  <c r="O39"/>
  <c r="O38"/>
  <c r="O35"/>
  <c r="O34"/>
  <c r="O31"/>
  <c r="O28"/>
  <c r="O18"/>
  <c r="L189"/>
  <c r="H189"/>
  <c r="M189" s="1"/>
  <c r="M192" s="1"/>
  <c r="L184"/>
  <c r="H184"/>
  <c r="M184" s="1"/>
  <c r="L180"/>
  <c r="H180"/>
  <c r="M180" s="1"/>
  <c r="M181" s="1"/>
  <c r="L91"/>
  <c r="H91"/>
  <c r="M91" s="1"/>
  <c r="N242"/>
  <c r="N23"/>
  <c r="O219"/>
  <c r="O220" s="1"/>
  <c r="L220"/>
  <c r="H71"/>
  <c r="M71" s="1"/>
  <c r="M88" s="1"/>
  <c r="L71"/>
  <c r="L215"/>
  <c r="O212"/>
  <c r="O215" s="1"/>
  <c r="O217" s="1"/>
  <c r="L217" s="1"/>
  <c r="L117"/>
  <c r="O111"/>
  <c r="O117" s="1"/>
  <c r="L15"/>
  <c r="H15"/>
  <c r="M15" s="1"/>
  <c r="O26"/>
  <c r="O67" s="1"/>
  <c r="L67"/>
  <c r="M240"/>
  <c r="M247" s="1"/>
  <c r="O140"/>
  <c r="O142" s="1"/>
  <c r="O250" s="1"/>
  <c r="L240"/>
  <c r="O202"/>
  <c r="O207" s="1"/>
  <c r="O194"/>
  <c r="O195" s="1"/>
  <c r="L158"/>
  <c r="O16"/>
  <c r="R20" i="96"/>
  <c r="U20"/>
  <c r="R18"/>
  <c r="U18"/>
  <c r="R16"/>
  <c r="U16"/>
  <c r="R14"/>
  <c r="U14"/>
  <c r="R12"/>
  <c r="U12"/>
  <c r="R19"/>
  <c r="U19"/>
  <c r="R17"/>
  <c r="U17"/>
  <c r="R15"/>
  <c r="U15"/>
  <c r="R13"/>
  <c r="U13"/>
  <c r="U8"/>
  <c r="R8"/>
  <c r="R10"/>
  <c r="U10"/>
  <c r="M22" i="98" l="1"/>
  <c r="L273"/>
  <c r="L272"/>
  <c r="L271"/>
  <c r="L270"/>
  <c r="L269"/>
  <c r="L268"/>
  <c r="L267"/>
  <c r="L266"/>
  <c r="L265"/>
  <c r="L264"/>
  <c r="L263"/>
  <c r="L262"/>
  <c r="L261"/>
  <c r="M24"/>
  <c r="L181"/>
  <c r="O180"/>
  <c r="O181" s="1"/>
  <c r="O189"/>
  <c r="L192"/>
  <c r="O15"/>
  <c r="O91"/>
  <c r="O184"/>
  <c r="O158"/>
  <c r="O160" s="1"/>
  <c r="O192"/>
  <c r="M109"/>
  <c r="M185"/>
  <c r="M251" s="1"/>
  <c r="O71"/>
  <c r="O88" s="1"/>
  <c r="O248" s="1"/>
  <c r="L88"/>
  <c r="N247"/>
  <c r="L23"/>
  <c r="L247" s="1"/>
  <c r="L109"/>
  <c r="O90"/>
  <c r="O109" s="1"/>
  <c r="L185"/>
  <c r="O183"/>
  <c r="O185" s="1"/>
  <c r="L22"/>
  <c r="O12"/>
  <c r="O22" s="1"/>
  <c r="O123"/>
  <c r="O126" s="1"/>
  <c r="O128" s="1"/>
  <c r="L128" s="1"/>
  <c r="L242" l="1"/>
  <c r="O242"/>
  <c r="O255"/>
  <c r="O243"/>
  <c r="M255"/>
  <c r="M243"/>
  <c r="M242"/>
  <c r="O257"/>
  <c r="L255"/>
  <c r="N257"/>
  <c r="N256"/>
  <c r="O251"/>
  <c r="L160"/>
  <c r="L251" s="1"/>
  <c r="M248"/>
  <c r="L24"/>
  <c r="L248" s="1"/>
  <c r="L256" s="1"/>
  <c r="O273" l="1"/>
  <c r="O272"/>
  <c r="O271"/>
  <c r="O270"/>
  <c r="O269"/>
  <c r="O268"/>
  <c r="O267"/>
  <c r="O266"/>
  <c r="O265"/>
  <c r="O264"/>
  <c r="O263"/>
  <c r="O262"/>
  <c r="O261"/>
  <c r="L243"/>
  <c r="M256"/>
  <c r="M257"/>
  <c r="L257" s="1"/>
  <c r="M273"/>
  <c r="M272"/>
  <c r="M271"/>
  <c r="M270"/>
  <c r="M269"/>
  <c r="M268"/>
  <c r="M267"/>
  <c r="M266"/>
  <c r="M265"/>
  <c r="M264"/>
  <c r="M263"/>
  <c r="M262"/>
  <c r="M261"/>
  <c r="O258"/>
  <c r="L258" s="1"/>
  <c r="O256"/>
  <c r="EM126" i="87"/>
  <c r="EC126"/>
  <c r="DS126"/>
  <c r="DI126"/>
  <c r="CY126"/>
  <c r="CO126"/>
  <c r="CE126"/>
  <c r="BU126"/>
  <c r="BK126"/>
  <c r="BA126"/>
  <c r="AQ126"/>
  <c r="AG126"/>
  <c r="W126"/>
  <c r="M126"/>
  <c r="KT183" l="1"/>
  <c r="KJ183"/>
  <c r="JZ183"/>
  <c r="JP183"/>
  <c r="JF183"/>
  <c r="IV183"/>
  <c r="IL183"/>
  <c r="IB183"/>
  <c r="HR183"/>
  <c r="HH183"/>
  <c r="GX183"/>
  <c r="GN183"/>
  <c r="GD183"/>
  <c r="FT183"/>
  <c r="FJ183"/>
  <c r="EZ183"/>
  <c r="EP183"/>
  <c r="EF183"/>
  <c r="DV183"/>
  <c r="DL183"/>
  <c r="DB183"/>
  <c r="CR183"/>
  <c r="CH183"/>
  <c r="BX183"/>
  <c r="BN183"/>
  <c r="BD183"/>
  <c r="AT183"/>
  <c r="AJ183"/>
  <c r="Z183"/>
  <c r="P183"/>
  <c r="F183"/>
  <c r="KT182"/>
  <c r="KJ182"/>
  <c r="JZ182"/>
  <c r="JP182"/>
  <c r="JF182"/>
  <c r="IV182"/>
  <c r="IL182"/>
  <c r="IB182"/>
  <c r="HR182"/>
  <c r="HH182"/>
  <c r="GX182"/>
  <c r="GN182"/>
  <c r="GD182"/>
  <c r="FT182"/>
  <c r="FJ182"/>
  <c r="EZ182"/>
  <c r="EP182"/>
  <c r="EF182"/>
  <c r="DV182"/>
  <c r="DL182"/>
  <c r="DB182"/>
  <c r="CR182"/>
  <c r="CH182"/>
  <c r="BX182"/>
  <c r="BN182"/>
  <c r="BD182"/>
  <c r="AT182"/>
  <c r="AJ182"/>
  <c r="Z182"/>
  <c r="P182"/>
  <c r="F182"/>
  <c r="KT181"/>
  <c r="KJ181"/>
  <c r="JZ181"/>
  <c r="JP181"/>
  <c r="JF181"/>
  <c r="IV181"/>
  <c r="IL181"/>
  <c r="IB181"/>
  <c r="HR181"/>
  <c r="HH181"/>
  <c r="GX181"/>
  <c r="GN181"/>
  <c r="GD181"/>
  <c r="FT181"/>
  <c r="FJ181"/>
  <c r="EZ181"/>
  <c r="EP181"/>
  <c r="EF181"/>
  <c r="DV181"/>
  <c r="DL181"/>
  <c r="DB181"/>
  <c r="CR181"/>
  <c r="CH181"/>
  <c r="BX181"/>
  <c r="BN181"/>
  <c r="BD181"/>
  <c r="AT181"/>
  <c r="AJ181"/>
  <c r="Z181"/>
  <c r="P181"/>
  <c r="F181"/>
  <c r="KT180"/>
  <c r="KJ180"/>
  <c r="JZ180"/>
  <c r="JP180"/>
  <c r="JF180"/>
  <c r="IV180"/>
  <c r="IL180"/>
  <c r="IB180"/>
  <c r="HR180"/>
  <c r="HH180"/>
  <c r="GX180"/>
  <c r="GN180"/>
  <c r="GD180"/>
  <c r="FT180"/>
  <c r="FJ180"/>
  <c r="EZ180"/>
  <c r="EP180"/>
  <c r="EF180"/>
  <c r="DV180"/>
  <c r="DL180"/>
  <c r="DB180"/>
  <c r="CR180"/>
  <c r="CH180"/>
  <c r="BX180"/>
  <c r="BN180"/>
  <c r="BD180"/>
  <c r="AT180"/>
  <c r="AJ180"/>
  <c r="Z180"/>
  <c r="P180"/>
  <c r="F180"/>
  <c r="KT179"/>
  <c r="KJ179"/>
  <c r="JZ179"/>
  <c r="JP179"/>
  <c r="JF179"/>
  <c r="IV179"/>
  <c r="IL179"/>
  <c r="IB179"/>
  <c r="HR179"/>
  <c r="HH179"/>
  <c r="GX179"/>
  <c r="GN179"/>
  <c r="GD179"/>
  <c r="FT179"/>
  <c r="FJ179"/>
  <c r="EZ179"/>
  <c r="EP179"/>
  <c r="EF179"/>
  <c r="DV179"/>
  <c r="DL179"/>
  <c r="DB179"/>
  <c r="CR179"/>
  <c r="CH179"/>
  <c r="BX179"/>
  <c r="BN179"/>
  <c r="BD179"/>
  <c r="AT179"/>
  <c r="AJ179"/>
  <c r="Z179"/>
  <c r="P179"/>
  <c r="F179"/>
  <c r="KT178"/>
  <c r="KJ178"/>
  <c r="JZ178"/>
  <c r="JP178"/>
  <c r="JF178"/>
  <c r="IV178"/>
  <c r="IL178"/>
  <c r="IB178"/>
  <c r="HR178"/>
  <c r="HH178"/>
  <c r="GX178"/>
  <c r="GN178"/>
  <c r="GD178"/>
  <c r="FT178"/>
  <c r="FJ178"/>
  <c r="EZ178"/>
  <c r="EP178"/>
  <c r="EF178"/>
  <c r="DV178"/>
  <c r="DL178"/>
  <c r="DB178"/>
  <c r="CR178"/>
  <c r="CH178"/>
  <c r="BX178"/>
  <c r="BN178"/>
  <c r="BD178"/>
  <c r="AT178"/>
  <c r="AJ178"/>
  <c r="Z178"/>
  <c r="P178"/>
  <c r="F178"/>
  <c r="KT177"/>
  <c r="KJ177"/>
  <c r="JZ177"/>
  <c r="JP177"/>
  <c r="JF177"/>
  <c r="IV177"/>
  <c r="IL177"/>
  <c r="IB177"/>
  <c r="HR177"/>
  <c r="HH177"/>
  <c r="GX177"/>
  <c r="GN177"/>
  <c r="GD177"/>
  <c r="FT177"/>
  <c r="FJ177"/>
  <c r="EZ177"/>
  <c r="EP177"/>
  <c r="EF177"/>
  <c r="DV177"/>
  <c r="DL177"/>
  <c r="DB177"/>
  <c r="CR177"/>
  <c r="CH177"/>
  <c r="BX177"/>
  <c r="BN177"/>
  <c r="BD177"/>
  <c r="AT177"/>
  <c r="AJ177"/>
  <c r="Z177"/>
  <c r="P177"/>
  <c r="F177"/>
  <c r="KT176"/>
  <c r="KJ176"/>
  <c r="JZ176"/>
  <c r="JP176"/>
  <c r="JF176"/>
  <c r="IV176"/>
  <c r="IL176"/>
  <c r="IB176"/>
  <c r="HR176"/>
  <c r="HH176"/>
  <c r="GX176"/>
  <c r="GN176"/>
  <c r="GD176"/>
  <c r="FT176"/>
  <c r="FJ176"/>
  <c r="EZ176"/>
  <c r="EP176"/>
  <c r="EF176"/>
  <c r="DV176"/>
  <c r="DL176"/>
  <c r="DB176"/>
  <c r="CR176"/>
  <c r="CH176"/>
  <c r="BX176"/>
  <c r="BN176"/>
  <c r="BD176"/>
  <c r="AT176"/>
  <c r="AJ176"/>
  <c r="Z176"/>
  <c r="P176"/>
  <c r="F176"/>
  <c r="KT174"/>
  <c r="KJ174"/>
  <c r="JZ174"/>
  <c r="JP174"/>
  <c r="JF174"/>
  <c r="IV174"/>
  <c r="IL174"/>
  <c r="IB174"/>
  <c r="HR174"/>
  <c r="HH174"/>
  <c r="GX174"/>
  <c r="GN174"/>
  <c r="GD174"/>
  <c r="FT174"/>
  <c r="FJ174"/>
  <c r="EZ174"/>
  <c r="EP174"/>
  <c r="EF174"/>
  <c r="DV174"/>
  <c r="DL174"/>
  <c r="DB174"/>
  <c r="CR174"/>
  <c r="CH174"/>
  <c r="BX174"/>
  <c r="BN174"/>
  <c r="BD174"/>
  <c r="AT174"/>
  <c r="AJ174"/>
  <c r="Z174"/>
  <c r="P174"/>
  <c r="F174"/>
  <c r="KT173"/>
  <c r="KJ173"/>
  <c r="JZ173"/>
  <c r="JP173"/>
  <c r="JF173"/>
  <c r="IV173"/>
  <c r="IL173"/>
  <c r="IB173"/>
  <c r="HR173"/>
  <c r="HH173"/>
  <c r="GX173"/>
  <c r="GN173"/>
  <c r="GD173"/>
  <c r="FT173"/>
  <c r="FJ173"/>
  <c r="EZ173"/>
  <c r="EP173"/>
  <c r="EF173"/>
  <c r="DV173"/>
  <c r="DL173"/>
  <c r="DB173"/>
  <c r="CR173"/>
  <c r="CH173"/>
  <c r="BX173"/>
  <c r="BN173"/>
  <c r="BD173"/>
  <c r="AT173"/>
  <c r="AJ173"/>
  <c r="Z173"/>
  <c r="P173"/>
  <c r="F173"/>
  <c r="LD173" s="1"/>
  <c r="KT172"/>
  <c r="KJ172"/>
  <c r="JZ172"/>
  <c r="JP172"/>
  <c r="JF172"/>
  <c r="IV172"/>
  <c r="IL172"/>
  <c r="IB172"/>
  <c r="HR172"/>
  <c r="HH172"/>
  <c r="GX172"/>
  <c r="GN172"/>
  <c r="GD172"/>
  <c r="FT172"/>
  <c r="FJ172"/>
  <c r="EZ172"/>
  <c r="EP172"/>
  <c r="EF172"/>
  <c r="DV172"/>
  <c r="DL172"/>
  <c r="DB172"/>
  <c r="CR172"/>
  <c r="CH172"/>
  <c r="BX172"/>
  <c r="BN172"/>
  <c r="BD172"/>
  <c r="AT172"/>
  <c r="AJ172"/>
  <c r="Z172"/>
  <c r="P172"/>
  <c r="F172"/>
  <c r="KT171"/>
  <c r="KJ171"/>
  <c r="JZ171"/>
  <c r="JP171"/>
  <c r="JF171"/>
  <c r="IV171"/>
  <c r="IL171"/>
  <c r="IB171"/>
  <c r="HR171"/>
  <c r="HH171"/>
  <c r="GX171"/>
  <c r="GN171"/>
  <c r="GD171"/>
  <c r="FT171"/>
  <c r="FJ171"/>
  <c r="EZ171"/>
  <c r="EP171"/>
  <c r="EF171"/>
  <c r="DV171"/>
  <c r="DL171"/>
  <c r="DB171"/>
  <c r="CR171"/>
  <c r="CH171"/>
  <c r="BX171"/>
  <c r="BN171"/>
  <c r="BD171"/>
  <c r="AT171"/>
  <c r="AJ171"/>
  <c r="Z171"/>
  <c r="P171"/>
  <c r="F171"/>
  <c r="KT170"/>
  <c r="KJ170"/>
  <c r="JZ170"/>
  <c r="JP170"/>
  <c r="JF170"/>
  <c r="IV170"/>
  <c r="IL170"/>
  <c r="IB170"/>
  <c r="HR170"/>
  <c r="HH170"/>
  <c r="GX170"/>
  <c r="GN170"/>
  <c r="GD170"/>
  <c r="FT170"/>
  <c r="FJ170"/>
  <c r="EZ170"/>
  <c r="EP170"/>
  <c r="EF170"/>
  <c r="DV170"/>
  <c r="DL170"/>
  <c r="DB170"/>
  <c r="CR170"/>
  <c r="CH170"/>
  <c r="BX170"/>
  <c r="BN170"/>
  <c r="BD170"/>
  <c r="AT170"/>
  <c r="AJ170"/>
  <c r="Z170"/>
  <c r="P170"/>
  <c r="F170"/>
  <c r="KT169"/>
  <c r="KJ169"/>
  <c r="JZ169"/>
  <c r="JP169"/>
  <c r="JF169"/>
  <c r="IV169"/>
  <c r="IL169"/>
  <c r="IB169"/>
  <c r="HR169"/>
  <c r="HH169"/>
  <c r="GX169"/>
  <c r="GN169"/>
  <c r="GD169"/>
  <c r="FT169"/>
  <c r="FJ169"/>
  <c r="EZ169"/>
  <c r="EP169"/>
  <c r="EF169"/>
  <c r="DV169"/>
  <c r="DL169"/>
  <c r="DB169"/>
  <c r="CR169"/>
  <c r="CH169"/>
  <c r="BX169"/>
  <c r="BN169"/>
  <c r="BD169"/>
  <c r="AT169"/>
  <c r="AJ169"/>
  <c r="Z169"/>
  <c r="P169"/>
  <c r="F169"/>
  <c r="KT168"/>
  <c r="KJ168"/>
  <c r="JZ168"/>
  <c r="JP168"/>
  <c r="JF168"/>
  <c r="IV168"/>
  <c r="IL168"/>
  <c r="IB168"/>
  <c r="HR168"/>
  <c r="HH168"/>
  <c r="GX168"/>
  <c r="GN168"/>
  <c r="GD168"/>
  <c r="FT168"/>
  <c r="FJ168"/>
  <c r="EZ168"/>
  <c r="EP168"/>
  <c r="EF168"/>
  <c r="DV168"/>
  <c r="DL168"/>
  <c r="DB168"/>
  <c r="CR168"/>
  <c r="CH168"/>
  <c r="BX168"/>
  <c r="BN168"/>
  <c r="BD168"/>
  <c r="AT168"/>
  <c r="AJ168"/>
  <c r="Z168"/>
  <c r="P168"/>
  <c r="F168"/>
  <c r="KT167"/>
  <c r="KJ167"/>
  <c r="JZ167"/>
  <c r="JP167"/>
  <c r="JF167"/>
  <c r="IV167"/>
  <c r="IL167"/>
  <c r="IB167"/>
  <c r="HR167"/>
  <c r="HH167"/>
  <c r="GX167"/>
  <c r="GN167"/>
  <c r="GD167"/>
  <c r="FT167"/>
  <c r="FJ167"/>
  <c r="EZ167"/>
  <c r="EP167"/>
  <c r="EF167"/>
  <c r="DV167"/>
  <c r="DL167"/>
  <c r="DB167"/>
  <c r="CR167"/>
  <c r="CH167"/>
  <c r="BX167"/>
  <c r="BN167"/>
  <c r="BD167"/>
  <c r="AT167"/>
  <c r="AJ167"/>
  <c r="Z167"/>
  <c r="P167"/>
  <c r="F167"/>
  <c r="KT165"/>
  <c r="KJ165"/>
  <c r="JZ165"/>
  <c r="JP165"/>
  <c r="JF165"/>
  <c r="IV165"/>
  <c r="IL165"/>
  <c r="IB165"/>
  <c r="HR165"/>
  <c r="HH165"/>
  <c r="GX165"/>
  <c r="GN165"/>
  <c r="GD165"/>
  <c r="FT165"/>
  <c r="FJ165"/>
  <c r="EZ165"/>
  <c r="EP165"/>
  <c r="EF165"/>
  <c r="DV165"/>
  <c r="DL165"/>
  <c r="DB165"/>
  <c r="CR165"/>
  <c r="CH165"/>
  <c r="BX165"/>
  <c r="BN165"/>
  <c r="BD165"/>
  <c r="AT165"/>
  <c r="AJ165"/>
  <c r="Z165"/>
  <c r="P165"/>
  <c r="F165"/>
  <c r="KT164"/>
  <c r="KJ164"/>
  <c r="JZ164"/>
  <c r="JP164"/>
  <c r="JF164"/>
  <c r="IV164"/>
  <c r="IL164"/>
  <c r="IB164"/>
  <c r="HR164"/>
  <c r="HH164"/>
  <c r="GX164"/>
  <c r="GN164"/>
  <c r="GD164"/>
  <c r="FT164"/>
  <c r="FJ164"/>
  <c r="EZ164"/>
  <c r="EP164"/>
  <c r="EF164"/>
  <c r="DV164"/>
  <c r="DL164"/>
  <c r="DB164"/>
  <c r="CR164"/>
  <c r="CH164"/>
  <c r="BX164"/>
  <c r="BN164"/>
  <c r="BD164"/>
  <c r="AT164"/>
  <c r="AJ164"/>
  <c r="Z164"/>
  <c r="P164"/>
  <c r="F164"/>
  <c r="LD164" s="1"/>
  <c r="KT163"/>
  <c r="KJ163"/>
  <c r="JZ163"/>
  <c r="JP163"/>
  <c r="JF163"/>
  <c r="IV163"/>
  <c r="IL163"/>
  <c r="IB163"/>
  <c r="HR163"/>
  <c r="HH163"/>
  <c r="GX163"/>
  <c r="GN163"/>
  <c r="GD163"/>
  <c r="FT163"/>
  <c r="FJ163"/>
  <c r="EZ163"/>
  <c r="EP163"/>
  <c r="EF163"/>
  <c r="DV163"/>
  <c r="DL163"/>
  <c r="DB163"/>
  <c r="CR163"/>
  <c r="CH163"/>
  <c r="BX163"/>
  <c r="BN163"/>
  <c r="BD163"/>
  <c r="AT163"/>
  <c r="AJ163"/>
  <c r="Z163"/>
  <c r="P163"/>
  <c r="F163"/>
  <c r="KT162"/>
  <c r="KJ162"/>
  <c r="JZ162"/>
  <c r="JP162"/>
  <c r="JF162"/>
  <c r="IV162"/>
  <c r="IL162"/>
  <c r="IB162"/>
  <c r="HR162"/>
  <c r="HH162"/>
  <c r="GX162"/>
  <c r="GN162"/>
  <c r="GD162"/>
  <c r="FT162"/>
  <c r="FJ162"/>
  <c r="EZ162"/>
  <c r="EP162"/>
  <c r="EF162"/>
  <c r="DV162"/>
  <c r="DL162"/>
  <c r="DB162"/>
  <c r="CR162"/>
  <c r="CH162"/>
  <c r="BX162"/>
  <c r="BN162"/>
  <c r="BD162"/>
  <c r="AT162"/>
  <c r="AJ162"/>
  <c r="Z162"/>
  <c r="P162"/>
  <c r="F162"/>
  <c r="KT161"/>
  <c r="KJ161"/>
  <c r="JZ161"/>
  <c r="JP161"/>
  <c r="JF161"/>
  <c r="IV161"/>
  <c r="IL161"/>
  <c r="IB161"/>
  <c r="HR161"/>
  <c r="HH161"/>
  <c r="GX161"/>
  <c r="GN161"/>
  <c r="GD161"/>
  <c r="FT161"/>
  <c r="FJ161"/>
  <c r="EZ161"/>
  <c r="EP161"/>
  <c r="EF161"/>
  <c r="DV161"/>
  <c r="DL161"/>
  <c r="DB161"/>
  <c r="CR161"/>
  <c r="CH161"/>
  <c r="BX161"/>
  <c r="BN161"/>
  <c r="BD161"/>
  <c r="AT161"/>
  <c r="AJ161"/>
  <c r="Z161"/>
  <c r="P161"/>
  <c r="F161"/>
  <c r="KT160"/>
  <c r="KJ160"/>
  <c r="JZ160"/>
  <c r="JP160"/>
  <c r="JF160"/>
  <c r="IV160"/>
  <c r="IL160"/>
  <c r="IB160"/>
  <c r="HR160"/>
  <c r="HH160"/>
  <c r="GX160"/>
  <c r="GN160"/>
  <c r="GD160"/>
  <c r="FT160"/>
  <c r="FJ160"/>
  <c r="EZ160"/>
  <c r="EP160"/>
  <c r="EF160"/>
  <c r="DV160"/>
  <c r="DL160"/>
  <c r="DB160"/>
  <c r="CR160"/>
  <c r="CH160"/>
  <c r="BX160"/>
  <c r="BN160"/>
  <c r="BD160"/>
  <c r="AT160"/>
  <c r="AJ160"/>
  <c r="Z160"/>
  <c r="P160"/>
  <c r="F160"/>
  <c r="KT159"/>
  <c r="KJ159"/>
  <c r="JZ159"/>
  <c r="JP159"/>
  <c r="JF159"/>
  <c r="IV159"/>
  <c r="IL159"/>
  <c r="IB159"/>
  <c r="HR159"/>
  <c r="HH159"/>
  <c r="GX159"/>
  <c r="GN159"/>
  <c r="GD159"/>
  <c r="FT159"/>
  <c r="FJ159"/>
  <c r="EZ159"/>
  <c r="EP159"/>
  <c r="EF159"/>
  <c r="DV159"/>
  <c r="DL159"/>
  <c r="DB159"/>
  <c r="CR159"/>
  <c r="CH159"/>
  <c r="BX159"/>
  <c r="BN159"/>
  <c r="BD159"/>
  <c r="AT159"/>
  <c r="AJ159"/>
  <c r="Z159"/>
  <c r="P159"/>
  <c r="F159"/>
  <c r="KT158"/>
  <c r="KJ158"/>
  <c r="JZ158"/>
  <c r="JP158"/>
  <c r="JF158"/>
  <c r="JF155" s="1"/>
  <c r="IV158"/>
  <c r="IL158"/>
  <c r="IB158"/>
  <c r="HR158"/>
  <c r="HH158"/>
  <c r="GX158"/>
  <c r="GN158"/>
  <c r="GD158"/>
  <c r="FT158"/>
  <c r="FJ158"/>
  <c r="EZ158"/>
  <c r="EP158"/>
  <c r="EF158"/>
  <c r="DV158"/>
  <c r="DL158"/>
  <c r="DB158"/>
  <c r="CR158"/>
  <c r="CH158"/>
  <c r="BX158"/>
  <c r="BN158"/>
  <c r="BD158"/>
  <c r="AT158"/>
  <c r="AJ158"/>
  <c r="Z158"/>
  <c r="P158"/>
  <c r="F158"/>
  <c r="LA155"/>
  <c r="KT155"/>
  <c r="KQ155"/>
  <c r="KJ155"/>
  <c r="KG155"/>
  <c r="JZ155"/>
  <c r="JW155"/>
  <c r="JM155"/>
  <c r="JC155"/>
  <c r="IS155"/>
  <c r="II155"/>
  <c r="IB155"/>
  <c r="HY155"/>
  <c r="HR155"/>
  <c r="HO155"/>
  <c r="HH155"/>
  <c r="HE155"/>
  <c r="GX155"/>
  <c r="GU155"/>
  <c r="GN155"/>
  <c r="GK155"/>
  <c r="GD155"/>
  <c r="GA155"/>
  <c r="FT155"/>
  <c r="FQ155"/>
  <c r="FJ155"/>
  <c r="FG155"/>
  <c r="EZ155"/>
  <c r="EW155"/>
  <c r="EP155"/>
  <c r="EM155"/>
  <c r="EF155"/>
  <c r="EC155"/>
  <c r="DV155"/>
  <c r="DS155"/>
  <c r="DL155"/>
  <c r="DI155"/>
  <c r="DB155"/>
  <c r="CY155"/>
  <c r="CR155"/>
  <c r="CO155"/>
  <c r="CH155"/>
  <c r="CE155"/>
  <c r="BX155"/>
  <c r="BU155"/>
  <c r="BN155"/>
  <c r="BK155"/>
  <c r="BD155"/>
  <c r="BA155"/>
  <c r="AT155"/>
  <c r="AQ155"/>
  <c r="AJ155"/>
  <c r="AG155"/>
  <c r="Z155"/>
  <c r="W155"/>
  <c r="P155"/>
  <c r="M155"/>
  <c r="KT154"/>
  <c r="KW154" s="1"/>
  <c r="KJ154"/>
  <c r="KM154" s="1"/>
  <c r="JZ154"/>
  <c r="KC154" s="1"/>
  <c r="JP154"/>
  <c r="JS154" s="1"/>
  <c r="JF154"/>
  <c r="JI154" s="1"/>
  <c r="IV154"/>
  <c r="IY154" s="1"/>
  <c r="IL154"/>
  <c r="IO154" s="1"/>
  <c r="IB154"/>
  <c r="IE154" s="1"/>
  <c r="HR154"/>
  <c r="HU154" s="1"/>
  <c r="HH154"/>
  <c r="HK154" s="1"/>
  <c r="GX154"/>
  <c r="HA154" s="1"/>
  <c r="GN154"/>
  <c r="GQ154" s="1"/>
  <c r="GD154"/>
  <c r="GG154" s="1"/>
  <c r="FT154"/>
  <c r="FW154" s="1"/>
  <c r="FJ154"/>
  <c r="FM154" s="1"/>
  <c r="EZ154"/>
  <c r="FC154" s="1"/>
  <c r="EP154"/>
  <c r="ES154" s="1"/>
  <c r="EF154"/>
  <c r="EI154" s="1"/>
  <c r="DV154"/>
  <c r="DY154" s="1"/>
  <c r="DL154"/>
  <c r="DO154" s="1"/>
  <c r="DB154"/>
  <c r="DE154" s="1"/>
  <c r="CR154"/>
  <c r="CU154" s="1"/>
  <c r="CH154"/>
  <c r="CK154" s="1"/>
  <c r="BX154"/>
  <c r="CA154" s="1"/>
  <c r="BN154"/>
  <c r="BQ154" s="1"/>
  <c r="BD154"/>
  <c r="BG154" s="1"/>
  <c r="AT154"/>
  <c r="AW154" s="1"/>
  <c r="AJ154"/>
  <c r="AM154" s="1"/>
  <c r="Z154"/>
  <c r="AC154" s="1"/>
  <c r="P154"/>
  <c r="S154" s="1"/>
  <c r="F154"/>
  <c r="LD154" s="1"/>
  <c r="KT153"/>
  <c r="KW153" s="1"/>
  <c r="KJ153"/>
  <c r="KM153" s="1"/>
  <c r="JZ153"/>
  <c r="KC153" s="1"/>
  <c r="JP153"/>
  <c r="JS153" s="1"/>
  <c r="JF153"/>
  <c r="JI153" s="1"/>
  <c r="IY153"/>
  <c r="IV153"/>
  <c r="IL153"/>
  <c r="IO153" s="1"/>
  <c r="IB153"/>
  <c r="IE153" s="1"/>
  <c r="HR153"/>
  <c r="HU153" s="1"/>
  <c r="HH153"/>
  <c r="HK153" s="1"/>
  <c r="GX153"/>
  <c r="HA153" s="1"/>
  <c r="GN153"/>
  <c r="GQ153" s="1"/>
  <c r="GD153"/>
  <c r="GG153" s="1"/>
  <c r="FT153"/>
  <c r="FW153" s="1"/>
  <c r="FJ153"/>
  <c r="FM153" s="1"/>
  <c r="EZ153"/>
  <c r="FC153" s="1"/>
  <c r="EP153"/>
  <c r="ES153" s="1"/>
  <c r="EF153"/>
  <c r="EI153" s="1"/>
  <c r="DV153"/>
  <c r="DY153" s="1"/>
  <c r="DL153"/>
  <c r="DB153"/>
  <c r="DE153" s="1"/>
  <c r="CR153"/>
  <c r="CU153" s="1"/>
  <c r="CH153"/>
  <c r="CK153" s="1"/>
  <c r="BX153"/>
  <c r="CA153" s="1"/>
  <c r="BN153"/>
  <c r="BQ153" s="1"/>
  <c r="BD153"/>
  <c r="BG153" s="1"/>
  <c r="AT153"/>
  <c r="AW153" s="1"/>
  <c r="AJ153"/>
  <c r="AM153" s="1"/>
  <c r="Z153"/>
  <c r="AC153" s="1"/>
  <c r="P153"/>
  <c r="S153" s="1"/>
  <c r="F153"/>
  <c r="KT152"/>
  <c r="KJ152"/>
  <c r="JZ152"/>
  <c r="JP152"/>
  <c r="JF152"/>
  <c r="IV152"/>
  <c r="IL152"/>
  <c r="IB152"/>
  <c r="HR152"/>
  <c r="HH152"/>
  <c r="GX152"/>
  <c r="GN152"/>
  <c r="GD152"/>
  <c r="FT152"/>
  <c r="FJ152"/>
  <c r="EZ152"/>
  <c r="EP152"/>
  <c r="EF152"/>
  <c r="DV152"/>
  <c r="DL152"/>
  <c r="DB152"/>
  <c r="CR152"/>
  <c r="CH152"/>
  <c r="BX152"/>
  <c r="BN152"/>
  <c r="BD152"/>
  <c r="AT152"/>
  <c r="AJ152"/>
  <c r="Z152"/>
  <c r="P152"/>
  <c r="F152"/>
  <c r="KT151"/>
  <c r="KW151" s="1"/>
  <c r="KJ151"/>
  <c r="JZ151"/>
  <c r="KC151" s="1"/>
  <c r="JP151"/>
  <c r="JF151"/>
  <c r="JI151" s="1"/>
  <c r="IV151"/>
  <c r="IY151" s="1"/>
  <c r="IL151"/>
  <c r="IB151"/>
  <c r="IE151" s="1"/>
  <c r="HR151"/>
  <c r="HU151" s="1"/>
  <c r="HH151"/>
  <c r="GX151"/>
  <c r="GN151"/>
  <c r="GQ151" s="1"/>
  <c r="GD151"/>
  <c r="GG151" s="1"/>
  <c r="FT151"/>
  <c r="FJ151"/>
  <c r="FM151" s="1"/>
  <c r="EZ151"/>
  <c r="EP151"/>
  <c r="ES151" s="1"/>
  <c r="EF151"/>
  <c r="EI151" s="1"/>
  <c r="DV151"/>
  <c r="DY151" s="1"/>
  <c r="DL151"/>
  <c r="DO151" s="1"/>
  <c r="DB151"/>
  <c r="CR151"/>
  <c r="CU151" s="1"/>
  <c r="CH151"/>
  <c r="CK151" s="1"/>
  <c r="BX151"/>
  <c r="BN151"/>
  <c r="BQ151" s="1"/>
  <c r="BD151"/>
  <c r="BG151" s="1"/>
  <c r="AT151"/>
  <c r="AJ151"/>
  <c r="Z151"/>
  <c r="P151"/>
  <c r="S151" s="1"/>
  <c r="F151"/>
  <c r="KT150"/>
  <c r="KJ150"/>
  <c r="JZ150"/>
  <c r="JP150"/>
  <c r="JF150"/>
  <c r="IV150"/>
  <c r="IL150"/>
  <c r="IB150"/>
  <c r="HR150"/>
  <c r="HH150"/>
  <c r="GX150"/>
  <c r="GN150"/>
  <c r="GD150"/>
  <c r="FT150"/>
  <c r="FJ150"/>
  <c r="EZ150"/>
  <c r="EP150"/>
  <c r="EF150"/>
  <c r="DV150"/>
  <c r="DL150"/>
  <c r="DB150"/>
  <c r="CR150"/>
  <c r="CH150"/>
  <c r="BX150"/>
  <c r="BN150"/>
  <c r="BD150"/>
  <c r="AT150"/>
  <c r="AJ150"/>
  <c r="Z150"/>
  <c r="P150"/>
  <c r="F150"/>
  <c r="KT149"/>
  <c r="KW149" s="1"/>
  <c r="KJ149"/>
  <c r="KM149" s="1"/>
  <c r="JZ149"/>
  <c r="KC149" s="1"/>
  <c r="JP149"/>
  <c r="JS149" s="1"/>
  <c r="JF149"/>
  <c r="JI149" s="1"/>
  <c r="IV149"/>
  <c r="IY149" s="1"/>
  <c r="IL149"/>
  <c r="IO149" s="1"/>
  <c r="IB149"/>
  <c r="IE149" s="1"/>
  <c r="HR149"/>
  <c r="HU149" s="1"/>
  <c r="HH149"/>
  <c r="HK149" s="1"/>
  <c r="GX149"/>
  <c r="HA149" s="1"/>
  <c r="GN149"/>
  <c r="GQ149" s="1"/>
  <c r="GD149"/>
  <c r="GG149" s="1"/>
  <c r="FT149"/>
  <c r="FW149" s="1"/>
  <c r="FJ149"/>
  <c r="FM149" s="1"/>
  <c r="EZ149"/>
  <c r="FC149" s="1"/>
  <c r="EP149"/>
  <c r="ES149" s="1"/>
  <c r="EF149"/>
  <c r="EI149" s="1"/>
  <c r="DV149"/>
  <c r="DY149" s="1"/>
  <c r="DL149"/>
  <c r="DO149" s="1"/>
  <c r="DB149"/>
  <c r="DE149" s="1"/>
  <c r="CR149"/>
  <c r="CU149" s="1"/>
  <c r="CH149"/>
  <c r="CK149" s="1"/>
  <c r="BX149"/>
  <c r="CA149" s="1"/>
  <c r="BN149"/>
  <c r="BQ149" s="1"/>
  <c r="BD149"/>
  <c r="BG149" s="1"/>
  <c r="AT149"/>
  <c r="AW149" s="1"/>
  <c r="AJ149"/>
  <c r="AM149" s="1"/>
  <c r="Z149"/>
  <c r="AC149" s="1"/>
  <c r="P149"/>
  <c r="S149" s="1"/>
  <c r="F149"/>
  <c r="KT148"/>
  <c r="KJ148"/>
  <c r="JZ148"/>
  <c r="JP148"/>
  <c r="JF148"/>
  <c r="IV148"/>
  <c r="IL148"/>
  <c r="IB148"/>
  <c r="HR148"/>
  <c r="HH148"/>
  <c r="GX148"/>
  <c r="GN148"/>
  <c r="GD148"/>
  <c r="FT148"/>
  <c r="FJ148"/>
  <c r="EZ148"/>
  <c r="EP148"/>
  <c r="EF148"/>
  <c r="DV148"/>
  <c r="DL148"/>
  <c r="DB148"/>
  <c r="CR148"/>
  <c r="CH148"/>
  <c r="CK148" s="1"/>
  <c r="BX148"/>
  <c r="CA148" s="1"/>
  <c r="BN148"/>
  <c r="BQ148" s="1"/>
  <c r="BD148"/>
  <c r="BG148" s="1"/>
  <c r="AT148"/>
  <c r="AW148" s="1"/>
  <c r="AJ148"/>
  <c r="AM148" s="1"/>
  <c r="Z148"/>
  <c r="AC148" s="1"/>
  <c r="P148"/>
  <c r="S148" s="1"/>
  <c r="F148"/>
  <c r="KT147"/>
  <c r="KW147" s="1"/>
  <c r="KJ147"/>
  <c r="JZ147"/>
  <c r="JP147"/>
  <c r="JF147"/>
  <c r="IV147"/>
  <c r="IL147"/>
  <c r="IB147"/>
  <c r="HR147"/>
  <c r="HH147"/>
  <c r="GX147"/>
  <c r="GN147"/>
  <c r="GD147"/>
  <c r="FT147"/>
  <c r="FJ147"/>
  <c r="EZ147"/>
  <c r="EP147"/>
  <c r="EF147"/>
  <c r="DV147"/>
  <c r="DL147"/>
  <c r="DO147" s="1"/>
  <c r="DB147"/>
  <c r="CR147"/>
  <c r="CH147"/>
  <c r="BX147"/>
  <c r="BN147"/>
  <c r="BD147"/>
  <c r="AT147"/>
  <c r="AJ147"/>
  <c r="Z147"/>
  <c r="P147"/>
  <c r="F147"/>
  <c r="KT145"/>
  <c r="KW145" s="1"/>
  <c r="KJ145"/>
  <c r="KM145" s="1"/>
  <c r="JZ145"/>
  <c r="KC145" s="1"/>
  <c r="JP145"/>
  <c r="JS145" s="1"/>
  <c r="JF145"/>
  <c r="JI145" s="1"/>
  <c r="IV145"/>
  <c r="IY145" s="1"/>
  <c r="IL145"/>
  <c r="IO145" s="1"/>
  <c r="IB145"/>
  <c r="IE145" s="1"/>
  <c r="HR145"/>
  <c r="HU145" s="1"/>
  <c r="HH145"/>
  <c r="HK145" s="1"/>
  <c r="GX145"/>
  <c r="HA145" s="1"/>
  <c r="GN145"/>
  <c r="GQ145" s="1"/>
  <c r="GD145"/>
  <c r="GG145" s="1"/>
  <c r="FT145"/>
  <c r="FW145" s="1"/>
  <c r="FJ145"/>
  <c r="FM145" s="1"/>
  <c r="EZ145"/>
  <c r="FC145" s="1"/>
  <c r="EP145"/>
  <c r="ES145" s="1"/>
  <c r="EF145"/>
  <c r="EI145" s="1"/>
  <c r="DV145"/>
  <c r="DY145" s="1"/>
  <c r="DL145"/>
  <c r="DO145" s="1"/>
  <c r="DB145"/>
  <c r="DE145" s="1"/>
  <c r="CR145"/>
  <c r="CU145" s="1"/>
  <c r="CH145"/>
  <c r="CK145" s="1"/>
  <c r="BX145"/>
  <c r="CA145" s="1"/>
  <c r="BN145"/>
  <c r="BQ145" s="1"/>
  <c r="BD145"/>
  <c r="BG145" s="1"/>
  <c r="AT145"/>
  <c r="AW145" s="1"/>
  <c r="AJ145"/>
  <c r="AM145" s="1"/>
  <c r="Z145"/>
  <c r="AC145" s="1"/>
  <c r="P145"/>
  <c r="S145" s="1"/>
  <c r="F145"/>
  <c r="KT144"/>
  <c r="KW144" s="1"/>
  <c r="KJ144"/>
  <c r="KM144" s="1"/>
  <c r="JZ144"/>
  <c r="KC144" s="1"/>
  <c r="JP144"/>
  <c r="JS144" s="1"/>
  <c r="JF144"/>
  <c r="JI144" s="1"/>
  <c r="IV144"/>
  <c r="IY144" s="1"/>
  <c r="IL144"/>
  <c r="IO144" s="1"/>
  <c r="IB144"/>
  <c r="IE144" s="1"/>
  <c r="HR144"/>
  <c r="HU144" s="1"/>
  <c r="HH144"/>
  <c r="HK144" s="1"/>
  <c r="GX144"/>
  <c r="HA144" s="1"/>
  <c r="GN144"/>
  <c r="GQ144" s="1"/>
  <c r="GD144"/>
  <c r="GG144" s="1"/>
  <c r="FT144"/>
  <c r="FW144" s="1"/>
  <c r="FJ144"/>
  <c r="FM144" s="1"/>
  <c r="EZ144"/>
  <c r="FC144" s="1"/>
  <c r="EP144"/>
  <c r="ES144" s="1"/>
  <c r="EF144"/>
  <c r="EI144" s="1"/>
  <c r="DV144"/>
  <c r="DY144" s="1"/>
  <c r="DL144"/>
  <c r="DB144"/>
  <c r="DE144" s="1"/>
  <c r="CR144"/>
  <c r="CU144" s="1"/>
  <c r="CH144"/>
  <c r="CK144" s="1"/>
  <c r="BX144"/>
  <c r="CA144" s="1"/>
  <c r="BN144"/>
  <c r="BQ144" s="1"/>
  <c r="BD144"/>
  <c r="BG144" s="1"/>
  <c r="AT144"/>
  <c r="AW144" s="1"/>
  <c r="AJ144"/>
  <c r="AM144" s="1"/>
  <c r="Z144"/>
  <c r="AC144" s="1"/>
  <c r="P144"/>
  <c r="S144" s="1"/>
  <c r="F144"/>
  <c r="KT143"/>
  <c r="KW143" s="1"/>
  <c r="KJ143"/>
  <c r="KM143" s="1"/>
  <c r="JZ143"/>
  <c r="KC143" s="1"/>
  <c r="JP143"/>
  <c r="JF143"/>
  <c r="JI143" s="1"/>
  <c r="IV143"/>
  <c r="IL143"/>
  <c r="IO143" s="1"/>
  <c r="IB143"/>
  <c r="HR143"/>
  <c r="HH143"/>
  <c r="HK143" s="1"/>
  <c r="GX143"/>
  <c r="GN143"/>
  <c r="GQ143" s="1"/>
  <c r="GD143"/>
  <c r="GG143" s="1"/>
  <c r="FT143"/>
  <c r="FW143" s="1"/>
  <c r="FJ143"/>
  <c r="FM143" s="1"/>
  <c r="EZ143"/>
  <c r="FC143" s="1"/>
  <c r="EP143"/>
  <c r="EF143"/>
  <c r="EI143" s="1"/>
  <c r="DV143"/>
  <c r="DY143" s="1"/>
  <c r="DL143"/>
  <c r="DO143" s="1"/>
  <c r="DB143"/>
  <c r="CR143"/>
  <c r="CH143"/>
  <c r="BX143"/>
  <c r="CA143" s="1"/>
  <c r="BN143"/>
  <c r="BQ143" s="1"/>
  <c r="BD143"/>
  <c r="BG143" s="1"/>
  <c r="AT143"/>
  <c r="AW143" s="1"/>
  <c r="AJ143"/>
  <c r="Z143"/>
  <c r="AC143" s="1"/>
  <c r="P143"/>
  <c r="F143"/>
  <c r="LD143" s="1"/>
  <c r="KT142"/>
  <c r="KW142" s="1"/>
  <c r="KJ142"/>
  <c r="JZ142"/>
  <c r="KC142" s="1"/>
  <c r="JP142"/>
  <c r="JF142"/>
  <c r="IV142"/>
  <c r="IL142"/>
  <c r="IB142"/>
  <c r="HR142"/>
  <c r="HH142"/>
  <c r="GX142"/>
  <c r="GN142"/>
  <c r="GD142"/>
  <c r="FT142"/>
  <c r="FJ142"/>
  <c r="EZ142"/>
  <c r="EP142"/>
  <c r="EF142"/>
  <c r="DV142"/>
  <c r="DL142"/>
  <c r="DO142" s="1"/>
  <c r="DB142"/>
  <c r="DE142" s="1"/>
  <c r="CR142"/>
  <c r="CH142"/>
  <c r="CK142" s="1"/>
  <c r="BX142"/>
  <c r="CA142" s="1"/>
  <c r="BN142"/>
  <c r="BD142"/>
  <c r="BG142" s="1"/>
  <c r="AT142"/>
  <c r="AJ142"/>
  <c r="Z142"/>
  <c r="AC142" s="1"/>
  <c r="P142"/>
  <c r="F142"/>
  <c r="KT141"/>
  <c r="KW141" s="1"/>
  <c r="KJ141"/>
  <c r="KM141" s="1"/>
  <c r="JZ141"/>
  <c r="KC141" s="1"/>
  <c r="JP141"/>
  <c r="JS141" s="1"/>
  <c r="JF141"/>
  <c r="JI141" s="1"/>
  <c r="IV141"/>
  <c r="IY141" s="1"/>
  <c r="IL141"/>
  <c r="IO141" s="1"/>
  <c r="IB141"/>
  <c r="IE141" s="1"/>
  <c r="HR141"/>
  <c r="HU141" s="1"/>
  <c r="HH141"/>
  <c r="HK141" s="1"/>
  <c r="GX141"/>
  <c r="HA141" s="1"/>
  <c r="GN141"/>
  <c r="GQ141" s="1"/>
  <c r="GD141"/>
  <c r="GG141" s="1"/>
  <c r="FT141"/>
  <c r="FW141" s="1"/>
  <c r="FJ141"/>
  <c r="FM141" s="1"/>
  <c r="EZ141"/>
  <c r="FC141" s="1"/>
  <c r="EP141"/>
  <c r="ES141" s="1"/>
  <c r="EF141"/>
  <c r="EI141" s="1"/>
  <c r="DV141"/>
  <c r="DY141" s="1"/>
  <c r="DL141"/>
  <c r="DO141" s="1"/>
  <c r="DB141"/>
  <c r="DE141" s="1"/>
  <c r="CR141"/>
  <c r="CU141" s="1"/>
  <c r="CH141"/>
  <c r="CK141" s="1"/>
  <c r="BX141"/>
  <c r="CA141" s="1"/>
  <c r="BN141"/>
  <c r="BQ141" s="1"/>
  <c r="BD141"/>
  <c r="BG141" s="1"/>
  <c r="AT141"/>
  <c r="AW141" s="1"/>
  <c r="AJ141"/>
  <c r="AM141" s="1"/>
  <c r="Z141"/>
  <c r="AC141" s="1"/>
  <c r="P141"/>
  <c r="S141" s="1"/>
  <c r="F141"/>
  <c r="KT140"/>
  <c r="KW140" s="1"/>
  <c r="KJ140"/>
  <c r="KM140" s="1"/>
  <c r="JZ140"/>
  <c r="KC140" s="1"/>
  <c r="JP140"/>
  <c r="JF140"/>
  <c r="JI140" s="1"/>
  <c r="IV140"/>
  <c r="IY140" s="1"/>
  <c r="IL140"/>
  <c r="IO140" s="1"/>
  <c r="IB140"/>
  <c r="HR140"/>
  <c r="HU140" s="1"/>
  <c r="HH140"/>
  <c r="GX140"/>
  <c r="HA140" s="1"/>
  <c r="GN140"/>
  <c r="GD140"/>
  <c r="FT140"/>
  <c r="FJ140"/>
  <c r="FM140" s="1"/>
  <c r="EZ140"/>
  <c r="EP140"/>
  <c r="ES140" s="1"/>
  <c r="EF140"/>
  <c r="DV140"/>
  <c r="DL140"/>
  <c r="DB140"/>
  <c r="DE140" s="1"/>
  <c r="CR140"/>
  <c r="CH140"/>
  <c r="CK140" s="1"/>
  <c r="BX140"/>
  <c r="CA140" s="1"/>
  <c r="BN140"/>
  <c r="BQ140" s="1"/>
  <c r="BD140"/>
  <c r="BG140" s="1"/>
  <c r="AT140"/>
  <c r="AJ140"/>
  <c r="AM140" s="1"/>
  <c r="Z140"/>
  <c r="AC140" s="1"/>
  <c r="P140"/>
  <c r="S140" s="1"/>
  <c r="F140"/>
  <c r="KT139"/>
  <c r="KW139" s="1"/>
  <c r="KJ139"/>
  <c r="KM139" s="1"/>
  <c r="JZ139"/>
  <c r="KC139" s="1"/>
  <c r="JP139"/>
  <c r="JS139" s="1"/>
  <c r="JF139"/>
  <c r="JI139" s="1"/>
  <c r="IV139"/>
  <c r="IY139" s="1"/>
  <c r="IL139"/>
  <c r="IO139" s="1"/>
  <c r="IB139"/>
  <c r="IE139" s="1"/>
  <c r="HR139"/>
  <c r="HU139" s="1"/>
  <c r="HH139"/>
  <c r="HK139" s="1"/>
  <c r="GX139"/>
  <c r="HA139" s="1"/>
  <c r="GN139"/>
  <c r="GQ139" s="1"/>
  <c r="GD139"/>
  <c r="GG139" s="1"/>
  <c r="FT139"/>
  <c r="FW139" s="1"/>
  <c r="FJ139"/>
  <c r="FM139" s="1"/>
  <c r="EZ139"/>
  <c r="FC139" s="1"/>
  <c r="EP139"/>
  <c r="ES139" s="1"/>
  <c r="EF139"/>
  <c r="EI139" s="1"/>
  <c r="DV139"/>
  <c r="DY139" s="1"/>
  <c r="DL139"/>
  <c r="DO139" s="1"/>
  <c r="DB139"/>
  <c r="DE139" s="1"/>
  <c r="CR139"/>
  <c r="CU139" s="1"/>
  <c r="CH139"/>
  <c r="CK139" s="1"/>
  <c r="BX139"/>
  <c r="CA139" s="1"/>
  <c r="BN139"/>
  <c r="BQ139" s="1"/>
  <c r="BD139"/>
  <c r="BG139" s="1"/>
  <c r="AT139"/>
  <c r="AW139" s="1"/>
  <c r="AJ139"/>
  <c r="AM139" s="1"/>
  <c r="Z139"/>
  <c r="AC139" s="1"/>
  <c r="P139"/>
  <c r="S139" s="1"/>
  <c r="F139"/>
  <c r="KT138"/>
  <c r="KW138" s="1"/>
  <c r="KJ138"/>
  <c r="JZ138"/>
  <c r="JP138"/>
  <c r="JF138"/>
  <c r="IV138"/>
  <c r="IL138"/>
  <c r="IB138"/>
  <c r="HR138"/>
  <c r="HH138"/>
  <c r="GX138"/>
  <c r="GN138"/>
  <c r="GD138"/>
  <c r="FT138"/>
  <c r="FJ138"/>
  <c r="EZ138"/>
  <c r="EP138"/>
  <c r="EF138"/>
  <c r="DV138"/>
  <c r="DL138"/>
  <c r="DO138" s="1"/>
  <c r="DB138"/>
  <c r="CR138"/>
  <c r="CH138"/>
  <c r="BX138"/>
  <c r="BN138"/>
  <c r="BD138"/>
  <c r="AT138"/>
  <c r="AJ138"/>
  <c r="Z138"/>
  <c r="P138"/>
  <c r="F138"/>
  <c r="KT136"/>
  <c r="KW136" s="1"/>
  <c r="KJ136"/>
  <c r="KM136" s="1"/>
  <c r="JZ136"/>
  <c r="KC136" s="1"/>
  <c r="JP136"/>
  <c r="JS136" s="1"/>
  <c r="JF136"/>
  <c r="JI136" s="1"/>
  <c r="IV136"/>
  <c r="IY136" s="1"/>
  <c r="IL136"/>
  <c r="IO136" s="1"/>
  <c r="IB136"/>
  <c r="IE136" s="1"/>
  <c r="HR136"/>
  <c r="HU136" s="1"/>
  <c r="HH136"/>
  <c r="HK136" s="1"/>
  <c r="GX136"/>
  <c r="HA136" s="1"/>
  <c r="GN136"/>
  <c r="GQ136" s="1"/>
  <c r="GD136"/>
  <c r="GG136" s="1"/>
  <c r="FT136"/>
  <c r="FW136" s="1"/>
  <c r="FJ136"/>
  <c r="FM136" s="1"/>
  <c r="EZ136"/>
  <c r="FC136" s="1"/>
  <c r="EP136"/>
  <c r="ES136" s="1"/>
  <c r="EF136"/>
  <c r="EI136" s="1"/>
  <c r="DV136"/>
  <c r="DY136" s="1"/>
  <c r="DL136"/>
  <c r="DO136" s="1"/>
  <c r="DB136"/>
  <c r="DE136" s="1"/>
  <c r="CR136"/>
  <c r="CU136" s="1"/>
  <c r="CH136"/>
  <c r="CK136" s="1"/>
  <c r="BX136"/>
  <c r="CA136" s="1"/>
  <c r="BN136"/>
  <c r="BQ136" s="1"/>
  <c r="BD136"/>
  <c r="BG136" s="1"/>
  <c r="AT136"/>
  <c r="AW136" s="1"/>
  <c r="AJ136"/>
  <c r="AM136" s="1"/>
  <c r="Z136"/>
  <c r="AC136" s="1"/>
  <c r="P136"/>
  <c r="S136" s="1"/>
  <c r="F136"/>
  <c r="I136" s="1"/>
  <c r="KT135"/>
  <c r="KW135" s="1"/>
  <c r="KJ135"/>
  <c r="KM135" s="1"/>
  <c r="JZ135"/>
  <c r="KC135" s="1"/>
  <c r="JP135"/>
  <c r="JS135" s="1"/>
  <c r="JF135"/>
  <c r="JI135" s="1"/>
  <c r="IV135"/>
  <c r="IY135" s="1"/>
  <c r="IL135"/>
  <c r="IO135" s="1"/>
  <c r="IB135"/>
  <c r="IE135" s="1"/>
  <c r="HR135"/>
  <c r="HU135" s="1"/>
  <c r="HH135"/>
  <c r="HK135" s="1"/>
  <c r="GX135"/>
  <c r="HA135" s="1"/>
  <c r="GN135"/>
  <c r="GQ135" s="1"/>
  <c r="GD135"/>
  <c r="GG135" s="1"/>
  <c r="FT135"/>
  <c r="FW135" s="1"/>
  <c r="FJ135"/>
  <c r="FM135" s="1"/>
  <c r="EZ135"/>
  <c r="FC135" s="1"/>
  <c r="EP135"/>
  <c r="ES135" s="1"/>
  <c r="EF135"/>
  <c r="EI135" s="1"/>
  <c r="DV135"/>
  <c r="DY135" s="1"/>
  <c r="DL135"/>
  <c r="DO135" s="1"/>
  <c r="DB135"/>
  <c r="DE135" s="1"/>
  <c r="CR135"/>
  <c r="CU135" s="1"/>
  <c r="CH135"/>
  <c r="CK135" s="1"/>
  <c r="BX135"/>
  <c r="CA135" s="1"/>
  <c r="BN135"/>
  <c r="BQ135" s="1"/>
  <c r="BD135"/>
  <c r="BG135" s="1"/>
  <c r="AT135"/>
  <c r="AW135" s="1"/>
  <c r="AJ135"/>
  <c r="AM135" s="1"/>
  <c r="Z135"/>
  <c r="AC135" s="1"/>
  <c r="P135"/>
  <c r="S135" s="1"/>
  <c r="F135"/>
  <c r="KT134"/>
  <c r="KW134" s="1"/>
  <c r="KJ134"/>
  <c r="KM134" s="1"/>
  <c r="JZ134"/>
  <c r="KC134" s="1"/>
  <c r="JP134"/>
  <c r="JF134"/>
  <c r="JI134" s="1"/>
  <c r="IV134"/>
  <c r="IL134"/>
  <c r="IO134" s="1"/>
  <c r="IB134"/>
  <c r="HR134"/>
  <c r="HH134"/>
  <c r="HK134" s="1"/>
  <c r="GX134"/>
  <c r="HA134" s="1"/>
  <c r="GN134"/>
  <c r="GQ134" s="1"/>
  <c r="GD134"/>
  <c r="GG134" s="1"/>
  <c r="FT134"/>
  <c r="FW134" s="1"/>
  <c r="FJ134"/>
  <c r="EZ134"/>
  <c r="FC134" s="1"/>
  <c r="EP134"/>
  <c r="EF134"/>
  <c r="EI134" s="1"/>
  <c r="DV134"/>
  <c r="DY134" s="1"/>
  <c r="DL134"/>
  <c r="DO134" s="1"/>
  <c r="DB134"/>
  <c r="DE134" s="1"/>
  <c r="CR134"/>
  <c r="CU134" s="1"/>
  <c r="CH134"/>
  <c r="BX134"/>
  <c r="BN134"/>
  <c r="BQ134" s="1"/>
  <c r="BD134"/>
  <c r="BG134" s="1"/>
  <c r="AT134"/>
  <c r="AJ134"/>
  <c r="AM134" s="1"/>
  <c r="Z134"/>
  <c r="AC134" s="1"/>
  <c r="P134"/>
  <c r="F134"/>
  <c r="KT133"/>
  <c r="KW133" s="1"/>
  <c r="KJ133"/>
  <c r="KM133" s="1"/>
  <c r="JZ133"/>
  <c r="KC133" s="1"/>
  <c r="JP133"/>
  <c r="JS133" s="1"/>
  <c r="JF133"/>
  <c r="JI133" s="1"/>
  <c r="IV133"/>
  <c r="IY133" s="1"/>
  <c r="IL133"/>
  <c r="IO133" s="1"/>
  <c r="IB133"/>
  <c r="IE133" s="1"/>
  <c r="HR133"/>
  <c r="HU133" s="1"/>
  <c r="HH133"/>
  <c r="HK133" s="1"/>
  <c r="GX133"/>
  <c r="HA133" s="1"/>
  <c r="GN133"/>
  <c r="GQ133" s="1"/>
  <c r="GD133"/>
  <c r="GG133" s="1"/>
  <c r="FT133"/>
  <c r="FW133" s="1"/>
  <c r="FJ133"/>
  <c r="FM133" s="1"/>
  <c r="EZ133"/>
  <c r="FC133" s="1"/>
  <c r="EP133"/>
  <c r="ES133" s="1"/>
  <c r="EF133"/>
  <c r="EI133" s="1"/>
  <c r="DV133"/>
  <c r="DY133" s="1"/>
  <c r="DL133"/>
  <c r="DO133" s="1"/>
  <c r="DB133"/>
  <c r="DE133" s="1"/>
  <c r="CR133"/>
  <c r="CU133" s="1"/>
  <c r="CH133"/>
  <c r="CK133" s="1"/>
  <c r="BX133"/>
  <c r="CA133" s="1"/>
  <c r="BN133"/>
  <c r="BQ133" s="1"/>
  <c r="BD133"/>
  <c r="BG133" s="1"/>
  <c r="AT133"/>
  <c r="AW133" s="1"/>
  <c r="AJ133"/>
  <c r="AM133" s="1"/>
  <c r="Z133"/>
  <c r="AC133" s="1"/>
  <c r="P133"/>
  <c r="S133" s="1"/>
  <c r="F133"/>
  <c r="I133" s="1"/>
  <c r="KT132"/>
  <c r="KW132" s="1"/>
  <c r="KJ132"/>
  <c r="KM132" s="1"/>
  <c r="JZ132"/>
  <c r="KC132" s="1"/>
  <c r="JP132"/>
  <c r="JF132"/>
  <c r="JI132" s="1"/>
  <c r="IV132"/>
  <c r="IL132"/>
  <c r="IB132"/>
  <c r="HR132"/>
  <c r="HH132"/>
  <c r="GX132"/>
  <c r="GN132"/>
  <c r="GD132"/>
  <c r="FT132"/>
  <c r="FJ132"/>
  <c r="EZ132"/>
  <c r="EP132"/>
  <c r="ES132" s="1"/>
  <c r="EF132"/>
  <c r="DV132"/>
  <c r="DL132"/>
  <c r="DO132" s="1"/>
  <c r="DB132"/>
  <c r="DE132" s="1"/>
  <c r="CR132"/>
  <c r="CH132"/>
  <c r="BX132"/>
  <c r="CA132" s="1"/>
  <c r="BN132"/>
  <c r="BD132"/>
  <c r="BG132" s="1"/>
  <c r="AT132"/>
  <c r="AJ132"/>
  <c r="Z132"/>
  <c r="AC132" s="1"/>
  <c r="P132"/>
  <c r="F132"/>
  <c r="KT131"/>
  <c r="KW131" s="1"/>
  <c r="KJ131"/>
  <c r="KM131" s="1"/>
  <c r="JZ131"/>
  <c r="KC131" s="1"/>
  <c r="JP131"/>
  <c r="JF131"/>
  <c r="JI131" s="1"/>
  <c r="IV131"/>
  <c r="IY131" s="1"/>
  <c r="IL131"/>
  <c r="IO131" s="1"/>
  <c r="IB131"/>
  <c r="HR131"/>
  <c r="HU131" s="1"/>
  <c r="HH131"/>
  <c r="GX131"/>
  <c r="HA131" s="1"/>
  <c r="GN131"/>
  <c r="GD131"/>
  <c r="FT131"/>
  <c r="FW131" s="1"/>
  <c r="FJ131"/>
  <c r="FM131" s="1"/>
  <c r="EZ131"/>
  <c r="EP131"/>
  <c r="ES131" s="1"/>
  <c r="EF131"/>
  <c r="EI131" s="1"/>
  <c r="DV131"/>
  <c r="DL131"/>
  <c r="DO131" s="1"/>
  <c r="DB131"/>
  <c r="DE131" s="1"/>
  <c r="CR131"/>
  <c r="CH131"/>
  <c r="CK131" s="1"/>
  <c r="BX131"/>
  <c r="CA131" s="1"/>
  <c r="BN131"/>
  <c r="BQ131" s="1"/>
  <c r="BD131"/>
  <c r="BG131" s="1"/>
  <c r="AT131"/>
  <c r="AJ131"/>
  <c r="AM131" s="1"/>
  <c r="Z131"/>
  <c r="AC131" s="1"/>
  <c r="P131"/>
  <c r="S131" s="1"/>
  <c r="F131"/>
  <c r="KT130"/>
  <c r="KW130" s="1"/>
  <c r="KJ130"/>
  <c r="KM130" s="1"/>
  <c r="JZ130"/>
  <c r="KC130" s="1"/>
  <c r="JP130"/>
  <c r="JS130" s="1"/>
  <c r="JF130"/>
  <c r="JI130" s="1"/>
  <c r="IV130"/>
  <c r="IY130" s="1"/>
  <c r="IL130"/>
  <c r="IO130" s="1"/>
  <c r="IB130"/>
  <c r="IE130" s="1"/>
  <c r="HR130"/>
  <c r="HU130" s="1"/>
  <c r="HH130"/>
  <c r="HK130" s="1"/>
  <c r="GX130"/>
  <c r="HA130" s="1"/>
  <c r="GN130"/>
  <c r="GQ130" s="1"/>
  <c r="GD130"/>
  <c r="GG130" s="1"/>
  <c r="FT130"/>
  <c r="FW130" s="1"/>
  <c r="FJ130"/>
  <c r="FM130" s="1"/>
  <c r="EZ130"/>
  <c r="FC130" s="1"/>
  <c r="EP130"/>
  <c r="ES130" s="1"/>
  <c r="EF130"/>
  <c r="EI130" s="1"/>
  <c r="DV130"/>
  <c r="DY130" s="1"/>
  <c r="DL130"/>
  <c r="DO130" s="1"/>
  <c r="DB130"/>
  <c r="DE130" s="1"/>
  <c r="CR130"/>
  <c r="CU130" s="1"/>
  <c r="CH130"/>
  <c r="CK130" s="1"/>
  <c r="BX130"/>
  <c r="CA130" s="1"/>
  <c r="BN130"/>
  <c r="BQ130" s="1"/>
  <c r="BD130"/>
  <c r="BG130" s="1"/>
  <c r="AT130"/>
  <c r="AW130" s="1"/>
  <c r="AJ130"/>
  <c r="AM130" s="1"/>
  <c r="Z130"/>
  <c r="AC130" s="1"/>
  <c r="P130"/>
  <c r="S130" s="1"/>
  <c r="F130"/>
  <c r="KT129"/>
  <c r="KW129" s="1"/>
  <c r="KJ129"/>
  <c r="JZ129"/>
  <c r="JP129"/>
  <c r="JF129"/>
  <c r="IV129"/>
  <c r="IL129"/>
  <c r="IB129"/>
  <c r="IB126" s="1"/>
  <c r="IE126" s="1"/>
  <c r="HR129"/>
  <c r="HH129"/>
  <c r="HH126" s="1"/>
  <c r="HK126" s="1"/>
  <c r="GX129"/>
  <c r="GN129"/>
  <c r="GN126" s="1"/>
  <c r="GQ126" s="1"/>
  <c r="GD129"/>
  <c r="FT129"/>
  <c r="FT126" s="1"/>
  <c r="FW126" s="1"/>
  <c r="FJ129"/>
  <c r="EZ129"/>
  <c r="EZ126" s="1"/>
  <c r="FC126" s="1"/>
  <c r="EP129"/>
  <c r="EF129"/>
  <c r="EF126" s="1"/>
  <c r="EI126" s="1"/>
  <c r="DV129"/>
  <c r="DO129"/>
  <c r="DL129"/>
  <c r="DB129"/>
  <c r="DB126" s="1"/>
  <c r="DE126" s="1"/>
  <c r="CR129"/>
  <c r="CH129"/>
  <c r="CH126" s="1"/>
  <c r="CK126" s="1"/>
  <c r="BX129"/>
  <c r="BN129"/>
  <c r="BN126" s="1"/>
  <c r="BQ126" s="1"/>
  <c r="BD129"/>
  <c r="AT129"/>
  <c r="AT126" s="1"/>
  <c r="AW126" s="1"/>
  <c r="AJ129"/>
  <c r="Z129"/>
  <c r="P129"/>
  <c r="F129"/>
  <c r="LK126"/>
  <c r="LF126"/>
  <c r="KX126"/>
  <c r="KX131" s="1"/>
  <c r="KT126"/>
  <c r="KW126" s="1"/>
  <c r="KY126" s="1"/>
  <c r="KN126"/>
  <c r="KJ126"/>
  <c r="KM126" s="1"/>
  <c r="KD126"/>
  <c r="KD131" s="1"/>
  <c r="JZ126"/>
  <c r="KC126" s="1"/>
  <c r="JT126"/>
  <c r="JP126"/>
  <c r="JS126" s="1"/>
  <c r="JJ126"/>
  <c r="JJ133" s="1"/>
  <c r="JF126"/>
  <c r="JI126" s="1"/>
  <c r="IZ126"/>
  <c r="IV126"/>
  <c r="IY126" s="1"/>
  <c r="IP126"/>
  <c r="IP133" s="1"/>
  <c r="IF126"/>
  <c r="HV126"/>
  <c r="HV133" s="1"/>
  <c r="HL126"/>
  <c r="HB126"/>
  <c r="HB133" s="1"/>
  <c r="GR126"/>
  <c r="GH126"/>
  <c r="GH133" s="1"/>
  <c r="FX126"/>
  <c r="FN126"/>
  <c r="FN133" s="1"/>
  <c r="FD126"/>
  <c r="ET126"/>
  <c r="ET133" s="1"/>
  <c r="EJ126"/>
  <c r="DZ126"/>
  <c r="DZ133" s="1"/>
  <c r="DP126"/>
  <c r="DF126"/>
  <c r="DF133" s="1"/>
  <c r="CV126"/>
  <c r="CL126"/>
  <c r="CL133" s="1"/>
  <c r="CB126"/>
  <c r="BR126"/>
  <c r="BR133" s="1"/>
  <c r="BH126"/>
  <c r="AX126"/>
  <c r="AX133" s="1"/>
  <c r="AN126"/>
  <c r="AD126"/>
  <c r="AD133" s="1"/>
  <c r="T126"/>
  <c r="P126"/>
  <c r="J126"/>
  <c r="J133" s="1"/>
  <c r="KT125"/>
  <c r="KW125" s="1"/>
  <c r="KJ125"/>
  <c r="KM125" s="1"/>
  <c r="JZ125"/>
  <c r="KC125" s="1"/>
  <c r="JP125"/>
  <c r="JS125" s="1"/>
  <c r="JF125"/>
  <c r="JI125" s="1"/>
  <c r="IV125"/>
  <c r="IY125" s="1"/>
  <c r="IL125"/>
  <c r="IO125" s="1"/>
  <c r="IB125"/>
  <c r="IE125" s="1"/>
  <c r="HR125"/>
  <c r="HU125" s="1"/>
  <c r="HH125"/>
  <c r="HK125" s="1"/>
  <c r="GX125"/>
  <c r="HA125" s="1"/>
  <c r="GN125"/>
  <c r="GQ125" s="1"/>
  <c r="GD125"/>
  <c r="GG125" s="1"/>
  <c r="FT125"/>
  <c r="FW125" s="1"/>
  <c r="FJ125"/>
  <c r="FM125" s="1"/>
  <c r="EZ125"/>
  <c r="FC125" s="1"/>
  <c r="EP125"/>
  <c r="ES125" s="1"/>
  <c r="EF125"/>
  <c r="EI125" s="1"/>
  <c r="DV125"/>
  <c r="DY125" s="1"/>
  <c r="DL125"/>
  <c r="DO125" s="1"/>
  <c r="DB125"/>
  <c r="DE125" s="1"/>
  <c r="CR125"/>
  <c r="CU125" s="1"/>
  <c r="CH125"/>
  <c r="CK125" s="1"/>
  <c r="BX125"/>
  <c r="CA125" s="1"/>
  <c r="BN125"/>
  <c r="BQ125" s="1"/>
  <c r="BD125"/>
  <c r="BG125" s="1"/>
  <c r="AT125"/>
  <c r="AW125" s="1"/>
  <c r="AJ125"/>
  <c r="AM125" s="1"/>
  <c r="Z125"/>
  <c r="AC125" s="1"/>
  <c r="P125"/>
  <c r="S125" s="1"/>
  <c r="F125"/>
  <c r="I125" s="1"/>
  <c r="KT124"/>
  <c r="KW124" s="1"/>
  <c r="KJ124"/>
  <c r="KM124" s="1"/>
  <c r="JZ124"/>
  <c r="KC124" s="1"/>
  <c r="JP124"/>
  <c r="JS124" s="1"/>
  <c r="JF124"/>
  <c r="JI124" s="1"/>
  <c r="IV124"/>
  <c r="IY124" s="1"/>
  <c r="IL124"/>
  <c r="IO124" s="1"/>
  <c r="IB124"/>
  <c r="IE124" s="1"/>
  <c r="HR124"/>
  <c r="HU124" s="1"/>
  <c r="HH124"/>
  <c r="HK124" s="1"/>
  <c r="GX124"/>
  <c r="HA124" s="1"/>
  <c r="GN124"/>
  <c r="GQ124" s="1"/>
  <c r="GD124"/>
  <c r="GG124" s="1"/>
  <c r="FT124"/>
  <c r="FW124" s="1"/>
  <c r="FJ124"/>
  <c r="FM124" s="1"/>
  <c r="EZ124"/>
  <c r="FC124" s="1"/>
  <c r="EP124"/>
  <c r="ES124" s="1"/>
  <c r="EF124"/>
  <c r="EI124" s="1"/>
  <c r="DV124"/>
  <c r="DY124" s="1"/>
  <c r="DL124"/>
  <c r="DB124"/>
  <c r="DE124" s="1"/>
  <c r="CR124"/>
  <c r="CU124" s="1"/>
  <c r="CH124"/>
  <c r="CK124" s="1"/>
  <c r="BX124"/>
  <c r="CA124" s="1"/>
  <c r="BN124"/>
  <c r="BQ124" s="1"/>
  <c r="BD124"/>
  <c r="BG124" s="1"/>
  <c r="AT124"/>
  <c r="AW124" s="1"/>
  <c r="AJ124"/>
  <c r="AM124" s="1"/>
  <c r="Z124"/>
  <c r="AC124" s="1"/>
  <c r="P124"/>
  <c r="S124" s="1"/>
  <c r="F124"/>
  <c r="KT123"/>
  <c r="KW123" s="1"/>
  <c r="KJ123"/>
  <c r="KM123" s="1"/>
  <c r="JZ123"/>
  <c r="KC123" s="1"/>
  <c r="JP123"/>
  <c r="JS123" s="1"/>
  <c r="JF123"/>
  <c r="JI123" s="1"/>
  <c r="IV123"/>
  <c r="IY123" s="1"/>
  <c r="IL123"/>
  <c r="IO123" s="1"/>
  <c r="IB123"/>
  <c r="IE123" s="1"/>
  <c r="HR123"/>
  <c r="HU123" s="1"/>
  <c r="HH123"/>
  <c r="HK123" s="1"/>
  <c r="GX123"/>
  <c r="HA123" s="1"/>
  <c r="GN123"/>
  <c r="GQ123" s="1"/>
  <c r="GD123"/>
  <c r="GG123" s="1"/>
  <c r="FT123"/>
  <c r="FW123" s="1"/>
  <c r="FJ123"/>
  <c r="FM123" s="1"/>
  <c r="EZ123"/>
  <c r="FC123" s="1"/>
  <c r="EP123"/>
  <c r="ES123" s="1"/>
  <c r="EF123"/>
  <c r="EI123" s="1"/>
  <c r="DV123"/>
  <c r="DY123" s="1"/>
  <c r="DL123"/>
  <c r="DO123" s="1"/>
  <c r="DB123"/>
  <c r="DE123" s="1"/>
  <c r="CR123"/>
  <c r="CU123" s="1"/>
  <c r="CH123"/>
  <c r="CK123" s="1"/>
  <c r="BX123"/>
  <c r="BN123"/>
  <c r="BQ123" s="1"/>
  <c r="BD123"/>
  <c r="BG123" s="1"/>
  <c r="AT123"/>
  <c r="AW123" s="1"/>
  <c r="AJ123"/>
  <c r="Z123"/>
  <c r="AC123" s="1"/>
  <c r="P123"/>
  <c r="S123" s="1"/>
  <c r="F123"/>
  <c r="KT122"/>
  <c r="KW122" s="1"/>
  <c r="KJ122"/>
  <c r="JZ122"/>
  <c r="KC122" s="1"/>
  <c r="JP122"/>
  <c r="JF122"/>
  <c r="JI122" s="1"/>
  <c r="IV122"/>
  <c r="IY122" s="1"/>
  <c r="IL122"/>
  <c r="IB122"/>
  <c r="IE122" s="1"/>
  <c r="HR122"/>
  <c r="HU122" s="1"/>
  <c r="HH122"/>
  <c r="GX122"/>
  <c r="GN122"/>
  <c r="GQ122" s="1"/>
  <c r="GD122"/>
  <c r="GG122" s="1"/>
  <c r="FT122"/>
  <c r="FJ122"/>
  <c r="FM122" s="1"/>
  <c r="EZ122"/>
  <c r="EP122"/>
  <c r="ES122" s="1"/>
  <c r="EF122"/>
  <c r="EI122" s="1"/>
  <c r="DV122"/>
  <c r="DY122" s="1"/>
  <c r="DL122"/>
  <c r="DO122" s="1"/>
  <c r="DB122"/>
  <c r="CR122"/>
  <c r="CU122" s="1"/>
  <c r="CH122"/>
  <c r="CK122" s="1"/>
  <c r="BX122"/>
  <c r="BN122"/>
  <c r="BQ122" s="1"/>
  <c r="BD122"/>
  <c r="BG122" s="1"/>
  <c r="AT122"/>
  <c r="AJ122"/>
  <c r="Z122"/>
  <c r="P122"/>
  <c r="S122" s="1"/>
  <c r="F122"/>
  <c r="KT121"/>
  <c r="KW121" s="1"/>
  <c r="KJ121"/>
  <c r="KM121" s="1"/>
  <c r="JZ121"/>
  <c r="KC121" s="1"/>
  <c r="JP121"/>
  <c r="JS121" s="1"/>
  <c r="JF121"/>
  <c r="JI121" s="1"/>
  <c r="IV121"/>
  <c r="IY121" s="1"/>
  <c r="IL121"/>
  <c r="IO121" s="1"/>
  <c r="IB121"/>
  <c r="IE121" s="1"/>
  <c r="HR121"/>
  <c r="HU121" s="1"/>
  <c r="HH121"/>
  <c r="HK121" s="1"/>
  <c r="GX121"/>
  <c r="HA121" s="1"/>
  <c r="GN121"/>
  <c r="GQ121" s="1"/>
  <c r="GD121"/>
  <c r="GG121" s="1"/>
  <c r="FT121"/>
  <c r="FW121" s="1"/>
  <c r="FJ121"/>
  <c r="FM121" s="1"/>
  <c r="EZ121"/>
  <c r="FC121" s="1"/>
  <c r="EP121"/>
  <c r="ES121" s="1"/>
  <c r="EF121"/>
  <c r="EI121" s="1"/>
  <c r="DV121"/>
  <c r="DY121" s="1"/>
  <c r="DL121"/>
  <c r="DO121" s="1"/>
  <c r="DB121"/>
  <c r="DE121" s="1"/>
  <c r="CR121"/>
  <c r="CU121" s="1"/>
  <c r="CH121"/>
  <c r="CK121" s="1"/>
  <c r="BX121"/>
  <c r="CA121" s="1"/>
  <c r="BN121"/>
  <c r="BQ121" s="1"/>
  <c r="BD121"/>
  <c r="BG121" s="1"/>
  <c r="AT121"/>
  <c r="AW121" s="1"/>
  <c r="AJ121"/>
  <c r="AM121" s="1"/>
  <c r="Z121"/>
  <c r="AC121" s="1"/>
  <c r="P121"/>
  <c r="S121" s="1"/>
  <c r="F121"/>
  <c r="KT120"/>
  <c r="KW120" s="1"/>
  <c r="KJ120"/>
  <c r="KM120" s="1"/>
  <c r="JZ120"/>
  <c r="KC120" s="1"/>
  <c r="JP120"/>
  <c r="JS120" s="1"/>
  <c r="JF120"/>
  <c r="JI120" s="1"/>
  <c r="IV120"/>
  <c r="IY120" s="1"/>
  <c r="IL120"/>
  <c r="IO120" s="1"/>
  <c r="IB120"/>
  <c r="IE120" s="1"/>
  <c r="HR120"/>
  <c r="HU120" s="1"/>
  <c r="HH120"/>
  <c r="HK120" s="1"/>
  <c r="GX120"/>
  <c r="HA120" s="1"/>
  <c r="GN120"/>
  <c r="GQ120" s="1"/>
  <c r="GD120"/>
  <c r="GG120" s="1"/>
  <c r="FT120"/>
  <c r="FW120" s="1"/>
  <c r="FJ120"/>
  <c r="FM120" s="1"/>
  <c r="EZ120"/>
  <c r="FC120" s="1"/>
  <c r="EP120"/>
  <c r="ES120" s="1"/>
  <c r="EF120"/>
  <c r="EI120" s="1"/>
  <c r="DV120"/>
  <c r="DY120" s="1"/>
  <c r="DL120"/>
  <c r="DO120" s="1"/>
  <c r="DB120"/>
  <c r="DE120" s="1"/>
  <c r="CR120"/>
  <c r="CU120" s="1"/>
  <c r="CH120"/>
  <c r="CK120" s="1"/>
  <c r="BX120"/>
  <c r="CA120" s="1"/>
  <c r="BN120"/>
  <c r="BQ120" s="1"/>
  <c r="BD120"/>
  <c r="BG120" s="1"/>
  <c r="AT120"/>
  <c r="AW120" s="1"/>
  <c r="AJ120"/>
  <c r="AM120" s="1"/>
  <c r="Z120"/>
  <c r="AC120" s="1"/>
  <c r="P120"/>
  <c r="S120" s="1"/>
  <c r="F120"/>
  <c r="KT119"/>
  <c r="KW119" s="1"/>
  <c r="KJ119"/>
  <c r="KM119" s="1"/>
  <c r="JZ119"/>
  <c r="KC119" s="1"/>
  <c r="JP119"/>
  <c r="JS119" s="1"/>
  <c r="JF119"/>
  <c r="JI119" s="1"/>
  <c r="IV119"/>
  <c r="IY119" s="1"/>
  <c r="IL119"/>
  <c r="IO119" s="1"/>
  <c r="IB119"/>
  <c r="IE119" s="1"/>
  <c r="HR119"/>
  <c r="HU119" s="1"/>
  <c r="HH119"/>
  <c r="HK119" s="1"/>
  <c r="GX119"/>
  <c r="HA119" s="1"/>
  <c r="GN119"/>
  <c r="GQ119" s="1"/>
  <c r="GD119"/>
  <c r="GG119" s="1"/>
  <c r="FT119"/>
  <c r="FW119" s="1"/>
  <c r="FJ119"/>
  <c r="FM119" s="1"/>
  <c r="EZ119"/>
  <c r="FC119" s="1"/>
  <c r="EP119"/>
  <c r="ES119" s="1"/>
  <c r="EF119"/>
  <c r="EI119" s="1"/>
  <c r="DV119"/>
  <c r="DY119" s="1"/>
  <c r="DL119"/>
  <c r="DO119" s="1"/>
  <c r="DB119"/>
  <c r="DE119" s="1"/>
  <c r="CR119"/>
  <c r="CU119" s="1"/>
  <c r="CH119"/>
  <c r="CK119" s="1"/>
  <c r="BX119"/>
  <c r="CA119" s="1"/>
  <c r="BN119"/>
  <c r="BQ119" s="1"/>
  <c r="BD119"/>
  <c r="BG119" s="1"/>
  <c r="AT119"/>
  <c r="AW119" s="1"/>
  <c r="AJ119"/>
  <c r="AM119" s="1"/>
  <c r="Z119"/>
  <c r="AC119" s="1"/>
  <c r="P119"/>
  <c r="S119" s="1"/>
  <c r="F119"/>
  <c r="KT118"/>
  <c r="KW118" s="1"/>
  <c r="KJ118"/>
  <c r="JZ118"/>
  <c r="JP118"/>
  <c r="JF118"/>
  <c r="IV118"/>
  <c r="IL118"/>
  <c r="IB118"/>
  <c r="HR118"/>
  <c r="HH118"/>
  <c r="GX118"/>
  <c r="GN118"/>
  <c r="GD118"/>
  <c r="FT118"/>
  <c r="FJ118"/>
  <c r="EZ118"/>
  <c r="EP118"/>
  <c r="EF118"/>
  <c r="DV118"/>
  <c r="DL118"/>
  <c r="DO118" s="1"/>
  <c r="DB118"/>
  <c r="CR118"/>
  <c r="CH118"/>
  <c r="BX118"/>
  <c r="BN118"/>
  <c r="BD118"/>
  <c r="AT118"/>
  <c r="AJ118"/>
  <c r="Z118"/>
  <c r="P118"/>
  <c r="F118"/>
  <c r="KT116"/>
  <c r="KW116" s="1"/>
  <c r="KJ116"/>
  <c r="KM116" s="1"/>
  <c r="JZ116"/>
  <c r="KC116" s="1"/>
  <c r="JP116"/>
  <c r="JS116" s="1"/>
  <c r="JF116"/>
  <c r="JI116" s="1"/>
  <c r="IV116"/>
  <c r="IY116" s="1"/>
  <c r="IL116"/>
  <c r="IO116" s="1"/>
  <c r="IB116"/>
  <c r="IE116" s="1"/>
  <c r="HR116"/>
  <c r="HU116" s="1"/>
  <c r="HH116"/>
  <c r="HK116" s="1"/>
  <c r="GX116"/>
  <c r="HA116" s="1"/>
  <c r="GN116"/>
  <c r="GQ116" s="1"/>
  <c r="GD116"/>
  <c r="GG116" s="1"/>
  <c r="FT116"/>
  <c r="FW116" s="1"/>
  <c r="FJ116"/>
  <c r="FM116" s="1"/>
  <c r="EZ116"/>
  <c r="FC116" s="1"/>
  <c r="EP116"/>
  <c r="ES116" s="1"/>
  <c r="EF116"/>
  <c r="EI116" s="1"/>
  <c r="DV116"/>
  <c r="DY116" s="1"/>
  <c r="DL116"/>
  <c r="DO116" s="1"/>
  <c r="DB116"/>
  <c r="DE116" s="1"/>
  <c r="CR116"/>
  <c r="CU116" s="1"/>
  <c r="CH116"/>
  <c r="CK116" s="1"/>
  <c r="BX116"/>
  <c r="CA116" s="1"/>
  <c r="BN116"/>
  <c r="BQ116" s="1"/>
  <c r="BD116"/>
  <c r="BG116" s="1"/>
  <c r="AT116"/>
  <c r="AW116" s="1"/>
  <c r="AJ116"/>
  <c r="AM116" s="1"/>
  <c r="Z116"/>
  <c r="AC116" s="1"/>
  <c r="P116"/>
  <c r="S116" s="1"/>
  <c r="F116"/>
  <c r="KT115"/>
  <c r="KW115" s="1"/>
  <c r="KJ115"/>
  <c r="KM115" s="1"/>
  <c r="JZ115"/>
  <c r="KC115" s="1"/>
  <c r="JP115"/>
  <c r="JS115" s="1"/>
  <c r="JF115"/>
  <c r="JI115" s="1"/>
  <c r="IV115"/>
  <c r="IY115" s="1"/>
  <c r="IL115"/>
  <c r="IO115" s="1"/>
  <c r="IB115"/>
  <c r="IE115" s="1"/>
  <c r="HR115"/>
  <c r="HU115" s="1"/>
  <c r="HH115"/>
  <c r="HK115" s="1"/>
  <c r="GX115"/>
  <c r="HA115" s="1"/>
  <c r="GN115"/>
  <c r="GQ115" s="1"/>
  <c r="GD115"/>
  <c r="GG115" s="1"/>
  <c r="FT115"/>
  <c r="FW115" s="1"/>
  <c r="FJ115"/>
  <c r="FM115" s="1"/>
  <c r="EZ115"/>
  <c r="FC115" s="1"/>
  <c r="EP115"/>
  <c r="ES115" s="1"/>
  <c r="EF115"/>
  <c r="EI115" s="1"/>
  <c r="DV115"/>
  <c r="DY115" s="1"/>
  <c r="DL115"/>
  <c r="DB115"/>
  <c r="DE115" s="1"/>
  <c r="CR115"/>
  <c r="CU115" s="1"/>
  <c r="CH115"/>
  <c r="CK115" s="1"/>
  <c r="BX115"/>
  <c r="CA115" s="1"/>
  <c r="BN115"/>
  <c r="BQ115" s="1"/>
  <c r="BD115"/>
  <c r="BG115" s="1"/>
  <c r="AT115"/>
  <c r="AW115" s="1"/>
  <c r="AJ115"/>
  <c r="AM115" s="1"/>
  <c r="Z115"/>
  <c r="AC115" s="1"/>
  <c r="P115"/>
  <c r="S115" s="1"/>
  <c r="F115"/>
  <c r="LD115" s="1"/>
  <c r="KT114"/>
  <c r="KW114" s="1"/>
  <c r="KJ114"/>
  <c r="KM114" s="1"/>
  <c r="JZ114"/>
  <c r="KC114" s="1"/>
  <c r="JP114"/>
  <c r="JF114"/>
  <c r="JI114" s="1"/>
  <c r="IV114"/>
  <c r="IL114"/>
  <c r="IO114" s="1"/>
  <c r="IB114"/>
  <c r="HR114"/>
  <c r="HH114"/>
  <c r="HK114" s="1"/>
  <c r="GX114"/>
  <c r="GN114"/>
  <c r="GQ114" s="1"/>
  <c r="GD114"/>
  <c r="GG114" s="1"/>
  <c r="FT114"/>
  <c r="FW114" s="1"/>
  <c r="FJ114"/>
  <c r="FM114" s="1"/>
  <c r="EZ114"/>
  <c r="FC114" s="1"/>
  <c r="EP114"/>
  <c r="EF114"/>
  <c r="EI114" s="1"/>
  <c r="DV114"/>
  <c r="DY114" s="1"/>
  <c r="DL114"/>
  <c r="DO114" s="1"/>
  <c r="DB114"/>
  <c r="CR114"/>
  <c r="CH114"/>
  <c r="BX114"/>
  <c r="CA114" s="1"/>
  <c r="BN114"/>
  <c r="BQ114" s="1"/>
  <c r="BD114"/>
  <c r="BG114" s="1"/>
  <c r="AT114"/>
  <c r="AW114" s="1"/>
  <c r="AJ114"/>
  <c r="Z114"/>
  <c r="AC114" s="1"/>
  <c r="P114"/>
  <c r="F114"/>
  <c r="KT113"/>
  <c r="KW113" s="1"/>
  <c r="KJ113"/>
  <c r="JZ113"/>
  <c r="KC113" s="1"/>
  <c r="JP113"/>
  <c r="JF113"/>
  <c r="IV113"/>
  <c r="IL113"/>
  <c r="IB113"/>
  <c r="HR113"/>
  <c r="HH113"/>
  <c r="GX113"/>
  <c r="GN113"/>
  <c r="GD113"/>
  <c r="FT113"/>
  <c r="FJ113"/>
  <c r="EZ113"/>
  <c r="EP113"/>
  <c r="EF113"/>
  <c r="DV113"/>
  <c r="DL113"/>
  <c r="DB113"/>
  <c r="DE113" s="1"/>
  <c r="CR113"/>
  <c r="CH113"/>
  <c r="CK113" s="1"/>
  <c r="BX113"/>
  <c r="CA113" s="1"/>
  <c r="BN113"/>
  <c r="BD113"/>
  <c r="BG113" s="1"/>
  <c r="AT113"/>
  <c r="AJ113"/>
  <c r="Z113"/>
  <c r="AC113" s="1"/>
  <c r="P113"/>
  <c r="F113"/>
  <c r="KT112"/>
  <c r="KW112" s="1"/>
  <c r="KJ112"/>
  <c r="KM112" s="1"/>
  <c r="JZ112"/>
  <c r="KC112" s="1"/>
  <c r="JP112"/>
  <c r="JS112" s="1"/>
  <c r="JF112"/>
  <c r="JI112" s="1"/>
  <c r="IV112"/>
  <c r="IY112" s="1"/>
  <c r="IL112"/>
  <c r="IO112" s="1"/>
  <c r="IB112"/>
  <c r="IE112" s="1"/>
  <c r="HR112"/>
  <c r="HU112" s="1"/>
  <c r="HH112"/>
  <c r="HK112" s="1"/>
  <c r="GX112"/>
  <c r="HA112" s="1"/>
  <c r="GN112"/>
  <c r="GQ112" s="1"/>
  <c r="GD112"/>
  <c r="GG112" s="1"/>
  <c r="FT112"/>
  <c r="FW112" s="1"/>
  <c r="FJ112"/>
  <c r="FM112" s="1"/>
  <c r="EZ112"/>
  <c r="FC112" s="1"/>
  <c r="EP112"/>
  <c r="ES112" s="1"/>
  <c r="EF112"/>
  <c r="EI112" s="1"/>
  <c r="DV112"/>
  <c r="DY112" s="1"/>
  <c r="DL112"/>
  <c r="DO112" s="1"/>
  <c r="DB112"/>
  <c r="DE112" s="1"/>
  <c r="CR112"/>
  <c r="CU112" s="1"/>
  <c r="CH112"/>
  <c r="CK112" s="1"/>
  <c r="BX112"/>
  <c r="CA112" s="1"/>
  <c r="BN112"/>
  <c r="BQ112" s="1"/>
  <c r="BD112"/>
  <c r="BG112" s="1"/>
  <c r="AT112"/>
  <c r="AW112" s="1"/>
  <c r="AJ112"/>
  <c r="AM112" s="1"/>
  <c r="Z112"/>
  <c r="AC112" s="1"/>
  <c r="P112"/>
  <c r="S112" s="1"/>
  <c r="F112"/>
  <c r="KT111"/>
  <c r="KW111" s="1"/>
  <c r="KJ111"/>
  <c r="KM111" s="1"/>
  <c r="JZ111"/>
  <c r="KC111" s="1"/>
  <c r="JP111"/>
  <c r="JF111"/>
  <c r="JI111" s="1"/>
  <c r="IV111"/>
  <c r="IY111" s="1"/>
  <c r="IL111"/>
  <c r="IO111" s="1"/>
  <c r="IB111"/>
  <c r="HR111"/>
  <c r="HU111" s="1"/>
  <c r="HH111"/>
  <c r="GX111"/>
  <c r="HA111" s="1"/>
  <c r="GN111"/>
  <c r="GD111"/>
  <c r="FT111"/>
  <c r="FJ111"/>
  <c r="FM111" s="1"/>
  <c r="EZ111"/>
  <c r="EP111"/>
  <c r="ES111" s="1"/>
  <c r="EF111"/>
  <c r="DV111"/>
  <c r="DL111"/>
  <c r="DB111"/>
  <c r="DE111" s="1"/>
  <c r="CR111"/>
  <c r="CH111"/>
  <c r="CK111" s="1"/>
  <c r="BX111"/>
  <c r="CA111" s="1"/>
  <c r="BN111"/>
  <c r="BQ111" s="1"/>
  <c r="BD111"/>
  <c r="BG111" s="1"/>
  <c r="AT111"/>
  <c r="AJ111"/>
  <c r="AM111" s="1"/>
  <c r="AC111"/>
  <c r="Z111"/>
  <c r="P111"/>
  <c r="S111" s="1"/>
  <c r="F111"/>
  <c r="KT110"/>
  <c r="KW110" s="1"/>
  <c r="KJ110"/>
  <c r="KM110" s="1"/>
  <c r="JZ110"/>
  <c r="KC110" s="1"/>
  <c r="JP110"/>
  <c r="JS110" s="1"/>
  <c r="JF110"/>
  <c r="JI110" s="1"/>
  <c r="IV110"/>
  <c r="IY110" s="1"/>
  <c r="IL110"/>
  <c r="IO110" s="1"/>
  <c r="IB110"/>
  <c r="IE110" s="1"/>
  <c r="HR110"/>
  <c r="HU110" s="1"/>
  <c r="HH110"/>
  <c r="HK110" s="1"/>
  <c r="GX110"/>
  <c r="HA110" s="1"/>
  <c r="GN110"/>
  <c r="GQ110" s="1"/>
  <c r="GD110"/>
  <c r="GG110" s="1"/>
  <c r="FT110"/>
  <c r="FW110" s="1"/>
  <c r="FJ110"/>
  <c r="FM110" s="1"/>
  <c r="EZ110"/>
  <c r="FC110" s="1"/>
  <c r="EP110"/>
  <c r="ES110" s="1"/>
  <c r="EF110"/>
  <c r="EI110" s="1"/>
  <c r="DV110"/>
  <c r="DY110" s="1"/>
  <c r="DL110"/>
  <c r="DO110" s="1"/>
  <c r="DB110"/>
  <c r="DE110" s="1"/>
  <c r="CR110"/>
  <c r="CU110" s="1"/>
  <c r="CH110"/>
  <c r="CK110" s="1"/>
  <c r="BX110"/>
  <c r="CA110" s="1"/>
  <c r="BN110"/>
  <c r="BQ110" s="1"/>
  <c r="BD110"/>
  <c r="BG110" s="1"/>
  <c r="AT110"/>
  <c r="AW110" s="1"/>
  <c r="AJ110"/>
  <c r="AM110" s="1"/>
  <c r="Z110"/>
  <c r="AC110" s="1"/>
  <c r="P110"/>
  <c r="S110" s="1"/>
  <c r="F110"/>
  <c r="I110" s="1"/>
  <c r="KT109"/>
  <c r="KW109" s="1"/>
  <c r="KJ109"/>
  <c r="JZ109"/>
  <c r="JP109"/>
  <c r="JF109"/>
  <c r="IV109"/>
  <c r="IL109"/>
  <c r="IB109"/>
  <c r="HR109"/>
  <c r="HH109"/>
  <c r="GX109"/>
  <c r="GN109"/>
  <c r="GD109"/>
  <c r="FT109"/>
  <c r="FJ109"/>
  <c r="EZ109"/>
  <c r="EP109"/>
  <c r="EF109"/>
  <c r="DV109"/>
  <c r="DL109"/>
  <c r="DB109"/>
  <c r="CR109"/>
  <c r="CH109"/>
  <c r="BX109"/>
  <c r="BN109"/>
  <c r="BD109"/>
  <c r="AT109"/>
  <c r="AJ109"/>
  <c r="Z109"/>
  <c r="P109"/>
  <c r="F109"/>
  <c r="KT107"/>
  <c r="KW107" s="1"/>
  <c r="KJ107"/>
  <c r="KM107" s="1"/>
  <c r="JZ107"/>
  <c r="KC107" s="1"/>
  <c r="JP107"/>
  <c r="JS107" s="1"/>
  <c r="JF107"/>
  <c r="JI107" s="1"/>
  <c r="IV107"/>
  <c r="IY107" s="1"/>
  <c r="IL107"/>
  <c r="IO107" s="1"/>
  <c r="IB107"/>
  <c r="IE107" s="1"/>
  <c r="HR107"/>
  <c r="HU107" s="1"/>
  <c r="HH107"/>
  <c r="HK107" s="1"/>
  <c r="GX107"/>
  <c r="HA107" s="1"/>
  <c r="GN107"/>
  <c r="GQ107" s="1"/>
  <c r="GD107"/>
  <c r="GG107" s="1"/>
  <c r="FT107"/>
  <c r="FW107" s="1"/>
  <c r="FJ107"/>
  <c r="FM107" s="1"/>
  <c r="EZ107"/>
  <c r="FC107" s="1"/>
  <c r="EP107"/>
  <c r="ES107" s="1"/>
  <c r="EF107"/>
  <c r="EI107" s="1"/>
  <c r="DV107"/>
  <c r="DY107" s="1"/>
  <c r="DL107"/>
  <c r="DO107" s="1"/>
  <c r="DB107"/>
  <c r="DE107" s="1"/>
  <c r="CR107"/>
  <c r="CU107" s="1"/>
  <c r="CH107"/>
  <c r="CK107" s="1"/>
  <c r="BX107"/>
  <c r="CA107" s="1"/>
  <c r="BN107"/>
  <c r="BQ107" s="1"/>
  <c r="BD107"/>
  <c r="BG107" s="1"/>
  <c r="AT107"/>
  <c r="AW107" s="1"/>
  <c r="AJ107"/>
  <c r="AM107" s="1"/>
  <c r="Z107"/>
  <c r="AC107" s="1"/>
  <c r="P107"/>
  <c r="S107" s="1"/>
  <c r="F107"/>
  <c r="KT106"/>
  <c r="KJ106"/>
  <c r="JZ106"/>
  <c r="JP106"/>
  <c r="JF106"/>
  <c r="IV106"/>
  <c r="IL106"/>
  <c r="IB106"/>
  <c r="HR106"/>
  <c r="HH106"/>
  <c r="GX106"/>
  <c r="GN106"/>
  <c r="GD106"/>
  <c r="FT106"/>
  <c r="FJ106"/>
  <c r="EZ106"/>
  <c r="EP106"/>
  <c r="EF106"/>
  <c r="DV106"/>
  <c r="DL106"/>
  <c r="DB106"/>
  <c r="CR106"/>
  <c r="CH106"/>
  <c r="BX106"/>
  <c r="BN106"/>
  <c r="BD106"/>
  <c r="AT106"/>
  <c r="AJ106"/>
  <c r="Z106"/>
  <c r="P106"/>
  <c r="F106"/>
  <c r="KT105"/>
  <c r="KW105" s="1"/>
  <c r="KJ105"/>
  <c r="KM105" s="1"/>
  <c r="JZ105"/>
  <c r="KC105" s="1"/>
  <c r="JP105"/>
  <c r="JF105"/>
  <c r="JI105" s="1"/>
  <c r="IV105"/>
  <c r="IL105"/>
  <c r="IO105" s="1"/>
  <c r="IB105"/>
  <c r="HR105"/>
  <c r="HH105"/>
  <c r="HK105" s="1"/>
  <c r="GX105"/>
  <c r="HA105" s="1"/>
  <c r="GN105"/>
  <c r="GQ105" s="1"/>
  <c r="GD105"/>
  <c r="GG105" s="1"/>
  <c r="FT105"/>
  <c r="FW105" s="1"/>
  <c r="FJ105"/>
  <c r="EZ105"/>
  <c r="FC105" s="1"/>
  <c r="EP105"/>
  <c r="EF105"/>
  <c r="EI105" s="1"/>
  <c r="DV105"/>
  <c r="DY105" s="1"/>
  <c r="DL105"/>
  <c r="DO105" s="1"/>
  <c r="DB105"/>
  <c r="DE105" s="1"/>
  <c r="CR105"/>
  <c r="CU105" s="1"/>
  <c r="CH105"/>
  <c r="BX105"/>
  <c r="BN105"/>
  <c r="BQ105" s="1"/>
  <c r="BD105"/>
  <c r="BG105" s="1"/>
  <c r="AT105"/>
  <c r="AJ105"/>
  <c r="AM105" s="1"/>
  <c r="Z105"/>
  <c r="AC105" s="1"/>
  <c r="P105"/>
  <c r="F105"/>
  <c r="KT104"/>
  <c r="KJ104"/>
  <c r="JZ104"/>
  <c r="JP104"/>
  <c r="JF104"/>
  <c r="IV104"/>
  <c r="IL104"/>
  <c r="IB104"/>
  <c r="HR104"/>
  <c r="HH104"/>
  <c r="GX104"/>
  <c r="GN104"/>
  <c r="GD104"/>
  <c r="FT104"/>
  <c r="FJ104"/>
  <c r="EZ104"/>
  <c r="EP104"/>
  <c r="EF104"/>
  <c r="DV104"/>
  <c r="DL104"/>
  <c r="DB104"/>
  <c r="CR104"/>
  <c r="CH104"/>
  <c r="BX104"/>
  <c r="BN104"/>
  <c r="BD104"/>
  <c r="AT104"/>
  <c r="AJ104"/>
  <c r="Z104"/>
  <c r="P104"/>
  <c r="F104"/>
  <c r="KT103"/>
  <c r="KW103" s="1"/>
  <c r="KJ103"/>
  <c r="KM103" s="1"/>
  <c r="JZ103"/>
  <c r="KC103" s="1"/>
  <c r="JP103"/>
  <c r="JF103"/>
  <c r="JI103" s="1"/>
  <c r="IV103"/>
  <c r="IL103"/>
  <c r="IB103"/>
  <c r="HR103"/>
  <c r="HH103"/>
  <c r="GX103"/>
  <c r="GN103"/>
  <c r="GD103"/>
  <c r="FT103"/>
  <c r="FJ103"/>
  <c r="EZ103"/>
  <c r="EP103"/>
  <c r="ES103" s="1"/>
  <c r="EF103"/>
  <c r="DV103"/>
  <c r="DL103"/>
  <c r="DO103" s="1"/>
  <c r="DB103"/>
  <c r="DE103" s="1"/>
  <c r="CR103"/>
  <c r="CH103"/>
  <c r="BX103"/>
  <c r="CA103" s="1"/>
  <c r="BN103"/>
  <c r="BD103"/>
  <c r="BG103" s="1"/>
  <c r="AT103"/>
  <c r="AJ103"/>
  <c r="Z103"/>
  <c r="AC103" s="1"/>
  <c r="P103"/>
  <c r="F103"/>
  <c r="KT102"/>
  <c r="KJ102"/>
  <c r="JZ102"/>
  <c r="JP102"/>
  <c r="JF102"/>
  <c r="IV102"/>
  <c r="IL102"/>
  <c r="IB102"/>
  <c r="HR102"/>
  <c r="HH102"/>
  <c r="GX102"/>
  <c r="GN102"/>
  <c r="GD102"/>
  <c r="FT102"/>
  <c r="FJ102"/>
  <c r="EZ102"/>
  <c r="EP102"/>
  <c r="EF102"/>
  <c r="DV102"/>
  <c r="DL102"/>
  <c r="DB102"/>
  <c r="CR102"/>
  <c r="CH102"/>
  <c r="BX102"/>
  <c r="BN102"/>
  <c r="BD102"/>
  <c r="AT102"/>
  <c r="AJ102"/>
  <c r="Z102"/>
  <c r="P102"/>
  <c r="F102"/>
  <c r="KT101"/>
  <c r="KW101" s="1"/>
  <c r="KJ101"/>
  <c r="KM101" s="1"/>
  <c r="JZ101"/>
  <c r="KC101" s="1"/>
  <c r="JP101"/>
  <c r="JS101" s="1"/>
  <c r="JF101"/>
  <c r="JI101" s="1"/>
  <c r="IV101"/>
  <c r="IY101" s="1"/>
  <c r="IL101"/>
  <c r="IO101" s="1"/>
  <c r="IB101"/>
  <c r="IE101" s="1"/>
  <c r="HR101"/>
  <c r="HU101" s="1"/>
  <c r="HH101"/>
  <c r="HK101" s="1"/>
  <c r="GX101"/>
  <c r="HA101" s="1"/>
  <c r="GN101"/>
  <c r="GQ101" s="1"/>
  <c r="GD101"/>
  <c r="GG101" s="1"/>
  <c r="FT101"/>
  <c r="FW101" s="1"/>
  <c r="FJ101"/>
  <c r="FM101" s="1"/>
  <c r="EZ101"/>
  <c r="FC101" s="1"/>
  <c r="EP101"/>
  <c r="ES101" s="1"/>
  <c r="EF101"/>
  <c r="EI101" s="1"/>
  <c r="DV101"/>
  <c r="DY101" s="1"/>
  <c r="DL101"/>
  <c r="DO101" s="1"/>
  <c r="DB101"/>
  <c r="DE101" s="1"/>
  <c r="CR101"/>
  <c r="CU101" s="1"/>
  <c r="CH101"/>
  <c r="CK101" s="1"/>
  <c r="BX101"/>
  <c r="CA101" s="1"/>
  <c r="BN101"/>
  <c r="BQ101" s="1"/>
  <c r="BD101"/>
  <c r="BG101" s="1"/>
  <c r="AT101"/>
  <c r="AW101" s="1"/>
  <c r="AJ101"/>
  <c r="AM101" s="1"/>
  <c r="Z101"/>
  <c r="AC101" s="1"/>
  <c r="P101"/>
  <c r="S101" s="1"/>
  <c r="F101"/>
  <c r="I101" s="1"/>
  <c r="KT100"/>
  <c r="KJ100"/>
  <c r="JZ100"/>
  <c r="JP100"/>
  <c r="JF100"/>
  <c r="IV100"/>
  <c r="IL100"/>
  <c r="IB100"/>
  <c r="HR100"/>
  <c r="HH100"/>
  <c r="GX100"/>
  <c r="GN100"/>
  <c r="GD100"/>
  <c r="FT100"/>
  <c r="FJ100"/>
  <c r="EZ100"/>
  <c r="EP100"/>
  <c r="EF100"/>
  <c r="DV100"/>
  <c r="DL100"/>
  <c r="DB100"/>
  <c r="CR100"/>
  <c r="CH100"/>
  <c r="BX100"/>
  <c r="BN100"/>
  <c r="BD100"/>
  <c r="AT100"/>
  <c r="AJ100"/>
  <c r="Z100"/>
  <c r="P100"/>
  <c r="F100"/>
  <c r="LK97"/>
  <c r="LF97"/>
  <c r="KX97"/>
  <c r="KX106" s="1"/>
  <c r="KN97"/>
  <c r="KD97"/>
  <c r="KD106" s="1"/>
  <c r="JT97"/>
  <c r="JP97"/>
  <c r="JJ97"/>
  <c r="JJ104" s="1"/>
  <c r="IZ97"/>
  <c r="IP97"/>
  <c r="IP106" s="1"/>
  <c r="IF97"/>
  <c r="IB97"/>
  <c r="IC107" s="1"/>
  <c r="ID107" s="1"/>
  <c r="HV97"/>
  <c r="HV109" s="1"/>
  <c r="HL97"/>
  <c r="HB97"/>
  <c r="HB106" s="1"/>
  <c r="GR97"/>
  <c r="GH97"/>
  <c r="GH109" s="1"/>
  <c r="FX97"/>
  <c r="FT97"/>
  <c r="FN97"/>
  <c r="FN106" s="1"/>
  <c r="FD97"/>
  <c r="ET97"/>
  <c r="ET109" s="1"/>
  <c r="EJ97"/>
  <c r="EF97"/>
  <c r="EG107" s="1"/>
  <c r="EH107" s="1"/>
  <c r="DZ97"/>
  <c r="DZ106" s="1"/>
  <c r="DP97"/>
  <c r="DF97"/>
  <c r="DF109" s="1"/>
  <c r="CV97"/>
  <c r="CR97"/>
  <c r="CS107" s="1"/>
  <c r="CT107" s="1"/>
  <c r="CL97"/>
  <c r="CL106" s="1"/>
  <c r="CB97"/>
  <c r="BR97"/>
  <c r="BR109" s="1"/>
  <c r="BH97"/>
  <c r="BD97"/>
  <c r="BE107" s="1"/>
  <c r="BF107" s="1"/>
  <c r="AX97"/>
  <c r="AX106" s="1"/>
  <c r="AN97"/>
  <c r="AD97"/>
  <c r="AD109" s="1"/>
  <c r="T97"/>
  <c r="P97"/>
  <c r="Q107" s="1"/>
  <c r="R107" s="1"/>
  <c r="J97"/>
  <c r="J106" s="1"/>
  <c r="KT96"/>
  <c r="KJ96"/>
  <c r="JZ96"/>
  <c r="JP96"/>
  <c r="JF96"/>
  <c r="IV96"/>
  <c r="IL96"/>
  <c r="IB96"/>
  <c r="HR96"/>
  <c r="HH96"/>
  <c r="GX96"/>
  <c r="GN96"/>
  <c r="GD96"/>
  <c r="FT96"/>
  <c r="FJ96"/>
  <c r="EZ96"/>
  <c r="EP96"/>
  <c r="EF96"/>
  <c r="DV96"/>
  <c r="DL96"/>
  <c r="DB96"/>
  <c r="CR96"/>
  <c r="CH96"/>
  <c r="BX96"/>
  <c r="BN96"/>
  <c r="BD96"/>
  <c r="AT96"/>
  <c r="AJ96"/>
  <c r="Z96"/>
  <c r="P96"/>
  <c r="F96"/>
  <c r="KT95"/>
  <c r="KW95" s="1"/>
  <c r="KJ95"/>
  <c r="KM95" s="1"/>
  <c r="JZ95"/>
  <c r="KC95" s="1"/>
  <c r="JP95"/>
  <c r="JS95" s="1"/>
  <c r="JF95"/>
  <c r="JI95" s="1"/>
  <c r="IV95"/>
  <c r="IY95" s="1"/>
  <c r="IL95"/>
  <c r="IO95" s="1"/>
  <c r="IB95"/>
  <c r="IE95" s="1"/>
  <c r="HR95"/>
  <c r="HU95" s="1"/>
  <c r="HH95"/>
  <c r="HK95" s="1"/>
  <c r="GX95"/>
  <c r="HA95" s="1"/>
  <c r="GN95"/>
  <c r="GQ95" s="1"/>
  <c r="GD95"/>
  <c r="GG95" s="1"/>
  <c r="FT95"/>
  <c r="FW95" s="1"/>
  <c r="FJ95"/>
  <c r="FM95" s="1"/>
  <c r="EZ95"/>
  <c r="FC95" s="1"/>
  <c r="EP95"/>
  <c r="ES95" s="1"/>
  <c r="EF95"/>
  <c r="EI95" s="1"/>
  <c r="DV95"/>
  <c r="DY95" s="1"/>
  <c r="DL95"/>
  <c r="DB95"/>
  <c r="DE95" s="1"/>
  <c r="CR95"/>
  <c r="CU95" s="1"/>
  <c r="CH95"/>
  <c r="CK95" s="1"/>
  <c r="BX95"/>
  <c r="CA95" s="1"/>
  <c r="BN95"/>
  <c r="BQ95" s="1"/>
  <c r="BD95"/>
  <c r="BG95" s="1"/>
  <c r="AT95"/>
  <c r="AW95" s="1"/>
  <c r="AJ95"/>
  <c r="AM95" s="1"/>
  <c r="Z95"/>
  <c r="AC95" s="1"/>
  <c r="P95"/>
  <c r="S95" s="1"/>
  <c r="F95"/>
  <c r="KT94"/>
  <c r="KJ94"/>
  <c r="JZ94"/>
  <c r="JP94"/>
  <c r="JF94"/>
  <c r="IV94"/>
  <c r="IL94"/>
  <c r="IB94"/>
  <c r="HR94"/>
  <c r="HH94"/>
  <c r="GX94"/>
  <c r="GN94"/>
  <c r="GD94"/>
  <c r="FT94"/>
  <c r="FJ94"/>
  <c r="EZ94"/>
  <c r="EP94"/>
  <c r="EF94"/>
  <c r="DV94"/>
  <c r="DL94"/>
  <c r="DB94"/>
  <c r="CR94"/>
  <c r="CH94"/>
  <c r="BX94"/>
  <c r="BN94"/>
  <c r="BD94"/>
  <c r="AT94"/>
  <c r="AJ94"/>
  <c r="Z94"/>
  <c r="P94"/>
  <c r="F94"/>
  <c r="KT93"/>
  <c r="KW93" s="1"/>
  <c r="KJ93"/>
  <c r="JZ93"/>
  <c r="KC93" s="1"/>
  <c r="JP93"/>
  <c r="JF93"/>
  <c r="JI93" s="1"/>
  <c r="IV93"/>
  <c r="IY93" s="1"/>
  <c r="IL93"/>
  <c r="IB93"/>
  <c r="IE93" s="1"/>
  <c r="HR93"/>
  <c r="HU93" s="1"/>
  <c r="HH93"/>
  <c r="GX93"/>
  <c r="GN93"/>
  <c r="GQ93" s="1"/>
  <c r="GD93"/>
  <c r="GG93" s="1"/>
  <c r="FT93"/>
  <c r="FJ93"/>
  <c r="FM93" s="1"/>
  <c r="EZ93"/>
  <c r="EP93"/>
  <c r="ES93" s="1"/>
  <c r="EF93"/>
  <c r="EI93" s="1"/>
  <c r="DV93"/>
  <c r="DY93" s="1"/>
  <c r="DL93"/>
  <c r="DO93" s="1"/>
  <c r="DB93"/>
  <c r="CR93"/>
  <c r="CU93" s="1"/>
  <c r="CH93"/>
  <c r="CK93" s="1"/>
  <c r="BX93"/>
  <c r="BN93"/>
  <c r="BQ93" s="1"/>
  <c r="BD93"/>
  <c r="BG93" s="1"/>
  <c r="AT93"/>
  <c r="AJ93"/>
  <c r="Z93"/>
  <c r="P93"/>
  <c r="S93" s="1"/>
  <c r="F93"/>
  <c r="KT92"/>
  <c r="KJ92"/>
  <c r="JZ92"/>
  <c r="JP92"/>
  <c r="JF92"/>
  <c r="IV92"/>
  <c r="IL92"/>
  <c r="IB92"/>
  <c r="HR92"/>
  <c r="HH92"/>
  <c r="GX92"/>
  <c r="GN92"/>
  <c r="GD92"/>
  <c r="FT92"/>
  <c r="FJ92"/>
  <c r="EZ92"/>
  <c r="EP92"/>
  <c r="EF92"/>
  <c r="DV92"/>
  <c r="DL92"/>
  <c r="DB92"/>
  <c r="CR92"/>
  <c r="CH92"/>
  <c r="BX92"/>
  <c r="BN92"/>
  <c r="BD92"/>
  <c r="AT92"/>
  <c r="AJ92"/>
  <c r="Z92"/>
  <c r="P92"/>
  <c r="F92"/>
  <c r="KT91"/>
  <c r="KW91" s="1"/>
  <c r="KJ91"/>
  <c r="KM91" s="1"/>
  <c r="JZ91"/>
  <c r="KC91" s="1"/>
  <c r="JP91"/>
  <c r="JS91" s="1"/>
  <c r="JF91"/>
  <c r="JI91" s="1"/>
  <c r="IV91"/>
  <c r="IY91" s="1"/>
  <c r="IL91"/>
  <c r="IO91" s="1"/>
  <c r="IB91"/>
  <c r="IE91" s="1"/>
  <c r="HR91"/>
  <c r="HU91" s="1"/>
  <c r="HH91"/>
  <c r="HK91" s="1"/>
  <c r="GX91"/>
  <c r="HA91" s="1"/>
  <c r="GN91"/>
  <c r="GQ91" s="1"/>
  <c r="GD91"/>
  <c r="GG91" s="1"/>
  <c r="FT91"/>
  <c r="FW91" s="1"/>
  <c r="FJ91"/>
  <c r="FM91" s="1"/>
  <c r="EZ91"/>
  <c r="FC91" s="1"/>
  <c r="EP91"/>
  <c r="ES91" s="1"/>
  <c r="EF91"/>
  <c r="EI91" s="1"/>
  <c r="DV91"/>
  <c r="DY91" s="1"/>
  <c r="DL91"/>
  <c r="DO91" s="1"/>
  <c r="DB91"/>
  <c r="DE91" s="1"/>
  <c r="CR91"/>
  <c r="CU91" s="1"/>
  <c r="CH91"/>
  <c r="CK91" s="1"/>
  <c r="BX91"/>
  <c r="CA91" s="1"/>
  <c r="BN91"/>
  <c r="BQ91" s="1"/>
  <c r="BD91"/>
  <c r="BG91" s="1"/>
  <c r="AT91"/>
  <c r="AW91" s="1"/>
  <c r="AJ91"/>
  <c r="AM91" s="1"/>
  <c r="Z91"/>
  <c r="AC91" s="1"/>
  <c r="P91"/>
  <c r="S91" s="1"/>
  <c r="F91"/>
  <c r="KT90"/>
  <c r="KJ90"/>
  <c r="JZ90"/>
  <c r="JP90"/>
  <c r="JF90"/>
  <c r="IV90"/>
  <c r="IL90"/>
  <c r="IB90"/>
  <c r="HR90"/>
  <c r="HH90"/>
  <c r="GX90"/>
  <c r="GN90"/>
  <c r="GD90"/>
  <c r="FT90"/>
  <c r="FJ90"/>
  <c r="EZ90"/>
  <c r="EP90"/>
  <c r="EF90"/>
  <c r="DV90"/>
  <c r="DL90"/>
  <c r="DB90"/>
  <c r="CR90"/>
  <c r="CH90"/>
  <c r="BX90"/>
  <c r="BN90"/>
  <c r="BD90"/>
  <c r="AT90"/>
  <c r="AJ90"/>
  <c r="Z90"/>
  <c r="P90"/>
  <c r="F90"/>
  <c r="KT89"/>
  <c r="KW89" s="1"/>
  <c r="KJ89"/>
  <c r="JZ89"/>
  <c r="JP89"/>
  <c r="JF89"/>
  <c r="IV89"/>
  <c r="IL89"/>
  <c r="IB89"/>
  <c r="HR89"/>
  <c r="HH89"/>
  <c r="GX89"/>
  <c r="GN89"/>
  <c r="GD89"/>
  <c r="FT89"/>
  <c r="FJ89"/>
  <c r="EZ89"/>
  <c r="EP89"/>
  <c r="EF89"/>
  <c r="DV89"/>
  <c r="DL89"/>
  <c r="DO89" s="1"/>
  <c r="DB89"/>
  <c r="CR89"/>
  <c r="CH89"/>
  <c r="BX89"/>
  <c r="BN89"/>
  <c r="BD89"/>
  <c r="AT89"/>
  <c r="AJ89"/>
  <c r="Z89"/>
  <c r="P89"/>
  <c r="F89"/>
  <c r="KT87"/>
  <c r="KJ87"/>
  <c r="JZ87"/>
  <c r="JP87"/>
  <c r="JF87"/>
  <c r="IV87"/>
  <c r="IL87"/>
  <c r="IB87"/>
  <c r="HR87"/>
  <c r="HH87"/>
  <c r="GX87"/>
  <c r="GN87"/>
  <c r="GD87"/>
  <c r="FT87"/>
  <c r="FJ87"/>
  <c r="EZ87"/>
  <c r="EP87"/>
  <c r="EF87"/>
  <c r="DV87"/>
  <c r="DL87"/>
  <c r="DB87"/>
  <c r="CR87"/>
  <c r="CH87"/>
  <c r="BX87"/>
  <c r="BN87"/>
  <c r="BD87"/>
  <c r="AT87"/>
  <c r="AJ87"/>
  <c r="Z87"/>
  <c r="P87"/>
  <c r="F87"/>
  <c r="KT86"/>
  <c r="KW86" s="1"/>
  <c r="KJ86"/>
  <c r="KM86" s="1"/>
  <c r="JZ86"/>
  <c r="KC86" s="1"/>
  <c r="JP86"/>
  <c r="JS86" s="1"/>
  <c r="JF86"/>
  <c r="JI86" s="1"/>
  <c r="IV86"/>
  <c r="IY86" s="1"/>
  <c r="IL86"/>
  <c r="IO86" s="1"/>
  <c r="IB86"/>
  <c r="IE86" s="1"/>
  <c r="HR86"/>
  <c r="HU86" s="1"/>
  <c r="HH86"/>
  <c r="HK86" s="1"/>
  <c r="GX86"/>
  <c r="HA86" s="1"/>
  <c r="GN86"/>
  <c r="GQ86" s="1"/>
  <c r="GD86"/>
  <c r="GG86" s="1"/>
  <c r="FT86"/>
  <c r="FW86" s="1"/>
  <c r="FJ86"/>
  <c r="FM86" s="1"/>
  <c r="EZ86"/>
  <c r="FC86" s="1"/>
  <c r="EP86"/>
  <c r="ES86" s="1"/>
  <c r="EF86"/>
  <c r="EI86" s="1"/>
  <c r="DV86"/>
  <c r="DY86" s="1"/>
  <c r="DL86"/>
  <c r="DB86"/>
  <c r="DE86" s="1"/>
  <c r="CR86"/>
  <c r="CU86" s="1"/>
  <c r="CH86"/>
  <c r="CK86" s="1"/>
  <c r="BX86"/>
  <c r="CA86" s="1"/>
  <c r="BN86"/>
  <c r="BQ86" s="1"/>
  <c r="BD86"/>
  <c r="BG86" s="1"/>
  <c r="AT86"/>
  <c r="AW86" s="1"/>
  <c r="AJ86"/>
  <c r="AM86" s="1"/>
  <c r="Z86"/>
  <c r="AC86" s="1"/>
  <c r="P86"/>
  <c r="S86" s="1"/>
  <c r="F86"/>
  <c r="KT85"/>
  <c r="KJ85"/>
  <c r="JZ85"/>
  <c r="JP85"/>
  <c r="JF85"/>
  <c r="IV85"/>
  <c r="IL85"/>
  <c r="IB85"/>
  <c r="HR85"/>
  <c r="HH85"/>
  <c r="GX85"/>
  <c r="GN85"/>
  <c r="GD85"/>
  <c r="FT85"/>
  <c r="FJ85"/>
  <c r="EZ85"/>
  <c r="EP85"/>
  <c r="EF85"/>
  <c r="DV85"/>
  <c r="DL85"/>
  <c r="DB85"/>
  <c r="CR85"/>
  <c r="CH85"/>
  <c r="BX85"/>
  <c r="BN85"/>
  <c r="BD85"/>
  <c r="AT85"/>
  <c r="AJ85"/>
  <c r="Z85"/>
  <c r="P85"/>
  <c r="F85"/>
  <c r="KT84"/>
  <c r="KW84" s="1"/>
  <c r="KJ84"/>
  <c r="JZ84"/>
  <c r="KC84" s="1"/>
  <c r="JP84"/>
  <c r="JF84"/>
  <c r="IV84"/>
  <c r="IL84"/>
  <c r="IB84"/>
  <c r="HR84"/>
  <c r="HH84"/>
  <c r="GX84"/>
  <c r="GN84"/>
  <c r="GD84"/>
  <c r="FT84"/>
  <c r="FJ84"/>
  <c r="EZ84"/>
  <c r="EP84"/>
  <c r="EF84"/>
  <c r="DV84"/>
  <c r="DL84"/>
  <c r="DO84" s="1"/>
  <c r="DB84"/>
  <c r="DE84" s="1"/>
  <c r="CR84"/>
  <c r="CH84"/>
  <c r="CK84" s="1"/>
  <c r="BX84"/>
  <c r="CA84" s="1"/>
  <c r="BN84"/>
  <c r="BD84"/>
  <c r="BG84" s="1"/>
  <c r="AT84"/>
  <c r="AJ84"/>
  <c r="Z84"/>
  <c r="AC84" s="1"/>
  <c r="P84"/>
  <c r="F84"/>
  <c r="LD84" s="1"/>
  <c r="KT83"/>
  <c r="KJ83"/>
  <c r="JZ83"/>
  <c r="JP83"/>
  <c r="JF83"/>
  <c r="IV83"/>
  <c r="IL83"/>
  <c r="IB83"/>
  <c r="HR83"/>
  <c r="HH83"/>
  <c r="GX83"/>
  <c r="GN83"/>
  <c r="GD83"/>
  <c r="FT83"/>
  <c r="FJ83"/>
  <c r="EZ83"/>
  <c r="EP83"/>
  <c r="EF83"/>
  <c r="DV83"/>
  <c r="DL83"/>
  <c r="DB83"/>
  <c r="CR83"/>
  <c r="CH83"/>
  <c r="BX83"/>
  <c r="BN83"/>
  <c r="BD83"/>
  <c r="AT83"/>
  <c r="AJ83"/>
  <c r="Z83"/>
  <c r="P83"/>
  <c r="F83"/>
  <c r="KT82"/>
  <c r="KW82" s="1"/>
  <c r="KJ82"/>
  <c r="KM82" s="1"/>
  <c r="JZ82"/>
  <c r="KC82" s="1"/>
  <c r="JP82"/>
  <c r="JF82"/>
  <c r="JI82" s="1"/>
  <c r="IV82"/>
  <c r="IY82" s="1"/>
  <c r="IL82"/>
  <c r="IO82" s="1"/>
  <c r="IB82"/>
  <c r="HR82"/>
  <c r="HU82" s="1"/>
  <c r="HH82"/>
  <c r="GX82"/>
  <c r="HA82" s="1"/>
  <c r="GN82"/>
  <c r="GD82"/>
  <c r="FT82"/>
  <c r="FJ82"/>
  <c r="FM82" s="1"/>
  <c r="EZ82"/>
  <c r="ES82"/>
  <c r="EP82"/>
  <c r="EF82"/>
  <c r="DV82"/>
  <c r="DL82"/>
  <c r="DB82"/>
  <c r="DE82" s="1"/>
  <c r="CR82"/>
  <c r="CH82"/>
  <c r="CK82" s="1"/>
  <c r="BX82"/>
  <c r="CA82" s="1"/>
  <c r="BN82"/>
  <c r="BQ82" s="1"/>
  <c r="BD82"/>
  <c r="BG82" s="1"/>
  <c r="AT82"/>
  <c r="AJ82"/>
  <c r="AM82" s="1"/>
  <c r="Z82"/>
  <c r="AC82" s="1"/>
  <c r="P82"/>
  <c r="S82" s="1"/>
  <c r="F82"/>
  <c r="KT81"/>
  <c r="KJ81"/>
  <c r="JZ81"/>
  <c r="JP81"/>
  <c r="JF81"/>
  <c r="IV81"/>
  <c r="IL81"/>
  <c r="IB81"/>
  <c r="HR81"/>
  <c r="HH81"/>
  <c r="GX81"/>
  <c r="GN81"/>
  <c r="GD81"/>
  <c r="FT81"/>
  <c r="FJ81"/>
  <c r="EZ81"/>
  <c r="EP81"/>
  <c r="EF81"/>
  <c r="DV81"/>
  <c r="DL81"/>
  <c r="DB81"/>
  <c r="CR81"/>
  <c r="CH81"/>
  <c r="BX81"/>
  <c r="BN81"/>
  <c r="BD81"/>
  <c r="AT81"/>
  <c r="AJ81"/>
  <c r="Z81"/>
  <c r="P81"/>
  <c r="F81"/>
  <c r="KT80"/>
  <c r="KW80" s="1"/>
  <c r="KJ80"/>
  <c r="JZ80"/>
  <c r="JP80"/>
  <c r="JF80"/>
  <c r="IV80"/>
  <c r="IL80"/>
  <c r="IB80"/>
  <c r="HR80"/>
  <c r="HH80"/>
  <c r="GX80"/>
  <c r="GN80"/>
  <c r="GD80"/>
  <c r="FT80"/>
  <c r="FJ80"/>
  <c r="EZ80"/>
  <c r="EP80"/>
  <c r="EF80"/>
  <c r="DV80"/>
  <c r="DL80"/>
  <c r="DO80" s="1"/>
  <c r="DB80"/>
  <c r="CR80"/>
  <c r="CH80"/>
  <c r="BX80"/>
  <c r="BN80"/>
  <c r="BD80"/>
  <c r="AT80"/>
  <c r="AJ80"/>
  <c r="Z80"/>
  <c r="P80"/>
  <c r="F80"/>
  <c r="KT78"/>
  <c r="KJ78"/>
  <c r="JZ78"/>
  <c r="JP78"/>
  <c r="JF78"/>
  <c r="IV78"/>
  <c r="IL78"/>
  <c r="IB78"/>
  <c r="HR78"/>
  <c r="HH78"/>
  <c r="GX78"/>
  <c r="GN78"/>
  <c r="GD78"/>
  <c r="FT78"/>
  <c r="FJ78"/>
  <c r="EZ78"/>
  <c r="EP78"/>
  <c r="EF78"/>
  <c r="DV78"/>
  <c r="DL78"/>
  <c r="DB78"/>
  <c r="CR78"/>
  <c r="CH78"/>
  <c r="BX78"/>
  <c r="BN78"/>
  <c r="BD78"/>
  <c r="AT78"/>
  <c r="AJ78"/>
  <c r="Z78"/>
  <c r="P78"/>
  <c r="F78"/>
  <c r="KT77"/>
  <c r="KW77" s="1"/>
  <c r="KJ77"/>
  <c r="KM77" s="1"/>
  <c r="JZ77"/>
  <c r="KC77" s="1"/>
  <c r="JP77"/>
  <c r="JS77" s="1"/>
  <c r="JF77"/>
  <c r="JI77" s="1"/>
  <c r="IV77"/>
  <c r="IY77" s="1"/>
  <c r="IL77"/>
  <c r="IO77" s="1"/>
  <c r="IB77"/>
  <c r="IE77" s="1"/>
  <c r="HR77"/>
  <c r="HU77" s="1"/>
  <c r="HH77"/>
  <c r="HK77" s="1"/>
  <c r="GX77"/>
  <c r="HA77" s="1"/>
  <c r="GN77"/>
  <c r="GQ77" s="1"/>
  <c r="GD77"/>
  <c r="GG77" s="1"/>
  <c r="FT77"/>
  <c r="FW77" s="1"/>
  <c r="FJ77"/>
  <c r="FM77" s="1"/>
  <c r="EZ77"/>
  <c r="FC77" s="1"/>
  <c r="EP77"/>
  <c r="ES77" s="1"/>
  <c r="EF77"/>
  <c r="EI77" s="1"/>
  <c r="DV77"/>
  <c r="DY77" s="1"/>
  <c r="DL77"/>
  <c r="DO77" s="1"/>
  <c r="DB77"/>
  <c r="DE77" s="1"/>
  <c r="CR77"/>
  <c r="CU77" s="1"/>
  <c r="CH77"/>
  <c r="CK77" s="1"/>
  <c r="BX77"/>
  <c r="CA77" s="1"/>
  <c r="BN77"/>
  <c r="BQ77" s="1"/>
  <c r="BD77"/>
  <c r="BG77" s="1"/>
  <c r="AT77"/>
  <c r="AW77" s="1"/>
  <c r="AJ77"/>
  <c r="AM77" s="1"/>
  <c r="Z77"/>
  <c r="AC77" s="1"/>
  <c r="P77"/>
  <c r="S77" s="1"/>
  <c r="F77"/>
  <c r="KT76"/>
  <c r="KJ76"/>
  <c r="JZ76"/>
  <c r="JP76"/>
  <c r="JF76"/>
  <c r="IV76"/>
  <c r="IL76"/>
  <c r="IB76"/>
  <c r="HR76"/>
  <c r="HH76"/>
  <c r="GX76"/>
  <c r="GN76"/>
  <c r="GD76"/>
  <c r="FT76"/>
  <c r="FJ76"/>
  <c r="EZ76"/>
  <c r="EP76"/>
  <c r="EF76"/>
  <c r="DV76"/>
  <c r="DL76"/>
  <c r="DB76"/>
  <c r="CR76"/>
  <c r="CH76"/>
  <c r="BX76"/>
  <c r="BN76"/>
  <c r="BD76"/>
  <c r="AT76"/>
  <c r="AJ76"/>
  <c r="Z76"/>
  <c r="P76"/>
  <c r="F76"/>
  <c r="KT75"/>
  <c r="KW75" s="1"/>
  <c r="KJ75"/>
  <c r="KM75" s="1"/>
  <c r="JZ75"/>
  <c r="KC75" s="1"/>
  <c r="JP75"/>
  <c r="JS75" s="1"/>
  <c r="JF75"/>
  <c r="JI75" s="1"/>
  <c r="IV75"/>
  <c r="IY75" s="1"/>
  <c r="IL75"/>
  <c r="IO75" s="1"/>
  <c r="IB75"/>
  <c r="IE75" s="1"/>
  <c r="HR75"/>
  <c r="HU75" s="1"/>
  <c r="HH75"/>
  <c r="HK75" s="1"/>
  <c r="GX75"/>
  <c r="HA75" s="1"/>
  <c r="GN75"/>
  <c r="GQ75" s="1"/>
  <c r="GD75"/>
  <c r="GG75" s="1"/>
  <c r="FT75"/>
  <c r="FW75" s="1"/>
  <c r="FJ75"/>
  <c r="FM75" s="1"/>
  <c r="EZ75"/>
  <c r="FC75" s="1"/>
  <c r="EP75"/>
  <c r="ES75" s="1"/>
  <c r="EF75"/>
  <c r="EI75" s="1"/>
  <c r="DV75"/>
  <c r="DY75" s="1"/>
  <c r="DL75"/>
  <c r="DO75" s="1"/>
  <c r="DB75"/>
  <c r="DE75" s="1"/>
  <c r="CR75"/>
  <c r="CU75" s="1"/>
  <c r="CH75"/>
  <c r="CK75" s="1"/>
  <c r="BX75"/>
  <c r="CA75" s="1"/>
  <c r="BN75"/>
  <c r="BQ75" s="1"/>
  <c r="BD75"/>
  <c r="BG75" s="1"/>
  <c r="AT75"/>
  <c r="AW75" s="1"/>
  <c r="AJ75"/>
  <c r="AM75" s="1"/>
  <c r="Z75"/>
  <c r="AC75" s="1"/>
  <c r="P75"/>
  <c r="S75" s="1"/>
  <c r="F75"/>
  <c r="I75" s="1"/>
  <c r="KT74"/>
  <c r="KJ74"/>
  <c r="JZ74"/>
  <c r="JP74"/>
  <c r="JF74"/>
  <c r="IV74"/>
  <c r="IL74"/>
  <c r="IB74"/>
  <c r="HR74"/>
  <c r="HH74"/>
  <c r="GX74"/>
  <c r="GN74"/>
  <c r="GD74"/>
  <c r="FT74"/>
  <c r="FJ74"/>
  <c r="EZ74"/>
  <c r="EP74"/>
  <c r="EF74"/>
  <c r="DV74"/>
  <c r="DL74"/>
  <c r="DB74"/>
  <c r="CR74"/>
  <c r="CH74"/>
  <c r="BX74"/>
  <c r="BN74"/>
  <c r="BD74"/>
  <c r="AT74"/>
  <c r="AJ74"/>
  <c r="Z74"/>
  <c r="P74"/>
  <c r="F74"/>
  <c r="KT73"/>
  <c r="KW73" s="1"/>
  <c r="KJ73"/>
  <c r="KM73" s="1"/>
  <c r="JZ73"/>
  <c r="JP73"/>
  <c r="JF73"/>
  <c r="IV73"/>
  <c r="IL73"/>
  <c r="IB73"/>
  <c r="HR73"/>
  <c r="HH73"/>
  <c r="GX73"/>
  <c r="GN73"/>
  <c r="GD73"/>
  <c r="FT73"/>
  <c r="FJ73"/>
  <c r="EZ73"/>
  <c r="EP73"/>
  <c r="EF73"/>
  <c r="DV73"/>
  <c r="DL73"/>
  <c r="DB73"/>
  <c r="CR73"/>
  <c r="CH73"/>
  <c r="BX73"/>
  <c r="BN73"/>
  <c r="BD73"/>
  <c r="AT73"/>
  <c r="AJ73"/>
  <c r="Z73"/>
  <c r="P73"/>
  <c r="F73"/>
  <c r="KT72"/>
  <c r="KW72" s="1"/>
  <c r="KJ72"/>
  <c r="KM72" s="1"/>
  <c r="JZ72"/>
  <c r="KC72" s="1"/>
  <c r="JP72"/>
  <c r="JS72" s="1"/>
  <c r="JF72"/>
  <c r="JI72" s="1"/>
  <c r="IV72"/>
  <c r="IY72" s="1"/>
  <c r="IL72"/>
  <c r="IO72" s="1"/>
  <c r="IB72"/>
  <c r="IE72" s="1"/>
  <c r="HR72"/>
  <c r="HU72" s="1"/>
  <c r="HH72"/>
  <c r="HK72" s="1"/>
  <c r="GX72"/>
  <c r="HA72" s="1"/>
  <c r="GN72"/>
  <c r="GQ72" s="1"/>
  <c r="GD72"/>
  <c r="GG72" s="1"/>
  <c r="FT72"/>
  <c r="FW72" s="1"/>
  <c r="FJ72"/>
  <c r="FM72" s="1"/>
  <c r="EZ72"/>
  <c r="FC72" s="1"/>
  <c r="EP72"/>
  <c r="ES72" s="1"/>
  <c r="EF72"/>
  <c r="EI72" s="1"/>
  <c r="DV72"/>
  <c r="DY72" s="1"/>
  <c r="DL72"/>
  <c r="DO72" s="1"/>
  <c r="DB72"/>
  <c r="DE72" s="1"/>
  <c r="CR72"/>
  <c r="CU72" s="1"/>
  <c r="CH72"/>
  <c r="CK72" s="1"/>
  <c r="BX72"/>
  <c r="CA72" s="1"/>
  <c r="BN72"/>
  <c r="BQ72" s="1"/>
  <c r="BD72"/>
  <c r="BG72" s="1"/>
  <c r="AT72"/>
  <c r="AW72" s="1"/>
  <c r="AJ72"/>
  <c r="AM72" s="1"/>
  <c r="Z72"/>
  <c r="AC72" s="1"/>
  <c r="P72"/>
  <c r="S72" s="1"/>
  <c r="F72"/>
  <c r="KT71"/>
  <c r="KJ71"/>
  <c r="KJ68" s="1"/>
  <c r="JZ71"/>
  <c r="JP71"/>
  <c r="JF71"/>
  <c r="IV71"/>
  <c r="IV68" s="1"/>
  <c r="IL71"/>
  <c r="IB71"/>
  <c r="IB68" s="1"/>
  <c r="HR71"/>
  <c r="HH71"/>
  <c r="GX71"/>
  <c r="GN71"/>
  <c r="GN68" s="1"/>
  <c r="GD71"/>
  <c r="FT71"/>
  <c r="FJ71"/>
  <c r="EZ71"/>
  <c r="EP71"/>
  <c r="EF71"/>
  <c r="DV71"/>
  <c r="DL71"/>
  <c r="DB71"/>
  <c r="CR71"/>
  <c r="CH71"/>
  <c r="BX71"/>
  <c r="BN71"/>
  <c r="BD71"/>
  <c r="AT71"/>
  <c r="AJ71"/>
  <c r="Z71"/>
  <c r="P71"/>
  <c r="F71"/>
  <c r="LK68"/>
  <c r="LF68"/>
  <c r="KX68"/>
  <c r="KX90" s="1"/>
  <c r="KN68"/>
  <c r="KN87" s="1"/>
  <c r="KD68"/>
  <c r="KD90" s="1"/>
  <c r="JT68"/>
  <c r="JT87" s="1"/>
  <c r="JP68"/>
  <c r="JJ68"/>
  <c r="JJ94" s="1"/>
  <c r="IZ68"/>
  <c r="IZ87" s="1"/>
  <c r="IP68"/>
  <c r="IP96" s="1"/>
  <c r="IF68"/>
  <c r="IF87" s="1"/>
  <c r="HV68"/>
  <c r="HV94" s="1"/>
  <c r="HL68"/>
  <c r="HL87" s="1"/>
  <c r="HH68"/>
  <c r="HB68"/>
  <c r="HB96" s="1"/>
  <c r="GR68"/>
  <c r="GR87" s="1"/>
  <c r="GH68"/>
  <c r="GH87" s="1"/>
  <c r="FX68"/>
  <c r="FX87" s="1"/>
  <c r="FT68"/>
  <c r="FN68"/>
  <c r="FN96" s="1"/>
  <c r="FD68"/>
  <c r="FD87" s="1"/>
  <c r="ET68"/>
  <c r="ET90" s="1"/>
  <c r="EJ68"/>
  <c r="EJ87" s="1"/>
  <c r="DZ68"/>
  <c r="DZ96" s="1"/>
  <c r="DP68"/>
  <c r="DP87" s="1"/>
  <c r="DL68"/>
  <c r="DF68"/>
  <c r="DF90" s="1"/>
  <c r="CV68"/>
  <c r="CV87" s="1"/>
  <c r="CL68"/>
  <c r="CL96" s="1"/>
  <c r="CB68"/>
  <c r="CB87" s="1"/>
  <c r="BX68"/>
  <c r="BR68"/>
  <c r="BR90" s="1"/>
  <c r="BH68"/>
  <c r="BH87" s="1"/>
  <c r="AX68"/>
  <c r="AX96" s="1"/>
  <c r="AN68"/>
  <c r="AN87" s="1"/>
  <c r="AJ68"/>
  <c r="AD68"/>
  <c r="AD90" s="1"/>
  <c r="T68"/>
  <c r="T87" s="1"/>
  <c r="J68"/>
  <c r="J94" s="1"/>
  <c r="KT67"/>
  <c r="KJ67"/>
  <c r="JZ67"/>
  <c r="JP67"/>
  <c r="JF67"/>
  <c r="IV67"/>
  <c r="IL67"/>
  <c r="IB67"/>
  <c r="HR67"/>
  <c r="HH67"/>
  <c r="GX67"/>
  <c r="GN67"/>
  <c r="GD67"/>
  <c r="FT67"/>
  <c r="FJ67"/>
  <c r="EZ67"/>
  <c r="EP67"/>
  <c r="EF67"/>
  <c r="DV67"/>
  <c r="DL67"/>
  <c r="DB67"/>
  <c r="CR67"/>
  <c r="CH67"/>
  <c r="BX67"/>
  <c r="BN67"/>
  <c r="BD67"/>
  <c r="AT67"/>
  <c r="AJ67"/>
  <c r="Z67"/>
  <c r="P67"/>
  <c r="F67"/>
  <c r="KW66"/>
  <c r="KT66"/>
  <c r="KJ66"/>
  <c r="KM66" s="1"/>
  <c r="JZ66"/>
  <c r="KC66" s="1"/>
  <c r="JP66"/>
  <c r="JS66" s="1"/>
  <c r="JF66"/>
  <c r="JI66" s="1"/>
  <c r="IV66"/>
  <c r="IY66" s="1"/>
  <c r="IL66"/>
  <c r="IO66" s="1"/>
  <c r="IB66"/>
  <c r="IE66" s="1"/>
  <c r="HR66"/>
  <c r="HU66" s="1"/>
  <c r="HH66"/>
  <c r="HK66" s="1"/>
  <c r="GX66"/>
  <c r="HA66" s="1"/>
  <c r="GN66"/>
  <c r="GQ66" s="1"/>
  <c r="GD66"/>
  <c r="GG66" s="1"/>
  <c r="FT66"/>
  <c r="FW66" s="1"/>
  <c r="FJ66"/>
  <c r="FM66" s="1"/>
  <c r="EZ66"/>
  <c r="FC66" s="1"/>
  <c r="EP66"/>
  <c r="ES66" s="1"/>
  <c r="EF66"/>
  <c r="EI66" s="1"/>
  <c r="DV66"/>
  <c r="DY66" s="1"/>
  <c r="DL66"/>
  <c r="DB66"/>
  <c r="DE66" s="1"/>
  <c r="CR66"/>
  <c r="CU66" s="1"/>
  <c r="CH66"/>
  <c r="CK66" s="1"/>
  <c r="BX66"/>
  <c r="CA66" s="1"/>
  <c r="BN66"/>
  <c r="BQ66" s="1"/>
  <c r="BD66"/>
  <c r="BG66" s="1"/>
  <c r="AT66"/>
  <c r="AW66" s="1"/>
  <c r="AJ66"/>
  <c r="AM66" s="1"/>
  <c r="Z66"/>
  <c r="AC66" s="1"/>
  <c r="P66"/>
  <c r="S66" s="1"/>
  <c r="F66"/>
  <c r="KT65"/>
  <c r="KJ65"/>
  <c r="JZ65"/>
  <c r="JP65"/>
  <c r="JF65"/>
  <c r="IV65"/>
  <c r="IL65"/>
  <c r="IB65"/>
  <c r="HR65"/>
  <c r="HH65"/>
  <c r="GX65"/>
  <c r="GN65"/>
  <c r="GD65"/>
  <c r="FT65"/>
  <c r="FJ65"/>
  <c r="EZ65"/>
  <c r="EP65"/>
  <c r="EF65"/>
  <c r="DV65"/>
  <c r="DL65"/>
  <c r="DB65"/>
  <c r="CR65"/>
  <c r="CH65"/>
  <c r="BX65"/>
  <c r="BN65"/>
  <c r="BD65"/>
  <c r="AT65"/>
  <c r="AJ65"/>
  <c r="Z65"/>
  <c r="P65"/>
  <c r="F65"/>
  <c r="KT64"/>
  <c r="KW64" s="1"/>
  <c r="KJ64"/>
  <c r="JZ64"/>
  <c r="KC64" s="1"/>
  <c r="JP64"/>
  <c r="JF64"/>
  <c r="JI64" s="1"/>
  <c r="IV64"/>
  <c r="IY64" s="1"/>
  <c r="IL64"/>
  <c r="IB64"/>
  <c r="IE64" s="1"/>
  <c r="HR64"/>
  <c r="HU64" s="1"/>
  <c r="HH64"/>
  <c r="GX64"/>
  <c r="GN64"/>
  <c r="GQ64" s="1"/>
  <c r="GD64"/>
  <c r="GG64" s="1"/>
  <c r="FT64"/>
  <c r="FJ64"/>
  <c r="FM64" s="1"/>
  <c r="EZ64"/>
  <c r="EP64"/>
  <c r="ES64" s="1"/>
  <c r="EF64"/>
  <c r="EI64" s="1"/>
  <c r="DV64"/>
  <c r="DY64" s="1"/>
  <c r="DL64"/>
  <c r="DO64" s="1"/>
  <c r="DB64"/>
  <c r="CR64"/>
  <c r="CU64" s="1"/>
  <c r="CH64"/>
  <c r="CK64" s="1"/>
  <c r="BX64"/>
  <c r="BN64"/>
  <c r="BQ64" s="1"/>
  <c r="BD64"/>
  <c r="BG64" s="1"/>
  <c r="AT64"/>
  <c r="AJ64"/>
  <c r="Z64"/>
  <c r="P64"/>
  <c r="S64" s="1"/>
  <c r="F64"/>
  <c r="LD64" s="1"/>
  <c r="KT63"/>
  <c r="KJ63"/>
  <c r="JZ63"/>
  <c r="JP63"/>
  <c r="JF63"/>
  <c r="IV63"/>
  <c r="IL63"/>
  <c r="IB63"/>
  <c r="HR63"/>
  <c r="HH63"/>
  <c r="GX63"/>
  <c r="GN63"/>
  <c r="GD63"/>
  <c r="FT63"/>
  <c r="FJ63"/>
  <c r="EZ63"/>
  <c r="EP63"/>
  <c r="EF63"/>
  <c r="DV63"/>
  <c r="DL63"/>
  <c r="DB63"/>
  <c r="CR63"/>
  <c r="CH63"/>
  <c r="BX63"/>
  <c r="BN63"/>
  <c r="BD63"/>
  <c r="AT63"/>
  <c r="AJ63"/>
  <c r="Z63"/>
  <c r="P63"/>
  <c r="F63"/>
  <c r="KT62"/>
  <c r="KW62" s="1"/>
  <c r="KJ62"/>
  <c r="KM62" s="1"/>
  <c r="JZ62"/>
  <c r="KC62" s="1"/>
  <c r="JP62"/>
  <c r="JS62" s="1"/>
  <c r="JF62"/>
  <c r="JI62" s="1"/>
  <c r="IV62"/>
  <c r="IY62" s="1"/>
  <c r="IL62"/>
  <c r="IO62" s="1"/>
  <c r="IB62"/>
  <c r="IE62" s="1"/>
  <c r="HR62"/>
  <c r="HU62" s="1"/>
  <c r="HH62"/>
  <c r="HK62" s="1"/>
  <c r="GX62"/>
  <c r="HA62" s="1"/>
  <c r="GN62"/>
  <c r="GQ62" s="1"/>
  <c r="GD62"/>
  <c r="GG62" s="1"/>
  <c r="FT62"/>
  <c r="FW62" s="1"/>
  <c r="FJ62"/>
  <c r="FM62" s="1"/>
  <c r="EZ62"/>
  <c r="FC62" s="1"/>
  <c r="EP62"/>
  <c r="ES62" s="1"/>
  <c r="EF62"/>
  <c r="EI62" s="1"/>
  <c r="DV62"/>
  <c r="DY62" s="1"/>
  <c r="DL62"/>
  <c r="DO62" s="1"/>
  <c r="DB62"/>
  <c r="DE62" s="1"/>
  <c r="CR62"/>
  <c r="CU62" s="1"/>
  <c r="CH62"/>
  <c r="CK62" s="1"/>
  <c r="BX62"/>
  <c r="CA62" s="1"/>
  <c r="BN62"/>
  <c r="BQ62" s="1"/>
  <c r="BD62"/>
  <c r="BG62" s="1"/>
  <c r="AT62"/>
  <c r="AW62" s="1"/>
  <c r="AJ62"/>
  <c r="AM62" s="1"/>
  <c r="Z62"/>
  <c r="AC62" s="1"/>
  <c r="P62"/>
  <c r="S62" s="1"/>
  <c r="F62"/>
  <c r="KT61"/>
  <c r="KJ61"/>
  <c r="JZ61"/>
  <c r="JP61"/>
  <c r="JF61"/>
  <c r="IV61"/>
  <c r="IL61"/>
  <c r="IB61"/>
  <c r="HR61"/>
  <c r="HH61"/>
  <c r="GX61"/>
  <c r="GN61"/>
  <c r="GD61"/>
  <c r="FT61"/>
  <c r="FJ61"/>
  <c r="EZ61"/>
  <c r="EP61"/>
  <c r="EF61"/>
  <c r="DV61"/>
  <c r="DL61"/>
  <c r="DB61"/>
  <c r="CR61"/>
  <c r="CH61"/>
  <c r="BX61"/>
  <c r="BN61"/>
  <c r="BD61"/>
  <c r="AT61"/>
  <c r="AJ61"/>
  <c r="Z61"/>
  <c r="P61"/>
  <c r="F61"/>
  <c r="KT60"/>
  <c r="KW60" s="1"/>
  <c r="KJ60"/>
  <c r="JZ60"/>
  <c r="JP60"/>
  <c r="JF60"/>
  <c r="IV60"/>
  <c r="IL60"/>
  <c r="IB60"/>
  <c r="HR60"/>
  <c r="HH60"/>
  <c r="GX60"/>
  <c r="GN60"/>
  <c r="GD60"/>
  <c r="FT60"/>
  <c r="FJ60"/>
  <c r="EZ60"/>
  <c r="EP60"/>
  <c r="EF60"/>
  <c r="DV60"/>
  <c r="DL60"/>
  <c r="DO60" s="1"/>
  <c r="DB60"/>
  <c r="CR60"/>
  <c r="CH60"/>
  <c r="BX60"/>
  <c r="BN60"/>
  <c r="BD60"/>
  <c r="AT60"/>
  <c r="AJ60"/>
  <c r="Z60"/>
  <c r="P60"/>
  <c r="F60"/>
  <c r="KT58"/>
  <c r="KJ58"/>
  <c r="JZ58"/>
  <c r="JP58"/>
  <c r="JF58"/>
  <c r="IV58"/>
  <c r="IL58"/>
  <c r="IB58"/>
  <c r="HR58"/>
  <c r="HH58"/>
  <c r="GX58"/>
  <c r="GN58"/>
  <c r="GD58"/>
  <c r="FT58"/>
  <c r="FJ58"/>
  <c r="EZ58"/>
  <c r="EP58"/>
  <c r="EF58"/>
  <c r="DV58"/>
  <c r="DL58"/>
  <c r="DB58"/>
  <c r="CR58"/>
  <c r="CH58"/>
  <c r="BX58"/>
  <c r="BN58"/>
  <c r="BD58"/>
  <c r="AT58"/>
  <c r="AJ58"/>
  <c r="Z58"/>
  <c r="P58"/>
  <c r="F58"/>
  <c r="KT57"/>
  <c r="KW57" s="1"/>
  <c r="KJ57"/>
  <c r="KM57" s="1"/>
  <c r="JZ57"/>
  <c r="KC57" s="1"/>
  <c r="JP57"/>
  <c r="JS57" s="1"/>
  <c r="JF57"/>
  <c r="JI57" s="1"/>
  <c r="IV57"/>
  <c r="IY57" s="1"/>
  <c r="IL57"/>
  <c r="IO57" s="1"/>
  <c r="IB57"/>
  <c r="IE57" s="1"/>
  <c r="HR57"/>
  <c r="HU57" s="1"/>
  <c r="HH57"/>
  <c r="HK57" s="1"/>
  <c r="GX57"/>
  <c r="HA57" s="1"/>
  <c r="GN57"/>
  <c r="GQ57" s="1"/>
  <c r="GD57"/>
  <c r="GG57" s="1"/>
  <c r="FT57"/>
  <c r="FW57" s="1"/>
  <c r="FJ57"/>
  <c r="FM57" s="1"/>
  <c r="EZ57"/>
  <c r="FC57" s="1"/>
  <c r="EP57"/>
  <c r="ES57" s="1"/>
  <c r="EF57"/>
  <c r="EI57" s="1"/>
  <c r="DV57"/>
  <c r="DY57" s="1"/>
  <c r="DL57"/>
  <c r="DB57"/>
  <c r="DE57" s="1"/>
  <c r="CR57"/>
  <c r="CU57" s="1"/>
  <c r="CH57"/>
  <c r="CK57" s="1"/>
  <c r="BX57"/>
  <c r="CA57" s="1"/>
  <c r="BN57"/>
  <c r="BQ57" s="1"/>
  <c r="BD57"/>
  <c r="BG57" s="1"/>
  <c r="AT57"/>
  <c r="AW57" s="1"/>
  <c r="AJ57"/>
  <c r="AM57" s="1"/>
  <c r="Z57"/>
  <c r="AC57" s="1"/>
  <c r="P57"/>
  <c r="S57" s="1"/>
  <c r="F57"/>
  <c r="KT56"/>
  <c r="KJ56"/>
  <c r="JZ56"/>
  <c r="JP56"/>
  <c r="JF56"/>
  <c r="IV56"/>
  <c r="IL56"/>
  <c r="IB56"/>
  <c r="HR56"/>
  <c r="HH56"/>
  <c r="GX56"/>
  <c r="GN56"/>
  <c r="GD56"/>
  <c r="FT56"/>
  <c r="FJ56"/>
  <c r="EZ56"/>
  <c r="EP56"/>
  <c r="EF56"/>
  <c r="DV56"/>
  <c r="DL56"/>
  <c r="DB56"/>
  <c r="CR56"/>
  <c r="CH56"/>
  <c r="BX56"/>
  <c r="BN56"/>
  <c r="BD56"/>
  <c r="AT56"/>
  <c r="AJ56"/>
  <c r="Z56"/>
  <c r="P56"/>
  <c r="F56"/>
  <c r="KT55"/>
  <c r="KW55" s="1"/>
  <c r="KJ55"/>
  <c r="JZ55"/>
  <c r="KC55" s="1"/>
  <c r="JP55"/>
  <c r="JF55"/>
  <c r="IV55"/>
  <c r="IL55"/>
  <c r="IB55"/>
  <c r="HR55"/>
  <c r="HH55"/>
  <c r="GX55"/>
  <c r="GN55"/>
  <c r="GD55"/>
  <c r="FT55"/>
  <c r="FJ55"/>
  <c r="EZ55"/>
  <c r="EP55"/>
  <c r="EF55"/>
  <c r="DV55"/>
  <c r="DL55"/>
  <c r="DO55" s="1"/>
  <c r="DB55"/>
  <c r="DE55" s="1"/>
  <c r="CR55"/>
  <c r="CH55"/>
  <c r="CK55" s="1"/>
  <c r="BX55"/>
  <c r="CA55" s="1"/>
  <c r="BN55"/>
  <c r="BD55"/>
  <c r="BG55" s="1"/>
  <c r="AT55"/>
  <c r="AJ55"/>
  <c r="Z55"/>
  <c r="AC55" s="1"/>
  <c r="P55"/>
  <c r="F55"/>
  <c r="KT54"/>
  <c r="KJ54"/>
  <c r="JZ54"/>
  <c r="JP54"/>
  <c r="JF54"/>
  <c r="IV54"/>
  <c r="IL54"/>
  <c r="IB54"/>
  <c r="HR54"/>
  <c r="HH54"/>
  <c r="GX54"/>
  <c r="GN54"/>
  <c r="GD54"/>
  <c r="FT54"/>
  <c r="FJ54"/>
  <c r="EZ54"/>
  <c r="EP54"/>
  <c r="EF54"/>
  <c r="DV54"/>
  <c r="DL54"/>
  <c r="DB54"/>
  <c r="CR54"/>
  <c r="CH54"/>
  <c r="BX54"/>
  <c r="BN54"/>
  <c r="BD54"/>
  <c r="AT54"/>
  <c r="AJ54"/>
  <c r="Z54"/>
  <c r="P54"/>
  <c r="F54"/>
  <c r="KT53"/>
  <c r="KW53" s="1"/>
  <c r="KJ53"/>
  <c r="KM53" s="1"/>
  <c r="JZ53"/>
  <c r="KC53" s="1"/>
  <c r="JP53"/>
  <c r="JF53"/>
  <c r="JI53" s="1"/>
  <c r="IV53"/>
  <c r="IY53" s="1"/>
  <c r="IL53"/>
  <c r="IO53" s="1"/>
  <c r="IB53"/>
  <c r="HR53"/>
  <c r="HU53" s="1"/>
  <c r="HH53"/>
  <c r="GX53"/>
  <c r="HA53" s="1"/>
  <c r="GN53"/>
  <c r="GD53"/>
  <c r="FT53"/>
  <c r="FJ53"/>
  <c r="FM53" s="1"/>
  <c r="EZ53"/>
  <c r="EP53"/>
  <c r="ES53" s="1"/>
  <c r="EF53"/>
  <c r="DV53"/>
  <c r="DL53"/>
  <c r="DB53"/>
  <c r="DE53" s="1"/>
  <c r="CR53"/>
  <c r="CH53"/>
  <c r="CK53" s="1"/>
  <c r="BX53"/>
  <c r="CA53" s="1"/>
  <c r="BN53"/>
  <c r="BQ53" s="1"/>
  <c r="BD53"/>
  <c r="BG53" s="1"/>
  <c r="AT53"/>
  <c r="AJ53"/>
  <c r="AM53" s="1"/>
  <c r="Z53"/>
  <c r="AC53" s="1"/>
  <c r="P53"/>
  <c r="S53" s="1"/>
  <c r="F53"/>
  <c r="LD53" s="1"/>
  <c r="KT52"/>
  <c r="KJ52"/>
  <c r="JZ52"/>
  <c r="JP52"/>
  <c r="JF52"/>
  <c r="IV52"/>
  <c r="IL52"/>
  <c r="IB52"/>
  <c r="HR52"/>
  <c r="HH52"/>
  <c r="GX52"/>
  <c r="GN52"/>
  <c r="GD52"/>
  <c r="FT52"/>
  <c r="FJ52"/>
  <c r="EZ52"/>
  <c r="EP52"/>
  <c r="EF52"/>
  <c r="DV52"/>
  <c r="DL52"/>
  <c r="DB52"/>
  <c r="CR52"/>
  <c r="CH52"/>
  <c r="BX52"/>
  <c r="BN52"/>
  <c r="BD52"/>
  <c r="AT52"/>
  <c r="AJ52"/>
  <c r="Z52"/>
  <c r="P52"/>
  <c r="F52"/>
  <c r="KW51"/>
  <c r="KT51"/>
  <c r="KJ51"/>
  <c r="JZ51"/>
  <c r="JP51"/>
  <c r="JF51"/>
  <c r="IV51"/>
  <c r="IL51"/>
  <c r="IB51"/>
  <c r="HR51"/>
  <c r="HH51"/>
  <c r="GX51"/>
  <c r="GN51"/>
  <c r="GD51"/>
  <c r="FT51"/>
  <c r="FJ51"/>
  <c r="EZ51"/>
  <c r="EP51"/>
  <c r="EF51"/>
  <c r="DV51"/>
  <c r="DL51"/>
  <c r="DO51" s="1"/>
  <c r="DB51"/>
  <c r="CR51"/>
  <c r="CH51"/>
  <c r="BX51"/>
  <c r="BN51"/>
  <c r="BD51"/>
  <c r="AT51"/>
  <c r="AJ51"/>
  <c r="Z51"/>
  <c r="P51"/>
  <c r="F51"/>
  <c r="KT49"/>
  <c r="KJ49"/>
  <c r="JZ49"/>
  <c r="JP49"/>
  <c r="JF49"/>
  <c r="IV49"/>
  <c r="IL49"/>
  <c r="IB49"/>
  <c r="HR49"/>
  <c r="HH49"/>
  <c r="GX49"/>
  <c r="GN49"/>
  <c r="GD49"/>
  <c r="FT49"/>
  <c r="FJ49"/>
  <c r="EZ49"/>
  <c r="EP49"/>
  <c r="EF49"/>
  <c r="DV49"/>
  <c r="DL49"/>
  <c r="DB49"/>
  <c r="CR49"/>
  <c r="CH49"/>
  <c r="BX49"/>
  <c r="BN49"/>
  <c r="BD49"/>
  <c r="AT49"/>
  <c r="AJ49"/>
  <c r="Z49"/>
  <c r="P49"/>
  <c r="F49"/>
  <c r="KT48"/>
  <c r="KW48" s="1"/>
  <c r="KJ48"/>
  <c r="KM48" s="1"/>
  <c r="JZ48"/>
  <c r="KC48" s="1"/>
  <c r="JP48"/>
  <c r="JS48" s="1"/>
  <c r="JF48"/>
  <c r="JI48" s="1"/>
  <c r="IV48"/>
  <c r="IY48" s="1"/>
  <c r="IL48"/>
  <c r="IO48" s="1"/>
  <c r="IB48"/>
  <c r="IE48" s="1"/>
  <c r="HR48"/>
  <c r="HU48" s="1"/>
  <c r="HH48"/>
  <c r="HK48" s="1"/>
  <c r="GX48"/>
  <c r="HA48" s="1"/>
  <c r="GN48"/>
  <c r="GQ48" s="1"/>
  <c r="GD48"/>
  <c r="GG48" s="1"/>
  <c r="FT48"/>
  <c r="FW48" s="1"/>
  <c r="FJ48"/>
  <c r="FM48" s="1"/>
  <c r="EZ48"/>
  <c r="FC48" s="1"/>
  <c r="EP48"/>
  <c r="ES48" s="1"/>
  <c r="EF48"/>
  <c r="EI48" s="1"/>
  <c r="DV48"/>
  <c r="DY48" s="1"/>
  <c r="DL48"/>
  <c r="DO48" s="1"/>
  <c r="DB48"/>
  <c r="DE48" s="1"/>
  <c r="CR48"/>
  <c r="CU48" s="1"/>
  <c r="CH48"/>
  <c r="CK48" s="1"/>
  <c r="BX48"/>
  <c r="CA48" s="1"/>
  <c r="BN48"/>
  <c r="BQ48" s="1"/>
  <c r="BD48"/>
  <c r="BG48" s="1"/>
  <c r="AT48"/>
  <c r="AW48" s="1"/>
  <c r="AJ48"/>
  <c r="AM48" s="1"/>
  <c r="Z48"/>
  <c r="AC48" s="1"/>
  <c r="P48"/>
  <c r="S48" s="1"/>
  <c r="F48"/>
  <c r="KT47"/>
  <c r="KJ47"/>
  <c r="JZ47"/>
  <c r="JP47"/>
  <c r="JF47"/>
  <c r="IV47"/>
  <c r="IL47"/>
  <c r="IB47"/>
  <c r="HR47"/>
  <c r="HH47"/>
  <c r="GX47"/>
  <c r="GN47"/>
  <c r="GD47"/>
  <c r="FT47"/>
  <c r="FJ47"/>
  <c r="EZ47"/>
  <c r="EP47"/>
  <c r="EF47"/>
  <c r="DV47"/>
  <c r="DL47"/>
  <c r="DB47"/>
  <c r="CR47"/>
  <c r="CH47"/>
  <c r="BX47"/>
  <c r="BN47"/>
  <c r="BD47"/>
  <c r="AT47"/>
  <c r="AJ47"/>
  <c r="Z47"/>
  <c r="P47"/>
  <c r="F47"/>
  <c r="KT46"/>
  <c r="KW46" s="1"/>
  <c r="KJ46"/>
  <c r="KM46" s="1"/>
  <c r="JZ46"/>
  <c r="KC46" s="1"/>
  <c r="JP46"/>
  <c r="JS46" s="1"/>
  <c r="JF46"/>
  <c r="JI46" s="1"/>
  <c r="IV46"/>
  <c r="IY46" s="1"/>
  <c r="IL46"/>
  <c r="IO46" s="1"/>
  <c r="IB46"/>
  <c r="IE46" s="1"/>
  <c r="HR46"/>
  <c r="HU46" s="1"/>
  <c r="HH46"/>
  <c r="HK46" s="1"/>
  <c r="GX46"/>
  <c r="HA46" s="1"/>
  <c r="GN46"/>
  <c r="GQ46" s="1"/>
  <c r="GD46"/>
  <c r="GG46" s="1"/>
  <c r="FT46"/>
  <c r="FW46" s="1"/>
  <c r="FJ46"/>
  <c r="FM46" s="1"/>
  <c r="EZ46"/>
  <c r="FC46" s="1"/>
  <c r="EP46"/>
  <c r="ES46" s="1"/>
  <c r="EF46"/>
  <c r="EI46" s="1"/>
  <c r="DV46"/>
  <c r="DY46" s="1"/>
  <c r="DL46"/>
  <c r="DO46" s="1"/>
  <c r="DB46"/>
  <c r="DE46" s="1"/>
  <c r="CR46"/>
  <c r="CU46" s="1"/>
  <c r="CH46"/>
  <c r="CK46" s="1"/>
  <c r="BX46"/>
  <c r="CA46" s="1"/>
  <c r="BN46"/>
  <c r="BQ46" s="1"/>
  <c r="BD46"/>
  <c r="BG46" s="1"/>
  <c r="AT46"/>
  <c r="AW46" s="1"/>
  <c r="AJ46"/>
  <c r="AM46" s="1"/>
  <c r="Z46"/>
  <c r="AC46" s="1"/>
  <c r="P46"/>
  <c r="S46" s="1"/>
  <c r="F46"/>
  <c r="KT45"/>
  <c r="KJ45"/>
  <c r="JZ45"/>
  <c r="JP45"/>
  <c r="JF45"/>
  <c r="IV45"/>
  <c r="IL45"/>
  <c r="IB45"/>
  <c r="HR45"/>
  <c r="HH45"/>
  <c r="GX45"/>
  <c r="GN45"/>
  <c r="GD45"/>
  <c r="FT45"/>
  <c r="FJ45"/>
  <c r="EZ45"/>
  <c r="EP45"/>
  <c r="EF45"/>
  <c r="DV45"/>
  <c r="DL45"/>
  <c r="DB45"/>
  <c r="CR45"/>
  <c r="CH45"/>
  <c r="BX45"/>
  <c r="BN45"/>
  <c r="BD45"/>
  <c r="AT45"/>
  <c r="AJ45"/>
  <c r="Z45"/>
  <c r="P45"/>
  <c r="F45"/>
  <c r="KT44"/>
  <c r="KW44" s="1"/>
  <c r="KJ44"/>
  <c r="KM44" s="1"/>
  <c r="JZ44"/>
  <c r="KC44" s="1"/>
  <c r="JP44"/>
  <c r="JF44"/>
  <c r="JI44" s="1"/>
  <c r="IV44"/>
  <c r="IY44" s="1"/>
  <c r="IL44"/>
  <c r="IO44" s="1"/>
  <c r="IB44"/>
  <c r="HR44"/>
  <c r="HU44" s="1"/>
  <c r="HH44"/>
  <c r="GX44"/>
  <c r="HA44" s="1"/>
  <c r="GN44"/>
  <c r="GD44"/>
  <c r="FT44"/>
  <c r="FW44" s="1"/>
  <c r="FJ44"/>
  <c r="FM44" s="1"/>
  <c r="EZ44"/>
  <c r="EP44"/>
  <c r="ES44" s="1"/>
  <c r="EF44"/>
  <c r="EI44" s="1"/>
  <c r="DV44"/>
  <c r="DL44"/>
  <c r="DO44" s="1"/>
  <c r="DB44"/>
  <c r="DE44" s="1"/>
  <c r="CR44"/>
  <c r="CH44"/>
  <c r="CK44" s="1"/>
  <c r="BX44"/>
  <c r="CA44" s="1"/>
  <c r="BN44"/>
  <c r="BQ44" s="1"/>
  <c r="BD44"/>
  <c r="BG44" s="1"/>
  <c r="AT44"/>
  <c r="AJ44"/>
  <c r="AM44" s="1"/>
  <c r="Z44"/>
  <c r="AC44" s="1"/>
  <c r="P44"/>
  <c r="S44" s="1"/>
  <c r="F44"/>
  <c r="KT43"/>
  <c r="KJ43"/>
  <c r="JZ43"/>
  <c r="JP43"/>
  <c r="JF43"/>
  <c r="IV43"/>
  <c r="IL43"/>
  <c r="IB43"/>
  <c r="HR43"/>
  <c r="HH43"/>
  <c r="GX43"/>
  <c r="GN43"/>
  <c r="GD43"/>
  <c r="FT43"/>
  <c r="FJ43"/>
  <c r="EZ43"/>
  <c r="EP43"/>
  <c r="EF43"/>
  <c r="DV43"/>
  <c r="DL43"/>
  <c r="DB43"/>
  <c r="CR43"/>
  <c r="CH43"/>
  <c r="BX43"/>
  <c r="BN43"/>
  <c r="BD43"/>
  <c r="AT43"/>
  <c r="AJ43"/>
  <c r="Z43"/>
  <c r="P43"/>
  <c r="F43"/>
  <c r="KT42"/>
  <c r="KW42" s="1"/>
  <c r="KJ42"/>
  <c r="JZ42"/>
  <c r="JP42"/>
  <c r="JF42"/>
  <c r="IV42"/>
  <c r="IL42"/>
  <c r="IB42"/>
  <c r="HR42"/>
  <c r="HH42"/>
  <c r="GX42"/>
  <c r="GN42"/>
  <c r="GD42"/>
  <c r="FT42"/>
  <c r="FJ42"/>
  <c r="EZ42"/>
  <c r="EP42"/>
  <c r="EF42"/>
  <c r="DV42"/>
  <c r="DL42"/>
  <c r="DO42" s="1"/>
  <c r="DB42"/>
  <c r="CR42"/>
  <c r="CH42"/>
  <c r="BX42"/>
  <c r="BN42"/>
  <c r="BD42"/>
  <c r="AT42"/>
  <c r="AJ42"/>
  <c r="Z42"/>
  <c r="P42"/>
  <c r="F42"/>
  <c r="LK39"/>
  <c r="LF39"/>
  <c r="KX39"/>
  <c r="KN39"/>
  <c r="KN66" s="1"/>
  <c r="KD39"/>
  <c r="JT39"/>
  <c r="JT66" s="1"/>
  <c r="JJ39"/>
  <c r="IZ39"/>
  <c r="IZ66" s="1"/>
  <c r="IP39"/>
  <c r="IF39"/>
  <c r="IF66" s="1"/>
  <c r="HV39"/>
  <c r="HL39"/>
  <c r="HL66" s="1"/>
  <c r="HB39"/>
  <c r="GR39"/>
  <c r="GR66" s="1"/>
  <c r="GH39"/>
  <c r="FX39"/>
  <c r="FX66" s="1"/>
  <c r="FN39"/>
  <c r="FD39"/>
  <c r="FD66" s="1"/>
  <c r="ET39"/>
  <c r="EJ39"/>
  <c r="EJ66" s="1"/>
  <c r="DZ39"/>
  <c r="DP39"/>
  <c r="DP66" s="1"/>
  <c r="DF39"/>
  <c r="CV39"/>
  <c r="CV66" s="1"/>
  <c r="CL39"/>
  <c r="CB39"/>
  <c r="CB66" s="1"/>
  <c r="BR39"/>
  <c r="BH39"/>
  <c r="BH66" s="1"/>
  <c r="AX39"/>
  <c r="AN39"/>
  <c r="AN66" s="1"/>
  <c r="AD39"/>
  <c r="T39"/>
  <c r="T66" s="1"/>
  <c r="J39"/>
  <c r="LD38"/>
  <c r="LG38" s="1"/>
  <c r="KW38"/>
  <c r="KM38"/>
  <c r="KC38"/>
  <c r="JS38"/>
  <c r="JI38"/>
  <c r="IY38"/>
  <c r="IO38"/>
  <c r="IE38"/>
  <c r="HU38"/>
  <c r="HK38"/>
  <c r="HA38"/>
  <c r="GQ38"/>
  <c r="GG38"/>
  <c r="FW38"/>
  <c r="FM38"/>
  <c r="FC38"/>
  <c r="ES38"/>
  <c r="EI38"/>
  <c r="DY38"/>
  <c r="DO38"/>
  <c r="DE38"/>
  <c r="CU38"/>
  <c r="CK38"/>
  <c r="CA38"/>
  <c r="BQ38"/>
  <c r="BG38"/>
  <c r="AW38"/>
  <c r="AM38"/>
  <c r="AC38"/>
  <c r="S38"/>
  <c r="I38"/>
  <c r="LD37"/>
  <c r="KW37"/>
  <c r="KM37"/>
  <c r="KC37"/>
  <c r="JS37"/>
  <c r="JI37"/>
  <c r="IY37"/>
  <c r="IO37"/>
  <c r="IE37"/>
  <c r="HU37"/>
  <c r="HK37"/>
  <c r="HA37"/>
  <c r="GQ37"/>
  <c r="GG37"/>
  <c r="FW37"/>
  <c r="FM37"/>
  <c r="FC37"/>
  <c r="ES37"/>
  <c r="EI37"/>
  <c r="DY37"/>
  <c r="DE37"/>
  <c r="CU37"/>
  <c r="CK37"/>
  <c r="CA37"/>
  <c r="BQ37"/>
  <c r="BG37"/>
  <c r="AW37"/>
  <c r="AM37"/>
  <c r="AC37"/>
  <c r="S37"/>
  <c r="LD36"/>
  <c r="KW36"/>
  <c r="KM36"/>
  <c r="KC36"/>
  <c r="JS36"/>
  <c r="JI36"/>
  <c r="IY36"/>
  <c r="IO36"/>
  <c r="IE36"/>
  <c r="HU36"/>
  <c r="HK36"/>
  <c r="HA36"/>
  <c r="GQ36"/>
  <c r="GG36"/>
  <c r="FW36"/>
  <c r="FM36"/>
  <c r="FC36"/>
  <c r="ES36"/>
  <c r="EI36"/>
  <c r="DY36"/>
  <c r="DO36"/>
  <c r="DE36"/>
  <c r="CU36"/>
  <c r="CK36"/>
  <c r="BQ36"/>
  <c r="BG36"/>
  <c r="AW36"/>
  <c r="AC36"/>
  <c r="S36"/>
  <c r="LD35"/>
  <c r="KW35"/>
  <c r="KC35"/>
  <c r="JI35"/>
  <c r="IY35"/>
  <c r="IE35"/>
  <c r="HU35"/>
  <c r="GQ35"/>
  <c r="GG35"/>
  <c r="FM35"/>
  <c r="ES35"/>
  <c r="EI35"/>
  <c r="DY35"/>
  <c r="DO35"/>
  <c r="CU35"/>
  <c r="CK35"/>
  <c r="BQ35"/>
  <c r="BG35"/>
  <c r="S35"/>
  <c r="LD34"/>
  <c r="LG34" s="1"/>
  <c r="KW34"/>
  <c r="KM34"/>
  <c r="KC34"/>
  <c r="JS34"/>
  <c r="JI34"/>
  <c r="IY34"/>
  <c r="IO34"/>
  <c r="IE34"/>
  <c r="HU34"/>
  <c r="HK34"/>
  <c r="HA34"/>
  <c r="GQ34"/>
  <c r="GG34"/>
  <c r="FW34"/>
  <c r="FM34"/>
  <c r="FC34"/>
  <c r="ES34"/>
  <c r="EI34"/>
  <c r="DY34"/>
  <c r="DO34"/>
  <c r="DE34"/>
  <c r="CU34"/>
  <c r="CK34"/>
  <c r="CA34"/>
  <c r="BQ34"/>
  <c r="BG34"/>
  <c r="AW34"/>
  <c r="AM34"/>
  <c r="AC34"/>
  <c r="S34"/>
  <c r="I34"/>
  <c r="LD33"/>
  <c r="LG33" s="1"/>
  <c r="KW33"/>
  <c r="KM33"/>
  <c r="KC33"/>
  <c r="JS33"/>
  <c r="JI33"/>
  <c r="IY33"/>
  <c r="IO33"/>
  <c r="IE33"/>
  <c r="HU33"/>
  <c r="HK33"/>
  <c r="HA33"/>
  <c r="GQ33"/>
  <c r="GG33"/>
  <c r="FW33"/>
  <c r="FM33"/>
  <c r="FC33"/>
  <c r="ES33"/>
  <c r="EI33"/>
  <c r="DY33"/>
  <c r="DO33"/>
  <c r="DE33"/>
  <c r="CU33"/>
  <c r="CK33"/>
  <c r="CA33"/>
  <c r="BQ33"/>
  <c r="BG33"/>
  <c r="AW33"/>
  <c r="AM33"/>
  <c r="AC33"/>
  <c r="S33"/>
  <c r="I33"/>
  <c r="LD32"/>
  <c r="LG32" s="1"/>
  <c r="KW32"/>
  <c r="KM32"/>
  <c r="KC32"/>
  <c r="JS32"/>
  <c r="JI32"/>
  <c r="IY32"/>
  <c r="IO32"/>
  <c r="IE32"/>
  <c r="HU32"/>
  <c r="HK32"/>
  <c r="HA32"/>
  <c r="GQ32"/>
  <c r="GG32"/>
  <c r="FW32"/>
  <c r="FM32"/>
  <c r="FC32"/>
  <c r="ES32"/>
  <c r="EI32"/>
  <c r="DY32"/>
  <c r="DO32"/>
  <c r="DE32"/>
  <c r="CU32"/>
  <c r="CK32"/>
  <c r="CA32"/>
  <c r="BQ32"/>
  <c r="BG32"/>
  <c r="AW32"/>
  <c r="AM32"/>
  <c r="AC32"/>
  <c r="S32"/>
  <c r="I32"/>
  <c r="LD31"/>
  <c r="KW31"/>
  <c r="DO31"/>
  <c r="LD29"/>
  <c r="LG29" s="1"/>
  <c r="KW29"/>
  <c r="KM29"/>
  <c r="KC29"/>
  <c r="JS29"/>
  <c r="JI29"/>
  <c r="IY29"/>
  <c r="IO29"/>
  <c r="IE29"/>
  <c r="HU29"/>
  <c r="HK29"/>
  <c r="HA29"/>
  <c r="GQ29"/>
  <c r="GG29"/>
  <c r="FW29"/>
  <c r="FM29"/>
  <c r="FC29"/>
  <c r="ES29"/>
  <c r="EI29"/>
  <c r="DY29"/>
  <c r="DO29"/>
  <c r="DE29"/>
  <c r="CU29"/>
  <c r="CK29"/>
  <c r="CA29"/>
  <c r="BQ29"/>
  <c r="BG29"/>
  <c r="AW29"/>
  <c r="AM29"/>
  <c r="AC29"/>
  <c r="S29"/>
  <c r="I29"/>
  <c r="LD28"/>
  <c r="KW28"/>
  <c r="KM28"/>
  <c r="KC28"/>
  <c r="JS28"/>
  <c r="JI28"/>
  <c r="IY28"/>
  <c r="IO28"/>
  <c r="IE28"/>
  <c r="HU28"/>
  <c r="HK28"/>
  <c r="HA28"/>
  <c r="GQ28"/>
  <c r="GG28"/>
  <c r="FW28"/>
  <c r="FM28"/>
  <c r="FC28"/>
  <c r="ES28"/>
  <c r="EI28"/>
  <c r="DY28"/>
  <c r="DE28"/>
  <c r="CU28"/>
  <c r="CK28"/>
  <c r="CA28"/>
  <c r="BQ28"/>
  <c r="BG28"/>
  <c r="AW28"/>
  <c r="AM28"/>
  <c r="AC28"/>
  <c r="S28"/>
  <c r="LD27"/>
  <c r="KW27"/>
  <c r="KM27"/>
  <c r="KC27"/>
  <c r="JI27"/>
  <c r="IO27"/>
  <c r="HK27"/>
  <c r="GQ27"/>
  <c r="GG27"/>
  <c r="FW27"/>
  <c r="FM27"/>
  <c r="FC27"/>
  <c r="EI27"/>
  <c r="DY27"/>
  <c r="DO27"/>
  <c r="CA27"/>
  <c r="BQ27"/>
  <c r="BG27"/>
  <c r="AW27"/>
  <c r="AC27"/>
  <c r="LD26"/>
  <c r="KW26"/>
  <c r="KC26"/>
  <c r="DO26"/>
  <c r="DE26"/>
  <c r="CK26"/>
  <c r="CA26"/>
  <c r="BG26"/>
  <c r="AC26"/>
  <c r="LD25"/>
  <c r="LG25" s="1"/>
  <c r="KW25"/>
  <c r="KM25"/>
  <c r="KC25"/>
  <c r="JS25"/>
  <c r="JI25"/>
  <c r="IY25"/>
  <c r="IO25"/>
  <c r="IE25"/>
  <c r="HU25"/>
  <c r="HK25"/>
  <c r="HA25"/>
  <c r="GQ25"/>
  <c r="GG25"/>
  <c r="FW25"/>
  <c r="FM25"/>
  <c r="FC25"/>
  <c r="ES25"/>
  <c r="EI25"/>
  <c r="DY25"/>
  <c r="DO25"/>
  <c r="DE25"/>
  <c r="CU25"/>
  <c r="CK25"/>
  <c r="CA25"/>
  <c r="BQ25"/>
  <c r="BG25"/>
  <c r="AW25"/>
  <c r="AM25"/>
  <c r="AC25"/>
  <c r="S25"/>
  <c r="I25"/>
  <c r="LD24"/>
  <c r="KW24"/>
  <c r="KM24"/>
  <c r="KC24"/>
  <c r="JI24"/>
  <c r="IY24"/>
  <c r="IO24"/>
  <c r="HU24"/>
  <c r="HA24"/>
  <c r="FM24"/>
  <c r="ES24"/>
  <c r="DE24"/>
  <c r="CK24"/>
  <c r="CA24"/>
  <c r="BQ24"/>
  <c r="BG24"/>
  <c r="AM24"/>
  <c r="AC24"/>
  <c r="S24"/>
  <c r="LD23"/>
  <c r="LG23" s="1"/>
  <c r="KW23"/>
  <c r="KM23"/>
  <c r="KC23"/>
  <c r="JS23"/>
  <c r="JI23"/>
  <c r="IY23"/>
  <c r="IO23"/>
  <c r="IE23"/>
  <c r="HU23"/>
  <c r="HK23"/>
  <c r="HA23"/>
  <c r="GQ23"/>
  <c r="GG23"/>
  <c r="FW23"/>
  <c r="FM23"/>
  <c r="FC23"/>
  <c r="ES23"/>
  <c r="EI23"/>
  <c r="DY23"/>
  <c r="DO23"/>
  <c r="DE23"/>
  <c r="CU23"/>
  <c r="CK23"/>
  <c r="CA23"/>
  <c r="BQ23"/>
  <c r="BG23"/>
  <c r="AW23"/>
  <c r="AM23"/>
  <c r="AC23"/>
  <c r="S23"/>
  <c r="I23"/>
  <c r="LD22"/>
  <c r="KW22"/>
  <c r="DO22"/>
  <c r="LD20"/>
  <c r="LG20" s="1"/>
  <c r="KW20"/>
  <c r="KM20"/>
  <c r="KC20"/>
  <c r="JS20"/>
  <c r="JI20"/>
  <c r="IY20"/>
  <c r="IO20"/>
  <c r="IE20"/>
  <c r="HU20"/>
  <c r="HK20"/>
  <c r="HA20"/>
  <c r="GQ20"/>
  <c r="GG20"/>
  <c r="FW20"/>
  <c r="FM20"/>
  <c r="FC20"/>
  <c r="ES20"/>
  <c r="EI20"/>
  <c r="DY20"/>
  <c r="DO20"/>
  <c r="DE20"/>
  <c r="CU20"/>
  <c r="CK20"/>
  <c r="CA20"/>
  <c r="BQ20"/>
  <c r="BG20"/>
  <c r="AW20"/>
  <c r="AM20"/>
  <c r="AC20"/>
  <c r="S20"/>
  <c r="I20"/>
  <c r="LD19"/>
  <c r="LG19" s="1"/>
  <c r="KW19"/>
  <c r="KM19"/>
  <c r="KC19"/>
  <c r="JS19"/>
  <c r="JI19"/>
  <c r="IY19"/>
  <c r="IO19"/>
  <c r="IE19"/>
  <c r="HU19"/>
  <c r="HK19"/>
  <c r="HA19"/>
  <c r="GQ19"/>
  <c r="GG19"/>
  <c r="FW19"/>
  <c r="FM19"/>
  <c r="FC19"/>
  <c r="ES19"/>
  <c r="EI19"/>
  <c r="DY19"/>
  <c r="DO19"/>
  <c r="DE19"/>
  <c r="CU19"/>
  <c r="CK19"/>
  <c r="CA19"/>
  <c r="BQ19"/>
  <c r="BG19"/>
  <c r="AW19"/>
  <c r="AM19"/>
  <c r="AC19"/>
  <c r="S19"/>
  <c r="I19"/>
  <c r="LD18"/>
  <c r="KW18"/>
  <c r="KM18"/>
  <c r="KC18"/>
  <c r="JI18"/>
  <c r="IO18"/>
  <c r="HK18"/>
  <c r="HA18"/>
  <c r="GQ18"/>
  <c r="GG18"/>
  <c r="FW18"/>
  <c r="FC18"/>
  <c r="EI18"/>
  <c r="DY18"/>
  <c r="DO18"/>
  <c r="DE18"/>
  <c r="CU18"/>
  <c r="BQ18"/>
  <c r="BG18"/>
  <c r="AM18"/>
  <c r="AC18"/>
  <c r="LD17"/>
  <c r="LG17" s="1"/>
  <c r="KW17"/>
  <c r="KM17"/>
  <c r="KC17"/>
  <c r="JS17"/>
  <c r="JI17"/>
  <c r="IY17"/>
  <c r="IO17"/>
  <c r="IE17"/>
  <c r="HU17"/>
  <c r="HK17"/>
  <c r="HA17"/>
  <c r="GQ17"/>
  <c r="GG17"/>
  <c r="FW17"/>
  <c r="FM17"/>
  <c r="FC17"/>
  <c r="ES17"/>
  <c r="EI17"/>
  <c r="DY17"/>
  <c r="DO17"/>
  <c r="DE17"/>
  <c r="CU17"/>
  <c r="CK17"/>
  <c r="CA17"/>
  <c r="BQ17"/>
  <c r="BG17"/>
  <c r="AW17"/>
  <c r="AM17"/>
  <c r="AC17"/>
  <c r="S17"/>
  <c r="I17"/>
  <c r="LD16"/>
  <c r="KW16"/>
  <c r="KM16"/>
  <c r="KC16"/>
  <c r="JI16"/>
  <c r="ES16"/>
  <c r="DO16"/>
  <c r="DE16"/>
  <c r="CA16"/>
  <c r="BG16"/>
  <c r="AC16"/>
  <c r="LD15"/>
  <c r="KW15"/>
  <c r="KM15"/>
  <c r="KC15"/>
  <c r="JI15"/>
  <c r="IY15"/>
  <c r="IO15"/>
  <c r="HU15"/>
  <c r="HA15"/>
  <c r="FW15"/>
  <c r="FM15"/>
  <c r="ES15"/>
  <c r="EI15"/>
  <c r="DO15"/>
  <c r="DE15"/>
  <c r="CK15"/>
  <c r="CA15"/>
  <c r="BQ15"/>
  <c r="BG15"/>
  <c r="AM15"/>
  <c r="AC15"/>
  <c r="S15"/>
  <c r="LD14"/>
  <c r="LG14" s="1"/>
  <c r="KW14"/>
  <c r="KM14"/>
  <c r="KC14"/>
  <c r="JS14"/>
  <c r="JI14"/>
  <c r="IY14"/>
  <c r="IO14"/>
  <c r="IE14"/>
  <c r="HU14"/>
  <c r="HK14"/>
  <c r="HA14"/>
  <c r="GQ14"/>
  <c r="GG14"/>
  <c r="FW14"/>
  <c r="FM14"/>
  <c r="FC14"/>
  <c r="ES14"/>
  <c r="EI14"/>
  <c r="DY14"/>
  <c r="DO14"/>
  <c r="DE14"/>
  <c r="CU14"/>
  <c r="CK14"/>
  <c r="CA14"/>
  <c r="BQ14"/>
  <c r="BG14"/>
  <c r="AW14"/>
  <c r="AM14"/>
  <c r="AC14"/>
  <c r="S14"/>
  <c r="I14"/>
  <c r="LD13"/>
  <c r="KW13"/>
  <c r="DO13"/>
  <c r="LK10"/>
  <c r="LF10"/>
  <c r="KX10"/>
  <c r="KX38" s="1"/>
  <c r="KT10"/>
  <c r="KU38" s="1"/>
  <c r="KV38" s="1"/>
  <c r="KN10"/>
  <c r="KN33" s="1"/>
  <c r="KJ10"/>
  <c r="KD10"/>
  <c r="KD38" s="1"/>
  <c r="JZ10"/>
  <c r="KA35" s="1"/>
  <c r="KB35" s="1"/>
  <c r="JT10"/>
  <c r="JP10"/>
  <c r="JJ10"/>
  <c r="JJ38" s="1"/>
  <c r="JF10"/>
  <c r="JG37" s="1"/>
  <c r="JH37" s="1"/>
  <c r="IZ10"/>
  <c r="IZ33" s="1"/>
  <c r="IV10"/>
  <c r="IP10"/>
  <c r="IP38" s="1"/>
  <c r="IL10"/>
  <c r="IM35" s="1"/>
  <c r="IN35" s="1"/>
  <c r="IO35" s="1"/>
  <c r="IF10"/>
  <c r="IB10"/>
  <c r="HV10"/>
  <c r="HV38" s="1"/>
  <c r="HR10"/>
  <c r="HS37" s="1"/>
  <c r="HT37" s="1"/>
  <c r="HL10"/>
  <c r="HL33" s="1"/>
  <c r="HH10"/>
  <c r="HB10"/>
  <c r="HB38" s="1"/>
  <c r="GX10"/>
  <c r="GY35" s="1"/>
  <c r="GZ35" s="1"/>
  <c r="HA35" s="1"/>
  <c r="GR10"/>
  <c r="GN10"/>
  <c r="GH10"/>
  <c r="GH38" s="1"/>
  <c r="GD10"/>
  <c r="GE38" s="1"/>
  <c r="GF38" s="1"/>
  <c r="FX10"/>
  <c r="FX33" s="1"/>
  <c r="FT10"/>
  <c r="FN10"/>
  <c r="FN38" s="1"/>
  <c r="FJ10"/>
  <c r="FK35" s="1"/>
  <c r="FL35" s="1"/>
  <c r="FD10"/>
  <c r="EZ10"/>
  <c r="ET10"/>
  <c r="ET38" s="1"/>
  <c r="EP10"/>
  <c r="EQ38" s="1"/>
  <c r="ER38" s="1"/>
  <c r="EJ10"/>
  <c r="EJ34" s="1"/>
  <c r="EF10"/>
  <c r="DZ10"/>
  <c r="DZ38" s="1"/>
  <c r="DV10"/>
  <c r="DW38" s="1"/>
  <c r="DX38" s="1"/>
  <c r="DP10"/>
  <c r="DL10"/>
  <c r="DF10"/>
  <c r="DF38" s="1"/>
  <c r="DB10"/>
  <c r="DC38" s="1"/>
  <c r="DD38" s="1"/>
  <c r="CV10"/>
  <c r="CV34" s="1"/>
  <c r="CR10"/>
  <c r="CL10"/>
  <c r="CL38" s="1"/>
  <c r="CH10"/>
  <c r="CI36" s="1"/>
  <c r="CJ36" s="1"/>
  <c r="CB10"/>
  <c r="BX10"/>
  <c r="BR10"/>
  <c r="BR38" s="1"/>
  <c r="BN10"/>
  <c r="BO37" s="1"/>
  <c r="BP37" s="1"/>
  <c r="BH10"/>
  <c r="BH34" s="1"/>
  <c r="BD10"/>
  <c r="AX10"/>
  <c r="AX38" s="1"/>
  <c r="AT10"/>
  <c r="AU36" s="1"/>
  <c r="AV36" s="1"/>
  <c r="AN10"/>
  <c r="AJ10"/>
  <c r="AD10"/>
  <c r="AD38" s="1"/>
  <c r="Z10"/>
  <c r="AA37" s="1"/>
  <c r="AB37" s="1"/>
  <c r="T10"/>
  <c r="T34" s="1"/>
  <c r="P10"/>
  <c r="J10"/>
  <c r="J38" s="1"/>
  <c r="F10"/>
  <c r="G38" s="1"/>
  <c r="H38" s="1"/>
  <c r="KW10" l="1"/>
  <c r="KY10" s="1"/>
  <c r="KU13"/>
  <c r="KV13" s="1"/>
  <c r="KV11" s="1"/>
  <c r="KU29"/>
  <c r="KV29" s="1"/>
  <c r="KU31"/>
  <c r="KV31" s="1"/>
  <c r="KU37"/>
  <c r="KV37" s="1"/>
  <c r="KX71"/>
  <c r="KX92"/>
  <c r="KX96"/>
  <c r="AY126"/>
  <c r="FY126"/>
  <c r="GS126"/>
  <c r="KU15"/>
  <c r="KV15" s="1"/>
  <c r="KU16"/>
  <c r="KV16" s="1"/>
  <c r="KU19"/>
  <c r="KV19" s="1"/>
  <c r="KU23"/>
  <c r="KV23" s="1"/>
  <c r="KU24"/>
  <c r="KV24" s="1"/>
  <c r="KU27"/>
  <c r="KV27" s="1"/>
  <c r="KU33"/>
  <c r="KV33" s="1"/>
  <c r="KX76"/>
  <c r="KX81"/>
  <c r="KX87"/>
  <c r="KX94"/>
  <c r="KX104"/>
  <c r="EZ97"/>
  <c r="HH97"/>
  <c r="IV97"/>
  <c r="IW107" s="1"/>
  <c r="IX107" s="1"/>
  <c r="EF68"/>
  <c r="IV155"/>
  <c r="GH74"/>
  <c r="GH78"/>
  <c r="GH83"/>
  <c r="GH85"/>
  <c r="GH90"/>
  <c r="GH92"/>
  <c r="GH94"/>
  <c r="GH96"/>
  <c r="KU14"/>
  <c r="KV14" s="1"/>
  <c r="KU17"/>
  <c r="KV17" s="1"/>
  <c r="KU18"/>
  <c r="KV18" s="1"/>
  <c r="KU20"/>
  <c r="KV20" s="1"/>
  <c r="KU22"/>
  <c r="KV22" s="1"/>
  <c r="KU25"/>
  <c r="KV25" s="1"/>
  <c r="KU26"/>
  <c r="KV26" s="1"/>
  <c r="KU28"/>
  <c r="KV28" s="1"/>
  <c r="KU32"/>
  <c r="KV32" s="1"/>
  <c r="KU34"/>
  <c r="KV34" s="1"/>
  <c r="KU35"/>
  <c r="KV35" s="1"/>
  <c r="KU36"/>
  <c r="KV36" s="1"/>
  <c r="LD46"/>
  <c r="P68"/>
  <c r="BD68"/>
  <c r="CR68"/>
  <c r="EZ68"/>
  <c r="GH71"/>
  <c r="GH73"/>
  <c r="KX74"/>
  <c r="GH76"/>
  <c r="KX78"/>
  <c r="GH81"/>
  <c r="LD82"/>
  <c r="KX83"/>
  <c r="KX85"/>
  <c r="LD89"/>
  <c r="KD92"/>
  <c r="KD94"/>
  <c r="KD96"/>
  <c r="AJ97"/>
  <c r="BX97"/>
  <c r="DL97"/>
  <c r="KJ97"/>
  <c r="KK107" s="1"/>
  <c r="KL107" s="1"/>
  <c r="KX100"/>
  <c r="KX102"/>
  <c r="LD105"/>
  <c r="GN97"/>
  <c r="GO107" s="1"/>
  <c r="GP107" s="1"/>
  <c r="LD111"/>
  <c r="LD120"/>
  <c r="LD123"/>
  <c r="AJ126"/>
  <c r="AM126" s="1"/>
  <c r="BD126"/>
  <c r="BG126" s="1"/>
  <c r="BX126"/>
  <c r="CA126" s="1"/>
  <c r="CR126"/>
  <c r="CU126" s="1"/>
  <c r="CW126" s="1"/>
  <c r="DL126"/>
  <c r="DO126" s="1"/>
  <c r="DV126"/>
  <c r="DY126" s="1"/>
  <c r="EP126"/>
  <c r="ES126" s="1"/>
  <c r="FJ126"/>
  <c r="FM126" s="1"/>
  <c r="GD126"/>
  <c r="GG126" s="1"/>
  <c r="GX126"/>
  <c r="HA126" s="1"/>
  <c r="HR126"/>
  <c r="HU126" s="1"/>
  <c r="LD130"/>
  <c r="LD135"/>
  <c r="LD139"/>
  <c r="LD141"/>
  <c r="JP155"/>
  <c r="KO126"/>
  <c r="KE126"/>
  <c r="JU126"/>
  <c r="JK126"/>
  <c r="JA126"/>
  <c r="IG126"/>
  <c r="HW126"/>
  <c r="HM126"/>
  <c r="HC126"/>
  <c r="GI126"/>
  <c r="FO126"/>
  <c r="FE126"/>
  <c r="EU126"/>
  <c r="EK126"/>
  <c r="EA126"/>
  <c r="DQ126"/>
  <c r="DG126"/>
  <c r="CM126"/>
  <c r="CC126"/>
  <c r="BS126"/>
  <c r="BT126" s="1"/>
  <c r="BI126"/>
  <c r="AO126"/>
  <c r="KD100"/>
  <c r="KD102"/>
  <c r="KD104"/>
  <c r="JJ100"/>
  <c r="JJ102"/>
  <c r="JJ106"/>
  <c r="IP100"/>
  <c r="IP102"/>
  <c r="IP104"/>
  <c r="HV104"/>
  <c r="HV100"/>
  <c r="HV102"/>
  <c r="HV106"/>
  <c r="HB100"/>
  <c r="HB109"/>
  <c r="HB102"/>
  <c r="HB104"/>
  <c r="GH104"/>
  <c r="GH100"/>
  <c r="GH102"/>
  <c r="GH106"/>
  <c r="FN100"/>
  <c r="FN109"/>
  <c r="FN102"/>
  <c r="FN104"/>
  <c r="ET104"/>
  <c r="ET100"/>
  <c r="ET102"/>
  <c r="ET106"/>
  <c r="DZ100"/>
  <c r="DZ109"/>
  <c r="DZ102"/>
  <c r="DZ104"/>
  <c r="DF104"/>
  <c r="DF100"/>
  <c r="DF102"/>
  <c r="DF106"/>
  <c r="CL100"/>
  <c r="CL109"/>
  <c r="CL102"/>
  <c r="CL104"/>
  <c r="BR104"/>
  <c r="BR100"/>
  <c r="BR102"/>
  <c r="BR106"/>
  <c r="AX100"/>
  <c r="AX109"/>
  <c r="AX102"/>
  <c r="AX104"/>
  <c r="AD104"/>
  <c r="AD100"/>
  <c r="AD102"/>
  <c r="AD106"/>
  <c r="KD73"/>
  <c r="KD74"/>
  <c r="KD76"/>
  <c r="KD78"/>
  <c r="KD81"/>
  <c r="KD83"/>
  <c r="KD71"/>
  <c r="KD85"/>
  <c r="KD87"/>
  <c r="JJ74"/>
  <c r="JJ78"/>
  <c r="JJ83"/>
  <c r="JJ85"/>
  <c r="JJ90"/>
  <c r="JJ92"/>
  <c r="JJ96"/>
  <c r="JJ71"/>
  <c r="JJ73"/>
  <c r="JJ76"/>
  <c r="JJ81"/>
  <c r="JJ87"/>
  <c r="IP71"/>
  <c r="IP85"/>
  <c r="IP87"/>
  <c r="IP90"/>
  <c r="IP73"/>
  <c r="IP74"/>
  <c r="IP76"/>
  <c r="IP78"/>
  <c r="IP81"/>
  <c r="IP83"/>
  <c r="IP92"/>
  <c r="IP94"/>
  <c r="HV74"/>
  <c r="HV78"/>
  <c r="HV83"/>
  <c r="HV85"/>
  <c r="HV90"/>
  <c r="HV92"/>
  <c r="HV96"/>
  <c r="HV71"/>
  <c r="HV73"/>
  <c r="HV76"/>
  <c r="HV81"/>
  <c r="HV87"/>
  <c r="HB71"/>
  <c r="HB85"/>
  <c r="HB87"/>
  <c r="HB90"/>
  <c r="HB73"/>
  <c r="HB74"/>
  <c r="HB76"/>
  <c r="HB78"/>
  <c r="HB81"/>
  <c r="HB83"/>
  <c r="HB92"/>
  <c r="HB94"/>
  <c r="FN71"/>
  <c r="FN73"/>
  <c r="FN76"/>
  <c r="FN81"/>
  <c r="FN87"/>
  <c r="FN94"/>
  <c r="FN74"/>
  <c r="FN78"/>
  <c r="FN83"/>
  <c r="FN85"/>
  <c r="FN90"/>
  <c r="FN92"/>
  <c r="ET73"/>
  <c r="ET74"/>
  <c r="ET76"/>
  <c r="ET78"/>
  <c r="ET81"/>
  <c r="ET83"/>
  <c r="ET92"/>
  <c r="ET94"/>
  <c r="ET96"/>
  <c r="ET71"/>
  <c r="ET85"/>
  <c r="ET87"/>
  <c r="DZ71"/>
  <c r="DZ73"/>
  <c r="DZ76"/>
  <c r="DZ81"/>
  <c r="DZ87"/>
  <c r="DZ94"/>
  <c r="DZ74"/>
  <c r="DZ78"/>
  <c r="DZ83"/>
  <c r="DZ85"/>
  <c r="DZ90"/>
  <c r="DZ92"/>
  <c r="DF73"/>
  <c r="DF74"/>
  <c r="DF76"/>
  <c r="DF78"/>
  <c r="DF81"/>
  <c r="DF83"/>
  <c r="DF92"/>
  <c r="DF94"/>
  <c r="DF96"/>
  <c r="DF71"/>
  <c r="DF85"/>
  <c r="DF87"/>
  <c r="CL71"/>
  <c r="CL73"/>
  <c r="CL76"/>
  <c r="CL81"/>
  <c r="CL87"/>
  <c r="CL94"/>
  <c r="CL74"/>
  <c r="CL78"/>
  <c r="CL83"/>
  <c r="CL85"/>
  <c r="CL90"/>
  <c r="CL92"/>
  <c r="BR73"/>
  <c r="BR74"/>
  <c r="BR76"/>
  <c r="BR78"/>
  <c r="BR81"/>
  <c r="BR83"/>
  <c r="BR92"/>
  <c r="BR94"/>
  <c r="BR96"/>
  <c r="BR71"/>
  <c r="BR85"/>
  <c r="BR87"/>
  <c r="AX71"/>
  <c r="AX73"/>
  <c r="AX76"/>
  <c r="AX81"/>
  <c r="AX87"/>
  <c r="AX94"/>
  <c r="AX74"/>
  <c r="AX78"/>
  <c r="AX83"/>
  <c r="AX85"/>
  <c r="AX90"/>
  <c r="AX92"/>
  <c r="AD73"/>
  <c r="AD74"/>
  <c r="AD76"/>
  <c r="AD78"/>
  <c r="AD81"/>
  <c r="AD83"/>
  <c r="AD92"/>
  <c r="AD94"/>
  <c r="AD96"/>
  <c r="AD71"/>
  <c r="AD85"/>
  <c r="AD87"/>
  <c r="KN43"/>
  <c r="KN47"/>
  <c r="KN54"/>
  <c r="KN56"/>
  <c r="KN63"/>
  <c r="KN65"/>
  <c r="KN67"/>
  <c r="KN45"/>
  <c r="KN49"/>
  <c r="KN52"/>
  <c r="KN58"/>
  <c r="KN61"/>
  <c r="KO66"/>
  <c r="JT52"/>
  <c r="JT54"/>
  <c r="JT61"/>
  <c r="JT63"/>
  <c r="JT67"/>
  <c r="JT43"/>
  <c r="JT45"/>
  <c r="JT47"/>
  <c r="JT49"/>
  <c r="JT56"/>
  <c r="JT58"/>
  <c r="JT65"/>
  <c r="JU66"/>
  <c r="IZ43"/>
  <c r="IZ47"/>
  <c r="IZ54"/>
  <c r="IZ56"/>
  <c r="IZ63"/>
  <c r="IZ65"/>
  <c r="IZ67"/>
  <c r="IZ45"/>
  <c r="IZ49"/>
  <c r="IZ52"/>
  <c r="IZ58"/>
  <c r="IZ61"/>
  <c r="JA66"/>
  <c r="LK155"/>
  <c r="IF43"/>
  <c r="IF45"/>
  <c r="IF47"/>
  <c r="IF49"/>
  <c r="IF56"/>
  <c r="IF58"/>
  <c r="IF65"/>
  <c r="IG66"/>
  <c r="IF52"/>
  <c r="IF54"/>
  <c r="IF61"/>
  <c r="IF63"/>
  <c r="IF67"/>
  <c r="HL43"/>
  <c r="HL47"/>
  <c r="HL54"/>
  <c r="HL56"/>
  <c r="HL63"/>
  <c r="HL65"/>
  <c r="HL67"/>
  <c r="HL45"/>
  <c r="HL49"/>
  <c r="HL52"/>
  <c r="HL58"/>
  <c r="HL61"/>
  <c r="HM66"/>
  <c r="GR52"/>
  <c r="GR63"/>
  <c r="GR43"/>
  <c r="GR45"/>
  <c r="GR47"/>
  <c r="GR49"/>
  <c r="GR56"/>
  <c r="GR58"/>
  <c r="GR65"/>
  <c r="GR54"/>
  <c r="GR61"/>
  <c r="GR67"/>
  <c r="FX43"/>
  <c r="FX47"/>
  <c r="FX54"/>
  <c r="FX56"/>
  <c r="FX63"/>
  <c r="FX65"/>
  <c r="FX67"/>
  <c r="FX45"/>
  <c r="FX49"/>
  <c r="FX52"/>
  <c r="FX58"/>
  <c r="FX61"/>
  <c r="FD43"/>
  <c r="FD45"/>
  <c r="FD47"/>
  <c r="FD49"/>
  <c r="FD56"/>
  <c r="FD58"/>
  <c r="FD65"/>
  <c r="FD52"/>
  <c r="FD54"/>
  <c r="FD61"/>
  <c r="FD63"/>
  <c r="FD67"/>
  <c r="EJ43"/>
  <c r="EJ47"/>
  <c r="EJ54"/>
  <c r="EJ56"/>
  <c r="EJ63"/>
  <c r="EJ65"/>
  <c r="EJ67"/>
  <c r="EJ45"/>
  <c r="EJ49"/>
  <c r="EJ52"/>
  <c r="EJ58"/>
  <c r="EJ61"/>
  <c r="DP43"/>
  <c r="DP45"/>
  <c r="DP47"/>
  <c r="DP49"/>
  <c r="DP56"/>
  <c r="DP58"/>
  <c r="DP65"/>
  <c r="DP52"/>
  <c r="DP54"/>
  <c r="DP61"/>
  <c r="DP63"/>
  <c r="DP67"/>
  <c r="CV43"/>
  <c r="CV47"/>
  <c r="CV54"/>
  <c r="CV56"/>
  <c r="CV63"/>
  <c r="CV65"/>
  <c r="CV67"/>
  <c r="CV45"/>
  <c r="CV49"/>
  <c r="CV52"/>
  <c r="CV58"/>
  <c r="CV61"/>
  <c r="CB43"/>
  <c r="CB45"/>
  <c r="CB47"/>
  <c r="CB49"/>
  <c r="CB56"/>
  <c r="CB58"/>
  <c r="CB65"/>
  <c r="CB52"/>
  <c r="CB54"/>
  <c r="CB61"/>
  <c r="CB63"/>
  <c r="CB67"/>
  <c r="BH43"/>
  <c r="BH47"/>
  <c r="BH54"/>
  <c r="BH56"/>
  <c r="BH63"/>
  <c r="BH65"/>
  <c r="BH67"/>
  <c r="BH45"/>
  <c r="BH49"/>
  <c r="BH52"/>
  <c r="BH58"/>
  <c r="BH61"/>
  <c r="AN43"/>
  <c r="AN45"/>
  <c r="AN47"/>
  <c r="AN49"/>
  <c r="AN56"/>
  <c r="AN58"/>
  <c r="AN65"/>
  <c r="AN52"/>
  <c r="AN54"/>
  <c r="AN61"/>
  <c r="AN63"/>
  <c r="AN67"/>
  <c r="LH39"/>
  <c r="LH64" s="1"/>
  <c r="T43"/>
  <c r="T47"/>
  <c r="T54"/>
  <c r="T56"/>
  <c r="T63"/>
  <c r="T65"/>
  <c r="T67"/>
  <c r="T45"/>
  <c r="T49"/>
  <c r="T52"/>
  <c r="T58"/>
  <c r="T61"/>
  <c r="J100"/>
  <c r="J109"/>
  <c r="J102"/>
  <c r="J104"/>
  <c r="J74"/>
  <c r="J78"/>
  <c r="J83"/>
  <c r="J85"/>
  <c r="J90"/>
  <c r="J92"/>
  <c r="J96"/>
  <c r="J71"/>
  <c r="J73"/>
  <c r="J76"/>
  <c r="J81"/>
  <c r="J87"/>
  <c r="KC10"/>
  <c r="KE10" s="1"/>
  <c r="KA13"/>
  <c r="KB13" s="1"/>
  <c r="KA14"/>
  <c r="KB14" s="1"/>
  <c r="KA15"/>
  <c r="KB15" s="1"/>
  <c r="KA18"/>
  <c r="KB18" s="1"/>
  <c r="KA19"/>
  <c r="KB19" s="1"/>
  <c r="KA20"/>
  <c r="KB20" s="1"/>
  <c r="KA24"/>
  <c r="KB24" s="1"/>
  <c r="KA25"/>
  <c r="KB25" s="1"/>
  <c r="KA26"/>
  <c r="KB26" s="1"/>
  <c r="KA27"/>
  <c r="KB27" s="1"/>
  <c r="KA28"/>
  <c r="KB28" s="1"/>
  <c r="KA29"/>
  <c r="KB29" s="1"/>
  <c r="KA36"/>
  <c r="KB36" s="1"/>
  <c r="KA37"/>
  <c r="KB37" s="1"/>
  <c r="KA38"/>
  <c r="KB38" s="1"/>
  <c r="KA16"/>
  <c r="KB16" s="1"/>
  <c r="KA17"/>
  <c r="KB17" s="1"/>
  <c r="KA22"/>
  <c r="KB22" s="1"/>
  <c r="KC22" s="1"/>
  <c r="KA23"/>
  <c r="KB23" s="1"/>
  <c r="KA31"/>
  <c r="KB31" s="1"/>
  <c r="KC31" s="1"/>
  <c r="KA32"/>
  <c r="KB32" s="1"/>
  <c r="KA33"/>
  <c r="KB33" s="1"/>
  <c r="KA34"/>
  <c r="KB34" s="1"/>
  <c r="LD93"/>
  <c r="LD95"/>
  <c r="LD148"/>
  <c r="LD182"/>
  <c r="LD57"/>
  <c r="JG14"/>
  <c r="JH14" s="1"/>
  <c r="JG15"/>
  <c r="JH15" s="1"/>
  <c r="JG17"/>
  <c r="JH17" s="1"/>
  <c r="JG19"/>
  <c r="JH19" s="1"/>
  <c r="JG23"/>
  <c r="JH23" s="1"/>
  <c r="JG25"/>
  <c r="JH25" s="1"/>
  <c r="JG28"/>
  <c r="JH28" s="1"/>
  <c r="JG32"/>
  <c r="JH32" s="1"/>
  <c r="JG34"/>
  <c r="JH34" s="1"/>
  <c r="JG35"/>
  <c r="JH35" s="1"/>
  <c r="JG36"/>
  <c r="JH36" s="1"/>
  <c r="JG38"/>
  <c r="JH38" s="1"/>
  <c r="JI10"/>
  <c r="JK10" s="1"/>
  <c r="JG13"/>
  <c r="JH13" s="1"/>
  <c r="JG16"/>
  <c r="JH16" s="1"/>
  <c r="JG18"/>
  <c r="JH18" s="1"/>
  <c r="JG20"/>
  <c r="JH20" s="1"/>
  <c r="JG22"/>
  <c r="JH22" s="1"/>
  <c r="JI22" s="1"/>
  <c r="JG24"/>
  <c r="JH24" s="1"/>
  <c r="JG26"/>
  <c r="JH26" s="1"/>
  <c r="JI26" s="1"/>
  <c r="JG27"/>
  <c r="JH27" s="1"/>
  <c r="JG29"/>
  <c r="JH29" s="1"/>
  <c r="JG31"/>
  <c r="JH31" s="1"/>
  <c r="JI31" s="1"/>
  <c r="JG33"/>
  <c r="JH33" s="1"/>
  <c r="LD91"/>
  <c r="LG91" s="1"/>
  <c r="IL155"/>
  <c r="LD103"/>
  <c r="IL126"/>
  <c r="IO126" s="1"/>
  <c r="IQ126" s="1"/>
  <c r="IM15"/>
  <c r="IN15" s="1"/>
  <c r="IM16"/>
  <c r="IN16" s="1"/>
  <c r="IO16" s="1"/>
  <c r="IM17"/>
  <c r="IN17" s="1"/>
  <c r="IM22"/>
  <c r="IN22" s="1"/>
  <c r="IO22" s="1"/>
  <c r="IM23"/>
  <c r="IN23" s="1"/>
  <c r="IM24"/>
  <c r="IN24" s="1"/>
  <c r="IM25"/>
  <c r="IN25" s="1"/>
  <c r="IM26"/>
  <c r="IN26" s="1"/>
  <c r="IO26" s="1"/>
  <c r="IM27"/>
  <c r="IN27" s="1"/>
  <c r="IM28"/>
  <c r="IN28" s="1"/>
  <c r="IM29"/>
  <c r="IN29" s="1"/>
  <c r="IM36"/>
  <c r="IN36" s="1"/>
  <c r="IM37"/>
  <c r="IN37" s="1"/>
  <c r="IM38"/>
  <c r="IN38" s="1"/>
  <c r="IO10"/>
  <c r="IQ10" s="1"/>
  <c r="IM13"/>
  <c r="IN13" s="1"/>
  <c r="IM14"/>
  <c r="IN14" s="1"/>
  <c r="IM18"/>
  <c r="IN18" s="1"/>
  <c r="IM19"/>
  <c r="IN19" s="1"/>
  <c r="IM20"/>
  <c r="IN20" s="1"/>
  <c r="IM31"/>
  <c r="IN31" s="1"/>
  <c r="IO31" s="1"/>
  <c r="IM32"/>
  <c r="IN32" s="1"/>
  <c r="IM33"/>
  <c r="IN33" s="1"/>
  <c r="IM34"/>
  <c r="IN34" s="1"/>
  <c r="LD44"/>
  <c r="LD48"/>
  <c r="LD72"/>
  <c r="LG72" s="1"/>
  <c r="LD129"/>
  <c r="LD131"/>
  <c r="LD133"/>
  <c r="LD77"/>
  <c r="HU10"/>
  <c r="HW10" s="1"/>
  <c r="HS13"/>
  <c r="HT13" s="1"/>
  <c r="HS15"/>
  <c r="HT15" s="1"/>
  <c r="HS17"/>
  <c r="HT17" s="1"/>
  <c r="HS18"/>
  <c r="HT18" s="1"/>
  <c r="HU18" s="1"/>
  <c r="HS20"/>
  <c r="HT20" s="1"/>
  <c r="HS22"/>
  <c r="HT22" s="1"/>
  <c r="HU22" s="1"/>
  <c r="HS25"/>
  <c r="HT25" s="1"/>
  <c r="HS27"/>
  <c r="HT27" s="1"/>
  <c r="HU27" s="1"/>
  <c r="HS29"/>
  <c r="HT29" s="1"/>
  <c r="HS31"/>
  <c r="HT31" s="1"/>
  <c r="HU31" s="1"/>
  <c r="HS33"/>
  <c r="HT33" s="1"/>
  <c r="HS35"/>
  <c r="HT35" s="1"/>
  <c r="HS36"/>
  <c r="HT36" s="1"/>
  <c r="HS38"/>
  <c r="HT38" s="1"/>
  <c r="HS14"/>
  <c r="HT14" s="1"/>
  <c r="HS16"/>
  <c r="HT16" s="1"/>
  <c r="HU16" s="1"/>
  <c r="HS19"/>
  <c r="HT19" s="1"/>
  <c r="HS23"/>
  <c r="HT23" s="1"/>
  <c r="HS24"/>
  <c r="HT24" s="1"/>
  <c r="HS26"/>
  <c r="HT26" s="1"/>
  <c r="HU26" s="1"/>
  <c r="HS28"/>
  <c r="HT28" s="1"/>
  <c r="HS32"/>
  <c r="HT32" s="1"/>
  <c r="HS34"/>
  <c r="HT34" s="1"/>
  <c r="HA10"/>
  <c r="HC10" s="1"/>
  <c r="HD10" s="1"/>
  <c r="GY13"/>
  <c r="GZ13" s="1"/>
  <c r="GY14"/>
  <c r="GZ14" s="1"/>
  <c r="GY18"/>
  <c r="GZ18" s="1"/>
  <c r="GY19"/>
  <c r="GZ19" s="1"/>
  <c r="GY20"/>
  <c r="GZ20" s="1"/>
  <c r="GY27"/>
  <c r="GZ27" s="1"/>
  <c r="HA27" s="1"/>
  <c r="GY28"/>
  <c r="GZ28" s="1"/>
  <c r="GY29"/>
  <c r="GZ29" s="1"/>
  <c r="GY36"/>
  <c r="GZ36" s="1"/>
  <c r="GY37"/>
  <c r="GZ37" s="1"/>
  <c r="GY38"/>
  <c r="GZ38" s="1"/>
  <c r="GY15"/>
  <c r="GZ15" s="1"/>
  <c r="GY16"/>
  <c r="GZ16" s="1"/>
  <c r="HA16" s="1"/>
  <c r="GY17"/>
  <c r="GZ17" s="1"/>
  <c r="GY22"/>
  <c r="GZ22" s="1"/>
  <c r="HA22" s="1"/>
  <c r="GY23"/>
  <c r="GZ23" s="1"/>
  <c r="GY24"/>
  <c r="GZ24" s="1"/>
  <c r="GY25"/>
  <c r="GZ25" s="1"/>
  <c r="GY26"/>
  <c r="GZ26" s="1"/>
  <c r="HA26" s="1"/>
  <c r="GY31"/>
  <c r="GZ31" s="1"/>
  <c r="HA31" s="1"/>
  <c r="GY32"/>
  <c r="GZ32" s="1"/>
  <c r="GY33"/>
  <c r="GZ33" s="1"/>
  <c r="GY34"/>
  <c r="GZ34" s="1"/>
  <c r="GS66"/>
  <c r="LD51"/>
  <c r="LD80"/>
  <c r="LD116"/>
  <c r="GG10"/>
  <c r="GI10" s="1"/>
  <c r="GE13"/>
  <c r="GF13" s="1"/>
  <c r="GE16"/>
  <c r="GF16" s="1"/>
  <c r="GG16" s="1"/>
  <c r="GE19"/>
  <c r="GF19" s="1"/>
  <c r="GE23"/>
  <c r="GF23" s="1"/>
  <c r="GE25"/>
  <c r="GF25" s="1"/>
  <c r="GE28"/>
  <c r="GF28" s="1"/>
  <c r="GE32"/>
  <c r="GF32" s="1"/>
  <c r="GE34"/>
  <c r="GF34" s="1"/>
  <c r="GE37"/>
  <c r="GF37" s="1"/>
  <c r="GE14"/>
  <c r="GF14" s="1"/>
  <c r="GE15"/>
  <c r="GF15" s="1"/>
  <c r="GG15" s="1"/>
  <c r="GE17"/>
  <c r="GF17" s="1"/>
  <c r="GE18"/>
  <c r="GF18" s="1"/>
  <c r="GE20"/>
  <c r="GF20" s="1"/>
  <c r="GE22"/>
  <c r="GF22" s="1"/>
  <c r="GG22" s="1"/>
  <c r="GE24"/>
  <c r="GF24" s="1"/>
  <c r="GG24" s="1"/>
  <c r="GE26"/>
  <c r="GF26" s="1"/>
  <c r="GG26" s="1"/>
  <c r="GE27"/>
  <c r="GF27" s="1"/>
  <c r="GE29"/>
  <c r="GF29" s="1"/>
  <c r="GE31"/>
  <c r="GF31" s="1"/>
  <c r="GG31" s="1"/>
  <c r="GE33"/>
  <c r="GF33" s="1"/>
  <c r="GE35"/>
  <c r="GF35" s="1"/>
  <c r="GE36"/>
  <c r="GF36" s="1"/>
  <c r="FY66"/>
  <c r="FK15"/>
  <c r="FL15" s="1"/>
  <c r="FK16"/>
  <c r="FL16" s="1"/>
  <c r="FM16" s="1"/>
  <c r="FK17"/>
  <c r="FL17" s="1"/>
  <c r="FK18"/>
  <c r="FL18" s="1"/>
  <c r="FM18" s="1"/>
  <c r="FK19"/>
  <c r="FL19" s="1"/>
  <c r="FK20"/>
  <c r="FL20" s="1"/>
  <c r="FK24"/>
  <c r="FL24" s="1"/>
  <c r="FK25"/>
  <c r="FL25" s="1"/>
  <c r="FK26"/>
  <c r="FL26" s="1"/>
  <c r="FM26" s="1"/>
  <c r="FK31"/>
  <c r="FL31" s="1"/>
  <c r="FM31" s="1"/>
  <c r="FK32"/>
  <c r="FL32" s="1"/>
  <c r="FK33"/>
  <c r="FL33" s="1"/>
  <c r="FK34"/>
  <c r="FL34" s="1"/>
  <c r="FK36"/>
  <c r="FL36" s="1"/>
  <c r="FK37"/>
  <c r="FL37" s="1"/>
  <c r="FK38"/>
  <c r="FL38" s="1"/>
  <c r="FM10"/>
  <c r="FO10" s="1"/>
  <c r="FK13"/>
  <c r="FL13" s="1"/>
  <c r="FK14"/>
  <c r="FL14" s="1"/>
  <c r="FK22"/>
  <c r="FL22" s="1"/>
  <c r="FM22" s="1"/>
  <c r="FK23"/>
  <c r="FL23" s="1"/>
  <c r="FK27"/>
  <c r="FL27" s="1"/>
  <c r="FK28"/>
  <c r="FL28" s="1"/>
  <c r="FK29"/>
  <c r="FL29" s="1"/>
  <c r="LD66"/>
  <c r="LD121"/>
  <c r="LD147"/>
  <c r="LD149"/>
  <c r="LG149" s="1"/>
  <c r="LD151"/>
  <c r="LD153"/>
  <c r="FE66"/>
  <c r="LD75"/>
  <c r="LD101"/>
  <c r="LG101" s="1"/>
  <c r="EQ14"/>
  <c r="ER14" s="1"/>
  <c r="EQ17"/>
  <c r="ER17" s="1"/>
  <c r="EQ18"/>
  <c r="ER18" s="1"/>
  <c r="ES18" s="1"/>
  <c r="EQ20"/>
  <c r="ER20" s="1"/>
  <c r="EQ22"/>
  <c r="ER22" s="1"/>
  <c r="ES22" s="1"/>
  <c r="EQ24"/>
  <c r="ER24" s="1"/>
  <c r="EQ26"/>
  <c r="ER26" s="1"/>
  <c r="ES26" s="1"/>
  <c r="EQ28"/>
  <c r="ER28" s="1"/>
  <c r="EQ32"/>
  <c r="ER32" s="1"/>
  <c r="EQ34"/>
  <c r="ER34" s="1"/>
  <c r="EQ37"/>
  <c r="ER37" s="1"/>
  <c r="ES10"/>
  <c r="EU10" s="1"/>
  <c r="EQ13"/>
  <c r="ER13" s="1"/>
  <c r="EQ15"/>
  <c r="ER15" s="1"/>
  <c r="EQ16"/>
  <c r="ER16" s="1"/>
  <c r="EQ19"/>
  <c r="ER19" s="1"/>
  <c r="EQ23"/>
  <c r="ER23" s="1"/>
  <c r="EQ25"/>
  <c r="ER25" s="1"/>
  <c r="EQ27"/>
  <c r="ER27" s="1"/>
  <c r="ES27" s="1"/>
  <c r="EQ29"/>
  <c r="ER29" s="1"/>
  <c r="EQ31"/>
  <c r="ER31" s="1"/>
  <c r="ES31" s="1"/>
  <c r="EQ33"/>
  <c r="ER33" s="1"/>
  <c r="EQ35"/>
  <c r="ER35" s="1"/>
  <c r="EQ36"/>
  <c r="ER36" s="1"/>
  <c r="EK66"/>
  <c r="LD119"/>
  <c r="DW15"/>
  <c r="DX15" s="1"/>
  <c r="DY15" s="1"/>
  <c r="DW18"/>
  <c r="DX18" s="1"/>
  <c r="DW19"/>
  <c r="DX19" s="1"/>
  <c r="DW20"/>
  <c r="DX20" s="1"/>
  <c r="DW31"/>
  <c r="DX31" s="1"/>
  <c r="DY31" s="1"/>
  <c r="DW32"/>
  <c r="DX32" s="1"/>
  <c r="DW33"/>
  <c r="DX33" s="1"/>
  <c r="DW34"/>
  <c r="DX34" s="1"/>
  <c r="DW35"/>
  <c r="DX35" s="1"/>
  <c r="DY10"/>
  <c r="EA10" s="1"/>
  <c r="DW13"/>
  <c r="DX13" s="1"/>
  <c r="DW14"/>
  <c r="DX14" s="1"/>
  <c r="DW16"/>
  <c r="DX16" s="1"/>
  <c r="DY16" s="1"/>
  <c r="DW17"/>
  <c r="DX17" s="1"/>
  <c r="DW22"/>
  <c r="DX22" s="1"/>
  <c r="DY22" s="1"/>
  <c r="DW23"/>
  <c r="DX23" s="1"/>
  <c r="DW24"/>
  <c r="DX24" s="1"/>
  <c r="DY24" s="1"/>
  <c r="DW25"/>
  <c r="DX25" s="1"/>
  <c r="DW26"/>
  <c r="DX26" s="1"/>
  <c r="DY26" s="1"/>
  <c r="DW27"/>
  <c r="DX27" s="1"/>
  <c r="DW28"/>
  <c r="DX28" s="1"/>
  <c r="DW29"/>
  <c r="DX29" s="1"/>
  <c r="DW36"/>
  <c r="DX36" s="1"/>
  <c r="DW37"/>
  <c r="DX37" s="1"/>
  <c r="LD86"/>
  <c r="LD112"/>
  <c r="DE10"/>
  <c r="DG10" s="1"/>
  <c r="DC14"/>
  <c r="DD14" s="1"/>
  <c r="DC15"/>
  <c r="DD15" s="1"/>
  <c r="DC16"/>
  <c r="DD16" s="1"/>
  <c r="DC19"/>
  <c r="DD19" s="1"/>
  <c r="DC22"/>
  <c r="DD22" s="1"/>
  <c r="DE22" s="1"/>
  <c r="DC25"/>
  <c r="DD25" s="1"/>
  <c r="DC29"/>
  <c r="DD29" s="1"/>
  <c r="DC32"/>
  <c r="DD32" s="1"/>
  <c r="DC34"/>
  <c r="DD34" s="1"/>
  <c r="DC35"/>
  <c r="DD35" s="1"/>
  <c r="DE35" s="1"/>
  <c r="DC36"/>
  <c r="DD36" s="1"/>
  <c r="DC37"/>
  <c r="DD37" s="1"/>
  <c r="DC13"/>
  <c r="DD13" s="1"/>
  <c r="DC17"/>
  <c r="DD17" s="1"/>
  <c r="DC18"/>
  <c r="DD18" s="1"/>
  <c r="DC20"/>
  <c r="DD20" s="1"/>
  <c r="DC23"/>
  <c r="DD23" s="1"/>
  <c r="DC24"/>
  <c r="DD24" s="1"/>
  <c r="DC26"/>
  <c r="DD26" s="1"/>
  <c r="DC27"/>
  <c r="DD27" s="1"/>
  <c r="DE27" s="1"/>
  <c r="DC28"/>
  <c r="DD28" s="1"/>
  <c r="DC31"/>
  <c r="DD31" s="1"/>
  <c r="DE31" s="1"/>
  <c r="DC33"/>
  <c r="DD33" s="1"/>
  <c r="CW66"/>
  <c r="CK10"/>
  <c r="CM10" s="1"/>
  <c r="CI16"/>
  <c r="CJ16" s="1"/>
  <c r="CK16" s="1"/>
  <c r="CI17"/>
  <c r="CJ17" s="1"/>
  <c r="CI18"/>
  <c r="CJ18" s="1"/>
  <c r="CK18" s="1"/>
  <c r="CI19"/>
  <c r="CJ19" s="1"/>
  <c r="CI20"/>
  <c r="CJ20" s="1"/>
  <c r="CI22"/>
  <c r="CJ22" s="1"/>
  <c r="CK22" s="1"/>
  <c r="CI23"/>
  <c r="CJ23" s="1"/>
  <c r="CI24"/>
  <c r="CJ24" s="1"/>
  <c r="CI25"/>
  <c r="CJ25" s="1"/>
  <c r="CI27"/>
  <c r="CJ27" s="1"/>
  <c r="CK27" s="1"/>
  <c r="CI35"/>
  <c r="CJ35" s="1"/>
  <c r="CI37"/>
  <c r="CJ37" s="1"/>
  <c r="CI38"/>
  <c r="CJ38" s="1"/>
  <c r="CI13"/>
  <c r="CJ13" s="1"/>
  <c r="CI14"/>
  <c r="CJ14" s="1"/>
  <c r="CI15"/>
  <c r="CJ15" s="1"/>
  <c r="CI26"/>
  <c r="CJ26" s="1"/>
  <c r="CI28"/>
  <c r="CJ28" s="1"/>
  <c r="CI29"/>
  <c r="CJ29" s="1"/>
  <c r="CI31"/>
  <c r="CJ31" s="1"/>
  <c r="CK31" s="1"/>
  <c r="CI32"/>
  <c r="CJ32" s="1"/>
  <c r="CI33"/>
  <c r="CJ33" s="1"/>
  <c r="CI34"/>
  <c r="CJ34" s="1"/>
  <c r="CC66"/>
  <c r="BQ10"/>
  <c r="BS10" s="1"/>
  <c r="BO14"/>
  <c r="BP14" s="1"/>
  <c r="BO16"/>
  <c r="BP16" s="1"/>
  <c r="BQ16" s="1"/>
  <c r="BO19"/>
  <c r="BP19" s="1"/>
  <c r="BO22"/>
  <c r="BP22" s="1"/>
  <c r="BQ22" s="1"/>
  <c r="BO24"/>
  <c r="BP24" s="1"/>
  <c r="BO26"/>
  <c r="BP26" s="1"/>
  <c r="BQ26" s="1"/>
  <c r="BO27"/>
  <c r="BP27" s="1"/>
  <c r="BO28"/>
  <c r="BP28" s="1"/>
  <c r="BO31"/>
  <c r="BP31" s="1"/>
  <c r="BQ31" s="1"/>
  <c r="BO33"/>
  <c r="BP33" s="1"/>
  <c r="BO35"/>
  <c r="BP35" s="1"/>
  <c r="BO38"/>
  <c r="BP38" s="1"/>
  <c r="BO13"/>
  <c r="BP13" s="1"/>
  <c r="BO15"/>
  <c r="BP15" s="1"/>
  <c r="BO17"/>
  <c r="BP17" s="1"/>
  <c r="BO18"/>
  <c r="BP18" s="1"/>
  <c r="BO20"/>
  <c r="BP20" s="1"/>
  <c r="BO23"/>
  <c r="BP23" s="1"/>
  <c r="BO25"/>
  <c r="BP25" s="1"/>
  <c r="BO29"/>
  <c r="BP29" s="1"/>
  <c r="BO32"/>
  <c r="BP32" s="1"/>
  <c r="BO34"/>
  <c r="BP34" s="1"/>
  <c r="BO36"/>
  <c r="BP36" s="1"/>
  <c r="BI66"/>
  <c r="LD62"/>
  <c r="LG62" s="1"/>
  <c r="LD114"/>
  <c r="AU13"/>
  <c r="AV13" s="1"/>
  <c r="AU14"/>
  <c r="AV14" s="1"/>
  <c r="AU16"/>
  <c r="AV16" s="1"/>
  <c r="AW16" s="1"/>
  <c r="AU17"/>
  <c r="AV17" s="1"/>
  <c r="AU18"/>
  <c r="AV18" s="1"/>
  <c r="AW18" s="1"/>
  <c r="AU19"/>
  <c r="AV19" s="1"/>
  <c r="AU20"/>
  <c r="AV20" s="1"/>
  <c r="AU22"/>
  <c r="AV22" s="1"/>
  <c r="AW22" s="1"/>
  <c r="AU23"/>
  <c r="AV23" s="1"/>
  <c r="AU26"/>
  <c r="AV26" s="1"/>
  <c r="AW26" s="1"/>
  <c r="AU28"/>
  <c r="AV28" s="1"/>
  <c r="AU29"/>
  <c r="AV29" s="1"/>
  <c r="AU31"/>
  <c r="AV31" s="1"/>
  <c r="AW31" s="1"/>
  <c r="AU32"/>
  <c r="AV32" s="1"/>
  <c r="AU33"/>
  <c r="AV33" s="1"/>
  <c r="AU34"/>
  <c r="AV34" s="1"/>
  <c r="AU37"/>
  <c r="AV37" s="1"/>
  <c r="AU38"/>
  <c r="AV38" s="1"/>
  <c r="AW10"/>
  <c r="AY10" s="1"/>
  <c r="AU15"/>
  <c r="AV15" s="1"/>
  <c r="AW15" s="1"/>
  <c r="AU24"/>
  <c r="AV24" s="1"/>
  <c r="AW24" s="1"/>
  <c r="AU25"/>
  <c r="AV25" s="1"/>
  <c r="AU27"/>
  <c r="AV27" s="1"/>
  <c r="AU35"/>
  <c r="AV35" s="1"/>
  <c r="AW35" s="1"/>
  <c r="AO66"/>
  <c r="Z126"/>
  <c r="AC126" s="1"/>
  <c r="AE126" s="1"/>
  <c r="LD55"/>
  <c r="AC10"/>
  <c r="AE10" s="1"/>
  <c r="AF10" s="1"/>
  <c r="AA14"/>
  <c r="AB14" s="1"/>
  <c r="AA15"/>
  <c r="AB15" s="1"/>
  <c r="AA17"/>
  <c r="AB17" s="1"/>
  <c r="AA19"/>
  <c r="AB19" s="1"/>
  <c r="AA22"/>
  <c r="AB22" s="1"/>
  <c r="AC22" s="1"/>
  <c r="AA25"/>
  <c r="AB25" s="1"/>
  <c r="AA27"/>
  <c r="AB27" s="1"/>
  <c r="AA28"/>
  <c r="AB28" s="1"/>
  <c r="AA31"/>
  <c r="AB31" s="1"/>
  <c r="AC31" s="1"/>
  <c r="AA33"/>
  <c r="AB33" s="1"/>
  <c r="AA38"/>
  <c r="AB38" s="1"/>
  <c r="AA13"/>
  <c r="AB13" s="1"/>
  <c r="AA16"/>
  <c r="AB16" s="1"/>
  <c r="AA18"/>
  <c r="AB18" s="1"/>
  <c r="AA20"/>
  <c r="AB20" s="1"/>
  <c r="AA23"/>
  <c r="AB23" s="1"/>
  <c r="AA24"/>
  <c r="AB24" s="1"/>
  <c r="AA26"/>
  <c r="AB26" s="1"/>
  <c r="AA29"/>
  <c r="AB29" s="1"/>
  <c r="AA32"/>
  <c r="AB32" s="1"/>
  <c r="AA34"/>
  <c r="AB34" s="1"/>
  <c r="AA35"/>
  <c r="AB35" s="1"/>
  <c r="AC35" s="1"/>
  <c r="AA36"/>
  <c r="AB36" s="1"/>
  <c r="LD10"/>
  <c r="LE35" s="1"/>
  <c r="LF35" s="1"/>
  <c r="LG35" s="1"/>
  <c r="U66"/>
  <c r="LD177"/>
  <c r="LD179"/>
  <c r="LD181"/>
  <c r="LD183"/>
  <c r="LD60"/>
  <c r="LD118"/>
  <c r="LD122"/>
  <c r="LD124"/>
  <c r="LD176"/>
  <c r="LD178"/>
  <c r="LD180"/>
  <c r="LD113"/>
  <c r="LD142"/>
  <c r="LD144"/>
  <c r="LD168"/>
  <c r="LD170"/>
  <c r="LD172"/>
  <c r="LD174"/>
  <c r="LD138"/>
  <c r="LD140"/>
  <c r="LD145"/>
  <c r="LD167"/>
  <c r="LD169"/>
  <c r="LD171"/>
  <c r="LD42"/>
  <c r="LD107"/>
  <c r="LG107" s="1"/>
  <c r="LD132"/>
  <c r="LD159"/>
  <c r="LD161"/>
  <c r="LD163"/>
  <c r="LD165"/>
  <c r="LD158"/>
  <c r="LD160"/>
  <c r="LD162"/>
  <c r="I119"/>
  <c r="I149"/>
  <c r="I62"/>
  <c r="I91"/>
  <c r="I121"/>
  <c r="I10"/>
  <c r="K10" s="1"/>
  <c r="G13"/>
  <c r="H13" s="1"/>
  <c r="I13" s="1"/>
  <c r="G15"/>
  <c r="H15" s="1"/>
  <c r="I15" s="1"/>
  <c r="G19"/>
  <c r="H19" s="1"/>
  <c r="G22"/>
  <c r="H22" s="1"/>
  <c r="I22" s="1"/>
  <c r="G26"/>
  <c r="H26" s="1"/>
  <c r="I26" s="1"/>
  <c r="G31"/>
  <c r="H31" s="1"/>
  <c r="I31" s="1"/>
  <c r="G34"/>
  <c r="H34" s="1"/>
  <c r="I112"/>
  <c r="I139"/>
  <c r="G17"/>
  <c r="H17" s="1"/>
  <c r="G24"/>
  <c r="H24" s="1"/>
  <c r="I24" s="1"/>
  <c r="G28"/>
  <c r="H28" s="1"/>
  <c r="I28" s="1"/>
  <c r="G32"/>
  <c r="H32" s="1"/>
  <c r="I116"/>
  <c r="I141"/>
  <c r="G14"/>
  <c r="H14" s="1"/>
  <c r="G16"/>
  <c r="H16" s="1"/>
  <c r="I16" s="1"/>
  <c r="G18"/>
  <c r="H18" s="1"/>
  <c r="I18" s="1"/>
  <c r="G20"/>
  <c r="H20" s="1"/>
  <c r="G23"/>
  <c r="H23" s="1"/>
  <c r="G25"/>
  <c r="H25" s="1"/>
  <c r="G27"/>
  <c r="H27" s="1"/>
  <c r="I27" s="1"/>
  <c r="G29"/>
  <c r="H29" s="1"/>
  <c r="G33"/>
  <c r="H33" s="1"/>
  <c r="G35"/>
  <c r="H35" s="1"/>
  <c r="I35" s="1"/>
  <c r="G36"/>
  <c r="H36" s="1"/>
  <c r="I36" s="1"/>
  <c r="G37"/>
  <c r="H37" s="1"/>
  <c r="I37" s="1"/>
  <c r="I46"/>
  <c r="I48"/>
  <c r="I72"/>
  <c r="I77"/>
  <c r="I107"/>
  <c r="F126"/>
  <c r="I126" s="1"/>
  <c r="K126" s="1"/>
  <c r="F155"/>
  <c r="L10"/>
  <c r="AZ10"/>
  <c r="CN10"/>
  <c r="EB10"/>
  <c r="FP10"/>
  <c r="IR10"/>
  <c r="KF10"/>
  <c r="BT10"/>
  <c r="DH10"/>
  <c r="EV10"/>
  <c r="GJ10"/>
  <c r="HX10"/>
  <c r="JL10"/>
  <c r="KZ10"/>
  <c r="Q38"/>
  <c r="R38" s="1"/>
  <c r="Q37"/>
  <c r="R37" s="1"/>
  <c r="Q36"/>
  <c r="R36" s="1"/>
  <c r="Q35"/>
  <c r="R35" s="1"/>
  <c r="Q34"/>
  <c r="R34" s="1"/>
  <c r="Q33"/>
  <c r="R33" s="1"/>
  <c r="Q32"/>
  <c r="R32" s="1"/>
  <c r="Q31"/>
  <c r="R31" s="1"/>
  <c r="S31" s="1"/>
  <c r="Q29"/>
  <c r="R29" s="1"/>
  <c r="Q28"/>
  <c r="R28" s="1"/>
  <c r="Q27"/>
  <c r="R27" s="1"/>
  <c r="S27" s="1"/>
  <c r="Q26"/>
  <c r="R26" s="1"/>
  <c r="S26" s="1"/>
  <c r="Q25"/>
  <c r="R25" s="1"/>
  <c r="Q24"/>
  <c r="R24" s="1"/>
  <c r="Q23"/>
  <c r="R23" s="1"/>
  <c r="Q22"/>
  <c r="R22" s="1"/>
  <c r="S22" s="1"/>
  <c r="Q20"/>
  <c r="R20" s="1"/>
  <c r="Q19"/>
  <c r="R19" s="1"/>
  <c r="Q18"/>
  <c r="R18" s="1"/>
  <c r="S18" s="1"/>
  <c r="Q17"/>
  <c r="R17" s="1"/>
  <c r="Q16"/>
  <c r="R16" s="1"/>
  <c r="S16" s="1"/>
  <c r="Q15"/>
  <c r="R15" s="1"/>
  <c r="Q14"/>
  <c r="R14" s="1"/>
  <c r="Q13"/>
  <c r="R13" s="1"/>
  <c r="S10"/>
  <c r="U10" s="1"/>
  <c r="AN38"/>
  <c r="AN37"/>
  <c r="AN36"/>
  <c r="AN35"/>
  <c r="BE38"/>
  <c r="BF38" s="1"/>
  <c r="BE37"/>
  <c r="BF37" s="1"/>
  <c r="BE36"/>
  <c r="BF36" s="1"/>
  <c r="BE35"/>
  <c r="BF35" s="1"/>
  <c r="BE34"/>
  <c r="BF34" s="1"/>
  <c r="BE33"/>
  <c r="BF33" s="1"/>
  <c r="BE32"/>
  <c r="BF32" s="1"/>
  <c r="BE31"/>
  <c r="BF31" s="1"/>
  <c r="BG31" s="1"/>
  <c r="BE29"/>
  <c r="BF29" s="1"/>
  <c r="BE28"/>
  <c r="BF28" s="1"/>
  <c r="BE27"/>
  <c r="BF27" s="1"/>
  <c r="BE26"/>
  <c r="BF26" s="1"/>
  <c r="BE25"/>
  <c r="BF25" s="1"/>
  <c r="BE24"/>
  <c r="BF24" s="1"/>
  <c r="BE23"/>
  <c r="BF23" s="1"/>
  <c r="BE22"/>
  <c r="BF22" s="1"/>
  <c r="BG22" s="1"/>
  <c r="BE20"/>
  <c r="BF20" s="1"/>
  <c r="BE19"/>
  <c r="BF19" s="1"/>
  <c r="BE18"/>
  <c r="BF18" s="1"/>
  <c r="BE17"/>
  <c r="BF17" s="1"/>
  <c r="BE16"/>
  <c r="BF16" s="1"/>
  <c r="BE15"/>
  <c r="BF15" s="1"/>
  <c r="BE14"/>
  <c r="BF14" s="1"/>
  <c r="BE13"/>
  <c r="BF13" s="1"/>
  <c r="BG10"/>
  <c r="BI10" s="1"/>
  <c r="CB38"/>
  <c r="CB37"/>
  <c r="CB36"/>
  <c r="CB35"/>
  <c r="CS38"/>
  <c r="CT38" s="1"/>
  <c r="CS37"/>
  <c r="CT37" s="1"/>
  <c r="CS36"/>
  <c r="CT36" s="1"/>
  <c r="CS35"/>
  <c r="CT35" s="1"/>
  <c r="CS34"/>
  <c r="CT34" s="1"/>
  <c r="CS33"/>
  <c r="CT33" s="1"/>
  <c r="CS32"/>
  <c r="CT32" s="1"/>
  <c r="CS31"/>
  <c r="CT31" s="1"/>
  <c r="CU31" s="1"/>
  <c r="CS29"/>
  <c r="CT29" s="1"/>
  <c r="CS28"/>
  <c r="CT28" s="1"/>
  <c r="CS27"/>
  <c r="CT27" s="1"/>
  <c r="CU27" s="1"/>
  <c r="CS26"/>
  <c r="CT26" s="1"/>
  <c r="CU26" s="1"/>
  <c r="CS25"/>
  <c r="CT25" s="1"/>
  <c r="CS24"/>
  <c r="CT24" s="1"/>
  <c r="CU24" s="1"/>
  <c r="CS23"/>
  <c r="CT23" s="1"/>
  <c r="CS22"/>
  <c r="CT22" s="1"/>
  <c r="CU22" s="1"/>
  <c r="CS20"/>
  <c r="CT20" s="1"/>
  <c r="CS19"/>
  <c r="CT19" s="1"/>
  <c r="CS18"/>
  <c r="CT18" s="1"/>
  <c r="CS17"/>
  <c r="CT17" s="1"/>
  <c r="CS16"/>
  <c r="CT16" s="1"/>
  <c r="CU16" s="1"/>
  <c r="CS15"/>
  <c r="CT15" s="1"/>
  <c r="CU15" s="1"/>
  <c r="CS14"/>
  <c r="CT14" s="1"/>
  <c r="CS13"/>
  <c r="CT13" s="1"/>
  <c r="CU10"/>
  <c r="CW10" s="1"/>
  <c r="DP38"/>
  <c r="DP37"/>
  <c r="DP36"/>
  <c r="DP35"/>
  <c r="EG38"/>
  <c r="EH38" s="1"/>
  <c r="EG37"/>
  <c r="EH37" s="1"/>
  <c r="EG36"/>
  <c r="EH36" s="1"/>
  <c r="EG35"/>
  <c r="EH35" s="1"/>
  <c r="EG34"/>
  <c r="EH34" s="1"/>
  <c r="EG33"/>
  <c r="EH33" s="1"/>
  <c r="EG32"/>
  <c r="EH32" s="1"/>
  <c r="EG31"/>
  <c r="EH31" s="1"/>
  <c r="EI31" s="1"/>
  <c r="EG29"/>
  <c r="EH29" s="1"/>
  <c r="EG28"/>
  <c r="EH28" s="1"/>
  <c r="EG27"/>
  <c r="EH27" s="1"/>
  <c r="EG26"/>
  <c r="EH26" s="1"/>
  <c r="EI26" s="1"/>
  <c r="EG25"/>
  <c r="EH25" s="1"/>
  <c r="EG24"/>
  <c r="EH24" s="1"/>
  <c r="EI24" s="1"/>
  <c r="EG23"/>
  <c r="EH23" s="1"/>
  <c r="EG22"/>
  <c r="EH22" s="1"/>
  <c r="EI22" s="1"/>
  <c r="EG20"/>
  <c r="EH20" s="1"/>
  <c r="EG19"/>
  <c r="EH19" s="1"/>
  <c r="EG18"/>
  <c r="EH18" s="1"/>
  <c r="EG17"/>
  <c r="EH17" s="1"/>
  <c r="EG16"/>
  <c r="EH16" s="1"/>
  <c r="EI16" s="1"/>
  <c r="EG15"/>
  <c r="EH15" s="1"/>
  <c r="EG14"/>
  <c r="EH14" s="1"/>
  <c r="EG13"/>
  <c r="EH13" s="1"/>
  <c r="EI10"/>
  <c r="EK10" s="1"/>
  <c r="FD38"/>
  <c r="FD37"/>
  <c r="FD36"/>
  <c r="FD35"/>
  <c r="FD34"/>
  <c r="FU38"/>
  <c r="FV38" s="1"/>
  <c r="FU37"/>
  <c r="FV37" s="1"/>
  <c r="FU36"/>
  <c r="FV36" s="1"/>
  <c r="FU35"/>
  <c r="FV35" s="1"/>
  <c r="FW35" s="1"/>
  <c r="FU34"/>
  <c r="FV34" s="1"/>
  <c r="FU33"/>
  <c r="FV33" s="1"/>
  <c r="FU32"/>
  <c r="FV32" s="1"/>
  <c r="FU31"/>
  <c r="FV31" s="1"/>
  <c r="FW31" s="1"/>
  <c r="FU29"/>
  <c r="FV29" s="1"/>
  <c r="FU28"/>
  <c r="FV28" s="1"/>
  <c r="FU27"/>
  <c r="FV27" s="1"/>
  <c r="FU26"/>
  <c r="FV26" s="1"/>
  <c r="FW26" s="1"/>
  <c r="FU25"/>
  <c r="FV25" s="1"/>
  <c r="FU24"/>
  <c r="FV24" s="1"/>
  <c r="FW24" s="1"/>
  <c r="FU23"/>
  <c r="FV23" s="1"/>
  <c r="FU22"/>
  <c r="FV22" s="1"/>
  <c r="FW22" s="1"/>
  <c r="FU20"/>
  <c r="FV20" s="1"/>
  <c r="FU19"/>
  <c r="FV19" s="1"/>
  <c r="FU18"/>
  <c r="FV18" s="1"/>
  <c r="FU17"/>
  <c r="FV17" s="1"/>
  <c r="FU16"/>
  <c r="FV16" s="1"/>
  <c r="FW16" s="1"/>
  <c r="FU15"/>
  <c r="FV15" s="1"/>
  <c r="FU14"/>
  <c r="FV14" s="1"/>
  <c r="FU13"/>
  <c r="FV13" s="1"/>
  <c r="FW10"/>
  <c r="FY10" s="1"/>
  <c r="GR38"/>
  <c r="GR37"/>
  <c r="GR36"/>
  <c r="GR35"/>
  <c r="GR34"/>
  <c r="HI38"/>
  <c r="HJ38" s="1"/>
  <c r="HI37"/>
  <c r="HJ37" s="1"/>
  <c r="HI36"/>
  <c r="HJ36" s="1"/>
  <c r="HI35"/>
  <c r="HJ35" s="1"/>
  <c r="HK35" s="1"/>
  <c r="HI34"/>
  <c r="HJ34" s="1"/>
  <c r="HI33"/>
  <c r="HJ33" s="1"/>
  <c r="HI32"/>
  <c r="HJ32" s="1"/>
  <c r="HI31"/>
  <c r="HJ31" s="1"/>
  <c r="HK31" s="1"/>
  <c r="HI29"/>
  <c r="HJ29" s="1"/>
  <c r="HI28"/>
  <c r="HJ28" s="1"/>
  <c r="HI27"/>
  <c r="HJ27" s="1"/>
  <c r="HI26"/>
  <c r="HJ26" s="1"/>
  <c r="HK26" s="1"/>
  <c r="HI25"/>
  <c r="HJ25" s="1"/>
  <c r="HI24"/>
  <c r="HJ24" s="1"/>
  <c r="HK24" s="1"/>
  <c r="HI23"/>
  <c r="HJ23" s="1"/>
  <c r="HI22"/>
  <c r="HJ22" s="1"/>
  <c r="HK22" s="1"/>
  <c r="HI20"/>
  <c r="HJ20" s="1"/>
  <c r="HI19"/>
  <c r="HJ19" s="1"/>
  <c r="HI18"/>
  <c r="HJ18" s="1"/>
  <c r="HI17"/>
  <c r="HJ17" s="1"/>
  <c r="HI16"/>
  <c r="HJ16" s="1"/>
  <c r="HK16" s="1"/>
  <c r="HI15"/>
  <c r="HJ15" s="1"/>
  <c r="HK15" s="1"/>
  <c r="HI14"/>
  <c r="HJ14" s="1"/>
  <c r="HI13"/>
  <c r="HJ13" s="1"/>
  <c r="HK10"/>
  <c r="HM10" s="1"/>
  <c r="IF38"/>
  <c r="IF37"/>
  <c r="IF36"/>
  <c r="IF35"/>
  <c r="IF34"/>
  <c r="IW38"/>
  <c r="IX38" s="1"/>
  <c r="IW37"/>
  <c r="IX37" s="1"/>
  <c r="IW36"/>
  <c r="IX36" s="1"/>
  <c r="IW35"/>
  <c r="IX35" s="1"/>
  <c r="IW34"/>
  <c r="IX34" s="1"/>
  <c r="IW33"/>
  <c r="IX33" s="1"/>
  <c r="IW32"/>
  <c r="IX32" s="1"/>
  <c r="IW31"/>
  <c r="IX31" s="1"/>
  <c r="IY31" s="1"/>
  <c r="IW29"/>
  <c r="IX29" s="1"/>
  <c r="IW28"/>
  <c r="IX28" s="1"/>
  <c r="IW27"/>
  <c r="IX27" s="1"/>
  <c r="IY27" s="1"/>
  <c r="IW26"/>
  <c r="IX26" s="1"/>
  <c r="IY26" s="1"/>
  <c r="IW25"/>
  <c r="IX25" s="1"/>
  <c r="IW24"/>
  <c r="IX24" s="1"/>
  <c r="IW23"/>
  <c r="IX23" s="1"/>
  <c r="IW22"/>
  <c r="IX22" s="1"/>
  <c r="IY22" s="1"/>
  <c r="IW20"/>
  <c r="IX20" s="1"/>
  <c r="IW19"/>
  <c r="IX19" s="1"/>
  <c r="IW18"/>
  <c r="IX18" s="1"/>
  <c r="IY18" s="1"/>
  <c r="IW17"/>
  <c r="IX17" s="1"/>
  <c r="IW16"/>
  <c r="IX16" s="1"/>
  <c r="IY16" s="1"/>
  <c r="IW15"/>
  <c r="IX15" s="1"/>
  <c r="IW14"/>
  <c r="IX14" s="1"/>
  <c r="IW13"/>
  <c r="IX13" s="1"/>
  <c r="IY10"/>
  <c r="JA10" s="1"/>
  <c r="JT38"/>
  <c r="JT37"/>
  <c r="JT36"/>
  <c r="JT35"/>
  <c r="JT34"/>
  <c r="KK38"/>
  <c r="KL38" s="1"/>
  <c r="KK37"/>
  <c r="KL37" s="1"/>
  <c r="KK36"/>
  <c r="KL36" s="1"/>
  <c r="KK35"/>
  <c r="KL35" s="1"/>
  <c r="KM35" s="1"/>
  <c r="KK34"/>
  <c r="KL34" s="1"/>
  <c r="KK33"/>
  <c r="KL33" s="1"/>
  <c r="KK32"/>
  <c r="KL32" s="1"/>
  <c r="KK31"/>
  <c r="KL31" s="1"/>
  <c r="KM31" s="1"/>
  <c r="KK29"/>
  <c r="KL29" s="1"/>
  <c r="KK28"/>
  <c r="KL28" s="1"/>
  <c r="KK27"/>
  <c r="KL27" s="1"/>
  <c r="KK26"/>
  <c r="KL26" s="1"/>
  <c r="KM26" s="1"/>
  <c r="KK25"/>
  <c r="KL25" s="1"/>
  <c r="KK24"/>
  <c r="KL24" s="1"/>
  <c r="KK23"/>
  <c r="KL23" s="1"/>
  <c r="KK22"/>
  <c r="KL22" s="1"/>
  <c r="KM22" s="1"/>
  <c r="KK20"/>
  <c r="KL20" s="1"/>
  <c r="KK19"/>
  <c r="KL19" s="1"/>
  <c r="KK18"/>
  <c r="KL18" s="1"/>
  <c r="KK17"/>
  <c r="KL17" s="1"/>
  <c r="KK16"/>
  <c r="KL16" s="1"/>
  <c r="KK15"/>
  <c r="KL15" s="1"/>
  <c r="KK14"/>
  <c r="KL14" s="1"/>
  <c r="KK13"/>
  <c r="KL13" s="1"/>
  <c r="KM10"/>
  <c r="KO10" s="1"/>
  <c r="HN66"/>
  <c r="IH66"/>
  <c r="JB66"/>
  <c r="JV66"/>
  <c r="KP66"/>
  <c r="T13"/>
  <c r="AN13"/>
  <c r="BH13"/>
  <c r="CB13"/>
  <c r="CV13"/>
  <c r="DP13"/>
  <c r="EJ13"/>
  <c r="FD13"/>
  <c r="FX13"/>
  <c r="GR13"/>
  <c r="HL13"/>
  <c r="IF13"/>
  <c r="IZ13"/>
  <c r="JT13"/>
  <c r="KN13"/>
  <c r="T14"/>
  <c r="AN14"/>
  <c r="BH14"/>
  <c r="CB14"/>
  <c r="CV14"/>
  <c r="DP14"/>
  <c r="EJ14"/>
  <c r="FD14"/>
  <c r="FX14"/>
  <c r="GR14"/>
  <c r="HL14"/>
  <c r="IF14"/>
  <c r="IZ14"/>
  <c r="JT14"/>
  <c r="KN14"/>
  <c r="T15"/>
  <c r="AN15"/>
  <c r="BH15"/>
  <c r="CB15"/>
  <c r="CV15"/>
  <c r="DP15"/>
  <c r="EJ15"/>
  <c r="FD15"/>
  <c r="FX15"/>
  <c r="GR15"/>
  <c r="HL15"/>
  <c r="IF15"/>
  <c r="IZ15"/>
  <c r="JT15"/>
  <c r="KN15"/>
  <c r="T16"/>
  <c r="AN16"/>
  <c r="BH16"/>
  <c r="CB16"/>
  <c r="CV16"/>
  <c r="DP16"/>
  <c r="EJ16"/>
  <c r="FD16"/>
  <c r="FX16"/>
  <c r="GR16"/>
  <c r="HL16"/>
  <c r="IF16"/>
  <c r="IZ16"/>
  <c r="JT16"/>
  <c r="KN16"/>
  <c r="T17"/>
  <c r="AN17"/>
  <c r="BH17"/>
  <c r="CB17"/>
  <c r="CV17"/>
  <c r="DP17"/>
  <c r="EJ17"/>
  <c r="FD17"/>
  <c r="FX17"/>
  <c r="GR17"/>
  <c r="HL17"/>
  <c r="IF17"/>
  <c r="IZ17"/>
  <c r="JT17"/>
  <c r="KN17"/>
  <c r="T18"/>
  <c r="AN18"/>
  <c r="BH18"/>
  <c r="CB18"/>
  <c r="CV18"/>
  <c r="DP18"/>
  <c r="EJ18"/>
  <c r="FD18"/>
  <c r="FX18"/>
  <c r="GR18"/>
  <c r="HL18"/>
  <c r="IF18"/>
  <c r="IZ18"/>
  <c r="JT18"/>
  <c r="KN18"/>
  <c r="T19"/>
  <c r="AN19"/>
  <c r="BH19"/>
  <c r="CB19"/>
  <c r="CV19"/>
  <c r="DP19"/>
  <c r="EJ19"/>
  <c r="FD19"/>
  <c r="FX19"/>
  <c r="GR19"/>
  <c r="HL19"/>
  <c r="IF19"/>
  <c r="IZ19"/>
  <c r="JT19"/>
  <c r="KN19"/>
  <c r="T20"/>
  <c r="AN20"/>
  <c r="BH20"/>
  <c r="CB20"/>
  <c r="CV20"/>
  <c r="DP20"/>
  <c r="EJ20"/>
  <c r="FD20"/>
  <c r="FX20"/>
  <c r="GR20"/>
  <c r="HL20"/>
  <c r="IF20"/>
  <c r="IZ20"/>
  <c r="JT20"/>
  <c r="KN20"/>
  <c r="T22"/>
  <c r="AN22"/>
  <c r="BH22"/>
  <c r="CB22"/>
  <c r="CV22"/>
  <c r="DP22"/>
  <c r="EJ22"/>
  <c r="FD22"/>
  <c r="FX22"/>
  <c r="GR22"/>
  <c r="HL22"/>
  <c r="IF22"/>
  <c r="IZ22"/>
  <c r="JT22"/>
  <c r="KN22"/>
  <c r="T23"/>
  <c r="AN23"/>
  <c r="BH23"/>
  <c r="CB23"/>
  <c r="CV23"/>
  <c r="DP23"/>
  <c r="EJ23"/>
  <c r="FD23"/>
  <c r="FX23"/>
  <c r="GR23"/>
  <c r="HL23"/>
  <c r="IF23"/>
  <c r="IZ23"/>
  <c r="JT23"/>
  <c r="KN23"/>
  <c r="T24"/>
  <c r="AN24"/>
  <c r="BH24"/>
  <c r="CB24"/>
  <c r="CV24"/>
  <c r="DP24"/>
  <c r="EJ24"/>
  <c r="FD24"/>
  <c r="FX24"/>
  <c r="GR24"/>
  <c r="HL24"/>
  <c r="IF24"/>
  <c r="IZ24"/>
  <c r="JT24"/>
  <c r="KN24"/>
  <c r="T25"/>
  <c r="AN25"/>
  <c r="BH25"/>
  <c r="CB25"/>
  <c r="CV25"/>
  <c r="DP25"/>
  <c r="EJ25"/>
  <c r="FD25"/>
  <c r="FX25"/>
  <c r="GR25"/>
  <c r="HL25"/>
  <c r="IF25"/>
  <c r="IZ25"/>
  <c r="JT25"/>
  <c r="KN25"/>
  <c r="T26"/>
  <c r="AN26"/>
  <c r="BH26"/>
  <c r="CB26"/>
  <c r="CV26"/>
  <c r="DP26"/>
  <c r="EJ26"/>
  <c r="FD26"/>
  <c r="FX26"/>
  <c r="GR26"/>
  <c r="HL26"/>
  <c r="IF26"/>
  <c r="IZ26"/>
  <c r="JT26"/>
  <c r="KN26"/>
  <c r="T27"/>
  <c r="AN27"/>
  <c r="BH27"/>
  <c r="CB27"/>
  <c r="CV27"/>
  <c r="DP27"/>
  <c r="EJ27"/>
  <c r="FD27"/>
  <c r="FX27"/>
  <c r="GR27"/>
  <c r="HL27"/>
  <c r="IF27"/>
  <c r="IZ27"/>
  <c r="JT27"/>
  <c r="KN27"/>
  <c r="T28"/>
  <c r="AN28"/>
  <c r="BH28"/>
  <c r="CB28"/>
  <c r="CV28"/>
  <c r="DP28"/>
  <c r="EJ28"/>
  <c r="FD28"/>
  <c r="FX28"/>
  <c r="GR28"/>
  <c r="HL28"/>
  <c r="IF28"/>
  <c r="IZ28"/>
  <c r="JT28"/>
  <c r="KN28"/>
  <c r="T29"/>
  <c r="AN29"/>
  <c r="BH29"/>
  <c r="CB29"/>
  <c r="CV29"/>
  <c r="DP29"/>
  <c r="EJ29"/>
  <c r="FD29"/>
  <c r="FX29"/>
  <c r="GR29"/>
  <c r="HL29"/>
  <c r="IF29"/>
  <c r="IZ29"/>
  <c r="JT29"/>
  <c r="KN29"/>
  <c r="T31"/>
  <c r="AN31"/>
  <c r="BH31"/>
  <c r="CB31"/>
  <c r="CV31"/>
  <c r="DP31"/>
  <c r="EJ31"/>
  <c r="FD31"/>
  <c r="FX31"/>
  <c r="GR31"/>
  <c r="HL31"/>
  <c r="IF31"/>
  <c r="IZ31"/>
  <c r="JT31"/>
  <c r="KN31"/>
  <c r="T32"/>
  <c r="AN32"/>
  <c r="BH32"/>
  <c r="CB32"/>
  <c r="CV32"/>
  <c r="DP32"/>
  <c r="EJ32"/>
  <c r="FD32"/>
  <c r="FX32"/>
  <c r="GR32"/>
  <c r="HL32"/>
  <c r="IF32"/>
  <c r="IZ32"/>
  <c r="JT32"/>
  <c r="KN32"/>
  <c r="T33"/>
  <c r="AN33"/>
  <c r="BH33"/>
  <c r="CB33"/>
  <c r="CV33"/>
  <c r="DP33"/>
  <c r="EJ33"/>
  <c r="FD33"/>
  <c r="GR33"/>
  <c r="IF33"/>
  <c r="JT33"/>
  <c r="AN34"/>
  <c r="CB34"/>
  <c r="DP34"/>
  <c r="DQ36"/>
  <c r="FE36"/>
  <c r="GS36"/>
  <c r="IG36"/>
  <c r="JU36"/>
  <c r="K38"/>
  <c r="AY38"/>
  <c r="CM38"/>
  <c r="EA38"/>
  <c r="FO38"/>
  <c r="HC38"/>
  <c r="IQ38"/>
  <c r="KE38"/>
  <c r="T38"/>
  <c r="T37"/>
  <c r="U37" s="1"/>
  <c r="T36"/>
  <c r="T35"/>
  <c r="U35" s="1"/>
  <c r="AK38"/>
  <c r="AL38" s="1"/>
  <c r="AK37"/>
  <c r="AL37" s="1"/>
  <c r="AK36"/>
  <c r="AL36" s="1"/>
  <c r="AM36" s="1"/>
  <c r="AO36" s="1"/>
  <c r="AK35"/>
  <c r="AL35" s="1"/>
  <c r="AM35" s="1"/>
  <c r="AK34"/>
  <c r="AL34" s="1"/>
  <c r="AK33"/>
  <c r="AL33" s="1"/>
  <c r="AK32"/>
  <c r="AL32" s="1"/>
  <c r="AK31"/>
  <c r="AL31" s="1"/>
  <c r="AM31" s="1"/>
  <c r="AK29"/>
  <c r="AL29" s="1"/>
  <c r="AK28"/>
  <c r="AL28" s="1"/>
  <c r="AK27"/>
  <c r="AL27" s="1"/>
  <c r="AM27" s="1"/>
  <c r="AK26"/>
  <c r="AL26" s="1"/>
  <c r="AM26" s="1"/>
  <c r="AK25"/>
  <c r="AL25" s="1"/>
  <c r="AK24"/>
  <c r="AL24" s="1"/>
  <c r="AK23"/>
  <c r="AL23" s="1"/>
  <c r="AK22"/>
  <c r="AL22" s="1"/>
  <c r="AM22" s="1"/>
  <c r="AK20"/>
  <c r="AL20" s="1"/>
  <c r="AK19"/>
  <c r="AL19" s="1"/>
  <c r="AK18"/>
  <c r="AL18" s="1"/>
  <c r="AK17"/>
  <c r="AL17" s="1"/>
  <c r="AK16"/>
  <c r="AL16" s="1"/>
  <c r="AM16" s="1"/>
  <c r="AK15"/>
  <c r="AL15" s="1"/>
  <c r="AK14"/>
  <c r="AL14" s="1"/>
  <c r="AK13"/>
  <c r="AL13" s="1"/>
  <c r="AM10"/>
  <c r="AO10" s="1"/>
  <c r="BH38"/>
  <c r="BH37"/>
  <c r="BI37" s="1"/>
  <c r="BH36"/>
  <c r="BH35"/>
  <c r="BI35" s="1"/>
  <c r="BY38"/>
  <c r="BZ38" s="1"/>
  <c r="BY37"/>
  <c r="BZ37" s="1"/>
  <c r="BY36"/>
  <c r="BZ36" s="1"/>
  <c r="CA36" s="1"/>
  <c r="CC36" s="1"/>
  <c r="BY35"/>
  <c r="BZ35" s="1"/>
  <c r="CA35" s="1"/>
  <c r="BY34"/>
  <c r="BZ34" s="1"/>
  <c r="BY33"/>
  <c r="BZ33" s="1"/>
  <c r="BY32"/>
  <c r="BZ32" s="1"/>
  <c r="BY31"/>
  <c r="BZ31" s="1"/>
  <c r="CA31" s="1"/>
  <c r="BY29"/>
  <c r="BZ29" s="1"/>
  <c r="BY28"/>
  <c r="BZ28" s="1"/>
  <c r="BY27"/>
  <c r="BZ27" s="1"/>
  <c r="BY26"/>
  <c r="BZ26" s="1"/>
  <c r="BY25"/>
  <c r="BZ25" s="1"/>
  <c r="BY24"/>
  <c r="BZ24" s="1"/>
  <c r="BY23"/>
  <c r="BZ23" s="1"/>
  <c r="BY22"/>
  <c r="BZ22" s="1"/>
  <c r="CA22" s="1"/>
  <c r="BY20"/>
  <c r="BZ20" s="1"/>
  <c r="BY19"/>
  <c r="BZ19" s="1"/>
  <c r="BY18"/>
  <c r="BZ18" s="1"/>
  <c r="CA18" s="1"/>
  <c r="CC18" s="1"/>
  <c r="BY17"/>
  <c r="BZ17" s="1"/>
  <c r="BY16"/>
  <c r="BZ16" s="1"/>
  <c r="BY15"/>
  <c r="BZ15" s="1"/>
  <c r="BY14"/>
  <c r="BZ14" s="1"/>
  <c r="BY13"/>
  <c r="BZ13" s="1"/>
  <c r="CA10"/>
  <c r="CC10" s="1"/>
  <c r="CV38"/>
  <c r="CV37"/>
  <c r="CW37" s="1"/>
  <c r="CV36"/>
  <c r="CV35"/>
  <c r="CW35" s="1"/>
  <c r="DM38"/>
  <c r="DN38" s="1"/>
  <c r="DM37"/>
  <c r="DN37" s="1"/>
  <c r="DO37" s="1"/>
  <c r="DM36"/>
  <c r="DN36" s="1"/>
  <c r="DM35"/>
  <c r="DN35" s="1"/>
  <c r="DM34"/>
  <c r="DN34" s="1"/>
  <c r="DM33"/>
  <c r="DN33" s="1"/>
  <c r="DM32"/>
  <c r="DN32" s="1"/>
  <c r="DM31"/>
  <c r="DN31" s="1"/>
  <c r="DM29"/>
  <c r="DN29" s="1"/>
  <c r="DM28"/>
  <c r="DN28" s="1"/>
  <c r="DO28" s="1"/>
  <c r="DM27"/>
  <c r="DN27" s="1"/>
  <c r="DM26"/>
  <c r="DN26" s="1"/>
  <c r="DM25"/>
  <c r="DN25" s="1"/>
  <c r="DM24"/>
  <c r="DN24" s="1"/>
  <c r="DO24" s="1"/>
  <c r="DM23"/>
  <c r="DN23" s="1"/>
  <c r="DM22"/>
  <c r="DN22" s="1"/>
  <c r="DM20"/>
  <c r="DN20" s="1"/>
  <c r="DM19"/>
  <c r="DN19" s="1"/>
  <c r="DM18"/>
  <c r="DN18" s="1"/>
  <c r="DM17"/>
  <c r="DN17" s="1"/>
  <c r="DM16"/>
  <c r="DN16" s="1"/>
  <c r="DM15"/>
  <c r="DN15" s="1"/>
  <c r="DM14"/>
  <c r="DN14" s="1"/>
  <c r="DM13"/>
  <c r="DN13" s="1"/>
  <c r="DN11" s="1"/>
  <c r="DO10"/>
  <c r="DQ10" s="1"/>
  <c r="EJ38"/>
  <c r="EJ37"/>
  <c r="EK37" s="1"/>
  <c r="EJ36"/>
  <c r="EJ35"/>
  <c r="EK35" s="1"/>
  <c r="FA38"/>
  <c r="FB38" s="1"/>
  <c r="FA37"/>
  <c r="FB37" s="1"/>
  <c r="FA36"/>
  <c r="FB36" s="1"/>
  <c r="FA35"/>
  <c r="FB35" s="1"/>
  <c r="FC35" s="1"/>
  <c r="FA34"/>
  <c r="FB34" s="1"/>
  <c r="FA33"/>
  <c r="FB33" s="1"/>
  <c r="FA32"/>
  <c r="FB32" s="1"/>
  <c r="FA31"/>
  <c r="FB31" s="1"/>
  <c r="FC31" s="1"/>
  <c r="FA29"/>
  <c r="FB29" s="1"/>
  <c r="FA28"/>
  <c r="FB28" s="1"/>
  <c r="FA27"/>
  <c r="FB27" s="1"/>
  <c r="FA26"/>
  <c r="FB26" s="1"/>
  <c r="FC26" s="1"/>
  <c r="FA25"/>
  <c r="FB25" s="1"/>
  <c r="FA24"/>
  <c r="FB24" s="1"/>
  <c r="FC24" s="1"/>
  <c r="FA23"/>
  <c r="FB23" s="1"/>
  <c r="FA22"/>
  <c r="FB22" s="1"/>
  <c r="FC22" s="1"/>
  <c r="FA20"/>
  <c r="FB20" s="1"/>
  <c r="FA19"/>
  <c r="FB19" s="1"/>
  <c r="FA18"/>
  <c r="FB18" s="1"/>
  <c r="FA17"/>
  <c r="FB17" s="1"/>
  <c r="FA16"/>
  <c r="FB16" s="1"/>
  <c r="FC16" s="1"/>
  <c r="FA15"/>
  <c r="FB15" s="1"/>
  <c r="FC15" s="1"/>
  <c r="FA14"/>
  <c r="FB14" s="1"/>
  <c r="FA13"/>
  <c r="FB13" s="1"/>
  <c r="FC10"/>
  <c r="FE10" s="1"/>
  <c r="FX38"/>
  <c r="FX37"/>
  <c r="FY37" s="1"/>
  <c r="FX36"/>
  <c r="FX35"/>
  <c r="FY35" s="1"/>
  <c r="FX34"/>
  <c r="FY34" s="1"/>
  <c r="GO38"/>
  <c r="GP38" s="1"/>
  <c r="GO37"/>
  <c r="GP37" s="1"/>
  <c r="GO36"/>
  <c r="GP36" s="1"/>
  <c r="GO35"/>
  <c r="GP35" s="1"/>
  <c r="GO34"/>
  <c r="GP34" s="1"/>
  <c r="GO33"/>
  <c r="GP33" s="1"/>
  <c r="GO32"/>
  <c r="GP32" s="1"/>
  <c r="GO31"/>
  <c r="GP31" s="1"/>
  <c r="GQ31" s="1"/>
  <c r="GO29"/>
  <c r="GP29" s="1"/>
  <c r="GO28"/>
  <c r="GP28" s="1"/>
  <c r="GO27"/>
  <c r="GP27" s="1"/>
  <c r="GO26"/>
  <c r="GP26" s="1"/>
  <c r="GQ26" s="1"/>
  <c r="GO25"/>
  <c r="GP25" s="1"/>
  <c r="GO24"/>
  <c r="GP24" s="1"/>
  <c r="GQ24" s="1"/>
  <c r="GO23"/>
  <c r="GP23" s="1"/>
  <c r="GO22"/>
  <c r="GP22" s="1"/>
  <c r="GQ22" s="1"/>
  <c r="GO20"/>
  <c r="GP20" s="1"/>
  <c r="GO19"/>
  <c r="GP19" s="1"/>
  <c r="GO18"/>
  <c r="GP18" s="1"/>
  <c r="GO17"/>
  <c r="GP17" s="1"/>
  <c r="GO16"/>
  <c r="GP16" s="1"/>
  <c r="GQ16" s="1"/>
  <c r="GO15"/>
  <c r="GP15" s="1"/>
  <c r="GQ15" s="1"/>
  <c r="GO14"/>
  <c r="GP14" s="1"/>
  <c r="GO13"/>
  <c r="GP13" s="1"/>
  <c r="GQ10"/>
  <c r="GS10" s="1"/>
  <c r="HL38"/>
  <c r="HL37"/>
  <c r="HL36"/>
  <c r="HL35"/>
  <c r="HM35" s="1"/>
  <c r="HL34"/>
  <c r="HM34" s="1"/>
  <c r="IC38"/>
  <c r="ID38" s="1"/>
  <c r="IC37"/>
  <c r="ID37" s="1"/>
  <c r="IC36"/>
  <c r="ID36" s="1"/>
  <c r="IC35"/>
  <c r="ID35" s="1"/>
  <c r="IC34"/>
  <c r="ID34" s="1"/>
  <c r="IC33"/>
  <c r="ID33" s="1"/>
  <c r="IC32"/>
  <c r="ID32" s="1"/>
  <c r="IC31"/>
  <c r="ID31" s="1"/>
  <c r="IE31" s="1"/>
  <c r="IC29"/>
  <c r="ID29" s="1"/>
  <c r="IC28"/>
  <c r="ID28" s="1"/>
  <c r="IC27"/>
  <c r="ID27" s="1"/>
  <c r="IE27" s="1"/>
  <c r="IC26"/>
  <c r="ID26" s="1"/>
  <c r="IE26" s="1"/>
  <c r="IC25"/>
  <c r="ID25" s="1"/>
  <c r="IC24"/>
  <c r="ID24" s="1"/>
  <c r="IE24" s="1"/>
  <c r="IC23"/>
  <c r="ID23" s="1"/>
  <c r="IC22"/>
  <c r="ID22" s="1"/>
  <c r="IE22" s="1"/>
  <c r="IC20"/>
  <c r="ID20" s="1"/>
  <c r="IC19"/>
  <c r="ID19" s="1"/>
  <c r="IC18"/>
  <c r="ID18" s="1"/>
  <c r="IE18" s="1"/>
  <c r="IC17"/>
  <c r="ID17" s="1"/>
  <c r="IC16"/>
  <c r="ID16" s="1"/>
  <c r="IE16" s="1"/>
  <c r="IC15"/>
  <c r="ID15" s="1"/>
  <c r="IE15" s="1"/>
  <c r="IC14"/>
  <c r="ID14" s="1"/>
  <c r="IC13"/>
  <c r="ID13" s="1"/>
  <c r="IE10"/>
  <c r="IG10" s="1"/>
  <c r="IZ38"/>
  <c r="IZ37"/>
  <c r="IZ36"/>
  <c r="IZ35"/>
  <c r="JA35" s="1"/>
  <c r="IZ34"/>
  <c r="JA34" s="1"/>
  <c r="JQ38"/>
  <c r="JR38" s="1"/>
  <c r="JQ37"/>
  <c r="JR37" s="1"/>
  <c r="JQ36"/>
  <c r="JR36" s="1"/>
  <c r="JQ35"/>
  <c r="JR35" s="1"/>
  <c r="JS35" s="1"/>
  <c r="JQ34"/>
  <c r="JR34" s="1"/>
  <c r="JQ33"/>
  <c r="JR33" s="1"/>
  <c r="JQ32"/>
  <c r="JR32" s="1"/>
  <c r="JQ31"/>
  <c r="JR31" s="1"/>
  <c r="JS31" s="1"/>
  <c r="JQ29"/>
  <c r="JR29" s="1"/>
  <c r="JQ28"/>
  <c r="JR28" s="1"/>
  <c r="JQ27"/>
  <c r="JR27" s="1"/>
  <c r="JS27" s="1"/>
  <c r="JQ26"/>
  <c r="JR26" s="1"/>
  <c r="JS26" s="1"/>
  <c r="JQ25"/>
  <c r="JR25" s="1"/>
  <c r="JQ24"/>
  <c r="JR24" s="1"/>
  <c r="JS24" s="1"/>
  <c r="JQ23"/>
  <c r="JR23" s="1"/>
  <c r="JQ22"/>
  <c r="JR22" s="1"/>
  <c r="JS22" s="1"/>
  <c r="JQ20"/>
  <c r="JR20" s="1"/>
  <c r="JQ19"/>
  <c r="JR19" s="1"/>
  <c r="JQ18"/>
  <c r="JR18" s="1"/>
  <c r="JS18" s="1"/>
  <c r="JQ17"/>
  <c r="JR17" s="1"/>
  <c r="JQ16"/>
  <c r="JR16" s="1"/>
  <c r="JS16" s="1"/>
  <c r="JQ15"/>
  <c r="JR15" s="1"/>
  <c r="JS15" s="1"/>
  <c r="JU15" s="1"/>
  <c r="JQ14"/>
  <c r="JR14" s="1"/>
  <c r="JQ13"/>
  <c r="JR13" s="1"/>
  <c r="JS10"/>
  <c r="JU10" s="1"/>
  <c r="KN38"/>
  <c r="KN37"/>
  <c r="KN36"/>
  <c r="KN35"/>
  <c r="KO35" s="1"/>
  <c r="KN34"/>
  <c r="KO34" s="1"/>
  <c r="LH10"/>
  <c r="V66"/>
  <c r="AP66"/>
  <c r="BJ66"/>
  <c r="CD66"/>
  <c r="CX66"/>
  <c r="EL66"/>
  <c r="FF66"/>
  <c r="FZ66"/>
  <c r="GT66"/>
  <c r="DQ13"/>
  <c r="U14"/>
  <c r="AO14"/>
  <c r="BI14"/>
  <c r="CC14"/>
  <c r="CW14"/>
  <c r="DQ14"/>
  <c r="EK14"/>
  <c r="FE14"/>
  <c r="FY14"/>
  <c r="GS14"/>
  <c r="HM14"/>
  <c r="IG14"/>
  <c r="JA14"/>
  <c r="JU14"/>
  <c r="KO14"/>
  <c r="U15"/>
  <c r="AO15"/>
  <c r="BI15"/>
  <c r="CC15"/>
  <c r="CW15"/>
  <c r="DQ15"/>
  <c r="EK15"/>
  <c r="FE15"/>
  <c r="FY15"/>
  <c r="GS15"/>
  <c r="HM15"/>
  <c r="IG15"/>
  <c r="JA15"/>
  <c r="KO15"/>
  <c r="U16"/>
  <c r="AO16"/>
  <c r="BI16"/>
  <c r="CC16"/>
  <c r="CW16"/>
  <c r="DQ16"/>
  <c r="EK16"/>
  <c r="FE16"/>
  <c r="FY16"/>
  <c r="GS16"/>
  <c r="HM16"/>
  <c r="IG16"/>
  <c r="JA16"/>
  <c r="JU16"/>
  <c r="KO16"/>
  <c r="U17"/>
  <c r="AO17"/>
  <c r="BI17"/>
  <c r="CC17"/>
  <c r="CW17"/>
  <c r="DQ17"/>
  <c r="EK17"/>
  <c r="FE17"/>
  <c r="FY17"/>
  <c r="GS17"/>
  <c r="HM17"/>
  <c r="IG17"/>
  <c r="JA17"/>
  <c r="JU17"/>
  <c r="KO17"/>
  <c r="U18"/>
  <c r="AO18"/>
  <c r="BI18"/>
  <c r="CW18"/>
  <c r="DQ18"/>
  <c r="EK18"/>
  <c r="FE18"/>
  <c r="FY18"/>
  <c r="GS18"/>
  <c r="HM18"/>
  <c r="IG18"/>
  <c r="JA18"/>
  <c r="JU18"/>
  <c r="KO18"/>
  <c r="U19"/>
  <c r="AO19"/>
  <c r="BI19"/>
  <c r="CC19"/>
  <c r="CW19"/>
  <c r="DQ19"/>
  <c r="EK19"/>
  <c r="FE19"/>
  <c r="FY19"/>
  <c r="GS19"/>
  <c r="HM19"/>
  <c r="IG19"/>
  <c r="JA19"/>
  <c r="JU19"/>
  <c r="KO19"/>
  <c r="U20"/>
  <c r="AO20"/>
  <c r="BI20"/>
  <c r="CC20"/>
  <c r="CW20"/>
  <c r="DQ20"/>
  <c r="EK20"/>
  <c r="FE20"/>
  <c r="FY20"/>
  <c r="GS20"/>
  <c r="HM20"/>
  <c r="IG20"/>
  <c r="JA20"/>
  <c r="JU20"/>
  <c r="KO20"/>
  <c r="U22"/>
  <c r="AO22"/>
  <c r="BI22"/>
  <c r="CC22"/>
  <c r="CW22"/>
  <c r="DQ22"/>
  <c r="EK22"/>
  <c r="FE22"/>
  <c r="FY22"/>
  <c r="GS22"/>
  <c r="HM22"/>
  <c r="IG22"/>
  <c r="JA22"/>
  <c r="JU22"/>
  <c r="KO22"/>
  <c r="U23"/>
  <c r="AO23"/>
  <c r="BI23"/>
  <c r="CC23"/>
  <c r="CW23"/>
  <c r="DQ23"/>
  <c r="EK23"/>
  <c r="FE23"/>
  <c r="FY23"/>
  <c r="GS23"/>
  <c r="HM23"/>
  <c r="IG23"/>
  <c r="JA23"/>
  <c r="JU23"/>
  <c r="KO23"/>
  <c r="U24"/>
  <c r="AO24"/>
  <c r="BI24"/>
  <c r="CC24"/>
  <c r="CW24"/>
  <c r="DQ24"/>
  <c r="EK24"/>
  <c r="FE24"/>
  <c r="FY24"/>
  <c r="GS24"/>
  <c r="HM24"/>
  <c r="IG24"/>
  <c r="JA24"/>
  <c r="JU24"/>
  <c r="KO24"/>
  <c r="U25"/>
  <c r="AO25"/>
  <c r="BI25"/>
  <c r="CC25"/>
  <c r="CW25"/>
  <c r="DQ25"/>
  <c r="EK25"/>
  <c r="FE25"/>
  <c r="FY25"/>
  <c r="GS25"/>
  <c r="HM25"/>
  <c r="IG25"/>
  <c r="JA25"/>
  <c r="JU25"/>
  <c r="KO25"/>
  <c r="U26"/>
  <c r="AO26"/>
  <c r="BI26"/>
  <c r="CC26"/>
  <c r="CW26"/>
  <c r="DQ26"/>
  <c r="EK26"/>
  <c r="FE26"/>
  <c r="FY26"/>
  <c r="GS26"/>
  <c r="HM26"/>
  <c r="IG26"/>
  <c r="JA26"/>
  <c r="JU26"/>
  <c r="KO26"/>
  <c r="U27"/>
  <c r="AO27"/>
  <c r="BI27"/>
  <c r="CC27"/>
  <c r="CW27"/>
  <c r="DQ27"/>
  <c r="EK27"/>
  <c r="FE27"/>
  <c r="FY27"/>
  <c r="GS27"/>
  <c r="HM27"/>
  <c r="IG27"/>
  <c r="JA27"/>
  <c r="JU27"/>
  <c r="KO27"/>
  <c r="U28"/>
  <c r="AO28"/>
  <c r="BI28"/>
  <c r="CC28"/>
  <c r="CW28"/>
  <c r="DQ28"/>
  <c r="EK28"/>
  <c r="FE28"/>
  <c r="FY28"/>
  <c r="GS28"/>
  <c r="HM28"/>
  <c r="IG28"/>
  <c r="JA28"/>
  <c r="JU28"/>
  <c r="KO28"/>
  <c r="U29"/>
  <c r="AO29"/>
  <c r="BI29"/>
  <c r="CC29"/>
  <c r="CW29"/>
  <c r="DQ29"/>
  <c r="EK29"/>
  <c r="FE29"/>
  <c r="FY29"/>
  <c r="GS29"/>
  <c r="HM29"/>
  <c r="IG29"/>
  <c r="JA29"/>
  <c r="JU29"/>
  <c r="KO29"/>
  <c r="U31"/>
  <c r="AO31"/>
  <c r="BI31"/>
  <c r="CC31"/>
  <c r="CW31"/>
  <c r="DQ31"/>
  <c r="EK31"/>
  <c r="FE31"/>
  <c r="FY31"/>
  <c r="GS31"/>
  <c r="HM31"/>
  <c r="IG31"/>
  <c r="JA31"/>
  <c r="JU31"/>
  <c r="KO31"/>
  <c r="U32"/>
  <c r="AO32"/>
  <c r="BI32"/>
  <c r="CC32"/>
  <c r="CW32"/>
  <c r="DQ32"/>
  <c r="EK32"/>
  <c r="FE32"/>
  <c r="FY32"/>
  <c r="GS32"/>
  <c r="HM32"/>
  <c r="IG32"/>
  <c r="JA32"/>
  <c r="JU32"/>
  <c r="KO32"/>
  <c r="U33"/>
  <c r="AO33"/>
  <c r="BI33"/>
  <c r="CC33"/>
  <c r="CW33"/>
  <c r="DQ33"/>
  <c r="EK33"/>
  <c r="FE33"/>
  <c r="FY33"/>
  <c r="GS33"/>
  <c r="HM33"/>
  <c r="IG33"/>
  <c r="JA33"/>
  <c r="JU33"/>
  <c r="KO33"/>
  <c r="U34"/>
  <c r="AO34"/>
  <c r="BI34"/>
  <c r="CC34"/>
  <c r="CW34"/>
  <c r="DQ34"/>
  <c r="EK34"/>
  <c r="FE34"/>
  <c r="GS34"/>
  <c r="IG34"/>
  <c r="JU34"/>
  <c r="AO35"/>
  <c r="CC35"/>
  <c r="DQ35"/>
  <c r="FE35"/>
  <c r="GS35"/>
  <c r="IG35"/>
  <c r="JU35"/>
  <c r="U36"/>
  <c r="BI36"/>
  <c r="CW36"/>
  <c r="EK36"/>
  <c r="FY36"/>
  <c r="HM36"/>
  <c r="JA36"/>
  <c r="KO36"/>
  <c r="AO37"/>
  <c r="CC37"/>
  <c r="DQ37"/>
  <c r="FE37"/>
  <c r="GS37"/>
  <c r="AE38"/>
  <c r="BS38"/>
  <c r="DG38"/>
  <c r="EU38"/>
  <c r="GI38"/>
  <c r="HW38"/>
  <c r="JK38"/>
  <c r="KY38"/>
  <c r="J66"/>
  <c r="J64"/>
  <c r="J62"/>
  <c r="K62" s="1"/>
  <c r="J60"/>
  <c r="J57"/>
  <c r="J55"/>
  <c r="J53"/>
  <c r="J51"/>
  <c r="J48"/>
  <c r="K48" s="1"/>
  <c r="J46"/>
  <c r="K46" s="1"/>
  <c r="J44"/>
  <c r="J42"/>
  <c r="AD66"/>
  <c r="AE66" s="1"/>
  <c r="AD64"/>
  <c r="AD62"/>
  <c r="AE62" s="1"/>
  <c r="AD60"/>
  <c r="AD57"/>
  <c r="AE57" s="1"/>
  <c r="AD55"/>
  <c r="AE55" s="1"/>
  <c r="AD53"/>
  <c r="AE53" s="1"/>
  <c r="AD51"/>
  <c r="AD48"/>
  <c r="AE48" s="1"/>
  <c r="AD46"/>
  <c r="AE46" s="1"/>
  <c r="AD44"/>
  <c r="AE44" s="1"/>
  <c r="AD42"/>
  <c r="AX66"/>
  <c r="AY66" s="1"/>
  <c r="AX64"/>
  <c r="AX62"/>
  <c r="AY62" s="1"/>
  <c r="AX60"/>
  <c r="AX57"/>
  <c r="AY57" s="1"/>
  <c r="AX55"/>
  <c r="AX53"/>
  <c r="AX51"/>
  <c r="AX48"/>
  <c r="AY48" s="1"/>
  <c r="AX46"/>
  <c r="AY46" s="1"/>
  <c r="AX44"/>
  <c r="AX42"/>
  <c r="BR66"/>
  <c r="BS66" s="1"/>
  <c r="BR64"/>
  <c r="BS64" s="1"/>
  <c r="BR62"/>
  <c r="BS62" s="1"/>
  <c r="BR60"/>
  <c r="BR57"/>
  <c r="BS57" s="1"/>
  <c r="BR55"/>
  <c r="BR53"/>
  <c r="BS53" s="1"/>
  <c r="BR51"/>
  <c r="BR48"/>
  <c r="BS48" s="1"/>
  <c r="BR46"/>
  <c r="BS46" s="1"/>
  <c r="BR44"/>
  <c r="BS44" s="1"/>
  <c r="BR42"/>
  <c r="CL66"/>
  <c r="CM66" s="1"/>
  <c r="CL64"/>
  <c r="CM64" s="1"/>
  <c r="CL62"/>
  <c r="CM62" s="1"/>
  <c r="CL60"/>
  <c r="CL57"/>
  <c r="CM57" s="1"/>
  <c r="CL55"/>
  <c r="CM55" s="1"/>
  <c r="CL53"/>
  <c r="CM53" s="1"/>
  <c r="CL51"/>
  <c r="CL48"/>
  <c r="CM48" s="1"/>
  <c r="CL46"/>
  <c r="CM46" s="1"/>
  <c r="CL44"/>
  <c r="CM44" s="1"/>
  <c r="CL42"/>
  <c r="DF66"/>
  <c r="DG66" s="1"/>
  <c r="DF64"/>
  <c r="DF62"/>
  <c r="DG62" s="1"/>
  <c r="DF60"/>
  <c r="DF57"/>
  <c r="DG57" s="1"/>
  <c r="DF55"/>
  <c r="DG55" s="1"/>
  <c r="DF53"/>
  <c r="DG53" s="1"/>
  <c r="DF51"/>
  <c r="DF48"/>
  <c r="DG48" s="1"/>
  <c r="DF46"/>
  <c r="DG46" s="1"/>
  <c r="DF44"/>
  <c r="DG44" s="1"/>
  <c r="DF42"/>
  <c r="DZ66"/>
  <c r="EA66" s="1"/>
  <c r="DZ64"/>
  <c r="EA64" s="1"/>
  <c r="DZ62"/>
  <c r="EA62" s="1"/>
  <c r="DZ60"/>
  <c r="DZ57"/>
  <c r="EA57" s="1"/>
  <c r="DZ55"/>
  <c r="DZ53"/>
  <c r="DZ51"/>
  <c r="DZ48"/>
  <c r="EA48" s="1"/>
  <c r="DZ46"/>
  <c r="EA46" s="1"/>
  <c r="DZ44"/>
  <c r="DZ42"/>
  <c r="ET66"/>
  <c r="EU66" s="1"/>
  <c r="ET64"/>
  <c r="EU64" s="1"/>
  <c r="ET62"/>
  <c r="EU62" s="1"/>
  <c r="ET60"/>
  <c r="ET57"/>
  <c r="EU57" s="1"/>
  <c r="ET55"/>
  <c r="ET53"/>
  <c r="EU53" s="1"/>
  <c r="ET51"/>
  <c r="ET48"/>
  <c r="EU48" s="1"/>
  <c r="ET46"/>
  <c r="EU46" s="1"/>
  <c r="ET44"/>
  <c r="EU44" s="1"/>
  <c r="ET42"/>
  <c r="FN66"/>
  <c r="FO66" s="1"/>
  <c r="FN64"/>
  <c r="FO64" s="1"/>
  <c r="FN62"/>
  <c r="FO62" s="1"/>
  <c r="FN60"/>
  <c r="FN57"/>
  <c r="FO57" s="1"/>
  <c r="FN55"/>
  <c r="FN53"/>
  <c r="FO53" s="1"/>
  <c r="FN51"/>
  <c r="FN48"/>
  <c r="FO48" s="1"/>
  <c r="FN46"/>
  <c r="FO46" s="1"/>
  <c r="FN44"/>
  <c r="FO44" s="1"/>
  <c r="FN42"/>
  <c r="GH66"/>
  <c r="GI66" s="1"/>
  <c r="GH64"/>
  <c r="GI64" s="1"/>
  <c r="GH62"/>
  <c r="GI62" s="1"/>
  <c r="GH60"/>
  <c r="GH57"/>
  <c r="GI57" s="1"/>
  <c r="GH55"/>
  <c r="GH53"/>
  <c r="GH51"/>
  <c r="GH48"/>
  <c r="GI48" s="1"/>
  <c r="GH46"/>
  <c r="GI46" s="1"/>
  <c r="GH44"/>
  <c r="GH42"/>
  <c r="HB66"/>
  <c r="HC66" s="1"/>
  <c r="HB64"/>
  <c r="HB62"/>
  <c r="HC62" s="1"/>
  <c r="HB60"/>
  <c r="HB57"/>
  <c r="HC57" s="1"/>
  <c r="HB55"/>
  <c r="HB53"/>
  <c r="HC53" s="1"/>
  <c r="HB51"/>
  <c r="HB48"/>
  <c r="HC48" s="1"/>
  <c r="HB46"/>
  <c r="HC46" s="1"/>
  <c r="HB44"/>
  <c r="HC44" s="1"/>
  <c r="HB42"/>
  <c r="HV66"/>
  <c r="HW66" s="1"/>
  <c r="HV64"/>
  <c r="HW64" s="1"/>
  <c r="HV62"/>
  <c r="HW62" s="1"/>
  <c r="HV60"/>
  <c r="HV57"/>
  <c r="HW57" s="1"/>
  <c r="HV55"/>
  <c r="HV53"/>
  <c r="HW53" s="1"/>
  <c r="HV51"/>
  <c r="HV48"/>
  <c r="HW48" s="1"/>
  <c r="HV46"/>
  <c r="HW46" s="1"/>
  <c r="HV44"/>
  <c r="HW44" s="1"/>
  <c r="HV42"/>
  <c r="IP66"/>
  <c r="IQ66" s="1"/>
  <c r="IP64"/>
  <c r="IP62"/>
  <c r="IQ62" s="1"/>
  <c r="IP60"/>
  <c r="IP57"/>
  <c r="IQ57" s="1"/>
  <c r="IP55"/>
  <c r="IP53"/>
  <c r="IQ53" s="1"/>
  <c r="IP51"/>
  <c r="IP48"/>
  <c r="IQ48" s="1"/>
  <c r="IP46"/>
  <c r="IQ46" s="1"/>
  <c r="IP44"/>
  <c r="IQ44" s="1"/>
  <c r="IP42"/>
  <c r="JJ66"/>
  <c r="JK66" s="1"/>
  <c r="JJ64"/>
  <c r="JK64" s="1"/>
  <c r="JJ62"/>
  <c r="JK62" s="1"/>
  <c r="JJ60"/>
  <c r="JJ57"/>
  <c r="JK57" s="1"/>
  <c r="JJ55"/>
  <c r="JJ53"/>
  <c r="JK53" s="1"/>
  <c r="JJ51"/>
  <c r="JJ48"/>
  <c r="JK48" s="1"/>
  <c r="JJ46"/>
  <c r="JK46" s="1"/>
  <c r="JJ44"/>
  <c r="JK44" s="1"/>
  <c r="JJ42"/>
  <c r="KD66"/>
  <c r="KE66" s="1"/>
  <c r="KD64"/>
  <c r="KE64" s="1"/>
  <c r="KD62"/>
  <c r="KE62" s="1"/>
  <c r="KD60"/>
  <c r="KD57"/>
  <c r="KE57" s="1"/>
  <c r="KD55"/>
  <c r="KE55" s="1"/>
  <c r="KD53"/>
  <c r="KE53" s="1"/>
  <c r="KD51"/>
  <c r="KD48"/>
  <c r="KE48" s="1"/>
  <c r="KD46"/>
  <c r="KE46" s="1"/>
  <c r="KD44"/>
  <c r="KE44" s="1"/>
  <c r="KD42"/>
  <c r="KX66"/>
  <c r="KY66" s="1"/>
  <c r="KX64"/>
  <c r="KY64" s="1"/>
  <c r="KX62"/>
  <c r="KY62" s="1"/>
  <c r="KX60"/>
  <c r="KY60" s="1"/>
  <c r="KX57"/>
  <c r="KY57" s="1"/>
  <c r="KX55"/>
  <c r="KY55" s="1"/>
  <c r="KX53"/>
  <c r="KY53" s="1"/>
  <c r="KX51"/>
  <c r="KY51" s="1"/>
  <c r="KX48"/>
  <c r="KY48" s="1"/>
  <c r="KX46"/>
  <c r="KY46" s="1"/>
  <c r="KX44"/>
  <c r="KY44" s="1"/>
  <c r="KX42"/>
  <c r="KY42" s="1"/>
  <c r="LH66"/>
  <c r="LH57"/>
  <c r="LH48"/>
  <c r="I43"/>
  <c r="S43"/>
  <c r="U43" s="1"/>
  <c r="P39"/>
  <c r="Q43" s="1"/>
  <c r="R43" s="1"/>
  <c r="AC43"/>
  <c r="AM43"/>
  <c r="AO43" s="1"/>
  <c r="AJ39"/>
  <c r="AK43" s="1"/>
  <c r="AL43" s="1"/>
  <c r="AW43"/>
  <c r="BG43"/>
  <c r="BI43" s="1"/>
  <c r="BD39"/>
  <c r="BE43" s="1"/>
  <c r="BF43" s="1"/>
  <c r="BQ43"/>
  <c r="CA43"/>
  <c r="CC43" s="1"/>
  <c r="BX39"/>
  <c r="BY43" s="1"/>
  <c r="BZ43" s="1"/>
  <c r="CK43"/>
  <c r="CU43"/>
  <c r="CW43" s="1"/>
  <c r="CR39"/>
  <c r="CS43" s="1"/>
  <c r="CT43" s="1"/>
  <c r="DE43"/>
  <c r="DO43"/>
  <c r="DQ43" s="1"/>
  <c r="DL39"/>
  <c r="DM43" s="1"/>
  <c r="DN43" s="1"/>
  <c r="DY43"/>
  <c r="EI43"/>
  <c r="EK43" s="1"/>
  <c r="EF39"/>
  <c r="EG43" s="1"/>
  <c r="EH43" s="1"/>
  <c r="ES43"/>
  <c r="FC43"/>
  <c r="FE43" s="1"/>
  <c r="EZ39"/>
  <c r="FA43" s="1"/>
  <c r="FB43" s="1"/>
  <c r="FM43"/>
  <c r="FW43"/>
  <c r="FT39"/>
  <c r="FU43" s="1"/>
  <c r="FV43" s="1"/>
  <c r="GG43"/>
  <c r="GQ43"/>
  <c r="GS43" s="1"/>
  <c r="GN39"/>
  <c r="GO43" s="1"/>
  <c r="GP43" s="1"/>
  <c r="HA43"/>
  <c r="HK43"/>
  <c r="HM43" s="1"/>
  <c r="HH39"/>
  <c r="HI43" s="1"/>
  <c r="HJ43" s="1"/>
  <c r="HU43"/>
  <c r="IE43"/>
  <c r="IG43" s="1"/>
  <c r="IB39"/>
  <c r="IC43" s="1"/>
  <c r="ID43" s="1"/>
  <c r="IO43"/>
  <c r="IY43"/>
  <c r="JA43" s="1"/>
  <c r="IV39"/>
  <c r="IW43" s="1"/>
  <c r="IX43" s="1"/>
  <c r="JI43"/>
  <c r="JS43"/>
  <c r="JU43" s="1"/>
  <c r="JP39"/>
  <c r="JQ43" s="1"/>
  <c r="JR43" s="1"/>
  <c r="KC43"/>
  <c r="KM43"/>
  <c r="KO43" s="1"/>
  <c r="KJ39"/>
  <c r="KK43" s="1"/>
  <c r="KL43" s="1"/>
  <c r="KW43"/>
  <c r="Q45"/>
  <c r="R45" s="1"/>
  <c r="S45" s="1"/>
  <c r="U45" s="1"/>
  <c r="AC45"/>
  <c r="BG45"/>
  <c r="BE45"/>
  <c r="BF45" s="1"/>
  <c r="CA45"/>
  <c r="CC45" s="1"/>
  <c r="BY45"/>
  <c r="BZ45" s="1"/>
  <c r="CS45"/>
  <c r="CT45" s="1"/>
  <c r="CU45" s="1"/>
  <c r="CW45" s="1"/>
  <c r="DE45"/>
  <c r="DO45"/>
  <c r="DQ45" s="1"/>
  <c r="ES45"/>
  <c r="JI45"/>
  <c r="KC45"/>
  <c r="KM45"/>
  <c r="KO45" s="1"/>
  <c r="KW45"/>
  <c r="Q47"/>
  <c r="R47" s="1"/>
  <c r="S47" s="1"/>
  <c r="U47" s="1"/>
  <c r="AC47"/>
  <c r="AM47"/>
  <c r="AO47" s="1"/>
  <c r="BG47"/>
  <c r="BI47" s="1"/>
  <c r="BE47"/>
  <c r="BF47" s="1"/>
  <c r="BQ47"/>
  <c r="CU47"/>
  <c r="CW47" s="1"/>
  <c r="CS47"/>
  <c r="CT47" s="1"/>
  <c r="DE47"/>
  <c r="DO47"/>
  <c r="DQ47" s="1"/>
  <c r="DM47"/>
  <c r="DN47" s="1"/>
  <c r="DY47"/>
  <c r="EI47"/>
  <c r="EK47" s="1"/>
  <c r="EG47"/>
  <c r="EH47" s="1"/>
  <c r="FC47"/>
  <c r="FE47" s="1"/>
  <c r="FA47"/>
  <c r="FB47" s="1"/>
  <c r="FW47"/>
  <c r="FY47" s="1"/>
  <c r="FU47"/>
  <c r="FV47" s="1"/>
  <c r="GG47"/>
  <c r="GQ47"/>
  <c r="GS47" s="1"/>
  <c r="GO47"/>
  <c r="GP47" s="1"/>
  <c r="HA47"/>
  <c r="HK47"/>
  <c r="HM47" s="1"/>
  <c r="HI47"/>
  <c r="HJ47" s="1"/>
  <c r="IC47"/>
  <c r="ID47" s="1"/>
  <c r="IE47" s="1"/>
  <c r="IG47" s="1"/>
  <c r="IO47"/>
  <c r="JI47"/>
  <c r="JQ47"/>
  <c r="JR47" s="1"/>
  <c r="JS47" s="1"/>
  <c r="JU47" s="1"/>
  <c r="KC47"/>
  <c r="KM47"/>
  <c r="KO47" s="1"/>
  <c r="KW47"/>
  <c r="I49"/>
  <c r="S49"/>
  <c r="U49" s="1"/>
  <c r="Q49"/>
  <c r="R49" s="1"/>
  <c r="AC49"/>
  <c r="AM49"/>
  <c r="AO49" s="1"/>
  <c r="AW49"/>
  <c r="BG49"/>
  <c r="BI49" s="1"/>
  <c r="BE49"/>
  <c r="BF49" s="1"/>
  <c r="BQ49"/>
  <c r="CA49"/>
  <c r="CC49" s="1"/>
  <c r="BY49"/>
  <c r="BZ49" s="1"/>
  <c r="CK49"/>
  <c r="CU49"/>
  <c r="CW49" s="1"/>
  <c r="CS49"/>
  <c r="CT49" s="1"/>
  <c r="DE49"/>
  <c r="DO49"/>
  <c r="DQ49" s="1"/>
  <c r="DY49"/>
  <c r="EI49"/>
  <c r="EK49" s="1"/>
  <c r="EG49"/>
  <c r="EH49" s="1"/>
  <c r="ES49"/>
  <c r="FC49"/>
  <c r="FE49" s="1"/>
  <c r="FA49"/>
  <c r="FB49" s="1"/>
  <c r="FM49"/>
  <c r="FW49"/>
  <c r="FY49" s="1"/>
  <c r="FU49"/>
  <c r="FV49" s="1"/>
  <c r="GG49"/>
  <c r="GQ49"/>
  <c r="GS49" s="1"/>
  <c r="GO49"/>
  <c r="GP49" s="1"/>
  <c r="HA49"/>
  <c r="HK49"/>
  <c r="HM49" s="1"/>
  <c r="HI49"/>
  <c r="HJ49" s="1"/>
  <c r="HU49"/>
  <c r="IE49"/>
  <c r="IG49" s="1"/>
  <c r="IC49"/>
  <c r="ID49" s="1"/>
  <c r="IO49"/>
  <c r="IY49"/>
  <c r="JA49" s="1"/>
  <c r="IW49"/>
  <c r="IX49" s="1"/>
  <c r="JI49"/>
  <c r="JS49"/>
  <c r="JU49" s="1"/>
  <c r="JQ49"/>
  <c r="JR49" s="1"/>
  <c r="KC49"/>
  <c r="KM49"/>
  <c r="KO49" s="1"/>
  <c r="KK49"/>
  <c r="KL49" s="1"/>
  <c r="KW49"/>
  <c r="I52"/>
  <c r="S52"/>
  <c r="U52" s="1"/>
  <c r="Q52"/>
  <c r="R52" s="1"/>
  <c r="AC52"/>
  <c r="AM52"/>
  <c r="AO52" s="1"/>
  <c r="AW52"/>
  <c r="BG52"/>
  <c r="BI52" s="1"/>
  <c r="BE52"/>
  <c r="BF52" s="1"/>
  <c r="BQ52"/>
  <c r="CA52"/>
  <c r="CC52" s="1"/>
  <c r="BY52"/>
  <c r="BZ52" s="1"/>
  <c r="CK52"/>
  <c r="CU52"/>
  <c r="CW52" s="1"/>
  <c r="CS52"/>
  <c r="CT52" s="1"/>
  <c r="DE52"/>
  <c r="DO52"/>
  <c r="DQ52" s="1"/>
  <c r="DM52"/>
  <c r="DN52" s="1"/>
  <c r="DY52"/>
  <c r="EI52"/>
  <c r="EK52" s="1"/>
  <c r="ES52"/>
  <c r="FC52"/>
  <c r="FE52" s="1"/>
  <c r="FA52"/>
  <c r="FB52" s="1"/>
  <c r="FM52"/>
  <c r="FW52"/>
  <c r="FY52" s="1"/>
  <c r="FU52"/>
  <c r="FV52" s="1"/>
  <c r="GG52"/>
  <c r="GQ52"/>
  <c r="GS52" s="1"/>
  <c r="GO52"/>
  <c r="GP52" s="1"/>
  <c r="HA52"/>
  <c r="HK52"/>
  <c r="HM52" s="1"/>
  <c r="HI52"/>
  <c r="HJ52" s="1"/>
  <c r="HU52"/>
  <c r="IE52"/>
  <c r="IG52" s="1"/>
  <c r="IC52"/>
  <c r="ID52" s="1"/>
  <c r="IO52"/>
  <c r="IY52"/>
  <c r="JA52" s="1"/>
  <c r="IW52"/>
  <c r="IX52" s="1"/>
  <c r="JI52"/>
  <c r="JS52"/>
  <c r="JU52" s="1"/>
  <c r="JQ52"/>
  <c r="JR52" s="1"/>
  <c r="KC52"/>
  <c r="KM52"/>
  <c r="KO52" s="1"/>
  <c r="KK52"/>
  <c r="KL52" s="1"/>
  <c r="KW52"/>
  <c r="I54"/>
  <c r="S54"/>
  <c r="U54" s="1"/>
  <c r="Q54"/>
  <c r="R54" s="1"/>
  <c r="AC54"/>
  <c r="AM54"/>
  <c r="AO54" s="1"/>
  <c r="AK54"/>
  <c r="AL54" s="1"/>
  <c r="AW54"/>
  <c r="BG54"/>
  <c r="BI54" s="1"/>
  <c r="BE54"/>
  <c r="BF54" s="1"/>
  <c r="BQ54"/>
  <c r="CA54"/>
  <c r="CC54" s="1"/>
  <c r="BY54"/>
  <c r="BZ54" s="1"/>
  <c r="CK54"/>
  <c r="CU54"/>
  <c r="CW54" s="1"/>
  <c r="CS54"/>
  <c r="CT54" s="1"/>
  <c r="DE54"/>
  <c r="DO54"/>
  <c r="DQ54" s="1"/>
  <c r="DM54"/>
  <c r="DN54" s="1"/>
  <c r="DY54"/>
  <c r="EI54"/>
  <c r="EK54" s="1"/>
  <c r="ES54"/>
  <c r="FC54"/>
  <c r="FE54" s="1"/>
  <c r="FA54"/>
  <c r="FB54" s="1"/>
  <c r="FM54"/>
  <c r="FW54"/>
  <c r="FU54"/>
  <c r="FV54" s="1"/>
  <c r="GG54"/>
  <c r="GQ54"/>
  <c r="GS54" s="1"/>
  <c r="GO54"/>
  <c r="GP54" s="1"/>
  <c r="HA54"/>
  <c r="HK54"/>
  <c r="HM54" s="1"/>
  <c r="HI54"/>
  <c r="HJ54" s="1"/>
  <c r="HU54"/>
  <c r="IE54"/>
  <c r="IG54" s="1"/>
  <c r="IC54"/>
  <c r="ID54" s="1"/>
  <c r="IO54"/>
  <c r="IY54"/>
  <c r="JA54" s="1"/>
  <c r="IW54"/>
  <c r="IX54" s="1"/>
  <c r="JI54"/>
  <c r="JS54"/>
  <c r="JU54" s="1"/>
  <c r="KC54"/>
  <c r="KM54"/>
  <c r="KO54" s="1"/>
  <c r="KK54"/>
  <c r="KL54" s="1"/>
  <c r="KW54"/>
  <c r="Q56"/>
  <c r="R56" s="1"/>
  <c r="S56" s="1"/>
  <c r="U56" s="1"/>
  <c r="AC56"/>
  <c r="AK56"/>
  <c r="AL56" s="1"/>
  <c r="AM56" s="1"/>
  <c r="AO56" s="1"/>
  <c r="AW56"/>
  <c r="BG56"/>
  <c r="BI56" s="1"/>
  <c r="BE56"/>
  <c r="BF56" s="1"/>
  <c r="BQ56"/>
  <c r="CA56"/>
  <c r="CC56" s="1"/>
  <c r="BY56"/>
  <c r="BZ56" s="1"/>
  <c r="CS56"/>
  <c r="CT56" s="1"/>
  <c r="CU56" s="1"/>
  <c r="CW56" s="1"/>
  <c r="DO56"/>
  <c r="DQ56" s="1"/>
  <c r="DM56"/>
  <c r="DN56" s="1"/>
  <c r="DY56"/>
  <c r="EI56"/>
  <c r="EK56" s="1"/>
  <c r="FC56"/>
  <c r="FE56" s="1"/>
  <c r="FA56"/>
  <c r="FB56" s="1"/>
  <c r="FM56"/>
  <c r="FW56"/>
  <c r="FY56" s="1"/>
  <c r="FU56"/>
  <c r="FV56" s="1"/>
  <c r="GG56"/>
  <c r="GQ56"/>
  <c r="GS56" s="1"/>
  <c r="GO56"/>
  <c r="GP56" s="1"/>
  <c r="HK56"/>
  <c r="HM56" s="1"/>
  <c r="HI56"/>
  <c r="HJ56" s="1"/>
  <c r="IC56"/>
  <c r="ID56" s="1"/>
  <c r="IE56" s="1"/>
  <c r="IG56" s="1"/>
  <c r="IO56"/>
  <c r="IW56"/>
  <c r="IX56" s="1"/>
  <c r="IY56" s="1"/>
  <c r="JA56" s="1"/>
  <c r="JI56"/>
  <c r="KC56"/>
  <c r="KM56"/>
  <c r="KO56" s="1"/>
  <c r="KK56"/>
  <c r="KL56" s="1"/>
  <c r="KW56"/>
  <c r="I58"/>
  <c r="S58"/>
  <c r="U58" s="1"/>
  <c r="Q58"/>
  <c r="R58" s="1"/>
  <c r="AC58"/>
  <c r="AM58"/>
  <c r="AO58" s="1"/>
  <c r="AK58"/>
  <c r="AL58" s="1"/>
  <c r="AW58"/>
  <c r="BG58"/>
  <c r="BI58" s="1"/>
  <c r="BE58"/>
  <c r="BF58" s="1"/>
  <c r="BQ58"/>
  <c r="CA58"/>
  <c r="CC58" s="1"/>
  <c r="BY58"/>
  <c r="BZ58" s="1"/>
  <c r="CK58"/>
  <c r="CU58"/>
  <c r="CW58" s="1"/>
  <c r="CS58"/>
  <c r="CT58" s="1"/>
  <c r="DE58"/>
  <c r="DO58"/>
  <c r="DQ58" s="1"/>
  <c r="DM58"/>
  <c r="DN58" s="1"/>
  <c r="DY58"/>
  <c r="EI58"/>
  <c r="EK58" s="1"/>
  <c r="ES58"/>
  <c r="FC58"/>
  <c r="FA58"/>
  <c r="FB58" s="1"/>
  <c r="FM58"/>
  <c r="FW58"/>
  <c r="FU58"/>
  <c r="FV58" s="1"/>
  <c r="GG58"/>
  <c r="GQ58"/>
  <c r="GS58" s="1"/>
  <c r="GO58"/>
  <c r="GP58" s="1"/>
  <c r="HA58"/>
  <c r="HK58"/>
  <c r="HM58" s="1"/>
  <c r="HI58"/>
  <c r="HJ58" s="1"/>
  <c r="HU58"/>
  <c r="IE58"/>
  <c r="IG58" s="1"/>
  <c r="IC58"/>
  <c r="ID58" s="1"/>
  <c r="IO58"/>
  <c r="IY58"/>
  <c r="JA58" s="1"/>
  <c r="IW58"/>
  <c r="IX58" s="1"/>
  <c r="JI58"/>
  <c r="JS58"/>
  <c r="JU58" s="1"/>
  <c r="JQ58"/>
  <c r="JR58" s="1"/>
  <c r="KC58"/>
  <c r="KM58"/>
  <c r="KO58" s="1"/>
  <c r="KK58"/>
  <c r="KL58" s="1"/>
  <c r="KW58"/>
  <c r="I61"/>
  <c r="S61"/>
  <c r="U61" s="1"/>
  <c r="Q61"/>
  <c r="R61" s="1"/>
  <c r="AC61"/>
  <c r="AM61"/>
  <c r="AO61" s="1"/>
  <c r="AK61"/>
  <c r="AL61" s="1"/>
  <c r="AW61"/>
  <c r="BG61"/>
  <c r="BI61" s="1"/>
  <c r="BE61"/>
  <c r="BF61" s="1"/>
  <c r="BQ61"/>
  <c r="CA61"/>
  <c r="CC61" s="1"/>
  <c r="BY61"/>
  <c r="BZ61" s="1"/>
  <c r="CK61"/>
  <c r="CU61"/>
  <c r="CW61" s="1"/>
  <c r="CS61"/>
  <c r="CT61" s="1"/>
  <c r="DE61"/>
  <c r="DO61"/>
  <c r="DQ61" s="1"/>
  <c r="DM61"/>
  <c r="DN61" s="1"/>
  <c r="DY61"/>
  <c r="EI61"/>
  <c r="EK61" s="1"/>
  <c r="ES61"/>
  <c r="FC61"/>
  <c r="FE61" s="1"/>
  <c r="FA61"/>
  <c r="FB61" s="1"/>
  <c r="FM61"/>
  <c r="FW61"/>
  <c r="FY61" s="1"/>
  <c r="FU61"/>
  <c r="FV61" s="1"/>
  <c r="GG61"/>
  <c r="GQ61"/>
  <c r="GS61" s="1"/>
  <c r="GO61"/>
  <c r="GP61" s="1"/>
  <c r="HA61"/>
  <c r="HK61"/>
  <c r="HM61" s="1"/>
  <c r="HI61"/>
  <c r="HJ61" s="1"/>
  <c r="HU61"/>
  <c r="IE61"/>
  <c r="IG61" s="1"/>
  <c r="IC61"/>
  <c r="ID61" s="1"/>
  <c r="IO61"/>
  <c r="IY61"/>
  <c r="JA61" s="1"/>
  <c r="IW61"/>
  <c r="IX61" s="1"/>
  <c r="JI61"/>
  <c r="JS61"/>
  <c r="JU61" s="1"/>
  <c r="KC61"/>
  <c r="KM61"/>
  <c r="KO61" s="1"/>
  <c r="KK61"/>
  <c r="KL61" s="1"/>
  <c r="KW61"/>
  <c r="I63"/>
  <c r="S63"/>
  <c r="U63" s="1"/>
  <c r="Q63"/>
  <c r="R63" s="1"/>
  <c r="AC63"/>
  <c r="AM63"/>
  <c r="AO63" s="1"/>
  <c r="AK63"/>
  <c r="AL63" s="1"/>
  <c r="AW63"/>
  <c r="BG63"/>
  <c r="BI63" s="1"/>
  <c r="BE63"/>
  <c r="BF63" s="1"/>
  <c r="BQ63"/>
  <c r="CA63"/>
  <c r="CC63" s="1"/>
  <c r="BY63"/>
  <c r="BZ63" s="1"/>
  <c r="CK63"/>
  <c r="CU63"/>
  <c r="CW63" s="1"/>
  <c r="CS63"/>
  <c r="CT63" s="1"/>
  <c r="DE63"/>
  <c r="DO63"/>
  <c r="DQ63" s="1"/>
  <c r="DM63"/>
  <c r="DN63" s="1"/>
  <c r="DY63"/>
  <c r="EI63"/>
  <c r="EK63" s="1"/>
  <c r="ES63"/>
  <c r="FC63"/>
  <c r="FE63" s="1"/>
  <c r="FA63"/>
  <c r="FB63" s="1"/>
  <c r="FM63"/>
  <c r="FW63"/>
  <c r="FY63" s="1"/>
  <c r="FU63"/>
  <c r="FV63" s="1"/>
  <c r="GG63"/>
  <c r="GQ63"/>
  <c r="GS63" s="1"/>
  <c r="GO63"/>
  <c r="GP63" s="1"/>
  <c r="HA63"/>
  <c r="HK63"/>
  <c r="HM63" s="1"/>
  <c r="HI63"/>
  <c r="HJ63" s="1"/>
  <c r="HU63"/>
  <c r="IE63"/>
  <c r="IG63" s="1"/>
  <c r="IC63"/>
  <c r="ID63" s="1"/>
  <c r="IO63"/>
  <c r="IY63"/>
  <c r="JA63" s="1"/>
  <c r="IW63"/>
  <c r="IX63" s="1"/>
  <c r="JI63"/>
  <c r="JS63"/>
  <c r="JU63" s="1"/>
  <c r="JQ63"/>
  <c r="JR63" s="1"/>
  <c r="KC63"/>
  <c r="KM63"/>
  <c r="KO63" s="1"/>
  <c r="KK63"/>
  <c r="KL63" s="1"/>
  <c r="KW63"/>
  <c r="S65"/>
  <c r="U65" s="1"/>
  <c r="Q65"/>
  <c r="R65" s="1"/>
  <c r="AC65"/>
  <c r="AK65"/>
  <c r="AL65" s="1"/>
  <c r="AM65" s="1"/>
  <c r="AO65" s="1"/>
  <c r="AW65"/>
  <c r="BG65"/>
  <c r="BE65"/>
  <c r="BF65" s="1"/>
  <c r="BQ65"/>
  <c r="BY65"/>
  <c r="BZ65" s="1"/>
  <c r="CA65" s="1"/>
  <c r="CC65" s="1"/>
  <c r="CK65"/>
  <c r="CU65"/>
  <c r="CW65" s="1"/>
  <c r="CS65"/>
  <c r="CT65" s="1"/>
  <c r="DE65"/>
  <c r="DO65"/>
  <c r="DQ65" s="1"/>
  <c r="DM65"/>
  <c r="DN65" s="1"/>
  <c r="DY65"/>
  <c r="EI65"/>
  <c r="EK65" s="1"/>
  <c r="EG65"/>
  <c r="EH65" s="1"/>
  <c r="ES65"/>
  <c r="FC65"/>
  <c r="FE65" s="1"/>
  <c r="FA65"/>
  <c r="FB65" s="1"/>
  <c r="FM65"/>
  <c r="FW65"/>
  <c r="FY65" s="1"/>
  <c r="FU65"/>
  <c r="FV65" s="1"/>
  <c r="GG65"/>
  <c r="GQ65"/>
  <c r="GS65" s="1"/>
  <c r="GO65"/>
  <c r="GP65" s="1"/>
  <c r="HA65"/>
  <c r="HK65"/>
  <c r="HM65" s="1"/>
  <c r="HI65"/>
  <c r="HJ65" s="1"/>
  <c r="HU65"/>
  <c r="IE65"/>
  <c r="IG65" s="1"/>
  <c r="IC65"/>
  <c r="ID65" s="1"/>
  <c r="IO65"/>
  <c r="IY65"/>
  <c r="JA65" s="1"/>
  <c r="IW65"/>
  <c r="IX65" s="1"/>
  <c r="JI65"/>
  <c r="JS65"/>
  <c r="JU65" s="1"/>
  <c r="KC65"/>
  <c r="KM65"/>
  <c r="KO65" s="1"/>
  <c r="KK65"/>
  <c r="KL65" s="1"/>
  <c r="KW65"/>
  <c r="I67"/>
  <c r="S67"/>
  <c r="U67" s="1"/>
  <c r="Q67"/>
  <c r="R67" s="1"/>
  <c r="AC67"/>
  <c r="AM67"/>
  <c r="AO67" s="1"/>
  <c r="AK67"/>
  <c r="AL67" s="1"/>
  <c r="AW67"/>
  <c r="BG67"/>
  <c r="BI67" s="1"/>
  <c r="BE67"/>
  <c r="BF67" s="1"/>
  <c r="BQ67"/>
  <c r="CA67"/>
  <c r="CC67" s="1"/>
  <c r="BY67"/>
  <c r="BZ67" s="1"/>
  <c r="CK67"/>
  <c r="CU67"/>
  <c r="CW67" s="1"/>
  <c r="CS67"/>
  <c r="CT67" s="1"/>
  <c r="DE67"/>
  <c r="DO67"/>
  <c r="DQ67" s="1"/>
  <c r="DM67"/>
  <c r="DN67" s="1"/>
  <c r="DY67"/>
  <c r="EI67"/>
  <c r="EK67" s="1"/>
  <c r="EG67"/>
  <c r="EH67" s="1"/>
  <c r="ES67"/>
  <c r="FC67"/>
  <c r="FE67" s="1"/>
  <c r="FA67"/>
  <c r="FB67" s="1"/>
  <c r="FM67"/>
  <c r="FW67"/>
  <c r="FY67" s="1"/>
  <c r="FU67"/>
  <c r="FV67" s="1"/>
  <c r="GG67"/>
  <c r="GQ67"/>
  <c r="GS67" s="1"/>
  <c r="GO67"/>
  <c r="GP67" s="1"/>
  <c r="HA67"/>
  <c r="HK67"/>
  <c r="HM67" s="1"/>
  <c r="HI67"/>
  <c r="HJ67" s="1"/>
  <c r="HU67"/>
  <c r="IE67"/>
  <c r="IG67" s="1"/>
  <c r="IC67"/>
  <c r="ID67" s="1"/>
  <c r="IO67"/>
  <c r="IY67"/>
  <c r="JA67" s="1"/>
  <c r="IW67"/>
  <c r="IX67" s="1"/>
  <c r="JI67"/>
  <c r="JS67"/>
  <c r="JU67" s="1"/>
  <c r="KC67"/>
  <c r="KM67"/>
  <c r="KO67" s="1"/>
  <c r="KK67"/>
  <c r="KL67" s="1"/>
  <c r="KW67"/>
  <c r="Q93"/>
  <c r="R93" s="1"/>
  <c r="Q89"/>
  <c r="R89" s="1"/>
  <c r="S89" s="1"/>
  <c r="S68"/>
  <c r="U68" s="1"/>
  <c r="Q95"/>
  <c r="R95" s="1"/>
  <c r="Q91"/>
  <c r="R91" s="1"/>
  <c r="AM68"/>
  <c r="AO68" s="1"/>
  <c r="AK95"/>
  <c r="AL95" s="1"/>
  <c r="AK93"/>
  <c r="AL93" s="1"/>
  <c r="AM93" s="1"/>
  <c r="AK91"/>
  <c r="AL91" s="1"/>
  <c r="BE93"/>
  <c r="BF93" s="1"/>
  <c r="BE89"/>
  <c r="BF89" s="1"/>
  <c r="BG89" s="1"/>
  <c r="BG68"/>
  <c r="BI68" s="1"/>
  <c r="BE95"/>
  <c r="BF95" s="1"/>
  <c r="BE91"/>
  <c r="BF91" s="1"/>
  <c r="BY95"/>
  <c r="BZ95" s="1"/>
  <c r="BY89"/>
  <c r="BZ89" s="1"/>
  <c r="CA89" s="1"/>
  <c r="CA68"/>
  <c r="CC68" s="1"/>
  <c r="BY93"/>
  <c r="BZ93" s="1"/>
  <c r="CA93" s="1"/>
  <c r="BY91"/>
  <c r="BZ91" s="1"/>
  <c r="CS95"/>
  <c r="CT95" s="1"/>
  <c r="CS93"/>
  <c r="CT93" s="1"/>
  <c r="CS89"/>
  <c r="CT89" s="1"/>
  <c r="CU89" s="1"/>
  <c r="CU68"/>
  <c r="CW68" s="1"/>
  <c r="CS91"/>
  <c r="CT91" s="1"/>
  <c r="DM95"/>
  <c r="DN95" s="1"/>
  <c r="DO95" s="1"/>
  <c r="DM93"/>
  <c r="DN93" s="1"/>
  <c r="DM89"/>
  <c r="DN89" s="1"/>
  <c r="DO68"/>
  <c r="DQ68" s="1"/>
  <c r="DM91"/>
  <c r="DN91" s="1"/>
  <c r="EG93"/>
  <c r="EH93" s="1"/>
  <c r="EG89"/>
  <c r="EH89" s="1"/>
  <c r="EI89" s="1"/>
  <c r="EI68"/>
  <c r="EK68" s="1"/>
  <c r="EG95"/>
  <c r="EH95" s="1"/>
  <c r="EG91"/>
  <c r="EH91" s="1"/>
  <c r="FA91"/>
  <c r="FB91" s="1"/>
  <c r="FA89"/>
  <c r="FB89" s="1"/>
  <c r="FC89" s="1"/>
  <c r="FC68"/>
  <c r="FE68" s="1"/>
  <c r="FA95"/>
  <c r="FB95" s="1"/>
  <c r="FA93"/>
  <c r="FB93" s="1"/>
  <c r="FC93" s="1"/>
  <c r="FU93"/>
  <c r="FV93" s="1"/>
  <c r="FW93" s="1"/>
  <c r="FU89"/>
  <c r="FV89" s="1"/>
  <c r="FW89" s="1"/>
  <c r="FW68"/>
  <c r="FY68" s="1"/>
  <c r="FU95"/>
  <c r="FV95" s="1"/>
  <c r="FU91"/>
  <c r="FV91" s="1"/>
  <c r="GO89"/>
  <c r="GP89" s="1"/>
  <c r="GQ89" s="1"/>
  <c r="GQ68"/>
  <c r="GS68" s="1"/>
  <c r="GO95"/>
  <c r="GP95" s="1"/>
  <c r="GO93"/>
  <c r="GP93" s="1"/>
  <c r="GO91"/>
  <c r="GP91" s="1"/>
  <c r="HI91"/>
  <c r="HJ91" s="1"/>
  <c r="HI89"/>
  <c r="HJ89" s="1"/>
  <c r="HK89" s="1"/>
  <c r="HK68"/>
  <c r="HM68" s="1"/>
  <c r="HI95"/>
  <c r="HJ95" s="1"/>
  <c r="HI93"/>
  <c r="HJ93" s="1"/>
  <c r="HK93" s="1"/>
  <c r="IC91"/>
  <c r="ID91" s="1"/>
  <c r="IC89"/>
  <c r="ID89" s="1"/>
  <c r="IE89" s="1"/>
  <c r="IE68"/>
  <c r="IG68" s="1"/>
  <c r="IC95"/>
  <c r="ID95" s="1"/>
  <c r="IC93"/>
  <c r="ID93" s="1"/>
  <c r="IW93"/>
  <c r="IX93" s="1"/>
  <c r="IW89"/>
  <c r="IX89" s="1"/>
  <c r="IY89" s="1"/>
  <c r="IY68"/>
  <c r="JA68" s="1"/>
  <c r="IW95"/>
  <c r="IX95" s="1"/>
  <c r="IW91"/>
  <c r="IX91" s="1"/>
  <c r="JQ95"/>
  <c r="JR95" s="1"/>
  <c r="JQ91"/>
  <c r="JR91" s="1"/>
  <c r="JQ89"/>
  <c r="JR89" s="1"/>
  <c r="JS89" s="1"/>
  <c r="JS68"/>
  <c r="JU68" s="1"/>
  <c r="JQ93"/>
  <c r="JR93" s="1"/>
  <c r="JS93" s="1"/>
  <c r="KK91"/>
  <c r="KL91" s="1"/>
  <c r="KK89"/>
  <c r="KL89" s="1"/>
  <c r="KM89" s="1"/>
  <c r="KM68"/>
  <c r="KO68" s="1"/>
  <c r="KK95"/>
  <c r="KL95" s="1"/>
  <c r="KK93"/>
  <c r="KL93" s="1"/>
  <c r="KM93" s="1"/>
  <c r="LH68"/>
  <c r="Q76"/>
  <c r="R76" s="1"/>
  <c r="S76" s="1"/>
  <c r="AC76"/>
  <c r="AE76" s="1"/>
  <c r="AM76"/>
  <c r="AK76"/>
  <c r="AL76" s="1"/>
  <c r="BG76"/>
  <c r="BE76"/>
  <c r="BF76" s="1"/>
  <c r="BQ76"/>
  <c r="BS76" s="1"/>
  <c r="BY76"/>
  <c r="BZ76" s="1"/>
  <c r="CA76" s="1"/>
  <c r="CU76"/>
  <c r="CS76"/>
  <c r="CT76" s="1"/>
  <c r="DE76"/>
  <c r="DG76" s="1"/>
  <c r="DO76"/>
  <c r="DM76"/>
  <c r="DN76" s="1"/>
  <c r="DY76"/>
  <c r="EA76" s="1"/>
  <c r="EI76"/>
  <c r="EG76"/>
  <c r="EH76" s="1"/>
  <c r="FC76"/>
  <c r="FA76"/>
  <c r="FB76" s="1"/>
  <c r="FW76"/>
  <c r="FU76"/>
  <c r="FV76" s="1"/>
  <c r="GG76"/>
  <c r="GI76" s="1"/>
  <c r="GQ76"/>
  <c r="GO76"/>
  <c r="GP76" s="1"/>
  <c r="HA76"/>
  <c r="HC76" s="1"/>
  <c r="HK76"/>
  <c r="HI76"/>
  <c r="HJ76" s="1"/>
  <c r="IC76"/>
  <c r="ID76" s="1"/>
  <c r="IE76" s="1"/>
  <c r="IO76"/>
  <c r="IQ76" s="1"/>
  <c r="IW76"/>
  <c r="IX76" s="1"/>
  <c r="IY76" s="1"/>
  <c r="JI76"/>
  <c r="JK76" s="1"/>
  <c r="JQ76"/>
  <c r="JR76" s="1"/>
  <c r="JS76" s="1"/>
  <c r="KC76"/>
  <c r="KE76" s="1"/>
  <c r="KM76"/>
  <c r="KK76"/>
  <c r="KL76" s="1"/>
  <c r="KW76"/>
  <c r="KY76" s="1"/>
  <c r="I81"/>
  <c r="K81" s="1"/>
  <c r="S81"/>
  <c r="Q81"/>
  <c r="R81" s="1"/>
  <c r="AC81"/>
  <c r="AE81" s="1"/>
  <c r="AM81"/>
  <c r="AK81"/>
  <c r="AL81" s="1"/>
  <c r="AW81"/>
  <c r="AY81" s="1"/>
  <c r="BG81"/>
  <c r="BE81"/>
  <c r="BF81" s="1"/>
  <c r="BQ81"/>
  <c r="BS81" s="1"/>
  <c r="CA81"/>
  <c r="BY81"/>
  <c r="BZ81" s="1"/>
  <c r="CK81"/>
  <c r="CM81" s="1"/>
  <c r="CU81"/>
  <c r="CS81"/>
  <c r="CT81" s="1"/>
  <c r="DE81"/>
  <c r="DG81" s="1"/>
  <c r="DO81"/>
  <c r="DM81"/>
  <c r="DN81" s="1"/>
  <c r="DY81"/>
  <c r="EA81" s="1"/>
  <c r="EI81"/>
  <c r="EG81"/>
  <c r="EH81" s="1"/>
  <c r="ES81"/>
  <c r="EU81" s="1"/>
  <c r="FC81"/>
  <c r="FA81"/>
  <c r="FB81" s="1"/>
  <c r="FM81"/>
  <c r="FO81" s="1"/>
  <c r="FW81"/>
  <c r="FU81"/>
  <c r="FV81" s="1"/>
  <c r="GG81"/>
  <c r="GI81" s="1"/>
  <c r="GQ81"/>
  <c r="GO81"/>
  <c r="GP81" s="1"/>
  <c r="HA81"/>
  <c r="HC81" s="1"/>
  <c r="HK81"/>
  <c r="HI81"/>
  <c r="HJ81" s="1"/>
  <c r="HU81"/>
  <c r="HW81" s="1"/>
  <c r="IE81"/>
  <c r="IC81"/>
  <c r="ID81" s="1"/>
  <c r="IO81"/>
  <c r="IQ81" s="1"/>
  <c r="IY81"/>
  <c r="IW81"/>
  <c r="IX81" s="1"/>
  <c r="JI81"/>
  <c r="JK81" s="1"/>
  <c r="JS81"/>
  <c r="JQ81"/>
  <c r="JR81" s="1"/>
  <c r="KC81"/>
  <c r="KE81" s="1"/>
  <c r="KM81"/>
  <c r="KK81"/>
  <c r="KL81" s="1"/>
  <c r="KW81"/>
  <c r="KY81" s="1"/>
  <c r="Q85"/>
  <c r="R85" s="1"/>
  <c r="S85" s="1"/>
  <c r="AC85"/>
  <c r="AE85" s="1"/>
  <c r="AK85"/>
  <c r="AL85" s="1"/>
  <c r="AM85" s="1"/>
  <c r="AW85"/>
  <c r="AY85" s="1"/>
  <c r="BG85"/>
  <c r="BE85"/>
  <c r="BF85" s="1"/>
  <c r="BQ85"/>
  <c r="CA85"/>
  <c r="BY85"/>
  <c r="BZ85" s="1"/>
  <c r="CS85"/>
  <c r="CT85" s="1"/>
  <c r="CU85" s="1"/>
  <c r="DO85"/>
  <c r="DM85"/>
  <c r="DN85" s="1"/>
  <c r="DY85"/>
  <c r="EA85" s="1"/>
  <c r="EI85"/>
  <c r="EG85"/>
  <c r="EH85" s="1"/>
  <c r="FC85"/>
  <c r="FA85"/>
  <c r="FB85" s="1"/>
  <c r="FM85"/>
  <c r="FO85" s="1"/>
  <c r="FW85"/>
  <c r="FU85"/>
  <c r="FV85" s="1"/>
  <c r="GG85"/>
  <c r="GI85" s="1"/>
  <c r="GQ85"/>
  <c r="GO85"/>
  <c r="GP85" s="1"/>
  <c r="HK85"/>
  <c r="HI85"/>
  <c r="HJ85" s="1"/>
  <c r="IC85"/>
  <c r="ID85" s="1"/>
  <c r="IE85" s="1"/>
  <c r="IO85"/>
  <c r="IQ85" s="1"/>
  <c r="IW85"/>
  <c r="IX85" s="1"/>
  <c r="IY85" s="1"/>
  <c r="JI85"/>
  <c r="JK85" s="1"/>
  <c r="JQ85"/>
  <c r="JR85" s="1"/>
  <c r="JS85" s="1"/>
  <c r="KC85"/>
  <c r="KE85" s="1"/>
  <c r="KM85"/>
  <c r="KK85"/>
  <c r="KL85" s="1"/>
  <c r="KW85"/>
  <c r="KY85" s="1"/>
  <c r="HM37"/>
  <c r="IG37"/>
  <c r="JA37"/>
  <c r="JU37"/>
  <c r="KO37"/>
  <c r="U38"/>
  <c r="AO38"/>
  <c r="BI38"/>
  <c r="CC38"/>
  <c r="CW38"/>
  <c r="DQ38"/>
  <c r="EK38"/>
  <c r="FE38"/>
  <c r="FY38"/>
  <c r="GS38"/>
  <c r="HM38"/>
  <c r="IG38"/>
  <c r="JA38"/>
  <c r="JU38"/>
  <c r="KO38"/>
  <c r="J43"/>
  <c r="AD43"/>
  <c r="AX43"/>
  <c r="BR43"/>
  <c r="CL43"/>
  <c r="DF43"/>
  <c r="DZ43"/>
  <c r="ET43"/>
  <c r="FN43"/>
  <c r="GH43"/>
  <c r="HB43"/>
  <c r="HV43"/>
  <c r="IP43"/>
  <c r="JJ43"/>
  <c r="KD43"/>
  <c r="KX43"/>
  <c r="LD43"/>
  <c r="J45"/>
  <c r="AD45"/>
  <c r="AX45"/>
  <c r="BR45"/>
  <c r="CL45"/>
  <c r="DF45"/>
  <c r="DZ45"/>
  <c r="ET45"/>
  <c r="FN45"/>
  <c r="GH45"/>
  <c r="HB45"/>
  <c r="HV45"/>
  <c r="IP45"/>
  <c r="JJ45"/>
  <c r="KD45"/>
  <c r="KX45"/>
  <c r="LD45"/>
  <c r="LG46"/>
  <c r="J47"/>
  <c r="AD47"/>
  <c r="AX47"/>
  <c r="BR47"/>
  <c r="CL47"/>
  <c r="DF47"/>
  <c r="DZ47"/>
  <c r="ET47"/>
  <c r="FN47"/>
  <c r="GH47"/>
  <c r="HB47"/>
  <c r="HV47"/>
  <c r="IP47"/>
  <c r="JJ47"/>
  <c r="KD47"/>
  <c r="KX47"/>
  <c r="LD47"/>
  <c r="LH47"/>
  <c r="LG48"/>
  <c r="J49"/>
  <c r="AD49"/>
  <c r="AX49"/>
  <c r="BR49"/>
  <c r="CL49"/>
  <c r="DF49"/>
  <c r="DZ49"/>
  <c r="ET49"/>
  <c r="FN49"/>
  <c r="GH49"/>
  <c r="HB49"/>
  <c r="HV49"/>
  <c r="IP49"/>
  <c r="JJ49"/>
  <c r="KD49"/>
  <c r="KX49"/>
  <c r="LD49"/>
  <c r="J52"/>
  <c r="AD52"/>
  <c r="AX52"/>
  <c r="BR52"/>
  <c r="CL52"/>
  <c r="DF52"/>
  <c r="DZ52"/>
  <c r="ET52"/>
  <c r="FN52"/>
  <c r="GH52"/>
  <c r="HB52"/>
  <c r="HV52"/>
  <c r="IP52"/>
  <c r="JJ52"/>
  <c r="KD52"/>
  <c r="KX52"/>
  <c r="LD52"/>
  <c r="J54"/>
  <c r="AD54"/>
  <c r="AX54"/>
  <c r="BR54"/>
  <c r="CL54"/>
  <c r="DF54"/>
  <c r="DZ54"/>
  <c r="ET54"/>
  <c r="FN54"/>
  <c r="GH54"/>
  <c r="HB54"/>
  <c r="HV54"/>
  <c r="IP54"/>
  <c r="JJ54"/>
  <c r="KD54"/>
  <c r="KX54"/>
  <c r="LD54"/>
  <c r="J56"/>
  <c r="AD56"/>
  <c r="AX56"/>
  <c r="BR56"/>
  <c r="CL56"/>
  <c r="DF56"/>
  <c r="DZ56"/>
  <c r="ET56"/>
  <c r="FN56"/>
  <c r="GH56"/>
  <c r="HB56"/>
  <c r="HV56"/>
  <c r="IP56"/>
  <c r="JJ56"/>
  <c r="KD56"/>
  <c r="KX56"/>
  <c r="LD56"/>
  <c r="J58"/>
  <c r="AD58"/>
  <c r="AX58"/>
  <c r="BR58"/>
  <c r="CL58"/>
  <c r="DF58"/>
  <c r="DZ58"/>
  <c r="ET58"/>
  <c r="FN58"/>
  <c r="GH58"/>
  <c r="HB58"/>
  <c r="HV58"/>
  <c r="IP58"/>
  <c r="JJ58"/>
  <c r="KD58"/>
  <c r="KX58"/>
  <c r="LD58"/>
  <c r="J61"/>
  <c r="AD61"/>
  <c r="AX61"/>
  <c r="BR61"/>
  <c r="CL61"/>
  <c r="DF61"/>
  <c r="DZ61"/>
  <c r="ET61"/>
  <c r="FN61"/>
  <c r="GH61"/>
  <c r="HB61"/>
  <c r="HV61"/>
  <c r="IP61"/>
  <c r="JJ61"/>
  <c r="KD61"/>
  <c r="KX61"/>
  <c r="LD61"/>
  <c r="J63"/>
  <c r="AD63"/>
  <c r="AX63"/>
  <c r="BR63"/>
  <c r="CL63"/>
  <c r="DF63"/>
  <c r="DZ63"/>
  <c r="ET63"/>
  <c r="FN63"/>
  <c r="GH63"/>
  <c r="HB63"/>
  <c r="HV63"/>
  <c r="IP63"/>
  <c r="JJ63"/>
  <c r="KD63"/>
  <c r="KX63"/>
  <c r="LD63"/>
  <c r="J65"/>
  <c r="AD65"/>
  <c r="AX65"/>
  <c r="BR65"/>
  <c r="CL65"/>
  <c r="DF65"/>
  <c r="DZ65"/>
  <c r="ET65"/>
  <c r="FN65"/>
  <c r="GH65"/>
  <c r="HB65"/>
  <c r="HV65"/>
  <c r="IP65"/>
  <c r="JJ65"/>
  <c r="KD65"/>
  <c r="KX65"/>
  <c r="LD65"/>
  <c r="J67"/>
  <c r="AD67"/>
  <c r="AX67"/>
  <c r="BR67"/>
  <c r="CL67"/>
  <c r="DF67"/>
  <c r="DZ67"/>
  <c r="ET67"/>
  <c r="FN67"/>
  <c r="GH67"/>
  <c r="HB67"/>
  <c r="HV67"/>
  <c r="IP67"/>
  <c r="JJ67"/>
  <c r="KD67"/>
  <c r="KX67"/>
  <c r="LD67"/>
  <c r="KK73"/>
  <c r="KL73" s="1"/>
  <c r="T74"/>
  <c r="AN74"/>
  <c r="BH74"/>
  <c r="CB74"/>
  <c r="CV74"/>
  <c r="DP74"/>
  <c r="EJ74"/>
  <c r="FD74"/>
  <c r="FX74"/>
  <c r="GR74"/>
  <c r="HL74"/>
  <c r="IF74"/>
  <c r="IZ74"/>
  <c r="JT74"/>
  <c r="KN74"/>
  <c r="AK75"/>
  <c r="AL75" s="1"/>
  <c r="BY75"/>
  <c r="BZ75" s="1"/>
  <c r="DM75"/>
  <c r="DN75" s="1"/>
  <c r="FA75"/>
  <c r="FB75" s="1"/>
  <c r="GO75"/>
  <c r="GP75" s="1"/>
  <c r="IC75"/>
  <c r="ID75" s="1"/>
  <c r="JQ75"/>
  <c r="JR75" s="1"/>
  <c r="LD76"/>
  <c r="Q77"/>
  <c r="R77" s="1"/>
  <c r="BE77"/>
  <c r="BF77" s="1"/>
  <c r="CS77"/>
  <c r="CT77" s="1"/>
  <c r="EG77"/>
  <c r="EH77" s="1"/>
  <c r="FU77"/>
  <c r="FV77" s="1"/>
  <c r="HI77"/>
  <c r="HJ77" s="1"/>
  <c r="IW77"/>
  <c r="IX77" s="1"/>
  <c r="KK77"/>
  <c r="KL77" s="1"/>
  <c r="LG77"/>
  <c r="T78"/>
  <c r="AN78"/>
  <c r="BH78"/>
  <c r="CB78"/>
  <c r="CV78"/>
  <c r="DP78"/>
  <c r="EJ78"/>
  <c r="FD78"/>
  <c r="FX78"/>
  <c r="GR78"/>
  <c r="HL78"/>
  <c r="IF78"/>
  <c r="IZ78"/>
  <c r="JT78"/>
  <c r="KN78"/>
  <c r="AK80"/>
  <c r="AL80" s="1"/>
  <c r="AM80" s="1"/>
  <c r="BY80"/>
  <c r="BZ80" s="1"/>
  <c r="CA80" s="1"/>
  <c r="DM80"/>
  <c r="DN80" s="1"/>
  <c r="FA80"/>
  <c r="FB80" s="1"/>
  <c r="FC80" s="1"/>
  <c r="GO80"/>
  <c r="GP80" s="1"/>
  <c r="GQ80" s="1"/>
  <c r="IC80"/>
  <c r="ID80" s="1"/>
  <c r="IE80" s="1"/>
  <c r="JQ80"/>
  <c r="JR80" s="1"/>
  <c r="JS80" s="1"/>
  <c r="LD81"/>
  <c r="Q82"/>
  <c r="R82" s="1"/>
  <c r="BE82"/>
  <c r="BF82" s="1"/>
  <c r="CS82"/>
  <c r="CT82" s="1"/>
  <c r="CU82" s="1"/>
  <c r="EG82"/>
  <c r="EH82" s="1"/>
  <c r="EI82" s="1"/>
  <c r="FU82"/>
  <c r="FV82" s="1"/>
  <c r="FW82" s="1"/>
  <c r="HI82"/>
  <c r="HJ82" s="1"/>
  <c r="HK82" s="1"/>
  <c r="IW82"/>
  <c r="IX82" s="1"/>
  <c r="KK82"/>
  <c r="KL82" s="1"/>
  <c r="T83"/>
  <c r="AN83"/>
  <c r="BH83"/>
  <c r="CB83"/>
  <c r="CV83"/>
  <c r="DP83"/>
  <c r="EJ83"/>
  <c r="FD83"/>
  <c r="FX83"/>
  <c r="GR83"/>
  <c r="HL83"/>
  <c r="IF83"/>
  <c r="IZ83"/>
  <c r="JT83"/>
  <c r="KN83"/>
  <c r="AK84"/>
  <c r="AL84" s="1"/>
  <c r="AM84" s="1"/>
  <c r="BY84"/>
  <c r="BZ84" s="1"/>
  <c r="DM84"/>
  <c r="DN84" s="1"/>
  <c r="FA84"/>
  <c r="FB84" s="1"/>
  <c r="FC84" s="1"/>
  <c r="GO84"/>
  <c r="GP84" s="1"/>
  <c r="GQ84" s="1"/>
  <c r="IC84"/>
  <c r="ID84" s="1"/>
  <c r="IE84" s="1"/>
  <c r="JQ84"/>
  <c r="JR84" s="1"/>
  <c r="JS84" s="1"/>
  <c r="LD85"/>
  <c r="Q86"/>
  <c r="R86" s="1"/>
  <c r="BE86"/>
  <c r="BF86" s="1"/>
  <c r="CS86"/>
  <c r="CT86" s="1"/>
  <c r="EG86"/>
  <c r="EH86" s="1"/>
  <c r="FU86"/>
  <c r="FV86" s="1"/>
  <c r="HI86"/>
  <c r="HJ86" s="1"/>
  <c r="IW86"/>
  <c r="IX86" s="1"/>
  <c r="KK86"/>
  <c r="KL86" s="1"/>
  <c r="AK89"/>
  <c r="AL89" s="1"/>
  <c r="AM89" s="1"/>
  <c r="T95"/>
  <c r="U95" s="1"/>
  <c r="T93"/>
  <c r="U93" s="1"/>
  <c r="T91"/>
  <c r="U91" s="1"/>
  <c r="T89"/>
  <c r="T86"/>
  <c r="U86" s="1"/>
  <c r="T84"/>
  <c r="T82"/>
  <c r="U82" s="1"/>
  <c r="T80"/>
  <c r="T77"/>
  <c r="U77" s="1"/>
  <c r="T75"/>
  <c r="U75" s="1"/>
  <c r="T96"/>
  <c r="T94"/>
  <c r="T90"/>
  <c r="T72"/>
  <c r="U72" s="1"/>
  <c r="T92"/>
  <c r="AN95"/>
  <c r="AO95" s="1"/>
  <c r="AN93"/>
  <c r="AN91"/>
  <c r="AO91" s="1"/>
  <c r="AN89"/>
  <c r="AN86"/>
  <c r="AO86" s="1"/>
  <c r="AN84"/>
  <c r="AN82"/>
  <c r="AO82" s="1"/>
  <c r="AN80"/>
  <c r="AN77"/>
  <c r="AO77" s="1"/>
  <c r="AN75"/>
  <c r="AO75" s="1"/>
  <c r="AN92"/>
  <c r="AN90"/>
  <c r="AN72"/>
  <c r="AO72" s="1"/>
  <c r="AN96"/>
  <c r="AN94"/>
  <c r="BH95"/>
  <c r="BI95" s="1"/>
  <c r="BH93"/>
  <c r="BI93" s="1"/>
  <c r="BH91"/>
  <c r="BI91" s="1"/>
  <c r="BH89"/>
  <c r="BH86"/>
  <c r="BI86" s="1"/>
  <c r="BH84"/>
  <c r="BI84" s="1"/>
  <c r="BH82"/>
  <c r="BI82" s="1"/>
  <c r="BH80"/>
  <c r="BH77"/>
  <c r="BI77" s="1"/>
  <c r="BH75"/>
  <c r="BI75" s="1"/>
  <c r="BH96"/>
  <c r="BH94"/>
  <c r="BH92"/>
  <c r="BH72"/>
  <c r="BI72" s="1"/>
  <c r="BH90"/>
  <c r="CB95"/>
  <c r="CC95" s="1"/>
  <c r="CB93"/>
  <c r="CB91"/>
  <c r="CC91" s="1"/>
  <c r="CB89"/>
  <c r="CB86"/>
  <c r="CC86" s="1"/>
  <c r="CB84"/>
  <c r="CC84" s="1"/>
  <c r="CB82"/>
  <c r="CC82" s="1"/>
  <c r="CB80"/>
  <c r="CB77"/>
  <c r="CC77" s="1"/>
  <c r="CB75"/>
  <c r="CC75" s="1"/>
  <c r="CB96"/>
  <c r="CB94"/>
  <c r="CB72"/>
  <c r="CC72" s="1"/>
  <c r="CB92"/>
  <c r="CB90"/>
  <c r="CV95"/>
  <c r="CW95" s="1"/>
  <c r="CV93"/>
  <c r="CW93" s="1"/>
  <c r="CV91"/>
  <c r="CW91" s="1"/>
  <c r="CV89"/>
  <c r="CV86"/>
  <c r="CW86" s="1"/>
  <c r="CV84"/>
  <c r="CV82"/>
  <c r="CV80"/>
  <c r="CV77"/>
  <c r="CW77" s="1"/>
  <c r="CV75"/>
  <c r="CW75" s="1"/>
  <c r="CV96"/>
  <c r="CV92"/>
  <c r="CV90"/>
  <c r="CV72"/>
  <c r="CW72" s="1"/>
  <c r="CV94"/>
  <c r="DP95"/>
  <c r="DP93"/>
  <c r="DQ93" s="1"/>
  <c r="DP91"/>
  <c r="DQ91" s="1"/>
  <c r="DP89"/>
  <c r="DQ89" s="1"/>
  <c r="DP86"/>
  <c r="DP84"/>
  <c r="DQ84" s="1"/>
  <c r="DP82"/>
  <c r="DP80"/>
  <c r="DQ80" s="1"/>
  <c r="DP77"/>
  <c r="DQ77" s="1"/>
  <c r="DP75"/>
  <c r="DQ75" s="1"/>
  <c r="DP94"/>
  <c r="DP90"/>
  <c r="DP72"/>
  <c r="DQ72" s="1"/>
  <c r="DP96"/>
  <c r="DP92"/>
  <c r="EJ95"/>
  <c r="EK95" s="1"/>
  <c r="EJ93"/>
  <c r="EK93" s="1"/>
  <c r="EJ91"/>
  <c r="EK91" s="1"/>
  <c r="EJ89"/>
  <c r="EJ86"/>
  <c r="EK86" s="1"/>
  <c r="EJ84"/>
  <c r="EJ82"/>
  <c r="EJ80"/>
  <c r="EJ77"/>
  <c r="EK77" s="1"/>
  <c r="EJ75"/>
  <c r="EK75" s="1"/>
  <c r="EJ96"/>
  <c r="EJ92"/>
  <c r="EJ72"/>
  <c r="EK72" s="1"/>
  <c r="EJ94"/>
  <c r="EJ90"/>
  <c r="FD95"/>
  <c r="FE95" s="1"/>
  <c r="FD93"/>
  <c r="FE93" s="1"/>
  <c r="FD91"/>
  <c r="FE91" s="1"/>
  <c r="FD89"/>
  <c r="FE89" s="1"/>
  <c r="FD86"/>
  <c r="FE86" s="1"/>
  <c r="FD84"/>
  <c r="FD82"/>
  <c r="FD80"/>
  <c r="FD77"/>
  <c r="FE77" s="1"/>
  <c r="FD75"/>
  <c r="FE75" s="1"/>
  <c r="FD94"/>
  <c r="FD92"/>
  <c r="FD90"/>
  <c r="FD72"/>
  <c r="FE72" s="1"/>
  <c r="FD96"/>
  <c r="FX95"/>
  <c r="FY95" s="1"/>
  <c r="FX93"/>
  <c r="FX91"/>
  <c r="FY91" s="1"/>
  <c r="FX89"/>
  <c r="FX86"/>
  <c r="FY86" s="1"/>
  <c r="FX84"/>
  <c r="FX82"/>
  <c r="FX80"/>
  <c r="FX77"/>
  <c r="FY77" s="1"/>
  <c r="FX75"/>
  <c r="FY75" s="1"/>
  <c r="FX96"/>
  <c r="FX92"/>
  <c r="FX72"/>
  <c r="FY72" s="1"/>
  <c r="FX94"/>
  <c r="FX90"/>
  <c r="GR95"/>
  <c r="GS95" s="1"/>
  <c r="GR93"/>
  <c r="GS93" s="1"/>
  <c r="GR91"/>
  <c r="GS91" s="1"/>
  <c r="GR89"/>
  <c r="GR86"/>
  <c r="GS86" s="1"/>
  <c r="GR84"/>
  <c r="GR82"/>
  <c r="GR80"/>
  <c r="GR77"/>
  <c r="GS77" s="1"/>
  <c r="GR75"/>
  <c r="GS75" s="1"/>
  <c r="GR96"/>
  <c r="GR94"/>
  <c r="GR92"/>
  <c r="GR90"/>
  <c r="GR72"/>
  <c r="GS72" s="1"/>
  <c r="HL95"/>
  <c r="HM95" s="1"/>
  <c r="HL93"/>
  <c r="HL91"/>
  <c r="HM91" s="1"/>
  <c r="HL89"/>
  <c r="HL86"/>
  <c r="HM86" s="1"/>
  <c r="HL84"/>
  <c r="HL82"/>
  <c r="HL80"/>
  <c r="HL77"/>
  <c r="HM77" s="1"/>
  <c r="HL75"/>
  <c r="HM75" s="1"/>
  <c r="HL72"/>
  <c r="HM72" s="1"/>
  <c r="HL96"/>
  <c r="HL94"/>
  <c r="HL92"/>
  <c r="HL90"/>
  <c r="IF95"/>
  <c r="IG95" s="1"/>
  <c r="IF93"/>
  <c r="IG93" s="1"/>
  <c r="IF91"/>
  <c r="IG91" s="1"/>
  <c r="IF89"/>
  <c r="IF86"/>
  <c r="IG86" s="1"/>
  <c r="IF84"/>
  <c r="IF82"/>
  <c r="IF80"/>
  <c r="IF77"/>
  <c r="IG77" s="1"/>
  <c r="IF75"/>
  <c r="IG75" s="1"/>
  <c r="IF96"/>
  <c r="IF92"/>
  <c r="IF72"/>
  <c r="IG72" s="1"/>
  <c r="IF94"/>
  <c r="IF90"/>
  <c r="IZ95"/>
  <c r="JA95" s="1"/>
  <c r="IZ93"/>
  <c r="JA93" s="1"/>
  <c r="IZ91"/>
  <c r="JA91" s="1"/>
  <c r="IZ89"/>
  <c r="IZ86"/>
  <c r="JA86" s="1"/>
  <c r="IZ84"/>
  <c r="IZ82"/>
  <c r="JA82" s="1"/>
  <c r="IZ80"/>
  <c r="IZ77"/>
  <c r="JA77" s="1"/>
  <c r="IZ75"/>
  <c r="JA75" s="1"/>
  <c r="IZ96"/>
  <c r="IZ94"/>
  <c r="IZ92"/>
  <c r="IZ90"/>
  <c r="IZ72"/>
  <c r="JA72" s="1"/>
  <c r="JT95"/>
  <c r="JU95" s="1"/>
  <c r="JT93"/>
  <c r="JT91"/>
  <c r="JU91" s="1"/>
  <c r="JT89"/>
  <c r="JT86"/>
  <c r="JU86" s="1"/>
  <c r="JT84"/>
  <c r="JT82"/>
  <c r="JT80"/>
  <c r="JT77"/>
  <c r="JU77" s="1"/>
  <c r="JT75"/>
  <c r="JU75" s="1"/>
  <c r="JT90"/>
  <c r="JT72"/>
  <c r="JU72" s="1"/>
  <c r="JT96"/>
  <c r="JT94"/>
  <c r="JT92"/>
  <c r="KN95"/>
  <c r="KO95" s="1"/>
  <c r="KN93"/>
  <c r="KN91"/>
  <c r="KO91" s="1"/>
  <c r="KN89"/>
  <c r="KN86"/>
  <c r="KO86" s="1"/>
  <c r="KN84"/>
  <c r="KN82"/>
  <c r="KO82" s="1"/>
  <c r="KN80"/>
  <c r="KN77"/>
  <c r="KO77" s="1"/>
  <c r="KN75"/>
  <c r="KO75" s="1"/>
  <c r="KN73"/>
  <c r="KO73" s="1"/>
  <c r="KN72"/>
  <c r="KO72" s="1"/>
  <c r="KN96"/>
  <c r="KN94"/>
  <c r="KN92"/>
  <c r="KN90"/>
  <c r="F68"/>
  <c r="Q71"/>
  <c r="R71" s="1"/>
  <c r="S71" s="1"/>
  <c r="Z68"/>
  <c r="AA71" s="1"/>
  <c r="AB71" s="1"/>
  <c r="AK71"/>
  <c r="AL71" s="1"/>
  <c r="AM71" s="1"/>
  <c r="AT68"/>
  <c r="BE71"/>
  <c r="BF71" s="1"/>
  <c r="BG71" s="1"/>
  <c r="BN68"/>
  <c r="BO71" s="1"/>
  <c r="BP71" s="1"/>
  <c r="BY71"/>
  <c r="BZ71" s="1"/>
  <c r="CA71" s="1"/>
  <c r="CH68"/>
  <c r="CS71"/>
  <c r="CT71" s="1"/>
  <c r="DB68"/>
  <c r="DC71" s="1"/>
  <c r="DD71" s="1"/>
  <c r="DE71" s="1"/>
  <c r="DG71" s="1"/>
  <c r="DO71"/>
  <c r="DM71"/>
  <c r="DN71" s="1"/>
  <c r="DV68"/>
  <c r="DW73" s="1"/>
  <c r="DX73" s="1"/>
  <c r="DY73" s="1"/>
  <c r="EA73" s="1"/>
  <c r="EG71"/>
  <c r="EH71" s="1"/>
  <c r="EP68"/>
  <c r="EQ71" s="1"/>
  <c r="ER71" s="1"/>
  <c r="FA71"/>
  <c r="FB71" s="1"/>
  <c r="FJ68"/>
  <c r="FU71"/>
  <c r="FV71" s="1"/>
  <c r="GD68"/>
  <c r="GE71" s="1"/>
  <c r="GF71" s="1"/>
  <c r="GO71"/>
  <c r="GP71" s="1"/>
  <c r="GX68"/>
  <c r="GY73" s="1"/>
  <c r="GZ73" s="1"/>
  <c r="HI71"/>
  <c r="HJ71" s="1"/>
  <c r="HR68"/>
  <c r="HS71" s="1"/>
  <c r="HT71" s="1"/>
  <c r="IC71"/>
  <c r="ID71" s="1"/>
  <c r="IL68"/>
  <c r="IW71"/>
  <c r="IX71" s="1"/>
  <c r="JF68"/>
  <c r="JG71" s="1"/>
  <c r="JH71" s="1"/>
  <c r="JQ71"/>
  <c r="JR71" s="1"/>
  <c r="JS71" s="1"/>
  <c r="JZ68"/>
  <c r="KA73" s="1"/>
  <c r="KB73" s="1"/>
  <c r="KK71"/>
  <c r="KL71" s="1"/>
  <c r="KW71"/>
  <c r="KY71" s="1"/>
  <c r="KT68"/>
  <c r="KU71" s="1"/>
  <c r="KV71" s="1"/>
  <c r="KV69" s="1"/>
  <c r="LD73"/>
  <c r="G73"/>
  <c r="H73" s="1"/>
  <c r="I73" s="1"/>
  <c r="K73" s="1"/>
  <c r="S73"/>
  <c r="Q73"/>
  <c r="R73" s="1"/>
  <c r="AC73"/>
  <c r="AE73" s="1"/>
  <c r="AA73"/>
  <c r="AB73" s="1"/>
  <c r="AM73"/>
  <c r="AK73"/>
  <c r="AL73" s="1"/>
  <c r="AU73"/>
  <c r="AV73" s="1"/>
  <c r="AW73" s="1"/>
  <c r="AY73" s="1"/>
  <c r="BG73"/>
  <c r="BE73"/>
  <c r="BF73" s="1"/>
  <c r="BQ73"/>
  <c r="BO73"/>
  <c r="BP73" s="1"/>
  <c r="CA73"/>
  <c r="BY73"/>
  <c r="BZ73" s="1"/>
  <c r="CK73"/>
  <c r="CM73" s="1"/>
  <c r="CI73"/>
  <c r="CJ73" s="1"/>
  <c r="CS73"/>
  <c r="CT73" s="1"/>
  <c r="CU73" s="1"/>
  <c r="DE73"/>
  <c r="DG73" s="1"/>
  <c r="DC73"/>
  <c r="DD73" s="1"/>
  <c r="DO73"/>
  <c r="DM73"/>
  <c r="DN73" s="1"/>
  <c r="EI73"/>
  <c r="EG73"/>
  <c r="EH73" s="1"/>
  <c r="ES73"/>
  <c r="EU73" s="1"/>
  <c r="FA73"/>
  <c r="FB73" s="1"/>
  <c r="FC73" s="1"/>
  <c r="FM73"/>
  <c r="FO73" s="1"/>
  <c r="FK73"/>
  <c r="FL73" s="1"/>
  <c r="FW73"/>
  <c r="FU73"/>
  <c r="FV73" s="1"/>
  <c r="GO73"/>
  <c r="GP73" s="1"/>
  <c r="GQ73" s="1"/>
  <c r="HA73"/>
  <c r="HC73" s="1"/>
  <c r="HI73"/>
  <c r="HJ73" s="1"/>
  <c r="HK73" s="1"/>
  <c r="HU73"/>
  <c r="HW73" s="1"/>
  <c r="IC73"/>
  <c r="ID73" s="1"/>
  <c r="IE73" s="1"/>
  <c r="IO73"/>
  <c r="IQ73" s="1"/>
  <c r="IM73"/>
  <c r="IN73" s="1"/>
  <c r="IY73"/>
  <c r="IW73"/>
  <c r="IX73" s="1"/>
  <c r="JI73"/>
  <c r="JK73" s="1"/>
  <c r="JG73"/>
  <c r="JH73" s="1"/>
  <c r="JQ73"/>
  <c r="JR73" s="1"/>
  <c r="JS73" s="1"/>
  <c r="KC73"/>
  <c r="G74"/>
  <c r="H74" s="1"/>
  <c r="I74" s="1"/>
  <c r="K74" s="1"/>
  <c r="Q74"/>
  <c r="R74" s="1"/>
  <c r="S74" s="1"/>
  <c r="U74" s="1"/>
  <c r="AC74"/>
  <c r="AE74" s="1"/>
  <c r="AA74"/>
  <c r="AB74" s="1"/>
  <c r="AK74"/>
  <c r="AL74" s="1"/>
  <c r="AM74" s="1"/>
  <c r="AO74" s="1"/>
  <c r="AU74"/>
  <c r="AV74" s="1"/>
  <c r="AW74" s="1"/>
  <c r="AY74" s="1"/>
  <c r="BG74"/>
  <c r="BI74" s="1"/>
  <c r="BE74"/>
  <c r="BF74" s="1"/>
  <c r="BO74"/>
  <c r="BP74" s="1"/>
  <c r="BQ74" s="1"/>
  <c r="BS74" s="1"/>
  <c r="CA74"/>
  <c r="CC74" s="1"/>
  <c r="BY74"/>
  <c r="BZ74" s="1"/>
  <c r="CI74"/>
  <c r="CJ74" s="1"/>
  <c r="CK74" s="1"/>
  <c r="CM74" s="1"/>
  <c r="CS74"/>
  <c r="CT74" s="1"/>
  <c r="CU74" s="1"/>
  <c r="CW74" s="1"/>
  <c r="DE74"/>
  <c r="DG74" s="1"/>
  <c r="DC74"/>
  <c r="DD74" s="1"/>
  <c r="DO74"/>
  <c r="DQ74" s="1"/>
  <c r="DM74"/>
  <c r="DN74" s="1"/>
  <c r="EG74"/>
  <c r="EH74" s="1"/>
  <c r="EI74" s="1"/>
  <c r="ES74"/>
  <c r="EU74" s="1"/>
  <c r="EQ74"/>
  <c r="ER74" s="1"/>
  <c r="FA74"/>
  <c r="FB74" s="1"/>
  <c r="FC74" s="1"/>
  <c r="FE74" s="1"/>
  <c r="FK74"/>
  <c r="FL74" s="1"/>
  <c r="FM74" s="1"/>
  <c r="FO74" s="1"/>
  <c r="FU74"/>
  <c r="FV74" s="1"/>
  <c r="FW74" s="1"/>
  <c r="FY74" s="1"/>
  <c r="GO74"/>
  <c r="GP74" s="1"/>
  <c r="GQ74" s="1"/>
  <c r="GS74" s="1"/>
  <c r="GY74"/>
  <c r="GZ74" s="1"/>
  <c r="HA74" s="1"/>
  <c r="HC74" s="1"/>
  <c r="HI74"/>
  <c r="HJ74" s="1"/>
  <c r="HK74" s="1"/>
  <c r="HM74" s="1"/>
  <c r="HS74"/>
  <c r="HT74" s="1"/>
  <c r="HU74" s="1"/>
  <c r="HW74" s="1"/>
  <c r="IC74"/>
  <c r="ID74" s="1"/>
  <c r="IE74" s="1"/>
  <c r="IG74" s="1"/>
  <c r="IM74"/>
  <c r="IN74" s="1"/>
  <c r="IO74" s="1"/>
  <c r="IQ74" s="1"/>
  <c r="IW74"/>
  <c r="IX74" s="1"/>
  <c r="IY74" s="1"/>
  <c r="JI74"/>
  <c r="JK74" s="1"/>
  <c r="JG74"/>
  <c r="JH74" s="1"/>
  <c r="JQ74"/>
  <c r="JR74" s="1"/>
  <c r="JS74" s="1"/>
  <c r="JU74" s="1"/>
  <c r="KC74"/>
  <c r="KE74" s="1"/>
  <c r="KA74"/>
  <c r="KB74" s="1"/>
  <c r="KM74"/>
  <c r="KO74" s="1"/>
  <c r="KK74"/>
  <c r="KL74" s="1"/>
  <c r="KW74"/>
  <c r="KY74" s="1"/>
  <c r="KU74"/>
  <c r="KV74" s="1"/>
  <c r="I78"/>
  <c r="K78" s="1"/>
  <c r="G78"/>
  <c r="H78" s="1"/>
  <c r="S78"/>
  <c r="U78" s="1"/>
  <c r="Q78"/>
  <c r="R78" s="1"/>
  <c r="AC78"/>
  <c r="AE78" s="1"/>
  <c r="AA78"/>
  <c r="AB78" s="1"/>
  <c r="AM78"/>
  <c r="AO78" s="1"/>
  <c r="AK78"/>
  <c r="AL78" s="1"/>
  <c r="AW78"/>
  <c r="AY78" s="1"/>
  <c r="AU78"/>
  <c r="AV78" s="1"/>
  <c r="BG78"/>
  <c r="BI78" s="1"/>
  <c r="BE78"/>
  <c r="BF78" s="1"/>
  <c r="BQ78"/>
  <c r="BS78" s="1"/>
  <c r="BO78"/>
  <c r="BP78" s="1"/>
  <c r="CA78"/>
  <c r="CC78" s="1"/>
  <c r="BY78"/>
  <c r="BZ78" s="1"/>
  <c r="CK78"/>
  <c r="CM78" s="1"/>
  <c r="CI78"/>
  <c r="CJ78" s="1"/>
  <c r="CU78"/>
  <c r="CW78" s="1"/>
  <c r="CS78"/>
  <c r="CT78" s="1"/>
  <c r="DE78"/>
  <c r="DG78" s="1"/>
  <c r="DC78"/>
  <c r="DD78" s="1"/>
  <c r="DO78"/>
  <c r="DQ78" s="1"/>
  <c r="DM78"/>
  <c r="DN78" s="1"/>
  <c r="DY78"/>
  <c r="EA78" s="1"/>
  <c r="EI78"/>
  <c r="EK78" s="1"/>
  <c r="EG78"/>
  <c r="EH78" s="1"/>
  <c r="ES78"/>
  <c r="EU78" s="1"/>
  <c r="EQ78"/>
  <c r="ER78" s="1"/>
  <c r="FC78"/>
  <c r="FE78" s="1"/>
  <c r="FA78"/>
  <c r="FB78" s="1"/>
  <c r="FM78"/>
  <c r="FO78" s="1"/>
  <c r="FK78"/>
  <c r="FL78" s="1"/>
  <c r="FW78"/>
  <c r="FY78" s="1"/>
  <c r="FU78"/>
  <c r="FV78" s="1"/>
  <c r="GG78"/>
  <c r="GI78" s="1"/>
  <c r="GE78"/>
  <c r="GF78" s="1"/>
  <c r="GQ78"/>
  <c r="GS78" s="1"/>
  <c r="GO78"/>
  <c r="GP78" s="1"/>
  <c r="HA78"/>
  <c r="HC78" s="1"/>
  <c r="HK78"/>
  <c r="HM78" s="1"/>
  <c r="HI78"/>
  <c r="HJ78" s="1"/>
  <c r="HU78"/>
  <c r="HW78" s="1"/>
  <c r="HS78"/>
  <c r="HT78" s="1"/>
  <c r="IE78"/>
  <c r="IG78" s="1"/>
  <c r="IC78"/>
  <c r="ID78" s="1"/>
  <c r="IO78"/>
  <c r="IQ78" s="1"/>
  <c r="IM78"/>
  <c r="IN78" s="1"/>
  <c r="IY78"/>
  <c r="IW78"/>
  <c r="IX78" s="1"/>
  <c r="JI78"/>
  <c r="JK78" s="1"/>
  <c r="JG78"/>
  <c r="JH78" s="1"/>
  <c r="JS78"/>
  <c r="JU78" s="1"/>
  <c r="JQ78"/>
  <c r="JR78" s="1"/>
  <c r="KC78"/>
  <c r="KE78" s="1"/>
  <c r="KA78"/>
  <c r="KB78" s="1"/>
  <c r="KM78"/>
  <c r="KO78" s="1"/>
  <c r="KK78"/>
  <c r="KL78" s="1"/>
  <c r="KW78"/>
  <c r="KY78" s="1"/>
  <c r="KU78"/>
  <c r="KV78" s="1"/>
  <c r="I83"/>
  <c r="K83" s="1"/>
  <c r="G83"/>
  <c r="H83" s="1"/>
  <c r="S83"/>
  <c r="U83" s="1"/>
  <c r="Q83"/>
  <c r="R83" s="1"/>
  <c r="AC83"/>
  <c r="AE83" s="1"/>
  <c r="AA83"/>
  <c r="AB83" s="1"/>
  <c r="AM83"/>
  <c r="AO83" s="1"/>
  <c r="AK83"/>
  <c r="AL83" s="1"/>
  <c r="AW83"/>
  <c r="AY83" s="1"/>
  <c r="AU83"/>
  <c r="AV83" s="1"/>
  <c r="BG83"/>
  <c r="BI83" s="1"/>
  <c r="BE83"/>
  <c r="BF83" s="1"/>
  <c r="BQ83"/>
  <c r="BS83" s="1"/>
  <c r="BO83"/>
  <c r="BP83" s="1"/>
  <c r="CA83"/>
  <c r="CC83" s="1"/>
  <c r="BY83"/>
  <c r="BZ83" s="1"/>
  <c r="CK83"/>
  <c r="CM83" s="1"/>
  <c r="CI83"/>
  <c r="CJ83" s="1"/>
  <c r="CU83"/>
  <c r="CW83" s="1"/>
  <c r="CS83"/>
  <c r="CT83" s="1"/>
  <c r="DE83"/>
  <c r="DG83" s="1"/>
  <c r="DC83"/>
  <c r="DD83" s="1"/>
  <c r="DO83"/>
  <c r="DQ83" s="1"/>
  <c r="DM83"/>
  <c r="DN83" s="1"/>
  <c r="DY83"/>
  <c r="EA83" s="1"/>
  <c r="EI83"/>
  <c r="EK83" s="1"/>
  <c r="EG83"/>
  <c r="EH83" s="1"/>
  <c r="ES83"/>
  <c r="EU83" s="1"/>
  <c r="EQ83"/>
  <c r="ER83" s="1"/>
  <c r="FC83"/>
  <c r="FE83" s="1"/>
  <c r="FA83"/>
  <c r="FB83" s="1"/>
  <c r="FM83"/>
  <c r="FO83" s="1"/>
  <c r="FK83"/>
  <c r="FL83" s="1"/>
  <c r="FW83"/>
  <c r="FY83" s="1"/>
  <c r="FU83"/>
  <c r="FV83" s="1"/>
  <c r="GG83"/>
  <c r="GI83" s="1"/>
  <c r="GQ83"/>
  <c r="GS83" s="1"/>
  <c r="GO83"/>
  <c r="GP83" s="1"/>
  <c r="HA83"/>
  <c r="HC83" s="1"/>
  <c r="HK83"/>
  <c r="HM83" s="1"/>
  <c r="HI83"/>
  <c r="HJ83" s="1"/>
  <c r="HU83"/>
  <c r="HW83" s="1"/>
  <c r="HS83"/>
  <c r="HT83" s="1"/>
  <c r="IE83"/>
  <c r="IG83" s="1"/>
  <c r="IC83"/>
  <c r="ID83" s="1"/>
  <c r="IO83"/>
  <c r="IQ83" s="1"/>
  <c r="IM83"/>
  <c r="IN83" s="1"/>
  <c r="IY83"/>
  <c r="JA83" s="1"/>
  <c r="IW83"/>
  <c r="IX83" s="1"/>
  <c r="JI83"/>
  <c r="JK83" s="1"/>
  <c r="JS83"/>
  <c r="JQ83"/>
  <c r="JR83" s="1"/>
  <c r="KC83"/>
  <c r="KE83" s="1"/>
  <c r="KA83"/>
  <c r="KB83" s="1"/>
  <c r="KM83"/>
  <c r="KO83" s="1"/>
  <c r="KK83"/>
  <c r="KL83" s="1"/>
  <c r="KW83"/>
  <c r="KY83" s="1"/>
  <c r="KU83"/>
  <c r="KV83" s="1"/>
  <c r="I87"/>
  <c r="K87" s="1"/>
  <c r="G87"/>
  <c r="H87" s="1"/>
  <c r="S87"/>
  <c r="U87" s="1"/>
  <c r="Q87"/>
  <c r="R87" s="1"/>
  <c r="AC87"/>
  <c r="AE87" s="1"/>
  <c r="AA87"/>
  <c r="AB87" s="1"/>
  <c r="AM87"/>
  <c r="AO87" s="1"/>
  <c r="AK87"/>
  <c r="AL87" s="1"/>
  <c r="AW87"/>
  <c r="AY87" s="1"/>
  <c r="AU87"/>
  <c r="AV87" s="1"/>
  <c r="BG87"/>
  <c r="BI87" s="1"/>
  <c r="BE87"/>
  <c r="BF87" s="1"/>
  <c r="BQ87"/>
  <c r="BS87" s="1"/>
  <c r="BO87"/>
  <c r="BP87" s="1"/>
  <c r="CA87"/>
  <c r="CC87" s="1"/>
  <c r="BY87"/>
  <c r="BZ87" s="1"/>
  <c r="CK87"/>
  <c r="CM87" s="1"/>
  <c r="CI87"/>
  <c r="CJ87" s="1"/>
  <c r="CU87"/>
  <c r="CW87" s="1"/>
  <c r="CS87"/>
  <c r="CT87" s="1"/>
  <c r="DE87"/>
  <c r="DG87" s="1"/>
  <c r="DC87"/>
  <c r="DD87" s="1"/>
  <c r="DO87"/>
  <c r="DQ87" s="1"/>
  <c r="DM87"/>
  <c r="DN87" s="1"/>
  <c r="DY87"/>
  <c r="EA87" s="1"/>
  <c r="EI87"/>
  <c r="EK87" s="1"/>
  <c r="EG87"/>
  <c r="EH87" s="1"/>
  <c r="ES87"/>
  <c r="EU87" s="1"/>
  <c r="EQ87"/>
  <c r="ER87" s="1"/>
  <c r="FC87"/>
  <c r="FE87" s="1"/>
  <c r="FA87"/>
  <c r="FB87" s="1"/>
  <c r="FM87"/>
  <c r="FO87" s="1"/>
  <c r="FK87"/>
  <c r="FL87" s="1"/>
  <c r="FW87"/>
  <c r="FY87" s="1"/>
  <c r="FU87"/>
  <c r="FV87" s="1"/>
  <c r="GG87"/>
  <c r="GI87" s="1"/>
  <c r="GE87"/>
  <c r="GF87" s="1"/>
  <c r="GQ87"/>
  <c r="GS87" s="1"/>
  <c r="GO87"/>
  <c r="GP87" s="1"/>
  <c r="HA87"/>
  <c r="HC87" s="1"/>
  <c r="GY87"/>
  <c r="GZ87" s="1"/>
  <c r="HK87"/>
  <c r="HM87" s="1"/>
  <c r="HI87"/>
  <c r="HJ87" s="1"/>
  <c r="HU87"/>
  <c r="HW87" s="1"/>
  <c r="HS87"/>
  <c r="HT87" s="1"/>
  <c r="IE87"/>
  <c r="IG87" s="1"/>
  <c r="IC87"/>
  <c r="ID87" s="1"/>
  <c r="IO87"/>
  <c r="IQ87" s="1"/>
  <c r="IM87"/>
  <c r="IN87" s="1"/>
  <c r="IY87"/>
  <c r="JA87" s="1"/>
  <c r="IW87"/>
  <c r="IX87" s="1"/>
  <c r="JI87"/>
  <c r="JK87" s="1"/>
  <c r="JG87"/>
  <c r="JH87" s="1"/>
  <c r="JS87"/>
  <c r="JU87" s="1"/>
  <c r="JQ87"/>
  <c r="JR87" s="1"/>
  <c r="KC87"/>
  <c r="KE87" s="1"/>
  <c r="KM87"/>
  <c r="KO87" s="1"/>
  <c r="KK87"/>
  <c r="KL87" s="1"/>
  <c r="KW87"/>
  <c r="KY87" s="1"/>
  <c r="KU87"/>
  <c r="KV87" s="1"/>
  <c r="F39"/>
  <c r="Z39"/>
  <c r="AT39"/>
  <c r="BN39"/>
  <c r="CH39"/>
  <c r="DB39"/>
  <c r="DV39"/>
  <c r="EP39"/>
  <c r="FJ39"/>
  <c r="GD39"/>
  <c r="GX39"/>
  <c r="HR39"/>
  <c r="IL39"/>
  <c r="JF39"/>
  <c r="JZ39"/>
  <c r="KT39"/>
  <c r="T71"/>
  <c r="AN71"/>
  <c r="BH71"/>
  <c r="CB71"/>
  <c r="CV71"/>
  <c r="DP71"/>
  <c r="EJ71"/>
  <c r="FD71"/>
  <c r="FX71"/>
  <c r="GR71"/>
  <c r="HL71"/>
  <c r="IF71"/>
  <c r="IZ71"/>
  <c r="JT71"/>
  <c r="KN71"/>
  <c r="LD71"/>
  <c r="Q72"/>
  <c r="R72" s="1"/>
  <c r="AK72"/>
  <c r="AL72" s="1"/>
  <c r="BE72"/>
  <c r="BF72" s="1"/>
  <c r="BY72"/>
  <c r="BZ72" s="1"/>
  <c r="CS72"/>
  <c r="CT72" s="1"/>
  <c r="DM72"/>
  <c r="DN72" s="1"/>
  <c r="EG72"/>
  <c r="EH72" s="1"/>
  <c r="FA72"/>
  <c r="FB72" s="1"/>
  <c r="FU72"/>
  <c r="FV72" s="1"/>
  <c r="GO72"/>
  <c r="GP72" s="1"/>
  <c r="HI72"/>
  <c r="HJ72" s="1"/>
  <c r="IC72"/>
  <c r="ID72" s="1"/>
  <c r="IW72"/>
  <c r="IX72" s="1"/>
  <c r="JQ72"/>
  <c r="JR72" s="1"/>
  <c r="KK72"/>
  <c r="KL72" s="1"/>
  <c r="T73"/>
  <c r="AN73"/>
  <c r="BH73"/>
  <c r="CB73"/>
  <c r="CV73"/>
  <c r="DP73"/>
  <c r="EJ73"/>
  <c r="FD73"/>
  <c r="FX73"/>
  <c r="GR73"/>
  <c r="HL73"/>
  <c r="IF73"/>
  <c r="IZ73"/>
  <c r="JT73"/>
  <c r="LD74"/>
  <c r="Q75"/>
  <c r="R75" s="1"/>
  <c r="BE75"/>
  <c r="BF75" s="1"/>
  <c r="CS75"/>
  <c r="CT75" s="1"/>
  <c r="EG75"/>
  <c r="EH75" s="1"/>
  <c r="FU75"/>
  <c r="FV75" s="1"/>
  <c r="HI75"/>
  <c r="HJ75" s="1"/>
  <c r="IW75"/>
  <c r="IX75" s="1"/>
  <c r="KK75"/>
  <c r="KL75" s="1"/>
  <c r="LG75"/>
  <c r="T76"/>
  <c r="AN76"/>
  <c r="BH76"/>
  <c r="CB76"/>
  <c r="CV76"/>
  <c r="DP76"/>
  <c r="EJ76"/>
  <c r="FD76"/>
  <c r="FX76"/>
  <c r="GR76"/>
  <c r="HL76"/>
  <c r="IF76"/>
  <c r="IZ76"/>
  <c r="JT76"/>
  <c r="KN76"/>
  <c r="AK77"/>
  <c r="AL77" s="1"/>
  <c r="BY77"/>
  <c r="BZ77" s="1"/>
  <c r="DM77"/>
  <c r="DN77" s="1"/>
  <c r="FA77"/>
  <c r="FB77" s="1"/>
  <c r="GO77"/>
  <c r="GP77" s="1"/>
  <c r="IC77"/>
  <c r="ID77" s="1"/>
  <c r="JQ77"/>
  <c r="JR77" s="1"/>
  <c r="LD78"/>
  <c r="Q80"/>
  <c r="R80" s="1"/>
  <c r="S80" s="1"/>
  <c r="BE80"/>
  <c r="BF80" s="1"/>
  <c r="BG80" s="1"/>
  <c r="CS80"/>
  <c r="CT80" s="1"/>
  <c r="CU80" s="1"/>
  <c r="EG80"/>
  <c r="EH80" s="1"/>
  <c r="EI80" s="1"/>
  <c r="FU80"/>
  <c r="FV80" s="1"/>
  <c r="FW80" s="1"/>
  <c r="HI80"/>
  <c r="HJ80" s="1"/>
  <c r="HK80" s="1"/>
  <c r="IW80"/>
  <c r="IX80" s="1"/>
  <c r="IY80" s="1"/>
  <c r="KK80"/>
  <c r="KL80" s="1"/>
  <c r="KM80" s="1"/>
  <c r="T81"/>
  <c r="AN81"/>
  <c r="BH81"/>
  <c r="CB81"/>
  <c r="CV81"/>
  <c r="DP81"/>
  <c r="EJ81"/>
  <c r="FD81"/>
  <c r="FX81"/>
  <c r="GR81"/>
  <c r="HL81"/>
  <c r="IF81"/>
  <c r="IZ81"/>
  <c r="JT81"/>
  <c r="KN81"/>
  <c r="AK82"/>
  <c r="AL82" s="1"/>
  <c r="BY82"/>
  <c r="BZ82" s="1"/>
  <c r="DM82"/>
  <c r="DN82" s="1"/>
  <c r="DO82" s="1"/>
  <c r="FA82"/>
  <c r="FB82" s="1"/>
  <c r="FC82" s="1"/>
  <c r="GO82"/>
  <c r="GP82" s="1"/>
  <c r="GQ82" s="1"/>
  <c r="IC82"/>
  <c r="ID82" s="1"/>
  <c r="IE82" s="1"/>
  <c r="JQ82"/>
  <c r="JR82" s="1"/>
  <c r="JS82" s="1"/>
  <c r="LD83"/>
  <c r="Q84"/>
  <c r="R84" s="1"/>
  <c r="S84" s="1"/>
  <c r="BE84"/>
  <c r="BF84" s="1"/>
  <c r="CS84"/>
  <c r="CT84" s="1"/>
  <c r="CU84" s="1"/>
  <c r="EG84"/>
  <c r="EH84" s="1"/>
  <c r="EI84" s="1"/>
  <c r="FU84"/>
  <c r="FV84" s="1"/>
  <c r="FW84" s="1"/>
  <c r="HI84"/>
  <c r="HJ84" s="1"/>
  <c r="HK84" s="1"/>
  <c r="IW84"/>
  <c r="IX84" s="1"/>
  <c r="IY84" s="1"/>
  <c r="KK84"/>
  <c r="KL84" s="1"/>
  <c r="KM84" s="1"/>
  <c r="T85"/>
  <c r="AN85"/>
  <c r="BH85"/>
  <c r="CB85"/>
  <c r="CV85"/>
  <c r="DP85"/>
  <c r="EJ85"/>
  <c r="FD85"/>
  <c r="FX85"/>
  <c r="GR85"/>
  <c r="HL85"/>
  <c r="IF85"/>
  <c r="IZ85"/>
  <c r="JT85"/>
  <c r="KN85"/>
  <c r="AK86"/>
  <c r="AL86" s="1"/>
  <c r="BY86"/>
  <c r="BZ86" s="1"/>
  <c r="DM86"/>
  <c r="DN86" s="1"/>
  <c r="DO86" s="1"/>
  <c r="FA86"/>
  <c r="FB86" s="1"/>
  <c r="GO86"/>
  <c r="GP86" s="1"/>
  <c r="IC86"/>
  <c r="ID86" s="1"/>
  <c r="JQ86"/>
  <c r="JR86" s="1"/>
  <c r="LD87"/>
  <c r="S90"/>
  <c r="U90" s="1"/>
  <c r="Q90"/>
  <c r="R90" s="1"/>
  <c r="AC90"/>
  <c r="AE90" s="1"/>
  <c r="AA90"/>
  <c r="AB90" s="1"/>
  <c r="AW90"/>
  <c r="AY90" s="1"/>
  <c r="AU90"/>
  <c r="AV90" s="1"/>
  <c r="BG90"/>
  <c r="BI90" s="1"/>
  <c r="BE90"/>
  <c r="BF90" s="1"/>
  <c r="CA90"/>
  <c r="CC90" s="1"/>
  <c r="BY90"/>
  <c r="BZ90" s="1"/>
  <c r="CU90"/>
  <c r="CW90" s="1"/>
  <c r="CS90"/>
  <c r="CT90" s="1"/>
  <c r="DE90"/>
  <c r="DG90" s="1"/>
  <c r="DC90"/>
  <c r="DD90" s="1"/>
  <c r="DO90"/>
  <c r="DQ90" s="1"/>
  <c r="DM90"/>
  <c r="DN90" s="1"/>
  <c r="DY90"/>
  <c r="EA90" s="1"/>
  <c r="EI90"/>
  <c r="EK90" s="1"/>
  <c r="EG90"/>
  <c r="EH90" s="1"/>
  <c r="FC90"/>
  <c r="FE90" s="1"/>
  <c r="FA90"/>
  <c r="FB90" s="1"/>
  <c r="FM90"/>
  <c r="FO90" s="1"/>
  <c r="FK90"/>
  <c r="FL90" s="1"/>
  <c r="GQ90"/>
  <c r="GS90" s="1"/>
  <c r="GO90"/>
  <c r="GP90" s="1"/>
  <c r="HA90"/>
  <c r="HC90" s="1"/>
  <c r="HK90"/>
  <c r="HM90" s="1"/>
  <c r="HI90"/>
  <c r="HJ90" s="1"/>
  <c r="IE90"/>
  <c r="IG90" s="1"/>
  <c r="IC90"/>
  <c r="ID90" s="1"/>
  <c r="JI90"/>
  <c r="JK90" s="1"/>
  <c r="JG90"/>
  <c r="JH90" s="1"/>
  <c r="KC90"/>
  <c r="KE90" s="1"/>
  <c r="KA90"/>
  <c r="KB90" s="1"/>
  <c r="KM90"/>
  <c r="KO90" s="1"/>
  <c r="KK90"/>
  <c r="KL90" s="1"/>
  <c r="I92"/>
  <c r="K92" s="1"/>
  <c r="G92"/>
  <c r="H92" s="1"/>
  <c r="S92"/>
  <c r="U92" s="1"/>
  <c r="Q92"/>
  <c r="R92" s="1"/>
  <c r="AW92"/>
  <c r="AY92" s="1"/>
  <c r="AU92"/>
  <c r="AV92" s="1"/>
  <c r="BQ92"/>
  <c r="BS92" s="1"/>
  <c r="BO92"/>
  <c r="BP92" s="1"/>
  <c r="CA92"/>
  <c r="CC92" s="1"/>
  <c r="BY92"/>
  <c r="BZ92" s="1"/>
  <c r="DE92"/>
  <c r="DG92" s="1"/>
  <c r="DC92"/>
  <c r="DD92" s="1"/>
  <c r="DO92"/>
  <c r="DQ92" s="1"/>
  <c r="DM92"/>
  <c r="DN92" s="1"/>
  <c r="ES92"/>
  <c r="EU92" s="1"/>
  <c r="EQ92"/>
  <c r="ER92" s="1"/>
  <c r="FC92"/>
  <c r="FE92" s="1"/>
  <c r="FA92"/>
  <c r="FB92" s="1"/>
  <c r="GG92"/>
  <c r="GI92" s="1"/>
  <c r="HA92"/>
  <c r="HC92" s="1"/>
  <c r="GY92"/>
  <c r="GZ92" s="1"/>
  <c r="HK92"/>
  <c r="HM92" s="1"/>
  <c r="HI92"/>
  <c r="HJ92" s="1"/>
  <c r="IE92"/>
  <c r="IG92" s="1"/>
  <c r="IC92"/>
  <c r="ID92" s="1"/>
  <c r="JI92"/>
  <c r="JK92" s="1"/>
  <c r="JS92"/>
  <c r="JQ92"/>
  <c r="JR92" s="1"/>
  <c r="KM92"/>
  <c r="KO92" s="1"/>
  <c r="KK92"/>
  <c r="KL92" s="1"/>
  <c r="G94"/>
  <c r="H94" s="1"/>
  <c r="I94" s="1"/>
  <c r="K94" s="1"/>
  <c r="S94"/>
  <c r="U94" s="1"/>
  <c r="Q94"/>
  <c r="R94" s="1"/>
  <c r="AC94"/>
  <c r="AE94" s="1"/>
  <c r="AA94"/>
  <c r="AB94" s="1"/>
  <c r="AK94"/>
  <c r="AL94" s="1"/>
  <c r="AM94" s="1"/>
  <c r="AO94" s="1"/>
  <c r="BQ94"/>
  <c r="BS94" s="1"/>
  <c r="BO94"/>
  <c r="BP94" s="1"/>
  <c r="CK94"/>
  <c r="CM94" s="1"/>
  <c r="CI94"/>
  <c r="CJ94" s="1"/>
  <c r="CU94"/>
  <c r="CW94" s="1"/>
  <c r="CS94"/>
  <c r="CT94" s="1"/>
  <c r="DY94"/>
  <c r="EA94" s="1"/>
  <c r="EI94"/>
  <c r="EK94" s="1"/>
  <c r="EG94"/>
  <c r="EH94" s="1"/>
  <c r="FC94"/>
  <c r="FE94" s="1"/>
  <c r="FA94"/>
  <c r="FB94" s="1"/>
  <c r="FM94"/>
  <c r="FO94" s="1"/>
  <c r="FK94"/>
  <c r="FL94" s="1"/>
  <c r="FW94"/>
  <c r="FY94" s="1"/>
  <c r="FU94"/>
  <c r="FV94" s="1"/>
  <c r="HA94"/>
  <c r="HC94" s="1"/>
  <c r="HK94"/>
  <c r="HM94" s="1"/>
  <c r="HI94"/>
  <c r="HJ94" s="1"/>
  <c r="JI94"/>
  <c r="JK94" s="1"/>
  <c r="JS94"/>
  <c r="JU94" s="1"/>
  <c r="JQ94"/>
  <c r="JR94" s="1"/>
  <c r="AC96"/>
  <c r="AE96" s="1"/>
  <c r="AA96"/>
  <c r="AB96" s="1"/>
  <c r="AM96"/>
  <c r="AO96" s="1"/>
  <c r="AK96"/>
  <c r="AL96" s="1"/>
  <c r="BQ96"/>
  <c r="BO96"/>
  <c r="BP96" s="1"/>
  <c r="CK96"/>
  <c r="CM96" s="1"/>
  <c r="CI96"/>
  <c r="CJ96" s="1"/>
  <c r="CU96"/>
  <c r="CW96" s="1"/>
  <c r="CS96"/>
  <c r="CT96" s="1"/>
  <c r="DE96"/>
  <c r="DC96"/>
  <c r="DD96" s="1"/>
  <c r="DO96"/>
  <c r="DQ96" s="1"/>
  <c r="DM96"/>
  <c r="DN96" s="1"/>
  <c r="ES96"/>
  <c r="EU96" s="1"/>
  <c r="EQ96"/>
  <c r="ER96" s="1"/>
  <c r="GG96"/>
  <c r="GI96" s="1"/>
  <c r="GE96"/>
  <c r="GF96" s="1"/>
  <c r="GQ96"/>
  <c r="GS96" s="1"/>
  <c r="GO96"/>
  <c r="GP96" s="1"/>
  <c r="HA96"/>
  <c r="HC96" s="1"/>
  <c r="HK96"/>
  <c r="HM96" s="1"/>
  <c r="HI96"/>
  <c r="HJ96" s="1"/>
  <c r="IO96"/>
  <c r="IQ96" s="1"/>
  <c r="IM96"/>
  <c r="IN96" s="1"/>
  <c r="IY96"/>
  <c r="JA96" s="1"/>
  <c r="IW96"/>
  <c r="IX96" s="1"/>
  <c r="JI96"/>
  <c r="JK96" s="1"/>
  <c r="JG96"/>
  <c r="JH96" s="1"/>
  <c r="JS96"/>
  <c r="JQ96"/>
  <c r="JR96" s="1"/>
  <c r="KM96"/>
  <c r="KO96" s="1"/>
  <c r="KK96"/>
  <c r="KL96" s="1"/>
  <c r="AK123"/>
  <c r="AL123" s="1"/>
  <c r="AM123" s="1"/>
  <c r="AK121"/>
  <c r="AL121" s="1"/>
  <c r="AK119"/>
  <c r="AL119" s="1"/>
  <c r="AK116"/>
  <c r="AL116" s="1"/>
  <c r="AK114"/>
  <c r="AL114" s="1"/>
  <c r="AM114" s="1"/>
  <c r="AK112"/>
  <c r="AL112" s="1"/>
  <c r="AK111"/>
  <c r="AL111" s="1"/>
  <c r="AM97"/>
  <c r="AO97" s="1"/>
  <c r="BY123"/>
  <c r="BZ123" s="1"/>
  <c r="CA123" s="1"/>
  <c r="BY121"/>
  <c r="BZ121" s="1"/>
  <c r="BY119"/>
  <c r="BZ119" s="1"/>
  <c r="BY116"/>
  <c r="BZ116" s="1"/>
  <c r="BY114"/>
  <c r="BZ114" s="1"/>
  <c r="BY112"/>
  <c r="BZ112" s="1"/>
  <c r="BY111"/>
  <c r="BZ111" s="1"/>
  <c r="CA97"/>
  <c r="CC97" s="1"/>
  <c r="DM123"/>
  <c r="DN123" s="1"/>
  <c r="DM121"/>
  <c r="DN121" s="1"/>
  <c r="DM119"/>
  <c r="DN119" s="1"/>
  <c r="DM116"/>
  <c r="DN116" s="1"/>
  <c r="DM114"/>
  <c r="DN114" s="1"/>
  <c r="DM112"/>
  <c r="DN112" s="1"/>
  <c r="DO97"/>
  <c r="DQ97" s="1"/>
  <c r="FA123"/>
  <c r="FB123" s="1"/>
  <c r="FA121"/>
  <c r="FB121" s="1"/>
  <c r="FA119"/>
  <c r="FB119" s="1"/>
  <c r="FA116"/>
  <c r="FB116" s="1"/>
  <c r="FA114"/>
  <c r="FB114" s="1"/>
  <c r="FA124"/>
  <c r="FB124" s="1"/>
  <c r="FA112"/>
  <c r="FB112" s="1"/>
  <c r="FC97"/>
  <c r="FE97" s="1"/>
  <c r="FU125"/>
  <c r="FV125" s="1"/>
  <c r="FU123"/>
  <c r="FV123" s="1"/>
  <c r="FU121"/>
  <c r="FV121" s="1"/>
  <c r="FU119"/>
  <c r="FV119" s="1"/>
  <c r="FU116"/>
  <c r="FV116" s="1"/>
  <c r="FU114"/>
  <c r="FV114" s="1"/>
  <c r="FU124"/>
  <c r="FV124" s="1"/>
  <c r="FU112"/>
  <c r="FV112" s="1"/>
  <c r="FW97"/>
  <c r="FY97" s="1"/>
  <c r="HI125"/>
  <c r="HJ125" s="1"/>
  <c r="HI123"/>
  <c r="HJ123" s="1"/>
  <c r="HI121"/>
  <c r="HJ121" s="1"/>
  <c r="HI119"/>
  <c r="HJ119" s="1"/>
  <c r="HI116"/>
  <c r="HJ116" s="1"/>
  <c r="HI114"/>
  <c r="HJ114" s="1"/>
  <c r="HI124"/>
  <c r="HJ124" s="1"/>
  <c r="HI112"/>
  <c r="HJ112" s="1"/>
  <c r="HK97"/>
  <c r="HM97" s="1"/>
  <c r="JQ125"/>
  <c r="JR125" s="1"/>
  <c r="JQ123"/>
  <c r="JR123" s="1"/>
  <c r="JQ121"/>
  <c r="JR121" s="1"/>
  <c r="JQ119"/>
  <c r="JR119" s="1"/>
  <c r="JQ116"/>
  <c r="JR116" s="1"/>
  <c r="JQ114"/>
  <c r="JR114" s="1"/>
  <c r="JS114" s="1"/>
  <c r="JQ124"/>
  <c r="JR124" s="1"/>
  <c r="JQ112"/>
  <c r="JR112" s="1"/>
  <c r="JQ109"/>
  <c r="JR109" s="1"/>
  <c r="JS109" s="1"/>
  <c r="JS97"/>
  <c r="JU97" s="1"/>
  <c r="LH97"/>
  <c r="J95"/>
  <c r="J93"/>
  <c r="J91"/>
  <c r="K91" s="1"/>
  <c r="J89"/>
  <c r="J86"/>
  <c r="J84"/>
  <c r="J82"/>
  <c r="J80"/>
  <c r="J77"/>
  <c r="K77" s="1"/>
  <c r="J75"/>
  <c r="K75" s="1"/>
  <c r="AD95"/>
  <c r="AE95" s="1"/>
  <c r="AD93"/>
  <c r="AD91"/>
  <c r="AE91" s="1"/>
  <c r="AD89"/>
  <c r="AD86"/>
  <c r="AE86" s="1"/>
  <c r="AD84"/>
  <c r="AE84" s="1"/>
  <c r="AD82"/>
  <c r="AE82" s="1"/>
  <c r="AD80"/>
  <c r="AD77"/>
  <c r="AE77" s="1"/>
  <c r="AD75"/>
  <c r="AE75" s="1"/>
  <c r="AX95"/>
  <c r="AY95" s="1"/>
  <c r="AX93"/>
  <c r="AX91"/>
  <c r="AY91" s="1"/>
  <c r="AX89"/>
  <c r="AX86"/>
  <c r="AY86" s="1"/>
  <c r="AX84"/>
  <c r="AX82"/>
  <c r="AX80"/>
  <c r="AX77"/>
  <c r="AY77" s="1"/>
  <c r="AX75"/>
  <c r="AY75" s="1"/>
  <c r="BR95"/>
  <c r="BS95" s="1"/>
  <c r="BR93"/>
  <c r="BS93" s="1"/>
  <c r="BR91"/>
  <c r="BS91" s="1"/>
  <c r="BR89"/>
  <c r="BR86"/>
  <c r="BS86" s="1"/>
  <c r="BR84"/>
  <c r="BR82"/>
  <c r="BS82" s="1"/>
  <c r="BR80"/>
  <c r="BR77"/>
  <c r="BS77" s="1"/>
  <c r="BR75"/>
  <c r="BS75" s="1"/>
  <c r="CL95"/>
  <c r="CM95" s="1"/>
  <c r="CL93"/>
  <c r="CM93" s="1"/>
  <c r="CL91"/>
  <c r="CM91" s="1"/>
  <c r="CL89"/>
  <c r="CL86"/>
  <c r="CM86" s="1"/>
  <c r="CL84"/>
  <c r="CM84" s="1"/>
  <c r="CL82"/>
  <c r="CM82" s="1"/>
  <c r="CL80"/>
  <c r="CL77"/>
  <c r="CM77" s="1"/>
  <c r="CL75"/>
  <c r="CM75" s="1"/>
  <c r="DF95"/>
  <c r="DG95" s="1"/>
  <c r="DF93"/>
  <c r="DF91"/>
  <c r="DG91" s="1"/>
  <c r="DF89"/>
  <c r="DF86"/>
  <c r="DG86" s="1"/>
  <c r="DF84"/>
  <c r="DG84" s="1"/>
  <c r="DF82"/>
  <c r="DG82" s="1"/>
  <c r="DF80"/>
  <c r="DF77"/>
  <c r="DG77" s="1"/>
  <c r="DF75"/>
  <c r="DG75" s="1"/>
  <c r="DZ95"/>
  <c r="EA95" s="1"/>
  <c r="DZ93"/>
  <c r="EA93" s="1"/>
  <c r="DZ91"/>
  <c r="EA91" s="1"/>
  <c r="DZ89"/>
  <c r="DZ86"/>
  <c r="EA86" s="1"/>
  <c r="DZ84"/>
  <c r="DZ82"/>
  <c r="DZ80"/>
  <c r="DZ77"/>
  <c r="EA77" s="1"/>
  <c r="DZ75"/>
  <c r="EA75" s="1"/>
  <c r="ET95"/>
  <c r="EU95" s="1"/>
  <c r="ET93"/>
  <c r="EU93" s="1"/>
  <c r="ET91"/>
  <c r="EU91" s="1"/>
  <c r="ET89"/>
  <c r="ET86"/>
  <c r="EU86" s="1"/>
  <c r="ET84"/>
  <c r="ET82"/>
  <c r="EU82" s="1"/>
  <c r="ET80"/>
  <c r="ET77"/>
  <c r="EU77" s="1"/>
  <c r="ET75"/>
  <c r="EU75" s="1"/>
  <c r="FN95"/>
  <c r="FO95" s="1"/>
  <c r="FN93"/>
  <c r="FO93" s="1"/>
  <c r="FN91"/>
  <c r="FO91" s="1"/>
  <c r="FN89"/>
  <c r="FN86"/>
  <c r="FO86" s="1"/>
  <c r="FN84"/>
  <c r="FN82"/>
  <c r="FO82" s="1"/>
  <c r="FN80"/>
  <c r="FN77"/>
  <c r="FO77" s="1"/>
  <c r="FN75"/>
  <c r="FO75" s="1"/>
  <c r="GH95"/>
  <c r="GI95" s="1"/>
  <c r="GH93"/>
  <c r="GI93" s="1"/>
  <c r="GH91"/>
  <c r="GI91" s="1"/>
  <c r="GH89"/>
  <c r="GH86"/>
  <c r="GI86" s="1"/>
  <c r="GH84"/>
  <c r="GH82"/>
  <c r="GH80"/>
  <c r="GH77"/>
  <c r="GI77" s="1"/>
  <c r="GH75"/>
  <c r="GI75" s="1"/>
  <c r="HB95"/>
  <c r="HC95" s="1"/>
  <c r="HB93"/>
  <c r="HB91"/>
  <c r="HC91" s="1"/>
  <c r="HB89"/>
  <c r="HB86"/>
  <c r="HC86" s="1"/>
  <c r="HB84"/>
  <c r="HB82"/>
  <c r="HC82" s="1"/>
  <c r="HB80"/>
  <c r="HB77"/>
  <c r="HC77" s="1"/>
  <c r="HB75"/>
  <c r="HC75" s="1"/>
  <c r="HV95"/>
  <c r="HW95" s="1"/>
  <c r="HV93"/>
  <c r="HW93" s="1"/>
  <c r="HV91"/>
  <c r="HW91" s="1"/>
  <c r="HV89"/>
  <c r="HV86"/>
  <c r="HW86" s="1"/>
  <c r="HV84"/>
  <c r="HV82"/>
  <c r="HW82" s="1"/>
  <c r="HV80"/>
  <c r="HV77"/>
  <c r="HW77" s="1"/>
  <c r="HV75"/>
  <c r="HW75" s="1"/>
  <c r="IP95"/>
  <c r="IQ95" s="1"/>
  <c r="IP93"/>
  <c r="IP91"/>
  <c r="IQ91" s="1"/>
  <c r="IP89"/>
  <c r="IP86"/>
  <c r="IQ86" s="1"/>
  <c r="IP84"/>
  <c r="IP82"/>
  <c r="IQ82" s="1"/>
  <c r="IP80"/>
  <c r="IP77"/>
  <c r="IQ77" s="1"/>
  <c r="IP75"/>
  <c r="IQ75" s="1"/>
  <c r="JJ95"/>
  <c r="JK95" s="1"/>
  <c r="JJ93"/>
  <c r="JK93" s="1"/>
  <c r="JJ91"/>
  <c r="JK91" s="1"/>
  <c r="JJ89"/>
  <c r="JJ86"/>
  <c r="JK86" s="1"/>
  <c r="JJ84"/>
  <c r="JJ82"/>
  <c r="JK82" s="1"/>
  <c r="JJ80"/>
  <c r="JJ77"/>
  <c r="JK77" s="1"/>
  <c r="JJ75"/>
  <c r="JK75" s="1"/>
  <c r="KD95"/>
  <c r="KE95" s="1"/>
  <c r="KD93"/>
  <c r="KE93" s="1"/>
  <c r="KD91"/>
  <c r="KE91" s="1"/>
  <c r="KD89"/>
  <c r="KD86"/>
  <c r="KE86" s="1"/>
  <c r="KD84"/>
  <c r="KE84" s="1"/>
  <c r="KD82"/>
  <c r="KE82" s="1"/>
  <c r="KD80"/>
  <c r="KD77"/>
  <c r="KE77" s="1"/>
  <c r="KD75"/>
  <c r="KE75" s="1"/>
  <c r="KX95"/>
  <c r="KY95" s="1"/>
  <c r="KX93"/>
  <c r="KY93" s="1"/>
  <c r="KX91"/>
  <c r="KY91" s="1"/>
  <c r="KX89"/>
  <c r="KY89" s="1"/>
  <c r="KX86"/>
  <c r="KY86" s="1"/>
  <c r="KX84"/>
  <c r="KY84" s="1"/>
  <c r="KX82"/>
  <c r="KY82" s="1"/>
  <c r="KX80"/>
  <c r="KY80" s="1"/>
  <c r="KX77"/>
  <c r="KY77" s="1"/>
  <c r="KX75"/>
  <c r="KY75" s="1"/>
  <c r="KX73"/>
  <c r="KY73" s="1"/>
  <c r="T124"/>
  <c r="T122"/>
  <c r="T120"/>
  <c r="T118"/>
  <c r="T115"/>
  <c r="T125"/>
  <c r="T123"/>
  <c r="T121"/>
  <c r="T119"/>
  <c r="T116"/>
  <c r="T114"/>
  <c r="T113"/>
  <c r="T111"/>
  <c r="T112"/>
  <c r="T110"/>
  <c r="T107"/>
  <c r="U107" s="1"/>
  <c r="T105"/>
  <c r="T103"/>
  <c r="T101"/>
  <c r="U101" s="1"/>
  <c r="AN124"/>
  <c r="AN122"/>
  <c r="AN120"/>
  <c r="AN118"/>
  <c r="AN115"/>
  <c r="AN125"/>
  <c r="AO125" s="1"/>
  <c r="AN123"/>
  <c r="AN121"/>
  <c r="AN119"/>
  <c r="AN116"/>
  <c r="AO116" s="1"/>
  <c r="AN114"/>
  <c r="AN113"/>
  <c r="AN111"/>
  <c r="AN112"/>
  <c r="AO112" s="1"/>
  <c r="AN110"/>
  <c r="AN107"/>
  <c r="AO107" s="1"/>
  <c r="AN105"/>
  <c r="AO105" s="1"/>
  <c r="AN103"/>
  <c r="AN101"/>
  <c r="AO101" s="1"/>
  <c r="BH124"/>
  <c r="BH122"/>
  <c r="BH120"/>
  <c r="BH118"/>
  <c r="BH115"/>
  <c r="BH125"/>
  <c r="BH123"/>
  <c r="BH121"/>
  <c r="BH119"/>
  <c r="BH116"/>
  <c r="BH114"/>
  <c r="BH113"/>
  <c r="BH111"/>
  <c r="BH112"/>
  <c r="BH110"/>
  <c r="BH107"/>
  <c r="BI107" s="1"/>
  <c r="BH105"/>
  <c r="BI105" s="1"/>
  <c r="BH103"/>
  <c r="BI103" s="1"/>
  <c r="BH101"/>
  <c r="BI101" s="1"/>
  <c r="CB124"/>
  <c r="CB122"/>
  <c r="CB120"/>
  <c r="CB118"/>
  <c r="CB115"/>
  <c r="CB125"/>
  <c r="CB123"/>
  <c r="CB121"/>
  <c r="CB119"/>
  <c r="CB116"/>
  <c r="CB114"/>
  <c r="CB113"/>
  <c r="CB111"/>
  <c r="CB112"/>
  <c r="CB110"/>
  <c r="CB107"/>
  <c r="CC107" s="1"/>
  <c r="CB105"/>
  <c r="CB103"/>
  <c r="CC103" s="1"/>
  <c r="CB101"/>
  <c r="CC101" s="1"/>
  <c r="CV124"/>
  <c r="CV122"/>
  <c r="CV120"/>
  <c r="CV118"/>
  <c r="CV115"/>
  <c r="CV125"/>
  <c r="CV123"/>
  <c r="CV121"/>
  <c r="CV119"/>
  <c r="CV116"/>
  <c r="CV114"/>
  <c r="CV113"/>
  <c r="CV111"/>
  <c r="CV112"/>
  <c r="CV110"/>
  <c r="CV107"/>
  <c r="CW107" s="1"/>
  <c r="CV105"/>
  <c r="CW105" s="1"/>
  <c r="CV103"/>
  <c r="CV101"/>
  <c r="CW101" s="1"/>
  <c r="DP124"/>
  <c r="DP122"/>
  <c r="DP120"/>
  <c r="DP118"/>
  <c r="DP115"/>
  <c r="DP125"/>
  <c r="DP123"/>
  <c r="DP121"/>
  <c r="DP119"/>
  <c r="DP116"/>
  <c r="DP114"/>
  <c r="DP111"/>
  <c r="DP113"/>
  <c r="DP112"/>
  <c r="DP110"/>
  <c r="DP107"/>
  <c r="DQ107" s="1"/>
  <c r="DP105"/>
  <c r="DQ105" s="1"/>
  <c r="DP103"/>
  <c r="DQ103" s="1"/>
  <c r="DP101"/>
  <c r="DQ101" s="1"/>
  <c r="EJ124"/>
  <c r="EJ122"/>
  <c r="EJ120"/>
  <c r="EJ118"/>
  <c r="EJ115"/>
  <c r="EJ113"/>
  <c r="EJ125"/>
  <c r="EJ123"/>
  <c r="EJ121"/>
  <c r="EJ119"/>
  <c r="EJ116"/>
  <c r="EJ114"/>
  <c r="EJ111"/>
  <c r="EJ112"/>
  <c r="EJ110"/>
  <c r="EJ107"/>
  <c r="EK107" s="1"/>
  <c r="EJ105"/>
  <c r="EK105" s="1"/>
  <c r="EJ103"/>
  <c r="EJ101"/>
  <c r="EK101" s="1"/>
  <c r="FD124"/>
  <c r="FD122"/>
  <c r="FD120"/>
  <c r="FD118"/>
  <c r="FD115"/>
  <c r="FD113"/>
  <c r="FD125"/>
  <c r="FD123"/>
  <c r="FD121"/>
  <c r="FD119"/>
  <c r="FD116"/>
  <c r="FD114"/>
  <c r="FD111"/>
  <c r="FD112"/>
  <c r="FD110"/>
  <c r="FD107"/>
  <c r="FE107" s="1"/>
  <c r="FD105"/>
  <c r="FE105" s="1"/>
  <c r="FD103"/>
  <c r="FD101"/>
  <c r="FE101" s="1"/>
  <c r="FX124"/>
  <c r="FX122"/>
  <c r="FX120"/>
  <c r="FX118"/>
  <c r="FX115"/>
  <c r="FX113"/>
  <c r="FX125"/>
  <c r="FX123"/>
  <c r="FX121"/>
  <c r="FX119"/>
  <c r="FX116"/>
  <c r="FX114"/>
  <c r="FX111"/>
  <c r="FX112"/>
  <c r="FX110"/>
  <c r="FX107"/>
  <c r="FY107" s="1"/>
  <c r="FX105"/>
  <c r="FY105" s="1"/>
  <c r="FX103"/>
  <c r="FX101"/>
  <c r="FY101" s="1"/>
  <c r="GR124"/>
  <c r="GR122"/>
  <c r="GR120"/>
  <c r="GR118"/>
  <c r="GR115"/>
  <c r="GR113"/>
  <c r="GR125"/>
  <c r="GR123"/>
  <c r="GR121"/>
  <c r="GR119"/>
  <c r="GR116"/>
  <c r="GR114"/>
  <c r="GR111"/>
  <c r="GR112"/>
  <c r="GR110"/>
  <c r="GR107"/>
  <c r="GS107" s="1"/>
  <c r="GR105"/>
  <c r="GS105" s="1"/>
  <c r="GR103"/>
  <c r="GR101"/>
  <c r="GS101" s="1"/>
  <c r="HL124"/>
  <c r="HM124" s="1"/>
  <c r="HL122"/>
  <c r="HL120"/>
  <c r="HM120" s="1"/>
  <c r="HL118"/>
  <c r="HL115"/>
  <c r="HL113"/>
  <c r="HL125"/>
  <c r="HL123"/>
  <c r="HL121"/>
  <c r="HL119"/>
  <c r="HL116"/>
  <c r="HM116" s="1"/>
  <c r="HL114"/>
  <c r="HL111"/>
  <c r="HL112"/>
  <c r="HL110"/>
  <c r="HL107"/>
  <c r="HM107" s="1"/>
  <c r="HL105"/>
  <c r="HM105" s="1"/>
  <c r="HL103"/>
  <c r="HL101"/>
  <c r="HM101" s="1"/>
  <c r="IF124"/>
  <c r="IG124" s="1"/>
  <c r="IF122"/>
  <c r="IF120"/>
  <c r="IF118"/>
  <c r="IF115"/>
  <c r="IF113"/>
  <c r="IF125"/>
  <c r="IF123"/>
  <c r="IF121"/>
  <c r="IG121" s="1"/>
  <c r="IF119"/>
  <c r="IF116"/>
  <c r="IF114"/>
  <c r="IF111"/>
  <c r="IF109"/>
  <c r="IF112"/>
  <c r="IG112" s="1"/>
  <c r="IF110"/>
  <c r="IF107"/>
  <c r="IG107" s="1"/>
  <c r="IF105"/>
  <c r="IF103"/>
  <c r="IF101"/>
  <c r="IG101" s="1"/>
  <c r="IZ124"/>
  <c r="IZ122"/>
  <c r="IZ120"/>
  <c r="IZ118"/>
  <c r="IZ115"/>
  <c r="IZ113"/>
  <c r="IZ125"/>
  <c r="IZ123"/>
  <c r="IZ121"/>
  <c r="IZ119"/>
  <c r="IZ116"/>
  <c r="IZ114"/>
  <c r="IZ111"/>
  <c r="IZ109"/>
  <c r="IZ112"/>
  <c r="IZ110"/>
  <c r="IZ107"/>
  <c r="JA107" s="1"/>
  <c r="IZ105"/>
  <c r="IZ103"/>
  <c r="IZ101"/>
  <c r="JA101" s="1"/>
  <c r="JT124"/>
  <c r="JT122"/>
  <c r="JT120"/>
  <c r="JT118"/>
  <c r="JT115"/>
  <c r="JT113"/>
  <c r="JT125"/>
  <c r="JT123"/>
  <c r="JT121"/>
  <c r="JT119"/>
  <c r="JT116"/>
  <c r="JT114"/>
  <c r="JT111"/>
  <c r="JT109"/>
  <c r="JT112"/>
  <c r="JT110"/>
  <c r="JT107"/>
  <c r="JU107" s="1"/>
  <c r="JT105"/>
  <c r="JT103"/>
  <c r="JT101"/>
  <c r="JU101" s="1"/>
  <c r="KN124"/>
  <c r="KN122"/>
  <c r="KN120"/>
  <c r="KN118"/>
  <c r="KN115"/>
  <c r="KN113"/>
  <c r="KN125"/>
  <c r="KN123"/>
  <c r="KN121"/>
  <c r="KN119"/>
  <c r="KN116"/>
  <c r="KN114"/>
  <c r="KN111"/>
  <c r="KN109"/>
  <c r="KN112"/>
  <c r="KN110"/>
  <c r="KN107"/>
  <c r="KO107" s="1"/>
  <c r="KN105"/>
  <c r="KO105" s="1"/>
  <c r="KN103"/>
  <c r="KO103" s="1"/>
  <c r="KN101"/>
  <c r="KO101" s="1"/>
  <c r="F97"/>
  <c r="Q100"/>
  <c r="R100" s="1"/>
  <c r="Z97"/>
  <c r="AA100" s="1"/>
  <c r="AB100" s="1"/>
  <c r="AK100"/>
  <c r="AL100" s="1"/>
  <c r="AT97"/>
  <c r="BE100"/>
  <c r="BF100" s="1"/>
  <c r="BN97"/>
  <c r="BO100" s="1"/>
  <c r="BP100" s="1"/>
  <c r="BY100"/>
  <c r="BZ100" s="1"/>
  <c r="CH97"/>
  <c r="CS100"/>
  <c r="CT100" s="1"/>
  <c r="DB97"/>
  <c r="DC100" s="1"/>
  <c r="DD100" s="1"/>
  <c r="DO100"/>
  <c r="DM100"/>
  <c r="DN100" s="1"/>
  <c r="DV97"/>
  <c r="EG100"/>
  <c r="EH100" s="1"/>
  <c r="EI100" s="1"/>
  <c r="EP97"/>
  <c r="EQ100" s="1"/>
  <c r="ER100" s="1"/>
  <c r="FA100"/>
  <c r="FB100" s="1"/>
  <c r="FC100" s="1"/>
  <c r="FJ97"/>
  <c r="FU100"/>
  <c r="FV100" s="1"/>
  <c r="GD97"/>
  <c r="GE100" s="1"/>
  <c r="GF100" s="1"/>
  <c r="GO100"/>
  <c r="GP100" s="1"/>
  <c r="GX97"/>
  <c r="HI100"/>
  <c r="HJ100" s="1"/>
  <c r="HK100" s="1"/>
  <c r="HR97"/>
  <c r="HS100" s="1"/>
  <c r="HT100" s="1"/>
  <c r="IC100"/>
  <c r="ID100" s="1"/>
  <c r="IE100" s="1"/>
  <c r="IL97"/>
  <c r="IW100"/>
  <c r="IX100" s="1"/>
  <c r="JF97"/>
  <c r="JG100" s="1"/>
  <c r="JH100" s="1"/>
  <c r="JQ100"/>
  <c r="JR100" s="1"/>
  <c r="JZ97"/>
  <c r="KK100"/>
  <c r="KL100" s="1"/>
  <c r="KM100" s="1"/>
  <c r="KW100"/>
  <c r="KY100" s="1"/>
  <c r="KU100"/>
  <c r="KV100" s="1"/>
  <c r="KV98" s="1"/>
  <c r="KT97"/>
  <c r="S102"/>
  <c r="Q102"/>
  <c r="R102" s="1"/>
  <c r="AC102"/>
  <c r="AE102" s="1"/>
  <c r="AA102"/>
  <c r="AB102" s="1"/>
  <c r="AM102"/>
  <c r="AK102"/>
  <c r="AL102" s="1"/>
  <c r="BG102"/>
  <c r="BE102"/>
  <c r="BF102" s="1"/>
  <c r="BQ102"/>
  <c r="BS102" s="1"/>
  <c r="BO102"/>
  <c r="BP102" s="1"/>
  <c r="CA102"/>
  <c r="BY102"/>
  <c r="BZ102" s="1"/>
  <c r="CK102"/>
  <c r="CM102" s="1"/>
  <c r="CS102"/>
  <c r="CT102" s="1"/>
  <c r="CU102" s="1"/>
  <c r="DE102"/>
  <c r="DG102" s="1"/>
  <c r="DO102"/>
  <c r="DM102"/>
  <c r="DN102" s="1"/>
  <c r="EI102"/>
  <c r="EG102"/>
  <c r="EH102" s="1"/>
  <c r="ES102"/>
  <c r="EU102" s="1"/>
  <c r="FA102"/>
  <c r="FB102" s="1"/>
  <c r="FC102" s="1"/>
  <c r="FM102"/>
  <c r="FO102" s="1"/>
  <c r="FW102"/>
  <c r="FU102"/>
  <c r="FV102" s="1"/>
  <c r="GE102"/>
  <c r="GF102" s="1"/>
  <c r="GG102" s="1"/>
  <c r="GI102" s="1"/>
  <c r="GO102"/>
  <c r="GP102" s="1"/>
  <c r="GQ102" s="1"/>
  <c r="HA102"/>
  <c r="HC102" s="1"/>
  <c r="HI102"/>
  <c r="HJ102" s="1"/>
  <c r="HK102" s="1"/>
  <c r="HU102"/>
  <c r="HW102" s="1"/>
  <c r="HS102"/>
  <c r="HT102" s="1"/>
  <c r="IC102"/>
  <c r="ID102" s="1"/>
  <c r="IE102" s="1"/>
  <c r="IO102"/>
  <c r="IQ102" s="1"/>
  <c r="IY102"/>
  <c r="IW102"/>
  <c r="IX102" s="1"/>
  <c r="JI102"/>
  <c r="JK102" s="1"/>
  <c r="JQ102"/>
  <c r="JR102" s="1"/>
  <c r="JS102" s="1"/>
  <c r="KC102"/>
  <c r="KE102" s="1"/>
  <c r="KM102"/>
  <c r="KK102"/>
  <c r="KL102" s="1"/>
  <c r="KW102"/>
  <c r="KY102" s="1"/>
  <c r="KU102"/>
  <c r="KV102" s="1"/>
  <c r="I104"/>
  <c r="K104" s="1"/>
  <c r="G104"/>
  <c r="H104" s="1"/>
  <c r="S104"/>
  <c r="Q104"/>
  <c r="R104" s="1"/>
  <c r="AC104"/>
  <c r="AE104" s="1"/>
  <c r="AA104"/>
  <c r="AB104" s="1"/>
  <c r="AM104"/>
  <c r="AK104"/>
  <c r="AL104" s="1"/>
  <c r="AW104"/>
  <c r="AY104" s="1"/>
  <c r="AU104"/>
  <c r="AV104" s="1"/>
  <c r="BG104"/>
  <c r="BE104"/>
  <c r="BF104" s="1"/>
  <c r="BQ104"/>
  <c r="BS104" s="1"/>
  <c r="BO104"/>
  <c r="BP104" s="1"/>
  <c r="CA104"/>
  <c r="BY104"/>
  <c r="BZ104" s="1"/>
  <c r="CK104"/>
  <c r="CM104" s="1"/>
  <c r="CI104"/>
  <c r="CJ104" s="1"/>
  <c r="CU104"/>
  <c r="CS104"/>
  <c r="CT104" s="1"/>
  <c r="DE104"/>
  <c r="DG104" s="1"/>
  <c r="DC104"/>
  <c r="DD104" s="1"/>
  <c r="DO104"/>
  <c r="DM104"/>
  <c r="DN104" s="1"/>
  <c r="DY104"/>
  <c r="EA104" s="1"/>
  <c r="DW104"/>
  <c r="DX104" s="1"/>
  <c r="EI104"/>
  <c r="EG104"/>
  <c r="EH104" s="1"/>
  <c r="ES104"/>
  <c r="EU104" s="1"/>
  <c r="FC104"/>
  <c r="FA104"/>
  <c r="FB104" s="1"/>
  <c r="FM104"/>
  <c r="FO104" s="1"/>
  <c r="FK104"/>
  <c r="FL104" s="1"/>
  <c r="FW104"/>
  <c r="FU104"/>
  <c r="FV104" s="1"/>
  <c r="GG104"/>
  <c r="GI104" s="1"/>
  <c r="GE104"/>
  <c r="GF104" s="1"/>
  <c r="GQ104"/>
  <c r="GO104"/>
  <c r="GP104" s="1"/>
  <c r="HA104"/>
  <c r="HC104" s="1"/>
  <c r="GY104"/>
  <c r="GZ104" s="1"/>
  <c r="HK104"/>
  <c r="HI104"/>
  <c r="HJ104" s="1"/>
  <c r="HU104"/>
  <c r="HW104" s="1"/>
  <c r="HS104"/>
  <c r="HT104" s="1"/>
  <c r="IE104"/>
  <c r="IC104"/>
  <c r="ID104" s="1"/>
  <c r="IO104"/>
  <c r="IQ104" s="1"/>
  <c r="IM104"/>
  <c r="IN104" s="1"/>
  <c r="IY104"/>
  <c r="IW104"/>
  <c r="IX104" s="1"/>
  <c r="JI104"/>
  <c r="JK104" s="1"/>
  <c r="JS104"/>
  <c r="JQ104"/>
  <c r="JR104" s="1"/>
  <c r="KC104"/>
  <c r="KE104" s="1"/>
  <c r="KM104"/>
  <c r="KK104"/>
  <c r="KL104" s="1"/>
  <c r="KW104"/>
  <c r="KY104" s="1"/>
  <c r="KU104"/>
  <c r="KV104" s="1"/>
  <c r="I106"/>
  <c r="K106" s="1"/>
  <c r="G106"/>
  <c r="H106" s="1"/>
  <c r="S106"/>
  <c r="Q106"/>
  <c r="R106" s="1"/>
  <c r="AC106"/>
  <c r="AE106" s="1"/>
  <c r="AA106"/>
  <c r="AB106" s="1"/>
  <c r="AM106"/>
  <c r="AK106"/>
  <c r="AL106" s="1"/>
  <c r="AW106"/>
  <c r="AY106" s="1"/>
  <c r="AU106"/>
  <c r="AV106" s="1"/>
  <c r="BG106"/>
  <c r="BE106"/>
  <c r="BF106" s="1"/>
  <c r="BQ106"/>
  <c r="BS106" s="1"/>
  <c r="BO106"/>
  <c r="BP106" s="1"/>
  <c r="CA106"/>
  <c r="BY106"/>
  <c r="BZ106" s="1"/>
  <c r="CK106"/>
  <c r="CM106" s="1"/>
  <c r="CI106"/>
  <c r="CJ106" s="1"/>
  <c r="CU106"/>
  <c r="CS106"/>
  <c r="CT106" s="1"/>
  <c r="DE106"/>
  <c r="DG106" s="1"/>
  <c r="DO106"/>
  <c r="DM106"/>
  <c r="DN106" s="1"/>
  <c r="DY106"/>
  <c r="EA106" s="1"/>
  <c r="DW106"/>
  <c r="DX106" s="1"/>
  <c r="EI106"/>
  <c r="EG106"/>
  <c r="EH106" s="1"/>
  <c r="ES106"/>
  <c r="EU106" s="1"/>
  <c r="FC106"/>
  <c r="FA106"/>
  <c r="FB106" s="1"/>
  <c r="FM106"/>
  <c r="FO106" s="1"/>
  <c r="FK106"/>
  <c r="FL106" s="1"/>
  <c r="FW106"/>
  <c r="FU106"/>
  <c r="FV106" s="1"/>
  <c r="GG106"/>
  <c r="GI106" s="1"/>
  <c r="GQ106"/>
  <c r="GO106"/>
  <c r="GP106" s="1"/>
  <c r="HA106"/>
  <c r="HC106" s="1"/>
  <c r="GY106"/>
  <c r="GZ106" s="1"/>
  <c r="HK106"/>
  <c r="HI106"/>
  <c r="HJ106" s="1"/>
  <c r="HU106"/>
  <c r="HW106" s="1"/>
  <c r="HS106"/>
  <c r="HT106" s="1"/>
  <c r="IE106"/>
  <c r="IC106"/>
  <c r="ID106" s="1"/>
  <c r="IO106"/>
  <c r="IQ106" s="1"/>
  <c r="IM106"/>
  <c r="IN106" s="1"/>
  <c r="IY106"/>
  <c r="IW106"/>
  <c r="IX106" s="1"/>
  <c r="JI106"/>
  <c r="JK106" s="1"/>
  <c r="JS106"/>
  <c r="JQ106"/>
  <c r="JR106" s="1"/>
  <c r="KC106"/>
  <c r="KE106" s="1"/>
  <c r="KA106"/>
  <c r="KB106" s="1"/>
  <c r="KM106"/>
  <c r="KK106"/>
  <c r="KL106" s="1"/>
  <c r="KW106"/>
  <c r="KY106" s="1"/>
  <c r="KU106"/>
  <c r="KV106" s="1"/>
  <c r="LD109"/>
  <c r="G109"/>
  <c r="H109" s="1"/>
  <c r="I109" s="1"/>
  <c r="K109" s="1"/>
  <c r="Q109"/>
  <c r="R109" s="1"/>
  <c r="S109" s="1"/>
  <c r="AA109"/>
  <c r="AB109" s="1"/>
  <c r="AC109" s="1"/>
  <c r="AE109" s="1"/>
  <c r="AK109"/>
  <c r="AL109" s="1"/>
  <c r="AM109" s="1"/>
  <c r="AU109"/>
  <c r="AV109" s="1"/>
  <c r="AW109" s="1"/>
  <c r="AY109" s="1"/>
  <c r="BE109"/>
  <c r="BF109" s="1"/>
  <c r="BG109" s="1"/>
  <c r="BO109"/>
  <c r="BP109" s="1"/>
  <c r="BQ109" s="1"/>
  <c r="BS109" s="1"/>
  <c r="BY109"/>
  <c r="BZ109" s="1"/>
  <c r="CA109" s="1"/>
  <c r="CI109"/>
  <c r="CJ109" s="1"/>
  <c r="CK109" s="1"/>
  <c r="CM109" s="1"/>
  <c r="CS109"/>
  <c r="CT109" s="1"/>
  <c r="CU109" s="1"/>
  <c r="DC109"/>
  <c r="DD109" s="1"/>
  <c r="DE109" s="1"/>
  <c r="DG109" s="1"/>
  <c r="DO109"/>
  <c r="DM109"/>
  <c r="DN109" s="1"/>
  <c r="DW109"/>
  <c r="DX109" s="1"/>
  <c r="DY109" s="1"/>
  <c r="EA109" s="1"/>
  <c r="EG109"/>
  <c r="EH109" s="1"/>
  <c r="EI109" s="1"/>
  <c r="FA109"/>
  <c r="FB109" s="1"/>
  <c r="FC109" s="1"/>
  <c r="FK109"/>
  <c r="FL109" s="1"/>
  <c r="FM109" s="1"/>
  <c r="FO109" s="1"/>
  <c r="FU109"/>
  <c r="FV109" s="1"/>
  <c r="FW109" s="1"/>
  <c r="GO109"/>
  <c r="GP109" s="1"/>
  <c r="GQ109" s="1"/>
  <c r="GY109"/>
  <c r="GZ109" s="1"/>
  <c r="HA109" s="1"/>
  <c r="HC109" s="1"/>
  <c r="HI109"/>
  <c r="HJ109" s="1"/>
  <c r="HK109" s="1"/>
  <c r="HS109"/>
  <c r="HT109" s="1"/>
  <c r="HU109" s="1"/>
  <c r="HW109" s="1"/>
  <c r="IC109"/>
  <c r="ID109" s="1"/>
  <c r="IE109" s="1"/>
  <c r="IG109" s="1"/>
  <c r="U110"/>
  <c r="BI110"/>
  <c r="CW110"/>
  <c r="EK110"/>
  <c r="FY110"/>
  <c r="HM110"/>
  <c r="JA110"/>
  <c r="JU110"/>
  <c r="KO110"/>
  <c r="U111"/>
  <c r="AO111"/>
  <c r="BI111"/>
  <c r="CC111"/>
  <c r="JA111"/>
  <c r="KO111"/>
  <c r="J13"/>
  <c r="K13" s="1"/>
  <c r="AD13"/>
  <c r="AX13"/>
  <c r="BR13"/>
  <c r="CL13"/>
  <c r="DF13"/>
  <c r="DZ13"/>
  <c r="ET13"/>
  <c r="FN13"/>
  <c r="GH13"/>
  <c r="HB13"/>
  <c r="HV13"/>
  <c r="IP13"/>
  <c r="JJ13"/>
  <c r="KD13"/>
  <c r="KX13"/>
  <c r="KY13" s="1"/>
  <c r="J14"/>
  <c r="K14" s="1"/>
  <c r="AD14"/>
  <c r="AE14" s="1"/>
  <c r="AX14"/>
  <c r="AY14" s="1"/>
  <c r="BR14"/>
  <c r="BS14" s="1"/>
  <c r="CL14"/>
  <c r="CM14" s="1"/>
  <c r="DF14"/>
  <c r="DG14" s="1"/>
  <c r="DZ14"/>
  <c r="EA14" s="1"/>
  <c r="ET14"/>
  <c r="EU14" s="1"/>
  <c r="FN14"/>
  <c r="FO14" s="1"/>
  <c r="GH14"/>
  <c r="GI14" s="1"/>
  <c r="HB14"/>
  <c r="HC14" s="1"/>
  <c r="HV14"/>
  <c r="HW14" s="1"/>
  <c r="IP14"/>
  <c r="IQ14" s="1"/>
  <c r="JJ14"/>
  <c r="JK14" s="1"/>
  <c r="KD14"/>
  <c r="KE14" s="1"/>
  <c r="KX14"/>
  <c r="KY14" s="1"/>
  <c r="J15"/>
  <c r="K15" s="1"/>
  <c r="AD15"/>
  <c r="AE15" s="1"/>
  <c r="AX15"/>
  <c r="AY15" s="1"/>
  <c r="BR15"/>
  <c r="BS15" s="1"/>
  <c r="CL15"/>
  <c r="CM15" s="1"/>
  <c r="DF15"/>
  <c r="DG15" s="1"/>
  <c r="DZ15"/>
  <c r="EA15" s="1"/>
  <c r="ET15"/>
  <c r="EU15" s="1"/>
  <c r="FN15"/>
  <c r="FO15" s="1"/>
  <c r="GH15"/>
  <c r="GI15" s="1"/>
  <c r="HB15"/>
  <c r="HC15" s="1"/>
  <c r="HV15"/>
  <c r="HW15" s="1"/>
  <c r="IP15"/>
  <c r="IQ15" s="1"/>
  <c r="JJ15"/>
  <c r="JK15" s="1"/>
  <c r="KD15"/>
  <c r="KE15" s="1"/>
  <c r="KX15"/>
  <c r="KY15" s="1"/>
  <c r="J16"/>
  <c r="K16" s="1"/>
  <c r="AD16"/>
  <c r="AE16" s="1"/>
  <c r="AX16"/>
  <c r="AY16" s="1"/>
  <c r="BR16"/>
  <c r="BS16" s="1"/>
  <c r="CL16"/>
  <c r="CM16" s="1"/>
  <c r="DF16"/>
  <c r="DG16" s="1"/>
  <c r="DZ16"/>
  <c r="EA16" s="1"/>
  <c r="ET16"/>
  <c r="EU16" s="1"/>
  <c r="FN16"/>
  <c r="FO16" s="1"/>
  <c r="GH16"/>
  <c r="GI16" s="1"/>
  <c r="HB16"/>
  <c r="HC16" s="1"/>
  <c r="HV16"/>
  <c r="HW16" s="1"/>
  <c r="IP16"/>
  <c r="IQ16" s="1"/>
  <c r="JJ16"/>
  <c r="JK16" s="1"/>
  <c r="KD16"/>
  <c r="KE16" s="1"/>
  <c r="KX16"/>
  <c r="KY16" s="1"/>
  <c r="J17"/>
  <c r="K17" s="1"/>
  <c r="AD17"/>
  <c r="AE17" s="1"/>
  <c r="AX17"/>
  <c r="AY17" s="1"/>
  <c r="BR17"/>
  <c r="BS17" s="1"/>
  <c r="CL17"/>
  <c r="CM17" s="1"/>
  <c r="DF17"/>
  <c r="DG17" s="1"/>
  <c r="DZ17"/>
  <c r="EA17" s="1"/>
  <c r="ET17"/>
  <c r="EU17" s="1"/>
  <c r="FN17"/>
  <c r="FO17" s="1"/>
  <c r="GH17"/>
  <c r="GI17" s="1"/>
  <c r="HB17"/>
  <c r="HC17" s="1"/>
  <c r="HV17"/>
  <c r="HW17" s="1"/>
  <c r="IP17"/>
  <c r="IQ17" s="1"/>
  <c r="JJ17"/>
  <c r="JK17" s="1"/>
  <c r="KD17"/>
  <c r="KE17" s="1"/>
  <c r="KX17"/>
  <c r="KY17" s="1"/>
  <c r="J18"/>
  <c r="K18" s="1"/>
  <c r="AD18"/>
  <c r="AE18" s="1"/>
  <c r="AX18"/>
  <c r="AY18" s="1"/>
  <c r="BR18"/>
  <c r="BS18" s="1"/>
  <c r="CL18"/>
  <c r="CM18" s="1"/>
  <c r="DF18"/>
  <c r="DG18" s="1"/>
  <c r="DZ18"/>
  <c r="EA18" s="1"/>
  <c r="ET18"/>
  <c r="EU18" s="1"/>
  <c r="FN18"/>
  <c r="FO18" s="1"/>
  <c r="GH18"/>
  <c r="GI18" s="1"/>
  <c r="HB18"/>
  <c r="HC18" s="1"/>
  <c r="HV18"/>
  <c r="HW18" s="1"/>
  <c r="IP18"/>
  <c r="IQ18" s="1"/>
  <c r="JJ18"/>
  <c r="JK18" s="1"/>
  <c r="KD18"/>
  <c r="KE18" s="1"/>
  <c r="KX18"/>
  <c r="KY18" s="1"/>
  <c r="J19"/>
  <c r="K19" s="1"/>
  <c r="AD19"/>
  <c r="AE19" s="1"/>
  <c r="AX19"/>
  <c r="AY19" s="1"/>
  <c r="BR19"/>
  <c r="BS19" s="1"/>
  <c r="CL19"/>
  <c r="CM19" s="1"/>
  <c r="DF19"/>
  <c r="DG19" s="1"/>
  <c r="DZ19"/>
  <c r="EA19" s="1"/>
  <c r="ET19"/>
  <c r="EU19" s="1"/>
  <c r="FN19"/>
  <c r="FO19" s="1"/>
  <c r="GH19"/>
  <c r="GI19" s="1"/>
  <c r="HB19"/>
  <c r="HC19" s="1"/>
  <c r="HV19"/>
  <c r="HW19" s="1"/>
  <c r="IP19"/>
  <c r="IQ19" s="1"/>
  <c r="JJ19"/>
  <c r="JK19" s="1"/>
  <c r="KD19"/>
  <c r="KE19" s="1"/>
  <c r="KX19"/>
  <c r="KY19" s="1"/>
  <c r="J20"/>
  <c r="K20" s="1"/>
  <c r="AD20"/>
  <c r="AE20" s="1"/>
  <c r="AX20"/>
  <c r="AY20" s="1"/>
  <c r="BR20"/>
  <c r="BS20" s="1"/>
  <c r="CL20"/>
  <c r="CM20" s="1"/>
  <c r="DF20"/>
  <c r="DG20" s="1"/>
  <c r="DZ20"/>
  <c r="EA20" s="1"/>
  <c r="ET20"/>
  <c r="EU20" s="1"/>
  <c r="FN20"/>
  <c r="FO20" s="1"/>
  <c r="GH20"/>
  <c r="GI20" s="1"/>
  <c r="HB20"/>
  <c r="HC20" s="1"/>
  <c r="HV20"/>
  <c r="HW20" s="1"/>
  <c r="IP20"/>
  <c r="IQ20" s="1"/>
  <c r="JJ20"/>
  <c r="JK20" s="1"/>
  <c r="KD20"/>
  <c r="KE20" s="1"/>
  <c r="KX20"/>
  <c r="KY20" s="1"/>
  <c r="J22"/>
  <c r="K22" s="1"/>
  <c r="AD22"/>
  <c r="AE22" s="1"/>
  <c r="AX22"/>
  <c r="AY22" s="1"/>
  <c r="BR22"/>
  <c r="BS22" s="1"/>
  <c r="CL22"/>
  <c r="CM22" s="1"/>
  <c r="DF22"/>
  <c r="DG22" s="1"/>
  <c r="DZ22"/>
  <c r="EA22" s="1"/>
  <c r="ET22"/>
  <c r="EU22" s="1"/>
  <c r="FN22"/>
  <c r="FO22" s="1"/>
  <c r="GH22"/>
  <c r="GI22" s="1"/>
  <c r="HB22"/>
  <c r="HC22" s="1"/>
  <c r="HV22"/>
  <c r="HW22" s="1"/>
  <c r="IP22"/>
  <c r="IQ22" s="1"/>
  <c r="JJ22"/>
  <c r="KD22"/>
  <c r="KE22" s="1"/>
  <c r="KX22"/>
  <c r="KY22" s="1"/>
  <c r="J23"/>
  <c r="K23" s="1"/>
  <c r="AD23"/>
  <c r="AE23" s="1"/>
  <c r="AX23"/>
  <c r="AY23" s="1"/>
  <c r="BR23"/>
  <c r="BS23" s="1"/>
  <c r="CL23"/>
  <c r="CM23" s="1"/>
  <c r="DF23"/>
  <c r="DG23" s="1"/>
  <c r="DZ23"/>
  <c r="EA23" s="1"/>
  <c r="ET23"/>
  <c r="EU23" s="1"/>
  <c r="FN23"/>
  <c r="FO23" s="1"/>
  <c r="GH23"/>
  <c r="GI23" s="1"/>
  <c r="HB23"/>
  <c r="HC23" s="1"/>
  <c r="HV23"/>
  <c r="HW23" s="1"/>
  <c r="IP23"/>
  <c r="IQ23" s="1"/>
  <c r="JJ23"/>
  <c r="JK23" s="1"/>
  <c r="KD23"/>
  <c r="KE23" s="1"/>
  <c r="KX23"/>
  <c r="KY23" s="1"/>
  <c r="J24"/>
  <c r="K24" s="1"/>
  <c r="AD24"/>
  <c r="AE24" s="1"/>
  <c r="AX24"/>
  <c r="AY24" s="1"/>
  <c r="BR24"/>
  <c r="BS24" s="1"/>
  <c r="CL24"/>
  <c r="CM24" s="1"/>
  <c r="DF24"/>
  <c r="DG24" s="1"/>
  <c r="DZ24"/>
  <c r="EA24" s="1"/>
  <c r="ET24"/>
  <c r="EU24" s="1"/>
  <c r="FN24"/>
  <c r="FO24" s="1"/>
  <c r="GH24"/>
  <c r="GI24" s="1"/>
  <c r="HB24"/>
  <c r="HC24" s="1"/>
  <c r="HV24"/>
  <c r="HW24" s="1"/>
  <c r="IP24"/>
  <c r="IQ24" s="1"/>
  <c r="JJ24"/>
  <c r="JK24" s="1"/>
  <c r="KD24"/>
  <c r="KE24" s="1"/>
  <c r="KX24"/>
  <c r="KY24" s="1"/>
  <c r="J25"/>
  <c r="K25" s="1"/>
  <c r="AD25"/>
  <c r="AE25" s="1"/>
  <c r="AX25"/>
  <c r="AY25" s="1"/>
  <c r="BR25"/>
  <c r="BS25" s="1"/>
  <c r="CL25"/>
  <c r="CM25" s="1"/>
  <c r="DF25"/>
  <c r="DG25" s="1"/>
  <c r="DZ25"/>
  <c r="EA25" s="1"/>
  <c r="ET25"/>
  <c r="EU25" s="1"/>
  <c r="FN25"/>
  <c r="FO25" s="1"/>
  <c r="GH25"/>
  <c r="GI25" s="1"/>
  <c r="HB25"/>
  <c r="HC25" s="1"/>
  <c r="HV25"/>
  <c r="HW25" s="1"/>
  <c r="IP25"/>
  <c r="IQ25" s="1"/>
  <c r="JJ25"/>
  <c r="JK25" s="1"/>
  <c r="KD25"/>
  <c r="KE25" s="1"/>
  <c r="KX25"/>
  <c r="KY25" s="1"/>
  <c r="J26"/>
  <c r="K26" s="1"/>
  <c r="AD26"/>
  <c r="AE26" s="1"/>
  <c r="AX26"/>
  <c r="AY26" s="1"/>
  <c r="BR26"/>
  <c r="BS26" s="1"/>
  <c r="CL26"/>
  <c r="CM26" s="1"/>
  <c r="DF26"/>
  <c r="DG26" s="1"/>
  <c r="DZ26"/>
  <c r="EA26" s="1"/>
  <c r="ET26"/>
  <c r="EU26" s="1"/>
  <c r="FN26"/>
  <c r="FO26" s="1"/>
  <c r="GH26"/>
  <c r="GI26" s="1"/>
  <c r="HB26"/>
  <c r="HC26" s="1"/>
  <c r="HV26"/>
  <c r="HW26" s="1"/>
  <c r="IP26"/>
  <c r="IQ26" s="1"/>
  <c r="JJ26"/>
  <c r="KD26"/>
  <c r="KE26" s="1"/>
  <c r="KX26"/>
  <c r="KY26" s="1"/>
  <c r="J27"/>
  <c r="K27" s="1"/>
  <c r="AD27"/>
  <c r="AE27" s="1"/>
  <c r="AX27"/>
  <c r="AY27" s="1"/>
  <c r="BR27"/>
  <c r="BS27" s="1"/>
  <c r="CL27"/>
  <c r="CM27" s="1"/>
  <c r="DF27"/>
  <c r="DG27" s="1"/>
  <c r="DZ27"/>
  <c r="EA27" s="1"/>
  <c r="ET27"/>
  <c r="EU27" s="1"/>
  <c r="FN27"/>
  <c r="FO27" s="1"/>
  <c r="GH27"/>
  <c r="GI27" s="1"/>
  <c r="HB27"/>
  <c r="HC27" s="1"/>
  <c r="HV27"/>
  <c r="HW27" s="1"/>
  <c r="IP27"/>
  <c r="IQ27" s="1"/>
  <c r="JJ27"/>
  <c r="JK27" s="1"/>
  <c r="KD27"/>
  <c r="KE27" s="1"/>
  <c r="KX27"/>
  <c r="KY27" s="1"/>
  <c r="J28"/>
  <c r="K28" s="1"/>
  <c r="AD28"/>
  <c r="AE28" s="1"/>
  <c r="AX28"/>
  <c r="AY28" s="1"/>
  <c r="BR28"/>
  <c r="BS28" s="1"/>
  <c r="CL28"/>
  <c r="CM28" s="1"/>
  <c r="DF28"/>
  <c r="DG28" s="1"/>
  <c r="DZ28"/>
  <c r="EA28" s="1"/>
  <c r="ET28"/>
  <c r="EU28" s="1"/>
  <c r="FN28"/>
  <c r="FO28" s="1"/>
  <c r="GH28"/>
  <c r="GI28" s="1"/>
  <c r="HB28"/>
  <c r="HC28" s="1"/>
  <c r="HV28"/>
  <c r="HW28" s="1"/>
  <c r="IP28"/>
  <c r="IQ28" s="1"/>
  <c r="JJ28"/>
  <c r="JK28" s="1"/>
  <c r="KD28"/>
  <c r="KE28" s="1"/>
  <c r="KX28"/>
  <c r="KY28" s="1"/>
  <c r="J29"/>
  <c r="K29" s="1"/>
  <c r="AD29"/>
  <c r="AE29" s="1"/>
  <c r="AX29"/>
  <c r="AY29" s="1"/>
  <c r="BR29"/>
  <c r="BS29" s="1"/>
  <c r="CL29"/>
  <c r="CM29" s="1"/>
  <c r="DF29"/>
  <c r="DG29" s="1"/>
  <c r="DZ29"/>
  <c r="EA29" s="1"/>
  <c r="ET29"/>
  <c r="EU29" s="1"/>
  <c r="FN29"/>
  <c r="FO29" s="1"/>
  <c r="GH29"/>
  <c r="GI29" s="1"/>
  <c r="HB29"/>
  <c r="HC29" s="1"/>
  <c r="HV29"/>
  <c r="HW29" s="1"/>
  <c r="IP29"/>
  <c r="IQ29" s="1"/>
  <c r="JJ29"/>
  <c r="JK29" s="1"/>
  <c r="KD29"/>
  <c r="KE29" s="1"/>
  <c r="KX29"/>
  <c r="KY29" s="1"/>
  <c r="J31"/>
  <c r="K31" s="1"/>
  <c r="AD31"/>
  <c r="AE31" s="1"/>
  <c r="AX31"/>
  <c r="AY31" s="1"/>
  <c r="BR31"/>
  <c r="BS31" s="1"/>
  <c r="CL31"/>
  <c r="CM31" s="1"/>
  <c r="DF31"/>
  <c r="DG31" s="1"/>
  <c r="DZ31"/>
  <c r="EA31" s="1"/>
  <c r="ET31"/>
  <c r="EU31" s="1"/>
  <c r="FN31"/>
  <c r="FO31" s="1"/>
  <c r="GH31"/>
  <c r="GI31" s="1"/>
  <c r="HB31"/>
  <c r="HC31" s="1"/>
  <c r="HV31"/>
  <c r="HW31" s="1"/>
  <c r="IP31"/>
  <c r="IQ31" s="1"/>
  <c r="JJ31"/>
  <c r="JK31" s="1"/>
  <c r="KD31"/>
  <c r="KE31" s="1"/>
  <c r="KX31"/>
  <c r="KY31" s="1"/>
  <c r="J32"/>
  <c r="K32" s="1"/>
  <c r="AD32"/>
  <c r="AE32" s="1"/>
  <c r="AX32"/>
  <c r="AY32" s="1"/>
  <c r="BR32"/>
  <c r="BS32" s="1"/>
  <c r="CL32"/>
  <c r="CM32" s="1"/>
  <c r="DF32"/>
  <c r="DG32" s="1"/>
  <c r="DZ32"/>
  <c r="EA32" s="1"/>
  <c r="ET32"/>
  <c r="EU32" s="1"/>
  <c r="FN32"/>
  <c r="FO32" s="1"/>
  <c r="GH32"/>
  <c r="GI32" s="1"/>
  <c r="HB32"/>
  <c r="HC32" s="1"/>
  <c r="HV32"/>
  <c r="HW32" s="1"/>
  <c r="IP32"/>
  <c r="IQ32" s="1"/>
  <c r="JJ32"/>
  <c r="JK32" s="1"/>
  <c r="KD32"/>
  <c r="KE32" s="1"/>
  <c r="KX32"/>
  <c r="KY32" s="1"/>
  <c r="J33"/>
  <c r="K33" s="1"/>
  <c r="AD33"/>
  <c r="AE33" s="1"/>
  <c r="AX33"/>
  <c r="AY33" s="1"/>
  <c r="BR33"/>
  <c r="BS33" s="1"/>
  <c r="CL33"/>
  <c r="CM33" s="1"/>
  <c r="DF33"/>
  <c r="DG33" s="1"/>
  <c r="DZ33"/>
  <c r="EA33" s="1"/>
  <c r="ET33"/>
  <c r="EU33" s="1"/>
  <c r="FN33"/>
  <c r="FO33" s="1"/>
  <c r="GH33"/>
  <c r="GI33" s="1"/>
  <c r="HB33"/>
  <c r="HC33" s="1"/>
  <c r="HV33"/>
  <c r="HW33" s="1"/>
  <c r="IP33"/>
  <c r="IQ33" s="1"/>
  <c r="JJ33"/>
  <c r="JK33" s="1"/>
  <c r="KD33"/>
  <c r="KE33" s="1"/>
  <c r="KX33"/>
  <c r="KY33" s="1"/>
  <c r="J34"/>
  <c r="K34" s="1"/>
  <c r="AD34"/>
  <c r="AE34" s="1"/>
  <c r="AX34"/>
  <c r="AY34" s="1"/>
  <c r="BR34"/>
  <c r="BS34" s="1"/>
  <c r="CL34"/>
  <c r="CM34" s="1"/>
  <c r="DF34"/>
  <c r="DG34" s="1"/>
  <c r="DZ34"/>
  <c r="EA34" s="1"/>
  <c r="ET34"/>
  <c r="EU34" s="1"/>
  <c r="FN34"/>
  <c r="FO34" s="1"/>
  <c r="GH34"/>
  <c r="GI34" s="1"/>
  <c r="HB34"/>
  <c r="HC34" s="1"/>
  <c r="HV34"/>
  <c r="HW34" s="1"/>
  <c r="IP34"/>
  <c r="IQ34" s="1"/>
  <c r="JJ34"/>
  <c r="JK34" s="1"/>
  <c r="KD34"/>
  <c r="KE34" s="1"/>
  <c r="KX34"/>
  <c r="KY34" s="1"/>
  <c r="J35"/>
  <c r="K35" s="1"/>
  <c r="AD35"/>
  <c r="AE35" s="1"/>
  <c r="AX35"/>
  <c r="AY35" s="1"/>
  <c r="BR35"/>
  <c r="BS35" s="1"/>
  <c r="CL35"/>
  <c r="CM35" s="1"/>
  <c r="DF35"/>
  <c r="DG35" s="1"/>
  <c r="DZ35"/>
  <c r="EA35" s="1"/>
  <c r="ET35"/>
  <c r="EU35" s="1"/>
  <c r="FN35"/>
  <c r="FO35" s="1"/>
  <c r="GH35"/>
  <c r="GI35" s="1"/>
  <c r="HB35"/>
  <c r="HC35" s="1"/>
  <c r="HV35"/>
  <c r="HW35" s="1"/>
  <c r="IP35"/>
  <c r="IQ35" s="1"/>
  <c r="JJ35"/>
  <c r="JK35" s="1"/>
  <c r="KD35"/>
  <c r="KE35" s="1"/>
  <c r="KX35"/>
  <c r="KY35" s="1"/>
  <c r="J36"/>
  <c r="K36" s="1"/>
  <c r="AD36"/>
  <c r="AE36" s="1"/>
  <c r="AX36"/>
  <c r="AY36" s="1"/>
  <c r="BR36"/>
  <c r="BS36" s="1"/>
  <c r="CL36"/>
  <c r="CM36" s="1"/>
  <c r="DF36"/>
  <c r="DG36" s="1"/>
  <c r="DZ36"/>
  <c r="EA36" s="1"/>
  <c r="ET36"/>
  <c r="EU36" s="1"/>
  <c r="FN36"/>
  <c r="FO36" s="1"/>
  <c r="GH36"/>
  <c r="GI36" s="1"/>
  <c r="HB36"/>
  <c r="HC36" s="1"/>
  <c r="HV36"/>
  <c r="HW36" s="1"/>
  <c r="IP36"/>
  <c r="IQ36" s="1"/>
  <c r="JJ36"/>
  <c r="JK36" s="1"/>
  <c r="KD36"/>
  <c r="KE36" s="1"/>
  <c r="KX36"/>
  <c r="KY36" s="1"/>
  <c r="J37"/>
  <c r="K37" s="1"/>
  <c r="AD37"/>
  <c r="AE37" s="1"/>
  <c r="AX37"/>
  <c r="AY37" s="1"/>
  <c r="BR37"/>
  <c r="BS37" s="1"/>
  <c r="CL37"/>
  <c r="CM37" s="1"/>
  <c r="DF37"/>
  <c r="DG37" s="1"/>
  <c r="DZ37"/>
  <c r="EA37" s="1"/>
  <c r="ET37"/>
  <c r="EU37" s="1"/>
  <c r="FN37"/>
  <c r="FO37" s="1"/>
  <c r="GH37"/>
  <c r="GI37" s="1"/>
  <c r="HB37"/>
  <c r="HC37" s="1"/>
  <c r="HV37"/>
  <c r="HW37" s="1"/>
  <c r="IP37"/>
  <c r="IQ37" s="1"/>
  <c r="JJ37"/>
  <c r="JK37" s="1"/>
  <c r="KD37"/>
  <c r="KE37" s="1"/>
  <c r="KX37"/>
  <c r="KY37" s="1"/>
  <c r="T42"/>
  <c r="AN42"/>
  <c r="BH42"/>
  <c r="CB42"/>
  <c r="CV42"/>
  <c r="DP42"/>
  <c r="DQ42" s="1"/>
  <c r="EJ42"/>
  <c r="FD42"/>
  <c r="FX42"/>
  <c r="GR42"/>
  <c r="HL42"/>
  <c r="IF42"/>
  <c r="IZ42"/>
  <c r="JT42"/>
  <c r="KN42"/>
  <c r="T44"/>
  <c r="U44" s="1"/>
  <c r="AN44"/>
  <c r="AO44" s="1"/>
  <c r="BH44"/>
  <c r="BI44" s="1"/>
  <c r="CB44"/>
  <c r="CC44" s="1"/>
  <c r="CV44"/>
  <c r="DP44"/>
  <c r="DQ44" s="1"/>
  <c r="EJ44"/>
  <c r="EK44" s="1"/>
  <c r="FD44"/>
  <c r="FX44"/>
  <c r="FY44" s="1"/>
  <c r="GR44"/>
  <c r="HL44"/>
  <c r="IF44"/>
  <c r="IZ44"/>
  <c r="JA44" s="1"/>
  <c r="JT44"/>
  <c r="KN44"/>
  <c r="KO44" s="1"/>
  <c r="T46"/>
  <c r="U46" s="1"/>
  <c r="AN46"/>
  <c r="AO46" s="1"/>
  <c r="BH46"/>
  <c r="BI46" s="1"/>
  <c r="CB46"/>
  <c r="CC46" s="1"/>
  <c r="CV46"/>
  <c r="CW46" s="1"/>
  <c r="DP46"/>
  <c r="DQ46" s="1"/>
  <c r="EJ46"/>
  <c r="EK46" s="1"/>
  <c r="FD46"/>
  <c r="FE46" s="1"/>
  <c r="FX46"/>
  <c r="FY46" s="1"/>
  <c r="GR46"/>
  <c r="GS46" s="1"/>
  <c r="HL46"/>
  <c r="HM46" s="1"/>
  <c r="IF46"/>
  <c r="IG46" s="1"/>
  <c r="IZ46"/>
  <c r="JA46" s="1"/>
  <c r="JT46"/>
  <c r="JU46" s="1"/>
  <c r="KN46"/>
  <c r="KO46" s="1"/>
  <c r="T48"/>
  <c r="U48" s="1"/>
  <c r="AN48"/>
  <c r="AO48" s="1"/>
  <c r="BH48"/>
  <c r="BI48" s="1"/>
  <c r="CB48"/>
  <c r="CC48" s="1"/>
  <c r="CV48"/>
  <c r="CW48" s="1"/>
  <c r="DP48"/>
  <c r="DQ48" s="1"/>
  <c r="EJ48"/>
  <c r="EK48" s="1"/>
  <c r="FD48"/>
  <c r="FE48" s="1"/>
  <c r="FX48"/>
  <c r="FY48" s="1"/>
  <c r="GR48"/>
  <c r="GS48" s="1"/>
  <c r="HL48"/>
  <c r="HM48" s="1"/>
  <c r="IF48"/>
  <c r="IG48" s="1"/>
  <c r="IZ48"/>
  <c r="JA48" s="1"/>
  <c r="JT48"/>
  <c r="JU48" s="1"/>
  <c r="KN48"/>
  <c r="KO48" s="1"/>
  <c r="T51"/>
  <c r="AN51"/>
  <c r="BH51"/>
  <c r="CB51"/>
  <c r="CV51"/>
  <c r="DP51"/>
  <c r="DQ51" s="1"/>
  <c r="EJ51"/>
  <c r="FD51"/>
  <c r="FX51"/>
  <c r="GR51"/>
  <c r="HL51"/>
  <c r="IF51"/>
  <c r="IZ51"/>
  <c r="JT51"/>
  <c r="KN51"/>
  <c r="T53"/>
  <c r="U53" s="1"/>
  <c r="AN53"/>
  <c r="AO53" s="1"/>
  <c r="BH53"/>
  <c r="BI53" s="1"/>
  <c r="CB53"/>
  <c r="CC53" s="1"/>
  <c r="CV53"/>
  <c r="DP53"/>
  <c r="EJ53"/>
  <c r="FD53"/>
  <c r="FX53"/>
  <c r="GR53"/>
  <c r="HL53"/>
  <c r="IF53"/>
  <c r="IZ53"/>
  <c r="JA53" s="1"/>
  <c r="JT53"/>
  <c r="KN53"/>
  <c r="KO53" s="1"/>
  <c r="T55"/>
  <c r="AN55"/>
  <c r="BH55"/>
  <c r="BI55" s="1"/>
  <c r="CB55"/>
  <c r="CC55" s="1"/>
  <c r="CV55"/>
  <c r="DP55"/>
  <c r="DQ55" s="1"/>
  <c r="EJ55"/>
  <c r="FD55"/>
  <c r="FX55"/>
  <c r="GR55"/>
  <c r="HL55"/>
  <c r="IF55"/>
  <c r="IZ55"/>
  <c r="JT55"/>
  <c r="KN55"/>
  <c r="T57"/>
  <c r="U57" s="1"/>
  <c r="AN57"/>
  <c r="AO57" s="1"/>
  <c r="BH57"/>
  <c r="BI57" s="1"/>
  <c r="CB57"/>
  <c r="CC57" s="1"/>
  <c r="CV57"/>
  <c r="CW57" s="1"/>
  <c r="DP57"/>
  <c r="EJ57"/>
  <c r="EK57" s="1"/>
  <c r="FD57"/>
  <c r="FE57" s="1"/>
  <c r="FX57"/>
  <c r="FY57" s="1"/>
  <c r="GR57"/>
  <c r="GS57" s="1"/>
  <c r="HL57"/>
  <c r="HM57" s="1"/>
  <c r="IF57"/>
  <c r="IG57" s="1"/>
  <c r="IZ57"/>
  <c r="JA57" s="1"/>
  <c r="JT57"/>
  <c r="JU57" s="1"/>
  <c r="KN57"/>
  <c r="KO57" s="1"/>
  <c r="T60"/>
  <c r="AN60"/>
  <c r="BH60"/>
  <c r="CB60"/>
  <c r="CV60"/>
  <c r="DP60"/>
  <c r="DQ60" s="1"/>
  <c r="EJ60"/>
  <c r="FD60"/>
  <c r="FX60"/>
  <c r="GR60"/>
  <c r="HL60"/>
  <c r="IF60"/>
  <c r="IZ60"/>
  <c r="JT60"/>
  <c r="KN60"/>
  <c r="T62"/>
  <c r="U62" s="1"/>
  <c r="AN62"/>
  <c r="AO62" s="1"/>
  <c r="BH62"/>
  <c r="BI62" s="1"/>
  <c r="CB62"/>
  <c r="CC62" s="1"/>
  <c r="CV62"/>
  <c r="CW62" s="1"/>
  <c r="DP62"/>
  <c r="DQ62" s="1"/>
  <c r="EJ62"/>
  <c r="EK62" s="1"/>
  <c r="FD62"/>
  <c r="FE62" s="1"/>
  <c r="FX62"/>
  <c r="FY62" s="1"/>
  <c r="GR62"/>
  <c r="GS62" s="1"/>
  <c r="HL62"/>
  <c r="HM62" s="1"/>
  <c r="IF62"/>
  <c r="IG62" s="1"/>
  <c r="IZ62"/>
  <c r="JA62" s="1"/>
  <c r="JT62"/>
  <c r="JU62" s="1"/>
  <c r="KN62"/>
  <c r="KO62" s="1"/>
  <c r="T64"/>
  <c r="U64" s="1"/>
  <c r="AN64"/>
  <c r="BH64"/>
  <c r="BI64" s="1"/>
  <c r="CB64"/>
  <c r="CV64"/>
  <c r="CW64" s="1"/>
  <c r="DP64"/>
  <c r="DQ64" s="1"/>
  <c r="EJ64"/>
  <c r="EK64" s="1"/>
  <c r="FD64"/>
  <c r="FX64"/>
  <c r="GR64"/>
  <c r="GS64" s="1"/>
  <c r="HL64"/>
  <c r="IF64"/>
  <c r="IG64" s="1"/>
  <c r="IZ64"/>
  <c r="JA64" s="1"/>
  <c r="JT64"/>
  <c r="KN64"/>
  <c r="J72"/>
  <c r="K72" s="1"/>
  <c r="AD72"/>
  <c r="AE72" s="1"/>
  <c r="AX72"/>
  <c r="AY72" s="1"/>
  <c r="BR72"/>
  <c r="BS72" s="1"/>
  <c r="CL72"/>
  <c r="CM72" s="1"/>
  <c r="DF72"/>
  <c r="DG72" s="1"/>
  <c r="DZ72"/>
  <c r="EA72" s="1"/>
  <c r="ET72"/>
  <c r="EU72" s="1"/>
  <c r="FN72"/>
  <c r="FO72" s="1"/>
  <c r="GH72"/>
  <c r="GI72" s="1"/>
  <c r="HB72"/>
  <c r="HC72" s="1"/>
  <c r="HV72"/>
  <c r="HW72" s="1"/>
  <c r="IP72"/>
  <c r="IQ72" s="1"/>
  <c r="JJ72"/>
  <c r="JK72" s="1"/>
  <c r="KD72"/>
  <c r="KE72" s="1"/>
  <c r="KX72"/>
  <c r="KY72" s="1"/>
  <c r="T100"/>
  <c r="AN100"/>
  <c r="BH100"/>
  <c r="CB100"/>
  <c r="CV100"/>
  <c r="DP100"/>
  <c r="EJ100"/>
  <c r="FD100"/>
  <c r="FX100"/>
  <c r="GR100"/>
  <c r="HL100"/>
  <c r="IF100"/>
  <c r="IZ100"/>
  <c r="JT100"/>
  <c r="KN100"/>
  <c r="LD100"/>
  <c r="Q101"/>
  <c r="R101" s="1"/>
  <c r="AK101"/>
  <c r="AL101" s="1"/>
  <c r="BE101"/>
  <c r="BF101" s="1"/>
  <c r="BY101"/>
  <c r="BZ101" s="1"/>
  <c r="CS101"/>
  <c r="CT101" s="1"/>
  <c r="DM101"/>
  <c r="DN101" s="1"/>
  <c r="EG101"/>
  <c r="EH101" s="1"/>
  <c r="FA101"/>
  <c r="FB101" s="1"/>
  <c r="FU101"/>
  <c r="FV101" s="1"/>
  <c r="GO101"/>
  <c r="GP101" s="1"/>
  <c r="HI101"/>
  <c r="HJ101" s="1"/>
  <c r="IC101"/>
  <c r="ID101" s="1"/>
  <c r="IW101"/>
  <c r="IX101" s="1"/>
  <c r="JQ101"/>
  <c r="JR101" s="1"/>
  <c r="KK101"/>
  <c r="KL101" s="1"/>
  <c r="T102"/>
  <c r="AN102"/>
  <c r="BH102"/>
  <c r="CB102"/>
  <c r="CV102"/>
  <c r="DP102"/>
  <c r="EJ102"/>
  <c r="FD102"/>
  <c r="FX102"/>
  <c r="GR102"/>
  <c r="HL102"/>
  <c r="IF102"/>
  <c r="IZ102"/>
  <c r="JT102"/>
  <c r="KN102"/>
  <c r="LD102"/>
  <c r="Q103"/>
  <c r="R103" s="1"/>
  <c r="S103" s="1"/>
  <c r="AK103"/>
  <c r="AL103" s="1"/>
  <c r="AM103" s="1"/>
  <c r="BE103"/>
  <c r="BF103" s="1"/>
  <c r="BY103"/>
  <c r="BZ103" s="1"/>
  <c r="CS103"/>
  <c r="CT103" s="1"/>
  <c r="CU103" s="1"/>
  <c r="DM103"/>
  <c r="DN103" s="1"/>
  <c r="EG103"/>
  <c r="EH103" s="1"/>
  <c r="EI103" s="1"/>
  <c r="FA103"/>
  <c r="FB103" s="1"/>
  <c r="FC103" s="1"/>
  <c r="FU103"/>
  <c r="FV103" s="1"/>
  <c r="FW103" s="1"/>
  <c r="GO103"/>
  <c r="GP103" s="1"/>
  <c r="GQ103" s="1"/>
  <c r="HI103"/>
  <c r="HJ103" s="1"/>
  <c r="HK103" s="1"/>
  <c r="IC103"/>
  <c r="ID103" s="1"/>
  <c r="IE103" s="1"/>
  <c r="IW103"/>
  <c r="IX103" s="1"/>
  <c r="IY103" s="1"/>
  <c r="JQ103"/>
  <c r="JR103" s="1"/>
  <c r="JS103" s="1"/>
  <c r="KK103"/>
  <c r="KL103" s="1"/>
  <c r="T104"/>
  <c r="AN104"/>
  <c r="BH104"/>
  <c r="CB104"/>
  <c r="CV104"/>
  <c r="DP104"/>
  <c r="EJ104"/>
  <c r="FD104"/>
  <c r="FX104"/>
  <c r="GR104"/>
  <c r="HL104"/>
  <c r="IF104"/>
  <c r="IZ104"/>
  <c r="JT104"/>
  <c r="KN104"/>
  <c r="LD104"/>
  <c r="Q105"/>
  <c r="R105" s="1"/>
  <c r="S105" s="1"/>
  <c r="AK105"/>
  <c r="AL105" s="1"/>
  <c r="BE105"/>
  <c r="BF105" s="1"/>
  <c r="BY105"/>
  <c r="BZ105" s="1"/>
  <c r="CA105" s="1"/>
  <c r="CS105"/>
  <c r="CT105" s="1"/>
  <c r="DM105"/>
  <c r="DN105" s="1"/>
  <c r="EG105"/>
  <c r="EH105" s="1"/>
  <c r="FA105"/>
  <c r="FB105" s="1"/>
  <c r="FU105"/>
  <c r="FV105" s="1"/>
  <c r="GO105"/>
  <c r="GP105" s="1"/>
  <c r="HI105"/>
  <c r="HJ105" s="1"/>
  <c r="IC105"/>
  <c r="ID105" s="1"/>
  <c r="IE105" s="1"/>
  <c r="IW105"/>
  <c r="IX105" s="1"/>
  <c r="IY105" s="1"/>
  <c r="JQ105"/>
  <c r="JR105" s="1"/>
  <c r="JS105" s="1"/>
  <c r="KK105"/>
  <c r="KL105" s="1"/>
  <c r="T106"/>
  <c r="AN106"/>
  <c r="BH106"/>
  <c r="CB106"/>
  <c r="CV106"/>
  <c r="DP106"/>
  <c r="EJ106"/>
  <c r="FD106"/>
  <c r="FX106"/>
  <c r="GR106"/>
  <c r="HL106"/>
  <c r="IF106"/>
  <c r="IZ106"/>
  <c r="JT106"/>
  <c r="KN106"/>
  <c r="LD106"/>
  <c r="AK107"/>
  <c r="AL107" s="1"/>
  <c r="BY107"/>
  <c r="BZ107" s="1"/>
  <c r="DM107"/>
  <c r="DN107" s="1"/>
  <c r="FA107"/>
  <c r="FB107" s="1"/>
  <c r="FU107"/>
  <c r="FV107" s="1"/>
  <c r="HI107"/>
  <c r="HJ107" s="1"/>
  <c r="JQ107"/>
  <c r="JR107" s="1"/>
  <c r="T109"/>
  <c r="AN109"/>
  <c r="BH109"/>
  <c r="CB109"/>
  <c r="CV109"/>
  <c r="DP109"/>
  <c r="EJ109"/>
  <c r="FD109"/>
  <c r="FX109"/>
  <c r="GR109"/>
  <c r="HL109"/>
  <c r="U112"/>
  <c r="BI112"/>
  <c r="CC112"/>
  <c r="CW112"/>
  <c r="DQ112"/>
  <c r="EK112"/>
  <c r="FE112"/>
  <c r="FY112"/>
  <c r="GS112"/>
  <c r="HM112"/>
  <c r="JA112"/>
  <c r="JU112"/>
  <c r="KO112"/>
  <c r="BI113"/>
  <c r="CC113"/>
  <c r="I90"/>
  <c r="K90" s="1"/>
  <c r="G90"/>
  <c r="H90" s="1"/>
  <c r="AM90"/>
  <c r="AO90" s="1"/>
  <c r="AK90"/>
  <c r="AL90" s="1"/>
  <c r="BQ90"/>
  <c r="BS90" s="1"/>
  <c r="BO90"/>
  <c r="BP90" s="1"/>
  <c r="CK90"/>
  <c r="CM90" s="1"/>
  <c r="CI90"/>
  <c r="CJ90" s="1"/>
  <c r="ES90"/>
  <c r="EU90" s="1"/>
  <c r="EQ90"/>
  <c r="ER90" s="1"/>
  <c r="FW90"/>
  <c r="FY90" s="1"/>
  <c r="FU90"/>
  <c r="FV90" s="1"/>
  <c r="GG90"/>
  <c r="GI90" s="1"/>
  <c r="HU90"/>
  <c r="HW90" s="1"/>
  <c r="HS90"/>
  <c r="HT90" s="1"/>
  <c r="IO90"/>
  <c r="IQ90" s="1"/>
  <c r="IM90"/>
  <c r="IN90" s="1"/>
  <c r="IY90"/>
  <c r="JA90" s="1"/>
  <c r="IW90"/>
  <c r="IX90" s="1"/>
  <c r="JS90"/>
  <c r="JU90" s="1"/>
  <c r="JQ90"/>
  <c r="JR90" s="1"/>
  <c r="KW90"/>
  <c r="KY90" s="1"/>
  <c r="KU90"/>
  <c r="KV90" s="1"/>
  <c r="AC92"/>
  <c r="AE92" s="1"/>
  <c r="AA92"/>
  <c r="AB92" s="1"/>
  <c r="AM92"/>
  <c r="AO92" s="1"/>
  <c r="AK92"/>
  <c r="AL92" s="1"/>
  <c r="BG92"/>
  <c r="BE92"/>
  <c r="BF92" s="1"/>
  <c r="CK92"/>
  <c r="CM92" s="1"/>
  <c r="CI92"/>
  <c r="CJ92" s="1"/>
  <c r="CU92"/>
  <c r="CW92" s="1"/>
  <c r="CS92"/>
  <c r="CT92" s="1"/>
  <c r="DY92"/>
  <c r="EA92" s="1"/>
  <c r="DW92"/>
  <c r="DX92" s="1"/>
  <c r="EI92"/>
  <c r="EK92" s="1"/>
  <c r="EG92"/>
  <c r="EH92" s="1"/>
  <c r="FM92"/>
  <c r="FO92" s="1"/>
  <c r="FK92"/>
  <c r="FL92" s="1"/>
  <c r="FW92"/>
  <c r="FY92" s="1"/>
  <c r="FU92"/>
  <c r="FV92" s="1"/>
  <c r="GQ92"/>
  <c r="GS92" s="1"/>
  <c r="GO92"/>
  <c r="GP92" s="1"/>
  <c r="HU92"/>
  <c r="HW92" s="1"/>
  <c r="HS92"/>
  <c r="HT92" s="1"/>
  <c r="IO92"/>
  <c r="IQ92" s="1"/>
  <c r="IM92"/>
  <c r="IN92" s="1"/>
  <c r="IY92"/>
  <c r="JA92" s="1"/>
  <c r="IW92"/>
  <c r="IX92" s="1"/>
  <c r="KC92"/>
  <c r="KE92" s="1"/>
  <c r="KA92"/>
  <c r="KB92" s="1"/>
  <c r="KW92"/>
  <c r="KY92" s="1"/>
  <c r="KU92"/>
  <c r="KV92" s="1"/>
  <c r="AW94"/>
  <c r="AY94" s="1"/>
  <c r="AU94"/>
  <c r="AV94" s="1"/>
  <c r="BG94"/>
  <c r="BI94" s="1"/>
  <c r="BE94"/>
  <c r="BF94" s="1"/>
  <c r="BY94"/>
  <c r="BZ94" s="1"/>
  <c r="CA94" s="1"/>
  <c r="CC94" s="1"/>
  <c r="DE94"/>
  <c r="DG94" s="1"/>
  <c r="DC94"/>
  <c r="DD94" s="1"/>
  <c r="DO94"/>
  <c r="DQ94" s="1"/>
  <c r="DM94"/>
  <c r="DN94" s="1"/>
  <c r="ES94"/>
  <c r="EU94" s="1"/>
  <c r="EQ94"/>
  <c r="ER94" s="1"/>
  <c r="GG94"/>
  <c r="GI94" s="1"/>
  <c r="GE94"/>
  <c r="GF94" s="1"/>
  <c r="GQ94"/>
  <c r="GS94" s="1"/>
  <c r="GO94"/>
  <c r="GP94" s="1"/>
  <c r="HU94"/>
  <c r="HW94" s="1"/>
  <c r="HS94"/>
  <c r="HT94" s="1"/>
  <c r="IE94"/>
  <c r="IG94" s="1"/>
  <c r="IC94"/>
  <c r="ID94" s="1"/>
  <c r="IO94"/>
  <c r="IQ94" s="1"/>
  <c r="IM94"/>
  <c r="IN94" s="1"/>
  <c r="IY94"/>
  <c r="JA94" s="1"/>
  <c r="IW94"/>
  <c r="IX94" s="1"/>
  <c r="KC94"/>
  <c r="KE94" s="1"/>
  <c r="KA94"/>
  <c r="KB94" s="1"/>
  <c r="KM94"/>
  <c r="KO94" s="1"/>
  <c r="KK94"/>
  <c r="KL94" s="1"/>
  <c r="KW94"/>
  <c r="KY94" s="1"/>
  <c r="KU94"/>
  <c r="KV94" s="1"/>
  <c r="I96"/>
  <c r="K96" s="1"/>
  <c r="G96"/>
  <c r="H96" s="1"/>
  <c r="S96"/>
  <c r="U96" s="1"/>
  <c r="Q96"/>
  <c r="R96" s="1"/>
  <c r="AW96"/>
  <c r="AY96" s="1"/>
  <c r="AU96"/>
  <c r="AV96" s="1"/>
  <c r="BG96"/>
  <c r="BI96" s="1"/>
  <c r="BE96"/>
  <c r="BF96" s="1"/>
  <c r="CA96"/>
  <c r="CC96" s="1"/>
  <c r="BY96"/>
  <c r="BZ96" s="1"/>
  <c r="DY96"/>
  <c r="EA96" s="1"/>
  <c r="DW96"/>
  <c r="DX96" s="1"/>
  <c r="EI96"/>
  <c r="EK96" s="1"/>
  <c r="EG96"/>
  <c r="EH96" s="1"/>
  <c r="FC96"/>
  <c r="FE96" s="1"/>
  <c r="FA96"/>
  <c r="FB96" s="1"/>
  <c r="FM96"/>
  <c r="FO96" s="1"/>
  <c r="FK96"/>
  <c r="FL96" s="1"/>
  <c r="FW96"/>
  <c r="FY96" s="1"/>
  <c r="FU96"/>
  <c r="FV96" s="1"/>
  <c r="HU96"/>
  <c r="HW96" s="1"/>
  <c r="HS96"/>
  <c r="HT96" s="1"/>
  <c r="IE96"/>
  <c r="IG96" s="1"/>
  <c r="IC96"/>
  <c r="ID96" s="1"/>
  <c r="KC96"/>
  <c r="KE96" s="1"/>
  <c r="KA96"/>
  <c r="KB96" s="1"/>
  <c r="KW96"/>
  <c r="KY96" s="1"/>
  <c r="KU96"/>
  <c r="KV96" s="1"/>
  <c r="Q123"/>
  <c r="R123" s="1"/>
  <c r="Q121"/>
  <c r="R121" s="1"/>
  <c r="Q119"/>
  <c r="R119" s="1"/>
  <c r="Q116"/>
  <c r="R116" s="1"/>
  <c r="Q114"/>
  <c r="R114" s="1"/>
  <c r="S114" s="1"/>
  <c r="U114" s="1"/>
  <c r="Q112"/>
  <c r="R112" s="1"/>
  <c r="Q111"/>
  <c r="R111" s="1"/>
  <c r="S97"/>
  <c r="U97" s="1"/>
  <c r="BE123"/>
  <c r="BF123" s="1"/>
  <c r="BE121"/>
  <c r="BF121" s="1"/>
  <c r="BE119"/>
  <c r="BF119" s="1"/>
  <c r="BE116"/>
  <c r="BF116" s="1"/>
  <c r="BE114"/>
  <c r="BF114" s="1"/>
  <c r="BE112"/>
  <c r="BF112" s="1"/>
  <c r="BE111"/>
  <c r="BF111" s="1"/>
  <c r="BG97"/>
  <c r="BI97" s="1"/>
  <c r="CS123"/>
  <c r="CT123" s="1"/>
  <c r="CS121"/>
  <c r="CT121" s="1"/>
  <c r="CS119"/>
  <c r="CT119" s="1"/>
  <c r="CS116"/>
  <c r="CT116" s="1"/>
  <c r="CS114"/>
  <c r="CT114" s="1"/>
  <c r="CU114" s="1"/>
  <c r="CW114" s="1"/>
  <c r="CS112"/>
  <c r="CT112" s="1"/>
  <c r="CS111"/>
  <c r="CT111" s="1"/>
  <c r="CU111" s="1"/>
  <c r="CW111" s="1"/>
  <c r="CU97"/>
  <c r="CW97" s="1"/>
  <c r="EG123"/>
  <c r="EH123" s="1"/>
  <c r="EG121"/>
  <c r="EH121" s="1"/>
  <c r="EG119"/>
  <c r="EH119" s="1"/>
  <c r="EG116"/>
  <c r="EH116" s="1"/>
  <c r="EG114"/>
  <c r="EH114" s="1"/>
  <c r="EG112"/>
  <c r="EH112" s="1"/>
  <c r="EI97"/>
  <c r="EK97" s="1"/>
  <c r="GO125"/>
  <c r="GP125" s="1"/>
  <c r="GO123"/>
  <c r="GP123" s="1"/>
  <c r="GO121"/>
  <c r="GP121" s="1"/>
  <c r="GO119"/>
  <c r="GP119" s="1"/>
  <c r="GO116"/>
  <c r="GP116" s="1"/>
  <c r="GO114"/>
  <c r="GP114" s="1"/>
  <c r="GO124"/>
  <c r="GP124" s="1"/>
  <c r="GO112"/>
  <c r="GP112" s="1"/>
  <c r="GQ97"/>
  <c r="GS97" s="1"/>
  <c r="IC125"/>
  <c r="ID125" s="1"/>
  <c r="IC123"/>
  <c r="ID123" s="1"/>
  <c r="IC121"/>
  <c r="ID121" s="1"/>
  <c r="IC119"/>
  <c r="ID119" s="1"/>
  <c r="IC116"/>
  <c r="ID116" s="1"/>
  <c r="IC114"/>
  <c r="ID114" s="1"/>
  <c r="IE114" s="1"/>
  <c r="IG114" s="1"/>
  <c r="IC124"/>
  <c r="ID124" s="1"/>
  <c r="IC112"/>
  <c r="ID112" s="1"/>
  <c r="IE97"/>
  <c r="IG97" s="1"/>
  <c r="IW125"/>
  <c r="IX125" s="1"/>
  <c r="IW123"/>
  <c r="IX123" s="1"/>
  <c r="IW121"/>
  <c r="IX121" s="1"/>
  <c r="IW119"/>
  <c r="IX119" s="1"/>
  <c r="IW116"/>
  <c r="IX116" s="1"/>
  <c r="IW114"/>
  <c r="IX114" s="1"/>
  <c r="IY114" s="1"/>
  <c r="JA114" s="1"/>
  <c r="IW124"/>
  <c r="IX124" s="1"/>
  <c r="IW112"/>
  <c r="IX112" s="1"/>
  <c r="IW109"/>
  <c r="IX109" s="1"/>
  <c r="IY109" s="1"/>
  <c r="JA109" s="1"/>
  <c r="IY97"/>
  <c r="JA97" s="1"/>
  <c r="KK125"/>
  <c r="KL125" s="1"/>
  <c r="KK123"/>
  <c r="KL123" s="1"/>
  <c r="KK121"/>
  <c r="KL121" s="1"/>
  <c r="KK119"/>
  <c r="KL119" s="1"/>
  <c r="KK116"/>
  <c r="KL116" s="1"/>
  <c r="KK114"/>
  <c r="KL114" s="1"/>
  <c r="KK124"/>
  <c r="KL124" s="1"/>
  <c r="KK112"/>
  <c r="KL112" s="1"/>
  <c r="KK109"/>
  <c r="KL109" s="1"/>
  <c r="KM109" s="1"/>
  <c r="KO109" s="1"/>
  <c r="KM97"/>
  <c r="KO97" s="1"/>
  <c r="LG112"/>
  <c r="LD90"/>
  <c r="LD92"/>
  <c r="LD94"/>
  <c r="LD96"/>
  <c r="AO110"/>
  <c r="CC110"/>
  <c r="DQ110"/>
  <c r="FE110"/>
  <c r="GS110"/>
  <c r="IG110"/>
  <c r="J124"/>
  <c r="J122"/>
  <c r="J120"/>
  <c r="J118"/>
  <c r="J115"/>
  <c r="J125"/>
  <c r="J123"/>
  <c r="J121"/>
  <c r="J119"/>
  <c r="J116"/>
  <c r="J114"/>
  <c r="AD124"/>
  <c r="AD122"/>
  <c r="AD120"/>
  <c r="AD118"/>
  <c r="AD115"/>
  <c r="AD125"/>
  <c r="AD123"/>
  <c r="AD121"/>
  <c r="AD119"/>
  <c r="AD116"/>
  <c r="AD114"/>
  <c r="AX124"/>
  <c r="AX122"/>
  <c r="AX120"/>
  <c r="AX118"/>
  <c r="AX115"/>
  <c r="AX125"/>
  <c r="AX123"/>
  <c r="AX121"/>
  <c r="AX119"/>
  <c r="AX116"/>
  <c r="AX114"/>
  <c r="BR124"/>
  <c r="BR122"/>
  <c r="BR120"/>
  <c r="BS120" s="1"/>
  <c r="BR118"/>
  <c r="BR115"/>
  <c r="BS115" s="1"/>
  <c r="BR125"/>
  <c r="BR123"/>
  <c r="BS123" s="1"/>
  <c r="BR121"/>
  <c r="BR119"/>
  <c r="BR116"/>
  <c r="BR114"/>
  <c r="BS114" s="1"/>
  <c r="CL124"/>
  <c r="CL122"/>
  <c r="CL120"/>
  <c r="CL118"/>
  <c r="CL115"/>
  <c r="CL125"/>
  <c r="CL123"/>
  <c r="CL121"/>
  <c r="CL119"/>
  <c r="CL116"/>
  <c r="CL114"/>
  <c r="DF124"/>
  <c r="DF122"/>
  <c r="DF120"/>
  <c r="DF118"/>
  <c r="DF115"/>
  <c r="DF125"/>
  <c r="DF123"/>
  <c r="DF121"/>
  <c r="DF119"/>
  <c r="DF116"/>
  <c r="DF114"/>
  <c r="DZ124"/>
  <c r="DZ122"/>
  <c r="EA122" s="1"/>
  <c r="DZ120"/>
  <c r="DZ118"/>
  <c r="DZ115"/>
  <c r="DZ125"/>
  <c r="DZ123"/>
  <c r="DZ121"/>
  <c r="EA121" s="1"/>
  <c r="DZ119"/>
  <c r="DZ116"/>
  <c r="EA116" s="1"/>
  <c r="DZ114"/>
  <c r="ET124"/>
  <c r="ET122"/>
  <c r="ET120"/>
  <c r="ET118"/>
  <c r="ET115"/>
  <c r="ET113"/>
  <c r="ET125"/>
  <c r="ET123"/>
  <c r="ET121"/>
  <c r="ET119"/>
  <c r="ET116"/>
  <c r="ET114"/>
  <c r="FN124"/>
  <c r="FN122"/>
  <c r="FN120"/>
  <c r="FN118"/>
  <c r="FN115"/>
  <c r="FN113"/>
  <c r="FN125"/>
  <c r="FN123"/>
  <c r="FN121"/>
  <c r="FN119"/>
  <c r="FN116"/>
  <c r="FN114"/>
  <c r="GH124"/>
  <c r="GH122"/>
  <c r="GH120"/>
  <c r="GH118"/>
  <c r="GH115"/>
  <c r="GH113"/>
  <c r="GH125"/>
  <c r="GH123"/>
  <c r="GH121"/>
  <c r="GH119"/>
  <c r="GH116"/>
  <c r="GH114"/>
  <c r="HB124"/>
  <c r="HB122"/>
  <c r="HB120"/>
  <c r="HB118"/>
  <c r="HB115"/>
  <c r="HB113"/>
  <c r="HB125"/>
  <c r="HB123"/>
  <c r="HB121"/>
  <c r="HB119"/>
  <c r="HB116"/>
  <c r="HB114"/>
  <c r="HV124"/>
  <c r="HV122"/>
  <c r="HV120"/>
  <c r="HV118"/>
  <c r="HV115"/>
  <c r="HV113"/>
  <c r="HV125"/>
  <c r="HV123"/>
  <c r="HV121"/>
  <c r="HV119"/>
  <c r="HV116"/>
  <c r="HV114"/>
  <c r="IP124"/>
  <c r="IP122"/>
  <c r="IP120"/>
  <c r="IP118"/>
  <c r="IP115"/>
  <c r="IP113"/>
  <c r="IP125"/>
  <c r="IP123"/>
  <c r="IP121"/>
  <c r="IP119"/>
  <c r="IP116"/>
  <c r="IP114"/>
  <c r="JJ124"/>
  <c r="JJ122"/>
  <c r="JJ120"/>
  <c r="JJ118"/>
  <c r="JJ115"/>
  <c r="JJ113"/>
  <c r="JJ125"/>
  <c r="JJ123"/>
  <c r="JJ121"/>
  <c r="JJ119"/>
  <c r="JJ116"/>
  <c r="JJ114"/>
  <c r="KD124"/>
  <c r="KD122"/>
  <c r="KD120"/>
  <c r="KD118"/>
  <c r="KD115"/>
  <c r="KD113"/>
  <c r="KD125"/>
  <c r="KD123"/>
  <c r="KD121"/>
  <c r="KD119"/>
  <c r="KD116"/>
  <c r="KD114"/>
  <c r="KX124"/>
  <c r="KX122"/>
  <c r="KX120"/>
  <c r="KX118"/>
  <c r="KX115"/>
  <c r="KX113"/>
  <c r="KX125"/>
  <c r="KX123"/>
  <c r="KX121"/>
  <c r="KX119"/>
  <c r="KX116"/>
  <c r="KX114"/>
  <c r="DO113"/>
  <c r="DQ113" s="1"/>
  <c r="DM113"/>
  <c r="DN113" s="1"/>
  <c r="DW113"/>
  <c r="DX113" s="1"/>
  <c r="DY113" s="1"/>
  <c r="EG113"/>
  <c r="EH113" s="1"/>
  <c r="EI113" s="1"/>
  <c r="EK113" s="1"/>
  <c r="LG116"/>
  <c r="LG121"/>
  <c r="AP126"/>
  <c r="AZ126"/>
  <c r="CD126"/>
  <c r="CN126"/>
  <c r="DR126"/>
  <c r="EB126"/>
  <c r="FF126"/>
  <c r="FP126"/>
  <c r="GT126"/>
  <c r="HD126"/>
  <c r="IH126"/>
  <c r="IR126"/>
  <c r="JV126"/>
  <c r="KF126"/>
  <c r="LG130"/>
  <c r="J101"/>
  <c r="K101" s="1"/>
  <c r="AD101"/>
  <c r="AE101" s="1"/>
  <c r="AX101"/>
  <c r="AY101" s="1"/>
  <c r="BR101"/>
  <c r="BS101" s="1"/>
  <c r="CL101"/>
  <c r="CM101" s="1"/>
  <c r="DF101"/>
  <c r="DG101" s="1"/>
  <c r="DZ101"/>
  <c r="EA101" s="1"/>
  <c r="ET101"/>
  <c r="EU101" s="1"/>
  <c r="FN101"/>
  <c r="FO101" s="1"/>
  <c r="GH101"/>
  <c r="GI101" s="1"/>
  <c r="HB101"/>
  <c r="HC101" s="1"/>
  <c r="HV101"/>
  <c r="HW101" s="1"/>
  <c r="IP101"/>
  <c r="IQ101" s="1"/>
  <c r="JJ101"/>
  <c r="JK101" s="1"/>
  <c r="KD101"/>
  <c r="KE101" s="1"/>
  <c r="KX101"/>
  <c r="KY101" s="1"/>
  <c r="J103"/>
  <c r="AD103"/>
  <c r="AE103" s="1"/>
  <c r="AX103"/>
  <c r="BR103"/>
  <c r="CL103"/>
  <c r="DF103"/>
  <c r="DG103" s="1"/>
  <c r="DZ103"/>
  <c r="ET103"/>
  <c r="EU103" s="1"/>
  <c r="FN103"/>
  <c r="GH103"/>
  <c r="HB103"/>
  <c r="HV103"/>
  <c r="IP103"/>
  <c r="JJ103"/>
  <c r="JK103" s="1"/>
  <c r="KD103"/>
  <c r="KE103" s="1"/>
  <c r="KX103"/>
  <c r="KY103" s="1"/>
  <c r="J105"/>
  <c r="AD105"/>
  <c r="AE105" s="1"/>
  <c r="AX105"/>
  <c r="BR105"/>
  <c r="BS105" s="1"/>
  <c r="CL105"/>
  <c r="DF105"/>
  <c r="DG105" s="1"/>
  <c r="DZ105"/>
  <c r="EA105" s="1"/>
  <c r="ET105"/>
  <c r="FN105"/>
  <c r="GH105"/>
  <c r="GI105" s="1"/>
  <c r="HB105"/>
  <c r="HC105" s="1"/>
  <c r="HV105"/>
  <c r="IP105"/>
  <c r="IQ105" s="1"/>
  <c r="JJ105"/>
  <c r="JK105" s="1"/>
  <c r="KD105"/>
  <c r="KE105" s="1"/>
  <c r="KX105"/>
  <c r="KY105" s="1"/>
  <c r="J107"/>
  <c r="K107" s="1"/>
  <c r="AD107"/>
  <c r="AE107" s="1"/>
  <c r="AX107"/>
  <c r="AY107" s="1"/>
  <c r="BR107"/>
  <c r="BS107" s="1"/>
  <c r="CL107"/>
  <c r="CM107" s="1"/>
  <c r="DF107"/>
  <c r="DG107" s="1"/>
  <c r="DZ107"/>
  <c r="EA107" s="1"/>
  <c r="ET107"/>
  <c r="EU107" s="1"/>
  <c r="FN107"/>
  <c r="FO107" s="1"/>
  <c r="GH107"/>
  <c r="GI107" s="1"/>
  <c r="HB107"/>
  <c r="HC107" s="1"/>
  <c r="HV107"/>
  <c r="HW107" s="1"/>
  <c r="IP107"/>
  <c r="IQ107" s="1"/>
  <c r="JJ107"/>
  <c r="JK107" s="1"/>
  <c r="KD107"/>
  <c r="KE107" s="1"/>
  <c r="KX107"/>
  <c r="KY107" s="1"/>
  <c r="J110"/>
  <c r="K110" s="1"/>
  <c r="AD110"/>
  <c r="AE110" s="1"/>
  <c r="AX110"/>
  <c r="AY110" s="1"/>
  <c r="BR110"/>
  <c r="BS110" s="1"/>
  <c r="CL110"/>
  <c r="CM110" s="1"/>
  <c r="DF110"/>
  <c r="DG110" s="1"/>
  <c r="DZ110"/>
  <c r="EA110" s="1"/>
  <c r="ET110"/>
  <c r="EU110" s="1"/>
  <c r="FN110"/>
  <c r="FO110" s="1"/>
  <c r="GH110"/>
  <c r="GI110" s="1"/>
  <c r="HB110"/>
  <c r="HC110" s="1"/>
  <c r="HV110"/>
  <c r="HW110" s="1"/>
  <c r="IP110"/>
  <c r="IQ110" s="1"/>
  <c r="JJ110"/>
  <c r="JK110" s="1"/>
  <c r="KD110"/>
  <c r="KE110" s="1"/>
  <c r="KX110"/>
  <c r="KY110" s="1"/>
  <c r="LD110"/>
  <c r="DC111"/>
  <c r="DD111" s="1"/>
  <c r="DM111"/>
  <c r="DN111" s="1"/>
  <c r="DO111" s="1"/>
  <c r="DQ111" s="1"/>
  <c r="DW111"/>
  <c r="DX111" s="1"/>
  <c r="DY111" s="1"/>
  <c r="EG111"/>
  <c r="EH111" s="1"/>
  <c r="EI111" s="1"/>
  <c r="EK111" s="1"/>
  <c r="EQ111"/>
  <c r="ER111" s="1"/>
  <c r="FA111"/>
  <c r="FB111" s="1"/>
  <c r="FC111" s="1"/>
  <c r="FE111" s="1"/>
  <c r="FK111"/>
  <c r="FL111" s="1"/>
  <c r="FU111"/>
  <c r="FV111" s="1"/>
  <c r="FW111" s="1"/>
  <c r="FY111" s="1"/>
  <c r="GO111"/>
  <c r="GP111" s="1"/>
  <c r="GQ111" s="1"/>
  <c r="GS111" s="1"/>
  <c r="GY111"/>
  <c r="GZ111" s="1"/>
  <c r="HI111"/>
  <c r="HJ111" s="1"/>
  <c r="HK111" s="1"/>
  <c r="HS111"/>
  <c r="HT111" s="1"/>
  <c r="IC111"/>
  <c r="ID111" s="1"/>
  <c r="IE111" s="1"/>
  <c r="IG111" s="1"/>
  <c r="IM111"/>
  <c r="IN111" s="1"/>
  <c r="IW111"/>
  <c r="IX111" s="1"/>
  <c r="JG111"/>
  <c r="JH111" s="1"/>
  <c r="JQ111"/>
  <c r="JR111" s="1"/>
  <c r="JS111" s="1"/>
  <c r="JU111" s="1"/>
  <c r="KA111"/>
  <c r="KB111" s="1"/>
  <c r="KK111"/>
  <c r="KL111" s="1"/>
  <c r="KU111"/>
  <c r="KV111" s="1"/>
  <c r="J112"/>
  <c r="K112" s="1"/>
  <c r="AD112"/>
  <c r="AE112" s="1"/>
  <c r="AX112"/>
  <c r="AY112" s="1"/>
  <c r="BR112"/>
  <c r="BS112" s="1"/>
  <c r="CL112"/>
  <c r="CM112" s="1"/>
  <c r="DF112"/>
  <c r="DG112" s="1"/>
  <c r="DZ112"/>
  <c r="EA112" s="1"/>
  <c r="ET112"/>
  <c r="EU112" s="1"/>
  <c r="FN112"/>
  <c r="FO112" s="1"/>
  <c r="GH112"/>
  <c r="GI112" s="1"/>
  <c r="HB112"/>
  <c r="HC112" s="1"/>
  <c r="HV112"/>
  <c r="HW112" s="1"/>
  <c r="IP112"/>
  <c r="IQ112" s="1"/>
  <c r="JJ112"/>
  <c r="JK112" s="1"/>
  <c r="KD112"/>
  <c r="KE112" s="1"/>
  <c r="KX112"/>
  <c r="KY112" s="1"/>
  <c r="G113"/>
  <c r="H113" s="1"/>
  <c r="I113" s="1"/>
  <c r="Q113"/>
  <c r="R113" s="1"/>
  <c r="S113" s="1"/>
  <c r="U113" s="1"/>
  <c r="AA113"/>
  <c r="AB113" s="1"/>
  <c r="AK113"/>
  <c r="AL113" s="1"/>
  <c r="AM113" s="1"/>
  <c r="AU113"/>
  <c r="AV113" s="1"/>
  <c r="AW113" s="1"/>
  <c r="BE113"/>
  <c r="BF113" s="1"/>
  <c r="BO113"/>
  <c r="BP113" s="1"/>
  <c r="BQ113" s="1"/>
  <c r="BY113"/>
  <c r="BZ113" s="1"/>
  <c r="CI113"/>
  <c r="CJ113" s="1"/>
  <c r="CS113"/>
  <c r="CT113" s="1"/>
  <c r="CU113" s="1"/>
  <c r="CW113" s="1"/>
  <c r="DC113"/>
  <c r="DD113" s="1"/>
  <c r="DZ113"/>
  <c r="AE114"/>
  <c r="AY114"/>
  <c r="BI114"/>
  <c r="CC114"/>
  <c r="DQ114"/>
  <c r="EA114"/>
  <c r="EK114"/>
  <c r="FE114"/>
  <c r="FO114"/>
  <c r="FY114"/>
  <c r="GI114"/>
  <c r="GS114"/>
  <c r="HM114"/>
  <c r="IQ114"/>
  <c r="JK114"/>
  <c r="KE114"/>
  <c r="KO114"/>
  <c r="KY114"/>
  <c r="U115"/>
  <c r="AO115"/>
  <c r="BI115"/>
  <c r="CC115"/>
  <c r="CW115"/>
  <c r="EK115"/>
  <c r="FE115"/>
  <c r="FY115"/>
  <c r="GS115"/>
  <c r="HM115"/>
  <c r="IG115"/>
  <c r="JA115"/>
  <c r="JU115"/>
  <c r="KO115"/>
  <c r="KY118"/>
  <c r="K119"/>
  <c r="U119"/>
  <c r="AE119"/>
  <c r="AO119"/>
  <c r="AY119"/>
  <c r="BI119"/>
  <c r="BS119"/>
  <c r="CC119"/>
  <c r="CM119"/>
  <c r="CW119"/>
  <c r="DG119"/>
  <c r="DQ119"/>
  <c r="EA119"/>
  <c r="EK119"/>
  <c r="EU119"/>
  <c r="FE119"/>
  <c r="FO119"/>
  <c r="FY119"/>
  <c r="GI119"/>
  <c r="GS119"/>
  <c r="HC119"/>
  <c r="HM119"/>
  <c r="HW119"/>
  <c r="IG119"/>
  <c r="IQ119"/>
  <c r="JA119"/>
  <c r="JK119"/>
  <c r="JU119"/>
  <c r="KE119"/>
  <c r="KO119"/>
  <c r="KY119"/>
  <c r="U120"/>
  <c r="AO120"/>
  <c r="BI120"/>
  <c r="CC120"/>
  <c r="CW120"/>
  <c r="DQ120"/>
  <c r="EK120"/>
  <c r="FE120"/>
  <c r="FY120"/>
  <c r="GS120"/>
  <c r="IG120"/>
  <c r="JA120"/>
  <c r="JU120"/>
  <c r="KO120"/>
  <c r="BS122"/>
  <c r="CM122"/>
  <c r="EU122"/>
  <c r="FO122"/>
  <c r="GI122"/>
  <c r="HW122"/>
  <c r="JK122"/>
  <c r="KE122"/>
  <c r="KY122"/>
  <c r="AE124"/>
  <c r="AY124"/>
  <c r="BS124"/>
  <c r="CM124"/>
  <c r="DG124"/>
  <c r="EA124"/>
  <c r="EU124"/>
  <c r="K125"/>
  <c r="AE125"/>
  <c r="AY125"/>
  <c r="BS125"/>
  <c r="CM125"/>
  <c r="DG125"/>
  <c r="EA125"/>
  <c r="EU125"/>
  <c r="FO125"/>
  <c r="GI125"/>
  <c r="GS125"/>
  <c r="HC125"/>
  <c r="HM125"/>
  <c r="HW125"/>
  <c r="IG125"/>
  <c r="IQ125"/>
  <c r="JA125"/>
  <c r="JK125"/>
  <c r="JU125"/>
  <c r="KE125"/>
  <c r="KO125"/>
  <c r="KY125"/>
  <c r="K133"/>
  <c r="AE133"/>
  <c r="AY133"/>
  <c r="BS133"/>
  <c r="CM133"/>
  <c r="DG133"/>
  <c r="EA133"/>
  <c r="EU133"/>
  <c r="FO133"/>
  <c r="GI133"/>
  <c r="HC133"/>
  <c r="HW133"/>
  <c r="IQ133"/>
  <c r="JK133"/>
  <c r="LG119"/>
  <c r="LG120"/>
  <c r="L126"/>
  <c r="AF126"/>
  <c r="BJ126"/>
  <c r="CX126"/>
  <c r="DH126"/>
  <c r="EL126"/>
  <c r="EV126"/>
  <c r="FZ126"/>
  <c r="GJ126"/>
  <c r="HN126"/>
  <c r="HX126"/>
  <c r="JB126"/>
  <c r="JL126"/>
  <c r="KP126"/>
  <c r="KZ126"/>
  <c r="IP109"/>
  <c r="JJ109"/>
  <c r="KD109"/>
  <c r="KX109"/>
  <c r="KY109" s="1"/>
  <c r="G110"/>
  <c r="H110" s="1"/>
  <c r="Q110"/>
  <c r="R110" s="1"/>
  <c r="AA110"/>
  <c r="AB110" s="1"/>
  <c r="AK110"/>
  <c r="AL110" s="1"/>
  <c r="AU110"/>
  <c r="AV110" s="1"/>
  <c r="BE110"/>
  <c r="BF110" s="1"/>
  <c r="BO110"/>
  <c r="BP110" s="1"/>
  <c r="BY110"/>
  <c r="BZ110" s="1"/>
  <c r="CI110"/>
  <c r="CJ110" s="1"/>
  <c r="CS110"/>
  <c r="CT110" s="1"/>
  <c r="DC110"/>
  <c r="DD110" s="1"/>
  <c r="DM110"/>
  <c r="DN110" s="1"/>
  <c r="DW110"/>
  <c r="DX110" s="1"/>
  <c r="EG110"/>
  <c r="EH110" s="1"/>
  <c r="EQ110"/>
  <c r="ER110" s="1"/>
  <c r="FA110"/>
  <c r="FB110" s="1"/>
  <c r="FK110"/>
  <c r="FL110" s="1"/>
  <c r="FU110"/>
  <c r="FV110" s="1"/>
  <c r="GE110"/>
  <c r="GF110" s="1"/>
  <c r="GO110"/>
  <c r="GP110" s="1"/>
  <c r="GY110"/>
  <c r="GZ110" s="1"/>
  <c r="HI110"/>
  <c r="HJ110" s="1"/>
  <c r="HS110"/>
  <c r="HT110" s="1"/>
  <c r="IC110"/>
  <c r="ID110" s="1"/>
  <c r="IM110"/>
  <c r="IN110" s="1"/>
  <c r="IW110"/>
  <c r="IX110" s="1"/>
  <c r="JQ110"/>
  <c r="JR110" s="1"/>
  <c r="KA110"/>
  <c r="KB110" s="1"/>
  <c r="KK110"/>
  <c r="KL110" s="1"/>
  <c r="KU110"/>
  <c r="KV110" s="1"/>
  <c r="J111"/>
  <c r="AD111"/>
  <c r="AE111" s="1"/>
  <c r="AX111"/>
  <c r="BR111"/>
  <c r="BS111" s="1"/>
  <c r="CL111"/>
  <c r="CM111" s="1"/>
  <c r="DF111"/>
  <c r="DG111" s="1"/>
  <c r="DZ111"/>
  <c r="ET111"/>
  <c r="EU111" s="1"/>
  <c r="FN111"/>
  <c r="FO111" s="1"/>
  <c r="GH111"/>
  <c r="HB111"/>
  <c r="HC111" s="1"/>
  <c r="HV111"/>
  <c r="HW111" s="1"/>
  <c r="IP111"/>
  <c r="IQ111" s="1"/>
  <c r="JJ111"/>
  <c r="JK111" s="1"/>
  <c r="KD111"/>
  <c r="KE111" s="1"/>
  <c r="KX111"/>
  <c r="KY111" s="1"/>
  <c r="J113"/>
  <c r="AD113"/>
  <c r="AE113" s="1"/>
  <c r="AX113"/>
  <c r="BR113"/>
  <c r="CL113"/>
  <c r="CM113" s="1"/>
  <c r="DF113"/>
  <c r="DG113" s="1"/>
  <c r="KE113"/>
  <c r="KY113"/>
  <c r="AE115"/>
  <c r="AY115"/>
  <c r="CM115"/>
  <c r="DG115"/>
  <c r="EA115"/>
  <c r="EU115"/>
  <c r="FO115"/>
  <c r="GI115"/>
  <c r="HC115"/>
  <c r="HW115"/>
  <c r="IQ115"/>
  <c r="JK115"/>
  <c r="KE115"/>
  <c r="KY115"/>
  <c r="K116"/>
  <c r="U116"/>
  <c r="AE116"/>
  <c r="AY116"/>
  <c r="BI116"/>
  <c r="BS116"/>
  <c r="CC116"/>
  <c r="CM116"/>
  <c r="CW116"/>
  <c r="DG116"/>
  <c r="DQ116"/>
  <c r="EK116"/>
  <c r="EU116"/>
  <c r="FE116"/>
  <c r="FO116"/>
  <c r="FY116"/>
  <c r="GI116"/>
  <c r="GS116"/>
  <c r="HC116"/>
  <c r="HW116"/>
  <c r="IG116"/>
  <c r="IQ116"/>
  <c r="JA116"/>
  <c r="JK116"/>
  <c r="JU116"/>
  <c r="KE116"/>
  <c r="KO116"/>
  <c r="KY116"/>
  <c r="DQ118"/>
  <c r="AE120"/>
  <c r="AY120"/>
  <c r="CM120"/>
  <c r="DG120"/>
  <c r="EA120"/>
  <c r="EU120"/>
  <c r="FO120"/>
  <c r="GI120"/>
  <c r="HC120"/>
  <c r="HW120"/>
  <c r="IQ120"/>
  <c r="JK120"/>
  <c r="KE120"/>
  <c r="KY120"/>
  <c r="K121"/>
  <c r="U121"/>
  <c r="AE121"/>
  <c r="AO121"/>
  <c r="AY121"/>
  <c r="BI121"/>
  <c r="BS121"/>
  <c r="CC121"/>
  <c r="CM121"/>
  <c r="CW121"/>
  <c r="DG121"/>
  <c r="DQ121"/>
  <c r="EK121"/>
  <c r="EU121"/>
  <c r="FE121"/>
  <c r="FO121"/>
  <c r="FY121"/>
  <c r="GI121"/>
  <c r="GS121"/>
  <c r="HC121"/>
  <c r="HM121"/>
  <c r="HW121"/>
  <c r="IQ121"/>
  <c r="JA121"/>
  <c r="JK121"/>
  <c r="JU121"/>
  <c r="KE121"/>
  <c r="KO121"/>
  <c r="KY121"/>
  <c r="U122"/>
  <c r="BI122"/>
  <c r="CW122"/>
  <c r="DQ122"/>
  <c r="EK122"/>
  <c r="GS122"/>
  <c r="IG122"/>
  <c r="JA122"/>
  <c r="U123"/>
  <c r="AE123"/>
  <c r="AY123"/>
  <c r="BI123"/>
  <c r="CM123"/>
  <c r="CW123"/>
  <c r="DG123"/>
  <c r="DQ123"/>
  <c r="EA123"/>
  <c r="EK123"/>
  <c r="EU123"/>
  <c r="FE123"/>
  <c r="FO123"/>
  <c r="FY123"/>
  <c r="GI123"/>
  <c r="GS123"/>
  <c r="HC123"/>
  <c r="HM123"/>
  <c r="HW123"/>
  <c r="IG123"/>
  <c r="IQ123"/>
  <c r="JA123"/>
  <c r="JK123"/>
  <c r="JU123"/>
  <c r="KE123"/>
  <c r="KO123"/>
  <c r="KY123"/>
  <c r="U124"/>
  <c r="AO124"/>
  <c r="BI124"/>
  <c r="CC124"/>
  <c r="CW124"/>
  <c r="EK124"/>
  <c r="FE124"/>
  <c r="FO124"/>
  <c r="FY124"/>
  <c r="GI124"/>
  <c r="GS124"/>
  <c r="HC124"/>
  <c r="HW124"/>
  <c r="IQ124"/>
  <c r="JA124"/>
  <c r="JK124"/>
  <c r="JU124"/>
  <c r="KE124"/>
  <c r="KO124"/>
  <c r="KY124"/>
  <c r="U125"/>
  <c r="BI125"/>
  <c r="CC125"/>
  <c r="CW125"/>
  <c r="DQ125"/>
  <c r="EK125"/>
  <c r="FE125"/>
  <c r="FY125"/>
  <c r="KE131"/>
  <c r="KY131"/>
  <c r="Q153"/>
  <c r="R153" s="1"/>
  <c r="Q151"/>
  <c r="R151" s="1"/>
  <c r="Q149"/>
  <c r="R149" s="1"/>
  <c r="Q147"/>
  <c r="R147" s="1"/>
  <c r="S147" s="1"/>
  <c r="Q143"/>
  <c r="R143" s="1"/>
  <c r="S143" s="1"/>
  <c r="Q141"/>
  <c r="R141" s="1"/>
  <c r="Q139"/>
  <c r="R139" s="1"/>
  <c r="T154"/>
  <c r="T153"/>
  <c r="T151"/>
  <c r="T149"/>
  <c r="U149" s="1"/>
  <c r="T152"/>
  <c r="T150"/>
  <c r="T148"/>
  <c r="T145"/>
  <c r="T147"/>
  <c r="T144"/>
  <c r="T142"/>
  <c r="T140"/>
  <c r="T138"/>
  <c r="T135"/>
  <c r="T143"/>
  <c r="T141"/>
  <c r="T139"/>
  <c r="T136"/>
  <c r="T134"/>
  <c r="AK153"/>
  <c r="AL153" s="1"/>
  <c r="AK151"/>
  <c r="AL151" s="1"/>
  <c r="AM151" s="1"/>
  <c r="AK149"/>
  <c r="AL149" s="1"/>
  <c r="AK147"/>
  <c r="AL147" s="1"/>
  <c r="AM147" s="1"/>
  <c r="AK143"/>
  <c r="AL143" s="1"/>
  <c r="AM143" s="1"/>
  <c r="AK141"/>
  <c r="AL141" s="1"/>
  <c r="AK139"/>
  <c r="AL139" s="1"/>
  <c r="AN154"/>
  <c r="AN153"/>
  <c r="AN151"/>
  <c r="AN149"/>
  <c r="AO149" s="1"/>
  <c r="AN152"/>
  <c r="AN150"/>
  <c r="AN148"/>
  <c r="AN145"/>
  <c r="AN147"/>
  <c r="AN144"/>
  <c r="AN142"/>
  <c r="AN140"/>
  <c r="AN138"/>
  <c r="AN135"/>
  <c r="AN143"/>
  <c r="AN141"/>
  <c r="AN139"/>
  <c r="AN136"/>
  <c r="AN134"/>
  <c r="BE153"/>
  <c r="BF153" s="1"/>
  <c r="BE151"/>
  <c r="BF151" s="1"/>
  <c r="BE149"/>
  <c r="BF149" s="1"/>
  <c r="BE147"/>
  <c r="BF147" s="1"/>
  <c r="BG147" s="1"/>
  <c r="BE143"/>
  <c r="BF143" s="1"/>
  <c r="BE141"/>
  <c r="BF141" s="1"/>
  <c r="BE139"/>
  <c r="BF139" s="1"/>
  <c r="BH154"/>
  <c r="BH153"/>
  <c r="BI153" s="1"/>
  <c r="BH151"/>
  <c r="BH149"/>
  <c r="BI149" s="1"/>
  <c r="BH152"/>
  <c r="BH150"/>
  <c r="BH148"/>
  <c r="BH145"/>
  <c r="BI145" s="1"/>
  <c r="BH147"/>
  <c r="BH144"/>
  <c r="BI144" s="1"/>
  <c r="BH142"/>
  <c r="BH140"/>
  <c r="BH138"/>
  <c r="BH135"/>
  <c r="BI135" s="1"/>
  <c r="BH143"/>
  <c r="BH141"/>
  <c r="BI141" s="1"/>
  <c r="BH139"/>
  <c r="BH136"/>
  <c r="BI136" s="1"/>
  <c r="BH134"/>
  <c r="BY153"/>
  <c r="BZ153" s="1"/>
  <c r="BY151"/>
  <c r="BZ151" s="1"/>
  <c r="CA151" s="1"/>
  <c r="BY149"/>
  <c r="BZ149" s="1"/>
  <c r="BY147"/>
  <c r="BZ147" s="1"/>
  <c r="CA147" s="1"/>
  <c r="BY143"/>
  <c r="BZ143" s="1"/>
  <c r="BY141"/>
  <c r="BZ141" s="1"/>
  <c r="BY139"/>
  <c r="BZ139" s="1"/>
  <c r="CB154"/>
  <c r="CB153"/>
  <c r="CB151"/>
  <c r="CB149"/>
  <c r="CC149" s="1"/>
  <c r="CB152"/>
  <c r="CB150"/>
  <c r="CB148"/>
  <c r="CB145"/>
  <c r="CB147"/>
  <c r="CB144"/>
  <c r="CB142"/>
  <c r="CB140"/>
  <c r="CB138"/>
  <c r="CB135"/>
  <c r="CB143"/>
  <c r="CB141"/>
  <c r="CB139"/>
  <c r="CB136"/>
  <c r="CB134"/>
  <c r="CS153"/>
  <c r="CT153" s="1"/>
  <c r="CS151"/>
  <c r="CT151" s="1"/>
  <c r="CS149"/>
  <c r="CT149" s="1"/>
  <c r="CS147"/>
  <c r="CT147" s="1"/>
  <c r="CU147" s="1"/>
  <c r="CS144"/>
  <c r="CT144" s="1"/>
  <c r="CS143"/>
  <c r="CT143" s="1"/>
  <c r="CU143" s="1"/>
  <c r="CS141"/>
  <c r="CT141" s="1"/>
  <c r="CS139"/>
  <c r="CT139" s="1"/>
  <c r="CV154"/>
  <c r="CV153"/>
  <c r="CV151"/>
  <c r="CV149"/>
  <c r="CW149" s="1"/>
  <c r="CV152"/>
  <c r="CV150"/>
  <c r="CV148"/>
  <c r="CV145"/>
  <c r="CV147"/>
  <c r="CV144"/>
  <c r="CW144" s="1"/>
  <c r="CV142"/>
  <c r="CV140"/>
  <c r="CV138"/>
  <c r="CV135"/>
  <c r="CV143"/>
  <c r="CV141"/>
  <c r="CV139"/>
  <c r="CV136"/>
  <c r="CV134"/>
  <c r="DM153"/>
  <c r="DN153" s="1"/>
  <c r="DO153" s="1"/>
  <c r="DM151"/>
  <c r="DN151" s="1"/>
  <c r="DM149"/>
  <c r="DN149" s="1"/>
  <c r="DM147"/>
  <c r="DN147" s="1"/>
  <c r="DM144"/>
  <c r="DN144" s="1"/>
  <c r="DO144" s="1"/>
  <c r="DM143"/>
  <c r="DN143" s="1"/>
  <c r="DM141"/>
  <c r="DN141" s="1"/>
  <c r="DM139"/>
  <c r="DN139" s="1"/>
  <c r="DM136"/>
  <c r="DN136" s="1"/>
  <c r="DP154"/>
  <c r="DP153"/>
  <c r="DP151"/>
  <c r="DP149"/>
  <c r="DQ149" s="1"/>
  <c r="DP152"/>
  <c r="DP150"/>
  <c r="DP148"/>
  <c r="DP145"/>
  <c r="DP147"/>
  <c r="DP144"/>
  <c r="DP142"/>
  <c r="DP140"/>
  <c r="DP138"/>
  <c r="DP135"/>
  <c r="DP143"/>
  <c r="DP141"/>
  <c r="DP139"/>
  <c r="DP136"/>
  <c r="DP134"/>
  <c r="EG153"/>
  <c r="EH153" s="1"/>
  <c r="EG151"/>
  <c r="EH151" s="1"/>
  <c r="EG149"/>
  <c r="EH149" s="1"/>
  <c r="EG147"/>
  <c r="EH147" s="1"/>
  <c r="EI147" s="1"/>
  <c r="EG144"/>
  <c r="EH144" s="1"/>
  <c r="EG143"/>
  <c r="EH143" s="1"/>
  <c r="EG141"/>
  <c r="EH141" s="1"/>
  <c r="EG139"/>
  <c r="EH139" s="1"/>
  <c r="EG136"/>
  <c r="EH136" s="1"/>
  <c r="EJ154"/>
  <c r="EJ153"/>
  <c r="EJ151"/>
  <c r="EJ149"/>
  <c r="EK149" s="1"/>
  <c r="EJ152"/>
  <c r="EJ150"/>
  <c r="EJ148"/>
  <c r="EJ145"/>
  <c r="EJ147"/>
  <c r="EJ144"/>
  <c r="EK144" s="1"/>
  <c r="EJ142"/>
  <c r="EJ140"/>
  <c r="EJ138"/>
  <c r="EJ135"/>
  <c r="EJ143"/>
  <c r="EJ141"/>
  <c r="EJ139"/>
  <c r="EK139" s="1"/>
  <c r="EJ136"/>
  <c r="EJ134"/>
  <c r="EK134" s="1"/>
  <c r="FA153"/>
  <c r="FB153" s="1"/>
  <c r="FA151"/>
  <c r="FB151" s="1"/>
  <c r="FC151" s="1"/>
  <c r="FA149"/>
  <c r="FB149" s="1"/>
  <c r="FA147"/>
  <c r="FB147" s="1"/>
  <c r="FC147" s="1"/>
  <c r="FA144"/>
  <c r="FB144" s="1"/>
  <c r="FA143"/>
  <c r="FB143" s="1"/>
  <c r="FA141"/>
  <c r="FB141" s="1"/>
  <c r="FA139"/>
  <c r="FB139" s="1"/>
  <c r="FA136"/>
  <c r="FB136" s="1"/>
  <c r="FD154"/>
  <c r="FD153"/>
  <c r="FD151"/>
  <c r="FD149"/>
  <c r="FE149" s="1"/>
  <c r="FD152"/>
  <c r="FD150"/>
  <c r="FD148"/>
  <c r="FD145"/>
  <c r="FD147"/>
  <c r="FD144"/>
  <c r="FE144" s="1"/>
  <c r="FD142"/>
  <c r="FD140"/>
  <c r="FD138"/>
  <c r="FD135"/>
  <c r="FD143"/>
  <c r="FD141"/>
  <c r="FD139"/>
  <c r="FD136"/>
  <c r="FD134"/>
  <c r="FU153"/>
  <c r="FV153" s="1"/>
  <c r="FU151"/>
  <c r="FV151" s="1"/>
  <c r="FW151" s="1"/>
  <c r="FU149"/>
  <c r="FV149" s="1"/>
  <c r="FU147"/>
  <c r="FV147" s="1"/>
  <c r="FW147" s="1"/>
  <c r="FU144"/>
  <c r="FV144" s="1"/>
  <c r="FU143"/>
  <c r="FV143" s="1"/>
  <c r="FU141"/>
  <c r="FV141" s="1"/>
  <c r="FU139"/>
  <c r="FV139" s="1"/>
  <c r="FU136"/>
  <c r="FV136" s="1"/>
  <c r="FU135"/>
  <c r="FV135" s="1"/>
  <c r="FX154"/>
  <c r="FX153"/>
  <c r="FY153" s="1"/>
  <c r="FX151"/>
  <c r="FX149"/>
  <c r="FY149" s="1"/>
  <c r="FX152"/>
  <c r="FX150"/>
  <c r="FX148"/>
  <c r="FX145"/>
  <c r="FX147"/>
  <c r="FX144"/>
  <c r="FY144" s="1"/>
  <c r="FX142"/>
  <c r="FX140"/>
  <c r="FX138"/>
  <c r="FX135"/>
  <c r="FX143"/>
  <c r="FX141"/>
  <c r="FX139"/>
  <c r="FX136"/>
  <c r="FX134"/>
  <c r="GO153"/>
  <c r="GP153" s="1"/>
  <c r="GO151"/>
  <c r="GP151" s="1"/>
  <c r="GO149"/>
  <c r="GP149" s="1"/>
  <c r="GO147"/>
  <c r="GP147" s="1"/>
  <c r="GQ147" s="1"/>
  <c r="GO144"/>
  <c r="GP144" s="1"/>
  <c r="GO143"/>
  <c r="GP143" s="1"/>
  <c r="GO141"/>
  <c r="GP141" s="1"/>
  <c r="GO139"/>
  <c r="GP139" s="1"/>
  <c r="GO136"/>
  <c r="GP136" s="1"/>
  <c r="GO135"/>
  <c r="GP135" s="1"/>
  <c r="GR154"/>
  <c r="GR153"/>
  <c r="GR151"/>
  <c r="GR149"/>
  <c r="GS149" s="1"/>
  <c r="GR152"/>
  <c r="GR150"/>
  <c r="GR148"/>
  <c r="GR145"/>
  <c r="GR147"/>
  <c r="GR144"/>
  <c r="GR142"/>
  <c r="GR140"/>
  <c r="GR138"/>
  <c r="GR135"/>
  <c r="GR143"/>
  <c r="GR141"/>
  <c r="GR139"/>
  <c r="GR136"/>
  <c r="GR134"/>
  <c r="HI153"/>
  <c r="HJ153" s="1"/>
  <c r="HI151"/>
  <c r="HJ151" s="1"/>
  <c r="HK151" s="1"/>
  <c r="HI149"/>
  <c r="HJ149" s="1"/>
  <c r="HI147"/>
  <c r="HJ147" s="1"/>
  <c r="HK147" s="1"/>
  <c r="HI144"/>
  <c r="HJ144" s="1"/>
  <c r="HI143"/>
  <c r="HJ143" s="1"/>
  <c r="HI141"/>
  <c r="HJ141" s="1"/>
  <c r="HI139"/>
  <c r="HJ139" s="1"/>
  <c r="HI136"/>
  <c r="HJ136" s="1"/>
  <c r="HI135"/>
  <c r="HJ135" s="1"/>
  <c r="HL154"/>
  <c r="HL153"/>
  <c r="HL151"/>
  <c r="HL149"/>
  <c r="HM149" s="1"/>
  <c r="HL152"/>
  <c r="HL150"/>
  <c r="HL148"/>
  <c r="HL145"/>
  <c r="HL147"/>
  <c r="HL144"/>
  <c r="HL142"/>
  <c r="HL140"/>
  <c r="HL138"/>
  <c r="HL135"/>
  <c r="HL143"/>
  <c r="HL141"/>
  <c r="HL139"/>
  <c r="HL136"/>
  <c r="HL134"/>
  <c r="IC153"/>
  <c r="ID153" s="1"/>
  <c r="IC151"/>
  <c r="ID151" s="1"/>
  <c r="IC149"/>
  <c r="ID149" s="1"/>
  <c r="IC147"/>
  <c r="ID147" s="1"/>
  <c r="IE147" s="1"/>
  <c r="IC144"/>
  <c r="ID144" s="1"/>
  <c r="IC143"/>
  <c r="ID143" s="1"/>
  <c r="IE143" s="1"/>
  <c r="IC141"/>
  <c r="ID141" s="1"/>
  <c r="IC139"/>
  <c r="ID139" s="1"/>
  <c r="IC136"/>
  <c r="ID136" s="1"/>
  <c r="IC135"/>
  <c r="ID135" s="1"/>
  <c r="IF154"/>
  <c r="IF153"/>
  <c r="IF151"/>
  <c r="IF149"/>
  <c r="IG149" s="1"/>
  <c r="IF152"/>
  <c r="IF150"/>
  <c r="IF148"/>
  <c r="IF145"/>
  <c r="IF147"/>
  <c r="IF144"/>
  <c r="IF142"/>
  <c r="IF140"/>
  <c r="IF138"/>
  <c r="IF135"/>
  <c r="IF143"/>
  <c r="IF141"/>
  <c r="IF139"/>
  <c r="IF136"/>
  <c r="IF134"/>
  <c r="IW153"/>
  <c r="IX153" s="1"/>
  <c r="IW151"/>
  <c r="IX151" s="1"/>
  <c r="IW149"/>
  <c r="IX149" s="1"/>
  <c r="IW147"/>
  <c r="IX147" s="1"/>
  <c r="IY147" s="1"/>
  <c r="IW144"/>
  <c r="IX144" s="1"/>
  <c r="IW143"/>
  <c r="IX143" s="1"/>
  <c r="IY143" s="1"/>
  <c r="IW141"/>
  <c r="IX141" s="1"/>
  <c r="IW139"/>
  <c r="IX139" s="1"/>
  <c r="IW136"/>
  <c r="IX136" s="1"/>
  <c r="IW134"/>
  <c r="IX134" s="1"/>
  <c r="IY134" s="1"/>
  <c r="IW135"/>
  <c r="IX135" s="1"/>
  <c r="IZ154"/>
  <c r="IZ153"/>
  <c r="IZ151"/>
  <c r="IZ149"/>
  <c r="JA149" s="1"/>
  <c r="IZ152"/>
  <c r="IZ150"/>
  <c r="IZ148"/>
  <c r="IZ145"/>
  <c r="IZ147"/>
  <c r="IZ144"/>
  <c r="IZ142"/>
  <c r="IZ140"/>
  <c r="IZ138"/>
  <c r="IZ135"/>
  <c r="IZ143"/>
  <c r="IZ141"/>
  <c r="IZ139"/>
  <c r="IZ136"/>
  <c r="IZ134"/>
  <c r="JQ153"/>
  <c r="JR153" s="1"/>
  <c r="JQ151"/>
  <c r="JR151" s="1"/>
  <c r="JS151" s="1"/>
  <c r="JQ149"/>
  <c r="JR149" s="1"/>
  <c r="JQ147"/>
  <c r="JR147" s="1"/>
  <c r="JS147" s="1"/>
  <c r="JQ144"/>
  <c r="JR144" s="1"/>
  <c r="JQ143"/>
  <c r="JR143" s="1"/>
  <c r="JS143" s="1"/>
  <c r="JQ141"/>
  <c r="JR141" s="1"/>
  <c r="JQ139"/>
  <c r="JR139" s="1"/>
  <c r="JQ136"/>
  <c r="JR136" s="1"/>
  <c r="JQ134"/>
  <c r="JR134" s="1"/>
  <c r="JS134" s="1"/>
  <c r="JQ135"/>
  <c r="JR135" s="1"/>
  <c r="JT154"/>
  <c r="JT153"/>
  <c r="JT151"/>
  <c r="JT149"/>
  <c r="JU149" s="1"/>
  <c r="JT152"/>
  <c r="JT150"/>
  <c r="JT148"/>
  <c r="JT145"/>
  <c r="JT147"/>
  <c r="JT144"/>
  <c r="JT142"/>
  <c r="JT140"/>
  <c r="JT138"/>
  <c r="JT135"/>
  <c r="JT143"/>
  <c r="JT141"/>
  <c r="JT139"/>
  <c r="JT136"/>
  <c r="JT134"/>
  <c r="KK153"/>
  <c r="KL153" s="1"/>
  <c r="KK151"/>
  <c r="KL151" s="1"/>
  <c r="KM151" s="1"/>
  <c r="KK149"/>
  <c r="KL149" s="1"/>
  <c r="KK147"/>
  <c r="KL147" s="1"/>
  <c r="KM147" s="1"/>
  <c r="KK144"/>
  <c r="KL144" s="1"/>
  <c r="KK143"/>
  <c r="KL143" s="1"/>
  <c r="KK141"/>
  <c r="KL141" s="1"/>
  <c r="KK139"/>
  <c r="KL139" s="1"/>
  <c r="KK136"/>
  <c r="KL136" s="1"/>
  <c r="KK134"/>
  <c r="KL134" s="1"/>
  <c r="KK135"/>
  <c r="KL135" s="1"/>
  <c r="KN154"/>
  <c r="KN153"/>
  <c r="KN151"/>
  <c r="KN149"/>
  <c r="KO149" s="1"/>
  <c r="KN152"/>
  <c r="KN150"/>
  <c r="KN148"/>
  <c r="KN145"/>
  <c r="KN147"/>
  <c r="KN144"/>
  <c r="KN142"/>
  <c r="KN140"/>
  <c r="KN138"/>
  <c r="KN135"/>
  <c r="KN133"/>
  <c r="KO133" s="1"/>
  <c r="KN143"/>
  <c r="KN141"/>
  <c r="KN139"/>
  <c r="KN136"/>
  <c r="KN134"/>
  <c r="LG133"/>
  <c r="LG135"/>
  <c r="LG139"/>
  <c r="EQ113"/>
  <c r="ER113" s="1"/>
  <c r="ES113" s="1"/>
  <c r="EU113" s="1"/>
  <c r="FA113"/>
  <c r="FB113" s="1"/>
  <c r="FC113" s="1"/>
  <c r="FE113" s="1"/>
  <c r="FK113"/>
  <c r="FL113" s="1"/>
  <c r="FM113" s="1"/>
  <c r="FO113" s="1"/>
  <c r="FU113"/>
  <c r="FV113" s="1"/>
  <c r="FW113" s="1"/>
  <c r="FY113" s="1"/>
  <c r="GO113"/>
  <c r="GP113" s="1"/>
  <c r="GQ113" s="1"/>
  <c r="GS113" s="1"/>
  <c r="GY113"/>
  <c r="GZ113" s="1"/>
  <c r="HA113" s="1"/>
  <c r="HC113" s="1"/>
  <c r="HI113"/>
  <c r="HJ113" s="1"/>
  <c r="HK113" s="1"/>
  <c r="HM113" s="1"/>
  <c r="HS113"/>
  <c r="HT113" s="1"/>
  <c r="HU113" s="1"/>
  <c r="HW113" s="1"/>
  <c r="IC113"/>
  <c r="ID113" s="1"/>
  <c r="IE113" s="1"/>
  <c r="IG113" s="1"/>
  <c r="IM113"/>
  <c r="IN113" s="1"/>
  <c r="IO113" s="1"/>
  <c r="IQ113" s="1"/>
  <c r="IW113"/>
  <c r="IX113" s="1"/>
  <c r="IY113" s="1"/>
  <c r="JA113" s="1"/>
  <c r="JQ113"/>
  <c r="JR113" s="1"/>
  <c r="JS113" s="1"/>
  <c r="JU113" s="1"/>
  <c r="KA113"/>
  <c r="KB113" s="1"/>
  <c r="KK113"/>
  <c r="KL113" s="1"/>
  <c r="KM113" s="1"/>
  <c r="KO113" s="1"/>
  <c r="KU113"/>
  <c r="KV113" s="1"/>
  <c r="G115"/>
  <c r="H115" s="1"/>
  <c r="I115" s="1"/>
  <c r="K115" s="1"/>
  <c r="Q115"/>
  <c r="R115" s="1"/>
  <c r="AA115"/>
  <c r="AB115" s="1"/>
  <c r="AK115"/>
  <c r="AL115" s="1"/>
  <c r="AU115"/>
  <c r="AV115" s="1"/>
  <c r="BE115"/>
  <c r="BF115" s="1"/>
  <c r="BO115"/>
  <c r="BP115" s="1"/>
  <c r="BY115"/>
  <c r="BZ115" s="1"/>
  <c r="CI115"/>
  <c r="CJ115" s="1"/>
  <c r="CS115"/>
  <c r="CT115" s="1"/>
  <c r="DC115"/>
  <c r="DD115" s="1"/>
  <c r="DM115"/>
  <c r="DN115" s="1"/>
  <c r="DO115" s="1"/>
  <c r="DQ115" s="1"/>
  <c r="DW115"/>
  <c r="DX115" s="1"/>
  <c r="EG115"/>
  <c r="EH115" s="1"/>
  <c r="EQ115"/>
  <c r="ER115" s="1"/>
  <c r="FA115"/>
  <c r="FB115" s="1"/>
  <c r="FK115"/>
  <c r="FL115" s="1"/>
  <c r="FU115"/>
  <c r="FV115" s="1"/>
  <c r="GE115"/>
  <c r="GF115" s="1"/>
  <c r="GO115"/>
  <c r="GP115" s="1"/>
  <c r="GY115"/>
  <c r="GZ115" s="1"/>
  <c r="HI115"/>
  <c r="HJ115" s="1"/>
  <c r="HS115"/>
  <c r="HT115" s="1"/>
  <c r="IC115"/>
  <c r="ID115" s="1"/>
  <c r="IM115"/>
  <c r="IN115" s="1"/>
  <c r="IW115"/>
  <c r="IX115" s="1"/>
  <c r="JG115"/>
  <c r="JH115" s="1"/>
  <c r="JQ115"/>
  <c r="JR115" s="1"/>
  <c r="KA115"/>
  <c r="KB115" s="1"/>
  <c r="KK115"/>
  <c r="KL115" s="1"/>
  <c r="KU115"/>
  <c r="KV115" s="1"/>
  <c r="G118"/>
  <c r="H118" s="1"/>
  <c r="I118" s="1"/>
  <c r="K118" s="1"/>
  <c r="Q118"/>
  <c r="R118" s="1"/>
  <c r="S118" s="1"/>
  <c r="U118" s="1"/>
  <c r="AA118"/>
  <c r="AB118" s="1"/>
  <c r="AC118" s="1"/>
  <c r="AE118" s="1"/>
  <c r="AK118"/>
  <c r="AL118" s="1"/>
  <c r="AM118" s="1"/>
  <c r="AU118"/>
  <c r="AV118" s="1"/>
  <c r="AW118" s="1"/>
  <c r="AY118" s="1"/>
  <c r="BE118"/>
  <c r="BF118" s="1"/>
  <c r="BG118" s="1"/>
  <c r="BI118" s="1"/>
  <c r="BO118"/>
  <c r="BP118" s="1"/>
  <c r="BQ118" s="1"/>
  <c r="BS118" s="1"/>
  <c r="BY118"/>
  <c r="BZ118" s="1"/>
  <c r="CA118" s="1"/>
  <c r="CC118" s="1"/>
  <c r="CI118"/>
  <c r="CJ118" s="1"/>
  <c r="CK118" s="1"/>
  <c r="CM118" s="1"/>
  <c r="CS118"/>
  <c r="CT118" s="1"/>
  <c r="CU118" s="1"/>
  <c r="CW118" s="1"/>
  <c r="DC118"/>
  <c r="DD118" s="1"/>
  <c r="DE118" s="1"/>
  <c r="DG118" s="1"/>
  <c r="DM118"/>
  <c r="DN118" s="1"/>
  <c r="DW118"/>
  <c r="DX118" s="1"/>
  <c r="DY118" s="1"/>
  <c r="EA118" s="1"/>
  <c r="EG118"/>
  <c r="EH118" s="1"/>
  <c r="EI118" s="1"/>
  <c r="EK118" s="1"/>
  <c r="EQ118"/>
  <c r="ER118" s="1"/>
  <c r="ES118" s="1"/>
  <c r="EU118" s="1"/>
  <c r="FA118"/>
  <c r="FB118" s="1"/>
  <c r="FC118" s="1"/>
  <c r="FE118" s="1"/>
  <c r="FK118"/>
  <c r="FL118" s="1"/>
  <c r="FM118" s="1"/>
  <c r="FO118" s="1"/>
  <c r="FU118"/>
  <c r="FV118" s="1"/>
  <c r="FW118" s="1"/>
  <c r="FY118" s="1"/>
  <c r="GO118"/>
  <c r="GP118" s="1"/>
  <c r="GQ118" s="1"/>
  <c r="GS118" s="1"/>
  <c r="GY118"/>
  <c r="GZ118" s="1"/>
  <c r="HA118" s="1"/>
  <c r="HC118" s="1"/>
  <c r="HI118"/>
  <c r="HJ118" s="1"/>
  <c r="HK118" s="1"/>
  <c r="HM118" s="1"/>
  <c r="HS118"/>
  <c r="HT118" s="1"/>
  <c r="HU118" s="1"/>
  <c r="HW118" s="1"/>
  <c r="IC118"/>
  <c r="ID118" s="1"/>
  <c r="IE118" s="1"/>
  <c r="IG118" s="1"/>
  <c r="IM118"/>
  <c r="IN118" s="1"/>
  <c r="IO118" s="1"/>
  <c r="IQ118" s="1"/>
  <c r="IW118"/>
  <c r="IX118" s="1"/>
  <c r="IY118" s="1"/>
  <c r="JA118" s="1"/>
  <c r="JG118"/>
  <c r="JH118" s="1"/>
  <c r="JI118" s="1"/>
  <c r="JK118" s="1"/>
  <c r="JQ118"/>
  <c r="JR118" s="1"/>
  <c r="JS118" s="1"/>
  <c r="JU118" s="1"/>
  <c r="KA118"/>
  <c r="KB118" s="1"/>
  <c r="KC118" s="1"/>
  <c r="KE118" s="1"/>
  <c r="KK118"/>
  <c r="KL118" s="1"/>
  <c r="KM118" s="1"/>
  <c r="KO118" s="1"/>
  <c r="KU118"/>
  <c r="KV118" s="1"/>
  <c r="G120"/>
  <c r="H120" s="1"/>
  <c r="I120"/>
  <c r="K120" s="1"/>
  <c r="Q120"/>
  <c r="R120" s="1"/>
  <c r="AA120"/>
  <c r="AB120" s="1"/>
  <c r="AK120"/>
  <c r="AL120" s="1"/>
  <c r="AU120"/>
  <c r="AV120" s="1"/>
  <c r="BE120"/>
  <c r="BF120" s="1"/>
  <c r="BO120"/>
  <c r="BP120" s="1"/>
  <c r="BY120"/>
  <c r="BZ120" s="1"/>
  <c r="CI120"/>
  <c r="CJ120" s="1"/>
  <c r="CS120"/>
  <c r="CT120" s="1"/>
  <c r="DC120"/>
  <c r="DD120" s="1"/>
  <c r="DM120"/>
  <c r="DN120" s="1"/>
  <c r="DW120"/>
  <c r="DX120" s="1"/>
  <c r="EG120"/>
  <c r="EH120" s="1"/>
  <c r="EQ120"/>
  <c r="ER120" s="1"/>
  <c r="FA120"/>
  <c r="FB120" s="1"/>
  <c r="FK120"/>
  <c r="FL120" s="1"/>
  <c r="FU120"/>
  <c r="FV120" s="1"/>
  <c r="GO120"/>
  <c r="GP120" s="1"/>
  <c r="GY120"/>
  <c r="GZ120" s="1"/>
  <c r="HI120"/>
  <c r="HJ120" s="1"/>
  <c r="HS120"/>
  <c r="HT120" s="1"/>
  <c r="IC120"/>
  <c r="ID120" s="1"/>
  <c r="IM120"/>
  <c r="IN120" s="1"/>
  <c r="IW120"/>
  <c r="IX120" s="1"/>
  <c r="JQ120"/>
  <c r="JR120" s="1"/>
  <c r="KA120"/>
  <c r="KB120" s="1"/>
  <c r="KK120"/>
  <c r="KL120" s="1"/>
  <c r="KU120"/>
  <c r="KV120" s="1"/>
  <c r="G122"/>
  <c r="H122" s="1"/>
  <c r="I122" s="1"/>
  <c r="K122" s="1"/>
  <c r="Q122"/>
  <c r="R122" s="1"/>
  <c r="AA122"/>
  <c r="AB122" s="1"/>
  <c r="AC122" s="1"/>
  <c r="AE122" s="1"/>
  <c r="AK122"/>
  <c r="AL122" s="1"/>
  <c r="AM122" s="1"/>
  <c r="AU122"/>
  <c r="AV122" s="1"/>
  <c r="AW122" s="1"/>
  <c r="AY122" s="1"/>
  <c r="BE122"/>
  <c r="BF122" s="1"/>
  <c r="BO122"/>
  <c r="BP122" s="1"/>
  <c r="BY122"/>
  <c r="BZ122" s="1"/>
  <c r="CA122" s="1"/>
  <c r="CC122" s="1"/>
  <c r="CI122"/>
  <c r="CJ122" s="1"/>
  <c r="CS122"/>
  <c r="CT122" s="1"/>
  <c r="DC122"/>
  <c r="DD122" s="1"/>
  <c r="DE122" s="1"/>
  <c r="DG122" s="1"/>
  <c r="DM122"/>
  <c r="DN122" s="1"/>
  <c r="DW122"/>
  <c r="DX122" s="1"/>
  <c r="EG122"/>
  <c r="EH122" s="1"/>
  <c r="EQ122"/>
  <c r="ER122" s="1"/>
  <c r="FA122"/>
  <c r="FB122" s="1"/>
  <c r="FC122" s="1"/>
  <c r="FE122" s="1"/>
  <c r="FK122"/>
  <c r="FL122" s="1"/>
  <c r="FU122"/>
  <c r="FV122" s="1"/>
  <c r="FW122" s="1"/>
  <c r="FY122" s="1"/>
  <c r="GE122"/>
  <c r="GF122" s="1"/>
  <c r="GO122"/>
  <c r="GP122" s="1"/>
  <c r="GY122"/>
  <c r="GZ122" s="1"/>
  <c r="HA122" s="1"/>
  <c r="HC122" s="1"/>
  <c r="HI122"/>
  <c r="HJ122" s="1"/>
  <c r="HK122" s="1"/>
  <c r="HM122" s="1"/>
  <c r="HS122"/>
  <c r="HT122" s="1"/>
  <c r="IC122"/>
  <c r="ID122" s="1"/>
  <c r="IM122"/>
  <c r="IN122" s="1"/>
  <c r="IO122" s="1"/>
  <c r="IQ122" s="1"/>
  <c r="IW122"/>
  <c r="IX122" s="1"/>
  <c r="JG122"/>
  <c r="JH122" s="1"/>
  <c r="JQ122"/>
  <c r="JR122" s="1"/>
  <c r="JS122" s="1"/>
  <c r="JU122" s="1"/>
  <c r="KA122"/>
  <c r="KB122" s="1"/>
  <c r="KK122"/>
  <c r="KL122" s="1"/>
  <c r="KM122" s="1"/>
  <c r="KO122" s="1"/>
  <c r="KU122"/>
  <c r="KV122" s="1"/>
  <c r="G124"/>
  <c r="H124" s="1"/>
  <c r="I124" s="1"/>
  <c r="K124" s="1"/>
  <c r="Q124"/>
  <c r="R124" s="1"/>
  <c r="AA124"/>
  <c r="AB124" s="1"/>
  <c r="AK124"/>
  <c r="AL124" s="1"/>
  <c r="AU124"/>
  <c r="AV124" s="1"/>
  <c r="BE124"/>
  <c r="BF124" s="1"/>
  <c r="BO124"/>
  <c r="BP124" s="1"/>
  <c r="BY124"/>
  <c r="BZ124" s="1"/>
  <c r="CI124"/>
  <c r="CJ124" s="1"/>
  <c r="CS124"/>
  <c r="CT124" s="1"/>
  <c r="DC124"/>
  <c r="DD124" s="1"/>
  <c r="DM124"/>
  <c r="DN124" s="1"/>
  <c r="DO124" s="1"/>
  <c r="DQ124" s="1"/>
  <c r="DW124"/>
  <c r="DX124" s="1"/>
  <c r="EG124"/>
  <c r="EH124" s="1"/>
  <c r="EQ124"/>
  <c r="ER124" s="1"/>
  <c r="LD125"/>
  <c r="J129"/>
  <c r="T129"/>
  <c r="AD129"/>
  <c r="AN129"/>
  <c r="AX129"/>
  <c r="BH129"/>
  <c r="BR129"/>
  <c r="CB129"/>
  <c r="CL129"/>
  <c r="CV129"/>
  <c r="DF129"/>
  <c r="DP129"/>
  <c r="DQ129" s="1"/>
  <c r="DZ129"/>
  <c r="EJ129"/>
  <c r="ET129"/>
  <c r="FD129"/>
  <c r="FN129"/>
  <c r="FX129"/>
  <c r="GH129"/>
  <c r="GR129"/>
  <c r="HB129"/>
  <c r="HL129"/>
  <c r="HV129"/>
  <c r="IF129"/>
  <c r="IP129"/>
  <c r="IZ129"/>
  <c r="JJ129"/>
  <c r="JT129"/>
  <c r="KD129"/>
  <c r="KN129"/>
  <c r="KX129"/>
  <c r="KY129" s="1"/>
  <c r="G130"/>
  <c r="H130" s="1"/>
  <c r="I130"/>
  <c r="Q130"/>
  <c r="R130" s="1"/>
  <c r="AA130"/>
  <c r="AB130" s="1"/>
  <c r="AK130"/>
  <c r="AL130" s="1"/>
  <c r="AU130"/>
  <c r="AV130" s="1"/>
  <c r="BE130"/>
  <c r="BF130" s="1"/>
  <c r="BO130"/>
  <c r="BP130" s="1"/>
  <c r="BY130"/>
  <c r="BZ130" s="1"/>
  <c r="CI130"/>
  <c r="CJ130" s="1"/>
  <c r="CS130"/>
  <c r="CT130" s="1"/>
  <c r="DC130"/>
  <c r="DD130" s="1"/>
  <c r="DM130"/>
  <c r="DN130" s="1"/>
  <c r="DW130"/>
  <c r="DX130" s="1"/>
  <c r="EG130"/>
  <c r="EH130" s="1"/>
  <c r="EQ130"/>
  <c r="ER130" s="1"/>
  <c r="FA130"/>
  <c r="FB130" s="1"/>
  <c r="FK130"/>
  <c r="FL130" s="1"/>
  <c r="FU130"/>
  <c r="FV130" s="1"/>
  <c r="GE130"/>
  <c r="GF130" s="1"/>
  <c r="GO130"/>
  <c r="GP130" s="1"/>
  <c r="GY130"/>
  <c r="GZ130" s="1"/>
  <c r="HI130"/>
  <c r="HJ130" s="1"/>
  <c r="HS130"/>
  <c r="HT130" s="1"/>
  <c r="IC130"/>
  <c r="ID130" s="1"/>
  <c r="IM130"/>
  <c r="IN130" s="1"/>
  <c r="IW130"/>
  <c r="IX130" s="1"/>
  <c r="JG130"/>
  <c r="JH130" s="1"/>
  <c r="JQ130"/>
  <c r="JR130" s="1"/>
  <c r="KA130"/>
  <c r="KB130" s="1"/>
  <c r="KK130"/>
  <c r="KL130" s="1"/>
  <c r="KU130"/>
  <c r="KV130" s="1"/>
  <c r="J131"/>
  <c r="T131"/>
  <c r="U131" s="1"/>
  <c r="AD131"/>
  <c r="AE131" s="1"/>
  <c r="AN131"/>
  <c r="AO131" s="1"/>
  <c r="AX131"/>
  <c r="BH131"/>
  <c r="BI131" s="1"/>
  <c r="BR131"/>
  <c r="BS131" s="1"/>
  <c r="CB131"/>
  <c r="CC131" s="1"/>
  <c r="CL131"/>
  <c r="CM131" s="1"/>
  <c r="CV131"/>
  <c r="DF131"/>
  <c r="DG131" s="1"/>
  <c r="DP131"/>
  <c r="DQ131" s="1"/>
  <c r="DZ131"/>
  <c r="EJ131"/>
  <c r="EK131" s="1"/>
  <c r="ET131"/>
  <c r="EU131" s="1"/>
  <c r="FD131"/>
  <c r="FN131"/>
  <c r="FO131" s="1"/>
  <c r="FX131"/>
  <c r="FY131" s="1"/>
  <c r="GH131"/>
  <c r="GR131"/>
  <c r="HB131"/>
  <c r="HC131" s="1"/>
  <c r="HL131"/>
  <c r="HV131"/>
  <c r="HW131" s="1"/>
  <c r="IF131"/>
  <c r="IP131"/>
  <c r="IQ131" s="1"/>
  <c r="IZ131"/>
  <c r="JA131" s="1"/>
  <c r="JJ131"/>
  <c r="JK131" s="1"/>
  <c r="JT131"/>
  <c r="KN131"/>
  <c r="KO131" s="1"/>
  <c r="G132"/>
  <c r="H132" s="1"/>
  <c r="I132" s="1"/>
  <c r="Q132"/>
  <c r="R132" s="1"/>
  <c r="S132" s="1"/>
  <c r="AA132"/>
  <c r="AB132" s="1"/>
  <c r="AK132"/>
  <c r="AL132" s="1"/>
  <c r="AM132" s="1"/>
  <c r="AU132"/>
  <c r="AV132" s="1"/>
  <c r="AW132" s="1"/>
  <c r="BE132"/>
  <c r="BF132" s="1"/>
  <c r="BO132"/>
  <c r="BP132" s="1"/>
  <c r="BQ132" s="1"/>
  <c r="BY132"/>
  <c r="BZ132" s="1"/>
  <c r="CI132"/>
  <c r="CJ132" s="1"/>
  <c r="CK132" s="1"/>
  <c r="CS132"/>
  <c r="CT132" s="1"/>
  <c r="CU132" s="1"/>
  <c r="DC132"/>
  <c r="DD132" s="1"/>
  <c r="DM132"/>
  <c r="DN132" s="1"/>
  <c r="DW132"/>
  <c r="DX132" s="1"/>
  <c r="DY132" s="1"/>
  <c r="EG132"/>
  <c r="EH132" s="1"/>
  <c r="EI132" s="1"/>
  <c r="EQ132"/>
  <c r="ER132" s="1"/>
  <c r="FA132"/>
  <c r="FB132" s="1"/>
  <c r="FC132" s="1"/>
  <c r="FK132"/>
  <c r="FL132" s="1"/>
  <c r="FM132" s="1"/>
  <c r="FU132"/>
  <c r="FV132" s="1"/>
  <c r="FW132" s="1"/>
  <c r="GE132"/>
  <c r="GF132" s="1"/>
  <c r="GG132" s="1"/>
  <c r="GO132"/>
  <c r="GP132" s="1"/>
  <c r="GQ132" s="1"/>
  <c r="GY132"/>
  <c r="GZ132" s="1"/>
  <c r="HA132" s="1"/>
  <c r="HI132"/>
  <c r="HJ132" s="1"/>
  <c r="HK132" s="1"/>
  <c r="HS132"/>
  <c r="HT132" s="1"/>
  <c r="HU132" s="1"/>
  <c r="IC132"/>
  <c r="ID132" s="1"/>
  <c r="IE132" s="1"/>
  <c r="IM132"/>
  <c r="IN132" s="1"/>
  <c r="IO132" s="1"/>
  <c r="IW132"/>
  <c r="IX132" s="1"/>
  <c r="IY132" s="1"/>
  <c r="JG132"/>
  <c r="JH132" s="1"/>
  <c r="JQ132"/>
  <c r="JR132" s="1"/>
  <c r="JS132" s="1"/>
  <c r="KA132"/>
  <c r="KB132" s="1"/>
  <c r="KK132"/>
  <c r="KL132" s="1"/>
  <c r="KU132"/>
  <c r="KV132" s="1"/>
  <c r="T133"/>
  <c r="U133" s="1"/>
  <c r="AN133"/>
  <c r="AO133" s="1"/>
  <c r="BH133"/>
  <c r="BI133" s="1"/>
  <c r="CB133"/>
  <c r="CC133" s="1"/>
  <c r="CV133"/>
  <c r="CW133" s="1"/>
  <c r="DP133"/>
  <c r="DQ133" s="1"/>
  <c r="EJ133"/>
  <c r="EK133" s="1"/>
  <c r="FD133"/>
  <c r="FE133" s="1"/>
  <c r="FX133"/>
  <c r="FY133" s="1"/>
  <c r="GR133"/>
  <c r="GS133" s="1"/>
  <c r="HL133"/>
  <c r="HM133" s="1"/>
  <c r="IF133"/>
  <c r="IG133" s="1"/>
  <c r="IZ133"/>
  <c r="JA133" s="1"/>
  <c r="JT133"/>
  <c r="JU133" s="1"/>
  <c r="AO134"/>
  <c r="BI134"/>
  <c r="CW134"/>
  <c r="DQ134"/>
  <c r="FE134"/>
  <c r="FY134"/>
  <c r="GS134"/>
  <c r="HM134"/>
  <c r="DQ136"/>
  <c r="EK136"/>
  <c r="FE136"/>
  <c r="FY136"/>
  <c r="GS136"/>
  <c r="HM136"/>
  <c r="IG136"/>
  <c r="JA136"/>
  <c r="JU136"/>
  <c r="KO136"/>
  <c r="DQ138"/>
  <c r="U141"/>
  <c r="AO141"/>
  <c r="CC141"/>
  <c r="CW141"/>
  <c r="DQ141"/>
  <c r="EK141"/>
  <c r="G147"/>
  <c r="H147" s="1"/>
  <c r="I147" s="1"/>
  <c r="G153"/>
  <c r="H153" s="1"/>
  <c r="I153" s="1"/>
  <c r="G151"/>
  <c r="H151" s="1"/>
  <c r="I151" s="1"/>
  <c r="G149"/>
  <c r="H149" s="1"/>
  <c r="G143"/>
  <c r="H143" s="1"/>
  <c r="I143" s="1"/>
  <c r="G141"/>
  <c r="H141" s="1"/>
  <c r="G139"/>
  <c r="H139" s="1"/>
  <c r="J154"/>
  <c r="J153"/>
  <c r="J151"/>
  <c r="J149"/>
  <c r="J152"/>
  <c r="J150"/>
  <c r="J148"/>
  <c r="J145"/>
  <c r="J147"/>
  <c r="J144"/>
  <c r="J142"/>
  <c r="J140"/>
  <c r="J138"/>
  <c r="J135"/>
  <c r="J143"/>
  <c r="J141"/>
  <c r="K141" s="1"/>
  <c r="J139"/>
  <c r="J136"/>
  <c r="K136" s="1"/>
  <c r="J134"/>
  <c r="AA147"/>
  <c r="AB147" s="1"/>
  <c r="AC147" s="1"/>
  <c r="AA153"/>
  <c r="AB153" s="1"/>
  <c r="AA151"/>
  <c r="AB151" s="1"/>
  <c r="AC151" s="1"/>
  <c r="AA149"/>
  <c r="AB149" s="1"/>
  <c r="AA143"/>
  <c r="AB143" s="1"/>
  <c r="AA141"/>
  <c r="AB141" s="1"/>
  <c r="AA139"/>
  <c r="AB139" s="1"/>
  <c r="AD154"/>
  <c r="AD153"/>
  <c r="AE153" s="1"/>
  <c r="AD151"/>
  <c r="AD149"/>
  <c r="AD152"/>
  <c r="AD150"/>
  <c r="AD148"/>
  <c r="AD145"/>
  <c r="AD147"/>
  <c r="AD144"/>
  <c r="AE144" s="1"/>
  <c r="AD142"/>
  <c r="AE142" s="1"/>
  <c r="AD140"/>
  <c r="AE140" s="1"/>
  <c r="AD138"/>
  <c r="AD135"/>
  <c r="AE135" s="1"/>
  <c r="AD143"/>
  <c r="AD141"/>
  <c r="AE141" s="1"/>
  <c r="AD139"/>
  <c r="AD136"/>
  <c r="AE136" s="1"/>
  <c r="AD134"/>
  <c r="AU147"/>
  <c r="AV147" s="1"/>
  <c r="AW147" s="1"/>
  <c r="AU153"/>
  <c r="AV153" s="1"/>
  <c r="AU151"/>
  <c r="AV151" s="1"/>
  <c r="AW151" s="1"/>
  <c r="AU149"/>
  <c r="AV149" s="1"/>
  <c r="AU143"/>
  <c r="AV143" s="1"/>
  <c r="AU141"/>
  <c r="AV141" s="1"/>
  <c r="AU139"/>
  <c r="AV139" s="1"/>
  <c r="AX154"/>
  <c r="AX153"/>
  <c r="AY153" s="1"/>
  <c r="AX151"/>
  <c r="AX149"/>
  <c r="AX152"/>
  <c r="AX150"/>
  <c r="AX148"/>
  <c r="AX145"/>
  <c r="AX147"/>
  <c r="AX144"/>
  <c r="AY144" s="1"/>
  <c r="AX142"/>
  <c r="AX140"/>
  <c r="AX138"/>
  <c r="AX135"/>
  <c r="AY135" s="1"/>
  <c r="AX143"/>
  <c r="AX141"/>
  <c r="AY141" s="1"/>
  <c r="AX139"/>
  <c r="AX136"/>
  <c r="AY136" s="1"/>
  <c r="AX134"/>
  <c r="BO147"/>
  <c r="BP147" s="1"/>
  <c r="BQ147" s="1"/>
  <c r="BO153"/>
  <c r="BP153" s="1"/>
  <c r="BO151"/>
  <c r="BP151" s="1"/>
  <c r="BO149"/>
  <c r="BP149" s="1"/>
  <c r="BO143"/>
  <c r="BP143" s="1"/>
  <c r="BO141"/>
  <c r="BP141" s="1"/>
  <c r="BO139"/>
  <c r="BP139" s="1"/>
  <c r="BR154"/>
  <c r="BR153"/>
  <c r="BS153" s="1"/>
  <c r="BR151"/>
  <c r="BS151" s="1"/>
  <c r="BR149"/>
  <c r="BS149" s="1"/>
  <c r="BR152"/>
  <c r="BR150"/>
  <c r="BR148"/>
  <c r="BR145"/>
  <c r="BS145" s="1"/>
  <c r="BR147"/>
  <c r="BR144"/>
  <c r="BS144" s="1"/>
  <c r="BR142"/>
  <c r="BR140"/>
  <c r="BS140" s="1"/>
  <c r="BR138"/>
  <c r="BR135"/>
  <c r="BS135" s="1"/>
  <c r="BR143"/>
  <c r="BR141"/>
  <c r="BS141" s="1"/>
  <c r="BR139"/>
  <c r="BR136"/>
  <c r="BS136" s="1"/>
  <c r="BR134"/>
  <c r="CI147"/>
  <c r="CJ147" s="1"/>
  <c r="CK147" s="1"/>
  <c r="CI153"/>
  <c r="CJ153" s="1"/>
  <c r="CI151"/>
  <c r="CJ151" s="1"/>
  <c r="CI149"/>
  <c r="CJ149" s="1"/>
  <c r="CI143"/>
  <c r="CJ143" s="1"/>
  <c r="CK143" s="1"/>
  <c r="CI141"/>
  <c r="CJ141" s="1"/>
  <c r="CI139"/>
  <c r="CJ139" s="1"/>
  <c r="CL154"/>
  <c r="CL153"/>
  <c r="CM153" s="1"/>
  <c r="CL151"/>
  <c r="CM151" s="1"/>
  <c r="CL149"/>
  <c r="CL152"/>
  <c r="CL150"/>
  <c r="CL148"/>
  <c r="CL145"/>
  <c r="CM145" s="1"/>
  <c r="CL147"/>
  <c r="CL144"/>
  <c r="CM144" s="1"/>
  <c r="CL142"/>
  <c r="CM142" s="1"/>
  <c r="CL140"/>
  <c r="CM140" s="1"/>
  <c r="CL138"/>
  <c r="CL135"/>
  <c r="CM135" s="1"/>
  <c r="CL143"/>
  <c r="CL141"/>
  <c r="CM141" s="1"/>
  <c r="CL139"/>
  <c r="CL136"/>
  <c r="CM136" s="1"/>
  <c r="CL134"/>
  <c r="DC147"/>
  <c r="DD147" s="1"/>
  <c r="DE147" s="1"/>
  <c r="DC153"/>
  <c r="DD153" s="1"/>
  <c r="DC151"/>
  <c r="DD151" s="1"/>
  <c r="DE151" s="1"/>
  <c r="DC149"/>
  <c r="DD149" s="1"/>
  <c r="DC143"/>
  <c r="DD143" s="1"/>
  <c r="DE143" s="1"/>
  <c r="DC141"/>
  <c r="DD141" s="1"/>
  <c r="DC139"/>
  <c r="DD139" s="1"/>
  <c r="DC136"/>
  <c r="DD136" s="1"/>
  <c r="DC144"/>
  <c r="DD144" s="1"/>
  <c r="DF154"/>
  <c r="DF153"/>
  <c r="DG153" s="1"/>
  <c r="DF151"/>
  <c r="DF149"/>
  <c r="DF152"/>
  <c r="DF150"/>
  <c r="DF148"/>
  <c r="DF145"/>
  <c r="DF147"/>
  <c r="DF144"/>
  <c r="DG144" s="1"/>
  <c r="DF142"/>
  <c r="DG142" s="1"/>
  <c r="DF140"/>
  <c r="DG140" s="1"/>
  <c r="DF138"/>
  <c r="DF135"/>
  <c r="DG135" s="1"/>
  <c r="DF143"/>
  <c r="DF141"/>
  <c r="DG141" s="1"/>
  <c r="DF139"/>
  <c r="DF136"/>
  <c r="DG136" s="1"/>
  <c r="DF134"/>
  <c r="DW147"/>
  <c r="DX147" s="1"/>
  <c r="DY147" s="1"/>
  <c r="DW153"/>
  <c r="DX153" s="1"/>
  <c r="DW151"/>
  <c r="DX151" s="1"/>
  <c r="DW149"/>
  <c r="DX149" s="1"/>
  <c r="DW143"/>
  <c r="DX143" s="1"/>
  <c r="DW141"/>
  <c r="DX141" s="1"/>
  <c r="DW139"/>
  <c r="DX139" s="1"/>
  <c r="DW136"/>
  <c r="DX136" s="1"/>
  <c r="DW144"/>
  <c r="DX144" s="1"/>
  <c r="DZ154"/>
  <c r="DZ153"/>
  <c r="EA153" s="1"/>
  <c r="DZ151"/>
  <c r="EA151" s="1"/>
  <c r="DZ149"/>
  <c r="DZ152"/>
  <c r="DZ150"/>
  <c r="DZ148"/>
  <c r="DZ145"/>
  <c r="DZ147"/>
  <c r="DZ144"/>
  <c r="EA144" s="1"/>
  <c r="DZ142"/>
  <c r="DZ140"/>
  <c r="DZ138"/>
  <c r="DZ135"/>
  <c r="EA135" s="1"/>
  <c r="DZ143"/>
  <c r="DZ141"/>
  <c r="EA141" s="1"/>
  <c r="DZ139"/>
  <c r="DZ136"/>
  <c r="EA136" s="1"/>
  <c r="DZ134"/>
  <c r="EQ147"/>
  <c r="ER147" s="1"/>
  <c r="ES147" s="1"/>
  <c r="EQ153"/>
  <c r="ER153" s="1"/>
  <c r="EQ151"/>
  <c r="ER151" s="1"/>
  <c r="EQ149"/>
  <c r="ER149" s="1"/>
  <c r="EQ143"/>
  <c r="ER143" s="1"/>
  <c r="ES143" s="1"/>
  <c r="EQ141"/>
  <c r="ER141" s="1"/>
  <c r="EQ139"/>
  <c r="ER139" s="1"/>
  <c r="EQ136"/>
  <c r="ER136" s="1"/>
  <c r="EQ144"/>
  <c r="ER144" s="1"/>
  <c r="ET154"/>
  <c r="ET153"/>
  <c r="EU153" s="1"/>
  <c r="ET151"/>
  <c r="EU151" s="1"/>
  <c r="ET149"/>
  <c r="ET152"/>
  <c r="ET150"/>
  <c r="ET148"/>
  <c r="ET145"/>
  <c r="ET147"/>
  <c r="ET144"/>
  <c r="EU144" s="1"/>
  <c r="ET142"/>
  <c r="ET140"/>
  <c r="EU140" s="1"/>
  <c r="ET138"/>
  <c r="ET135"/>
  <c r="EU135" s="1"/>
  <c r="ET143"/>
  <c r="ET141"/>
  <c r="ET139"/>
  <c r="ET136"/>
  <c r="EU136" s="1"/>
  <c r="ET134"/>
  <c r="FK147"/>
  <c r="FL147" s="1"/>
  <c r="FM147" s="1"/>
  <c r="FK153"/>
  <c r="FL153" s="1"/>
  <c r="FK151"/>
  <c r="FL151" s="1"/>
  <c r="FK149"/>
  <c r="FL149" s="1"/>
  <c r="FK143"/>
  <c r="FL143" s="1"/>
  <c r="FK141"/>
  <c r="FL141" s="1"/>
  <c r="FK139"/>
  <c r="FL139" s="1"/>
  <c r="FK136"/>
  <c r="FL136" s="1"/>
  <c r="FK144"/>
  <c r="FL144" s="1"/>
  <c r="FN154"/>
  <c r="FN153"/>
  <c r="FO153" s="1"/>
  <c r="FN151"/>
  <c r="FO151" s="1"/>
  <c r="FN149"/>
  <c r="FN152"/>
  <c r="FN150"/>
  <c r="FN148"/>
  <c r="FN145"/>
  <c r="FN147"/>
  <c r="FN144"/>
  <c r="FO144" s="1"/>
  <c r="FN142"/>
  <c r="FN140"/>
  <c r="FO140" s="1"/>
  <c r="FN138"/>
  <c r="FN135"/>
  <c r="FO135" s="1"/>
  <c r="FN143"/>
  <c r="FN141"/>
  <c r="FN139"/>
  <c r="FN136"/>
  <c r="FO136" s="1"/>
  <c r="FN134"/>
  <c r="GE147"/>
  <c r="GF147" s="1"/>
  <c r="GG147" s="1"/>
  <c r="GE144"/>
  <c r="GF144" s="1"/>
  <c r="GE153"/>
  <c r="GF153" s="1"/>
  <c r="GE151"/>
  <c r="GF151" s="1"/>
  <c r="GE149"/>
  <c r="GF149" s="1"/>
  <c r="GE143"/>
  <c r="GF143" s="1"/>
  <c r="GE141"/>
  <c r="GF141" s="1"/>
  <c r="GE139"/>
  <c r="GF139" s="1"/>
  <c r="GE136"/>
  <c r="GF136" s="1"/>
  <c r="GE135"/>
  <c r="GF135" s="1"/>
  <c r="GH154"/>
  <c r="GH153"/>
  <c r="GI153" s="1"/>
  <c r="GH151"/>
  <c r="GI151" s="1"/>
  <c r="GH149"/>
  <c r="GH152"/>
  <c r="GH150"/>
  <c r="GH148"/>
  <c r="GH145"/>
  <c r="GH147"/>
  <c r="GH144"/>
  <c r="GH142"/>
  <c r="GH140"/>
  <c r="GH138"/>
  <c r="GH135"/>
  <c r="GH143"/>
  <c r="GH141"/>
  <c r="GH139"/>
  <c r="GH136"/>
  <c r="GI136" s="1"/>
  <c r="GH134"/>
  <c r="GY147"/>
  <c r="GZ147" s="1"/>
  <c r="HA147" s="1"/>
  <c r="GY144"/>
  <c r="GZ144" s="1"/>
  <c r="GY153"/>
  <c r="GZ153" s="1"/>
  <c r="GY151"/>
  <c r="GZ151" s="1"/>
  <c r="HA151" s="1"/>
  <c r="GY149"/>
  <c r="GZ149" s="1"/>
  <c r="GY143"/>
  <c r="GZ143" s="1"/>
  <c r="HA143" s="1"/>
  <c r="GY141"/>
  <c r="GZ141" s="1"/>
  <c r="GY139"/>
  <c r="GZ139" s="1"/>
  <c r="GY136"/>
  <c r="GZ136" s="1"/>
  <c r="GY135"/>
  <c r="GZ135" s="1"/>
  <c r="HB154"/>
  <c r="HB153"/>
  <c r="HC153" s="1"/>
  <c r="HB151"/>
  <c r="HB149"/>
  <c r="HB152"/>
  <c r="HB150"/>
  <c r="HB148"/>
  <c r="HB145"/>
  <c r="HB147"/>
  <c r="HB144"/>
  <c r="HB142"/>
  <c r="HB140"/>
  <c r="HC140" s="1"/>
  <c r="HB138"/>
  <c r="HB135"/>
  <c r="HB143"/>
  <c r="HB141"/>
  <c r="HB139"/>
  <c r="HB136"/>
  <c r="HC136" s="1"/>
  <c r="HB134"/>
  <c r="HS147"/>
  <c r="HT147" s="1"/>
  <c r="HU147" s="1"/>
  <c r="HS144"/>
  <c r="HT144" s="1"/>
  <c r="HS153"/>
  <c r="HT153" s="1"/>
  <c r="HS151"/>
  <c r="HT151" s="1"/>
  <c r="HS149"/>
  <c r="HT149" s="1"/>
  <c r="HS143"/>
  <c r="HT143" s="1"/>
  <c r="HU143" s="1"/>
  <c r="HS141"/>
  <c r="HT141" s="1"/>
  <c r="HS139"/>
  <c r="HT139" s="1"/>
  <c r="HS136"/>
  <c r="HT136" s="1"/>
  <c r="HS135"/>
  <c r="HT135" s="1"/>
  <c r="HV154"/>
  <c r="HV153"/>
  <c r="HW153" s="1"/>
  <c r="HV151"/>
  <c r="HW151" s="1"/>
  <c r="HV149"/>
  <c r="HV152"/>
  <c r="HV150"/>
  <c r="HV148"/>
  <c r="HV145"/>
  <c r="HV147"/>
  <c r="HV144"/>
  <c r="HV142"/>
  <c r="HV140"/>
  <c r="HW140" s="1"/>
  <c r="HV138"/>
  <c r="HV135"/>
  <c r="HV143"/>
  <c r="HV141"/>
  <c r="HV139"/>
  <c r="HV136"/>
  <c r="HW136" s="1"/>
  <c r="HV134"/>
  <c r="IM147"/>
  <c r="IN147" s="1"/>
  <c r="IO147" s="1"/>
  <c r="IM144"/>
  <c r="IN144" s="1"/>
  <c r="IM153"/>
  <c r="IN153" s="1"/>
  <c r="IM151"/>
  <c r="IN151" s="1"/>
  <c r="IO151" s="1"/>
  <c r="IM149"/>
  <c r="IN149" s="1"/>
  <c r="IM143"/>
  <c r="IN143" s="1"/>
  <c r="IM141"/>
  <c r="IN141" s="1"/>
  <c r="IM139"/>
  <c r="IN139" s="1"/>
  <c r="IM136"/>
  <c r="IN136" s="1"/>
  <c r="IM134"/>
  <c r="IN134" s="1"/>
  <c r="IM135"/>
  <c r="IN135" s="1"/>
  <c r="IP154"/>
  <c r="IP153"/>
  <c r="IQ153" s="1"/>
  <c r="IP151"/>
  <c r="IP149"/>
  <c r="IP152"/>
  <c r="IP150"/>
  <c r="IP148"/>
  <c r="IP145"/>
  <c r="IP147"/>
  <c r="IP144"/>
  <c r="IP142"/>
  <c r="IP140"/>
  <c r="IQ140" s="1"/>
  <c r="IP138"/>
  <c r="IP135"/>
  <c r="IP143"/>
  <c r="IP141"/>
  <c r="IP139"/>
  <c r="IP136"/>
  <c r="IQ136" s="1"/>
  <c r="IP134"/>
  <c r="JG147"/>
  <c r="JH147" s="1"/>
  <c r="JI147" s="1"/>
  <c r="JG144"/>
  <c r="JH144" s="1"/>
  <c r="JG153"/>
  <c r="JH153" s="1"/>
  <c r="JG151"/>
  <c r="JH151" s="1"/>
  <c r="JG149"/>
  <c r="JH149" s="1"/>
  <c r="JG143"/>
  <c r="JH143" s="1"/>
  <c r="JG141"/>
  <c r="JH141" s="1"/>
  <c r="JG139"/>
  <c r="JH139" s="1"/>
  <c r="JG136"/>
  <c r="JH136" s="1"/>
  <c r="JG134"/>
  <c r="JH134" s="1"/>
  <c r="JG135"/>
  <c r="JH135" s="1"/>
  <c r="JJ154"/>
  <c r="JJ153"/>
  <c r="JK153" s="1"/>
  <c r="JJ151"/>
  <c r="JK151" s="1"/>
  <c r="JJ149"/>
  <c r="JJ152"/>
  <c r="JJ150"/>
  <c r="JJ148"/>
  <c r="JJ145"/>
  <c r="JJ147"/>
  <c r="JJ144"/>
  <c r="JJ142"/>
  <c r="JJ140"/>
  <c r="JK140" s="1"/>
  <c r="JJ138"/>
  <c r="JJ135"/>
  <c r="JJ143"/>
  <c r="JJ141"/>
  <c r="JJ139"/>
  <c r="JJ136"/>
  <c r="JK136" s="1"/>
  <c r="JJ134"/>
  <c r="KA147"/>
  <c r="KB147" s="1"/>
  <c r="KC147" s="1"/>
  <c r="KA144"/>
  <c r="KB144" s="1"/>
  <c r="KA153"/>
  <c r="KB153" s="1"/>
  <c r="KA151"/>
  <c r="KB151" s="1"/>
  <c r="KA149"/>
  <c r="KB149" s="1"/>
  <c r="KA143"/>
  <c r="KB143" s="1"/>
  <c r="KA141"/>
  <c r="KB141" s="1"/>
  <c r="KA139"/>
  <c r="KB139" s="1"/>
  <c r="KA136"/>
  <c r="KB136" s="1"/>
  <c r="KA134"/>
  <c r="KB134" s="1"/>
  <c r="KA135"/>
  <c r="KB135" s="1"/>
  <c r="KD154"/>
  <c r="KD153"/>
  <c r="KE153" s="1"/>
  <c r="KD151"/>
  <c r="KE151" s="1"/>
  <c r="KD149"/>
  <c r="KD152"/>
  <c r="KD150"/>
  <c r="KD148"/>
  <c r="KD145"/>
  <c r="KD147"/>
  <c r="KD144"/>
  <c r="KD142"/>
  <c r="KE142" s="1"/>
  <c r="KD140"/>
  <c r="KE140" s="1"/>
  <c r="KD138"/>
  <c r="KD135"/>
  <c r="KD133"/>
  <c r="KE133" s="1"/>
  <c r="KD143"/>
  <c r="KD141"/>
  <c r="KD139"/>
  <c r="KD136"/>
  <c r="KE136" s="1"/>
  <c r="KD134"/>
  <c r="KU147"/>
  <c r="KV147" s="1"/>
  <c r="KU144"/>
  <c r="KV144" s="1"/>
  <c r="KU153"/>
  <c r="KV153" s="1"/>
  <c r="KU151"/>
  <c r="KV151" s="1"/>
  <c r="KU149"/>
  <c r="KV149" s="1"/>
  <c r="KU143"/>
  <c r="KV143" s="1"/>
  <c r="KU141"/>
  <c r="KV141" s="1"/>
  <c r="KU139"/>
  <c r="KV139" s="1"/>
  <c r="KU136"/>
  <c r="KV136" s="1"/>
  <c r="KU134"/>
  <c r="KV134" s="1"/>
  <c r="KU135"/>
  <c r="KV135" s="1"/>
  <c r="KU133"/>
  <c r="KV133" s="1"/>
  <c r="KX154"/>
  <c r="KX153"/>
  <c r="KX151"/>
  <c r="KX149"/>
  <c r="KX152"/>
  <c r="KX150"/>
  <c r="KX148"/>
  <c r="KX145"/>
  <c r="KX147"/>
  <c r="KX144"/>
  <c r="KX142"/>
  <c r="KY142" s="1"/>
  <c r="KX140"/>
  <c r="KY140" s="1"/>
  <c r="KX138"/>
  <c r="KX135"/>
  <c r="KX133"/>
  <c r="KY133" s="1"/>
  <c r="KX143"/>
  <c r="KX141"/>
  <c r="KX139"/>
  <c r="KX136"/>
  <c r="KY136" s="1"/>
  <c r="KX134"/>
  <c r="LG141"/>
  <c r="G125"/>
  <c r="H125" s="1"/>
  <c r="Q125"/>
  <c r="R125" s="1"/>
  <c r="AA125"/>
  <c r="AB125" s="1"/>
  <c r="AK125"/>
  <c r="AL125" s="1"/>
  <c r="AU125"/>
  <c r="AV125" s="1"/>
  <c r="BE125"/>
  <c r="BF125" s="1"/>
  <c r="BO125"/>
  <c r="BP125" s="1"/>
  <c r="BY125"/>
  <c r="BZ125" s="1"/>
  <c r="CI125"/>
  <c r="CJ125" s="1"/>
  <c r="CS125"/>
  <c r="CT125" s="1"/>
  <c r="DC125"/>
  <c r="DD125" s="1"/>
  <c r="DM125"/>
  <c r="DN125" s="1"/>
  <c r="DW125"/>
  <c r="DX125" s="1"/>
  <c r="EG125"/>
  <c r="EH125" s="1"/>
  <c r="EQ125"/>
  <c r="ER125" s="1"/>
  <c r="FA125"/>
  <c r="FB125" s="1"/>
  <c r="FK125"/>
  <c r="FL125" s="1"/>
  <c r="S126"/>
  <c r="U126" s="1"/>
  <c r="LH126"/>
  <c r="G129"/>
  <c r="H129" s="1"/>
  <c r="Q129"/>
  <c r="R129" s="1"/>
  <c r="AA129"/>
  <c r="AB129" s="1"/>
  <c r="AC129" s="1"/>
  <c r="AK129"/>
  <c r="AL129" s="1"/>
  <c r="AU129"/>
  <c r="AV129" s="1"/>
  <c r="BE129"/>
  <c r="BF129" s="1"/>
  <c r="BO129"/>
  <c r="BP129" s="1"/>
  <c r="BY129"/>
  <c r="BZ129" s="1"/>
  <c r="CA129" s="1"/>
  <c r="CI129"/>
  <c r="CJ129" s="1"/>
  <c r="CS129"/>
  <c r="CT129" s="1"/>
  <c r="CU129" s="1"/>
  <c r="DC129"/>
  <c r="DD129" s="1"/>
  <c r="DM129"/>
  <c r="DN129" s="1"/>
  <c r="DW129"/>
  <c r="DX129" s="1"/>
  <c r="DY129" s="1"/>
  <c r="EG129"/>
  <c r="EH129" s="1"/>
  <c r="EQ129"/>
  <c r="ER129" s="1"/>
  <c r="ES129" s="1"/>
  <c r="FA129"/>
  <c r="FB129" s="1"/>
  <c r="FK129"/>
  <c r="FL129" s="1"/>
  <c r="FU129"/>
  <c r="FV129" s="1"/>
  <c r="FW129" s="1"/>
  <c r="GE129"/>
  <c r="GF129" s="1"/>
  <c r="GO129"/>
  <c r="GP129" s="1"/>
  <c r="GQ129" s="1"/>
  <c r="GY129"/>
  <c r="GZ129" s="1"/>
  <c r="HI129"/>
  <c r="HJ129" s="1"/>
  <c r="HS129"/>
  <c r="HT129" s="1"/>
  <c r="IC129"/>
  <c r="ID129" s="1"/>
  <c r="IM129"/>
  <c r="IN129" s="1"/>
  <c r="IW129"/>
  <c r="IX129" s="1"/>
  <c r="JG129"/>
  <c r="JH129" s="1"/>
  <c r="JQ129"/>
  <c r="JR129" s="1"/>
  <c r="JS129" s="1"/>
  <c r="KA129"/>
  <c r="KB129" s="1"/>
  <c r="KK129"/>
  <c r="KL129" s="1"/>
  <c r="KM129" s="1"/>
  <c r="KU129"/>
  <c r="KV129" s="1"/>
  <c r="KV127" s="1"/>
  <c r="J130"/>
  <c r="T130"/>
  <c r="U130" s="1"/>
  <c r="AD130"/>
  <c r="AE130" s="1"/>
  <c r="AN130"/>
  <c r="AO130" s="1"/>
  <c r="AX130"/>
  <c r="AY130" s="1"/>
  <c r="BH130"/>
  <c r="BI130" s="1"/>
  <c r="BR130"/>
  <c r="BS130" s="1"/>
  <c r="CB130"/>
  <c r="CC130" s="1"/>
  <c r="CL130"/>
  <c r="CM130" s="1"/>
  <c r="CV130"/>
  <c r="CW130" s="1"/>
  <c r="DF130"/>
  <c r="DG130" s="1"/>
  <c r="DP130"/>
  <c r="DQ130" s="1"/>
  <c r="DZ130"/>
  <c r="EA130" s="1"/>
  <c r="EJ130"/>
  <c r="EK130" s="1"/>
  <c r="ET130"/>
  <c r="EU130" s="1"/>
  <c r="FD130"/>
  <c r="FE130" s="1"/>
  <c r="FN130"/>
  <c r="FO130" s="1"/>
  <c r="FX130"/>
  <c r="FY130" s="1"/>
  <c r="GH130"/>
  <c r="GI130" s="1"/>
  <c r="GR130"/>
  <c r="GS130" s="1"/>
  <c r="HB130"/>
  <c r="HC130" s="1"/>
  <c r="HL130"/>
  <c r="HM130" s="1"/>
  <c r="HV130"/>
  <c r="HW130" s="1"/>
  <c r="IF130"/>
  <c r="IG130" s="1"/>
  <c r="IP130"/>
  <c r="IQ130" s="1"/>
  <c r="IZ130"/>
  <c r="JA130" s="1"/>
  <c r="JJ130"/>
  <c r="JK130" s="1"/>
  <c r="JT130"/>
  <c r="JU130" s="1"/>
  <c r="KD130"/>
  <c r="KE130" s="1"/>
  <c r="KN130"/>
  <c r="KO130" s="1"/>
  <c r="KX130"/>
  <c r="KY130" s="1"/>
  <c r="G131"/>
  <c r="H131" s="1"/>
  <c r="I131" s="1"/>
  <c r="K131" s="1"/>
  <c r="Q131"/>
  <c r="R131" s="1"/>
  <c r="AA131"/>
  <c r="AB131" s="1"/>
  <c r="AK131"/>
  <c r="AL131" s="1"/>
  <c r="AU131"/>
  <c r="AV131" s="1"/>
  <c r="AW131" s="1"/>
  <c r="BE131"/>
  <c r="BF131" s="1"/>
  <c r="BO131"/>
  <c r="BP131" s="1"/>
  <c r="BY131"/>
  <c r="BZ131" s="1"/>
  <c r="CI131"/>
  <c r="CJ131" s="1"/>
  <c r="CS131"/>
  <c r="CT131" s="1"/>
  <c r="CU131" s="1"/>
  <c r="DC131"/>
  <c r="DD131" s="1"/>
  <c r="DM131"/>
  <c r="DN131" s="1"/>
  <c r="DW131"/>
  <c r="DX131" s="1"/>
  <c r="DY131" s="1"/>
  <c r="EG131"/>
  <c r="EH131" s="1"/>
  <c r="EQ131"/>
  <c r="ER131" s="1"/>
  <c r="FA131"/>
  <c r="FB131" s="1"/>
  <c r="FC131" s="1"/>
  <c r="FK131"/>
  <c r="FL131" s="1"/>
  <c r="FU131"/>
  <c r="FV131" s="1"/>
  <c r="GE131"/>
  <c r="GF131" s="1"/>
  <c r="GG131" s="1"/>
  <c r="GO131"/>
  <c r="GP131" s="1"/>
  <c r="GQ131" s="1"/>
  <c r="GY131"/>
  <c r="GZ131" s="1"/>
  <c r="HI131"/>
  <c r="HJ131" s="1"/>
  <c r="HK131" s="1"/>
  <c r="HS131"/>
  <c r="HT131" s="1"/>
  <c r="IC131"/>
  <c r="ID131" s="1"/>
  <c r="IE131" s="1"/>
  <c r="IM131"/>
  <c r="IN131" s="1"/>
  <c r="IW131"/>
  <c r="IX131" s="1"/>
  <c r="JG131"/>
  <c r="JH131" s="1"/>
  <c r="JQ131"/>
  <c r="JR131" s="1"/>
  <c r="JS131" s="1"/>
  <c r="KA131"/>
  <c r="KB131" s="1"/>
  <c r="KK131"/>
  <c r="KL131" s="1"/>
  <c r="KU131"/>
  <c r="KV131" s="1"/>
  <c r="J132"/>
  <c r="T132"/>
  <c r="AD132"/>
  <c r="AE132" s="1"/>
  <c r="AN132"/>
  <c r="AX132"/>
  <c r="BH132"/>
  <c r="BI132" s="1"/>
  <c r="BR132"/>
  <c r="CB132"/>
  <c r="CC132" s="1"/>
  <c r="CL132"/>
  <c r="CV132"/>
  <c r="DF132"/>
  <c r="DG132" s="1"/>
  <c r="DP132"/>
  <c r="DQ132" s="1"/>
  <c r="DZ132"/>
  <c r="EJ132"/>
  <c r="ET132"/>
  <c r="EU132" s="1"/>
  <c r="FD132"/>
  <c r="FN132"/>
  <c r="FX132"/>
  <c r="GH132"/>
  <c r="GR132"/>
  <c r="HB132"/>
  <c r="HL132"/>
  <c r="HV132"/>
  <c r="IF132"/>
  <c r="IP132"/>
  <c r="IZ132"/>
  <c r="JJ132"/>
  <c r="JK132" s="1"/>
  <c r="JT132"/>
  <c r="KD132"/>
  <c r="KE132" s="1"/>
  <c r="KN132"/>
  <c r="KO132" s="1"/>
  <c r="KX132"/>
  <c r="KY132" s="1"/>
  <c r="G133"/>
  <c r="H133" s="1"/>
  <c r="Q133"/>
  <c r="R133" s="1"/>
  <c r="AA133"/>
  <c r="AB133" s="1"/>
  <c r="AK133"/>
  <c r="AL133" s="1"/>
  <c r="AU133"/>
  <c r="AV133" s="1"/>
  <c r="BE133"/>
  <c r="BF133" s="1"/>
  <c r="BO133"/>
  <c r="BP133" s="1"/>
  <c r="BY133"/>
  <c r="BZ133" s="1"/>
  <c r="CI133"/>
  <c r="CJ133" s="1"/>
  <c r="CS133"/>
  <c r="CT133" s="1"/>
  <c r="DC133"/>
  <c r="DD133" s="1"/>
  <c r="DM133"/>
  <c r="DN133" s="1"/>
  <c r="DW133"/>
  <c r="DX133" s="1"/>
  <c r="EG133"/>
  <c r="EH133" s="1"/>
  <c r="EQ133"/>
  <c r="ER133" s="1"/>
  <c r="FA133"/>
  <c r="FB133" s="1"/>
  <c r="FK133"/>
  <c r="FL133" s="1"/>
  <c r="FU133"/>
  <c r="FV133" s="1"/>
  <c r="GE133"/>
  <c r="GF133" s="1"/>
  <c r="GO133"/>
  <c r="GP133" s="1"/>
  <c r="GY133"/>
  <c r="GZ133" s="1"/>
  <c r="HI133"/>
  <c r="HJ133" s="1"/>
  <c r="HS133"/>
  <c r="HT133" s="1"/>
  <c r="IC133"/>
  <c r="ID133" s="1"/>
  <c r="IM133"/>
  <c r="IN133" s="1"/>
  <c r="IW133"/>
  <c r="IX133" s="1"/>
  <c r="JG133"/>
  <c r="JH133" s="1"/>
  <c r="JQ133"/>
  <c r="JR133" s="1"/>
  <c r="KA133"/>
  <c r="KB133" s="1"/>
  <c r="KK133"/>
  <c r="KL133" s="1"/>
  <c r="AE134"/>
  <c r="BS134"/>
  <c r="DG134"/>
  <c r="EA134"/>
  <c r="GI134"/>
  <c r="HC134"/>
  <c r="IQ134"/>
  <c r="JK134"/>
  <c r="KE134"/>
  <c r="KO134"/>
  <c r="KY134"/>
  <c r="U135"/>
  <c r="AO135"/>
  <c r="CC135"/>
  <c r="CW135"/>
  <c r="DQ135"/>
  <c r="EK135"/>
  <c r="FE135"/>
  <c r="FY135"/>
  <c r="GI135"/>
  <c r="GS135"/>
  <c r="HC135"/>
  <c r="HM135"/>
  <c r="HW135"/>
  <c r="IG135"/>
  <c r="IQ135"/>
  <c r="JA135"/>
  <c r="JK135"/>
  <c r="JU135"/>
  <c r="KE135"/>
  <c r="KO135"/>
  <c r="KY135"/>
  <c r="U136"/>
  <c r="AO136"/>
  <c r="CC136"/>
  <c r="CW136"/>
  <c r="KY138"/>
  <c r="K139"/>
  <c r="U139"/>
  <c r="AE139"/>
  <c r="AO139"/>
  <c r="AY139"/>
  <c r="BI139"/>
  <c r="BS139"/>
  <c r="CC139"/>
  <c r="CM139"/>
  <c r="CW139"/>
  <c r="DG139"/>
  <c r="DQ139"/>
  <c r="EA139"/>
  <c r="EU139"/>
  <c r="FE139"/>
  <c r="FO139"/>
  <c r="FY139"/>
  <c r="GI139"/>
  <c r="GS139"/>
  <c r="HC139"/>
  <c r="HM139"/>
  <c r="HW139"/>
  <c r="IG139"/>
  <c r="IQ139"/>
  <c r="JA139"/>
  <c r="JK139"/>
  <c r="JU139"/>
  <c r="KE139"/>
  <c r="KO139"/>
  <c r="KY139"/>
  <c r="U140"/>
  <c r="AO140"/>
  <c r="BI140"/>
  <c r="CC140"/>
  <c r="JA140"/>
  <c r="KO140"/>
  <c r="EU141"/>
  <c r="FE141"/>
  <c r="FO141"/>
  <c r="FY141"/>
  <c r="GI141"/>
  <c r="GS141"/>
  <c r="HC141"/>
  <c r="HM141"/>
  <c r="HW141"/>
  <c r="IG141"/>
  <c r="IQ141"/>
  <c r="JA141"/>
  <c r="JK141"/>
  <c r="JU141"/>
  <c r="KE141"/>
  <c r="KO141"/>
  <c r="KY141"/>
  <c r="BI142"/>
  <c r="CC142"/>
  <c r="DQ142"/>
  <c r="AE143"/>
  <c r="AY143"/>
  <c r="BI143"/>
  <c r="BS143"/>
  <c r="CC143"/>
  <c r="DQ143"/>
  <c r="EA143"/>
  <c r="EK143"/>
  <c r="FE143"/>
  <c r="FO143"/>
  <c r="FY143"/>
  <c r="GI143"/>
  <c r="GS143"/>
  <c r="HM143"/>
  <c r="IQ143"/>
  <c r="JK143"/>
  <c r="KE143"/>
  <c r="KO143"/>
  <c r="KY143"/>
  <c r="U144"/>
  <c r="AO144"/>
  <c r="CC144"/>
  <c r="LD134"/>
  <c r="G135"/>
  <c r="H135" s="1"/>
  <c r="I135"/>
  <c r="Q135"/>
  <c r="R135" s="1"/>
  <c r="AA135"/>
  <c r="AB135" s="1"/>
  <c r="AK135"/>
  <c r="AL135" s="1"/>
  <c r="AU135"/>
  <c r="AV135" s="1"/>
  <c r="BE135"/>
  <c r="BF135" s="1"/>
  <c r="BO135"/>
  <c r="BP135" s="1"/>
  <c r="BY135"/>
  <c r="BZ135" s="1"/>
  <c r="CI135"/>
  <c r="CJ135" s="1"/>
  <c r="CS135"/>
  <c r="CT135" s="1"/>
  <c r="DC135"/>
  <c r="DD135" s="1"/>
  <c r="DM135"/>
  <c r="DN135" s="1"/>
  <c r="DW135"/>
  <c r="DX135" s="1"/>
  <c r="EG135"/>
  <c r="EH135" s="1"/>
  <c r="EQ135"/>
  <c r="ER135" s="1"/>
  <c r="FA135"/>
  <c r="FB135" s="1"/>
  <c r="FK135"/>
  <c r="FL135" s="1"/>
  <c r="LD136"/>
  <c r="G138"/>
  <c r="H138" s="1"/>
  <c r="I138" s="1"/>
  <c r="K138" s="1"/>
  <c r="Q138"/>
  <c r="R138" s="1"/>
  <c r="S138" s="1"/>
  <c r="U138" s="1"/>
  <c r="AA138"/>
  <c r="AB138" s="1"/>
  <c r="AC138" s="1"/>
  <c r="AE138" s="1"/>
  <c r="AK138"/>
  <c r="AL138" s="1"/>
  <c r="AM138" s="1"/>
  <c r="AO138" s="1"/>
  <c r="AU138"/>
  <c r="AV138" s="1"/>
  <c r="AW138" s="1"/>
  <c r="AY138" s="1"/>
  <c r="BE138"/>
  <c r="BF138" s="1"/>
  <c r="BG138" s="1"/>
  <c r="BI138" s="1"/>
  <c r="BO138"/>
  <c r="BP138" s="1"/>
  <c r="BQ138" s="1"/>
  <c r="BS138" s="1"/>
  <c r="BY138"/>
  <c r="BZ138" s="1"/>
  <c r="CA138" s="1"/>
  <c r="CC138" s="1"/>
  <c r="CI138"/>
  <c r="CJ138" s="1"/>
  <c r="CK138" s="1"/>
  <c r="CS138"/>
  <c r="CT138" s="1"/>
  <c r="CU138" s="1"/>
  <c r="CW138" s="1"/>
  <c r="DC138"/>
  <c r="DD138" s="1"/>
  <c r="DE138" s="1"/>
  <c r="DG138" s="1"/>
  <c r="DM138"/>
  <c r="DN138" s="1"/>
  <c r="DW138"/>
  <c r="DX138" s="1"/>
  <c r="DY138" s="1"/>
  <c r="EA138" s="1"/>
  <c r="EG138"/>
  <c r="EH138" s="1"/>
  <c r="EI138" s="1"/>
  <c r="EK138" s="1"/>
  <c r="EQ138"/>
  <c r="ER138" s="1"/>
  <c r="ES138" s="1"/>
  <c r="EU138" s="1"/>
  <c r="FA138"/>
  <c r="FB138" s="1"/>
  <c r="FC138" s="1"/>
  <c r="FE138" s="1"/>
  <c r="FK138"/>
  <c r="FL138" s="1"/>
  <c r="FM138" s="1"/>
  <c r="FO138" s="1"/>
  <c r="FU138"/>
  <c r="FV138" s="1"/>
  <c r="FW138" s="1"/>
  <c r="FY138" s="1"/>
  <c r="GE138"/>
  <c r="GF138" s="1"/>
  <c r="GG138" s="1"/>
  <c r="GI138" s="1"/>
  <c r="GO138"/>
  <c r="GP138" s="1"/>
  <c r="GQ138" s="1"/>
  <c r="GS138" s="1"/>
  <c r="GY138"/>
  <c r="GZ138" s="1"/>
  <c r="HA138" s="1"/>
  <c r="HC138" s="1"/>
  <c r="HI138"/>
  <c r="HJ138" s="1"/>
  <c r="HK138" s="1"/>
  <c r="HM138" s="1"/>
  <c r="HS138"/>
  <c r="HT138" s="1"/>
  <c r="HU138" s="1"/>
  <c r="HW138" s="1"/>
  <c r="IC138"/>
  <c r="ID138" s="1"/>
  <c r="IE138" s="1"/>
  <c r="IG138" s="1"/>
  <c r="IM138"/>
  <c r="IN138" s="1"/>
  <c r="IO138" s="1"/>
  <c r="IQ138" s="1"/>
  <c r="IW138"/>
  <c r="IX138" s="1"/>
  <c r="IY138" s="1"/>
  <c r="JA138" s="1"/>
  <c r="JG138"/>
  <c r="JH138" s="1"/>
  <c r="JI138" s="1"/>
  <c r="JK138" s="1"/>
  <c r="JQ138"/>
  <c r="JR138" s="1"/>
  <c r="JS138" s="1"/>
  <c r="JU138" s="1"/>
  <c r="KA138"/>
  <c r="KB138" s="1"/>
  <c r="KC138" s="1"/>
  <c r="KE138" s="1"/>
  <c r="KK138"/>
  <c r="KL138" s="1"/>
  <c r="KM138" s="1"/>
  <c r="KO138" s="1"/>
  <c r="KU138"/>
  <c r="KV138" s="1"/>
  <c r="G140"/>
  <c r="H140" s="1"/>
  <c r="I140" s="1"/>
  <c r="K140" s="1"/>
  <c r="Q140"/>
  <c r="R140" s="1"/>
  <c r="AA140"/>
  <c r="AB140" s="1"/>
  <c r="AK140"/>
  <c r="AL140" s="1"/>
  <c r="AU140"/>
  <c r="AV140" s="1"/>
  <c r="AW140" s="1"/>
  <c r="BE140"/>
  <c r="BF140" s="1"/>
  <c r="BO140"/>
  <c r="BP140" s="1"/>
  <c r="BY140"/>
  <c r="BZ140" s="1"/>
  <c r="CI140"/>
  <c r="CJ140" s="1"/>
  <c r="CS140"/>
  <c r="CT140" s="1"/>
  <c r="CU140" s="1"/>
  <c r="CW140" s="1"/>
  <c r="DC140"/>
  <c r="DD140" s="1"/>
  <c r="DM140"/>
  <c r="DN140" s="1"/>
  <c r="DO140" s="1"/>
  <c r="DQ140" s="1"/>
  <c r="DW140"/>
  <c r="DX140" s="1"/>
  <c r="DY140" s="1"/>
  <c r="EG140"/>
  <c r="EH140" s="1"/>
  <c r="EI140" s="1"/>
  <c r="EK140" s="1"/>
  <c r="EQ140"/>
  <c r="ER140" s="1"/>
  <c r="FA140"/>
  <c r="FB140" s="1"/>
  <c r="FC140" s="1"/>
  <c r="FE140" s="1"/>
  <c r="FK140"/>
  <c r="FL140" s="1"/>
  <c r="FU140"/>
  <c r="FV140" s="1"/>
  <c r="FW140" s="1"/>
  <c r="GE140"/>
  <c r="GF140" s="1"/>
  <c r="GG140" s="1"/>
  <c r="GO140"/>
  <c r="GP140" s="1"/>
  <c r="GQ140" s="1"/>
  <c r="GS140" s="1"/>
  <c r="GY140"/>
  <c r="GZ140" s="1"/>
  <c r="HI140"/>
  <c r="HJ140" s="1"/>
  <c r="HK140" s="1"/>
  <c r="HM140" s="1"/>
  <c r="HS140"/>
  <c r="HT140" s="1"/>
  <c r="IC140"/>
  <c r="ID140" s="1"/>
  <c r="IE140" s="1"/>
  <c r="IG140" s="1"/>
  <c r="IM140"/>
  <c r="IN140" s="1"/>
  <c r="IW140"/>
  <c r="IX140" s="1"/>
  <c r="JG140"/>
  <c r="JH140" s="1"/>
  <c r="JQ140"/>
  <c r="JR140" s="1"/>
  <c r="JS140" s="1"/>
  <c r="JU140" s="1"/>
  <c r="KA140"/>
  <c r="KB140" s="1"/>
  <c r="KK140"/>
  <c r="KL140" s="1"/>
  <c r="KU140"/>
  <c r="KV140" s="1"/>
  <c r="G142"/>
  <c r="H142" s="1"/>
  <c r="I142" s="1"/>
  <c r="K142" s="1"/>
  <c r="Q142"/>
  <c r="R142" s="1"/>
  <c r="S142" s="1"/>
  <c r="U142" s="1"/>
  <c r="AA142"/>
  <c r="AB142" s="1"/>
  <c r="AK142"/>
  <c r="AL142" s="1"/>
  <c r="AM142" s="1"/>
  <c r="AO142" s="1"/>
  <c r="AU142"/>
  <c r="AV142" s="1"/>
  <c r="AW142" s="1"/>
  <c r="BE142"/>
  <c r="BF142" s="1"/>
  <c r="BO142"/>
  <c r="BP142" s="1"/>
  <c r="BQ142" s="1"/>
  <c r="BY142"/>
  <c r="BZ142" s="1"/>
  <c r="CI142"/>
  <c r="CJ142" s="1"/>
  <c r="CS142"/>
  <c r="CT142" s="1"/>
  <c r="CU142" s="1"/>
  <c r="CW142" s="1"/>
  <c r="DC142"/>
  <c r="DD142" s="1"/>
  <c r="DM142"/>
  <c r="DN142" s="1"/>
  <c r="DW142"/>
  <c r="DX142" s="1"/>
  <c r="DY142" s="1"/>
  <c r="EG142"/>
  <c r="EH142" s="1"/>
  <c r="EI142" s="1"/>
  <c r="EK142" s="1"/>
  <c r="EQ142"/>
  <c r="ER142" s="1"/>
  <c r="ES142" s="1"/>
  <c r="FA142"/>
  <c r="FB142" s="1"/>
  <c r="FC142" s="1"/>
  <c r="FE142" s="1"/>
  <c r="FK142"/>
  <c r="FL142" s="1"/>
  <c r="FM142" s="1"/>
  <c r="FU142"/>
  <c r="FV142" s="1"/>
  <c r="FW142" s="1"/>
  <c r="FY142" s="1"/>
  <c r="GE142"/>
  <c r="GF142" s="1"/>
  <c r="GG142" s="1"/>
  <c r="GO142"/>
  <c r="GP142" s="1"/>
  <c r="GQ142" s="1"/>
  <c r="GS142" s="1"/>
  <c r="GY142"/>
  <c r="GZ142" s="1"/>
  <c r="HA142" s="1"/>
  <c r="HI142"/>
  <c r="HJ142" s="1"/>
  <c r="HK142" s="1"/>
  <c r="HM142" s="1"/>
  <c r="HS142"/>
  <c r="HT142" s="1"/>
  <c r="HU142" s="1"/>
  <c r="IC142"/>
  <c r="ID142" s="1"/>
  <c r="IE142" s="1"/>
  <c r="IG142" s="1"/>
  <c r="IM142"/>
  <c r="IN142" s="1"/>
  <c r="IO142" s="1"/>
  <c r="IW142"/>
  <c r="IX142" s="1"/>
  <c r="IY142" s="1"/>
  <c r="JA142" s="1"/>
  <c r="JG142"/>
  <c r="JH142" s="1"/>
  <c r="JI142" s="1"/>
  <c r="JQ142"/>
  <c r="JR142" s="1"/>
  <c r="JS142" s="1"/>
  <c r="JU142" s="1"/>
  <c r="KA142"/>
  <c r="KB142" s="1"/>
  <c r="KK142"/>
  <c r="KL142" s="1"/>
  <c r="KM142" s="1"/>
  <c r="KO142" s="1"/>
  <c r="KU142"/>
  <c r="KV142" s="1"/>
  <c r="G144"/>
  <c r="H144" s="1"/>
  <c r="I144" s="1"/>
  <c r="K144" s="1"/>
  <c r="Q144"/>
  <c r="R144" s="1"/>
  <c r="AA144"/>
  <c r="AB144" s="1"/>
  <c r="AK144"/>
  <c r="AL144" s="1"/>
  <c r="AU144"/>
  <c r="AV144" s="1"/>
  <c r="BE144"/>
  <c r="BF144" s="1"/>
  <c r="BO144"/>
  <c r="BP144" s="1"/>
  <c r="BY144"/>
  <c r="BZ144" s="1"/>
  <c r="CI144"/>
  <c r="CJ144" s="1"/>
  <c r="GI144"/>
  <c r="GS144"/>
  <c r="HC144"/>
  <c r="HM144"/>
  <c r="HW144"/>
  <c r="IG144"/>
  <c r="IQ144"/>
  <c r="JA144"/>
  <c r="JK144"/>
  <c r="JU144"/>
  <c r="KE144"/>
  <c r="KO144"/>
  <c r="KY144"/>
  <c r="U145"/>
  <c r="AO145"/>
  <c r="CC145"/>
  <c r="CW145"/>
  <c r="DQ145"/>
  <c r="EK145"/>
  <c r="FE145"/>
  <c r="FY145"/>
  <c r="GS145"/>
  <c r="HM145"/>
  <c r="IG145"/>
  <c r="JA145"/>
  <c r="JU145"/>
  <c r="KO145"/>
  <c r="DQ147"/>
  <c r="JU147"/>
  <c r="KY147"/>
  <c r="U148"/>
  <c r="AO148"/>
  <c r="BI148"/>
  <c r="CC148"/>
  <c r="LG145"/>
  <c r="LG148"/>
  <c r="G134"/>
  <c r="H134" s="1"/>
  <c r="I134" s="1"/>
  <c r="K134" s="1"/>
  <c r="Q134"/>
  <c r="R134" s="1"/>
  <c r="S134" s="1"/>
  <c r="U134" s="1"/>
  <c r="AA134"/>
  <c r="AB134" s="1"/>
  <c r="AK134"/>
  <c r="AL134" s="1"/>
  <c r="AU134"/>
  <c r="AV134" s="1"/>
  <c r="AW134" s="1"/>
  <c r="AY134" s="1"/>
  <c r="BE134"/>
  <c r="BF134" s="1"/>
  <c r="BO134"/>
  <c r="BP134" s="1"/>
  <c r="BY134"/>
  <c r="BZ134" s="1"/>
  <c r="CA134" s="1"/>
  <c r="CC134" s="1"/>
  <c r="CI134"/>
  <c r="CJ134" s="1"/>
  <c r="CK134" s="1"/>
  <c r="CM134" s="1"/>
  <c r="CS134"/>
  <c r="CT134" s="1"/>
  <c r="DC134"/>
  <c r="DD134" s="1"/>
  <c r="DM134"/>
  <c r="DN134" s="1"/>
  <c r="DW134"/>
  <c r="DX134" s="1"/>
  <c r="EG134"/>
  <c r="EH134" s="1"/>
  <c r="EQ134"/>
  <c r="ER134" s="1"/>
  <c r="ES134" s="1"/>
  <c r="EU134" s="1"/>
  <c r="FA134"/>
  <c r="FB134" s="1"/>
  <c r="FK134"/>
  <c r="FL134" s="1"/>
  <c r="FM134" s="1"/>
  <c r="FO134" s="1"/>
  <c r="FU134"/>
  <c r="FV134" s="1"/>
  <c r="GE134"/>
  <c r="GF134" s="1"/>
  <c r="GO134"/>
  <c r="GP134" s="1"/>
  <c r="GY134"/>
  <c r="GZ134" s="1"/>
  <c r="HI134"/>
  <c r="HJ134" s="1"/>
  <c r="HS134"/>
  <c r="HT134" s="1"/>
  <c r="HU134" s="1"/>
  <c r="HW134" s="1"/>
  <c r="IC134"/>
  <c r="ID134" s="1"/>
  <c r="IE134" s="1"/>
  <c r="IG134" s="1"/>
  <c r="G136"/>
  <c r="H136" s="1"/>
  <c r="Q136"/>
  <c r="R136" s="1"/>
  <c r="AA136"/>
  <c r="AB136" s="1"/>
  <c r="AK136"/>
  <c r="AL136" s="1"/>
  <c r="AU136"/>
  <c r="AV136" s="1"/>
  <c r="BE136"/>
  <c r="BF136" s="1"/>
  <c r="BO136"/>
  <c r="BP136" s="1"/>
  <c r="BY136"/>
  <c r="BZ136" s="1"/>
  <c r="CI136"/>
  <c r="CJ136" s="1"/>
  <c r="CS136"/>
  <c r="CT136" s="1"/>
  <c r="AE145"/>
  <c r="AY145"/>
  <c r="DG145"/>
  <c r="EA145"/>
  <c r="EU145"/>
  <c r="FO145"/>
  <c r="GI145"/>
  <c r="HC145"/>
  <c r="HW145"/>
  <c r="IQ145"/>
  <c r="JK145"/>
  <c r="KE145"/>
  <c r="KY145"/>
  <c r="AE148"/>
  <c r="AY148"/>
  <c r="BS148"/>
  <c r="CM148"/>
  <c r="K149"/>
  <c r="AE149"/>
  <c r="AY149"/>
  <c r="CM149"/>
  <c r="DG149"/>
  <c r="EA149"/>
  <c r="EU149"/>
  <c r="FO149"/>
  <c r="GI149"/>
  <c r="HC149"/>
  <c r="HW149"/>
  <c r="IQ149"/>
  <c r="JK149"/>
  <c r="KE149"/>
  <c r="KY149"/>
  <c r="U151"/>
  <c r="BI151"/>
  <c r="CW151"/>
  <c r="DQ151"/>
  <c r="EK151"/>
  <c r="GS151"/>
  <c r="IG151"/>
  <c r="JA151"/>
  <c r="KY151"/>
  <c r="U153"/>
  <c r="AO153"/>
  <c r="CC153"/>
  <c r="CW153"/>
  <c r="EK153"/>
  <c r="FE153"/>
  <c r="GS153"/>
  <c r="HM153"/>
  <c r="IG153"/>
  <c r="JA153"/>
  <c r="JU153"/>
  <c r="KO153"/>
  <c r="LG154"/>
  <c r="G145"/>
  <c r="H145" s="1"/>
  <c r="I145"/>
  <c r="Q145"/>
  <c r="R145" s="1"/>
  <c r="AA145"/>
  <c r="AB145" s="1"/>
  <c r="AK145"/>
  <c r="AL145" s="1"/>
  <c r="AU145"/>
  <c r="AV145" s="1"/>
  <c r="BE145"/>
  <c r="BF145" s="1"/>
  <c r="BO145"/>
  <c r="BP145" s="1"/>
  <c r="BY145"/>
  <c r="BZ145" s="1"/>
  <c r="CI145"/>
  <c r="CJ145" s="1"/>
  <c r="CS145"/>
  <c r="CT145" s="1"/>
  <c r="DC145"/>
  <c r="DD145" s="1"/>
  <c r="DM145"/>
  <c r="DN145" s="1"/>
  <c r="DW145"/>
  <c r="DX145" s="1"/>
  <c r="EG145"/>
  <c r="EH145" s="1"/>
  <c r="EQ145"/>
  <c r="ER145" s="1"/>
  <c r="FA145"/>
  <c r="FB145" s="1"/>
  <c r="FK145"/>
  <c r="FL145" s="1"/>
  <c r="FU145"/>
  <c r="FV145" s="1"/>
  <c r="GE145"/>
  <c r="GF145" s="1"/>
  <c r="GO145"/>
  <c r="GP145" s="1"/>
  <c r="GY145"/>
  <c r="GZ145" s="1"/>
  <c r="HI145"/>
  <c r="HJ145" s="1"/>
  <c r="HS145"/>
  <c r="HT145" s="1"/>
  <c r="IC145"/>
  <c r="ID145" s="1"/>
  <c r="IM145"/>
  <c r="IN145" s="1"/>
  <c r="IW145"/>
  <c r="IX145" s="1"/>
  <c r="JG145"/>
  <c r="JH145" s="1"/>
  <c r="JQ145"/>
  <c r="JR145" s="1"/>
  <c r="KA145"/>
  <c r="KB145" s="1"/>
  <c r="KK145"/>
  <c r="KL145" s="1"/>
  <c r="KU145"/>
  <c r="KV145" s="1"/>
  <c r="G148"/>
  <c r="H148" s="1"/>
  <c r="I148"/>
  <c r="K148" s="1"/>
  <c r="Q148"/>
  <c r="R148" s="1"/>
  <c r="AA148"/>
  <c r="AB148" s="1"/>
  <c r="AK148"/>
  <c r="AL148" s="1"/>
  <c r="AU148"/>
  <c r="AV148" s="1"/>
  <c r="BE148"/>
  <c r="BF148" s="1"/>
  <c r="BO148"/>
  <c r="BP148" s="1"/>
  <c r="BY148"/>
  <c r="BZ148" s="1"/>
  <c r="CI148"/>
  <c r="CJ148" s="1"/>
  <c r="AE154"/>
  <c r="AY154"/>
  <c r="BS154"/>
  <c r="CM154"/>
  <c r="DG154"/>
  <c r="EA154"/>
  <c r="EU154"/>
  <c r="FO154"/>
  <c r="GI154"/>
  <c r="HC154"/>
  <c r="HW154"/>
  <c r="IQ154"/>
  <c r="JK154"/>
  <c r="KE154"/>
  <c r="KY154"/>
  <c r="CU148"/>
  <c r="CW148" s="1"/>
  <c r="CS148"/>
  <c r="CT148" s="1"/>
  <c r="DE148"/>
  <c r="DG148" s="1"/>
  <c r="DC148"/>
  <c r="DD148" s="1"/>
  <c r="DO148"/>
  <c r="DQ148" s="1"/>
  <c r="DM148"/>
  <c r="DN148" s="1"/>
  <c r="DY148"/>
  <c r="EA148" s="1"/>
  <c r="DW148"/>
  <c r="DX148" s="1"/>
  <c r="EI148"/>
  <c r="EK148" s="1"/>
  <c r="EG148"/>
  <c r="EH148" s="1"/>
  <c r="ES148"/>
  <c r="EU148" s="1"/>
  <c r="EQ148"/>
  <c r="ER148" s="1"/>
  <c r="FC148"/>
  <c r="FE148" s="1"/>
  <c r="FA148"/>
  <c r="FB148" s="1"/>
  <c r="FM148"/>
  <c r="FO148" s="1"/>
  <c r="FK148"/>
  <c r="FL148" s="1"/>
  <c r="FW148"/>
  <c r="FY148" s="1"/>
  <c r="FU148"/>
  <c r="FV148" s="1"/>
  <c r="GG148"/>
  <c r="GI148" s="1"/>
  <c r="GE148"/>
  <c r="GF148" s="1"/>
  <c r="GQ148"/>
  <c r="GS148" s="1"/>
  <c r="GO148"/>
  <c r="GP148" s="1"/>
  <c r="HA148"/>
  <c r="HC148" s="1"/>
  <c r="GY148"/>
  <c r="GZ148" s="1"/>
  <c r="HK148"/>
  <c r="HM148" s="1"/>
  <c r="HI148"/>
  <c r="HJ148" s="1"/>
  <c r="HU148"/>
  <c r="HW148" s="1"/>
  <c r="HS148"/>
  <c r="HT148" s="1"/>
  <c r="IE148"/>
  <c r="IG148" s="1"/>
  <c r="IC148"/>
  <c r="ID148" s="1"/>
  <c r="IO148"/>
  <c r="IQ148" s="1"/>
  <c r="IM148"/>
  <c r="IN148" s="1"/>
  <c r="IY148"/>
  <c r="JA148" s="1"/>
  <c r="IW148"/>
  <c r="IX148" s="1"/>
  <c r="JI148"/>
  <c r="JK148" s="1"/>
  <c r="JG148"/>
  <c r="JH148" s="1"/>
  <c r="JS148"/>
  <c r="JU148" s="1"/>
  <c r="JQ148"/>
  <c r="JR148" s="1"/>
  <c r="KC148"/>
  <c r="KE148" s="1"/>
  <c r="KA148"/>
  <c r="KB148" s="1"/>
  <c r="KM148"/>
  <c r="KO148" s="1"/>
  <c r="KK148"/>
  <c r="KL148" s="1"/>
  <c r="KW148"/>
  <c r="KY148" s="1"/>
  <c r="KU148"/>
  <c r="KV148" s="1"/>
  <c r="I150"/>
  <c r="G150"/>
  <c r="H150" s="1"/>
  <c r="S150"/>
  <c r="U150" s="1"/>
  <c r="Q150"/>
  <c r="R150" s="1"/>
  <c r="AC150"/>
  <c r="AE150" s="1"/>
  <c r="AA150"/>
  <c r="AB150" s="1"/>
  <c r="AM150"/>
  <c r="AO150" s="1"/>
  <c r="AK150"/>
  <c r="AL150" s="1"/>
  <c r="AW150"/>
  <c r="AY150" s="1"/>
  <c r="AU150"/>
  <c r="AV150" s="1"/>
  <c r="BG150"/>
  <c r="BE150"/>
  <c r="BF150" s="1"/>
  <c r="BQ150"/>
  <c r="BS150" s="1"/>
  <c r="BO150"/>
  <c r="BP150" s="1"/>
  <c r="CA150"/>
  <c r="CC150" s="1"/>
  <c r="BY150"/>
  <c r="BZ150" s="1"/>
  <c r="CK150"/>
  <c r="CM150" s="1"/>
  <c r="CI150"/>
  <c r="CJ150" s="1"/>
  <c r="CU150"/>
  <c r="CW150" s="1"/>
  <c r="CS150"/>
  <c r="CT150" s="1"/>
  <c r="DE150"/>
  <c r="DG150" s="1"/>
  <c r="DC150"/>
  <c r="DD150" s="1"/>
  <c r="DO150"/>
  <c r="DQ150" s="1"/>
  <c r="DM150"/>
  <c r="DN150" s="1"/>
  <c r="DY150"/>
  <c r="EA150" s="1"/>
  <c r="DW150"/>
  <c r="DX150" s="1"/>
  <c r="EI150"/>
  <c r="EK150" s="1"/>
  <c r="EG150"/>
  <c r="EH150" s="1"/>
  <c r="ES150"/>
  <c r="EU150" s="1"/>
  <c r="EQ150"/>
  <c r="ER150" s="1"/>
  <c r="FC150"/>
  <c r="FE150" s="1"/>
  <c r="FA150"/>
  <c r="FB150" s="1"/>
  <c r="FM150"/>
  <c r="FO150" s="1"/>
  <c r="FK150"/>
  <c r="FL150" s="1"/>
  <c r="FW150"/>
  <c r="FY150" s="1"/>
  <c r="FU150"/>
  <c r="FV150" s="1"/>
  <c r="GG150"/>
  <c r="GI150" s="1"/>
  <c r="GE150"/>
  <c r="GF150" s="1"/>
  <c r="GQ150"/>
  <c r="GS150" s="1"/>
  <c r="GO150"/>
  <c r="GP150" s="1"/>
  <c r="HA150"/>
  <c r="HC150" s="1"/>
  <c r="GY150"/>
  <c r="GZ150" s="1"/>
  <c r="HK150"/>
  <c r="HM150" s="1"/>
  <c r="HI150"/>
  <c r="HJ150" s="1"/>
  <c r="HU150"/>
  <c r="HW150" s="1"/>
  <c r="HS150"/>
  <c r="HT150" s="1"/>
  <c r="IE150"/>
  <c r="IG150" s="1"/>
  <c r="IC150"/>
  <c r="ID150" s="1"/>
  <c r="IO150"/>
  <c r="IQ150" s="1"/>
  <c r="IM150"/>
  <c r="IN150" s="1"/>
  <c r="IY150"/>
  <c r="JA150" s="1"/>
  <c r="IW150"/>
  <c r="IX150" s="1"/>
  <c r="JI150"/>
  <c r="JK150" s="1"/>
  <c r="JG150"/>
  <c r="JH150" s="1"/>
  <c r="JS150"/>
  <c r="JU150" s="1"/>
  <c r="JQ150"/>
  <c r="JR150" s="1"/>
  <c r="KC150"/>
  <c r="KE150" s="1"/>
  <c r="KA150"/>
  <c r="KB150" s="1"/>
  <c r="KM150"/>
  <c r="KO150" s="1"/>
  <c r="KK150"/>
  <c r="KL150" s="1"/>
  <c r="KW150"/>
  <c r="KY150" s="1"/>
  <c r="KU150"/>
  <c r="KV150" s="1"/>
  <c r="G152"/>
  <c r="H152" s="1"/>
  <c r="I152" s="1"/>
  <c r="K152" s="1"/>
  <c r="S152"/>
  <c r="U152" s="1"/>
  <c r="Q152"/>
  <c r="R152" s="1"/>
  <c r="AC152"/>
  <c r="AE152" s="1"/>
  <c r="AA152"/>
  <c r="AB152" s="1"/>
  <c r="AK152"/>
  <c r="AL152" s="1"/>
  <c r="AM152" s="1"/>
  <c r="AO152" s="1"/>
  <c r="AW152"/>
  <c r="AY152" s="1"/>
  <c r="AU152"/>
  <c r="AV152" s="1"/>
  <c r="BG152"/>
  <c r="BI152" s="1"/>
  <c r="BE152"/>
  <c r="BF152" s="1"/>
  <c r="BQ152"/>
  <c r="BS152" s="1"/>
  <c r="BO152"/>
  <c r="BP152" s="1"/>
  <c r="BY152"/>
  <c r="BZ152" s="1"/>
  <c r="CA152" s="1"/>
  <c r="CC152" s="1"/>
  <c r="CK152"/>
  <c r="CI152"/>
  <c r="CJ152" s="1"/>
  <c r="CU152"/>
  <c r="CW152" s="1"/>
  <c r="CS152"/>
  <c r="CT152" s="1"/>
  <c r="DE152"/>
  <c r="DG152" s="1"/>
  <c r="DC152"/>
  <c r="DD152" s="1"/>
  <c r="DO152"/>
  <c r="DQ152" s="1"/>
  <c r="DM152"/>
  <c r="DN152" s="1"/>
  <c r="DY152"/>
  <c r="EA152" s="1"/>
  <c r="DW152"/>
  <c r="DX152" s="1"/>
  <c r="EI152"/>
  <c r="EG152"/>
  <c r="EH152" s="1"/>
  <c r="ES152"/>
  <c r="EU152" s="1"/>
  <c r="EQ152"/>
  <c r="ER152" s="1"/>
  <c r="FC152"/>
  <c r="FE152" s="1"/>
  <c r="FA152"/>
  <c r="FB152" s="1"/>
  <c r="FM152"/>
  <c r="FO152" s="1"/>
  <c r="FK152"/>
  <c r="FL152" s="1"/>
  <c r="FW152"/>
  <c r="FY152" s="1"/>
  <c r="FU152"/>
  <c r="FV152" s="1"/>
  <c r="GG152"/>
  <c r="GI152" s="1"/>
  <c r="GE152"/>
  <c r="GF152" s="1"/>
  <c r="GQ152"/>
  <c r="GS152" s="1"/>
  <c r="GO152"/>
  <c r="GP152" s="1"/>
  <c r="HA152"/>
  <c r="HC152" s="1"/>
  <c r="GY152"/>
  <c r="GZ152" s="1"/>
  <c r="HK152"/>
  <c r="HM152" s="1"/>
  <c r="HI152"/>
  <c r="HJ152" s="1"/>
  <c r="HU152"/>
  <c r="HW152" s="1"/>
  <c r="HS152"/>
  <c r="HT152" s="1"/>
  <c r="IE152"/>
  <c r="IG152" s="1"/>
  <c r="IC152"/>
  <c r="ID152" s="1"/>
  <c r="IO152"/>
  <c r="IQ152" s="1"/>
  <c r="IM152"/>
  <c r="IN152" s="1"/>
  <c r="IY152"/>
  <c r="JA152" s="1"/>
  <c r="IW152"/>
  <c r="IX152" s="1"/>
  <c r="JI152"/>
  <c r="JK152" s="1"/>
  <c r="JG152"/>
  <c r="JH152" s="1"/>
  <c r="JS152"/>
  <c r="JU152" s="1"/>
  <c r="JQ152"/>
  <c r="JR152" s="1"/>
  <c r="KC152"/>
  <c r="KE152" s="1"/>
  <c r="KA152"/>
  <c r="KB152" s="1"/>
  <c r="KM152"/>
  <c r="KO152" s="1"/>
  <c r="KK152"/>
  <c r="KL152" s="1"/>
  <c r="KW152"/>
  <c r="KY152" s="1"/>
  <c r="KU152"/>
  <c r="KV152" s="1"/>
  <c r="LD150"/>
  <c r="LD152"/>
  <c r="KY153"/>
  <c r="U154"/>
  <c r="AO154"/>
  <c r="BI154"/>
  <c r="CC154"/>
  <c r="CW154"/>
  <c r="DQ154"/>
  <c r="EK154"/>
  <c r="FE154"/>
  <c r="FY154"/>
  <c r="GS154"/>
  <c r="HM154"/>
  <c r="IG154"/>
  <c r="JA154"/>
  <c r="JU154"/>
  <c r="KO154"/>
  <c r="G154"/>
  <c r="H154" s="1"/>
  <c r="I154"/>
  <c r="K154" s="1"/>
  <c r="Q154"/>
  <c r="R154" s="1"/>
  <c r="AA154"/>
  <c r="AB154" s="1"/>
  <c r="AK154"/>
  <c r="AL154" s="1"/>
  <c r="AU154"/>
  <c r="AV154" s="1"/>
  <c r="BE154"/>
  <c r="BF154" s="1"/>
  <c r="BO154"/>
  <c r="BP154" s="1"/>
  <c r="BY154"/>
  <c r="BZ154" s="1"/>
  <c r="CI154"/>
  <c r="CJ154" s="1"/>
  <c r="CS154"/>
  <c r="CT154" s="1"/>
  <c r="DC154"/>
  <c r="DD154" s="1"/>
  <c r="DM154"/>
  <c r="DN154" s="1"/>
  <c r="DW154"/>
  <c r="DX154" s="1"/>
  <c r="EG154"/>
  <c r="EH154" s="1"/>
  <c r="EQ154"/>
  <c r="ER154" s="1"/>
  <c r="FA154"/>
  <c r="FB154" s="1"/>
  <c r="FK154"/>
  <c r="FL154" s="1"/>
  <c r="FU154"/>
  <c r="FV154" s="1"/>
  <c r="GE154"/>
  <c r="GF154" s="1"/>
  <c r="GO154"/>
  <c r="GP154" s="1"/>
  <c r="GY154"/>
  <c r="GZ154" s="1"/>
  <c r="HI154"/>
  <c r="HJ154" s="1"/>
  <c r="HS154"/>
  <c r="HT154" s="1"/>
  <c r="IC154"/>
  <c r="ID154" s="1"/>
  <c r="IM154"/>
  <c r="IN154" s="1"/>
  <c r="IW154"/>
  <c r="IX154" s="1"/>
  <c r="JG154"/>
  <c r="JH154" s="1"/>
  <c r="JQ154"/>
  <c r="JR154" s="1"/>
  <c r="KA154"/>
  <c r="KB154" s="1"/>
  <c r="KK154"/>
  <c r="KL154" s="1"/>
  <c r="KU154"/>
  <c r="KV154" s="1"/>
  <c r="HS73" l="1"/>
  <c r="HT73" s="1"/>
  <c r="EQ73"/>
  <c r="ER73" s="1"/>
  <c r="KO147"/>
  <c r="KO151"/>
  <c r="KE147"/>
  <c r="JU134"/>
  <c r="JU143"/>
  <c r="JU151"/>
  <c r="JK147"/>
  <c r="JA134"/>
  <c r="JA143"/>
  <c r="JB143" s="1"/>
  <c r="JA147"/>
  <c r="IQ147"/>
  <c r="IR147" s="1"/>
  <c r="IG143"/>
  <c r="IG147"/>
  <c r="IH147" s="1"/>
  <c r="HW143"/>
  <c r="HW147"/>
  <c r="HX147" s="1"/>
  <c r="HM147"/>
  <c r="HM151"/>
  <c r="HC147"/>
  <c r="HC143"/>
  <c r="GS147"/>
  <c r="GI147"/>
  <c r="FY140"/>
  <c r="FY147"/>
  <c r="FY151"/>
  <c r="FO147"/>
  <c r="FE147"/>
  <c r="FE151"/>
  <c r="EU143"/>
  <c r="EU147"/>
  <c r="EK147"/>
  <c r="EK152"/>
  <c r="EA147"/>
  <c r="DQ153"/>
  <c r="DG143"/>
  <c r="DG147"/>
  <c r="CW143"/>
  <c r="CW147"/>
  <c r="CM152"/>
  <c r="CM138"/>
  <c r="CM143"/>
  <c r="CM147"/>
  <c r="CC147"/>
  <c r="CC151"/>
  <c r="CD151" s="1"/>
  <c r="BS147"/>
  <c r="BI150"/>
  <c r="BI147"/>
  <c r="AY147"/>
  <c r="AO143"/>
  <c r="AO147"/>
  <c r="AO151"/>
  <c r="AE147"/>
  <c r="U143"/>
  <c r="U147"/>
  <c r="K150"/>
  <c r="K145"/>
  <c r="K135"/>
  <c r="JU109"/>
  <c r="JU114"/>
  <c r="JV114" s="1"/>
  <c r="HM111"/>
  <c r="CC123"/>
  <c r="AO122"/>
  <c r="AO118"/>
  <c r="AO113"/>
  <c r="AO114"/>
  <c r="AO123"/>
  <c r="KE73"/>
  <c r="JU96"/>
  <c r="JU92"/>
  <c r="JU83"/>
  <c r="JU89"/>
  <c r="JA78"/>
  <c r="JA74"/>
  <c r="EK74"/>
  <c r="DG96"/>
  <c r="BS96"/>
  <c r="BS73"/>
  <c r="BS85"/>
  <c r="BI92"/>
  <c r="LH44"/>
  <c r="LH53"/>
  <c r="LH62"/>
  <c r="LH67"/>
  <c r="LH65"/>
  <c r="LH63"/>
  <c r="LH61"/>
  <c r="LH58"/>
  <c r="LH56"/>
  <c r="LH54"/>
  <c r="LH52"/>
  <c r="LH49"/>
  <c r="LI48"/>
  <c r="LJ48" s="1"/>
  <c r="LH45"/>
  <c r="LH43"/>
  <c r="FY58"/>
  <c r="FY54"/>
  <c r="FY43"/>
  <c r="LH42"/>
  <c r="LH46"/>
  <c r="LI46" s="1"/>
  <c r="LH51"/>
  <c r="LH55"/>
  <c r="LH60"/>
  <c r="FE58"/>
  <c r="BI65"/>
  <c r="BI45"/>
  <c r="K153"/>
  <c r="LI62"/>
  <c r="LJ62" s="1"/>
  <c r="KO89"/>
  <c r="KO93"/>
  <c r="KO80"/>
  <c r="KO84"/>
  <c r="KL11"/>
  <c r="KM13"/>
  <c r="KO13" s="1"/>
  <c r="KO129"/>
  <c r="KL69"/>
  <c r="KK47"/>
  <c r="KL47" s="1"/>
  <c r="KK45"/>
  <c r="KL45" s="1"/>
  <c r="KL127"/>
  <c r="KL98"/>
  <c r="KM71"/>
  <c r="KA87"/>
  <c r="KB87" s="1"/>
  <c r="KC13"/>
  <c r="KB11"/>
  <c r="KB127"/>
  <c r="KE13"/>
  <c r="KC129"/>
  <c r="KE129" s="1"/>
  <c r="KF129" s="1"/>
  <c r="JU93"/>
  <c r="JU82"/>
  <c r="JU80"/>
  <c r="JU84"/>
  <c r="JQ67"/>
  <c r="JR67" s="1"/>
  <c r="JQ65"/>
  <c r="JR65" s="1"/>
  <c r="JQ61"/>
  <c r="JR61" s="1"/>
  <c r="JQ56"/>
  <c r="JR56" s="1"/>
  <c r="JS56" s="1"/>
  <c r="JU56" s="1"/>
  <c r="JQ54"/>
  <c r="JR54" s="1"/>
  <c r="JQ45"/>
  <c r="JR45" s="1"/>
  <c r="JS45" s="1"/>
  <c r="JU45" s="1"/>
  <c r="JR11"/>
  <c r="JS13"/>
  <c r="JU13" s="1"/>
  <c r="JU132"/>
  <c r="JU131"/>
  <c r="JR98"/>
  <c r="JU105"/>
  <c r="JR127"/>
  <c r="JU129"/>
  <c r="JS100"/>
  <c r="JU100" s="1"/>
  <c r="JU103"/>
  <c r="JR69"/>
  <c r="JK142"/>
  <c r="JG120"/>
  <c r="JH120" s="1"/>
  <c r="JG113"/>
  <c r="JH113" s="1"/>
  <c r="JI113" s="1"/>
  <c r="JK113" s="1"/>
  <c r="JG110"/>
  <c r="JH110" s="1"/>
  <c r="JK26"/>
  <c r="JK22"/>
  <c r="JG106"/>
  <c r="JH106" s="1"/>
  <c r="JG104"/>
  <c r="JH104" s="1"/>
  <c r="JG102"/>
  <c r="JH102" s="1"/>
  <c r="JG94"/>
  <c r="JH94" s="1"/>
  <c r="JG92"/>
  <c r="JH92" s="1"/>
  <c r="JG83"/>
  <c r="JH83" s="1"/>
  <c r="LE33"/>
  <c r="LF33" s="1"/>
  <c r="LE32"/>
  <c r="LF32" s="1"/>
  <c r="LE31"/>
  <c r="LF31" s="1"/>
  <c r="LG31" s="1"/>
  <c r="LE29"/>
  <c r="LF29" s="1"/>
  <c r="LE28"/>
  <c r="LF28" s="1"/>
  <c r="LG28" s="1"/>
  <c r="LE27"/>
  <c r="LF27" s="1"/>
  <c r="LG27" s="1"/>
  <c r="LE26"/>
  <c r="LF26" s="1"/>
  <c r="LG26" s="1"/>
  <c r="LE25"/>
  <c r="LF25" s="1"/>
  <c r="LE24"/>
  <c r="LF24" s="1"/>
  <c r="LG24" s="1"/>
  <c r="LE23"/>
  <c r="LF23" s="1"/>
  <c r="LE22"/>
  <c r="LF22" s="1"/>
  <c r="LG22" s="1"/>
  <c r="LE20"/>
  <c r="LF20" s="1"/>
  <c r="LE19"/>
  <c r="LF19" s="1"/>
  <c r="LE18"/>
  <c r="LF18" s="1"/>
  <c r="LG18" s="1"/>
  <c r="LE34"/>
  <c r="LF34" s="1"/>
  <c r="JI100"/>
  <c r="JK100" s="1"/>
  <c r="JI71"/>
  <c r="JK71" s="1"/>
  <c r="JH127"/>
  <c r="JI129"/>
  <c r="JK129" s="1"/>
  <c r="JL129" s="1"/>
  <c r="JH11"/>
  <c r="JI13"/>
  <c r="JK13" s="1"/>
  <c r="JA89"/>
  <c r="JA80"/>
  <c r="JA84"/>
  <c r="IW45"/>
  <c r="IX45" s="1"/>
  <c r="IY45" s="1"/>
  <c r="JA45" s="1"/>
  <c r="IX127"/>
  <c r="IX98"/>
  <c r="JA105"/>
  <c r="IX69"/>
  <c r="IY129"/>
  <c r="IX11"/>
  <c r="IY13"/>
  <c r="JA13" s="1"/>
  <c r="JA132"/>
  <c r="JB132" s="1"/>
  <c r="JA129"/>
  <c r="IY100"/>
  <c r="JA103"/>
  <c r="IY71"/>
  <c r="IW47"/>
  <c r="IX47" s="1"/>
  <c r="IY47" s="1"/>
  <c r="JA47" s="1"/>
  <c r="IQ151"/>
  <c r="IQ142"/>
  <c r="IN127"/>
  <c r="IO129"/>
  <c r="IO13"/>
  <c r="IQ13" s="1"/>
  <c r="IR13" s="1"/>
  <c r="IN11"/>
  <c r="IQ132"/>
  <c r="IQ129"/>
  <c r="IG89"/>
  <c r="IG80"/>
  <c r="IG84"/>
  <c r="IC45"/>
  <c r="ID45" s="1"/>
  <c r="IE45" s="1"/>
  <c r="IG45" s="1"/>
  <c r="IG82"/>
  <c r="ID11"/>
  <c r="IE13"/>
  <c r="IG13" s="1"/>
  <c r="ID127"/>
  <c r="IG131"/>
  <c r="IG103"/>
  <c r="ID69"/>
  <c r="IG132"/>
  <c r="ID98"/>
  <c r="IG105"/>
  <c r="IE71"/>
  <c r="IE129"/>
  <c r="IG129" s="1"/>
  <c r="IH129" s="1"/>
  <c r="HW142"/>
  <c r="HX142" s="1"/>
  <c r="HU100"/>
  <c r="HW100" s="1"/>
  <c r="HX100" s="1"/>
  <c r="HU71"/>
  <c r="HW71" s="1"/>
  <c r="HT127"/>
  <c r="HU13"/>
  <c r="HW13" s="1"/>
  <c r="HX13" s="1"/>
  <c r="HT11"/>
  <c r="HW132"/>
  <c r="HU129"/>
  <c r="HW129" s="1"/>
  <c r="HX129" s="1"/>
  <c r="HM89"/>
  <c r="HM93"/>
  <c r="HM82"/>
  <c r="HM80"/>
  <c r="HM84"/>
  <c r="HJ11"/>
  <c r="HK13"/>
  <c r="HM13" s="1"/>
  <c r="HJ127"/>
  <c r="HM103"/>
  <c r="HJ69"/>
  <c r="HI45"/>
  <c r="HJ45" s="1"/>
  <c r="HK45" s="1"/>
  <c r="HM45" s="1"/>
  <c r="HK129"/>
  <c r="HM129" s="1"/>
  <c r="HN129" s="1"/>
  <c r="HM132"/>
  <c r="HM131"/>
  <c r="HJ98"/>
  <c r="HK71"/>
  <c r="HC151"/>
  <c r="GY96"/>
  <c r="GZ96" s="1"/>
  <c r="GY94"/>
  <c r="GZ94" s="1"/>
  <c r="GY90"/>
  <c r="GZ90" s="1"/>
  <c r="GY83"/>
  <c r="GZ83" s="1"/>
  <c r="GY78"/>
  <c r="GZ78" s="1"/>
  <c r="LE37"/>
  <c r="LF37" s="1"/>
  <c r="LG37" s="1"/>
  <c r="HC142"/>
  <c r="HA13"/>
  <c r="GZ11"/>
  <c r="HC132"/>
  <c r="GZ127"/>
  <c r="HC13"/>
  <c r="HA129"/>
  <c r="HC129" s="1"/>
  <c r="HD129" s="1"/>
  <c r="GS89"/>
  <c r="GS80"/>
  <c r="GS84"/>
  <c r="GO45"/>
  <c r="GP45" s="1"/>
  <c r="GQ45" s="1"/>
  <c r="GS45" s="1"/>
  <c r="GS82"/>
  <c r="GP11"/>
  <c r="GQ13"/>
  <c r="GS13" s="1"/>
  <c r="GS132"/>
  <c r="GS129"/>
  <c r="GP98"/>
  <c r="GS103"/>
  <c r="GP69"/>
  <c r="GP127"/>
  <c r="GS131"/>
  <c r="GQ100"/>
  <c r="GQ71"/>
  <c r="GE120"/>
  <c r="GF120" s="1"/>
  <c r="GE118"/>
  <c r="GF118" s="1"/>
  <c r="GG118" s="1"/>
  <c r="GI118" s="1"/>
  <c r="GE113"/>
  <c r="GF113" s="1"/>
  <c r="GG113" s="1"/>
  <c r="GI113" s="1"/>
  <c r="GE111"/>
  <c r="GF111" s="1"/>
  <c r="GG111" s="1"/>
  <c r="GE90"/>
  <c r="GF90" s="1"/>
  <c r="GE109"/>
  <c r="GF109" s="1"/>
  <c r="GG109" s="1"/>
  <c r="GI109" s="1"/>
  <c r="GE106"/>
  <c r="GF106" s="1"/>
  <c r="GE92"/>
  <c r="GF92" s="1"/>
  <c r="GE83"/>
  <c r="GF83" s="1"/>
  <c r="GE74"/>
  <c r="GF74" s="1"/>
  <c r="GG74" s="1"/>
  <c r="GI74" s="1"/>
  <c r="GE73"/>
  <c r="GF73" s="1"/>
  <c r="GG73" s="1"/>
  <c r="GI73" s="1"/>
  <c r="GI142"/>
  <c r="GI140"/>
  <c r="GI111"/>
  <c r="GG100"/>
  <c r="GI100" s="1"/>
  <c r="GG71"/>
  <c r="GI71" s="1"/>
  <c r="GG13"/>
  <c r="GF11"/>
  <c r="GF127"/>
  <c r="GI131"/>
  <c r="GG129"/>
  <c r="GI132"/>
  <c r="GI129"/>
  <c r="GI13"/>
  <c r="FY89"/>
  <c r="FY93"/>
  <c r="FY80"/>
  <c r="FY84"/>
  <c r="FU45"/>
  <c r="FV45" s="1"/>
  <c r="FW45" s="1"/>
  <c r="FY45" s="1"/>
  <c r="FY82"/>
  <c r="FV11"/>
  <c r="FW13"/>
  <c r="FY13" s="1"/>
  <c r="FY132"/>
  <c r="FV98"/>
  <c r="FV69"/>
  <c r="FV127"/>
  <c r="FY129"/>
  <c r="FW100"/>
  <c r="FY103"/>
  <c r="FW71"/>
  <c r="FO142"/>
  <c r="FO132"/>
  <c r="FM13"/>
  <c r="FO13" s="1"/>
  <c r="FL11"/>
  <c r="FL127"/>
  <c r="FM129"/>
  <c r="FO129" s="1"/>
  <c r="FP129" s="1"/>
  <c r="FA45"/>
  <c r="FB45" s="1"/>
  <c r="FC45" s="1"/>
  <c r="FE45" s="1"/>
  <c r="FE80"/>
  <c r="FE84"/>
  <c r="FE82"/>
  <c r="FB127"/>
  <c r="FE131"/>
  <c r="FB69"/>
  <c r="FB11"/>
  <c r="FC13"/>
  <c r="FE13" s="1"/>
  <c r="FE132"/>
  <c r="FB98"/>
  <c r="FE103"/>
  <c r="FC71"/>
  <c r="FC129"/>
  <c r="FE129" s="1"/>
  <c r="FF129" s="1"/>
  <c r="EU142"/>
  <c r="ES100"/>
  <c r="EU100" s="1"/>
  <c r="ER11"/>
  <c r="ES13"/>
  <c r="EU13" s="1"/>
  <c r="EV13" s="1"/>
  <c r="EU129"/>
  <c r="ER127"/>
  <c r="EQ109"/>
  <c r="ER109" s="1"/>
  <c r="ES109" s="1"/>
  <c r="EU109" s="1"/>
  <c r="EQ106"/>
  <c r="ER106" s="1"/>
  <c r="EQ104"/>
  <c r="ER104" s="1"/>
  <c r="EQ102"/>
  <c r="ER102" s="1"/>
  <c r="ES71"/>
  <c r="EU71" s="1"/>
  <c r="LE36"/>
  <c r="LF36" s="1"/>
  <c r="LG36" s="1"/>
  <c r="LE17"/>
  <c r="LF17" s="1"/>
  <c r="LE16"/>
  <c r="LF16" s="1"/>
  <c r="LG16" s="1"/>
  <c r="LE15"/>
  <c r="LF15" s="1"/>
  <c r="LG15" s="1"/>
  <c r="LE14"/>
  <c r="LF14" s="1"/>
  <c r="LE13"/>
  <c r="LF13" s="1"/>
  <c r="LG10"/>
  <c r="LI10" s="1"/>
  <c r="LE38"/>
  <c r="LF38" s="1"/>
  <c r="EK89"/>
  <c r="EK80"/>
  <c r="EK84"/>
  <c r="EG63"/>
  <c r="EH63" s="1"/>
  <c r="EG61"/>
  <c r="EH61" s="1"/>
  <c r="EG58"/>
  <c r="EH58" s="1"/>
  <c r="EG56"/>
  <c r="EH56" s="1"/>
  <c r="EG54"/>
  <c r="EH54" s="1"/>
  <c r="EG52"/>
  <c r="EH52" s="1"/>
  <c r="EG45"/>
  <c r="EH45" s="1"/>
  <c r="EI45" s="1"/>
  <c r="EK45" s="1"/>
  <c r="EK82"/>
  <c r="EH11"/>
  <c r="EI13"/>
  <c r="EK13" s="1"/>
  <c r="EK132"/>
  <c r="EK103"/>
  <c r="EH69"/>
  <c r="EH127"/>
  <c r="EH98"/>
  <c r="EI71"/>
  <c r="EI129"/>
  <c r="EK129" s="1"/>
  <c r="EL129" s="1"/>
  <c r="EA140"/>
  <c r="EA111"/>
  <c r="DW94"/>
  <c r="DX94" s="1"/>
  <c r="DW90"/>
  <c r="DX90" s="1"/>
  <c r="DW87"/>
  <c r="DX87" s="1"/>
  <c r="DW83"/>
  <c r="DX83" s="1"/>
  <c r="DW78"/>
  <c r="DX78" s="1"/>
  <c r="DW74"/>
  <c r="DX74" s="1"/>
  <c r="DY74" s="1"/>
  <c r="EA74" s="1"/>
  <c r="EA142"/>
  <c r="EA132"/>
  <c r="EA131"/>
  <c r="DY13"/>
  <c r="EA13" s="1"/>
  <c r="DX11"/>
  <c r="DX127"/>
  <c r="EA129"/>
  <c r="DQ95"/>
  <c r="DQ144"/>
  <c r="DN98"/>
  <c r="DQ82"/>
  <c r="DQ86"/>
  <c r="DM49"/>
  <c r="DN49" s="1"/>
  <c r="DM45"/>
  <c r="DN45" s="1"/>
  <c r="DN127"/>
  <c r="DN69"/>
  <c r="DG151"/>
  <c r="DE100"/>
  <c r="DG100" s="1"/>
  <c r="DC106"/>
  <c r="DD106" s="1"/>
  <c r="DC102"/>
  <c r="DD102" s="1"/>
  <c r="DE13"/>
  <c r="DG13" s="1"/>
  <c r="DD11"/>
  <c r="DD127"/>
  <c r="DE129"/>
  <c r="DG129" s="1"/>
  <c r="DH129" s="1"/>
  <c r="CW89"/>
  <c r="CW82"/>
  <c r="CW80"/>
  <c r="CW84"/>
  <c r="CW132"/>
  <c r="CW129"/>
  <c r="CT98"/>
  <c r="CW103"/>
  <c r="CT69"/>
  <c r="CT11"/>
  <c r="CU13"/>
  <c r="CW13" s="1"/>
  <c r="CT127"/>
  <c r="CW131"/>
  <c r="CU100"/>
  <c r="CU71"/>
  <c r="CJ11"/>
  <c r="CK13"/>
  <c r="CM132"/>
  <c r="CM13"/>
  <c r="LD155"/>
  <c r="CJ127"/>
  <c r="CK129"/>
  <c r="CM129" s="1"/>
  <c r="CN129" s="1"/>
  <c r="CC89"/>
  <c r="CC93"/>
  <c r="BY47"/>
  <c r="BZ47" s="1"/>
  <c r="CA47" s="1"/>
  <c r="CC47" s="1"/>
  <c r="CC80"/>
  <c r="BZ11"/>
  <c r="CA13"/>
  <c r="CC13" s="1"/>
  <c r="CC129"/>
  <c r="CD129" s="1"/>
  <c r="BZ98"/>
  <c r="CC105"/>
  <c r="BZ127"/>
  <c r="CA100"/>
  <c r="BZ69"/>
  <c r="BS142"/>
  <c r="BT142" s="1"/>
  <c r="BS113"/>
  <c r="BQ100"/>
  <c r="BS100" s="1"/>
  <c r="BQ71"/>
  <c r="BS71" s="1"/>
  <c r="BP127"/>
  <c r="BQ129"/>
  <c r="BQ13"/>
  <c r="BP11"/>
  <c r="BS132"/>
  <c r="BS129"/>
  <c r="BT129" s="1"/>
  <c r="BS13"/>
  <c r="BI89"/>
  <c r="BI80"/>
  <c r="BF98"/>
  <c r="BF11"/>
  <c r="BG13"/>
  <c r="BI13" s="1"/>
  <c r="BF127"/>
  <c r="BG100"/>
  <c r="BI100" s="1"/>
  <c r="BF69"/>
  <c r="BG129"/>
  <c r="BI129" s="1"/>
  <c r="BJ129" s="1"/>
  <c r="AY151"/>
  <c r="AY142"/>
  <c r="AY140"/>
  <c r="AY113"/>
  <c r="AW13"/>
  <c r="AV11"/>
  <c r="AY132"/>
  <c r="AY131"/>
  <c r="AV127"/>
  <c r="AY13"/>
  <c r="AW129"/>
  <c r="AY129" s="1"/>
  <c r="AZ129" s="1"/>
  <c r="AO89"/>
  <c r="AO93"/>
  <c r="AO80"/>
  <c r="AP80" s="1"/>
  <c r="AO84"/>
  <c r="AL11"/>
  <c r="AM13"/>
  <c r="AO13" s="1"/>
  <c r="AL127"/>
  <c r="AL98"/>
  <c r="AM129"/>
  <c r="AO132"/>
  <c r="AO129"/>
  <c r="AP129" s="1"/>
  <c r="AM100"/>
  <c r="AO103"/>
  <c r="AP103" s="1"/>
  <c r="AL69"/>
  <c r="AK52"/>
  <c r="AL52" s="1"/>
  <c r="AK49"/>
  <c r="AL49" s="1"/>
  <c r="AK47"/>
  <c r="AL47" s="1"/>
  <c r="AK45"/>
  <c r="AL45" s="1"/>
  <c r="AM45" s="1"/>
  <c r="AO45" s="1"/>
  <c r="AE151"/>
  <c r="AC71"/>
  <c r="AE71" s="1"/>
  <c r="AC100"/>
  <c r="AE100" s="1"/>
  <c r="AC13"/>
  <c r="AB11"/>
  <c r="AE129"/>
  <c r="AE13"/>
  <c r="AB127"/>
  <c r="U89"/>
  <c r="U80"/>
  <c r="U84"/>
  <c r="R11"/>
  <c r="S13"/>
  <c r="U13" s="1"/>
  <c r="R127"/>
  <c r="R98"/>
  <c r="U103"/>
  <c r="U132"/>
  <c r="S100"/>
  <c r="U105"/>
  <c r="R69"/>
  <c r="S129"/>
  <c r="U129" s="1"/>
  <c r="V129" s="1"/>
  <c r="H11"/>
  <c r="L142"/>
  <c r="L138"/>
  <c r="KP132"/>
  <c r="JV132"/>
  <c r="IH132"/>
  <c r="HN132"/>
  <c r="GT132"/>
  <c r="FZ132"/>
  <c r="FF132"/>
  <c r="EL132"/>
  <c r="DR132"/>
  <c r="CX132"/>
  <c r="CD132"/>
  <c r="BJ132"/>
  <c r="AP132"/>
  <c r="V132"/>
  <c r="KP130"/>
  <c r="JV130"/>
  <c r="JB130"/>
  <c r="IH130"/>
  <c r="HN130"/>
  <c r="GT130"/>
  <c r="FZ130"/>
  <c r="FF130"/>
  <c r="EL130"/>
  <c r="DR130"/>
  <c r="CX130"/>
  <c r="CD130"/>
  <c r="BJ130"/>
  <c r="AP130"/>
  <c r="V130"/>
  <c r="KZ136"/>
  <c r="KZ133"/>
  <c r="KZ142"/>
  <c r="KF136"/>
  <c r="KF142"/>
  <c r="JL142"/>
  <c r="IR142"/>
  <c r="HD136"/>
  <c r="HD140"/>
  <c r="GJ142"/>
  <c r="FP136"/>
  <c r="FP135"/>
  <c r="FP140"/>
  <c r="FP144"/>
  <c r="EV136"/>
  <c r="EV135"/>
  <c r="EV140"/>
  <c r="EV144"/>
  <c r="EB136"/>
  <c r="EB141"/>
  <c r="EB135"/>
  <c r="EB140"/>
  <c r="EB144"/>
  <c r="DH136"/>
  <c r="DH141"/>
  <c r="DH135"/>
  <c r="DH140"/>
  <c r="DH144"/>
  <c r="CN136"/>
  <c r="CN141"/>
  <c r="CN135"/>
  <c r="CN140"/>
  <c r="CN144"/>
  <c r="BT136"/>
  <c r="BT141"/>
  <c r="BT135"/>
  <c r="BT140"/>
  <c r="BT144"/>
  <c r="AZ136"/>
  <c r="AZ141"/>
  <c r="AZ135"/>
  <c r="AZ140"/>
  <c r="AZ144"/>
  <c r="AF136"/>
  <c r="AF141"/>
  <c r="AF135"/>
  <c r="AF140"/>
  <c r="AF144"/>
  <c r="L136"/>
  <c r="L141"/>
  <c r="JB133"/>
  <c r="HN133"/>
  <c r="FZ133"/>
  <c r="EL133"/>
  <c r="CX133"/>
  <c r="BJ133"/>
  <c r="V133"/>
  <c r="JV131"/>
  <c r="JB131"/>
  <c r="IH131"/>
  <c r="HN131"/>
  <c r="GT131"/>
  <c r="FZ131"/>
  <c r="FF131"/>
  <c r="EL131"/>
  <c r="DR131"/>
  <c r="CX131"/>
  <c r="CD131"/>
  <c r="BJ131"/>
  <c r="AP131"/>
  <c r="V131"/>
  <c r="KZ129"/>
  <c r="IR129"/>
  <c r="GJ129"/>
  <c r="EV129"/>
  <c r="EB129"/>
  <c r="AF129"/>
  <c r="L124"/>
  <c r="L118"/>
  <c r="L152"/>
  <c r="L134"/>
  <c r="L144"/>
  <c r="L140"/>
  <c r="KZ132"/>
  <c r="JL132"/>
  <c r="HX132"/>
  <c r="GJ132"/>
  <c r="EV132"/>
  <c r="DH132"/>
  <c r="BT132"/>
  <c r="AF132"/>
  <c r="KF130"/>
  <c r="IR130"/>
  <c r="HD130"/>
  <c r="FP130"/>
  <c r="EB130"/>
  <c r="CN130"/>
  <c r="AZ130"/>
  <c r="KZ140"/>
  <c r="KF140"/>
  <c r="JL136"/>
  <c r="JL140"/>
  <c r="IR136"/>
  <c r="IR140"/>
  <c r="HX136"/>
  <c r="HX140"/>
  <c r="HD142"/>
  <c r="GJ136"/>
  <c r="GJ140"/>
  <c r="FP142"/>
  <c r="EV142"/>
  <c r="EB142"/>
  <c r="DH142"/>
  <c r="CN142"/>
  <c r="AZ142"/>
  <c r="AF142"/>
  <c r="JV133"/>
  <c r="IH133"/>
  <c r="GT133"/>
  <c r="FF133"/>
  <c r="DR133"/>
  <c r="CD133"/>
  <c r="AP133"/>
  <c r="KP131"/>
  <c r="JL131"/>
  <c r="IR131"/>
  <c r="HX131"/>
  <c r="HD131"/>
  <c r="GJ131"/>
  <c r="FP131"/>
  <c r="EV131"/>
  <c r="EB131"/>
  <c r="DH131"/>
  <c r="CN131"/>
  <c r="BT131"/>
  <c r="AZ131"/>
  <c r="AF131"/>
  <c r="KP129"/>
  <c r="JV129"/>
  <c r="JB129"/>
  <c r="GT129"/>
  <c r="FZ129"/>
  <c r="DR129"/>
  <c r="CX129"/>
  <c r="L122"/>
  <c r="L115"/>
  <c r="JV154"/>
  <c r="IH154"/>
  <c r="GT154"/>
  <c r="FF154"/>
  <c r="DR154"/>
  <c r="CD154"/>
  <c r="AP154"/>
  <c r="KZ153"/>
  <c r="LG150"/>
  <c r="KZ152"/>
  <c r="KP152"/>
  <c r="KF152"/>
  <c r="JV152"/>
  <c r="JL152"/>
  <c r="JB152"/>
  <c r="IR152"/>
  <c r="IH152"/>
  <c r="HX152"/>
  <c r="HN152"/>
  <c r="HD152"/>
  <c r="GT152"/>
  <c r="GJ152"/>
  <c r="FZ152"/>
  <c r="FP152"/>
  <c r="FF152"/>
  <c r="EV152"/>
  <c r="EL152"/>
  <c r="EB152"/>
  <c r="DR152"/>
  <c r="DH152"/>
  <c r="CX152"/>
  <c r="CN152"/>
  <c r="CD152"/>
  <c r="BT152"/>
  <c r="BJ152"/>
  <c r="AZ152"/>
  <c r="AP152"/>
  <c r="AF152"/>
  <c r="V152"/>
  <c r="KZ150"/>
  <c r="KP150"/>
  <c r="KF150"/>
  <c r="JV150"/>
  <c r="JL150"/>
  <c r="JB150"/>
  <c r="IR150"/>
  <c r="IH150"/>
  <c r="HX150"/>
  <c r="HN150"/>
  <c r="HD150"/>
  <c r="GT150"/>
  <c r="GJ150"/>
  <c r="FZ150"/>
  <c r="FP150"/>
  <c r="FF150"/>
  <c r="EV150"/>
  <c r="EL150"/>
  <c r="EB150"/>
  <c r="DR150"/>
  <c r="DH150"/>
  <c r="CX150"/>
  <c r="CN150"/>
  <c r="CD150"/>
  <c r="BT150"/>
  <c r="BJ150"/>
  <c r="AZ150"/>
  <c r="AP150"/>
  <c r="AF150"/>
  <c r="V150"/>
  <c r="L150"/>
  <c r="KZ148"/>
  <c r="KP148"/>
  <c r="KF148"/>
  <c r="JV148"/>
  <c r="JL148"/>
  <c r="JB148"/>
  <c r="IR148"/>
  <c r="IH148"/>
  <c r="HX148"/>
  <c r="HN148"/>
  <c r="HD148"/>
  <c r="GT148"/>
  <c r="GJ148"/>
  <c r="FZ148"/>
  <c r="FP148"/>
  <c r="FF148"/>
  <c r="EV148"/>
  <c r="EL148"/>
  <c r="EB148"/>
  <c r="DR148"/>
  <c r="DH148"/>
  <c r="CX148"/>
  <c r="KZ154"/>
  <c r="JL154"/>
  <c r="HX154"/>
  <c r="GJ154"/>
  <c r="EV154"/>
  <c r="DH154"/>
  <c r="BT154"/>
  <c r="AF154"/>
  <c r="JV153"/>
  <c r="IH153"/>
  <c r="GT153"/>
  <c r="FF153"/>
  <c r="DR153"/>
  <c r="CD153"/>
  <c r="AP153"/>
  <c r="KZ151"/>
  <c r="JV151"/>
  <c r="IH151"/>
  <c r="GT151"/>
  <c r="FF151"/>
  <c r="DR151"/>
  <c r="AP151"/>
  <c r="KF149"/>
  <c r="IR149"/>
  <c r="HD149"/>
  <c r="FP149"/>
  <c r="EB149"/>
  <c r="CN149"/>
  <c r="AZ149"/>
  <c r="L149"/>
  <c r="BT148"/>
  <c r="AF148"/>
  <c r="KF145"/>
  <c r="IR145"/>
  <c r="HD145"/>
  <c r="FP145"/>
  <c r="EB145"/>
  <c r="CN145"/>
  <c r="AZ145"/>
  <c r="BJ148"/>
  <c r="V148"/>
  <c r="KP147"/>
  <c r="JV147"/>
  <c r="JB147"/>
  <c r="HN147"/>
  <c r="GT147"/>
  <c r="FZ147"/>
  <c r="FF147"/>
  <c r="EL147"/>
  <c r="DR147"/>
  <c r="CX147"/>
  <c r="CD147"/>
  <c r="BJ147"/>
  <c r="AP147"/>
  <c r="V147"/>
  <c r="JV145"/>
  <c r="IH145"/>
  <c r="GT145"/>
  <c r="FF145"/>
  <c r="DR145"/>
  <c r="CD145"/>
  <c r="AP145"/>
  <c r="KZ144"/>
  <c r="KF144"/>
  <c r="JL144"/>
  <c r="IR144"/>
  <c r="HX144"/>
  <c r="HD144"/>
  <c r="GJ144"/>
  <c r="LG136"/>
  <c r="CD144"/>
  <c r="AP144"/>
  <c r="KZ143"/>
  <c r="KF143"/>
  <c r="JL143"/>
  <c r="IR143"/>
  <c r="HX143"/>
  <c r="HD143"/>
  <c r="GJ143"/>
  <c r="FP143"/>
  <c r="EV143"/>
  <c r="EB143"/>
  <c r="DH143"/>
  <c r="CN143"/>
  <c r="BT143"/>
  <c r="AZ143"/>
  <c r="AF143"/>
  <c r="KP142"/>
  <c r="JB142"/>
  <c r="HN142"/>
  <c r="FZ142"/>
  <c r="EL142"/>
  <c r="CX142"/>
  <c r="BJ142"/>
  <c r="V142"/>
  <c r="KP141"/>
  <c r="JV141"/>
  <c r="JB141"/>
  <c r="IH141"/>
  <c r="HN141"/>
  <c r="GT141"/>
  <c r="FZ141"/>
  <c r="FF141"/>
  <c r="KP140"/>
  <c r="JB140"/>
  <c r="HN140"/>
  <c r="FZ140"/>
  <c r="EL140"/>
  <c r="CX140"/>
  <c r="BJ140"/>
  <c r="V140"/>
  <c r="KP139"/>
  <c r="JV139"/>
  <c r="JB139"/>
  <c r="IH139"/>
  <c r="HN139"/>
  <c r="GT139"/>
  <c r="FZ139"/>
  <c r="FF139"/>
  <c r="EL139"/>
  <c r="DR139"/>
  <c r="CX139"/>
  <c r="CD139"/>
  <c r="BJ139"/>
  <c r="AP139"/>
  <c r="V139"/>
  <c r="KZ138"/>
  <c r="JL138"/>
  <c r="HX138"/>
  <c r="GJ138"/>
  <c r="EV138"/>
  <c r="DH138"/>
  <c r="BT138"/>
  <c r="AF138"/>
  <c r="CD136"/>
  <c r="AP136"/>
  <c r="KZ135"/>
  <c r="KF135"/>
  <c r="JL135"/>
  <c r="IR135"/>
  <c r="HX135"/>
  <c r="HD135"/>
  <c r="GJ135"/>
  <c r="FF135"/>
  <c r="DR135"/>
  <c r="CD135"/>
  <c r="AP135"/>
  <c r="KZ134"/>
  <c r="KF134"/>
  <c r="JL134"/>
  <c r="IR134"/>
  <c r="HD134"/>
  <c r="FP134"/>
  <c r="EB134"/>
  <c r="CN134"/>
  <c r="AZ134"/>
  <c r="KF132"/>
  <c r="IR132"/>
  <c r="HD132"/>
  <c r="FP132"/>
  <c r="EB132"/>
  <c r="CN132"/>
  <c r="AZ132"/>
  <c r="I129"/>
  <c r="K129" s="1"/>
  <c r="H127"/>
  <c r="V126"/>
  <c r="KF153"/>
  <c r="JL153"/>
  <c r="IR153"/>
  <c r="HX153"/>
  <c r="HD151"/>
  <c r="GJ153"/>
  <c r="FP151"/>
  <c r="EV151"/>
  <c r="EB151"/>
  <c r="DH151"/>
  <c r="CN151"/>
  <c r="BT151"/>
  <c r="AZ151"/>
  <c r="AF151"/>
  <c r="L153"/>
  <c r="KP138"/>
  <c r="JB138"/>
  <c r="HN138"/>
  <c r="FZ138"/>
  <c r="EL138"/>
  <c r="CX138"/>
  <c r="BJ138"/>
  <c r="V138"/>
  <c r="KP136"/>
  <c r="JV136"/>
  <c r="JB136"/>
  <c r="IH136"/>
  <c r="HN136"/>
  <c r="GT136"/>
  <c r="FZ136"/>
  <c r="FF136"/>
  <c r="EL136"/>
  <c r="DR136"/>
  <c r="HN134"/>
  <c r="FZ134"/>
  <c r="EL134"/>
  <c r="CX134"/>
  <c r="BJ134"/>
  <c r="V134"/>
  <c r="LG125"/>
  <c r="KP149"/>
  <c r="JV149"/>
  <c r="JB149"/>
  <c r="IH149"/>
  <c r="GT149"/>
  <c r="FF144"/>
  <c r="FF149"/>
  <c r="EL144"/>
  <c r="EL149"/>
  <c r="DR144"/>
  <c r="DR149"/>
  <c r="CX144"/>
  <c r="CX149"/>
  <c r="FF125"/>
  <c r="DR125"/>
  <c r="CD125"/>
  <c r="AP125"/>
  <c r="KZ124"/>
  <c r="KF124"/>
  <c r="JL124"/>
  <c r="IR124"/>
  <c r="HX124"/>
  <c r="HD124"/>
  <c r="GJ124"/>
  <c r="FP124"/>
  <c r="EL124"/>
  <c r="CX124"/>
  <c r="BJ124"/>
  <c r="V124"/>
  <c r="KP123"/>
  <c r="JV123"/>
  <c r="JB123"/>
  <c r="IH123"/>
  <c r="HN123"/>
  <c r="GT123"/>
  <c r="FZ123"/>
  <c r="FF123"/>
  <c r="EL123"/>
  <c r="DR123"/>
  <c r="CX123"/>
  <c r="CD123"/>
  <c r="BJ123"/>
  <c r="AP123"/>
  <c r="V123"/>
  <c r="JV122"/>
  <c r="IH122"/>
  <c r="GT122"/>
  <c r="FF122"/>
  <c r="DR122"/>
  <c r="CD122"/>
  <c r="AP122"/>
  <c r="KZ121"/>
  <c r="KF121"/>
  <c r="JL121"/>
  <c r="IR121"/>
  <c r="HX121"/>
  <c r="HD121"/>
  <c r="GJ121"/>
  <c r="FP121"/>
  <c r="EV121"/>
  <c r="EB121"/>
  <c r="DH121"/>
  <c r="CN121"/>
  <c r="BT121"/>
  <c r="AZ121"/>
  <c r="AF121"/>
  <c r="L121"/>
  <c r="KF120"/>
  <c r="IR120"/>
  <c r="HD120"/>
  <c r="FP120"/>
  <c r="EB120"/>
  <c r="CN120"/>
  <c r="AZ120"/>
  <c r="KP118"/>
  <c r="JB118"/>
  <c r="HN118"/>
  <c r="FZ118"/>
  <c r="EL118"/>
  <c r="CX118"/>
  <c r="BJ118"/>
  <c r="V118"/>
  <c r="KP116"/>
  <c r="JV116"/>
  <c r="JB116"/>
  <c r="IH116"/>
  <c r="HN116"/>
  <c r="GT116"/>
  <c r="FZ116"/>
  <c r="FF116"/>
  <c r="EL116"/>
  <c r="DR116"/>
  <c r="CX116"/>
  <c r="CD116"/>
  <c r="BJ116"/>
  <c r="AP116"/>
  <c r="V116"/>
  <c r="KZ115"/>
  <c r="JL115"/>
  <c r="HX115"/>
  <c r="GJ115"/>
  <c r="EV115"/>
  <c r="DH115"/>
  <c r="BT115"/>
  <c r="AF115"/>
  <c r="KF113"/>
  <c r="IR113"/>
  <c r="HD113"/>
  <c r="FP113"/>
  <c r="DH113"/>
  <c r="BT113"/>
  <c r="AF113"/>
  <c r="KF111"/>
  <c r="IR111"/>
  <c r="HD111"/>
  <c r="FP111"/>
  <c r="EB111"/>
  <c r="CN111"/>
  <c r="LB126"/>
  <c r="KZ125"/>
  <c r="KF125"/>
  <c r="JL125"/>
  <c r="IR125"/>
  <c r="HX125"/>
  <c r="HD125"/>
  <c r="GJ125"/>
  <c r="EV125"/>
  <c r="DH125"/>
  <c r="BT125"/>
  <c r="AF125"/>
  <c r="EV124"/>
  <c r="DH124"/>
  <c r="BT124"/>
  <c r="AF124"/>
  <c r="KF122"/>
  <c r="IR122"/>
  <c r="HD122"/>
  <c r="FP122"/>
  <c r="EB122"/>
  <c r="CN122"/>
  <c r="AZ122"/>
  <c r="KP120"/>
  <c r="JB120"/>
  <c r="HN120"/>
  <c r="FZ120"/>
  <c r="EL120"/>
  <c r="CX120"/>
  <c r="BJ120"/>
  <c r="V120"/>
  <c r="KP119"/>
  <c r="JV119"/>
  <c r="JB119"/>
  <c r="IH119"/>
  <c r="HN119"/>
  <c r="GT119"/>
  <c r="FZ119"/>
  <c r="FF119"/>
  <c r="EL119"/>
  <c r="DR119"/>
  <c r="CX119"/>
  <c r="CD119"/>
  <c r="BJ119"/>
  <c r="AP119"/>
  <c r="V119"/>
  <c r="KZ118"/>
  <c r="JL118"/>
  <c r="HX118"/>
  <c r="GJ118"/>
  <c r="EV118"/>
  <c r="DH118"/>
  <c r="BT118"/>
  <c r="AF118"/>
  <c r="JV115"/>
  <c r="IH115"/>
  <c r="GT115"/>
  <c r="FF115"/>
  <c r="DR115"/>
  <c r="CD115"/>
  <c r="AP115"/>
  <c r="KZ114"/>
  <c r="KF114"/>
  <c r="JL114"/>
  <c r="IR114"/>
  <c r="GJ114"/>
  <c r="FP114"/>
  <c r="EB114"/>
  <c r="BT114"/>
  <c r="AZ114"/>
  <c r="AF114"/>
  <c r="KP113"/>
  <c r="JB113"/>
  <c r="HN113"/>
  <c r="KZ112"/>
  <c r="JL112"/>
  <c r="HX112"/>
  <c r="GJ112"/>
  <c r="EV112"/>
  <c r="DH112"/>
  <c r="BT112"/>
  <c r="AF112"/>
  <c r="KZ110"/>
  <c r="JL110"/>
  <c r="HX110"/>
  <c r="GJ110"/>
  <c r="EV110"/>
  <c r="DH110"/>
  <c r="BT110"/>
  <c r="AF110"/>
  <c r="K132"/>
  <c r="L154"/>
  <c r="KP154"/>
  <c r="JB154"/>
  <c r="HN154"/>
  <c r="FZ154"/>
  <c r="EL154"/>
  <c r="CX154"/>
  <c r="BJ154"/>
  <c r="V154"/>
  <c r="KF154"/>
  <c r="IR154"/>
  <c r="HD154"/>
  <c r="FP154"/>
  <c r="EB154"/>
  <c r="CN154"/>
  <c r="AZ154"/>
  <c r="L148"/>
  <c r="L145"/>
  <c r="KP153"/>
  <c r="JB153"/>
  <c r="HN153"/>
  <c r="FZ153"/>
  <c r="EL153"/>
  <c r="CX153"/>
  <c r="BJ153"/>
  <c r="V153"/>
  <c r="KP151"/>
  <c r="JB151"/>
  <c r="HN151"/>
  <c r="FZ151"/>
  <c r="EL151"/>
  <c r="CX151"/>
  <c r="BJ151"/>
  <c r="V151"/>
  <c r="KZ149"/>
  <c r="JL149"/>
  <c r="HX149"/>
  <c r="GJ149"/>
  <c r="EV149"/>
  <c r="DH149"/>
  <c r="BT149"/>
  <c r="AF149"/>
  <c r="CN148"/>
  <c r="AZ148"/>
  <c r="KZ145"/>
  <c r="JL145"/>
  <c r="HX145"/>
  <c r="GJ145"/>
  <c r="EV145"/>
  <c r="DH145"/>
  <c r="BT145"/>
  <c r="AF145"/>
  <c r="CD148"/>
  <c r="AP148"/>
  <c r="KZ147"/>
  <c r="KF147"/>
  <c r="JL147"/>
  <c r="HD147"/>
  <c r="GJ147"/>
  <c r="FP147"/>
  <c r="EV147"/>
  <c r="EB147"/>
  <c r="DH147"/>
  <c r="CN147"/>
  <c r="BT147"/>
  <c r="AZ147"/>
  <c r="AF147"/>
  <c r="KP145"/>
  <c r="JB145"/>
  <c r="HN145"/>
  <c r="FZ145"/>
  <c r="EL145"/>
  <c r="CX145"/>
  <c r="BJ145"/>
  <c r="V145"/>
  <c r="KP144"/>
  <c r="JV144"/>
  <c r="JB144"/>
  <c r="IH144"/>
  <c r="HN144"/>
  <c r="GT144"/>
  <c r="FZ144"/>
  <c r="L135"/>
  <c r="BJ144"/>
  <c r="V144"/>
  <c r="KP143"/>
  <c r="JV143"/>
  <c r="IH143"/>
  <c r="HN143"/>
  <c r="GT143"/>
  <c r="FZ143"/>
  <c r="FF143"/>
  <c r="EL143"/>
  <c r="DR143"/>
  <c r="CX143"/>
  <c r="CD143"/>
  <c r="BJ143"/>
  <c r="AP143"/>
  <c r="V143"/>
  <c r="JV142"/>
  <c r="IH142"/>
  <c r="GT142"/>
  <c r="FF142"/>
  <c r="DR142"/>
  <c r="CD142"/>
  <c r="AP142"/>
  <c r="KZ141"/>
  <c r="KF141"/>
  <c r="JL141"/>
  <c r="IR141"/>
  <c r="HX141"/>
  <c r="HD141"/>
  <c r="GJ141"/>
  <c r="FP141"/>
  <c r="EV141"/>
  <c r="JV140"/>
  <c r="IH140"/>
  <c r="GT140"/>
  <c r="FF140"/>
  <c r="DR140"/>
  <c r="CD140"/>
  <c r="AP140"/>
  <c r="KZ139"/>
  <c r="KF139"/>
  <c r="JL139"/>
  <c r="IR139"/>
  <c r="HX139"/>
  <c r="HD139"/>
  <c r="GJ139"/>
  <c r="FP139"/>
  <c r="EV139"/>
  <c r="EB139"/>
  <c r="DH139"/>
  <c r="CN139"/>
  <c r="BT139"/>
  <c r="AZ139"/>
  <c r="AF139"/>
  <c r="L139"/>
  <c r="KF138"/>
  <c r="IR138"/>
  <c r="HD138"/>
  <c r="FP138"/>
  <c r="EB138"/>
  <c r="CN138"/>
  <c r="AZ138"/>
  <c r="CX136"/>
  <c r="BJ136"/>
  <c r="V136"/>
  <c r="KP135"/>
  <c r="JV135"/>
  <c r="JB135"/>
  <c r="IH135"/>
  <c r="HN135"/>
  <c r="GT135"/>
  <c r="FZ135"/>
  <c r="EL135"/>
  <c r="CX135"/>
  <c r="BJ135"/>
  <c r="V135"/>
  <c r="KP134"/>
  <c r="JV134"/>
  <c r="JB134"/>
  <c r="HX134"/>
  <c r="GJ134"/>
  <c r="EV134"/>
  <c r="DH134"/>
  <c r="BT134"/>
  <c r="AF134"/>
  <c r="L131"/>
  <c r="KZ130"/>
  <c r="JL130"/>
  <c r="HX130"/>
  <c r="GJ130"/>
  <c r="EV130"/>
  <c r="DH130"/>
  <c r="BT130"/>
  <c r="AF130"/>
  <c r="LH154"/>
  <c r="LI154" s="1"/>
  <c r="LH153"/>
  <c r="LH151"/>
  <c r="LH149"/>
  <c r="LI149" s="1"/>
  <c r="LJ149" s="1"/>
  <c r="LH152"/>
  <c r="LH150"/>
  <c r="LH148"/>
  <c r="LI148" s="1"/>
  <c r="LJ148" s="1"/>
  <c r="LH145"/>
  <c r="LI145" s="1"/>
  <c r="LJ145" s="1"/>
  <c r="LH147"/>
  <c r="LH144"/>
  <c r="LH142"/>
  <c r="LH140"/>
  <c r="LH138"/>
  <c r="LH135"/>
  <c r="LI135" s="1"/>
  <c r="LJ135" s="1"/>
  <c r="LH133"/>
  <c r="LI133" s="1"/>
  <c r="LJ133" s="1"/>
  <c r="LH143"/>
  <c r="LH141"/>
  <c r="LI141" s="1"/>
  <c r="LJ141" s="1"/>
  <c r="LH139"/>
  <c r="LI139" s="1"/>
  <c r="LJ139" s="1"/>
  <c r="LH136"/>
  <c r="LH134"/>
  <c r="LH132"/>
  <c r="LH130"/>
  <c r="LI130" s="1"/>
  <c r="LJ130" s="1"/>
  <c r="LH131"/>
  <c r="LH129"/>
  <c r="KF133"/>
  <c r="KF151"/>
  <c r="JL151"/>
  <c r="IR151"/>
  <c r="HX151"/>
  <c r="HD153"/>
  <c r="GJ151"/>
  <c r="FP153"/>
  <c r="EV153"/>
  <c r="EB153"/>
  <c r="DH153"/>
  <c r="CN153"/>
  <c r="BT153"/>
  <c r="AZ153"/>
  <c r="AF153"/>
  <c r="EL141"/>
  <c r="DR141"/>
  <c r="CX141"/>
  <c r="CD141"/>
  <c r="BJ141"/>
  <c r="AP141"/>
  <c r="V141"/>
  <c r="JV138"/>
  <c r="IH138"/>
  <c r="GT138"/>
  <c r="FF138"/>
  <c r="DR138"/>
  <c r="CD138"/>
  <c r="AP138"/>
  <c r="IH134"/>
  <c r="GT134"/>
  <c r="FF134"/>
  <c r="DR134"/>
  <c r="CD134"/>
  <c r="AP134"/>
  <c r="L120"/>
  <c r="KP133"/>
  <c r="HN149"/>
  <c r="FZ149"/>
  <c r="CD149"/>
  <c r="BJ149"/>
  <c r="AP149"/>
  <c r="V149"/>
  <c r="KZ131"/>
  <c r="KF131"/>
  <c r="FZ125"/>
  <c r="EL125"/>
  <c r="CX125"/>
  <c r="BJ125"/>
  <c r="V125"/>
  <c r="KP124"/>
  <c r="JV124"/>
  <c r="JB124"/>
  <c r="IH124"/>
  <c r="HN124"/>
  <c r="GT124"/>
  <c r="FZ124"/>
  <c r="FF124"/>
  <c r="DR124"/>
  <c r="CD124"/>
  <c r="AP124"/>
  <c r="KZ123"/>
  <c r="KF123"/>
  <c r="JL123"/>
  <c r="IR123"/>
  <c r="HX123"/>
  <c r="HD123"/>
  <c r="GJ123"/>
  <c r="FP123"/>
  <c r="EV123"/>
  <c r="EB123"/>
  <c r="DH123"/>
  <c r="CN123"/>
  <c r="BT123"/>
  <c r="AZ123"/>
  <c r="AF123"/>
  <c r="KP122"/>
  <c r="JB122"/>
  <c r="HN122"/>
  <c r="FZ122"/>
  <c r="EL122"/>
  <c r="CX122"/>
  <c r="BJ122"/>
  <c r="V122"/>
  <c r="KP121"/>
  <c r="JV121"/>
  <c r="JB121"/>
  <c r="IH121"/>
  <c r="HN121"/>
  <c r="GT121"/>
  <c r="FZ121"/>
  <c r="FF121"/>
  <c r="EL121"/>
  <c r="DR121"/>
  <c r="CX121"/>
  <c r="CD121"/>
  <c r="BJ121"/>
  <c r="AP121"/>
  <c r="V121"/>
  <c r="KZ120"/>
  <c r="JL120"/>
  <c r="HX120"/>
  <c r="GJ120"/>
  <c r="EV120"/>
  <c r="DH120"/>
  <c r="BT120"/>
  <c r="AF120"/>
  <c r="JV118"/>
  <c r="IH118"/>
  <c r="GT118"/>
  <c r="FF118"/>
  <c r="DR118"/>
  <c r="CD118"/>
  <c r="AP118"/>
  <c r="KZ116"/>
  <c r="KF116"/>
  <c r="JL116"/>
  <c r="IR116"/>
  <c r="HX116"/>
  <c r="HD116"/>
  <c r="GJ116"/>
  <c r="FP116"/>
  <c r="EV116"/>
  <c r="EB116"/>
  <c r="DH116"/>
  <c r="CN116"/>
  <c r="BT116"/>
  <c r="AZ116"/>
  <c r="AF116"/>
  <c r="L116"/>
  <c r="KF115"/>
  <c r="IR115"/>
  <c r="HD115"/>
  <c r="FP115"/>
  <c r="EB115"/>
  <c r="CN115"/>
  <c r="AZ115"/>
  <c r="KZ113"/>
  <c r="JL113"/>
  <c r="HX113"/>
  <c r="GJ113"/>
  <c r="EV113"/>
  <c r="CN113"/>
  <c r="AZ113"/>
  <c r="KZ111"/>
  <c r="JL111"/>
  <c r="HX111"/>
  <c r="GJ111"/>
  <c r="EV111"/>
  <c r="DH111"/>
  <c r="BT111"/>
  <c r="AF111"/>
  <c r="KZ109"/>
  <c r="KF112"/>
  <c r="IR112"/>
  <c r="HD112"/>
  <c r="FP112"/>
  <c r="EB112"/>
  <c r="CN112"/>
  <c r="AZ112"/>
  <c r="L112"/>
  <c r="KF110"/>
  <c r="IR110"/>
  <c r="HD110"/>
  <c r="FP110"/>
  <c r="EB110"/>
  <c r="CN110"/>
  <c r="AZ110"/>
  <c r="L110"/>
  <c r="K143"/>
  <c r="K151"/>
  <c r="K147"/>
  <c r="K130"/>
  <c r="LD126"/>
  <c r="LE152" s="1"/>
  <c r="LF152" s="1"/>
  <c r="LG152" s="1"/>
  <c r="K113"/>
  <c r="FZ113"/>
  <c r="LG110"/>
  <c r="KZ107"/>
  <c r="JL107"/>
  <c r="HX107"/>
  <c r="GJ107"/>
  <c r="EV107"/>
  <c r="DH107"/>
  <c r="BT107"/>
  <c r="AF107"/>
  <c r="KF105"/>
  <c r="IR105"/>
  <c r="HD105"/>
  <c r="EB105"/>
  <c r="KZ103"/>
  <c r="JL103"/>
  <c r="EV103"/>
  <c r="DH103"/>
  <c r="AF103"/>
  <c r="KF101"/>
  <c r="IR101"/>
  <c r="HD101"/>
  <c r="FP101"/>
  <c r="EB101"/>
  <c r="CN101"/>
  <c r="AZ101"/>
  <c r="L101"/>
  <c r="EL113"/>
  <c r="DR113"/>
  <c r="FZ111"/>
  <c r="CX111"/>
  <c r="GT110"/>
  <c r="DR110"/>
  <c r="AP110"/>
  <c r="JV109"/>
  <c r="LG96"/>
  <c r="LG92"/>
  <c r="KP97"/>
  <c r="JB97"/>
  <c r="IH97"/>
  <c r="EL97"/>
  <c r="KZ96"/>
  <c r="KF96"/>
  <c r="IH96"/>
  <c r="HX96"/>
  <c r="FZ96"/>
  <c r="FP96"/>
  <c r="FF96"/>
  <c r="EL96"/>
  <c r="EB96"/>
  <c r="CD96"/>
  <c r="BJ96"/>
  <c r="AZ96"/>
  <c r="V96"/>
  <c r="L96"/>
  <c r="KZ94"/>
  <c r="KP94"/>
  <c r="KF94"/>
  <c r="JB94"/>
  <c r="IR94"/>
  <c r="IH94"/>
  <c r="HX94"/>
  <c r="GT94"/>
  <c r="GJ94"/>
  <c r="EV94"/>
  <c r="DR94"/>
  <c r="DH94"/>
  <c r="CD94"/>
  <c r="BJ94"/>
  <c r="AZ94"/>
  <c r="KZ92"/>
  <c r="KF92"/>
  <c r="JB92"/>
  <c r="IR92"/>
  <c r="HX92"/>
  <c r="GT92"/>
  <c r="FZ92"/>
  <c r="FP92"/>
  <c r="EL92"/>
  <c r="EB92"/>
  <c r="CX92"/>
  <c r="CN92"/>
  <c r="BJ92"/>
  <c r="AP92"/>
  <c r="AF92"/>
  <c r="KZ90"/>
  <c r="JV90"/>
  <c r="JB90"/>
  <c r="IR90"/>
  <c r="HX90"/>
  <c r="GJ90"/>
  <c r="FZ90"/>
  <c r="EV90"/>
  <c r="CN90"/>
  <c r="BT90"/>
  <c r="AP90"/>
  <c r="L90"/>
  <c r="CD113"/>
  <c r="AP113"/>
  <c r="LG106"/>
  <c r="KF72"/>
  <c r="IR72"/>
  <c r="HD72"/>
  <c r="FP72"/>
  <c r="EB72"/>
  <c r="CN72"/>
  <c r="AZ72"/>
  <c r="L72"/>
  <c r="IH64"/>
  <c r="GT64"/>
  <c r="DR64"/>
  <c r="KP62"/>
  <c r="KS62"/>
  <c r="JB62"/>
  <c r="JE62"/>
  <c r="HN62"/>
  <c r="HQ62"/>
  <c r="FZ62"/>
  <c r="GC62"/>
  <c r="EL62"/>
  <c r="EO62"/>
  <c r="CX62"/>
  <c r="DA62"/>
  <c r="BJ62"/>
  <c r="BM62"/>
  <c r="V62"/>
  <c r="Y62"/>
  <c r="DR60"/>
  <c r="KP57"/>
  <c r="JB57"/>
  <c r="HN57"/>
  <c r="FZ57"/>
  <c r="EL57"/>
  <c r="CX57"/>
  <c r="BJ57"/>
  <c r="V57"/>
  <c r="DR55"/>
  <c r="CD55"/>
  <c r="KP53"/>
  <c r="JB53"/>
  <c r="BJ53"/>
  <c r="V53"/>
  <c r="DR51"/>
  <c r="KP48"/>
  <c r="KS48"/>
  <c r="JB48"/>
  <c r="JE48"/>
  <c r="HN48"/>
  <c r="HQ48"/>
  <c r="FZ48"/>
  <c r="GC48"/>
  <c r="EL48"/>
  <c r="EO48"/>
  <c r="CX48"/>
  <c r="DA48"/>
  <c r="BJ48"/>
  <c r="BM48"/>
  <c r="V48"/>
  <c r="Y48"/>
  <c r="JV46"/>
  <c r="IH46"/>
  <c r="GT46"/>
  <c r="FF46"/>
  <c r="DR46"/>
  <c r="CD46"/>
  <c r="AP46"/>
  <c r="KP44"/>
  <c r="JB44"/>
  <c r="FZ44"/>
  <c r="EL44"/>
  <c r="BJ44"/>
  <c r="V44"/>
  <c r="DR42"/>
  <c r="KE182"/>
  <c r="KF37"/>
  <c r="IQ182"/>
  <c r="IR37"/>
  <c r="HC182"/>
  <c r="HD37"/>
  <c r="FO182"/>
  <c r="FP37"/>
  <c r="EA182"/>
  <c r="EB37"/>
  <c r="CM182"/>
  <c r="CN37"/>
  <c r="AY182"/>
  <c r="AZ37"/>
  <c r="L37"/>
  <c r="KZ36"/>
  <c r="JL36"/>
  <c r="HX36"/>
  <c r="GJ36"/>
  <c r="EV36"/>
  <c r="DH36"/>
  <c r="BT36"/>
  <c r="AF36"/>
  <c r="KE180"/>
  <c r="KF35"/>
  <c r="IR35"/>
  <c r="HD35"/>
  <c r="FO180"/>
  <c r="FP35"/>
  <c r="EA180"/>
  <c r="EB35"/>
  <c r="CM180"/>
  <c r="CN35"/>
  <c r="AZ35"/>
  <c r="L35"/>
  <c r="KZ34"/>
  <c r="JL34"/>
  <c r="HX34"/>
  <c r="GJ34"/>
  <c r="EV34"/>
  <c r="DH34"/>
  <c r="BT34"/>
  <c r="AF34"/>
  <c r="KE178"/>
  <c r="KF33"/>
  <c r="IQ178"/>
  <c r="IR33"/>
  <c r="HC178"/>
  <c r="HD33"/>
  <c r="FO178"/>
  <c r="FP33"/>
  <c r="EA178"/>
  <c r="EB33"/>
  <c r="CM178"/>
  <c r="CN33"/>
  <c r="AY178"/>
  <c r="AZ33"/>
  <c r="K178"/>
  <c r="L33"/>
  <c r="KZ32"/>
  <c r="JL32"/>
  <c r="HX32"/>
  <c r="GJ32"/>
  <c r="EV32"/>
  <c r="DH32"/>
  <c r="BT32"/>
  <c r="AF32"/>
  <c r="KF31"/>
  <c r="IR31"/>
  <c r="HD31"/>
  <c r="FP31"/>
  <c r="EB31"/>
  <c r="CN31"/>
  <c r="AZ31"/>
  <c r="L31"/>
  <c r="KZ29"/>
  <c r="JL29"/>
  <c r="HX29"/>
  <c r="GJ29"/>
  <c r="EV29"/>
  <c r="DH29"/>
  <c r="BT29"/>
  <c r="AF29"/>
  <c r="KE173"/>
  <c r="KF28"/>
  <c r="IQ173"/>
  <c r="IR28"/>
  <c r="HC173"/>
  <c r="HD28"/>
  <c r="FO173"/>
  <c r="FP28"/>
  <c r="EA173"/>
  <c r="EB28"/>
  <c r="CM173"/>
  <c r="CN28"/>
  <c r="AY173"/>
  <c r="AZ28"/>
  <c r="L28"/>
  <c r="KZ27"/>
  <c r="JL27"/>
  <c r="HX27"/>
  <c r="GJ27"/>
  <c r="EV27"/>
  <c r="DH27"/>
  <c r="BT27"/>
  <c r="AF27"/>
  <c r="KE171"/>
  <c r="KF26"/>
  <c r="IR26"/>
  <c r="HD26"/>
  <c r="FP26"/>
  <c r="EB26"/>
  <c r="CM171"/>
  <c r="CN26"/>
  <c r="AZ26"/>
  <c r="L26"/>
  <c r="KZ25"/>
  <c r="JL25"/>
  <c r="HX25"/>
  <c r="GJ25"/>
  <c r="EV25"/>
  <c r="DH25"/>
  <c r="BT25"/>
  <c r="AF25"/>
  <c r="KE169"/>
  <c r="KF24"/>
  <c r="IQ169"/>
  <c r="IR24"/>
  <c r="HC169"/>
  <c r="HD24"/>
  <c r="FO169"/>
  <c r="FP24"/>
  <c r="EB24"/>
  <c r="CM169"/>
  <c r="CN24"/>
  <c r="AZ24"/>
  <c r="L24"/>
  <c r="KZ23"/>
  <c r="JL23"/>
  <c r="HX23"/>
  <c r="GJ23"/>
  <c r="EV23"/>
  <c r="DH23"/>
  <c r="BT23"/>
  <c r="AF23"/>
  <c r="KF22"/>
  <c r="IR22"/>
  <c r="HD22"/>
  <c r="FP22"/>
  <c r="EB22"/>
  <c r="CN22"/>
  <c r="AZ22"/>
  <c r="L22"/>
  <c r="KZ20"/>
  <c r="JL20"/>
  <c r="HX20"/>
  <c r="GJ20"/>
  <c r="EV20"/>
  <c r="DH20"/>
  <c r="BT20"/>
  <c r="AF20"/>
  <c r="KE164"/>
  <c r="KF19"/>
  <c r="IQ164"/>
  <c r="IR19"/>
  <c r="HC164"/>
  <c r="HD19"/>
  <c r="FO164"/>
  <c r="FP19"/>
  <c r="EA164"/>
  <c r="EB19"/>
  <c r="CM164"/>
  <c r="CN19"/>
  <c r="AY164"/>
  <c r="AZ19"/>
  <c r="K164"/>
  <c r="L19"/>
  <c r="KZ18"/>
  <c r="JL18"/>
  <c r="HX18"/>
  <c r="GJ18"/>
  <c r="EV18"/>
  <c r="DH18"/>
  <c r="BT18"/>
  <c r="AF18"/>
  <c r="KE162"/>
  <c r="KF17"/>
  <c r="IQ162"/>
  <c r="IR17"/>
  <c r="HC162"/>
  <c r="HD17"/>
  <c r="FO162"/>
  <c r="FP17"/>
  <c r="EA162"/>
  <c r="EB17"/>
  <c r="CM162"/>
  <c r="CN17"/>
  <c r="AY162"/>
  <c r="AZ17"/>
  <c r="K162"/>
  <c r="L17"/>
  <c r="KZ16"/>
  <c r="JL16"/>
  <c r="HX16"/>
  <c r="GJ16"/>
  <c r="EV16"/>
  <c r="DH16"/>
  <c r="BT16"/>
  <c r="AF16"/>
  <c r="KE160"/>
  <c r="KF15"/>
  <c r="IQ160"/>
  <c r="IR15"/>
  <c r="HC160"/>
  <c r="HD15"/>
  <c r="FO160"/>
  <c r="FP15"/>
  <c r="EB15"/>
  <c r="CM160"/>
  <c r="CN15"/>
  <c r="AZ15"/>
  <c r="L15"/>
  <c r="KZ14"/>
  <c r="JL14"/>
  <c r="HX14"/>
  <c r="GJ14"/>
  <c r="EV14"/>
  <c r="DH14"/>
  <c r="BT14"/>
  <c r="AF14"/>
  <c r="LG13"/>
  <c r="KF13"/>
  <c r="HD13"/>
  <c r="CN13"/>
  <c r="AZ13"/>
  <c r="L109"/>
  <c r="KP103"/>
  <c r="KP107"/>
  <c r="JV103"/>
  <c r="JV107"/>
  <c r="JB103"/>
  <c r="JB107"/>
  <c r="IH103"/>
  <c r="IH107"/>
  <c r="HN103"/>
  <c r="HN107"/>
  <c r="GT101"/>
  <c r="GT105"/>
  <c r="FZ103"/>
  <c r="FZ107"/>
  <c r="FF101"/>
  <c r="FF105"/>
  <c r="EL103"/>
  <c r="EL107"/>
  <c r="DR101"/>
  <c r="DR105"/>
  <c r="CX103"/>
  <c r="CX107"/>
  <c r="CD101"/>
  <c r="CD105"/>
  <c r="BJ103"/>
  <c r="BJ107"/>
  <c r="AP101"/>
  <c r="AP105"/>
  <c r="V103"/>
  <c r="V107"/>
  <c r="KZ73"/>
  <c r="KZ77"/>
  <c r="KZ82"/>
  <c r="KZ86"/>
  <c r="KZ91"/>
  <c r="KZ95"/>
  <c r="KF77"/>
  <c r="KF82"/>
  <c r="KF86"/>
  <c r="KF91"/>
  <c r="KF95"/>
  <c r="JL77"/>
  <c r="JL82"/>
  <c r="JL86"/>
  <c r="JL91"/>
  <c r="JL95"/>
  <c r="IR77"/>
  <c r="IR82"/>
  <c r="IR86"/>
  <c r="IR91"/>
  <c r="IR95"/>
  <c r="HX77"/>
  <c r="HX82"/>
  <c r="HX86"/>
  <c r="HX91"/>
  <c r="HX95"/>
  <c r="HD77"/>
  <c r="HD82"/>
  <c r="HD86"/>
  <c r="HD91"/>
  <c r="HD95"/>
  <c r="GJ77"/>
  <c r="GJ86"/>
  <c r="GJ91"/>
  <c r="GJ95"/>
  <c r="FP77"/>
  <c r="FP82"/>
  <c r="FP86"/>
  <c r="FP91"/>
  <c r="FP95"/>
  <c r="EV77"/>
  <c r="EV82"/>
  <c r="EV86"/>
  <c r="EV91"/>
  <c r="EV95"/>
  <c r="EB77"/>
  <c r="EB86"/>
  <c r="EB91"/>
  <c r="EB95"/>
  <c r="DH77"/>
  <c r="DH82"/>
  <c r="DH86"/>
  <c r="DH91"/>
  <c r="DH95"/>
  <c r="CN77"/>
  <c r="CN82"/>
  <c r="CN86"/>
  <c r="CN91"/>
  <c r="CN95"/>
  <c r="BT77"/>
  <c r="BT82"/>
  <c r="BT86"/>
  <c r="BT91"/>
  <c r="BT95"/>
  <c r="AZ77"/>
  <c r="AZ86"/>
  <c r="AZ91"/>
  <c r="AZ95"/>
  <c r="AF77"/>
  <c r="AF82"/>
  <c r="AF86"/>
  <c r="AF91"/>
  <c r="AF95"/>
  <c r="L77"/>
  <c r="L91"/>
  <c r="L73"/>
  <c r="EA113"/>
  <c r="KP127"/>
  <c r="KR126"/>
  <c r="JN126"/>
  <c r="JD126"/>
  <c r="HZ126"/>
  <c r="HP126"/>
  <c r="GL126"/>
  <c r="FZ127"/>
  <c r="GB126"/>
  <c r="EX126"/>
  <c r="EN126"/>
  <c r="DJ126"/>
  <c r="CX127"/>
  <c r="CZ126"/>
  <c r="BV126"/>
  <c r="BL126"/>
  <c r="AH126"/>
  <c r="N126"/>
  <c r="JL133"/>
  <c r="IR133"/>
  <c r="HX133"/>
  <c r="HD133"/>
  <c r="GJ133"/>
  <c r="GJ127" s="1"/>
  <c r="FP133"/>
  <c r="EV133"/>
  <c r="EV127" s="1"/>
  <c r="EB133"/>
  <c r="DH133"/>
  <c r="CN133"/>
  <c r="BT133"/>
  <c r="AZ133"/>
  <c r="AF133"/>
  <c r="AF127" s="1"/>
  <c r="L133"/>
  <c r="KP125"/>
  <c r="JV125"/>
  <c r="JB125"/>
  <c r="IH125"/>
  <c r="HN125"/>
  <c r="GT125"/>
  <c r="FP125"/>
  <c r="EB125"/>
  <c r="CN125"/>
  <c r="AZ125"/>
  <c r="L125"/>
  <c r="EB124"/>
  <c r="CN124"/>
  <c r="AZ124"/>
  <c r="KZ122"/>
  <c r="JL122"/>
  <c r="HX122"/>
  <c r="GJ122"/>
  <c r="EV122"/>
  <c r="DH122"/>
  <c r="BT122"/>
  <c r="AF122"/>
  <c r="JV120"/>
  <c r="IH120"/>
  <c r="GT120"/>
  <c r="FF120"/>
  <c r="DR120"/>
  <c r="CD120"/>
  <c r="AP120"/>
  <c r="KZ119"/>
  <c r="KF119"/>
  <c r="JL119"/>
  <c r="IR119"/>
  <c r="HX119"/>
  <c r="HD119"/>
  <c r="GJ119"/>
  <c r="FP119"/>
  <c r="EV119"/>
  <c r="EB119"/>
  <c r="DH119"/>
  <c r="CN119"/>
  <c r="BT119"/>
  <c r="AZ119"/>
  <c r="AF119"/>
  <c r="L119"/>
  <c r="KF118"/>
  <c r="IR118"/>
  <c r="HD118"/>
  <c r="FP118"/>
  <c r="EB118"/>
  <c r="CN118"/>
  <c r="AZ118"/>
  <c r="KP115"/>
  <c r="JB115"/>
  <c r="HN115"/>
  <c r="FZ115"/>
  <c r="EL115"/>
  <c r="CX115"/>
  <c r="BJ115"/>
  <c r="V115"/>
  <c r="KP114"/>
  <c r="JB114"/>
  <c r="IH114"/>
  <c r="HN114"/>
  <c r="GT114"/>
  <c r="FZ114"/>
  <c r="FF114"/>
  <c r="EL114"/>
  <c r="DR114"/>
  <c r="CX114"/>
  <c r="CD114"/>
  <c r="BJ114"/>
  <c r="AP114"/>
  <c r="V114"/>
  <c r="JV113"/>
  <c r="IH113"/>
  <c r="GT113"/>
  <c r="FF113"/>
  <c r="KF107"/>
  <c r="IR107"/>
  <c r="HD107"/>
  <c r="FP107"/>
  <c r="EB107"/>
  <c r="CN107"/>
  <c r="AZ107"/>
  <c r="L107"/>
  <c r="KZ105"/>
  <c r="JL105"/>
  <c r="GJ105"/>
  <c r="DH105"/>
  <c r="BT105"/>
  <c r="AF105"/>
  <c r="KF103"/>
  <c r="KZ101"/>
  <c r="JL101"/>
  <c r="HX101"/>
  <c r="GJ101"/>
  <c r="EV101"/>
  <c r="DH101"/>
  <c r="BT101"/>
  <c r="AF101"/>
  <c r="KH126"/>
  <c r="JV127"/>
  <c r="JX126"/>
  <c r="IT126"/>
  <c r="IJ126"/>
  <c r="HF126"/>
  <c r="GT127"/>
  <c r="GV126"/>
  <c r="FR126"/>
  <c r="FH126"/>
  <c r="EB127"/>
  <c r="ED126"/>
  <c r="DR127"/>
  <c r="DT126"/>
  <c r="CP126"/>
  <c r="CF126"/>
  <c r="BB126"/>
  <c r="AR126"/>
  <c r="HN111"/>
  <c r="EL111"/>
  <c r="IH110"/>
  <c r="FF110"/>
  <c r="CD110"/>
  <c r="JB109"/>
  <c r="LG90"/>
  <c r="GT97"/>
  <c r="CX97"/>
  <c r="BJ97"/>
  <c r="V97"/>
  <c r="CX113"/>
  <c r="BJ113"/>
  <c r="V113"/>
  <c r="KP112"/>
  <c r="JV112"/>
  <c r="JB112"/>
  <c r="IH112"/>
  <c r="HN112"/>
  <c r="GT112"/>
  <c r="FZ112"/>
  <c r="FF112"/>
  <c r="EL112"/>
  <c r="DR112"/>
  <c r="CX112"/>
  <c r="CD112"/>
  <c r="BJ112"/>
  <c r="AP112"/>
  <c r="V112"/>
  <c r="LG104"/>
  <c r="LD97"/>
  <c r="LE104" s="1"/>
  <c r="LF104" s="1"/>
  <c r="KZ72"/>
  <c r="JL72"/>
  <c r="HX72"/>
  <c r="GJ72"/>
  <c r="EV72"/>
  <c r="DH72"/>
  <c r="BT72"/>
  <c r="AF72"/>
  <c r="JB64"/>
  <c r="EL64"/>
  <c r="CX64"/>
  <c r="BJ64"/>
  <c r="V64"/>
  <c r="JV62"/>
  <c r="IH62"/>
  <c r="GT62"/>
  <c r="FF62"/>
  <c r="DR62"/>
  <c r="CD62"/>
  <c r="AP62"/>
  <c r="JV57"/>
  <c r="IH57"/>
  <c r="GT57"/>
  <c r="FF57"/>
  <c r="CD57"/>
  <c r="AP57"/>
  <c r="BJ55"/>
  <c r="CD53"/>
  <c r="AP53"/>
  <c r="JV48"/>
  <c r="IH48"/>
  <c r="GT48"/>
  <c r="FF48"/>
  <c r="DR48"/>
  <c r="CD48"/>
  <c r="AP48"/>
  <c r="KP46"/>
  <c r="JB46"/>
  <c r="HN46"/>
  <c r="FZ46"/>
  <c r="EL46"/>
  <c r="CX46"/>
  <c r="BJ46"/>
  <c r="V46"/>
  <c r="DR44"/>
  <c r="CD44"/>
  <c r="AP44"/>
  <c r="KY182"/>
  <c r="KZ37"/>
  <c r="JK182"/>
  <c r="JL37"/>
  <c r="HW182"/>
  <c r="HX37"/>
  <c r="GI182"/>
  <c r="GJ37"/>
  <c r="EU182"/>
  <c r="EV37"/>
  <c r="DG182"/>
  <c r="DH37"/>
  <c r="BS182"/>
  <c r="BT37"/>
  <c r="AE182"/>
  <c r="AF37"/>
  <c r="KF36"/>
  <c r="IR36"/>
  <c r="HD36"/>
  <c r="FP36"/>
  <c r="EB36"/>
  <c r="CN36"/>
  <c r="AZ36"/>
  <c r="L36"/>
  <c r="KY180"/>
  <c r="KZ35"/>
  <c r="JK180"/>
  <c r="JL35"/>
  <c r="HW180"/>
  <c r="HX35"/>
  <c r="GI180"/>
  <c r="GJ35"/>
  <c r="EU180"/>
  <c r="EV35"/>
  <c r="DH35"/>
  <c r="BS180"/>
  <c r="BT35"/>
  <c r="AF35"/>
  <c r="KF34"/>
  <c r="IR34"/>
  <c r="HD34"/>
  <c r="FP34"/>
  <c r="EB34"/>
  <c r="CN34"/>
  <c r="AZ34"/>
  <c r="L34"/>
  <c r="KY178"/>
  <c r="KZ33"/>
  <c r="JK178"/>
  <c r="JL33"/>
  <c r="HW178"/>
  <c r="HX33"/>
  <c r="GI178"/>
  <c r="GJ33"/>
  <c r="EU178"/>
  <c r="EV33"/>
  <c r="DG178"/>
  <c r="DH33"/>
  <c r="BS178"/>
  <c r="BT33"/>
  <c r="AE178"/>
  <c r="AF33"/>
  <c r="KF32"/>
  <c r="IR32"/>
  <c r="HD32"/>
  <c r="FP32"/>
  <c r="EB32"/>
  <c r="CN32"/>
  <c r="AZ32"/>
  <c r="L32"/>
  <c r="KY176"/>
  <c r="KZ31"/>
  <c r="JL31"/>
  <c r="HX31"/>
  <c r="GJ31"/>
  <c r="EV31"/>
  <c r="DH31"/>
  <c r="BT31"/>
  <c r="AF31"/>
  <c r="KF29"/>
  <c r="IR29"/>
  <c r="HD29"/>
  <c r="FP29"/>
  <c r="EB29"/>
  <c r="CN29"/>
  <c r="AZ29"/>
  <c r="L29"/>
  <c r="KY173"/>
  <c r="KZ28"/>
  <c r="JK173"/>
  <c r="JL28"/>
  <c r="HW173"/>
  <c r="HX28"/>
  <c r="GI173"/>
  <c r="GJ28"/>
  <c r="EU173"/>
  <c r="EV28"/>
  <c r="DG173"/>
  <c r="DH28"/>
  <c r="BS173"/>
  <c r="BT28"/>
  <c r="AE173"/>
  <c r="AF28"/>
  <c r="KF27"/>
  <c r="IR27"/>
  <c r="HD27"/>
  <c r="FP27"/>
  <c r="EB27"/>
  <c r="CN27"/>
  <c r="AZ27"/>
  <c r="L27"/>
  <c r="KY171"/>
  <c r="KZ26"/>
  <c r="JL26"/>
  <c r="HX26"/>
  <c r="GJ26"/>
  <c r="EV26"/>
  <c r="DG171"/>
  <c r="DH26"/>
  <c r="BT26"/>
  <c r="AE171"/>
  <c r="AF26"/>
  <c r="KF25"/>
  <c r="IR25"/>
  <c r="HD25"/>
  <c r="FP25"/>
  <c r="EB25"/>
  <c r="CN25"/>
  <c r="AZ25"/>
  <c r="L25"/>
  <c r="KY169"/>
  <c r="KZ24"/>
  <c r="JK169"/>
  <c r="JL24"/>
  <c r="HW169"/>
  <c r="HX24"/>
  <c r="GJ24"/>
  <c r="EU169"/>
  <c r="EV24"/>
  <c r="DG169"/>
  <c r="DH24"/>
  <c r="BS169"/>
  <c r="BT24"/>
  <c r="AE169"/>
  <c r="AF24"/>
  <c r="KF23"/>
  <c r="IR23"/>
  <c r="HD23"/>
  <c r="FP23"/>
  <c r="EB23"/>
  <c r="CN23"/>
  <c r="AZ23"/>
  <c r="L23"/>
  <c r="KY167"/>
  <c r="KZ22"/>
  <c r="JL22"/>
  <c r="HX22"/>
  <c r="GJ22"/>
  <c r="EV22"/>
  <c r="DH22"/>
  <c r="BT22"/>
  <c r="AF22"/>
  <c r="KF20"/>
  <c r="IR20"/>
  <c r="HD20"/>
  <c r="FP20"/>
  <c r="EB20"/>
  <c r="CN20"/>
  <c r="AZ20"/>
  <c r="L20"/>
  <c r="KY164"/>
  <c r="KZ19"/>
  <c r="KP101"/>
  <c r="KP105"/>
  <c r="JV101"/>
  <c r="JV105"/>
  <c r="JB101"/>
  <c r="JB105"/>
  <c r="IH101"/>
  <c r="IH105"/>
  <c r="HN101"/>
  <c r="HN105"/>
  <c r="GT103"/>
  <c r="GT107"/>
  <c r="FZ101"/>
  <c r="FZ105"/>
  <c r="FF103"/>
  <c r="FF107"/>
  <c r="EL101"/>
  <c r="EL105"/>
  <c r="DR103"/>
  <c r="DR107"/>
  <c r="CX101"/>
  <c r="CX105"/>
  <c r="CD103"/>
  <c r="CD107"/>
  <c r="BJ101"/>
  <c r="BJ105"/>
  <c r="AP107"/>
  <c r="V101"/>
  <c r="V105"/>
  <c r="KZ75"/>
  <c r="KZ80"/>
  <c r="KZ84"/>
  <c r="KZ89"/>
  <c r="KZ93"/>
  <c r="KF75"/>
  <c r="KF84"/>
  <c r="KF93"/>
  <c r="JL75"/>
  <c r="JL93"/>
  <c r="IR75"/>
  <c r="HX75"/>
  <c r="HX93"/>
  <c r="HD75"/>
  <c r="GJ75"/>
  <c r="GJ93"/>
  <c r="FP75"/>
  <c r="FP93"/>
  <c r="EV75"/>
  <c r="EV93"/>
  <c r="EB75"/>
  <c r="EB93"/>
  <c r="DH75"/>
  <c r="DH84"/>
  <c r="CN75"/>
  <c r="CN84"/>
  <c r="CN93"/>
  <c r="BT75"/>
  <c r="BT93"/>
  <c r="AZ75"/>
  <c r="AF75"/>
  <c r="AF84"/>
  <c r="L75"/>
  <c r="L74"/>
  <c r="L13"/>
  <c r="JV111"/>
  <c r="IH111"/>
  <c r="FF111"/>
  <c r="CD111"/>
  <c r="AP111"/>
  <c r="KP110"/>
  <c r="JB110"/>
  <c r="FZ110"/>
  <c r="CX110"/>
  <c r="V110"/>
  <c r="KZ106"/>
  <c r="KF106"/>
  <c r="JL106"/>
  <c r="IR106"/>
  <c r="HX106"/>
  <c r="HD106"/>
  <c r="GJ106"/>
  <c r="FP106"/>
  <c r="EV106"/>
  <c r="EB106"/>
  <c r="DH106"/>
  <c r="CN106"/>
  <c r="BT106"/>
  <c r="AZ106"/>
  <c r="AF106"/>
  <c r="L106"/>
  <c r="KZ104"/>
  <c r="KF104"/>
  <c r="JL104"/>
  <c r="IR104"/>
  <c r="HX104"/>
  <c r="HD104"/>
  <c r="GJ104"/>
  <c r="FP104"/>
  <c r="EV104"/>
  <c r="EB104"/>
  <c r="DH104"/>
  <c r="CN104"/>
  <c r="BT104"/>
  <c r="AZ104"/>
  <c r="AF104"/>
  <c r="L104"/>
  <c r="KZ102"/>
  <c r="KF102"/>
  <c r="JL102"/>
  <c r="IR102"/>
  <c r="HX102"/>
  <c r="HD102"/>
  <c r="GJ102"/>
  <c r="FP102"/>
  <c r="EV102"/>
  <c r="DH102"/>
  <c r="CN102"/>
  <c r="BT102"/>
  <c r="AF102"/>
  <c r="KA125"/>
  <c r="KB125" s="1"/>
  <c r="KA123"/>
  <c r="KB123" s="1"/>
  <c r="KA121"/>
  <c r="KB121" s="1"/>
  <c r="KA119"/>
  <c r="KB119" s="1"/>
  <c r="KA116"/>
  <c r="KB116" s="1"/>
  <c r="KA114"/>
  <c r="KB114" s="1"/>
  <c r="KA124"/>
  <c r="KB124" s="1"/>
  <c r="KA112"/>
  <c r="KB112" s="1"/>
  <c r="KA109"/>
  <c r="KB109" s="1"/>
  <c r="KC109" s="1"/>
  <c r="KE109" s="1"/>
  <c r="KF109" s="1"/>
  <c r="KA105"/>
  <c r="KB105" s="1"/>
  <c r="KA103"/>
  <c r="KB103" s="1"/>
  <c r="KA101"/>
  <c r="KB101" s="1"/>
  <c r="KA107"/>
  <c r="KB107" s="1"/>
  <c r="KC97"/>
  <c r="KE97" s="1"/>
  <c r="IM125"/>
  <c r="IN125" s="1"/>
  <c r="IM123"/>
  <c r="IN123" s="1"/>
  <c r="IM121"/>
  <c r="IN121" s="1"/>
  <c r="IM119"/>
  <c r="IN119" s="1"/>
  <c r="IM116"/>
  <c r="IN116" s="1"/>
  <c r="IM114"/>
  <c r="IN114" s="1"/>
  <c r="IM124"/>
  <c r="IN124" s="1"/>
  <c r="IM112"/>
  <c r="IN112" s="1"/>
  <c r="IM109"/>
  <c r="IN109" s="1"/>
  <c r="IO109" s="1"/>
  <c r="IQ109" s="1"/>
  <c r="IR109" s="1"/>
  <c r="IM105"/>
  <c r="IN105" s="1"/>
  <c r="IM103"/>
  <c r="IN103" s="1"/>
  <c r="IO103" s="1"/>
  <c r="IQ103" s="1"/>
  <c r="IR103" s="1"/>
  <c r="IM107"/>
  <c r="IN107" s="1"/>
  <c r="IM101"/>
  <c r="IN101" s="1"/>
  <c r="IO97"/>
  <c r="IQ97" s="1"/>
  <c r="GY125"/>
  <c r="GZ125" s="1"/>
  <c r="GY123"/>
  <c r="GZ123" s="1"/>
  <c r="GY121"/>
  <c r="GZ121" s="1"/>
  <c r="GY119"/>
  <c r="GZ119" s="1"/>
  <c r="GY116"/>
  <c r="GZ116" s="1"/>
  <c r="GY114"/>
  <c r="GZ114" s="1"/>
  <c r="HA114" s="1"/>
  <c r="HC114" s="1"/>
  <c r="HD114" s="1"/>
  <c r="GY124"/>
  <c r="GZ124" s="1"/>
  <c r="GY112"/>
  <c r="GZ112" s="1"/>
  <c r="GY107"/>
  <c r="GZ107" s="1"/>
  <c r="HA97"/>
  <c r="HC97" s="1"/>
  <c r="GY105"/>
  <c r="GZ105" s="1"/>
  <c r="GY103"/>
  <c r="GZ103" s="1"/>
  <c r="HA103" s="1"/>
  <c r="HC103" s="1"/>
  <c r="HD103" s="1"/>
  <c r="GY101"/>
  <c r="GZ101" s="1"/>
  <c r="FK123"/>
  <c r="FL123" s="1"/>
  <c r="FK121"/>
  <c r="FL121" s="1"/>
  <c r="FK119"/>
  <c r="FL119" s="1"/>
  <c r="FK116"/>
  <c r="FL116" s="1"/>
  <c r="FK114"/>
  <c r="FL114" s="1"/>
  <c r="FK124"/>
  <c r="FL124" s="1"/>
  <c r="FK112"/>
  <c r="FL112" s="1"/>
  <c r="FK103"/>
  <c r="FL103" s="1"/>
  <c r="FM103" s="1"/>
  <c r="FO103" s="1"/>
  <c r="FP103" s="1"/>
  <c r="FM97"/>
  <c r="FO97" s="1"/>
  <c r="FK107"/>
  <c r="FL107" s="1"/>
  <c r="FK105"/>
  <c r="FL105" s="1"/>
  <c r="FM105" s="1"/>
  <c r="FO105" s="1"/>
  <c r="FP105" s="1"/>
  <c r="FK101"/>
  <c r="FL101" s="1"/>
  <c r="DW123"/>
  <c r="DX123" s="1"/>
  <c r="DW121"/>
  <c r="DX121" s="1"/>
  <c r="DW119"/>
  <c r="DX119" s="1"/>
  <c r="DW116"/>
  <c r="DX116" s="1"/>
  <c r="DW114"/>
  <c r="DX114" s="1"/>
  <c r="DW112"/>
  <c r="DX112" s="1"/>
  <c r="DW105"/>
  <c r="DX105" s="1"/>
  <c r="DW101"/>
  <c r="DX101" s="1"/>
  <c r="DW107"/>
  <c r="DX107" s="1"/>
  <c r="DW103"/>
  <c r="DX103" s="1"/>
  <c r="DY103" s="1"/>
  <c r="EA103" s="1"/>
  <c r="EB103" s="1"/>
  <c r="DY97"/>
  <c r="EA97" s="1"/>
  <c r="CI123"/>
  <c r="CJ123" s="1"/>
  <c r="CI121"/>
  <c r="CJ121" s="1"/>
  <c r="CI119"/>
  <c r="CJ119" s="1"/>
  <c r="CI116"/>
  <c r="CJ116" s="1"/>
  <c r="CI114"/>
  <c r="CJ114" s="1"/>
  <c r="CK114" s="1"/>
  <c r="CM114" s="1"/>
  <c r="CN114" s="1"/>
  <c r="CI112"/>
  <c r="CJ112" s="1"/>
  <c r="CI111"/>
  <c r="CJ111" s="1"/>
  <c r="CI101"/>
  <c r="CJ101" s="1"/>
  <c r="CI107"/>
  <c r="CJ107" s="1"/>
  <c r="CI105"/>
  <c r="CJ105" s="1"/>
  <c r="CK105" s="1"/>
  <c r="CM105" s="1"/>
  <c r="CN105" s="1"/>
  <c r="CI103"/>
  <c r="CJ103" s="1"/>
  <c r="CK103" s="1"/>
  <c r="CM103" s="1"/>
  <c r="CN103" s="1"/>
  <c r="CK97"/>
  <c r="CM97" s="1"/>
  <c r="AU123"/>
  <c r="AV123" s="1"/>
  <c r="AU121"/>
  <c r="AV121" s="1"/>
  <c r="AU119"/>
  <c r="AV119" s="1"/>
  <c r="AU116"/>
  <c r="AV116" s="1"/>
  <c r="AU114"/>
  <c r="AV114" s="1"/>
  <c r="AU112"/>
  <c r="AV112" s="1"/>
  <c r="AU111"/>
  <c r="AV111" s="1"/>
  <c r="AW111" s="1"/>
  <c r="AY111" s="1"/>
  <c r="AZ111" s="1"/>
  <c r="AU107"/>
  <c r="AV107" s="1"/>
  <c r="AU105"/>
  <c r="AV105" s="1"/>
  <c r="AW105" s="1"/>
  <c r="AY105" s="1"/>
  <c r="AZ105" s="1"/>
  <c r="AU103"/>
  <c r="AV103" s="1"/>
  <c r="AW103" s="1"/>
  <c r="AY103" s="1"/>
  <c r="AZ103" s="1"/>
  <c r="AU101"/>
  <c r="AV101" s="1"/>
  <c r="AW97"/>
  <c r="AY97" s="1"/>
  <c r="G123"/>
  <c r="H123" s="1"/>
  <c r="I123" s="1"/>
  <c r="K123" s="1"/>
  <c r="G121"/>
  <c r="H121" s="1"/>
  <c r="G119"/>
  <c r="H119" s="1"/>
  <c r="G116"/>
  <c r="H116" s="1"/>
  <c r="G114"/>
  <c r="H114" s="1"/>
  <c r="I114" s="1"/>
  <c r="K114" s="1"/>
  <c r="G112"/>
  <c r="H112" s="1"/>
  <c r="G111"/>
  <c r="H111" s="1"/>
  <c r="I111" s="1"/>
  <c r="K111" s="1"/>
  <c r="G105"/>
  <c r="H105" s="1"/>
  <c r="I105" s="1"/>
  <c r="K105" s="1"/>
  <c r="G107"/>
  <c r="H107" s="1"/>
  <c r="G103"/>
  <c r="H103" s="1"/>
  <c r="I103" s="1"/>
  <c r="K103" s="1"/>
  <c r="G101"/>
  <c r="H101" s="1"/>
  <c r="I97"/>
  <c r="K97" s="1"/>
  <c r="LH124"/>
  <c r="LH122"/>
  <c r="LH120"/>
  <c r="LI120" s="1"/>
  <c r="LH118"/>
  <c r="LH115"/>
  <c r="LH113"/>
  <c r="LH125"/>
  <c r="LH123"/>
  <c r="LH121"/>
  <c r="LI121" s="1"/>
  <c r="LH119"/>
  <c r="LI119" s="1"/>
  <c r="LH116"/>
  <c r="LI116" s="1"/>
  <c r="LH114"/>
  <c r="LH111"/>
  <c r="LH109"/>
  <c r="LH112"/>
  <c r="LI112" s="1"/>
  <c r="LH110"/>
  <c r="LH107"/>
  <c r="LI107" s="1"/>
  <c r="LJ107" s="1"/>
  <c r="LH105"/>
  <c r="LH103"/>
  <c r="LH101"/>
  <c r="LI101" s="1"/>
  <c r="LJ101" s="1"/>
  <c r="LH106"/>
  <c r="LH104"/>
  <c r="LH102"/>
  <c r="LH100"/>
  <c r="JV97"/>
  <c r="HN97"/>
  <c r="FF97"/>
  <c r="DR97"/>
  <c r="KP96"/>
  <c r="JV96"/>
  <c r="JL96"/>
  <c r="JB96"/>
  <c r="IR96"/>
  <c r="HN96"/>
  <c r="HD96"/>
  <c r="GT96"/>
  <c r="GJ96"/>
  <c r="EV96"/>
  <c r="DR96"/>
  <c r="DH96"/>
  <c r="CX96"/>
  <c r="CN96"/>
  <c r="BT96"/>
  <c r="AP96"/>
  <c r="AF96"/>
  <c r="JV94"/>
  <c r="JL94"/>
  <c r="HN94"/>
  <c r="HD94"/>
  <c r="FZ94"/>
  <c r="FP94"/>
  <c r="FF94"/>
  <c r="EL94"/>
  <c r="EB94"/>
  <c r="CX94"/>
  <c r="CN94"/>
  <c r="BT94"/>
  <c r="AP94"/>
  <c r="AF94"/>
  <c r="V94"/>
  <c r="L94"/>
  <c r="KP92"/>
  <c r="JV92"/>
  <c r="JL92"/>
  <c r="IH92"/>
  <c r="HN92"/>
  <c r="HD92"/>
  <c r="GJ92"/>
  <c r="FF92"/>
  <c r="EV92"/>
  <c r="DR92"/>
  <c r="DH92"/>
  <c r="CD92"/>
  <c r="BT92"/>
  <c r="AZ92"/>
  <c r="V92"/>
  <c r="L92"/>
  <c r="KP90"/>
  <c r="KF90"/>
  <c r="JL90"/>
  <c r="IH90"/>
  <c r="HN90"/>
  <c r="HD90"/>
  <c r="GT90"/>
  <c r="FP90"/>
  <c r="FF90"/>
  <c r="EL90"/>
  <c r="EB90"/>
  <c r="DR90"/>
  <c r="DH90"/>
  <c r="CX90"/>
  <c r="CD90"/>
  <c r="BJ90"/>
  <c r="AZ90"/>
  <c r="AF90"/>
  <c r="V90"/>
  <c r="LG87"/>
  <c r="LG83"/>
  <c r="LG78"/>
  <c r="KW39"/>
  <c r="KY39" s="1"/>
  <c r="KU66"/>
  <c r="KV66" s="1"/>
  <c r="KU64"/>
  <c r="KV64" s="1"/>
  <c r="KU62"/>
  <c r="KV62" s="1"/>
  <c r="KU60"/>
  <c r="KV60" s="1"/>
  <c r="KU57"/>
  <c r="KV57" s="1"/>
  <c r="KU55"/>
  <c r="KV55" s="1"/>
  <c r="KU53"/>
  <c r="KV53" s="1"/>
  <c r="KU51"/>
  <c r="KV51" s="1"/>
  <c r="KU48"/>
  <c r="KV48" s="1"/>
  <c r="KU46"/>
  <c r="KV46" s="1"/>
  <c r="KU44"/>
  <c r="KV44" s="1"/>
  <c r="KU42"/>
  <c r="KV42" s="1"/>
  <c r="KV40" s="1"/>
  <c r="KU43"/>
  <c r="KV43" s="1"/>
  <c r="KU45"/>
  <c r="KV45" s="1"/>
  <c r="KU47"/>
  <c r="KV47" s="1"/>
  <c r="KU49"/>
  <c r="KV49" s="1"/>
  <c r="KU52"/>
  <c r="KV52" s="1"/>
  <c r="KU54"/>
  <c r="KV54" s="1"/>
  <c r="KU56"/>
  <c r="KV56" s="1"/>
  <c r="JI39"/>
  <c r="JK39" s="1"/>
  <c r="JG66"/>
  <c r="JH66" s="1"/>
  <c r="JG64"/>
  <c r="JH64" s="1"/>
  <c r="JG62"/>
  <c r="JH62" s="1"/>
  <c r="JG60"/>
  <c r="JH60" s="1"/>
  <c r="JI60" s="1"/>
  <c r="JK60" s="1"/>
  <c r="JG57"/>
  <c r="JH57" s="1"/>
  <c r="JG55"/>
  <c r="JH55" s="1"/>
  <c r="JI55" s="1"/>
  <c r="JK55" s="1"/>
  <c r="JG53"/>
  <c r="JH53" s="1"/>
  <c r="JG51"/>
  <c r="JH51" s="1"/>
  <c r="JI51" s="1"/>
  <c r="JK51" s="1"/>
  <c r="JG48"/>
  <c r="JH48" s="1"/>
  <c r="JG46"/>
  <c r="JH46" s="1"/>
  <c r="JG44"/>
  <c r="JH44" s="1"/>
  <c r="JG42"/>
  <c r="JH42" s="1"/>
  <c r="JG43"/>
  <c r="JH43" s="1"/>
  <c r="JG45"/>
  <c r="JH45" s="1"/>
  <c r="JG47"/>
  <c r="JH47" s="1"/>
  <c r="JG49"/>
  <c r="JH49" s="1"/>
  <c r="JG52"/>
  <c r="JH52" s="1"/>
  <c r="JG54"/>
  <c r="JH54" s="1"/>
  <c r="JG56"/>
  <c r="JH56" s="1"/>
  <c r="JG58"/>
  <c r="JH58" s="1"/>
  <c r="HU39"/>
  <c r="HW39" s="1"/>
  <c r="HS66"/>
  <c r="HT66" s="1"/>
  <c r="HS64"/>
  <c r="HT64" s="1"/>
  <c r="HS62"/>
  <c r="HT62" s="1"/>
  <c r="HS60"/>
  <c r="HT60" s="1"/>
  <c r="HU60" s="1"/>
  <c r="HW60" s="1"/>
  <c r="HS57"/>
  <c r="HT57" s="1"/>
  <c r="HS55"/>
  <c r="HT55" s="1"/>
  <c r="HU55" s="1"/>
  <c r="HW55" s="1"/>
  <c r="HS53"/>
  <c r="HT53" s="1"/>
  <c r="HS51"/>
  <c r="HT51" s="1"/>
  <c r="HU51" s="1"/>
  <c r="HW51" s="1"/>
  <c r="HS48"/>
  <c r="HT48" s="1"/>
  <c r="HS46"/>
  <c r="HT46" s="1"/>
  <c r="HS44"/>
  <c r="HT44" s="1"/>
  <c r="HS42"/>
  <c r="HT42" s="1"/>
  <c r="HS43"/>
  <c r="HT43" s="1"/>
  <c r="HS45"/>
  <c r="HT45" s="1"/>
  <c r="HU45" s="1"/>
  <c r="HS47"/>
  <c r="HT47" s="1"/>
  <c r="HU47" s="1"/>
  <c r="HW47" s="1"/>
  <c r="HS49"/>
  <c r="HT49" s="1"/>
  <c r="HS52"/>
  <c r="HT52" s="1"/>
  <c r="HS54"/>
  <c r="HT54" s="1"/>
  <c r="HS56"/>
  <c r="HT56" s="1"/>
  <c r="HU56" s="1"/>
  <c r="HS58"/>
  <c r="HT58" s="1"/>
  <c r="GG39"/>
  <c r="GI39" s="1"/>
  <c r="GE66"/>
  <c r="GF66" s="1"/>
  <c r="GE64"/>
  <c r="GF64" s="1"/>
  <c r="GE62"/>
  <c r="GF62" s="1"/>
  <c r="GE60"/>
  <c r="GF60" s="1"/>
  <c r="GG60" s="1"/>
  <c r="GI60" s="1"/>
  <c r="GE57"/>
  <c r="GF57" s="1"/>
  <c r="GE55"/>
  <c r="GF55" s="1"/>
  <c r="GG55" s="1"/>
  <c r="GI55" s="1"/>
  <c r="GE53"/>
  <c r="GF53" s="1"/>
  <c r="GG53" s="1"/>
  <c r="GI53" s="1"/>
  <c r="GE51"/>
  <c r="GF51" s="1"/>
  <c r="GG51" s="1"/>
  <c r="GI51" s="1"/>
  <c r="GE48"/>
  <c r="GF48" s="1"/>
  <c r="GE46"/>
  <c r="GF46" s="1"/>
  <c r="GE44"/>
  <c r="GF44" s="1"/>
  <c r="GG44" s="1"/>
  <c r="GI44" s="1"/>
  <c r="GE42"/>
  <c r="GF42" s="1"/>
  <c r="GE43"/>
  <c r="GF43" s="1"/>
  <c r="GE45"/>
  <c r="GF45" s="1"/>
  <c r="GG45" s="1"/>
  <c r="GE47"/>
  <c r="GF47" s="1"/>
  <c r="GE49"/>
  <c r="GF49" s="1"/>
  <c r="GE52"/>
  <c r="GF52" s="1"/>
  <c r="GE54"/>
  <c r="GF54" s="1"/>
  <c r="GE56"/>
  <c r="GF56" s="1"/>
  <c r="GE58"/>
  <c r="GF58" s="1"/>
  <c r="ES39"/>
  <c r="EU39" s="1"/>
  <c r="EQ66"/>
  <c r="ER66" s="1"/>
  <c r="EQ64"/>
  <c r="ER64" s="1"/>
  <c r="EQ62"/>
  <c r="ER62" s="1"/>
  <c r="EQ60"/>
  <c r="ER60" s="1"/>
  <c r="ES60" s="1"/>
  <c r="EU60" s="1"/>
  <c r="EQ57"/>
  <c r="ER57" s="1"/>
  <c r="EQ55"/>
  <c r="ER55" s="1"/>
  <c r="ES55" s="1"/>
  <c r="EU55" s="1"/>
  <c r="EQ53"/>
  <c r="ER53" s="1"/>
  <c r="EQ51"/>
  <c r="ER51" s="1"/>
  <c r="ES51" s="1"/>
  <c r="EU51" s="1"/>
  <c r="EQ48"/>
  <c r="ER48" s="1"/>
  <c r="EQ46"/>
  <c r="ER46" s="1"/>
  <c r="EQ44"/>
  <c r="ER44" s="1"/>
  <c r="EQ42"/>
  <c r="ER42" s="1"/>
  <c r="EQ43"/>
  <c r="ER43" s="1"/>
  <c r="EQ45"/>
  <c r="ER45" s="1"/>
  <c r="EQ47"/>
  <c r="ER47" s="1"/>
  <c r="ES47" s="1"/>
  <c r="EQ49"/>
  <c r="ER49" s="1"/>
  <c r="EQ52"/>
  <c r="ER52" s="1"/>
  <c r="EQ54"/>
  <c r="ER54" s="1"/>
  <c r="EQ56"/>
  <c r="ER56" s="1"/>
  <c r="ES56" s="1"/>
  <c r="EQ58"/>
  <c r="ER58" s="1"/>
  <c r="DE39"/>
  <c r="DG39" s="1"/>
  <c r="DC66"/>
  <c r="DD66" s="1"/>
  <c r="DC64"/>
  <c r="DD64" s="1"/>
  <c r="DE64" s="1"/>
  <c r="DG64" s="1"/>
  <c r="DC62"/>
  <c r="DD62" s="1"/>
  <c r="DC60"/>
  <c r="DD60" s="1"/>
  <c r="DE60" s="1"/>
  <c r="DG60" s="1"/>
  <c r="DC57"/>
  <c r="DD57" s="1"/>
  <c r="DC55"/>
  <c r="DD55" s="1"/>
  <c r="DC53"/>
  <c r="DD53" s="1"/>
  <c r="DC51"/>
  <c r="DD51" s="1"/>
  <c r="DE51" s="1"/>
  <c r="DG51" s="1"/>
  <c r="DC48"/>
  <c r="DD48" s="1"/>
  <c r="DC46"/>
  <c r="DD46" s="1"/>
  <c r="DC44"/>
  <c r="DD44" s="1"/>
  <c r="DC42"/>
  <c r="DD42" s="1"/>
  <c r="DC43"/>
  <c r="DD43" s="1"/>
  <c r="DC45"/>
  <c r="DD45" s="1"/>
  <c r="DC47"/>
  <c r="DD47" s="1"/>
  <c r="DC49"/>
  <c r="DD49" s="1"/>
  <c r="DC52"/>
  <c r="DD52" s="1"/>
  <c r="DC54"/>
  <c r="DD54" s="1"/>
  <c r="DC56"/>
  <c r="DD56" s="1"/>
  <c r="DE56" s="1"/>
  <c r="DC58"/>
  <c r="DD58" s="1"/>
  <c r="BQ39"/>
  <c r="BS39" s="1"/>
  <c r="BO66"/>
  <c r="BP66" s="1"/>
  <c r="BO64"/>
  <c r="BP64" s="1"/>
  <c r="BO62"/>
  <c r="BP62" s="1"/>
  <c r="BO60"/>
  <c r="BP60" s="1"/>
  <c r="BQ60" s="1"/>
  <c r="BS60" s="1"/>
  <c r="BO57"/>
  <c r="BP57" s="1"/>
  <c r="BO55"/>
  <c r="BP55" s="1"/>
  <c r="BQ55" s="1"/>
  <c r="BS55" s="1"/>
  <c r="BO53"/>
  <c r="BP53" s="1"/>
  <c r="BO51"/>
  <c r="BP51" s="1"/>
  <c r="BQ51" s="1"/>
  <c r="BS51" s="1"/>
  <c r="BO48"/>
  <c r="BP48" s="1"/>
  <c r="BO46"/>
  <c r="BP46" s="1"/>
  <c r="BO44"/>
  <c r="BP44" s="1"/>
  <c r="BO42"/>
  <c r="BP42" s="1"/>
  <c r="BO43"/>
  <c r="BP43" s="1"/>
  <c r="BO45"/>
  <c r="BP45" s="1"/>
  <c r="BQ45" s="1"/>
  <c r="BO47"/>
  <c r="BP47" s="1"/>
  <c r="BO49"/>
  <c r="BP49" s="1"/>
  <c r="BO52"/>
  <c r="BP52" s="1"/>
  <c r="BO54"/>
  <c r="BP54" s="1"/>
  <c r="BO56"/>
  <c r="BP56" s="1"/>
  <c r="BO58"/>
  <c r="BP58" s="1"/>
  <c r="AC39"/>
  <c r="AE39" s="1"/>
  <c r="AA66"/>
  <c r="AB66" s="1"/>
  <c r="AA64"/>
  <c r="AB64" s="1"/>
  <c r="AC64" s="1"/>
  <c r="AE64" s="1"/>
  <c r="AA62"/>
  <c r="AB62" s="1"/>
  <c r="AA60"/>
  <c r="AB60" s="1"/>
  <c r="AC60" s="1"/>
  <c r="AE60" s="1"/>
  <c r="AA57"/>
  <c r="AB57" s="1"/>
  <c r="AA55"/>
  <c r="AB55" s="1"/>
  <c r="AA53"/>
  <c r="AB53" s="1"/>
  <c r="AA51"/>
  <c r="AB51" s="1"/>
  <c r="AC51" s="1"/>
  <c r="AE51" s="1"/>
  <c r="AA48"/>
  <c r="AB48" s="1"/>
  <c r="AA46"/>
  <c r="AB46" s="1"/>
  <c r="AA44"/>
  <c r="AB44" s="1"/>
  <c r="AA42"/>
  <c r="AB42" s="1"/>
  <c r="AA43"/>
  <c r="AB43" s="1"/>
  <c r="AA45"/>
  <c r="AB45" s="1"/>
  <c r="AA47"/>
  <c r="AB47" s="1"/>
  <c r="AA49"/>
  <c r="AB49" s="1"/>
  <c r="AA52"/>
  <c r="AB52" s="1"/>
  <c r="AA54"/>
  <c r="AB54" s="1"/>
  <c r="AA56"/>
  <c r="AB56" s="1"/>
  <c r="AA58"/>
  <c r="AB58" s="1"/>
  <c r="KA95"/>
  <c r="KB95" s="1"/>
  <c r="KA93"/>
  <c r="KB93" s="1"/>
  <c r="KA91"/>
  <c r="KB91" s="1"/>
  <c r="KA89"/>
  <c r="KB89" s="1"/>
  <c r="KC89" s="1"/>
  <c r="KE89" s="1"/>
  <c r="KF89" s="1"/>
  <c r="KA86"/>
  <c r="KB86" s="1"/>
  <c r="KA84"/>
  <c r="KB84" s="1"/>
  <c r="KA82"/>
  <c r="KB82" s="1"/>
  <c r="KA80"/>
  <c r="KB80" s="1"/>
  <c r="KC80" s="1"/>
  <c r="KE80" s="1"/>
  <c r="KF80" s="1"/>
  <c r="KA77"/>
  <c r="KB77" s="1"/>
  <c r="KA75"/>
  <c r="KB75" s="1"/>
  <c r="KA72"/>
  <c r="KB72" s="1"/>
  <c r="KC68"/>
  <c r="KE68" s="1"/>
  <c r="IM95"/>
  <c r="IN95" s="1"/>
  <c r="IM93"/>
  <c r="IN93" s="1"/>
  <c r="IO93" s="1"/>
  <c r="IQ93" s="1"/>
  <c r="IR93" s="1"/>
  <c r="IM91"/>
  <c r="IN91" s="1"/>
  <c r="IM89"/>
  <c r="IN89" s="1"/>
  <c r="IO89" s="1"/>
  <c r="IQ89" s="1"/>
  <c r="IR89" s="1"/>
  <c r="IM86"/>
  <c r="IN86" s="1"/>
  <c r="IM84"/>
  <c r="IN84" s="1"/>
  <c r="IO84" s="1"/>
  <c r="IQ84" s="1"/>
  <c r="IR84" s="1"/>
  <c r="IM82"/>
  <c r="IN82" s="1"/>
  <c r="IM80"/>
  <c r="IN80" s="1"/>
  <c r="IO80" s="1"/>
  <c r="IQ80" s="1"/>
  <c r="IR80" s="1"/>
  <c r="IM77"/>
  <c r="IN77" s="1"/>
  <c r="IM75"/>
  <c r="IN75" s="1"/>
  <c r="IM72"/>
  <c r="IN72" s="1"/>
  <c r="IO68"/>
  <c r="IQ68" s="1"/>
  <c r="GY95"/>
  <c r="GZ95" s="1"/>
  <c r="GY93"/>
  <c r="GZ93" s="1"/>
  <c r="HA93" s="1"/>
  <c r="HC93" s="1"/>
  <c r="HD93" s="1"/>
  <c r="GY91"/>
  <c r="GZ91" s="1"/>
  <c r="GY89"/>
  <c r="GZ89" s="1"/>
  <c r="HA89" s="1"/>
  <c r="HC89" s="1"/>
  <c r="HD89" s="1"/>
  <c r="GY86"/>
  <c r="GZ86" s="1"/>
  <c r="GY84"/>
  <c r="GZ84" s="1"/>
  <c r="HA84" s="1"/>
  <c r="HC84" s="1"/>
  <c r="HD84" s="1"/>
  <c r="GY82"/>
  <c r="GZ82" s="1"/>
  <c r="GY80"/>
  <c r="GZ80" s="1"/>
  <c r="HA80" s="1"/>
  <c r="HC80" s="1"/>
  <c r="HD80" s="1"/>
  <c r="GY77"/>
  <c r="GZ77" s="1"/>
  <c r="GY75"/>
  <c r="GZ75" s="1"/>
  <c r="GY72"/>
  <c r="GZ72" s="1"/>
  <c r="HA68"/>
  <c r="HC68" s="1"/>
  <c r="FK95"/>
  <c r="FL95" s="1"/>
  <c r="FK93"/>
  <c r="FL93" s="1"/>
  <c r="FK91"/>
  <c r="FL91" s="1"/>
  <c r="FK89"/>
  <c r="FL89" s="1"/>
  <c r="FM89" s="1"/>
  <c r="FO89" s="1"/>
  <c r="FP89" s="1"/>
  <c r="FK86"/>
  <c r="FL86" s="1"/>
  <c r="FK84"/>
  <c r="FL84" s="1"/>
  <c r="FM84" s="1"/>
  <c r="FO84" s="1"/>
  <c r="FP84" s="1"/>
  <c r="FK82"/>
  <c r="FL82" s="1"/>
  <c r="FK80"/>
  <c r="FL80" s="1"/>
  <c r="FM80" s="1"/>
  <c r="FO80" s="1"/>
  <c r="FP80" s="1"/>
  <c r="FK77"/>
  <c r="FL77" s="1"/>
  <c r="FK75"/>
  <c r="FL75" s="1"/>
  <c r="FK72"/>
  <c r="FL72" s="1"/>
  <c r="FM68"/>
  <c r="FO68" s="1"/>
  <c r="DW95"/>
  <c r="DX95" s="1"/>
  <c r="DW93"/>
  <c r="DX93" s="1"/>
  <c r="DW91"/>
  <c r="DX91" s="1"/>
  <c r="DW89"/>
  <c r="DX89" s="1"/>
  <c r="DY89" s="1"/>
  <c r="EA89" s="1"/>
  <c r="EB89" s="1"/>
  <c r="DW86"/>
  <c r="DX86" s="1"/>
  <c r="DW84"/>
  <c r="DX84" s="1"/>
  <c r="DY84" s="1"/>
  <c r="EA84" s="1"/>
  <c r="EB84" s="1"/>
  <c r="DW82"/>
  <c r="DX82" s="1"/>
  <c r="DY82" s="1"/>
  <c r="EA82" s="1"/>
  <c r="EB82" s="1"/>
  <c r="DW80"/>
  <c r="DX80" s="1"/>
  <c r="DY80" s="1"/>
  <c r="EA80" s="1"/>
  <c r="EB80" s="1"/>
  <c r="DW77"/>
  <c r="DX77" s="1"/>
  <c r="DW75"/>
  <c r="DX75" s="1"/>
  <c r="DW72"/>
  <c r="DX72" s="1"/>
  <c r="DY68"/>
  <c r="EA68" s="1"/>
  <c r="CI95"/>
  <c r="CJ95" s="1"/>
  <c r="CI93"/>
  <c r="CJ93" s="1"/>
  <c r="CI91"/>
  <c r="CJ91" s="1"/>
  <c r="CI89"/>
  <c r="CJ89" s="1"/>
  <c r="CK89" s="1"/>
  <c r="CM89" s="1"/>
  <c r="CN89" s="1"/>
  <c r="CI86"/>
  <c r="CJ86" s="1"/>
  <c r="CI84"/>
  <c r="CJ84" s="1"/>
  <c r="CI82"/>
  <c r="CJ82" s="1"/>
  <c r="CI80"/>
  <c r="CJ80" s="1"/>
  <c r="CK80" s="1"/>
  <c r="CM80" s="1"/>
  <c r="CN80" s="1"/>
  <c r="CI77"/>
  <c r="CJ77" s="1"/>
  <c r="CI75"/>
  <c r="CJ75" s="1"/>
  <c r="CI72"/>
  <c r="CJ72" s="1"/>
  <c r="CK68"/>
  <c r="CM68" s="1"/>
  <c r="AU95"/>
  <c r="AV95" s="1"/>
  <c r="AU93"/>
  <c r="AV93" s="1"/>
  <c r="AW93" s="1"/>
  <c r="AY93" s="1"/>
  <c r="AZ93" s="1"/>
  <c r="AU91"/>
  <c r="AV91" s="1"/>
  <c r="AU89"/>
  <c r="AV89" s="1"/>
  <c r="AW89" s="1"/>
  <c r="AY89" s="1"/>
  <c r="AZ89" s="1"/>
  <c r="AU86"/>
  <c r="AV86" s="1"/>
  <c r="AU84"/>
  <c r="AV84" s="1"/>
  <c r="AW84" s="1"/>
  <c r="AY84" s="1"/>
  <c r="AZ84" s="1"/>
  <c r="AU82"/>
  <c r="AV82" s="1"/>
  <c r="AW82" s="1"/>
  <c r="AY82" s="1"/>
  <c r="AZ82" s="1"/>
  <c r="AU80"/>
  <c r="AV80" s="1"/>
  <c r="AW80" s="1"/>
  <c r="AY80" s="1"/>
  <c r="AZ80" s="1"/>
  <c r="AU77"/>
  <c r="AV77" s="1"/>
  <c r="AU75"/>
  <c r="AV75" s="1"/>
  <c r="AU72"/>
  <c r="AV72" s="1"/>
  <c r="AW68"/>
  <c r="AY68" s="1"/>
  <c r="G95"/>
  <c r="H95" s="1"/>
  <c r="I95" s="1"/>
  <c r="K95" s="1"/>
  <c r="G93"/>
  <c r="H93" s="1"/>
  <c r="I93" s="1"/>
  <c r="K93" s="1"/>
  <c r="G91"/>
  <c r="H91" s="1"/>
  <c r="G89"/>
  <c r="H89" s="1"/>
  <c r="I89" s="1"/>
  <c r="K89" s="1"/>
  <c r="G86"/>
  <c r="H86" s="1"/>
  <c r="I86" s="1"/>
  <c r="K86" s="1"/>
  <c r="G84"/>
  <c r="H84" s="1"/>
  <c r="I84" s="1"/>
  <c r="K84" s="1"/>
  <c r="G82"/>
  <c r="H82" s="1"/>
  <c r="I82" s="1"/>
  <c r="K82" s="1"/>
  <c r="G80"/>
  <c r="H80" s="1"/>
  <c r="I80" s="1"/>
  <c r="K80" s="1"/>
  <c r="G77"/>
  <c r="H77" s="1"/>
  <c r="G75"/>
  <c r="H75" s="1"/>
  <c r="G72"/>
  <c r="H72" s="1"/>
  <c r="I68"/>
  <c r="K68" s="1"/>
  <c r="KP73"/>
  <c r="KP77"/>
  <c r="KP82"/>
  <c r="KP86"/>
  <c r="KP91"/>
  <c r="KP95"/>
  <c r="JV72"/>
  <c r="JV75"/>
  <c r="JV80"/>
  <c r="JV84"/>
  <c r="JV89"/>
  <c r="JV93"/>
  <c r="JB72"/>
  <c r="JB77"/>
  <c r="JB82"/>
  <c r="JB86"/>
  <c r="JB91"/>
  <c r="JB95"/>
  <c r="IH75"/>
  <c r="IH80"/>
  <c r="IH84"/>
  <c r="IH89"/>
  <c r="IH93"/>
  <c r="HN72"/>
  <c r="HN77"/>
  <c r="HN82"/>
  <c r="HN86"/>
  <c r="HN91"/>
  <c r="HN95"/>
  <c r="GT75"/>
  <c r="GT80"/>
  <c r="GT84"/>
  <c r="GT89"/>
  <c r="GT93"/>
  <c r="FZ72"/>
  <c r="FZ77"/>
  <c r="FZ82"/>
  <c r="FZ86"/>
  <c r="FZ91"/>
  <c r="FZ95"/>
  <c r="FF72"/>
  <c r="FF75"/>
  <c r="FF80"/>
  <c r="FF84"/>
  <c r="FF89"/>
  <c r="FF93"/>
  <c r="EL72"/>
  <c r="EL77"/>
  <c r="EL82"/>
  <c r="EL86"/>
  <c r="EL91"/>
  <c r="EL95"/>
  <c r="DR75"/>
  <c r="DR80"/>
  <c r="DR84"/>
  <c r="DR89"/>
  <c r="DR93"/>
  <c r="CX77"/>
  <c r="CX82"/>
  <c r="CX86"/>
  <c r="CX91"/>
  <c r="CX95"/>
  <c r="CD75"/>
  <c r="CD80"/>
  <c r="CD84"/>
  <c r="CD89"/>
  <c r="CD93"/>
  <c r="BJ77"/>
  <c r="BJ82"/>
  <c r="BJ86"/>
  <c r="BJ91"/>
  <c r="BJ95"/>
  <c r="AP75"/>
  <c r="AP84"/>
  <c r="AP89"/>
  <c r="AP93"/>
  <c r="V77"/>
  <c r="V82"/>
  <c r="V86"/>
  <c r="V91"/>
  <c r="V95"/>
  <c r="LG81"/>
  <c r="LG61"/>
  <c r="LG52"/>
  <c r="LG43"/>
  <c r="JU183"/>
  <c r="JV38"/>
  <c r="IG183"/>
  <c r="IH38"/>
  <c r="GS183"/>
  <c r="GT38"/>
  <c r="FE183"/>
  <c r="FF38"/>
  <c r="DQ183"/>
  <c r="DR38"/>
  <c r="CC183"/>
  <c r="CD38"/>
  <c r="AO183"/>
  <c r="AP38"/>
  <c r="KO182"/>
  <c r="KP37"/>
  <c r="JA182"/>
  <c r="JB37"/>
  <c r="HM182"/>
  <c r="HN37"/>
  <c r="HN182" s="1"/>
  <c r="KZ85"/>
  <c r="KF85"/>
  <c r="JL85"/>
  <c r="IR85"/>
  <c r="GJ85"/>
  <c r="FP85"/>
  <c r="EB85"/>
  <c r="BT85"/>
  <c r="AZ85"/>
  <c r="AF85"/>
  <c r="KZ81"/>
  <c r="KF81"/>
  <c r="JL81"/>
  <c r="IR81"/>
  <c r="HX81"/>
  <c r="HD81"/>
  <c r="GJ81"/>
  <c r="FP81"/>
  <c r="EV81"/>
  <c r="EB81"/>
  <c r="DH81"/>
  <c r="CN81"/>
  <c r="BT81"/>
  <c r="AZ81"/>
  <c r="AF81"/>
  <c r="L81"/>
  <c r="KZ76"/>
  <c r="KF76"/>
  <c r="JL76"/>
  <c r="IR76"/>
  <c r="HD76"/>
  <c r="GJ76"/>
  <c r="EB76"/>
  <c r="DH76"/>
  <c r="BT76"/>
  <c r="AF76"/>
  <c r="IH68"/>
  <c r="FF68"/>
  <c r="CX68"/>
  <c r="CD68"/>
  <c r="V68"/>
  <c r="KP67"/>
  <c r="JV67"/>
  <c r="JB67"/>
  <c r="IH67"/>
  <c r="HN67"/>
  <c r="GT67"/>
  <c r="FZ67"/>
  <c r="FF67"/>
  <c r="EL67"/>
  <c r="DR67"/>
  <c r="CX67"/>
  <c r="CD67"/>
  <c r="BJ67"/>
  <c r="AP67"/>
  <c r="V67"/>
  <c r="KP65"/>
  <c r="JV65"/>
  <c r="JB65"/>
  <c r="IH65"/>
  <c r="HN65"/>
  <c r="GT65"/>
  <c r="FZ65"/>
  <c r="FF65"/>
  <c r="EL65"/>
  <c r="DR65"/>
  <c r="CX65"/>
  <c r="CD65"/>
  <c r="BJ65"/>
  <c r="AP65"/>
  <c r="V65"/>
  <c r="KP63"/>
  <c r="JV63"/>
  <c r="JB63"/>
  <c r="IH63"/>
  <c r="HN63"/>
  <c r="GT63"/>
  <c r="FZ63"/>
  <c r="FF63"/>
  <c r="EL63"/>
  <c r="DR63"/>
  <c r="CX63"/>
  <c r="CD63"/>
  <c r="BJ63"/>
  <c r="AP63"/>
  <c r="V63"/>
  <c r="KP61"/>
  <c r="JV61"/>
  <c r="JB61"/>
  <c r="IH61"/>
  <c r="HN61"/>
  <c r="GT61"/>
  <c r="FZ61"/>
  <c r="FF61"/>
  <c r="EL61"/>
  <c r="DR61"/>
  <c r="CX61"/>
  <c r="CD61"/>
  <c r="BJ61"/>
  <c r="AP61"/>
  <c r="V61"/>
  <c r="KP58"/>
  <c r="JV58"/>
  <c r="IH58"/>
  <c r="GT58"/>
  <c r="FF58"/>
  <c r="DR58"/>
  <c r="CD58"/>
  <c r="AP58"/>
  <c r="JV56"/>
  <c r="IH56"/>
  <c r="GT56"/>
  <c r="FF56"/>
  <c r="DR56"/>
  <c r="CD56"/>
  <c r="AP56"/>
  <c r="JV54"/>
  <c r="IH54"/>
  <c r="GT54"/>
  <c r="FF54"/>
  <c r="DR54"/>
  <c r="CD54"/>
  <c r="AP54"/>
  <c r="JV52"/>
  <c r="IH52"/>
  <c r="GT52"/>
  <c r="KZ44"/>
  <c r="KZ48"/>
  <c r="KZ53"/>
  <c r="KZ57"/>
  <c r="KZ62"/>
  <c r="KZ66"/>
  <c r="KF44"/>
  <c r="KF48"/>
  <c r="KI48"/>
  <c r="KF53"/>
  <c r="KF57"/>
  <c r="KF62"/>
  <c r="KF66"/>
  <c r="JL44"/>
  <c r="JL48"/>
  <c r="JL53"/>
  <c r="JL57"/>
  <c r="JL62"/>
  <c r="JL66"/>
  <c r="IR44"/>
  <c r="IR48"/>
  <c r="IR53"/>
  <c r="IR57"/>
  <c r="IR62"/>
  <c r="IR66"/>
  <c r="HX44"/>
  <c r="HX48"/>
  <c r="HX53"/>
  <c r="HX57"/>
  <c r="HX62"/>
  <c r="HX66"/>
  <c r="HD44"/>
  <c r="HD48"/>
  <c r="HG48"/>
  <c r="HD53"/>
  <c r="HD57"/>
  <c r="HD62"/>
  <c r="HD66"/>
  <c r="GJ48"/>
  <c r="GM48"/>
  <c r="GJ57"/>
  <c r="GJ62"/>
  <c r="GJ66"/>
  <c r="FP44"/>
  <c r="FP48"/>
  <c r="FS48"/>
  <c r="FP53"/>
  <c r="FP57"/>
  <c r="FP62"/>
  <c r="FP66"/>
  <c r="EV44"/>
  <c r="EV48"/>
  <c r="EV53"/>
  <c r="EV57"/>
  <c r="EV62"/>
  <c r="EV66"/>
  <c r="EB48"/>
  <c r="EB57"/>
  <c r="EB62"/>
  <c r="EB66"/>
  <c r="DH44"/>
  <c r="DH48"/>
  <c r="DH53"/>
  <c r="DH57"/>
  <c r="DH62"/>
  <c r="DH66"/>
  <c r="CN44"/>
  <c r="CN48"/>
  <c r="CN53"/>
  <c r="CN57"/>
  <c r="CN62"/>
  <c r="CN66"/>
  <c r="BT44"/>
  <c r="BT48"/>
  <c r="BT53"/>
  <c r="BT57"/>
  <c r="BT62"/>
  <c r="BT66"/>
  <c r="AZ48"/>
  <c r="AZ57"/>
  <c r="AZ62"/>
  <c r="AZ66"/>
  <c r="AF44"/>
  <c r="AF48"/>
  <c r="AF53"/>
  <c r="AF57"/>
  <c r="AF62"/>
  <c r="AF66"/>
  <c r="L48"/>
  <c r="L62"/>
  <c r="KP35"/>
  <c r="JA180"/>
  <c r="JB35"/>
  <c r="HN35"/>
  <c r="FZ35"/>
  <c r="FY182"/>
  <c r="FZ37"/>
  <c r="FZ182" s="1"/>
  <c r="CW180"/>
  <c r="CX35"/>
  <c r="CW182"/>
  <c r="CX37"/>
  <c r="CX182" s="1"/>
  <c r="U180"/>
  <c r="V35"/>
  <c r="U182"/>
  <c r="V37"/>
  <c r="KO106"/>
  <c r="JU106"/>
  <c r="JA106"/>
  <c r="IG106"/>
  <c r="HM106"/>
  <c r="GS106"/>
  <c r="GS164" s="1"/>
  <c r="FY106"/>
  <c r="FE106"/>
  <c r="EK106"/>
  <c r="DQ106"/>
  <c r="CW106"/>
  <c r="CC106"/>
  <c r="BI106"/>
  <c r="AO106"/>
  <c r="U106"/>
  <c r="KO104"/>
  <c r="JU104"/>
  <c r="JA104"/>
  <c r="IG104"/>
  <c r="HM104"/>
  <c r="GS104"/>
  <c r="FY104"/>
  <c r="FE104"/>
  <c r="EK104"/>
  <c r="EK162" s="1"/>
  <c r="DQ104"/>
  <c r="CW104"/>
  <c r="CC104"/>
  <c r="BI104"/>
  <c r="BI162" s="1"/>
  <c r="AO104"/>
  <c r="AO162" s="1"/>
  <c r="U104"/>
  <c r="KO102"/>
  <c r="KO160" s="1"/>
  <c r="JU102"/>
  <c r="JA102"/>
  <c r="IG102"/>
  <c r="HM102"/>
  <c r="GS102"/>
  <c r="FY102"/>
  <c r="FE102"/>
  <c r="EK102"/>
  <c r="DQ102"/>
  <c r="CW102"/>
  <c r="CC102"/>
  <c r="BI102"/>
  <c r="AO102"/>
  <c r="U102"/>
  <c r="IG100"/>
  <c r="GS100"/>
  <c r="FE100"/>
  <c r="DQ100"/>
  <c r="CC100"/>
  <c r="AO100"/>
  <c r="JU71"/>
  <c r="IG71"/>
  <c r="GS71"/>
  <c r="FE71"/>
  <c r="DQ71"/>
  <c r="CC71"/>
  <c r="AO71"/>
  <c r="LD39"/>
  <c r="LE67" s="1"/>
  <c r="LF67" s="1"/>
  <c r="KO85"/>
  <c r="JU85"/>
  <c r="JA85"/>
  <c r="IG85"/>
  <c r="HM85"/>
  <c r="GS85"/>
  <c r="FY85"/>
  <c r="FE85"/>
  <c r="EK85"/>
  <c r="DQ85"/>
  <c r="CW85"/>
  <c r="CC85"/>
  <c r="BI85"/>
  <c r="AO85"/>
  <c r="U85"/>
  <c r="KO81"/>
  <c r="JU81"/>
  <c r="JA81"/>
  <c r="IG81"/>
  <c r="HM81"/>
  <c r="GS81"/>
  <c r="FY81"/>
  <c r="FE81"/>
  <c r="EK81"/>
  <c r="DQ81"/>
  <c r="CW81"/>
  <c r="CC81"/>
  <c r="BI81"/>
  <c r="AO81"/>
  <c r="AO168" s="1"/>
  <c r="U81"/>
  <c r="KO76"/>
  <c r="JU76"/>
  <c r="JA76"/>
  <c r="IG76"/>
  <c r="HM76"/>
  <c r="GS76"/>
  <c r="FY76"/>
  <c r="FE76"/>
  <c r="EK76"/>
  <c r="DQ76"/>
  <c r="CW76"/>
  <c r="CW163" s="1"/>
  <c r="CC76"/>
  <c r="BI76"/>
  <c r="AO76"/>
  <c r="U76"/>
  <c r="KY67"/>
  <c r="KE67"/>
  <c r="JK67"/>
  <c r="IQ67"/>
  <c r="IQ183" s="1"/>
  <c r="HW67"/>
  <c r="HC67"/>
  <c r="GI67"/>
  <c r="FO67"/>
  <c r="FO183" s="1"/>
  <c r="EU67"/>
  <c r="EA67"/>
  <c r="DG67"/>
  <c r="CM67"/>
  <c r="BS67"/>
  <c r="BS183" s="1"/>
  <c r="AY67"/>
  <c r="AE67"/>
  <c r="K67"/>
  <c r="K183" s="1"/>
  <c r="KY65"/>
  <c r="KY181" s="1"/>
  <c r="KE65"/>
  <c r="JK65"/>
  <c r="IQ65"/>
  <c r="HW65"/>
  <c r="HW181" s="1"/>
  <c r="HC65"/>
  <c r="GI65"/>
  <c r="FO65"/>
  <c r="EU65"/>
  <c r="EU181" s="1"/>
  <c r="EA65"/>
  <c r="DG65"/>
  <c r="CM65"/>
  <c r="BS65"/>
  <c r="BS181" s="1"/>
  <c r="AY65"/>
  <c r="AE65"/>
  <c r="KY63"/>
  <c r="KE63"/>
  <c r="KE179" s="1"/>
  <c r="JK63"/>
  <c r="IQ63"/>
  <c r="HW63"/>
  <c r="HC63"/>
  <c r="HC179" s="1"/>
  <c r="GI63"/>
  <c r="FO63"/>
  <c r="EU63"/>
  <c r="EA63"/>
  <c r="EA179" s="1"/>
  <c r="DG63"/>
  <c r="CM63"/>
  <c r="BS63"/>
  <c r="AY63"/>
  <c r="AY179" s="1"/>
  <c r="AE63"/>
  <c r="K63"/>
  <c r="KY61"/>
  <c r="KE61"/>
  <c r="KE177" s="1"/>
  <c r="JK61"/>
  <c r="IQ61"/>
  <c r="HW61"/>
  <c r="HC61"/>
  <c r="HC177" s="1"/>
  <c r="GI61"/>
  <c r="FO61"/>
  <c r="EU61"/>
  <c r="EA61"/>
  <c r="EA177" s="1"/>
  <c r="DG61"/>
  <c r="CM61"/>
  <c r="BS61"/>
  <c r="AY61"/>
  <c r="AY177" s="1"/>
  <c r="AE61"/>
  <c r="K61"/>
  <c r="KY58"/>
  <c r="KE58"/>
  <c r="KE174" s="1"/>
  <c r="IQ58"/>
  <c r="HC58"/>
  <c r="HC174" s="1"/>
  <c r="FO58"/>
  <c r="EA58"/>
  <c r="EA174" s="1"/>
  <c r="CM58"/>
  <c r="AY58"/>
  <c r="AY174" s="1"/>
  <c r="K58"/>
  <c r="KE56"/>
  <c r="KE172" s="1"/>
  <c r="IQ56"/>
  <c r="FO56"/>
  <c r="EA56"/>
  <c r="EA172" s="1"/>
  <c r="AY56"/>
  <c r="AY172" s="1"/>
  <c r="KE54"/>
  <c r="IQ54"/>
  <c r="HC54"/>
  <c r="FO54"/>
  <c r="EA54"/>
  <c r="CM54"/>
  <c r="AY54"/>
  <c r="K54"/>
  <c r="KE52"/>
  <c r="IQ52"/>
  <c r="HC52"/>
  <c r="FO52"/>
  <c r="JK164"/>
  <c r="JL19"/>
  <c r="HW164"/>
  <c r="HX19"/>
  <c r="GI164"/>
  <c r="GJ19"/>
  <c r="GJ164" s="1"/>
  <c r="EU164"/>
  <c r="EV19"/>
  <c r="EV164" s="1"/>
  <c r="DG164"/>
  <c r="DH19"/>
  <c r="DH164" s="1"/>
  <c r="BS164"/>
  <c r="BT19"/>
  <c r="AE164"/>
  <c r="AF19"/>
  <c r="AF164" s="1"/>
  <c r="KF18"/>
  <c r="IR18"/>
  <c r="HD18"/>
  <c r="FP18"/>
  <c r="EB18"/>
  <c r="CN18"/>
  <c r="AZ18"/>
  <c r="L18"/>
  <c r="KY162"/>
  <c r="KZ17"/>
  <c r="JK162"/>
  <c r="JL17"/>
  <c r="HW162"/>
  <c r="HX17"/>
  <c r="GI162"/>
  <c r="GJ17"/>
  <c r="EU162"/>
  <c r="EV17"/>
  <c r="DG162"/>
  <c r="DH17"/>
  <c r="BS162"/>
  <c r="BT17"/>
  <c r="AE162"/>
  <c r="AF17"/>
  <c r="KF16"/>
  <c r="IR16"/>
  <c r="HD16"/>
  <c r="FP16"/>
  <c r="EB16"/>
  <c r="CN16"/>
  <c r="AZ16"/>
  <c r="L16"/>
  <c r="KY160"/>
  <c r="KZ15"/>
  <c r="KZ160" s="1"/>
  <c r="JK160"/>
  <c r="JL15"/>
  <c r="HW160"/>
  <c r="HX15"/>
  <c r="GJ15"/>
  <c r="EU160"/>
  <c r="EV15"/>
  <c r="DG160"/>
  <c r="DH15"/>
  <c r="BS160"/>
  <c r="BT15"/>
  <c r="AE160"/>
  <c r="AF15"/>
  <c r="KF14"/>
  <c r="IR14"/>
  <c r="HD14"/>
  <c r="FP14"/>
  <c r="EB14"/>
  <c r="CN14"/>
  <c r="AZ14"/>
  <c r="L14"/>
  <c r="KY158"/>
  <c r="KZ13"/>
  <c r="GJ13"/>
  <c r="BT13"/>
  <c r="AF13"/>
  <c r="KP111"/>
  <c r="JB111"/>
  <c r="GT111"/>
  <c r="DR111"/>
  <c r="BJ111"/>
  <c r="V111"/>
  <c r="JV110"/>
  <c r="HN110"/>
  <c r="EL110"/>
  <c r="BJ110"/>
  <c r="KP109"/>
  <c r="IH109"/>
  <c r="HX109"/>
  <c r="HD109"/>
  <c r="GJ109"/>
  <c r="FP109"/>
  <c r="EV109"/>
  <c r="EB109"/>
  <c r="DH109"/>
  <c r="CN109"/>
  <c r="BT109"/>
  <c r="AZ109"/>
  <c r="AF109"/>
  <c r="KU125"/>
  <c r="KV125" s="1"/>
  <c r="KU123"/>
  <c r="KV123" s="1"/>
  <c r="KU121"/>
  <c r="KV121" s="1"/>
  <c r="KU119"/>
  <c r="KV119" s="1"/>
  <c r="KU116"/>
  <c r="KV116" s="1"/>
  <c r="KU114"/>
  <c r="KV114" s="1"/>
  <c r="KU124"/>
  <c r="KV124" s="1"/>
  <c r="KU112"/>
  <c r="KV112" s="1"/>
  <c r="KU109"/>
  <c r="KV109" s="1"/>
  <c r="KU107"/>
  <c r="KV107" s="1"/>
  <c r="KW97"/>
  <c r="KY97" s="1"/>
  <c r="KU105"/>
  <c r="KV105" s="1"/>
  <c r="KU103"/>
  <c r="KV103" s="1"/>
  <c r="KU101"/>
  <c r="KV101" s="1"/>
  <c r="KZ100"/>
  <c r="JG125"/>
  <c r="JH125" s="1"/>
  <c r="JG123"/>
  <c r="JH123" s="1"/>
  <c r="JG121"/>
  <c r="JH121" s="1"/>
  <c r="JG119"/>
  <c r="JH119" s="1"/>
  <c r="JG116"/>
  <c r="JH116" s="1"/>
  <c r="JG114"/>
  <c r="JH114" s="1"/>
  <c r="JG124"/>
  <c r="JH124" s="1"/>
  <c r="JG112"/>
  <c r="JH112" s="1"/>
  <c r="JG109"/>
  <c r="JH109" s="1"/>
  <c r="JI109" s="1"/>
  <c r="JK109" s="1"/>
  <c r="JL109" s="1"/>
  <c r="JG107"/>
  <c r="JH107" s="1"/>
  <c r="JG103"/>
  <c r="JH103" s="1"/>
  <c r="JI97"/>
  <c r="JK97" s="1"/>
  <c r="JG105"/>
  <c r="JH105" s="1"/>
  <c r="JG101"/>
  <c r="JH101" s="1"/>
  <c r="JL100"/>
  <c r="HS125"/>
  <c r="HT125" s="1"/>
  <c r="HS123"/>
  <c r="HT123" s="1"/>
  <c r="HS121"/>
  <c r="HT121" s="1"/>
  <c r="HS119"/>
  <c r="HT119" s="1"/>
  <c r="HS116"/>
  <c r="HT116" s="1"/>
  <c r="HS114"/>
  <c r="HT114" s="1"/>
  <c r="HU114" s="1"/>
  <c r="HW114" s="1"/>
  <c r="HX114" s="1"/>
  <c r="HS124"/>
  <c r="HT124" s="1"/>
  <c r="HS112"/>
  <c r="HT112" s="1"/>
  <c r="HS103"/>
  <c r="HT103" s="1"/>
  <c r="HU103" s="1"/>
  <c r="HW103" s="1"/>
  <c r="HX103" s="1"/>
  <c r="HS107"/>
  <c r="HT107" s="1"/>
  <c r="HS105"/>
  <c r="HT105" s="1"/>
  <c r="HU105" s="1"/>
  <c r="HW105" s="1"/>
  <c r="HX105" s="1"/>
  <c r="HS101"/>
  <c r="HT101" s="1"/>
  <c r="HU97"/>
  <c r="HW97" s="1"/>
  <c r="GE125"/>
  <c r="GF125" s="1"/>
  <c r="GE123"/>
  <c r="GF123" s="1"/>
  <c r="GE121"/>
  <c r="GF121" s="1"/>
  <c r="GE119"/>
  <c r="GF119" s="1"/>
  <c r="GE116"/>
  <c r="GF116" s="1"/>
  <c r="GE114"/>
  <c r="GF114" s="1"/>
  <c r="GE124"/>
  <c r="GF124" s="1"/>
  <c r="GE112"/>
  <c r="GF112" s="1"/>
  <c r="GE103"/>
  <c r="GF103" s="1"/>
  <c r="GG103" s="1"/>
  <c r="GI103" s="1"/>
  <c r="GJ103" s="1"/>
  <c r="GE107"/>
  <c r="GF107" s="1"/>
  <c r="GE105"/>
  <c r="GF105" s="1"/>
  <c r="GE101"/>
  <c r="GF101" s="1"/>
  <c r="GG97"/>
  <c r="GI97" s="1"/>
  <c r="GJ100"/>
  <c r="EQ123"/>
  <c r="ER123" s="1"/>
  <c r="EQ121"/>
  <c r="ER121" s="1"/>
  <c r="EQ119"/>
  <c r="ER119" s="1"/>
  <c r="EQ116"/>
  <c r="ER116" s="1"/>
  <c r="EQ114"/>
  <c r="ER114" s="1"/>
  <c r="ES114" s="1"/>
  <c r="EU114" s="1"/>
  <c r="EV114" s="1"/>
  <c r="EQ112"/>
  <c r="ER112" s="1"/>
  <c r="EQ105"/>
  <c r="ER105" s="1"/>
  <c r="ES105" s="1"/>
  <c r="EU105" s="1"/>
  <c r="EV105" s="1"/>
  <c r="EQ103"/>
  <c r="ER103" s="1"/>
  <c r="ES97"/>
  <c r="EU97" s="1"/>
  <c r="EQ107"/>
  <c r="ER107" s="1"/>
  <c r="EQ101"/>
  <c r="ER101" s="1"/>
  <c r="EV100"/>
  <c r="DC123"/>
  <c r="DD123" s="1"/>
  <c r="DC121"/>
  <c r="DD121" s="1"/>
  <c r="DC119"/>
  <c r="DD119" s="1"/>
  <c r="DC116"/>
  <c r="DD116" s="1"/>
  <c r="DC114"/>
  <c r="DD114" s="1"/>
  <c r="DE114" s="1"/>
  <c r="DG114" s="1"/>
  <c r="DH114" s="1"/>
  <c r="DC112"/>
  <c r="DD112" s="1"/>
  <c r="DC107"/>
  <c r="DD107" s="1"/>
  <c r="DC105"/>
  <c r="DD105" s="1"/>
  <c r="DE97"/>
  <c r="DG97" s="1"/>
  <c r="DC103"/>
  <c r="DD103" s="1"/>
  <c r="DC101"/>
  <c r="DD101" s="1"/>
  <c r="DH100"/>
  <c r="BO123"/>
  <c r="BP123" s="1"/>
  <c r="BO121"/>
  <c r="BP121" s="1"/>
  <c r="BO119"/>
  <c r="BP119" s="1"/>
  <c r="BO116"/>
  <c r="BP116" s="1"/>
  <c r="BO114"/>
  <c r="BP114" s="1"/>
  <c r="BO112"/>
  <c r="BP112" s="1"/>
  <c r="BO111"/>
  <c r="BP111" s="1"/>
  <c r="BO107"/>
  <c r="BP107" s="1"/>
  <c r="BQ97"/>
  <c r="BS97" s="1"/>
  <c r="BO105"/>
  <c r="BP105" s="1"/>
  <c r="BO103"/>
  <c r="BP103" s="1"/>
  <c r="BQ103" s="1"/>
  <c r="BS103" s="1"/>
  <c r="BT103" s="1"/>
  <c r="BO101"/>
  <c r="BP101" s="1"/>
  <c r="BT100"/>
  <c r="AA123"/>
  <c r="AB123" s="1"/>
  <c r="AA121"/>
  <c r="AB121" s="1"/>
  <c r="AA119"/>
  <c r="AB119" s="1"/>
  <c r="AA116"/>
  <c r="AB116" s="1"/>
  <c r="AA114"/>
  <c r="AB114" s="1"/>
  <c r="AA112"/>
  <c r="AB112" s="1"/>
  <c r="AA111"/>
  <c r="AB111" s="1"/>
  <c r="AA105"/>
  <c r="AB105" s="1"/>
  <c r="AA103"/>
  <c r="AB103" s="1"/>
  <c r="AC97"/>
  <c r="AE97" s="1"/>
  <c r="AA107"/>
  <c r="AB107" s="1"/>
  <c r="AA101"/>
  <c r="AB101" s="1"/>
  <c r="AF100"/>
  <c r="FZ97"/>
  <c r="CD97"/>
  <c r="AP97"/>
  <c r="LD68"/>
  <c r="LE94" s="1"/>
  <c r="LF94" s="1"/>
  <c r="LG94" s="1"/>
  <c r="KC39"/>
  <c r="KE39" s="1"/>
  <c r="KA66"/>
  <c r="KB66" s="1"/>
  <c r="KA64"/>
  <c r="KB64" s="1"/>
  <c r="KA62"/>
  <c r="KB62" s="1"/>
  <c r="KA60"/>
  <c r="KB60" s="1"/>
  <c r="KC60" s="1"/>
  <c r="KE60" s="1"/>
  <c r="KA57"/>
  <c r="KB57" s="1"/>
  <c r="KA55"/>
  <c r="KB55" s="1"/>
  <c r="KA53"/>
  <c r="KB53" s="1"/>
  <c r="KA51"/>
  <c r="KB51" s="1"/>
  <c r="KC51" s="1"/>
  <c r="KE51" s="1"/>
  <c r="KA48"/>
  <c r="KB48" s="1"/>
  <c r="KA46"/>
  <c r="KB46" s="1"/>
  <c r="KA44"/>
  <c r="KB44" s="1"/>
  <c r="KA42"/>
  <c r="KB42" s="1"/>
  <c r="KA43"/>
  <c r="KB43" s="1"/>
  <c r="KA45"/>
  <c r="KB45" s="1"/>
  <c r="KA47"/>
  <c r="KB47" s="1"/>
  <c r="KA49"/>
  <c r="KB49" s="1"/>
  <c r="KA52"/>
  <c r="KB52" s="1"/>
  <c r="KA54"/>
  <c r="KB54" s="1"/>
  <c r="KA56"/>
  <c r="KB56" s="1"/>
  <c r="IO39"/>
  <c r="IQ39" s="1"/>
  <c r="IM66"/>
  <c r="IN66" s="1"/>
  <c r="IM64"/>
  <c r="IN64" s="1"/>
  <c r="IO64" s="1"/>
  <c r="IQ64" s="1"/>
  <c r="IM62"/>
  <c r="IN62" s="1"/>
  <c r="IM60"/>
  <c r="IN60" s="1"/>
  <c r="IO60" s="1"/>
  <c r="IQ60" s="1"/>
  <c r="IM57"/>
  <c r="IN57" s="1"/>
  <c r="IM55"/>
  <c r="IN55" s="1"/>
  <c r="IO55" s="1"/>
  <c r="IQ55" s="1"/>
  <c r="IM53"/>
  <c r="IN53" s="1"/>
  <c r="IM51"/>
  <c r="IN51" s="1"/>
  <c r="IO51" s="1"/>
  <c r="IQ51" s="1"/>
  <c r="IM48"/>
  <c r="IN48" s="1"/>
  <c r="IM46"/>
  <c r="IN46" s="1"/>
  <c r="IM44"/>
  <c r="IN44" s="1"/>
  <c r="IM42"/>
  <c r="IN42" s="1"/>
  <c r="IM43"/>
  <c r="IN43" s="1"/>
  <c r="IM45"/>
  <c r="IN45" s="1"/>
  <c r="IO45" s="1"/>
  <c r="IM47"/>
  <c r="IN47" s="1"/>
  <c r="IM49"/>
  <c r="IN49" s="1"/>
  <c r="IM52"/>
  <c r="IN52" s="1"/>
  <c r="IM54"/>
  <c r="IN54" s="1"/>
  <c r="IM56"/>
  <c r="IN56" s="1"/>
  <c r="IM58"/>
  <c r="IN58" s="1"/>
  <c r="HA39"/>
  <c r="HC39" s="1"/>
  <c r="GY66"/>
  <c r="GZ66" s="1"/>
  <c r="GY64"/>
  <c r="GZ64" s="1"/>
  <c r="HA64" s="1"/>
  <c r="HC64" s="1"/>
  <c r="GY62"/>
  <c r="GZ62" s="1"/>
  <c r="GY60"/>
  <c r="GZ60" s="1"/>
  <c r="HA60" s="1"/>
  <c r="HC60" s="1"/>
  <c r="GY57"/>
  <c r="GZ57" s="1"/>
  <c r="GY55"/>
  <c r="GZ55" s="1"/>
  <c r="HA55" s="1"/>
  <c r="HC55" s="1"/>
  <c r="GY53"/>
  <c r="GZ53" s="1"/>
  <c r="GY51"/>
  <c r="GZ51" s="1"/>
  <c r="HA51" s="1"/>
  <c r="HC51" s="1"/>
  <c r="GY48"/>
  <c r="GZ48" s="1"/>
  <c r="GY46"/>
  <c r="GZ46" s="1"/>
  <c r="GY44"/>
  <c r="GZ44" s="1"/>
  <c r="GY42"/>
  <c r="GZ42" s="1"/>
  <c r="GY43"/>
  <c r="GZ43" s="1"/>
  <c r="GY45"/>
  <c r="GZ45" s="1"/>
  <c r="HA45" s="1"/>
  <c r="GY47"/>
  <c r="GZ47" s="1"/>
  <c r="GY49"/>
  <c r="GZ49" s="1"/>
  <c r="GY52"/>
  <c r="GZ52" s="1"/>
  <c r="GY54"/>
  <c r="GZ54" s="1"/>
  <c r="GY56"/>
  <c r="GZ56" s="1"/>
  <c r="HA56" s="1"/>
  <c r="HC56" s="1"/>
  <c r="GY58"/>
  <c r="GZ58" s="1"/>
  <c r="FM39"/>
  <c r="FO39" s="1"/>
  <c r="FK66"/>
  <c r="FL66" s="1"/>
  <c r="FK64"/>
  <c r="FL64" s="1"/>
  <c r="FK62"/>
  <c r="FL62" s="1"/>
  <c r="FK60"/>
  <c r="FL60" s="1"/>
  <c r="FM60" s="1"/>
  <c r="FO60" s="1"/>
  <c r="FK57"/>
  <c r="FL57" s="1"/>
  <c r="FK55"/>
  <c r="FL55" s="1"/>
  <c r="FM55" s="1"/>
  <c r="FO55" s="1"/>
  <c r="FK53"/>
  <c r="FL53" s="1"/>
  <c r="FK51"/>
  <c r="FL51" s="1"/>
  <c r="FM51" s="1"/>
  <c r="FO51" s="1"/>
  <c r="FK48"/>
  <c r="FL48" s="1"/>
  <c r="FK46"/>
  <c r="FL46" s="1"/>
  <c r="FK44"/>
  <c r="FL44" s="1"/>
  <c r="FK42"/>
  <c r="FL42" s="1"/>
  <c r="FK43"/>
  <c r="FL43" s="1"/>
  <c r="FK45"/>
  <c r="FL45" s="1"/>
  <c r="FM45" s="1"/>
  <c r="FK47"/>
  <c r="FL47" s="1"/>
  <c r="FM47" s="1"/>
  <c r="FK49"/>
  <c r="FL49" s="1"/>
  <c r="FK52"/>
  <c r="FL52" s="1"/>
  <c r="FK54"/>
  <c r="FL54" s="1"/>
  <c r="FK56"/>
  <c r="FL56" s="1"/>
  <c r="FK58"/>
  <c r="FL58" s="1"/>
  <c r="DY39"/>
  <c r="EA39" s="1"/>
  <c r="DW66"/>
  <c r="DX66" s="1"/>
  <c r="DW64"/>
  <c r="DX64" s="1"/>
  <c r="DW62"/>
  <c r="DX62" s="1"/>
  <c r="DW60"/>
  <c r="DX60" s="1"/>
  <c r="DY60" s="1"/>
  <c r="EA60" s="1"/>
  <c r="DW57"/>
  <c r="DX57" s="1"/>
  <c r="DW55"/>
  <c r="DX55" s="1"/>
  <c r="DY55" s="1"/>
  <c r="EA55" s="1"/>
  <c r="EB55" s="1"/>
  <c r="DW53"/>
  <c r="DX53" s="1"/>
  <c r="DY53" s="1"/>
  <c r="EA53" s="1"/>
  <c r="DW51"/>
  <c r="DX51" s="1"/>
  <c r="DY51" s="1"/>
  <c r="EA51" s="1"/>
  <c r="DW48"/>
  <c r="DX48" s="1"/>
  <c r="DW46"/>
  <c r="DX46" s="1"/>
  <c r="DW44"/>
  <c r="DX44" s="1"/>
  <c r="DY44" s="1"/>
  <c r="EA44" s="1"/>
  <c r="DW42"/>
  <c r="DX42" s="1"/>
  <c r="DW43"/>
  <c r="DX43" s="1"/>
  <c r="DW45"/>
  <c r="DX45" s="1"/>
  <c r="DY45" s="1"/>
  <c r="EA45" s="1"/>
  <c r="DW47"/>
  <c r="DX47" s="1"/>
  <c r="DW49"/>
  <c r="DX49" s="1"/>
  <c r="DW52"/>
  <c r="DX52" s="1"/>
  <c r="DW54"/>
  <c r="DX54" s="1"/>
  <c r="DW56"/>
  <c r="DX56" s="1"/>
  <c r="DW58"/>
  <c r="DX58" s="1"/>
  <c r="CK39"/>
  <c r="CM39" s="1"/>
  <c r="CI66"/>
  <c r="CJ66" s="1"/>
  <c r="CI64"/>
  <c r="CJ64" s="1"/>
  <c r="CI62"/>
  <c r="CJ62" s="1"/>
  <c r="CI60"/>
  <c r="CJ60" s="1"/>
  <c r="CK60" s="1"/>
  <c r="CM60" s="1"/>
  <c r="CI57"/>
  <c r="CJ57" s="1"/>
  <c r="CI55"/>
  <c r="CJ55" s="1"/>
  <c r="CI53"/>
  <c r="CJ53" s="1"/>
  <c r="CI51"/>
  <c r="CJ51" s="1"/>
  <c r="CK51" s="1"/>
  <c r="CM51" s="1"/>
  <c r="CI48"/>
  <c r="CJ48" s="1"/>
  <c r="CI46"/>
  <c r="CJ46" s="1"/>
  <c r="CI44"/>
  <c r="CJ44" s="1"/>
  <c r="CI42"/>
  <c r="CJ42" s="1"/>
  <c r="CI43"/>
  <c r="CJ43" s="1"/>
  <c r="CI45"/>
  <c r="CJ45" s="1"/>
  <c r="CK45" s="1"/>
  <c r="CI47"/>
  <c r="CJ47" s="1"/>
  <c r="CK47" s="1"/>
  <c r="CM47" s="1"/>
  <c r="CI49"/>
  <c r="CJ49" s="1"/>
  <c r="CI52"/>
  <c r="CJ52" s="1"/>
  <c r="CI54"/>
  <c r="CJ54" s="1"/>
  <c r="CI56"/>
  <c r="CJ56" s="1"/>
  <c r="CK56" s="1"/>
  <c r="CM56" s="1"/>
  <c r="CI58"/>
  <c r="CJ58" s="1"/>
  <c r="AW39"/>
  <c r="AY39" s="1"/>
  <c r="AU66"/>
  <c r="AV66" s="1"/>
  <c r="AU64"/>
  <c r="AV64" s="1"/>
  <c r="AW64" s="1"/>
  <c r="AY64" s="1"/>
  <c r="AU62"/>
  <c r="AV62" s="1"/>
  <c r="AU60"/>
  <c r="AV60" s="1"/>
  <c r="AW60" s="1"/>
  <c r="AY60" s="1"/>
  <c r="AU57"/>
  <c r="AV57" s="1"/>
  <c r="AU55"/>
  <c r="AV55" s="1"/>
  <c r="AW55" s="1"/>
  <c r="AY55" s="1"/>
  <c r="AU53"/>
  <c r="AV53" s="1"/>
  <c r="AW53" s="1"/>
  <c r="AY53" s="1"/>
  <c r="AU51"/>
  <c r="AV51" s="1"/>
  <c r="AW51" s="1"/>
  <c r="AY51" s="1"/>
  <c r="AU48"/>
  <c r="AV48" s="1"/>
  <c r="AU46"/>
  <c r="AV46" s="1"/>
  <c r="AU44"/>
  <c r="AV44" s="1"/>
  <c r="AW44" s="1"/>
  <c r="AY44" s="1"/>
  <c r="AU42"/>
  <c r="AV42" s="1"/>
  <c r="AU43"/>
  <c r="AV43" s="1"/>
  <c r="AU45"/>
  <c r="AV45" s="1"/>
  <c r="AW45" s="1"/>
  <c r="AU47"/>
  <c r="AV47" s="1"/>
  <c r="AW47" s="1"/>
  <c r="AU49"/>
  <c r="AV49" s="1"/>
  <c r="AU52"/>
  <c r="AV52" s="1"/>
  <c r="AU54"/>
  <c r="AV54" s="1"/>
  <c r="AU56"/>
  <c r="AV56" s="1"/>
  <c r="AU58"/>
  <c r="AV58" s="1"/>
  <c r="I39"/>
  <c r="K39" s="1"/>
  <c r="G66"/>
  <c r="H66" s="1"/>
  <c r="I66" s="1"/>
  <c r="K66" s="1"/>
  <c r="G64"/>
  <c r="H64" s="1"/>
  <c r="I64" s="1"/>
  <c r="K64" s="1"/>
  <c r="G62"/>
  <c r="H62" s="1"/>
  <c r="G60"/>
  <c r="H60" s="1"/>
  <c r="I60" s="1"/>
  <c r="K60" s="1"/>
  <c r="G57"/>
  <c r="H57" s="1"/>
  <c r="I57" s="1"/>
  <c r="K57" s="1"/>
  <c r="G55"/>
  <c r="H55" s="1"/>
  <c r="I55" s="1"/>
  <c r="K55" s="1"/>
  <c r="G53"/>
  <c r="H53" s="1"/>
  <c r="I53" s="1"/>
  <c r="K53" s="1"/>
  <c r="G51"/>
  <c r="H51" s="1"/>
  <c r="I51" s="1"/>
  <c r="K51" s="1"/>
  <c r="G48"/>
  <c r="H48" s="1"/>
  <c r="G46"/>
  <c r="H46" s="1"/>
  <c r="G44"/>
  <c r="H44" s="1"/>
  <c r="I44" s="1"/>
  <c r="K44" s="1"/>
  <c r="G42"/>
  <c r="H42" s="1"/>
  <c r="G43"/>
  <c r="H43" s="1"/>
  <c r="G45"/>
  <c r="H45" s="1"/>
  <c r="I45" s="1"/>
  <c r="K45" s="1"/>
  <c r="G47"/>
  <c r="H47" s="1"/>
  <c r="I47" s="1"/>
  <c r="K47" s="1"/>
  <c r="G49"/>
  <c r="H49" s="1"/>
  <c r="G52"/>
  <c r="H52" s="1"/>
  <c r="G54"/>
  <c r="H54" s="1"/>
  <c r="G56"/>
  <c r="H56" s="1"/>
  <c r="I56" s="1"/>
  <c r="K56" s="1"/>
  <c r="G58"/>
  <c r="H58" s="1"/>
  <c r="KZ87"/>
  <c r="KP87"/>
  <c r="KF87"/>
  <c r="JV87"/>
  <c r="JL87"/>
  <c r="JB87"/>
  <c r="IR87"/>
  <c r="IH87"/>
  <c r="HX87"/>
  <c r="HN87"/>
  <c r="HD87"/>
  <c r="GT87"/>
  <c r="GJ87"/>
  <c r="FZ87"/>
  <c r="FP87"/>
  <c r="FF87"/>
  <c r="EV87"/>
  <c r="EL87"/>
  <c r="EB87"/>
  <c r="DR87"/>
  <c r="DH87"/>
  <c r="CX87"/>
  <c r="CN87"/>
  <c r="CD87"/>
  <c r="BT87"/>
  <c r="BJ87"/>
  <c r="AZ87"/>
  <c r="AP87"/>
  <c r="AF87"/>
  <c r="V87"/>
  <c r="L87"/>
  <c r="KZ83"/>
  <c r="KP83"/>
  <c r="KF83"/>
  <c r="JV83"/>
  <c r="JL83"/>
  <c r="JB83"/>
  <c r="IR83"/>
  <c r="IH83"/>
  <c r="HX83"/>
  <c r="HN83"/>
  <c r="HD83"/>
  <c r="GT83"/>
  <c r="GJ83"/>
  <c r="FZ83"/>
  <c r="FP83"/>
  <c r="FF83"/>
  <c r="EV83"/>
  <c r="EL83"/>
  <c r="EB83"/>
  <c r="DR83"/>
  <c r="DH83"/>
  <c r="CX83"/>
  <c r="CN83"/>
  <c r="CD83"/>
  <c r="BT83"/>
  <c r="BJ83"/>
  <c r="AZ83"/>
  <c r="AP83"/>
  <c r="AF83"/>
  <c r="V83"/>
  <c r="L83"/>
  <c r="KZ78"/>
  <c r="KP78"/>
  <c r="KF78"/>
  <c r="JV78"/>
  <c r="JL78"/>
  <c r="JB78"/>
  <c r="IR78"/>
  <c r="IH78"/>
  <c r="HX78"/>
  <c r="HN78"/>
  <c r="HD78"/>
  <c r="GT78"/>
  <c r="GJ78"/>
  <c r="FZ78"/>
  <c r="FP78"/>
  <c r="FF78"/>
  <c r="EV78"/>
  <c r="EL78"/>
  <c r="EB78"/>
  <c r="DR78"/>
  <c r="DH78"/>
  <c r="CX78"/>
  <c r="CN78"/>
  <c r="CD78"/>
  <c r="BT78"/>
  <c r="BJ78"/>
  <c r="AZ78"/>
  <c r="AP78"/>
  <c r="AF78"/>
  <c r="V78"/>
  <c r="L78"/>
  <c r="KZ74"/>
  <c r="KP74"/>
  <c r="KF74"/>
  <c r="JV74"/>
  <c r="JL74"/>
  <c r="JB74"/>
  <c r="IR74"/>
  <c r="IH74"/>
  <c r="HX74"/>
  <c r="HN74"/>
  <c r="HD74"/>
  <c r="GT74"/>
  <c r="GJ74"/>
  <c r="FZ74"/>
  <c r="FP74"/>
  <c r="FF74"/>
  <c r="EV74"/>
  <c r="EL74"/>
  <c r="EB74"/>
  <c r="DR74"/>
  <c r="DH74"/>
  <c r="CX74"/>
  <c r="CN74"/>
  <c r="CD74"/>
  <c r="BT74"/>
  <c r="BJ74"/>
  <c r="AZ74"/>
  <c r="AP74"/>
  <c r="AF74"/>
  <c r="V74"/>
  <c r="KF73"/>
  <c r="JL73"/>
  <c r="IR73"/>
  <c r="HX73"/>
  <c r="HD73"/>
  <c r="GJ73"/>
  <c r="FP73"/>
  <c r="EV73"/>
  <c r="EB73"/>
  <c r="DH73"/>
  <c r="CN73"/>
  <c r="BT73"/>
  <c r="AZ73"/>
  <c r="AF73"/>
  <c r="KU95"/>
  <c r="KV95" s="1"/>
  <c r="KU93"/>
  <c r="KV93" s="1"/>
  <c r="KU91"/>
  <c r="KV91" s="1"/>
  <c r="KU89"/>
  <c r="KV89" s="1"/>
  <c r="KU86"/>
  <c r="KV86" s="1"/>
  <c r="KU84"/>
  <c r="KV84" s="1"/>
  <c r="KU82"/>
  <c r="KV82" s="1"/>
  <c r="KU80"/>
  <c r="KV80" s="1"/>
  <c r="KU77"/>
  <c r="KV77" s="1"/>
  <c r="KU75"/>
  <c r="KV75" s="1"/>
  <c r="KU73"/>
  <c r="KV73" s="1"/>
  <c r="KU72"/>
  <c r="KV72" s="1"/>
  <c r="KW68"/>
  <c r="KY68" s="1"/>
  <c r="KZ71"/>
  <c r="JG95"/>
  <c r="JH95" s="1"/>
  <c r="JG93"/>
  <c r="JH93" s="1"/>
  <c r="JG91"/>
  <c r="JH91" s="1"/>
  <c r="JG89"/>
  <c r="JH89" s="1"/>
  <c r="JI89" s="1"/>
  <c r="JK89" s="1"/>
  <c r="JL89" s="1"/>
  <c r="JG86"/>
  <c r="JH86" s="1"/>
  <c r="JG84"/>
  <c r="JH84" s="1"/>
  <c r="JI84" s="1"/>
  <c r="JK84" s="1"/>
  <c r="JL84" s="1"/>
  <c r="JG82"/>
  <c r="JH82" s="1"/>
  <c r="JG80"/>
  <c r="JH80" s="1"/>
  <c r="JI80" s="1"/>
  <c r="JK80" s="1"/>
  <c r="JL80" s="1"/>
  <c r="JG77"/>
  <c r="JH77" s="1"/>
  <c r="JG75"/>
  <c r="JH75" s="1"/>
  <c r="JG72"/>
  <c r="JH72" s="1"/>
  <c r="JI68"/>
  <c r="JK68" s="1"/>
  <c r="JL71"/>
  <c r="HS95"/>
  <c r="HT95" s="1"/>
  <c r="HS93"/>
  <c r="HT93" s="1"/>
  <c r="HS91"/>
  <c r="HT91" s="1"/>
  <c r="HS89"/>
  <c r="HT89" s="1"/>
  <c r="HU89" s="1"/>
  <c r="HW89" s="1"/>
  <c r="HX89" s="1"/>
  <c r="HS86"/>
  <c r="HT86" s="1"/>
  <c r="HS84"/>
  <c r="HT84" s="1"/>
  <c r="HU84" s="1"/>
  <c r="HW84" s="1"/>
  <c r="HX84" s="1"/>
  <c r="HS82"/>
  <c r="HT82" s="1"/>
  <c r="HS80"/>
  <c r="HT80" s="1"/>
  <c r="HU80" s="1"/>
  <c r="HW80" s="1"/>
  <c r="HX80" s="1"/>
  <c r="HS77"/>
  <c r="HT77" s="1"/>
  <c r="HS75"/>
  <c r="HT75" s="1"/>
  <c r="HS72"/>
  <c r="HT72" s="1"/>
  <c r="HU68"/>
  <c r="HW68" s="1"/>
  <c r="HX71"/>
  <c r="GE95"/>
  <c r="GF95" s="1"/>
  <c r="GE93"/>
  <c r="GF93" s="1"/>
  <c r="GE91"/>
  <c r="GF91" s="1"/>
  <c r="GE89"/>
  <c r="GF89" s="1"/>
  <c r="GG89" s="1"/>
  <c r="GI89" s="1"/>
  <c r="GJ89" s="1"/>
  <c r="GE86"/>
  <c r="GF86" s="1"/>
  <c r="GE84"/>
  <c r="GF84" s="1"/>
  <c r="GG84" s="1"/>
  <c r="GI84" s="1"/>
  <c r="GJ84" s="1"/>
  <c r="GE82"/>
  <c r="GF82" s="1"/>
  <c r="GG82" s="1"/>
  <c r="GI82" s="1"/>
  <c r="GJ82" s="1"/>
  <c r="GE80"/>
  <c r="GF80" s="1"/>
  <c r="GG80" s="1"/>
  <c r="GI80" s="1"/>
  <c r="GJ80" s="1"/>
  <c r="GE77"/>
  <c r="GF77" s="1"/>
  <c r="GE75"/>
  <c r="GF75" s="1"/>
  <c r="GE72"/>
  <c r="GF72" s="1"/>
  <c r="GG68"/>
  <c r="GI68" s="1"/>
  <c r="GJ71"/>
  <c r="EQ95"/>
  <c r="ER95" s="1"/>
  <c r="EQ93"/>
  <c r="ER93" s="1"/>
  <c r="EQ91"/>
  <c r="ER91" s="1"/>
  <c r="EQ89"/>
  <c r="ER89" s="1"/>
  <c r="ES89" s="1"/>
  <c r="EU89" s="1"/>
  <c r="EV89" s="1"/>
  <c r="EQ86"/>
  <c r="ER86" s="1"/>
  <c r="EQ84"/>
  <c r="ER84" s="1"/>
  <c r="ES84" s="1"/>
  <c r="EU84" s="1"/>
  <c r="EV84" s="1"/>
  <c r="EQ82"/>
  <c r="ER82" s="1"/>
  <c r="EQ80"/>
  <c r="ER80" s="1"/>
  <c r="ES80" s="1"/>
  <c r="EU80" s="1"/>
  <c r="EV80" s="1"/>
  <c r="EQ77"/>
  <c r="ER77" s="1"/>
  <c r="EQ75"/>
  <c r="ER75" s="1"/>
  <c r="EQ72"/>
  <c r="ER72" s="1"/>
  <c r="ES68"/>
  <c r="EU68" s="1"/>
  <c r="EV71"/>
  <c r="DC95"/>
  <c r="DD95" s="1"/>
  <c r="DC93"/>
  <c r="DD93" s="1"/>
  <c r="DE93" s="1"/>
  <c r="DG93" s="1"/>
  <c r="DH93" s="1"/>
  <c r="DC91"/>
  <c r="DD91" s="1"/>
  <c r="DC89"/>
  <c r="DD89" s="1"/>
  <c r="DE89" s="1"/>
  <c r="DG89" s="1"/>
  <c r="DH89" s="1"/>
  <c r="DC86"/>
  <c r="DD86" s="1"/>
  <c r="DC84"/>
  <c r="DD84" s="1"/>
  <c r="DC82"/>
  <c r="DD82" s="1"/>
  <c r="DC80"/>
  <c r="DD80" s="1"/>
  <c r="DE80" s="1"/>
  <c r="DG80" s="1"/>
  <c r="DH80" s="1"/>
  <c r="DC77"/>
  <c r="DD77" s="1"/>
  <c r="DC75"/>
  <c r="DD75" s="1"/>
  <c r="DC72"/>
  <c r="DD72" s="1"/>
  <c r="DE68"/>
  <c r="DG68" s="1"/>
  <c r="DH71"/>
  <c r="BO95"/>
  <c r="BP95" s="1"/>
  <c r="BO93"/>
  <c r="BP93" s="1"/>
  <c r="BO91"/>
  <c r="BP91" s="1"/>
  <c r="BO89"/>
  <c r="BP89" s="1"/>
  <c r="BQ89" s="1"/>
  <c r="BS89" s="1"/>
  <c r="BT89" s="1"/>
  <c r="BO86"/>
  <c r="BP86" s="1"/>
  <c r="BO84"/>
  <c r="BP84" s="1"/>
  <c r="BQ84" s="1"/>
  <c r="BS84" s="1"/>
  <c r="BT84" s="1"/>
  <c r="BO82"/>
  <c r="BP82" s="1"/>
  <c r="BO80"/>
  <c r="BP80" s="1"/>
  <c r="BQ80" s="1"/>
  <c r="BS80" s="1"/>
  <c r="BT80" s="1"/>
  <c r="BO77"/>
  <c r="BP77" s="1"/>
  <c r="BO75"/>
  <c r="BP75" s="1"/>
  <c r="BO72"/>
  <c r="BP72" s="1"/>
  <c r="BQ68"/>
  <c r="BS68" s="1"/>
  <c r="BT71"/>
  <c r="AA95"/>
  <c r="AB95" s="1"/>
  <c r="AA93"/>
  <c r="AB93" s="1"/>
  <c r="AC93" s="1"/>
  <c r="AE93" s="1"/>
  <c r="AF93" s="1"/>
  <c r="AA91"/>
  <c r="AB91" s="1"/>
  <c r="AA89"/>
  <c r="AB89" s="1"/>
  <c r="AC89" s="1"/>
  <c r="AE89" s="1"/>
  <c r="AF89" s="1"/>
  <c r="AA86"/>
  <c r="AB86" s="1"/>
  <c r="AA84"/>
  <c r="AB84" s="1"/>
  <c r="AA82"/>
  <c r="AB82" s="1"/>
  <c r="AA80"/>
  <c r="AB80" s="1"/>
  <c r="AC80" s="1"/>
  <c r="AE80" s="1"/>
  <c r="AF80" s="1"/>
  <c r="AA77"/>
  <c r="AB77" s="1"/>
  <c r="AA75"/>
  <c r="AB75" s="1"/>
  <c r="AA72"/>
  <c r="AB72" s="1"/>
  <c r="AC68"/>
  <c r="AE68" s="1"/>
  <c r="AF71"/>
  <c r="KP72"/>
  <c r="KP75"/>
  <c r="KP80"/>
  <c r="KP84"/>
  <c r="KP89"/>
  <c r="KP93"/>
  <c r="JV77"/>
  <c r="JV82"/>
  <c r="JV86"/>
  <c r="JV91"/>
  <c r="JV95"/>
  <c r="JB75"/>
  <c r="JB80"/>
  <c r="JB84"/>
  <c r="JB89"/>
  <c r="JB93"/>
  <c r="IH72"/>
  <c r="IH77"/>
  <c r="IH82"/>
  <c r="IH86"/>
  <c r="IH91"/>
  <c r="IH95"/>
  <c r="HN75"/>
  <c r="HN80"/>
  <c r="HN84"/>
  <c r="HN89"/>
  <c r="HN93"/>
  <c r="GT72"/>
  <c r="GT77"/>
  <c r="GT82"/>
  <c r="GT86"/>
  <c r="GT91"/>
  <c r="GT95"/>
  <c r="FZ75"/>
  <c r="FZ80"/>
  <c r="FZ84"/>
  <c r="FZ89"/>
  <c r="FZ93"/>
  <c r="FF77"/>
  <c r="FF82"/>
  <c r="FF86"/>
  <c r="FF91"/>
  <c r="FF95"/>
  <c r="EL75"/>
  <c r="EL80"/>
  <c r="EL84"/>
  <c r="EL89"/>
  <c r="EL93"/>
  <c r="DR72"/>
  <c r="DR77"/>
  <c r="DR82"/>
  <c r="DR86"/>
  <c r="DR91"/>
  <c r="DR95"/>
  <c r="CX72"/>
  <c r="CX75"/>
  <c r="CX80"/>
  <c r="CX84"/>
  <c r="CX89"/>
  <c r="CX93"/>
  <c r="CD72"/>
  <c r="CD77"/>
  <c r="CD82"/>
  <c r="CD86"/>
  <c r="CD91"/>
  <c r="CD95"/>
  <c r="BJ72"/>
  <c r="BJ75"/>
  <c r="BJ80"/>
  <c r="BJ84"/>
  <c r="BJ89"/>
  <c r="BJ93"/>
  <c r="AP72"/>
  <c r="AP77"/>
  <c r="AP82"/>
  <c r="AP86"/>
  <c r="AP91"/>
  <c r="AP95"/>
  <c r="V72"/>
  <c r="V75"/>
  <c r="V80"/>
  <c r="V84"/>
  <c r="V89"/>
  <c r="V93"/>
  <c r="LG67"/>
  <c r="LI67" s="1"/>
  <c r="LJ67" s="1"/>
  <c r="LG63"/>
  <c r="LI63" s="1"/>
  <c r="LJ63" s="1"/>
  <c r="LG58"/>
  <c r="LI58" s="1"/>
  <c r="LJ58" s="1"/>
  <c r="LG54"/>
  <c r="LI54" s="1"/>
  <c r="LJ54" s="1"/>
  <c r="LG49"/>
  <c r="LI49" s="1"/>
  <c r="LJ49" s="1"/>
  <c r="KO183"/>
  <c r="KP38"/>
  <c r="KP183" s="1"/>
  <c r="JA183"/>
  <c r="JB38"/>
  <c r="HM183"/>
  <c r="HN38"/>
  <c r="HN183" s="1"/>
  <c r="FY183"/>
  <c r="FZ38"/>
  <c r="FZ183" s="1"/>
  <c r="EK183"/>
  <c r="EL38"/>
  <c r="EL183" s="1"/>
  <c r="CW183"/>
  <c r="CX38"/>
  <c r="BI183"/>
  <c r="BJ38"/>
  <c r="BJ183" s="1"/>
  <c r="U183"/>
  <c r="V38"/>
  <c r="V183" s="1"/>
  <c r="JU182"/>
  <c r="JV37"/>
  <c r="JV182" s="1"/>
  <c r="IG182"/>
  <c r="IH37"/>
  <c r="LH95"/>
  <c r="LH93"/>
  <c r="LH91"/>
  <c r="LI91" s="1"/>
  <c r="LJ91" s="1"/>
  <c r="LH89"/>
  <c r="LH86"/>
  <c r="LH84"/>
  <c r="LH82"/>
  <c r="LH80"/>
  <c r="LH77"/>
  <c r="LI77" s="1"/>
  <c r="LH75"/>
  <c r="LI75" s="1"/>
  <c r="LJ75" s="1"/>
  <c r="LH73"/>
  <c r="LH94"/>
  <c r="LH92"/>
  <c r="LH90"/>
  <c r="LH72"/>
  <c r="LI72" s="1"/>
  <c r="LJ72" s="1"/>
  <c r="LH96"/>
  <c r="LH85"/>
  <c r="LH81"/>
  <c r="LH76"/>
  <c r="LH71"/>
  <c r="LH87"/>
  <c r="LH83"/>
  <c r="LH78"/>
  <c r="LH74"/>
  <c r="KP68"/>
  <c r="JV68"/>
  <c r="JB68"/>
  <c r="HN68"/>
  <c r="GT68"/>
  <c r="FZ68"/>
  <c r="EL68"/>
  <c r="DR68"/>
  <c r="BJ68"/>
  <c r="AP68"/>
  <c r="JB58"/>
  <c r="HN58"/>
  <c r="FZ58"/>
  <c r="EL58"/>
  <c r="CX58"/>
  <c r="BJ58"/>
  <c r="V58"/>
  <c r="KP56"/>
  <c r="JB56"/>
  <c r="HN56"/>
  <c r="FZ56"/>
  <c r="EL56"/>
  <c r="CX56"/>
  <c r="BJ56"/>
  <c r="V56"/>
  <c r="KP54"/>
  <c r="JB54"/>
  <c r="HN54"/>
  <c r="FZ54"/>
  <c r="EL54"/>
  <c r="CX54"/>
  <c r="BJ54"/>
  <c r="V54"/>
  <c r="KP52"/>
  <c r="JB52"/>
  <c r="HN52"/>
  <c r="FZ52"/>
  <c r="KZ42"/>
  <c r="KZ46"/>
  <c r="KZ51"/>
  <c r="KZ55"/>
  <c r="KZ60"/>
  <c r="KZ64"/>
  <c r="KF46"/>
  <c r="KF55"/>
  <c r="KF64"/>
  <c r="JL46"/>
  <c r="JL64"/>
  <c r="IR46"/>
  <c r="HX46"/>
  <c r="HX64"/>
  <c r="HD46"/>
  <c r="GJ46"/>
  <c r="GJ64"/>
  <c r="FP46"/>
  <c r="FP64"/>
  <c r="EV46"/>
  <c r="EV64"/>
  <c r="EB46"/>
  <c r="EB64"/>
  <c r="DH46"/>
  <c r="DH55"/>
  <c r="CN46"/>
  <c r="CN55"/>
  <c r="CN64"/>
  <c r="BT46"/>
  <c r="BT64"/>
  <c r="AZ46"/>
  <c r="AF46"/>
  <c r="AF55"/>
  <c r="L46"/>
  <c r="KO179"/>
  <c r="KP34"/>
  <c r="JA179"/>
  <c r="JB34"/>
  <c r="JB179" s="1"/>
  <c r="HM179"/>
  <c r="HN34"/>
  <c r="HN179" s="1"/>
  <c r="FY179"/>
  <c r="FZ34"/>
  <c r="FZ179" s="1"/>
  <c r="EK180"/>
  <c r="EL35"/>
  <c r="EK182"/>
  <c r="EL37"/>
  <c r="BI180"/>
  <c r="BJ35"/>
  <c r="BI182"/>
  <c r="BJ37"/>
  <c r="HM109"/>
  <c r="GS109"/>
  <c r="FY109"/>
  <c r="FE109"/>
  <c r="EK109"/>
  <c r="DQ109"/>
  <c r="CW109"/>
  <c r="CC109"/>
  <c r="BI109"/>
  <c r="AO109"/>
  <c r="U109"/>
  <c r="KA104"/>
  <c r="KB104" s="1"/>
  <c r="KA102"/>
  <c r="KB102" s="1"/>
  <c r="IM102"/>
  <c r="IN102" s="1"/>
  <c r="GY102"/>
  <c r="GZ102" s="1"/>
  <c r="FK102"/>
  <c r="FL102" s="1"/>
  <c r="DW102"/>
  <c r="DX102" s="1"/>
  <c r="DY102" s="1"/>
  <c r="EA102" s="1"/>
  <c r="EB102" s="1"/>
  <c r="CI102"/>
  <c r="CJ102" s="1"/>
  <c r="AU102"/>
  <c r="AV102" s="1"/>
  <c r="AW102" s="1"/>
  <c r="AY102" s="1"/>
  <c r="AZ102" s="1"/>
  <c r="G102"/>
  <c r="H102" s="1"/>
  <c r="I102" s="1"/>
  <c r="K102" s="1"/>
  <c r="KO100"/>
  <c r="KA100"/>
  <c r="KB100" s="1"/>
  <c r="JA100"/>
  <c r="IM100"/>
  <c r="IN100" s="1"/>
  <c r="HM100"/>
  <c r="GY100"/>
  <c r="GZ100" s="1"/>
  <c r="FY100"/>
  <c r="FK100"/>
  <c r="FL100" s="1"/>
  <c r="EK100"/>
  <c r="DW100"/>
  <c r="DX100" s="1"/>
  <c r="CW100"/>
  <c r="CI100"/>
  <c r="CJ100" s="1"/>
  <c r="AU100"/>
  <c r="AV100" s="1"/>
  <c r="U100"/>
  <c r="G100"/>
  <c r="H100" s="1"/>
  <c r="JU73"/>
  <c r="JA73"/>
  <c r="IG73"/>
  <c r="HM73"/>
  <c r="GS73"/>
  <c r="FY73"/>
  <c r="FE73"/>
  <c r="EK73"/>
  <c r="DQ73"/>
  <c r="DQ160" s="1"/>
  <c r="CW73"/>
  <c r="CC73"/>
  <c r="CC160" s="1"/>
  <c r="BI73"/>
  <c r="AO73"/>
  <c r="AO160" s="1"/>
  <c r="U73"/>
  <c r="KO71"/>
  <c r="KA71"/>
  <c r="KB71" s="1"/>
  <c r="JA71"/>
  <c r="IM71"/>
  <c r="IN71" s="1"/>
  <c r="HM71"/>
  <c r="GY71"/>
  <c r="GZ71" s="1"/>
  <c r="FY71"/>
  <c r="FK71"/>
  <c r="FL71" s="1"/>
  <c r="EK71"/>
  <c r="DW71"/>
  <c r="DX71" s="1"/>
  <c r="CW71"/>
  <c r="CI71"/>
  <c r="CJ71" s="1"/>
  <c r="BI71"/>
  <c r="AU71"/>
  <c r="AV71" s="1"/>
  <c r="U71"/>
  <c r="G71"/>
  <c r="H71" s="1"/>
  <c r="KU85"/>
  <c r="KV85" s="1"/>
  <c r="KA85"/>
  <c r="KB85" s="1"/>
  <c r="JG85"/>
  <c r="JH85" s="1"/>
  <c r="IM85"/>
  <c r="IN85" s="1"/>
  <c r="HS85"/>
  <c r="HT85" s="1"/>
  <c r="HU85" s="1"/>
  <c r="HW85" s="1"/>
  <c r="HX85" s="1"/>
  <c r="GY85"/>
  <c r="GZ85" s="1"/>
  <c r="HA85" s="1"/>
  <c r="HC85" s="1"/>
  <c r="HD85" s="1"/>
  <c r="GE85"/>
  <c r="GF85" s="1"/>
  <c r="FK85"/>
  <c r="FL85" s="1"/>
  <c r="EQ85"/>
  <c r="ER85" s="1"/>
  <c r="ES85" s="1"/>
  <c r="EU85" s="1"/>
  <c r="EV85" s="1"/>
  <c r="DW85"/>
  <c r="DX85" s="1"/>
  <c r="DC85"/>
  <c r="DD85" s="1"/>
  <c r="DE85" s="1"/>
  <c r="DG85" s="1"/>
  <c r="DH85" s="1"/>
  <c r="CI85"/>
  <c r="CJ85" s="1"/>
  <c r="CK85" s="1"/>
  <c r="CM85" s="1"/>
  <c r="CN85" s="1"/>
  <c r="BO85"/>
  <c r="BP85" s="1"/>
  <c r="AU85"/>
  <c r="AV85" s="1"/>
  <c r="AA85"/>
  <c r="AB85" s="1"/>
  <c r="G85"/>
  <c r="H85" s="1"/>
  <c r="I85" s="1"/>
  <c r="K85" s="1"/>
  <c r="KU81"/>
  <c r="KV81" s="1"/>
  <c r="KA81"/>
  <c r="KB81" s="1"/>
  <c r="JG81"/>
  <c r="JH81" s="1"/>
  <c r="IM81"/>
  <c r="IN81" s="1"/>
  <c r="HS81"/>
  <c r="HT81" s="1"/>
  <c r="GY81"/>
  <c r="GZ81" s="1"/>
  <c r="GE81"/>
  <c r="GF81" s="1"/>
  <c r="FK81"/>
  <c r="FL81" s="1"/>
  <c r="EQ81"/>
  <c r="ER81" s="1"/>
  <c r="DW81"/>
  <c r="DX81" s="1"/>
  <c r="DC81"/>
  <c r="DD81" s="1"/>
  <c r="CI81"/>
  <c r="CJ81" s="1"/>
  <c r="BO81"/>
  <c r="BP81" s="1"/>
  <c r="AU81"/>
  <c r="AV81" s="1"/>
  <c r="AA81"/>
  <c r="AB81" s="1"/>
  <c r="G81"/>
  <c r="H81" s="1"/>
  <c r="KU76"/>
  <c r="KV76" s="1"/>
  <c r="KA76"/>
  <c r="KB76" s="1"/>
  <c r="JG76"/>
  <c r="JH76" s="1"/>
  <c r="IM76"/>
  <c r="IN76" s="1"/>
  <c r="HS76"/>
  <c r="HT76" s="1"/>
  <c r="HU76" s="1"/>
  <c r="HW76" s="1"/>
  <c r="HX76" s="1"/>
  <c r="GY76"/>
  <c r="GZ76" s="1"/>
  <c r="GE76"/>
  <c r="GF76" s="1"/>
  <c r="FK76"/>
  <c r="FL76" s="1"/>
  <c r="FM76" s="1"/>
  <c r="FO76" s="1"/>
  <c r="FP76" s="1"/>
  <c r="EQ76"/>
  <c r="ER76" s="1"/>
  <c r="ES76" s="1"/>
  <c r="EU76" s="1"/>
  <c r="EV76" s="1"/>
  <c r="DW76"/>
  <c r="DX76" s="1"/>
  <c r="DC76"/>
  <c r="DD76" s="1"/>
  <c r="CI76"/>
  <c r="CJ76" s="1"/>
  <c r="CK76" s="1"/>
  <c r="CM76" s="1"/>
  <c r="CN76" s="1"/>
  <c r="BO76"/>
  <c r="BP76" s="1"/>
  <c r="AU76"/>
  <c r="AV76" s="1"/>
  <c r="AW76" s="1"/>
  <c r="AY76" s="1"/>
  <c r="AZ76" s="1"/>
  <c r="AA76"/>
  <c r="AB76" s="1"/>
  <c r="G76"/>
  <c r="H76" s="1"/>
  <c r="I76" s="1"/>
  <c r="K76" s="1"/>
  <c r="KU67"/>
  <c r="KV67" s="1"/>
  <c r="KA67"/>
  <c r="KB67" s="1"/>
  <c r="JG67"/>
  <c r="JH67" s="1"/>
  <c r="IM67"/>
  <c r="IN67" s="1"/>
  <c r="HS67"/>
  <c r="HT67" s="1"/>
  <c r="GY67"/>
  <c r="GZ67" s="1"/>
  <c r="GE67"/>
  <c r="GF67" s="1"/>
  <c r="FK67"/>
  <c r="FL67" s="1"/>
  <c r="EQ67"/>
  <c r="ER67" s="1"/>
  <c r="DW67"/>
  <c r="DX67" s="1"/>
  <c r="DC67"/>
  <c r="DD67" s="1"/>
  <c r="CI67"/>
  <c r="CJ67" s="1"/>
  <c r="BO67"/>
  <c r="BP67" s="1"/>
  <c r="AU67"/>
  <c r="AV67" s="1"/>
  <c r="AA67"/>
  <c r="AB67" s="1"/>
  <c r="G67"/>
  <c r="H67" s="1"/>
  <c r="KU65"/>
  <c r="KV65" s="1"/>
  <c r="KA65"/>
  <c r="KB65" s="1"/>
  <c r="JG65"/>
  <c r="JH65" s="1"/>
  <c r="IM65"/>
  <c r="IN65" s="1"/>
  <c r="HS65"/>
  <c r="HT65" s="1"/>
  <c r="GY65"/>
  <c r="GZ65" s="1"/>
  <c r="GE65"/>
  <c r="GF65" s="1"/>
  <c r="FK65"/>
  <c r="FL65" s="1"/>
  <c r="EQ65"/>
  <c r="ER65" s="1"/>
  <c r="DW65"/>
  <c r="DX65" s="1"/>
  <c r="DC65"/>
  <c r="DD65" s="1"/>
  <c r="CI65"/>
  <c r="CJ65" s="1"/>
  <c r="BO65"/>
  <c r="BP65" s="1"/>
  <c r="AU65"/>
  <c r="AV65" s="1"/>
  <c r="AA65"/>
  <c r="AB65" s="1"/>
  <c r="G65"/>
  <c r="H65" s="1"/>
  <c r="I65" s="1"/>
  <c r="K65" s="1"/>
  <c r="KU63"/>
  <c r="KV63" s="1"/>
  <c r="KA63"/>
  <c r="KB63" s="1"/>
  <c r="JG63"/>
  <c r="JH63" s="1"/>
  <c r="IM63"/>
  <c r="IN63" s="1"/>
  <c r="HS63"/>
  <c r="HT63" s="1"/>
  <c r="GY63"/>
  <c r="GZ63" s="1"/>
  <c r="GE63"/>
  <c r="GF63" s="1"/>
  <c r="FK63"/>
  <c r="FL63" s="1"/>
  <c r="EQ63"/>
  <c r="ER63" s="1"/>
  <c r="DW63"/>
  <c r="DX63" s="1"/>
  <c r="DC63"/>
  <c r="DD63" s="1"/>
  <c r="CI63"/>
  <c r="CJ63" s="1"/>
  <c r="BO63"/>
  <c r="BP63" s="1"/>
  <c r="AU63"/>
  <c r="AV63" s="1"/>
  <c r="AA63"/>
  <c r="AB63" s="1"/>
  <c r="G63"/>
  <c r="H63" s="1"/>
  <c r="KU61"/>
  <c r="KV61" s="1"/>
  <c r="KA61"/>
  <c r="KB61" s="1"/>
  <c r="JG61"/>
  <c r="JH61" s="1"/>
  <c r="IM61"/>
  <c r="IN61" s="1"/>
  <c r="HS61"/>
  <c r="HT61" s="1"/>
  <c r="GY61"/>
  <c r="GZ61" s="1"/>
  <c r="GE61"/>
  <c r="GF61" s="1"/>
  <c r="FK61"/>
  <c r="FL61" s="1"/>
  <c r="EQ61"/>
  <c r="ER61" s="1"/>
  <c r="DW61"/>
  <c r="DX61" s="1"/>
  <c r="DC61"/>
  <c r="DD61" s="1"/>
  <c r="CI61"/>
  <c r="CJ61" s="1"/>
  <c r="BO61"/>
  <c r="BP61" s="1"/>
  <c r="AU61"/>
  <c r="AV61" s="1"/>
  <c r="AA61"/>
  <c r="AB61" s="1"/>
  <c r="G61"/>
  <c r="H61" s="1"/>
  <c r="KU58"/>
  <c r="KV58" s="1"/>
  <c r="KA58"/>
  <c r="KB58" s="1"/>
  <c r="JK58"/>
  <c r="HW58"/>
  <c r="GI58"/>
  <c r="EU58"/>
  <c r="DG58"/>
  <c r="BS58"/>
  <c r="AE58"/>
  <c r="KY56"/>
  <c r="JK56"/>
  <c r="HW56"/>
  <c r="GI56"/>
  <c r="EU56"/>
  <c r="DG56"/>
  <c r="BS56"/>
  <c r="AE56"/>
  <c r="KY54"/>
  <c r="JK54"/>
  <c r="HW54"/>
  <c r="GI54"/>
  <c r="EU54"/>
  <c r="DG54"/>
  <c r="BS54"/>
  <c r="AE54"/>
  <c r="KY52"/>
  <c r="JK52"/>
  <c r="HW52"/>
  <c r="GI52"/>
  <c r="KM39"/>
  <c r="KO39" s="1"/>
  <c r="KK66"/>
  <c r="KL66" s="1"/>
  <c r="KK64"/>
  <c r="KL64" s="1"/>
  <c r="KM64" s="1"/>
  <c r="KO64" s="1"/>
  <c r="KK62"/>
  <c r="KL62" s="1"/>
  <c r="KK60"/>
  <c r="KL60" s="1"/>
  <c r="KM60" s="1"/>
  <c r="KO60" s="1"/>
  <c r="KK57"/>
  <c r="KL57" s="1"/>
  <c r="KK55"/>
  <c r="KL55" s="1"/>
  <c r="KM55" s="1"/>
  <c r="KO55" s="1"/>
  <c r="KK53"/>
  <c r="KL53" s="1"/>
  <c r="KK51"/>
  <c r="KL51" s="1"/>
  <c r="KM51" s="1"/>
  <c r="KO51" s="1"/>
  <c r="KK48"/>
  <c r="KL48" s="1"/>
  <c r="KK46"/>
  <c r="KL46" s="1"/>
  <c r="KK44"/>
  <c r="KL44" s="1"/>
  <c r="KK42"/>
  <c r="KL42" s="1"/>
  <c r="KP43"/>
  <c r="IY39"/>
  <c r="JA39" s="1"/>
  <c r="JA155" s="1"/>
  <c r="IW66"/>
  <c r="IX66" s="1"/>
  <c r="IW64"/>
  <c r="IX64" s="1"/>
  <c r="IW62"/>
  <c r="IX62" s="1"/>
  <c r="IW60"/>
  <c r="IX60" s="1"/>
  <c r="IY60" s="1"/>
  <c r="JA60" s="1"/>
  <c r="IW57"/>
  <c r="IX57" s="1"/>
  <c r="IW55"/>
  <c r="IX55" s="1"/>
  <c r="IY55" s="1"/>
  <c r="JA55" s="1"/>
  <c r="IW53"/>
  <c r="IX53" s="1"/>
  <c r="IW51"/>
  <c r="IX51" s="1"/>
  <c r="IY51" s="1"/>
  <c r="JA51" s="1"/>
  <c r="IW48"/>
  <c r="IX48" s="1"/>
  <c r="IW46"/>
  <c r="IX46" s="1"/>
  <c r="IW44"/>
  <c r="IX44" s="1"/>
  <c r="IW42"/>
  <c r="IX42" s="1"/>
  <c r="JB43"/>
  <c r="HK39"/>
  <c r="HM39" s="1"/>
  <c r="HI66"/>
  <c r="HJ66" s="1"/>
  <c r="HI64"/>
  <c r="HJ64" s="1"/>
  <c r="HK64" s="1"/>
  <c r="HM64" s="1"/>
  <c r="HI62"/>
  <c r="HJ62" s="1"/>
  <c r="HI60"/>
  <c r="HJ60" s="1"/>
  <c r="HK60" s="1"/>
  <c r="HM60" s="1"/>
  <c r="HI57"/>
  <c r="HJ57" s="1"/>
  <c r="HI55"/>
  <c r="HJ55" s="1"/>
  <c r="HK55" s="1"/>
  <c r="HM55" s="1"/>
  <c r="HI53"/>
  <c r="HJ53" s="1"/>
  <c r="HK53" s="1"/>
  <c r="HM53" s="1"/>
  <c r="HI51"/>
  <c r="HJ51" s="1"/>
  <c r="HK51" s="1"/>
  <c r="HM51" s="1"/>
  <c r="HI48"/>
  <c r="HJ48" s="1"/>
  <c r="HI46"/>
  <c r="HJ46" s="1"/>
  <c r="HI44"/>
  <c r="HJ44" s="1"/>
  <c r="HK44" s="1"/>
  <c r="HM44" s="1"/>
  <c r="HI42"/>
  <c r="HJ42" s="1"/>
  <c r="HN43"/>
  <c r="FW39"/>
  <c r="FY39" s="1"/>
  <c r="FY155" s="1"/>
  <c r="FU66"/>
  <c r="FV66" s="1"/>
  <c r="FU64"/>
  <c r="FV64" s="1"/>
  <c r="FW64" s="1"/>
  <c r="FY64" s="1"/>
  <c r="FU62"/>
  <c r="FV62" s="1"/>
  <c r="FU60"/>
  <c r="FV60" s="1"/>
  <c r="FW60" s="1"/>
  <c r="FY60" s="1"/>
  <c r="FU57"/>
  <c r="FV57" s="1"/>
  <c r="FU55"/>
  <c r="FV55" s="1"/>
  <c r="FW55" s="1"/>
  <c r="FY55" s="1"/>
  <c r="FU53"/>
  <c r="FV53" s="1"/>
  <c r="FW53" s="1"/>
  <c r="FY53" s="1"/>
  <c r="FU51"/>
  <c r="FV51" s="1"/>
  <c r="FW51" s="1"/>
  <c r="FY51" s="1"/>
  <c r="FU48"/>
  <c r="FV48" s="1"/>
  <c r="FU46"/>
  <c r="FV46" s="1"/>
  <c r="FU44"/>
  <c r="FV44" s="1"/>
  <c r="FU42"/>
  <c r="FV42" s="1"/>
  <c r="FZ43"/>
  <c r="EI39"/>
  <c r="EK39" s="1"/>
  <c r="EG66"/>
  <c r="EH66" s="1"/>
  <c r="EG64"/>
  <c r="EH64" s="1"/>
  <c r="EG62"/>
  <c r="EH62" s="1"/>
  <c r="EG60"/>
  <c r="EH60" s="1"/>
  <c r="EI60" s="1"/>
  <c r="EK60" s="1"/>
  <c r="EG57"/>
  <c r="EH57" s="1"/>
  <c r="EG55"/>
  <c r="EH55" s="1"/>
  <c r="EI55" s="1"/>
  <c r="EK55" s="1"/>
  <c r="EG53"/>
  <c r="EH53" s="1"/>
  <c r="EI53" s="1"/>
  <c r="EK53" s="1"/>
  <c r="EG51"/>
  <c r="EH51" s="1"/>
  <c r="EI51" s="1"/>
  <c r="EK51" s="1"/>
  <c r="EG48"/>
  <c r="EH48" s="1"/>
  <c r="EG46"/>
  <c r="EH46" s="1"/>
  <c r="EG44"/>
  <c r="EH44" s="1"/>
  <c r="EG42"/>
  <c r="EH42" s="1"/>
  <c r="EL43"/>
  <c r="CU39"/>
  <c r="CW39" s="1"/>
  <c r="CW155" s="1"/>
  <c r="CS66"/>
  <c r="CT66" s="1"/>
  <c r="CS64"/>
  <c r="CT64" s="1"/>
  <c r="CS62"/>
  <c r="CT62" s="1"/>
  <c r="CS60"/>
  <c r="CT60" s="1"/>
  <c r="CU60" s="1"/>
  <c r="CW60" s="1"/>
  <c r="CS57"/>
  <c r="CT57" s="1"/>
  <c r="CS55"/>
  <c r="CT55" s="1"/>
  <c r="CU55" s="1"/>
  <c r="CW55" s="1"/>
  <c r="CS53"/>
  <c r="CT53" s="1"/>
  <c r="CU53" s="1"/>
  <c r="CW53" s="1"/>
  <c r="CS51"/>
  <c r="CT51" s="1"/>
  <c r="CU51" s="1"/>
  <c r="CW51" s="1"/>
  <c r="CS48"/>
  <c r="CT48" s="1"/>
  <c r="CS46"/>
  <c r="CT46" s="1"/>
  <c r="CS44"/>
  <c r="CT44" s="1"/>
  <c r="CU44" s="1"/>
  <c r="CW44" s="1"/>
  <c r="CS42"/>
  <c r="CT42" s="1"/>
  <c r="CX43"/>
  <c r="BG39"/>
  <c r="BI39" s="1"/>
  <c r="BI155" s="1"/>
  <c r="BE66"/>
  <c r="BF66" s="1"/>
  <c r="BE64"/>
  <c r="BF64" s="1"/>
  <c r="BE62"/>
  <c r="BF62" s="1"/>
  <c r="BE60"/>
  <c r="BF60" s="1"/>
  <c r="BG60" s="1"/>
  <c r="BI60" s="1"/>
  <c r="BE57"/>
  <c r="BF57" s="1"/>
  <c r="BE55"/>
  <c r="BF55" s="1"/>
  <c r="BE53"/>
  <c r="BF53" s="1"/>
  <c r="BE51"/>
  <c r="BF51" s="1"/>
  <c r="BG51" s="1"/>
  <c r="BI51" s="1"/>
  <c r="BE48"/>
  <c r="BF48" s="1"/>
  <c r="BE46"/>
  <c r="BF46" s="1"/>
  <c r="BE44"/>
  <c r="BF44" s="1"/>
  <c r="BE42"/>
  <c r="BF42" s="1"/>
  <c r="BJ43"/>
  <c r="S39"/>
  <c r="U39" s="1"/>
  <c r="Q66"/>
  <c r="R66" s="1"/>
  <c r="Q64"/>
  <c r="R64" s="1"/>
  <c r="Q62"/>
  <c r="R62" s="1"/>
  <c r="Q60"/>
  <c r="R60" s="1"/>
  <c r="S60" s="1"/>
  <c r="U60" s="1"/>
  <c r="Q57"/>
  <c r="R57" s="1"/>
  <c r="Q55"/>
  <c r="R55" s="1"/>
  <c r="S55" s="1"/>
  <c r="U55" s="1"/>
  <c r="Q53"/>
  <c r="R53" s="1"/>
  <c r="Q51"/>
  <c r="R51" s="1"/>
  <c r="S51" s="1"/>
  <c r="U51" s="1"/>
  <c r="Q48"/>
  <c r="R48" s="1"/>
  <c r="Q46"/>
  <c r="R46" s="1"/>
  <c r="Q44"/>
  <c r="R44" s="1"/>
  <c r="Q42"/>
  <c r="R42" s="1"/>
  <c r="V43"/>
  <c r="KY183"/>
  <c r="KZ38"/>
  <c r="HW183"/>
  <c r="HX38"/>
  <c r="EU183"/>
  <c r="EV38"/>
  <c r="BT38"/>
  <c r="KO181"/>
  <c r="KP36"/>
  <c r="JA181"/>
  <c r="JB36"/>
  <c r="JB181" s="1"/>
  <c r="HM181"/>
  <c r="HN36"/>
  <c r="HN181" s="1"/>
  <c r="FY181"/>
  <c r="FZ36"/>
  <c r="FZ181" s="1"/>
  <c r="EK181"/>
  <c r="EL36"/>
  <c r="EL181" s="1"/>
  <c r="CW181"/>
  <c r="CX36"/>
  <c r="BI181"/>
  <c r="BJ36"/>
  <c r="BJ181" s="1"/>
  <c r="U181"/>
  <c r="V36"/>
  <c r="JU179"/>
  <c r="JV34"/>
  <c r="JV179" s="1"/>
  <c r="IG179"/>
  <c r="IH34"/>
  <c r="IH179" s="1"/>
  <c r="GS179"/>
  <c r="GT34"/>
  <c r="GT179" s="1"/>
  <c r="FE179"/>
  <c r="FF34"/>
  <c r="FF179" s="1"/>
  <c r="DQ179"/>
  <c r="DR34"/>
  <c r="DR179" s="1"/>
  <c r="CC179"/>
  <c r="CD34"/>
  <c r="AO179"/>
  <c r="AP34"/>
  <c r="AP179" s="1"/>
  <c r="JU178"/>
  <c r="JV33"/>
  <c r="IG178"/>
  <c r="IH33"/>
  <c r="IH178" s="1"/>
  <c r="GS178"/>
  <c r="GT33"/>
  <c r="FE178"/>
  <c r="FF33"/>
  <c r="DQ178"/>
  <c r="DR33"/>
  <c r="DR178" s="1"/>
  <c r="CC178"/>
  <c r="CD33"/>
  <c r="CD178" s="1"/>
  <c r="AO178"/>
  <c r="AP33"/>
  <c r="AP178" s="1"/>
  <c r="JU177"/>
  <c r="JV32"/>
  <c r="JV177" s="1"/>
  <c r="IG177"/>
  <c r="IH32"/>
  <c r="IH177" s="1"/>
  <c r="GS177"/>
  <c r="GT32"/>
  <c r="GT177" s="1"/>
  <c r="FE177"/>
  <c r="FF32"/>
  <c r="FF177" s="1"/>
  <c r="DQ177"/>
  <c r="DR32"/>
  <c r="DR177" s="1"/>
  <c r="CC177"/>
  <c r="CD32"/>
  <c r="AO177"/>
  <c r="AP32"/>
  <c r="AP177" s="1"/>
  <c r="JV31"/>
  <c r="IH31"/>
  <c r="GT31"/>
  <c r="FF31"/>
  <c r="DQ176"/>
  <c r="DR31"/>
  <c r="DR176" s="1"/>
  <c r="CD31"/>
  <c r="AP31"/>
  <c r="JU174"/>
  <c r="JV29"/>
  <c r="JV174" s="1"/>
  <c r="IG174"/>
  <c r="IH29"/>
  <c r="IH174" s="1"/>
  <c r="GS174"/>
  <c r="GT29"/>
  <c r="GT174" s="1"/>
  <c r="FE174"/>
  <c r="FF29"/>
  <c r="FF174" s="1"/>
  <c r="DQ174"/>
  <c r="DR29"/>
  <c r="DR174" s="1"/>
  <c r="CC174"/>
  <c r="CD29"/>
  <c r="CD174" s="1"/>
  <c r="AO174"/>
  <c r="AP29"/>
  <c r="AP174" s="1"/>
  <c r="JU173"/>
  <c r="JV28"/>
  <c r="JV173" s="1"/>
  <c r="IG173"/>
  <c r="IH28"/>
  <c r="GS173"/>
  <c r="GT28"/>
  <c r="GT173" s="1"/>
  <c r="FE173"/>
  <c r="FF28"/>
  <c r="FF173" s="1"/>
  <c r="DR28"/>
  <c r="CC173"/>
  <c r="CD28"/>
  <c r="AO173"/>
  <c r="AP28"/>
  <c r="AP173" s="1"/>
  <c r="JU172"/>
  <c r="JV27"/>
  <c r="IG172"/>
  <c r="IH27"/>
  <c r="GS172"/>
  <c r="GT27"/>
  <c r="FE172"/>
  <c r="FF27"/>
  <c r="DQ172"/>
  <c r="DR27"/>
  <c r="CC172"/>
  <c r="CD27"/>
  <c r="AO172"/>
  <c r="AP27"/>
  <c r="JV26"/>
  <c r="IH26"/>
  <c r="GT26"/>
  <c r="FF26"/>
  <c r="DQ171"/>
  <c r="DR26"/>
  <c r="DR171" s="1"/>
  <c r="CC171"/>
  <c r="CD26"/>
  <c r="AP26"/>
  <c r="JU170"/>
  <c r="JV25"/>
  <c r="JV170" s="1"/>
  <c r="IG170"/>
  <c r="IH25"/>
  <c r="IH170" s="1"/>
  <c r="GS170"/>
  <c r="GT25"/>
  <c r="GT170" s="1"/>
  <c r="FE170"/>
  <c r="FF25"/>
  <c r="FF170" s="1"/>
  <c r="DQ170"/>
  <c r="DR25"/>
  <c r="DR170" s="1"/>
  <c r="CC170"/>
  <c r="CD25"/>
  <c r="AO170"/>
  <c r="AP25"/>
  <c r="AP170" s="1"/>
  <c r="JV24"/>
  <c r="IH24"/>
  <c r="GT24"/>
  <c r="FF24"/>
  <c r="DR24"/>
  <c r="CC169"/>
  <c r="CD24"/>
  <c r="AO169"/>
  <c r="AP24"/>
  <c r="JU168"/>
  <c r="JV23"/>
  <c r="IG168"/>
  <c r="IH23"/>
  <c r="GS168"/>
  <c r="GT23"/>
  <c r="FE168"/>
  <c r="FF23"/>
  <c r="DQ168"/>
  <c r="DR23"/>
  <c r="CC168"/>
  <c r="CD23"/>
  <c r="AP23"/>
  <c r="JV22"/>
  <c r="IH22"/>
  <c r="GT22"/>
  <c r="FF22"/>
  <c r="DQ167"/>
  <c r="DR22"/>
  <c r="CD22"/>
  <c r="AP22"/>
  <c r="JU165"/>
  <c r="JV20"/>
  <c r="IG165"/>
  <c r="IH20"/>
  <c r="GS165"/>
  <c r="GT20"/>
  <c r="FE165"/>
  <c r="FF20"/>
  <c r="DQ165"/>
  <c r="DR20"/>
  <c r="CC165"/>
  <c r="CD20"/>
  <c r="AO165"/>
  <c r="AP20"/>
  <c r="JU164"/>
  <c r="JV19"/>
  <c r="IG164"/>
  <c r="IH19"/>
  <c r="GT19"/>
  <c r="FE164"/>
  <c r="FF19"/>
  <c r="DQ164"/>
  <c r="DR19"/>
  <c r="CC164"/>
  <c r="CD19"/>
  <c r="AO164"/>
  <c r="AP19"/>
  <c r="JU163"/>
  <c r="JV18"/>
  <c r="IG163"/>
  <c r="IH18"/>
  <c r="GS163"/>
  <c r="GT18"/>
  <c r="FE163"/>
  <c r="FF18"/>
  <c r="DQ163"/>
  <c r="DR18"/>
  <c r="CC163"/>
  <c r="CD18"/>
  <c r="AO163"/>
  <c r="AP18"/>
  <c r="JU162"/>
  <c r="JV17"/>
  <c r="IG162"/>
  <c r="IH17"/>
  <c r="GS162"/>
  <c r="GT17"/>
  <c r="FE162"/>
  <c r="FF17"/>
  <c r="DQ162"/>
  <c r="DR17"/>
  <c r="CC162"/>
  <c r="CD17"/>
  <c r="AP17"/>
  <c r="JU161"/>
  <c r="JV16"/>
  <c r="IG161"/>
  <c r="IH16"/>
  <c r="GS161"/>
  <c r="GT16"/>
  <c r="FE161"/>
  <c r="FF16"/>
  <c r="DQ161"/>
  <c r="DR16"/>
  <c r="CC161"/>
  <c r="CD16"/>
  <c r="AP16"/>
  <c r="JV15"/>
  <c r="IH15"/>
  <c r="GT15"/>
  <c r="FF15"/>
  <c r="DR15"/>
  <c r="CD15"/>
  <c r="AP15"/>
  <c r="JU159"/>
  <c r="JV14"/>
  <c r="IG159"/>
  <c r="IH14"/>
  <c r="GS159"/>
  <c r="GT14"/>
  <c r="FE159"/>
  <c r="FF14"/>
  <c r="DQ159"/>
  <c r="DR14"/>
  <c r="CC159"/>
  <c r="CD14"/>
  <c r="AO159"/>
  <c r="AP14"/>
  <c r="JV13"/>
  <c r="IH13"/>
  <c r="GT13"/>
  <c r="FF13"/>
  <c r="DQ158"/>
  <c r="DR13"/>
  <c r="CD13"/>
  <c r="AP13"/>
  <c r="LJ10"/>
  <c r="JV10"/>
  <c r="JY10"/>
  <c r="IH10"/>
  <c r="IK10"/>
  <c r="GT10"/>
  <c r="GW10"/>
  <c r="FF10"/>
  <c r="FI10"/>
  <c r="CD10"/>
  <c r="CG10"/>
  <c r="KE183"/>
  <c r="KF38"/>
  <c r="HC183"/>
  <c r="HD38"/>
  <c r="EA183"/>
  <c r="EB38"/>
  <c r="AY183"/>
  <c r="AZ38"/>
  <c r="JU181"/>
  <c r="JV36"/>
  <c r="IG181"/>
  <c r="IH36"/>
  <c r="IH181" s="1"/>
  <c r="GS181"/>
  <c r="GT36"/>
  <c r="GT181" s="1"/>
  <c r="FE181"/>
  <c r="FF36"/>
  <c r="FF181" s="1"/>
  <c r="DQ181"/>
  <c r="DR36"/>
  <c r="DR181" s="1"/>
  <c r="CC181"/>
  <c r="CD36"/>
  <c r="AO181"/>
  <c r="AP36"/>
  <c r="AP181" s="1"/>
  <c r="KO155"/>
  <c r="KS10"/>
  <c r="KP10"/>
  <c r="JE10"/>
  <c r="JB10"/>
  <c r="HM155"/>
  <c r="HQ10"/>
  <c r="HN10"/>
  <c r="GC10"/>
  <c r="FZ10"/>
  <c r="EK155"/>
  <c r="EO10"/>
  <c r="EL10"/>
  <c r="BM10"/>
  <c r="BJ10"/>
  <c r="JN10"/>
  <c r="GL10"/>
  <c r="DJ10"/>
  <c r="AH10"/>
  <c r="IT10"/>
  <c r="FR10"/>
  <c r="CP10"/>
  <c r="N10"/>
  <c r="KE43"/>
  <c r="IQ43"/>
  <c r="IQ159" s="1"/>
  <c r="HC43"/>
  <c r="FO43"/>
  <c r="FO159" s="1"/>
  <c r="EA43"/>
  <c r="CM43"/>
  <c r="CM159" s="1"/>
  <c r="AY43"/>
  <c r="K43"/>
  <c r="LC10"/>
  <c r="IA10"/>
  <c r="EY10"/>
  <c r="BW10"/>
  <c r="KI10"/>
  <c r="HG10"/>
  <c r="EE10"/>
  <c r="BC10"/>
  <c r="FF52"/>
  <c r="EL52"/>
  <c r="DR52"/>
  <c r="CX52"/>
  <c r="CD52"/>
  <c r="BJ52"/>
  <c r="AP52"/>
  <c r="V52"/>
  <c r="KP49"/>
  <c r="JV49"/>
  <c r="JB49"/>
  <c r="IH49"/>
  <c r="HN49"/>
  <c r="GT49"/>
  <c r="FZ49"/>
  <c r="FF49"/>
  <c r="EL49"/>
  <c r="DR49"/>
  <c r="CX49"/>
  <c r="CD49"/>
  <c r="BJ49"/>
  <c r="AP49"/>
  <c r="V49"/>
  <c r="KP47"/>
  <c r="JV47"/>
  <c r="JB47"/>
  <c r="IH47"/>
  <c r="HN47"/>
  <c r="GT47"/>
  <c r="FZ47"/>
  <c r="FF47"/>
  <c r="EL47"/>
  <c r="DR47"/>
  <c r="CX47"/>
  <c r="CD47"/>
  <c r="BJ47"/>
  <c r="AP47"/>
  <c r="V47"/>
  <c r="KP45"/>
  <c r="JV45"/>
  <c r="JB45"/>
  <c r="IH45"/>
  <c r="HN45"/>
  <c r="GT45"/>
  <c r="FZ45"/>
  <c r="FF45"/>
  <c r="EL45"/>
  <c r="DR45"/>
  <c r="CX45"/>
  <c r="CD45"/>
  <c r="BJ45"/>
  <c r="AP45"/>
  <c r="V45"/>
  <c r="JS39"/>
  <c r="JU39" s="1"/>
  <c r="JQ66"/>
  <c r="JR66" s="1"/>
  <c r="JQ64"/>
  <c r="JR64" s="1"/>
  <c r="JS64" s="1"/>
  <c r="JU64" s="1"/>
  <c r="JQ62"/>
  <c r="JR62" s="1"/>
  <c r="JQ60"/>
  <c r="JR60" s="1"/>
  <c r="JS60" s="1"/>
  <c r="JU60" s="1"/>
  <c r="JQ57"/>
  <c r="JR57" s="1"/>
  <c r="JQ55"/>
  <c r="JR55" s="1"/>
  <c r="JS55" s="1"/>
  <c r="JU55" s="1"/>
  <c r="JQ53"/>
  <c r="JR53" s="1"/>
  <c r="JS53" s="1"/>
  <c r="JU53" s="1"/>
  <c r="JQ51"/>
  <c r="JR51" s="1"/>
  <c r="JS51" s="1"/>
  <c r="JU51" s="1"/>
  <c r="JQ48"/>
  <c r="JR48" s="1"/>
  <c r="JQ46"/>
  <c r="JR46" s="1"/>
  <c r="JQ44"/>
  <c r="JR44" s="1"/>
  <c r="JS44" s="1"/>
  <c r="JU44" s="1"/>
  <c r="JQ42"/>
  <c r="JR42" s="1"/>
  <c r="JV43"/>
  <c r="IE39"/>
  <c r="IG39" s="1"/>
  <c r="IC66"/>
  <c r="ID66" s="1"/>
  <c r="IC64"/>
  <c r="ID64" s="1"/>
  <c r="IC62"/>
  <c r="ID62" s="1"/>
  <c r="IC60"/>
  <c r="ID60" s="1"/>
  <c r="IE60" s="1"/>
  <c r="IG60" s="1"/>
  <c r="IC57"/>
  <c r="ID57" s="1"/>
  <c r="IC55"/>
  <c r="ID55" s="1"/>
  <c r="IE55" s="1"/>
  <c r="IG55" s="1"/>
  <c r="IC53"/>
  <c r="ID53" s="1"/>
  <c r="IE53" s="1"/>
  <c r="IG53" s="1"/>
  <c r="IC51"/>
  <c r="ID51" s="1"/>
  <c r="IE51" s="1"/>
  <c r="IG51" s="1"/>
  <c r="IC48"/>
  <c r="ID48" s="1"/>
  <c r="IC46"/>
  <c r="ID46" s="1"/>
  <c r="IC44"/>
  <c r="ID44" s="1"/>
  <c r="IE44" s="1"/>
  <c r="IG44" s="1"/>
  <c r="IC42"/>
  <c r="ID42" s="1"/>
  <c r="IH43"/>
  <c r="GQ39"/>
  <c r="GS39" s="1"/>
  <c r="GO66"/>
  <c r="GP66" s="1"/>
  <c r="GO64"/>
  <c r="GP64" s="1"/>
  <c r="GO62"/>
  <c r="GP62" s="1"/>
  <c r="GO60"/>
  <c r="GP60" s="1"/>
  <c r="GQ60" s="1"/>
  <c r="GS60" s="1"/>
  <c r="GO57"/>
  <c r="GP57" s="1"/>
  <c r="GO55"/>
  <c r="GP55" s="1"/>
  <c r="GQ55" s="1"/>
  <c r="GS55" s="1"/>
  <c r="GO53"/>
  <c r="GP53" s="1"/>
  <c r="GQ53" s="1"/>
  <c r="GS53" s="1"/>
  <c r="GO51"/>
  <c r="GP51" s="1"/>
  <c r="GQ51" s="1"/>
  <c r="GS51" s="1"/>
  <c r="GO48"/>
  <c r="GP48" s="1"/>
  <c r="GO46"/>
  <c r="GP46" s="1"/>
  <c r="GO44"/>
  <c r="GP44" s="1"/>
  <c r="GQ44" s="1"/>
  <c r="GS44" s="1"/>
  <c r="GO42"/>
  <c r="GP42" s="1"/>
  <c r="GT43"/>
  <c r="FC39"/>
  <c r="FE39" s="1"/>
  <c r="FA66"/>
  <c r="FB66" s="1"/>
  <c r="FA64"/>
  <c r="FB64" s="1"/>
  <c r="FC64" s="1"/>
  <c r="FE64" s="1"/>
  <c r="FA62"/>
  <c r="FB62" s="1"/>
  <c r="FA60"/>
  <c r="FB60" s="1"/>
  <c r="FC60" s="1"/>
  <c r="FE60" s="1"/>
  <c r="FA57"/>
  <c r="FB57" s="1"/>
  <c r="FA55"/>
  <c r="FB55" s="1"/>
  <c r="FC55" s="1"/>
  <c r="FE55" s="1"/>
  <c r="FA53"/>
  <c r="FB53" s="1"/>
  <c r="FC53" s="1"/>
  <c r="FE53" s="1"/>
  <c r="FA51"/>
  <c r="FB51" s="1"/>
  <c r="FC51" s="1"/>
  <c r="FE51" s="1"/>
  <c r="FA48"/>
  <c r="FB48" s="1"/>
  <c r="FA46"/>
  <c r="FB46" s="1"/>
  <c r="FA44"/>
  <c r="FB44" s="1"/>
  <c r="FC44" s="1"/>
  <c r="FE44" s="1"/>
  <c r="FA42"/>
  <c r="FB42" s="1"/>
  <c r="FF43"/>
  <c r="DO39"/>
  <c r="DQ39" s="1"/>
  <c r="DM66"/>
  <c r="DN66" s="1"/>
  <c r="DO66" s="1"/>
  <c r="DQ66" s="1"/>
  <c r="DR66" s="1"/>
  <c r="DM64"/>
  <c r="DN64" s="1"/>
  <c r="DM62"/>
  <c r="DN62" s="1"/>
  <c r="DM60"/>
  <c r="DN60" s="1"/>
  <c r="DM57"/>
  <c r="DN57" s="1"/>
  <c r="DO57" s="1"/>
  <c r="DQ57" s="1"/>
  <c r="DM55"/>
  <c r="DN55" s="1"/>
  <c r="DM53"/>
  <c r="DN53" s="1"/>
  <c r="DO53" s="1"/>
  <c r="DQ53" s="1"/>
  <c r="DM51"/>
  <c r="DN51" s="1"/>
  <c r="DM48"/>
  <c r="DN48" s="1"/>
  <c r="DM46"/>
  <c r="DN46" s="1"/>
  <c r="DM44"/>
  <c r="DN44" s="1"/>
  <c r="DM42"/>
  <c r="DN42" s="1"/>
  <c r="DR43"/>
  <c r="CA39"/>
  <c r="CC39" s="1"/>
  <c r="CC155" s="1"/>
  <c r="BY66"/>
  <c r="BZ66" s="1"/>
  <c r="BY64"/>
  <c r="BZ64" s="1"/>
  <c r="CA64" s="1"/>
  <c r="CC64" s="1"/>
  <c r="BY62"/>
  <c r="BZ62" s="1"/>
  <c r="BY60"/>
  <c r="BZ60" s="1"/>
  <c r="CA60" s="1"/>
  <c r="CC60" s="1"/>
  <c r="BY57"/>
  <c r="BZ57" s="1"/>
  <c r="BY55"/>
  <c r="BZ55" s="1"/>
  <c r="BY53"/>
  <c r="BZ53" s="1"/>
  <c r="BY51"/>
  <c r="BZ51" s="1"/>
  <c r="CA51" s="1"/>
  <c r="CC51" s="1"/>
  <c r="BY48"/>
  <c r="BZ48" s="1"/>
  <c r="BY46"/>
  <c r="BZ46" s="1"/>
  <c r="BY44"/>
  <c r="BZ44" s="1"/>
  <c r="BY42"/>
  <c r="BZ42" s="1"/>
  <c r="CD43"/>
  <c r="AM39"/>
  <c r="AO39" s="1"/>
  <c r="AO155" s="1"/>
  <c r="AK66"/>
  <c r="AL66" s="1"/>
  <c r="AK64"/>
  <c r="AL64" s="1"/>
  <c r="AM64" s="1"/>
  <c r="AO64" s="1"/>
  <c r="AK62"/>
  <c r="AL62" s="1"/>
  <c r="AK60"/>
  <c r="AL60" s="1"/>
  <c r="AM60" s="1"/>
  <c r="AO60" s="1"/>
  <c r="AK57"/>
  <c r="AL57" s="1"/>
  <c r="AK55"/>
  <c r="AL55" s="1"/>
  <c r="AM55" s="1"/>
  <c r="AO55" s="1"/>
  <c r="AP55" s="1"/>
  <c r="AK53"/>
  <c r="AL53" s="1"/>
  <c r="AK51"/>
  <c r="AL51" s="1"/>
  <c r="AM51" s="1"/>
  <c r="AO51" s="1"/>
  <c r="AK48"/>
  <c r="AL48" s="1"/>
  <c r="AK46"/>
  <c r="AL46" s="1"/>
  <c r="AK44"/>
  <c r="AL44" s="1"/>
  <c r="AK42"/>
  <c r="AL42" s="1"/>
  <c r="AP43"/>
  <c r="JK183"/>
  <c r="JL38"/>
  <c r="GI183"/>
  <c r="GJ38"/>
  <c r="DG183"/>
  <c r="DH38"/>
  <c r="AE183"/>
  <c r="AF38"/>
  <c r="AF11" s="1"/>
  <c r="GS182"/>
  <c r="GT37"/>
  <c r="FE182"/>
  <c r="FF37"/>
  <c r="DR37"/>
  <c r="DR182" s="1"/>
  <c r="CC182"/>
  <c r="CD37"/>
  <c r="AO182"/>
  <c r="AP37"/>
  <c r="JV35"/>
  <c r="IG180"/>
  <c r="IH35"/>
  <c r="IH180" s="1"/>
  <c r="GS180"/>
  <c r="GT35"/>
  <c r="GT180" s="1"/>
  <c r="FF35"/>
  <c r="DQ180"/>
  <c r="DR35"/>
  <c r="DR180" s="1"/>
  <c r="CD35"/>
  <c r="AP35"/>
  <c r="EK179"/>
  <c r="EL34"/>
  <c r="EL179" s="1"/>
  <c r="CW179"/>
  <c r="CX34"/>
  <c r="BI179"/>
  <c r="BJ34"/>
  <c r="U179"/>
  <c r="V34"/>
  <c r="KO178"/>
  <c r="KP33"/>
  <c r="KP178" s="1"/>
  <c r="JA178"/>
  <c r="JB33"/>
  <c r="JB178" s="1"/>
  <c r="HM178"/>
  <c r="HN33"/>
  <c r="HN178" s="1"/>
  <c r="FY178"/>
  <c r="FZ33"/>
  <c r="FZ178" s="1"/>
  <c r="EK178"/>
  <c r="EL33"/>
  <c r="EL178" s="1"/>
  <c r="CW178"/>
  <c r="CX33"/>
  <c r="BI178"/>
  <c r="BJ33"/>
  <c r="U178"/>
  <c r="V33"/>
  <c r="V178" s="1"/>
  <c r="KO177"/>
  <c r="KP32"/>
  <c r="KP177" s="1"/>
  <c r="JA177"/>
  <c r="JB32"/>
  <c r="JB177" s="1"/>
  <c r="HM177"/>
  <c r="HN32"/>
  <c r="HN177" s="1"/>
  <c r="FY177"/>
  <c r="FZ32"/>
  <c r="FZ177" s="1"/>
  <c r="EK177"/>
  <c r="EL32"/>
  <c r="EL177" s="1"/>
  <c r="CW177"/>
  <c r="CX32"/>
  <c r="BI177"/>
  <c r="BJ32"/>
  <c r="U177"/>
  <c r="V32"/>
  <c r="KP31"/>
  <c r="JB31"/>
  <c r="HN31"/>
  <c r="FZ31"/>
  <c r="EL31"/>
  <c r="CX31"/>
  <c r="BJ31"/>
  <c r="V31"/>
  <c r="KO174"/>
  <c r="KP29"/>
  <c r="KP174" s="1"/>
  <c r="JA174"/>
  <c r="JB29"/>
  <c r="JB174" s="1"/>
  <c r="HM174"/>
  <c r="HN29"/>
  <c r="HN174" s="1"/>
  <c r="FY174"/>
  <c r="FZ29"/>
  <c r="FZ174" s="1"/>
  <c r="EK174"/>
  <c r="EL29"/>
  <c r="EL174" s="1"/>
  <c r="CW174"/>
  <c r="CX29"/>
  <c r="BI174"/>
  <c r="BJ29"/>
  <c r="U174"/>
  <c r="V29"/>
  <c r="V174" s="1"/>
  <c r="KO173"/>
  <c r="KP28"/>
  <c r="KP173" s="1"/>
  <c r="JA173"/>
  <c r="JB28"/>
  <c r="JB173" s="1"/>
  <c r="HM173"/>
  <c r="HN28"/>
  <c r="HN173" s="1"/>
  <c r="FY173"/>
  <c r="FZ28"/>
  <c r="FZ173" s="1"/>
  <c r="EK173"/>
  <c r="EL28"/>
  <c r="EL173" s="1"/>
  <c r="CW173"/>
  <c r="CX28"/>
  <c r="CX173" s="1"/>
  <c r="BI173"/>
  <c r="BJ28"/>
  <c r="U173"/>
  <c r="V28"/>
  <c r="V173" s="1"/>
  <c r="KO172"/>
  <c r="KP27"/>
  <c r="JB27"/>
  <c r="HM172"/>
  <c r="HN27"/>
  <c r="FY172"/>
  <c r="FZ27"/>
  <c r="EK172"/>
  <c r="EL27"/>
  <c r="CW172"/>
  <c r="CX27"/>
  <c r="BI172"/>
  <c r="BJ27"/>
  <c r="U172"/>
  <c r="V27"/>
  <c r="KP26"/>
  <c r="JB26"/>
  <c r="HN26"/>
  <c r="FZ26"/>
  <c r="EL26"/>
  <c r="CX26"/>
  <c r="BI171"/>
  <c r="BJ26"/>
  <c r="BJ171" s="1"/>
  <c r="V26"/>
  <c r="KO170"/>
  <c r="KP25"/>
  <c r="KP170" s="1"/>
  <c r="JA170"/>
  <c r="JB25"/>
  <c r="HM170"/>
  <c r="HN25"/>
  <c r="HN170" s="1"/>
  <c r="FY170"/>
  <c r="FZ25"/>
  <c r="FZ170" s="1"/>
  <c r="EK170"/>
  <c r="EL25"/>
  <c r="CW170"/>
  <c r="CX25"/>
  <c r="CX170" s="1"/>
  <c r="BI170"/>
  <c r="BJ25"/>
  <c r="U170"/>
  <c r="V25"/>
  <c r="V170" s="1"/>
  <c r="KO169"/>
  <c r="KP24"/>
  <c r="JA169"/>
  <c r="JB24"/>
  <c r="JB169" s="1"/>
  <c r="HN24"/>
  <c r="FZ24"/>
  <c r="EL24"/>
  <c r="CX24"/>
  <c r="BI169"/>
  <c r="BJ24"/>
  <c r="U169"/>
  <c r="V24"/>
  <c r="V169" s="1"/>
  <c r="KO168"/>
  <c r="KP23"/>
  <c r="JA168"/>
  <c r="JB23"/>
  <c r="HM168"/>
  <c r="HN23"/>
  <c r="FY168"/>
  <c r="FZ23"/>
  <c r="EK168"/>
  <c r="EL23"/>
  <c r="CW168"/>
  <c r="CX23"/>
  <c r="BI168"/>
  <c r="BJ23"/>
  <c r="U168"/>
  <c r="V23"/>
  <c r="KP22"/>
  <c r="JB22"/>
  <c r="HN22"/>
  <c r="FZ22"/>
  <c r="EL22"/>
  <c r="CX22"/>
  <c r="BJ22"/>
  <c r="V22"/>
  <c r="KO165"/>
  <c r="KP20"/>
  <c r="KP165" s="1"/>
  <c r="JA165"/>
  <c r="JB20"/>
  <c r="HM165"/>
  <c r="HN20"/>
  <c r="HN165" s="1"/>
  <c r="FY165"/>
  <c r="FZ20"/>
  <c r="FZ165" s="1"/>
  <c r="EK165"/>
  <c r="EL20"/>
  <c r="EL165" s="1"/>
  <c r="CW165"/>
  <c r="CX20"/>
  <c r="CX165" s="1"/>
  <c r="BI165"/>
  <c r="BJ20"/>
  <c r="U165"/>
  <c r="V20"/>
  <c r="V165" s="1"/>
  <c r="KO164"/>
  <c r="KP19"/>
  <c r="JA164"/>
  <c r="JB19"/>
  <c r="HM164"/>
  <c r="HN19"/>
  <c r="FY164"/>
  <c r="FZ19"/>
  <c r="EK164"/>
  <c r="EL19"/>
  <c r="CW164"/>
  <c r="CX19"/>
  <c r="BI164"/>
  <c r="BJ19"/>
  <c r="U164"/>
  <c r="V19"/>
  <c r="KO163"/>
  <c r="KP18"/>
  <c r="JA163"/>
  <c r="JB18"/>
  <c r="HM163"/>
  <c r="HN18"/>
  <c r="FY163"/>
  <c r="FZ18"/>
  <c r="EK163"/>
  <c r="EL18"/>
  <c r="CX18"/>
  <c r="BI163"/>
  <c r="BJ18"/>
  <c r="U163"/>
  <c r="V18"/>
  <c r="KO162"/>
  <c r="KP17"/>
  <c r="JA162"/>
  <c r="JB17"/>
  <c r="HM162"/>
  <c r="HN17"/>
  <c r="FY162"/>
  <c r="FZ17"/>
  <c r="EL17"/>
  <c r="CW162"/>
  <c r="CX17"/>
  <c r="BJ17"/>
  <c r="U162"/>
  <c r="V17"/>
  <c r="KO161"/>
  <c r="KP16"/>
  <c r="JB16"/>
  <c r="HM161"/>
  <c r="HN16"/>
  <c r="HN161" s="1"/>
  <c r="FY161"/>
  <c r="FZ16"/>
  <c r="FZ161" s="1"/>
  <c r="EK161"/>
  <c r="EL16"/>
  <c r="CW161"/>
  <c r="CX16"/>
  <c r="CX161" s="1"/>
  <c r="BI161"/>
  <c r="BJ16"/>
  <c r="U161"/>
  <c r="V16"/>
  <c r="V161" s="1"/>
  <c r="KP15"/>
  <c r="JA160"/>
  <c r="JB15"/>
  <c r="HN15"/>
  <c r="FY160"/>
  <c r="FZ15"/>
  <c r="EK160"/>
  <c r="EL15"/>
  <c r="CX15"/>
  <c r="BI160"/>
  <c r="BJ15"/>
  <c r="U160"/>
  <c r="V15"/>
  <c r="KO159"/>
  <c r="KP14"/>
  <c r="KP159" s="1"/>
  <c r="JA159"/>
  <c r="JB14"/>
  <c r="HM159"/>
  <c r="HN14"/>
  <c r="HN159" s="1"/>
  <c r="FY159"/>
  <c r="FZ14"/>
  <c r="FZ159" s="1"/>
  <c r="EK159"/>
  <c r="EL14"/>
  <c r="CW159"/>
  <c r="CX14"/>
  <c r="CX159" s="1"/>
  <c r="BI159"/>
  <c r="BJ14"/>
  <c r="U159"/>
  <c r="V14"/>
  <c r="V159" s="1"/>
  <c r="KP13"/>
  <c r="JB13"/>
  <c r="HN13"/>
  <c r="FZ13"/>
  <c r="EL13"/>
  <c r="CX13"/>
  <c r="BJ13"/>
  <c r="V13"/>
  <c r="LH38"/>
  <c r="LI38" s="1"/>
  <c r="IK38" s="1"/>
  <c r="LH37"/>
  <c r="LI37" s="1"/>
  <c r="LH36"/>
  <c r="LI36" s="1"/>
  <c r="LH35"/>
  <c r="LI35" s="1"/>
  <c r="LH34"/>
  <c r="LI34" s="1"/>
  <c r="LC34" s="1"/>
  <c r="LH33"/>
  <c r="LI33" s="1"/>
  <c r="LH32"/>
  <c r="LI32" s="1"/>
  <c r="LC32" s="1"/>
  <c r="LH31"/>
  <c r="LI31" s="1"/>
  <c r="LH29"/>
  <c r="LI29" s="1"/>
  <c r="LC29" s="1"/>
  <c r="LH28"/>
  <c r="LI28" s="1"/>
  <c r="LH27"/>
  <c r="LH26"/>
  <c r="LI26" s="1"/>
  <c r="LH25"/>
  <c r="LI25" s="1"/>
  <c r="LC25" s="1"/>
  <c r="LH24"/>
  <c r="LI24" s="1"/>
  <c r="LH23"/>
  <c r="LI23" s="1"/>
  <c r="LC23" s="1"/>
  <c r="LH22"/>
  <c r="LI22" s="1"/>
  <c r="LH20"/>
  <c r="LI20" s="1"/>
  <c r="LC20" s="1"/>
  <c r="LH19"/>
  <c r="LI19" s="1"/>
  <c r="LH18"/>
  <c r="LH17"/>
  <c r="LI17" s="1"/>
  <c r="LH16"/>
  <c r="LI16" s="1"/>
  <c r="LH15"/>
  <c r="LH14"/>
  <c r="LI14" s="1"/>
  <c r="LC14" s="1"/>
  <c r="LH13"/>
  <c r="DQ155"/>
  <c r="DR10"/>
  <c r="DU10"/>
  <c r="AP10"/>
  <c r="AS10"/>
  <c r="IR38"/>
  <c r="FP38"/>
  <c r="CM183"/>
  <c r="CN38"/>
  <c r="L38"/>
  <c r="L11" s="1"/>
  <c r="DA10"/>
  <c r="CX10"/>
  <c r="U155"/>
  <c r="Y10"/>
  <c r="V10"/>
  <c r="KZ11"/>
  <c r="LB10"/>
  <c r="HZ10"/>
  <c r="EX10"/>
  <c r="BT11"/>
  <c r="BV10"/>
  <c r="KF11"/>
  <c r="KH10"/>
  <c r="HD11"/>
  <c r="HF10"/>
  <c r="ED10"/>
  <c r="AZ11"/>
  <c r="BB10"/>
  <c r="EU52"/>
  <c r="EU168" s="1"/>
  <c r="EA52"/>
  <c r="DG52"/>
  <c r="CM52"/>
  <c r="BS52"/>
  <c r="BS168" s="1"/>
  <c r="AY52"/>
  <c r="AE52"/>
  <c r="K52"/>
  <c r="KY49"/>
  <c r="KY165" s="1"/>
  <c r="KE49"/>
  <c r="JK49"/>
  <c r="IQ49"/>
  <c r="HW49"/>
  <c r="HW165" s="1"/>
  <c r="HC49"/>
  <c r="GI49"/>
  <c r="FO49"/>
  <c r="EU49"/>
  <c r="EU165" s="1"/>
  <c r="EA49"/>
  <c r="DG49"/>
  <c r="CM49"/>
  <c r="BS49"/>
  <c r="BS165" s="1"/>
  <c r="AY49"/>
  <c r="AE49"/>
  <c r="K49"/>
  <c r="KY47"/>
  <c r="KY163" s="1"/>
  <c r="KE47"/>
  <c r="JK47"/>
  <c r="IQ47"/>
  <c r="HC47"/>
  <c r="GI47"/>
  <c r="FO47"/>
  <c r="EU47"/>
  <c r="EA47"/>
  <c r="DG47"/>
  <c r="BS47"/>
  <c r="BS163" s="1"/>
  <c r="AY47"/>
  <c r="AE47"/>
  <c r="KY45"/>
  <c r="KE45"/>
  <c r="JK45"/>
  <c r="IQ45"/>
  <c r="HW45"/>
  <c r="HC45"/>
  <c r="GI45"/>
  <c r="FO45"/>
  <c r="EU45"/>
  <c r="DG45"/>
  <c r="CM45"/>
  <c r="BS45"/>
  <c r="AY45"/>
  <c r="AE45"/>
  <c r="KY43"/>
  <c r="KY159" s="1"/>
  <c r="JK43"/>
  <c r="HW43"/>
  <c r="HW159" s="1"/>
  <c r="GI43"/>
  <c r="EU43"/>
  <c r="EU159" s="1"/>
  <c r="DG43"/>
  <c r="BS43"/>
  <c r="BS159" s="1"/>
  <c r="AE43"/>
  <c r="JO10"/>
  <c r="GM10"/>
  <c r="DK10"/>
  <c r="AI10"/>
  <c r="IU10"/>
  <c r="FS10"/>
  <c r="CQ10"/>
  <c r="O10"/>
  <c r="EV11" l="1"/>
  <c r="JB182"/>
  <c r="KP182"/>
  <c r="FF182"/>
  <c r="GT182"/>
  <c r="AP169"/>
  <c r="AB98"/>
  <c r="ER98"/>
  <c r="KZ127"/>
  <c r="KP161"/>
  <c r="DQ182"/>
  <c r="IH173"/>
  <c r="FF178"/>
  <c r="GT178"/>
  <c r="JV178"/>
  <c r="V182"/>
  <c r="JB127"/>
  <c r="JB161"/>
  <c r="JB159"/>
  <c r="JA161"/>
  <c r="JB165"/>
  <c r="JB170"/>
  <c r="JA172"/>
  <c r="JB183"/>
  <c r="CD127"/>
  <c r="CD169"/>
  <c r="CD171"/>
  <c r="CD173"/>
  <c r="BT164"/>
  <c r="LI152"/>
  <c r="LJ152" s="1"/>
  <c r="BJ173"/>
  <c r="BJ174"/>
  <c r="KP169"/>
  <c r="KP181"/>
  <c r="JV181"/>
  <c r="HT98"/>
  <c r="EL159"/>
  <c r="EL161"/>
  <c r="EL170"/>
  <c r="EL180"/>
  <c r="CD182"/>
  <c r="CD181"/>
  <c r="CD170"/>
  <c r="CD177"/>
  <c r="CD179"/>
  <c r="BJ182"/>
  <c r="BJ180"/>
  <c r="JL164"/>
  <c r="CX174"/>
  <c r="CX177"/>
  <c r="CX178"/>
  <c r="CX179"/>
  <c r="CX181"/>
  <c r="CX183"/>
  <c r="LJ46"/>
  <c r="JY46"/>
  <c r="IK46"/>
  <c r="GW46"/>
  <c r="FI46"/>
  <c r="DU46"/>
  <c r="CG46"/>
  <c r="AS46"/>
  <c r="EE46"/>
  <c r="CQ48"/>
  <c r="IU48"/>
  <c r="LI43"/>
  <c r="LJ43" s="1"/>
  <c r="LI61"/>
  <c r="LJ61" s="1"/>
  <c r="IK43"/>
  <c r="O46"/>
  <c r="BW46"/>
  <c r="CQ46"/>
  <c r="FS46"/>
  <c r="IA46"/>
  <c r="IU46"/>
  <c r="O48"/>
  <c r="AI48"/>
  <c r="BC48"/>
  <c r="BW48"/>
  <c r="DK48"/>
  <c r="EE48"/>
  <c r="EY48"/>
  <c r="IA48"/>
  <c r="JO48"/>
  <c r="LC48"/>
  <c r="LI52"/>
  <c r="LJ52" s="1"/>
  <c r="AS48"/>
  <c r="CG48"/>
  <c r="DU48"/>
  <c r="FI48"/>
  <c r="GW48"/>
  <c r="IK48"/>
  <c r="JY48"/>
  <c r="AI46"/>
  <c r="BC46"/>
  <c r="DK46"/>
  <c r="EY46"/>
  <c r="GM46"/>
  <c r="HG46"/>
  <c r="JO46"/>
  <c r="KI46"/>
  <c r="LC46"/>
  <c r="Y46"/>
  <c r="BM46"/>
  <c r="DA46"/>
  <c r="EO46"/>
  <c r="GC46"/>
  <c r="HQ46"/>
  <c r="JE46"/>
  <c r="KS46"/>
  <c r="V179"/>
  <c r="AI62"/>
  <c r="BC62"/>
  <c r="BW62"/>
  <c r="CQ62"/>
  <c r="DK62"/>
  <c r="EE62"/>
  <c r="EY62"/>
  <c r="FS62"/>
  <c r="GM62"/>
  <c r="HG62"/>
  <c r="IA62"/>
  <c r="IU62"/>
  <c r="JO62"/>
  <c r="KI62"/>
  <c r="LC62"/>
  <c r="V177"/>
  <c r="V181"/>
  <c r="O62"/>
  <c r="AS62"/>
  <c r="CG62"/>
  <c r="DU62"/>
  <c r="FI62"/>
  <c r="GW62"/>
  <c r="IK62"/>
  <c r="JY62"/>
  <c r="LI18"/>
  <c r="LI27"/>
  <c r="GJ11"/>
  <c r="K159"/>
  <c r="LI94"/>
  <c r="JY94" s="1"/>
  <c r="KO176"/>
  <c r="KP60"/>
  <c r="KP176" s="1"/>
  <c r="KO180"/>
  <c r="KP64"/>
  <c r="KP51"/>
  <c r="KO167"/>
  <c r="KP55"/>
  <c r="KP171" s="1"/>
  <c r="KO171"/>
  <c r="KP167"/>
  <c r="KL40"/>
  <c r="KM42"/>
  <c r="KO42" s="1"/>
  <c r="IU38"/>
  <c r="KP179"/>
  <c r="KE176"/>
  <c r="KF60"/>
  <c r="KF51"/>
  <c r="KF167" s="1"/>
  <c r="KE167"/>
  <c r="KF127"/>
  <c r="KB69"/>
  <c r="KC71"/>
  <c r="KE71" s="1"/>
  <c r="KF71" s="1"/>
  <c r="KB98"/>
  <c r="KC100"/>
  <c r="KE100" s="1"/>
  <c r="KF100" s="1"/>
  <c r="KB40"/>
  <c r="KC42"/>
  <c r="KE42" s="1"/>
  <c r="JV60"/>
  <c r="JV176" s="1"/>
  <c r="JU176"/>
  <c r="JU180"/>
  <c r="JV64"/>
  <c r="JV180" s="1"/>
  <c r="JU169"/>
  <c r="JV53"/>
  <c r="JV51"/>
  <c r="JU167"/>
  <c r="JU171"/>
  <c r="JV55"/>
  <c r="JV169"/>
  <c r="JV171"/>
  <c r="JV167"/>
  <c r="JV44"/>
  <c r="JU160"/>
  <c r="JR40"/>
  <c r="JS42"/>
  <c r="JU42" s="1"/>
  <c r="JK176"/>
  <c r="JL60"/>
  <c r="JL176" s="1"/>
  <c r="JK167"/>
  <c r="JL51"/>
  <c r="JL167" s="1"/>
  <c r="JK171"/>
  <c r="JL55"/>
  <c r="JL171" s="1"/>
  <c r="JH69"/>
  <c r="JH98"/>
  <c r="JL127"/>
  <c r="JL13"/>
  <c r="JH40"/>
  <c r="JI42"/>
  <c r="JK42" s="1"/>
  <c r="JL42" s="1"/>
  <c r="JL158" s="1"/>
  <c r="JB60"/>
  <c r="JA176"/>
  <c r="JB176"/>
  <c r="JB51"/>
  <c r="JB167" s="1"/>
  <c r="JA167"/>
  <c r="JB55"/>
  <c r="JA171"/>
  <c r="JB171"/>
  <c r="IX40"/>
  <c r="IY42"/>
  <c r="JA42" s="1"/>
  <c r="IQ176"/>
  <c r="IR60"/>
  <c r="IR176" s="1"/>
  <c r="IQ180"/>
  <c r="IR64"/>
  <c r="IR51"/>
  <c r="IQ167"/>
  <c r="IQ171"/>
  <c r="IR55"/>
  <c r="IR127"/>
  <c r="DA43"/>
  <c r="O133"/>
  <c r="AI133"/>
  <c r="BC133"/>
  <c r="BW133"/>
  <c r="CQ133"/>
  <c r="DK133"/>
  <c r="EE133"/>
  <c r="EY133"/>
  <c r="FS133"/>
  <c r="GM133"/>
  <c r="HG133"/>
  <c r="IA133"/>
  <c r="IU133"/>
  <c r="JO133"/>
  <c r="IQ161"/>
  <c r="IN69"/>
  <c r="IO71"/>
  <c r="IQ71" s="1"/>
  <c r="IR71" s="1"/>
  <c r="IN98"/>
  <c r="IO100"/>
  <c r="IQ100" s="1"/>
  <c r="IR100" s="1"/>
  <c r="IN40"/>
  <c r="IO42"/>
  <c r="IQ42" s="1"/>
  <c r="IH60"/>
  <c r="IH176" s="1"/>
  <c r="IG176"/>
  <c r="IH127"/>
  <c r="IH53"/>
  <c r="IH169" s="1"/>
  <c r="IG169"/>
  <c r="IG167"/>
  <c r="IH51"/>
  <c r="IH167" s="1"/>
  <c r="IH55"/>
  <c r="IH171" s="1"/>
  <c r="IG171"/>
  <c r="IH44"/>
  <c r="IG160"/>
  <c r="ID40"/>
  <c r="IE42"/>
  <c r="IG42" s="1"/>
  <c r="IH182"/>
  <c r="HX55"/>
  <c r="HW171"/>
  <c r="HW176"/>
  <c r="HX60"/>
  <c r="HX176" s="1"/>
  <c r="HT69"/>
  <c r="HX11"/>
  <c r="LF11"/>
  <c r="HW167"/>
  <c r="HX51"/>
  <c r="HX127"/>
  <c r="LI15"/>
  <c r="IU15" s="1"/>
  <c r="HX164"/>
  <c r="LE109"/>
  <c r="LF109" s="1"/>
  <c r="LG109" s="1"/>
  <c r="LI109" s="1"/>
  <c r="HT40"/>
  <c r="HU42"/>
  <c r="HW42" s="1"/>
  <c r="HW163"/>
  <c r="HN60"/>
  <c r="HM176"/>
  <c r="HN64"/>
  <c r="HM180"/>
  <c r="HN176"/>
  <c r="HN51"/>
  <c r="HM167"/>
  <c r="HM171"/>
  <c r="HN55"/>
  <c r="HN53"/>
  <c r="HM169"/>
  <c r="HN169"/>
  <c r="HN171"/>
  <c r="HN127"/>
  <c r="HN44"/>
  <c r="HM160"/>
  <c r="HJ40"/>
  <c r="HK42"/>
  <c r="HM42" s="1"/>
  <c r="HC176"/>
  <c r="HD60"/>
  <c r="HD64"/>
  <c r="HC180"/>
  <c r="HC172"/>
  <c r="HC167"/>
  <c r="HD51"/>
  <c r="HD55"/>
  <c r="HC171"/>
  <c r="HD127"/>
  <c r="GZ69"/>
  <c r="HA71"/>
  <c r="HC71" s="1"/>
  <c r="HD71" s="1"/>
  <c r="GZ98"/>
  <c r="HA100"/>
  <c r="HC100" s="1"/>
  <c r="HD100" s="1"/>
  <c r="GZ40"/>
  <c r="HA42"/>
  <c r="HC42" s="1"/>
  <c r="GT60"/>
  <c r="GS176"/>
  <c r="GT176"/>
  <c r="GS167"/>
  <c r="GT51"/>
  <c r="GT55"/>
  <c r="GT171" s="1"/>
  <c r="GS171"/>
  <c r="GT53"/>
  <c r="GS169"/>
  <c r="GT169"/>
  <c r="GS160"/>
  <c r="GT44"/>
  <c r="GP40"/>
  <c r="GQ42"/>
  <c r="GS42" s="1"/>
  <c r="GI176"/>
  <c r="GJ60"/>
  <c r="GJ176" s="1"/>
  <c r="GI169"/>
  <c r="GJ53"/>
  <c r="GI167"/>
  <c r="GJ51"/>
  <c r="GJ55"/>
  <c r="GI171"/>
  <c r="GF98"/>
  <c r="GF69"/>
  <c r="GJ44"/>
  <c r="GI160"/>
  <c r="GF40"/>
  <c r="GG42"/>
  <c r="GI42" s="1"/>
  <c r="FZ60"/>
  <c r="FY176"/>
  <c r="FZ64"/>
  <c r="FZ180" s="1"/>
  <c r="FY180"/>
  <c r="FZ176"/>
  <c r="FZ51"/>
  <c r="FY167"/>
  <c r="FZ55"/>
  <c r="FY171"/>
  <c r="FY169"/>
  <c r="FZ53"/>
  <c r="FZ169" s="1"/>
  <c r="FZ171"/>
  <c r="FV40"/>
  <c r="FW42"/>
  <c r="FY42" s="1"/>
  <c r="FO176"/>
  <c r="FP60"/>
  <c r="FP176" s="1"/>
  <c r="FO167"/>
  <c r="FP51"/>
  <c r="FP167" s="1"/>
  <c r="FO171"/>
  <c r="FP55"/>
  <c r="FP127"/>
  <c r="FP13"/>
  <c r="FL69"/>
  <c r="FM71"/>
  <c r="FO71" s="1"/>
  <c r="FP71" s="1"/>
  <c r="FL98"/>
  <c r="FM100"/>
  <c r="FO100" s="1"/>
  <c r="FP100" s="1"/>
  <c r="FO161"/>
  <c r="FL40"/>
  <c r="FM42"/>
  <c r="FO42" s="1"/>
  <c r="FP42" s="1"/>
  <c r="FP11"/>
  <c r="FF60"/>
  <c r="FE176"/>
  <c r="FE180"/>
  <c r="FF64"/>
  <c r="FF180" s="1"/>
  <c r="FF176"/>
  <c r="FE167"/>
  <c r="FF51"/>
  <c r="FF55"/>
  <c r="FE171"/>
  <c r="FE169"/>
  <c r="FF53"/>
  <c r="FF169" s="1"/>
  <c r="FF171"/>
  <c r="FF127"/>
  <c r="FF44"/>
  <c r="FE160"/>
  <c r="FB40"/>
  <c r="FC42"/>
  <c r="FE42" s="1"/>
  <c r="EU176"/>
  <c r="EV60"/>
  <c r="EV51"/>
  <c r="EV167" s="1"/>
  <c r="EU167"/>
  <c r="EU171"/>
  <c r="EV55"/>
  <c r="ER69"/>
  <c r="ER40"/>
  <c r="ES42"/>
  <c r="EU42" s="1"/>
  <c r="EU163"/>
  <c r="EL60"/>
  <c r="EK176"/>
  <c r="EL176"/>
  <c r="EL53"/>
  <c r="EK169"/>
  <c r="EK167"/>
  <c r="EL51"/>
  <c r="EL55"/>
  <c r="EK171"/>
  <c r="Y49"/>
  <c r="AS49"/>
  <c r="BM49"/>
  <c r="CG49"/>
  <c r="DA49"/>
  <c r="DU49"/>
  <c r="EO49"/>
  <c r="FI49"/>
  <c r="GC49"/>
  <c r="GW49"/>
  <c r="HQ49"/>
  <c r="IK49"/>
  <c r="JE49"/>
  <c r="JY49"/>
  <c r="KS49"/>
  <c r="EL182"/>
  <c r="LE45"/>
  <c r="LF45" s="1"/>
  <c r="LG45" s="1"/>
  <c r="LI45" s="1"/>
  <c r="LJ45" s="1"/>
  <c r="EL169"/>
  <c r="EL171"/>
  <c r="EL127"/>
  <c r="EH40"/>
  <c r="EI42"/>
  <c r="EK42" s="1"/>
  <c r="EA176"/>
  <c r="EB60"/>
  <c r="EB176" s="1"/>
  <c r="EA167"/>
  <c r="EB51"/>
  <c r="EB167" s="1"/>
  <c r="EA169"/>
  <c r="EB53"/>
  <c r="EA160"/>
  <c r="EB44"/>
  <c r="EB160" s="1"/>
  <c r="EB13"/>
  <c r="EB11" s="1"/>
  <c r="DX69"/>
  <c r="DY71"/>
  <c r="EA71" s="1"/>
  <c r="EB71" s="1"/>
  <c r="DX98"/>
  <c r="DY100"/>
  <c r="EA100" s="1"/>
  <c r="EB100" s="1"/>
  <c r="DX40"/>
  <c r="DY42"/>
  <c r="EA42" s="1"/>
  <c r="EB42" s="1"/>
  <c r="DN40"/>
  <c r="DR53"/>
  <c r="DQ169"/>
  <c r="DQ173"/>
  <c r="DR57"/>
  <c r="DR173" s="1"/>
  <c r="DR169"/>
  <c r="DG176"/>
  <c r="DH60"/>
  <c r="DG180"/>
  <c r="DH64"/>
  <c r="DD98"/>
  <c r="DG167"/>
  <c r="DH51"/>
  <c r="DH167" s="1"/>
  <c r="DD69"/>
  <c r="DH127"/>
  <c r="DH13"/>
  <c r="DD40"/>
  <c r="DE42"/>
  <c r="DG42" s="1"/>
  <c r="DH42" s="1"/>
  <c r="CX60"/>
  <c r="CW176"/>
  <c r="CX176"/>
  <c r="CX51"/>
  <c r="CW167"/>
  <c r="CX55"/>
  <c r="CW171"/>
  <c r="CX53"/>
  <c r="CW169"/>
  <c r="CX169"/>
  <c r="CX171"/>
  <c r="CW160"/>
  <c r="CX44"/>
  <c r="CT40"/>
  <c r="CU42"/>
  <c r="CW42" s="1"/>
  <c r="CM176"/>
  <c r="CN60"/>
  <c r="CM167"/>
  <c r="CN51"/>
  <c r="CN127"/>
  <c r="CJ69"/>
  <c r="CK71"/>
  <c r="CM71" s="1"/>
  <c r="CN71" s="1"/>
  <c r="CJ98"/>
  <c r="CK100"/>
  <c r="CM100" s="1"/>
  <c r="CN100" s="1"/>
  <c r="CM161"/>
  <c r="CJ40"/>
  <c r="CK42"/>
  <c r="CM42" s="1"/>
  <c r="CC176"/>
  <c r="CD60"/>
  <c r="CD176" s="1"/>
  <c r="CC180"/>
  <c r="CD64"/>
  <c r="CD180" s="1"/>
  <c r="CD51"/>
  <c r="CC167"/>
  <c r="BZ40"/>
  <c r="CA42"/>
  <c r="CC42" s="1"/>
  <c r="BS176"/>
  <c r="BT60"/>
  <c r="BT176" s="1"/>
  <c r="BS167"/>
  <c r="BT51"/>
  <c r="BT167" s="1"/>
  <c r="BT55"/>
  <c r="BS171"/>
  <c r="BP69"/>
  <c r="BP98"/>
  <c r="BT127"/>
  <c r="BP40"/>
  <c r="BQ42"/>
  <c r="BS42" s="1"/>
  <c r="BJ60"/>
  <c r="BJ176" s="1"/>
  <c r="BI176"/>
  <c r="BJ159"/>
  <c r="BJ161"/>
  <c r="BJ165"/>
  <c r="BJ169"/>
  <c r="BJ170"/>
  <c r="BJ177"/>
  <c r="BJ178"/>
  <c r="BJ179"/>
  <c r="JE52"/>
  <c r="Y54"/>
  <c r="BM54"/>
  <c r="DA54"/>
  <c r="EO54"/>
  <c r="GC54"/>
  <c r="HQ54"/>
  <c r="JE54"/>
  <c r="KS54"/>
  <c r="Y58"/>
  <c r="BM58"/>
  <c r="DA58"/>
  <c r="EO58"/>
  <c r="GC58"/>
  <c r="HQ58"/>
  <c r="JE58"/>
  <c r="LE49"/>
  <c r="LF49" s="1"/>
  <c r="LE54"/>
  <c r="LF54" s="1"/>
  <c r="LE58"/>
  <c r="LF58" s="1"/>
  <c r="LE63"/>
  <c r="LF63" s="1"/>
  <c r="IK52"/>
  <c r="BI167"/>
  <c r="BJ51"/>
  <c r="BJ127"/>
  <c r="BF40"/>
  <c r="BG42"/>
  <c r="BI42" s="1"/>
  <c r="AZ60"/>
  <c r="AY176"/>
  <c r="AY180"/>
  <c r="AZ64"/>
  <c r="AZ180" s="1"/>
  <c r="AZ51"/>
  <c r="AY167"/>
  <c r="AY171"/>
  <c r="AZ55"/>
  <c r="AY169"/>
  <c r="AZ53"/>
  <c r="AZ169" s="1"/>
  <c r="AZ127"/>
  <c r="AY160"/>
  <c r="AZ44"/>
  <c r="AV98"/>
  <c r="AW100"/>
  <c r="AY100" s="1"/>
  <c r="AZ100" s="1"/>
  <c r="AV69"/>
  <c r="AW71"/>
  <c r="AY71" s="1"/>
  <c r="AZ71" s="1"/>
  <c r="AV40"/>
  <c r="AW42"/>
  <c r="AY42" s="1"/>
  <c r="AP60"/>
  <c r="AO176"/>
  <c r="AP64"/>
  <c r="AP180" s="1"/>
  <c r="AO180"/>
  <c r="AP176"/>
  <c r="AP127"/>
  <c r="AO167"/>
  <c r="AP51"/>
  <c r="AP171"/>
  <c r="AP182"/>
  <c r="AS52"/>
  <c r="AO161"/>
  <c r="AO171"/>
  <c r="AL40"/>
  <c r="AM42"/>
  <c r="AO42" s="1"/>
  <c r="AE176"/>
  <c r="AF60"/>
  <c r="AE180"/>
  <c r="AF64"/>
  <c r="AE167"/>
  <c r="AF51"/>
  <c r="AB69"/>
  <c r="AB40"/>
  <c r="AC42"/>
  <c r="AE42" s="1"/>
  <c r="V60"/>
  <c r="V176" s="1"/>
  <c r="U176"/>
  <c r="CQ38"/>
  <c r="V51"/>
  <c r="U167"/>
  <c r="U171"/>
  <c r="V55"/>
  <c r="V171" s="1"/>
  <c r="R40"/>
  <c r="S42"/>
  <c r="U42" s="1"/>
  <c r="O38"/>
  <c r="FS38"/>
  <c r="Y149"/>
  <c r="AS149"/>
  <c r="BM149"/>
  <c r="CG149"/>
  <c r="GC149"/>
  <c r="HQ149"/>
  <c r="LE71"/>
  <c r="LF71" s="1"/>
  <c r="LG71" s="1"/>
  <c r="LI71" s="1"/>
  <c r="K163"/>
  <c r="LE74"/>
  <c r="LF74" s="1"/>
  <c r="LG74" s="1"/>
  <c r="LI74" s="1"/>
  <c r="O74" s="1"/>
  <c r="LJ16"/>
  <c r="JO16"/>
  <c r="GM16"/>
  <c r="DK16"/>
  <c r="AI16"/>
  <c r="KI16"/>
  <c r="HG16"/>
  <c r="EE16"/>
  <c r="BC16"/>
  <c r="JY16"/>
  <c r="GW16"/>
  <c r="DU16"/>
  <c r="AS16"/>
  <c r="JE16"/>
  <c r="GC16"/>
  <c r="DA16"/>
  <c r="Y16"/>
  <c r="LC16"/>
  <c r="IA16"/>
  <c r="EY16"/>
  <c r="BW16"/>
  <c r="IU16"/>
  <c r="FS16"/>
  <c r="CQ16"/>
  <c r="O16"/>
  <c r="IK16"/>
  <c r="FI16"/>
  <c r="CG16"/>
  <c r="KS16"/>
  <c r="HQ16"/>
  <c r="EO16"/>
  <c r="BM16"/>
  <c r="LJ18"/>
  <c r="JO18"/>
  <c r="GM18"/>
  <c r="DK18"/>
  <c r="AI18"/>
  <c r="KI18"/>
  <c r="HG18"/>
  <c r="EE18"/>
  <c r="BC18"/>
  <c r="JY18"/>
  <c r="GW18"/>
  <c r="DU18"/>
  <c r="AS18"/>
  <c r="JE18"/>
  <c r="GC18"/>
  <c r="DA18"/>
  <c r="Y18"/>
  <c r="LC18"/>
  <c r="IA18"/>
  <c r="EY18"/>
  <c r="BW18"/>
  <c r="IU18"/>
  <c r="FS18"/>
  <c r="CQ18"/>
  <c r="O18"/>
  <c r="IK18"/>
  <c r="FI18"/>
  <c r="CG18"/>
  <c r="KS18"/>
  <c r="HQ18"/>
  <c r="EO18"/>
  <c r="BM18"/>
  <c r="LJ27"/>
  <c r="JO27"/>
  <c r="GM27"/>
  <c r="DK27"/>
  <c r="AI27"/>
  <c r="IU27"/>
  <c r="FS27"/>
  <c r="CQ27"/>
  <c r="O27"/>
  <c r="JY27"/>
  <c r="GW27"/>
  <c r="DU27"/>
  <c r="AS27"/>
  <c r="JE27"/>
  <c r="GC27"/>
  <c r="DA27"/>
  <c r="Y27"/>
  <c r="LC27"/>
  <c r="IA27"/>
  <c r="EY27"/>
  <c r="BW27"/>
  <c r="KI27"/>
  <c r="HG27"/>
  <c r="EE27"/>
  <c r="BC27"/>
  <c r="IK27"/>
  <c r="FI27"/>
  <c r="CG27"/>
  <c r="KS27"/>
  <c r="HQ27"/>
  <c r="EO27"/>
  <c r="BM27"/>
  <c r="LJ36"/>
  <c r="JO36"/>
  <c r="GM36"/>
  <c r="DK36"/>
  <c r="AI36"/>
  <c r="IU36"/>
  <c r="FS36"/>
  <c r="CQ36"/>
  <c r="O36"/>
  <c r="KS36"/>
  <c r="HQ36"/>
  <c r="EO36"/>
  <c r="BM36"/>
  <c r="IK36"/>
  <c r="FI36"/>
  <c r="CG36"/>
  <c r="LC36"/>
  <c r="IA36"/>
  <c r="EY36"/>
  <c r="BW36"/>
  <c r="KI36"/>
  <c r="HG36"/>
  <c r="EE36"/>
  <c r="BC36"/>
  <c r="JE36"/>
  <c r="GC36"/>
  <c r="DA36"/>
  <c r="Y36"/>
  <c r="JY36"/>
  <c r="GW36"/>
  <c r="DU36"/>
  <c r="AS36"/>
  <c r="CD155"/>
  <c r="LJ77"/>
  <c r="KS77"/>
  <c r="JE77"/>
  <c r="HQ77"/>
  <c r="GC77"/>
  <c r="EO77"/>
  <c r="DA77"/>
  <c r="BM77"/>
  <c r="Y77"/>
  <c r="JY77"/>
  <c r="IK77"/>
  <c r="GW77"/>
  <c r="FI77"/>
  <c r="DU77"/>
  <c r="CG77"/>
  <c r="AS77"/>
  <c r="LC77"/>
  <c r="KI77"/>
  <c r="JO77"/>
  <c r="IU77"/>
  <c r="IA77"/>
  <c r="HG77"/>
  <c r="GM77"/>
  <c r="FS77"/>
  <c r="EY77"/>
  <c r="EE77"/>
  <c r="DK77"/>
  <c r="CQ77"/>
  <c r="BW77"/>
  <c r="BC77"/>
  <c r="AI77"/>
  <c r="O77"/>
  <c r="LJ94"/>
  <c r="LJ119"/>
  <c r="LC119"/>
  <c r="KI119"/>
  <c r="JO119"/>
  <c r="IU119"/>
  <c r="IA119"/>
  <c r="HG119"/>
  <c r="GM119"/>
  <c r="FS119"/>
  <c r="EY119"/>
  <c r="EE119"/>
  <c r="DK119"/>
  <c r="CQ119"/>
  <c r="BW119"/>
  <c r="BC119"/>
  <c r="AI119"/>
  <c r="O119"/>
  <c r="KS119"/>
  <c r="JY119"/>
  <c r="JE119"/>
  <c r="IK119"/>
  <c r="HQ119"/>
  <c r="GW119"/>
  <c r="GC119"/>
  <c r="FI119"/>
  <c r="EO119"/>
  <c r="DU119"/>
  <c r="DA119"/>
  <c r="CG119"/>
  <c r="BM119"/>
  <c r="AS119"/>
  <c r="Y119"/>
  <c r="LJ154"/>
  <c r="JY154"/>
  <c r="IK154"/>
  <c r="GW154"/>
  <c r="FI154"/>
  <c r="DU154"/>
  <c r="CG154"/>
  <c r="AS154"/>
  <c r="LC154"/>
  <c r="JO154"/>
  <c r="IA154"/>
  <c r="GM154"/>
  <c r="EY154"/>
  <c r="DK154"/>
  <c r="BW154"/>
  <c r="AI154"/>
  <c r="O154"/>
  <c r="KS154"/>
  <c r="JE154"/>
  <c r="HQ154"/>
  <c r="GC154"/>
  <c r="EO154"/>
  <c r="DA154"/>
  <c r="BM154"/>
  <c r="Y154"/>
  <c r="KI154"/>
  <c r="IU154"/>
  <c r="HG154"/>
  <c r="FS154"/>
  <c r="EE154"/>
  <c r="CQ154"/>
  <c r="BC154"/>
  <c r="FS15"/>
  <c r="IA15"/>
  <c r="FI15"/>
  <c r="DA15"/>
  <c r="EE15"/>
  <c r="DK15"/>
  <c r="DU15"/>
  <c r="EO15"/>
  <c r="LJ22"/>
  <c r="IU22"/>
  <c r="FS22"/>
  <c r="CQ22"/>
  <c r="O22"/>
  <c r="JO22"/>
  <c r="GM22"/>
  <c r="DK22"/>
  <c r="AI22"/>
  <c r="IK22"/>
  <c r="FI22"/>
  <c r="CG22"/>
  <c r="JE22"/>
  <c r="GC22"/>
  <c r="DA22"/>
  <c r="Y22"/>
  <c r="KI22"/>
  <c r="HG22"/>
  <c r="EE22"/>
  <c r="BC22"/>
  <c r="LC22"/>
  <c r="IA22"/>
  <c r="EY22"/>
  <c r="BW22"/>
  <c r="JY22"/>
  <c r="GW22"/>
  <c r="DU22"/>
  <c r="AS22"/>
  <c r="KS22"/>
  <c r="HQ22"/>
  <c r="EO22"/>
  <c r="BM22"/>
  <c r="LJ24"/>
  <c r="IU24"/>
  <c r="FS24"/>
  <c r="CQ24"/>
  <c r="O24"/>
  <c r="JO24"/>
  <c r="GM24"/>
  <c r="DK24"/>
  <c r="AI24"/>
  <c r="IK24"/>
  <c r="FI24"/>
  <c r="CG24"/>
  <c r="JE24"/>
  <c r="GC24"/>
  <c r="DA24"/>
  <c r="Y24"/>
  <c r="KI24"/>
  <c r="HG24"/>
  <c r="EE24"/>
  <c r="BC24"/>
  <c r="LC24"/>
  <c r="IA24"/>
  <c r="EY24"/>
  <c r="BW24"/>
  <c r="JY24"/>
  <c r="GW24"/>
  <c r="DU24"/>
  <c r="AS24"/>
  <c r="KS24"/>
  <c r="HQ24"/>
  <c r="EO24"/>
  <c r="BM24"/>
  <c r="LJ26"/>
  <c r="IU26"/>
  <c r="FS26"/>
  <c r="CQ26"/>
  <c r="O26"/>
  <c r="JO26"/>
  <c r="GM26"/>
  <c r="DK26"/>
  <c r="AI26"/>
  <c r="IK26"/>
  <c r="FI26"/>
  <c r="CG26"/>
  <c r="JE26"/>
  <c r="GC26"/>
  <c r="DA26"/>
  <c r="Y26"/>
  <c r="KI26"/>
  <c r="HG26"/>
  <c r="EE26"/>
  <c r="BC26"/>
  <c r="LC26"/>
  <c r="IA26"/>
  <c r="EY26"/>
  <c r="BW26"/>
  <c r="JY26"/>
  <c r="GW26"/>
  <c r="DU26"/>
  <c r="AS26"/>
  <c r="KS26"/>
  <c r="HQ26"/>
  <c r="EO26"/>
  <c r="BM26"/>
  <c r="LJ28"/>
  <c r="IU28"/>
  <c r="FS28"/>
  <c r="CQ28"/>
  <c r="O28"/>
  <c r="JO28"/>
  <c r="GM28"/>
  <c r="DK28"/>
  <c r="AI28"/>
  <c r="IK28"/>
  <c r="FI28"/>
  <c r="CG28"/>
  <c r="JE28"/>
  <c r="GC28"/>
  <c r="DA28"/>
  <c r="Y28"/>
  <c r="KI28"/>
  <c r="HG28"/>
  <c r="EE28"/>
  <c r="BC28"/>
  <c r="LC28"/>
  <c r="IA28"/>
  <c r="EY28"/>
  <c r="BW28"/>
  <c r="JY28"/>
  <c r="GW28"/>
  <c r="DU28"/>
  <c r="AS28"/>
  <c r="KS28"/>
  <c r="HQ28"/>
  <c r="EO28"/>
  <c r="BM28"/>
  <c r="LJ31"/>
  <c r="IU31"/>
  <c r="FS31"/>
  <c r="CQ31"/>
  <c r="O31"/>
  <c r="JO31"/>
  <c r="GM31"/>
  <c r="DK31"/>
  <c r="AI31"/>
  <c r="IK31"/>
  <c r="FI31"/>
  <c r="CG31"/>
  <c r="JE31"/>
  <c r="GC31"/>
  <c r="DA31"/>
  <c r="Y31"/>
  <c r="KI31"/>
  <c r="HG31"/>
  <c r="EE31"/>
  <c r="BC31"/>
  <c r="LC31"/>
  <c r="IA31"/>
  <c r="EY31"/>
  <c r="BW31"/>
  <c r="JY31"/>
  <c r="GW31"/>
  <c r="DU31"/>
  <c r="AS31"/>
  <c r="KS31"/>
  <c r="HQ31"/>
  <c r="EO31"/>
  <c r="BM31"/>
  <c r="LJ35"/>
  <c r="IU35"/>
  <c r="FS35"/>
  <c r="CQ35"/>
  <c r="O35"/>
  <c r="JO35"/>
  <c r="GM35"/>
  <c r="DK35"/>
  <c r="AI35"/>
  <c r="KS35"/>
  <c r="HQ35"/>
  <c r="EO35"/>
  <c r="BM35"/>
  <c r="JY35"/>
  <c r="GW35"/>
  <c r="DU35"/>
  <c r="AS35"/>
  <c r="KI35"/>
  <c r="HG35"/>
  <c r="EE35"/>
  <c r="BC35"/>
  <c r="LC35"/>
  <c r="IA35"/>
  <c r="EY35"/>
  <c r="BW35"/>
  <c r="JE35"/>
  <c r="GC35"/>
  <c r="DA35"/>
  <c r="Y35"/>
  <c r="IK35"/>
  <c r="FI35"/>
  <c r="CG35"/>
  <c r="LJ37"/>
  <c r="IU37"/>
  <c r="FS37"/>
  <c r="CQ37"/>
  <c r="O37"/>
  <c r="JO37"/>
  <c r="GM37"/>
  <c r="DK37"/>
  <c r="AI37"/>
  <c r="JE37"/>
  <c r="GC37"/>
  <c r="DA37"/>
  <c r="Y37"/>
  <c r="JY37"/>
  <c r="FI37"/>
  <c r="CG37"/>
  <c r="KI37"/>
  <c r="HG37"/>
  <c r="EE37"/>
  <c r="BC37"/>
  <c r="LC37"/>
  <c r="IA37"/>
  <c r="EY37"/>
  <c r="BW37"/>
  <c r="KS37"/>
  <c r="HQ37"/>
  <c r="IK37"/>
  <c r="EO37"/>
  <c r="BM37"/>
  <c r="GW37"/>
  <c r="DU37"/>
  <c r="AS37"/>
  <c r="LJ112"/>
  <c r="KI112"/>
  <c r="IU112"/>
  <c r="HG112"/>
  <c r="FS112"/>
  <c r="EE112"/>
  <c r="CQ112"/>
  <c r="BC112"/>
  <c r="O112"/>
  <c r="KS112"/>
  <c r="JY112"/>
  <c r="JE112"/>
  <c r="IK112"/>
  <c r="HQ112"/>
  <c r="GW112"/>
  <c r="GC112"/>
  <c r="FI112"/>
  <c r="EO112"/>
  <c r="DU112"/>
  <c r="DA112"/>
  <c r="CG112"/>
  <c r="BM112"/>
  <c r="AS112"/>
  <c r="Y112"/>
  <c r="LC112"/>
  <c r="JO112"/>
  <c r="IA112"/>
  <c r="GM112"/>
  <c r="EY112"/>
  <c r="DK112"/>
  <c r="BW112"/>
  <c r="AI112"/>
  <c r="LJ116"/>
  <c r="LC116"/>
  <c r="KI116"/>
  <c r="JO116"/>
  <c r="IU116"/>
  <c r="IA116"/>
  <c r="HG116"/>
  <c r="GM116"/>
  <c r="FS116"/>
  <c r="EY116"/>
  <c r="EE116"/>
  <c r="DK116"/>
  <c r="CQ116"/>
  <c r="BW116"/>
  <c r="BC116"/>
  <c r="AI116"/>
  <c r="O116"/>
  <c r="KS116"/>
  <c r="JY116"/>
  <c r="JE116"/>
  <c r="IK116"/>
  <c r="HQ116"/>
  <c r="GW116"/>
  <c r="GC116"/>
  <c r="FI116"/>
  <c r="EO116"/>
  <c r="DU116"/>
  <c r="DA116"/>
  <c r="CG116"/>
  <c r="BM116"/>
  <c r="AS116"/>
  <c r="Y116"/>
  <c r="LJ121"/>
  <c r="KS121"/>
  <c r="JY121"/>
  <c r="JE121"/>
  <c r="IK121"/>
  <c r="HQ121"/>
  <c r="GW121"/>
  <c r="GC121"/>
  <c r="FI121"/>
  <c r="EO121"/>
  <c r="DU121"/>
  <c r="DA121"/>
  <c r="CG121"/>
  <c r="BM121"/>
  <c r="AS121"/>
  <c r="Y121"/>
  <c r="LC121"/>
  <c r="KI121"/>
  <c r="JO121"/>
  <c r="IU121"/>
  <c r="IA121"/>
  <c r="HG121"/>
  <c r="GM121"/>
  <c r="FS121"/>
  <c r="EY121"/>
  <c r="EE121"/>
  <c r="DK121"/>
  <c r="CQ121"/>
  <c r="BW121"/>
  <c r="BC121"/>
  <c r="AI121"/>
  <c r="O121"/>
  <c r="LJ120"/>
  <c r="KI120"/>
  <c r="IU120"/>
  <c r="HG120"/>
  <c r="FS120"/>
  <c r="EE120"/>
  <c r="CQ120"/>
  <c r="BC120"/>
  <c r="KS120"/>
  <c r="JE120"/>
  <c r="HQ120"/>
  <c r="GC120"/>
  <c r="EO120"/>
  <c r="DA120"/>
  <c r="BM120"/>
  <c r="Y120"/>
  <c r="O120"/>
  <c r="LC120"/>
  <c r="JO120"/>
  <c r="IA120"/>
  <c r="GM120"/>
  <c r="EY120"/>
  <c r="DK120"/>
  <c r="BW120"/>
  <c r="AI120"/>
  <c r="JY120"/>
  <c r="IK120"/>
  <c r="GW120"/>
  <c r="FI120"/>
  <c r="DU120"/>
  <c r="CG120"/>
  <c r="AS120"/>
  <c r="AF43"/>
  <c r="AF159" s="1"/>
  <c r="DH43"/>
  <c r="GJ43"/>
  <c r="GJ159" s="1"/>
  <c r="JL43"/>
  <c r="AF45"/>
  <c r="AF161" s="1"/>
  <c r="BT45"/>
  <c r="DH45"/>
  <c r="DH161" s="1"/>
  <c r="EV45"/>
  <c r="GJ45"/>
  <c r="GJ161" s="1"/>
  <c r="HX45"/>
  <c r="HX161" s="1"/>
  <c r="JL45"/>
  <c r="JL161" s="1"/>
  <c r="KZ45"/>
  <c r="AZ47"/>
  <c r="AZ163" s="1"/>
  <c r="CN47"/>
  <c r="EB47"/>
  <c r="EB163" s="1"/>
  <c r="FP47"/>
  <c r="HD47"/>
  <c r="HD163" s="1"/>
  <c r="IR47"/>
  <c r="KF47"/>
  <c r="KF163" s="1"/>
  <c r="O49"/>
  <c r="L49"/>
  <c r="BC49"/>
  <c r="AZ49"/>
  <c r="AZ165" s="1"/>
  <c r="CQ49"/>
  <c r="CN49"/>
  <c r="CN165" s="1"/>
  <c r="EE49"/>
  <c r="EB49"/>
  <c r="FS49"/>
  <c r="FP49"/>
  <c r="HG49"/>
  <c r="HD49"/>
  <c r="HD165" s="1"/>
  <c r="IU49"/>
  <c r="IR49"/>
  <c r="IR165" s="1"/>
  <c r="KI49"/>
  <c r="KF49"/>
  <c r="L52"/>
  <c r="AZ52"/>
  <c r="CN52"/>
  <c r="EB52"/>
  <c r="EB168" s="1"/>
  <c r="V11"/>
  <c r="X10"/>
  <c r="V155"/>
  <c r="AP155"/>
  <c r="DR11"/>
  <c r="DT10"/>
  <c r="LJ17"/>
  <c r="LJ19"/>
  <c r="LI178"/>
  <c r="EY178" s="1"/>
  <c r="LJ33"/>
  <c r="LJ178" s="1"/>
  <c r="AP39"/>
  <c r="DR39"/>
  <c r="GT39"/>
  <c r="JV39"/>
  <c r="AZ43"/>
  <c r="AZ159" s="1"/>
  <c r="EB43"/>
  <c r="EB159" s="1"/>
  <c r="HD43"/>
  <c r="HD159" s="1"/>
  <c r="KF43"/>
  <c r="EL11"/>
  <c r="EN10"/>
  <c r="EL155"/>
  <c r="HN11"/>
  <c r="HP10"/>
  <c r="HN155"/>
  <c r="KP11"/>
  <c r="KR10"/>
  <c r="KP155"/>
  <c r="FF11"/>
  <c r="FH10"/>
  <c r="IH11"/>
  <c r="IJ10"/>
  <c r="BJ39"/>
  <c r="EL39"/>
  <c r="HN39"/>
  <c r="KP39"/>
  <c r="HX52"/>
  <c r="HX168" s="1"/>
  <c r="KZ52"/>
  <c r="BW54"/>
  <c r="BT54"/>
  <c r="EY54"/>
  <c r="EV54"/>
  <c r="IA54"/>
  <c r="HX54"/>
  <c r="LC54"/>
  <c r="KZ54"/>
  <c r="BT56"/>
  <c r="BT172" s="1"/>
  <c r="EV56"/>
  <c r="EV172" s="1"/>
  <c r="HX56"/>
  <c r="KZ56"/>
  <c r="BW58"/>
  <c r="BT58"/>
  <c r="EY58"/>
  <c r="EV58"/>
  <c r="IA58"/>
  <c r="HX58"/>
  <c r="HX174" s="1"/>
  <c r="L65"/>
  <c r="L76"/>
  <c r="L85"/>
  <c r="H69"/>
  <c r="I71"/>
  <c r="K71" s="1"/>
  <c r="V73"/>
  <c r="BJ73"/>
  <c r="CX73"/>
  <c r="EL73"/>
  <c r="FZ73"/>
  <c r="HN73"/>
  <c r="JB73"/>
  <c r="V100"/>
  <c r="BJ100"/>
  <c r="CX100"/>
  <c r="EL100"/>
  <c r="FZ100"/>
  <c r="HN100"/>
  <c r="JB100"/>
  <c r="KP100"/>
  <c r="V109"/>
  <c r="BJ109"/>
  <c r="CX109"/>
  <c r="EL109"/>
  <c r="FZ109"/>
  <c r="FZ167" s="1"/>
  <c r="HN109"/>
  <c r="L45"/>
  <c r="H40"/>
  <c r="I42"/>
  <c r="K42" s="1"/>
  <c r="L51"/>
  <c r="L55"/>
  <c r="L60"/>
  <c r="L64"/>
  <c r="L39"/>
  <c r="K155"/>
  <c r="CN39"/>
  <c r="CM155"/>
  <c r="FP39"/>
  <c r="FO155"/>
  <c r="IR39"/>
  <c r="IQ155"/>
  <c r="KF39"/>
  <c r="KE155"/>
  <c r="AR97"/>
  <c r="CF97"/>
  <c r="GB97"/>
  <c r="AF97"/>
  <c r="DH97"/>
  <c r="GJ97"/>
  <c r="JL97"/>
  <c r="HD52"/>
  <c r="KF52"/>
  <c r="KF168" s="1"/>
  <c r="BC54"/>
  <c r="AZ54"/>
  <c r="EE54"/>
  <c r="EB54"/>
  <c r="HG54"/>
  <c r="HD54"/>
  <c r="KI54"/>
  <c r="KF54"/>
  <c r="KF170" s="1"/>
  <c r="CN56"/>
  <c r="FP56"/>
  <c r="IR56"/>
  <c r="O58"/>
  <c r="L58"/>
  <c r="L174" s="1"/>
  <c r="CQ58"/>
  <c r="CN58"/>
  <c r="CN174" s="1"/>
  <c r="FS58"/>
  <c r="FP58"/>
  <c r="FP174" s="1"/>
  <c r="IU58"/>
  <c r="IR58"/>
  <c r="IR174" s="1"/>
  <c r="LC58"/>
  <c r="KZ58"/>
  <c r="AF61"/>
  <c r="BT61"/>
  <c r="DH61"/>
  <c r="DH177" s="1"/>
  <c r="EV61"/>
  <c r="EV177" s="1"/>
  <c r="GJ61"/>
  <c r="GJ177" s="1"/>
  <c r="HX61"/>
  <c r="HX177" s="1"/>
  <c r="JL61"/>
  <c r="KZ61"/>
  <c r="AI63"/>
  <c r="AF63"/>
  <c r="AF179" s="1"/>
  <c r="BW63"/>
  <c r="BT63"/>
  <c r="BT179" s="1"/>
  <c r="DK63"/>
  <c r="DH63"/>
  <c r="EY63"/>
  <c r="EV63"/>
  <c r="GM63"/>
  <c r="GJ63"/>
  <c r="GJ179" s="1"/>
  <c r="IA63"/>
  <c r="HX63"/>
  <c r="HX179" s="1"/>
  <c r="JO63"/>
  <c r="JL63"/>
  <c r="LC63"/>
  <c r="KZ63"/>
  <c r="KZ179" s="1"/>
  <c r="AZ65"/>
  <c r="CN65"/>
  <c r="CN181" s="1"/>
  <c r="EB65"/>
  <c r="FP65"/>
  <c r="FP181" s="1"/>
  <c r="HD65"/>
  <c r="IR65"/>
  <c r="IR181" s="1"/>
  <c r="KF65"/>
  <c r="O67"/>
  <c r="L67"/>
  <c r="BC67"/>
  <c r="AZ67"/>
  <c r="CQ67"/>
  <c r="CN67"/>
  <c r="EE67"/>
  <c r="EB67"/>
  <c r="FS67"/>
  <c r="FP67"/>
  <c r="HG67"/>
  <c r="HD67"/>
  <c r="HD183" s="1"/>
  <c r="IU67"/>
  <c r="IR67"/>
  <c r="IR183" s="1"/>
  <c r="KI67"/>
  <c r="KF67"/>
  <c r="KF183" s="1"/>
  <c r="V76"/>
  <c r="V163" s="1"/>
  <c r="BJ76"/>
  <c r="CX76"/>
  <c r="EL76"/>
  <c r="FZ76"/>
  <c r="FZ163" s="1"/>
  <c r="HN76"/>
  <c r="JB76"/>
  <c r="KP76"/>
  <c r="AP81"/>
  <c r="AP168" s="1"/>
  <c r="CD81"/>
  <c r="DR81"/>
  <c r="DR168" s="1"/>
  <c r="FF81"/>
  <c r="GT81"/>
  <c r="GT168" s="1"/>
  <c r="IH81"/>
  <c r="JV81"/>
  <c r="JV168" s="1"/>
  <c r="V85"/>
  <c r="BJ85"/>
  <c r="BJ172" s="1"/>
  <c r="CX85"/>
  <c r="EL85"/>
  <c r="EL172" s="1"/>
  <c r="FZ85"/>
  <c r="HN85"/>
  <c r="JB85"/>
  <c r="KP85"/>
  <c r="KP172" s="1"/>
  <c r="CD71"/>
  <c r="FF71"/>
  <c r="IH71"/>
  <c r="AP100"/>
  <c r="DR100"/>
  <c r="GT100"/>
  <c r="JV100"/>
  <c r="AP102"/>
  <c r="CD102"/>
  <c r="DR102"/>
  <c r="FF102"/>
  <c r="GT102"/>
  <c r="IH102"/>
  <c r="JV102"/>
  <c r="V104"/>
  <c r="BJ104"/>
  <c r="BJ162" s="1"/>
  <c r="CX104"/>
  <c r="CX162" s="1"/>
  <c r="EL104"/>
  <c r="EL162" s="1"/>
  <c r="FZ104"/>
  <c r="HN104"/>
  <c r="HN162" s="1"/>
  <c r="JB104"/>
  <c r="KP104"/>
  <c r="KP162" s="1"/>
  <c r="AP106"/>
  <c r="CD106"/>
  <c r="DR106"/>
  <c r="DR164" s="1"/>
  <c r="FF106"/>
  <c r="GT106"/>
  <c r="IH106"/>
  <c r="JV106"/>
  <c r="L82"/>
  <c r="L86"/>
  <c r="L95"/>
  <c r="BT39"/>
  <c r="BS155"/>
  <c r="EV39"/>
  <c r="EU155"/>
  <c r="HX39"/>
  <c r="HW155"/>
  <c r="DT97"/>
  <c r="HP97"/>
  <c r="L97"/>
  <c r="L103"/>
  <c r="L105"/>
  <c r="AZ97"/>
  <c r="CN97"/>
  <c r="EB97"/>
  <c r="FP97"/>
  <c r="HD97"/>
  <c r="IR97"/>
  <c r="KF97"/>
  <c r="GV97"/>
  <c r="EB113"/>
  <c r="EB171" s="1"/>
  <c r="EN97"/>
  <c r="JD97"/>
  <c r="KR97"/>
  <c r="L147"/>
  <c r="L143"/>
  <c r="L129"/>
  <c r="CN183"/>
  <c r="BM14"/>
  <c r="EO14"/>
  <c r="HQ14"/>
  <c r="KS14"/>
  <c r="V162"/>
  <c r="BM17"/>
  <c r="EO17"/>
  <c r="FZ162"/>
  <c r="HQ17"/>
  <c r="JB162"/>
  <c r="KS17"/>
  <c r="CX163"/>
  <c r="JB163"/>
  <c r="BM19"/>
  <c r="EO19"/>
  <c r="HQ19"/>
  <c r="KS19"/>
  <c r="BM20"/>
  <c r="EO20"/>
  <c r="HQ20"/>
  <c r="KS20"/>
  <c r="CX167"/>
  <c r="BM23"/>
  <c r="EO23"/>
  <c r="HQ23"/>
  <c r="KS23"/>
  <c r="BM25"/>
  <c r="EO25"/>
  <c r="HQ25"/>
  <c r="KS25"/>
  <c r="V172"/>
  <c r="CX172"/>
  <c r="FZ172"/>
  <c r="JB172"/>
  <c r="BM29"/>
  <c r="EO29"/>
  <c r="HQ29"/>
  <c r="KS29"/>
  <c r="BM32"/>
  <c r="EO32"/>
  <c r="HQ32"/>
  <c r="KS32"/>
  <c r="BM33"/>
  <c r="EO33"/>
  <c r="HQ33"/>
  <c r="KS33"/>
  <c r="BM34"/>
  <c r="EO34"/>
  <c r="AI38"/>
  <c r="GM38"/>
  <c r="CN11"/>
  <c r="IR11"/>
  <c r="DH11"/>
  <c r="JL11"/>
  <c r="BC38"/>
  <c r="EB183"/>
  <c r="HG38"/>
  <c r="GS155"/>
  <c r="JU155"/>
  <c r="AP159"/>
  <c r="CG14"/>
  <c r="DR159"/>
  <c r="FI14"/>
  <c r="GT159"/>
  <c r="IK14"/>
  <c r="JV159"/>
  <c r="AP161"/>
  <c r="DR161"/>
  <c r="GT161"/>
  <c r="JV161"/>
  <c r="AS17"/>
  <c r="DU17"/>
  <c r="GW17"/>
  <c r="JY17"/>
  <c r="AS19"/>
  <c r="CD164"/>
  <c r="DU19"/>
  <c r="FF164"/>
  <c r="GW19"/>
  <c r="IH164"/>
  <c r="JY19"/>
  <c r="AP165"/>
  <c r="CG20"/>
  <c r="DR165"/>
  <c r="FI20"/>
  <c r="GT165"/>
  <c r="IK20"/>
  <c r="JV165"/>
  <c r="CG23"/>
  <c r="FI23"/>
  <c r="IK23"/>
  <c r="CG25"/>
  <c r="FI25"/>
  <c r="IK25"/>
  <c r="CG29"/>
  <c r="FI29"/>
  <c r="IK29"/>
  <c r="CG32"/>
  <c r="FI32"/>
  <c r="IK32"/>
  <c r="AS33"/>
  <c r="DU33"/>
  <c r="GW33"/>
  <c r="JY33"/>
  <c r="CG34"/>
  <c r="FI34"/>
  <c r="IK34"/>
  <c r="EY38"/>
  <c r="LC38"/>
  <c r="GC34"/>
  <c r="JE34"/>
  <c r="Y38"/>
  <c r="DA38"/>
  <c r="GC38"/>
  <c r="JE38"/>
  <c r="KZ158"/>
  <c r="O14"/>
  <c r="CQ14"/>
  <c r="FS14"/>
  <c r="IU14"/>
  <c r="KF159"/>
  <c r="BT160"/>
  <c r="EV160"/>
  <c r="HX160"/>
  <c r="K161"/>
  <c r="AI17"/>
  <c r="BT162"/>
  <c r="DK17"/>
  <c r="EV162"/>
  <c r="GM17"/>
  <c r="HX162"/>
  <c r="JO17"/>
  <c r="KZ162"/>
  <c r="CM163"/>
  <c r="FO163"/>
  <c r="IQ163"/>
  <c r="AI19"/>
  <c r="DK19"/>
  <c r="GM19"/>
  <c r="JO19"/>
  <c r="HN180"/>
  <c r="KP180"/>
  <c r="AS54"/>
  <c r="CG54"/>
  <c r="DU54"/>
  <c r="FI54"/>
  <c r="GW54"/>
  <c r="IK54"/>
  <c r="JY54"/>
  <c r="AS58"/>
  <c r="CG58"/>
  <c r="DU58"/>
  <c r="FI58"/>
  <c r="GW58"/>
  <c r="IK58"/>
  <c r="JY58"/>
  <c r="KS58"/>
  <c r="Y63"/>
  <c r="AS63"/>
  <c r="BM63"/>
  <c r="CG63"/>
  <c r="DA63"/>
  <c r="DU63"/>
  <c r="EO63"/>
  <c r="FI63"/>
  <c r="GC63"/>
  <c r="GW63"/>
  <c r="HQ63"/>
  <c r="IK63"/>
  <c r="JE63"/>
  <c r="JY63"/>
  <c r="KS63"/>
  <c r="Y67"/>
  <c r="AS67"/>
  <c r="BM67"/>
  <c r="CG67"/>
  <c r="DA67"/>
  <c r="DU67"/>
  <c r="EO67"/>
  <c r="FI67"/>
  <c r="GC67"/>
  <c r="GW67"/>
  <c r="HQ67"/>
  <c r="IK67"/>
  <c r="JE67"/>
  <c r="JY67"/>
  <c r="KS67"/>
  <c r="AP183"/>
  <c r="CG38"/>
  <c r="DR183"/>
  <c r="FI38"/>
  <c r="GT183"/>
  <c r="JV183"/>
  <c r="LI81"/>
  <c r="Y81" s="1"/>
  <c r="LE73"/>
  <c r="LF73" s="1"/>
  <c r="LG73" s="1"/>
  <c r="LI73" s="1"/>
  <c r="LE78"/>
  <c r="LF78" s="1"/>
  <c r="LE83"/>
  <c r="LF83" s="1"/>
  <c r="LE87"/>
  <c r="LF87" s="1"/>
  <c r="O75"/>
  <c r="AI75"/>
  <c r="BC75"/>
  <c r="BW75"/>
  <c r="CQ75"/>
  <c r="DK75"/>
  <c r="EE75"/>
  <c r="EY75"/>
  <c r="FS75"/>
  <c r="GM75"/>
  <c r="HG75"/>
  <c r="IA75"/>
  <c r="IU75"/>
  <c r="JO75"/>
  <c r="KI75"/>
  <c r="LC75"/>
  <c r="Y101"/>
  <c r="AS107"/>
  <c r="BM101"/>
  <c r="CG107"/>
  <c r="DA101"/>
  <c r="DU107"/>
  <c r="EO101"/>
  <c r="FI107"/>
  <c r="GC101"/>
  <c r="GW107"/>
  <c r="HQ101"/>
  <c r="IK101"/>
  <c r="JE101"/>
  <c r="JY101"/>
  <c r="KS101"/>
  <c r="LC19"/>
  <c r="L165"/>
  <c r="BC20"/>
  <c r="AY165"/>
  <c r="EE20"/>
  <c r="EA165"/>
  <c r="FP165"/>
  <c r="HG20"/>
  <c r="HC165"/>
  <c r="KI20"/>
  <c r="KE165"/>
  <c r="AF167"/>
  <c r="GJ167"/>
  <c r="L168"/>
  <c r="BC23"/>
  <c r="AY168"/>
  <c r="CN168"/>
  <c r="EE23"/>
  <c r="EA168"/>
  <c r="HG23"/>
  <c r="HC168"/>
  <c r="KI23"/>
  <c r="KE168"/>
  <c r="AF169"/>
  <c r="DH169"/>
  <c r="GJ169"/>
  <c r="JL169"/>
  <c r="BC25"/>
  <c r="AY170"/>
  <c r="EE25"/>
  <c r="EA170"/>
  <c r="HG25"/>
  <c r="HC170"/>
  <c r="KI25"/>
  <c r="KE170"/>
  <c r="AF171"/>
  <c r="DH171"/>
  <c r="GJ171"/>
  <c r="CN172"/>
  <c r="FP172"/>
  <c r="IR172"/>
  <c r="AF173"/>
  <c r="DH173"/>
  <c r="GJ173"/>
  <c r="JL173"/>
  <c r="BC29"/>
  <c r="EE29"/>
  <c r="HG29"/>
  <c r="KI29"/>
  <c r="AF176"/>
  <c r="DH176"/>
  <c r="BC32"/>
  <c r="EE32"/>
  <c r="HG32"/>
  <c r="KI32"/>
  <c r="AF178"/>
  <c r="BW33"/>
  <c r="DH178"/>
  <c r="EY33"/>
  <c r="GJ178"/>
  <c r="IA33"/>
  <c r="JL178"/>
  <c r="LC33"/>
  <c r="BC34"/>
  <c r="EE34"/>
  <c r="HG34"/>
  <c r="KI34"/>
  <c r="AF180"/>
  <c r="DH180"/>
  <c r="GJ180"/>
  <c r="JL180"/>
  <c r="AY181"/>
  <c r="EA181"/>
  <c r="HC181"/>
  <c r="KE181"/>
  <c r="AF182"/>
  <c r="DH182"/>
  <c r="GJ182"/>
  <c r="JL182"/>
  <c r="LE100"/>
  <c r="LF100" s="1"/>
  <c r="LE90"/>
  <c r="LF90" s="1"/>
  <c r="AI101"/>
  <c r="BW101"/>
  <c r="DK101"/>
  <c r="EY101"/>
  <c r="GM101"/>
  <c r="IA101"/>
  <c r="JO101"/>
  <c r="LC101"/>
  <c r="O107"/>
  <c r="BC107"/>
  <c r="CQ107"/>
  <c r="EE107"/>
  <c r="FS107"/>
  <c r="HG107"/>
  <c r="IU107"/>
  <c r="KI107"/>
  <c r="O91"/>
  <c r="AI91"/>
  <c r="BC91"/>
  <c r="BW91"/>
  <c r="CQ91"/>
  <c r="DK91"/>
  <c r="EE91"/>
  <c r="EY91"/>
  <c r="FS91"/>
  <c r="GM91"/>
  <c r="HG91"/>
  <c r="IA91"/>
  <c r="IU91"/>
  <c r="JO91"/>
  <c r="KI91"/>
  <c r="LC91"/>
  <c r="Y107"/>
  <c r="AS101"/>
  <c r="BM107"/>
  <c r="CG101"/>
  <c r="DA107"/>
  <c r="DU101"/>
  <c r="EO107"/>
  <c r="FI101"/>
  <c r="GC107"/>
  <c r="GW101"/>
  <c r="HQ107"/>
  <c r="IK107"/>
  <c r="JE107"/>
  <c r="JY107"/>
  <c r="KS107"/>
  <c r="FP158"/>
  <c r="BW14"/>
  <c r="DH159"/>
  <c r="EY14"/>
  <c r="IA14"/>
  <c r="JL159"/>
  <c r="CN160"/>
  <c r="FP160"/>
  <c r="IR160"/>
  <c r="BS161"/>
  <c r="EU161"/>
  <c r="HW161"/>
  <c r="KY161"/>
  <c r="L162"/>
  <c r="BC17"/>
  <c r="CN162"/>
  <c r="EE17"/>
  <c r="FP162"/>
  <c r="HG17"/>
  <c r="IR162"/>
  <c r="KI17"/>
  <c r="L164"/>
  <c r="BC19"/>
  <c r="CN164"/>
  <c r="EE19"/>
  <c r="FP164"/>
  <c r="HG19"/>
  <c r="IR164"/>
  <c r="KI19"/>
  <c r="BW20"/>
  <c r="EY20"/>
  <c r="IA20"/>
  <c r="CN167"/>
  <c r="IR167"/>
  <c r="BW23"/>
  <c r="EY23"/>
  <c r="IA23"/>
  <c r="HW168"/>
  <c r="KY168"/>
  <c r="CN169"/>
  <c r="FP169"/>
  <c r="IR169"/>
  <c r="BW25"/>
  <c r="BS170"/>
  <c r="EY25"/>
  <c r="EU170"/>
  <c r="IA25"/>
  <c r="HW170"/>
  <c r="KY170"/>
  <c r="CN171"/>
  <c r="EA171"/>
  <c r="FP171"/>
  <c r="IR171"/>
  <c r="BS172"/>
  <c r="EU172"/>
  <c r="HW172"/>
  <c r="KY172"/>
  <c r="CN173"/>
  <c r="FP173"/>
  <c r="IR173"/>
  <c r="BW29"/>
  <c r="BS174"/>
  <c r="EY29"/>
  <c r="EU174"/>
  <c r="IA29"/>
  <c r="HW174"/>
  <c r="KY174"/>
  <c r="CN176"/>
  <c r="AF177"/>
  <c r="BW32"/>
  <c r="BS177"/>
  <c r="EY32"/>
  <c r="EU177"/>
  <c r="IA32"/>
  <c r="HW177"/>
  <c r="JL177"/>
  <c r="KY177"/>
  <c r="L178"/>
  <c r="BC33"/>
  <c r="CN178"/>
  <c r="EE33"/>
  <c r="FP178"/>
  <c r="HG33"/>
  <c r="IR178"/>
  <c r="KI33"/>
  <c r="BW34"/>
  <c r="BS179"/>
  <c r="DH179"/>
  <c r="EY34"/>
  <c r="EU179"/>
  <c r="IA34"/>
  <c r="HW179"/>
  <c r="JL179"/>
  <c r="KY179"/>
  <c r="CN180"/>
  <c r="FP180"/>
  <c r="IR180"/>
  <c r="CN182"/>
  <c r="FP182"/>
  <c r="IR182"/>
  <c r="LI106"/>
  <c r="Y106" s="1"/>
  <c r="LI92"/>
  <c r="LI96"/>
  <c r="LI110"/>
  <c r="KS133"/>
  <c r="KI133"/>
  <c r="AI130"/>
  <c r="BW130"/>
  <c r="DK130"/>
  <c r="EY130"/>
  <c r="GM130"/>
  <c r="IA130"/>
  <c r="JO130"/>
  <c r="LC130"/>
  <c r="Y135"/>
  <c r="BM135"/>
  <c r="DA135"/>
  <c r="EO135"/>
  <c r="GC135"/>
  <c r="GW135"/>
  <c r="HQ135"/>
  <c r="IK135"/>
  <c r="JE135"/>
  <c r="JY135"/>
  <c r="KS135"/>
  <c r="LE134"/>
  <c r="LF134" s="1"/>
  <c r="LG134" s="1"/>
  <c r="LI134" s="1"/>
  <c r="O135"/>
  <c r="Y145"/>
  <c r="BM145"/>
  <c r="DA145"/>
  <c r="EO145"/>
  <c r="GC145"/>
  <c r="HQ145"/>
  <c r="JE145"/>
  <c r="KS145"/>
  <c r="AS148"/>
  <c r="CG148"/>
  <c r="AI145"/>
  <c r="BW145"/>
  <c r="DK145"/>
  <c r="EY145"/>
  <c r="GM145"/>
  <c r="IA145"/>
  <c r="JO145"/>
  <c r="LC145"/>
  <c r="BC148"/>
  <c r="CQ148"/>
  <c r="AI149"/>
  <c r="BW149"/>
  <c r="DK149"/>
  <c r="EY149"/>
  <c r="GM149"/>
  <c r="IA149"/>
  <c r="JO149"/>
  <c r="LC149"/>
  <c r="O145"/>
  <c r="O148"/>
  <c r="LI125"/>
  <c r="Y139"/>
  <c r="AS139"/>
  <c r="BM139"/>
  <c r="CG139"/>
  <c r="DA139"/>
  <c r="DU139"/>
  <c r="EO139"/>
  <c r="FI139"/>
  <c r="GC139"/>
  <c r="GW139"/>
  <c r="HQ139"/>
  <c r="IK139"/>
  <c r="JE139"/>
  <c r="JY139"/>
  <c r="KS139"/>
  <c r="FI141"/>
  <c r="GC141"/>
  <c r="GW141"/>
  <c r="HQ141"/>
  <c r="IK141"/>
  <c r="JE141"/>
  <c r="JY141"/>
  <c r="KS141"/>
  <c r="LI136"/>
  <c r="DA148"/>
  <c r="DK148"/>
  <c r="DU148"/>
  <c r="EE148"/>
  <c r="EO148"/>
  <c r="EY148"/>
  <c r="FI148"/>
  <c r="FS148"/>
  <c r="GC148"/>
  <c r="GM148"/>
  <c r="GW148"/>
  <c r="HG148"/>
  <c r="HQ148"/>
  <c r="IA148"/>
  <c r="IK148"/>
  <c r="IU148"/>
  <c r="JE148"/>
  <c r="JO148"/>
  <c r="JY148"/>
  <c r="KI148"/>
  <c r="KS148"/>
  <c r="LC148"/>
  <c r="LI150"/>
  <c r="AS133"/>
  <c r="CG133"/>
  <c r="DU133"/>
  <c r="FI133"/>
  <c r="GW133"/>
  <c r="IK133"/>
  <c r="JY133"/>
  <c r="Y133"/>
  <c r="BM133"/>
  <c r="DA133"/>
  <c r="EO133"/>
  <c r="GC133"/>
  <c r="HQ133"/>
  <c r="JE133"/>
  <c r="O141"/>
  <c r="AI141"/>
  <c r="BC141"/>
  <c r="BW141"/>
  <c r="CQ141"/>
  <c r="DK141"/>
  <c r="EE141"/>
  <c r="BW43"/>
  <c r="BT43"/>
  <c r="BT159" s="1"/>
  <c r="EY43"/>
  <c r="EV43"/>
  <c r="IA43"/>
  <c r="HX43"/>
  <c r="LC43"/>
  <c r="KZ43"/>
  <c r="AZ45"/>
  <c r="AZ161" s="1"/>
  <c r="CN45"/>
  <c r="EB45"/>
  <c r="EB161" s="1"/>
  <c r="FP45"/>
  <c r="HD45"/>
  <c r="HD161" s="1"/>
  <c r="IR45"/>
  <c r="KF45"/>
  <c r="KF161" s="1"/>
  <c r="AF47"/>
  <c r="AF163" s="1"/>
  <c r="BT47"/>
  <c r="BT163" s="1"/>
  <c r="DH47"/>
  <c r="DH163" s="1"/>
  <c r="EV47"/>
  <c r="EV163" s="1"/>
  <c r="GJ47"/>
  <c r="GJ163" s="1"/>
  <c r="HX47"/>
  <c r="HX163" s="1"/>
  <c r="JL47"/>
  <c r="JL163" s="1"/>
  <c r="KZ47"/>
  <c r="KZ163" s="1"/>
  <c r="AI49"/>
  <c r="AF49"/>
  <c r="AF165" s="1"/>
  <c r="BW49"/>
  <c r="BT49"/>
  <c r="DK49"/>
  <c r="DH49"/>
  <c r="DH165" s="1"/>
  <c r="EY49"/>
  <c r="EV49"/>
  <c r="EV165" s="1"/>
  <c r="GM49"/>
  <c r="GJ49"/>
  <c r="GJ165" s="1"/>
  <c r="IA49"/>
  <c r="HX49"/>
  <c r="HX165" s="1"/>
  <c r="JO49"/>
  <c r="JL49"/>
  <c r="JL165" s="1"/>
  <c r="LC49"/>
  <c r="KZ49"/>
  <c r="AF52"/>
  <c r="AF168" s="1"/>
  <c r="BT52"/>
  <c r="BT168" s="1"/>
  <c r="DH52"/>
  <c r="DH168" s="1"/>
  <c r="EV52"/>
  <c r="CX11"/>
  <c r="CZ10"/>
  <c r="CX155"/>
  <c r="AP11"/>
  <c r="AR10"/>
  <c r="DR155"/>
  <c r="LJ14"/>
  <c r="LJ20"/>
  <c r="LJ23"/>
  <c r="LJ25"/>
  <c r="LJ29"/>
  <c r="LJ32"/>
  <c r="LJ34"/>
  <c r="LJ38"/>
  <c r="CD39"/>
  <c r="FF39"/>
  <c r="IH39"/>
  <c r="L43"/>
  <c r="CN43"/>
  <c r="CN159" s="1"/>
  <c r="FP43"/>
  <c r="FP159" s="1"/>
  <c r="IR43"/>
  <c r="BJ11"/>
  <c r="BL10"/>
  <c r="BJ155"/>
  <c r="FZ11"/>
  <c r="GB10"/>
  <c r="FZ155"/>
  <c r="JB11"/>
  <c r="JD10"/>
  <c r="JB155"/>
  <c r="CD11"/>
  <c r="CF10"/>
  <c r="GT11"/>
  <c r="GV10"/>
  <c r="JV11"/>
  <c r="JX10"/>
  <c r="LL10"/>
  <c r="V39"/>
  <c r="CX39"/>
  <c r="FZ39"/>
  <c r="JB39"/>
  <c r="GJ52"/>
  <c r="GJ168" s="1"/>
  <c r="JL52"/>
  <c r="JL168" s="1"/>
  <c r="AI54"/>
  <c r="AF54"/>
  <c r="AF170" s="1"/>
  <c r="DK54"/>
  <c r="DH54"/>
  <c r="DH170" s="1"/>
  <c r="GM54"/>
  <c r="GJ54"/>
  <c r="GJ170" s="1"/>
  <c r="JO54"/>
  <c r="JL54"/>
  <c r="JL170" s="1"/>
  <c r="AF56"/>
  <c r="AF172" s="1"/>
  <c r="DH56"/>
  <c r="DH172" s="1"/>
  <c r="GJ56"/>
  <c r="GJ172" s="1"/>
  <c r="JL56"/>
  <c r="JL172" s="1"/>
  <c r="AI58"/>
  <c r="AF58"/>
  <c r="AF174" s="1"/>
  <c r="DK58"/>
  <c r="DH58"/>
  <c r="DH174" s="1"/>
  <c r="GM58"/>
  <c r="GJ58"/>
  <c r="GJ174" s="1"/>
  <c r="JO58"/>
  <c r="JL58"/>
  <c r="JL174" s="1"/>
  <c r="V71"/>
  <c r="BJ71"/>
  <c r="CX71"/>
  <c r="EL71"/>
  <c r="FZ71"/>
  <c r="HN71"/>
  <c r="JB71"/>
  <c r="KP71"/>
  <c r="AS73"/>
  <c r="AP73"/>
  <c r="CG73"/>
  <c r="CD73"/>
  <c r="CD160" s="1"/>
  <c r="DU73"/>
  <c r="DR73"/>
  <c r="FI73"/>
  <c r="FF73"/>
  <c r="GW73"/>
  <c r="GT73"/>
  <c r="IK73"/>
  <c r="IH73"/>
  <c r="JY73"/>
  <c r="JV73"/>
  <c r="H98"/>
  <c r="I100"/>
  <c r="K100" s="1"/>
  <c r="L102"/>
  <c r="AP109"/>
  <c r="CD109"/>
  <c r="CD167" s="1"/>
  <c r="DR109"/>
  <c r="FF109"/>
  <c r="FF167" s="1"/>
  <c r="GT109"/>
  <c r="AR68"/>
  <c r="BL68"/>
  <c r="DT68"/>
  <c r="EN68"/>
  <c r="GB68"/>
  <c r="GV68"/>
  <c r="HP68"/>
  <c r="JD68"/>
  <c r="JX68"/>
  <c r="KR68"/>
  <c r="AF68"/>
  <c r="BT68"/>
  <c r="DH68"/>
  <c r="EV68"/>
  <c r="GJ68"/>
  <c r="HX68"/>
  <c r="JL68"/>
  <c r="KZ68"/>
  <c r="L56"/>
  <c r="L47"/>
  <c r="L44"/>
  <c r="L160" s="1"/>
  <c r="L53"/>
  <c r="L57"/>
  <c r="L66"/>
  <c r="AZ39"/>
  <c r="AY155"/>
  <c r="EB39"/>
  <c r="EA155"/>
  <c r="HD39"/>
  <c r="HC155"/>
  <c r="LG68"/>
  <c r="LI68" s="1"/>
  <c r="AI68" s="1"/>
  <c r="LE72"/>
  <c r="LF72" s="1"/>
  <c r="LE77"/>
  <c r="LF77" s="1"/>
  <c r="LE82"/>
  <c r="LF82" s="1"/>
  <c r="LG82" s="1"/>
  <c r="LI82" s="1"/>
  <c r="LE86"/>
  <c r="LF86" s="1"/>
  <c r="LG86" s="1"/>
  <c r="LI86" s="1"/>
  <c r="O86" s="1"/>
  <c r="LE93"/>
  <c r="LF93" s="1"/>
  <c r="LG93" s="1"/>
  <c r="LI93" s="1"/>
  <c r="O93" s="1"/>
  <c r="LE80"/>
  <c r="LF80" s="1"/>
  <c r="LG80" s="1"/>
  <c r="LI80" s="1"/>
  <c r="O80" s="1"/>
  <c r="LE84"/>
  <c r="LF84" s="1"/>
  <c r="LG84" s="1"/>
  <c r="LI84" s="1"/>
  <c r="O84" s="1"/>
  <c r="LE89"/>
  <c r="LF89" s="1"/>
  <c r="LG89" s="1"/>
  <c r="LI89" s="1"/>
  <c r="O89" s="1"/>
  <c r="LE75"/>
  <c r="LF75" s="1"/>
  <c r="LE91"/>
  <c r="LF91" s="1"/>
  <c r="LE95"/>
  <c r="LF95" s="1"/>
  <c r="LG95" s="1"/>
  <c r="LI95" s="1"/>
  <c r="BT97"/>
  <c r="EV97"/>
  <c r="HX97"/>
  <c r="KZ97"/>
  <c r="FP52"/>
  <c r="FP168" s="1"/>
  <c r="IR52"/>
  <c r="IR168" s="1"/>
  <c r="O54"/>
  <c r="L54"/>
  <c r="L170" s="1"/>
  <c r="CQ54"/>
  <c r="CN54"/>
  <c r="CN170" s="1"/>
  <c r="FS54"/>
  <c r="FP54"/>
  <c r="FP170" s="1"/>
  <c r="IU54"/>
  <c r="IR54"/>
  <c r="IR170" s="1"/>
  <c r="AZ56"/>
  <c r="AZ172" s="1"/>
  <c r="EB56"/>
  <c r="HD56"/>
  <c r="HD172" s="1"/>
  <c r="KF56"/>
  <c r="BC58"/>
  <c r="AZ58"/>
  <c r="EE58"/>
  <c r="EB58"/>
  <c r="HG58"/>
  <c r="HD58"/>
  <c r="KI58"/>
  <c r="KF58"/>
  <c r="O61"/>
  <c r="L61"/>
  <c r="L177" s="1"/>
  <c r="BC61"/>
  <c r="AZ61"/>
  <c r="CQ61"/>
  <c r="CN61"/>
  <c r="CN177" s="1"/>
  <c r="EE61"/>
  <c r="EB61"/>
  <c r="FS61"/>
  <c r="FP61"/>
  <c r="FP177" s="1"/>
  <c r="HG61"/>
  <c r="HD61"/>
  <c r="IU61"/>
  <c r="IR61"/>
  <c r="IR177" s="1"/>
  <c r="KI61"/>
  <c r="KF61"/>
  <c r="O63"/>
  <c r="L63"/>
  <c r="L179" s="1"/>
  <c r="BC63"/>
  <c r="AZ63"/>
  <c r="CQ63"/>
  <c r="CN63"/>
  <c r="CN179" s="1"/>
  <c r="EE63"/>
  <c r="EB63"/>
  <c r="FS63"/>
  <c r="FP63"/>
  <c r="FP179" s="1"/>
  <c r="HG63"/>
  <c r="HD63"/>
  <c r="IU63"/>
  <c r="IR63"/>
  <c r="IR179" s="1"/>
  <c r="KI63"/>
  <c r="KF63"/>
  <c r="AF65"/>
  <c r="AF181" s="1"/>
  <c r="BT65"/>
  <c r="DH65"/>
  <c r="DH181" s="1"/>
  <c r="EV65"/>
  <c r="GJ65"/>
  <c r="GJ181" s="1"/>
  <c r="HX65"/>
  <c r="JL65"/>
  <c r="JL181" s="1"/>
  <c r="KZ65"/>
  <c r="AI67"/>
  <c r="AF67"/>
  <c r="BW67"/>
  <c r="BT67"/>
  <c r="BT183" s="1"/>
  <c r="DK67"/>
  <c r="DH67"/>
  <c r="DH183" s="1"/>
  <c r="EY67"/>
  <c r="EV67"/>
  <c r="GM67"/>
  <c r="GJ67"/>
  <c r="IA67"/>
  <c r="HX67"/>
  <c r="HX183" s="1"/>
  <c r="JO67"/>
  <c r="JL67"/>
  <c r="JL183" s="1"/>
  <c r="LC67"/>
  <c r="KZ67"/>
  <c r="AP76"/>
  <c r="AP163" s="1"/>
  <c r="CD76"/>
  <c r="DR76"/>
  <c r="DR163" s="1"/>
  <c r="FF76"/>
  <c r="GT76"/>
  <c r="GT163" s="1"/>
  <c r="IH76"/>
  <c r="IH163" s="1"/>
  <c r="JV76"/>
  <c r="JV163" s="1"/>
  <c r="V81"/>
  <c r="V168" s="1"/>
  <c r="BJ81"/>
  <c r="BJ69" s="1"/>
  <c r="CX81"/>
  <c r="CX168" s="1"/>
  <c r="EL81"/>
  <c r="EL168" s="1"/>
  <c r="FZ81"/>
  <c r="FZ168" s="1"/>
  <c r="HN81"/>
  <c r="HN69" s="1"/>
  <c r="JB81"/>
  <c r="JB168" s="1"/>
  <c r="KP81"/>
  <c r="KP69" s="1"/>
  <c r="AP85"/>
  <c r="AP172" s="1"/>
  <c r="CD85"/>
  <c r="DR85"/>
  <c r="DR172" s="1"/>
  <c r="FF85"/>
  <c r="FF172" s="1"/>
  <c r="GT85"/>
  <c r="GT172" s="1"/>
  <c r="IH85"/>
  <c r="IH69" s="1"/>
  <c r="JV85"/>
  <c r="JV172" s="1"/>
  <c r="LG39"/>
  <c r="LI39" s="1"/>
  <c r="AS39" s="1"/>
  <c r="LE48"/>
  <c r="LF48" s="1"/>
  <c r="LE44"/>
  <c r="LF44" s="1"/>
  <c r="LG44" s="1"/>
  <c r="LI44" s="1"/>
  <c r="LE53"/>
  <c r="LF53" s="1"/>
  <c r="LG53" s="1"/>
  <c r="LI53" s="1"/>
  <c r="LE57"/>
  <c r="LF57" s="1"/>
  <c r="LG57" s="1"/>
  <c r="LI57" s="1"/>
  <c r="LE62"/>
  <c r="LF62" s="1"/>
  <c r="LE46"/>
  <c r="LF46" s="1"/>
  <c r="LE51"/>
  <c r="LF51" s="1"/>
  <c r="LG51" s="1"/>
  <c r="LI51" s="1"/>
  <c r="LE55"/>
  <c r="LF55" s="1"/>
  <c r="LG55" s="1"/>
  <c r="LI55" s="1"/>
  <c r="LE60"/>
  <c r="LF60" s="1"/>
  <c r="LG60" s="1"/>
  <c r="LI60" s="1"/>
  <c r="LE66"/>
  <c r="LF66" s="1"/>
  <c r="LG66" s="1"/>
  <c r="LI66" s="1"/>
  <c r="LE64"/>
  <c r="LF64" s="1"/>
  <c r="LG64" s="1"/>
  <c r="LI64" s="1"/>
  <c r="LE42"/>
  <c r="LF42" s="1"/>
  <c r="AP71"/>
  <c r="DR71"/>
  <c r="GT71"/>
  <c r="JV71"/>
  <c r="JV69" s="1"/>
  <c r="CD100"/>
  <c r="FF100"/>
  <c r="IH100"/>
  <c r="V102"/>
  <c r="V160" s="1"/>
  <c r="BJ102"/>
  <c r="CX102"/>
  <c r="EL102"/>
  <c r="FZ102"/>
  <c r="HN102"/>
  <c r="JB102"/>
  <c r="KP102"/>
  <c r="AP104"/>
  <c r="AP162" s="1"/>
  <c r="CD104"/>
  <c r="CD162" s="1"/>
  <c r="DR104"/>
  <c r="DR98" s="1"/>
  <c r="FF104"/>
  <c r="FF162" s="1"/>
  <c r="GT104"/>
  <c r="GT98" s="1"/>
  <c r="IH104"/>
  <c r="IH162" s="1"/>
  <c r="JV104"/>
  <c r="JV98" s="1"/>
  <c r="V106"/>
  <c r="V164" s="1"/>
  <c r="BJ106"/>
  <c r="BJ164" s="1"/>
  <c r="CX106"/>
  <c r="CX164" s="1"/>
  <c r="EL106"/>
  <c r="FZ106"/>
  <c r="FZ164" s="1"/>
  <c r="HN106"/>
  <c r="JB106"/>
  <c r="JB164" s="1"/>
  <c r="KP106"/>
  <c r="X68"/>
  <c r="CD69"/>
  <c r="CF68"/>
  <c r="CZ68"/>
  <c r="FH68"/>
  <c r="IJ68"/>
  <c r="L68"/>
  <c r="L80"/>
  <c r="L167" s="1"/>
  <c r="L84"/>
  <c r="L89"/>
  <c r="L176" s="1"/>
  <c r="L93"/>
  <c r="AZ68"/>
  <c r="CN68"/>
  <c r="EB68"/>
  <c r="FP68"/>
  <c r="HD68"/>
  <c r="IR68"/>
  <c r="KF68"/>
  <c r="AF39"/>
  <c r="AE155"/>
  <c r="DH39"/>
  <c r="DG155"/>
  <c r="GJ39"/>
  <c r="GI155"/>
  <c r="JL39"/>
  <c r="JK155"/>
  <c r="KZ39"/>
  <c r="KY155"/>
  <c r="FH97"/>
  <c r="JX97"/>
  <c r="L111"/>
  <c r="L114"/>
  <c r="L123"/>
  <c r="LE107"/>
  <c r="LF107" s="1"/>
  <c r="LE105"/>
  <c r="LF105" s="1"/>
  <c r="LG105" s="1"/>
  <c r="LI105" s="1"/>
  <c r="LG97"/>
  <c r="LI97" s="1"/>
  <c r="O97" s="1"/>
  <c r="LE103"/>
  <c r="LF103" s="1"/>
  <c r="LG103" s="1"/>
  <c r="LI103" s="1"/>
  <c r="LE101"/>
  <c r="LF101" s="1"/>
  <c r="LE114"/>
  <c r="LF114" s="1"/>
  <c r="LG114" s="1"/>
  <c r="LI114" s="1"/>
  <c r="LE116"/>
  <c r="LF116" s="1"/>
  <c r="LE118"/>
  <c r="LF118" s="1"/>
  <c r="LG118" s="1"/>
  <c r="LI118" s="1"/>
  <c r="LE121"/>
  <c r="LF121" s="1"/>
  <c r="LE122"/>
  <c r="LF122" s="1"/>
  <c r="LG122" s="1"/>
  <c r="LI122" s="1"/>
  <c r="LE124"/>
  <c r="LF124" s="1"/>
  <c r="LG124" s="1"/>
  <c r="LI124" s="1"/>
  <c r="LE113"/>
  <c r="LF113" s="1"/>
  <c r="LG113" s="1"/>
  <c r="LI113" s="1"/>
  <c r="O113" s="1"/>
  <c r="LE115"/>
  <c r="LF115" s="1"/>
  <c r="LG115" s="1"/>
  <c r="LI115" s="1"/>
  <c r="LE119"/>
  <c r="LF119" s="1"/>
  <c r="LE120"/>
  <c r="LF120" s="1"/>
  <c r="LE123"/>
  <c r="LF123" s="1"/>
  <c r="LG123" s="1"/>
  <c r="LI123" s="1"/>
  <c r="LE111"/>
  <c r="LF111" s="1"/>
  <c r="LG111" s="1"/>
  <c r="LI111" s="1"/>
  <c r="O111" s="1"/>
  <c r="LE112"/>
  <c r="LF112" s="1"/>
  <c r="X97"/>
  <c r="BL97"/>
  <c r="CZ97"/>
  <c r="IH98"/>
  <c r="IJ97"/>
  <c r="L113"/>
  <c r="LG126"/>
  <c r="LI126" s="1"/>
  <c r="LE130"/>
  <c r="LF130" s="1"/>
  <c r="LE132"/>
  <c r="LF132" s="1"/>
  <c r="LG132" s="1"/>
  <c r="LI132" s="1"/>
  <c r="O132" s="1"/>
  <c r="LE131"/>
  <c r="LF131" s="1"/>
  <c r="LG131" s="1"/>
  <c r="LI131" s="1"/>
  <c r="LE154"/>
  <c r="LF154" s="1"/>
  <c r="LE151"/>
  <c r="LF151" s="1"/>
  <c r="LG151" s="1"/>
  <c r="LI151" s="1"/>
  <c r="O151" s="1"/>
  <c r="LE153"/>
  <c r="LF153" s="1"/>
  <c r="LG153" s="1"/>
  <c r="LI153" s="1"/>
  <c r="LE129"/>
  <c r="LF129" s="1"/>
  <c r="LE133"/>
  <c r="LF133" s="1"/>
  <c r="LE135"/>
  <c r="LF135" s="1"/>
  <c r="LE139"/>
  <c r="LF139" s="1"/>
  <c r="LE140"/>
  <c r="LF140" s="1"/>
  <c r="LG140" s="1"/>
  <c r="LI140" s="1"/>
  <c r="LE142"/>
  <c r="LF142" s="1"/>
  <c r="LG142" s="1"/>
  <c r="LI142" s="1"/>
  <c r="LE138"/>
  <c r="LF138" s="1"/>
  <c r="LG138" s="1"/>
  <c r="LI138" s="1"/>
  <c r="LE141"/>
  <c r="LF141" s="1"/>
  <c r="LE143"/>
  <c r="LF143" s="1"/>
  <c r="LG143" s="1"/>
  <c r="LI143" s="1"/>
  <c r="LE147"/>
  <c r="LF147" s="1"/>
  <c r="LG147" s="1"/>
  <c r="LI147" s="1"/>
  <c r="O147" s="1"/>
  <c r="LE144"/>
  <c r="LF144" s="1"/>
  <c r="LG144" s="1"/>
  <c r="LI144" s="1"/>
  <c r="LE145"/>
  <c r="LF145" s="1"/>
  <c r="LE148"/>
  <c r="LF148" s="1"/>
  <c r="LE149"/>
  <c r="LF149" s="1"/>
  <c r="L130"/>
  <c r="O130"/>
  <c r="L151"/>
  <c r="L132"/>
  <c r="V127"/>
  <c r="X126"/>
  <c r="L183"/>
  <c r="FP183"/>
  <c r="Y14"/>
  <c r="DA14"/>
  <c r="GC14"/>
  <c r="JE14"/>
  <c r="BJ160"/>
  <c r="KP160"/>
  <c r="Y17"/>
  <c r="DA17"/>
  <c r="GC17"/>
  <c r="JE17"/>
  <c r="BJ163"/>
  <c r="EL163"/>
  <c r="HN163"/>
  <c r="KP163"/>
  <c r="Y19"/>
  <c r="DA19"/>
  <c r="EL164"/>
  <c r="GC19"/>
  <c r="HN164"/>
  <c r="JE19"/>
  <c r="KP164"/>
  <c r="Y20"/>
  <c r="DA20"/>
  <c r="GC20"/>
  <c r="JE20"/>
  <c r="BJ167"/>
  <c r="EL167"/>
  <c r="Y23"/>
  <c r="DA23"/>
  <c r="GC23"/>
  <c r="JE23"/>
  <c r="Y25"/>
  <c r="DA25"/>
  <c r="GC25"/>
  <c r="JE25"/>
  <c r="HN172"/>
  <c r="Y29"/>
  <c r="DA29"/>
  <c r="GC29"/>
  <c r="JE29"/>
  <c r="Y32"/>
  <c r="DA32"/>
  <c r="GC32"/>
  <c r="JE32"/>
  <c r="Y33"/>
  <c r="DA33"/>
  <c r="GC33"/>
  <c r="JE33"/>
  <c r="Y34"/>
  <c r="DA34"/>
  <c r="AF183"/>
  <c r="DK38"/>
  <c r="GJ183"/>
  <c r="JO38"/>
  <c r="AZ183"/>
  <c r="EE38"/>
  <c r="KI38"/>
  <c r="FE155"/>
  <c r="IG155"/>
  <c r="AS14"/>
  <c r="CD159"/>
  <c r="DU14"/>
  <c r="FF159"/>
  <c r="GW14"/>
  <c r="IH159"/>
  <c r="JY14"/>
  <c r="AP160"/>
  <c r="GT160"/>
  <c r="CD161"/>
  <c r="FF161"/>
  <c r="IH161"/>
  <c r="CG17"/>
  <c r="FI17"/>
  <c r="GT162"/>
  <c r="IK17"/>
  <c r="JV162"/>
  <c r="CD163"/>
  <c r="FF163"/>
  <c r="AP164"/>
  <c r="CG19"/>
  <c r="FI19"/>
  <c r="GT164"/>
  <c r="IK19"/>
  <c r="JV164"/>
  <c r="AS20"/>
  <c r="CD165"/>
  <c r="DU20"/>
  <c r="FF165"/>
  <c r="GW20"/>
  <c r="IH165"/>
  <c r="JY20"/>
  <c r="AP167"/>
  <c r="DR167"/>
  <c r="GT167"/>
  <c r="AS23"/>
  <c r="CD168"/>
  <c r="DU23"/>
  <c r="FF168"/>
  <c r="GW23"/>
  <c r="IH168"/>
  <c r="JY23"/>
  <c r="AS25"/>
  <c r="DU25"/>
  <c r="GW25"/>
  <c r="JY25"/>
  <c r="CD172"/>
  <c r="IH172"/>
  <c r="AS29"/>
  <c r="DU29"/>
  <c r="GW29"/>
  <c r="JY29"/>
  <c r="AS32"/>
  <c r="DU32"/>
  <c r="GW32"/>
  <c r="JY32"/>
  <c r="CG33"/>
  <c r="FI33"/>
  <c r="IK33"/>
  <c r="AS34"/>
  <c r="DU34"/>
  <c r="GW34"/>
  <c r="JY34"/>
  <c r="BW38"/>
  <c r="EV183"/>
  <c r="IA38"/>
  <c r="KZ183"/>
  <c r="HQ34"/>
  <c r="KS34"/>
  <c r="BM38"/>
  <c r="EO38"/>
  <c r="HQ38"/>
  <c r="KS38"/>
  <c r="Y75"/>
  <c r="Y72"/>
  <c r="AS91"/>
  <c r="AS72"/>
  <c r="BM75"/>
  <c r="BM72"/>
  <c r="CG91"/>
  <c r="CG72"/>
  <c r="DA75"/>
  <c r="DA72"/>
  <c r="DU91"/>
  <c r="DU72"/>
  <c r="EO75"/>
  <c r="FI91"/>
  <c r="GC75"/>
  <c r="GW91"/>
  <c r="GW72"/>
  <c r="HQ75"/>
  <c r="IK91"/>
  <c r="IK72"/>
  <c r="JE75"/>
  <c r="JY91"/>
  <c r="KS75"/>
  <c r="KS72"/>
  <c r="DH158"/>
  <c r="L159"/>
  <c r="BC14"/>
  <c r="AY159"/>
  <c r="EE14"/>
  <c r="EA159"/>
  <c r="HG14"/>
  <c r="HC159"/>
  <c r="IR159"/>
  <c r="KI14"/>
  <c r="KE159"/>
  <c r="AF160"/>
  <c r="DH160"/>
  <c r="GJ160"/>
  <c r="JL160"/>
  <c r="AY161"/>
  <c r="CN161"/>
  <c r="EA161"/>
  <c r="FP161"/>
  <c r="HC161"/>
  <c r="IR161"/>
  <c r="KE161"/>
  <c r="AF162"/>
  <c r="BW17"/>
  <c r="DH162"/>
  <c r="EY17"/>
  <c r="GJ162"/>
  <c r="IA17"/>
  <c r="JL162"/>
  <c r="LC17"/>
  <c r="AY163"/>
  <c r="CN163"/>
  <c r="EA163"/>
  <c r="FP163"/>
  <c r="HC163"/>
  <c r="IR163"/>
  <c r="KE163"/>
  <c r="BW19"/>
  <c r="EY19"/>
  <c r="IA19"/>
  <c r="V180"/>
  <c r="CX180"/>
  <c r="JB180"/>
  <c r="AS38"/>
  <c r="CD183"/>
  <c r="DU38"/>
  <c r="FF183"/>
  <c r="GW38"/>
  <c r="IH183"/>
  <c r="JY38"/>
  <c r="LE43"/>
  <c r="LF43" s="1"/>
  <c r="LE47"/>
  <c r="LF47" s="1"/>
  <c r="LG47" s="1"/>
  <c r="LI47" s="1"/>
  <c r="LE52"/>
  <c r="LF52" s="1"/>
  <c r="LE56"/>
  <c r="LF56" s="1"/>
  <c r="LG56" s="1"/>
  <c r="LI56" s="1"/>
  <c r="LE61"/>
  <c r="LF61" s="1"/>
  <c r="LE65"/>
  <c r="LF65" s="1"/>
  <c r="LG65" s="1"/>
  <c r="LI65" s="1"/>
  <c r="LE76"/>
  <c r="LF76" s="1"/>
  <c r="LG76" s="1"/>
  <c r="LI76" s="1"/>
  <c r="O76" s="1"/>
  <c r="LE81"/>
  <c r="LF81" s="1"/>
  <c r="LE85"/>
  <c r="LF85" s="1"/>
  <c r="LG85" s="1"/>
  <c r="LI85" s="1"/>
  <c r="O85" s="1"/>
  <c r="Y91"/>
  <c r="AS75"/>
  <c r="BM91"/>
  <c r="CG75"/>
  <c r="DA91"/>
  <c r="DU75"/>
  <c r="EO91"/>
  <c r="EO72"/>
  <c r="FI75"/>
  <c r="FI72"/>
  <c r="GC91"/>
  <c r="GC72"/>
  <c r="GW75"/>
  <c r="HQ91"/>
  <c r="HQ72"/>
  <c r="IK75"/>
  <c r="JE91"/>
  <c r="JE72"/>
  <c r="JY75"/>
  <c r="JY72"/>
  <c r="KS91"/>
  <c r="LI78"/>
  <c r="LI83"/>
  <c r="LI87"/>
  <c r="LI174" s="1"/>
  <c r="KZ164"/>
  <c r="O20"/>
  <c r="K165"/>
  <c r="CQ20"/>
  <c r="CM165"/>
  <c r="EB165"/>
  <c r="FS20"/>
  <c r="FO165"/>
  <c r="IU20"/>
  <c r="IQ165"/>
  <c r="KF165"/>
  <c r="HX167"/>
  <c r="KZ167"/>
  <c r="O23"/>
  <c r="K168"/>
  <c r="AZ168"/>
  <c r="CQ23"/>
  <c r="CM168"/>
  <c r="FS23"/>
  <c r="FO168"/>
  <c r="HD168"/>
  <c r="IU23"/>
  <c r="IQ168"/>
  <c r="BT169"/>
  <c r="EV169"/>
  <c r="HX169"/>
  <c r="KZ169"/>
  <c r="O25"/>
  <c r="K170"/>
  <c r="AZ170"/>
  <c r="CQ25"/>
  <c r="CM170"/>
  <c r="EB170"/>
  <c r="FS25"/>
  <c r="FO170"/>
  <c r="HD170"/>
  <c r="IU25"/>
  <c r="IQ170"/>
  <c r="BT171"/>
  <c r="EV171"/>
  <c r="HX171"/>
  <c r="KZ171"/>
  <c r="K172"/>
  <c r="CM172"/>
  <c r="EB172"/>
  <c r="FO172"/>
  <c r="IQ172"/>
  <c r="KF172"/>
  <c r="BT173"/>
  <c r="EV173"/>
  <c r="HX173"/>
  <c r="KZ173"/>
  <c r="O29"/>
  <c r="K174"/>
  <c r="AZ174"/>
  <c r="CQ29"/>
  <c r="CM174"/>
  <c r="EB174"/>
  <c r="FS29"/>
  <c r="FO174"/>
  <c r="HD174"/>
  <c r="IU29"/>
  <c r="IQ174"/>
  <c r="KF174"/>
  <c r="EV176"/>
  <c r="KZ176"/>
  <c r="O32"/>
  <c r="K177"/>
  <c r="AZ177"/>
  <c r="CQ32"/>
  <c r="CM177"/>
  <c r="EB177"/>
  <c r="FS32"/>
  <c r="FO177"/>
  <c r="HD177"/>
  <c r="IU32"/>
  <c r="IQ177"/>
  <c r="KF177"/>
  <c r="AI33"/>
  <c r="BT178"/>
  <c r="DK33"/>
  <c r="EV178"/>
  <c r="GM33"/>
  <c r="HX178"/>
  <c r="JO33"/>
  <c r="KZ178"/>
  <c r="O34"/>
  <c r="K179"/>
  <c r="AZ179"/>
  <c r="CQ34"/>
  <c r="CM179"/>
  <c r="EB179"/>
  <c r="FS34"/>
  <c r="FO179"/>
  <c r="HD179"/>
  <c r="IU34"/>
  <c r="IQ179"/>
  <c r="KF179"/>
  <c r="BT180"/>
  <c r="EV180"/>
  <c r="HX180"/>
  <c r="KZ180"/>
  <c r="K181"/>
  <c r="AZ181"/>
  <c r="CM181"/>
  <c r="EB181"/>
  <c r="FO181"/>
  <c r="HD181"/>
  <c r="IQ181"/>
  <c r="KF181"/>
  <c r="BT182"/>
  <c r="EV182"/>
  <c r="HX182"/>
  <c r="KZ182"/>
  <c r="AI72"/>
  <c r="BW72"/>
  <c r="DK72"/>
  <c r="EY72"/>
  <c r="GM72"/>
  <c r="IA72"/>
  <c r="JO72"/>
  <c r="LC72"/>
  <c r="LI104"/>
  <c r="LI162" s="1"/>
  <c r="LI90"/>
  <c r="LI13"/>
  <c r="AI14"/>
  <c r="AE159"/>
  <c r="DK14"/>
  <c r="DG159"/>
  <c r="EV159"/>
  <c r="GM14"/>
  <c r="GI159"/>
  <c r="HX159"/>
  <c r="JO14"/>
  <c r="JK159"/>
  <c r="KZ159"/>
  <c r="K160"/>
  <c r="AZ160"/>
  <c r="HD160"/>
  <c r="KF160"/>
  <c r="AE161"/>
  <c r="BT161"/>
  <c r="DG161"/>
  <c r="EV161"/>
  <c r="GI161"/>
  <c r="JK161"/>
  <c r="KZ161"/>
  <c r="O17"/>
  <c r="AZ162"/>
  <c r="CQ17"/>
  <c r="EB162"/>
  <c r="FS17"/>
  <c r="HD162"/>
  <c r="IU17"/>
  <c r="KF162"/>
  <c r="AE163"/>
  <c r="DG163"/>
  <c r="GI163"/>
  <c r="JK163"/>
  <c r="O19"/>
  <c r="AZ164"/>
  <c r="CQ19"/>
  <c r="EB164"/>
  <c r="FS19"/>
  <c r="HD164"/>
  <c r="IU19"/>
  <c r="KF164"/>
  <c r="AI20"/>
  <c r="AE165"/>
  <c r="BT165"/>
  <c r="DK20"/>
  <c r="DG165"/>
  <c r="GM20"/>
  <c r="GI165"/>
  <c r="JO20"/>
  <c r="JK165"/>
  <c r="KZ165"/>
  <c r="K167"/>
  <c r="AZ167"/>
  <c r="HD167"/>
  <c r="AI23"/>
  <c r="AE168"/>
  <c r="DK23"/>
  <c r="DG168"/>
  <c r="EV168"/>
  <c r="GM23"/>
  <c r="GI168"/>
  <c r="JO23"/>
  <c r="JK168"/>
  <c r="KZ168"/>
  <c r="K169"/>
  <c r="EB169"/>
  <c r="HD169"/>
  <c r="KF169"/>
  <c r="AI25"/>
  <c r="AE170"/>
  <c r="BT170"/>
  <c r="DK25"/>
  <c r="DG170"/>
  <c r="EV170"/>
  <c r="GM25"/>
  <c r="GI170"/>
  <c r="HX170"/>
  <c r="JO25"/>
  <c r="JK170"/>
  <c r="KZ170"/>
  <c r="K171"/>
  <c r="AZ171"/>
  <c r="HD171"/>
  <c r="KF171"/>
  <c r="AE172"/>
  <c r="DG172"/>
  <c r="GI172"/>
  <c r="HX172"/>
  <c r="JK172"/>
  <c r="KZ172"/>
  <c r="K173"/>
  <c r="AZ173"/>
  <c r="EB173"/>
  <c r="HD173"/>
  <c r="KF173"/>
  <c r="AI29"/>
  <c r="AE174"/>
  <c r="BT174"/>
  <c r="DK29"/>
  <c r="DG174"/>
  <c r="EV174"/>
  <c r="GM29"/>
  <c r="GI174"/>
  <c r="JO29"/>
  <c r="JK174"/>
  <c r="KZ174"/>
  <c r="K176"/>
  <c r="AZ176"/>
  <c r="HD176"/>
  <c r="KF176"/>
  <c r="AI32"/>
  <c r="AE177"/>
  <c r="BT177"/>
  <c r="DK32"/>
  <c r="DG177"/>
  <c r="GM32"/>
  <c r="GI177"/>
  <c r="JO32"/>
  <c r="JK177"/>
  <c r="KZ177"/>
  <c r="O33"/>
  <c r="AZ178"/>
  <c r="CQ33"/>
  <c r="EB178"/>
  <c r="FS33"/>
  <c r="HD178"/>
  <c r="IU33"/>
  <c r="KF178"/>
  <c r="AI34"/>
  <c r="AE179"/>
  <c r="DK34"/>
  <c r="DG179"/>
  <c r="EV179"/>
  <c r="GM34"/>
  <c r="GI179"/>
  <c r="JO34"/>
  <c r="JK179"/>
  <c r="K180"/>
  <c r="EB180"/>
  <c r="HD180"/>
  <c r="KF180"/>
  <c r="AE181"/>
  <c r="BT181"/>
  <c r="DG181"/>
  <c r="EV181"/>
  <c r="GI181"/>
  <c r="HX181"/>
  <c r="JK181"/>
  <c r="KZ181"/>
  <c r="K182"/>
  <c r="AZ182"/>
  <c r="EB182"/>
  <c r="HD182"/>
  <c r="KF182"/>
  <c r="O72"/>
  <c r="BC72"/>
  <c r="CQ72"/>
  <c r="EE72"/>
  <c r="FS72"/>
  <c r="HG72"/>
  <c r="IU72"/>
  <c r="KI72"/>
  <c r="LE102"/>
  <c r="LF102" s="1"/>
  <c r="LG102" s="1"/>
  <c r="LI102" s="1"/>
  <c r="O102" s="1"/>
  <c r="LE106"/>
  <c r="LF106" s="1"/>
  <c r="LE92"/>
  <c r="LF92" s="1"/>
  <c r="LE96"/>
  <c r="LF96" s="1"/>
  <c r="O101"/>
  <c r="BC101"/>
  <c r="CQ101"/>
  <c r="EE101"/>
  <c r="FS101"/>
  <c r="HG101"/>
  <c r="IU101"/>
  <c r="KI101"/>
  <c r="AI107"/>
  <c r="BW107"/>
  <c r="DK107"/>
  <c r="EY107"/>
  <c r="GM107"/>
  <c r="IA107"/>
  <c r="JO107"/>
  <c r="LC107"/>
  <c r="LE110"/>
  <c r="LF110" s="1"/>
  <c r="Y141"/>
  <c r="AS141"/>
  <c r="BM141"/>
  <c r="CG141"/>
  <c r="DA141"/>
  <c r="DU141"/>
  <c r="EO141"/>
  <c r="O139"/>
  <c r="AI139"/>
  <c r="BC139"/>
  <c r="BW139"/>
  <c r="CQ139"/>
  <c r="DK139"/>
  <c r="EE139"/>
  <c r="EY139"/>
  <c r="FS139"/>
  <c r="GM139"/>
  <c r="HG139"/>
  <c r="IA139"/>
  <c r="IU139"/>
  <c r="JO139"/>
  <c r="KI139"/>
  <c r="LC139"/>
  <c r="EY141"/>
  <c r="FS141"/>
  <c r="GM141"/>
  <c r="HG141"/>
  <c r="IA141"/>
  <c r="IU141"/>
  <c r="JO141"/>
  <c r="KI141"/>
  <c r="LC141"/>
  <c r="DA149"/>
  <c r="DU149"/>
  <c r="EO149"/>
  <c r="FI149"/>
  <c r="GW149"/>
  <c r="IK149"/>
  <c r="JE149"/>
  <c r="JY149"/>
  <c r="KS149"/>
  <c r="LE125"/>
  <c r="LF125" s="1"/>
  <c r="AS135"/>
  <c r="CG135"/>
  <c r="DU135"/>
  <c r="FI135"/>
  <c r="GM135"/>
  <c r="HG135"/>
  <c r="IA135"/>
  <c r="IU135"/>
  <c r="JO135"/>
  <c r="KI135"/>
  <c r="LC135"/>
  <c r="LE136"/>
  <c r="LF136" s="1"/>
  <c r="AS145"/>
  <c r="CG145"/>
  <c r="DU145"/>
  <c r="FI145"/>
  <c r="GW145"/>
  <c r="IK145"/>
  <c r="JY145"/>
  <c r="Y148"/>
  <c r="BM148"/>
  <c r="BC145"/>
  <c r="CQ145"/>
  <c r="EE145"/>
  <c r="FS145"/>
  <c r="HG145"/>
  <c r="IU145"/>
  <c r="KI145"/>
  <c r="AI148"/>
  <c r="BW148"/>
  <c r="O149"/>
  <c r="BC149"/>
  <c r="CQ149"/>
  <c r="EE149"/>
  <c r="FS149"/>
  <c r="HG149"/>
  <c r="IU149"/>
  <c r="KI149"/>
  <c r="LE150"/>
  <c r="LF150" s="1"/>
  <c r="BC130"/>
  <c r="CQ130"/>
  <c r="EE130"/>
  <c r="FS130"/>
  <c r="HG130"/>
  <c r="IU130"/>
  <c r="KI130"/>
  <c r="AI135"/>
  <c r="BC135"/>
  <c r="BW135"/>
  <c r="CQ135"/>
  <c r="DK135"/>
  <c r="EE135"/>
  <c r="EY135"/>
  <c r="FS135"/>
  <c r="LC133"/>
  <c r="Y130"/>
  <c r="AS130"/>
  <c r="BM130"/>
  <c r="CG130"/>
  <c r="DA130"/>
  <c r="DU130"/>
  <c r="EO130"/>
  <c r="FI130"/>
  <c r="GC130"/>
  <c r="GW130"/>
  <c r="HQ130"/>
  <c r="IK130"/>
  <c r="JE130"/>
  <c r="JY130"/>
  <c r="KS130"/>
  <c r="V167" l="1"/>
  <c r="JV160"/>
  <c r="DR160"/>
  <c r="FF69"/>
  <c r="L161"/>
  <c r="HN160"/>
  <c r="HN167"/>
  <c r="HN168"/>
  <c r="BJ168"/>
  <c r="BJ98"/>
  <c r="L181"/>
  <c r="EL160"/>
  <c r="GT69"/>
  <c r="IH160"/>
  <c r="KI43"/>
  <c r="HG43"/>
  <c r="EE43"/>
  <c r="BC43"/>
  <c r="LJ74"/>
  <c r="DU43"/>
  <c r="KS43"/>
  <c r="DR158"/>
  <c r="EB158"/>
  <c r="FF98"/>
  <c r="Y152"/>
  <c r="GC152"/>
  <c r="DA152"/>
  <c r="JE152"/>
  <c r="BM152"/>
  <c r="EO152"/>
  <c r="HQ152"/>
  <c r="KS152"/>
  <c r="AS152"/>
  <c r="CG152"/>
  <c r="DU152"/>
  <c r="FI152"/>
  <c r="GW152"/>
  <c r="IK152"/>
  <c r="JY152"/>
  <c r="O152"/>
  <c r="AI152"/>
  <c r="BC152"/>
  <c r="BW152"/>
  <c r="CQ152"/>
  <c r="DK152"/>
  <c r="EE152"/>
  <c r="EY152"/>
  <c r="FS152"/>
  <c r="GM152"/>
  <c r="HG152"/>
  <c r="IA152"/>
  <c r="IU152"/>
  <c r="JO152"/>
  <c r="KI152"/>
  <c r="LC152"/>
  <c r="FZ98"/>
  <c r="FF160"/>
  <c r="DR162"/>
  <c r="CX98"/>
  <c r="L163"/>
  <c r="O94"/>
  <c r="GW94"/>
  <c r="EO94"/>
  <c r="DR69"/>
  <c r="DK94"/>
  <c r="JE94"/>
  <c r="BW94"/>
  <c r="HG94"/>
  <c r="L173"/>
  <c r="BM94"/>
  <c r="EY94"/>
  <c r="IK94"/>
  <c r="KS94"/>
  <c r="AI94"/>
  <c r="DA94"/>
  <c r="FS94"/>
  <c r="JO94"/>
  <c r="L182"/>
  <c r="DU52"/>
  <c r="GC61"/>
  <c r="Y61"/>
  <c r="LJ159"/>
  <c r="JE43"/>
  <c r="JY43"/>
  <c r="HQ43"/>
  <c r="CG43"/>
  <c r="IU43"/>
  <c r="FS43"/>
  <c r="CQ43"/>
  <c r="O43"/>
  <c r="LI159"/>
  <c r="EY159" s="1"/>
  <c r="KI52"/>
  <c r="HG52"/>
  <c r="LC52"/>
  <c r="IA52"/>
  <c r="JO43"/>
  <c r="GM43"/>
  <c r="DK43"/>
  <c r="AI43"/>
  <c r="FI52"/>
  <c r="CG52"/>
  <c r="GC52"/>
  <c r="GC43"/>
  <c r="Y43"/>
  <c r="GW43"/>
  <c r="AS43"/>
  <c r="BM43"/>
  <c r="FI43"/>
  <c r="EO43"/>
  <c r="JE61"/>
  <c r="DA61"/>
  <c r="LC61"/>
  <c r="JO61"/>
  <c r="IA61"/>
  <c r="GM61"/>
  <c r="EY61"/>
  <c r="DK61"/>
  <c r="BW61"/>
  <c r="AI61"/>
  <c r="KS61"/>
  <c r="HQ61"/>
  <c r="EO61"/>
  <c r="BM61"/>
  <c r="JY61"/>
  <c r="IK61"/>
  <c r="GW61"/>
  <c r="FI61"/>
  <c r="DU61"/>
  <c r="CG61"/>
  <c r="AS61"/>
  <c r="IU52"/>
  <c r="FS52"/>
  <c r="JO52"/>
  <c r="GM52"/>
  <c r="EY52"/>
  <c r="DK52"/>
  <c r="BW52"/>
  <c r="AI52"/>
  <c r="KI45"/>
  <c r="IU45"/>
  <c r="HG45"/>
  <c r="FS45"/>
  <c r="EE45"/>
  <c r="CQ45"/>
  <c r="BC45"/>
  <c r="EE52"/>
  <c r="CQ52"/>
  <c r="BC52"/>
  <c r="O52"/>
  <c r="EO52"/>
  <c r="DA52"/>
  <c r="BM52"/>
  <c r="Y52"/>
  <c r="JY52"/>
  <c r="GW52"/>
  <c r="KS52"/>
  <c r="HQ52"/>
  <c r="JE178"/>
  <c r="GC178"/>
  <c r="DA178"/>
  <c r="Y178"/>
  <c r="FI45"/>
  <c r="CQ178"/>
  <c r="GM178"/>
  <c r="BW178"/>
  <c r="O45"/>
  <c r="LC45"/>
  <c r="JO45"/>
  <c r="IA45"/>
  <c r="GM45"/>
  <c r="EY45"/>
  <c r="DK45"/>
  <c r="BW45"/>
  <c r="AI45"/>
  <c r="IK45"/>
  <c r="CG45"/>
  <c r="IK178"/>
  <c r="FI178"/>
  <c r="CG178"/>
  <c r="KS15"/>
  <c r="JY15"/>
  <c r="JO15"/>
  <c r="KI15"/>
  <c r="JE15"/>
  <c r="BW15"/>
  <c r="O15"/>
  <c r="LJ15"/>
  <c r="FS74"/>
  <c r="BC94"/>
  <c r="CG94"/>
  <c r="DU94"/>
  <c r="GM94"/>
  <c r="IA94"/>
  <c r="IU94"/>
  <c r="KI94"/>
  <c r="LC94"/>
  <c r="Y94"/>
  <c r="AS94"/>
  <c r="CQ94"/>
  <c r="EE94"/>
  <c r="FI94"/>
  <c r="GC94"/>
  <c r="HQ94"/>
  <c r="KO158"/>
  <c r="KP42"/>
  <c r="KP158" s="1"/>
  <c r="KP168"/>
  <c r="KP156" s="1"/>
  <c r="KP98"/>
  <c r="BM15"/>
  <c r="HQ15"/>
  <c r="AS15"/>
  <c r="GW15"/>
  <c r="AI15"/>
  <c r="GM15"/>
  <c r="BC15"/>
  <c r="HG15"/>
  <c r="Y15"/>
  <c r="GC15"/>
  <c r="CG15"/>
  <c r="IK15"/>
  <c r="EY15"/>
  <c r="LC15"/>
  <c r="CQ15"/>
  <c r="CQ74"/>
  <c r="IU74"/>
  <c r="JY45"/>
  <c r="GW45"/>
  <c r="DU45"/>
  <c r="AS45"/>
  <c r="KE158"/>
  <c r="KF42"/>
  <c r="KF158" s="1"/>
  <c r="JV42"/>
  <c r="JV158" s="1"/>
  <c r="JU158"/>
  <c r="JK158"/>
  <c r="JB42"/>
  <c r="JA158"/>
  <c r="JB98"/>
  <c r="JB158"/>
  <c r="IQ158"/>
  <c r="IR42"/>
  <c r="IR158" s="1"/>
  <c r="IG158"/>
  <c r="IH42"/>
  <c r="IH158" s="1"/>
  <c r="HW158"/>
  <c r="HX42"/>
  <c r="HX158" s="1"/>
  <c r="HN98"/>
  <c r="HM158"/>
  <c r="HN42"/>
  <c r="HN158" s="1"/>
  <c r="HN156" s="1"/>
  <c r="IK159"/>
  <c r="BC74"/>
  <c r="EE74"/>
  <c r="HG74"/>
  <c r="KI74"/>
  <c r="KS45"/>
  <c r="JE45"/>
  <c r="HQ45"/>
  <c r="GC45"/>
  <c r="EO45"/>
  <c r="DA45"/>
  <c r="BM45"/>
  <c r="Y45"/>
  <c r="HC158"/>
  <c r="HD42"/>
  <c r="HD158" s="1"/>
  <c r="GS158"/>
  <c r="GT42"/>
  <c r="GT158" s="1"/>
  <c r="GJ42"/>
  <c r="GJ158" s="1"/>
  <c r="GI158"/>
  <c r="FZ42"/>
  <c r="FY158"/>
  <c r="FZ158"/>
  <c r="FO158"/>
  <c r="FE158"/>
  <c r="FF42"/>
  <c r="FF158" s="1"/>
  <c r="EU158"/>
  <c r="EV42"/>
  <c r="EV158" s="1"/>
  <c r="EL98"/>
  <c r="EL69"/>
  <c r="KI178"/>
  <c r="EL42"/>
  <c r="EL158" s="1"/>
  <c r="EK158"/>
  <c r="EA158"/>
  <c r="KS159"/>
  <c r="IU178"/>
  <c r="AI178"/>
  <c r="KS178"/>
  <c r="HQ178"/>
  <c r="EO178"/>
  <c r="BM178"/>
  <c r="KS106"/>
  <c r="JE106"/>
  <c r="HQ106"/>
  <c r="GC106"/>
  <c r="EO106"/>
  <c r="DA106"/>
  <c r="BM106"/>
  <c r="EE178"/>
  <c r="IA178"/>
  <c r="DG158"/>
  <c r="CX69"/>
  <c r="FS178"/>
  <c r="O178"/>
  <c r="JO178"/>
  <c r="DK178"/>
  <c r="JY178"/>
  <c r="GW178"/>
  <c r="DU178"/>
  <c r="AS178"/>
  <c r="FI159"/>
  <c r="CX160"/>
  <c r="LI168"/>
  <c r="AI168" s="1"/>
  <c r="LI183"/>
  <c r="IA183" s="1"/>
  <c r="HG178"/>
  <c r="BC178"/>
  <c r="LC178"/>
  <c r="CX42"/>
  <c r="CX158" s="1"/>
  <c r="CX156" s="1"/>
  <c r="CW158"/>
  <c r="CM158"/>
  <c r="CN42"/>
  <c r="CN158" s="1"/>
  <c r="CD98"/>
  <c r="CD42"/>
  <c r="CC158"/>
  <c r="BS158"/>
  <c r="BT42"/>
  <c r="BT158" s="1"/>
  <c r="IU168"/>
  <c r="GM39"/>
  <c r="AI74"/>
  <c r="BW74"/>
  <c r="DK74"/>
  <c r="EY74"/>
  <c r="GM74"/>
  <c r="IA74"/>
  <c r="JO74"/>
  <c r="LC74"/>
  <c r="BI158"/>
  <c r="BJ42"/>
  <c r="BJ158" s="1"/>
  <c r="AY158"/>
  <c r="AZ42"/>
  <c r="AZ158" s="1"/>
  <c r="LI179"/>
  <c r="EE179" s="1"/>
  <c r="Y183"/>
  <c r="AO158"/>
  <c r="AP42"/>
  <c r="AP158" s="1"/>
  <c r="FS168"/>
  <c r="LI165"/>
  <c r="IA165" s="1"/>
  <c r="CG168"/>
  <c r="LC39"/>
  <c r="AI39"/>
  <c r="AP69"/>
  <c r="KS81"/>
  <c r="JE81"/>
  <c r="HQ81"/>
  <c r="GC81"/>
  <c r="EO81"/>
  <c r="DA81"/>
  <c r="BM81"/>
  <c r="AP98"/>
  <c r="Y74"/>
  <c r="AS74"/>
  <c r="BM74"/>
  <c r="CG74"/>
  <c r="DA74"/>
  <c r="DU74"/>
  <c r="EO74"/>
  <c r="FI74"/>
  <c r="GC74"/>
  <c r="GW74"/>
  <c r="HQ74"/>
  <c r="IK74"/>
  <c r="JE74"/>
  <c r="JY74"/>
  <c r="KS74"/>
  <c r="AF42"/>
  <c r="AF158" s="1"/>
  <c r="AE158"/>
  <c r="V69"/>
  <c r="V98"/>
  <c r="JO39"/>
  <c r="DK39"/>
  <c r="KI68"/>
  <c r="IU68"/>
  <c r="HG68"/>
  <c r="FS68"/>
  <c r="EE68"/>
  <c r="CQ68"/>
  <c r="BC68"/>
  <c r="O68"/>
  <c r="V42"/>
  <c r="U158"/>
  <c r="V158"/>
  <c r="LI173"/>
  <c r="GC173" s="1"/>
  <c r="LI160"/>
  <c r="DA160" s="1"/>
  <c r="L172"/>
  <c r="L180"/>
  <c r="L171"/>
  <c r="LF69"/>
  <c r="L169"/>
  <c r="Y162"/>
  <c r="GC162"/>
  <c r="CG162"/>
  <c r="IK162"/>
  <c r="DK162"/>
  <c r="JO162"/>
  <c r="EE162"/>
  <c r="KI162"/>
  <c r="EO162"/>
  <c r="KS162"/>
  <c r="DU162"/>
  <c r="JY162"/>
  <c r="BW162"/>
  <c r="IA162"/>
  <c r="CQ162"/>
  <c r="IU162"/>
  <c r="DA162"/>
  <c r="JE162"/>
  <c r="FI162"/>
  <c r="AI162"/>
  <c r="GM162"/>
  <c r="BC162"/>
  <c r="HG162"/>
  <c r="BM162"/>
  <c r="HQ162"/>
  <c r="AS162"/>
  <c r="GW162"/>
  <c r="EY162"/>
  <c r="LC162"/>
  <c r="O162"/>
  <c r="FS162"/>
  <c r="EE174"/>
  <c r="KI174"/>
  <c r="Y174"/>
  <c r="DA174"/>
  <c r="GC174"/>
  <c r="JE174"/>
  <c r="BC174"/>
  <c r="HG174"/>
  <c r="AS174"/>
  <c r="DU174"/>
  <c r="GW174"/>
  <c r="JY174"/>
  <c r="BM174"/>
  <c r="EO174"/>
  <c r="HQ174"/>
  <c r="KS174"/>
  <c r="CG174"/>
  <c r="FI174"/>
  <c r="IK174"/>
  <c r="BW165"/>
  <c r="LJ13"/>
  <c r="IU13"/>
  <c r="FS13"/>
  <c r="CQ13"/>
  <c r="LC13"/>
  <c r="IA13"/>
  <c r="EY13"/>
  <c r="BW13"/>
  <c r="IK13"/>
  <c r="FI13"/>
  <c r="CG13"/>
  <c r="JE13"/>
  <c r="GC13"/>
  <c r="DA13"/>
  <c r="Y13"/>
  <c r="KI13"/>
  <c r="HG13"/>
  <c r="EE13"/>
  <c r="BC13"/>
  <c r="O13"/>
  <c r="JO13"/>
  <c r="GM13"/>
  <c r="DK13"/>
  <c r="AI13"/>
  <c r="JY13"/>
  <c r="GW13"/>
  <c r="DU13"/>
  <c r="AS13"/>
  <c r="KS13"/>
  <c r="HQ13"/>
  <c r="EO13"/>
  <c r="BM13"/>
  <c r="LJ90"/>
  <c r="LJ177" s="1"/>
  <c r="KS90"/>
  <c r="KI90"/>
  <c r="JO90"/>
  <c r="IK90"/>
  <c r="HQ90"/>
  <c r="HG90"/>
  <c r="GW90"/>
  <c r="FS90"/>
  <c r="FI90"/>
  <c r="EO90"/>
  <c r="EE90"/>
  <c r="DU90"/>
  <c r="DK90"/>
  <c r="DA90"/>
  <c r="CG90"/>
  <c r="BM90"/>
  <c r="BC90"/>
  <c r="AI90"/>
  <c r="Y90"/>
  <c r="LC90"/>
  <c r="JY90"/>
  <c r="JE90"/>
  <c r="IU90"/>
  <c r="IA90"/>
  <c r="GM90"/>
  <c r="GC90"/>
  <c r="EY90"/>
  <c r="CQ90"/>
  <c r="BW90"/>
  <c r="AS90"/>
  <c r="O90"/>
  <c r="LJ109"/>
  <c r="KI109"/>
  <c r="IU109"/>
  <c r="JY109"/>
  <c r="O109"/>
  <c r="IA109"/>
  <c r="HG109"/>
  <c r="GM109"/>
  <c r="FS109"/>
  <c r="EY109"/>
  <c r="EE109"/>
  <c r="DK109"/>
  <c r="CQ109"/>
  <c r="BW109"/>
  <c r="BC109"/>
  <c r="AI109"/>
  <c r="LC109"/>
  <c r="JO109"/>
  <c r="JE109"/>
  <c r="KS109"/>
  <c r="IK109"/>
  <c r="LJ83"/>
  <c r="LJ170" s="1"/>
  <c r="LC83"/>
  <c r="KS83"/>
  <c r="KI83"/>
  <c r="JY83"/>
  <c r="JO83"/>
  <c r="JE83"/>
  <c r="IU83"/>
  <c r="IK83"/>
  <c r="IA83"/>
  <c r="HQ83"/>
  <c r="HG83"/>
  <c r="GW83"/>
  <c r="GM83"/>
  <c r="GC83"/>
  <c r="FS83"/>
  <c r="FI83"/>
  <c r="EY83"/>
  <c r="EO83"/>
  <c r="EE83"/>
  <c r="DU83"/>
  <c r="DK83"/>
  <c r="DA83"/>
  <c r="CQ83"/>
  <c r="CG83"/>
  <c r="BW83"/>
  <c r="BM83"/>
  <c r="BC83"/>
  <c r="AS83"/>
  <c r="AI83"/>
  <c r="Y83"/>
  <c r="O83"/>
  <c r="LJ65"/>
  <c r="KS65"/>
  <c r="JY65"/>
  <c r="JE65"/>
  <c r="IK65"/>
  <c r="HQ65"/>
  <c r="GW65"/>
  <c r="GC65"/>
  <c r="FI65"/>
  <c r="EO65"/>
  <c r="DU65"/>
  <c r="DA65"/>
  <c r="CG65"/>
  <c r="BM65"/>
  <c r="AS65"/>
  <c r="Y65"/>
  <c r="LJ56"/>
  <c r="JY56"/>
  <c r="IK56"/>
  <c r="GW56"/>
  <c r="FI56"/>
  <c r="DU56"/>
  <c r="CG56"/>
  <c r="AS56"/>
  <c r="KS56"/>
  <c r="JE56"/>
  <c r="HQ56"/>
  <c r="GC56"/>
  <c r="EO56"/>
  <c r="DA56"/>
  <c r="BM56"/>
  <c r="Y56"/>
  <c r="LJ47"/>
  <c r="KS47"/>
  <c r="JY47"/>
  <c r="JE47"/>
  <c r="IK47"/>
  <c r="HQ47"/>
  <c r="GW47"/>
  <c r="GC47"/>
  <c r="FI47"/>
  <c r="EO47"/>
  <c r="DU47"/>
  <c r="DA47"/>
  <c r="CG47"/>
  <c r="BM47"/>
  <c r="AS47"/>
  <c r="Y47"/>
  <c r="LJ71"/>
  <c r="KI71"/>
  <c r="IU71"/>
  <c r="HG71"/>
  <c r="FS71"/>
  <c r="EE71"/>
  <c r="CQ71"/>
  <c r="BC71"/>
  <c r="LC71"/>
  <c r="JO71"/>
  <c r="IA71"/>
  <c r="GM71"/>
  <c r="EY71"/>
  <c r="DK71"/>
  <c r="BW71"/>
  <c r="AI71"/>
  <c r="IH155"/>
  <c r="LJ144"/>
  <c r="FS144"/>
  <c r="EY144"/>
  <c r="EE144"/>
  <c r="DK144"/>
  <c r="CQ144"/>
  <c r="BW144"/>
  <c r="BC144"/>
  <c r="AI144"/>
  <c r="O144"/>
  <c r="CG144"/>
  <c r="AS144"/>
  <c r="FI144"/>
  <c r="EO144"/>
  <c r="DU144"/>
  <c r="DA144"/>
  <c r="KS144"/>
  <c r="JY144"/>
  <c r="JE144"/>
  <c r="IK144"/>
  <c r="HQ144"/>
  <c r="GW144"/>
  <c r="GC144"/>
  <c r="LC144"/>
  <c r="KI144"/>
  <c r="JO144"/>
  <c r="IU144"/>
  <c r="IA144"/>
  <c r="HG144"/>
  <c r="GM144"/>
  <c r="BM144"/>
  <c r="Y144"/>
  <c r="LJ143"/>
  <c r="KS143"/>
  <c r="JY143"/>
  <c r="JE143"/>
  <c r="IK143"/>
  <c r="HQ143"/>
  <c r="GW143"/>
  <c r="GC143"/>
  <c r="FI143"/>
  <c r="EO143"/>
  <c r="DU143"/>
  <c r="DA143"/>
  <c r="CG143"/>
  <c r="BM143"/>
  <c r="AS143"/>
  <c r="Y143"/>
  <c r="LC143"/>
  <c r="KI143"/>
  <c r="JO143"/>
  <c r="IU143"/>
  <c r="IA143"/>
  <c r="HG143"/>
  <c r="GM143"/>
  <c r="FS143"/>
  <c r="EY143"/>
  <c r="EE143"/>
  <c r="DK143"/>
  <c r="CQ143"/>
  <c r="BW143"/>
  <c r="BC143"/>
  <c r="AI143"/>
  <c r="LJ138"/>
  <c r="O138"/>
  <c r="LC138"/>
  <c r="JO138"/>
  <c r="IA138"/>
  <c r="GM138"/>
  <c r="EY138"/>
  <c r="DK138"/>
  <c r="BW138"/>
  <c r="AI138"/>
  <c r="KS138"/>
  <c r="JE138"/>
  <c r="HQ138"/>
  <c r="GC138"/>
  <c r="EO138"/>
  <c r="DA138"/>
  <c r="BM138"/>
  <c r="Y138"/>
  <c r="KI138"/>
  <c r="IU138"/>
  <c r="HG138"/>
  <c r="FS138"/>
  <c r="EE138"/>
  <c r="CQ138"/>
  <c r="BC138"/>
  <c r="JY138"/>
  <c r="IK138"/>
  <c r="GW138"/>
  <c r="FI138"/>
  <c r="DU138"/>
  <c r="CG138"/>
  <c r="AS138"/>
  <c r="LJ140"/>
  <c r="HG140"/>
  <c r="FS140"/>
  <c r="EY140"/>
  <c r="EE140"/>
  <c r="DK140"/>
  <c r="CQ140"/>
  <c r="BW140"/>
  <c r="BC140"/>
  <c r="AI140"/>
  <c r="O140"/>
  <c r="LC140"/>
  <c r="KI140"/>
  <c r="JO140"/>
  <c r="IU140"/>
  <c r="IA140"/>
  <c r="GM140"/>
  <c r="KS140"/>
  <c r="JE140"/>
  <c r="HQ140"/>
  <c r="GC140"/>
  <c r="EO140"/>
  <c r="DA140"/>
  <c r="BM140"/>
  <c r="Y140"/>
  <c r="JY140"/>
  <c r="IK140"/>
  <c r="GW140"/>
  <c r="FI140"/>
  <c r="DU140"/>
  <c r="CG140"/>
  <c r="AS140"/>
  <c r="LG129"/>
  <c r="LI129" s="1"/>
  <c r="LF127"/>
  <c r="LJ151"/>
  <c r="LC151"/>
  <c r="JY151"/>
  <c r="IK151"/>
  <c r="GW151"/>
  <c r="FI151"/>
  <c r="DU151"/>
  <c r="CG151"/>
  <c r="AS151"/>
  <c r="HG151"/>
  <c r="FS151"/>
  <c r="EY151"/>
  <c r="EE151"/>
  <c r="DK151"/>
  <c r="CQ151"/>
  <c r="BW151"/>
  <c r="BC151"/>
  <c r="AI151"/>
  <c r="KS151"/>
  <c r="JE151"/>
  <c r="HQ151"/>
  <c r="GC151"/>
  <c r="EO151"/>
  <c r="DA151"/>
  <c r="BM151"/>
  <c r="Y151"/>
  <c r="KI151"/>
  <c r="JO151"/>
  <c r="IU151"/>
  <c r="IA151"/>
  <c r="GM151"/>
  <c r="LJ131"/>
  <c r="O131"/>
  <c r="LC131"/>
  <c r="KI131"/>
  <c r="JY131"/>
  <c r="JE131"/>
  <c r="IK131"/>
  <c r="HQ131"/>
  <c r="GW131"/>
  <c r="GC131"/>
  <c r="FI131"/>
  <c r="EO131"/>
  <c r="DU131"/>
  <c r="DA131"/>
  <c r="CG131"/>
  <c r="BM131"/>
  <c r="AS131"/>
  <c r="Y131"/>
  <c r="KS131"/>
  <c r="JO131"/>
  <c r="IU131"/>
  <c r="IA131"/>
  <c r="HG131"/>
  <c r="GM131"/>
  <c r="FS131"/>
  <c r="EY131"/>
  <c r="EE131"/>
  <c r="DK131"/>
  <c r="CQ131"/>
  <c r="BW131"/>
  <c r="BC131"/>
  <c r="AI131"/>
  <c r="LJ123"/>
  <c r="LC123"/>
  <c r="KI123"/>
  <c r="JO123"/>
  <c r="IU123"/>
  <c r="IA123"/>
  <c r="HG123"/>
  <c r="GM123"/>
  <c r="FS123"/>
  <c r="EY123"/>
  <c r="EE123"/>
  <c r="DK123"/>
  <c r="CQ123"/>
  <c r="BW123"/>
  <c r="BC123"/>
  <c r="AI123"/>
  <c r="KS123"/>
  <c r="JY123"/>
  <c r="JE123"/>
  <c r="IK123"/>
  <c r="HQ123"/>
  <c r="GW123"/>
  <c r="GC123"/>
  <c r="FI123"/>
  <c r="EO123"/>
  <c r="DU123"/>
  <c r="DA123"/>
  <c r="CG123"/>
  <c r="BM123"/>
  <c r="AS123"/>
  <c r="Y123"/>
  <c r="LJ113"/>
  <c r="KI113"/>
  <c r="IU113"/>
  <c r="HG113"/>
  <c r="FS113"/>
  <c r="BW113"/>
  <c r="AI113"/>
  <c r="KS113"/>
  <c r="JE113"/>
  <c r="HQ113"/>
  <c r="GC113"/>
  <c r="EO113"/>
  <c r="CG113"/>
  <c r="AS113"/>
  <c r="DK113"/>
  <c r="LC113"/>
  <c r="JO113"/>
  <c r="IA113"/>
  <c r="GM113"/>
  <c r="EY113"/>
  <c r="CQ113"/>
  <c r="BC113"/>
  <c r="DU113"/>
  <c r="JY113"/>
  <c r="IK113"/>
  <c r="GW113"/>
  <c r="FI113"/>
  <c r="DA113"/>
  <c r="BM113"/>
  <c r="Y113"/>
  <c r="LJ122"/>
  <c r="O122"/>
  <c r="JY122"/>
  <c r="IK122"/>
  <c r="GW122"/>
  <c r="FI122"/>
  <c r="DU122"/>
  <c r="CG122"/>
  <c r="AS122"/>
  <c r="KI122"/>
  <c r="IU122"/>
  <c r="HG122"/>
  <c r="FS122"/>
  <c r="EE122"/>
  <c r="CQ122"/>
  <c r="BC122"/>
  <c r="KS122"/>
  <c r="JE122"/>
  <c r="HQ122"/>
  <c r="GC122"/>
  <c r="EO122"/>
  <c r="DA122"/>
  <c r="BM122"/>
  <c r="Y122"/>
  <c r="LC122"/>
  <c r="JO122"/>
  <c r="IA122"/>
  <c r="GM122"/>
  <c r="EY122"/>
  <c r="DK122"/>
  <c r="BW122"/>
  <c r="AI122"/>
  <c r="LJ118"/>
  <c r="O118"/>
  <c r="KS118"/>
  <c r="JE118"/>
  <c r="HQ118"/>
  <c r="GC118"/>
  <c r="EO118"/>
  <c r="DA118"/>
  <c r="BM118"/>
  <c r="Y118"/>
  <c r="LC118"/>
  <c r="JO118"/>
  <c r="IA118"/>
  <c r="GM118"/>
  <c r="EY118"/>
  <c r="DK118"/>
  <c r="BW118"/>
  <c r="AI118"/>
  <c r="JY118"/>
  <c r="IK118"/>
  <c r="GW118"/>
  <c r="FI118"/>
  <c r="DU118"/>
  <c r="CG118"/>
  <c r="AS118"/>
  <c r="KI118"/>
  <c r="IU118"/>
  <c r="HG118"/>
  <c r="FS118"/>
  <c r="EE118"/>
  <c r="CQ118"/>
  <c r="BC118"/>
  <c r="LJ114"/>
  <c r="KS114"/>
  <c r="JY114"/>
  <c r="JE114"/>
  <c r="IK114"/>
  <c r="HQ114"/>
  <c r="GW114"/>
  <c r="GC114"/>
  <c r="FI114"/>
  <c r="EO114"/>
  <c r="DU114"/>
  <c r="DA114"/>
  <c r="CG114"/>
  <c r="BM114"/>
  <c r="AS114"/>
  <c r="Y114"/>
  <c r="LC114"/>
  <c r="KI114"/>
  <c r="JO114"/>
  <c r="IU114"/>
  <c r="IA114"/>
  <c r="HG114"/>
  <c r="GM114"/>
  <c r="FS114"/>
  <c r="EY114"/>
  <c r="EE114"/>
  <c r="DK114"/>
  <c r="CQ114"/>
  <c r="BW114"/>
  <c r="BC114"/>
  <c r="AI114"/>
  <c r="LJ103"/>
  <c r="LC103"/>
  <c r="JO103"/>
  <c r="IA103"/>
  <c r="GM103"/>
  <c r="EY103"/>
  <c r="DK103"/>
  <c r="BW103"/>
  <c r="AI103"/>
  <c r="KS103"/>
  <c r="JY103"/>
  <c r="JE103"/>
  <c r="IK103"/>
  <c r="HQ103"/>
  <c r="GC103"/>
  <c r="EO103"/>
  <c r="DA103"/>
  <c r="BM103"/>
  <c r="Y103"/>
  <c r="KI103"/>
  <c r="IU103"/>
  <c r="HG103"/>
  <c r="FS103"/>
  <c r="EE103"/>
  <c r="CQ103"/>
  <c r="BC103"/>
  <c r="GW103"/>
  <c r="FI103"/>
  <c r="DU103"/>
  <c r="CG103"/>
  <c r="AS103"/>
  <c r="LJ105"/>
  <c r="KI105"/>
  <c r="IU105"/>
  <c r="HG105"/>
  <c r="FS105"/>
  <c r="EE105"/>
  <c r="CQ105"/>
  <c r="BC105"/>
  <c r="GW105"/>
  <c r="FI105"/>
  <c r="DU105"/>
  <c r="CG105"/>
  <c r="AS105"/>
  <c r="LC105"/>
  <c r="JO105"/>
  <c r="IA105"/>
  <c r="GM105"/>
  <c r="EY105"/>
  <c r="DK105"/>
  <c r="BW105"/>
  <c r="AI105"/>
  <c r="KS105"/>
  <c r="JY105"/>
  <c r="JE105"/>
  <c r="IK105"/>
  <c r="HQ105"/>
  <c r="GC105"/>
  <c r="EO105"/>
  <c r="DA105"/>
  <c r="BM105"/>
  <c r="Y105"/>
  <c r="KZ155"/>
  <c r="LB39"/>
  <c r="KZ40"/>
  <c r="GJ155"/>
  <c r="GL39"/>
  <c r="GJ40"/>
  <c r="AF155"/>
  <c r="AH39"/>
  <c r="AF40"/>
  <c r="LJ64"/>
  <c r="JY64"/>
  <c r="IK64"/>
  <c r="GW64"/>
  <c r="FI64"/>
  <c r="DU64"/>
  <c r="CG64"/>
  <c r="AS64"/>
  <c r="KS64"/>
  <c r="JE64"/>
  <c r="HQ64"/>
  <c r="GC64"/>
  <c r="EO64"/>
  <c r="DA64"/>
  <c r="BM64"/>
  <c r="Y64"/>
  <c r="LC64"/>
  <c r="KI64"/>
  <c r="JO64"/>
  <c r="IU64"/>
  <c r="IA64"/>
  <c r="HG64"/>
  <c r="GM64"/>
  <c r="FS64"/>
  <c r="EY64"/>
  <c r="EE64"/>
  <c r="DK64"/>
  <c r="CQ64"/>
  <c r="BW64"/>
  <c r="BC64"/>
  <c r="AI64"/>
  <c r="LJ60"/>
  <c r="JY60"/>
  <c r="IK60"/>
  <c r="GW60"/>
  <c r="FI60"/>
  <c r="DU60"/>
  <c r="CG60"/>
  <c r="AS60"/>
  <c r="KS60"/>
  <c r="JE60"/>
  <c r="HQ60"/>
  <c r="GC60"/>
  <c r="EO60"/>
  <c r="DA60"/>
  <c r="BM60"/>
  <c r="Y60"/>
  <c r="LC60"/>
  <c r="KI60"/>
  <c r="JO60"/>
  <c r="IU60"/>
  <c r="IA60"/>
  <c r="HG60"/>
  <c r="GM60"/>
  <c r="FS60"/>
  <c r="EY60"/>
  <c r="EE60"/>
  <c r="DK60"/>
  <c r="CQ60"/>
  <c r="BW60"/>
  <c r="BC60"/>
  <c r="AI60"/>
  <c r="LJ51"/>
  <c r="JY51"/>
  <c r="IK51"/>
  <c r="GW51"/>
  <c r="FI51"/>
  <c r="DU51"/>
  <c r="CG51"/>
  <c r="AS51"/>
  <c r="KS51"/>
  <c r="JE51"/>
  <c r="HQ51"/>
  <c r="GC51"/>
  <c r="EO51"/>
  <c r="DA51"/>
  <c r="BM51"/>
  <c r="Y51"/>
  <c r="LC51"/>
  <c r="KI51"/>
  <c r="JO51"/>
  <c r="IU51"/>
  <c r="IA51"/>
  <c r="HG51"/>
  <c r="GM51"/>
  <c r="FS51"/>
  <c r="EY51"/>
  <c r="EE51"/>
  <c r="DK51"/>
  <c r="CQ51"/>
  <c r="BW51"/>
  <c r="BC51"/>
  <c r="AI51"/>
  <c r="LJ53"/>
  <c r="KS53"/>
  <c r="JE53"/>
  <c r="HQ53"/>
  <c r="GC53"/>
  <c r="EO53"/>
  <c r="DA53"/>
  <c r="BM53"/>
  <c r="Y53"/>
  <c r="JY53"/>
  <c r="IK53"/>
  <c r="GW53"/>
  <c r="FI53"/>
  <c r="DU53"/>
  <c r="CG53"/>
  <c r="AS53"/>
  <c r="LC53"/>
  <c r="KI53"/>
  <c r="JO53"/>
  <c r="IU53"/>
  <c r="IA53"/>
  <c r="HG53"/>
  <c r="GM53"/>
  <c r="FS53"/>
  <c r="EY53"/>
  <c r="EE53"/>
  <c r="DK53"/>
  <c r="CQ53"/>
  <c r="BW53"/>
  <c r="BC53"/>
  <c r="AI53"/>
  <c r="KZ98"/>
  <c r="LB97"/>
  <c r="HX98"/>
  <c r="HZ97"/>
  <c r="EV98"/>
  <c r="EX97"/>
  <c r="BT98"/>
  <c r="BV97"/>
  <c r="LJ95"/>
  <c r="KS95"/>
  <c r="JE95"/>
  <c r="HQ95"/>
  <c r="GC95"/>
  <c r="EO95"/>
  <c r="DA95"/>
  <c r="BM95"/>
  <c r="Y95"/>
  <c r="JY95"/>
  <c r="IK95"/>
  <c r="GW95"/>
  <c r="FI95"/>
  <c r="DU95"/>
  <c r="CG95"/>
  <c r="AS95"/>
  <c r="LC95"/>
  <c r="KI95"/>
  <c r="JO95"/>
  <c r="IU95"/>
  <c r="IA95"/>
  <c r="HG95"/>
  <c r="GM95"/>
  <c r="FS95"/>
  <c r="EY95"/>
  <c r="EE95"/>
  <c r="DK95"/>
  <c r="CQ95"/>
  <c r="BW95"/>
  <c r="BC95"/>
  <c r="AI95"/>
  <c r="LJ84"/>
  <c r="JY84"/>
  <c r="IK84"/>
  <c r="GW84"/>
  <c r="FI84"/>
  <c r="DU84"/>
  <c r="CG84"/>
  <c r="AS84"/>
  <c r="KS84"/>
  <c r="JE84"/>
  <c r="HQ84"/>
  <c r="GC84"/>
  <c r="EO84"/>
  <c r="DA84"/>
  <c r="BM84"/>
  <c r="Y84"/>
  <c r="LC84"/>
  <c r="KI84"/>
  <c r="JO84"/>
  <c r="IU84"/>
  <c r="IA84"/>
  <c r="HG84"/>
  <c r="GM84"/>
  <c r="FS84"/>
  <c r="EY84"/>
  <c r="EE84"/>
  <c r="DK84"/>
  <c r="CQ84"/>
  <c r="BW84"/>
  <c r="BC84"/>
  <c r="AI84"/>
  <c r="LJ93"/>
  <c r="JY93"/>
  <c r="IK93"/>
  <c r="GW93"/>
  <c r="FI93"/>
  <c r="DU93"/>
  <c r="CG93"/>
  <c r="AS93"/>
  <c r="KS93"/>
  <c r="JE93"/>
  <c r="HQ93"/>
  <c r="GC93"/>
  <c r="EO93"/>
  <c r="DA93"/>
  <c r="BM93"/>
  <c r="Y93"/>
  <c r="LC93"/>
  <c r="KI93"/>
  <c r="JO93"/>
  <c r="IU93"/>
  <c r="IA93"/>
  <c r="HG93"/>
  <c r="GM93"/>
  <c r="FS93"/>
  <c r="EY93"/>
  <c r="EE93"/>
  <c r="DK93"/>
  <c r="CQ93"/>
  <c r="BW93"/>
  <c r="BC93"/>
  <c r="AI93"/>
  <c r="LJ82"/>
  <c r="KS82"/>
  <c r="JE82"/>
  <c r="HQ82"/>
  <c r="GC82"/>
  <c r="EO82"/>
  <c r="DA82"/>
  <c r="BM82"/>
  <c r="Y82"/>
  <c r="JY82"/>
  <c r="IK82"/>
  <c r="GW82"/>
  <c r="FI82"/>
  <c r="DU82"/>
  <c r="CG82"/>
  <c r="AS82"/>
  <c r="LC82"/>
  <c r="KI82"/>
  <c r="JO82"/>
  <c r="IU82"/>
  <c r="IA82"/>
  <c r="HG82"/>
  <c r="GM82"/>
  <c r="FS82"/>
  <c r="EY82"/>
  <c r="EE82"/>
  <c r="DK82"/>
  <c r="CQ82"/>
  <c r="BW82"/>
  <c r="BC82"/>
  <c r="AI82"/>
  <c r="HD155"/>
  <c r="HF39"/>
  <c r="HD40"/>
  <c r="AZ155"/>
  <c r="BB39"/>
  <c r="AZ40"/>
  <c r="LJ150"/>
  <c r="LC150"/>
  <c r="KS150"/>
  <c r="KI150"/>
  <c r="JY150"/>
  <c r="JO150"/>
  <c r="JE150"/>
  <c r="IU150"/>
  <c r="IK150"/>
  <c r="IA150"/>
  <c r="HQ150"/>
  <c r="HG150"/>
  <c r="GW150"/>
  <c r="GM150"/>
  <c r="GC150"/>
  <c r="FS150"/>
  <c r="FI150"/>
  <c r="EY150"/>
  <c r="EO150"/>
  <c r="EE150"/>
  <c r="DU150"/>
  <c r="DK150"/>
  <c r="DA150"/>
  <c r="CQ150"/>
  <c r="CG150"/>
  <c r="BW150"/>
  <c r="BM150"/>
  <c r="BC150"/>
  <c r="AS150"/>
  <c r="AI150"/>
  <c r="Y150"/>
  <c r="O150"/>
  <c r="LJ96"/>
  <c r="KS96"/>
  <c r="JY96"/>
  <c r="JO96"/>
  <c r="JE96"/>
  <c r="IU96"/>
  <c r="HQ96"/>
  <c r="HG96"/>
  <c r="GW96"/>
  <c r="GM96"/>
  <c r="EY96"/>
  <c r="DU96"/>
  <c r="DK96"/>
  <c r="DA96"/>
  <c r="CQ96"/>
  <c r="BW96"/>
  <c r="AS96"/>
  <c r="AI96"/>
  <c r="LC96"/>
  <c r="KI96"/>
  <c r="IK96"/>
  <c r="IA96"/>
  <c r="GC96"/>
  <c r="FS96"/>
  <c r="FI96"/>
  <c r="EO96"/>
  <c r="EE96"/>
  <c r="CG96"/>
  <c r="BM96"/>
  <c r="BC96"/>
  <c r="Y96"/>
  <c r="O96"/>
  <c r="LJ106"/>
  <c r="LJ164" s="1"/>
  <c r="LC106"/>
  <c r="KI106"/>
  <c r="JO106"/>
  <c r="IU106"/>
  <c r="IA106"/>
  <c r="HG106"/>
  <c r="GM106"/>
  <c r="FS106"/>
  <c r="EY106"/>
  <c r="EE106"/>
  <c r="DK106"/>
  <c r="CQ106"/>
  <c r="BW106"/>
  <c r="BC106"/>
  <c r="AI106"/>
  <c r="O106"/>
  <c r="LJ73"/>
  <c r="O73"/>
  <c r="KS73"/>
  <c r="JO73"/>
  <c r="IU73"/>
  <c r="IA73"/>
  <c r="HG73"/>
  <c r="GM73"/>
  <c r="FS73"/>
  <c r="EY73"/>
  <c r="EE73"/>
  <c r="DK73"/>
  <c r="CQ73"/>
  <c r="BW73"/>
  <c r="BC73"/>
  <c r="AI73"/>
  <c r="LC73"/>
  <c r="KI73"/>
  <c r="GT155"/>
  <c r="EV155"/>
  <c r="EX39"/>
  <c r="EV40"/>
  <c r="JL98"/>
  <c r="JN97"/>
  <c r="GJ98"/>
  <c r="GL97"/>
  <c r="DH98"/>
  <c r="DJ97"/>
  <c r="AF98"/>
  <c r="AH97"/>
  <c r="KF155"/>
  <c r="KH39"/>
  <c r="KF40"/>
  <c r="FP155"/>
  <c r="FR39"/>
  <c r="FP40"/>
  <c r="L155"/>
  <c r="N39"/>
  <c r="GM174"/>
  <c r="AI174"/>
  <c r="FS174"/>
  <c r="O174"/>
  <c r="JY104"/>
  <c r="IK104"/>
  <c r="GW104"/>
  <c r="FI104"/>
  <c r="DU104"/>
  <c r="CG104"/>
  <c r="AS104"/>
  <c r="KS102"/>
  <c r="JE102"/>
  <c r="HQ102"/>
  <c r="GC102"/>
  <c r="EO102"/>
  <c r="DA102"/>
  <c r="BM102"/>
  <c r="Y102"/>
  <c r="JY71"/>
  <c r="GW71"/>
  <c r="DU71"/>
  <c r="AS71"/>
  <c r="EE39"/>
  <c r="O47"/>
  <c r="O56"/>
  <c r="LC68"/>
  <c r="JO68"/>
  <c r="IA68"/>
  <c r="GM68"/>
  <c r="EY68"/>
  <c r="DK68"/>
  <c r="BW68"/>
  <c r="JB69"/>
  <c r="FZ69"/>
  <c r="GW109"/>
  <c r="FI109"/>
  <c r="DU109"/>
  <c r="CG109"/>
  <c r="AS109"/>
  <c r="KS71"/>
  <c r="JE71"/>
  <c r="HQ71"/>
  <c r="GC71"/>
  <c r="EO71"/>
  <c r="DA71"/>
  <c r="BM71"/>
  <c r="Y71"/>
  <c r="JO56"/>
  <c r="GM56"/>
  <c r="DK56"/>
  <c r="AI56"/>
  <c r="JE39"/>
  <c r="GC39"/>
  <c r="DA39"/>
  <c r="Y39"/>
  <c r="IK39"/>
  <c r="FI39"/>
  <c r="CG39"/>
  <c r="LI177"/>
  <c r="GM177" s="1"/>
  <c r="LI170"/>
  <c r="IA170" s="1"/>
  <c r="LC47"/>
  <c r="JO47"/>
  <c r="IA47"/>
  <c r="GM47"/>
  <c r="EY47"/>
  <c r="DK47"/>
  <c r="BW47"/>
  <c r="AI47"/>
  <c r="EY174"/>
  <c r="JY159"/>
  <c r="CD158"/>
  <c r="JB160"/>
  <c r="FZ160"/>
  <c r="GC159"/>
  <c r="O143"/>
  <c r="EE113"/>
  <c r="KI97"/>
  <c r="IU97"/>
  <c r="HG97"/>
  <c r="FS97"/>
  <c r="EE97"/>
  <c r="CQ97"/>
  <c r="BC97"/>
  <c r="IA39"/>
  <c r="BW39"/>
  <c r="O95"/>
  <c r="O82"/>
  <c r="IU39"/>
  <c r="CQ39"/>
  <c r="HQ109"/>
  <c r="GC109"/>
  <c r="EO109"/>
  <c r="DA109"/>
  <c r="BM109"/>
  <c r="Y109"/>
  <c r="JE73"/>
  <c r="HQ73"/>
  <c r="GC73"/>
  <c r="EO73"/>
  <c r="DA73"/>
  <c r="BM73"/>
  <c r="Y73"/>
  <c r="O65"/>
  <c r="LC56"/>
  <c r="IA56"/>
  <c r="EY56"/>
  <c r="BW56"/>
  <c r="KS39"/>
  <c r="HQ39"/>
  <c r="EO39"/>
  <c r="BM39"/>
  <c r="JY39"/>
  <c r="GW39"/>
  <c r="DU39"/>
  <c r="LI164"/>
  <c r="KI47"/>
  <c r="IU47"/>
  <c r="HG47"/>
  <c r="FS47"/>
  <c r="EE47"/>
  <c r="CQ47"/>
  <c r="BC47"/>
  <c r="LI180"/>
  <c r="O180" s="1"/>
  <c r="LI169"/>
  <c r="O169" s="1"/>
  <c r="LI172"/>
  <c r="LC172" s="1"/>
  <c r="LI161"/>
  <c r="KI161" s="1"/>
  <c r="LJ102"/>
  <c r="LC102"/>
  <c r="KI102"/>
  <c r="JO102"/>
  <c r="IU102"/>
  <c r="IA102"/>
  <c r="HG102"/>
  <c r="GM102"/>
  <c r="FS102"/>
  <c r="EY102"/>
  <c r="EE102"/>
  <c r="DK102"/>
  <c r="CQ102"/>
  <c r="BW102"/>
  <c r="BC102"/>
  <c r="AI102"/>
  <c r="LJ104"/>
  <c r="LJ162" s="1"/>
  <c r="LC104"/>
  <c r="KI104"/>
  <c r="JO104"/>
  <c r="IU104"/>
  <c r="IA104"/>
  <c r="HG104"/>
  <c r="GM104"/>
  <c r="FS104"/>
  <c r="EY104"/>
  <c r="EE104"/>
  <c r="DK104"/>
  <c r="CQ104"/>
  <c r="BW104"/>
  <c r="BC104"/>
  <c r="AI104"/>
  <c r="O104"/>
  <c r="LJ87"/>
  <c r="LJ174" s="1"/>
  <c r="LC87"/>
  <c r="KS87"/>
  <c r="KI87"/>
  <c r="JY87"/>
  <c r="JO87"/>
  <c r="JE87"/>
  <c r="IU87"/>
  <c r="IK87"/>
  <c r="IA87"/>
  <c r="HQ87"/>
  <c r="HG87"/>
  <c r="GW87"/>
  <c r="GM87"/>
  <c r="GC87"/>
  <c r="FS87"/>
  <c r="FI87"/>
  <c r="EY87"/>
  <c r="EO87"/>
  <c r="EE87"/>
  <c r="DU87"/>
  <c r="DK87"/>
  <c r="DA87"/>
  <c r="CQ87"/>
  <c r="CG87"/>
  <c r="BW87"/>
  <c r="BM87"/>
  <c r="BC87"/>
  <c r="AS87"/>
  <c r="AI87"/>
  <c r="Y87"/>
  <c r="O87"/>
  <c r="LJ78"/>
  <c r="LC78"/>
  <c r="KS78"/>
  <c r="KI78"/>
  <c r="JY78"/>
  <c r="JO78"/>
  <c r="JE78"/>
  <c r="IU78"/>
  <c r="IK78"/>
  <c r="IA78"/>
  <c r="HQ78"/>
  <c r="HG78"/>
  <c r="GW78"/>
  <c r="GM78"/>
  <c r="GC78"/>
  <c r="FS78"/>
  <c r="FI78"/>
  <c r="EY78"/>
  <c r="EO78"/>
  <c r="EE78"/>
  <c r="DU78"/>
  <c r="DK78"/>
  <c r="DA78"/>
  <c r="CQ78"/>
  <c r="CG78"/>
  <c r="BW78"/>
  <c r="BM78"/>
  <c r="BC78"/>
  <c r="AS78"/>
  <c r="AI78"/>
  <c r="Y78"/>
  <c r="O78"/>
  <c r="LJ85"/>
  <c r="LC85"/>
  <c r="KI85"/>
  <c r="JO85"/>
  <c r="IU85"/>
  <c r="IA85"/>
  <c r="HG85"/>
  <c r="GM85"/>
  <c r="FS85"/>
  <c r="EY85"/>
  <c r="EE85"/>
  <c r="DK85"/>
  <c r="CQ85"/>
  <c r="BW85"/>
  <c r="BC85"/>
  <c r="AI85"/>
  <c r="LJ76"/>
  <c r="LC76"/>
  <c r="KI76"/>
  <c r="JO76"/>
  <c r="IU76"/>
  <c r="IA76"/>
  <c r="HG76"/>
  <c r="GM76"/>
  <c r="FS76"/>
  <c r="EY76"/>
  <c r="EE76"/>
  <c r="DK76"/>
  <c r="CQ76"/>
  <c r="BW76"/>
  <c r="BC76"/>
  <c r="AI76"/>
  <c r="FF155"/>
  <c r="LJ147"/>
  <c r="LC147"/>
  <c r="KI147"/>
  <c r="JO147"/>
  <c r="IU147"/>
  <c r="IA147"/>
  <c r="HG147"/>
  <c r="GM147"/>
  <c r="FS147"/>
  <c r="EY147"/>
  <c r="EE147"/>
  <c r="DK147"/>
  <c r="CQ147"/>
  <c r="BW147"/>
  <c r="BC147"/>
  <c r="AI147"/>
  <c r="KS147"/>
  <c r="JY147"/>
  <c r="JE147"/>
  <c r="IK147"/>
  <c r="HQ147"/>
  <c r="GW147"/>
  <c r="GC147"/>
  <c r="FI147"/>
  <c r="EO147"/>
  <c r="DU147"/>
  <c r="DA147"/>
  <c r="CG147"/>
  <c r="BM147"/>
  <c r="AS147"/>
  <c r="Y147"/>
  <c r="LJ142"/>
  <c r="O142"/>
  <c r="LC142"/>
  <c r="KI142"/>
  <c r="JO142"/>
  <c r="IU142"/>
  <c r="IA142"/>
  <c r="GM142"/>
  <c r="HG142"/>
  <c r="FS142"/>
  <c r="EY142"/>
  <c r="EE142"/>
  <c r="DK142"/>
  <c r="CQ142"/>
  <c r="BW142"/>
  <c r="BC142"/>
  <c r="AI142"/>
  <c r="KS142"/>
  <c r="JE142"/>
  <c r="HQ142"/>
  <c r="GC142"/>
  <c r="EO142"/>
  <c r="DA142"/>
  <c r="BM142"/>
  <c r="Y142"/>
  <c r="JY142"/>
  <c r="IK142"/>
  <c r="GW142"/>
  <c r="FI142"/>
  <c r="DU142"/>
  <c r="CG142"/>
  <c r="AS142"/>
  <c r="LJ153"/>
  <c r="JY153"/>
  <c r="IK153"/>
  <c r="GW153"/>
  <c r="FI153"/>
  <c r="DU153"/>
  <c r="CG153"/>
  <c r="AS153"/>
  <c r="KI153"/>
  <c r="JO153"/>
  <c r="IU153"/>
  <c r="IA153"/>
  <c r="GM153"/>
  <c r="O153"/>
  <c r="LC153"/>
  <c r="KS153"/>
  <c r="JE153"/>
  <c r="HQ153"/>
  <c r="GC153"/>
  <c r="EO153"/>
  <c r="DA153"/>
  <c r="BM153"/>
  <c r="Y153"/>
  <c r="HG153"/>
  <c r="FS153"/>
  <c r="EY153"/>
  <c r="EE153"/>
  <c r="DK153"/>
  <c r="CQ153"/>
  <c r="BW153"/>
  <c r="BC153"/>
  <c r="AI153"/>
  <c r="LJ132"/>
  <c r="KS132"/>
  <c r="JY132"/>
  <c r="JE132"/>
  <c r="IK132"/>
  <c r="HQ132"/>
  <c r="GW132"/>
  <c r="GC132"/>
  <c r="FI132"/>
  <c r="EO132"/>
  <c r="DU132"/>
  <c r="DA132"/>
  <c r="CG132"/>
  <c r="BM132"/>
  <c r="AS132"/>
  <c r="Y132"/>
  <c r="LC132"/>
  <c r="JO132"/>
  <c r="IA132"/>
  <c r="GM132"/>
  <c r="EY132"/>
  <c r="DK132"/>
  <c r="BW132"/>
  <c r="AI132"/>
  <c r="KI132"/>
  <c r="IU132"/>
  <c r="HG132"/>
  <c r="FS132"/>
  <c r="EE132"/>
  <c r="CQ132"/>
  <c r="BC132"/>
  <c r="LJ126"/>
  <c r="AS126"/>
  <c r="BC126"/>
  <c r="CG126"/>
  <c r="CQ126"/>
  <c r="DU126"/>
  <c r="EE126"/>
  <c r="FI126"/>
  <c r="FS126"/>
  <c r="GW126"/>
  <c r="HG126"/>
  <c r="IK126"/>
  <c r="IU126"/>
  <c r="JY126"/>
  <c r="KI126"/>
  <c r="O126"/>
  <c r="AI126"/>
  <c r="BM126"/>
  <c r="BW126"/>
  <c r="DA126"/>
  <c r="DK126"/>
  <c r="EO126"/>
  <c r="EY126"/>
  <c r="GC126"/>
  <c r="GM126"/>
  <c r="HQ126"/>
  <c r="IA126"/>
  <c r="JE126"/>
  <c r="JO126"/>
  <c r="KS126"/>
  <c r="LC126"/>
  <c r="Y126"/>
  <c r="LJ111"/>
  <c r="KI111"/>
  <c r="IU111"/>
  <c r="HG111"/>
  <c r="FS111"/>
  <c r="EE111"/>
  <c r="CQ111"/>
  <c r="BC111"/>
  <c r="GC111"/>
  <c r="DA111"/>
  <c r="LC111"/>
  <c r="JO111"/>
  <c r="IA111"/>
  <c r="GM111"/>
  <c r="EY111"/>
  <c r="DK111"/>
  <c r="BW111"/>
  <c r="AI111"/>
  <c r="HQ111"/>
  <c r="EO111"/>
  <c r="JY111"/>
  <c r="IK111"/>
  <c r="FI111"/>
  <c r="CG111"/>
  <c r="AS111"/>
  <c r="KS111"/>
  <c r="JE111"/>
  <c r="GW111"/>
  <c r="DU111"/>
  <c r="BM111"/>
  <c r="Y111"/>
  <c r="LJ115"/>
  <c r="O115"/>
  <c r="LC115"/>
  <c r="JO115"/>
  <c r="IA115"/>
  <c r="GM115"/>
  <c r="EY115"/>
  <c r="DK115"/>
  <c r="BW115"/>
  <c r="AI115"/>
  <c r="JY115"/>
  <c r="IK115"/>
  <c r="GW115"/>
  <c r="FI115"/>
  <c r="DU115"/>
  <c r="CG115"/>
  <c r="AS115"/>
  <c r="KI115"/>
  <c r="IU115"/>
  <c r="HG115"/>
  <c r="FS115"/>
  <c r="EE115"/>
  <c r="CQ115"/>
  <c r="BC115"/>
  <c r="KS115"/>
  <c r="JE115"/>
  <c r="HQ115"/>
  <c r="GC115"/>
  <c r="EO115"/>
  <c r="DA115"/>
  <c r="BM115"/>
  <c r="Y115"/>
  <c r="LJ124"/>
  <c r="O124"/>
  <c r="LC124"/>
  <c r="KI124"/>
  <c r="JO124"/>
  <c r="IU124"/>
  <c r="IA124"/>
  <c r="HG124"/>
  <c r="GM124"/>
  <c r="FS124"/>
  <c r="EO124"/>
  <c r="DA124"/>
  <c r="BM124"/>
  <c r="Y124"/>
  <c r="EY124"/>
  <c r="DK124"/>
  <c r="BW124"/>
  <c r="AI124"/>
  <c r="KS124"/>
  <c r="JY124"/>
  <c r="JE124"/>
  <c r="IK124"/>
  <c r="HQ124"/>
  <c r="GW124"/>
  <c r="GC124"/>
  <c r="FI124"/>
  <c r="DU124"/>
  <c r="CG124"/>
  <c r="AS124"/>
  <c r="EE124"/>
  <c r="CQ124"/>
  <c r="BC124"/>
  <c r="LJ97"/>
  <c r="KS97"/>
  <c r="JE97"/>
  <c r="EO97"/>
  <c r="GW97"/>
  <c r="HQ97"/>
  <c r="DU97"/>
  <c r="GC97"/>
  <c r="CG97"/>
  <c r="AS97"/>
  <c r="IK97"/>
  <c r="DA97"/>
  <c r="BM97"/>
  <c r="Y97"/>
  <c r="JY97"/>
  <c r="FI97"/>
  <c r="JL155"/>
  <c r="JN39"/>
  <c r="JL40"/>
  <c r="DH155"/>
  <c r="DJ39"/>
  <c r="DH40"/>
  <c r="KF69"/>
  <c r="KH68"/>
  <c r="IR69"/>
  <c r="IT68"/>
  <c r="HD69"/>
  <c r="HF68"/>
  <c r="FP69"/>
  <c r="FR68"/>
  <c r="EB69"/>
  <c r="ED68"/>
  <c r="CN69"/>
  <c r="CP68"/>
  <c r="AZ69"/>
  <c r="BB68"/>
  <c r="N68"/>
  <c r="LG42"/>
  <c r="LI42" s="1"/>
  <c r="O42" s="1"/>
  <c r="LF40"/>
  <c r="LJ66"/>
  <c r="Y66"/>
  <c r="AS66"/>
  <c r="BM66"/>
  <c r="CG66"/>
  <c r="DA66"/>
  <c r="DU66"/>
  <c r="EO66"/>
  <c r="FI66"/>
  <c r="GC66"/>
  <c r="GW66"/>
  <c r="HQ66"/>
  <c r="IK66"/>
  <c r="JE66"/>
  <c r="JY66"/>
  <c r="KS66"/>
  <c r="LC66"/>
  <c r="KI66"/>
  <c r="JO66"/>
  <c r="IU66"/>
  <c r="IA66"/>
  <c r="HG66"/>
  <c r="GM66"/>
  <c r="FS66"/>
  <c r="EY66"/>
  <c r="EE66"/>
  <c r="DK66"/>
  <c r="CQ66"/>
  <c r="BW66"/>
  <c r="BC66"/>
  <c r="AI66"/>
  <c r="LJ55"/>
  <c r="JY55"/>
  <c r="IK55"/>
  <c r="GW55"/>
  <c r="FI55"/>
  <c r="DU55"/>
  <c r="CG55"/>
  <c r="AS55"/>
  <c r="KS55"/>
  <c r="JE55"/>
  <c r="HQ55"/>
  <c r="GC55"/>
  <c r="EO55"/>
  <c r="DA55"/>
  <c r="BM55"/>
  <c r="Y55"/>
  <c r="LC55"/>
  <c r="KI55"/>
  <c r="JO55"/>
  <c r="IU55"/>
  <c r="IA55"/>
  <c r="HG55"/>
  <c r="GM55"/>
  <c r="FS55"/>
  <c r="EY55"/>
  <c r="EE55"/>
  <c r="DK55"/>
  <c r="CQ55"/>
  <c r="BW55"/>
  <c r="BC55"/>
  <c r="AI55"/>
  <c r="LJ57"/>
  <c r="KS57"/>
  <c r="JE57"/>
  <c r="HQ57"/>
  <c r="GC57"/>
  <c r="EO57"/>
  <c r="DA57"/>
  <c r="BM57"/>
  <c r="Y57"/>
  <c r="JY57"/>
  <c r="IK57"/>
  <c r="GW57"/>
  <c r="FI57"/>
  <c r="DU57"/>
  <c r="CG57"/>
  <c r="AS57"/>
  <c r="LC57"/>
  <c r="KI57"/>
  <c r="JO57"/>
  <c r="IU57"/>
  <c r="IA57"/>
  <c r="HG57"/>
  <c r="GM57"/>
  <c r="FS57"/>
  <c r="EY57"/>
  <c r="EE57"/>
  <c r="DK57"/>
  <c r="CQ57"/>
  <c r="BW57"/>
  <c r="BC57"/>
  <c r="AI57"/>
  <c r="LJ44"/>
  <c r="KS44"/>
  <c r="JE44"/>
  <c r="HQ44"/>
  <c r="GC44"/>
  <c r="EO44"/>
  <c r="DA44"/>
  <c r="BM44"/>
  <c r="Y44"/>
  <c r="JY44"/>
  <c r="IK44"/>
  <c r="GW44"/>
  <c r="FI44"/>
  <c r="DU44"/>
  <c r="CG44"/>
  <c r="AS44"/>
  <c r="LC44"/>
  <c r="KI44"/>
  <c r="JO44"/>
  <c r="IU44"/>
  <c r="IA44"/>
  <c r="HG44"/>
  <c r="GM44"/>
  <c r="FS44"/>
  <c r="EY44"/>
  <c r="EE44"/>
  <c r="DK44"/>
  <c r="CQ44"/>
  <c r="BW44"/>
  <c r="BC44"/>
  <c r="AI44"/>
  <c r="LJ39"/>
  <c r="LI155"/>
  <c r="GW155" s="1"/>
  <c r="LJ89"/>
  <c r="JY89"/>
  <c r="IK89"/>
  <c r="GW89"/>
  <c r="FI89"/>
  <c r="DU89"/>
  <c r="CG89"/>
  <c r="AS89"/>
  <c r="KS89"/>
  <c r="JE89"/>
  <c r="HQ89"/>
  <c r="GC89"/>
  <c r="EO89"/>
  <c r="DA89"/>
  <c r="BM89"/>
  <c r="Y89"/>
  <c r="LC89"/>
  <c r="KI89"/>
  <c r="JO89"/>
  <c r="IU89"/>
  <c r="IA89"/>
  <c r="HG89"/>
  <c r="GM89"/>
  <c r="FS89"/>
  <c r="EY89"/>
  <c r="EE89"/>
  <c r="DK89"/>
  <c r="CQ89"/>
  <c r="BW89"/>
  <c r="BC89"/>
  <c r="AI89"/>
  <c r="LJ80"/>
  <c r="JY80"/>
  <c r="IK80"/>
  <c r="GW80"/>
  <c r="FI80"/>
  <c r="DU80"/>
  <c r="CG80"/>
  <c r="AS80"/>
  <c r="KS80"/>
  <c r="JE80"/>
  <c r="HQ80"/>
  <c r="GC80"/>
  <c r="EO80"/>
  <c r="DA80"/>
  <c r="BM80"/>
  <c r="Y80"/>
  <c r="LC80"/>
  <c r="KI80"/>
  <c r="JO80"/>
  <c r="IU80"/>
  <c r="IA80"/>
  <c r="HG80"/>
  <c r="GM80"/>
  <c r="FS80"/>
  <c r="EY80"/>
  <c r="EE80"/>
  <c r="DK80"/>
  <c r="CQ80"/>
  <c r="BW80"/>
  <c r="BC80"/>
  <c r="AI80"/>
  <c r="LJ86"/>
  <c r="KS86"/>
  <c r="JE86"/>
  <c r="HQ86"/>
  <c r="GC86"/>
  <c r="EO86"/>
  <c r="DA86"/>
  <c r="BM86"/>
  <c r="Y86"/>
  <c r="JY86"/>
  <c r="IK86"/>
  <c r="GW86"/>
  <c r="FI86"/>
  <c r="DU86"/>
  <c r="CG86"/>
  <c r="AS86"/>
  <c r="LC86"/>
  <c r="KI86"/>
  <c r="JO86"/>
  <c r="IU86"/>
  <c r="IA86"/>
  <c r="HG86"/>
  <c r="GM86"/>
  <c r="FS86"/>
  <c r="EY86"/>
  <c r="EE86"/>
  <c r="DK86"/>
  <c r="CQ86"/>
  <c r="BW86"/>
  <c r="BC86"/>
  <c r="AI86"/>
  <c r="LJ68"/>
  <c r="IK68"/>
  <c r="FI68"/>
  <c r="DA68"/>
  <c r="CG68"/>
  <c r="Y68"/>
  <c r="KS68"/>
  <c r="JY68"/>
  <c r="JE68"/>
  <c r="HQ68"/>
  <c r="GW68"/>
  <c r="GC68"/>
  <c r="EO68"/>
  <c r="DU68"/>
  <c r="BM68"/>
  <c r="AS68"/>
  <c r="EE155"/>
  <c r="EB155"/>
  <c r="ED39"/>
  <c r="EB40"/>
  <c r="KZ69"/>
  <c r="LB68"/>
  <c r="JL69"/>
  <c r="JN68"/>
  <c r="HX69"/>
  <c r="HZ68"/>
  <c r="GJ69"/>
  <c r="GL68"/>
  <c r="EV69"/>
  <c r="EX68"/>
  <c r="DH69"/>
  <c r="DJ68"/>
  <c r="BT69"/>
  <c r="BV68"/>
  <c r="AF69"/>
  <c r="AH68"/>
  <c r="L100"/>
  <c r="JB40"/>
  <c r="JD39"/>
  <c r="FZ40"/>
  <c r="GB39"/>
  <c r="CX40"/>
  <c r="CZ39"/>
  <c r="V40"/>
  <c r="X39"/>
  <c r="JD155"/>
  <c r="FZ156"/>
  <c r="GB155"/>
  <c r="BJ156"/>
  <c r="BL155"/>
  <c r="IJ39"/>
  <c r="FF40"/>
  <c r="FH39"/>
  <c r="CD40"/>
  <c r="CF39"/>
  <c r="DR156"/>
  <c r="DT155"/>
  <c r="CZ155"/>
  <c r="LJ136"/>
  <c r="DA136"/>
  <c r="BM136"/>
  <c r="Y136"/>
  <c r="LC136"/>
  <c r="KI136"/>
  <c r="HG136"/>
  <c r="FS136"/>
  <c r="EY136"/>
  <c r="EE136"/>
  <c r="DK136"/>
  <c r="CQ136"/>
  <c r="BW136"/>
  <c r="BC136"/>
  <c r="AI136"/>
  <c r="O136"/>
  <c r="JO136"/>
  <c r="IU136"/>
  <c r="IA136"/>
  <c r="GM136"/>
  <c r="CG136"/>
  <c r="AS136"/>
  <c r="KS136"/>
  <c r="JY136"/>
  <c r="JE136"/>
  <c r="IK136"/>
  <c r="HQ136"/>
  <c r="GW136"/>
  <c r="GC136"/>
  <c r="FI136"/>
  <c r="EO136"/>
  <c r="DU136"/>
  <c r="LJ125"/>
  <c r="GC125"/>
  <c r="EO125"/>
  <c r="DA125"/>
  <c r="BM125"/>
  <c r="Y125"/>
  <c r="KS125"/>
  <c r="JY125"/>
  <c r="JE125"/>
  <c r="IK125"/>
  <c r="HQ125"/>
  <c r="GW125"/>
  <c r="FS125"/>
  <c r="EE125"/>
  <c r="CQ125"/>
  <c r="BC125"/>
  <c r="O125"/>
  <c r="FI125"/>
  <c r="DU125"/>
  <c r="CG125"/>
  <c r="AS125"/>
  <c r="LC125"/>
  <c r="KI125"/>
  <c r="JO125"/>
  <c r="IU125"/>
  <c r="IA125"/>
  <c r="HG125"/>
  <c r="GM125"/>
  <c r="EY125"/>
  <c r="DK125"/>
  <c r="BW125"/>
  <c r="AI125"/>
  <c r="LJ134"/>
  <c r="KS134"/>
  <c r="JY134"/>
  <c r="JE134"/>
  <c r="IA134"/>
  <c r="GM134"/>
  <c r="EY134"/>
  <c r="DK134"/>
  <c r="BW134"/>
  <c r="AI134"/>
  <c r="IK134"/>
  <c r="GW134"/>
  <c r="FI134"/>
  <c r="DU134"/>
  <c r="CG134"/>
  <c r="AS134"/>
  <c r="O134"/>
  <c r="LC134"/>
  <c r="KI134"/>
  <c r="JO134"/>
  <c r="IU134"/>
  <c r="HG134"/>
  <c r="FS134"/>
  <c r="EE134"/>
  <c r="CQ134"/>
  <c r="BC134"/>
  <c r="HQ134"/>
  <c r="GC134"/>
  <c r="EO134"/>
  <c r="DA134"/>
  <c r="BM134"/>
  <c r="Y134"/>
  <c r="LJ110"/>
  <c r="KI110"/>
  <c r="IU110"/>
  <c r="HG110"/>
  <c r="FS110"/>
  <c r="EE110"/>
  <c r="CQ110"/>
  <c r="BC110"/>
  <c r="O110"/>
  <c r="IK110"/>
  <c r="FI110"/>
  <c r="CG110"/>
  <c r="KS110"/>
  <c r="JE110"/>
  <c r="GC110"/>
  <c r="DA110"/>
  <c r="Y110"/>
  <c r="JY110"/>
  <c r="HQ110"/>
  <c r="EO110"/>
  <c r="BM110"/>
  <c r="LC110"/>
  <c r="JO110"/>
  <c r="IA110"/>
  <c r="GM110"/>
  <c r="EY110"/>
  <c r="DK110"/>
  <c r="BW110"/>
  <c r="AI110"/>
  <c r="GW110"/>
  <c r="DU110"/>
  <c r="AS110"/>
  <c r="LJ92"/>
  <c r="KS92"/>
  <c r="JY92"/>
  <c r="JO92"/>
  <c r="IK92"/>
  <c r="HQ92"/>
  <c r="HG92"/>
  <c r="GM92"/>
  <c r="FI92"/>
  <c r="EY92"/>
  <c r="DU92"/>
  <c r="DK92"/>
  <c r="CG92"/>
  <c r="BW92"/>
  <c r="BC92"/>
  <c r="Y92"/>
  <c r="O92"/>
  <c r="LC92"/>
  <c r="KI92"/>
  <c r="JE92"/>
  <c r="IU92"/>
  <c r="IA92"/>
  <c r="GW92"/>
  <c r="GC92"/>
  <c r="FS92"/>
  <c r="EO92"/>
  <c r="EE92"/>
  <c r="DA92"/>
  <c r="CQ92"/>
  <c r="BM92"/>
  <c r="AS92"/>
  <c r="AI92"/>
  <c r="LF98"/>
  <c r="LG100"/>
  <c r="LI100" s="1"/>
  <c r="LJ81"/>
  <c r="LJ168" s="1"/>
  <c r="LC81"/>
  <c r="KI81"/>
  <c r="JO81"/>
  <c r="IU81"/>
  <c r="IA81"/>
  <c r="HG81"/>
  <c r="GM81"/>
  <c r="FS81"/>
  <c r="EY81"/>
  <c r="EE81"/>
  <c r="DK81"/>
  <c r="CQ81"/>
  <c r="BW81"/>
  <c r="BC81"/>
  <c r="AI81"/>
  <c r="O81"/>
  <c r="JV155"/>
  <c r="KF98"/>
  <c r="KH97"/>
  <c r="IR98"/>
  <c r="IT97"/>
  <c r="HD98"/>
  <c r="HF97"/>
  <c r="FP98"/>
  <c r="FR97"/>
  <c r="EB98"/>
  <c r="ED97"/>
  <c r="CN98"/>
  <c r="CP97"/>
  <c r="AZ98"/>
  <c r="BB97"/>
  <c r="L98"/>
  <c r="N97"/>
  <c r="HX155"/>
  <c r="HZ39"/>
  <c r="HX40"/>
  <c r="BT155"/>
  <c r="BV39"/>
  <c r="IR155"/>
  <c r="IT39"/>
  <c r="CN155"/>
  <c r="CP39"/>
  <c r="CN40"/>
  <c r="L42"/>
  <c r="K158"/>
  <c r="O71"/>
  <c r="L71"/>
  <c r="L69" s="1"/>
  <c r="KP40"/>
  <c r="KR39"/>
  <c r="HN40"/>
  <c r="HP39"/>
  <c r="EL40"/>
  <c r="EN39"/>
  <c r="BJ40"/>
  <c r="BL39"/>
  <c r="KR155"/>
  <c r="HP155"/>
  <c r="EL156"/>
  <c r="EN155"/>
  <c r="JV40"/>
  <c r="JX39"/>
  <c r="GT40"/>
  <c r="GV39"/>
  <c r="DR40"/>
  <c r="DT39"/>
  <c r="AP40"/>
  <c r="AR39"/>
  <c r="AP156"/>
  <c r="AR155"/>
  <c r="V156"/>
  <c r="X155"/>
  <c r="CD156"/>
  <c r="CF155"/>
  <c r="JO174"/>
  <c r="DK174"/>
  <c r="IU174"/>
  <c r="CQ174"/>
  <c r="O123"/>
  <c r="O114"/>
  <c r="JY85"/>
  <c r="IK85"/>
  <c r="GW85"/>
  <c r="FI85"/>
  <c r="DU85"/>
  <c r="CG85"/>
  <c r="AS85"/>
  <c r="JY76"/>
  <c r="IK76"/>
  <c r="GW76"/>
  <c r="FI76"/>
  <c r="DU76"/>
  <c r="CG76"/>
  <c r="AS76"/>
  <c r="LC65"/>
  <c r="JO65"/>
  <c r="IA65"/>
  <c r="GM65"/>
  <c r="EY65"/>
  <c r="DK65"/>
  <c r="BW65"/>
  <c r="AI65"/>
  <c r="KI56"/>
  <c r="HG56"/>
  <c r="EE56"/>
  <c r="BC56"/>
  <c r="LC97"/>
  <c r="IA97"/>
  <c r="EY97"/>
  <c r="BW97"/>
  <c r="HG39"/>
  <c r="BC39"/>
  <c r="O66"/>
  <c r="O57"/>
  <c r="O53"/>
  <c r="O44"/>
  <c r="LC174"/>
  <c r="IA174"/>
  <c r="BW174"/>
  <c r="L127"/>
  <c r="O105"/>
  <c r="O103"/>
  <c r="EY39"/>
  <c r="JY106"/>
  <c r="IK106"/>
  <c r="GW106"/>
  <c r="FI106"/>
  <c r="DU106"/>
  <c r="CG106"/>
  <c r="AS106"/>
  <c r="KS104"/>
  <c r="JE104"/>
  <c r="HQ104"/>
  <c r="GC104"/>
  <c r="EO104"/>
  <c r="DA104"/>
  <c r="BM104"/>
  <c r="Y104"/>
  <c r="JY102"/>
  <c r="IK102"/>
  <c r="GW102"/>
  <c r="FI102"/>
  <c r="DU102"/>
  <c r="CG102"/>
  <c r="AS102"/>
  <c r="IK71"/>
  <c r="FI71"/>
  <c r="CG71"/>
  <c r="KS85"/>
  <c r="JE85"/>
  <c r="HQ85"/>
  <c r="GC85"/>
  <c r="EO85"/>
  <c r="DA85"/>
  <c r="BM85"/>
  <c r="Y85"/>
  <c r="JY81"/>
  <c r="IK81"/>
  <c r="GW81"/>
  <c r="FI81"/>
  <c r="DU81"/>
  <c r="CG81"/>
  <c r="AS81"/>
  <c r="KS76"/>
  <c r="JE76"/>
  <c r="HQ76"/>
  <c r="GC76"/>
  <c r="EO76"/>
  <c r="DA76"/>
  <c r="BM76"/>
  <c r="Y76"/>
  <c r="KI65"/>
  <c r="IU65"/>
  <c r="HG65"/>
  <c r="FS65"/>
  <c r="EE65"/>
  <c r="CQ65"/>
  <c r="BC65"/>
  <c r="IU56"/>
  <c r="FS56"/>
  <c r="CQ56"/>
  <c r="JO97"/>
  <c r="GM97"/>
  <c r="DK97"/>
  <c r="AI97"/>
  <c r="KI39"/>
  <c r="FS39"/>
  <c r="O39"/>
  <c r="O64"/>
  <c r="O60"/>
  <c r="O55"/>
  <c r="O51"/>
  <c r="LI182"/>
  <c r="LI176"/>
  <c r="LI171"/>
  <c r="EE171" s="1"/>
  <c r="LI167"/>
  <c r="LI181"/>
  <c r="LI163"/>
  <c r="JB156" l="1"/>
  <c r="CQ159"/>
  <c r="GW159"/>
  <c r="O159"/>
  <c r="BW159"/>
  <c r="Y159"/>
  <c r="KI159"/>
  <c r="BC159"/>
  <c r="DK159"/>
  <c r="EO159"/>
  <c r="LC159"/>
  <c r="IU159"/>
  <c r="AS159"/>
  <c r="IA159"/>
  <c r="FS159"/>
  <c r="DA159"/>
  <c r="JE159"/>
  <c r="DU159"/>
  <c r="EE159"/>
  <c r="GM159"/>
  <c r="CG159"/>
  <c r="HG159"/>
  <c r="AI159"/>
  <c r="JO159"/>
  <c r="BM159"/>
  <c r="HQ159"/>
  <c r="BT40"/>
  <c r="AS165"/>
  <c r="AS168"/>
  <c r="FS165"/>
  <c r="CG165"/>
  <c r="DU183"/>
  <c r="IU165"/>
  <c r="AI183"/>
  <c r="GW160"/>
  <c r="Y165"/>
  <c r="BM165"/>
  <c r="DA168"/>
  <c r="DU168"/>
  <c r="HG168"/>
  <c r="IR40"/>
  <c r="BC183"/>
  <c r="BM183"/>
  <c r="HG165"/>
  <c r="DK165"/>
  <c r="O183"/>
  <c r="EE165"/>
  <c r="GM165"/>
  <c r="FI165"/>
  <c r="GC165"/>
  <c r="EY165"/>
  <c r="HQ165"/>
  <c r="DU165"/>
  <c r="LC168"/>
  <c r="IU177"/>
  <c r="DK177"/>
  <c r="IH40"/>
  <c r="Y168"/>
  <c r="KS179"/>
  <c r="EE168"/>
  <c r="Y173"/>
  <c r="IK183"/>
  <c r="GC183"/>
  <c r="DK183"/>
  <c r="BC160"/>
  <c r="BM168"/>
  <c r="DK168"/>
  <c r="EO168"/>
  <c r="DK179"/>
  <c r="Y179"/>
  <c r="HQ183"/>
  <c r="BW179"/>
  <c r="LJ183"/>
  <c r="HG179"/>
  <c r="AS179"/>
  <c r="GW183"/>
  <c r="CQ160"/>
  <c r="Y160"/>
  <c r="JE179"/>
  <c r="KI183"/>
  <c r="BW183"/>
  <c r="CQ183"/>
  <c r="GM183"/>
  <c r="LJ161"/>
  <c r="KI179"/>
  <c r="JE168"/>
  <c r="JY168"/>
  <c r="BC165"/>
  <c r="BC168"/>
  <c r="IA168"/>
  <c r="LC179"/>
  <c r="CQ165"/>
  <c r="JO165"/>
  <c r="EY168"/>
  <c r="GC168"/>
  <c r="GW168"/>
  <c r="GW179"/>
  <c r="KI165"/>
  <c r="KI168"/>
  <c r="EY179"/>
  <c r="O165"/>
  <c r="AI165"/>
  <c r="IA160"/>
  <c r="FI160"/>
  <c r="BM160"/>
  <c r="AI160"/>
  <c r="GW165"/>
  <c r="JE165"/>
  <c r="DA165"/>
  <c r="LC165"/>
  <c r="IK165"/>
  <c r="KS165"/>
  <c r="EO165"/>
  <c r="JY165"/>
  <c r="GM179"/>
  <c r="HQ168"/>
  <c r="IK168"/>
  <c r="O168"/>
  <c r="O179"/>
  <c r="JO168"/>
  <c r="CQ179"/>
  <c r="IK179"/>
  <c r="CQ168"/>
  <c r="EY183"/>
  <c r="EO183"/>
  <c r="KS183"/>
  <c r="EY170"/>
  <c r="DK161"/>
  <c r="CQ155"/>
  <c r="IU155"/>
  <c r="BW155"/>
  <c r="IA155"/>
  <c r="JY155"/>
  <c r="FS183"/>
  <c r="HG183"/>
  <c r="LC183"/>
  <c r="AS183"/>
  <c r="JY183"/>
  <c r="JE173"/>
  <c r="FI183"/>
  <c r="DA183"/>
  <c r="JO183"/>
  <c r="CG183"/>
  <c r="EE183"/>
  <c r="IU183"/>
  <c r="JE183"/>
  <c r="BW168"/>
  <c r="KS168"/>
  <c r="FI168"/>
  <c r="GM168"/>
  <c r="IA161"/>
  <c r="HG173"/>
  <c r="AI173"/>
  <c r="LC170"/>
  <c r="DU173"/>
  <c r="IA173"/>
  <c r="CQ173"/>
  <c r="BM173"/>
  <c r="LJ180"/>
  <c r="LJ172"/>
  <c r="CQ172"/>
  <c r="DK172"/>
  <c r="IA177"/>
  <c r="EO173"/>
  <c r="BC173"/>
  <c r="BW173"/>
  <c r="IU173"/>
  <c r="GM173"/>
  <c r="AS173"/>
  <c r="CG173"/>
  <c r="IU172"/>
  <c r="JO170"/>
  <c r="JO172"/>
  <c r="LJ165"/>
  <c r="EE170"/>
  <c r="DA179"/>
  <c r="BW161"/>
  <c r="EY177"/>
  <c r="IA179"/>
  <c r="CQ177"/>
  <c r="O160"/>
  <c r="JO161"/>
  <c r="JO177"/>
  <c r="LJ179"/>
  <c r="BC179"/>
  <c r="DU179"/>
  <c r="JY179"/>
  <c r="HQ179"/>
  <c r="BW177"/>
  <c r="LC177"/>
  <c r="LJ181"/>
  <c r="BW160"/>
  <c r="AS160"/>
  <c r="IU160"/>
  <c r="HQ160"/>
  <c r="HG160"/>
  <c r="GM160"/>
  <c r="GC160"/>
  <c r="IU179"/>
  <c r="FS179"/>
  <c r="JO179"/>
  <c r="AI179"/>
  <c r="FI179"/>
  <c r="BM179"/>
  <c r="GC179"/>
  <c r="EO179"/>
  <c r="CG179"/>
  <c r="BC170"/>
  <c r="EY161"/>
  <c r="LC161"/>
  <c r="IU170"/>
  <c r="AI161"/>
  <c r="GM161"/>
  <c r="LJ176"/>
  <c r="LJ182"/>
  <c r="BW170"/>
  <c r="LC160"/>
  <c r="EY160"/>
  <c r="JY160"/>
  <c r="DU160"/>
  <c r="IK160"/>
  <c r="CG160"/>
  <c r="FS160"/>
  <c r="KS160"/>
  <c r="EO160"/>
  <c r="KI160"/>
  <c r="EE160"/>
  <c r="JO160"/>
  <c r="DK160"/>
  <c r="JE160"/>
  <c r="LJ173"/>
  <c r="LJ160"/>
  <c r="LJ169"/>
  <c r="HG170"/>
  <c r="CQ170"/>
  <c r="O172"/>
  <c r="FS172"/>
  <c r="DK170"/>
  <c r="AI172"/>
  <c r="GM172"/>
  <c r="O173"/>
  <c r="LJ167"/>
  <c r="LJ171"/>
  <c r="LJ163"/>
  <c r="KI170"/>
  <c r="JY173"/>
  <c r="KS173"/>
  <c r="KI173"/>
  <c r="EE173"/>
  <c r="LC173"/>
  <c r="EY173"/>
  <c r="FI173"/>
  <c r="DA173"/>
  <c r="FS173"/>
  <c r="JO173"/>
  <c r="DK173"/>
  <c r="GW173"/>
  <c r="HQ173"/>
  <c r="IK173"/>
  <c r="BW163"/>
  <c r="IA163"/>
  <c r="O163"/>
  <c r="Y163"/>
  <c r="DA163"/>
  <c r="GC163"/>
  <c r="JE163"/>
  <c r="BM163"/>
  <c r="EO163"/>
  <c r="HQ163"/>
  <c r="KS163"/>
  <c r="CG163"/>
  <c r="FI163"/>
  <c r="IK163"/>
  <c r="EY163"/>
  <c r="LC163"/>
  <c r="AS163"/>
  <c r="DU163"/>
  <c r="GW163"/>
  <c r="JY163"/>
  <c r="EY181"/>
  <c r="LC181"/>
  <c r="CG181"/>
  <c r="IK181"/>
  <c r="BM181"/>
  <c r="HQ181"/>
  <c r="AS181"/>
  <c r="GW181"/>
  <c r="Y181"/>
  <c r="GC181"/>
  <c r="BW181"/>
  <c r="IA181"/>
  <c r="FI181"/>
  <c r="EO181"/>
  <c r="KS181"/>
  <c r="DU181"/>
  <c r="JY181"/>
  <c r="DA181"/>
  <c r="JE181"/>
  <c r="LJ100"/>
  <c r="LJ98" s="1"/>
  <c r="KI100"/>
  <c r="IU100"/>
  <c r="EE100"/>
  <c r="CQ100"/>
  <c r="BC100"/>
  <c r="LC100"/>
  <c r="JO100"/>
  <c r="GM100"/>
  <c r="DK100"/>
  <c r="BW100"/>
  <c r="AI100"/>
  <c r="HG100"/>
  <c r="FS100"/>
  <c r="IA100"/>
  <c r="EY100"/>
  <c r="AS100"/>
  <c r="DU100"/>
  <c r="GW100"/>
  <c r="JY100"/>
  <c r="Y100"/>
  <c r="BM100"/>
  <c r="DA100"/>
  <c r="EO100"/>
  <c r="GC100"/>
  <c r="HQ100"/>
  <c r="JE100"/>
  <c r="KS100"/>
  <c r="CG100"/>
  <c r="FI100"/>
  <c r="IK100"/>
  <c r="EB156"/>
  <c r="ED155"/>
  <c r="LL39"/>
  <c r="LJ42"/>
  <c r="LJ40" s="1"/>
  <c r="JY42"/>
  <c r="IK42"/>
  <c r="GW42"/>
  <c r="FI42"/>
  <c r="DU42"/>
  <c r="CG42"/>
  <c r="AS42"/>
  <c r="KS42"/>
  <c r="JE42"/>
  <c r="HQ42"/>
  <c r="GC42"/>
  <c r="EO42"/>
  <c r="DA42"/>
  <c r="BM42"/>
  <c r="Y42"/>
  <c r="LC42"/>
  <c r="KI42"/>
  <c r="JO42"/>
  <c r="IU42"/>
  <c r="IA42"/>
  <c r="HG42"/>
  <c r="GM42"/>
  <c r="FS42"/>
  <c r="EY42"/>
  <c r="EE42"/>
  <c r="DK42"/>
  <c r="CQ42"/>
  <c r="BW42"/>
  <c r="BC42"/>
  <c r="AI42"/>
  <c r="LL97"/>
  <c r="FF156"/>
  <c r="FH155"/>
  <c r="AS180"/>
  <c r="GW180"/>
  <c r="BM180"/>
  <c r="BC180"/>
  <c r="EE180"/>
  <c r="HG180"/>
  <c r="KI180"/>
  <c r="CG180"/>
  <c r="IK180"/>
  <c r="AI180"/>
  <c r="DK180"/>
  <c r="GM180"/>
  <c r="JO180"/>
  <c r="CQ180"/>
  <c r="FS180"/>
  <c r="IU180"/>
  <c r="DU180"/>
  <c r="JY180"/>
  <c r="EO180"/>
  <c r="HQ180"/>
  <c r="KS180"/>
  <c r="BW180"/>
  <c r="EY180"/>
  <c r="IA180"/>
  <c r="LC180"/>
  <c r="FI180"/>
  <c r="Y180"/>
  <c r="DA180"/>
  <c r="GC180"/>
  <c r="JE180"/>
  <c r="Y170"/>
  <c r="DA170"/>
  <c r="GC170"/>
  <c r="JE170"/>
  <c r="AS170"/>
  <c r="DU170"/>
  <c r="GW170"/>
  <c r="JY170"/>
  <c r="CG170"/>
  <c r="FI170"/>
  <c r="IK170"/>
  <c r="BM170"/>
  <c r="EO170"/>
  <c r="HQ170"/>
  <c r="KS170"/>
  <c r="AZ156"/>
  <c r="BB155"/>
  <c r="HD156"/>
  <c r="HF155"/>
  <c r="AF156"/>
  <c r="AH155"/>
  <c r="GJ156"/>
  <c r="GL155"/>
  <c r="KZ156"/>
  <c r="LB155"/>
  <c r="LJ129"/>
  <c r="LJ127" s="1"/>
  <c r="LC129"/>
  <c r="KI129"/>
  <c r="JO129"/>
  <c r="IU129"/>
  <c r="IA129"/>
  <c r="HG129"/>
  <c r="GM129"/>
  <c r="FS129"/>
  <c r="EY129"/>
  <c r="EE129"/>
  <c r="DK129"/>
  <c r="CQ129"/>
  <c r="BW129"/>
  <c r="BC129"/>
  <c r="AI129"/>
  <c r="KS129"/>
  <c r="JY129"/>
  <c r="JE129"/>
  <c r="IK129"/>
  <c r="HQ129"/>
  <c r="GW129"/>
  <c r="GC129"/>
  <c r="FI129"/>
  <c r="EO129"/>
  <c r="DU129"/>
  <c r="DA129"/>
  <c r="CG129"/>
  <c r="BM129"/>
  <c r="AS129"/>
  <c r="Y129"/>
  <c r="O129"/>
  <c r="IH156"/>
  <c r="IJ155"/>
  <c r="LJ11"/>
  <c r="O181"/>
  <c r="FS181"/>
  <c r="DK163"/>
  <c r="JO163"/>
  <c r="DK181"/>
  <c r="JO181"/>
  <c r="L158"/>
  <c r="L156" s="1"/>
  <c r="DK155"/>
  <c r="JO155"/>
  <c r="O161"/>
  <c r="FS163"/>
  <c r="EE181"/>
  <c r="KI181"/>
  <c r="EY172"/>
  <c r="EE161"/>
  <c r="EE163"/>
  <c r="KI163"/>
  <c r="FS170"/>
  <c r="FS177"/>
  <c r="GM170"/>
  <c r="O155"/>
  <c r="FS155"/>
  <c r="KI155"/>
  <c r="EY155"/>
  <c r="Y167"/>
  <c r="DA167"/>
  <c r="GC167"/>
  <c r="CG167"/>
  <c r="FI167"/>
  <c r="BM167"/>
  <c r="EO167"/>
  <c r="HQ167"/>
  <c r="JY167"/>
  <c r="AI167"/>
  <c r="DK167"/>
  <c r="GM167"/>
  <c r="JO167"/>
  <c r="CQ167"/>
  <c r="FS167"/>
  <c r="IU167"/>
  <c r="JE167"/>
  <c r="IK167"/>
  <c r="BW167"/>
  <c r="EY167"/>
  <c r="IA167"/>
  <c r="LC167"/>
  <c r="BC167"/>
  <c r="EE167"/>
  <c r="HG167"/>
  <c r="KI167"/>
  <c r="KS167"/>
  <c r="AS167"/>
  <c r="DU167"/>
  <c r="GW167"/>
  <c r="Y171"/>
  <c r="GC171"/>
  <c r="FI171"/>
  <c r="BM171"/>
  <c r="HQ171"/>
  <c r="AS171"/>
  <c r="GW171"/>
  <c r="AI171"/>
  <c r="DK171"/>
  <c r="GM171"/>
  <c r="JO171"/>
  <c r="CQ171"/>
  <c r="FS171"/>
  <c r="IU171"/>
  <c r="DA171"/>
  <c r="JE171"/>
  <c r="CG171"/>
  <c r="IK171"/>
  <c r="BW171"/>
  <c r="EY171"/>
  <c r="IA171"/>
  <c r="LC171"/>
  <c r="BC171"/>
  <c r="HG171"/>
  <c r="KI171"/>
  <c r="EO171"/>
  <c r="KS171"/>
  <c r="DU171"/>
  <c r="JY171"/>
  <c r="Y176"/>
  <c r="GC176"/>
  <c r="CG176"/>
  <c r="IK176"/>
  <c r="BC176"/>
  <c r="EE176"/>
  <c r="HG176"/>
  <c r="KI176"/>
  <c r="BM176"/>
  <c r="HQ176"/>
  <c r="DU176"/>
  <c r="JY176"/>
  <c r="AI176"/>
  <c r="DK176"/>
  <c r="GM176"/>
  <c r="JO176"/>
  <c r="CQ176"/>
  <c r="FS176"/>
  <c r="IU176"/>
  <c r="DA176"/>
  <c r="JE176"/>
  <c r="FI176"/>
  <c r="BW176"/>
  <c r="EY176"/>
  <c r="IA176"/>
  <c r="LC176"/>
  <c r="EO176"/>
  <c r="KS176"/>
  <c r="AS176"/>
  <c r="GW176"/>
  <c r="CG182"/>
  <c r="JY182"/>
  <c r="DA182"/>
  <c r="BC182"/>
  <c r="EE182"/>
  <c r="HG182"/>
  <c r="KI182"/>
  <c r="DU182"/>
  <c r="BM182"/>
  <c r="IK182"/>
  <c r="HQ182"/>
  <c r="AI182"/>
  <c r="DK182"/>
  <c r="GM182"/>
  <c r="JO182"/>
  <c r="CQ182"/>
  <c r="FS182"/>
  <c r="IU182"/>
  <c r="FI182"/>
  <c r="Y182"/>
  <c r="GC182"/>
  <c r="JE182"/>
  <c r="BW182"/>
  <c r="EY182"/>
  <c r="IA182"/>
  <c r="LC182"/>
  <c r="AS182"/>
  <c r="GW182"/>
  <c r="EO182"/>
  <c r="KS182"/>
  <c r="CN156"/>
  <c r="CP155"/>
  <c r="IR156"/>
  <c r="IT155"/>
  <c r="BT156"/>
  <c r="BV155"/>
  <c r="HX156"/>
  <c r="HZ155"/>
  <c r="JV156"/>
  <c r="JX155"/>
  <c r="LJ69"/>
  <c r="LL68"/>
  <c r="LJ155"/>
  <c r="CG155"/>
  <c r="Y155"/>
  <c r="AS155"/>
  <c r="EO155"/>
  <c r="HQ155"/>
  <c r="KS155"/>
  <c r="DA155"/>
  <c r="DU155"/>
  <c r="BM155"/>
  <c r="GC155"/>
  <c r="JE155"/>
  <c r="DH156"/>
  <c r="DJ155"/>
  <c r="JL156"/>
  <c r="JN155"/>
  <c r="LL126"/>
  <c r="FS161"/>
  <c r="DA161"/>
  <c r="JE161"/>
  <c r="EO161"/>
  <c r="KS161"/>
  <c r="CQ161"/>
  <c r="IU161"/>
  <c r="Y161"/>
  <c r="GC161"/>
  <c r="AS161"/>
  <c r="DU161"/>
  <c r="GW161"/>
  <c r="JY161"/>
  <c r="BM161"/>
  <c r="HQ161"/>
  <c r="CG161"/>
  <c r="FI161"/>
  <c r="IK161"/>
  <c r="EE172"/>
  <c r="KI172"/>
  <c r="BC172"/>
  <c r="HG172"/>
  <c r="Y172"/>
  <c r="DA172"/>
  <c r="GC172"/>
  <c r="JE172"/>
  <c r="AS172"/>
  <c r="DU172"/>
  <c r="GW172"/>
  <c r="JY172"/>
  <c r="BM172"/>
  <c r="EO172"/>
  <c r="HQ172"/>
  <c r="KS172"/>
  <c r="CG172"/>
  <c r="FI172"/>
  <c r="IK172"/>
  <c r="Y169"/>
  <c r="GC169"/>
  <c r="FI169"/>
  <c r="BC169"/>
  <c r="EE169"/>
  <c r="HG169"/>
  <c r="KI169"/>
  <c r="BM169"/>
  <c r="HQ169"/>
  <c r="DU169"/>
  <c r="JY169"/>
  <c r="AI169"/>
  <c r="DK169"/>
  <c r="GM169"/>
  <c r="JO169"/>
  <c r="CQ169"/>
  <c r="FS169"/>
  <c r="IU169"/>
  <c r="DA169"/>
  <c r="JE169"/>
  <c r="CG169"/>
  <c r="IK169"/>
  <c r="BW169"/>
  <c r="EY169"/>
  <c r="IA169"/>
  <c r="LC169"/>
  <c r="EO169"/>
  <c r="KS169"/>
  <c r="AS169"/>
  <c r="GW169"/>
  <c r="Y164"/>
  <c r="GC164"/>
  <c r="CG164"/>
  <c r="IK164"/>
  <c r="AI164"/>
  <c r="DK164"/>
  <c r="GM164"/>
  <c r="JO164"/>
  <c r="EE164"/>
  <c r="KI164"/>
  <c r="EO164"/>
  <c r="KS164"/>
  <c r="AS164"/>
  <c r="GW164"/>
  <c r="CQ164"/>
  <c r="IU164"/>
  <c r="DA164"/>
  <c r="JE164"/>
  <c r="FI164"/>
  <c r="LC164"/>
  <c r="BC164"/>
  <c r="HG164"/>
  <c r="BM164"/>
  <c r="HQ164"/>
  <c r="DU164"/>
  <c r="JY164"/>
  <c r="BW164"/>
  <c r="EY164"/>
  <c r="IA164"/>
  <c r="O164"/>
  <c r="FS164"/>
  <c r="EE177"/>
  <c r="KI177"/>
  <c r="Y177"/>
  <c r="DA177"/>
  <c r="GC177"/>
  <c r="JE177"/>
  <c r="CG177"/>
  <c r="FI177"/>
  <c r="IK177"/>
  <c r="BC177"/>
  <c r="HG177"/>
  <c r="AS177"/>
  <c r="DU177"/>
  <c r="GW177"/>
  <c r="JY177"/>
  <c r="BM177"/>
  <c r="EO177"/>
  <c r="HQ177"/>
  <c r="KS177"/>
  <c r="N155"/>
  <c r="FP156"/>
  <c r="FR155"/>
  <c r="KF156"/>
  <c r="KH155"/>
  <c r="EV156"/>
  <c r="EX155"/>
  <c r="GT156"/>
  <c r="GV155"/>
  <c r="CQ181"/>
  <c r="IU181"/>
  <c r="AI163"/>
  <c r="GM163"/>
  <c r="O167"/>
  <c r="O171"/>
  <c r="O176"/>
  <c r="AI181"/>
  <c r="GM181"/>
  <c r="O182"/>
  <c r="O100"/>
  <c r="FI155"/>
  <c r="CQ163"/>
  <c r="IU163"/>
  <c r="BC181"/>
  <c r="HG181"/>
  <c r="BW172"/>
  <c r="IA172"/>
  <c r="BC161"/>
  <c r="HG161"/>
  <c r="BC163"/>
  <c r="HG163"/>
  <c r="O170"/>
  <c r="O177"/>
  <c r="AI170"/>
  <c r="AI177"/>
  <c r="L40"/>
  <c r="BC155"/>
  <c r="HG155"/>
  <c r="AI155"/>
  <c r="GM155"/>
  <c r="LC155"/>
  <c r="IK155"/>
  <c r="LI158"/>
  <c r="LJ158" l="1"/>
  <c r="LJ156" s="1"/>
  <c r="Y158"/>
  <c r="DA158"/>
  <c r="GC158"/>
  <c r="JE158"/>
  <c r="CG158"/>
  <c r="FI158"/>
  <c r="IK158"/>
  <c r="AI158"/>
  <c r="DK158"/>
  <c r="GM158"/>
  <c r="JO158"/>
  <c r="BM158"/>
  <c r="EO158"/>
  <c r="HQ158"/>
  <c r="KS158"/>
  <c r="BC158"/>
  <c r="EE158"/>
  <c r="HG158"/>
  <c r="KI158"/>
  <c r="AS158"/>
  <c r="DU158"/>
  <c r="GW158"/>
  <c r="JY158"/>
  <c r="BW158"/>
  <c r="EY158"/>
  <c r="IA158"/>
  <c r="LC158"/>
  <c r="CQ158"/>
  <c r="FS158"/>
  <c r="IU158"/>
  <c r="LL155"/>
  <c r="O158"/>
  <c r="DV42" i="85" l="1"/>
  <c r="DU42"/>
  <c r="DT42"/>
  <c r="DS42"/>
  <c r="DR42"/>
  <c r="CA42"/>
  <c r="BZ42"/>
  <c r="BY42"/>
  <c r="BX42"/>
  <c r="BW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A42"/>
  <c r="Z42"/>
  <c r="Y42"/>
  <c r="X42"/>
  <c r="W42"/>
  <c r="U42"/>
  <c r="T42"/>
  <c r="S42"/>
  <c r="R42"/>
  <c r="Q42"/>
  <c r="O42"/>
  <c r="N42"/>
  <c r="M42"/>
  <c r="L42"/>
  <c r="K42"/>
  <c r="D42"/>
  <c r="C42"/>
  <c r="B42"/>
  <c r="DV41"/>
  <c r="DU41"/>
  <c r="DT41"/>
  <c r="DS41"/>
  <c r="DR41"/>
  <c r="CA41"/>
  <c r="BZ41"/>
  <c r="BY41"/>
  <c r="BX41"/>
  <c r="BW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A41"/>
  <c r="Z41"/>
  <c r="Y41"/>
  <c r="X41"/>
  <c r="W41"/>
  <c r="U41"/>
  <c r="T41"/>
  <c r="S41"/>
  <c r="R41"/>
  <c r="Q41"/>
  <c r="O41"/>
  <c r="N41"/>
  <c r="M41"/>
  <c r="L41"/>
  <c r="K41"/>
  <c r="D41"/>
  <c r="C41"/>
  <c r="B41"/>
  <c r="DV40"/>
  <c r="DU40"/>
  <c r="DT40"/>
  <c r="DT43" s="1"/>
  <c r="DS40"/>
  <c r="DR40"/>
  <c r="DR43" s="1"/>
  <c r="CA40"/>
  <c r="BZ40"/>
  <c r="BY40"/>
  <c r="BX40"/>
  <c r="BW43" s="1"/>
  <c r="BW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A40"/>
  <c r="Z40"/>
  <c r="Y40"/>
  <c r="X40"/>
  <c r="W40"/>
  <c r="U40"/>
  <c r="T40"/>
  <c r="S40"/>
  <c r="R40"/>
  <c r="Q40"/>
  <c r="O40"/>
  <c r="N40"/>
  <c r="M40"/>
  <c r="L40"/>
  <c r="K40"/>
  <c r="D40"/>
  <c r="C40"/>
  <c r="B40"/>
  <c r="KK39"/>
  <c r="KJ39"/>
  <c r="KI39"/>
  <c r="KH39"/>
  <c r="KG39"/>
  <c r="KF39"/>
  <c r="KE39"/>
  <c r="KD39"/>
  <c r="KC39"/>
  <c r="KB39"/>
  <c r="KA39"/>
  <c r="JZ39"/>
  <c r="JY39"/>
  <c r="JX39"/>
  <c r="JW39"/>
  <c r="JV39"/>
  <c r="JU39"/>
  <c r="JT39"/>
  <c r="JS39"/>
  <c r="JR39"/>
  <c r="JQ39"/>
  <c r="JP39"/>
  <c r="JO39"/>
  <c r="JN39"/>
  <c r="JM39"/>
  <c r="JL39"/>
  <c r="JK39"/>
  <c r="JJ39"/>
  <c r="JI39"/>
  <c r="JH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KM39" s="1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KP39" s="1"/>
  <c r="ES39"/>
  <c r="ER39"/>
  <c r="EF39"/>
  <c r="EE39"/>
  <c r="ED39"/>
  <c r="EC39"/>
  <c r="EB39"/>
  <c r="EA39"/>
  <c r="DZ39"/>
  <c r="DY39"/>
  <c r="DX39"/>
  <c r="DW39"/>
  <c r="DQ39"/>
  <c r="DP39"/>
  <c r="DO39"/>
  <c r="DN39"/>
  <c r="DM39"/>
  <c r="DL39"/>
  <c r="DK39"/>
  <c r="DJ39"/>
  <c r="DI39"/>
  <c r="DH39"/>
  <c r="DF39"/>
  <c r="DE39"/>
  <c r="DD39"/>
  <c r="DC39"/>
  <c r="DB39"/>
  <c r="DA39"/>
  <c r="CZ39"/>
  <c r="CY39"/>
  <c r="CX39"/>
  <c r="CW39"/>
  <c r="EP39" s="1"/>
  <c r="CV39"/>
  <c r="CU39"/>
  <c r="CT39"/>
  <c r="CS39"/>
  <c r="CR39"/>
  <c r="CQ39"/>
  <c r="CP39"/>
  <c r="CO39"/>
  <c r="CN39"/>
  <c r="CM39"/>
  <c r="CL39"/>
  <c r="CK39"/>
  <c r="CJ39"/>
  <c r="CI39"/>
  <c r="CH39"/>
  <c r="CF39"/>
  <c r="CE39"/>
  <c r="CD39"/>
  <c r="CC39"/>
  <c r="CB39"/>
  <c r="BV39"/>
  <c r="BU39"/>
  <c r="BT39"/>
  <c r="BS39"/>
  <c r="BR39"/>
  <c r="EO39" s="1"/>
  <c r="BQ39"/>
  <c r="BP39"/>
  <c r="BO39"/>
  <c r="BN39"/>
  <c r="BM39"/>
  <c r="BL39"/>
  <c r="BK39"/>
  <c r="BJ39"/>
  <c r="BI39"/>
  <c r="BH39"/>
  <c r="EM39" s="1"/>
  <c r="AB39"/>
  <c r="V39"/>
  <c r="P39"/>
  <c r="I39"/>
  <c r="J39" s="1"/>
  <c r="E39"/>
  <c r="KK38"/>
  <c r="KJ38"/>
  <c r="KI38"/>
  <c r="KH38"/>
  <c r="KG38"/>
  <c r="KF38"/>
  <c r="KE38"/>
  <c r="KD38"/>
  <c r="KC38"/>
  <c r="KB38"/>
  <c r="KA38"/>
  <c r="JZ38"/>
  <c r="JY38"/>
  <c r="JX38"/>
  <c r="JW38"/>
  <c r="JV38"/>
  <c r="JU38"/>
  <c r="JT38"/>
  <c r="JS38"/>
  <c r="JR38"/>
  <c r="JQ38"/>
  <c r="JP38"/>
  <c r="JO38"/>
  <c r="JN38"/>
  <c r="JM38"/>
  <c r="JL38"/>
  <c r="JK38"/>
  <c r="JJ38"/>
  <c r="JI38"/>
  <c r="JH38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KM38" s="1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KQ38" s="1"/>
  <c r="ET38"/>
  <c r="ES38"/>
  <c r="ER38"/>
  <c r="EF38"/>
  <c r="EE38"/>
  <c r="ED38"/>
  <c r="EC38"/>
  <c r="EB38"/>
  <c r="EA38"/>
  <c r="DZ38"/>
  <c r="DY38"/>
  <c r="DX38"/>
  <c r="DW38"/>
  <c r="DQ38"/>
  <c r="DP38"/>
  <c r="DO38"/>
  <c r="DN38"/>
  <c r="DM38"/>
  <c r="DL38"/>
  <c r="DK38"/>
  <c r="DJ38"/>
  <c r="DI38"/>
  <c r="DH38"/>
  <c r="DF38"/>
  <c r="DE38"/>
  <c r="DD38"/>
  <c r="DC38"/>
  <c r="DB38"/>
  <c r="EQ38" s="1"/>
  <c r="DA38"/>
  <c r="CZ38"/>
  <c r="CY38"/>
  <c r="CX38"/>
  <c r="CW38"/>
  <c r="EP38" s="1"/>
  <c r="CV38"/>
  <c r="CU38"/>
  <c r="CT38"/>
  <c r="CS38"/>
  <c r="CR38"/>
  <c r="CQ38"/>
  <c r="CP38"/>
  <c r="CO38"/>
  <c r="CN38"/>
  <c r="CM38"/>
  <c r="CL38"/>
  <c r="CK38"/>
  <c r="CJ38"/>
  <c r="CI38"/>
  <c r="CH38"/>
  <c r="DG38" s="1"/>
  <c r="CF38"/>
  <c r="CE38"/>
  <c r="CD38"/>
  <c r="CC38"/>
  <c r="CB38"/>
  <c r="BV38"/>
  <c r="BU38"/>
  <c r="BT38"/>
  <c r="BS38"/>
  <c r="BR38"/>
  <c r="BQ38"/>
  <c r="BP38"/>
  <c r="BO38"/>
  <c r="BN38"/>
  <c r="BM38"/>
  <c r="EN38" s="1"/>
  <c r="BL38"/>
  <c r="EL38" s="1"/>
  <c r="BK38"/>
  <c r="BJ38"/>
  <c r="BI38"/>
  <c r="BH38"/>
  <c r="CG38" s="1"/>
  <c r="AB38"/>
  <c r="V38"/>
  <c r="P38"/>
  <c r="J38"/>
  <c r="I38"/>
  <c r="E38"/>
  <c r="KK37"/>
  <c r="KJ37"/>
  <c r="KI37"/>
  <c r="KH37"/>
  <c r="KG37"/>
  <c r="KF37"/>
  <c r="KE37"/>
  <c r="KD37"/>
  <c r="KC37"/>
  <c r="KB37"/>
  <c r="KA37"/>
  <c r="JZ37"/>
  <c r="JY37"/>
  <c r="JX37"/>
  <c r="JW37"/>
  <c r="JV37"/>
  <c r="JU37"/>
  <c r="JT37"/>
  <c r="JS37"/>
  <c r="JR37"/>
  <c r="JQ37"/>
  <c r="JP37"/>
  <c r="JO37"/>
  <c r="JN37"/>
  <c r="JM37"/>
  <c r="JL37"/>
  <c r="JK37"/>
  <c r="JJ37"/>
  <c r="JI37"/>
  <c r="JH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KM37" s="1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KR37" s="1"/>
  <c r="EU37"/>
  <c r="ET37"/>
  <c r="KP37" s="1"/>
  <c r="ES37"/>
  <c r="ER37"/>
  <c r="KN37" s="1"/>
  <c r="EF37"/>
  <c r="EE37"/>
  <c r="ED37"/>
  <c r="EC37"/>
  <c r="EB37"/>
  <c r="EA37"/>
  <c r="DZ37"/>
  <c r="DY37"/>
  <c r="DX37"/>
  <c r="DW37"/>
  <c r="DQ37"/>
  <c r="DP37"/>
  <c r="DO37"/>
  <c r="DN37"/>
  <c r="DM37"/>
  <c r="DL37"/>
  <c r="DK37"/>
  <c r="DJ37"/>
  <c r="DI37"/>
  <c r="DH37"/>
  <c r="EG37" s="1"/>
  <c r="DF37"/>
  <c r="DE37"/>
  <c r="DD37"/>
  <c r="DC37"/>
  <c r="DB37"/>
  <c r="DA37"/>
  <c r="CZ37"/>
  <c r="CY37"/>
  <c r="CX37"/>
  <c r="CW37"/>
  <c r="EP37" s="1"/>
  <c r="CV37"/>
  <c r="CU37"/>
  <c r="CT37"/>
  <c r="CS37"/>
  <c r="CR37"/>
  <c r="CQ37"/>
  <c r="CP37"/>
  <c r="CO37"/>
  <c r="CN37"/>
  <c r="CM37"/>
  <c r="CL37"/>
  <c r="CK37"/>
  <c r="CJ37"/>
  <c r="CI37"/>
  <c r="CH37"/>
  <c r="CF37"/>
  <c r="CE37"/>
  <c r="CD37"/>
  <c r="CC37"/>
  <c r="CB37"/>
  <c r="EQ37" s="1"/>
  <c r="BV37"/>
  <c r="BU37"/>
  <c r="BT37"/>
  <c r="BS37"/>
  <c r="BR37"/>
  <c r="EO37" s="1"/>
  <c r="BQ37"/>
  <c r="EL37" s="1"/>
  <c r="KW37" s="1"/>
  <c r="BP37"/>
  <c r="BO37"/>
  <c r="BN37"/>
  <c r="BM37"/>
  <c r="BL37"/>
  <c r="BK37"/>
  <c r="BJ37"/>
  <c r="BI37"/>
  <c r="EI37" s="1"/>
  <c r="BH37"/>
  <c r="AB37"/>
  <c r="V37"/>
  <c r="P37"/>
  <c r="AC37" s="1"/>
  <c r="I37"/>
  <c r="J37" s="1"/>
  <c r="E37"/>
  <c r="KK36"/>
  <c r="KJ36"/>
  <c r="KI36"/>
  <c r="KH36"/>
  <c r="KG36"/>
  <c r="KF36"/>
  <c r="KE36"/>
  <c r="KD36"/>
  <c r="KC36"/>
  <c r="KB36"/>
  <c r="KA36"/>
  <c r="JZ36"/>
  <c r="JY36"/>
  <c r="JX36"/>
  <c r="JW36"/>
  <c r="JV36"/>
  <c r="JU36"/>
  <c r="JT36"/>
  <c r="JS36"/>
  <c r="JR36"/>
  <c r="JQ36"/>
  <c r="JP36"/>
  <c r="JO36"/>
  <c r="JN36"/>
  <c r="JM36"/>
  <c r="JL36"/>
  <c r="JK36"/>
  <c r="JJ36"/>
  <c r="JI36"/>
  <c r="JH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KM36" s="1"/>
  <c r="FU36"/>
  <c r="FT36"/>
  <c r="FS36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KQ36" s="1"/>
  <c r="ET36"/>
  <c r="KP36" s="1"/>
  <c r="ES36"/>
  <c r="ER36"/>
  <c r="EF36"/>
  <c r="EE36"/>
  <c r="ED36"/>
  <c r="EC36"/>
  <c r="EB36"/>
  <c r="EA36"/>
  <c r="DZ36"/>
  <c r="DY36"/>
  <c r="DX36"/>
  <c r="DW36"/>
  <c r="DQ36"/>
  <c r="DP36"/>
  <c r="DO36"/>
  <c r="DN36"/>
  <c r="DM36"/>
  <c r="DL36"/>
  <c r="DK36"/>
  <c r="DJ36"/>
  <c r="DI36"/>
  <c r="DH36"/>
  <c r="DF36"/>
  <c r="DE36"/>
  <c r="DD36"/>
  <c r="DC36"/>
  <c r="DB36"/>
  <c r="DA36"/>
  <c r="CZ36"/>
  <c r="CY36"/>
  <c r="CX36"/>
  <c r="CW36"/>
  <c r="EP36" s="1"/>
  <c r="CV36"/>
  <c r="CU36"/>
  <c r="CT36"/>
  <c r="CS36"/>
  <c r="CR36"/>
  <c r="CQ36"/>
  <c r="CP36"/>
  <c r="CO36"/>
  <c r="CN36"/>
  <c r="CM36"/>
  <c r="CL36"/>
  <c r="CK36"/>
  <c r="CJ36"/>
  <c r="CI36"/>
  <c r="CH36"/>
  <c r="DG36" s="1"/>
  <c r="CF36"/>
  <c r="CE36"/>
  <c r="CD36"/>
  <c r="CC36"/>
  <c r="CB36"/>
  <c r="BV36"/>
  <c r="BU36"/>
  <c r="BT36"/>
  <c r="BS36"/>
  <c r="BR36"/>
  <c r="EO36" s="1"/>
  <c r="BQ36"/>
  <c r="BP36"/>
  <c r="BO36"/>
  <c r="BN36"/>
  <c r="BM36"/>
  <c r="EN36" s="1"/>
  <c r="BL36"/>
  <c r="BK36"/>
  <c r="BJ36"/>
  <c r="BI36"/>
  <c r="BH36"/>
  <c r="AB36"/>
  <c r="V36"/>
  <c r="AC36" s="1"/>
  <c r="P36"/>
  <c r="H36"/>
  <c r="H41" s="1"/>
  <c r="G36"/>
  <c r="G41" s="1"/>
  <c r="F36"/>
  <c r="E36"/>
  <c r="KK35"/>
  <c r="KJ35"/>
  <c r="KI35"/>
  <c r="KH35"/>
  <c r="KG35"/>
  <c r="KF35"/>
  <c r="KE35"/>
  <c r="KD35"/>
  <c r="KC35"/>
  <c r="KB35"/>
  <c r="KA35"/>
  <c r="JZ35"/>
  <c r="JY35"/>
  <c r="JX35"/>
  <c r="JW35"/>
  <c r="JV35"/>
  <c r="JU35"/>
  <c r="JT35"/>
  <c r="JS35"/>
  <c r="JR35"/>
  <c r="JQ35"/>
  <c r="JP35"/>
  <c r="JO35"/>
  <c r="JN35"/>
  <c r="JM35"/>
  <c r="JL35"/>
  <c r="JK35"/>
  <c r="JJ35"/>
  <c r="JI35"/>
  <c r="JH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KM35" s="1"/>
  <c r="FU35"/>
  <c r="FT35"/>
  <c r="FS35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KR35" s="1"/>
  <c r="EU35"/>
  <c r="KQ35" s="1"/>
  <c r="ET35"/>
  <c r="ES35"/>
  <c r="ER35"/>
  <c r="KN35" s="1"/>
  <c r="EF35"/>
  <c r="EE35"/>
  <c r="ED35"/>
  <c r="EC35"/>
  <c r="EB35"/>
  <c r="EA35"/>
  <c r="DZ35"/>
  <c r="DY35"/>
  <c r="DX35"/>
  <c r="DW35"/>
  <c r="DQ35"/>
  <c r="DP35"/>
  <c r="DO35"/>
  <c r="DN35"/>
  <c r="DM35"/>
  <c r="DL35"/>
  <c r="DK35"/>
  <c r="DJ35"/>
  <c r="DI35"/>
  <c r="DH35"/>
  <c r="DF35"/>
  <c r="DE35"/>
  <c r="DD35"/>
  <c r="DC35"/>
  <c r="DB35"/>
  <c r="DA35"/>
  <c r="CZ35"/>
  <c r="CY35"/>
  <c r="CX35"/>
  <c r="CW35"/>
  <c r="EP35" s="1"/>
  <c r="CV35"/>
  <c r="CU35"/>
  <c r="CT35"/>
  <c r="CS35"/>
  <c r="CR35"/>
  <c r="CQ35"/>
  <c r="CP35"/>
  <c r="CO35"/>
  <c r="CN35"/>
  <c r="CM35"/>
  <c r="CL35"/>
  <c r="CK35"/>
  <c r="CJ35"/>
  <c r="CI35"/>
  <c r="CH35"/>
  <c r="CF35"/>
  <c r="CE35"/>
  <c r="CD35"/>
  <c r="CC35"/>
  <c r="CB35"/>
  <c r="EQ35" s="1"/>
  <c r="BV35"/>
  <c r="BU35"/>
  <c r="BT35"/>
  <c r="BS35"/>
  <c r="BR35"/>
  <c r="EO35" s="1"/>
  <c r="BQ35"/>
  <c r="BP35"/>
  <c r="BO35"/>
  <c r="BN35"/>
  <c r="BM35"/>
  <c r="BL35"/>
  <c r="BK35"/>
  <c r="BJ35"/>
  <c r="BI35"/>
  <c r="BH35"/>
  <c r="AB35"/>
  <c r="V35"/>
  <c r="AC35" s="1"/>
  <c r="P35"/>
  <c r="I35"/>
  <c r="J35" s="1"/>
  <c r="E35"/>
  <c r="KK34"/>
  <c r="KJ34"/>
  <c r="KI34"/>
  <c r="KH34"/>
  <c r="KG34"/>
  <c r="KF34"/>
  <c r="KE34"/>
  <c r="KD34"/>
  <c r="KC34"/>
  <c r="KB34"/>
  <c r="KA34"/>
  <c r="JZ34"/>
  <c r="JY34"/>
  <c r="JX34"/>
  <c r="JW34"/>
  <c r="JV34"/>
  <c r="JU34"/>
  <c r="JT34"/>
  <c r="JS34"/>
  <c r="JR34"/>
  <c r="JQ34"/>
  <c r="JP34"/>
  <c r="JO34"/>
  <c r="JN34"/>
  <c r="JM34"/>
  <c r="JL34"/>
  <c r="JK34"/>
  <c r="JJ34"/>
  <c r="JI34"/>
  <c r="JH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KM34" s="1"/>
  <c r="FU34"/>
  <c r="FT34"/>
  <c r="FS34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KP34" s="1"/>
  <c r="ES34"/>
  <c r="ER34"/>
  <c r="EF34"/>
  <c r="EE34"/>
  <c r="ED34"/>
  <c r="EC34"/>
  <c r="EB34"/>
  <c r="EA34"/>
  <c r="DZ34"/>
  <c r="DY34"/>
  <c r="DX34"/>
  <c r="DW34"/>
  <c r="DQ34"/>
  <c r="DP34"/>
  <c r="DO34"/>
  <c r="DN34"/>
  <c r="DM34"/>
  <c r="DL34"/>
  <c r="DK34"/>
  <c r="DJ34"/>
  <c r="DI34"/>
  <c r="DH34"/>
  <c r="DF34"/>
  <c r="DE34"/>
  <c r="DD34"/>
  <c r="DC34"/>
  <c r="DB34"/>
  <c r="DA34"/>
  <c r="CZ34"/>
  <c r="CY34"/>
  <c r="CX34"/>
  <c r="CW34"/>
  <c r="EP34" s="1"/>
  <c r="CV34"/>
  <c r="CU34"/>
  <c r="CT34"/>
  <c r="CS34"/>
  <c r="CR34"/>
  <c r="CQ34"/>
  <c r="CP34"/>
  <c r="CO34"/>
  <c r="CN34"/>
  <c r="CM34"/>
  <c r="CL34"/>
  <c r="CK34"/>
  <c r="CJ34"/>
  <c r="CI34"/>
  <c r="CH34"/>
  <c r="CF34"/>
  <c r="CE34"/>
  <c r="CD34"/>
  <c r="CC34"/>
  <c r="CB34"/>
  <c r="BV34"/>
  <c r="BU34"/>
  <c r="BT34"/>
  <c r="BS34"/>
  <c r="BR34"/>
  <c r="EO34" s="1"/>
  <c r="BQ34"/>
  <c r="BP34"/>
  <c r="BO34"/>
  <c r="BN34"/>
  <c r="BM34"/>
  <c r="BL34"/>
  <c r="BK34"/>
  <c r="BJ34"/>
  <c r="BI34"/>
  <c r="BH34"/>
  <c r="EM34" s="1"/>
  <c r="AB34"/>
  <c r="V34"/>
  <c r="P34"/>
  <c r="I34"/>
  <c r="J34" s="1"/>
  <c r="E34"/>
  <c r="KK33"/>
  <c r="KJ33"/>
  <c r="KI33"/>
  <c r="KH33"/>
  <c r="KG33"/>
  <c r="KF33"/>
  <c r="KE33"/>
  <c r="KD33"/>
  <c r="KC33"/>
  <c r="KB33"/>
  <c r="KA33"/>
  <c r="JZ33"/>
  <c r="JY33"/>
  <c r="JX33"/>
  <c r="JW33"/>
  <c r="JV33"/>
  <c r="JU33"/>
  <c r="JT33"/>
  <c r="JS33"/>
  <c r="JR33"/>
  <c r="JQ33"/>
  <c r="JP33"/>
  <c r="JO33"/>
  <c r="JN33"/>
  <c r="JM33"/>
  <c r="JL33"/>
  <c r="JK33"/>
  <c r="JJ33"/>
  <c r="JI33"/>
  <c r="JH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F33"/>
  <c r="EE33"/>
  <c r="ED33"/>
  <c r="EC33"/>
  <c r="EB33"/>
  <c r="EA33"/>
  <c r="DZ33"/>
  <c r="DY33"/>
  <c r="DX33"/>
  <c r="DW33"/>
  <c r="DQ33"/>
  <c r="DP33"/>
  <c r="DO33"/>
  <c r="DN33"/>
  <c r="DM33"/>
  <c r="DL33"/>
  <c r="DK33"/>
  <c r="DJ33"/>
  <c r="DI33"/>
  <c r="DH33"/>
  <c r="DF33"/>
  <c r="DE33"/>
  <c r="DD33"/>
  <c r="DC33"/>
  <c r="DB33"/>
  <c r="DA33"/>
  <c r="CZ33"/>
  <c r="CY33"/>
  <c r="CX33"/>
  <c r="CW33"/>
  <c r="EP33" s="1"/>
  <c r="CV33"/>
  <c r="CU33"/>
  <c r="CT33"/>
  <c r="CS33"/>
  <c r="CR33"/>
  <c r="CQ33"/>
  <c r="CP33"/>
  <c r="CO33"/>
  <c r="CN33"/>
  <c r="CM33"/>
  <c r="CL33"/>
  <c r="CK33"/>
  <c r="CJ33"/>
  <c r="CI33"/>
  <c r="CH33"/>
  <c r="CF33"/>
  <c r="CE33"/>
  <c r="CD33"/>
  <c r="CC33"/>
  <c r="CB33"/>
  <c r="BV33"/>
  <c r="BU33"/>
  <c r="BT33"/>
  <c r="BS33"/>
  <c r="BR33"/>
  <c r="BQ33"/>
  <c r="BP33"/>
  <c r="BO33"/>
  <c r="BN33"/>
  <c r="BM33"/>
  <c r="EN33" s="1"/>
  <c r="BL33"/>
  <c r="BK33"/>
  <c r="EK33" s="1"/>
  <c r="BJ33"/>
  <c r="BI33"/>
  <c r="BH33"/>
  <c r="AB33"/>
  <c r="V33"/>
  <c r="P33"/>
  <c r="I33"/>
  <c r="J33" s="1"/>
  <c r="E33"/>
  <c r="KK32"/>
  <c r="KJ32"/>
  <c r="KI32"/>
  <c r="KH32"/>
  <c r="KG32"/>
  <c r="KF32"/>
  <c r="KE32"/>
  <c r="KD32"/>
  <c r="KC32"/>
  <c r="KB32"/>
  <c r="KA32"/>
  <c r="JZ32"/>
  <c r="JY32"/>
  <c r="JX32"/>
  <c r="JW32"/>
  <c r="JV32"/>
  <c r="JU32"/>
  <c r="JT32"/>
  <c r="JS32"/>
  <c r="JR32"/>
  <c r="JQ32"/>
  <c r="JP32"/>
  <c r="JO32"/>
  <c r="JN32"/>
  <c r="JM32"/>
  <c r="JL32"/>
  <c r="JK32"/>
  <c r="JJ32"/>
  <c r="JI32"/>
  <c r="JH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KR32" s="1"/>
  <c r="EU32"/>
  <c r="ET32"/>
  <c r="ES32"/>
  <c r="KO32" s="1"/>
  <c r="ER32"/>
  <c r="KN32" s="1"/>
  <c r="EP32"/>
  <c r="EF32"/>
  <c r="EE32"/>
  <c r="ED32"/>
  <c r="EC32"/>
  <c r="EB32"/>
  <c r="EA32"/>
  <c r="DZ32"/>
  <c r="DY32"/>
  <c r="DX32"/>
  <c r="DW32"/>
  <c r="DQ32"/>
  <c r="DP32"/>
  <c r="DO32"/>
  <c r="DN32"/>
  <c r="DM32"/>
  <c r="DL32"/>
  <c r="DK32"/>
  <c r="DJ32"/>
  <c r="DI32"/>
  <c r="DH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F32"/>
  <c r="CE32"/>
  <c r="CD32"/>
  <c r="CC32"/>
  <c r="CB32"/>
  <c r="BV32"/>
  <c r="BU32"/>
  <c r="BT32"/>
  <c r="BS32"/>
  <c r="BR32"/>
  <c r="EO32" s="1"/>
  <c r="BQ32"/>
  <c r="BP32"/>
  <c r="BO32"/>
  <c r="BN32"/>
  <c r="BM32"/>
  <c r="BL32"/>
  <c r="EL32" s="1"/>
  <c r="KW32" s="1"/>
  <c r="BK32"/>
  <c r="BJ32"/>
  <c r="BI32"/>
  <c r="BH32"/>
  <c r="EM32" s="1"/>
  <c r="AB32"/>
  <c r="V32"/>
  <c r="P32"/>
  <c r="I32"/>
  <c r="J32" s="1"/>
  <c r="E32"/>
  <c r="KK31"/>
  <c r="KJ31"/>
  <c r="KI31"/>
  <c r="KH31"/>
  <c r="KG31"/>
  <c r="KF31"/>
  <c r="KE31"/>
  <c r="KD31"/>
  <c r="KC31"/>
  <c r="KB31"/>
  <c r="KA31"/>
  <c r="JZ31"/>
  <c r="JY31"/>
  <c r="JX31"/>
  <c r="JW31"/>
  <c r="JV31"/>
  <c r="JU31"/>
  <c r="JT31"/>
  <c r="JS31"/>
  <c r="JR31"/>
  <c r="JQ31"/>
  <c r="JP31"/>
  <c r="JO31"/>
  <c r="JN31"/>
  <c r="JM31"/>
  <c r="JL31"/>
  <c r="JK31"/>
  <c r="JJ31"/>
  <c r="JI31"/>
  <c r="JH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KM31" s="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KQ31" s="1"/>
  <c r="ET31"/>
  <c r="ES31"/>
  <c r="KO31" s="1"/>
  <c r="ER31"/>
  <c r="EO31"/>
  <c r="EF31"/>
  <c r="EE31"/>
  <c r="ED31"/>
  <c r="EC31"/>
  <c r="EB31"/>
  <c r="EA31"/>
  <c r="DZ31"/>
  <c r="DY31"/>
  <c r="DX31"/>
  <c r="DW31"/>
  <c r="DQ31"/>
  <c r="DP31"/>
  <c r="DO31"/>
  <c r="DN31"/>
  <c r="DM31"/>
  <c r="DL31"/>
  <c r="DK31"/>
  <c r="DJ31"/>
  <c r="DI31"/>
  <c r="DH31"/>
  <c r="DF31"/>
  <c r="DE31"/>
  <c r="DD31"/>
  <c r="DC31"/>
  <c r="DB31"/>
  <c r="DA31"/>
  <c r="CZ31"/>
  <c r="CY31"/>
  <c r="CX31"/>
  <c r="CW31"/>
  <c r="EP31" s="1"/>
  <c r="CV31"/>
  <c r="CU31"/>
  <c r="CT31"/>
  <c r="CS31"/>
  <c r="CR31"/>
  <c r="CQ31"/>
  <c r="CP31"/>
  <c r="CO31"/>
  <c r="CN31"/>
  <c r="CM31"/>
  <c r="CL31"/>
  <c r="CK31"/>
  <c r="CJ31"/>
  <c r="CI31"/>
  <c r="CH31"/>
  <c r="CF31"/>
  <c r="CE31"/>
  <c r="CD31"/>
  <c r="CC31"/>
  <c r="CB31"/>
  <c r="EQ31" s="1"/>
  <c r="BV31"/>
  <c r="BU31"/>
  <c r="BT31"/>
  <c r="BS31"/>
  <c r="BR31"/>
  <c r="BQ31"/>
  <c r="BP31"/>
  <c r="BO31"/>
  <c r="BN31"/>
  <c r="BM31"/>
  <c r="EN31" s="1"/>
  <c r="BL31"/>
  <c r="BK31"/>
  <c r="EK31" s="1"/>
  <c r="BJ31"/>
  <c r="BI31"/>
  <c r="BH31"/>
  <c r="AB31"/>
  <c r="V31"/>
  <c r="P31"/>
  <c r="I31"/>
  <c r="J31" s="1"/>
  <c r="E31"/>
  <c r="KK30"/>
  <c r="KJ30"/>
  <c r="KI30"/>
  <c r="KH30"/>
  <c r="KG30"/>
  <c r="KF30"/>
  <c r="KE30"/>
  <c r="KD30"/>
  <c r="KC30"/>
  <c r="KB30"/>
  <c r="KA30"/>
  <c r="JZ30"/>
  <c r="JY30"/>
  <c r="JX30"/>
  <c r="JW30"/>
  <c r="JV30"/>
  <c r="JU30"/>
  <c r="JT30"/>
  <c r="JS30"/>
  <c r="JR30"/>
  <c r="JQ30"/>
  <c r="JP30"/>
  <c r="JO30"/>
  <c r="JN30"/>
  <c r="JM30"/>
  <c r="JL30"/>
  <c r="JK30"/>
  <c r="JJ30"/>
  <c r="JI30"/>
  <c r="JH30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F30"/>
  <c r="EE30"/>
  <c r="ED30"/>
  <c r="EC30"/>
  <c r="EB30"/>
  <c r="EA30"/>
  <c r="DZ30"/>
  <c r="DY30"/>
  <c r="DX30"/>
  <c r="DW30"/>
  <c r="DQ30"/>
  <c r="DP30"/>
  <c r="DO30"/>
  <c r="DN30"/>
  <c r="DM30"/>
  <c r="DL30"/>
  <c r="DK30"/>
  <c r="DJ30"/>
  <c r="DI30"/>
  <c r="DH30"/>
  <c r="DF30"/>
  <c r="DE30"/>
  <c r="DD30"/>
  <c r="DC30"/>
  <c r="DB30"/>
  <c r="DA30"/>
  <c r="CZ30"/>
  <c r="CY30"/>
  <c r="CX30"/>
  <c r="CW30"/>
  <c r="EP30" s="1"/>
  <c r="CV30"/>
  <c r="CU30"/>
  <c r="CT30"/>
  <c r="CS30"/>
  <c r="CR30"/>
  <c r="CQ30"/>
  <c r="CP30"/>
  <c r="CO30"/>
  <c r="CN30"/>
  <c r="CM30"/>
  <c r="CL30"/>
  <c r="CK30"/>
  <c r="CJ30"/>
  <c r="CI30"/>
  <c r="CH30"/>
  <c r="CF30"/>
  <c r="CE30"/>
  <c r="CD30"/>
  <c r="CC30"/>
  <c r="CB30"/>
  <c r="BV30"/>
  <c r="BU30"/>
  <c r="BT30"/>
  <c r="BS30"/>
  <c r="BR30"/>
  <c r="EO30" s="1"/>
  <c r="BQ30"/>
  <c r="BP30"/>
  <c r="BO30"/>
  <c r="BN30"/>
  <c r="BM30"/>
  <c r="BL30"/>
  <c r="EL30" s="1"/>
  <c r="BK30"/>
  <c r="BJ30"/>
  <c r="BI30"/>
  <c r="BH30"/>
  <c r="EM30" s="1"/>
  <c r="AB30"/>
  <c r="V30"/>
  <c r="P30"/>
  <c r="I30"/>
  <c r="J30" s="1"/>
  <c r="E30"/>
  <c r="KK29"/>
  <c r="KJ29"/>
  <c r="KI29"/>
  <c r="KH29"/>
  <c r="KG29"/>
  <c r="KF29"/>
  <c r="KE29"/>
  <c r="KD29"/>
  <c r="KC29"/>
  <c r="KB29"/>
  <c r="KA29"/>
  <c r="JZ29"/>
  <c r="JY29"/>
  <c r="JX29"/>
  <c r="JW29"/>
  <c r="JV29"/>
  <c r="JU29"/>
  <c r="JT29"/>
  <c r="JS29"/>
  <c r="JR29"/>
  <c r="JQ29"/>
  <c r="JP29"/>
  <c r="JO29"/>
  <c r="JN29"/>
  <c r="JM29"/>
  <c r="JL29"/>
  <c r="JK29"/>
  <c r="JJ29"/>
  <c r="JI29"/>
  <c r="JH29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KM29" s="1"/>
  <c r="FZ29"/>
  <c r="FY29"/>
  <c r="FX29"/>
  <c r="FW29"/>
  <c r="FV29"/>
  <c r="FU29"/>
  <c r="FT29"/>
  <c r="FS29"/>
  <c r="FR29"/>
  <c r="FQ29"/>
  <c r="FP29"/>
  <c r="FO29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KQ29" s="1"/>
  <c r="ET29"/>
  <c r="ES29"/>
  <c r="ER29"/>
  <c r="EF29"/>
  <c r="EE29"/>
  <c r="ED29"/>
  <c r="EC29"/>
  <c r="EB29"/>
  <c r="EA29"/>
  <c r="DZ29"/>
  <c r="DY29"/>
  <c r="DX29"/>
  <c r="DW29"/>
  <c r="DQ29"/>
  <c r="DP29"/>
  <c r="DO29"/>
  <c r="DN29"/>
  <c r="DM29"/>
  <c r="DL29"/>
  <c r="DK29"/>
  <c r="DJ29"/>
  <c r="DI29"/>
  <c r="DH29"/>
  <c r="DF29"/>
  <c r="DE29"/>
  <c r="DD29"/>
  <c r="DC29"/>
  <c r="DB29"/>
  <c r="EQ29" s="1"/>
  <c r="DA29"/>
  <c r="CZ29"/>
  <c r="CY29"/>
  <c r="CX29"/>
  <c r="CW29"/>
  <c r="EP29" s="1"/>
  <c r="CV29"/>
  <c r="CU29"/>
  <c r="CT29"/>
  <c r="CS29"/>
  <c r="CR29"/>
  <c r="CQ29"/>
  <c r="CP29"/>
  <c r="CO29"/>
  <c r="CN29"/>
  <c r="CM29"/>
  <c r="CL29"/>
  <c r="CK29"/>
  <c r="CJ29"/>
  <c r="CI29"/>
  <c r="CH29"/>
  <c r="DG29" s="1"/>
  <c r="CF29"/>
  <c r="CE29"/>
  <c r="CD29"/>
  <c r="CC29"/>
  <c r="CB29"/>
  <c r="BV29"/>
  <c r="BU29"/>
  <c r="BT29"/>
  <c r="BS29"/>
  <c r="BR29"/>
  <c r="BQ29"/>
  <c r="BP29"/>
  <c r="BO29"/>
  <c r="BN29"/>
  <c r="BM29"/>
  <c r="EN29" s="1"/>
  <c r="BL29"/>
  <c r="EL29" s="1"/>
  <c r="BK29"/>
  <c r="BJ29"/>
  <c r="BI29"/>
  <c r="BH29"/>
  <c r="CG29" s="1"/>
  <c r="AB29"/>
  <c r="V29"/>
  <c r="AC29" s="1"/>
  <c r="P29"/>
  <c r="J29"/>
  <c r="I29"/>
  <c r="E29"/>
  <c r="KK28"/>
  <c r="KJ28"/>
  <c r="KI28"/>
  <c r="KH28"/>
  <c r="KG28"/>
  <c r="KF28"/>
  <c r="KE28"/>
  <c r="KD28"/>
  <c r="KC28"/>
  <c r="KB28"/>
  <c r="KA28"/>
  <c r="JZ28"/>
  <c r="JY28"/>
  <c r="JX28"/>
  <c r="JW28"/>
  <c r="JV28"/>
  <c r="JU28"/>
  <c r="JT28"/>
  <c r="JS28"/>
  <c r="JR28"/>
  <c r="JQ28"/>
  <c r="JP28"/>
  <c r="JO28"/>
  <c r="JN28"/>
  <c r="JM28"/>
  <c r="JL28"/>
  <c r="JK28"/>
  <c r="JJ28"/>
  <c r="JI28"/>
  <c r="JH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KM28" s="1"/>
  <c r="FU28"/>
  <c r="FT28"/>
  <c r="FS28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KN28" s="1"/>
  <c r="FA28"/>
  <c r="EZ28"/>
  <c r="EY28"/>
  <c r="EX28"/>
  <c r="EW28"/>
  <c r="EV28"/>
  <c r="KR28" s="1"/>
  <c r="EU28"/>
  <c r="ET28"/>
  <c r="KP28" s="1"/>
  <c r="ES28"/>
  <c r="ER28"/>
  <c r="EF28"/>
  <c r="EE28"/>
  <c r="ED28"/>
  <c r="EC28"/>
  <c r="EB28"/>
  <c r="EA28"/>
  <c r="DZ28"/>
  <c r="DY28"/>
  <c r="DX28"/>
  <c r="DW28"/>
  <c r="DQ28"/>
  <c r="DP28"/>
  <c r="DO28"/>
  <c r="DN28"/>
  <c r="DM28"/>
  <c r="DL28"/>
  <c r="DK28"/>
  <c r="DJ28"/>
  <c r="DI28"/>
  <c r="DH28"/>
  <c r="EG28" s="1"/>
  <c r="DF28"/>
  <c r="DE28"/>
  <c r="DD28"/>
  <c r="DC28"/>
  <c r="DB28"/>
  <c r="DA28"/>
  <c r="CZ28"/>
  <c r="CY28"/>
  <c r="CX28"/>
  <c r="CW28"/>
  <c r="EP28" s="1"/>
  <c r="CV28"/>
  <c r="CU28"/>
  <c r="CT28"/>
  <c r="CS28"/>
  <c r="CR28"/>
  <c r="CQ28"/>
  <c r="CP28"/>
  <c r="CO28"/>
  <c r="CN28"/>
  <c r="CM28"/>
  <c r="CL28"/>
  <c r="CK28"/>
  <c r="CJ28"/>
  <c r="CI28"/>
  <c r="CH28"/>
  <c r="CF28"/>
  <c r="CE28"/>
  <c r="CD28"/>
  <c r="CC28"/>
  <c r="CB28"/>
  <c r="EQ28" s="1"/>
  <c r="BV28"/>
  <c r="BU28"/>
  <c r="BT28"/>
  <c r="BS28"/>
  <c r="BR28"/>
  <c r="EO28" s="1"/>
  <c r="BQ28"/>
  <c r="EL28" s="1"/>
  <c r="KW28" s="1"/>
  <c r="BP28"/>
  <c r="BO28"/>
  <c r="BN28"/>
  <c r="BM28"/>
  <c r="BL28"/>
  <c r="BK28"/>
  <c r="BJ28"/>
  <c r="BI28"/>
  <c r="EI28" s="1"/>
  <c r="BH28"/>
  <c r="AB28"/>
  <c r="V28"/>
  <c r="P28"/>
  <c r="AC28" s="1"/>
  <c r="I28"/>
  <c r="J28" s="1"/>
  <c r="E28"/>
  <c r="KK27"/>
  <c r="KJ27"/>
  <c r="KI27"/>
  <c r="KH27"/>
  <c r="KG27"/>
  <c r="KF27"/>
  <c r="KE27"/>
  <c r="KD27"/>
  <c r="KC27"/>
  <c r="KB27"/>
  <c r="KA27"/>
  <c r="JZ27"/>
  <c r="JY27"/>
  <c r="JX27"/>
  <c r="JW27"/>
  <c r="JV27"/>
  <c r="JU27"/>
  <c r="JT27"/>
  <c r="JS27"/>
  <c r="JR27"/>
  <c r="JQ27"/>
  <c r="JP27"/>
  <c r="JO27"/>
  <c r="JN27"/>
  <c r="JM27"/>
  <c r="JL27"/>
  <c r="JK27"/>
  <c r="JJ27"/>
  <c r="JI27"/>
  <c r="JH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KM27" s="1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KQ27" s="1"/>
  <c r="ET27"/>
  <c r="KP27" s="1"/>
  <c r="ES27"/>
  <c r="ER27"/>
  <c r="EF27"/>
  <c r="EE27"/>
  <c r="ED27"/>
  <c r="EC27"/>
  <c r="EB27"/>
  <c r="EA27"/>
  <c r="DZ27"/>
  <c r="DY27"/>
  <c r="DX27"/>
  <c r="DW27"/>
  <c r="DQ27"/>
  <c r="DP27"/>
  <c r="DO27"/>
  <c r="DN27"/>
  <c r="DM27"/>
  <c r="DL27"/>
  <c r="DK27"/>
  <c r="DJ27"/>
  <c r="DI27"/>
  <c r="DH27"/>
  <c r="DF27"/>
  <c r="DE27"/>
  <c r="DD27"/>
  <c r="DC27"/>
  <c r="DB27"/>
  <c r="DA27"/>
  <c r="CZ27"/>
  <c r="CY27"/>
  <c r="CX27"/>
  <c r="CW27"/>
  <c r="EP27" s="1"/>
  <c r="CV27"/>
  <c r="CU27"/>
  <c r="CT27"/>
  <c r="CS27"/>
  <c r="CR27"/>
  <c r="CQ27"/>
  <c r="CP27"/>
  <c r="CO27"/>
  <c r="CN27"/>
  <c r="CM27"/>
  <c r="CL27"/>
  <c r="CK27"/>
  <c r="CJ27"/>
  <c r="CI27"/>
  <c r="CH27"/>
  <c r="DG27" s="1"/>
  <c r="CF27"/>
  <c r="CE27"/>
  <c r="CD27"/>
  <c r="CC27"/>
  <c r="CB27"/>
  <c r="BV27"/>
  <c r="BU27"/>
  <c r="BT27"/>
  <c r="BS27"/>
  <c r="BR27"/>
  <c r="EO27" s="1"/>
  <c r="BQ27"/>
  <c r="BP27"/>
  <c r="BO27"/>
  <c r="BN27"/>
  <c r="BM27"/>
  <c r="EN27" s="1"/>
  <c r="BL27"/>
  <c r="BK27"/>
  <c r="BJ27"/>
  <c r="BI27"/>
  <c r="BH27"/>
  <c r="AB27"/>
  <c r="V27"/>
  <c r="P27"/>
  <c r="J27"/>
  <c r="I27"/>
  <c r="E27"/>
  <c r="KK26"/>
  <c r="KJ26"/>
  <c r="KI26"/>
  <c r="KH26"/>
  <c r="KG26"/>
  <c r="KF26"/>
  <c r="KE26"/>
  <c r="KD26"/>
  <c r="KC26"/>
  <c r="KB26"/>
  <c r="KA26"/>
  <c r="JZ26"/>
  <c r="JY26"/>
  <c r="JX26"/>
  <c r="JW26"/>
  <c r="JV26"/>
  <c r="JU26"/>
  <c r="JT26"/>
  <c r="JS26"/>
  <c r="JR26"/>
  <c r="JQ26"/>
  <c r="JP26"/>
  <c r="JO26"/>
  <c r="JN26"/>
  <c r="JM26"/>
  <c r="JL26"/>
  <c r="JK26"/>
  <c r="JJ26"/>
  <c r="JI26"/>
  <c r="JH26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KR26" s="1"/>
  <c r="EU26"/>
  <c r="ET26"/>
  <c r="ES26"/>
  <c r="ER26"/>
  <c r="KN26" s="1"/>
  <c r="EF26"/>
  <c r="EE26"/>
  <c r="ED26"/>
  <c r="EC26"/>
  <c r="EB26"/>
  <c r="EA26"/>
  <c r="DZ26"/>
  <c r="DY26"/>
  <c r="DX26"/>
  <c r="DW26"/>
  <c r="DQ26"/>
  <c r="DP26"/>
  <c r="DO26"/>
  <c r="DN26"/>
  <c r="DM26"/>
  <c r="DL26"/>
  <c r="DK26"/>
  <c r="DJ26"/>
  <c r="DI26"/>
  <c r="DH26"/>
  <c r="DF26"/>
  <c r="DE26"/>
  <c r="DD26"/>
  <c r="DC26"/>
  <c r="DB26"/>
  <c r="DA26"/>
  <c r="CZ26"/>
  <c r="CY26"/>
  <c r="CX26"/>
  <c r="CW26"/>
  <c r="EP26" s="1"/>
  <c r="CV26"/>
  <c r="CU26"/>
  <c r="CT26"/>
  <c r="CS26"/>
  <c r="CR26"/>
  <c r="CQ26"/>
  <c r="CP26"/>
  <c r="CO26"/>
  <c r="CN26"/>
  <c r="CM26"/>
  <c r="CL26"/>
  <c r="CK26"/>
  <c r="CJ26"/>
  <c r="CI26"/>
  <c r="CH26"/>
  <c r="CF26"/>
  <c r="CE26"/>
  <c r="CD26"/>
  <c r="CC26"/>
  <c r="CB26"/>
  <c r="BV26"/>
  <c r="BU26"/>
  <c r="BT26"/>
  <c r="BS26"/>
  <c r="BR26"/>
  <c r="EO26" s="1"/>
  <c r="BQ26"/>
  <c r="BP26"/>
  <c r="BO26"/>
  <c r="BN26"/>
  <c r="BM26"/>
  <c r="BL26"/>
  <c r="BK26"/>
  <c r="BJ26"/>
  <c r="BI26"/>
  <c r="BH26"/>
  <c r="AB26"/>
  <c r="V26"/>
  <c r="P26"/>
  <c r="AC26" s="1"/>
  <c r="I26"/>
  <c r="J26" s="1"/>
  <c r="E26"/>
  <c r="KK25"/>
  <c r="KJ25"/>
  <c r="KI25"/>
  <c r="KH25"/>
  <c r="KG25"/>
  <c r="KF25"/>
  <c r="KE25"/>
  <c r="KD25"/>
  <c r="KC25"/>
  <c r="KB25"/>
  <c r="KA25"/>
  <c r="JZ25"/>
  <c r="JY25"/>
  <c r="JX25"/>
  <c r="JW25"/>
  <c r="JV25"/>
  <c r="JU25"/>
  <c r="JT25"/>
  <c r="JS25"/>
  <c r="JR25"/>
  <c r="JQ25"/>
  <c r="JP25"/>
  <c r="JO25"/>
  <c r="JN25"/>
  <c r="JM25"/>
  <c r="JL25"/>
  <c r="JK25"/>
  <c r="JJ25"/>
  <c r="JI25"/>
  <c r="JH25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F25"/>
  <c r="EE25"/>
  <c r="ED25"/>
  <c r="EC25"/>
  <c r="EB25"/>
  <c r="EA25"/>
  <c r="DZ25"/>
  <c r="DY25"/>
  <c r="DX25"/>
  <c r="DW25"/>
  <c r="DQ25"/>
  <c r="DP25"/>
  <c r="DO25"/>
  <c r="DN25"/>
  <c r="DM25"/>
  <c r="DL25"/>
  <c r="DK25"/>
  <c r="DJ25"/>
  <c r="DI25"/>
  <c r="DH25"/>
  <c r="EG25" s="1"/>
  <c r="DF25"/>
  <c r="DE25"/>
  <c r="DD25"/>
  <c r="DC25"/>
  <c r="DB25"/>
  <c r="DA25"/>
  <c r="CZ25"/>
  <c r="CY25"/>
  <c r="CX25"/>
  <c r="CW25"/>
  <c r="EP25" s="1"/>
  <c r="CV25"/>
  <c r="CU25"/>
  <c r="CT25"/>
  <c r="CS25"/>
  <c r="CR25"/>
  <c r="CQ25"/>
  <c r="CP25"/>
  <c r="CO25"/>
  <c r="CN25"/>
  <c r="CM25"/>
  <c r="CL25"/>
  <c r="CK25"/>
  <c r="CJ25"/>
  <c r="CI25"/>
  <c r="CH25"/>
  <c r="CF25"/>
  <c r="CE25"/>
  <c r="CD25"/>
  <c r="CC25"/>
  <c r="CB25"/>
  <c r="BV25"/>
  <c r="BU25"/>
  <c r="BT25"/>
  <c r="BS25"/>
  <c r="BR25"/>
  <c r="BQ25"/>
  <c r="BP25"/>
  <c r="BO25"/>
  <c r="BN25"/>
  <c r="BM25"/>
  <c r="EN25" s="1"/>
  <c r="BL25"/>
  <c r="BK25"/>
  <c r="BJ25"/>
  <c r="BI25"/>
  <c r="BH25"/>
  <c r="AB25"/>
  <c r="V25"/>
  <c r="P25"/>
  <c r="I25"/>
  <c r="J25" s="1"/>
  <c r="E25"/>
  <c r="KK24"/>
  <c r="KJ24"/>
  <c r="KI24"/>
  <c r="KH24"/>
  <c r="KG24"/>
  <c r="KF24"/>
  <c r="KE24"/>
  <c r="KD24"/>
  <c r="KC24"/>
  <c r="KB24"/>
  <c r="KA24"/>
  <c r="JZ24"/>
  <c r="JY24"/>
  <c r="JX24"/>
  <c r="JW24"/>
  <c r="JV24"/>
  <c r="JU24"/>
  <c r="JT24"/>
  <c r="JS24"/>
  <c r="JR24"/>
  <c r="JQ24"/>
  <c r="JP24"/>
  <c r="JO24"/>
  <c r="JN24"/>
  <c r="JM24"/>
  <c r="JL24"/>
  <c r="JK24"/>
  <c r="JJ24"/>
  <c r="JI24"/>
  <c r="JH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KR24" s="1"/>
  <c r="FJ24"/>
  <c r="FI24"/>
  <c r="FH24"/>
  <c r="FG24"/>
  <c r="FF24"/>
  <c r="FE24"/>
  <c r="FD24"/>
  <c r="FC24"/>
  <c r="FB24"/>
  <c r="FA24"/>
  <c r="EZ24"/>
  <c r="EY24"/>
  <c r="EX24"/>
  <c r="EW24"/>
  <c r="EV24"/>
  <c r="EU24"/>
  <c r="KQ24" s="1"/>
  <c r="ET24"/>
  <c r="ES24"/>
  <c r="ER24"/>
  <c r="EF24"/>
  <c r="EE24"/>
  <c r="ED24"/>
  <c r="EC24"/>
  <c r="EB24"/>
  <c r="EA24"/>
  <c r="DZ24"/>
  <c r="DY24"/>
  <c r="DX24"/>
  <c r="DW24"/>
  <c r="DQ24"/>
  <c r="DP24"/>
  <c r="DO24"/>
  <c r="DN24"/>
  <c r="DM24"/>
  <c r="DL24"/>
  <c r="DK24"/>
  <c r="DJ24"/>
  <c r="DI24"/>
  <c r="DH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DG24" s="1"/>
  <c r="CF24"/>
  <c r="CE24"/>
  <c r="CD24"/>
  <c r="CC24"/>
  <c r="CB24"/>
  <c r="BV24"/>
  <c r="BU24"/>
  <c r="BT24"/>
  <c r="BS24"/>
  <c r="BR24"/>
  <c r="BQ24"/>
  <c r="BP24"/>
  <c r="BO24"/>
  <c r="BN24"/>
  <c r="BM24"/>
  <c r="EN24" s="1"/>
  <c r="BL24"/>
  <c r="BK24"/>
  <c r="BJ24"/>
  <c r="BI24"/>
  <c r="BH24"/>
  <c r="AB24"/>
  <c r="V24"/>
  <c r="P24"/>
  <c r="J24"/>
  <c r="I24"/>
  <c r="E24"/>
  <c r="KK23"/>
  <c r="KJ23"/>
  <c r="KI23"/>
  <c r="KH23"/>
  <c r="KG23"/>
  <c r="KF23"/>
  <c r="KE23"/>
  <c r="KD23"/>
  <c r="KC23"/>
  <c r="KB23"/>
  <c r="KA23"/>
  <c r="JZ23"/>
  <c r="JY23"/>
  <c r="JX23"/>
  <c r="JW23"/>
  <c r="JV23"/>
  <c r="JU23"/>
  <c r="JT23"/>
  <c r="JS23"/>
  <c r="JR23"/>
  <c r="JQ23"/>
  <c r="JP23"/>
  <c r="JO23"/>
  <c r="JN23"/>
  <c r="JM23"/>
  <c r="JL23"/>
  <c r="JK23"/>
  <c r="JJ23"/>
  <c r="JI23"/>
  <c r="JH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KR23" s="1"/>
  <c r="EU23"/>
  <c r="ET23"/>
  <c r="ES23"/>
  <c r="ER23"/>
  <c r="KN23" s="1"/>
  <c r="EF23"/>
  <c r="EE23"/>
  <c r="ED23"/>
  <c r="EC23"/>
  <c r="EB23"/>
  <c r="EA23"/>
  <c r="DZ23"/>
  <c r="DY23"/>
  <c r="DX23"/>
  <c r="DW23"/>
  <c r="DQ23"/>
  <c r="DP23"/>
  <c r="DO23"/>
  <c r="DN23"/>
  <c r="DM23"/>
  <c r="DL23"/>
  <c r="DK23"/>
  <c r="DJ23"/>
  <c r="DI23"/>
  <c r="DH23"/>
  <c r="EG23" s="1"/>
  <c r="DF23"/>
  <c r="DE23"/>
  <c r="DD23"/>
  <c r="DC23"/>
  <c r="DB23"/>
  <c r="DA23"/>
  <c r="CZ23"/>
  <c r="CY23"/>
  <c r="CX23"/>
  <c r="CW23"/>
  <c r="EP23" s="1"/>
  <c r="CV23"/>
  <c r="CU23"/>
  <c r="CT23"/>
  <c r="CS23"/>
  <c r="CR23"/>
  <c r="CQ23"/>
  <c r="CP23"/>
  <c r="CO23"/>
  <c r="CN23"/>
  <c r="CM23"/>
  <c r="CL23"/>
  <c r="CK23"/>
  <c r="CJ23"/>
  <c r="CI23"/>
  <c r="CH23"/>
  <c r="CF23"/>
  <c r="CE23"/>
  <c r="CD23"/>
  <c r="CC23"/>
  <c r="CB23"/>
  <c r="EQ23" s="1"/>
  <c r="BV23"/>
  <c r="BU23"/>
  <c r="BT23"/>
  <c r="BS23"/>
  <c r="BR23"/>
  <c r="EO23" s="1"/>
  <c r="BQ23"/>
  <c r="BP23"/>
  <c r="BO23"/>
  <c r="BN23"/>
  <c r="BM23"/>
  <c r="BL23"/>
  <c r="BK23"/>
  <c r="BJ23"/>
  <c r="BI23"/>
  <c r="EI23" s="1"/>
  <c r="BH23"/>
  <c r="AB23"/>
  <c r="V23"/>
  <c r="P23"/>
  <c r="AC23" s="1"/>
  <c r="I23"/>
  <c r="J23" s="1"/>
  <c r="E23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KR22" s="1"/>
  <c r="EU22"/>
  <c r="ET22"/>
  <c r="ES22"/>
  <c r="ER22"/>
  <c r="KN22" s="1"/>
  <c r="EF22"/>
  <c r="EE22"/>
  <c r="ED22"/>
  <c r="EC22"/>
  <c r="EB22"/>
  <c r="EA22"/>
  <c r="DZ22"/>
  <c r="DY22"/>
  <c r="DX22"/>
  <c r="DW22"/>
  <c r="DQ22"/>
  <c r="DP22"/>
  <c r="DO22"/>
  <c r="DN22"/>
  <c r="DM22"/>
  <c r="DL22"/>
  <c r="DK22"/>
  <c r="DJ22"/>
  <c r="DI22"/>
  <c r="DH22"/>
  <c r="EG22" s="1"/>
  <c r="DF22"/>
  <c r="DE22"/>
  <c r="DD22"/>
  <c r="DC22"/>
  <c r="DB22"/>
  <c r="DA22"/>
  <c r="CZ22"/>
  <c r="CY22"/>
  <c r="CX22"/>
  <c r="CW22"/>
  <c r="EP22" s="1"/>
  <c r="CV22"/>
  <c r="CU22"/>
  <c r="CT22"/>
  <c r="CS22"/>
  <c r="CR22"/>
  <c r="CQ22"/>
  <c r="CP22"/>
  <c r="CO22"/>
  <c r="CN22"/>
  <c r="CM22"/>
  <c r="CL22"/>
  <c r="CK22"/>
  <c r="CJ22"/>
  <c r="CI22"/>
  <c r="CH22"/>
  <c r="CF22"/>
  <c r="CE22"/>
  <c r="CD22"/>
  <c r="CC22"/>
  <c r="CB22"/>
  <c r="EQ22" s="1"/>
  <c r="BV22"/>
  <c r="BU22"/>
  <c r="BT22"/>
  <c r="BS22"/>
  <c r="BR22"/>
  <c r="BQ22"/>
  <c r="BP22"/>
  <c r="BO22"/>
  <c r="BN22"/>
  <c r="BM22"/>
  <c r="EN22" s="1"/>
  <c r="BL22"/>
  <c r="BK22"/>
  <c r="BJ22"/>
  <c r="BI22"/>
  <c r="EI22" s="1"/>
  <c r="BH22"/>
  <c r="AB22"/>
  <c r="V22"/>
  <c r="P22"/>
  <c r="I22"/>
  <c r="J22" s="1"/>
  <c r="E22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KO21" s="1"/>
  <c r="ER21"/>
  <c r="EF21"/>
  <c r="EE21"/>
  <c r="ED21"/>
  <c r="EC21"/>
  <c r="EB21"/>
  <c r="EA21"/>
  <c r="DZ21"/>
  <c r="DY21"/>
  <c r="DX21"/>
  <c r="DW21"/>
  <c r="DQ21"/>
  <c r="DP21"/>
  <c r="DO21"/>
  <c r="DN21"/>
  <c r="DM21"/>
  <c r="DL21"/>
  <c r="DK21"/>
  <c r="DJ21"/>
  <c r="DI21"/>
  <c r="DH21"/>
  <c r="DF21"/>
  <c r="DE21"/>
  <c r="DD21"/>
  <c r="DC21"/>
  <c r="DB21"/>
  <c r="DA21"/>
  <c r="CZ21"/>
  <c r="CY21"/>
  <c r="CX21"/>
  <c r="CW21"/>
  <c r="EP21" s="1"/>
  <c r="CV21"/>
  <c r="CU21"/>
  <c r="CT21"/>
  <c r="CS21"/>
  <c r="CR21"/>
  <c r="CQ21"/>
  <c r="CP21"/>
  <c r="CO21"/>
  <c r="CN21"/>
  <c r="CM21"/>
  <c r="CL21"/>
  <c r="CK21"/>
  <c r="CJ21"/>
  <c r="CI21"/>
  <c r="CH21"/>
  <c r="CF21"/>
  <c r="CE21"/>
  <c r="CD21"/>
  <c r="CC21"/>
  <c r="CB21"/>
  <c r="EQ21" s="1"/>
  <c r="BV21"/>
  <c r="BU21"/>
  <c r="BT21"/>
  <c r="BS21"/>
  <c r="BR21"/>
  <c r="EO21" s="1"/>
  <c r="BQ21"/>
  <c r="BP21"/>
  <c r="BO21"/>
  <c r="BN21"/>
  <c r="BM21"/>
  <c r="BL21"/>
  <c r="BK21"/>
  <c r="BJ21"/>
  <c r="EJ21" s="1"/>
  <c r="BI21"/>
  <c r="BH21"/>
  <c r="EM21" s="1"/>
  <c r="AB21"/>
  <c r="V21"/>
  <c r="P21"/>
  <c r="I21"/>
  <c r="J21" s="1"/>
  <c r="E21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R20"/>
  <c r="JQ20"/>
  <c r="JP20"/>
  <c r="JO20"/>
  <c r="JN20"/>
  <c r="JM20"/>
  <c r="JL20"/>
  <c r="JK20"/>
  <c r="JJ20"/>
  <c r="JI20"/>
  <c r="JH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KO20" s="1"/>
  <c r="ER20"/>
  <c r="EF20"/>
  <c r="EE20"/>
  <c r="ED20"/>
  <c r="EC20"/>
  <c r="EB20"/>
  <c r="EA20"/>
  <c r="DZ20"/>
  <c r="DY20"/>
  <c r="DX20"/>
  <c r="DW20"/>
  <c r="DQ20"/>
  <c r="DP20"/>
  <c r="DO20"/>
  <c r="DN20"/>
  <c r="DM20"/>
  <c r="DL20"/>
  <c r="DK20"/>
  <c r="DJ20"/>
  <c r="DI20"/>
  <c r="DH20"/>
  <c r="DF20"/>
  <c r="DE20"/>
  <c r="DD20"/>
  <c r="DC20"/>
  <c r="DB20"/>
  <c r="DA20"/>
  <c r="CZ20"/>
  <c r="CY20"/>
  <c r="CX20"/>
  <c r="CW20"/>
  <c r="EP20" s="1"/>
  <c r="CV20"/>
  <c r="CU20"/>
  <c r="CT20"/>
  <c r="CS20"/>
  <c r="CR20"/>
  <c r="CQ20"/>
  <c r="CP20"/>
  <c r="CO20"/>
  <c r="CN20"/>
  <c r="CM20"/>
  <c r="CL20"/>
  <c r="CK20"/>
  <c r="CJ20"/>
  <c r="CI20"/>
  <c r="CH20"/>
  <c r="CF20"/>
  <c r="CE20"/>
  <c r="CD20"/>
  <c r="CC20"/>
  <c r="CB20"/>
  <c r="EQ20" s="1"/>
  <c r="BV20"/>
  <c r="BU20"/>
  <c r="BT20"/>
  <c r="BS20"/>
  <c r="BR20"/>
  <c r="BQ20"/>
  <c r="BP20"/>
  <c r="BO20"/>
  <c r="BN20"/>
  <c r="BM20"/>
  <c r="BL20"/>
  <c r="BK20"/>
  <c r="BJ20"/>
  <c r="EJ20" s="1"/>
  <c r="BI20"/>
  <c r="BH20"/>
  <c r="AB20"/>
  <c r="V20"/>
  <c r="AC20" s="1"/>
  <c r="P20"/>
  <c r="I20"/>
  <c r="J20" s="1"/>
  <c r="E20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R19"/>
  <c r="JQ19"/>
  <c r="JP19"/>
  <c r="JO19"/>
  <c r="JN19"/>
  <c r="JM19"/>
  <c r="JL19"/>
  <c r="JK19"/>
  <c r="JJ19"/>
  <c r="JI19"/>
  <c r="JH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KM19" s="1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KP19" s="1"/>
  <c r="ES19"/>
  <c r="ER19"/>
  <c r="EF19"/>
  <c r="EE19"/>
  <c r="ED19"/>
  <c r="EC19"/>
  <c r="EB19"/>
  <c r="EA19"/>
  <c r="DZ19"/>
  <c r="DY19"/>
  <c r="DX19"/>
  <c r="DW19"/>
  <c r="DQ19"/>
  <c r="DP19"/>
  <c r="DO19"/>
  <c r="DN19"/>
  <c r="DM19"/>
  <c r="DL19"/>
  <c r="DK19"/>
  <c r="DJ19"/>
  <c r="DI19"/>
  <c r="DH19"/>
  <c r="DF19"/>
  <c r="DE19"/>
  <c r="DD19"/>
  <c r="DC19"/>
  <c r="DB19"/>
  <c r="DA19"/>
  <c r="CZ19"/>
  <c r="CY19"/>
  <c r="CX19"/>
  <c r="CW19"/>
  <c r="EP19" s="1"/>
  <c r="CV19"/>
  <c r="CU19"/>
  <c r="CT19"/>
  <c r="CS19"/>
  <c r="CR19"/>
  <c r="CQ19"/>
  <c r="CP19"/>
  <c r="CO19"/>
  <c r="CN19"/>
  <c r="CM19"/>
  <c r="CL19"/>
  <c r="CK19"/>
  <c r="CJ19"/>
  <c r="CI19"/>
  <c r="CH19"/>
  <c r="CF19"/>
  <c r="CE19"/>
  <c r="CD19"/>
  <c r="CC19"/>
  <c r="CB19"/>
  <c r="EQ19" s="1"/>
  <c r="BV19"/>
  <c r="BU19"/>
  <c r="BT19"/>
  <c r="BS19"/>
  <c r="BR19"/>
  <c r="EO19" s="1"/>
  <c r="BQ19"/>
  <c r="BP19"/>
  <c r="BO19"/>
  <c r="BN19"/>
  <c r="BM19"/>
  <c r="BL19"/>
  <c r="BK19"/>
  <c r="EK19" s="1"/>
  <c r="BJ19"/>
  <c r="BI19"/>
  <c r="BH19"/>
  <c r="EM19" s="1"/>
  <c r="AB19"/>
  <c r="V19"/>
  <c r="P19"/>
  <c r="H19"/>
  <c r="H42" s="1"/>
  <c r="G19"/>
  <c r="F19"/>
  <c r="F40" s="1"/>
  <c r="E19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KR18" s="1"/>
  <c r="EU18"/>
  <c r="ET18"/>
  <c r="ES18"/>
  <c r="ER18"/>
  <c r="KN18" s="1"/>
  <c r="EF18"/>
  <c r="EE18"/>
  <c r="ED18"/>
  <c r="EC18"/>
  <c r="EB18"/>
  <c r="EA18"/>
  <c r="DZ18"/>
  <c r="DY18"/>
  <c r="DX18"/>
  <c r="DW18"/>
  <c r="DQ18"/>
  <c r="DP18"/>
  <c r="DO18"/>
  <c r="DN18"/>
  <c r="DM18"/>
  <c r="DL18"/>
  <c r="DK18"/>
  <c r="DJ18"/>
  <c r="DI18"/>
  <c r="DH18"/>
  <c r="EG18" s="1"/>
  <c r="DF18"/>
  <c r="DE18"/>
  <c r="DD18"/>
  <c r="DC18"/>
  <c r="DB18"/>
  <c r="DA18"/>
  <c r="CZ18"/>
  <c r="CY18"/>
  <c r="CX18"/>
  <c r="CW18"/>
  <c r="EP18" s="1"/>
  <c r="CV18"/>
  <c r="CU18"/>
  <c r="CT18"/>
  <c r="CS18"/>
  <c r="CR18"/>
  <c r="CQ18"/>
  <c r="CP18"/>
  <c r="CO18"/>
  <c r="CN18"/>
  <c r="CM18"/>
  <c r="CL18"/>
  <c r="CK18"/>
  <c r="CJ18"/>
  <c r="CI18"/>
  <c r="CH18"/>
  <c r="CF18"/>
  <c r="CE18"/>
  <c r="CD18"/>
  <c r="CC18"/>
  <c r="CB18"/>
  <c r="EQ18" s="1"/>
  <c r="BV18"/>
  <c r="BU18"/>
  <c r="BT18"/>
  <c r="BS18"/>
  <c r="BR18"/>
  <c r="EO18" s="1"/>
  <c r="BQ18"/>
  <c r="BP18"/>
  <c r="BO18"/>
  <c r="BN18"/>
  <c r="BM18"/>
  <c r="BL18"/>
  <c r="BK18"/>
  <c r="BJ18"/>
  <c r="BI18"/>
  <c r="EI18" s="1"/>
  <c r="BH18"/>
  <c r="AB18"/>
  <c r="V18"/>
  <c r="P18"/>
  <c r="AC18" s="1"/>
  <c r="I18"/>
  <c r="J18" s="1"/>
  <c r="E18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KR17" s="1"/>
  <c r="EU17"/>
  <c r="ET17"/>
  <c r="ES17"/>
  <c r="ER17"/>
  <c r="KN17" s="1"/>
  <c r="EF17"/>
  <c r="EE17"/>
  <c r="ED17"/>
  <c r="EC17"/>
  <c r="EB17"/>
  <c r="EA17"/>
  <c r="DZ17"/>
  <c r="DY17"/>
  <c r="DX17"/>
  <c r="DW17"/>
  <c r="DQ17"/>
  <c r="DP17"/>
  <c r="DO17"/>
  <c r="DN17"/>
  <c r="DM17"/>
  <c r="DL17"/>
  <c r="DK17"/>
  <c r="DJ17"/>
  <c r="DI17"/>
  <c r="DH17"/>
  <c r="EG17" s="1"/>
  <c r="DF17"/>
  <c r="DE17"/>
  <c r="DD17"/>
  <c r="DC17"/>
  <c r="DB17"/>
  <c r="DA17"/>
  <c r="CZ17"/>
  <c r="CY17"/>
  <c r="CX17"/>
  <c r="CW17"/>
  <c r="EP17" s="1"/>
  <c r="CV17"/>
  <c r="CU17"/>
  <c r="CT17"/>
  <c r="CS17"/>
  <c r="CR17"/>
  <c r="CQ17"/>
  <c r="CP17"/>
  <c r="CO17"/>
  <c r="CN17"/>
  <c r="CM17"/>
  <c r="CL17"/>
  <c r="CK17"/>
  <c r="CJ17"/>
  <c r="CI17"/>
  <c r="CH17"/>
  <c r="CF17"/>
  <c r="CE17"/>
  <c r="CD17"/>
  <c r="CC17"/>
  <c r="CB17"/>
  <c r="EQ17" s="1"/>
  <c r="BV17"/>
  <c r="BU17"/>
  <c r="BT17"/>
  <c r="BS17"/>
  <c r="BR17"/>
  <c r="BQ17"/>
  <c r="BP17"/>
  <c r="BO17"/>
  <c r="BN17"/>
  <c r="BM17"/>
  <c r="EN17" s="1"/>
  <c r="BL17"/>
  <c r="BK17"/>
  <c r="BJ17"/>
  <c r="BI17"/>
  <c r="EI17" s="1"/>
  <c r="BH17"/>
  <c r="AB17"/>
  <c r="V17"/>
  <c r="P17"/>
  <c r="I17"/>
  <c r="J17" s="1"/>
  <c r="E17"/>
  <c r="KK16"/>
  <c r="KJ16"/>
  <c r="KI16"/>
  <c r="KH16"/>
  <c r="KG16"/>
  <c r="KF16"/>
  <c r="KE16"/>
  <c r="KD16"/>
  <c r="KC16"/>
  <c r="KB16"/>
  <c r="KA16"/>
  <c r="JZ16"/>
  <c r="JY16"/>
  <c r="JX16"/>
  <c r="JW16"/>
  <c r="JV16"/>
  <c r="JU16"/>
  <c r="JT16"/>
  <c r="JS16"/>
  <c r="JR16"/>
  <c r="JQ16"/>
  <c r="JP16"/>
  <c r="JO16"/>
  <c r="JN16"/>
  <c r="JM16"/>
  <c r="JL16"/>
  <c r="JK16"/>
  <c r="JJ16"/>
  <c r="JI16"/>
  <c r="JH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KO16" s="1"/>
  <c r="ER16"/>
  <c r="EF16"/>
  <c r="EE16"/>
  <c r="ED16"/>
  <c r="EC16"/>
  <c r="EB16"/>
  <c r="EA16"/>
  <c r="DZ16"/>
  <c r="DY16"/>
  <c r="DX16"/>
  <c r="DW16"/>
  <c r="DQ16"/>
  <c r="DP16"/>
  <c r="DO16"/>
  <c r="DN16"/>
  <c r="DM16"/>
  <c r="DL16"/>
  <c r="DK16"/>
  <c r="DJ16"/>
  <c r="DI16"/>
  <c r="DH16"/>
  <c r="DF16"/>
  <c r="DE16"/>
  <c r="DD16"/>
  <c r="DC16"/>
  <c r="DB16"/>
  <c r="DA16"/>
  <c r="CZ16"/>
  <c r="CY16"/>
  <c r="CX16"/>
  <c r="CW16"/>
  <c r="EP16" s="1"/>
  <c r="CV16"/>
  <c r="CU16"/>
  <c r="CT16"/>
  <c r="CS16"/>
  <c r="CR16"/>
  <c r="CQ16"/>
  <c r="CP16"/>
  <c r="CO16"/>
  <c r="CN16"/>
  <c r="CM16"/>
  <c r="CL16"/>
  <c r="CK16"/>
  <c r="CJ16"/>
  <c r="CI16"/>
  <c r="CH16"/>
  <c r="CF16"/>
  <c r="CE16"/>
  <c r="CD16"/>
  <c r="CC16"/>
  <c r="CB16"/>
  <c r="EQ16" s="1"/>
  <c r="BV16"/>
  <c r="BU16"/>
  <c r="BT16"/>
  <c r="BS16"/>
  <c r="BR16"/>
  <c r="EO16" s="1"/>
  <c r="BQ16"/>
  <c r="BP16"/>
  <c r="BO16"/>
  <c r="BN16"/>
  <c r="BM16"/>
  <c r="BL16"/>
  <c r="BK16"/>
  <c r="BJ16"/>
  <c r="EJ16" s="1"/>
  <c r="BI16"/>
  <c r="BH16"/>
  <c r="EM16" s="1"/>
  <c r="AB16"/>
  <c r="V16"/>
  <c r="P16"/>
  <c r="I16"/>
  <c r="J16" s="1"/>
  <c r="E16"/>
  <c r="KK15"/>
  <c r="KJ15"/>
  <c r="KI15"/>
  <c r="KH15"/>
  <c r="KG15"/>
  <c r="KF15"/>
  <c r="KE15"/>
  <c r="KD15"/>
  <c r="KC15"/>
  <c r="KB15"/>
  <c r="KA15"/>
  <c r="JZ15"/>
  <c r="JY15"/>
  <c r="JX15"/>
  <c r="JW15"/>
  <c r="JV15"/>
  <c r="JU15"/>
  <c r="JT15"/>
  <c r="JS15"/>
  <c r="JR15"/>
  <c r="JQ15"/>
  <c r="JP15"/>
  <c r="JO15"/>
  <c r="JN15"/>
  <c r="JM15"/>
  <c r="JL15"/>
  <c r="JK15"/>
  <c r="JJ15"/>
  <c r="JI15"/>
  <c r="JH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KO15" s="1"/>
  <c r="ER15"/>
  <c r="EF15"/>
  <c r="EE15"/>
  <c r="ED15"/>
  <c r="EC15"/>
  <c r="EB15"/>
  <c r="EA15"/>
  <c r="DZ15"/>
  <c r="DY15"/>
  <c r="DX15"/>
  <c r="DW15"/>
  <c r="DQ15"/>
  <c r="DP15"/>
  <c r="DO15"/>
  <c r="DN15"/>
  <c r="DM15"/>
  <c r="DL15"/>
  <c r="DK15"/>
  <c r="DJ15"/>
  <c r="DI15"/>
  <c r="DH15"/>
  <c r="DF15"/>
  <c r="DE15"/>
  <c r="DD15"/>
  <c r="DC15"/>
  <c r="DB15"/>
  <c r="DA15"/>
  <c r="CZ15"/>
  <c r="CY15"/>
  <c r="CX15"/>
  <c r="CW15"/>
  <c r="EP15" s="1"/>
  <c r="CV15"/>
  <c r="CU15"/>
  <c r="CT15"/>
  <c r="CS15"/>
  <c r="CR15"/>
  <c r="CQ15"/>
  <c r="CP15"/>
  <c r="CO15"/>
  <c r="CN15"/>
  <c r="CM15"/>
  <c r="CL15"/>
  <c r="CK15"/>
  <c r="CJ15"/>
  <c r="CI15"/>
  <c r="CH15"/>
  <c r="CF15"/>
  <c r="CE15"/>
  <c r="CD15"/>
  <c r="CC15"/>
  <c r="CB15"/>
  <c r="EQ15" s="1"/>
  <c r="BV15"/>
  <c r="BU15"/>
  <c r="BT15"/>
  <c r="BS15"/>
  <c r="BR15"/>
  <c r="BQ15"/>
  <c r="BP15"/>
  <c r="BO15"/>
  <c r="BN15"/>
  <c r="BM15"/>
  <c r="BL15"/>
  <c r="BK15"/>
  <c r="BJ15"/>
  <c r="EJ15" s="1"/>
  <c r="BI15"/>
  <c r="BH15"/>
  <c r="AB15"/>
  <c r="V15"/>
  <c r="AC15" s="1"/>
  <c r="P15"/>
  <c r="I15"/>
  <c r="J15" s="1"/>
  <c r="E15"/>
  <c r="KK14"/>
  <c r="KJ14"/>
  <c r="KI14"/>
  <c r="KH14"/>
  <c r="KG14"/>
  <c r="KF14"/>
  <c r="KE14"/>
  <c r="KD14"/>
  <c r="KC14"/>
  <c r="KB14"/>
  <c r="KA14"/>
  <c r="JZ14"/>
  <c r="JY14"/>
  <c r="JX14"/>
  <c r="JW14"/>
  <c r="JV14"/>
  <c r="JU14"/>
  <c r="JT14"/>
  <c r="JS14"/>
  <c r="JR14"/>
  <c r="JQ14"/>
  <c r="JP14"/>
  <c r="JO14"/>
  <c r="JN14"/>
  <c r="JM14"/>
  <c r="JL14"/>
  <c r="JK14"/>
  <c r="JJ14"/>
  <c r="JI14"/>
  <c r="JH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KM14" s="1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KP14" s="1"/>
  <c r="ES14"/>
  <c r="ER14"/>
  <c r="EF14"/>
  <c r="EE14"/>
  <c r="ED14"/>
  <c r="EC14"/>
  <c r="EB14"/>
  <c r="EA14"/>
  <c r="DZ14"/>
  <c r="DY14"/>
  <c r="DX14"/>
  <c r="DW14"/>
  <c r="DQ14"/>
  <c r="DP14"/>
  <c r="DO14"/>
  <c r="DN14"/>
  <c r="DM14"/>
  <c r="DL14"/>
  <c r="DK14"/>
  <c r="DJ14"/>
  <c r="DI14"/>
  <c r="DH14"/>
  <c r="DF14"/>
  <c r="DE14"/>
  <c r="DD14"/>
  <c r="DC14"/>
  <c r="DB14"/>
  <c r="DA14"/>
  <c r="CZ14"/>
  <c r="CY14"/>
  <c r="CX14"/>
  <c r="CW14"/>
  <c r="EP14" s="1"/>
  <c r="CV14"/>
  <c r="CU14"/>
  <c r="CT14"/>
  <c r="CS14"/>
  <c r="CR14"/>
  <c r="CQ14"/>
  <c r="CP14"/>
  <c r="CO14"/>
  <c r="CN14"/>
  <c r="CM14"/>
  <c r="CL14"/>
  <c r="CK14"/>
  <c r="CJ14"/>
  <c r="CI14"/>
  <c r="CH14"/>
  <c r="CF14"/>
  <c r="CE14"/>
  <c r="CD14"/>
  <c r="CC14"/>
  <c r="CB14"/>
  <c r="EQ14" s="1"/>
  <c r="BV14"/>
  <c r="BU14"/>
  <c r="BT14"/>
  <c r="BS14"/>
  <c r="BR14"/>
  <c r="EO14" s="1"/>
  <c r="BQ14"/>
  <c r="BP14"/>
  <c r="BO14"/>
  <c r="BN14"/>
  <c r="BM14"/>
  <c r="BL14"/>
  <c r="BK14"/>
  <c r="EK14" s="1"/>
  <c r="BJ14"/>
  <c r="BI14"/>
  <c r="BH14"/>
  <c r="EM14" s="1"/>
  <c r="AB14"/>
  <c r="V14"/>
  <c r="P14"/>
  <c r="I14"/>
  <c r="J14" s="1"/>
  <c r="E14"/>
  <c r="KK13"/>
  <c r="KJ13"/>
  <c r="KI13"/>
  <c r="KH13"/>
  <c r="KG13"/>
  <c r="KF13"/>
  <c r="KE13"/>
  <c r="KD13"/>
  <c r="KC13"/>
  <c r="KB13"/>
  <c r="KA13"/>
  <c r="JZ13"/>
  <c r="JY13"/>
  <c r="JX13"/>
  <c r="JW13"/>
  <c r="JV13"/>
  <c r="JU13"/>
  <c r="JT13"/>
  <c r="JS13"/>
  <c r="JR13"/>
  <c r="JQ13"/>
  <c r="JP13"/>
  <c r="JO13"/>
  <c r="JN13"/>
  <c r="JM13"/>
  <c r="JL13"/>
  <c r="JK13"/>
  <c r="JJ13"/>
  <c r="JI13"/>
  <c r="JH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KP13" s="1"/>
  <c r="ES13"/>
  <c r="ER13"/>
  <c r="EF13"/>
  <c r="EE13"/>
  <c r="ED13"/>
  <c r="EC13"/>
  <c r="EB13"/>
  <c r="EA13"/>
  <c r="DZ13"/>
  <c r="DY13"/>
  <c r="DX13"/>
  <c r="DW13"/>
  <c r="DQ13"/>
  <c r="DP13"/>
  <c r="DO13"/>
  <c r="DN13"/>
  <c r="DM13"/>
  <c r="DL13"/>
  <c r="DK13"/>
  <c r="DJ13"/>
  <c r="DI13"/>
  <c r="DH13"/>
  <c r="DF13"/>
  <c r="DE13"/>
  <c r="DD13"/>
  <c r="DC13"/>
  <c r="DB13"/>
  <c r="DA13"/>
  <c r="CZ13"/>
  <c r="CY13"/>
  <c r="CX13"/>
  <c r="CW13"/>
  <c r="EP13" s="1"/>
  <c r="CV13"/>
  <c r="CU13"/>
  <c r="CT13"/>
  <c r="CS13"/>
  <c r="CR13"/>
  <c r="CQ13"/>
  <c r="CP13"/>
  <c r="CO13"/>
  <c r="CN13"/>
  <c r="CM13"/>
  <c r="CL13"/>
  <c r="CK13"/>
  <c r="CJ13"/>
  <c r="CI13"/>
  <c r="CH13"/>
  <c r="CF13"/>
  <c r="CE13"/>
  <c r="CD13"/>
  <c r="CC13"/>
  <c r="CB13"/>
  <c r="EQ13" s="1"/>
  <c r="BV13"/>
  <c r="BU13"/>
  <c r="BT13"/>
  <c r="BS13"/>
  <c r="BR13"/>
  <c r="BQ13"/>
  <c r="BP13"/>
  <c r="BO13"/>
  <c r="BN13"/>
  <c r="BM13"/>
  <c r="EN13" s="1"/>
  <c r="BL13"/>
  <c r="BK13"/>
  <c r="EK13" s="1"/>
  <c r="BJ13"/>
  <c r="BI13"/>
  <c r="BH13"/>
  <c r="AB13"/>
  <c r="V13"/>
  <c r="P13"/>
  <c r="I13"/>
  <c r="J13" s="1"/>
  <c r="E13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KQ12" s="1"/>
  <c r="ET12"/>
  <c r="ES12"/>
  <c r="ER12"/>
  <c r="EF12"/>
  <c r="EE12"/>
  <c r="ED12"/>
  <c r="EC12"/>
  <c r="EB12"/>
  <c r="EA12"/>
  <c r="DZ12"/>
  <c r="DY12"/>
  <c r="DX12"/>
  <c r="DW12"/>
  <c r="DQ12"/>
  <c r="DP12"/>
  <c r="DO12"/>
  <c r="DN12"/>
  <c r="DM12"/>
  <c r="DL12"/>
  <c r="DK12"/>
  <c r="DJ12"/>
  <c r="DI12"/>
  <c r="DH12"/>
  <c r="DF12"/>
  <c r="DE12"/>
  <c r="DD12"/>
  <c r="DC12"/>
  <c r="DB12"/>
  <c r="DA12"/>
  <c r="CZ12"/>
  <c r="CY12"/>
  <c r="CX12"/>
  <c r="CW12"/>
  <c r="EP12" s="1"/>
  <c r="CV12"/>
  <c r="CU12"/>
  <c r="CT12"/>
  <c r="CS12"/>
  <c r="CR12"/>
  <c r="CQ12"/>
  <c r="CP12"/>
  <c r="CO12"/>
  <c r="CN12"/>
  <c r="CM12"/>
  <c r="CL12"/>
  <c r="CK12"/>
  <c r="CJ12"/>
  <c r="CI12"/>
  <c r="CH12"/>
  <c r="CF12"/>
  <c r="CE12"/>
  <c r="CD12"/>
  <c r="CC12"/>
  <c r="CB12"/>
  <c r="BV12"/>
  <c r="BU12"/>
  <c r="BT12"/>
  <c r="BS12"/>
  <c r="BR12"/>
  <c r="EO12" s="1"/>
  <c r="BQ12"/>
  <c r="BP12"/>
  <c r="BO12"/>
  <c r="BN12"/>
  <c r="BM12"/>
  <c r="BL12"/>
  <c r="EL12" s="1"/>
  <c r="BK12"/>
  <c r="BJ12"/>
  <c r="BI12"/>
  <c r="BH12"/>
  <c r="EM12" s="1"/>
  <c r="AB12"/>
  <c r="V12"/>
  <c r="P12"/>
  <c r="AC12" s="1"/>
  <c r="I12"/>
  <c r="J12" s="1"/>
  <c r="E12"/>
  <c r="KK11"/>
  <c r="KK41" s="1"/>
  <c r="KJ11"/>
  <c r="KI11"/>
  <c r="KI41" s="1"/>
  <c r="KH11"/>
  <c r="KG11"/>
  <c r="KG41" s="1"/>
  <c r="KF11"/>
  <c r="KF41" s="1"/>
  <c r="KE11"/>
  <c r="KE41" s="1"/>
  <c r="KD11"/>
  <c r="KC11"/>
  <c r="KC41" s="1"/>
  <c r="KB11"/>
  <c r="KA11"/>
  <c r="KA41" s="1"/>
  <c r="JZ11"/>
  <c r="JY11"/>
  <c r="JY41" s="1"/>
  <c r="JX11"/>
  <c r="JX41" s="1"/>
  <c r="JW11"/>
  <c r="JW41" s="1"/>
  <c r="JV11"/>
  <c r="JU11"/>
  <c r="JU41" s="1"/>
  <c r="JT11"/>
  <c r="JS11"/>
  <c r="JS41" s="1"/>
  <c r="JR11"/>
  <c r="JQ11"/>
  <c r="JQ41" s="1"/>
  <c r="JP11"/>
  <c r="JP41" s="1"/>
  <c r="JO11"/>
  <c r="JO41" s="1"/>
  <c r="JN11"/>
  <c r="JM11"/>
  <c r="JM41" s="1"/>
  <c r="JL11"/>
  <c r="JK11"/>
  <c r="JK41" s="1"/>
  <c r="JJ11"/>
  <c r="JI11"/>
  <c r="JI41" s="1"/>
  <c r="JH11"/>
  <c r="JH41" s="1"/>
  <c r="JG11"/>
  <c r="JG41" s="1"/>
  <c r="JF11"/>
  <c r="JE11"/>
  <c r="JE41" s="1"/>
  <c r="JD11"/>
  <c r="JC11"/>
  <c r="JC41" s="1"/>
  <c r="JB11"/>
  <c r="JA11"/>
  <c r="JA41" s="1"/>
  <c r="IZ11"/>
  <c r="IZ41" s="1"/>
  <c r="IY11"/>
  <c r="IY41" s="1"/>
  <c r="IX11"/>
  <c r="IW11"/>
  <c r="IW41" s="1"/>
  <c r="IV11"/>
  <c r="IU11"/>
  <c r="IU41" s="1"/>
  <c r="IT11"/>
  <c r="IS11"/>
  <c r="IS41" s="1"/>
  <c r="IR11"/>
  <c r="IR41" s="1"/>
  <c r="IQ11"/>
  <c r="IQ41" s="1"/>
  <c r="IP11"/>
  <c r="IO11"/>
  <c r="IO41" s="1"/>
  <c r="IN11"/>
  <c r="IM11"/>
  <c r="IM41" s="1"/>
  <c r="IL11"/>
  <c r="IK11"/>
  <c r="IK41" s="1"/>
  <c r="IJ11"/>
  <c r="IJ41" s="1"/>
  <c r="II11"/>
  <c r="II41" s="1"/>
  <c r="IH11"/>
  <c r="IG11"/>
  <c r="IG41" s="1"/>
  <c r="IF11"/>
  <c r="IE11"/>
  <c r="IE41" s="1"/>
  <c r="ID11"/>
  <c r="IC11"/>
  <c r="IC41" s="1"/>
  <c r="IB11"/>
  <c r="IB41" s="1"/>
  <c r="IA11"/>
  <c r="IA41" s="1"/>
  <c r="HZ11"/>
  <c r="HY11"/>
  <c r="HY41" s="1"/>
  <c r="HX11"/>
  <c r="HW11"/>
  <c r="HW41" s="1"/>
  <c r="HV11"/>
  <c r="HU11"/>
  <c r="HU41" s="1"/>
  <c r="HT11"/>
  <c r="HT41" s="1"/>
  <c r="HS11"/>
  <c r="HS41" s="1"/>
  <c r="HR11"/>
  <c r="HQ11"/>
  <c r="HQ41" s="1"/>
  <c r="HP11"/>
  <c r="HO11"/>
  <c r="HO41" s="1"/>
  <c r="HN11"/>
  <c r="HM11"/>
  <c r="HM41" s="1"/>
  <c r="HL11"/>
  <c r="HL41" s="1"/>
  <c r="HK11"/>
  <c r="HK41" s="1"/>
  <c r="HJ11"/>
  <c r="HI11"/>
  <c r="HI41" s="1"/>
  <c r="HH11"/>
  <c r="HG11"/>
  <c r="HG41" s="1"/>
  <c r="HF11"/>
  <c r="HE11"/>
  <c r="HE41" s="1"/>
  <c r="HD11"/>
  <c r="HD41" s="1"/>
  <c r="HC11"/>
  <c r="HC41" s="1"/>
  <c r="HB11"/>
  <c r="HA11"/>
  <c r="HA41" s="1"/>
  <c r="GZ11"/>
  <c r="GY11"/>
  <c r="GY41" s="1"/>
  <c r="GX11"/>
  <c r="GW11"/>
  <c r="GW41" s="1"/>
  <c r="GV11"/>
  <c r="GV41" s="1"/>
  <c r="GU11"/>
  <c r="GU41" s="1"/>
  <c r="GT11"/>
  <c r="GS11"/>
  <c r="GS41" s="1"/>
  <c r="GR11"/>
  <c r="GQ11"/>
  <c r="GQ41" s="1"/>
  <c r="GP11"/>
  <c r="GO11"/>
  <c r="GO41" s="1"/>
  <c r="GN11"/>
  <c r="GN41" s="1"/>
  <c r="GM11"/>
  <c r="GM41" s="1"/>
  <c r="GL11"/>
  <c r="GK11"/>
  <c r="GK41" s="1"/>
  <c r="GJ11"/>
  <c r="GI11"/>
  <c r="GI41" s="1"/>
  <c r="GH11"/>
  <c r="GG11"/>
  <c r="GG41" s="1"/>
  <c r="GF11"/>
  <c r="GF41" s="1"/>
  <c r="GE11"/>
  <c r="GE41" s="1"/>
  <c r="GD11"/>
  <c r="GC11"/>
  <c r="GC41" s="1"/>
  <c r="GB11"/>
  <c r="GA11"/>
  <c r="GA41" s="1"/>
  <c r="FZ11"/>
  <c r="FY11"/>
  <c r="FY41" s="1"/>
  <c r="FX11"/>
  <c r="FX41" s="1"/>
  <c r="FW11"/>
  <c r="FW41" s="1"/>
  <c r="FV11"/>
  <c r="FU11"/>
  <c r="FU41" s="1"/>
  <c r="FT11"/>
  <c r="FS11"/>
  <c r="FS41" s="1"/>
  <c r="FR11"/>
  <c r="FQ11"/>
  <c r="FQ41" s="1"/>
  <c r="FP11"/>
  <c r="FP41" s="1"/>
  <c r="FO11"/>
  <c r="FO41" s="1"/>
  <c r="FN11"/>
  <c r="FM11"/>
  <c r="FM41" s="1"/>
  <c r="FL11"/>
  <c r="FK11"/>
  <c r="FK41" s="1"/>
  <c r="FJ11"/>
  <c r="FI11"/>
  <c r="FI41" s="1"/>
  <c r="FH11"/>
  <c r="FH41" s="1"/>
  <c r="FG11"/>
  <c r="FG41" s="1"/>
  <c r="FF11"/>
  <c r="FE11"/>
  <c r="FE41" s="1"/>
  <c r="FD11"/>
  <c r="FC11"/>
  <c r="FC41" s="1"/>
  <c r="FB11"/>
  <c r="FA11"/>
  <c r="FA41" s="1"/>
  <c r="EZ11"/>
  <c r="EZ41" s="1"/>
  <c r="EY11"/>
  <c r="EY41" s="1"/>
  <c r="EX11"/>
  <c r="EW11"/>
  <c r="EW41" s="1"/>
  <c r="EV11"/>
  <c r="EU11"/>
  <c r="ET11"/>
  <c r="ES11"/>
  <c r="ES41" s="1"/>
  <c r="ER11"/>
  <c r="ER41" s="1"/>
  <c r="EF11"/>
  <c r="EE11"/>
  <c r="ED11"/>
  <c r="EC11"/>
  <c r="EC41" s="1"/>
  <c r="EB11"/>
  <c r="EB41" s="1"/>
  <c r="EA11"/>
  <c r="DZ11"/>
  <c r="DY11"/>
  <c r="DY41" s="1"/>
  <c r="DX11"/>
  <c r="DW11"/>
  <c r="DQ11"/>
  <c r="DP11"/>
  <c r="DP41" s="1"/>
  <c r="DO11"/>
  <c r="DN11"/>
  <c r="DM11"/>
  <c r="DL11"/>
  <c r="DL41" s="1"/>
  <c r="DK11"/>
  <c r="DJ11"/>
  <c r="DI11"/>
  <c r="DH11"/>
  <c r="DH41" s="1"/>
  <c r="DF11"/>
  <c r="DE11"/>
  <c r="DD11"/>
  <c r="DD41" s="1"/>
  <c r="DC11"/>
  <c r="DB11"/>
  <c r="DA11"/>
  <c r="CZ11"/>
  <c r="CZ41" s="1"/>
  <c r="CY11"/>
  <c r="CX11"/>
  <c r="CW11"/>
  <c r="CV11"/>
  <c r="CV41" s="1"/>
  <c r="CU11"/>
  <c r="CT11"/>
  <c r="CS11"/>
  <c r="CR11"/>
  <c r="CR41" s="1"/>
  <c r="CQ11"/>
  <c r="CP11"/>
  <c r="CO11"/>
  <c r="CN11"/>
  <c r="CN41" s="1"/>
  <c r="CM11"/>
  <c r="CL11"/>
  <c r="CK11"/>
  <c r="CJ11"/>
  <c r="CJ41" s="1"/>
  <c r="CI11"/>
  <c r="CH11"/>
  <c r="CF11"/>
  <c r="CE11"/>
  <c r="CD11"/>
  <c r="CC11"/>
  <c r="CB11"/>
  <c r="BV11"/>
  <c r="BV41" s="1"/>
  <c r="BU11"/>
  <c r="BU41" s="1"/>
  <c r="BT11"/>
  <c r="BS11"/>
  <c r="BR11"/>
  <c r="BR41" s="1"/>
  <c r="BQ11"/>
  <c r="BQ41" s="1"/>
  <c r="BP11"/>
  <c r="BO11"/>
  <c r="BN11"/>
  <c r="BN41" s="1"/>
  <c r="BM11"/>
  <c r="BL11"/>
  <c r="EL11" s="1"/>
  <c r="BK11"/>
  <c r="BJ11"/>
  <c r="BJ41" s="1"/>
  <c r="BI11"/>
  <c r="BI41" s="1"/>
  <c r="BH11"/>
  <c r="CG11" s="1"/>
  <c r="AB11"/>
  <c r="V11"/>
  <c r="V41" s="1"/>
  <c r="P11"/>
  <c r="P41" s="1"/>
  <c r="J11"/>
  <c r="I11"/>
  <c r="E11"/>
  <c r="E41" s="1"/>
  <c r="KK10"/>
  <c r="KJ10"/>
  <c r="KI10"/>
  <c r="KH10"/>
  <c r="KG10"/>
  <c r="KF10"/>
  <c r="KE10"/>
  <c r="KD10"/>
  <c r="KC10"/>
  <c r="KB10"/>
  <c r="KA10"/>
  <c r="JZ10"/>
  <c r="JY10"/>
  <c r="JX10"/>
  <c r="JW10"/>
  <c r="JV10"/>
  <c r="JU10"/>
  <c r="JT10"/>
  <c r="JS10"/>
  <c r="JR10"/>
  <c r="JQ10"/>
  <c r="JP10"/>
  <c r="JO10"/>
  <c r="JN10"/>
  <c r="JM10"/>
  <c r="JL10"/>
  <c r="JK10"/>
  <c r="JJ10"/>
  <c r="JI10"/>
  <c r="JH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KN10" s="1"/>
  <c r="FA10"/>
  <c r="EZ10"/>
  <c r="EY10"/>
  <c r="EX10"/>
  <c r="EW10"/>
  <c r="EV10"/>
  <c r="KR10" s="1"/>
  <c r="EU10"/>
  <c r="ET10"/>
  <c r="ES10"/>
  <c r="ER10"/>
  <c r="EF10"/>
  <c r="EE10"/>
  <c r="ED10"/>
  <c r="EC10"/>
  <c r="EB10"/>
  <c r="EA10"/>
  <c r="DZ10"/>
  <c r="DY10"/>
  <c r="DX10"/>
  <c r="DW10"/>
  <c r="DQ10"/>
  <c r="DP10"/>
  <c r="DP42" s="1"/>
  <c r="DO10"/>
  <c r="DN10"/>
  <c r="DM10"/>
  <c r="DL10"/>
  <c r="DL40" s="1"/>
  <c r="DK10"/>
  <c r="DJ10"/>
  <c r="DI10"/>
  <c r="DH10"/>
  <c r="DH42" s="1"/>
  <c r="DF10"/>
  <c r="DE10"/>
  <c r="DD10"/>
  <c r="DD40" s="1"/>
  <c r="DC10"/>
  <c r="DB10"/>
  <c r="DA10"/>
  <c r="CZ10"/>
  <c r="CZ42" s="1"/>
  <c r="CY10"/>
  <c r="CX10"/>
  <c r="CW10"/>
  <c r="EP10" s="1"/>
  <c r="CV10"/>
  <c r="CV40" s="1"/>
  <c r="CU10"/>
  <c r="CT10"/>
  <c r="CS10"/>
  <c r="CR10"/>
  <c r="CR42" s="1"/>
  <c r="CQ10"/>
  <c r="CP10"/>
  <c r="CO10"/>
  <c r="CN10"/>
  <c r="CN40" s="1"/>
  <c r="CM10"/>
  <c r="CL10"/>
  <c r="CK10"/>
  <c r="CJ10"/>
  <c r="CJ42" s="1"/>
  <c r="CI10"/>
  <c r="CH10"/>
  <c r="CF10"/>
  <c r="CF40" s="1"/>
  <c r="CE10"/>
  <c r="CD10"/>
  <c r="CC10"/>
  <c r="CB10"/>
  <c r="CB42" s="1"/>
  <c r="BV10"/>
  <c r="BU10"/>
  <c r="BT10"/>
  <c r="BS10"/>
  <c r="BR10"/>
  <c r="BQ10"/>
  <c r="EL10" s="1"/>
  <c r="BP10"/>
  <c r="BO10"/>
  <c r="BN10"/>
  <c r="BM10"/>
  <c r="BL10"/>
  <c r="BK10"/>
  <c r="BJ10"/>
  <c r="BI10"/>
  <c r="BH10"/>
  <c r="AB10"/>
  <c r="V10"/>
  <c r="V42" s="1"/>
  <c r="P10"/>
  <c r="I10"/>
  <c r="E10"/>
  <c r="DR9"/>
  <c r="BH2"/>
  <c r="DV42" i="84"/>
  <c r="DU42"/>
  <c r="DT42"/>
  <c r="DS42"/>
  <c r="DR42"/>
  <c r="CA42"/>
  <c r="BZ42"/>
  <c r="BY42"/>
  <c r="BX42"/>
  <c r="BW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A42"/>
  <c r="Z42"/>
  <c r="Y42"/>
  <c r="X42"/>
  <c r="W42"/>
  <c r="U42"/>
  <c r="T42"/>
  <c r="S42"/>
  <c r="R42"/>
  <c r="Q42"/>
  <c r="O42"/>
  <c r="N42"/>
  <c r="M42"/>
  <c r="L42"/>
  <c r="K42"/>
  <c r="D42"/>
  <c r="C42"/>
  <c r="B42"/>
  <c r="DV41"/>
  <c r="DU41"/>
  <c r="DT41"/>
  <c r="DS41"/>
  <c r="DR41"/>
  <c r="CA41"/>
  <c r="BZ41"/>
  <c r="BY41"/>
  <c r="BX41"/>
  <c r="BW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A41"/>
  <c r="Z41"/>
  <c r="Y41"/>
  <c r="X41"/>
  <c r="W41"/>
  <c r="U41"/>
  <c r="T41"/>
  <c r="S41"/>
  <c r="R41"/>
  <c r="Q41"/>
  <c r="O41"/>
  <c r="N41"/>
  <c r="M41"/>
  <c r="L41"/>
  <c r="K41"/>
  <c r="D41"/>
  <c r="C41"/>
  <c r="B41"/>
  <c r="DV40"/>
  <c r="DU40"/>
  <c r="DT40"/>
  <c r="DS40"/>
  <c r="DR40"/>
  <c r="CA40"/>
  <c r="BZ40"/>
  <c r="BY40"/>
  <c r="BX40"/>
  <c r="BW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A40"/>
  <c r="Z40"/>
  <c r="Y40"/>
  <c r="X40"/>
  <c r="W40"/>
  <c r="U40"/>
  <c r="T40"/>
  <c r="S40"/>
  <c r="R40"/>
  <c r="Q40"/>
  <c r="O40"/>
  <c r="N40"/>
  <c r="M40"/>
  <c r="L40"/>
  <c r="K40"/>
  <c r="D40"/>
  <c r="C40"/>
  <c r="B40"/>
  <c r="KK39"/>
  <c r="KJ39"/>
  <c r="KI39"/>
  <c r="KH39"/>
  <c r="KG39"/>
  <c r="KF39"/>
  <c r="KE39"/>
  <c r="KD39"/>
  <c r="KC39"/>
  <c r="KB39"/>
  <c r="KA39"/>
  <c r="JZ39"/>
  <c r="JY39"/>
  <c r="JX39"/>
  <c r="JW39"/>
  <c r="JV39"/>
  <c r="JU39"/>
  <c r="JT39"/>
  <c r="JS39"/>
  <c r="JR39"/>
  <c r="JQ39"/>
  <c r="JP39"/>
  <c r="JO39"/>
  <c r="JN39"/>
  <c r="JM39"/>
  <c r="JL39"/>
  <c r="JK39"/>
  <c r="JJ39"/>
  <c r="JI39"/>
  <c r="JH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KR39" s="1"/>
  <c r="EU39"/>
  <c r="ET39"/>
  <c r="ES39"/>
  <c r="ER39"/>
  <c r="KN39" s="1"/>
  <c r="EF39"/>
  <c r="EE39"/>
  <c r="ED39"/>
  <c r="EC39"/>
  <c r="EB39"/>
  <c r="EA39"/>
  <c r="DZ39"/>
  <c r="DY39"/>
  <c r="DX39"/>
  <c r="DW39"/>
  <c r="DQ39"/>
  <c r="DP39"/>
  <c r="DO39"/>
  <c r="DN39"/>
  <c r="DM39"/>
  <c r="DL39"/>
  <c r="DK39"/>
  <c r="DJ39"/>
  <c r="DI39"/>
  <c r="DH39"/>
  <c r="EG39" s="1"/>
  <c r="DF39"/>
  <c r="DE39"/>
  <c r="DD39"/>
  <c r="DC39"/>
  <c r="DB39"/>
  <c r="DA39"/>
  <c r="CZ39"/>
  <c r="CY39"/>
  <c r="CX39"/>
  <c r="CW39"/>
  <c r="EP39" s="1"/>
  <c r="CV39"/>
  <c r="CU39"/>
  <c r="CT39"/>
  <c r="CS39"/>
  <c r="CR39"/>
  <c r="CQ39"/>
  <c r="CP39"/>
  <c r="CO39"/>
  <c r="CN39"/>
  <c r="CM39"/>
  <c r="CL39"/>
  <c r="CK39"/>
  <c r="CJ39"/>
  <c r="CI39"/>
  <c r="CH39"/>
  <c r="CF39"/>
  <c r="CE39"/>
  <c r="CD39"/>
  <c r="CC39"/>
  <c r="CB39"/>
  <c r="EQ39" s="1"/>
  <c r="BV39"/>
  <c r="BU39"/>
  <c r="BT39"/>
  <c r="BS39"/>
  <c r="BR39"/>
  <c r="EO39" s="1"/>
  <c r="BQ39"/>
  <c r="BP39"/>
  <c r="BO39"/>
  <c r="BN39"/>
  <c r="BM39"/>
  <c r="EN39" s="1"/>
  <c r="BL39"/>
  <c r="BK39"/>
  <c r="BJ39"/>
  <c r="BI39"/>
  <c r="EI39" s="1"/>
  <c r="BH39"/>
  <c r="AB39"/>
  <c r="V39"/>
  <c r="P39"/>
  <c r="AC39" s="1"/>
  <c r="I39"/>
  <c r="J39" s="1"/>
  <c r="E39"/>
  <c r="KK38"/>
  <c r="KJ38"/>
  <c r="KI38"/>
  <c r="KH38"/>
  <c r="KG38"/>
  <c r="KF38"/>
  <c r="KE38"/>
  <c r="KD38"/>
  <c r="KC38"/>
  <c r="KB38"/>
  <c r="KA38"/>
  <c r="JZ38"/>
  <c r="JY38"/>
  <c r="JX38"/>
  <c r="JW38"/>
  <c r="JV38"/>
  <c r="JU38"/>
  <c r="JT38"/>
  <c r="JS38"/>
  <c r="JR38"/>
  <c r="JQ38"/>
  <c r="JP38"/>
  <c r="JO38"/>
  <c r="JN38"/>
  <c r="JM38"/>
  <c r="JL38"/>
  <c r="JK38"/>
  <c r="JJ38"/>
  <c r="JI38"/>
  <c r="JH38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F38"/>
  <c r="EE38"/>
  <c r="ED38"/>
  <c r="EC38"/>
  <c r="EB38"/>
  <c r="EA38"/>
  <c r="DZ38"/>
  <c r="DY38"/>
  <c r="DX38"/>
  <c r="DW38"/>
  <c r="DQ38"/>
  <c r="DP38"/>
  <c r="DO38"/>
  <c r="DN38"/>
  <c r="DM38"/>
  <c r="DL38"/>
  <c r="DK38"/>
  <c r="DJ38"/>
  <c r="DI38"/>
  <c r="DH38"/>
  <c r="DF38"/>
  <c r="DE38"/>
  <c r="DD38"/>
  <c r="DC38"/>
  <c r="DB38"/>
  <c r="DA38"/>
  <c r="CZ38"/>
  <c r="CY38"/>
  <c r="CX38"/>
  <c r="CW38"/>
  <c r="EP38" s="1"/>
  <c r="CV38"/>
  <c r="CU38"/>
  <c r="CT38"/>
  <c r="CS38"/>
  <c r="CR38"/>
  <c r="CQ38"/>
  <c r="CP38"/>
  <c r="CO38"/>
  <c r="CN38"/>
  <c r="CM38"/>
  <c r="CL38"/>
  <c r="CK38"/>
  <c r="CJ38"/>
  <c r="CI38"/>
  <c r="CH38"/>
  <c r="CF38"/>
  <c r="CE38"/>
  <c r="CD38"/>
  <c r="CC38"/>
  <c r="CB38"/>
  <c r="BV38"/>
  <c r="BU38"/>
  <c r="BT38"/>
  <c r="BS38"/>
  <c r="BR38"/>
  <c r="EO38" s="1"/>
  <c r="BQ38"/>
  <c r="BP38"/>
  <c r="BO38"/>
  <c r="BN38"/>
  <c r="BM38"/>
  <c r="BL38"/>
  <c r="BK38"/>
  <c r="BJ38"/>
  <c r="BI38"/>
  <c r="BH38"/>
  <c r="EM38" s="1"/>
  <c r="AB38"/>
  <c r="V38"/>
  <c r="P38"/>
  <c r="I38"/>
  <c r="J38" s="1"/>
  <c r="E38"/>
  <c r="KK37"/>
  <c r="KJ37"/>
  <c r="KI37"/>
  <c r="KH37"/>
  <c r="KG37"/>
  <c r="KF37"/>
  <c r="KE37"/>
  <c r="KD37"/>
  <c r="KC37"/>
  <c r="KB37"/>
  <c r="KA37"/>
  <c r="JZ37"/>
  <c r="JY37"/>
  <c r="JX37"/>
  <c r="JW37"/>
  <c r="JV37"/>
  <c r="JU37"/>
  <c r="JT37"/>
  <c r="JS37"/>
  <c r="JR37"/>
  <c r="JQ37"/>
  <c r="JP37"/>
  <c r="JO37"/>
  <c r="JN37"/>
  <c r="JM37"/>
  <c r="JL37"/>
  <c r="JK37"/>
  <c r="JJ37"/>
  <c r="JI37"/>
  <c r="JH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NS37" s="1"/>
  <c r="GA37"/>
  <c r="NM37" s="1"/>
  <c r="FZ37"/>
  <c r="FY37"/>
  <c r="FX37"/>
  <c r="FW37"/>
  <c r="NR37" s="1"/>
  <c r="FV37"/>
  <c r="NL37" s="1"/>
  <c r="NO37" s="1"/>
  <c r="FU37"/>
  <c r="FT37"/>
  <c r="FS37"/>
  <c r="FR37"/>
  <c r="FQ37"/>
  <c r="LH37" s="1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F37"/>
  <c r="EE37"/>
  <c r="ED37"/>
  <c r="EC37"/>
  <c r="EB37"/>
  <c r="EA37"/>
  <c r="DZ37"/>
  <c r="DY37"/>
  <c r="DX37"/>
  <c r="DW37"/>
  <c r="DQ37"/>
  <c r="DP37"/>
  <c r="DO37"/>
  <c r="DN37"/>
  <c r="DM37"/>
  <c r="DL37"/>
  <c r="DK37"/>
  <c r="DJ37"/>
  <c r="DI37"/>
  <c r="DH37"/>
  <c r="DF37"/>
  <c r="DE37"/>
  <c r="DD37"/>
  <c r="DC37"/>
  <c r="DB37"/>
  <c r="DA37"/>
  <c r="CZ37"/>
  <c r="CY37"/>
  <c r="CX37"/>
  <c r="CW37"/>
  <c r="EP37" s="1"/>
  <c r="CV37"/>
  <c r="CU37"/>
  <c r="CT37"/>
  <c r="CS37"/>
  <c r="CR37"/>
  <c r="CQ37"/>
  <c r="CP37"/>
  <c r="CO37"/>
  <c r="CN37"/>
  <c r="CM37"/>
  <c r="CL37"/>
  <c r="CK37"/>
  <c r="CJ37"/>
  <c r="CI37"/>
  <c r="CH37"/>
  <c r="CF37"/>
  <c r="CE37"/>
  <c r="CD37"/>
  <c r="CC37"/>
  <c r="CB37"/>
  <c r="BV37"/>
  <c r="BU37"/>
  <c r="BT37"/>
  <c r="BS37"/>
  <c r="BR37"/>
  <c r="EO37" s="1"/>
  <c r="BQ37"/>
  <c r="BP37"/>
  <c r="BO37"/>
  <c r="BN37"/>
  <c r="BM37"/>
  <c r="BL37"/>
  <c r="BK37"/>
  <c r="BJ37"/>
  <c r="BI37"/>
  <c r="BH37"/>
  <c r="AB37"/>
  <c r="V37"/>
  <c r="P37"/>
  <c r="I37"/>
  <c r="J37" s="1"/>
  <c r="E37"/>
  <c r="KK36"/>
  <c r="KJ36"/>
  <c r="KI36"/>
  <c r="KH36"/>
  <c r="KG36"/>
  <c r="KF36"/>
  <c r="KE36"/>
  <c r="KD36"/>
  <c r="KC36"/>
  <c r="KB36"/>
  <c r="KA36"/>
  <c r="JZ36"/>
  <c r="JY36"/>
  <c r="JX36"/>
  <c r="JW36"/>
  <c r="JV36"/>
  <c r="JU36"/>
  <c r="JT36"/>
  <c r="JS36"/>
  <c r="JR36"/>
  <c r="JQ36"/>
  <c r="JP36"/>
  <c r="JO36"/>
  <c r="JN36"/>
  <c r="JM36"/>
  <c r="JL36"/>
  <c r="JK36"/>
  <c r="JJ36"/>
  <c r="JI36"/>
  <c r="JH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LH36" s="1"/>
  <c r="FP36"/>
  <c r="FO36"/>
  <c r="FN36"/>
  <c r="FM36"/>
  <c r="FL36"/>
  <c r="LG36" s="1"/>
  <c r="FK36"/>
  <c r="FJ36"/>
  <c r="FI36"/>
  <c r="FH36"/>
  <c r="FG36"/>
  <c r="LF36" s="1"/>
  <c r="FF36"/>
  <c r="FE36"/>
  <c r="FD36"/>
  <c r="FC36"/>
  <c r="FB36"/>
  <c r="LE36" s="1"/>
  <c r="FA36"/>
  <c r="EZ36"/>
  <c r="EY36"/>
  <c r="EX36"/>
  <c r="EW36"/>
  <c r="LD36" s="1"/>
  <c r="EV36"/>
  <c r="EU36"/>
  <c r="ET36"/>
  <c r="ES36"/>
  <c r="ER36"/>
  <c r="EF36"/>
  <c r="EE36"/>
  <c r="ED36"/>
  <c r="EC36"/>
  <c r="EB36"/>
  <c r="EA36"/>
  <c r="DZ36"/>
  <c r="DY36"/>
  <c r="DX36"/>
  <c r="DW36"/>
  <c r="DQ36"/>
  <c r="DP36"/>
  <c r="DO36"/>
  <c r="DN36"/>
  <c r="DM36"/>
  <c r="DL36"/>
  <c r="DK36"/>
  <c r="DJ36"/>
  <c r="DI36"/>
  <c r="DH36"/>
  <c r="DF36"/>
  <c r="DE36"/>
  <c r="DD36"/>
  <c r="DC36"/>
  <c r="DB36"/>
  <c r="DA36"/>
  <c r="CZ36"/>
  <c r="CY36"/>
  <c r="CX36"/>
  <c r="CW36"/>
  <c r="EP36" s="1"/>
  <c r="CV36"/>
  <c r="CU36"/>
  <c r="CT36"/>
  <c r="CS36"/>
  <c r="CR36"/>
  <c r="CQ36"/>
  <c r="CP36"/>
  <c r="CO36"/>
  <c r="CN36"/>
  <c r="CM36"/>
  <c r="CL36"/>
  <c r="CK36"/>
  <c r="CJ36"/>
  <c r="CI36"/>
  <c r="CH36"/>
  <c r="CF36"/>
  <c r="CE36"/>
  <c r="CD36"/>
  <c r="CC36"/>
  <c r="CB36"/>
  <c r="EQ36" s="1"/>
  <c r="BV36"/>
  <c r="BU36"/>
  <c r="BT36"/>
  <c r="BS36"/>
  <c r="BR36"/>
  <c r="EO36" s="1"/>
  <c r="BQ36"/>
  <c r="BP36"/>
  <c r="BO36"/>
  <c r="BN36"/>
  <c r="BM36"/>
  <c r="EN36" s="1"/>
  <c r="BL36"/>
  <c r="BK36"/>
  <c r="BJ36"/>
  <c r="BI36"/>
  <c r="BH36"/>
  <c r="AB36"/>
  <c r="V36"/>
  <c r="P36"/>
  <c r="H36"/>
  <c r="H41" s="1"/>
  <c r="G36"/>
  <c r="G41" s="1"/>
  <c r="F36"/>
  <c r="F41" s="1"/>
  <c r="E36"/>
  <c r="KK35"/>
  <c r="KJ35"/>
  <c r="KI35"/>
  <c r="KH35"/>
  <c r="KG35"/>
  <c r="KF35"/>
  <c r="KE35"/>
  <c r="KD35"/>
  <c r="KC35"/>
  <c r="KB35"/>
  <c r="KA35"/>
  <c r="JZ35"/>
  <c r="JY35"/>
  <c r="JX35"/>
  <c r="JW35"/>
  <c r="JV35"/>
  <c r="JU35"/>
  <c r="JT35"/>
  <c r="JS35"/>
  <c r="JR35"/>
  <c r="JQ35"/>
  <c r="JP35"/>
  <c r="JO35"/>
  <c r="JN35"/>
  <c r="JM35"/>
  <c r="JL35"/>
  <c r="JK35"/>
  <c r="JJ35"/>
  <c r="JI35"/>
  <c r="JH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NS35" s="1"/>
  <c r="GA35"/>
  <c r="NM35" s="1"/>
  <c r="NP35" s="1"/>
  <c r="FZ35"/>
  <c r="FY35"/>
  <c r="FX35"/>
  <c r="FW35"/>
  <c r="NR35" s="1"/>
  <c r="FV35"/>
  <c r="NL35" s="1"/>
  <c r="FU35"/>
  <c r="FT35"/>
  <c r="FS35"/>
  <c r="FR35"/>
  <c r="FQ35"/>
  <c r="LH35" s="1"/>
  <c r="FP35"/>
  <c r="FO35"/>
  <c r="FN35"/>
  <c r="FM35"/>
  <c r="FL35"/>
  <c r="LG35" s="1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F35"/>
  <c r="EE35"/>
  <c r="ED35"/>
  <c r="EC35"/>
  <c r="EB35"/>
  <c r="EA35"/>
  <c r="DZ35"/>
  <c r="DY35"/>
  <c r="DX35"/>
  <c r="DW35"/>
  <c r="DQ35"/>
  <c r="DP35"/>
  <c r="DO35"/>
  <c r="DN35"/>
  <c r="DM35"/>
  <c r="DL35"/>
  <c r="DK35"/>
  <c r="DJ35"/>
  <c r="DI35"/>
  <c r="DH35"/>
  <c r="DF35"/>
  <c r="DE35"/>
  <c r="DD35"/>
  <c r="DC35"/>
  <c r="DB35"/>
  <c r="DA35"/>
  <c r="CZ35"/>
  <c r="CY35"/>
  <c r="CX35"/>
  <c r="CW35"/>
  <c r="EP35" s="1"/>
  <c r="CV35"/>
  <c r="CU35"/>
  <c r="CT35"/>
  <c r="CS35"/>
  <c r="CR35"/>
  <c r="CQ35"/>
  <c r="CP35"/>
  <c r="CO35"/>
  <c r="CN35"/>
  <c r="CM35"/>
  <c r="CL35"/>
  <c r="CK35"/>
  <c r="CJ35"/>
  <c r="CI35"/>
  <c r="CH35"/>
  <c r="CF35"/>
  <c r="CE35"/>
  <c r="CD35"/>
  <c r="CC35"/>
  <c r="CB35"/>
  <c r="BV35"/>
  <c r="BU35"/>
  <c r="BT35"/>
  <c r="BS35"/>
  <c r="BR35"/>
  <c r="EO35" s="1"/>
  <c r="BQ35"/>
  <c r="BP35"/>
  <c r="BO35"/>
  <c r="BN35"/>
  <c r="BM35"/>
  <c r="EN35" s="1"/>
  <c r="BL35"/>
  <c r="BK35"/>
  <c r="BJ35"/>
  <c r="BI35"/>
  <c r="BH35"/>
  <c r="AB35"/>
  <c r="V35"/>
  <c r="P35"/>
  <c r="I35"/>
  <c r="J35" s="1"/>
  <c r="E35"/>
  <c r="KK34"/>
  <c r="KJ34"/>
  <c r="KI34"/>
  <c r="KH34"/>
  <c r="KG34"/>
  <c r="KF34"/>
  <c r="KE34"/>
  <c r="KD34"/>
  <c r="KC34"/>
  <c r="KB34"/>
  <c r="KA34"/>
  <c r="JZ34"/>
  <c r="JY34"/>
  <c r="JX34"/>
  <c r="JW34"/>
  <c r="JV34"/>
  <c r="JU34"/>
  <c r="JT34"/>
  <c r="JS34"/>
  <c r="JR34"/>
  <c r="JQ34"/>
  <c r="JP34"/>
  <c r="JO34"/>
  <c r="JN34"/>
  <c r="JM34"/>
  <c r="JL34"/>
  <c r="JK34"/>
  <c r="JJ34"/>
  <c r="JI34"/>
  <c r="JH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LH34" s="1"/>
  <c r="FP34"/>
  <c r="FO34"/>
  <c r="FN34"/>
  <c r="FM34"/>
  <c r="FL34"/>
  <c r="LG34" s="1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F34"/>
  <c r="EE34"/>
  <c r="ED34"/>
  <c r="EC34"/>
  <c r="EB34"/>
  <c r="EA34"/>
  <c r="DZ34"/>
  <c r="DY34"/>
  <c r="DX34"/>
  <c r="DW34"/>
  <c r="DQ34"/>
  <c r="DP34"/>
  <c r="DO34"/>
  <c r="DN34"/>
  <c r="DM34"/>
  <c r="DL34"/>
  <c r="DK34"/>
  <c r="DJ34"/>
  <c r="DI34"/>
  <c r="DH34"/>
  <c r="DF34"/>
  <c r="DE34"/>
  <c r="DD34"/>
  <c r="DC34"/>
  <c r="DB34"/>
  <c r="DA34"/>
  <c r="CZ34"/>
  <c r="CY34"/>
  <c r="CX34"/>
  <c r="CW34"/>
  <c r="EP34" s="1"/>
  <c r="CV34"/>
  <c r="CU34"/>
  <c r="CT34"/>
  <c r="CS34"/>
  <c r="CR34"/>
  <c r="CQ34"/>
  <c r="CP34"/>
  <c r="CO34"/>
  <c r="CN34"/>
  <c r="CM34"/>
  <c r="CL34"/>
  <c r="CK34"/>
  <c r="CJ34"/>
  <c r="CI34"/>
  <c r="CH34"/>
  <c r="CF34"/>
  <c r="CE34"/>
  <c r="CD34"/>
  <c r="CC34"/>
  <c r="CB34"/>
  <c r="BV34"/>
  <c r="BU34"/>
  <c r="BT34"/>
  <c r="BS34"/>
  <c r="BR34"/>
  <c r="EO34" s="1"/>
  <c r="BQ34"/>
  <c r="BP34"/>
  <c r="BO34"/>
  <c r="BN34"/>
  <c r="BM34"/>
  <c r="EN34" s="1"/>
  <c r="BL34"/>
  <c r="BK34"/>
  <c r="BJ34"/>
  <c r="BI34"/>
  <c r="BH34"/>
  <c r="AB34"/>
  <c r="V34"/>
  <c r="P34"/>
  <c r="I34"/>
  <c r="J34" s="1"/>
  <c r="E34"/>
  <c r="KK33"/>
  <c r="KJ33"/>
  <c r="KI33"/>
  <c r="KH33"/>
  <c r="KG33"/>
  <c r="KF33"/>
  <c r="KE33"/>
  <c r="KD33"/>
  <c r="KC33"/>
  <c r="KB33"/>
  <c r="KA33"/>
  <c r="JZ33"/>
  <c r="JY33"/>
  <c r="JX33"/>
  <c r="JW33"/>
  <c r="JV33"/>
  <c r="JU33"/>
  <c r="JT33"/>
  <c r="JS33"/>
  <c r="JR33"/>
  <c r="JQ33"/>
  <c r="JP33"/>
  <c r="JO33"/>
  <c r="JN33"/>
  <c r="JM33"/>
  <c r="JL33"/>
  <c r="JK33"/>
  <c r="JJ33"/>
  <c r="JI33"/>
  <c r="JH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NS33" s="1"/>
  <c r="GA33"/>
  <c r="NM33" s="1"/>
  <c r="NP33" s="1"/>
  <c r="FZ33"/>
  <c r="FY33"/>
  <c r="FX33"/>
  <c r="FW33"/>
  <c r="NR33" s="1"/>
  <c r="FV33"/>
  <c r="NL33" s="1"/>
  <c r="FU33"/>
  <c r="FT33"/>
  <c r="FS33"/>
  <c r="FR33"/>
  <c r="FQ33"/>
  <c r="LH33" s="1"/>
  <c r="FP33"/>
  <c r="FO33"/>
  <c r="FN33"/>
  <c r="FM33"/>
  <c r="FL33"/>
  <c r="LG33" s="1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KO33" s="1"/>
  <c r="ER33"/>
  <c r="EF33"/>
  <c r="EE33"/>
  <c r="ED33"/>
  <c r="EC33"/>
  <c r="EB33"/>
  <c r="EA33"/>
  <c r="DZ33"/>
  <c r="DY33"/>
  <c r="DX33"/>
  <c r="DW33"/>
  <c r="DQ33"/>
  <c r="DP33"/>
  <c r="DO33"/>
  <c r="DN33"/>
  <c r="DM33"/>
  <c r="DL33"/>
  <c r="DK33"/>
  <c r="DJ33"/>
  <c r="DI33"/>
  <c r="DH33"/>
  <c r="DF33"/>
  <c r="DE33"/>
  <c r="DD33"/>
  <c r="DC33"/>
  <c r="DB33"/>
  <c r="DA33"/>
  <c r="CZ33"/>
  <c r="CY33"/>
  <c r="CX33"/>
  <c r="CW33"/>
  <c r="EP33" s="1"/>
  <c r="CV33"/>
  <c r="CU33"/>
  <c r="CT33"/>
  <c r="CS33"/>
  <c r="CR33"/>
  <c r="CQ33"/>
  <c r="CP33"/>
  <c r="CO33"/>
  <c r="CN33"/>
  <c r="CM33"/>
  <c r="CL33"/>
  <c r="CK33"/>
  <c r="CJ33"/>
  <c r="CI33"/>
  <c r="CH33"/>
  <c r="CF33"/>
  <c r="CE33"/>
  <c r="CD33"/>
  <c r="CC33"/>
  <c r="CB33"/>
  <c r="BV33"/>
  <c r="BU33"/>
  <c r="BT33"/>
  <c r="BS33"/>
  <c r="BR33"/>
  <c r="EO33" s="1"/>
  <c r="BQ33"/>
  <c r="BP33"/>
  <c r="BO33"/>
  <c r="BN33"/>
  <c r="BM33"/>
  <c r="BL33"/>
  <c r="BK33"/>
  <c r="BJ33"/>
  <c r="EJ33" s="1"/>
  <c r="BI33"/>
  <c r="BH33"/>
  <c r="EM33" s="1"/>
  <c r="AB33"/>
  <c r="V33"/>
  <c r="P33"/>
  <c r="I33"/>
  <c r="J33" s="1"/>
  <c r="E33"/>
  <c r="KK32"/>
  <c r="KJ32"/>
  <c r="KI32"/>
  <c r="KH32"/>
  <c r="KG32"/>
  <c r="KF32"/>
  <c r="KE32"/>
  <c r="KD32"/>
  <c r="KC32"/>
  <c r="KB32"/>
  <c r="KA32"/>
  <c r="JZ32"/>
  <c r="JY32"/>
  <c r="JX32"/>
  <c r="JW32"/>
  <c r="JV32"/>
  <c r="JU32"/>
  <c r="JT32"/>
  <c r="JS32"/>
  <c r="JR32"/>
  <c r="JQ32"/>
  <c r="JP32"/>
  <c r="JO32"/>
  <c r="JN32"/>
  <c r="JM32"/>
  <c r="JL32"/>
  <c r="JK32"/>
  <c r="JJ32"/>
  <c r="JI32"/>
  <c r="JH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NM32" s="1"/>
  <c r="FZ32"/>
  <c r="FY32"/>
  <c r="FX32"/>
  <c r="FW32"/>
  <c r="NR32" s="1"/>
  <c r="FV32"/>
  <c r="FU32"/>
  <c r="FT32"/>
  <c r="FS32"/>
  <c r="FR32"/>
  <c r="FQ32"/>
  <c r="FP32"/>
  <c r="FO32"/>
  <c r="FN32"/>
  <c r="FM32"/>
  <c r="FL32"/>
  <c r="LG32" s="1"/>
  <c r="FK32"/>
  <c r="FJ32"/>
  <c r="FI32"/>
  <c r="FH32"/>
  <c r="FG32"/>
  <c r="LF32" s="1"/>
  <c r="FF32"/>
  <c r="FE32"/>
  <c r="FD32"/>
  <c r="FC32"/>
  <c r="FB32"/>
  <c r="FA32"/>
  <c r="EZ32"/>
  <c r="EY32"/>
  <c r="EX32"/>
  <c r="EW32"/>
  <c r="EV32"/>
  <c r="EU32"/>
  <c r="ET32"/>
  <c r="ES32"/>
  <c r="KO32" s="1"/>
  <c r="ER32"/>
  <c r="EF32"/>
  <c r="EE32"/>
  <c r="ED32"/>
  <c r="EC32"/>
  <c r="EB32"/>
  <c r="EA32"/>
  <c r="DZ32"/>
  <c r="DY32"/>
  <c r="DX32"/>
  <c r="DW32"/>
  <c r="DQ32"/>
  <c r="DP32"/>
  <c r="DO32"/>
  <c r="DN32"/>
  <c r="DM32"/>
  <c r="DL32"/>
  <c r="DK32"/>
  <c r="DJ32"/>
  <c r="DI32"/>
  <c r="DH32"/>
  <c r="DF32"/>
  <c r="DE32"/>
  <c r="DD32"/>
  <c r="DC32"/>
  <c r="DB32"/>
  <c r="DA32"/>
  <c r="CZ32"/>
  <c r="CY32"/>
  <c r="CX32"/>
  <c r="CW32"/>
  <c r="EP32" s="1"/>
  <c r="CV32"/>
  <c r="CU32"/>
  <c r="CT32"/>
  <c r="CS32"/>
  <c r="CR32"/>
  <c r="CQ32"/>
  <c r="CP32"/>
  <c r="CO32"/>
  <c r="CN32"/>
  <c r="CM32"/>
  <c r="CL32"/>
  <c r="CK32"/>
  <c r="CJ32"/>
  <c r="CI32"/>
  <c r="CH32"/>
  <c r="CF32"/>
  <c r="CE32"/>
  <c r="CD32"/>
  <c r="CC32"/>
  <c r="CB32"/>
  <c r="BV32"/>
  <c r="BU32"/>
  <c r="BT32"/>
  <c r="BS32"/>
  <c r="BR32"/>
  <c r="EO32" s="1"/>
  <c r="BQ32"/>
  <c r="BP32"/>
  <c r="BO32"/>
  <c r="BN32"/>
  <c r="BM32"/>
  <c r="BL32"/>
  <c r="BK32"/>
  <c r="BJ32"/>
  <c r="EJ32" s="1"/>
  <c r="BI32"/>
  <c r="BH32"/>
  <c r="AB32"/>
  <c r="V32"/>
  <c r="AC32" s="1"/>
  <c r="P32"/>
  <c r="J32"/>
  <c r="I32"/>
  <c r="E32"/>
  <c r="KK31"/>
  <c r="KJ31"/>
  <c r="KI31"/>
  <c r="KH31"/>
  <c r="KG31"/>
  <c r="KF31"/>
  <c r="KE31"/>
  <c r="KD31"/>
  <c r="KC31"/>
  <c r="KB31"/>
  <c r="KA31"/>
  <c r="JZ31"/>
  <c r="JY31"/>
  <c r="JX31"/>
  <c r="JW31"/>
  <c r="JV31"/>
  <c r="JU31"/>
  <c r="JT31"/>
  <c r="JS31"/>
  <c r="JR31"/>
  <c r="JQ31"/>
  <c r="JP31"/>
  <c r="JO31"/>
  <c r="JN31"/>
  <c r="JM31"/>
  <c r="JL31"/>
  <c r="JK31"/>
  <c r="JJ31"/>
  <c r="JI31"/>
  <c r="JH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KM31" s="1"/>
  <c r="FU31"/>
  <c r="FT31"/>
  <c r="FS31"/>
  <c r="FR31"/>
  <c r="FQ31"/>
  <c r="FP31"/>
  <c r="FO31"/>
  <c r="FN31"/>
  <c r="FM31"/>
  <c r="FL31"/>
  <c r="LG31" s="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KP31" s="1"/>
  <c r="ES31"/>
  <c r="ER31"/>
  <c r="EF31"/>
  <c r="EE31"/>
  <c r="ED31"/>
  <c r="EC31"/>
  <c r="EB31"/>
  <c r="EA31"/>
  <c r="DZ31"/>
  <c r="DY31"/>
  <c r="DX31"/>
  <c r="DW31"/>
  <c r="DQ31"/>
  <c r="DP31"/>
  <c r="DO31"/>
  <c r="DN31"/>
  <c r="DM31"/>
  <c r="DL31"/>
  <c r="DK31"/>
  <c r="DJ31"/>
  <c r="DI31"/>
  <c r="DH31"/>
  <c r="DF31"/>
  <c r="DE31"/>
  <c r="DD31"/>
  <c r="DC31"/>
  <c r="DB31"/>
  <c r="DA31"/>
  <c r="CZ31"/>
  <c r="CY31"/>
  <c r="CX31"/>
  <c r="CW31"/>
  <c r="EP31" s="1"/>
  <c r="CV31"/>
  <c r="CU31"/>
  <c r="CT31"/>
  <c r="CS31"/>
  <c r="CR31"/>
  <c r="CQ31"/>
  <c r="CP31"/>
  <c r="CO31"/>
  <c r="CN31"/>
  <c r="CM31"/>
  <c r="CL31"/>
  <c r="CK31"/>
  <c r="CJ31"/>
  <c r="CI31"/>
  <c r="CH31"/>
  <c r="CF31"/>
  <c r="CE31"/>
  <c r="CD31"/>
  <c r="CC31"/>
  <c r="CB31"/>
  <c r="EQ31" s="1"/>
  <c r="BV31"/>
  <c r="BU31"/>
  <c r="BT31"/>
  <c r="BS31"/>
  <c r="BR31"/>
  <c r="EO31" s="1"/>
  <c r="BQ31"/>
  <c r="BP31"/>
  <c r="BO31"/>
  <c r="BN31"/>
  <c r="BM31"/>
  <c r="EN31" s="1"/>
  <c r="BL31"/>
  <c r="BK31"/>
  <c r="EK31" s="1"/>
  <c r="BJ31"/>
  <c r="BI31"/>
  <c r="BH31"/>
  <c r="AB31"/>
  <c r="V31"/>
  <c r="P31"/>
  <c r="I31"/>
  <c r="J31" s="1"/>
  <c r="E31"/>
  <c r="KK30"/>
  <c r="KJ30"/>
  <c r="KI30"/>
  <c r="KH30"/>
  <c r="KG30"/>
  <c r="KF30"/>
  <c r="KE30"/>
  <c r="KD30"/>
  <c r="KC30"/>
  <c r="KB30"/>
  <c r="KA30"/>
  <c r="JZ30"/>
  <c r="JY30"/>
  <c r="JX30"/>
  <c r="JW30"/>
  <c r="JV30"/>
  <c r="JU30"/>
  <c r="JT30"/>
  <c r="JS30"/>
  <c r="JR30"/>
  <c r="JQ30"/>
  <c r="JP30"/>
  <c r="JO30"/>
  <c r="JN30"/>
  <c r="JM30"/>
  <c r="JL30"/>
  <c r="JK30"/>
  <c r="JJ30"/>
  <c r="JI30"/>
  <c r="JH30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NS30" s="1"/>
  <c r="GA30"/>
  <c r="FZ30"/>
  <c r="FY30"/>
  <c r="FX30"/>
  <c r="FW30"/>
  <c r="FV30"/>
  <c r="KM30" s="1"/>
  <c r="FU30"/>
  <c r="FT30"/>
  <c r="FS30"/>
  <c r="FR30"/>
  <c r="FQ30"/>
  <c r="LH30" s="1"/>
  <c r="FP30"/>
  <c r="FO30"/>
  <c r="FN30"/>
  <c r="FM30"/>
  <c r="FL30"/>
  <c r="LG30" s="1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KP30" s="1"/>
  <c r="ES30"/>
  <c r="ER30"/>
  <c r="LC30" s="1"/>
  <c r="EF30"/>
  <c r="EE30"/>
  <c r="ED30"/>
  <c r="EC30"/>
  <c r="EB30"/>
  <c r="EA30"/>
  <c r="DZ30"/>
  <c r="DY30"/>
  <c r="DX30"/>
  <c r="DW30"/>
  <c r="DQ30"/>
  <c r="DP30"/>
  <c r="DO30"/>
  <c r="DN30"/>
  <c r="DM30"/>
  <c r="DL30"/>
  <c r="DK30"/>
  <c r="DJ30"/>
  <c r="DI30"/>
  <c r="DH30"/>
  <c r="DF30"/>
  <c r="DE30"/>
  <c r="DD30"/>
  <c r="DC30"/>
  <c r="DB30"/>
  <c r="DA30"/>
  <c r="CZ30"/>
  <c r="CY30"/>
  <c r="CX30"/>
  <c r="CW30"/>
  <c r="EP30" s="1"/>
  <c r="CV30"/>
  <c r="CU30"/>
  <c r="CT30"/>
  <c r="CS30"/>
  <c r="CR30"/>
  <c r="CQ30"/>
  <c r="CP30"/>
  <c r="CO30"/>
  <c r="CN30"/>
  <c r="CM30"/>
  <c r="CL30"/>
  <c r="CK30"/>
  <c r="CJ30"/>
  <c r="CI30"/>
  <c r="CH30"/>
  <c r="CF30"/>
  <c r="CE30"/>
  <c r="CD30"/>
  <c r="CC30"/>
  <c r="CB30"/>
  <c r="EQ30" s="1"/>
  <c r="BV30"/>
  <c r="BU30"/>
  <c r="BT30"/>
  <c r="BS30"/>
  <c r="BR30"/>
  <c r="EO30" s="1"/>
  <c r="BQ30"/>
  <c r="BP30"/>
  <c r="BO30"/>
  <c r="BN30"/>
  <c r="BM30"/>
  <c r="EN30" s="1"/>
  <c r="BL30"/>
  <c r="BK30"/>
  <c r="EK30" s="1"/>
  <c r="BJ30"/>
  <c r="BI30"/>
  <c r="BH30"/>
  <c r="AB30"/>
  <c r="V30"/>
  <c r="P30"/>
  <c r="I30"/>
  <c r="J30" s="1"/>
  <c r="E30"/>
  <c r="KK29"/>
  <c r="KJ29"/>
  <c r="KI29"/>
  <c r="KH29"/>
  <c r="KG29"/>
  <c r="KF29"/>
  <c r="KE29"/>
  <c r="KD29"/>
  <c r="KC29"/>
  <c r="KB29"/>
  <c r="KA29"/>
  <c r="JZ29"/>
  <c r="JY29"/>
  <c r="JX29"/>
  <c r="JW29"/>
  <c r="JV29"/>
  <c r="JU29"/>
  <c r="JT29"/>
  <c r="JS29"/>
  <c r="JR29"/>
  <c r="JQ29"/>
  <c r="JP29"/>
  <c r="JO29"/>
  <c r="JN29"/>
  <c r="JM29"/>
  <c r="JL29"/>
  <c r="JK29"/>
  <c r="JJ29"/>
  <c r="JI29"/>
  <c r="JH29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LG29" s="1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F29"/>
  <c r="EE29"/>
  <c r="ED29"/>
  <c r="EC29"/>
  <c r="EB29"/>
  <c r="EA29"/>
  <c r="DZ29"/>
  <c r="DY29"/>
  <c r="DX29"/>
  <c r="DW29"/>
  <c r="DQ29"/>
  <c r="DP29"/>
  <c r="DO29"/>
  <c r="DN29"/>
  <c r="DM29"/>
  <c r="DL29"/>
  <c r="DK29"/>
  <c r="DJ29"/>
  <c r="DI29"/>
  <c r="DH29"/>
  <c r="DF29"/>
  <c r="DE29"/>
  <c r="DD29"/>
  <c r="DC29"/>
  <c r="DB29"/>
  <c r="DA29"/>
  <c r="CZ29"/>
  <c r="CY29"/>
  <c r="CX29"/>
  <c r="CW29"/>
  <c r="EP29" s="1"/>
  <c r="CV29"/>
  <c r="CU29"/>
  <c r="CT29"/>
  <c r="CS29"/>
  <c r="CR29"/>
  <c r="CQ29"/>
  <c r="CP29"/>
  <c r="CO29"/>
  <c r="CN29"/>
  <c r="CM29"/>
  <c r="CL29"/>
  <c r="CK29"/>
  <c r="CJ29"/>
  <c r="CI29"/>
  <c r="CH29"/>
  <c r="CF29"/>
  <c r="CE29"/>
  <c r="CD29"/>
  <c r="CC29"/>
  <c r="CB29"/>
  <c r="BV29"/>
  <c r="BU29"/>
  <c r="BT29"/>
  <c r="BS29"/>
  <c r="BR29"/>
  <c r="EO29" s="1"/>
  <c r="BQ29"/>
  <c r="BP29"/>
  <c r="BO29"/>
  <c r="BN29"/>
  <c r="BM29"/>
  <c r="BL29"/>
  <c r="BK29"/>
  <c r="BJ29"/>
  <c r="BI29"/>
  <c r="BH29"/>
  <c r="AB29"/>
  <c r="V29"/>
  <c r="P29"/>
  <c r="I29"/>
  <c r="J29" s="1"/>
  <c r="E29"/>
  <c r="KK28"/>
  <c r="KJ28"/>
  <c r="KI28"/>
  <c r="KH28"/>
  <c r="KG28"/>
  <c r="KF28"/>
  <c r="KE28"/>
  <c r="KD28"/>
  <c r="KC28"/>
  <c r="KB28"/>
  <c r="KA28"/>
  <c r="JZ28"/>
  <c r="JY28"/>
  <c r="JX28"/>
  <c r="JW28"/>
  <c r="JV28"/>
  <c r="JU28"/>
  <c r="JT28"/>
  <c r="JS28"/>
  <c r="JR28"/>
  <c r="JQ28"/>
  <c r="JP28"/>
  <c r="JO28"/>
  <c r="JN28"/>
  <c r="JM28"/>
  <c r="JL28"/>
  <c r="JK28"/>
  <c r="JJ28"/>
  <c r="JI28"/>
  <c r="JH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LG28" s="1"/>
  <c r="FK28"/>
  <c r="FJ28"/>
  <c r="FI28"/>
  <c r="FH28"/>
  <c r="FG28"/>
  <c r="LF28" s="1"/>
  <c r="FF28"/>
  <c r="FE28"/>
  <c r="FD28"/>
  <c r="FC28"/>
  <c r="FB28"/>
  <c r="FA28"/>
  <c r="EZ28"/>
  <c r="EY28"/>
  <c r="EX28"/>
  <c r="EW28"/>
  <c r="EV28"/>
  <c r="EU28"/>
  <c r="ET28"/>
  <c r="ES28"/>
  <c r="ER28"/>
  <c r="LC28" s="1"/>
  <c r="EF28"/>
  <c r="EE28"/>
  <c r="ED28"/>
  <c r="EC28"/>
  <c r="EB28"/>
  <c r="EA28"/>
  <c r="DZ28"/>
  <c r="DY28"/>
  <c r="DX28"/>
  <c r="DW28"/>
  <c r="DQ28"/>
  <c r="DP28"/>
  <c r="DO28"/>
  <c r="DN28"/>
  <c r="DM28"/>
  <c r="DL28"/>
  <c r="DK28"/>
  <c r="DJ28"/>
  <c r="DI28"/>
  <c r="DH28"/>
  <c r="DF28"/>
  <c r="DE28"/>
  <c r="DD28"/>
  <c r="DC28"/>
  <c r="DB28"/>
  <c r="DA28"/>
  <c r="CZ28"/>
  <c r="CY28"/>
  <c r="CX28"/>
  <c r="CW28"/>
  <c r="EP28" s="1"/>
  <c r="CV28"/>
  <c r="CU28"/>
  <c r="CT28"/>
  <c r="CS28"/>
  <c r="CR28"/>
  <c r="CQ28"/>
  <c r="CP28"/>
  <c r="CO28"/>
  <c r="CN28"/>
  <c r="CM28"/>
  <c r="CL28"/>
  <c r="CK28"/>
  <c r="CJ28"/>
  <c r="CI28"/>
  <c r="CH28"/>
  <c r="CF28"/>
  <c r="CE28"/>
  <c r="CD28"/>
  <c r="CC28"/>
  <c r="CB28"/>
  <c r="BV28"/>
  <c r="BU28"/>
  <c r="BT28"/>
  <c r="BS28"/>
  <c r="BR28"/>
  <c r="EO28" s="1"/>
  <c r="BQ28"/>
  <c r="BP28"/>
  <c r="BO28"/>
  <c r="BN28"/>
  <c r="BM28"/>
  <c r="BL28"/>
  <c r="BK28"/>
  <c r="BJ28"/>
  <c r="BI28"/>
  <c r="BH28"/>
  <c r="AB28"/>
  <c r="V28"/>
  <c r="P28"/>
  <c r="I28"/>
  <c r="J28" s="1"/>
  <c r="E28"/>
  <c r="KK27"/>
  <c r="KJ27"/>
  <c r="KI27"/>
  <c r="KH27"/>
  <c r="KG27"/>
  <c r="KF27"/>
  <c r="KE27"/>
  <c r="KD27"/>
  <c r="KC27"/>
  <c r="KB27"/>
  <c r="KA27"/>
  <c r="JZ27"/>
  <c r="JY27"/>
  <c r="JX27"/>
  <c r="JW27"/>
  <c r="JV27"/>
  <c r="JU27"/>
  <c r="JT27"/>
  <c r="JS27"/>
  <c r="JR27"/>
  <c r="JQ27"/>
  <c r="JP27"/>
  <c r="JO27"/>
  <c r="JN27"/>
  <c r="JM27"/>
  <c r="JL27"/>
  <c r="JK27"/>
  <c r="JJ27"/>
  <c r="JI27"/>
  <c r="JH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F27"/>
  <c r="EE27"/>
  <c r="ED27"/>
  <c r="EC27"/>
  <c r="EB27"/>
  <c r="EA27"/>
  <c r="DZ27"/>
  <c r="DY27"/>
  <c r="DX27"/>
  <c r="DW27"/>
  <c r="DQ27"/>
  <c r="DP27"/>
  <c r="DO27"/>
  <c r="DN27"/>
  <c r="DM27"/>
  <c r="DL27"/>
  <c r="DK27"/>
  <c r="DJ27"/>
  <c r="DI27"/>
  <c r="DH27"/>
  <c r="DF27"/>
  <c r="DE27"/>
  <c r="DD27"/>
  <c r="DC27"/>
  <c r="DB27"/>
  <c r="DA27"/>
  <c r="CZ27"/>
  <c r="CY27"/>
  <c r="CX27"/>
  <c r="CW27"/>
  <c r="EP27" s="1"/>
  <c r="CV27"/>
  <c r="CU27"/>
  <c r="CT27"/>
  <c r="CS27"/>
  <c r="CR27"/>
  <c r="CQ27"/>
  <c r="CP27"/>
  <c r="CO27"/>
  <c r="CN27"/>
  <c r="CM27"/>
  <c r="CL27"/>
  <c r="CK27"/>
  <c r="CJ27"/>
  <c r="CI27"/>
  <c r="CH27"/>
  <c r="CF27"/>
  <c r="CE27"/>
  <c r="CD27"/>
  <c r="CC27"/>
  <c r="CB27"/>
  <c r="BV27"/>
  <c r="BU27"/>
  <c r="BT27"/>
  <c r="BS27"/>
  <c r="BR27"/>
  <c r="EO27" s="1"/>
  <c r="BQ27"/>
  <c r="BP27"/>
  <c r="BO27"/>
  <c r="BN27"/>
  <c r="BM27"/>
  <c r="BL27"/>
  <c r="BK27"/>
  <c r="BJ27"/>
  <c r="BI27"/>
  <c r="BH27"/>
  <c r="AB27"/>
  <c r="V27"/>
  <c r="P27"/>
  <c r="I27"/>
  <c r="J27" s="1"/>
  <c r="E27"/>
  <c r="KK26"/>
  <c r="KJ26"/>
  <c r="KI26"/>
  <c r="KH26"/>
  <c r="KG26"/>
  <c r="KF26"/>
  <c r="KE26"/>
  <c r="KD26"/>
  <c r="KC26"/>
  <c r="KB26"/>
  <c r="KA26"/>
  <c r="JZ26"/>
  <c r="JY26"/>
  <c r="JX26"/>
  <c r="JW26"/>
  <c r="JV26"/>
  <c r="JU26"/>
  <c r="JT26"/>
  <c r="JS26"/>
  <c r="JR26"/>
  <c r="JQ26"/>
  <c r="JP26"/>
  <c r="JO26"/>
  <c r="JN26"/>
  <c r="JM26"/>
  <c r="JL26"/>
  <c r="JK26"/>
  <c r="JJ26"/>
  <c r="JI26"/>
  <c r="JH26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NL26" s="1"/>
  <c r="FU26"/>
  <c r="FT26"/>
  <c r="FS26"/>
  <c r="FR26"/>
  <c r="FQ26"/>
  <c r="LH26" s="1"/>
  <c r="FP26"/>
  <c r="FO26"/>
  <c r="FN26"/>
  <c r="FM26"/>
  <c r="FL26"/>
  <c r="FK26"/>
  <c r="FJ26"/>
  <c r="FI26"/>
  <c r="FH26"/>
  <c r="FG26"/>
  <c r="LF26" s="1"/>
  <c r="FF26"/>
  <c r="FE26"/>
  <c r="FD26"/>
  <c r="FC26"/>
  <c r="FB26"/>
  <c r="FA26"/>
  <c r="EZ26"/>
  <c r="EY26"/>
  <c r="EX26"/>
  <c r="EW26"/>
  <c r="EV26"/>
  <c r="EU26"/>
  <c r="ET26"/>
  <c r="ES26"/>
  <c r="ER26"/>
  <c r="EF26"/>
  <c r="EE26"/>
  <c r="ED26"/>
  <c r="EC26"/>
  <c r="EB26"/>
  <c r="EA26"/>
  <c r="DZ26"/>
  <c r="DY26"/>
  <c r="DX26"/>
  <c r="DW26"/>
  <c r="DQ26"/>
  <c r="DP26"/>
  <c r="DO26"/>
  <c r="DN26"/>
  <c r="DM26"/>
  <c r="DL26"/>
  <c r="DK26"/>
  <c r="DJ26"/>
  <c r="DI26"/>
  <c r="DH26"/>
  <c r="DF26"/>
  <c r="DE26"/>
  <c r="DD26"/>
  <c r="DC26"/>
  <c r="DB26"/>
  <c r="DA26"/>
  <c r="CZ26"/>
  <c r="CY26"/>
  <c r="CX26"/>
  <c r="CW26"/>
  <c r="EP26" s="1"/>
  <c r="CV26"/>
  <c r="CU26"/>
  <c r="CT26"/>
  <c r="CS26"/>
  <c r="CR26"/>
  <c r="CQ26"/>
  <c r="CP26"/>
  <c r="CO26"/>
  <c r="CN26"/>
  <c r="CM26"/>
  <c r="CL26"/>
  <c r="CK26"/>
  <c r="CJ26"/>
  <c r="CI26"/>
  <c r="CH26"/>
  <c r="CF26"/>
  <c r="CE26"/>
  <c r="CD26"/>
  <c r="CC26"/>
  <c r="CB26"/>
  <c r="BV26"/>
  <c r="BU26"/>
  <c r="BT26"/>
  <c r="BS26"/>
  <c r="BR26"/>
  <c r="EO26" s="1"/>
  <c r="BQ26"/>
  <c r="BP26"/>
  <c r="BO26"/>
  <c r="BN26"/>
  <c r="BM26"/>
  <c r="BL26"/>
  <c r="BK26"/>
  <c r="BJ26"/>
  <c r="BI26"/>
  <c r="BH26"/>
  <c r="AB26"/>
  <c r="V26"/>
  <c r="P26"/>
  <c r="I26"/>
  <c r="J26" s="1"/>
  <c r="E26"/>
  <c r="KK25"/>
  <c r="KJ25"/>
  <c r="KI25"/>
  <c r="KH25"/>
  <c r="KG25"/>
  <c r="KF25"/>
  <c r="KE25"/>
  <c r="KD25"/>
  <c r="KC25"/>
  <c r="KB25"/>
  <c r="KA25"/>
  <c r="JZ25"/>
  <c r="JY25"/>
  <c r="JX25"/>
  <c r="JW25"/>
  <c r="JV25"/>
  <c r="JU25"/>
  <c r="JT25"/>
  <c r="JS25"/>
  <c r="JR25"/>
  <c r="JQ25"/>
  <c r="JP25"/>
  <c r="JO25"/>
  <c r="JN25"/>
  <c r="JM25"/>
  <c r="JL25"/>
  <c r="JK25"/>
  <c r="JJ25"/>
  <c r="JI25"/>
  <c r="JH25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LG25" s="1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F25"/>
  <c r="EE25"/>
  <c r="ED25"/>
  <c r="EC25"/>
  <c r="EB25"/>
  <c r="EA25"/>
  <c r="DZ25"/>
  <c r="DY25"/>
  <c r="DX25"/>
  <c r="DW25"/>
  <c r="DQ25"/>
  <c r="DP25"/>
  <c r="DO25"/>
  <c r="DN25"/>
  <c r="DM25"/>
  <c r="DL25"/>
  <c r="DK25"/>
  <c r="DJ25"/>
  <c r="DI25"/>
  <c r="DH25"/>
  <c r="DF25"/>
  <c r="DE25"/>
  <c r="DD25"/>
  <c r="DC25"/>
  <c r="DB25"/>
  <c r="DA25"/>
  <c r="CZ25"/>
  <c r="CY25"/>
  <c r="CX25"/>
  <c r="CW25"/>
  <c r="EP25" s="1"/>
  <c r="CV25"/>
  <c r="CU25"/>
  <c r="CT25"/>
  <c r="CS25"/>
  <c r="CR25"/>
  <c r="CQ25"/>
  <c r="CP25"/>
  <c r="CO25"/>
  <c r="CN25"/>
  <c r="CM25"/>
  <c r="CL25"/>
  <c r="CK25"/>
  <c r="CJ25"/>
  <c r="CI25"/>
  <c r="CH25"/>
  <c r="CF25"/>
  <c r="CE25"/>
  <c r="CD25"/>
  <c r="CC25"/>
  <c r="CB25"/>
  <c r="BV25"/>
  <c r="BU25"/>
  <c r="BT25"/>
  <c r="BS25"/>
  <c r="BR25"/>
  <c r="EO25" s="1"/>
  <c r="BQ25"/>
  <c r="BP25"/>
  <c r="BO25"/>
  <c r="BN25"/>
  <c r="BM25"/>
  <c r="BL25"/>
  <c r="BK25"/>
  <c r="BJ25"/>
  <c r="BI25"/>
  <c r="BH25"/>
  <c r="EM25" s="1"/>
  <c r="AB25"/>
  <c r="V25"/>
  <c r="P25"/>
  <c r="I25"/>
  <c r="J25" s="1"/>
  <c r="E25"/>
  <c r="KK24"/>
  <c r="KJ24"/>
  <c r="KI24"/>
  <c r="KH24"/>
  <c r="KG24"/>
  <c r="KF24"/>
  <c r="KE24"/>
  <c r="KD24"/>
  <c r="KC24"/>
  <c r="KB24"/>
  <c r="KA24"/>
  <c r="JZ24"/>
  <c r="JY24"/>
  <c r="JX24"/>
  <c r="JW24"/>
  <c r="JV24"/>
  <c r="JU24"/>
  <c r="JT24"/>
  <c r="JS24"/>
  <c r="JR24"/>
  <c r="JQ24"/>
  <c r="JP24"/>
  <c r="JO24"/>
  <c r="JN24"/>
  <c r="JM24"/>
  <c r="JL24"/>
  <c r="JK24"/>
  <c r="JJ24"/>
  <c r="JI24"/>
  <c r="JH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NS24" s="1"/>
  <c r="GA24"/>
  <c r="FZ24"/>
  <c r="FY24"/>
  <c r="FX24"/>
  <c r="FW24"/>
  <c r="FV24"/>
  <c r="NL24" s="1"/>
  <c r="FU24"/>
  <c r="FT24"/>
  <c r="FS24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F24"/>
  <c r="EE24"/>
  <c r="ED24"/>
  <c r="EC24"/>
  <c r="EB24"/>
  <c r="EA24"/>
  <c r="DZ24"/>
  <c r="DY24"/>
  <c r="DX24"/>
  <c r="DW24"/>
  <c r="DQ24"/>
  <c r="DP24"/>
  <c r="DO24"/>
  <c r="DN24"/>
  <c r="DM24"/>
  <c r="DL24"/>
  <c r="DK24"/>
  <c r="DJ24"/>
  <c r="DI24"/>
  <c r="DH24"/>
  <c r="DF24"/>
  <c r="DE24"/>
  <c r="DD24"/>
  <c r="DC24"/>
  <c r="DB24"/>
  <c r="DA24"/>
  <c r="CZ24"/>
  <c r="CY24"/>
  <c r="CX24"/>
  <c r="CW24"/>
  <c r="EP24" s="1"/>
  <c r="CV24"/>
  <c r="CU24"/>
  <c r="CT24"/>
  <c r="CS24"/>
  <c r="CR24"/>
  <c r="CQ24"/>
  <c r="CP24"/>
  <c r="CO24"/>
  <c r="CN24"/>
  <c r="CM24"/>
  <c r="CL24"/>
  <c r="CK24"/>
  <c r="CJ24"/>
  <c r="CI24"/>
  <c r="CH24"/>
  <c r="CF24"/>
  <c r="CE24"/>
  <c r="CD24"/>
  <c r="CC24"/>
  <c r="CB24"/>
  <c r="BV24"/>
  <c r="BU24"/>
  <c r="BT24"/>
  <c r="BS24"/>
  <c r="BR24"/>
  <c r="EO24" s="1"/>
  <c r="BQ24"/>
  <c r="BP24"/>
  <c r="BO24"/>
  <c r="BN24"/>
  <c r="BM24"/>
  <c r="BL24"/>
  <c r="BK24"/>
  <c r="BJ24"/>
  <c r="BI24"/>
  <c r="BH24"/>
  <c r="AB24"/>
  <c r="V24"/>
  <c r="P24"/>
  <c r="I24"/>
  <c r="J24" s="1"/>
  <c r="E24"/>
  <c r="KK23"/>
  <c r="KJ23"/>
  <c r="KI23"/>
  <c r="KH23"/>
  <c r="KG23"/>
  <c r="KF23"/>
  <c r="KE23"/>
  <c r="KD23"/>
  <c r="KC23"/>
  <c r="KB23"/>
  <c r="KA23"/>
  <c r="JZ23"/>
  <c r="JY23"/>
  <c r="JX23"/>
  <c r="JW23"/>
  <c r="JV23"/>
  <c r="JU23"/>
  <c r="JT23"/>
  <c r="JS23"/>
  <c r="JR23"/>
  <c r="JQ23"/>
  <c r="JP23"/>
  <c r="JO23"/>
  <c r="JN23"/>
  <c r="JM23"/>
  <c r="JL23"/>
  <c r="JK23"/>
  <c r="JJ23"/>
  <c r="JI23"/>
  <c r="JH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LH23" s="1"/>
  <c r="FP23"/>
  <c r="FO23"/>
  <c r="FN23"/>
  <c r="FM23"/>
  <c r="FL23"/>
  <c r="LG23" s="1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F23"/>
  <c r="EE23"/>
  <c r="ED23"/>
  <c r="EC23"/>
  <c r="EB23"/>
  <c r="EA23"/>
  <c r="DZ23"/>
  <c r="DY23"/>
  <c r="DX23"/>
  <c r="DW23"/>
  <c r="DQ23"/>
  <c r="DP23"/>
  <c r="DO23"/>
  <c r="DN23"/>
  <c r="DM23"/>
  <c r="DL23"/>
  <c r="DK23"/>
  <c r="DJ23"/>
  <c r="DI23"/>
  <c r="DH23"/>
  <c r="DF23"/>
  <c r="DE23"/>
  <c r="DD23"/>
  <c r="DC23"/>
  <c r="DB23"/>
  <c r="DA23"/>
  <c r="CZ23"/>
  <c r="CY23"/>
  <c r="CX23"/>
  <c r="CW23"/>
  <c r="EP23" s="1"/>
  <c r="CV23"/>
  <c r="CU23"/>
  <c r="CT23"/>
  <c r="CS23"/>
  <c r="CR23"/>
  <c r="CQ23"/>
  <c r="CP23"/>
  <c r="CO23"/>
  <c r="CN23"/>
  <c r="CM23"/>
  <c r="CL23"/>
  <c r="CK23"/>
  <c r="CJ23"/>
  <c r="CI23"/>
  <c r="CH23"/>
  <c r="CF23"/>
  <c r="CE23"/>
  <c r="CD23"/>
  <c r="CC23"/>
  <c r="CB23"/>
  <c r="EQ23" s="1"/>
  <c r="BV23"/>
  <c r="BU23"/>
  <c r="BT23"/>
  <c r="BS23"/>
  <c r="BR23"/>
  <c r="EO23" s="1"/>
  <c r="BQ23"/>
  <c r="BP23"/>
  <c r="BO23"/>
  <c r="BN23"/>
  <c r="BM23"/>
  <c r="EN23" s="1"/>
  <c r="BL23"/>
  <c r="BK23"/>
  <c r="BJ23"/>
  <c r="BI23"/>
  <c r="BH23"/>
  <c r="AB23"/>
  <c r="V23"/>
  <c r="P23"/>
  <c r="I23"/>
  <c r="J23" s="1"/>
  <c r="E23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LG22" s="1"/>
  <c r="FK22"/>
  <c r="FJ22"/>
  <c r="FI22"/>
  <c r="FH22"/>
  <c r="FG22"/>
  <c r="LF22" s="1"/>
  <c r="FF22"/>
  <c r="FE22"/>
  <c r="FD22"/>
  <c r="FC22"/>
  <c r="FB22"/>
  <c r="FA22"/>
  <c r="EZ22"/>
  <c r="EY22"/>
  <c r="EX22"/>
  <c r="EW22"/>
  <c r="EV22"/>
  <c r="EU22"/>
  <c r="ET22"/>
  <c r="ES22"/>
  <c r="ER22"/>
  <c r="EF22"/>
  <c r="EE22"/>
  <c r="ED22"/>
  <c r="EC22"/>
  <c r="EB22"/>
  <c r="EA22"/>
  <c r="DZ22"/>
  <c r="DY22"/>
  <c r="DX22"/>
  <c r="DW22"/>
  <c r="DQ22"/>
  <c r="DP22"/>
  <c r="DO22"/>
  <c r="DN22"/>
  <c r="DM22"/>
  <c r="DL22"/>
  <c r="DK22"/>
  <c r="DJ22"/>
  <c r="DI22"/>
  <c r="DH22"/>
  <c r="DF22"/>
  <c r="DE22"/>
  <c r="DD22"/>
  <c r="DC22"/>
  <c r="DB22"/>
  <c r="DA22"/>
  <c r="CZ22"/>
  <c r="CY22"/>
  <c r="CX22"/>
  <c r="CW22"/>
  <c r="EP22" s="1"/>
  <c r="CV22"/>
  <c r="CU22"/>
  <c r="CT22"/>
  <c r="CS22"/>
  <c r="CR22"/>
  <c r="CQ22"/>
  <c r="CP22"/>
  <c r="CO22"/>
  <c r="CN22"/>
  <c r="CM22"/>
  <c r="CL22"/>
  <c r="CK22"/>
  <c r="CJ22"/>
  <c r="CI22"/>
  <c r="CH22"/>
  <c r="CF22"/>
  <c r="CE22"/>
  <c r="CD22"/>
  <c r="CC22"/>
  <c r="CB22"/>
  <c r="EQ22" s="1"/>
  <c r="BV22"/>
  <c r="BU22"/>
  <c r="BT22"/>
  <c r="BS22"/>
  <c r="BR22"/>
  <c r="EO22" s="1"/>
  <c r="BQ22"/>
  <c r="BP22"/>
  <c r="BO22"/>
  <c r="BN22"/>
  <c r="BM22"/>
  <c r="EN22" s="1"/>
  <c r="BL22"/>
  <c r="BK22"/>
  <c r="BJ22"/>
  <c r="BI22"/>
  <c r="BH22"/>
  <c r="AB22"/>
  <c r="V22"/>
  <c r="P22"/>
  <c r="I22"/>
  <c r="J22" s="1"/>
  <c r="E22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LH21" s="1"/>
  <c r="FP21"/>
  <c r="FO21"/>
  <c r="FN21"/>
  <c r="FM21"/>
  <c r="FL21"/>
  <c r="LG21" s="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LC21" s="1"/>
  <c r="EF21"/>
  <c r="EE21"/>
  <c r="ED21"/>
  <c r="EC21"/>
  <c r="EB21"/>
  <c r="EA21"/>
  <c r="DZ21"/>
  <c r="DY21"/>
  <c r="DX21"/>
  <c r="DW21"/>
  <c r="DQ21"/>
  <c r="DP21"/>
  <c r="DO21"/>
  <c r="DN21"/>
  <c r="DM21"/>
  <c r="DL21"/>
  <c r="DK21"/>
  <c r="DJ21"/>
  <c r="DI21"/>
  <c r="DH21"/>
  <c r="DF21"/>
  <c r="DE21"/>
  <c r="DD21"/>
  <c r="DC21"/>
  <c r="DB21"/>
  <c r="DA21"/>
  <c r="CZ21"/>
  <c r="CY21"/>
  <c r="CX21"/>
  <c r="CW21"/>
  <c r="EP21" s="1"/>
  <c r="CV21"/>
  <c r="CU21"/>
  <c r="CT21"/>
  <c r="CS21"/>
  <c r="CR21"/>
  <c r="CQ21"/>
  <c r="CP21"/>
  <c r="CO21"/>
  <c r="CN21"/>
  <c r="CM21"/>
  <c r="CL21"/>
  <c r="CK21"/>
  <c r="CJ21"/>
  <c r="CI21"/>
  <c r="CH21"/>
  <c r="CF21"/>
  <c r="CE21"/>
  <c r="CD21"/>
  <c r="CC21"/>
  <c r="CB21"/>
  <c r="BV21"/>
  <c r="BU21"/>
  <c r="BT21"/>
  <c r="BS21"/>
  <c r="BR21"/>
  <c r="EO21" s="1"/>
  <c r="BQ21"/>
  <c r="BP21"/>
  <c r="BO21"/>
  <c r="BN21"/>
  <c r="BM21"/>
  <c r="BL21"/>
  <c r="BK21"/>
  <c r="BJ21"/>
  <c r="BI21"/>
  <c r="BH21"/>
  <c r="AB21"/>
  <c r="V21"/>
  <c r="P21"/>
  <c r="I21"/>
  <c r="J21" s="1"/>
  <c r="E21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R20"/>
  <c r="JQ20"/>
  <c r="JP20"/>
  <c r="JO20"/>
  <c r="JN20"/>
  <c r="JM20"/>
  <c r="JL20"/>
  <c r="JK20"/>
  <c r="JJ20"/>
  <c r="JI20"/>
  <c r="JH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NS20" s="1"/>
  <c r="GA20"/>
  <c r="NM20" s="1"/>
  <c r="NP20" s="1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F20"/>
  <c r="EE20"/>
  <c r="ED20"/>
  <c r="EC20"/>
  <c r="EB20"/>
  <c r="EA20"/>
  <c r="DZ20"/>
  <c r="DY20"/>
  <c r="DX20"/>
  <c r="DW20"/>
  <c r="DQ20"/>
  <c r="DP20"/>
  <c r="DO20"/>
  <c r="DN20"/>
  <c r="DM20"/>
  <c r="DL20"/>
  <c r="DK20"/>
  <c r="DJ20"/>
  <c r="DI20"/>
  <c r="DH20"/>
  <c r="DF20"/>
  <c r="DE20"/>
  <c r="DD20"/>
  <c r="DC20"/>
  <c r="DB20"/>
  <c r="DA20"/>
  <c r="CZ20"/>
  <c r="CY20"/>
  <c r="CX20"/>
  <c r="CW20"/>
  <c r="EP20" s="1"/>
  <c r="CV20"/>
  <c r="CU20"/>
  <c r="CT20"/>
  <c r="CS20"/>
  <c r="CR20"/>
  <c r="CQ20"/>
  <c r="CP20"/>
  <c r="CO20"/>
  <c r="CN20"/>
  <c r="CM20"/>
  <c r="CL20"/>
  <c r="CK20"/>
  <c r="CJ20"/>
  <c r="CI20"/>
  <c r="CH20"/>
  <c r="CF20"/>
  <c r="CE20"/>
  <c r="CD20"/>
  <c r="CC20"/>
  <c r="CB20"/>
  <c r="BV20"/>
  <c r="BU20"/>
  <c r="BT20"/>
  <c r="BS20"/>
  <c r="BR20"/>
  <c r="EO20" s="1"/>
  <c r="BQ20"/>
  <c r="BP20"/>
  <c r="BO20"/>
  <c r="BN20"/>
  <c r="BM20"/>
  <c r="BL20"/>
  <c r="BK20"/>
  <c r="BJ20"/>
  <c r="BI20"/>
  <c r="BH20"/>
  <c r="AB20"/>
  <c r="V20"/>
  <c r="P20"/>
  <c r="I20"/>
  <c r="J20" s="1"/>
  <c r="E20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R19"/>
  <c r="JQ19"/>
  <c r="JP19"/>
  <c r="JO19"/>
  <c r="JN19"/>
  <c r="JM19"/>
  <c r="JL19"/>
  <c r="JK19"/>
  <c r="JJ19"/>
  <c r="JI19"/>
  <c r="JH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NS19" s="1"/>
  <c r="GA19"/>
  <c r="NM19" s="1"/>
  <c r="NP19" s="1"/>
  <c r="FZ19"/>
  <c r="FY19"/>
  <c r="FX19"/>
  <c r="FW19"/>
  <c r="FV19"/>
  <c r="FU19"/>
  <c r="FT19"/>
  <c r="FS19"/>
  <c r="FR19"/>
  <c r="FQ19"/>
  <c r="FP19"/>
  <c r="FO19"/>
  <c r="FN19"/>
  <c r="FM19"/>
  <c r="FL19"/>
  <c r="LG19" s="1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F19"/>
  <c r="EE19"/>
  <c r="ED19"/>
  <c r="EC19"/>
  <c r="EB19"/>
  <c r="EA19"/>
  <c r="DZ19"/>
  <c r="DY19"/>
  <c r="DX19"/>
  <c r="DW19"/>
  <c r="DQ19"/>
  <c r="DP19"/>
  <c r="DO19"/>
  <c r="DN19"/>
  <c r="DM19"/>
  <c r="DL19"/>
  <c r="DK19"/>
  <c r="DJ19"/>
  <c r="DI19"/>
  <c r="DH19"/>
  <c r="DF19"/>
  <c r="DE19"/>
  <c r="DD19"/>
  <c r="DC19"/>
  <c r="DB19"/>
  <c r="DA19"/>
  <c r="CZ19"/>
  <c r="CY19"/>
  <c r="CX19"/>
  <c r="CW19"/>
  <c r="EP19" s="1"/>
  <c r="CV19"/>
  <c r="CU19"/>
  <c r="CT19"/>
  <c r="CS19"/>
  <c r="CR19"/>
  <c r="CQ19"/>
  <c r="CP19"/>
  <c r="CO19"/>
  <c r="CN19"/>
  <c r="CM19"/>
  <c r="CL19"/>
  <c r="CK19"/>
  <c r="CJ19"/>
  <c r="CI19"/>
  <c r="CH19"/>
  <c r="CF19"/>
  <c r="CE19"/>
  <c r="CD19"/>
  <c r="CC19"/>
  <c r="CB19"/>
  <c r="BV19"/>
  <c r="BU19"/>
  <c r="BT19"/>
  <c r="BS19"/>
  <c r="BR19"/>
  <c r="EO19" s="1"/>
  <c r="BQ19"/>
  <c r="BP19"/>
  <c r="BO19"/>
  <c r="BN19"/>
  <c r="BM19"/>
  <c r="BL19"/>
  <c r="BK19"/>
  <c r="BJ19"/>
  <c r="BI19"/>
  <c r="BH19"/>
  <c r="AB19"/>
  <c r="V19"/>
  <c r="P19"/>
  <c r="H19"/>
  <c r="H42" s="1"/>
  <c r="G19"/>
  <c r="G42" s="1"/>
  <c r="F19"/>
  <c r="F42" s="1"/>
  <c r="E19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NS18" s="1"/>
  <c r="GA18"/>
  <c r="NM18" s="1"/>
  <c r="NP18" s="1"/>
  <c r="FZ18"/>
  <c r="FY18"/>
  <c r="FX18"/>
  <c r="FW18"/>
  <c r="NR18" s="1"/>
  <c r="FV18"/>
  <c r="NL18" s="1"/>
  <c r="FU18"/>
  <c r="FT18"/>
  <c r="FS18"/>
  <c r="FR18"/>
  <c r="FQ18"/>
  <c r="FP18"/>
  <c r="FO18"/>
  <c r="FN18"/>
  <c r="FM18"/>
  <c r="FL18"/>
  <c r="FK18"/>
  <c r="FJ18"/>
  <c r="FI18"/>
  <c r="FH18"/>
  <c r="FG18"/>
  <c r="LF18" s="1"/>
  <c r="FF18"/>
  <c r="FE18"/>
  <c r="FD18"/>
  <c r="FC18"/>
  <c r="FB18"/>
  <c r="FA18"/>
  <c r="EZ18"/>
  <c r="EY18"/>
  <c r="EX18"/>
  <c r="EW18"/>
  <c r="LD18" s="1"/>
  <c r="EV18"/>
  <c r="EU18"/>
  <c r="ET18"/>
  <c r="ES18"/>
  <c r="ER18"/>
  <c r="LC18" s="1"/>
  <c r="EF18"/>
  <c r="EE18"/>
  <c r="ED18"/>
  <c r="EC18"/>
  <c r="EB18"/>
  <c r="EA18"/>
  <c r="DZ18"/>
  <c r="DY18"/>
  <c r="DX18"/>
  <c r="DW18"/>
  <c r="DQ18"/>
  <c r="DP18"/>
  <c r="DO18"/>
  <c r="DN18"/>
  <c r="DM18"/>
  <c r="DL18"/>
  <c r="DK18"/>
  <c r="DJ18"/>
  <c r="DI18"/>
  <c r="DH18"/>
  <c r="DF18"/>
  <c r="DE18"/>
  <c r="DD18"/>
  <c r="DC18"/>
  <c r="DB18"/>
  <c r="DA18"/>
  <c r="CZ18"/>
  <c r="CY18"/>
  <c r="CX18"/>
  <c r="CW18"/>
  <c r="EP18" s="1"/>
  <c r="CV18"/>
  <c r="CU18"/>
  <c r="CT18"/>
  <c r="CS18"/>
  <c r="CR18"/>
  <c r="CQ18"/>
  <c r="CP18"/>
  <c r="CO18"/>
  <c r="CN18"/>
  <c r="CM18"/>
  <c r="CL18"/>
  <c r="CK18"/>
  <c r="CJ18"/>
  <c r="CI18"/>
  <c r="CH18"/>
  <c r="CF18"/>
  <c r="CE18"/>
  <c r="CD18"/>
  <c r="CC18"/>
  <c r="CB18"/>
  <c r="BV18"/>
  <c r="BU18"/>
  <c r="BT18"/>
  <c r="BS18"/>
  <c r="BR18"/>
  <c r="EO18" s="1"/>
  <c r="BQ18"/>
  <c r="BP18"/>
  <c r="BO18"/>
  <c r="BN18"/>
  <c r="BM18"/>
  <c r="BL18"/>
  <c r="BK18"/>
  <c r="BJ18"/>
  <c r="BI18"/>
  <c r="BH18"/>
  <c r="AB18"/>
  <c r="V18"/>
  <c r="P18"/>
  <c r="I18"/>
  <c r="J18" s="1"/>
  <c r="E18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NT17" s="1"/>
  <c r="GF17"/>
  <c r="NN17" s="1"/>
  <c r="GE17"/>
  <c r="GD17"/>
  <c r="GC17"/>
  <c r="GB17"/>
  <c r="GA17"/>
  <c r="FZ17"/>
  <c r="FY17"/>
  <c r="FX17"/>
  <c r="FW17"/>
  <c r="NR17" s="1"/>
  <c r="FV17"/>
  <c r="NL17" s="1"/>
  <c r="FU17"/>
  <c r="FT17"/>
  <c r="FS17"/>
  <c r="FR17"/>
  <c r="FQ17"/>
  <c r="FP17"/>
  <c r="FO17"/>
  <c r="FN17"/>
  <c r="FM17"/>
  <c r="FL17"/>
  <c r="LG17" s="1"/>
  <c r="FK17"/>
  <c r="FJ17"/>
  <c r="FI17"/>
  <c r="FH17"/>
  <c r="FG17"/>
  <c r="LF17" s="1"/>
  <c r="FF17"/>
  <c r="FE17"/>
  <c r="FD17"/>
  <c r="FC17"/>
  <c r="FB17"/>
  <c r="LE17" s="1"/>
  <c r="FA17"/>
  <c r="EZ17"/>
  <c r="EY17"/>
  <c r="EX17"/>
  <c r="EW17"/>
  <c r="LD17" s="1"/>
  <c r="EV17"/>
  <c r="EU17"/>
  <c r="ET17"/>
  <c r="ES17"/>
  <c r="ER17"/>
  <c r="LC17" s="1"/>
  <c r="EF17"/>
  <c r="EE17"/>
  <c r="ED17"/>
  <c r="EC17"/>
  <c r="EB17"/>
  <c r="EA17"/>
  <c r="DZ17"/>
  <c r="DY17"/>
  <c r="DX17"/>
  <c r="DW17"/>
  <c r="DQ17"/>
  <c r="DP17"/>
  <c r="DO17"/>
  <c r="DN17"/>
  <c r="DM17"/>
  <c r="DL17"/>
  <c r="DK17"/>
  <c r="DJ17"/>
  <c r="DI17"/>
  <c r="DH17"/>
  <c r="DF17"/>
  <c r="DE17"/>
  <c r="DD17"/>
  <c r="DC17"/>
  <c r="DB17"/>
  <c r="DA17"/>
  <c r="CZ17"/>
  <c r="CY17"/>
  <c r="CX17"/>
  <c r="CW17"/>
  <c r="EP17" s="1"/>
  <c r="CV17"/>
  <c r="CU17"/>
  <c r="CT17"/>
  <c r="CS17"/>
  <c r="CR17"/>
  <c r="CQ17"/>
  <c r="CP17"/>
  <c r="CO17"/>
  <c r="CN17"/>
  <c r="CM17"/>
  <c r="CL17"/>
  <c r="CK17"/>
  <c r="CJ17"/>
  <c r="CI17"/>
  <c r="CH17"/>
  <c r="CF17"/>
  <c r="CE17"/>
  <c r="CD17"/>
  <c r="CC17"/>
  <c r="CB17"/>
  <c r="BV17"/>
  <c r="BU17"/>
  <c r="BT17"/>
  <c r="BS17"/>
  <c r="BR17"/>
  <c r="EO17" s="1"/>
  <c r="BQ17"/>
  <c r="BP17"/>
  <c r="BO17"/>
  <c r="BN17"/>
  <c r="BM17"/>
  <c r="BL17"/>
  <c r="BK17"/>
  <c r="BJ17"/>
  <c r="BI17"/>
  <c r="BH17"/>
  <c r="AB17"/>
  <c r="V17"/>
  <c r="P17"/>
  <c r="I17"/>
  <c r="J17" s="1"/>
  <c r="E17"/>
  <c r="KK16"/>
  <c r="KJ16"/>
  <c r="KI16"/>
  <c r="KH16"/>
  <c r="KG16"/>
  <c r="KF16"/>
  <c r="KE16"/>
  <c r="KD16"/>
  <c r="KC16"/>
  <c r="KB16"/>
  <c r="KA16"/>
  <c r="JZ16"/>
  <c r="JY16"/>
  <c r="JX16"/>
  <c r="JW16"/>
  <c r="JV16"/>
  <c r="JU16"/>
  <c r="JT16"/>
  <c r="JS16"/>
  <c r="JR16"/>
  <c r="JQ16"/>
  <c r="JP16"/>
  <c r="JO16"/>
  <c r="JN16"/>
  <c r="JM16"/>
  <c r="JL16"/>
  <c r="JK16"/>
  <c r="JJ16"/>
  <c r="JI16"/>
  <c r="JH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KQ16" s="1"/>
  <c r="ET16"/>
  <c r="ES16"/>
  <c r="ER16"/>
  <c r="EF16"/>
  <c r="EE16"/>
  <c r="ED16"/>
  <c r="EC16"/>
  <c r="EB16"/>
  <c r="EA16"/>
  <c r="DZ16"/>
  <c r="DY16"/>
  <c r="DX16"/>
  <c r="DW16"/>
  <c r="DQ16"/>
  <c r="DP16"/>
  <c r="DO16"/>
  <c r="DN16"/>
  <c r="DM16"/>
  <c r="DL16"/>
  <c r="DK16"/>
  <c r="DJ16"/>
  <c r="DI16"/>
  <c r="DH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F16"/>
  <c r="CE16"/>
  <c r="CD16"/>
  <c r="CC16"/>
  <c r="CB16"/>
  <c r="BV16"/>
  <c r="BU16"/>
  <c r="BT16"/>
  <c r="BS16"/>
  <c r="BR16"/>
  <c r="BQ16"/>
  <c r="BP16"/>
  <c r="BO16"/>
  <c r="BN16"/>
  <c r="BM16"/>
  <c r="BL16"/>
  <c r="EL16" s="1"/>
  <c r="BK16"/>
  <c r="BJ16"/>
  <c r="BI16"/>
  <c r="BH16"/>
  <c r="CG16" s="1"/>
  <c r="AB16"/>
  <c r="V16"/>
  <c r="AC16" s="1"/>
  <c r="P16"/>
  <c r="J16"/>
  <c r="I16"/>
  <c r="E16"/>
  <c r="KK15"/>
  <c r="KJ15"/>
  <c r="KI15"/>
  <c r="KH15"/>
  <c r="KG15"/>
  <c r="KF15"/>
  <c r="KE15"/>
  <c r="KD15"/>
  <c r="KC15"/>
  <c r="KB15"/>
  <c r="KA15"/>
  <c r="JZ15"/>
  <c r="JY15"/>
  <c r="JX15"/>
  <c r="JW15"/>
  <c r="JV15"/>
  <c r="JU15"/>
  <c r="JT15"/>
  <c r="JS15"/>
  <c r="JR15"/>
  <c r="JQ15"/>
  <c r="JP15"/>
  <c r="JO15"/>
  <c r="JN15"/>
  <c r="JM15"/>
  <c r="JL15"/>
  <c r="JK15"/>
  <c r="JJ15"/>
  <c r="JI15"/>
  <c r="JH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KR15" s="1"/>
  <c r="EU15"/>
  <c r="ET15"/>
  <c r="ES15"/>
  <c r="ER15"/>
  <c r="KN15" s="1"/>
  <c r="EF15"/>
  <c r="EE15"/>
  <c r="ED15"/>
  <c r="EC15"/>
  <c r="EB15"/>
  <c r="EA15"/>
  <c r="DZ15"/>
  <c r="DY15"/>
  <c r="DX15"/>
  <c r="DW15"/>
  <c r="DQ15"/>
  <c r="DP15"/>
  <c r="DO15"/>
  <c r="DN15"/>
  <c r="DM15"/>
  <c r="DL15"/>
  <c r="DK15"/>
  <c r="DJ15"/>
  <c r="DI15"/>
  <c r="DH15"/>
  <c r="EG15" s="1"/>
  <c r="DF15"/>
  <c r="DE15"/>
  <c r="DD15"/>
  <c r="DC15"/>
  <c r="DB15"/>
  <c r="DA15"/>
  <c r="CZ15"/>
  <c r="CY15"/>
  <c r="CX15"/>
  <c r="CW15"/>
  <c r="EP15" s="1"/>
  <c r="CV15"/>
  <c r="CU15"/>
  <c r="CT15"/>
  <c r="CS15"/>
  <c r="CR15"/>
  <c r="CQ15"/>
  <c r="CP15"/>
  <c r="CO15"/>
  <c r="CN15"/>
  <c r="CM15"/>
  <c r="CL15"/>
  <c r="CK15"/>
  <c r="CJ15"/>
  <c r="CI15"/>
  <c r="CH15"/>
  <c r="CF15"/>
  <c r="CE15"/>
  <c r="CD15"/>
  <c r="CC15"/>
  <c r="CB15"/>
  <c r="EQ15" s="1"/>
  <c r="BV15"/>
  <c r="BU15"/>
  <c r="BT15"/>
  <c r="BS15"/>
  <c r="BR15"/>
  <c r="EO15" s="1"/>
  <c r="BQ15"/>
  <c r="BP15"/>
  <c r="BO15"/>
  <c r="BN15"/>
  <c r="BM15"/>
  <c r="BL15"/>
  <c r="BK15"/>
  <c r="BJ15"/>
  <c r="BI15"/>
  <c r="EI15" s="1"/>
  <c r="BH15"/>
  <c r="AB15"/>
  <c r="V15"/>
  <c r="P15"/>
  <c r="AC15" s="1"/>
  <c r="I15"/>
  <c r="J15" s="1"/>
  <c r="E15"/>
  <c r="KK14"/>
  <c r="KJ14"/>
  <c r="KI14"/>
  <c r="KH14"/>
  <c r="KG14"/>
  <c r="KF14"/>
  <c r="KE14"/>
  <c r="KD14"/>
  <c r="KC14"/>
  <c r="KB14"/>
  <c r="KA14"/>
  <c r="JZ14"/>
  <c r="JY14"/>
  <c r="JX14"/>
  <c r="JW14"/>
  <c r="JV14"/>
  <c r="JU14"/>
  <c r="JT14"/>
  <c r="JS14"/>
  <c r="JR14"/>
  <c r="JQ14"/>
  <c r="JP14"/>
  <c r="JO14"/>
  <c r="JN14"/>
  <c r="JM14"/>
  <c r="JL14"/>
  <c r="JK14"/>
  <c r="JJ14"/>
  <c r="JI14"/>
  <c r="JH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NL14" s="1"/>
  <c r="FU14"/>
  <c r="FT14"/>
  <c r="FS14"/>
  <c r="FR14"/>
  <c r="FQ14"/>
  <c r="LH14" s="1"/>
  <c r="FP14"/>
  <c r="FO14"/>
  <c r="FN14"/>
  <c r="FM14"/>
  <c r="FL14"/>
  <c r="LG14" s="1"/>
  <c r="FK14"/>
  <c r="FJ14"/>
  <c r="FI14"/>
  <c r="FH14"/>
  <c r="FG14"/>
  <c r="LF14" s="1"/>
  <c r="FF14"/>
  <c r="FE14"/>
  <c r="FD14"/>
  <c r="FC14"/>
  <c r="FB14"/>
  <c r="LE14" s="1"/>
  <c r="FA14"/>
  <c r="EZ14"/>
  <c r="EY14"/>
  <c r="EX14"/>
  <c r="EW14"/>
  <c r="LD14" s="1"/>
  <c r="EV14"/>
  <c r="KR14" s="1"/>
  <c r="EU14"/>
  <c r="ET14"/>
  <c r="ES14"/>
  <c r="ER14"/>
  <c r="EF14"/>
  <c r="EE14"/>
  <c r="ED14"/>
  <c r="EC14"/>
  <c r="EB14"/>
  <c r="EA14"/>
  <c r="DZ14"/>
  <c r="DY14"/>
  <c r="DX14"/>
  <c r="DW14"/>
  <c r="DQ14"/>
  <c r="DP14"/>
  <c r="DO14"/>
  <c r="DN14"/>
  <c r="DM14"/>
  <c r="DL14"/>
  <c r="DK14"/>
  <c r="DJ14"/>
  <c r="DI14"/>
  <c r="DH14"/>
  <c r="EG14" s="1"/>
  <c r="DF14"/>
  <c r="DE14"/>
  <c r="DD14"/>
  <c r="DC14"/>
  <c r="DB14"/>
  <c r="DA14"/>
  <c r="CZ14"/>
  <c r="CY14"/>
  <c r="CX14"/>
  <c r="CW14"/>
  <c r="EP14" s="1"/>
  <c r="CV14"/>
  <c r="CU14"/>
  <c r="CT14"/>
  <c r="CS14"/>
  <c r="CR14"/>
  <c r="CQ14"/>
  <c r="CP14"/>
  <c r="CO14"/>
  <c r="CN14"/>
  <c r="CM14"/>
  <c r="CL14"/>
  <c r="CK14"/>
  <c r="CJ14"/>
  <c r="CI14"/>
  <c r="CH14"/>
  <c r="CF14"/>
  <c r="CE14"/>
  <c r="CD14"/>
  <c r="CC14"/>
  <c r="CB14"/>
  <c r="EQ14" s="1"/>
  <c r="BV14"/>
  <c r="BU14"/>
  <c r="BT14"/>
  <c r="BS14"/>
  <c r="BR14"/>
  <c r="BQ14"/>
  <c r="BP14"/>
  <c r="BO14"/>
  <c r="BN14"/>
  <c r="BM14"/>
  <c r="EN14" s="1"/>
  <c r="BL14"/>
  <c r="BK14"/>
  <c r="BJ14"/>
  <c r="BI14"/>
  <c r="EI14" s="1"/>
  <c r="BH14"/>
  <c r="AB14"/>
  <c r="V14"/>
  <c r="P14"/>
  <c r="I14"/>
  <c r="J14" s="1"/>
  <c r="E14"/>
  <c r="KK13"/>
  <c r="KJ13"/>
  <c r="KI13"/>
  <c r="KH13"/>
  <c r="KG13"/>
  <c r="KF13"/>
  <c r="KE13"/>
  <c r="KD13"/>
  <c r="KC13"/>
  <c r="KB13"/>
  <c r="KA13"/>
  <c r="JZ13"/>
  <c r="JY13"/>
  <c r="JX13"/>
  <c r="JW13"/>
  <c r="JV13"/>
  <c r="JU13"/>
  <c r="JT13"/>
  <c r="JS13"/>
  <c r="JR13"/>
  <c r="JQ13"/>
  <c r="JP13"/>
  <c r="JO13"/>
  <c r="JN13"/>
  <c r="JM13"/>
  <c r="JL13"/>
  <c r="JK13"/>
  <c r="JJ13"/>
  <c r="JI13"/>
  <c r="JH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NN13" s="1"/>
  <c r="GE13"/>
  <c r="GD13"/>
  <c r="GC13"/>
  <c r="GB13"/>
  <c r="NS13" s="1"/>
  <c r="GA13"/>
  <c r="FZ13"/>
  <c r="FY13"/>
  <c r="FX13"/>
  <c r="FW13"/>
  <c r="FV13"/>
  <c r="FU13"/>
  <c r="FT13"/>
  <c r="FS13"/>
  <c r="FR13"/>
  <c r="FQ13"/>
  <c r="FP13"/>
  <c r="FO13"/>
  <c r="FN13"/>
  <c r="FM13"/>
  <c r="FL13"/>
  <c r="LG13" s="1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F13"/>
  <c r="EE13"/>
  <c r="ED13"/>
  <c r="EC13"/>
  <c r="EB13"/>
  <c r="EA13"/>
  <c r="DZ13"/>
  <c r="DY13"/>
  <c r="DX13"/>
  <c r="DW13"/>
  <c r="DQ13"/>
  <c r="DP13"/>
  <c r="DO13"/>
  <c r="DN13"/>
  <c r="DM13"/>
  <c r="DL13"/>
  <c r="DK13"/>
  <c r="DJ13"/>
  <c r="DI13"/>
  <c r="DH13"/>
  <c r="DF13"/>
  <c r="DE13"/>
  <c r="DD13"/>
  <c r="DC13"/>
  <c r="DB13"/>
  <c r="DA13"/>
  <c r="CZ13"/>
  <c r="CY13"/>
  <c r="CX13"/>
  <c r="CW13"/>
  <c r="EP13" s="1"/>
  <c r="CV13"/>
  <c r="CU13"/>
  <c r="CT13"/>
  <c r="CS13"/>
  <c r="CR13"/>
  <c r="CQ13"/>
  <c r="CP13"/>
  <c r="CO13"/>
  <c r="CN13"/>
  <c r="CM13"/>
  <c r="CL13"/>
  <c r="CK13"/>
  <c r="CJ13"/>
  <c r="CI13"/>
  <c r="CH13"/>
  <c r="CF13"/>
  <c r="CE13"/>
  <c r="CD13"/>
  <c r="CC13"/>
  <c r="CB13"/>
  <c r="BV13"/>
  <c r="BU13"/>
  <c r="BT13"/>
  <c r="BS13"/>
  <c r="BR13"/>
  <c r="EO13" s="1"/>
  <c r="BQ13"/>
  <c r="BP13"/>
  <c r="BO13"/>
  <c r="BN13"/>
  <c r="BM13"/>
  <c r="BL13"/>
  <c r="BK13"/>
  <c r="BJ13"/>
  <c r="BI13"/>
  <c r="BH13"/>
  <c r="AB13"/>
  <c r="V13"/>
  <c r="P13"/>
  <c r="I13"/>
  <c r="J13" s="1"/>
  <c r="E13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LH12" s="1"/>
  <c r="FP12"/>
  <c r="FO12"/>
  <c r="FN12"/>
  <c r="FM12"/>
  <c r="FL12"/>
  <c r="LG12" s="1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F12"/>
  <c r="EE12"/>
  <c r="ED12"/>
  <c r="EC12"/>
  <c r="EB12"/>
  <c r="EA12"/>
  <c r="DZ12"/>
  <c r="DY12"/>
  <c r="DX12"/>
  <c r="DW12"/>
  <c r="DQ12"/>
  <c r="DP12"/>
  <c r="DO12"/>
  <c r="DN12"/>
  <c r="DM12"/>
  <c r="DL12"/>
  <c r="DK12"/>
  <c r="DJ12"/>
  <c r="DI12"/>
  <c r="DH12"/>
  <c r="DF12"/>
  <c r="DE12"/>
  <c r="DD12"/>
  <c r="DC12"/>
  <c r="DB12"/>
  <c r="DA12"/>
  <c r="CZ12"/>
  <c r="CY12"/>
  <c r="CX12"/>
  <c r="CW12"/>
  <c r="EP12" s="1"/>
  <c r="CV12"/>
  <c r="CU12"/>
  <c r="CT12"/>
  <c r="CS12"/>
  <c r="CR12"/>
  <c r="CQ12"/>
  <c r="CP12"/>
  <c r="CO12"/>
  <c r="CN12"/>
  <c r="CM12"/>
  <c r="CL12"/>
  <c r="CK12"/>
  <c r="CJ12"/>
  <c r="CI12"/>
  <c r="CH12"/>
  <c r="CF12"/>
  <c r="CE12"/>
  <c r="CD12"/>
  <c r="CC12"/>
  <c r="CB12"/>
  <c r="BV12"/>
  <c r="BU12"/>
  <c r="BT12"/>
  <c r="BS12"/>
  <c r="BR12"/>
  <c r="BQ12"/>
  <c r="BP12"/>
  <c r="BO12"/>
  <c r="BN12"/>
  <c r="BM12"/>
  <c r="BL12"/>
  <c r="BK12"/>
  <c r="BJ12"/>
  <c r="BI12"/>
  <c r="BH12"/>
  <c r="AB12"/>
  <c r="V12"/>
  <c r="P12"/>
  <c r="I12"/>
  <c r="J12" s="1"/>
  <c r="E12"/>
  <c r="KK11"/>
  <c r="KJ11"/>
  <c r="KI11"/>
  <c r="KH11"/>
  <c r="KH41" s="1"/>
  <c r="KG11"/>
  <c r="KF11"/>
  <c r="KE11"/>
  <c r="KD11"/>
  <c r="KD41" s="1"/>
  <c r="KC11"/>
  <c r="KB11"/>
  <c r="KA11"/>
  <c r="JZ11"/>
  <c r="JZ41" s="1"/>
  <c r="JY11"/>
  <c r="JX11"/>
  <c r="JW11"/>
  <c r="JV11"/>
  <c r="JV41" s="1"/>
  <c r="JU11"/>
  <c r="JT11"/>
  <c r="JS11"/>
  <c r="JR11"/>
  <c r="JR41" s="1"/>
  <c r="JQ11"/>
  <c r="JP11"/>
  <c r="JO11"/>
  <c r="JN11"/>
  <c r="JN41" s="1"/>
  <c r="JM11"/>
  <c r="JL11"/>
  <c r="JK11"/>
  <c r="JJ11"/>
  <c r="JJ41" s="1"/>
  <c r="JI11"/>
  <c r="JH11"/>
  <c r="JG11"/>
  <c r="JF11"/>
  <c r="JF41" s="1"/>
  <c r="JE11"/>
  <c r="JD11"/>
  <c r="JC11"/>
  <c r="JB11"/>
  <c r="JB41" s="1"/>
  <c r="JA11"/>
  <c r="IZ11"/>
  <c r="IY11"/>
  <c r="IX11"/>
  <c r="IX41" s="1"/>
  <c r="IW11"/>
  <c r="IV11"/>
  <c r="IU11"/>
  <c r="IT11"/>
  <c r="IT41" s="1"/>
  <c r="IS11"/>
  <c r="IR11"/>
  <c r="IQ11"/>
  <c r="IP11"/>
  <c r="IP41" s="1"/>
  <c r="IO11"/>
  <c r="IN11"/>
  <c r="IM11"/>
  <c r="IL11"/>
  <c r="IL41" s="1"/>
  <c r="IK11"/>
  <c r="IJ11"/>
  <c r="II11"/>
  <c r="IH11"/>
  <c r="IH41" s="1"/>
  <c r="IG11"/>
  <c r="IF11"/>
  <c r="IE11"/>
  <c r="ID11"/>
  <c r="ID41" s="1"/>
  <c r="IC11"/>
  <c r="IB11"/>
  <c r="IA11"/>
  <c r="HZ11"/>
  <c r="HZ41" s="1"/>
  <c r="HY11"/>
  <c r="HX11"/>
  <c r="HW11"/>
  <c r="HV11"/>
  <c r="HV41" s="1"/>
  <c r="HU11"/>
  <c r="HT11"/>
  <c r="HS11"/>
  <c r="HR11"/>
  <c r="HR41" s="1"/>
  <c r="HQ11"/>
  <c r="HP11"/>
  <c r="HO11"/>
  <c r="HN11"/>
  <c r="HN41" s="1"/>
  <c r="HM11"/>
  <c r="HL11"/>
  <c r="HK11"/>
  <c r="HJ11"/>
  <c r="HJ41" s="1"/>
  <c r="HI11"/>
  <c r="HH11"/>
  <c r="HG11"/>
  <c r="HF11"/>
  <c r="HF41" s="1"/>
  <c r="HE11"/>
  <c r="HD11"/>
  <c r="HC11"/>
  <c r="HB11"/>
  <c r="HB41" s="1"/>
  <c r="HA11"/>
  <c r="GZ11"/>
  <c r="GY11"/>
  <c r="GX11"/>
  <c r="GX41" s="1"/>
  <c r="GW11"/>
  <c r="GV11"/>
  <c r="GU11"/>
  <c r="GT11"/>
  <c r="GT41" s="1"/>
  <c r="GS11"/>
  <c r="GR11"/>
  <c r="GQ11"/>
  <c r="GP11"/>
  <c r="GP41" s="1"/>
  <c r="GO11"/>
  <c r="GN11"/>
  <c r="GM11"/>
  <c r="GL11"/>
  <c r="GL41" s="1"/>
  <c r="GK11"/>
  <c r="GJ11"/>
  <c r="GI11"/>
  <c r="GH11"/>
  <c r="GH41" s="1"/>
  <c r="GG11"/>
  <c r="GF11"/>
  <c r="GE11"/>
  <c r="GD11"/>
  <c r="GD41" s="1"/>
  <c r="GC11"/>
  <c r="GB11"/>
  <c r="NS11" s="1"/>
  <c r="GA11"/>
  <c r="FZ11"/>
  <c r="FZ41" s="1"/>
  <c r="FY11"/>
  <c r="FX11"/>
  <c r="FW11"/>
  <c r="FV11"/>
  <c r="NL11" s="1"/>
  <c r="FU11"/>
  <c r="FT11"/>
  <c r="FS11"/>
  <c r="FR11"/>
  <c r="FR41" s="1"/>
  <c r="FQ11"/>
  <c r="LH11" s="1"/>
  <c r="FP11"/>
  <c r="FO11"/>
  <c r="FN11"/>
  <c r="FN41" s="1"/>
  <c r="FM11"/>
  <c r="FL11"/>
  <c r="FK11"/>
  <c r="FJ11"/>
  <c r="FJ41" s="1"/>
  <c r="FI11"/>
  <c r="FH11"/>
  <c r="FG11"/>
  <c r="FF11"/>
  <c r="FF41" s="1"/>
  <c r="FE11"/>
  <c r="FD11"/>
  <c r="FC11"/>
  <c r="FB11"/>
  <c r="FA11"/>
  <c r="EZ11"/>
  <c r="EY11"/>
  <c r="EX11"/>
  <c r="EX41" s="1"/>
  <c r="EW11"/>
  <c r="LD11" s="1"/>
  <c r="EV11"/>
  <c r="EU11"/>
  <c r="ET11"/>
  <c r="ET41" s="1"/>
  <c r="ES11"/>
  <c r="ER11"/>
  <c r="EF11"/>
  <c r="EE11"/>
  <c r="EE41" s="1"/>
  <c r="ED11"/>
  <c r="EC11"/>
  <c r="EB11"/>
  <c r="EA11"/>
  <c r="EA41" s="1"/>
  <c r="DZ11"/>
  <c r="DY11"/>
  <c r="DX11"/>
  <c r="DW11"/>
  <c r="DW41" s="1"/>
  <c r="DQ11"/>
  <c r="DP11"/>
  <c r="DO11"/>
  <c r="DN11"/>
  <c r="DN41" s="1"/>
  <c r="DM11"/>
  <c r="DL11"/>
  <c r="DK11"/>
  <c r="DJ11"/>
  <c r="DJ41" s="1"/>
  <c r="DI11"/>
  <c r="DH11"/>
  <c r="DF11"/>
  <c r="DE11"/>
  <c r="DE41" s="1"/>
  <c r="DD11"/>
  <c r="DC11"/>
  <c r="DB11"/>
  <c r="DA11"/>
  <c r="DA41" s="1"/>
  <c r="CZ11"/>
  <c r="CY11"/>
  <c r="CX11"/>
  <c r="CW11"/>
  <c r="CW41" s="1"/>
  <c r="CV11"/>
  <c r="CU11"/>
  <c r="CT11"/>
  <c r="CS11"/>
  <c r="CS41" s="1"/>
  <c r="CR11"/>
  <c r="CQ11"/>
  <c r="CP11"/>
  <c r="CO11"/>
  <c r="CO41" s="1"/>
  <c r="CN11"/>
  <c r="CM11"/>
  <c r="CL11"/>
  <c r="CK11"/>
  <c r="CK41" s="1"/>
  <c r="CJ11"/>
  <c r="CI11"/>
  <c r="CH11"/>
  <c r="CF11"/>
  <c r="CF41" s="1"/>
  <c r="CE11"/>
  <c r="CD11"/>
  <c r="CC11"/>
  <c r="CB11"/>
  <c r="CB41" s="1"/>
  <c r="BV11"/>
  <c r="BU11"/>
  <c r="BT11"/>
  <c r="BS11"/>
  <c r="BS41" s="1"/>
  <c r="BR11"/>
  <c r="BQ11"/>
  <c r="BP11"/>
  <c r="BO11"/>
  <c r="BO41" s="1"/>
  <c r="BN11"/>
  <c r="BM11"/>
  <c r="BL11"/>
  <c r="BK11"/>
  <c r="BK41" s="1"/>
  <c r="BJ11"/>
  <c r="BI11"/>
  <c r="BH11"/>
  <c r="AB11"/>
  <c r="AB41" s="1"/>
  <c r="V11"/>
  <c r="P11"/>
  <c r="I11"/>
  <c r="J11" s="1"/>
  <c r="E11"/>
  <c r="E41" s="1"/>
  <c r="KK10"/>
  <c r="KJ10"/>
  <c r="KI10"/>
  <c r="KH10"/>
  <c r="KG10"/>
  <c r="KF10"/>
  <c r="KE10"/>
  <c r="KD10"/>
  <c r="KC10"/>
  <c r="KB10"/>
  <c r="KA10"/>
  <c r="JZ10"/>
  <c r="JY10"/>
  <c r="JX10"/>
  <c r="JW10"/>
  <c r="JV10"/>
  <c r="JU10"/>
  <c r="JT10"/>
  <c r="JS10"/>
  <c r="JR10"/>
  <c r="JQ10"/>
  <c r="JP10"/>
  <c r="JO10"/>
  <c r="JN10"/>
  <c r="JM10"/>
  <c r="JL10"/>
  <c r="JK10"/>
  <c r="JJ10"/>
  <c r="JI10"/>
  <c r="JH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NS10" s="1"/>
  <c r="GA10"/>
  <c r="FZ10"/>
  <c r="FY10"/>
  <c r="FX10"/>
  <c r="FW10"/>
  <c r="FV10"/>
  <c r="NL10" s="1"/>
  <c r="FU10"/>
  <c r="FT10"/>
  <c r="FS10"/>
  <c r="FR10"/>
  <c r="FQ10"/>
  <c r="LH10" s="1"/>
  <c r="FP10"/>
  <c r="FO10"/>
  <c r="FN10"/>
  <c r="FM10"/>
  <c r="FL10"/>
  <c r="LG10" s="1"/>
  <c r="FK10"/>
  <c r="FJ10"/>
  <c r="FI10"/>
  <c r="FH10"/>
  <c r="FG10"/>
  <c r="LF10" s="1"/>
  <c r="FF10"/>
  <c r="FE10"/>
  <c r="FD10"/>
  <c r="FC10"/>
  <c r="FB10"/>
  <c r="LE10" s="1"/>
  <c r="FA10"/>
  <c r="EZ10"/>
  <c r="EY10"/>
  <c r="EX10"/>
  <c r="EW10"/>
  <c r="LD10" s="1"/>
  <c r="EV10"/>
  <c r="EU10"/>
  <c r="ET10"/>
  <c r="ES10"/>
  <c r="ER10"/>
  <c r="EF10"/>
  <c r="EE10"/>
  <c r="ED10"/>
  <c r="EC10"/>
  <c r="EB10"/>
  <c r="EA10"/>
  <c r="DZ10"/>
  <c r="DY10"/>
  <c r="DX10"/>
  <c r="DW10"/>
  <c r="DQ10"/>
  <c r="DP10"/>
  <c r="DO10"/>
  <c r="DN10"/>
  <c r="DM10"/>
  <c r="DL10"/>
  <c r="DK10"/>
  <c r="DJ10"/>
  <c r="DI10"/>
  <c r="DH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F10"/>
  <c r="CE10"/>
  <c r="CD10"/>
  <c r="CC10"/>
  <c r="CB10"/>
  <c r="BV10"/>
  <c r="BU10"/>
  <c r="BT10"/>
  <c r="BS10"/>
  <c r="BR10"/>
  <c r="BQ10"/>
  <c r="BP10"/>
  <c r="BO10"/>
  <c r="BN10"/>
  <c r="BM10"/>
  <c r="EN10" s="1"/>
  <c r="BL10"/>
  <c r="BK10"/>
  <c r="BJ10"/>
  <c r="BI10"/>
  <c r="BH10"/>
  <c r="AB10"/>
  <c r="V10"/>
  <c r="P10"/>
  <c r="I10"/>
  <c r="J10" s="1"/>
  <c r="E10"/>
  <c r="DR9"/>
  <c r="BH2"/>
  <c r="MR43" i="83"/>
  <c r="ML43"/>
  <c r="LN43"/>
  <c r="DV42"/>
  <c r="DU42"/>
  <c r="DT42"/>
  <c r="DS42"/>
  <c r="DR42"/>
  <c r="CA42"/>
  <c r="BZ42"/>
  <c r="BY42"/>
  <c r="BX42"/>
  <c r="BW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A42"/>
  <c r="Z42"/>
  <c r="Y42"/>
  <c r="X42"/>
  <c r="W42"/>
  <c r="U42"/>
  <c r="T42"/>
  <c r="S42"/>
  <c r="R42"/>
  <c r="Q42"/>
  <c r="O42"/>
  <c r="N42"/>
  <c r="M42"/>
  <c r="L42"/>
  <c r="K42"/>
  <c r="D42"/>
  <c r="C42"/>
  <c r="B42"/>
  <c r="DV41"/>
  <c r="DU41"/>
  <c r="DT41"/>
  <c r="DS41"/>
  <c r="DR41"/>
  <c r="CA41"/>
  <c r="BZ41"/>
  <c r="BY41"/>
  <c r="BX41"/>
  <c r="BW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A41"/>
  <c r="Z41"/>
  <c r="Y41"/>
  <c r="X41"/>
  <c r="W41"/>
  <c r="U41"/>
  <c r="T41"/>
  <c r="S41"/>
  <c r="R41"/>
  <c r="Q41"/>
  <c r="O41"/>
  <c r="N41"/>
  <c r="M41"/>
  <c r="L41"/>
  <c r="K41"/>
  <c r="D41"/>
  <c r="C41"/>
  <c r="B41"/>
  <c r="DV40"/>
  <c r="DU40"/>
  <c r="DT40"/>
  <c r="DS40"/>
  <c r="DR40"/>
  <c r="CA40"/>
  <c r="BZ40"/>
  <c r="BY40"/>
  <c r="BX40"/>
  <c r="BW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A40"/>
  <c r="Z40"/>
  <c r="Y40"/>
  <c r="X40"/>
  <c r="W40"/>
  <c r="U40"/>
  <c r="T40"/>
  <c r="S40"/>
  <c r="R40"/>
  <c r="Q40"/>
  <c r="O40"/>
  <c r="N40"/>
  <c r="M40"/>
  <c r="L40"/>
  <c r="K40"/>
  <c r="D40"/>
  <c r="C40"/>
  <c r="B40"/>
  <c r="NN39"/>
  <c r="NQ39" s="1"/>
  <c r="NM39"/>
  <c r="NP39" s="1"/>
  <c r="NL39"/>
  <c r="NO39" s="1"/>
  <c r="LH39"/>
  <c r="LG39"/>
  <c r="LF39"/>
  <c r="LE39"/>
  <c r="LD39"/>
  <c r="LC39"/>
  <c r="KK39"/>
  <c r="KJ39"/>
  <c r="KI39"/>
  <c r="KH39"/>
  <c r="KG39"/>
  <c r="KF39"/>
  <c r="KE39"/>
  <c r="KD39"/>
  <c r="KC39"/>
  <c r="KB39"/>
  <c r="KA39"/>
  <c r="JZ39"/>
  <c r="JY39"/>
  <c r="JX39"/>
  <c r="JW39"/>
  <c r="JV39"/>
  <c r="JU39"/>
  <c r="JT39"/>
  <c r="JS39"/>
  <c r="JR39"/>
  <c r="JQ39"/>
  <c r="JP39"/>
  <c r="JO39"/>
  <c r="JN39"/>
  <c r="JM39"/>
  <c r="JL39"/>
  <c r="JK39"/>
  <c r="JJ39"/>
  <c r="JI39"/>
  <c r="JH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KQ39" s="1"/>
  <c r="ET39"/>
  <c r="ES39"/>
  <c r="ER39"/>
  <c r="EF39"/>
  <c r="EE39"/>
  <c r="ED39"/>
  <c r="EC39"/>
  <c r="EB39"/>
  <c r="EA39"/>
  <c r="DZ39"/>
  <c r="DY39"/>
  <c r="DX39"/>
  <c r="DW39"/>
  <c r="DQ39"/>
  <c r="DP39"/>
  <c r="DO39"/>
  <c r="DN39"/>
  <c r="DM39"/>
  <c r="DL39"/>
  <c r="DK39"/>
  <c r="DJ39"/>
  <c r="DI39"/>
  <c r="DH39"/>
  <c r="DF39"/>
  <c r="DE39"/>
  <c r="DD39"/>
  <c r="DC39"/>
  <c r="DB39"/>
  <c r="DA39"/>
  <c r="CZ39"/>
  <c r="CY39"/>
  <c r="CX39"/>
  <c r="CW39"/>
  <c r="EP39" s="1"/>
  <c r="CV39"/>
  <c r="CU39"/>
  <c r="CT39"/>
  <c r="CS39"/>
  <c r="CR39"/>
  <c r="CQ39"/>
  <c r="CP39"/>
  <c r="CO39"/>
  <c r="CN39"/>
  <c r="CM39"/>
  <c r="CL39"/>
  <c r="CK39"/>
  <c r="CJ39"/>
  <c r="CI39"/>
  <c r="CH39"/>
  <c r="CF39"/>
  <c r="CE39"/>
  <c r="CD39"/>
  <c r="CC39"/>
  <c r="CB39"/>
  <c r="BV39"/>
  <c r="BU39"/>
  <c r="BT39"/>
  <c r="BS39"/>
  <c r="BR39"/>
  <c r="EO39" s="1"/>
  <c r="BQ39"/>
  <c r="BP39"/>
  <c r="BO39"/>
  <c r="BN39"/>
  <c r="BM39"/>
  <c r="BL39"/>
  <c r="BK39"/>
  <c r="BJ39"/>
  <c r="BI39"/>
  <c r="BH39"/>
  <c r="AB39"/>
  <c r="V39"/>
  <c r="P39"/>
  <c r="I39"/>
  <c r="J39" s="1"/>
  <c r="E39"/>
  <c r="NN38"/>
  <c r="NQ38" s="1"/>
  <c r="NM38"/>
  <c r="NP38" s="1"/>
  <c r="NL38"/>
  <c r="NO38" s="1"/>
  <c r="LH38"/>
  <c r="LG38"/>
  <c r="LF38"/>
  <c r="LE38"/>
  <c r="LD38"/>
  <c r="LC38"/>
  <c r="KK38"/>
  <c r="KJ38"/>
  <c r="KI38"/>
  <c r="KH38"/>
  <c r="KG38"/>
  <c r="KF38"/>
  <c r="KE38"/>
  <c r="KD38"/>
  <c r="KC38"/>
  <c r="KB38"/>
  <c r="KA38"/>
  <c r="JZ38"/>
  <c r="JY38"/>
  <c r="JX38"/>
  <c r="JW38"/>
  <c r="JV38"/>
  <c r="JU38"/>
  <c r="JT38"/>
  <c r="JS38"/>
  <c r="JR38"/>
  <c r="JQ38"/>
  <c r="JP38"/>
  <c r="JO38"/>
  <c r="JN38"/>
  <c r="JM38"/>
  <c r="JL38"/>
  <c r="JK38"/>
  <c r="JJ38"/>
  <c r="JI38"/>
  <c r="JH38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F38"/>
  <c r="EE38"/>
  <c r="ED38"/>
  <c r="EC38"/>
  <c r="EB38"/>
  <c r="EA38"/>
  <c r="DZ38"/>
  <c r="DY38"/>
  <c r="DX38"/>
  <c r="DW38"/>
  <c r="DQ38"/>
  <c r="DP38"/>
  <c r="DO38"/>
  <c r="DN38"/>
  <c r="DM38"/>
  <c r="DL38"/>
  <c r="DK38"/>
  <c r="DJ38"/>
  <c r="DI38"/>
  <c r="DH38"/>
  <c r="DF38"/>
  <c r="DE38"/>
  <c r="DD38"/>
  <c r="DC38"/>
  <c r="DB38"/>
  <c r="DA38"/>
  <c r="CZ38"/>
  <c r="CY38"/>
  <c r="CX38"/>
  <c r="CW38"/>
  <c r="EP38" s="1"/>
  <c r="CV38"/>
  <c r="CU38"/>
  <c r="CT38"/>
  <c r="CS38"/>
  <c r="CR38"/>
  <c r="CQ38"/>
  <c r="CP38"/>
  <c r="CO38"/>
  <c r="CN38"/>
  <c r="CM38"/>
  <c r="CL38"/>
  <c r="CK38"/>
  <c r="CJ38"/>
  <c r="CI38"/>
  <c r="CH38"/>
  <c r="CF38"/>
  <c r="CE38"/>
  <c r="CD38"/>
  <c r="CC38"/>
  <c r="CB38"/>
  <c r="BV38"/>
  <c r="BU38"/>
  <c r="BT38"/>
  <c r="BS38"/>
  <c r="BR38"/>
  <c r="EO38" s="1"/>
  <c r="BQ38"/>
  <c r="BP38"/>
  <c r="BO38"/>
  <c r="BN38"/>
  <c r="BM38"/>
  <c r="BL38"/>
  <c r="BK38"/>
  <c r="BJ38"/>
  <c r="BI38"/>
  <c r="BH38"/>
  <c r="AB38"/>
  <c r="V38"/>
  <c r="P38"/>
  <c r="I38"/>
  <c r="J38" s="1"/>
  <c r="E38"/>
  <c r="NN37"/>
  <c r="NQ37" s="1"/>
  <c r="LG37"/>
  <c r="LF37"/>
  <c r="LE37"/>
  <c r="LD37"/>
  <c r="LC37"/>
  <c r="KK37"/>
  <c r="KJ37"/>
  <c r="KI37"/>
  <c r="KH37"/>
  <c r="KG37"/>
  <c r="KF37"/>
  <c r="KE37"/>
  <c r="KD37"/>
  <c r="KC37"/>
  <c r="KB37"/>
  <c r="KA37"/>
  <c r="JZ37"/>
  <c r="JY37"/>
  <c r="JX37"/>
  <c r="JW37"/>
  <c r="JV37"/>
  <c r="JU37"/>
  <c r="JT37"/>
  <c r="JS37"/>
  <c r="JR37"/>
  <c r="JQ37"/>
  <c r="JP37"/>
  <c r="JO37"/>
  <c r="JN37"/>
  <c r="JM37"/>
  <c r="JL37"/>
  <c r="JK37"/>
  <c r="JJ37"/>
  <c r="JI37"/>
  <c r="JH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LH37" s="1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F37"/>
  <c r="EE37"/>
  <c r="ED37"/>
  <c r="EC37"/>
  <c r="EB37"/>
  <c r="EA37"/>
  <c r="DZ37"/>
  <c r="DY37"/>
  <c r="DX37"/>
  <c r="DW37"/>
  <c r="DQ37"/>
  <c r="DP37"/>
  <c r="DO37"/>
  <c r="DN37"/>
  <c r="DM37"/>
  <c r="DL37"/>
  <c r="DK37"/>
  <c r="DJ37"/>
  <c r="DI37"/>
  <c r="DH37"/>
  <c r="DF37"/>
  <c r="DE37"/>
  <c r="DD37"/>
  <c r="DC37"/>
  <c r="DB37"/>
  <c r="DA37"/>
  <c r="CZ37"/>
  <c r="CY37"/>
  <c r="CX37"/>
  <c r="CW37"/>
  <c r="EP37" s="1"/>
  <c r="CV37"/>
  <c r="CU37"/>
  <c r="CT37"/>
  <c r="CS37"/>
  <c r="CR37"/>
  <c r="CQ37"/>
  <c r="CP37"/>
  <c r="CO37"/>
  <c r="CN37"/>
  <c r="CM37"/>
  <c r="CL37"/>
  <c r="CK37"/>
  <c r="CJ37"/>
  <c r="CI37"/>
  <c r="CH37"/>
  <c r="CF37"/>
  <c r="CE37"/>
  <c r="CD37"/>
  <c r="CC37"/>
  <c r="CB37"/>
  <c r="BV37"/>
  <c r="BU37"/>
  <c r="BT37"/>
  <c r="BS37"/>
  <c r="BR37"/>
  <c r="EO37" s="1"/>
  <c r="BQ37"/>
  <c r="BP37"/>
  <c r="BO37"/>
  <c r="BN37"/>
  <c r="BM37"/>
  <c r="BL37"/>
  <c r="BK37"/>
  <c r="BJ37"/>
  <c r="BI37"/>
  <c r="BH37"/>
  <c r="AB37"/>
  <c r="V37"/>
  <c r="P37"/>
  <c r="I37"/>
  <c r="J37" s="1"/>
  <c r="E37"/>
  <c r="NN36"/>
  <c r="NQ36" s="1"/>
  <c r="NM36"/>
  <c r="NP36" s="1"/>
  <c r="NL36"/>
  <c r="NO36" s="1"/>
  <c r="LC36"/>
  <c r="KK36"/>
  <c r="KJ36"/>
  <c r="KI36"/>
  <c r="KH36"/>
  <c r="KG36"/>
  <c r="KF36"/>
  <c r="KE36"/>
  <c r="KD36"/>
  <c r="KC36"/>
  <c r="KB36"/>
  <c r="KA36"/>
  <c r="JZ36"/>
  <c r="JY36"/>
  <c r="JX36"/>
  <c r="JW36"/>
  <c r="JV36"/>
  <c r="JU36"/>
  <c r="JT36"/>
  <c r="JS36"/>
  <c r="JR36"/>
  <c r="JQ36"/>
  <c r="JP36"/>
  <c r="JO36"/>
  <c r="JN36"/>
  <c r="JM36"/>
  <c r="JL36"/>
  <c r="JK36"/>
  <c r="JJ36"/>
  <c r="JI36"/>
  <c r="JH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LH36" s="1"/>
  <c r="FP36"/>
  <c r="FO36"/>
  <c r="FN36"/>
  <c r="FM36"/>
  <c r="FL36"/>
  <c r="LG36" s="1"/>
  <c r="FK36"/>
  <c r="FJ36"/>
  <c r="FI36"/>
  <c r="FH36"/>
  <c r="FG36"/>
  <c r="LF36" s="1"/>
  <c r="FF36"/>
  <c r="FE36"/>
  <c r="FD36"/>
  <c r="FC36"/>
  <c r="FB36"/>
  <c r="LE36" s="1"/>
  <c r="FA36"/>
  <c r="EZ36"/>
  <c r="EY36"/>
  <c r="EX36"/>
  <c r="EW36"/>
  <c r="LD36" s="1"/>
  <c r="EV36"/>
  <c r="EU36"/>
  <c r="ET36"/>
  <c r="ES36"/>
  <c r="ER36"/>
  <c r="EF36"/>
  <c r="EE36"/>
  <c r="ED36"/>
  <c r="EC36"/>
  <c r="EB36"/>
  <c r="EA36"/>
  <c r="DZ36"/>
  <c r="DY36"/>
  <c r="DX36"/>
  <c r="DW36"/>
  <c r="DQ36"/>
  <c r="DP36"/>
  <c r="DO36"/>
  <c r="DN36"/>
  <c r="DM36"/>
  <c r="DL36"/>
  <c r="DK36"/>
  <c r="DJ36"/>
  <c r="DI36"/>
  <c r="DH36"/>
  <c r="DF36"/>
  <c r="DE36"/>
  <c r="DD36"/>
  <c r="DC36"/>
  <c r="DB36"/>
  <c r="DA36"/>
  <c r="CZ36"/>
  <c r="CY36"/>
  <c r="CX36"/>
  <c r="CW36"/>
  <c r="EP36" s="1"/>
  <c r="CV36"/>
  <c r="CU36"/>
  <c r="CT36"/>
  <c r="CS36"/>
  <c r="CR36"/>
  <c r="CQ36"/>
  <c r="CP36"/>
  <c r="CO36"/>
  <c r="CN36"/>
  <c r="CM36"/>
  <c r="CL36"/>
  <c r="CK36"/>
  <c r="CJ36"/>
  <c r="CI36"/>
  <c r="CH36"/>
  <c r="CF36"/>
  <c r="CE36"/>
  <c r="CD36"/>
  <c r="CC36"/>
  <c r="CB36"/>
  <c r="BV36"/>
  <c r="BU36"/>
  <c r="BT36"/>
  <c r="BS36"/>
  <c r="BR36"/>
  <c r="EO36" s="1"/>
  <c r="BQ36"/>
  <c r="BP36"/>
  <c r="BO36"/>
  <c r="BN36"/>
  <c r="BM36"/>
  <c r="BL36"/>
  <c r="BK36"/>
  <c r="BJ36"/>
  <c r="BI36"/>
  <c r="BH36"/>
  <c r="AB36"/>
  <c r="V36"/>
  <c r="P36"/>
  <c r="H36"/>
  <c r="H41" s="1"/>
  <c r="G36"/>
  <c r="G41" s="1"/>
  <c r="F36"/>
  <c r="F41" s="1"/>
  <c r="E36"/>
  <c r="NN35"/>
  <c r="NQ35" s="1"/>
  <c r="LF35"/>
  <c r="LE35"/>
  <c r="LD35"/>
  <c r="LC35"/>
  <c r="KK35"/>
  <c r="KJ35"/>
  <c r="KI35"/>
  <c r="KH35"/>
  <c r="KG35"/>
  <c r="KF35"/>
  <c r="KE35"/>
  <c r="KD35"/>
  <c r="KC35"/>
  <c r="KB35"/>
  <c r="KA35"/>
  <c r="JZ35"/>
  <c r="JY35"/>
  <c r="JX35"/>
  <c r="JW35"/>
  <c r="JV35"/>
  <c r="JU35"/>
  <c r="JT35"/>
  <c r="JS35"/>
  <c r="JR35"/>
  <c r="JQ35"/>
  <c r="JP35"/>
  <c r="JO35"/>
  <c r="JN35"/>
  <c r="JM35"/>
  <c r="JL35"/>
  <c r="JK35"/>
  <c r="JJ35"/>
  <c r="JI35"/>
  <c r="JH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LH35" s="1"/>
  <c r="FP35"/>
  <c r="FO35"/>
  <c r="FN35"/>
  <c r="FM35"/>
  <c r="FL35"/>
  <c r="LG35" s="1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F35"/>
  <c r="EE35"/>
  <c r="ED35"/>
  <c r="EC35"/>
  <c r="EB35"/>
  <c r="EA35"/>
  <c r="DZ35"/>
  <c r="DY35"/>
  <c r="DX35"/>
  <c r="DW35"/>
  <c r="DQ35"/>
  <c r="DP35"/>
  <c r="DO35"/>
  <c r="DN35"/>
  <c r="DM35"/>
  <c r="DL35"/>
  <c r="DK35"/>
  <c r="DJ35"/>
  <c r="DI35"/>
  <c r="DH35"/>
  <c r="DF35"/>
  <c r="DE35"/>
  <c r="DD35"/>
  <c r="DC35"/>
  <c r="DB35"/>
  <c r="DA35"/>
  <c r="CZ35"/>
  <c r="CY35"/>
  <c r="CX35"/>
  <c r="CW35"/>
  <c r="EP35" s="1"/>
  <c r="CV35"/>
  <c r="CU35"/>
  <c r="CT35"/>
  <c r="CS35"/>
  <c r="CR35"/>
  <c r="CQ35"/>
  <c r="CP35"/>
  <c r="CO35"/>
  <c r="CN35"/>
  <c r="CM35"/>
  <c r="CL35"/>
  <c r="CK35"/>
  <c r="CJ35"/>
  <c r="CI35"/>
  <c r="CH35"/>
  <c r="CF35"/>
  <c r="CE35"/>
  <c r="CD35"/>
  <c r="CC35"/>
  <c r="CB35"/>
  <c r="BV35"/>
  <c r="BU35"/>
  <c r="BT35"/>
  <c r="BS35"/>
  <c r="BR35"/>
  <c r="EO35" s="1"/>
  <c r="BQ35"/>
  <c r="BP35"/>
  <c r="BO35"/>
  <c r="BN35"/>
  <c r="BM35"/>
  <c r="BL35"/>
  <c r="BK35"/>
  <c r="BJ35"/>
  <c r="BI35"/>
  <c r="BH35"/>
  <c r="AB35"/>
  <c r="V35"/>
  <c r="P35"/>
  <c r="I35"/>
  <c r="J35" s="1"/>
  <c r="E35"/>
  <c r="NN34"/>
  <c r="NQ34" s="1"/>
  <c r="NM34"/>
  <c r="NP34" s="1"/>
  <c r="NL34"/>
  <c r="NO34" s="1"/>
  <c r="LF34"/>
  <c r="LE34"/>
  <c r="LD34"/>
  <c r="LC34"/>
  <c r="KK34"/>
  <c r="KJ34"/>
  <c r="KI34"/>
  <c r="KH34"/>
  <c r="KG34"/>
  <c r="KF34"/>
  <c r="KE34"/>
  <c r="KD34"/>
  <c r="KC34"/>
  <c r="KB34"/>
  <c r="KA34"/>
  <c r="JZ34"/>
  <c r="JY34"/>
  <c r="JX34"/>
  <c r="JW34"/>
  <c r="JV34"/>
  <c r="JU34"/>
  <c r="JT34"/>
  <c r="JS34"/>
  <c r="JR34"/>
  <c r="JQ34"/>
  <c r="JP34"/>
  <c r="JO34"/>
  <c r="JN34"/>
  <c r="JM34"/>
  <c r="JL34"/>
  <c r="JK34"/>
  <c r="JJ34"/>
  <c r="JI34"/>
  <c r="JH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LH34" s="1"/>
  <c r="FP34"/>
  <c r="FO34"/>
  <c r="FN34"/>
  <c r="FM34"/>
  <c r="FL34"/>
  <c r="LG34" s="1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F34"/>
  <c r="EE34"/>
  <c r="ED34"/>
  <c r="EC34"/>
  <c r="EB34"/>
  <c r="EA34"/>
  <c r="DZ34"/>
  <c r="DY34"/>
  <c r="DX34"/>
  <c r="DW34"/>
  <c r="DQ34"/>
  <c r="DP34"/>
  <c r="DO34"/>
  <c r="DN34"/>
  <c r="DM34"/>
  <c r="DL34"/>
  <c r="DK34"/>
  <c r="DJ34"/>
  <c r="DI34"/>
  <c r="DH34"/>
  <c r="DF34"/>
  <c r="DE34"/>
  <c r="DD34"/>
  <c r="DC34"/>
  <c r="DB34"/>
  <c r="DA34"/>
  <c r="CZ34"/>
  <c r="CY34"/>
  <c r="CX34"/>
  <c r="CW34"/>
  <c r="EP34" s="1"/>
  <c r="CV34"/>
  <c r="CU34"/>
  <c r="CT34"/>
  <c r="CS34"/>
  <c r="CR34"/>
  <c r="CQ34"/>
  <c r="CP34"/>
  <c r="CO34"/>
  <c r="CN34"/>
  <c r="CM34"/>
  <c r="CL34"/>
  <c r="CK34"/>
  <c r="CJ34"/>
  <c r="CI34"/>
  <c r="CH34"/>
  <c r="CF34"/>
  <c r="CE34"/>
  <c r="CD34"/>
  <c r="CC34"/>
  <c r="CB34"/>
  <c r="BV34"/>
  <c r="BU34"/>
  <c r="BT34"/>
  <c r="BS34"/>
  <c r="BR34"/>
  <c r="EO34" s="1"/>
  <c r="BQ34"/>
  <c r="BP34"/>
  <c r="BO34"/>
  <c r="BN34"/>
  <c r="BM34"/>
  <c r="BL34"/>
  <c r="BK34"/>
  <c r="BJ34"/>
  <c r="BI34"/>
  <c r="BH34"/>
  <c r="AB34"/>
  <c r="V34"/>
  <c r="P34"/>
  <c r="I34"/>
  <c r="J34" s="1"/>
  <c r="E34"/>
  <c r="NN33"/>
  <c r="NQ33" s="1"/>
  <c r="LF33"/>
  <c r="LE33"/>
  <c r="LD33"/>
  <c r="LC33"/>
  <c r="KK33"/>
  <c r="KJ33"/>
  <c r="KI33"/>
  <c r="KH33"/>
  <c r="KG33"/>
  <c r="KF33"/>
  <c r="KE33"/>
  <c r="KD33"/>
  <c r="KC33"/>
  <c r="KB33"/>
  <c r="KA33"/>
  <c r="JZ33"/>
  <c r="JY33"/>
  <c r="JX33"/>
  <c r="JW33"/>
  <c r="JV33"/>
  <c r="JU33"/>
  <c r="JT33"/>
  <c r="JS33"/>
  <c r="JR33"/>
  <c r="JQ33"/>
  <c r="JP33"/>
  <c r="JO33"/>
  <c r="JN33"/>
  <c r="JM33"/>
  <c r="JL33"/>
  <c r="JK33"/>
  <c r="JJ33"/>
  <c r="JI33"/>
  <c r="JH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LH33" s="1"/>
  <c r="FP33"/>
  <c r="FO33"/>
  <c r="FN33"/>
  <c r="FM33"/>
  <c r="FL33"/>
  <c r="LG33" s="1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F33"/>
  <c r="EE33"/>
  <c r="ED33"/>
  <c r="EC33"/>
  <c r="EB33"/>
  <c r="EA33"/>
  <c r="DZ33"/>
  <c r="DY33"/>
  <c r="DX33"/>
  <c r="DW33"/>
  <c r="DQ33"/>
  <c r="DP33"/>
  <c r="DO33"/>
  <c r="DN33"/>
  <c r="DM33"/>
  <c r="DL33"/>
  <c r="DK33"/>
  <c r="DJ33"/>
  <c r="DI33"/>
  <c r="DH33"/>
  <c r="DF33"/>
  <c r="DE33"/>
  <c r="DD33"/>
  <c r="DC33"/>
  <c r="DB33"/>
  <c r="DA33"/>
  <c r="CZ33"/>
  <c r="CY33"/>
  <c r="CX33"/>
  <c r="CW33"/>
  <c r="EP33" s="1"/>
  <c r="CV33"/>
  <c r="CU33"/>
  <c r="CT33"/>
  <c r="CS33"/>
  <c r="CR33"/>
  <c r="CQ33"/>
  <c r="CP33"/>
  <c r="CO33"/>
  <c r="CN33"/>
  <c r="CM33"/>
  <c r="CL33"/>
  <c r="CK33"/>
  <c r="CJ33"/>
  <c r="CI33"/>
  <c r="CH33"/>
  <c r="CF33"/>
  <c r="CE33"/>
  <c r="CD33"/>
  <c r="CC33"/>
  <c r="CB33"/>
  <c r="BV33"/>
  <c r="BU33"/>
  <c r="BT33"/>
  <c r="BS33"/>
  <c r="BR33"/>
  <c r="EO33" s="1"/>
  <c r="BQ33"/>
  <c r="BP33"/>
  <c r="BO33"/>
  <c r="BN33"/>
  <c r="BM33"/>
  <c r="BL33"/>
  <c r="BK33"/>
  <c r="BJ33"/>
  <c r="BI33"/>
  <c r="BH33"/>
  <c r="AB33"/>
  <c r="V33"/>
  <c r="P33"/>
  <c r="I33"/>
  <c r="J33" s="1"/>
  <c r="E33"/>
  <c r="NN32"/>
  <c r="NQ32" s="1"/>
  <c r="LH32"/>
  <c r="LE32"/>
  <c r="LD32"/>
  <c r="LC32"/>
  <c r="KK32"/>
  <c r="KJ32"/>
  <c r="KI32"/>
  <c r="KH32"/>
  <c r="KG32"/>
  <c r="KF32"/>
  <c r="KE32"/>
  <c r="KD32"/>
  <c r="KC32"/>
  <c r="KB32"/>
  <c r="KA32"/>
  <c r="JZ32"/>
  <c r="JY32"/>
  <c r="JX32"/>
  <c r="JW32"/>
  <c r="JV32"/>
  <c r="JU32"/>
  <c r="JT32"/>
  <c r="JS32"/>
  <c r="JR32"/>
  <c r="JQ32"/>
  <c r="JP32"/>
  <c r="JO32"/>
  <c r="JN32"/>
  <c r="JM32"/>
  <c r="JL32"/>
  <c r="JK32"/>
  <c r="JJ32"/>
  <c r="JI32"/>
  <c r="JH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LG32" s="1"/>
  <c r="FK32"/>
  <c r="FJ32"/>
  <c r="FI32"/>
  <c r="FH32"/>
  <c r="FG32"/>
  <c r="LF32" s="1"/>
  <c r="FF32"/>
  <c r="FE32"/>
  <c r="FD32"/>
  <c r="FC32"/>
  <c r="FB32"/>
  <c r="FA32"/>
  <c r="EZ32"/>
  <c r="EY32"/>
  <c r="EX32"/>
  <c r="EW32"/>
  <c r="EV32"/>
  <c r="EU32"/>
  <c r="ET32"/>
  <c r="ES32"/>
  <c r="ER32"/>
  <c r="EF32"/>
  <c r="EE32"/>
  <c r="ED32"/>
  <c r="EC32"/>
  <c r="EB32"/>
  <c r="EA32"/>
  <c r="DZ32"/>
  <c r="DY32"/>
  <c r="DX32"/>
  <c r="DW32"/>
  <c r="DQ32"/>
  <c r="DP32"/>
  <c r="DO32"/>
  <c r="DN32"/>
  <c r="DM32"/>
  <c r="DL32"/>
  <c r="DK32"/>
  <c r="DJ32"/>
  <c r="DI32"/>
  <c r="DH32"/>
  <c r="DF32"/>
  <c r="DE32"/>
  <c r="DD32"/>
  <c r="DC32"/>
  <c r="DB32"/>
  <c r="DA32"/>
  <c r="CZ32"/>
  <c r="CY32"/>
  <c r="CX32"/>
  <c r="CW32"/>
  <c r="EP32" s="1"/>
  <c r="CV32"/>
  <c r="CU32"/>
  <c r="CT32"/>
  <c r="CS32"/>
  <c r="CR32"/>
  <c r="CQ32"/>
  <c r="CP32"/>
  <c r="CO32"/>
  <c r="CN32"/>
  <c r="CM32"/>
  <c r="CL32"/>
  <c r="CK32"/>
  <c r="CJ32"/>
  <c r="CI32"/>
  <c r="CH32"/>
  <c r="CF32"/>
  <c r="CE32"/>
  <c r="CD32"/>
  <c r="CC32"/>
  <c r="CB32"/>
  <c r="BV32"/>
  <c r="BU32"/>
  <c r="BT32"/>
  <c r="BS32"/>
  <c r="BR32"/>
  <c r="EO32" s="1"/>
  <c r="BQ32"/>
  <c r="BP32"/>
  <c r="BO32"/>
  <c r="BN32"/>
  <c r="BM32"/>
  <c r="BL32"/>
  <c r="BK32"/>
  <c r="BJ32"/>
  <c r="BI32"/>
  <c r="BH32"/>
  <c r="AB32"/>
  <c r="V32"/>
  <c r="P32"/>
  <c r="I32"/>
  <c r="J32" s="1"/>
  <c r="E32"/>
  <c r="NN31"/>
  <c r="NQ31" s="1"/>
  <c r="NM31"/>
  <c r="NP31" s="1"/>
  <c r="NL31"/>
  <c r="NO31" s="1"/>
  <c r="LH31"/>
  <c r="LF31"/>
  <c r="LE31"/>
  <c r="LD31"/>
  <c r="LC31"/>
  <c r="KK31"/>
  <c r="KJ31"/>
  <c r="KI31"/>
  <c r="KH31"/>
  <c r="KG31"/>
  <c r="KF31"/>
  <c r="KE31"/>
  <c r="KD31"/>
  <c r="KC31"/>
  <c r="KB31"/>
  <c r="KA31"/>
  <c r="JZ31"/>
  <c r="JY31"/>
  <c r="JX31"/>
  <c r="JW31"/>
  <c r="JV31"/>
  <c r="JU31"/>
  <c r="JT31"/>
  <c r="JS31"/>
  <c r="JR31"/>
  <c r="JQ31"/>
  <c r="JP31"/>
  <c r="JO31"/>
  <c r="JN31"/>
  <c r="JM31"/>
  <c r="JL31"/>
  <c r="JK31"/>
  <c r="JJ31"/>
  <c r="JI31"/>
  <c r="JH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LG31" s="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F31"/>
  <c r="EE31"/>
  <c r="ED31"/>
  <c r="EC31"/>
  <c r="EB31"/>
  <c r="EA31"/>
  <c r="DZ31"/>
  <c r="DY31"/>
  <c r="DX31"/>
  <c r="DW31"/>
  <c r="DQ31"/>
  <c r="DP31"/>
  <c r="DO31"/>
  <c r="DN31"/>
  <c r="DM31"/>
  <c r="DL31"/>
  <c r="DK31"/>
  <c r="DJ31"/>
  <c r="DI31"/>
  <c r="DH31"/>
  <c r="DF31"/>
  <c r="DE31"/>
  <c r="DD31"/>
  <c r="DC31"/>
  <c r="DB31"/>
  <c r="DA31"/>
  <c r="CZ31"/>
  <c r="CY31"/>
  <c r="CX31"/>
  <c r="CW31"/>
  <c r="EP31" s="1"/>
  <c r="CV31"/>
  <c r="CU31"/>
  <c r="CT31"/>
  <c r="CS31"/>
  <c r="CR31"/>
  <c r="CQ31"/>
  <c r="CP31"/>
  <c r="CO31"/>
  <c r="CN31"/>
  <c r="CM31"/>
  <c r="CL31"/>
  <c r="CK31"/>
  <c r="CJ31"/>
  <c r="CI31"/>
  <c r="CH31"/>
  <c r="CF31"/>
  <c r="CE31"/>
  <c r="CD31"/>
  <c r="CC31"/>
  <c r="CB31"/>
  <c r="BV31"/>
  <c r="BU31"/>
  <c r="BT31"/>
  <c r="BS31"/>
  <c r="BR31"/>
  <c r="EO31" s="1"/>
  <c r="BQ31"/>
  <c r="BP31"/>
  <c r="BO31"/>
  <c r="BN31"/>
  <c r="BM31"/>
  <c r="BL31"/>
  <c r="BK31"/>
  <c r="BJ31"/>
  <c r="BI31"/>
  <c r="BH31"/>
  <c r="AB31"/>
  <c r="V31"/>
  <c r="P31"/>
  <c r="I31"/>
  <c r="J31" s="1"/>
  <c r="E31"/>
  <c r="NN30"/>
  <c r="NQ30" s="1"/>
  <c r="NL30"/>
  <c r="NO30" s="1"/>
  <c r="LF30"/>
  <c r="LE30"/>
  <c r="LD30"/>
  <c r="KK30"/>
  <c r="KJ30"/>
  <c r="KI30"/>
  <c r="KH30"/>
  <c r="KG30"/>
  <c r="KF30"/>
  <c r="KE30"/>
  <c r="KD30"/>
  <c r="KC30"/>
  <c r="KB30"/>
  <c r="KA30"/>
  <c r="JZ30"/>
  <c r="JY30"/>
  <c r="JX30"/>
  <c r="JW30"/>
  <c r="JV30"/>
  <c r="JU30"/>
  <c r="JT30"/>
  <c r="JS30"/>
  <c r="JR30"/>
  <c r="JQ30"/>
  <c r="JP30"/>
  <c r="JO30"/>
  <c r="JN30"/>
  <c r="JM30"/>
  <c r="JL30"/>
  <c r="JK30"/>
  <c r="JJ30"/>
  <c r="JI30"/>
  <c r="JH30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LH30" s="1"/>
  <c r="FP30"/>
  <c r="FO30"/>
  <c r="FN30"/>
  <c r="FM30"/>
  <c r="FL30"/>
  <c r="LG30" s="1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LC30" s="1"/>
  <c r="EF30"/>
  <c r="EE30"/>
  <c r="ED30"/>
  <c r="EC30"/>
  <c r="EB30"/>
  <c r="EA30"/>
  <c r="DZ30"/>
  <c r="DY30"/>
  <c r="DX30"/>
  <c r="DW30"/>
  <c r="DQ30"/>
  <c r="DP30"/>
  <c r="DO30"/>
  <c r="DN30"/>
  <c r="DM30"/>
  <c r="DL30"/>
  <c r="DK30"/>
  <c r="DJ30"/>
  <c r="DI30"/>
  <c r="DH30"/>
  <c r="DF30"/>
  <c r="DE30"/>
  <c r="DD30"/>
  <c r="DC30"/>
  <c r="DB30"/>
  <c r="DA30"/>
  <c r="CZ30"/>
  <c r="CY30"/>
  <c r="CX30"/>
  <c r="CW30"/>
  <c r="EP30" s="1"/>
  <c r="CV30"/>
  <c r="CU30"/>
  <c r="CT30"/>
  <c r="CS30"/>
  <c r="CR30"/>
  <c r="CQ30"/>
  <c r="CP30"/>
  <c r="CO30"/>
  <c r="CN30"/>
  <c r="CM30"/>
  <c r="CL30"/>
  <c r="CK30"/>
  <c r="CJ30"/>
  <c r="CI30"/>
  <c r="CH30"/>
  <c r="CF30"/>
  <c r="CE30"/>
  <c r="CD30"/>
  <c r="CC30"/>
  <c r="CB30"/>
  <c r="BV30"/>
  <c r="BU30"/>
  <c r="BT30"/>
  <c r="BS30"/>
  <c r="BR30"/>
  <c r="EO30" s="1"/>
  <c r="BQ30"/>
  <c r="BP30"/>
  <c r="BO30"/>
  <c r="BN30"/>
  <c r="BM30"/>
  <c r="BL30"/>
  <c r="BK30"/>
  <c r="BJ30"/>
  <c r="BI30"/>
  <c r="BH30"/>
  <c r="AB30"/>
  <c r="V30"/>
  <c r="P30"/>
  <c r="I30"/>
  <c r="J30" s="1"/>
  <c r="E30"/>
  <c r="NN29"/>
  <c r="NQ29" s="1"/>
  <c r="NM29"/>
  <c r="NP29" s="1"/>
  <c r="NL29"/>
  <c r="NO29" s="1"/>
  <c r="LH29"/>
  <c r="LF29"/>
  <c r="LE29"/>
  <c r="LD29"/>
  <c r="LC29"/>
  <c r="KK29"/>
  <c r="KJ29"/>
  <c r="KI29"/>
  <c r="KH29"/>
  <c r="KG29"/>
  <c r="KF29"/>
  <c r="KE29"/>
  <c r="KD29"/>
  <c r="KC29"/>
  <c r="KB29"/>
  <c r="KA29"/>
  <c r="JZ29"/>
  <c r="JY29"/>
  <c r="JX29"/>
  <c r="JW29"/>
  <c r="JV29"/>
  <c r="JU29"/>
  <c r="JT29"/>
  <c r="JS29"/>
  <c r="JR29"/>
  <c r="JQ29"/>
  <c r="JP29"/>
  <c r="JO29"/>
  <c r="JN29"/>
  <c r="JM29"/>
  <c r="JL29"/>
  <c r="JK29"/>
  <c r="JJ29"/>
  <c r="JI29"/>
  <c r="JH29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LG29" s="1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F29"/>
  <c r="EE29"/>
  <c r="ED29"/>
  <c r="EC29"/>
  <c r="EB29"/>
  <c r="EA29"/>
  <c r="DZ29"/>
  <c r="DY29"/>
  <c r="DX29"/>
  <c r="DW29"/>
  <c r="DQ29"/>
  <c r="DP29"/>
  <c r="DO29"/>
  <c r="DN29"/>
  <c r="DM29"/>
  <c r="DL29"/>
  <c r="DK29"/>
  <c r="DJ29"/>
  <c r="DI29"/>
  <c r="DH29"/>
  <c r="DF29"/>
  <c r="DE29"/>
  <c r="DD29"/>
  <c r="DC29"/>
  <c r="DB29"/>
  <c r="DA29"/>
  <c r="CZ29"/>
  <c r="CY29"/>
  <c r="CX29"/>
  <c r="CW29"/>
  <c r="EP29" s="1"/>
  <c r="CV29"/>
  <c r="CU29"/>
  <c r="CT29"/>
  <c r="CS29"/>
  <c r="CR29"/>
  <c r="CQ29"/>
  <c r="CP29"/>
  <c r="CO29"/>
  <c r="CN29"/>
  <c r="CM29"/>
  <c r="CL29"/>
  <c r="CK29"/>
  <c r="CJ29"/>
  <c r="CI29"/>
  <c r="CH29"/>
  <c r="CF29"/>
  <c r="CE29"/>
  <c r="CD29"/>
  <c r="CC29"/>
  <c r="CB29"/>
  <c r="BV29"/>
  <c r="BU29"/>
  <c r="BT29"/>
  <c r="BS29"/>
  <c r="BR29"/>
  <c r="EO29" s="1"/>
  <c r="BQ29"/>
  <c r="BP29"/>
  <c r="BO29"/>
  <c r="BN29"/>
  <c r="BM29"/>
  <c r="BL29"/>
  <c r="BK29"/>
  <c r="BJ29"/>
  <c r="BI29"/>
  <c r="BH29"/>
  <c r="AB29"/>
  <c r="V29"/>
  <c r="P29"/>
  <c r="I29"/>
  <c r="J29" s="1"/>
  <c r="E29"/>
  <c r="NN28"/>
  <c r="NQ28" s="1"/>
  <c r="NM28"/>
  <c r="NP28" s="1"/>
  <c r="NL28"/>
  <c r="NO28" s="1"/>
  <c r="LH28"/>
  <c r="LE28"/>
  <c r="LD28"/>
  <c r="KK28"/>
  <c r="KJ28"/>
  <c r="KI28"/>
  <c r="KH28"/>
  <c r="KG28"/>
  <c r="KF28"/>
  <c r="KE28"/>
  <c r="KD28"/>
  <c r="KC28"/>
  <c r="KB28"/>
  <c r="KA28"/>
  <c r="JZ28"/>
  <c r="JY28"/>
  <c r="JX28"/>
  <c r="JW28"/>
  <c r="JV28"/>
  <c r="JU28"/>
  <c r="JT28"/>
  <c r="JS28"/>
  <c r="JR28"/>
  <c r="JQ28"/>
  <c r="JP28"/>
  <c r="JO28"/>
  <c r="JN28"/>
  <c r="JM28"/>
  <c r="JL28"/>
  <c r="JK28"/>
  <c r="JJ28"/>
  <c r="JI28"/>
  <c r="JH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LG28" s="1"/>
  <c r="FK28"/>
  <c r="FJ28"/>
  <c r="FI28"/>
  <c r="FH28"/>
  <c r="FG28"/>
  <c r="LF28" s="1"/>
  <c r="FF28"/>
  <c r="FE28"/>
  <c r="FD28"/>
  <c r="FC28"/>
  <c r="FB28"/>
  <c r="FA28"/>
  <c r="EZ28"/>
  <c r="EY28"/>
  <c r="EX28"/>
  <c r="EW28"/>
  <c r="EV28"/>
  <c r="EU28"/>
  <c r="ET28"/>
  <c r="ES28"/>
  <c r="ER28"/>
  <c r="LC28" s="1"/>
  <c r="EF28"/>
  <c r="EE28"/>
  <c r="ED28"/>
  <c r="EC28"/>
  <c r="EB28"/>
  <c r="EA28"/>
  <c r="DZ28"/>
  <c r="DY28"/>
  <c r="DX28"/>
  <c r="DW28"/>
  <c r="DQ28"/>
  <c r="DP28"/>
  <c r="DO28"/>
  <c r="DN28"/>
  <c r="DM28"/>
  <c r="DL28"/>
  <c r="DK28"/>
  <c r="DJ28"/>
  <c r="DI28"/>
  <c r="DH28"/>
  <c r="DF28"/>
  <c r="DE28"/>
  <c r="DD28"/>
  <c r="DC28"/>
  <c r="DB28"/>
  <c r="DA28"/>
  <c r="CZ28"/>
  <c r="CY28"/>
  <c r="CX28"/>
  <c r="CW28"/>
  <c r="EP28" s="1"/>
  <c r="CV28"/>
  <c r="CU28"/>
  <c r="CT28"/>
  <c r="CS28"/>
  <c r="CR28"/>
  <c r="CQ28"/>
  <c r="CP28"/>
  <c r="CO28"/>
  <c r="CN28"/>
  <c r="CM28"/>
  <c r="CL28"/>
  <c r="CK28"/>
  <c r="CJ28"/>
  <c r="CI28"/>
  <c r="CH28"/>
  <c r="CF28"/>
  <c r="CE28"/>
  <c r="CD28"/>
  <c r="CC28"/>
  <c r="CB28"/>
  <c r="BV28"/>
  <c r="BU28"/>
  <c r="BT28"/>
  <c r="BS28"/>
  <c r="BR28"/>
  <c r="EO28" s="1"/>
  <c r="BQ28"/>
  <c r="BP28"/>
  <c r="BO28"/>
  <c r="BN28"/>
  <c r="BM28"/>
  <c r="BL28"/>
  <c r="BK28"/>
  <c r="BJ28"/>
  <c r="BI28"/>
  <c r="BH28"/>
  <c r="AB28"/>
  <c r="V28"/>
  <c r="P28"/>
  <c r="I28"/>
  <c r="J28" s="1"/>
  <c r="E28"/>
  <c r="NN27"/>
  <c r="NQ27" s="1"/>
  <c r="NM27"/>
  <c r="NP27" s="1"/>
  <c r="NL27"/>
  <c r="NO27" s="1"/>
  <c r="LH27"/>
  <c r="LG27"/>
  <c r="LF27"/>
  <c r="LE27"/>
  <c r="LD27"/>
  <c r="LC27"/>
  <c r="KK27"/>
  <c r="KJ27"/>
  <c r="KI27"/>
  <c r="KH27"/>
  <c r="KG27"/>
  <c r="KF27"/>
  <c r="KE27"/>
  <c r="KD27"/>
  <c r="KC27"/>
  <c r="KB27"/>
  <c r="KA27"/>
  <c r="JZ27"/>
  <c r="JY27"/>
  <c r="JX27"/>
  <c r="JW27"/>
  <c r="JV27"/>
  <c r="JU27"/>
  <c r="JT27"/>
  <c r="JS27"/>
  <c r="JR27"/>
  <c r="JQ27"/>
  <c r="JP27"/>
  <c r="JO27"/>
  <c r="JN27"/>
  <c r="JM27"/>
  <c r="JL27"/>
  <c r="JK27"/>
  <c r="JJ27"/>
  <c r="JI27"/>
  <c r="JH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F27"/>
  <c r="EE27"/>
  <c r="ED27"/>
  <c r="EC27"/>
  <c r="EB27"/>
  <c r="EA27"/>
  <c r="DZ27"/>
  <c r="DY27"/>
  <c r="DX27"/>
  <c r="DW27"/>
  <c r="DQ27"/>
  <c r="DP27"/>
  <c r="DO27"/>
  <c r="DN27"/>
  <c r="DM27"/>
  <c r="DL27"/>
  <c r="DK27"/>
  <c r="DJ27"/>
  <c r="DI27"/>
  <c r="DH27"/>
  <c r="DF27"/>
  <c r="DE27"/>
  <c r="DD27"/>
  <c r="DC27"/>
  <c r="DB27"/>
  <c r="DA27"/>
  <c r="CZ27"/>
  <c r="CY27"/>
  <c r="CX27"/>
  <c r="CW27"/>
  <c r="EP27" s="1"/>
  <c r="CV27"/>
  <c r="CU27"/>
  <c r="CT27"/>
  <c r="CS27"/>
  <c r="CR27"/>
  <c r="CQ27"/>
  <c r="CP27"/>
  <c r="CO27"/>
  <c r="CN27"/>
  <c r="CM27"/>
  <c r="CL27"/>
  <c r="CK27"/>
  <c r="CJ27"/>
  <c r="CI27"/>
  <c r="CH27"/>
  <c r="CF27"/>
  <c r="CE27"/>
  <c r="CD27"/>
  <c r="CC27"/>
  <c r="CB27"/>
  <c r="BV27"/>
  <c r="BU27"/>
  <c r="BT27"/>
  <c r="BS27"/>
  <c r="BR27"/>
  <c r="EO27" s="1"/>
  <c r="BQ27"/>
  <c r="BP27"/>
  <c r="BO27"/>
  <c r="BN27"/>
  <c r="BM27"/>
  <c r="BL27"/>
  <c r="BK27"/>
  <c r="BJ27"/>
  <c r="BI27"/>
  <c r="BH27"/>
  <c r="AB27"/>
  <c r="V27"/>
  <c r="P27"/>
  <c r="I27"/>
  <c r="J27" s="1"/>
  <c r="E27"/>
  <c r="NN26"/>
  <c r="NQ26" s="1"/>
  <c r="NM26"/>
  <c r="NP26" s="1"/>
  <c r="LG26"/>
  <c r="LE26"/>
  <c r="LD26"/>
  <c r="LC26"/>
  <c r="KK26"/>
  <c r="KJ26"/>
  <c r="KI26"/>
  <c r="KH26"/>
  <c r="KG26"/>
  <c r="KF26"/>
  <c r="KE26"/>
  <c r="KD26"/>
  <c r="KC26"/>
  <c r="KB26"/>
  <c r="KA26"/>
  <c r="JZ26"/>
  <c r="JY26"/>
  <c r="JX26"/>
  <c r="JW26"/>
  <c r="JV26"/>
  <c r="JU26"/>
  <c r="JT26"/>
  <c r="JS26"/>
  <c r="JR26"/>
  <c r="JQ26"/>
  <c r="JP26"/>
  <c r="JO26"/>
  <c r="JN26"/>
  <c r="JM26"/>
  <c r="JL26"/>
  <c r="JK26"/>
  <c r="JJ26"/>
  <c r="JI26"/>
  <c r="JH26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LH26" s="1"/>
  <c r="FP26"/>
  <c r="FO26"/>
  <c r="FN26"/>
  <c r="FM26"/>
  <c r="FL26"/>
  <c r="FK26"/>
  <c r="FJ26"/>
  <c r="FI26"/>
  <c r="FH26"/>
  <c r="FG26"/>
  <c r="LF26" s="1"/>
  <c r="FF26"/>
  <c r="FE26"/>
  <c r="FD26"/>
  <c r="FC26"/>
  <c r="FB26"/>
  <c r="FA26"/>
  <c r="EZ26"/>
  <c r="EY26"/>
  <c r="EX26"/>
  <c r="EW26"/>
  <c r="EV26"/>
  <c r="EU26"/>
  <c r="ET26"/>
  <c r="ES26"/>
  <c r="ER26"/>
  <c r="EF26"/>
  <c r="EE26"/>
  <c r="ED26"/>
  <c r="EC26"/>
  <c r="EB26"/>
  <c r="EA26"/>
  <c r="DZ26"/>
  <c r="DY26"/>
  <c r="DX26"/>
  <c r="DW26"/>
  <c r="DQ26"/>
  <c r="DP26"/>
  <c r="DO26"/>
  <c r="DN26"/>
  <c r="DM26"/>
  <c r="DL26"/>
  <c r="DK26"/>
  <c r="DJ26"/>
  <c r="DI26"/>
  <c r="DH26"/>
  <c r="DF26"/>
  <c r="DE26"/>
  <c r="DD26"/>
  <c r="DC26"/>
  <c r="DB26"/>
  <c r="DA26"/>
  <c r="CZ26"/>
  <c r="CY26"/>
  <c r="CX26"/>
  <c r="CW26"/>
  <c r="EP26" s="1"/>
  <c r="CV26"/>
  <c r="CU26"/>
  <c r="CT26"/>
  <c r="CS26"/>
  <c r="CR26"/>
  <c r="CQ26"/>
  <c r="CP26"/>
  <c r="CO26"/>
  <c r="CN26"/>
  <c r="CM26"/>
  <c r="CL26"/>
  <c r="CK26"/>
  <c r="CJ26"/>
  <c r="CI26"/>
  <c r="CH26"/>
  <c r="CF26"/>
  <c r="CE26"/>
  <c r="CD26"/>
  <c r="CC26"/>
  <c r="CB26"/>
  <c r="BV26"/>
  <c r="BU26"/>
  <c r="BT26"/>
  <c r="BS26"/>
  <c r="BR26"/>
  <c r="EO26" s="1"/>
  <c r="BQ26"/>
  <c r="BP26"/>
  <c r="BO26"/>
  <c r="BN26"/>
  <c r="BM26"/>
  <c r="BL26"/>
  <c r="BK26"/>
  <c r="BJ26"/>
  <c r="BI26"/>
  <c r="BH26"/>
  <c r="AB26"/>
  <c r="V26"/>
  <c r="P26"/>
  <c r="I26"/>
  <c r="J26" s="1"/>
  <c r="E26"/>
  <c r="NN25"/>
  <c r="NQ25" s="1"/>
  <c r="NM25"/>
  <c r="NP25" s="1"/>
  <c r="NL25"/>
  <c r="NO25" s="1"/>
  <c r="LH25"/>
  <c r="LF25"/>
  <c r="LE25"/>
  <c r="LD25"/>
  <c r="LC25"/>
  <c r="KK25"/>
  <c r="KJ25"/>
  <c r="KI25"/>
  <c r="KH25"/>
  <c r="KG25"/>
  <c r="KF25"/>
  <c r="KE25"/>
  <c r="KD25"/>
  <c r="KC25"/>
  <c r="KB25"/>
  <c r="KA25"/>
  <c r="JZ25"/>
  <c r="JY25"/>
  <c r="JX25"/>
  <c r="JW25"/>
  <c r="JV25"/>
  <c r="JU25"/>
  <c r="JT25"/>
  <c r="JS25"/>
  <c r="JR25"/>
  <c r="JQ25"/>
  <c r="JP25"/>
  <c r="JO25"/>
  <c r="JN25"/>
  <c r="JM25"/>
  <c r="JL25"/>
  <c r="JK25"/>
  <c r="JJ25"/>
  <c r="JI25"/>
  <c r="JH25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LG25" s="1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F25"/>
  <c r="EE25"/>
  <c r="ED25"/>
  <c r="EC25"/>
  <c r="EB25"/>
  <c r="EA25"/>
  <c r="DZ25"/>
  <c r="DY25"/>
  <c r="DX25"/>
  <c r="DW25"/>
  <c r="DQ25"/>
  <c r="DP25"/>
  <c r="DO25"/>
  <c r="DN25"/>
  <c r="DM25"/>
  <c r="DL25"/>
  <c r="DK25"/>
  <c r="DJ25"/>
  <c r="DI25"/>
  <c r="DH25"/>
  <c r="DF25"/>
  <c r="DE25"/>
  <c r="DD25"/>
  <c r="DC25"/>
  <c r="DB25"/>
  <c r="DA25"/>
  <c r="CZ25"/>
  <c r="CY25"/>
  <c r="CX25"/>
  <c r="CW25"/>
  <c r="EP25" s="1"/>
  <c r="CV25"/>
  <c r="CU25"/>
  <c r="CT25"/>
  <c r="CS25"/>
  <c r="CR25"/>
  <c r="CQ25"/>
  <c r="CP25"/>
  <c r="CO25"/>
  <c r="CN25"/>
  <c r="CM25"/>
  <c r="CL25"/>
  <c r="CK25"/>
  <c r="CJ25"/>
  <c r="CI25"/>
  <c r="CH25"/>
  <c r="CF25"/>
  <c r="CE25"/>
  <c r="CD25"/>
  <c r="CC25"/>
  <c r="CB25"/>
  <c r="BV25"/>
  <c r="BU25"/>
  <c r="BT25"/>
  <c r="BS25"/>
  <c r="BR25"/>
  <c r="EO25" s="1"/>
  <c r="BQ25"/>
  <c r="BP25"/>
  <c r="BO25"/>
  <c r="BN25"/>
  <c r="BM25"/>
  <c r="BL25"/>
  <c r="BK25"/>
  <c r="BJ25"/>
  <c r="BI25"/>
  <c r="BH25"/>
  <c r="AB25"/>
  <c r="V25"/>
  <c r="P25"/>
  <c r="I25"/>
  <c r="J25" s="1"/>
  <c r="E25"/>
  <c r="NN24"/>
  <c r="NQ24" s="1"/>
  <c r="LH24"/>
  <c r="LG24"/>
  <c r="LF24"/>
  <c r="LE24"/>
  <c r="LD24"/>
  <c r="LC24"/>
  <c r="KK24"/>
  <c r="KJ24"/>
  <c r="KI24"/>
  <c r="KH24"/>
  <c r="KG24"/>
  <c r="KF24"/>
  <c r="KE24"/>
  <c r="KD24"/>
  <c r="KC24"/>
  <c r="KB24"/>
  <c r="KA24"/>
  <c r="JZ24"/>
  <c r="JY24"/>
  <c r="JX24"/>
  <c r="JW24"/>
  <c r="JV24"/>
  <c r="JU24"/>
  <c r="JT24"/>
  <c r="JS24"/>
  <c r="JR24"/>
  <c r="JQ24"/>
  <c r="JP24"/>
  <c r="JO24"/>
  <c r="JN24"/>
  <c r="JM24"/>
  <c r="JL24"/>
  <c r="JK24"/>
  <c r="JJ24"/>
  <c r="JI24"/>
  <c r="JH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F24"/>
  <c r="EE24"/>
  <c r="ED24"/>
  <c r="EC24"/>
  <c r="EB24"/>
  <c r="EA24"/>
  <c r="DZ24"/>
  <c r="DY24"/>
  <c r="DX24"/>
  <c r="DW24"/>
  <c r="DQ24"/>
  <c r="DP24"/>
  <c r="DO24"/>
  <c r="DN24"/>
  <c r="DM24"/>
  <c r="DL24"/>
  <c r="DK24"/>
  <c r="DJ24"/>
  <c r="DI24"/>
  <c r="DH24"/>
  <c r="DF24"/>
  <c r="DE24"/>
  <c r="DD24"/>
  <c r="DC24"/>
  <c r="DB24"/>
  <c r="DA24"/>
  <c r="CZ24"/>
  <c r="CY24"/>
  <c r="CX24"/>
  <c r="CW24"/>
  <c r="EP24" s="1"/>
  <c r="CV24"/>
  <c r="CU24"/>
  <c r="CT24"/>
  <c r="CS24"/>
  <c r="CR24"/>
  <c r="CQ24"/>
  <c r="CP24"/>
  <c r="CO24"/>
  <c r="CN24"/>
  <c r="CM24"/>
  <c r="CL24"/>
  <c r="CK24"/>
  <c r="CJ24"/>
  <c r="CI24"/>
  <c r="CH24"/>
  <c r="CF24"/>
  <c r="CE24"/>
  <c r="CD24"/>
  <c r="CC24"/>
  <c r="CB24"/>
  <c r="BV24"/>
  <c r="BU24"/>
  <c r="BT24"/>
  <c r="BS24"/>
  <c r="BR24"/>
  <c r="EO24" s="1"/>
  <c r="BQ24"/>
  <c r="BP24"/>
  <c r="BO24"/>
  <c r="BN24"/>
  <c r="BM24"/>
  <c r="BL24"/>
  <c r="BK24"/>
  <c r="BJ24"/>
  <c r="BI24"/>
  <c r="BH24"/>
  <c r="AB24"/>
  <c r="V24"/>
  <c r="P24"/>
  <c r="I24"/>
  <c r="J24" s="1"/>
  <c r="E24"/>
  <c r="NN23"/>
  <c r="NQ23" s="1"/>
  <c r="NM23"/>
  <c r="NP23" s="1"/>
  <c r="NL23"/>
  <c r="NO23" s="1"/>
  <c r="LF23"/>
  <c r="LE23"/>
  <c r="LD23"/>
  <c r="LC23"/>
  <c r="KK23"/>
  <c r="KJ23"/>
  <c r="KI23"/>
  <c r="KH23"/>
  <c r="KG23"/>
  <c r="KF23"/>
  <c r="KE23"/>
  <c r="KD23"/>
  <c r="KC23"/>
  <c r="KB23"/>
  <c r="KA23"/>
  <c r="JZ23"/>
  <c r="JY23"/>
  <c r="JX23"/>
  <c r="JW23"/>
  <c r="JV23"/>
  <c r="JU23"/>
  <c r="JT23"/>
  <c r="JS23"/>
  <c r="JR23"/>
  <c r="JQ23"/>
  <c r="JP23"/>
  <c r="JO23"/>
  <c r="JN23"/>
  <c r="JM23"/>
  <c r="JL23"/>
  <c r="JK23"/>
  <c r="JJ23"/>
  <c r="JI23"/>
  <c r="JH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LH23" s="1"/>
  <c r="FP23"/>
  <c r="FO23"/>
  <c r="FN23"/>
  <c r="FM23"/>
  <c r="FL23"/>
  <c r="LG23" s="1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F23"/>
  <c r="EE23"/>
  <c r="ED23"/>
  <c r="EC23"/>
  <c r="EB23"/>
  <c r="EA23"/>
  <c r="DZ23"/>
  <c r="DY23"/>
  <c r="DX23"/>
  <c r="DW23"/>
  <c r="DQ23"/>
  <c r="DP23"/>
  <c r="DO23"/>
  <c r="DN23"/>
  <c r="DM23"/>
  <c r="DL23"/>
  <c r="DK23"/>
  <c r="DJ23"/>
  <c r="DI23"/>
  <c r="DH23"/>
  <c r="DF23"/>
  <c r="DE23"/>
  <c r="DD23"/>
  <c r="DC23"/>
  <c r="DB23"/>
  <c r="DA23"/>
  <c r="CZ23"/>
  <c r="CY23"/>
  <c r="CX23"/>
  <c r="CW23"/>
  <c r="EP23" s="1"/>
  <c r="CV23"/>
  <c r="CU23"/>
  <c r="CT23"/>
  <c r="CS23"/>
  <c r="CR23"/>
  <c r="CQ23"/>
  <c r="CP23"/>
  <c r="CO23"/>
  <c r="CN23"/>
  <c r="CM23"/>
  <c r="CL23"/>
  <c r="CK23"/>
  <c r="CJ23"/>
  <c r="CI23"/>
  <c r="CH23"/>
  <c r="CF23"/>
  <c r="CE23"/>
  <c r="CD23"/>
  <c r="CC23"/>
  <c r="CB23"/>
  <c r="BV23"/>
  <c r="BU23"/>
  <c r="BT23"/>
  <c r="BS23"/>
  <c r="BR23"/>
  <c r="EO23" s="1"/>
  <c r="BQ23"/>
  <c r="BP23"/>
  <c r="BO23"/>
  <c r="BN23"/>
  <c r="BM23"/>
  <c r="BL23"/>
  <c r="BK23"/>
  <c r="BJ23"/>
  <c r="BI23"/>
  <c r="BH23"/>
  <c r="AB23"/>
  <c r="V23"/>
  <c r="P23"/>
  <c r="I23"/>
  <c r="J23" s="1"/>
  <c r="E23"/>
  <c r="NN22"/>
  <c r="NQ22" s="1"/>
  <c r="NM22"/>
  <c r="NP22" s="1"/>
  <c r="NL22"/>
  <c r="NO22" s="1"/>
  <c r="LH22"/>
  <c r="LE22"/>
  <c r="LD22"/>
  <c r="LC22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LG22" s="1"/>
  <c r="FK22"/>
  <c r="FJ22"/>
  <c r="FI22"/>
  <c r="FH22"/>
  <c r="FG22"/>
  <c r="LF22" s="1"/>
  <c r="FF22"/>
  <c r="FE22"/>
  <c r="FD22"/>
  <c r="FC22"/>
  <c r="FB22"/>
  <c r="FA22"/>
  <c r="EZ22"/>
  <c r="EY22"/>
  <c r="EX22"/>
  <c r="EW22"/>
  <c r="EV22"/>
  <c r="EU22"/>
  <c r="ET22"/>
  <c r="ES22"/>
  <c r="ER22"/>
  <c r="EF22"/>
  <c r="EE22"/>
  <c r="ED22"/>
  <c r="EC22"/>
  <c r="EB22"/>
  <c r="EA22"/>
  <c r="DZ22"/>
  <c r="DY22"/>
  <c r="DX22"/>
  <c r="DW22"/>
  <c r="DQ22"/>
  <c r="DP22"/>
  <c r="DO22"/>
  <c r="DN22"/>
  <c r="DM22"/>
  <c r="DL22"/>
  <c r="DK22"/>
  <c r="DJ22"/>
  <c r="DI22"/>
  <c r="DH22"/>
  <c r="DF22"/>
  <c r="DE22"/>
  <c r="DD22"/>
  <c r="DC22"/>
  <c r="DB22"/>
  <c r="DA22"/>
  <c r="CZ22"/>
  <c r="CY22"/>
  <c r="CX22"/>
  <c r="CW22"/>
  <c r="EP22" s="1"/>
  <c r="CV22"/>
  <c r="CU22"/>
  <c r="CT22"/>
  <c r="CS22"/>
  <c r="CR22"/>
  <c r="CQ22"/>
  <c r="CP22"/>
  <c r="CO22"/>
  <c r="CN22"/>
  <c r="CM22"/>
  <c r="CL22"/>
  <c r="CK22"/>
  <c r="CJ22"/>
  <c r="CI22"/>
  <c r="CH22"/>
  <c r="CF22"/>
  <c r="CE22"/>
  <c r="CD22"/>
  <c r="CC22"/>
  <c r="CB22"/>
  <c r="BV22"/>
  <c r="BU22"/>
  <c r="BT22"/>
  <c r="BS22"/>
  <c r="BR22"/>
  <c r="EO22" s="1"/>
  <c r="BQ22"/>
  <c r="BP22"/>
  <c r="BO22"/>
  <c r="BN22"/>
  <c r="BM22"/>
  <c r="BL22"/>
  <c r="BK22"/>
  <c r="BJ22"/>
  <c r="BI22"/>
  <c r="BH22"/>
  <c r="AB22"/>
  <c r="V22"/>
  <c r="P22"/>
  <c r="I22"/>
  <c r="J22" s="1"/>
  <c r="E22"/>
  <c r="NN21"/>
  <c r="NQ21" s="1"/>
  <c r="NM21"/>
  <c r="NP21" s="1"/>
  <c r="NL21"/>
  <c r="NO21" s="1"/>
  <c r="LF21"/>
  <c r="LE21"/>
  <c r="LD21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LH21" s="1"/>
  <c r="FP21"/>
  <c r="FO21"/>
  <c r="FN21"/>
  <c r="FM21"/>
  <c r="FL21"/>
  <c r="LG21" s="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LC21" s="1"/>
  <c r="EF21"/>
  <c r="EE21"/>
  <c r="ED21"/>
  <c r="EC21"/>
  <c r="EB21"/>
  <c r="EA21"/>
  <c r="DZ21"/>
  <c r="DY21"/>
  <c r="DX21"/>
  <c r="DW21"/>
  <c r="DQ21"/>
  <c r="DP21"/>
  <c r="DO21"/>
  <c r="DN21"/>
  <c r="DM21"/>
  <c r="DL21"/>
  <c r="DK21"/>
  <c r="DJ21"/>
  <c r="DI21"/>
  <c r="DH21"/>
  <c r="DF21"/>
  <c r="DE21"/>
  <c r="DD21"/>
  <c r="DC21"/>
  <c r="DB21"/>
  <c r="DA21"/>
  <c r="CZ21"/>
  <c r="CY21"/>
  <c r="CX21"/>
  <c r="CW21"/>
  <c r="EP21" s="1"/>
  <c r="CV21"/>
  <c r="CU21"/>
  <c r="CT21"/>
  <c r="CS21"/>
  <c r="CR21"/>
  <c r="CQ21"/>
  <c r="CP21"/>
  <c r="CO21"/>
  <c r="CN21"/>
  <c r="CM21"/>
  <c r="CL21"/>
  <c r="CK21"/>
  <c r="CJ21"/>
  <c r="CI21"/>
  <c r="CH21"/>
  <c r="CF21"/>
  <c r="CE21"/>
  <c r="CD21"/>
  <c r="CC21"/>
  <c r="CB21"/>
  <c r="BV21"/>
  <c r="BU21"/>
  <c r="BT21"/>
  <c r="BS21"/>
  <c r="BR21"/>
  <c r="EO21" s="1"/>
  <c r="BQ21"/>
  <c r="BP21"/>
  <c r="BO21"/>
  <c r="BN21"/>
  <c r="BM21"/>
  <c r="BL21"/>
  <c r="BK21"/>
  <c r="BJ21"/>
  <c r="BI21"/>
  <c r="BH21"/>
  <c r="AB21"/>
  <c r="V21"/>
  <c r="P21"/>
  <c r="I21"/>
  <c r="J21" s="1"/>
  <c r="E21"/>
  <c r="NN20"/>
  <c r="NQ20" s="1"/>
  <c r="NL20"/>
  <c r="NO20" s="1"/>
  <c r="LH20"/>
  <c r="LG20"/>
  <c r="LF20"/>
  <c r="LE20"/>
  <c r="LD20"/>
  <c r="LC20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R20"/>
  <c r="JQ20"/>
  <c r="JP20"/>
  <c r="JO20"/>
  <c r="JN20"/>
  <c r="JM20"/>
  <c r="JL20"/>
  <c r="JK20"/>
  <c r="JJ20"/>
  <c r="JI20"/>
  <c r="JH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F20"/>
  <c r="EE20"/>
  <c r="ED20"/>
  <c r="EC20"/>
  <c r="EB20"/>
  <c r="EA20"/>
  <c r="DZ20"/>
  <c r="DY20"/>
  <c r="DX20"/>
  <c r="DW20"/>
  <c r="DQ20"/>
  <c r="DP20"/>
  <c r="DO20"/>
  <c r="DN20"/>
  <c r="DM20"/>
  <c r="DL20"/>
  <c r="DK20"/>
  <c r="DJ20"/>
  <c r="DI20"/>
  <c r="DH20"/>
  <c r="DF20"/>
  <c r="DE20"/>
  <c r="DD20"/>
  <c r="DC20"/>
  <c r="DB20"/>
  <c r="DA20"/>
  <c r="CZ20"/>
  <c r="CY20"/>
  <c r="CX20"/>
  <c r="CW20"/>
  <c r="EP20" s="1"/>
  <c r="CV20"/>
  <c r="CU20"/>
  <c r="CT20"/>
  <c r="CS20"/>
  <c r="CR20"/>
  <c r="CQ20"/>
  <c r="CP20"/>
  <c r="CO20"/>
  <c r="CN20"/>
  <c r="CM20"/>
  <c r="CL20"/>
  <c r="CK20"/>
  <c r="CJ20"/>
  <c r="CI20"/>
  <c r="CH20"/>
  <c r="CF20"/>
  <c r="CE20"/>
  <c r="CD20"/>
  <c r="CC20"/>
  <c r="CB20"/>
  <c r="BV20"/>
  <c r="BU20"/>
  <c r="BT20"/>
  <c r="BS20"/>
  <c r="BR20"/>
  <c r="EO20" s="1"/>
  <c r="BQ20"/>
  <c r="BP20"/>
  <c r="BO20"/>
  <c r="BN20"/>
  <c r="BM20"/>
  <c r="BL20"/>
  <c r="BK20"/>
  <c r="BJ20"/>
  <c r="BI20"/>
  <c r="BH20"/>
  <c r="AB20"/>
  <c r="V20"/>
  <c r="P20"/>
  <c r="I20"/>
  <c r="J20" s="1"/>
  <c r="E20"/>
  <c r="NN19"/>
  <c r="NQ19" s="1"/>
  <c r="NL19"/>
  <c r="NO19" s="1"/>
  <c r="LH19"/>
  <c r="LF19"/>
  <c r="LE19"/>
  <c r="LD19"/>
  <c r="LC19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R19"/>
  <c r="JQ19"/>
  <c r="JP19"/>
  <c r="JO19"/>
  <c r="JN19"/>
  <c r="JM19"/>
  <c r="JL19"/>
  <c r="JK19"/>
  <c r="JJ19"/>
  <c r="JI19"/>
  <c r="JH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LG19" s="1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F19"/>
  <c r="EE19"/>
  <c r="ED19"/>
  <c r="EC19"/>
  <c r="EB19"/>
  <c r="EA19"/>
  <c r="DZ19"/>
  <c r="DY19"/>
  <c r="DX19"/>
  <c r="DW19"/>
  <c r="DQ19"/>
  <c r="DP19"/>
  <c r="DO19"/>
  <c r="DN19"/>
  <c r="DM19"/>
  <c r="DL19"/>
  <c r="DK19"/>
  <c r="DJ19"/>
  <c r="DI19"/>
  <c r="DH19"/>
  <c r="DF19"/>
  <c r="DE19"/>
  <c r="DD19"/>
  <c r="DC19"/>
  <c r="DB19"/>
  <c r="DA19"/>
  <c r="CZ19"/>
  <c r="CY19"/>
  <c r="CX19"/>
  <c r="CW19"/>
  <c r="EP19" s="1"/>
  <c r="CV19"/>
  <c r="CU19"/>
  <c r="CT19"/>
  <c r="CS19"/>
  <c r="CR19"/>
  <c r="CQ19"/>
  <c r="CP19"/>
  <c r="CO19"/>
  <c r="CN19"/>
  <c r="CM19"/>
  <c r="CL19"/>
  <c r="CK19"/>
  <c r="CJ19"/>
  <c r="CI19"/>
  <c r="CH19"/>
  <c r="CF19"/>
  <c r="CE19"/>
  <c r="CD19"/>
  <c r="CC19"/>
  <c r="CB19"/>
  <c r="BV19"/>
  <c r="BU19"/>
  <c r="BT19"/>
  <c r="BS19"/>
  <c r="BR19"/>
  <c r="EO19" s="1"/>
  <c r="BQ19"/>
  <c r="BP19"/>
  <c r="BO19"/>
  <c r="BN19"/>
  <c r="BM19"/>
  <c r="BL19"/>
  <c r="BK19"/>
  <c r="BJ19"/>
  <c r="BI19"/>
  <c r="BH19"/>
  <c r="AB19"/>
  <c r="V19"/>
  <c r="P19"/>
  <c r="H19"/>
  <c r="G19"/>
  <c r="F19"/>
  <c r="E19"/>
  <c r="NN18"/>
  <c r="NQ18" s="1"/>
  <c r="LH18"/>
  <c r="LG18"/>
  <c r="LE18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NR18" s="1"/>
  <c r="FV18"/>
  <c r="FU18"/>
  <c r="FT18"/>
  <c r="FS18"/>
  <c r="FR18"/>
  <c r="FQ18"/>
  <c r="FP18"/>
  <c r="FO18"/>
  <c r="FN18"/>
  <c r="FM18"/>
  <c r="FL18"/>
  <c r="FK18"/>
  <c r="FJ18"/>
  <c r="FI18"/>
  <c r="FH18"/>
  <c r="FG18"/>
  <c r="LF18" s="1"/>
  <c r="FF18"/>
  <c r="FE18"/>
  <c r="FD18"/>
  <c r="FC18"/>
  <c r="FB18"/>
  <c r="FA18"/>
  <c r="EZ18"/>
  <c r="EY18"/>
  <c r="EX18"/>
  <c r="EW18"/>
  <c r="LD18" s="1"/>
  <c r="EV18"/>
  <c r="EU18"/>
  <c r="ET18"/>
  <c r="ES18"/>
  <c r="ER18"/>
  <c r="LC18" s="1"/>
  <c r="EF18"/>
  <c r="EE18"/>
  <c r="ED18"/>
  <c r="EC18"/>
  <c r="EB18"/>
  <c r="EA18"/>
  <c r="DZ18"/>
  <c r="DY18"/>
  <c r="DX18"/>
  <c r="DW18"/>
  <c r="DQ18"/>
  <c r="DP18"/>
  <c r="DO18"/>
  <c r="DN18"/>
  <c r="DM18"/>
  <c r="DL18"/>
  <c r="DK18"/>
  <c r="DJ18"/>
  <c r="DI18"/>
  <c r="DH18"/>
  <c r="DF18"/>
  <c r="DE18"/>
  <c r="DD18"/>
  <c r="DC18"/>
  <c r="DB18"/>
  <c r="DA18"/>
  <c r="CZ18"/>
  <c r="CY18"/>
  <c r="CX18"/>
  <c r="CW18"/>
  <c r="EP18" s="1"/>
  <c r="CV18"/>
  <c r="CU18"/>
  <c r="CT18"/>
  <c r="CS18"/>
  <c r="CR18"/>
  <c r="CQ18"/>
  <c r="CP18"/>
  <c r="CO18"/>
  <c r="CN18"/>
  <c r="CM18"/>
  <c r="CL18"/>
  <c r="CK18"/>
  <c r="CJ18"/>
  <c r="CI18"/>
  <c r="CH18"/>
  <c r="CF18"/>
  <c r="CE18"/>
  <c r="CD18"/>
  <c r="CC18"/>
  <c r="CB18"/>
  <c r="BV18"/>
  <c r="BU18"/>
  <c r="BT18"/>
  <c r="BS18"/>
  <c r="BR18"/>
  <c r="EO18" s="1"/>
  <c r="BQ18"/>
  <c r="BP18"/>
  <c r="BO18"/>
  <c r="BN18"/>
  <c r="BM18"/>
  <c r="BL18"/>
  <c r="BK18"/>
  <c r="BJ18"/>
  <c r="BI18"/>
  <c r="BH18"/>
  <c r="AB18"/>
  <c r="V18"/>
  <c r="P18"/>
  <c r="I18"/>
  <c r="J18" s="1"/>
  <c r="E18"/>
  <c r="NM17"/>
  <c r="NP17" s="1"/>
  <c r="LH17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NT17" s="1"/>
  <c r="GF17"/>
  <c r="GE17"/>
  <c r="GD17"/>
  <c r="GC17"/>
  <c r="GB17"/>
  <c r="GA17"/>
  <c r="FZ17"/>
  <c r="FY17"/>
  <c r="FX17"/>
  <c r="FW17"/>
  <c r="NR17" s="1"/>
  <c r="FV17"/>
  <c r="FU17"/>
  <c r="FT17"/>
  <c r="FS17"/>
  <c r="FR17"/>
  <c r="FQ17"/>
  <c r="FP17"/>
  <c r="FO17"/>
  <c r="FN17"/>
  <c r="FM17"/>
  <c r="FL17"/>
  <c r="LG17" s="1"/>
  <c r="FK17"/>
  <c r="FJ17"/>
  <c r="FI17"/>
  <c r="FH17"/>
  <c r="FG17"/>
  <c r="LF17" s="1"/>
  <c r="FF17"/>
  <c r="FE17"/>
  <c r="FD17"/>
  <c r="FC17"/>
  <c r="FB17"/>
  <c r="LE17" s="1"/>
  <c r="FA17"/>
  <c r="EZ17"/>
  <c r="EY17"/>
  <c r="EX17"/>
  <c r="EW17"/>
  <c r="LD17" s="1"/>
  <c r="EV17"/>
  <c r="EU17"/>
  <c r="ET17"/>
  <c r="ES17"/>
  <c r="KO17" s="1"/>
  <c r="ER17"/>
  <c r="LC17" s="1"/>
  <c r="EF17"/>
  <c r="EE17"/>
  <c r="ED17"/>
  <c r="EC17"/>
  <c r="EB17"/>
  <c r="EA17"/>
  <c r="DZ17"/>
  <c r="DY17"/>
  <c r="DX17"/>
  <c r="DW17"/>
  <c r="DQ17"/>
  <c r="DP17"/>
  <c r="DO17"/>
  <c r="DN17"/>
  <c r="DM17"/>
  <c r="DL17"/>
  <c r="DK17"/>
  <c r="DJ17"/>
  <c r="DI17"/>
  <c r="DH17"/>
  <c r="DF17"/>
  <c r="DE17"/>
  <c r="DD17"/>
  <c r="DC17"/>
  <c r="DB17"/>
  <c r="DA17"/>
  <c r="CZ17"/>
  <c r="CY17"/>
  <c r="CX17"/>
  <c r="CW17"/>
  <c r="EP17" s="1"/>
  <c r="CV17"/>
  <c r="CU17"/>
  <c r="CT17"/>
  <c r="CS17"/>
  <c r="CR17"/>
  <c r="CQ17"/>
  <c r="CP17"/>
  <c r="CO17"/>
  <c r="CN17"/>
  <c r="CM17"/>
  <c r="CL17"/>
  <c r="CK17"/>
  <c r="CJ17"/>
  <c r="CI17"/>
  <c r="CH17"/>
  <c r="CF17"/>
  <c r="CE17"/>
  <c r="CD17"/>
  <c r="CC17"/>
  <c r="CB17"/>
  <c r="BV17"/>
  <c r="BU17"/>
  <c r="BT17"/>
  <c r="BS17"/>
  <c r="BR17"/>
  <c r="EO17" s="1"/>
  <c r="BQ17"/>
  <c r="BP17"/>
  <c r="BO17"/>
  <c r="BN17"/>
  <c r="BM17"/>
  <c r="BL17"/>
  <c r="BK17"/>
  <c r="BJ17"/>
  <c r="EJ17" s="1"/>
  <c r="BI17"/>
  <c r="BH17"/>
  <c r="EM17" s="1"/>
  <c r="AB17"/>
  <c r="V17"/>
  <c r="AC17" s="1"/>
  <c r="P17"/>
  <c r="J17"/>
  <c r="I17"/>
  <c r="E17"/>
  <c r="NN16"/>
  <c r="NQ16" s="1"/>
  <c r="NM16"/>
  <c r="NP16" s="1"/>
  <c r="NL16"/>
  <c r="NO16" s="1"/>
  <c r="LH16"/>
  <c r="LG16"/>
  <c r="LF16"/>
  <c r="LE16"/>
  <c r="LD16"/>
  <c r="LC16"/>
  <c r="KK16"/>
  <c r="KJ16"/>
  <c r="KI16"/>
  <c r="KH16"/>
  <c r="KG16"/>
  <c r="KF16"/>
  <c r="KE16"/>
  <c r="KD16"/>
  <c r="KC16"/>
  <c r="KB16"/>
  <c r="KA16"/>
  <c r="JZ16"/>
  <c r="JY16"/>
  <c r="JX16"/>
  <c r="JW16"/>
  <c r="JV16"/>
  <c r="JU16"/>
  <c r="JT16"/>
  <c r="JS16"/>
  <c r="JR16"/>
  <c r="JQ16"/>
  <c r="JP16"/>
  <c r="JO16"/>
  <c r="JN16"/>
  <c r="JM16"/>
  <c r="JL16"/>
  <c r="JK16"/>
  <c r="JJ16"/>
  <c r="JI16"/>
  <c r="JH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KQ16" s="1"/>
  <c r="ET16"/>
  <c r="ES16"/>
  <c r="ER16"/>
  <c r="EF16"/>
  <c r="EE16"/>
  <c r="ED16"/>
  <c r="EC16"/>
  <c r="EB16"/>
  <c r="EA16"/>
  <c r="DZ16"/>
  <c r="DY16"/>
  <c r="DX16"/>
  <c r="DW16"/>
  <c r="DQ16"/>
  <c r="DP16"/>
  <c r="DO16"/>
  <c r="DN16"/>
  <c r="DM16"/>
  <c r="DL16"/>
  <c r="DK16"/>
  <c r="DJ16"/>
  <c r="DI16"/>
  <c r="DH16"/>
  <c r="DF16"/>
  <c r="DE16"/>
  <c r="DD16"/>
  <c r="DC16"/>
  <c r="DB16"/>
  <c r="DA16"/>
  <c r="CZ16"/>
  <c r="CY16"/>
  <c r="CX16"/>
  <c r="CW16"/>
  <c r="EP16" s="1"/>
  <c r="CV16"/>
  <c r="CU16"/>
  <c r="CT16"/>
  <c r="CS16"/>
  <c r="CR16"/>
  <c r="CQ16"/>
  <c r="CP16"/>
  <c r="CO16"/>
  <c r="CN16"/>
  <c r="CM16"/>
  <c r="CL16"/>
  <c r="CK16"/>
  <c r="CJ16"/>
  <c r="CI16"/>
  <c r="CH16"/>
  <c r="CF16"/>
  <c r="CE16"/>
  <c r="CD16"/>
  <c r="CC16"/>
  <c r="CB16"/>
  <c r="BV16"/>
  <c r="BU16"/>
  <c r="BT16"/>
  <c r="BS16"/>
  <c r="BR16"/>
  <c r="BQ16"/>
  <c r="BP16"/>
  <c r="BO16"/>
  <c r="BN16"/>
  <c r="BM16"/>
  <c r="BL16"/>
  <c r="EL16" s="1"/>
  <c r="BK16"/>
  <c r="BJ16"/>
  <c r="BI16"/>
  <c r="BH16"/>
  <c r="CG16" s="1"/>
  <c r="AB16"/>
  <c r="V16"/>
  <c r="AC16" s="1"/>
  <c r="P16"/>
  <c r="J16"/>
  <c r="I16"/>
  <c r="E16"/>
  <c r="NN15"/>
  <c r="NQ15" s="1"/>
  <c r="NM15"/>
  <c r="NP15" s="1"/>
  <c r="NL15"/>
  <c r="NO15" s="1"/>
  <c r="LH15"/>
  <c r="LG15"/>
  <c r="LF15"/>
  <c r="LE15"/>
  <c r="LD15"/>
  <c r="LC15"/>
  <c r="KK15"/>
  <c r="KJ15"/>
  <c r="KI15"/>
  <c r="KH15"/>
  <c r="KG15"/>
  <c r="KF15"/>
  <c r="KE15"/>
  <c r="KD15"/>
  <c r="KC15"/>
  <c r="KB15"/>
  <c r="KA15"/>
  <c r="JZ15"/>
  <c r="JY15"/>
  <c r="JX15"/>
  <c r="JW15"/>
  <c r="JV15"/>
  <c r="JU15"/>
  <c r="JT15"/>
  <c r="JS15"/>
  <c r="JR15"/>
  <c r="JQ15"/>
  <c r="JP15"/>
  <c r="JO15"/>
  <c r="JN15"/>
  <c r="JM15"/>
  <c r="JL15"/>
  <c r="JK15"/>
  <c r="JJ15"/>
  <c r="JI15"/>
  <c r="JH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KO15" s="1"/>
  <c r="ER15"/>
  <c r="EF15"/>
  <c r="EE15"/>
  <c r="ED15"/>
  <c r="EC15"/>
  <c r="EB15"/>
  <c r="EA15"/>
  <c r="DZ15"/>
  <c r="DY15"/>
  <c r="DX15"/>
  <c r="DW15"/>
  <c r="DQ15"/>
  <c r="DP15"/>
  <c r="DO15"/>
  <c r="DN15"/>
  <c r="DM15"/>
  <c r="DL15"/>
  <c r="DK15"/>
  <c r="DJ15"/>
  <c r="DI15"/>
  <c r="DH15"/>
  <c r="DF15"/>
  <c r="DE15"/>
  <c r="DD15"/>
  <c r="DC15"/>
  <c r="DB15"/>
  <c r="DA15"/>
  <c r="CZ15"/>
  <c r="CY15"/>
  <c r="CX15"/>
  <c r="CW15"/>
  <c r="EP15" s="1"/>
  <c r="CV15"/>
  <c r="CU15"/>
  <c r="CT15"/>
  <c r="CS15"/>
  <c r="CR15"/>
  <c r="CQ15"/>
  <c r="CP15"/>
  <c r="CO15"/>
  <c r="CN15"/>
  <c r="CM15"/>
  <c r="CL15"/>
  <c r="CK15"/>
  <c r="CJ15"/>
  <c r="CI15"/>
  <c r="CH15"/>
  <c r="CF15"/>
  <c r="CE15"/>
  <c r="CD15"/>
  <c r="CC15"/>
  <c r="CB15"/>
  <c r="BV15"/>
  <c r="BU15"/>
  <c r="BT15"/>
  <c r="BS15"/>
  <c r="BR15"/>
  <c r="BQ15"/>
  <c r="BP15"/>
  <c r="BO15"/>
  <c r="BN15"/>
  <c r="BM15"/>
  <c r="BL15"/>
  <c r="BK15"/>
  <c r="BJ15"/>
  <c r="EJ15" s="1"/>
  <c r="BI15"/>
  <c r="BH15"/>
  <c r="AB15"/>
  <c r="V15"/>
  <c r="AC15" s="1"/>
  <c r="P15"/>
  <c r="J15"/>
  <c r="I15"/>
  <c r="E15"/>
  <c r="NN14"/>
  <c r="NQ14" s="1"/>
  <c r="NM14"/>
  <c r="NP14" s="1"/>
  <c r="KK14"/>
  <c r="KJ14"/>
  <c r="KI14"/>
  <c r="KH14"/>
  <c r="KG14"/>
  <c r="KF14"/>
  <c r="KE14"/>
  <c r="KD14"/>
  <c r="KC14"/>
  <c r="KB14"/>
  <c r="KA14"/>
  <c r="JZ14"/>
  <c r="JY14"/>
  <c r="JX14"/>
  <c r="JW14"/>
  <c r="JV14"/>
  <c r="JU14"/>
  <c r="JT14"/>
  <c r="JS14"/>
  <c r="JR14"/>
  <c r="JQ14"/>
  <c r="JP14"/>
  <c r="JO14"/>
  <c r="JN14"/>
  <c r="JM14"/>
  <c r="JL14"/>
  <c r="JK14"/>
  <c r="JJ14"/>
  <c r="JI14"/>
  <c r="JH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LH14" s="1"/>
  <c r="FP14"/>
  <c r="FO14"/>
  <c r="FN14"/>
  <c r="FM14"/>
  <c r="FL14"/>
  <c r="LG14" s="1"/>
  <c r="FK14"/>
  <c r="FJ14"/>
  <c r="FI14"/>
  <c r="FH14"/>
  <c r="FG14"/>
  <c r="LF14" s="1"/>
  <c r="FF14"/>
  <c r="FE14"/>
  <c r="FD14"/>
  <c r="FC14"/>
  <c r="FB14"/>
  <c r="LE14" s="1"/>
  <c r="FA14"/>
  <c r="EZ14"/>
  <c r="EY14"/>
  <c r="EX14"/>
  <c r="EW14"/>
  <c r="LD14" s="1"/>
  <c r="EV14"/>
  <c r="KR14" s="1"/>
  <c r="EU14"/>
  <c r="ET14"/>
  <c r="ES14"/>
  <c r="ER14"/>
  <c r="LC14" s="1"/>
  <c r="EF14"/>
  <c r="EE14"/>
  <c r="ED14"/>
  <c r="EC14"/>
  <c r="EB14"/>
  <c r="EA14"/>
  <c r="DZ14"/>
  <c r="DY14"/>
  <c r="DX14"/>
  <c r="DW14"/>
  <c r="DQ14"/>
  <c r="DP14"/>
  <c r="DO14"/>
  <c r="DN14"/>
  <c r="DM14"/>
  <c r="DL14"/>
  <c r="DK14"/>
  <c r="DJ14"/>
  <c r="DI14"/>
  <c r="DH14"/>
  <c r="EG14" s="1"/>
  <c r="DF14"/>
  <c r="DE14"/>
  <c r="DD14"/>
  <c r="DC14"/>
  <c r="DB14"/>
  <c r="DA14"/>
  <c r="CZ14"/>
  <c r="CY14"/>
  <c r="CX14"/>
  <c r="CW14"/>
  <c r="EP14" s="1"/>
  <c r="CV14"/>
  <c r="CU14"/>
  <c r="CT14"/>
  <c r="CS14"/>
  <c r="CR14"/>
  <c r="CQ14"/>
  <c r="CP14"/>
  <c r="CO14"/>
  <c r="CN14"/>
  <c r="CM14"/>
  <c r="CL14"/>
  <c r="CK14"/>
  <c r="CJ14"/>
  <c r="CI14"/>
  <c r="CH14"/>
  <c r="CF14"/>
  <c r="CE14"/>
  <c r="CD14"/>
  <c r="CC14"/>
  <c r="CB14"/>
  <c r="EQ14" s="1"/>
  <c r="BV14"/>
  <c r="BU14"/>
  <c r="BT14"/>
  <c r="BS14"/>
  <c r="BR14"/>
  <c r="BQ14"/>
  <c r="BP14"/>
  <c r="BO14"/>
  <c r="BN14"/>
  <c r="BM14"/>
  <c r="EN14" s="1"/>
  <c r="BL14"/>
  <c r="BK14"/>
  <c r="BJ14"/>
  <c r="BI14"/>
  <c r="EI14" s="1"/>
  <c r="BH14"/>
  <c r="AB14"/>
  <c r="V14"/>
  <c r="P14"/>
  <c r="I14"/>
  <c r="J14" s="1"/>
  <c r="E14"/>
  <c r="NL13"/>
  <c r="NO13" s="1"/>
  <c r="LH13"/>
  <c r="LF13"/>
  <c r="LE13"/>
  <c r="LD13"/>
  <c r="LC13"/>
  <c r="KK13"/>
  <c r="KJ13"/>
  <c r="KI13"/>
  <c r="KH13"/>
  <c r="KG13"/>
  <c r="KF13"/>
  <c r="KE13"/>
  <c r="KD13"/>
  <c r="KC13"/>
  <c r="KB13"/>
  <c r="KA13"/>
  <c r="JZ13"/>
  <c r="JY13"/>
  <c r="JX13"/>
  <c r="JW13"/>
  <c r="JV13"/>
  <c r="JU13"/>
  <c r="JT13"/>
  <c r="JS13"/>
  <c r="JR13"/>
  <c r="JQ13"/>
  <c r="JP13"/>
  <c r="JO13"/>
  <c r="JN13"/>
  <c r="JM13"/>
  <c r="JL13"/>
  <c r="JK13"/>
  <c r="JJ13"/>
  <c r="JI13"/>
  <c r="JH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NS13" s="1"/>
  <c r="GA13"/>
  <c r="FZ13"/>
  <c r="FY13"/>
  <c r="FX13"/>
  <c r="FW13"/>
  <c r="FV13"/>
  <c r="FU13"/>
  <c r="FT13"/>
  <c r="FS13"/>
  <c r="FR13"/>
  <c r="FQ13"/>
  <c r="FP13"/>
  <c r="FO13"/>
  <c r="FN13"/>
  <c r="FM13"/>
  <c r="FL13"/>
  <c r="LG13" s="1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F13"/>
  <c r="EE13"/>
  <c r="ED13"/>
  <c r="EC13"/>
  <c r="EB13"/>
  <c r="EA13"/>
  <c r="DZ13"/>
  <c r="DY13"/>
  <c r="DX13"/>
  <c r="DW13"/>
  <c r="DQ13"/>
  <c r="DP13"/>
  <c r="DO13"/>
  <c r="DN13"/>
  <c r="DM13"/>
  <c r="DL13"/>
  <c r="DK13"/>
  <c r="DJ13"/>
  <c r="DI13"/>
  <c r="DH13"/>
  <c r="DF13"/>
  <c r="DE13"/>
  <c r="DD13"/>
  <c r="DC13"/>
  <c r="DB13"/>
  <c r="DA13"/>
  <c r="CZ13"/>
  <c r="CY13"/>
  <c r="CX13"/>
  <c r="CW13"/>
  <c r="EP13" s="1"/>
  <c r="CV13"/>
  <c r="CU13"/>
  <c r="CT13"/>
  <c r="CS13"/>
  <c r="CR13"/>
  <c r="CQ13"/>
  <c r="CP13"/>
  <c r="CO13"/>
  <c r="CN13"/>
  <c r="CM13"/>
  <c r="CL13"/>
  <c r="CK13"/>
  <c r="CJ13"/>
  <c r="CI13"/>
  <c r="CH13"/>
  <c r="CF13"/>
  <c r="CE13"/>
  <c r="CD13"/>
  <c r="CC13"/>
  <c r="CB13"/>
  <c r="BV13"/>
  <c r="BU13"/>
  <c r="BT13"/>
  <c r="BS13"/>
  <c r="BR13"/>
  <c r="BQ13"/>
  <c r="BP13"/>
  <c r="BO13"/>
  <c r="BN13"/>
  <c r="BM13"/>
  <c r="BL13"/>
  <c r="BK13"/>
  <c r="BJ13"/>
  <c r="BI13"/>
  <c r="BH13"/>
  <c r="AB13"/>
  <c r="V13"/>
  <c r="P13"/>
  <c r="I13"/>
  <c r="J13" s="1"/>
  <c r="E13"/>
  <c r="NN12"/>
  <c r="NQ12" s="1"/>
  <c r="NM12"/>
  <c r="NP12" s="1"/>
  <c r="NL12"/>
  <c r="NO12" s="1"/>
  <c r="LF12"/>
  <c r="LE12"/>
  <c r="LD12"/>
  <c r="LC12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LH12" s="1"/>
  <c r="FP12"/>
  <c r="FO12"/>
  <c r="FN12"/>
  <c r="FM12"/>
  <c r="FL12"/>
  <c r="LG12" s="1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F12"/>
  <c r="EE12"/>
  <c r="ED12"/>
  <c r="EC12"/>
  <c r="EB12"/>
  <c r="EA12"/>
  <c r="DZ12"/>
  <c r="DY12"/>
  <c r="DX12"/>
  <c r="DW12"/>
  <c r="DQ12"/>
  <c r="DP12"/>
  <c r="DO12"/>
  <c r="DN12"/>
  <c r="DM12"/>
  <c r="DL12"/>
  <c r="DK12"/>
  <c r="DJ12"/>
  <c r="DI12"/>
  <c r="DH12"/>
  <c r="DF12"/>
  <c r="DE12"/>
  <c r="DD12"/>
  <c r="DC12"/>
  <c r="DB12"/>
  <c r="DA12"/>
  <c r="CZ12"/>
  <c r="CY12"/>
  <c r="CX12"/>
  <c r="CW12"/>
  <c r="EP12" s="1"/>
  <c r="CV12"/>
  <c r="CU12"/>
  <c r="CT12"/>
  <c r="CS12"/>
  <c r="CR12"/>
  <c r="CQ12"/>
  <c r="CP12"/>
  <c r="CO12"/>
  <c r="CN12"/>
  <c r="CM12"/>
  <c r="CL12"/>
  <c r="CK12"/>
  <c r="CJ12"/>
  <c r="CI12"/>
  <c r="CH12"/>
  <c r="CF12"/>
  <c r="CE12"/>
  <c r="CD12"/>
  <c r="CC12"/>
  <c r="CB12"/>
  <c r="BV12"/>
  <c r="BU12"/>
  <c r="BT12"/>
  <c r="BS12"/>
  <c r="BR12"/>
  <c r="BQ12"/>
  <c r="BP12"/>
  <c r="BO12"/>
  <c r="BN12"/>
  <c r="BM12"/>
  <c r="BL12"/>
  <c r="BK12"/>
  <c r="BJ12"/>
  <c r="BI12"/>
  <c r="BH12"/>
  <c r="AB12"/>
  <c r="V12"/>
  <c r="P12"/>
  <c r="I12"/>
  <c r="J12" s="1"/>
  <c r="E12"/>
  <c r="NN11"/>
  <c r="NQ11" s="1"/>
  <c r="LG11"/>
  <c r="LF11"/>
  <c r="LC11"/>
  <c r="KK11"/>
  <c r="KJ11"/>
  <c r="KI11"/>
  <c r="KH11"/>
  <c r="KG11"/>
  <c r="KF11"/>
  <c r="KE11"/>
  <c r="KD11"/>
  <c r="KC11"/>
  <c r="KB11"/>
  <c r="KA11"/>
  <c r="JZ11"/>
  <c r="JY11"/>
  <c r="JX11"/>
  <c r="JW11"/>
  <c r="JV11"/>
  <c r="JU11"/>
  <c r="JT11"/>
  <c r="JS11"/>
  <c r="JR11"/>
  <c r="JQ11"/>
  <c r="JP11"/>
  <c r="JO11"/>
  <c r="JN11"/>
  <c r="JM11"/>
  <c r="JL11"/>
  <c r="JK11"/>
  <c r="JJ11"/>
  <c r="JI11"/>
  <c r="JH11"/>
  <c r="JG11"/>
  <c r="JF11"/>
  <c r="JE11"/>
  <c r="JD11"/>
  <c r="JC11"/>
  <c r="JB11"/>
  <c r="JA11"/>
  <c r="IZ11"/>
  <c r="IY11"/>
  <c r="IX11"/>
  <c r="IW11"/>
  <c r="IV11"/>
  <c r="IU11"/>
  <c r="IT11"/>
  <c r="IS11"/>
  <c r="IR11"/>
  <c r="IQ11"/>
  <c r="IP11"/>
  <c r="IO11"/>
  <c r="IN11"/>
  <c r="IM11"/>
  <c r="IL11"/>
  <c r="IK11"/>
  <c r="IJ11"/>
  <c r="II11"/>
  <c r="IH11"/>
  <c r="IG11"/>
  <c r="IF11"/>
  <c r="IE11"/>
  <c r="ID11"/>
  <c r="IC11"/>
  <c r="IB11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GJ11"/>
  <c r="GI11"/>
  <c r="GH11"/>
  <c r="GG11"/>
  <c r="GF11"/>
  <c r="GE11"/>
  <c r="GD11"/>
  <c r="GC11"/>
  <c r="GB11"/>
  <c r="GA11"/>
  <c r="FZ11"/>
  <c r="FY11"/>
  <c r="FX11"/>
  <c r="FW11"/>
  <c r="NR11" s="1"/>
  <c r="FV11"/>
  <c r="FU11"/>
  <c r="FT11"/>
  <c r="FS11"/>
  <c r="FR11"/>
  <c r="FQ11"/>
  <c r="FP11"/>
  <c r="FO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F11"/>
  <c r="EE11"/>
  <c r="ED11"/>
  <c r="EC11"/>
  <c r="EB11"/>
  <c r="EA11"/>
  <c r="DZ11"/>
  <c r="DY11"/>
  <c r="DX11"/>
  <c r="DW11"/>
  <c r="DQ11"/>
  <c r="DP11"/>
  <c r="DO11"/>
  <c r="DN11"/>
  <c r="DM11"/>
  <c r="DL11"/>
  <c r="DK11"/>
  <c r="DJ11"/>
  <c r="DI11"/>
  <c r="DH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F11"/>
  <c r="CE11"/>
  <c r="CD11"/>
  <c r="CC11"/>
  <c r="CB11"/>
  <c r="BV11"/>
  <c r="BU11"/>
  <c r="BT11"/>
  <c r="BS11"/>
  <c r="BR11"/>
  <c r="BQ11"/>
  <c r="BP11"/>
  <c r="BO11"/>
  <c r="BN11"/>
  <c r="BM11"/>
  <c r="BL11"/>
  <c r="BK11"/>
  <c r="BJ11"/>
  <c r="BI11"/>
  <c r="BH11"/>
  <c r="AB11"/>
  <c r="V11"/>
  <c r="P11"/>
  <c r="I11"/>
  <c r="J11" s="1"/>
  <c r="E11"/>
  <c r="LC10"/>
  <c r="KK10"/>
  <c r="KJ10"/>
  <c r="KI10"/>
  <c r="KH10"/>
  <c r="KG10"/>
  <c r="KF10"/>
  <c r="KE10"/>
  <c r="KD10"/>
  <c r="KC10"/>
  <c r="KB10"/>
  <c r="KA10"/>
  <c r="JZ10"/>
  <c r="JY10"/>
  <c r="JX10"/>
  <c r="JW10"/>
  <c r="JV10"/>
  <c r="JU10"/>
  <c r="JT10"/>
  <c r="JS10"/>
  <c r="JR10"/>
  <c r="JQ10"/>
  <c r="JP10"/>
  <c r="JO10"/>
  <c r="JN10"/>
  <c r="JM10"/>
  <c r="JL10"/>
  <c r="JK10"/>
  <c r="JJ10"/>
  <c r="JI10"/>
  <c r="JH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NS10" s="1"/>
  <c r="GA10"/>
  <c r="FZ10"/>
  <c r="FY10"/>
  <c r="FX10"/>
  <c r="FW10"/>
  <c r="FV10"/>
  <c r="NL10" s="1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F10"/>
  <c r="EE10"/>
  <c r="ED10"/>
  <c r="EC10"/>
  <c r="EB10"/>
  <c r="EA10"/>
  <c r="DZ10"/>
  <c r="DY10"/>
  <c r="DX10"/>
  <c r="DW10"/>
  <c r="DQ10"/>
  <c r="DP10"/>
  <c r="DO10"/>
  <c r="DN10"/>
  <c r="DM10"/>
  <c r="DL10"/>
  <c r="DK10"/>
  <c r="DJ10"/>
  <c r="DI10"/>
  <c r="DH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F10"/>
  <c r="CE10"/>
  <c r="CD10"/>
  <c r="CC10"/>
  <c r="CB10"/>
  <c r="BV10"/>
  <c r="BU10"/>
  <c r="BT10"/>
  <c r="BS10"/>
  <c r="BR10"/>
  <c r="BQ10"/>
  <c r="BP10"/>
  <c r="BO10"/>
  <c r="BN10"/>
  <c r="BM10"/>
  <c r="BL10"/>
  <c r="BK10"/>
  <c r="BJ10"/>
  <c r="BI10"/>
  <c r="BH10"/>
  <c r="AB10"/>
  <c r="V10"/>
  <c r="P10"/>
  <c r="I10"/>
  <c r="J10" s="1"/>
  <c r="E10"/>
  <c r="DR9"/>
  <c r="CV9"/>
  <c r="CU9"/>
  <c r="CT9"/>
  <c r="CS9"/>
  <c r="CR9"/>
  <c r="BH2"/>
  <c r="NR10" i="84" l="1"/>
  <c r="NM10"/>
  <c r="NP10" s="1"/>
  <c r="NR11"/>
  <c r="NM11"/>
  <c r="NP11" s="1"/>
  <c r="NM13"/>
  <c r="NP13" s="1"/>
  <c r="NT13"/>
  <c r="NR14"/>
  <c r="NO17"/>
  <c r="NQ17"/>
  <c r="NO18"/>
  <c r="EK22"/>
  <c r="KP22"/>
  <c r="KM22"/>
  <c r="EK23"/>
  <c r="KP23"/>
  <c r="KM23"/>
  <c r="AC24"/>
  <c r="EJ24"/>
  <c r="KO24"/>
  <c r="NR24"/>
  <c r="NM24"/>
  <c r="NP24" s="1"/>
  <c r="EJ25"/>
  <c r="KO25"/>
  <c r="NR26"/>
  <c r="NO26" s="1"/>
  <c r="NM30"/>
  <c r="NP30" s="1"/>
  <c r="NL32"/>
  <c r="NO32" s="1"/>
  <c r="NS32"/>
  <c r="NO33"/>
  <c r="NO35"/>
  <c r="NO10"/>
  <c r="NO11"/>
  <c r="NQ13"/>
  <c r="NO14"/>
  <c r="NO24"/>
  <c r="NP32"/>
  <c r="NP37"/>
  <c r="NS20" i="83"/>
  <c r="NS24"/>
  <c r="NR26"/>
  <c r="NS30"/>
  <c r="NR32"/>
  <c r="NS33"/>
  <c r="AC35"/>
  <c r="EJ35"/>
  <c r="KO35"/>
  <c r="NR35"/>
  <c r="EK36"/>
  <c r="EN36"/>
  <c r="EQ36"/>
  <c r="KP36"/>
  <c r="KM36"/>
  <c r="EK37"/>
  <c r="EN37"/>
  <c r="EQ37"/>
  <c r="KP37"/>
  <c r="KM37"/>
  <c r="NS37"/>
  <c r="AC38"/>
  <c r="EI38"/>
  <c r="EN38"/>
  <c r="EQ38"/>
  <c r="EG38"/>
  <c r="KN38"/>
  <c r="KR38"/>
  <c r="EM39"/>
  <c r="EL39"/>
  <c r="DG39"/>
  <c r="DG10"/>
  <c r="NR10"/>
  <c r="NO10" s="1"/>
  <c r="NM10"/>
  <c r="NP10" s="1"/>
  <c r="NS11"/>
  <c r="NT13"/>
  <c r="NR14"/>
  <c r="NS18"/>
  <c r="NS19"/>
  <c r="NR24"/>
  <c r="NS32"/>
  <c r="NR33"/>
  <c r="NS35"/>
  <c r="NR37"/>
  <c r="KN14" i="84"/>
  <c r="LC14"/>
  <c r="FB41"/>
  <c r="LE11"/>
  <c r="FV41"/>
  <c r="KM17"/>
  <c r="KM18"/>
  <c r="AC12"/>
  <c r="EJ12"/>
  <c r="KO12"/>
  <c r="EJ13"/>
  <c r="KO13"/>
  <c r="EK17"/>
  <c r="EN17"/>
  <c r="EQ17"/>
  <c r="KP17"/>
  <c r="EK18"/>
  <c r="EN18"/>
  <c r="EQ18"/>
  <c r="KP18"/>
  <c r="AC19"/>
  <c r="EI19"/>
  <c r="EN19"/>
  <c r="EQ19"/>
  <c r="EG19"/>
  <c r="KN19"/>
  <c r="KR19"/>
  <c r="AC20"/>
  <c r="CG20"/>
  <c r="EL20"/>
  <c r="DG20"/>
  <c r="KQ20"/>
  <c r="EM21"/>
  <c r="EL21"/>
  <c r="DG21"/>
  <c r="KQ21"/>
  <c r="EI26"/>
  <c r="EN26"/>
  <c r="EQ26"/>
  <c r="EG26"/>
  <c r="KN26"/>
  <c r="KR26"/>
  <c r="AC27"/>
  <c r="EI27"/>
  <c r="EN27"/>
  <c r="EQ27"/>
  <c r="EG27"/>
  <c r="KN27"/>
  <c r="KR27"/>
  <c r="AC28"/>
  <c r="CG28"/>
  <c r="EL28"/>
  <c r="DG28"/>
  <c r="KQ28"/>
  <c r="EM29"/>
  <c r="EL29"/>
  <c r="DG29"/>
  <c r="KQ29"/>
  <c r="EI34"/>
  <c r="EQ34"/>
  <c r="EG34"/>
  <c r="KN34"/>
  <c r="KR34"/>
  <c r="AC35"/>
  <c r="EI35"/>
  <c r="EQ35"/>
  <c r="EG35"/>
  <c r="KN35"/>
  <c r="KR35"/>
  <c r="EK36"/>
  <c r="KP36"/>
  <c r="KM36"/>
  <c r="AC37"/>
  <c r="EJ37"/>
  <c r="KO37"/>
  <c r="EJ38"/>
  <c r="KO38"/>
  <c r="P41" i="83"/>
  <c r="AB41"/>
  <c r="BI41"/>
  <c r="BK41"/>
  <c r="BM41"/>
  <c r="BO41"/>
  <c r="BQ41"/>
  <c r="BS41"/>
  <c r="BU41"/>
  <c r="CB41"/>
  <c r="CD41"/>
  <c r="CF41"/>
  <c r="CI41"/>
  <c r="CK41"/>
  <c r="CM41"/>
  <c r="CO41"/>
  <c r="CQ41"/>
  <c r="CS41"/>
  <c r="CU41"/>
  <c r="CW41"/>
  <c r="CY41"/>
  <c r="DA41"/>
  <c r="DC41"/>
  <c r="DE41"/>
  <c r="DH41"/>
  <c r="DJ41"/>
  <c r="DL41"/>
  <c r="DN41"/>
  <c r="DP41"/>
  <c r="DW41"/>
  <c r="DY41"/>
  <c r="EA41"/>
  <c r="EC41"/>
  <c r="EE41"/>
  <c r="ER41"/>
  <c r="ET41"/>
  <c r="EV41"/>
  <c r="EX41"/>
  <c r="EZ41"/>
  <c r="FB41"/>
  <c r="FD41"/>
  <c r="FF41"/>
  <c r="FH41"/>
  <c r="FJ41"/>
  <c r="FL41"/>
  <c r="FN41"/>
  <c r="FP41"/>
  <c r="FR41"/>
  <c r="FT41"/>
  <c r="FV41"/>
  <c r="FX41"/>
  <c r="FZ41"/>
  <c r="GB41"/>
  <c r="GD41"/>
  <c r="GF41"/>
  <c r="GH41"/>
  <c r="GJ41"/>
  <c r="GL41"/>
  <c r="GN41"/>
  <c r="GP41"/>
  <c r="GR41"/>
  <c r="GT41"/>
  <c r="GV41"/>
  <c r="GX41"/>
  <c r="GZ41"/>
  <c r="HB41"/>
  <c r="HD41"/>
  <c r="HF41"/>
  <c r="HH41"/>
  <c r="HJ41"/>
  <c r="HL41"/>
  <c r="HN41"/>
  <c r="HP41"/>
  <c r="HR41"/>
  <c r="HT41"/>
  <c r="HV41"/>
  <c r="HX41"/>
  <c r="HZ41"/>
  <c r="IB41"/>
  <c r="ID41"/>
  <c r="IF41"/>
  <c r="IH41"/>
  <c r="IJ41"/>
  <c r="IL41"/>
  <c r="IN41"/>
  <c r="IP41"/>
  <c r="IR41"/>
  <c r="IT41"/>
  <c r="IV41"/>
  <c r="IX41"/>
  <c r="IZ41"/>
  <c r="JB41"/>
  <c r="JD41"/>
  <c r="JF41"/>
  <c r="JH41"/>
  <c r="JJ41"/>
  <c r="JL41"/>
  <c r="JN41"/>
  <c r="JP41"/>
  <c r="JR41"/>
  <c r="JT41"/>
  <c r="JV41"/>
  <c r="JX41"/>
  <c r="JZ41"/>
  <c r="KB41"/>
  <c r="KD41"/>
  <c r="KF41"/>
  <c r="KH41"/>
  <c r="KJ41"/>
  <c r="AC12"/>
  <c r="CG12"/>
  <c r="EL12"/>
  <c r="KQ12"/>
  <c r="KM12"/>
  <c r="AC13"/>
  <c r="CG13"/>
  <c r="EL13"/>
  <c r="KQ13"/>
  <c r="NM13"/>
  <c r="NP13" s="1"/>
  <c r="EK18"/>
  <c r="EN18"/>
  <c r="EQ18"/>
  <c r="KP18"/>
  <c r="KM18"/>
  <c r="AC19"/>
  <c r="EI19"/>
  <c r="EN19"/>
  <c r="EQ19"/>
  <c r="EG19"/>
  <c r="KN19"/>
  <c r="KR19"/>
  <c r="EJ20"/>
  <c r="KO20"/>
  <c r="EJ21"/>
  <c r="KO21"/>
  <c r="CG22"/>
  <c r="EL22"/>
  <c r="DG22"/>
  <c r="KQ22"/>
  <c r="AC23"/>
  <c r="EI23"/>
  <c r="EN23"/>
  <c r="EQ23"/>
  <c r="EG23"/>
  <c r="KN23"/>
  <c r="KR23"/>
  <c r="EJ24"/>
  <c r="KO24"/>
  <c r="KO42" s="1"/>
  <c r="EK25"/>
  <c r="EN25"/>
  <c r="EQ25"/>
  <c r="KP25"/>
  <c r="KM25"/>
  <c r="EK26"/>
  <c r="EN26"/>
  <c r="EQ26"/>
  <c r="KP26"/>
  <c r="NL26"/>
  <c r="NO26" s="1"/>
  <c r="AC27"/>
  <c r="EI27"/>
  <c r="EN27"/>
  <c r="EQ27"/>
  <c r="EG27"/>
  <c r="KN27"/>
  <c r="KR27"/>
  <c r="CG28"/>
  <c r="EL28"/>
  <c r="DG28"/>
  <c r="KQ28"/>
  <c r="EJ29"/>
  <c r="KO29"/>
  <c r="EJ30"/>
  <c r="KO30"/>
  <c r="AC31"/>
  <c r="EI31"/>
  <c r="EN31"/>
  <c r="EQ31"/>
  <c r="EG31"/>
  <c r="KN31"/>
  <c r="KR31"/>
  <c r="AC32"/>
  <c r="EI32"/>
  <c r="EN32"/>
  <c r="EQ32"/>
  <c r="EG32"/>
  <c r="KN32"/>
  <c r="KR32"/>
  <c r="EM33"/>
  <c r="EL33"/>
  <c r="DG33"/>
  <c r="KQ33"/>
  <c r="NM33"/>
  <c r="NP33" s="1"/>
  <c r="AC34"/>
  <c r="EJ34"/>
  <c r="KO34"/>
  <c r="EM13"/>
  <c r="KO10"/>
  <c r="BH41"/>
  <c r="BL41"/>
  <c r="BP41"/>
  <c r="BT41"/>
  <c r="CC41"/>
  <c r="CH41"/>
  <c r="CL41"/>
  <c r="CP41"/>
  <c r="CT41"/>
  <c r="CX41"/>
  <c r="DB41"/>
  <c r="DF41"/>
  <c r="DK41"/>
  <c r="DO41"/>
  <c r="DX41"/>
  <c r="EB41"/>
  <c r="EF41"/>
  <c r="EU41"/>
  <c r="EY41"/>
  <c r="FC41"/>
  <c r="FG41"/>
  <c r="FK41"/>
  <c r="FO41"/>
  <c r="FS41"/>
  <c r="FW41"/>
  <c r="GA41"/>
  <c r="GE41"/>
  <c r="GI41"/>
  <c r="GM41"/>
  <c r="GQ41"/>
  <c r="GU41"/>
  <c r="GY41"/>
  <c r="HC41"/>
  <c r="HG41"/>
  <c r="HK41"/>
  <c r="HO41"/>
  <c r="HS41"/>
  <c r="HW41"/>
  <c r="IA41"/>
  <c r="IE41"/>
  <c r="II41"/>
  <c r="IM41"/>
  <c r="IQ41"/>
  <c r="IU41"/>
  <c r="IY41"/>
  <c r="JC41"/>
  <c r="JG41"/>
  <c r="JK41"/>
  <c r="JO41"/>
  <c r="JS41"/>
  <c r="JW41"/>
  <c r="KA41"/>
  <c r="KE41"/>
  <c r="KI41"/>
  <c r="EK12"/>
  <c r="KV12" s="1"/>
  <c r="EQ12"/>
  <c r="KP12"/>
  <c r="EK13"/>
  <c r="EQ13"/>
  <c r="KP13"/>
  <c r="CG14"/>
  <c r="EL14"/>
  <c r="KW14" s="1"/>
  <c r="EM14"/>
  <c r="KQ14"/>
  <c r="KM14"/>
  <c r="EI15"/>
  <c r="KT15" s="1"/>
  <c r="EN15"/>
  <c r="EG15"/>
  <c r="KN15"/>
  <c r="KR15"/>
  <c r="EK16"/>
  <c r="KV16" s="1"/>
  <c r="EQ16"/>
  <c r="KP16"/>
  <c r="KM16"/>
  <c r="EI17"/>
  <c r="KT17" s="1"/>
  <c r="EN17"/>
  <c r="EG17"/>
  <c r="KR17"/>
  <c r="NN17"/>
  <c r="NQ17" s="1"/>
  <c r="AC18"/>
  <c r="EJ18"/>
  <c r="KU18" s="1"/>
  <c r="KO18"/>
  <c r="CG19"/>
  <c r="EL19"/>
  <c r="KW19" s="1"/>
  <c r="DG19"/>
  <c r="KQ19"/>
  <c r="NM19"/>
  <c r="NP19" s="1"/>
  <c r="AC20"/>
  <c r="EI20"/>
  <c r="KT20" s="1"/>
  <c r="EN20"/>
  <c r="EG20"/>
  <c r="KN20"/>
  <c r="KR20"/>
  <c r="AC21"/>
  <c r="EI21"/>
  <c r="KT21" s="1"/>
  <c r="EN21"/>
  <c r="EG21"/>
  <c r="KR21"/>
  <c r="EK22"/>
  <c r="KV22" s="1"/>
  <c r="EQ22"/>
  <c r="KP22"/>
  <c r="KM22"/>
  <c r="CG23"/>
  <c r="EL23"/>
  <c r="DG23"/>
  <c r="KQ23"/>
  <c r="AC24"/>
  <c r="EI24"/>
  <c r="EN24"/>
  <c r="DG24"/>
  <c r="EG24"/>
  <c r="EM12"/>
  <c r="EO15"/>
  <c r="EM16"/>
  <c r="EN10"/>
  <c r="EG10"/>
  <c r="E41"/>
  <c r="V41"/>
  <c r="BJ41"/>
  <c r="BN41"/>
  <c r="BR41"/>
  <c r="BV41"/>
  <c r="CE41"/>
  <c r="CJ41"/>
  <c r="CN41"/>
  <c r="CR41"/>
  <c r="CV41"/>
  <c r="CZ41"/>
  <c r="DD41"/>
  <c r="DI41"/>
  <c r="DM41"/>
  <c r="DQ41"/>
  <c r="DZ41"/>
  <c r="ED41"/>
  <c r="ES41"/>
  <c r="EW41"/>
  <c r="FA41"/>
  <c r="FE41"/>
  <c r="FI41"/>
  <c r="FM41"/>
  <c r="FQ41"/>
  <c r="FU41"/>
  <c r="FY41"/>
  <c r="GC41"/>
  <c r="GG41"/>
  <c r="GK41"/>
  <c r="GO41"/>
  <c r="GS41"/>
  <c r="GW41"/>
  <c r="HA41"/>
  <c r="HE41"/>
  <c r="HI41"/>
  <c r="HM41"/>
  <c r="HQ41"/>
  <c r="HU41"/>
  <c r="HY41"/>
  <c r="IC41"/>
  <c r="IG41"/>
  <c r="IK41"/>
  <c r="IO41"/>
  <c r="IS41"/>
  <c r="IW41"/>
  <c r="JA41"/>
  <c r="JE41"/>
  <c r="JI41"/>
  <c r="JM41"/>
  <c r="JQ41"/>
  <c r="JU41"/>
  <c r="JY41"/>
  <c r="KC41"/>
  <c r="KG41"/>
  <c r="KK41"/>
  <c r="EI12"/>
  <c r="EN12"/>
  <c r="EG12"/>
  <c r="KN12"/>
  <c r="KR12"/>
  <c r="EI13"/>
  <c r="EN13"/>
  <c r="EG13"/>
  <c r="KN13"/>
  <c r="KR13"/>
  <c r="NN13"/>
  <c r="NQ13" s="1"/>
  <c r="AC14"/>
  <c r="EJ14"/>
  <c r="EO14"/>
  <c r="KO14"/>
  <c r="KT14" s="1"/>
  <c r="EK15"/>
  <c r="EQ15"/>
  <c r="KP15"/>
  <c r="KU15" s="1"/>
  <c r="EI16"/>
  <c r="EN16"/>
  <c r="EG16"/>
  <c r="KN16"/>
  <c r="KR16"/>
  <c r="KW16" s="1"/>
  <c r="EK17"/>
  <c r="EQ17"/>
  <c r="KP17"/>
  <c r="KU17" s="1"/>
  <c r="KM17"/>
  <c r="EM18"/>
  <c r="EL18"/>
  <c r="DG18"/>
  <c r="KQ18"/>
  <c r="KV18" s="1"/>
  <c r="NM18"/>
  <c r="NP18" s="1"/>
  <c r="EJ19"/>
  <c r="KO19"/>
  <c r="EK20"/>
  <c r="EQ20"/>
  <c r="KP20"/>
  <c r="KM20"/>
  <c r="EK21"/>
  <c r="EQ21"/>
  <c r="KP21"/>
  <c r="KU21" s="1"/>
  <c r="KM21"/>
  <c r="AC22"/>
  <c r="EI22"/>
  <c r="EN22"/>
  <c r="EG22"/>
  <c r="KN22"/>
  <c r="KR22"/>
  <c r="KW22" s="1"/>
  <c r="EJ23"/>
  <c r="KO23"/>
  <c r="KT23" s="1"/>
  <c r="EK24"/>
  <c r="EQ24"/>
  <c r="KP24"/>
  <c r="KU24" s="1"/>
  <c r="NL24"/>
  <c r="NO24" s="1"/>
  <c r="CG25"/>
  <c r="EL25"/>
  <c r="DG25"/>
  <c r="KQ25"/>
  <c r="KV25" s="1"/>
  <c r="CG26"/>
  <c r="EL26"/>
  <c r="DG26"/>
  <c r="KQ26"/>
  <c r="KW12"/>
  <c r="KW13"/>
  <c r="KU20"/>
  <c r="EJ12"/>
  <c r="EO12"/>
  <c r="KO12"/>
  <c r="EJ13"/>
  <c r="KU13" s="1"/>
  <c r="EO13"/>
  <c r="KO13"/>
  <c r="EK14"/>
  <c r="KV14" s="1"/>
  <c r="KP14"/>
  <c r="NL14"/>
  <c r="CG15"/>
  <c r="EL15"/>
  <c r="KW15" s="1"/>
  <c r="EM15"/>
  <c r="KQ15"/>
  <c r="KM15"/>
  <c r="EJ16"/>
  <c r="EO16"/>
  <c r="KO16"/>
  <c r="EL17"/>
  <c r="KW17" s="1"/>
  <c r="DG17"/>
  <c r="KQ17"/>
  <c r="EI18"/>
  <c r="KT18" s="1"/>
  <c r="EG18"/>
  <c r="KR18"/>
  <c r="EK19"/>
  <c r="KV19" s="1"/>
  <c r="KP19"/>
  <c r="KM19"/>
  <c r="CG20"/>
  <c r="EL20"/>
  <c r="KW20" s="1"/>
  <c r="DG20"/>
  <c r="KQ20"/>
  <c r="NM20"/>
  <c r="CG21"/>
  <c r="EL21"/>
  <c r="KW21" s="1"/>
  <c r="DG21"/>
  <c r="KQ21"/>
  <c r="EJ22"/>
  <c r="KU22" s="1"/>
  <c r="KO22"/>
  <c r="EK23"/>
  <c r="KV23" s="1"/>
  <c r="KP23"/>
  <c r="KM23"/>
  <c r="CG24"/>
  <c r="EL24"/>
  <c r="KQ24"/>
  <c r="NM24"/>
  <c r="NP24" s="1"/>
  <c r="AC25"/>
  <c r="EI25"/>
  <c r="EG25"/>
  <c r="KN25"/>
  <c r="KR25"/>
  <c r="AC26"/>
  <c r="EI26"/>
  <c r="EG26"/>
  <c r="KN26"/>
  <c r="KR26"/>
  <c r="EK27"/>
  <c r="KP27"/>
  <c r="KM27"/>
  <c r="EJ28"/>
  <c r="EO12" i="84"/>
  <c r="EN15"/>
  <c r="EM16"/>
  <c r="EO15" i="85"/>
  <c r="EN18"/>
  <c r="CN42"/>
  <c r="EO20"/>
  <c r="CV42"/>
  <c r="DD42"/>
  <c r="EN23"/>
  <c r="EN26"/>
  <c r="EN28"/>
  <c r="KV31"/>
  <c r="EN37"/>
  <c r="EL39"/>
  <c r="F42"/>
  <c r="EJ27" i="83"/>
  <c r="KO27"/>
  <c r="KT27" s="1"/>
  <c r="AC28"/>
  <c r="EI28"/>
  <c r="EN28"/>
  <c r="EG28"/>
  <c r="EH28" s="1"/>
  <c r="KR28"/>
  <c r="KW28" s="1"/>
  <c r="EK29"/>
  <c r="EQ29"/>
  <c r="KP29"/>
  <c r="KU29" s="1"/>
  <c r="KM29"/>
  <c r="EK30"/>
  <c r="EQ30"/>
  <c r="KP30"/>
  <c r="KU30" s="1"/>
  <c r="KM30"/>
  <c r="EJ31"/>
  <c r="KO31"/>
  <c r="KT31" s="1"/>
  <c r="EJ32"/>
  <c r="KO32"/>
  <c r="AC33"/>
  <c r="EI33"/>
  <c r="EN33"/>
  <c r="EG33"/>
  <c r="KR33"/>
  <c r="KW33" s="1"/>
  <c r="EK34"/>
  <c r="EQ34"/>
  <c r="KP34"/>
  <c r="KM34"/>
  <c r="EK35"/>
  <c r="EQ35"/>
  <c r="KP35"/>
  <c r="KU35" s="1"/>
  <c r="NL35"/>
  <c r="NO35" s="1"/>
  <c r="EM36"/>
  <c r="EL36"/>
  <c r="DG36"/>
  <c r="KQ36"/>
  <c r="KV36" s="1"/>
  <c r="EM37"/>
  <c r="EL37"/>
  <c r="DG37"/>
  <c r="KQ37"/>
  <c r="KV37" s="1"/>
  <c r="NM37"/>
  <c r="EJ38"/>
  <c r="KO38"/>
  <c r="AC39"/>
  <c r="EI39"/>
  <c r="EN39"/>
  <c r="EG39"/>
  <c r="KN39"/>
  <c r="KR39"/>
  <c r="KW39" s="1"/>
  <c r="DG10" i="84"/>
  <c r="BH41"/>
  <c r="BL41"/>
  <c r="BP41"/>
  <c r="BT41"/>
  <c r="CC41"/>
  <c r="CH41"/>
  <c r="CL41"/>
  <c r="CP41"/>
  <c r="CT41"/>
  <c r="CX41"/>
  <c r="DB41"/>
  <c r="DF41"/>
  <c r="DK41"/>
  <c r="DO41"/>
  <c r="DX41"/>
  <c r="EB41"/>
  <c r="EF41"/>
  <c r="EU41"/>
  <c r="EY41"/>
  <c r="FC41"/>
  <c r="FG41"/>
  <c r="FK41"/>
  <c r="FO41"/>
  <c r="FS41"/>
  <c r="FW41"/>
  <c r="GA41"/>
  <c r="GE41"/>
  <c r="GI41"/>
  <c r="GM41"/>
  <c r="GQ41"/>
  <c r="GU41"/>
  <c r="GY41"/>
  <c r="HC41"/>
  <c r="HG41"/>
  <c r="HK41"/>
  <c r="HO41"/>
  <c r="HS41"/>
  <c r="HW41"/>
  <c r="IA41"/>
  <c r="IE41"/>
  <c r="II41"/>
  <c r="IM41"/>
  <c r="IQ41"/>
  <c r="IU41"/>
  <c r="IY41"/>
  <c r="JC41"/>
  <c r="JG41"/>
  <c r="JK41"/>
  <c r="JO41"/>
  <c r="JS41"/>
  <c r="JW41"/>
  <c r="KA41"/>
  <c r="KE41"/>
  <c r="KI41"/>
  <c r="EK12"/>
  <c r="EQ12"/>
  <c r="KP12"/>
  <c r="KU12" s="1"/>
  <c r="KM12"/>
  <c r="EK13"/>
  <c r="EQ13"/>
  <c r="KP13"/>
  <c r="KU13" s="1"/>
  <c r="KM13"/>
  <c r="AC14"/>
  <c r="EJ14"/>
  <c r="EO14"/>
  <c r="KO14"/>
  <c r="KT14" s="1"/>
  <c r="EJ15"/>
  <c r="KO15"/>
  <c r="KT15" s="1"/>
  <c r="EI16"/>
  <c r="EN16"/>
  <c r="EG16"/>
  <c r="KN16"/>
  <c r="KR16"/>
  <c r="KW16" s="1"/>
  <c r="CG17"/>
  <c r="EL17"/>
  <c r="DG17"/>
  <c r="KQ17"/>
  <c r="KV17" s="1"/>
  <c r="EM18"/>
  <c r="EL18"/>
  <c r="DG18"/>
  <c r="KQ18"/>
  <c r="KV18" s="1"/>
  <c r="EJ19"/>
  <c r="KO19"/>
  <c r="KT19" s="1"/>
  <c r="EI20"/>
  <c r="EN20"/>
  <c r="EG20"/>
  <c r="EH20" s="1"/>
  <c r="KN20"/>
  <c r="KR20"/>
  <c r="KW20" s="1"/>
  <c r="AC21"/>
  <c r="EI21"/>
  <c r="EN21"/>
  <c r="EG21"/>
  <c r="KN21"/>
  <c r="KR21"/>
  <c r="KW21" s="1"/>
  <c r="CG22"/>
  <c r="EL22"/>
  <c r="DG22"/>
  <c r="KQ22"/>
  <c r="KV22" s="1"/>
  <c r="EM23"/>
  <c r="EL23"/>
  <c r="DG23"/>
  <c r="KQ23"/>
  <c r="KV23" s="1"/>
  <c r="EK24"/>
  <c r="EQ24"/>
  <c r="KP24"/>
  <c r="KU24" s="1"/>
  <c r="KM24"/>
  <c r="EK25"/>
  <c r="EQ25"/>
  <c r="KP25"/>
  <c r="KU25" s="1"/>
  <c r="KM25"/>
  <c r="AC26"/>
  <c r="EJ26"/>
  <c r="KO26"/>
  <c r="KT26" s="1"/>
  <c r="EJ27"/>
  <c r="KO27"/>
  <c r="KT27" s="1"/>
  <c r="EI28"/>
  <c r="EN28"/>
  <c r="EG28"/>
  <c r="EH28" s="1"/>
  <c r="KN28"/>
  <c r="KR28"/>
  <c r="KW28" s="1"/>
  <c r="AC29"/>
  <c r="EI29"/>
  <c r="EN29"/>
  <c r="EG29"/>
  <c r="KN29"/>
  <c r="KR29"/>
  <c r="KW29" s="1"/>
  <c r="CG30"/>
  <c r="EL30"/>
  <c r="DG30"/>
  <c r="KQ30"/>
  <c r="KV30" s="1"/>
  <c r="EM31"/>
  <c r="EL31"/>
  <c r="DG31"/>
  <c r="KQ31"/>
  <c r="KV31" s="1"/>
  <c r="EK32"/>
  <c r="EQ32"/>
  <c r="KP32"/>
  <c r="KU32" s="1"/>
  <c r="KM32"/>
  <c r="EK33"/>
  <c r="EQ33"/>
  <c r="KP33"/>
  <c r="KU33" s="1"/>
  <c r="KM33"/>
  <c r="AC34"/>
  <c r="EJ34"/>
  <c r="KO34"/>
  <c r="KT34" s="1"/>
  <c r="EJ35"/>
  <c r="KO35"/>
  <c r="KT35" s="1"/>
  <c r="EM36"/>
  <c r="EL36"/>
  <c r="DG36"/>
  <c r="KQ36"/>
  <c r="KV36" s="1"/>
  <c r="EK37"/>
  <c r="EQ37"/>
  <c r="KP37"/>
  <c r="KU37" s="1"/>
  <c r="KM37"/>
  <c r="EK38"/>
  <c r="EQ38"/>
  <c r="KP38"/>
  <c r="KU38" s="1"/>
  <c r="KM38"/>
  <c r="EJ39"/>
  <c r="KO39"/>
  <c r="KT39" s="1"/>
  <c r="DT43"/>
  <c r="EI12" i="85"/>
  <c r="EN12"/>
  <c r="EG12"/>
  <c r="KN12"/>
  <c r="KR12"/>
  <c r="KW12" s="1"/>
  <c r="CG13"/>
  <c r="EL13"/>
  <c r="DG13"/>
  <c r="KQ13"/>
  <c r="KV13" s="1"/>
  <c r="KM13"/>
  <c r="BL41"/>
  <c r="BP41"/>
  <c r="BT41"/>
  <c r="DX41"/>
  <c r="EF41"/>
  <c r="KQ14"/>
  <c r="KV14" s="1"/>
  <c r="EK15"/>
  <c r="KP15"/>
  <c r="KU15" s="1"/>
  <c r="EK16"/>
  <c r="KP16"/>
  <c r="KU16" s="1"/>
  <c r="KM16"/>
  <c r="AC17"/>
  <c r="EJ17"/>
  <c r="EO17"/>
  <c r="KO17"/>
  <c r="KT17" s="1"/>
  <c r="EJ18"/>
  <c r="KO18"/>
  <c r="KT18" s="1"/>
  <c r="EL19"/>
  <c r="KQ19"/>
  <c r="KV19" s="1"/>
  <c r="EK20"/>
  <c r="CF42"/>
  <c r="KP20"/>
  <c r="KU20" s="1"/>
  <c r="EK21"/>
  <c r="KP21"/>
  <c r="KU21" s="1"/>
  <c r="KM21"/>
  <c r="AC22"/>
  <c r="EJ22"/>
  <c r="EO22"/>
  <c r="KO22"/>
  <c r="KT22" s="1"/>
  <c r="EJ23"/>
  <c r="KO23"/>
  <c r="KT23" s="1"/>
  <c r="EI24"/>
  <c r="EL24"/>
  <c r="KW24" s="1"/>
  <c r="EG24"/>
  <c r="KL24"/>
  <c r="KZ24" s="1"/>
  <c r="AC25"/>
  <c r="EJ25"/>
  <c r="EI25"/>
  <c r="KT25" s="1"/>
  <c r="EO25"/>
  <c r="KO25"/>
  <c r="EJ26"/>
  <c r="EI27"/>
  <c r="EG27"/>
  <c r="EJ28"/>
  <c r="KQ28"/>
  <c r="EG29"/>
  <c r="AC30"/>
  <c r="EN30"/>
  <c r="KN30"/>
  <c r="KR30"/>
  <c r="KW30" s="1"/>
  <c r="DG31"/>
  <c r="KP31"/>
  <c r="AC32"/>
  <c r="EI32"/>
  <c r="KT32" s="1"/>
  <c r="EN32"/>
  <c r="EG32"/>
  <c r="KP32"/>
  <c r="KM32"/>
  <c r="CG33"/>
  <c r="EL33"/>
  <c r="DG33"/>
  <c r="EQ33"/>
  <c r="KQ33"/>
  <c r="KV33" s="1"/>
  <c r="KM33"/>
  <c r="EL34"/>
  <c r="EK35"/>
  <c r="KV35" s="1"/>
  <c r="KO35"/>
  <c r="I36"/>
  <c r="J36" s="1"/>
  <c r="EI36"/>
  <c r="EG36"/>
  <c r="EJ37"/>
  <c r="KU37" s="1"/>
  <c r="KQ37"/>
  <c r="EG38"/>
  <c r="AC39"/>
  <c r="EN39"/>
  <c r="KN39"/>
  <c r="KR39"/>
  <c r="KO28" i="83"/>
  <c r="CG29"/>
  <c r="EL29"/>
  <c r="DG29"/>
  <c r="KQ29"/>
  <c r="CG30"/>
  <c r="EL30"/>
  <c r="DG30"/>
  <c r="KQ30"/>
  <c r="NM30"/>
  <c r="NP30" s="1"/>
  <c r="EK31"/>
  <c r="KP31"/>
  <c r="KM31"/>
  <c r="EK32"/>
  <c r="KP32"/>
  <c r="NL32"/>
  <c r="EJ33"/>
  <c r="KO33"/>
  <c r="CG34"/>
  <c r="EL34"/>
  <c r="DG34"/>
  <c r="KQ34"/>
  <c r="CG35"/>
  <c r="EL35"/>
  <c r="DG35"/>
  <c r="KQ35"/>
  <c r="NM35"/>
  <c r="NP35" s="1"/>
  <c r="AC36"/>
  <c r="EI36"/>
  <c r="EG36"/>
  <c r="KN36"/>
  <c r="KR36"/>
  <c r="AC37"/>
  <c r="EI37"/>
  <c r="EG37"/>
  <c r="KN37"/>
  <c r="KR37"/>
  <c r="EK38"/>
  <c r="KP38"/>
  <c r="KM38"/>
  <c r="EJ39"/>
  <c r="KO39"/>
  <c r="P41" i="84"/>
  <c r="BI41"/>
  <c r="BM41"/>
  <c r="BQ41"/>
  <c r="BU41"/>
  <c r="CD41"/>
  <c r="CI41"/>
  <c r="CM41"/>
  <c r="CQ41"/>
  <c r="CU41"/>
  <c r="CY41"/>
  <c r="DC41"/>
  <c r="DH41"/>
  <c r="DL41"/>
  <c r="DP41"/>
  <c r="DY41"/>
  <c r="EC41"/>
  <c r="ER41"/>
  <c r="EV41"/>
  <c r="EZ41"/>
  <c r="FD41"/>
  <c r="FH41"/>
  <c r="FL41"/>
  <c r="FP41"/>
  <c r="FT41"/>
  <c r="FX41"/>
  <c r="GB41"/>
  <c r="GF41"/>
  <c r="GJ41"/>
  <c r="GN41"/>
  <c r="GR41"/>
  <c r="GV41"/>
  <c r="GZ41"/>
  <c r="HD41"/>
  <c r="HH41"/>
  <c r="HL41"/>
  <c r="HP41"/>
  <c r="HT41"/>
  <c r="HX41"/>
  <c r="IB41"/>
  <c r="IF41"/>
  <c r="IJ41"/>
  <c r="IN41"/>
  <c r="IR41"/>
  <c r="IV41"/>
  <c r="IZ41"/>
  <c r="JD41"/>
  <c r="JH41"/>
  <c r="JL41"/>
  <c r="JP41"/>
  <c r="JT41"/>
  <c r="JX41"/>
  <c r="KB41"/>
  <c r="KF41"/>
  <c r="KJ41"/>
  <c r="CG12"/>
  <c r="EL12"/>
  <c r="EM12"/>
  <c r="KQ12"/>
  <c r="CG13"/>
  <c r="EL13"/>
  <c r="KQ13"/>
  <c r="EK14"/>
  <c r="KP14"/>
  <c r="KM14"/>
  <c r="EK15"/>
  <c r="KP15"/>
  <c r="KM15"/>
  <c r="EJ16"/>
  <c r="KO16"/>
  <c r="EI17"/>
  <c r="EG17"/>
  <c r="KN17"/>
  <c r="KR17"/>
  <c r="AC18"/>
  <c r="EI18"/>
  <c r="EG18"/>
  <c r="KN18"/>
  <c r="KR18"/>
  <c r="EK19"/>
  <c r="KP19"/>
  <c r="KM19"/>
  <c r="EJ20"/>
  <c r="KO20"/>
  <c r="EJ21"/>
  <c r="KO21"/>
  <c r="EI22"/>
  <c r="EG22"/>
  <c r="KN22"/>
  <c r="KR22"/>
  <c r="AC23"/>
  <c r="EI23"/>
  <c r="EG23"/>
  <c r="KN23"/>
  <c r="KR23"/>
  <c r="CG24"/>
  <c r="EL24"/>
  <c r="DG24"/>
  <c r="KQ24"/>
  <c r="EL25"/>
  <c r="DG25"/>
  <c r="KQ25"/>
  <c r="EK26"/>
  <c r="KP26"/>
  <c r="KM26"/>
  <c r="EK27"/>
  <c r="KP27"/>
  <c r="KM27"/>
  <c r="EJ28"/>
  <c r="KO28"/>
  <c r="EJ29"/>
  <c r="KO29"/>
  <c r="EI30"/>
  <c r="EG30"/>
  <c r="KN30"/>
  <c r="KR30"/>
  <c r="AC31"/>
  <c r="EI31"/>
  <c r="EG31"/>
  <c r="KN31"/>
  <c r="KR31"/>
  <c r="CG32"/>
  <c r="EL32"/>
  <c r="DG32"/>
  <c r="KQ32"/>
  <c r="EL33"/>
  <c r="DG33"/>
  <c r="KQ33"/>
  <c r="EK34"/>
  <c r="KP34"/>
  <c r="KM34"/>
  <c r="EK35"/>
  <c r="KP35"/>
  <c r="KM35"/>
  <c r="AC36"/>
  <c r="EI36"/>
  <c r="EG36"/>
  <c r="KN36"/>
  <c r="KR36"/>
  <c r="CG37"/>
  <c r="EL37"/>
  <c r="DG37"/>
  <c r="KQ37"/>
  <c r="EL38"/>
  <c r="DG38"/>
  <c r="KQ38"/>
  <c r="EK39"/>
  <c r="KP39"/>
  <c r="KM39"/>
  <c r="EJ12" i="85"/>
  <c r="KO12"/>
  <c r="EI13"/>
  <c r="KT13" s="1"/>
  <c r="EG13"/>
  <c r="KN13"/>
  <c r="KR13"/>
  <c r="AC14"/>
  <c r="EI14"/>
  <c r="EN14"/>
  <c r="EG14"/>
  <c r="KN14"/>
  <c r="EV41"/>
  <c r="FD41"/>
  <c r="FL41"/>
  <c r="FT41"/>
  <c r="GB41"/>
  <c r="GJ41"/>
  <c r="GR41"/>
  <c r="GZ41"/>
  <c r="HH41"/>
  <c r="HP41"/>
  <c r="HX41"/>
  <c r="IF41"/>
  <c r="IN41"/>
  <c r="IV41"/>
  <c r="JD41"/>
  <c r="JL41"/>
  <c r="JT41"/>
  <c r="KB41"/>
  <c r="KJ41"/>
  <c r="CG15"/>
  <c r="EH15" s="1"/>
  <c r="KY15" s="1"/>
  <c r="EL15"/>
  <c r="DG15"/>
  <c r="KQ15"/>
  <c r="KM15"/>
  <c r="EL16"/>
  <c r="KQ16"/>
  <c r="EK17"/>
  <c r="KP17"/>
  <c r="EK18"/>
  <c r="KP18"/>
  <c r="KM18"/>
  <c r="AC19"/>
  <c r="EI19"/>
  <c r="EN19"/>
  <c r="EG19"/>
  <c r="KN19"/>
  <c r="KN42" s="1"/>
  <c r="KR19"/>
  <c r="CG20"/>
  <c r="EL20"/>
  <c r="DG20"/>
  <c r="KQ20"/>
  <c r="KM20"/>
  <c r="EL21"/>
  <c r="KQ21"/>
  <c r="KV21" s="1"/>
  <c r="EK22"/>
  <c r="KP22"/>
  <c r="EK23"/>
  <c r="KP23"/>
  <c r="KU23" s="1"/>
  <c r="KM23"/>
  <c r="AC24"/>
  <c r="EJ24"/>
  <c r="KO24"/>
  <c r="EK25"/>
  <c r="KP26"/>
  <c r="KM26"/>
  <c r="AC27"/>
  <c r="KN27"/>
  <c r="KR27"/>
  <c r="EK28"/>
  <c r="KV28" s="1"/>
  <c r="KL28"/>
  <c r="KZ28" s="1"/>
  <c r="EJ29"/>
  <c r="EI29"/>
  <c r="EO29"/>
  <c r="KO29"/>
  <c r="EJ30"/>
  <c r="EI31"/>
  <c r="KT31" s="1"/>
  <c r="EG31"/>
  <c r="EJ32"/>
  <c r="KU32" s="1"/>
  <c r="KQ32"/>
  <c r="EG33"/>
  <c r="AC34"/>
  <c r="EN34"/>
  <c r="KN34"/>
  <c r="KR34"/>
  <c r="DG35"/>
  <c r="KP35"/>
  <c r="KN36"/>
  <c r="KR36"/>
  <c r="EK37"/>
  <c r="KV37" s="1"/>
  <c r="KL37"/>
  <c r="KZ37" s="1"/>
  <c r="AC38"/>
  <c r="EJ38"/>
  <c r="EI38"/>
  <c r="KT38" s="1"/>
  <c r="EO38"/>
  <c r="KO38"/>
  <c r="EJ39"/>
  <c r="KU39" s="1"/>
  <c r="H40"/>
  <c r="KN24" i="83"/>
  <c r="KR24"/>
  <c r="EJ25"/>
  <c r="KO25"/>
  <c r="EJ26"/>
  <c r="KU26" s="1"/>
  <c r="KO26"/>
  <c r="CG27"/>
  <c r="EL27"/>
  <c r="KW27" s="1"/>
  <c r="DG27"/>
  <c r="KQ27"/>
  <c r="EK28"/>
  <c r="KV28" s="1"/>
  <c r="EQ28"/>
  <c r="KP28"/>
  <c r="KM28"/>
  <c r="AC29"/>
  <c r="EI29"/>
  <c r="KT29" s="1"/>
  <c r="EN29"/>
  <c r="EG29"/>
  <c r="KN29"/>
  <c r="KR29"/>
  <c r="AC30"/>
  <c r="EI30"/>
  <c r="KT30" s="1"/>
  <c r="EN30"/>
  <c r="EG30"/>
  <c r="KR30"/>
  <c r="CG31"/>
  <c r="EL31"/>
  <c r="DG31"/>
  <c r="KQ31"/>
  <c r="CG32"/>
  <c r="EL32"/>
  <c r="KW32" s="1"/>
  <c r="DG32"/>
  <c r="KQ32"/>
  <c r="NM32"/>
  <c r="NP32" s="1"/>
  <c r="EK33"/>
  <c r="KV33" s="1"/>
  <c r="EQ33"/>
  <c r="KP33"/>
  <c r="NL33"/>
  <c r="NO33" s="1"/>
  <c r="EI34"/>
  <c r="KT34" s="1"/>
  <c r="EN34"/>
  <c r="EG34"/>
  <c r="KN34"/>
  <c r="KR34"/>
  <c r="EI35"/>
  <c r="KT35" s="1"/>
  <c r="EN35"/>
  <c r="EG35"/>
  <c r="KN35"/>
  <c r="KR35"/>
  <c r="EJ36"/>
  <c r="KU36" s="1"/>
  <c r="KO36"/>
  <c r="EJ37"/>
  <c r="KU37" s="1"/>
  <c r="KO37"/>
  <c r="EM38"/>
  <c r="EL38"/>
  <c r="KW38" s="1"/>
  <c r="DG38"/>
  <c r="KQ38"/>
  <c r="EK39"/>
  <c r="KV39" s="1"/>
  <c r="EQ39"/>
  <c r="KP39"/>
  <c r="KM39"/>
  <c r="V41" i="84"/>
  <c r="BJ41"/>
  <c r="BN41"/>
  <c r="BR41"/>
  <c r="BV41"/>
  <c r="CE41"/>
  <c r="CJ41"/>
  <c r="CN41"/>
  <c r="CR41"/>
  <c r="CV41"/>
  <c r="CZ41"/>
  <c r="DD41"/>
  <c r="DI41"/>
  <c r="DM41"/>
  <c r="DQ41"/>
  <c r="DZ41"/>
  <c r="ED41"/>
  <c r="ES41"/>
  <c r="EW41"/>
  <c r="FA41"/>
  <c r="FE41"/>
  <c r="FI41"/>
  <c r="FM41"/>
  <c r="FQ41"/>
  <c r="FU41"/>
  <c r="FY41"/>
  <c r="GC41"/>
  <c r="GG41"/>
  <c r="GK41"/>
  <c r="GO41"/>
  <c r="GS41"/>
  <c r="GW41"/>
  <c r="HA41"/>
  <c r="HE41"/>
  <c r="HI41"/>
  <c r="HM41"/>
  <c r="HQ41"/>
  <c r="HU41"/>
  <c r="HY41"/>
  <c r="IC41"/>
  <c r="IG41"/>
  <c r="IK41"/>
  <c r="IO41"/>
  <c r="IS41"/>
  <c r="IW41"/>
  <c r="JA41"/>
  <c r="JE41"/>
  <c r="JI41"/>
  <c r="JM41"/>
  <c r="JQ41"/>
  <c r="JU41"/>
  <c r="JY41"/>
  <c r="KC41"/>
  <c r="KG41"/>
  <c r="KK41"/>
  <c r="EI12"/>
  <c r="KT12" s="1"/>
  <c r="EN12"/>
  <c r="EG12"/>
  <c r="KN12"/>
  <c r="KR12"/>
  <c r="AC13"/>
  <c r="EI13"/>
  <c r="KT13" s="1"/>
  <c r="EN13"/>
  <c r="EG13"/>
  <c r="KN13"/>
  <c r="KR13"/>
  <c r="CG14"/>
  <c r="EL14"/>
  <c r="KW14" s="1"/>
  <c r="EM14"/>
  <c r="KQ14"/>
  <c r="CG15"/>
  <c r="EL15"/>
  <c r="KW15" s="1"/>
  <c r="KQ15"/>
  <c r="EK16"/>
  <c r="KV16" s="1"/>
  <c r="EQ16"/>
  <c r="EP16"/>
  <c r="KP16"/>
  <c r="KM16"/>
  <c r="AC17"/>
  <c r="EJ17"/>
  <c r="KO17"/>
  <c r="EJ18"/>
  <c r="KO18"/>
  <c r="EM19"/>
  <c r="EL19"/>
  <c r="DG19"/>
  <c r="KQ19"/>
  <c r="EK20"/>
  <c r="EQ20"/>
  <c r="KP20"/>
  <c r="KM20"/>
  <c r="EK21"/>
  <c r="EQ21"/>
  <c r="KP21"/>
  <c r="KM21"/>
  <c r="AC22"/>
  <c r="EJ22"/>
  <c r="KU22" s="1"/>
  <c r="KO22"/>
  <c r="EJ23"/>
  <c r="KO23"/>
  <c r="EI24"/>
  <c r="KT24" s="1"/>
  <c r="EN24"/>
  <c r="EG24"/>
  <c r="KN24"/>
  <c r="KR24"/>
  <c r="AC25"/>
  <c r="EI25"/>
  <c r="EN25"/>
  <c r="EG25"/>
  <c r="KN25"/>
  <c r="KR25"/>
  <c r="CG26"/>
  <c r="EL26"/>
  <c r="DG26"/>
  <c r="KQ26"/>
  <c r="EM27"/>
  <c r="EL27"/>
  <c r="KW27" s="1"/>
  <c r="DG27"/>
  <c r="KQ27"/>
  <c r="EK28"/>
  <c r="KV28" s="1"/>
  <c r="EQ28"/>
  <c r="KP28"/>
  <c r="KM28"/>
  <c r="EK29"/>
  <c r="EQ29"/>
  <c r="KP29"/>
  <c r="KM29"/>
  <c r="AC30"/>
  <c r="EJ30"/>
  <c r="KU30" s="1"/>
  <c r="KO30"/>
  <c r="EJ31"/>
  <c r="KU31" s="1"/>
  <c r="KO31"/>
  <c r="EI32"/>
  <c r="KT32" s="1"/>
  <c r="EN32"/>
  <c r="EG32"/>
  <c r="KN32"/>
  <c r="KR32"/>
  <c r="AC33"/>
  <c r="EI33"/>
  <c r="KT33" s="1"/>
  <c r="EN33"/>
  <c r="EG33"/>
  <c r="KN33"/>
  <c r="KR33"/>
  <c r="CG34"/>
  <c r="EL34"/>
  <c r="KW34" s="1"/>
  <c r="DG34"/>
  <c r="KQ34"/>
  <c r="EM35"/>
  <c r="EL35"/>
  <c r="KW35" s="1"/>
  <c r="DG35"/>
  <c r="KQ35"/>
  <c r="EJ36"/>
  <c r="KU36" s="1"/>
  <c r="KO36"/>
  <c r="EI37"/>
  <c r="KT37" s="1"/>
  <c r="EN37"/>
  <c r="EG37"/>
  <c r="KN37"/>
  <c r="KR37"/>
  <c r="AC38"/>
  <c r="EI38"/>
  <c r="KT38" s="1"/>
  <c r="EN38"/>
  <c r="EG38"/>
  <c r="KN38"/>
  <c r="KR38"/>
  <c r="CG39"/>
  <c r="EL39"/>
  <c r="KW39" s="1"/>
  <c r="DG39"/>
  <c r="KQ39"/>
  <c r="DR43"/>
  <c r="AB41" i="85"/>
  <c r="BK41"/>
  <c r="BO41"/>
  <c r="BS41"/>
  <c r="CB41"/>
  <c r="CF41"/>
  <c r="DW41"/>
  <c r="EA41"/>
  <c r="EE41"/>
  <c r="EK12"/>
  <c r="EQ12"/>
  <c r="KP12"/>
  <c r="KM12"/>
  <c r="AC13"/>
  <c r="EJ13"/>
  <c r="EO13"/>
  <c r="KO13"/>
  <c r="EJ14"/>
  <c r="KO14"/>
  <c r="EI15"/>
  <c r="KT15" s="1"/>
  <c r="EN15"/>
  <c r="EG15"/>
  <c r="KN15"/>
  <c r="KR15"/>
  <c r="AC16"/>
  <c r="EI16"/>
  <c r="EN16"/>
  <c r="EG16"/>
  <c r="KN16"/>
  <c r="KR16"/>
  <c r="CG17"/>
  <c r="EL17"/>
  <c r="KW17" s="1"/>
  <c r="DG17"/>
  <c r="KQ17"/>
  <c r="KM17"/>
  <c r="EM18"/>
  <c r="EL18"/>
  <c r="KQ18"/>
  <c r="EJ19"/>
  <c r="KO19"/>
  <c r="EI20"/>
  <c r="EN20"/>
  <c r="EG20"/>
  <c r="DL42"/>
  <c r="KN20"/>
  <c r="KR20"/>
  <c r="AC21"/>
  <c r="EI21"/>
  <c r="EN21"/>
  <c r="EG21"/>
  <c r="KN21"/>
  <c r="KR21"/>
  <c r="CG22"/>
  <c r="EL22"/>
  <c r="DG22"/>
  <c r="KQ22"/>
  <c r="KM22"/>
  <c r="EM23"/>
  <c r="EL23"/>
  <c r="KQ23"/>
  <c r="EK24"/>
  <c r="KV24" s="1"/>
  <c r="EQ24"/>
  <c r="EP24"/>
  <c r="EP42" s="1"/>
  <c r="KP24"/>
  <c r="KM24"/>
  <c r="KN24"/>
  <c r="CG25"/>
  <c r="EL25"/>
  <c r="KW25" s="1"/>
  <c r="DG25"/>
  <c r="EQ25"/>
  <c r="KQ25"/>
  <c r="KM25"/>
  <c r="EM26"/>
  <c r="EL26"/>
  <c r="EK27"/>
  <c r="KV27" s="1"/>
  <c r="EQ27"/>
  <c r="KO27"/>
  <c r="EM28"/>
  <c r="KO28"/>
  <c r="KT28" s="1"/>
  <c r="EK29"/>
  <c r="KV29" s="1"/>
  <c r="KP30"/>
  <c r="KM30"/>
  <c r="AC31"/>
  <c r="KN31"/>
  <c r="KR31"/>
  <c r="EK32"/>
  <c r="KV32" s="1"/>
  <c r="EQ32"/>
  <c r="KL32"/>
  <c r="KZ32" s="1"/>
  <c r="AC33"/>
  <c r="EJ33"/>
  <c r="EI33"/>
  <c r="KT33" s="1"/>
  <c r="EO33"/>
  <c r="KO33"/>
  <c r="EJ34"/>
  <c r="EI35"/>
  <c r="EN35"/>
  <c r="EG35"/>
  <c r="EK36"/>
  <c r="KV36" s="1"/>
  <c r="EQ36"/>
  <c r="KO36"/>
  <c r="EM37"/>
  <c r="KO37"/>
  <c r="KT37" s="1"/>
  <c r="EK38"/>
  <c r="P42"/>
  <c r="P40"/>
  <c r="AC10"/>
  <c r="AB42"/>
  <c r="AB40"/>
  <c r="KW10"/>
  <c r="KW11"/>
  <c r="CH41"/>
  <c r="DG11"/>
  <c r="CH40"/>
  <c r="CL41"/>
  <c r="CL40"/>
  <c r="CP41"/>
  <c r="CP40"/>
  <c r="CT41"/>
  <c r="CT40"/>
  <c r="CX41"/>
  <c r="CX40"/>
  <c r="DB41"/>
  <c r="DB40"/>
  <c r="DF41"/>
  <c r="DF40"/>
  <c r="EU41"/>
  <c r="KQ11"/>
  <c r="J10"/>
  <c r="BH42"/>
  <c r="EM10"/>
  <c r="BH40"/>
  <c r="BJ40"/>
  <c r="BJ42"/>
  <c r="BL42"/>
  <c r="BL40"/>
  <c r="BN42"/>
  <c r="BN40"/>
  <c r="BP42"/>
  <c r="BP40"/>
  <c r="BR40"/>
  <c r="EO10"/>
  <c r="BR42"/>
  <c r="BT42"/>
  <c r="BT40"/>
  <c r="BV42"/>
  <c r="BV40"/>
  <c r="CC42"/>
  <c r="CC40"/>
  <c r="CE42"/>
  <c r="CE40"/>
  <c r="CI42"/>
  <c r="CI40"/>
  <c r="CK42"/>
  <c r="CK40"/>
  <c r="CM42"/>
  <c r="CM40"/>
  <c r="CO42"/>
  <c r="CO40"/>
  <c r="CQ42"/>
  <c r="CQ40"/>
  <c r="CS42"/>
  <c r="CS40"/>
  <c r="CU42"/>
  <c r="CU40"/>
  <c r="CW42"/>
  <c r="CW40"/>
  <c r="CY42"/>
  <c r="CY40"/>
  <c r="DA42"/>
  <c r="DA40"/>
  <c r="DC42"/>
  <c r="DC40"/>
  <c r="DE42"/>
  <c r="DE40"/>
  <c r="DI42"/>
  <c r="DI40"/>
  <c r="DK42"/>
  <c r="DK40"/>
  <c r="DM42"/>
  <c r="DM40"/>
  <c r="DO42"/>
  <c r="DO40"/>
  <c r="DQ42"/>
  <c r="DQ40"/>
  <c r="DX42"/>
  <c r="DX40"/>
  <c r="DZ42"/>
  <c r="DZ40"/>
  <c r="EB40"/>
  <c r="EB42"/>
  <c r="ED42"/>
  <c r="ED40"/>
  <c r="EF42"/>
  <c r="EF40"/>
  <c r="ER40"/>
  <c r="ER42"/>
  <c r="ET42"/>
  <c r="ET40"/>
  <c r="EV42"/>
  <c r="EV40"/>
  <c r="EX42"/>
  <c r="EX40"/>
  <c r="EZ40"/>
  <c r="EZ42"/>
  <c r="FB42"/>
  <c r="FB40"/>
  <c r="FD42"/>
  <c r="FD40"/>
  <c r="FF42"/>
  <c r="FF40"/>
  <c r="FH40"/>
  <c r="FH42"/>
  <c r="FJ42"/>
  <c r="FJ40"/>
  <c r="FL42"/>
  <c r="FL40"/>
  <c r="FN42"/>
  <c r="FN40"/>
  <c r="FP40"/>
  <c r="FP42"/>
  <c r="FR42"/>
  <c r="FR40"/>
  <c r="FT42"/>
  <c r="FT40"/>
  <c r="FV42"/>
  <c r="KM10"/>
  <c r="FV40"/>
  <c r="FX40"/>
  <c r="FX42"/>
  <c r="FZ42"/>
  <c r="FZ40"/>
  <c r="GB42"/>
  <c r="GB40"/>
  <c r="GD42"/>
  <c r="GD40"/>
  <c r="GF40"/>
  <c r="GF42"/>
  <c r="GH42"/>
  <c r="GH40"/>
  <c r="GJ42"/>
  <c r="GJ40"/>
  <c r="GL42"/>
  <c r="GL40"/>
  <c r="GN40"/>
  <c r="GN42"/>
  <c r="GP42"/>
  <c r="GP40"/>
  <c r="GR42"/>
  <c r="GR40"/>
  <c r="GT42"/>
  <c r="GT40"/>
  <c r="GV40"/>
  <c r="GV42"/>
  <c r="GX42"/>
  <c r="GX40"/>
  <c r="GZ42"/>
  <c r="GZ40"/>
  <c r="HB42"/>
  <c r="HB40"/>
  <c r="HD40"/>
  <c r="HD42"/>
  <c r="HF42"/>
  <c r="HF40"/>
  <c r="HH42"/>
  <c r="HH40"/>
  <c r="HJ42"/>
  <c r="HJ40"/>
  <c r="HL40"/>
  <c r="HL42"/>
  <c r="HN42"/>
  <c r="HN40"/>
  <c r="HP42"/>
  <c r="HP40"/>
  <c r="HR42"/>
  <c r="HR40"/>
  <c r="HT40"/>
  <c r="HT42"/>
  <c r="HV42"/>
  <c r="HV40"/>
  <c r="HX42"/>
  <c r="HX40"/>
  <c r="HZ42"/>
  <c r="HZ40"/>
  <c r="IB40"/>
  <c r="IB42"/>
  <c r="ID42"/>
  <c r="ID40"/>
  <c r="IF42"/>
  <c r="IF40"/>
  <c r="IH42"/>
  <c r="IH40"/>
  <c r="IJ40"/>
  <c r="IJ42"/>
  <c r="IL42"/>
  <c r="IL40"/>
  <c r="IN42"/>
  <c r="IN40"/>
  <c r="IP42"/>
  <c r="IP40"/>
  <c r="IR40"/>
  <c r="IR42"/>
  <c r="IT42"/>
  <c r="IT40"/>
  <c r="IV42"/>
  <c r="IV40"/>
  <c r="IX42"/>
  <c r="IX40"/>
  <c r="IZ40"/>
  <c r="IZ42"/>
  <c r="JB42"/>
  <c r="JB40"/>
  <c r="JD42"/>
  <c r="JD40"/>
  <c r="JF42"/>
  <c r="JF40"/>
  <c r="JH40"/>
  <c r="JH42"/>
  <c r="JJ42"/>
  <c r="JJ40"/>
  <c r="JL42"/>
  <c r="JL40"/>
  <c r="JN42"/>
  <c r="JN40"/>
  <c r="JP40"/>
  <c r="JP42"/>
  <c r="JR42"/>
  <c r="JR40"/>
  <c r="JT42"/>
  <c r="JT40"/>
  <c r="JV42"/>
  <c r="JV40"/>
  <c r="JX40"/>
  <c r="JX42"/>
  <c r="JZ42"/>
  <c r="JZ40"/>
  <c r="KB42"/>
  <c r="KB40"/>
  <c r="KD42"/>
  <c r="KD40"/>
  <c r="KF40"/>
  <c r="KF42"/>
  <c r="KH42"/>
  <c r="KH40"/>
  <c r="KJ42"/>
  <c r="KJ40"/>
  <c r="J41"/>
  <c r="BM41"/>
  <c r="EN11"/>
  <c r="CD41"/>
  <c r="CD40"/>
  <c r="DJ41"/>
  <c r="DJ40"/>
  <c r="DN41"/>
  <c r="DN40"/>
  <c r="DD43"/>
  <c r="EI11"/>
  <c r="EM11"/>
  <c r="EQ11"/>
  <c r="KO11"/>
  <c r="KW38"/>
  <c r="CG10"/>
  <c r="DG10"/>
  <c r="EJ10"/>
  <c r="EN10"/>
  <c r="KL10"/>
  <c r="KP10"/>
  <c r="AC11"/>
  <c r="EG11"/>
  <c r="EK11"/>
  <c r="EO11"/>
  <c r="KR11"/>
  <c r="KM11"/>
  <c r="KM41" s="1"/>
  <c r="KT12"/>
  <c r="KV12"/>
  <c r="EH13"/>
  <c r="KU13"/>
  <c r="KW13"/>
  <c r="KU14"/>
  <c r="KV15"/>
  <c r="KT16"/>
  <c r="KV16"/>
  <c r="EH17"/>
  <c r="KU17"/>
  <c r="KU18"/>
  <c r="KW18"/>
  <c r="KU19"/>
  <c r="KW19"/>
  <c r="KT20"/>
  <c r="KV20"/>
  <c r="KT21"/>
  <c r="EH22"/>
  <c r="KU22"/>
  <c r="KW22"/>
  <c r="KW23"/>
  <c r="KU26"/>
  <c r="KW26"/>
  <c r="KU28"/>
  <c r="KU34"/>
  <c r="KW34"/>
  <c r="KV38"/>
  <c r="G42"/>
  <c r="G40"/>
  <c r="E42"/>
  <c r="E40"/>
  <c r="BI42"/>
  <c r="BI40"/>
  <c r="BK42"/>
  <c r="BK40"/>
  <c r="BM42"/>
  <c r="BM40"/>
  <c r="BO42"/>
  <c r="BO40"/>
  <c r="BQ42"/>
  <c r="BQ40"/>
  <c r="BS42"/>
  <c r="BS40"/>
  <c r="BU42"/>
  <c r="BU40"/>
  <c r="DW42"/>
  <c r="DW40"/>
  <c r="DY42"/>
  <c r="DY40"/>
  <c r="EA42"/>
  <c r="EA40"/>
  <c r="EC42"/>
  <c r="EC40"/>
  <c r="EE42"/>
  <c r="EE40"/>
  <c r="ES42"/>
  <c r="ES40"/>
  <c r="EU42"/>
  <c r="EU40"/>
  <c r="EW42"/>
  <c r="EW40"/>
  <c r="EY42"/>
  <c r="EY40"/>
  <c r="FA42"/>
  <c r="FA40"/>
  <c r="FC42"/>
  <c r="FC40"/>
  <c r="FE42"/>
  <c r="FE40"/>
  <c r="FG42"/>
  <c r="FG40"/>
  <c r="FI42"/>
  <c r="FI40"/>
  <c r="FK42"/>
  <c r="FK40"/>
  <c r="FM42"/>
  <c r="FM40"/>
  <c r="FO42"/>
  <c r="FO40"/>
  <c r="FQ42"/>
  <c r="FQ40"/>
  <c r="FS42"/>
  <c r="FS40"/>
  <c r="FU42"/>
  <c r="FU40"/>
  <c r="FW42"/>
  <c r="FW40"/>
  <c r="FY42"/>
  <c r="FY40"/>
  <c r="GA42"/>
  <c r="GA40"/>
  <c r="GC42"/>
  <c r="GC40"/>
  <c r="GE42"/>
  <c r="GE40"/>
  <c r="GG42"/>
  <c r="GG40"/>
  <c r="GI42"/>
  <c r="GI40"/>
  <c r="GK42"/>
  <c r="GK40"/>
  <c r="GM42"/>
  <c r="GM40"/>
  <c r="GO42"/>
  <c r="GO40"/>
  <c r="GQ42"/>
  <c r="GQ40"/>
  <c r="GS42"/>
  <c r="GS40"/>
  <c r="GU42"/>
  <c r="GU40"/>
  <c r="GW42"/>
  <c r="GW40"/>
  <c r="GY42"/>
  <c r="GY40"/>
  <c r="HA42"/>
  <c r="HA40"/>
  <c r="HC42"/>
  <c r="HC40"/>
  <c r="HE42"/>
  <c r="HE40"/>
  <c r="HG42"/>
  <c r="HG40"/>
  <c r="HI42"/>
  <c r="HI40"/>
  <c r="HK42"/>
  <c r="HK40"/>
  <c r="HM42"/>
  <c r="HM40"/>
  <c r="HO42"/>
  <c r="HO40"/>
  <c r="HQ42"/>
  <c r="HQ40"/>
  <c r="HS42"/>
  <c r="HS40"/>
  <c r="HU42"/>
  <c r="HU40"/>
  <c r="HW42"/>
  <c r="HW40"/>
  <c r="HY42"/>
  <c r="HY40"/>
  <c r="IA42"/>
  <c r="IA40"/>
  <c r="IC42"/>
  <c r="IC40"/>
  <c r="IE42"/>
  <c r="IE40"/>
  <c r="IG42"/>
  <c r="IG40"/>
  <c r="II42"/>
  <c r="II40"/>
  <c r="IK42"/>
  <c r="IK40"/>
  <c r="IM42"/>
  <c r="IM40"/>
  <c r="IO42"/>
  <c r="IO40"/>
  <c r="IQ42"/>
  <c r="IQ40"/>
  <c r="IS42"/>
  <c r="IS40"/>
  <c r="IU42"/>
  <c r="IU40"/>
  <c r="IW42"/>
  <c r="IW40"/>
  <c r="IY42"/>
  <c r="IY40"/>
  <c r="JA42"/>
  <c r="JA40"/>
  <c r="JC42"/>
  <c r="JC40"/>
  <c r="JE42"/>
  <c r="JE40"/>
  <c r="JG42"/>
  <c r="JG40"/>
  <c r="JI42"/>
  <c r="JI40"/>
  <c r="JK42"/>
  <c r="JK40"/>
  <c r="JM42"/>
  <c r="JM40"/>
  <c r="JO42"/>
  <c r="JO40"/>
  <c r="JQ42"/>
  <c r="JQ40"/>
  <c r="JS42"/>
  <c r="JS40"/>
  <c r="JU42"/>
  <c r="JU40"/>
  <c r="JW42"/>
  <c r="JW40"/>
  <c r="JY42"/>
  <c r="JY40"/>
  <c r="KA42"/>
  <c r="KA40"/>
  <c r="KC42"/>
  <c r="KC40"/>
  <c r="KE42"/>
  <c r="KE40"/>
  <c r="KG42"/>
  <c r="KG40"/>
  <c r="KI42"/>
  <c r="KI40"/>
  <c r="KK42"/>
  <c r="KK40"/>
  <c r="CG12"/>
  <c r="DG12"/>
  <c r="KL12"/>
  <c r="KZ12" s="1"/>
  <c r="EM13"/>
  <c r="CG14"/>
  <c r="DG14"/>
  <c r="EL14"/>
  <c r="KL14"/>
  <c r="KZ14" s="1"/>
  <c r="KR14"/>
  <c r="EM15"/>
  <c r="CG16"/>
  <c r="EH16" s="1"/>
  <c r="DG16"/>
  <c r="KL16"/>
  <c r="KZ16" s="1"/>
  <c r="EM17"/>
  <c r="CG18"/>
  <c r="EH18" s="1"/>
  <c r="DG18"/>
  <c r="KL18"/>
  <c r="KZ18" s="1"/>
  <c r="I19"/>
  <c r="J19" s="1"/>
  <c r="CG19"/>
  <c r="EH19" s="1"/>
  <c r="DG19"/>
  <c r="KL19"/>
  <c r="KZ19" s="1"/>
  <c r="EM20"/>
  <c r="CG21"/>
  <c r="EH21" s="1"/>
  <c r="DG21"/>
  <c r="KL21"/>
  <c r="KZ21" s="1"/>
  <c r="EM22"/>
  <c r="CG23"/>
  <c r="EH23" s="1"/>
  <c r="DG23"/>
  <c r="KL23"/>
  <c r="KZ23" s="1"/>
  <c r="EH25"/>
  <c r="EM25"/>
  <c r="CG26"/>
  <c r="DG26"/>
  <c r="KL26"/>
  <c r="KZ26" s="1"/>
  <c r="EH29"/>
  <c r="EM29"/>
  <c r="CG30"/>
  <c r="DG30"/>
  <c r="KL30"/>
  <c r="KZ30" s="1"/>
  <c r="EH33"/>
  <c r="EM33"/>
  <c r="CG34"/>
  <c r="DG34"/>
  <c r="KL34"/>
  <c r="KZ34" s="1"/>
  <c r="EH38"/>
  <c r="EM38"/>
  <c r="CG39"/>
  <c r="DG39"/>
  <c r="KL39"/>
  <c r="KZ39" s="1"/>
  <c r="BH41"/>
  <c r="CD42"/>
  <c r="CH42"/>
  <c r="CL42"/>
  <c r="CP42"/>
  <c r="CT42"/>
  <c r="CX42"/>
  <c r="DB42"/>
  <c r="DF42"/>
  <c r="DJ42"/>
  <c r="DN42"/>
  <c r="EG10"/>
  <c r="EI10"/>
  <c r="EK10"/>
  <c r="EQ10"/>
  <c r="KO10"/>
  <c r="KQ10"/>
  <c r="I41"/>
  <c r="CC41"/>
  <c r="CE41"/>
  <c r="CI41"/>
  <c r="CK41"/>
  <c r="CM41"/>
  <c r="CO41"/>
  <c r="CQ41"/>
  <c r="CS41"/>
  <c r="CU41"/>
  <c r="CW41"/>
  <c r="CY41"/>
  <c r="DA41"/>
  <c r="DC41"/>
  <c r="DE41"/>
  <c r="DI41"/>
  <c r="DK41"/>
  <c r="DM41"/>
  <c r="DO41"/>
  <c r="DQ41"/>
  <c r="DZ41"/>
  <c r="ED41"/>
  <c r="EJ11"/>
  <c r="EP11"/>
  <c r="EP41" s="1"/>
  <c r="ET41"/>
  <c r="EX41"/>
  <c r="FB41"/>
  <c r="FF41"/>
  <c r="FJ41"/>
  <c r="FN41"/>
  <c r="FR41"/>
  <c r="FV41"/>
  <c r="FZ41"/>
  <c r="GD41"/>
  <c r="GH41"/>
  <c r="GL41"/>
  <c r="GP41"/>
  <c r="GT41"/>
  <c r="GX41"/>
  <c r="HB41"/>
  <c r="HF41"/>
  <c r="HJ41"/>
  <c r="HN41"/>
  <c r="HR41"/>
  <c r="HV41"/>
  <c r="HZ41"/>
  <c r="ID41"/>
  <c r="IH41"/>
  <c r="IL41"/>
  <c r="IP41"/>
  <c r="IT41"/>
  <c r="IX41"/>
  <c r="JB41"/>
  <c r="JF41"/>
  <c r="JJ41"/>
  <c r="JN41"/>
  <c r="JR41"/>
  <c r="JV41"/>
  <c r="JZ41"/>
  <c r="KD41"/>
  <c r="KH41"/>
  <c r="KL11"/>
  <c r="KN11"/>
  <c r="KP11"/>
  <c r="KL13"/>
  <c r="KZ13" s="1"/>
  <c r="KL15"/>
  <c r="KZ15" s="1"/>
  <c r="KL17"/>
  <c r="KZ17" s="1"/>
  <c r="KL20"/>
  <c r="KZ20" s="1"/>
  <c r="KL22"/>
  <c r="KZ22" s="1"/>
  <c r="EM24"/>
  <c r="EO24"/>
  <c r="CG24"/>
  <c r="EH24" s="1"/>
  <c r="KN25"/>
  <c r="KP25"/>
  <c r="KU25" s="1"/>
  <c r="KR25"/>
  <c r="EI26"/>
  <c r="EK26"/>
  <c r="EQ26"/>
  <c r="EG26"/>
  <c r="KO26"/>
  <c r="KQ26"/>
  <c r="CG27"/>
  <c r="EH27" s="1"/>
  <c r="EJ27"/>
  <c r="KU27" s="1"/>
  <c r="EL27"/>
  <c r="KW27" s="1"/>
  <c r="EM27"/>
  <c r="CG28"/>
  <c r="DG28"/>
  <c r="KN29"/>
  <c r="KP29"/>
  <c r="KU29" s="1"/>
  <c r="KR29"/>
  <c r="EI30"/>
  <c r="EK30"/>
  <c r="EQ30"/>
  <c r="EG30"/>
  <c r="KO30"/>
  <c r="KQ30"/>
  <c r="CG31"/>
  <c r="EH31" s="1"/>
  <c r="EJ31"/>
  <c r="KU31" s="1"/>
  <c r="EL31"/>
  <c r="KW31" s="1"/>
  <c r="EM31"/>
  <c r="CG32"/>
  <c r="DG32"/>
  <c r="KN33"/>
  <c r="KP33"/>
  <c r="KU33" s="1"/>
  <c r="KR33"/>
  <c r="KW33" s="1"/>
  <c r="EI34"/>
  <c r="EK34"/>
  <c r="EQ34"/>
  <c r="EG34"/>
  <c r="KO34"/>
  <c r="KQ34"/>
  <c r="CG35"/>
  <c r="EH35" s="1"/>
  <c r="EJ35"/>
  <c r="KU35" s="1"/>
  <c r="EL35"/>
  <c r="KW35" s="1"/>
  <c r="EM35"/>
  <c r="CG36"/>
  <c r="EH36" s="1"/>
  <c r="EJ36"/>
  <c r="KU36" s="1"/>
  <c r="EL36"/>
  <c r="KW36" s="1"/>
  <c r="EM36"/>
  <c r="CG37"/>
  <c r="DG37"/>
  <c r="KN38"/>
  <c r="KP38"/>
  <c r="KU38" s="1"/>
  <c r="KR38"/>
  <c r="EI39"/>
  <c r="EK39"/>
  <c r="EQ39"/>
  <c r="EG39"/>
  <c r="KO39"/>
  <c r="KQ39"/>
  <c r="V40"/>
  <c r="CB40"/>
  <c r="CJ40"/>
  <c r="CJ43" s="1"/>
  <c r="CR40"/>
  <c r="CZ40"/>
  <c r="DH40"/>
  <c r="DP40"/>
  <c r="F41"/>
  <c r="KL25"/>
  <c r="KZ25" s="1"/>
  <c r="KL27"/>
  <c r="KZ27" s="1"/>
  <c r="KL29"/>
  <c r="KZ29" s="1"/>
  <c r="KL31"/>
  <c r="KZ31" s="1"/>
  <c r="KL33"/>
  <c r="KZ33" s="1"/>
  <c r="KL35"/>
  <c r="KZ35" s="1"/>
  <c r="KL36"/>
  <c r="KZ36" s="1"/>
  <c r="KL38"/>
  <c r="KZ38" s="1"/>
  <c r="BY43"/>
  <c r="P42" i="84"/>
  <c r="P40"/>
  <c r="AB42"/>
  <c r="AB40"/>
  <c r="BH42"/>
  <c r="BH40"/>
  <c r="BJ42"/>
  <c r="BJ40"/>
  <c r="BL42"/>
  <c r="BL40"/>
  <c r="BN42"/>
  <c r="BN40"/>
  <c r="BP42"/>
  <c r="BP40"/>
  <c r="BR42"/>
  <c r="BR40"/>
  <c r="BT42"/>
  <c r="BT40"/>
  <c r="BV42"/>
  <c r="BV40"/>
  <c r="CC42"/>
  <c r="CC40"/>
  <c r="CE42"/>
  <c r="CE40"/>
  <c r="CI42"/>
  <c r="CI40"/>
  <c r="CK42"/>
  <c r="CK40"/>
  <c r="CM42"/>
  <c r="CM40"/>
  <c r="CO42"/>
  <c r="CO40"/>
  <c r="CQ42"/>
  <c r="CQ40"/>
  <c r="CS42"/>
  <c r="CS40"/>
  <c r="CU42"/>
  <c r="CU40"/>
  <c r="CW42"/>
  <c r="CW40"/>
  <c r="CY42"/>
  <c r="CY40"/>
  <c r="DA42"/>
  <c r="DA40"/>
  <c r="DC42"/>
  <c r="DC40"/>
  <c r="DE42"/>
  <c r="DE40"/>
  <c r="DI42"/>
  <c r="DI40"/>
  <c r="DK42"/>
  <c r="DK40"/>
  <c r="DM42"/>
  <c r="DM40"/>
  <c r="DO42"/>
  <c r="DO40"/>
  <c r="DQ42"/>
  <c r="DQ40"/>
  <c r="DX42"/>
  <c r="DX40"/>
  <c r="DZ42"/>
  <c r="DZ40"/>
  <c r="EB42"/>
  <c r="EB40"/>
  <c r="ED42"/>
  <c r="ED40"/>
  <c r="EF42"/>
  <c r="EF40"/>
  <c r="ER42"/>
  <c r="ER40"/>
  <c r="LC40" s="1"/>
  <c r="ET42"/>
  <c r="ET40"/>
  <c r="EV42"/>
  <c r="EV40"/>
  <c r="EX42"/>
  <c r="EX40"/>
  <c r="EZ42"/>
  <c r="EZ40"/>
  <c r="FB42"/>
  <c r="FB40"/>
  <c r="LE40" s="1"/>
  <c r="FD42"/>
  <c r="FD40"/>
  <c r="FF42"/>
  <c r="FF40"/>
  <c r="FH42"/>
  <c r="FH40"/>
  <c r="FJ42"/>
  <c r="FJ40"/>
  <c r="FL42"/>
  <c r="FL40"/>
  <c r="LG40" s="1"/>
  <c r="FN42"/>
  <c r="FN40"/>
  <c r="FP42"/>
  <c r="FP40"/>
  <c r="FR42"/>
  <c r="FR40"/>
  <c r="FT42"/>
  <c r="FT40"/>
  <c r="FV42"/>
  <c r="FV40"/>
  <c r="NL40" s="1"/>
  <c r="FX42"/>
  <c r="FX40"/>
  <c r="FZ42"/>
  <c r="FZ40"/>
  <c r="GB42"/>
  <c r="GB40"/>
  <c r="NS40" s="1"/>
  <c r="GD42"/>
  <c r="GD40"/>
  <c r="GF42"/>
  <c r="GF40"/>
  <c r="NN40" s="1"/>
  <c r="GH42"/>
  <c r="GH40"/>
  <c r="GJ42"/>
  <c r="GJ40"/>
  <c r="GL42"/>
  <c r="GL40"/>
  <c r="GN42"/>
  <c r="GN40"/>
  <c r="GP42"/>
  <c r="GP40"/>
  <c r="GR42"/>
  <c r="GR40"/>
  <c r="GT42"/>
  <c r="GT40"/>
  <c r="GV42"/>
  <c r="GV40"/>
  <c r="GX42"/>
  <c r="GX40"/>
  <c r="GZ42"/>
  <c r="GZ40"/>
  <c r="HB42"/>
  <c r="HB40"/>
  <c r="HD42"/>
  <c r="HD40"/>
  <c r="HF42"/>
  <c r="HF40"/>
  <c r="HH42"/>
  <c r="HH40"/>
  <c r="HJ42"/>
  <c r="HJ40"/>
  <c r="HL42"/>
  <c r="HL40"/>
  <c r="HN42"/>
  <c r="HN40"/>
  <c r="HP42"/>
  <c r="HP40"/>
  <c r="HR42"/>
  <c r="HR40"/>
  <c r="HT42"/>
  <c r="HT40"/>
  <c r="HV42"/>
  <c r="HV40"/>
  <c r="HX42"/>
  <c r="HX40"/>
  <c r="HZ42"/>
  <c r="HZ40"/>
  <c r="IB42"/>
  <c r="IB40"/>
  <c r="ID42"/>
  <c r="ID40"/>
  <c r="IF42"/>
  <c r="IF40"/>
  <c r="IH42"/>
  <c r="IH40"/>
  <c r="IJ42"/>
  <c r="IJ40"/>
  <c r="IL42"/>
  <c r="IL40"/>
  <c r="IN42"/>
  <c r="IN40"/>
  <c r="IP42"/>
  <c r="IP40"/>
  <c r="IR42"/>
  <c r="IR40"/>
  <c r="IT42"/>
  <c r="IT40"/>
  <c r="IV42"/>
  <c r="IV40"/>
  <c r="IX42"/>
  <c r="IX40"/>
  <c r="IZ42"/>
  <c r="IZ40"/>
  <c r="JB42"/>
  <c r="JB40"/>
  <c r="JD42"/>
  <c r="JD40"/>
  <c r="JF42"/>
  <c r="JF40"/>
  <c r="JH42"/>
  <c r="JH40"/>
  <c r="JJ42"/>
  <c r="JJ40"/>
  <c r="JL42"/>
  <c r="JL40"/>
  <c r="JN42"/>
  <c r="JN40"/>
  <c r="JP42"/>
  <c r="JP40"/>
  <c r="JR42"/>
  <c r="JR40"/>
  <c r="JT42"/>
  <c r="JT40"/>
  <c r="JV42"/>
  <c r="JV40"/>
  <c r="JX42"/>
  <c r="JX40"/>
  <c r="JZ42"/>
  <c r="JZ40"/>
  <c r="KB42"/>
  <c r="KB40"/>
  <c r="KD42"/>
  <c r="KD40"/>
  <c r="KF42"/>
  <c r="KF40"/>
  <c r="KH42"/>
  <c r="KH40"/>
  <c r="KJ42"/>
  <c r="KJ40"/>
  <c r="CG10"/>
  <c r="EJ10"/>
  <c r="EL10"/>
  <c r="EP10"/>
  <c r="KL10"/>
  <c r="KN10"/>
  <c r="KP10"/>
  <c r="KR10"/>
  <c r="AC11"/>
  <c r="AC41" s="1"/>
  <c r="EG11"/>
  <c r="EI11"/>
  <c r="EK11"/>
  <c r="EM11"/>
  <c r="EO11"/>
  <c r="EQ11"/>
  <c r="KM11"/>
  <c r="KM41" s="1"/>
  <c r="KO11"/>
  <c r="KO41" s="1"/>
  <c r="KQ11"/>
  <c r="DG12"/>
  <c r="EH12" s="1"/>
  <c r="KL12"/>
  <c r="KZ12" s="1"/>
  <c r="EM13"/>
  <c r="DG14"/>
  <c r="EH14" s="1"/>
  <c r="KL14"/>
  <c r="KZ14" s="1"/>
  <c r="EM15"/>
  <c r="EO16"/>
  <c r="DG16"/>
  <c r="EH16" s="1"/>
  <c r="EH17"/>
  <c r="KU17"/>
  <c r="KW17"/>
  <c r="KU18"/>
  <c r="KW18"/>
  <c r="KU19"/>
  <c r="KW19"/>
  <c r="KT20"/>
  <c r="KV20"/>
  <c r="KT21"/>
  <c r="KV21"/>
  <c r="EH22"/>
  <c r="KW22"/>
  <c r="KU23"/>
  <c r="KW23"/>
  <c r="KV24"/>
  <c r="KT25"/>
  <c r="KV25"/>
  <c r="EH26"/>
  <c r="KU26"/>
  <c r="KW26"/>
  <c r="KU27"/>
  <c r="KT29"/>
  <c r="KV29"/>
  <c r="EH30"/>
  <c r="KW30"/>
  <c r="EH34"/>
  <c r="KU34"/>
  <c r="E42"/>
  <c r="E40"/>
  <c r="V42"/>
  <c r="V40"/>
  <c r="BI42"/>
  <c r="BI40"/>
  <c r="BK42"/>
  <c r="BK40"/>
  <c r="BM42"/>
  <c r="BM40"/>
  <c r="BO42"/>
  <c r="BO40"/>
  <c r="BQ42"/>
  <c r="BQ40"/>
  <c r="BS42"/>
  <c r="BS40"/>
  <c r="BU42"/>
  <c r="BU40"/>
  <c r="CB42"/>
  <c r="CB40"/>
  <c r="CD42"/>
  <c r="CD40"/>
  <c r="CF42"/>
  <c r="CF40"/>
  <c r="CH42"/>
  <c r="CH40"/>
  <c r="CJ42"/>
  <c r="CJ40"/>
  <c r="CL42"/>
  <c r="CL40"/>
  <c r="CN42"/>
  <c r="CN40"/>
  <c r="CP42"/>
  <c r="CP40"/>
  <c r="CR42"/>
  <c r="CR40"/>
  <c r="CT42"/>
  <c r="CT40"/>
  <c r="CV42"/>
  <c r="CV40"/>
  <c r="CX42"/>
  <c r="CX40"/>
  <c r="CZ42"/>
  <c r="CZ40"/>
  <c r="DB42"/>
  <c r="DB40"/>
  <c r="DD42"/>
  <c r="DD40"/>
  <c r="DF42"/>
  <c r="DF40"/>
  <c r="DH42"/>
  <c r="DH40"/>
  <c r="DJ42"/>
  <c r="DJ40"/>
  <c r="DL42"/>
  <c r="DL40"/>
  <c r="DN42"/>
  <c r="DN40"/>
  <c r="DP42"/>
  <c r="DP40"/>
  <c r="DW42"/>
  <c r="DW40"/>
  <c r="DY42"/>
  <c r="DY40"/>
  <c r="EA42"/>
  <c r="EA40"/>
  <c r="EC42"/>
  <c r="EC40"/>
  <c r="EE42"/>
  <c r="EE40"/>
  <c r="ES42"/>
  <c r="ES40"/>
  <c r="EU42"/>
  <c r="EU40"/>
  <c r="EW42"/>
  <c r="EW40"/>
  <c r="LD40" s="1"/>
  <c r="EY42"/>
  <c r="EY40"/>
  <c r="FA42"/>
  <c r="FA40"/>
  <c r="FC42"/>
  <c r="FC40"/>
  <c r="FE42"/>
  <c r="FE40"/>
  <c r="FG42"/>
  <c r="FG40"/>
  <c r="LF40" s="1"/>
  <c r="FI42"/>
  <c r="FI40"/>
  <c r="FK42"/>
  <c r="FK40"/>
  <c r="FM42"/>
  <c r="FM40"/>
  <c r="FO42"/>
  <c r="FO40"/>
  <c r="FQ42"/>
  <c r="FQ40"/>
  <c r="LH40" s="1"/>
  <c r="FS42"/>
  <c r="FS40"/>
  <c r="FU42"/>
  <c r="FU40"/>
  <c r="FW42"/>
  <c r="FW40"/>
  <c r="NR40" s="1"/>
  <c r="FY42"/>
  <c r="FY40"/>
  <c r="GA42"/>
  <c r="GA40"/>
  <c r="NM40" s="1"/>
  <c r="NP40" s="1"/>
  <c r="GC42"/>
  <c r="GC40"/>
  <c r="GE42"/>
  <c r="GE40"/>
  <c r="GG42"/>
  <c r="GG40"/>
  <c r="NT40" s="1"/>
  <c r="GI42"/>
  <c r="GI40"/>
  <c r="GK42"/>
  <c r="GK40"/>
  <c r="GM42"/>
  <c r="GM40"/>
  <c r="GO42"/>
  <c r="GO40"/>
  <c r="GQ42"/>
  <c r="GQ40"/>
  <c r="GS42"/>
  <c r="GS40"/>
  <c r="GU42"/>
  <c r="GU40"/>
  <c r="GW42"/>
  <c r="GW40"/>
  <c r="GY42"/>
  <c r="GY40"/>
  <c r="HA42"/>
  <c r="HA40"/>
  <c r="HC42"/>
  <c r="HC40"/>
  <c r="HE42"/>
  <c r="HE40"/>
  <c r="HG42"/>
  <c r="HG40"/>
  <c r="HI42"/>
  <c r="HI40"/>
  <c r="HK42"/>
  <c r="HK40"/>
  <c r="HM42"/>
  <c r="HM40"/>
  <c r="HO42"/>
  <c r="HO40"/>
  <c r="HQ42"/>
  <c r="HQ40"/>
  <c r="HS42"/>
  <c r="HS40"/>
  <c r="HU42"/>
  <c r="HU40"/>
  <c r="HW42"/>
  <c r="HW40"/>
  <c r="HY42"/>
  <c r="HY40"/>
  <c r="IA42"/>
  <c r="IA40"/>
  <c r="IC42"/>
  <c r="IC40"/>
  <c r="IE42"/>
  <c r="IE40"/>
  <c r="IG42"/>
  <c r="IG40"/>
  <c r="II42"/>
  <c r="II40"/>
  <c r="IK42"/>
  <c r="IK40"/>
  <c r="IM42"/>
  <c r="IM40"/>
  <c r="IO42"/>
  <c r="IO40"/>
  <c r="IQ42"/>
  <c r="IQ40"/>
  <c r="IS42"/>
  <c r="IS40"/>
  <c r="IU42"/>
  <c r="IU40"/>
  <c r="IW42"/>
  <c r="IW40"/>
  <c r="IY42"/>
  <c r="IY40"/>
  <c r="JA42"/>
  <c r="JA40"/>
  <c r="JC42"/>
  <c r="JC40"/>
  <c r="JE42"/>
  <c r="JE40"/>
  <c r="JG42"/>
  <c r="JG40"/>
  <c r="JI42"/>
  <c r="JI40"/>
  <c r="JK42"/>
  <c r="JK40"/>
  <c r="JM42"/>
  <c r="JM40"/>
  <c r="JO42"/>
  <c r="JO40"/>
  <c r="JQ42"/>
  <c r="JQ40"/>
  <c r="JS42"/>
  <c r="JS40"/>
  <c r="JU42"/>
  <c r="JU40"/>
  <c r="JW42"/>
  <c r="JW40"/>
  <c r="JY42"/>
  <c r="JY40"/>
  <c r="KA42"/>
  <c r="KA40"/>
  <c r="KC42"/>
  <c r="KC40"/>
  <c r="KE42"/>
  <c r="KE40"/>
  <c r="KG42"/>
  <c r="KG40"/>
  <c r="KI42"/>
  <c r="KI40"/>
  <c r="KK42"/>
  <c r="KK40"/>
  <c r="AC10"/>
  <c r="EG10"/>
  <c r="EI10"/>
  <c r="EK10"/>
  <c r="EM10"/>
  <c r="EO10"/>
  <c r="EQ10"/>
  <c r="KM10"/>
  <c r="KO10"/>
  <c r="KQ10"/>
  <c r="CG11"/>
  <c r="DG11"/>
  <c r="EJ11"/>
  <c r="EL11"/>
  <c r="EN11"/>
  <c r="EN41" s="1"/>
  <c r="EP11"/>
  <c r="EP41" s="1"/>
  <c r="KL11"/>
  <c r="KN11"/>
  <c r="KP11"/>
  <c r="KR11"/>
  <c r="KR41" s="1"/>
  <c r="DG13"/>
  <c r="EH13" s="1"/>
  <c r="KL13"/>
  <c r="KZ13" s="1"/>
  <c r="DG15"/>
  <c r="EH15" s="1"/>
  <c r="KL15"/>
  <c r="KZ15" s="1"/>
  <c r="KL16"/>
  <c r="KZ16" s="1"/>
  <c r="EM17"/>
  <c r="CG18"/>
  <c r="EH18" s="1"/>
  <c r="KL18"/>
  <c r="KZ18" s="1"/>
  <c r="I19"/>
  <c r="J19" s="1"/>
  <c r="CG19"/>
  <c r="EH19" s="1"/>
  <c r="KL19"/>
  <c r="KZ19" s="1"/>
  <c r="EM20"/>
  <c r="CG21"/>
  <c r="EH21" s="1"/>
  <c r="KL21"/>
  <c r="KZ21" s="1"/>
  <c r="EM22"/>
  <c r="CG23"/>
  <c r="EH23" s="1"/>
  <c r="KL23"/>
  <c r="KZ23" s="1"/>
  <c r="EM24"/>
  <c r="CG25"/>
  <c r="KL25"/>
  <c r="KZ25" s="1"/>
  <c r="EM26"/>
  <c r="CG27"/>
  <c r="EH27" s="1"/>
  <c r="KL27"/>
  <c r="KZ27" s="1"/>
  <c r="EM28"/>
  <c r="CG29"/>
  <c r="EH29" s="1"/>
  <c r="KL29"/>
  <c r="KZ29" s="1"/>
  <c r="EM30"/>
  <c r="CG31"/>
  <c r="EH31" s="1"/>
  <c r="KL31"/>
  <c r="KZ31" s="1"/>
  <c r="EM32"/>
  <c r="CG33"/>
  <c r="KL33"/>
  <c r="KZ33" s="1"/>
  <c r="EM34"/>
  <c r="CG35"/>
  <c r="EH35" s="1"/>
  <c r="KL35"/>
  <c r="KZ35" s="1"/>
  <c r="I36"/>
  <c r="J36" s="1"/>
  <c r="J41" s="1"/>
  <c r="CG36"/>
  <c r="EH36" s="1"/>
  <c r="KL36"/>
  <c r="KZ36" s="1"/>
  <c r="EM37"/>
  <c r="CG38"/>
  <c r="EH38" s="1"/>
  <c r="KL38"/>
  <c r="KZ38" s="1"/>
  <c r="EM39"/>
  <c r="G40"/>
  <c r="BW43"/>
  <c r="BY43"/>
  <c r="KL17"/>
  <c r="KZ17" s="1"/>
  <c r="KL20"/>
  <c r="KZ20" s="1"/>
  <c r="KL22"/>
  <c r="KZ22" s="1"/>
  <c r="KL24"/>
  <c r="KZ24" s="1"/>
  <c r="KL26"/>
  <c r="KZ26" s="1"/>
  <c r="KL28"/>
  <c r="KZ28" s="1"/>
  <c r="KL30"/>
  <c r="KZ30" s="1"/>
  <c r="KL32"/>
  <c r="KZ32" s="1"/>
  <c r="KL34"/>
  <c r="KZ34" s="1"/>
  <c r="KL37"/>
  <c r="KZ37" s="1"/>
  <c r="KL39"/>
  <c r="KZ39" s="1"/>
  <c r="F40"/>
  <c r="H40"/>
  <c r="EH23" i="83"/>
  <c r="E42"/>
  <c r="E40"/>
  <c r="V42"/>
  <c r="V40"/>
  <c r="BK42"/>
  <c r="BK40"/>
  <c r="BO42"/>
  <c r="BO40"/>
  <c r="BS42"/>
  <c r="BS40"/>
  <c r="CB42"/>
  <c r="CB40"/>
  <c r="CF42"/>
  <c r="CF40"/>
  <c r="CJ42"/>
  <c r="CJ40"/>
  <c r="CN42"/>
  <c r="CN40"/>
  <c r="CR42"/>
  <c r="CR40"/>
  <c r="CV42"/>
  <c r="CV40"/>
  <c r="CZ42"/>
  <c r="CZ40"/>
  <c r="DB42"/>
  <c r="DB40"/>
  <c r="DF42"/>
  <c r="DF40"/>
  <c r="DJ42"/>
  <c r="DJ40"/>
  <c r="DN42"/>
  <c r="DN40"/>
  <c r="DW42"/>
  <c r="DW40"/>
  <c r="EA42"/>
  <c r="EA40"/>
  <c r="EC42"/>
  <c r="EC40"/>
  <c r="EU42"/>
  <c r="EU40"/>
  <c r="EY42"/>
  <c r="EY40"/>
  <c r="FC42"/>
  <c r="FC40"/>
  <c r="FG42"/>
  <c r="FG40"/>
  <c r="LF40" s="1"/>
  <c r="LR40" s="1"/>
  <c r="LR43" s="1"/>
  <c r="FK42"/>
  <c r="FK40"/>
  <c r="FM42"/>
  <c r="FM40"/>
  <c r="FQ42"/>
  <c r="FQ40"/>
  <c r="LH40" s="1"/>
  <c r="LT40" s="1"/>
  <c r="LT43" s="1"/>
  <c r="FU42"/>
  <c r="FU40"/>
  <c r="FY42"/>
  <c r="FY40"/>
  <c r="GE42"/>
  <c r="GE40"/>
  <c r="GI42"/>
  <c r="GI40"/>
  <c r="GM42"/>
  <c r="GM40"/>
  <c r="GO42"/>
  <c r="GO40"/>
  <c r="GS42"/>
  <c r="GS40"/>
  <c r="GW42"/>
  <c r="GW40"/>
  <c r="HA42"/>
  <c r="HA40"/>
  <c r="HE42"/>
  <c r="HE40"/>
  <c r="HI42"/>
  <c r="HI40"/>
  <c r="HM42"/>
  <c r="HM40"/>
  <c r="HQ42"/>
  <c r="HQ40"/>
  <c r="HU42"/>
  <c r="HU40"/>
  <c r="HY42"/>
  <c r="HY40"/>
  <c r="IC42"/>
  <c r="IC40"/>
  <c r="IG42"/>
  <c r="IG40"/>
  <c r="IK42"/>
  <c r="IK40"/>
  <c r="IO42"/>
  <c r="IO40"/>
  <c r="IS42"/>
  <c r="IS40"/>
  <c r="IW42"/>
  <c r="IW40"/>
  <c r="JC42"/>
  <c r="JC40"/>
  <c r="JG42"/>
  <c r="JG40"/>
  <c r="JI42"/>
  <c r="JI40"/>
  <c r="JM42"/>
  <c r="JM40"/>
  <c r="JQ42"/>
  <c r="JQ40"/>
  <c r="JU42"/>
  <c r="JU40"/>
  <c r="JY42"/>
  <c r="JY40"/>
  <c r="KC42"/>
  <c r="KC40"/>
  <c r="KG42"/>
  <c r="KG40"/>
  <c r="KK42"/>
  <c r="KK40"/>
  <c r="P42"/>
  <c r="P40"/>
  <c r="AB42"/>
  <c r="AB40"/>
  <c r="BH42"/>
  <c r="BH40"/>
  <c r="BJ42"/>
  <c r="BJ40"/>
  <c r="BL42"/>
  <c r="BL40"/>
  <c r="BN42"/>
  <c r="BN40"/>
  <c r="BP42"/>
  <c r="BP40"/>
  <c r="BR42"/>
  <c r="BR40"/>
  <c r="BT42"/>
  <c r="BT40"/>
  <c r="BV42"/>
  <c r="BV40"/>
  <c r="CC42"/>
  <c r="CC40"/>
  <c r="CE42"/>
  <c r="CE40"/>
  <c r="CI42"/>
  <c r="CI40"/>
  <c r="CK42"/>
  <c r="CK40"/>
  <c r="CM42"/>
  <c r="CM40"/>
  <c r="CO42"/>
  <c r="CO40"/>
  <c r="CQ42"/>
  <c r="CQ40"/>
  <c r="CS42"/>
  <c r="CS40"/>
  <c r="CU42"/>
  <c r="CU40"/>
  <c r="CW42"/>
  <c r="CW40"/>
  <c r="CY42"/>
  <c r="CY40"/>
  <c r="DA42"/>
  <c r="DA40"/>
  <c r="DC42"/>
  <c r="DC40"/>
  <c r="DE42"/>
  <c r="DE40"/>
  <c r="DI42"/>
  <c r="DI40"/>
  <c r="DK42"/>
  <c r="DK40"/>
  <c r="DM42"/>
  <c r="DM40"/>
  <c r="DO42"/>
  <c r="DO40"/>
  <c r="DQ42"/>
  <c r="DQ40"/>
  <c r="DX42"/>
  <c r="DX40"/>
  <c r="DZ42"/>
  <c r="DZ40"/>
  <c r="EB42"/>
  <c r="EB40"/>
  <c r="ED42"/>
  <c r="ED40"/>
  <c r="EF42"/>
  <c r="EF40"/>
  <c r="ER42"/>
  <c r="ER40"/>
  <c r="LC40" s="1"/>
  <c r="LO40" s="1"/>
  <c r="LO43" s="1"/>
  <c r="ET42"/>
  <c r="ET40"/>
  <c r="EV42"/>
  <c r="EV40"/>
  <c r="EX42"/>
  <c r="EX40"/>
  <c r="EZ42"/>
  <c r="EZ40"/>
  <c r="FB42"/>
  <c r="FB40"/>
  <c r="LE40" s="1"/>
  <c r="LQ40" s="1"/>
  <c r="LQ43" s="1"/>
  <c r="FD42"/>
  <c r="FD40"/>
  <c r="FF42"/>
  <c r="FF40"/>
  <c r="FH42"/>
  <c r="FH40"/>
  <c r="FJ42"/>
  <c r="FJ40"/>
  <c r="FL42"/>
  <c r="FL40"/>
  <c r="FN42"/>
  <c r="FN40"/>
  <c r="FP42"/>
  <c r="FP40"/>
  <c r="FR42"/>
  <c r="FR40"/>
  <c r="FT42"/>
  <c r="FT40"/>
  <c r="FV42"/>
  <c r="FV40"/>
  <c r="FX42"/>
  <c r="FX40"/>
  <c r="FZ42"/>
  <c r="FZ40"/>
  <c r="GB42"/>
  <c r="GB40"/>
  <c r="GD42"/>
  <c r="GD40"/>
  <c r="GF42"/>
  <c r="GF40"/>
  <c r="GH42"/>
  <c r="GH40"/>
  <c r="GJ42"/>
  <c r="GJ40"/>
  <c r="GL42"/>
  <c r="GL40"/>
  <c r="GN42"/>
  <c r="GN40"/>
  <c r="GP42"/>
  <c r="GP40"/>
  <c r="GR42"/>
  <c r="GR40"/>
  <c r="GT42"/>
  <c r="GT40"/>
  <c r="GV42"/>
  <c r="GV40"/>
  <c r="GX42"/>
  <c r="GX40"/>
  <c r="GZ42"/>
  <c r="GZ40"/>
  <c r="HB42"/>
  <c r="HB40"/>
  <c r="HD42"/>
  <c r="HD40"/>
  <c r="HF42"/>
  <c r="HF40"/>
  <c r="HH42"/>
  <c r="HH40"/>
  <c r="HJ42"/>
  <c r="HJ40"/>
  <c r="HL42"/>
  <c r="HL40"/>
  <c r="HN42"/>
  <c r="HN40"/>
  <c r="HP42"/>
  <c r="HP40"/>
  <c r="HR42"/>
  <c r="HR40"/>
  <c r="HT42"/>
  <c r="HT40"/>
  <c r="HV42"/>
  <c r="HV40"/>
  <c r="HX42"/>
  <c r="HX40"/>
  <c r="HZ42"/>
  <c r="HZ40"/>
  <c r="IB42"/>
  <c r="IB40"/>
  <c r="ID42"/>
  <c r="ID40"/>
  <c r="IF42"/>
  <c r="IF40"/>
  <c r="IH42"/>
  <c r="IH40"/>
  <c r="IJ42"/>
  <c r="IJ40"/>
  <c r="IL42"/>
  <c r="IL40"/>
  <c r="IN42"/>
  <c r="IN40"/>
  <c r="IP42"/>
  <c r="IP40"/>
  <c r="IR42"/>
  <c r="IR40"/>
  <c r="IT42"/>
  <c r="IT40"/>
  <c r="IV42"/>
  <c r="IV40"/>
  <c r="IX42"/>
  <c r="IX40"/>
  <c r="IZ42"/>
  <c r="IZ40"/>
  <c r="JB42"/>
  <c r="JB40"/>
  <c r="JD42"/>
  <c r="JD40"/>
  <c r="JF42"/>
  <c r="JF40"/>
  <c r="JH42"/>
  <c r="JH40"/>
  <c r="JJ42"/>
  <c r="JJ40"/>
  <c r="JL42"/>
  <c r="JL40"/>
  <c r="JN42"/>
  <c r="JN40"/>
  <c r="JP42"/>
  <c r="JP40"/>
  <c r="JR42"/>
  <c r="JR40"/>
  <c r="JT42"/>
  <c r="JT40"/>
  <c r="JV42"/>
  <c r="JV40"/>
  <c r="JX42"/>
  <c r="JX40"/>
  <c r="JZ42"/>
  <c r="JZ40"/>
  <c r="KB42"/>
  <c r="KB40"/>
  <c r="KD42"/>
  <c r="KD40"/>
  <c r="KF42"/>
  <c r="KF40"/>
  <c r="KH42"/>
  <c r="KH40"/>
  <c r="KJ42"/>
  <c r="KJ40"/>
  <c r="F42"/>
  <c r="F40"/>
  <c r="H42"/>
  <c r="H40"/>
  <c r="AC10"/>
  <c r="EK10"/>
  <c r="EO10"/>
  <c r="EQ10"/>
  <c r="LF10"/>
  <c r="AC11"/>
  <c r="EI11"/>
  <c r="EK11"/>
  <c r="EO11"/>
  <c r="CG10"/>
  <c r="EJ10"/>
  <c r="EL10"/>
  <c r="EP10"/>
  <c r="KL10"/>
  <c r="KN10"/>
  <c r="KP10"/>
  <c r="KR10"/>
  <c r="LE10"/>
  <c r="LG10"/>
  <c r="CG11"/>
  <c r="DG11"/>
  <c r="EJ11"/>
  <c r="EL11"/>
  <c r="EN11"/>
  <c r="EN41" s="1"/>
  <c r="EP11"/>
  <c r="EP41" s="1"/>
  <c r="KL11"/>
  <c r="KN11"/>
  <c r="KP11"/>
  <c r="KP41" s="1"/>
  <c r="KR11"/>
  <c r="LE11"/>
  <c r="NL11"/>
  <c r="NO11" s="1"/>
  <c r="DG12"/>
  <c r="DG42" s="1"/>
  <c r="KL12"/>
  <c r="KZ12" s="1"/>
  <c r="DG13"/>
  <c r="EH13" s="1"/>
  <c r="KL13"/>
  <c r="KZ13" s="1"/>
  <c r="DG14"/>
  <c r="EH14" s="1"/>
  <c r="KL14"/>
  <c r="KZ14" s="1"/>
  <c r="KN14"/>
  <c r="DG15"/>
  <c r="KL15"/>
  <c r="KZ15" s="1"/>
  <c r="DG16"/>
  <c r="KL16"/>
  <c r="KZ16" s="1"/>
  <c r="CG17"/>
  <c r="KL17"/>
  <c r="KZ17" s="1"/>
  <c r="KN17"/>
  <c r="NL17"/>
  <c r="NO17" s="1"/>
  <c r="CG18"/>
  <c r="KL18"/>
  <c r="KZ18" s="1"/>
  <c r="KN18"/>
  <c r="NL18"/>
  <c r="NO18" s="1"/>
  <c r="EM19"/>
  <c r="EM20"/>
  <c r="EM21"/>
  <c r="EM22"/>
  <c r="EM23"/>
  <c r="EM24"/>
  <c r="KM24"/>
  <c r="EM25"/>
  <c r="EM26"/>
  <c r="KM26"/>
  <c r="EM27"/>
  <c r="EM28"/>
  <c r="EM29"/>
  <c r="EM30"/>
  <c r="EM31"/>
  <c r="EM32"/>
  <c r="KM32"/>
  <c r="BI42"/>
  <c r="BI40"/>
  <c r="BM42"/>
  <c r="BM40"/>
  <c r="BQ42"/>
  <c r="BQ40"/>
  <c r="BU42"/>
  <c r="BU40"/>
  <c r="CD42"/>
  <c r="CD40"/>
  <c r="CH42"/>
  <c r="CH40"/>
  <c r="CL42"/>
  <c r="CL40"/>
  <c r="CP42"/>
  <c r="CP40"/>
  <c r="CT42"/>
  <c r="CT40"/>
  <c r="CX42"/>
  <c r="CX40"/>
  <c r="DD42"/>
  <c r="DD40"/>
  <c r="DH42"/>
  <c r="DH40"/>
  <c r="DL42"/>
  <c r="DL40"/>
  <c r="DP42"/>
  <c r="DP40"/>
  <c r="DY42"/>
  <c r="DY40"/>
  <c r="EE42"/>
  <c r="EE40"/>
  <c r="ES42"/>
  <c r="ES40"/>
  <c r="EW42"/>
  <c r="EW40"/>
  <c r="LD40" s="1"/>
  <c r="LP40" s="1"/>
  <c r="LP43" s="1"/>
  <c r="FA42"/>
  <c r="FA40"/>
  <c r="FE42"/>
  <c r="FE40"/>
  <c r="FI42"/>
  <c r="FI40"/>
  <c r="FO42"/>
  <c r="FO40"/>
  <c r="FS42"/>
  <c r="FS40"/>
  <c r="FW42"/>
  <c r="FW40"/>
  <c r="GA42"/>
  <c r="GA40"/>
  <c r="GC42"/>
  <c r="GC40"/>
  <c r="GG42"/>
  <c r="GG40"/>
  <c r="GK42"/>
  <c r="GK40"/>
  <c r="GQ42"/>
  <c r="GQ40"/>
  <c r="GU42"/>
  <c r="GU40"/>
  <c r="GY42"/>
  <c r="GY40"/>
  <c r="HC42"/>
  <c r="HC40"/>
  <c r="HG42"/>
  <c r="HG40"/>
  <c r="HK42"/>
  <c r="HK40"/>
  <c r="HO42"/>
  <c r="HO40"/>
  <c r="HS42"/>
  <c r="HS40"/>
  <c r="HW42"/>
  <c r="HW40"/>
  <c r="IA42"/>
  <c r="IA40"/>
  <c r="IE42"/>
  <c r="IE40"/>
  <c r="II42"/>
  <c r="II40"/>
  <c r="IM42"/>
  <c r="IM40"/>
  <c r="IQ42"/>
  <c r="IQ40"/>
  <c r="IU42"/>
  <c r="IU40"/>
  <c r="IY42"/>
  <c r="IY40"/>
  <c r="JA42"/>
  <c r="JA40"/>
  <c r="JE42"/>
  <c r="JE40"/>
  <c r="JK42"/>
  <c r="JK40"/>
  <c r="JO42"/>
  <c r="JO40"/>
  <c r="JS42"/>
  <c r="JS40"/>
  <c r="JW42"/>
  <c r="JW40"/>
  <c r="KA42"/>
  <c r="KA40"/>
  <c r="KE42"/>
  <c r="KE40"/>
  <c r="KI42"/>
  <c r="KI40"/>
  <c r="G42"/>
  <c r="G40"/>
  <c r="KN33"/>
  <c r="KL33"/>
  <c r="KZ33" s="1"/>
  <c r="EI10"/>
  <c r="EM10"/>
  <c r="KM10"/>
  <c r="KQ10"/>
  <c r="LD10"/>
  <c r="LH10"/>
  <c r="EG11"/>
  <c r="EM11"/>
  <c r="EQ11"/>
  <c r="KM11"/>
  <c r="KO11"/>
  <c r="KQ11"/>
  <c r="KQ41" s="1"/>
  <c r="LD11"/>
  <c r="LH11"/>
  <c r="NM11"/>
  <c r="NP11" s="1"/>
  <c r="KM13"/>
  <c r="I19"/>
  <c r="J19" s="1"/>
  <c r="KL19"/>
  <c r="KZ19" s="1"/>
  <c r="KL20"/>
  <c r="KZ20" s="1"/>
  <c r="KL21"/>
  <c r="KZ21" s="1"/>
  <c r="KN21"/>
  <c r="KL22"/>
  <c r="KZ22" s="1"/>
  <c r="KL23"/>
  <c r="KZ23" s="1"/>
  <c r="KL24"/>
  <c r="KZ24" s="1"/>
  <c r="KL25"/>
  <c r="KZ25" s="1"/>
  <c r="KL26"/>
  <c r="KZ26" s="1"/>
  <c r="KL27"/>
  <c r="KZ27" s="1"/>
  <c r="KL28"/>
  <c r="KZ28" s="1"/>
  <c r="KN28"/>
  <c r="KL29"/>
  <c r="KZ29" s="1"/>
  <c r="KL30"/>
  <c r="KZ30" s="1"/>
  <c r="KN30"/>
  <c r="KL31"/>
  <c r="KZ31" s="1"/>
  <c r="KL32"/>
  <c r="KZ32" s="1"/>
  <c r="CG33"/>
  <c r="KM33"/>
  <c r="EM34"/>
  <c r="EM35"/>
  <c r="KM35"/>
  <c r="I36"/>
  <c r="J36" s="1"/>
  <c r="J41" s="1"/>
  <c r="CG36"/>
  <c r="EH36" s="1"/>
  <c r="KL36"/>
  <c r="KZ36" s="1"/>
  <c r="CG37"/>
  <c r="KL37"/>
  <c r="KZ37" s="1"/>
  <c r="NL37"/>
  <c r="NO37" s="1"/>
  <c r="CG38"/>
  <c r="EH38" s="1"/>
  <c r="KL38"/>
  <c r="KZ38" s="1"/>
  <c r="CG39"/>
  <c r="EH39" s="1"/>
  <c r="KL39"/>
  <c r="KZ39" s="1"/>
  <c r="KL34"/>
  <c r="KZ34" s="1"/>
  <c r="KL35"/>
  <c r="KZ35" s="1"/>
  <c r="AI43"/>
  <c r="LG40"/>
  <c r="LS40" s="1"/>
  <c r="LS43" s="1"/>
  <c r="NQ40" i="84" l="1"/>
  <c r="NO40"/>
  <c r="NS40" i="83"/>
  <c r="NT40"/>
  <c r="NR40"/>
  <c r="EO41"/>
  <c r="NO32"/>
  <c r="KT38"/>
  <c r="NP37"/>
  <c r="NP20"/>
  <c r="NO14"/>
  <c r="NT46"/>
  <c r="NR46"/>
  <c r="NS46"/>
  <c r="NM40"/>
  <c r="NP40" s="1"/>
  <c r="NN40"/>
  <c r="NQ40" s="1"/>
  <c r="EH25"/>
  <c r="EG42"/>
  <c r="EN42"/>
  <c r="EH19"/>
  <c r="MX40" i="84"/>
  <c r="MX43" s="1"/>
  <c r="LT40"/>
  <c r="LT43" s="1"/>
  <c r="MV40"/>
  <c r="MV43" s="1"/>
  <c r="LR40"/>
  <c r="LR43" s="1"/>
  <c r="MT40"/>
  <c r="MT43" s="1"/>
  <c r="LP40"/>
  <c r="LP43" s="1"/>
  <c r="MW40"/>
  <c r="MW43" s="1"/>
  <c r="LS40"/>
  <c r="LS43" s="1"/>
  <c r="MU40"/>
  <c r="MU43" s="1"/>
  <c r="LQ40"/>
  <c r="LQ43" s="1"/>
  <c r="MS40"/>
  <c r="MS43" s="1"/>
  <c r="MX44" s="1"/>
  <c r="LO40"/>
  <c r="LO43" s="1"/>
  <c r="LT44" s="1"/>
  <c r="DG41"/>
  <c r="EH39"/>
  <c r="KY39" s="1"/>
  <c r="EN42"/>
  <c r="KW38"/>
  <c r="EH37"/>
  <c r="KV35"/>
  <c r="KW25"/>
  <c r="EH24"/>
  <c r="KT23"/>
  <c r="KV19"/>
  <c r="KT18"/>
  <c r="EH37" i="83"/>
  <c r="EH33"/>
  <c r="KS33" s="1"/>
  <c r="KO41"/>
  <c r="EQ41"/>
  <c r="EG41"/>
  <c r="EH18"/>
  <c r="EH17"/>
  <c r="KS17" s="1"/>
  <c r="EH16"/>
  <c r="EH15"/>
  <c r="KS15" s="1"/>
  <c r="KR41"/>
  <c r="AC41"/>
  <c r="KW31"/>
  <c r="KU25"/>
  <c r="KV38"/>
  <c r="KT37"/>
  <c r="EH30"/>
  <c r="KY30" s="1"/>
  <c r="KX30" s="1"/>
  <c r="EH29"/>
  <c r="KU34"/>
  <c r="KT32"/>
  <c r="KU27"/>
  <c r="EH24"/>
  <c r="KS24" s="1"/>
  <c r="KU16"/>
  <c r="KU12"/>
  <c r="KV26"/>
  <c r="EH22"/>
  <c r="KS22" s="1"/>
  <c r="KT19"/>
  <c r="KT24"/>
  <c r="KW23"/>
  <c r="KV13"/>
  <c r="KY28"/>
  <c r="KY22"/>
  <c r="KX22" s="1"/>
  <c r="KY28" i="84"/>
  <c r="KS28"/>
  <c r="KX28" s="1"/>
  <c r="KY20"/>
  <c r="KS20"/>
  <c r="KX20" s="1"/>
  <c r="KQ41"/>
  <c r="EG41"/>
  <c r="KR42" i="85"/>
  <c r="LA15"/>
  <c r="EH32" i="83"/>
  <c r="KS32" s="1"/>
  <c r="EH31"/>
  <c r="KU30" i="85"/>
  <c r="KV25"/>
  <c r="KV22"/>
  <c r="KT19"/>
  <c r="KV18"/>
  <c r="KW16"/>
  <c r="KW15"/>
  <c r="KT14"/>
  <c r="KW37" i="84"/>
  <c r="KV34"/>
  <c r="KT30"/>
  <c r="KU28"/>
  <c r="KW24"/>
  <c r="KU21"/>
  <c r="KU16"/>
  <c r="KW13"/>
  <c r="KW12"/>
  <c r="EH35" i="83"/>
  <c r="KS35" s="1"/>
  <c r="EH34"/>
  <c r="KV31"/>
  <c r="KW30"/>
  <c r="KW29"/>
  <c r="KT24" i="85"/>
  <c r="KU39" i="84"/>
  <c r="KV38"/>
  <c r="KV37"/>
  <c r="KW31"/>
  <c r="KT28"/>
  <c r="KU14"/>
  <c r="KU38" i="83"/>
  <c r="KW37"/>
  <c r="KW36"/>
  <c r="KU32"/>
  <c r="EH21"/>
  <c r="KY21" s="1"/>
  <c r="LA21" s="1"/>
  <c r="KU23"/>
  <c r="KU19"/>
  <c r="KW18"/>
  <c r="KU14"/>
  <c r="KT12"/>
  <c r="EG41" i="85"/>
  <c r="EM41"/>
  <c r="KT36" i="84"/>
  <c r="KV32" i="83"/>
  <c r="KV33" i="84"/>
  <c r="KV32"/>
  <c r="KU15"/>
  <c r="KV13"/>
  <c r="KV12"/>
  <c r="KT39" i="83"/>
  <c r="KV35"/>
  <c r="KV34"/>
  <c r="KT33"/>
  <c r="KV27"/>
  <c r="KT26"/>
  <c r="EH20"/>
  <c r="KW26"/>
  <c r="KW25"/>
  <c r="KT22"/>
  <c r="KV17"/>
  <c r="KV15"/>
  <c r="KS28"/>
  <c r="MS40"/>
  <c r="MS43" s="1"/>
  <c r="KY35"/>
  <c r="LA35" s="1"/>
  <c r="KX28"/>
  <c r="KX21"/>
  <c r="LA28" i="84"/>
  <c r="LA20"/>
  <c r="EH33"/>
  <c r="EH25"/>
  <c r="KP41"/>
  <c r="KS39"/>
  <c r="KX39" s="1"/>
  <c r="AC41" i="85"/>
  <c r="KW29"/>
  <c r="EN41"/>
  <c r="BJ43"/>
  <c r="KS15"/>
  <c r="KX15" s="1"/>
  <c r="KT35"/>
  <c r="KU24"/>
  <c r="KV23"/>
  <c r="KW21"/>
  <c r="KW20"/>
  <c r="KV17"/>
  <c r="KV39" i="84"/>
  <c r="KW32"/>
  <c r="KU29"/>
  <c r="KV26"/>
  <c r="KT22"/>
  <c r="KU20"/>
  <c r="KT17"/>
  <c r="KV14"/>
  <c r="KU39" i="83"/>
  <c r="KT36"/>
  <c r="KU33"/>
  <c r="KT27" i="85"/>
  <c r="KU35" i="84"/>
  <c r="KU31" i="83"/>
  <c r="KV30"/>
  <c r="KV29"/>
  <c r="KT28"/>
  <c r="KU28"/>
  <c r="KT25"/>
  <c r="KW24"/>
  <c r="EH26"/>
  <c r="KS26" s="1"/>
  <c r="KV24"/>
  <c r="KV21"/>
  <c r="KV20"/>
  <c r="KT16"/>
  <c r="NL40"/>
  <c r="NO40" s="1"/>
  <c r="LA39" i="84"/>
  <c r="KN41"/>
  <c r="EQ41"/>
  <c r="KR40" i="85"/>
  <c r="EH14"/>
  <c r="EH12"/>
  <c r="EO41"/>
  <c r="I42"/>
  <c r="EH27" i="83"/>
  <c r="KT29" i="85"/>
  <c r="EH20"/>
  <c r="KU12"/>
  <c r="KW33" i="84"/>
  <c r="EH32"/>
  <c r="KT31"/>
  <c r="KV27"/>
  <c r="KV15"/>
  <c r="KW35" i="83"/>
  <c r="KW34"/>
  <c r="KT36" i="85"/>
  <c r="KW36" i="84"/>
  <c r="KT16"/>
  <c r="KW39" i="85"/>
  <c r="KT13" i="83"/>
  <c r="KS36" i="85"/>
  <c r="KX36" s="1"/>
  <c r="KY36"/>
  <c r="LA36" s="1"/>
  <c r="KS35"/>
  <c r="KX35" s="1"/>
  <c r="KY35"/>
  <c r="LA35" s="1"/>
  <c r="KS31"/>
  <c r="KX31" s="1"/>
  <c r="KY31"/>
  <c r="LA31" s="1"/>
  <c r="KS27"/>
  <c r="KX27" s="1"/>
  <c r="KY27"/>
  <c r="LA27" s="1"/>
  <c r="KY24"/>
  <c r="LA24" s="1"/>
  <c r="KS24"/>
  <c r="KX24" s="1"/>
  <c r="KL41"/>
  <c r="KZ11"/>
  <c r="KZ41" s="1"/>
  <c r="KQ42"/>
  <c r="KQ40"/>
  <c r="EQ42"/>
  <c r="EQ40"/>
  <c r="EI42"/>
  <c r="EI40"/>
  <c r="KT10"/>
  <c r="KY38"/>
  <c r="LA38" s="1"/>
  <c r="KS38"/>
  <c r="KX38" s="1"/>
  <c r="KY33"/>
  <c r="LA33" s="1"/>
  <c r="KS33"/>
  <c r="KX33" s="1"/>
  <c r="KY29"/>
  <c r="LA29" s="1"/>
  <c r="KS29"/>
  <c r="KX29" s="1"/>
  <c r="KY25"/>
  <c r="LA25" s="1"/>
  <c r="KS25"/>
  <c r="KX25" s="1"/>
  <c r="KY23"/>
  <c r="LA23" s="1"/>
  <c r="KS23"/>
  <c r="KX23" s="1"/>
  <c r="KY21"/>
  <c r="LA21" s="1"/>
  <c r="KS21"/>
  <c r="KX21" s="1"/>
  <c r="KY19"/>
  <c r="KS19"/>
  <c r="KX19" s="1"/>
  <c r="KY18"/>
  <c r="LA18" s="1"/>
  <c r="KS18"/>
  <c r="KX18" s="1"/>
  <c r="KY16"/>
  <c r="LA16" s="1"/>
  <c r="KS16"/>
  <c r="KX16" s="1"/>
  <c r="KY14"/>
  <c r="LA14" s="1"/>
  <c r="KS14"/>
  <c r="KX14" s="1"/>
  <c r="KY12"/>
  <c r="LA12" s="1"/>
  <c r="KS12"/>
  <c r="KX12" s="1"/>
  <c r="KY17"/>
  <c r="LA17" s="1"/>
  <c r="KS17"/>
  <c r="KX17" s="1"/>
  <c r="KY13"/>
  <c r="LA13" s="1"/>
  <c r="KS13"/>
  <c r="KX13" s="1"/>
  <c r="KP42"/>
  <c r="KP40"/>
  <c r="EN42"/>
  <c r="EN40"/>
  <c r="DG42"/>
  <c r="DG40"/>
  <c r="KM42"/>
  <c r="KM40"/>
  <c r="EM42"/>
  <c r="EM40"/>
  <c r="J42"/>
  <c r="J40"/>
  <c r="EJ41"/>
  <c r="KU11"/>
  <c r="KU41" s="1"/>
  <c r="KO42"/>
  <c r="KO40"/>
  <c r="EK42"/>
  <c r="EK40"/>
  <c r="KV10"/>
  <c r="EG42"/>
  <c r="EG40"/>
  <c r="KY22"/>
  <c r="LA22" s="1"/>
  <c r="KS22"/>
  <c r="KX22" s="1"/>
  <c r="EK41"/>
  <c r="KV11"/>
  <c r="KL42"/>
  <c r="KL40"/>
  <c r="KZ10"/>
  <c r="EJ40"/>
  <c r="KU10"/>
  <c r="EJ42"/>
  <c r="CG42"/>
  <c r="CG40"/>
  <c r="EH10"/>
  <c r="EI41"/>
  <c r="KT11"/>
  <c r="EO42"/>
  <c r="EO40"/>
  <c r="KW42"/>
  <c r="AC42"/>
  <c r="AC40"/>
  <c r="KT39"/>
  <c r="KT34"/>
  <c r="KT30"/>
  <c r="KT26"/>
  <c r="KP41"/>
  <c r="KW14"/>
  <c r="KW40" s="1"/>
  <c r="KO41"/>
  <c r="ED43"/>
  <c r="DO43"/>
  <c r="DM43"/>
  <c r="CY43"/>
  <c r="CW43"/>
  <c r="CO43"/>
  <c r="CM43"/>
  <c r="BT43"/>
  <c r="BR43"/>
  <c r="DG41"/>
  <c r="KW41"/>
  <c r="EH11"/>
  <c r="EP40"/>
  <c r="EL40"/>
  <c r="EL42"/>
  <c r="DH43"/>
  <c r="CR43"/>
  <c r="CB43"/>
  <c r="KV39"/>
  <c r="EH37"/>
  <c r="KV34"/>
  <c r="EH32"/>
  <c r="KV30"/>
  <c r="EH28"/>
  <c r="KV26"/>
  <c r="KN41"/>
  <c r="EH39"/>
  <c r="EH34"/>
  <c r="EH30"/>
  <c r="EH26"/>
  <c r="LA19"/>
  <c r="DY43"/>
  <c r="DW43"/>
  <c r="BO43"/>
  <c r="BM43"/>
  <c r="KR41"/>
  <c r="EQ41"/>
  <c r="DJ43"/>
  <c r="CD43"/>
  <c r="EB43"/>
  <c r="BH43"/>
  <c r="I40"/>
  <c r="KQ41"/>
  <c r="DB43"/>
  <c r="CT43"/>
  <c r="CH43"/>
  <c r="EL41"/>
  <c r="CG41"/>
  <c r="KN40"/>
  <c r="KY15" i="84"/>
  <c r="LA15" s="1"/>
  <c r="KS15"/>
  <c r="KX15" s="1"/>
  <c r="KY13"/>
  <c r="LA13" s="1"/>
  <c r="KS13"/>
  <c r="KX13" s="1"/>
  <c r="KY16"/>
  <c r="LA16" s="1"/>
  <c r="KS16"/>
  <c r="KX16" s="1"/>
  <c r="KY14"/>
  <c r="LA14" s="1"/>
  <c r="KS14"/>
  <c r="KX14" s="1"/>
  <c r="KY12"/>
  <c r="LA12" s="1"/>
  <c r="KS12"/>
  <c r="KX12" s="1"/>
  <c r="KY36"/>
  <c r="KS36"/>
  <c r="KX36" s="1"/>
  <c r="KY33"/>
  <c r="LA33" s="1"/>
  <c r="KS33"/>
  <c r="KX33" s="1"/>
  <c r="KY29"/>
  <c r="LA29" s="1"/>
  <c r="KS29"/>
  <c r="KX29" s="1"/>
  <c r="KY25"/>
  <c r="LA25" s="1"/>
  <c r="KS25"/>
  <c r="KX25" s="1"/>
  <c r="KY21"/>
  <c r="LA21" s="1"/>
  <c r="KS21"/>
  <c r="KX21" s="1"/>
  <c r="KY18"/>
  <c r="LA18" s="1"/>
  <c r="KS18"/>
  <c r="KX18" s="1"/>
  <c r="EL41"/>
  <c r="KW11"/>
  <c r="KW41" s="1"/>
  <c r="KQ42"/>
  <c r="KQ40"/>
  <c r="KM42"/>
  <c r="KM40"/>
  <c r="EO42"/>
  <c r="EO40"/>
  <c r="EK42"/>
  <c r="EK40"/>
  <c r="KV10"/>
  <c r="EG42"/>
  <c r="EG40"/>
  <c r="KY34"/>
  <c r="LA34" s="1"/>
  <c r="KS34"/>
  <c r="KX34" s="1"/>
  <c r="KY26"/>
  <c r="LA26" s="1"/>
  <c r="KS26"/>
  <c r="KX26" s="1"/>
  <c r="KY17"/>
  <c r="LA17" s="1"/>
  <c r="KS17"/>
  <c r="KX17" s="1"/>
  <c r="EK41"/>
  <c r="KV11"/>
  <c r="KV41" s="1"/>
  <c r="KR42"/>
  <c r="KR40"/>
  <c r="KN42"/>
  <c r="KN40"/>
  <c r="EP42"/>
  <c r="EP40"/>
  <c r="EJ42"/>
  <c r="EJ40"/>
  <c r="KU10"/>
  <c r="I41"/>
  <c r="DY43"/>
  <c r="DW43"/>
  <c r="DJ43"/>
  <c r="DH43"/>
  <c r="DD43"/>
  <c r="DB43"/>
  <c r="CT43"/>
  <c r="CR43"/>
  <c r="CJ43"/>
  <c r="CH43"/>
  <c r="CD43"/>
  <c r="CB43"/>
  <c r="BO43"/>
  <c r="BM43"/>
  <c r="J40"/>
  <c r="EO41"/>
  <c r="ED43"/>
  <c r="EB43"/>
  <c r="DO43"/>
  <c r="DM43"/>
  <c r="CY43"/>
  <c r="CW43"/>
  <c r="CO43"/>
  <c r="CM43"/>
  <c r="BT43"/>
  <c r="BR43"/>
  <c r="BJ43"/>
  <c r="BH43"/>
  <c r="I40"/>
  <c r="DG42"/>
  <c r="KY38"/>
  <c r="LA38" s="1"/>
  <c r="KS38"/>
  <c r="KX38" s="1"/>
  <c r="KY35"/>
  <c r="LA35" s="1"/>
  <c r="KS35"/>
  <c r="KX35" s="1"/>
  <c r="KY31"/>
  <c r="LA31" s="1"/>
  <c r="KS31"/>
  <c r="KX31" s="1"/>
  <c r="KY27"/>
  <c r="LA27" s="1"/>
  <c r="KS27"/>
  <c r="KX27" s="1"/>
  <c r="KY23"/>
  <c r="LA23" s="1"/>
  <c r="KS23"/>
  <c r="KX23" s="1"/>
  <c r="KY19"/>
  <c r="LA19" s="1"/>
  <c r="KS19"/>
  <c r="KX19" s="1"/>
  <c r="KL41"/>
  <c r="KZ11"/>
  <c r="KZ41" s="1"/>
  <c r="EJ41"/>
  <c r="KU11"/>
  <c r="KU41" s="1"/>
  <c r="CG41"/>
  <c r="EH11"/>
  <c r="KO42"/>
  <c r="KO40"/>
  <c r="EQ42"/>
  <c r="EQ40"/>
  <c r="EM42"/>
  <c r="EM40"/>
  <c r="EI42"/>
  <c r="EI40"/>
  <c r="KT10"/>
  <c r="AC42"/>
  <c r="AC40"/>
  <c r="KY30"/>
  <c r="LA30" s="1"/>
  <c r="KS30"/>
  <c r="KX30" s="1"/>
  <c r="KY22"/>
  <c r="LA22" s="1"/>
  <c r="KS22"/>
  <c r="KX22" s="1"/>
  <c r="EI41"/>
  <c r="KT11"/>
  <c r="KT41" s="1"/>
  <c r="KP42"/>
  <c r="KP40"/>
  <c r="KL42"/>
  <c r="KL40"/>
  <c r="KZ10"/>
  <c r="EL42"/>
  <c r="EL40"/>
  <c r="KW10"/>
  <c r="CG42"/>
  <c r="CG40"/>
  <c r="EH10"/>
  <c r="LA36"/>
  <c r="J42"/>
  <c r="EM41"/>
  <c r="I42"/>
  <c r="EN40"/>
  <c r="DG40"/>
  <c r="KY14" i="83"/>
  <c r="LA14" s="1"/>
  <c r="KS14"/>
  <c r="KY13"/>
  <c r="LA13" s="1"/>
  <c r="KS13"/>
  <c r="KY16"/>
  <c r="LA16" s="1"/>
  <c r="KS16"/>
  <c r="KY15"/>
  <c r="LA15" s="1"/>
  <c r="KY37"/>
  <c r="LA37" s="1"/>
  <c r="KS37"/>
  <c r="KY36"/>
  <c r="LA36" s="1"/>
  <c r="KS36"/>
  <c r="KQ42"/>
  <c r="KQ40"/>
  <c r="EM42"/>
  <c r="EM40"/>
  <c r="KL41"/>
  <c r="KZ11"/>
  <c r="EJ41"/>
  <c r="KU11"/>
  <c r="CG41"/>
  <c r="EH11"/>
  <c r="KP42"/>
  <c r="KP40"/>
  <c r="KL42"/>
  <c r="KL40"/>
  <c r="KZ10"/>
  <c r="EL42"/>
  <c r="EL40"/>
  <c r="KW10"/>
  <c r="CG42"/>
  <c r="CG40"/>
  <c r="EH10"/>
  <c r="EK41"/>
  <c r="KV11"/>
  <c r="KV41" s="1"/>
  <c r="EQ42"/>
  <c r="EQ40"/>
  <c r="EK42"/>
  <c r="EK40"/>
  <c r="KV10"/>
  <c r="KY25"/>
  <c r="LA25" s="1"/>
  <c r="KS25"/>
  <c r="KY23"/>
  <c r="LA23" s="1"/>
  <c r="KS23"/>
  <c r="MV40"/>
  <c r="MV43" s="1"/>
  <c r="KM41"/>
  <c r="EM41"/>
  <c r="J40"/>
  <c r="MW40"/>
  <c r="MW43" s="1"/>
  <c r="I40"/>
  <c r="LA30"/>
  <c r="LA28"/>
  <c r="EH12"/>
  <c r="KY39"/>
  <c r="LA39" s="1"/>
  <c r="KS39"/>
  <c r="KY38"/>
  <c r="LA38" s="1"/>
  <c r="KS38"/>
  <c r="KM42"/>
  <c r="KM40"/>
  <c r="EI42"/>
  <c r="EI40"/>
  <c r="KT10"/>
  <c r="KY18"/>
  <c r="LA18" s="1"/>
  <c r="KS18"/>
  <c r="EL41"/>
  <c r="KW11"/>
  <c r="KR42"/>
  <c r="KR40"/>
  <c r="KN42"/>
  <c r="KN40"/>
  <c r="EP42"/>
  <c r="EP40"/>
  <c r="EJ42"/>
  <c r="EJ40"/>
  <c r="KU10"/>
  <c r="EI41"/>
  <c r="KT11"/>
  <c r="KT41" s="1"/>
  <c r="EO42"/>
  <c r="EO40"/>
  <c r="AC42"/>
  <c r="AC40"/>
  <c r="LT44"/>
  <c r="KX35"/>
  <c r="KX36"/>
  <c r="MX40"/>
  <c r="MX43" s="1"/>
  <c r="MT40"/>
  <c r="MT43" s="1"/>
  <c r="J42"/>
  <c r="MU40"/>
  <c r="MU43" s="1"/>
  <c r="KN41"/>
  <c r="DG41"/>
  <c r="I41"/>
  <c r="I42"/>
  <c r="EG40"/>
  <c r="KO40"/>
  <c r="DG40"/>
  <c r="EN40"/>
  <c r="KS30" l="1"/>
  <c r="KS19"/>
  <c r="KY19"/>
  <c r="NR48"/>
  <c r="NR47"/>
  <c r="NR49" s="1"/>
  <c r="NT48"/>
  <c r="NT47"/>
  <c r="NT49" s="1"/>
  <c r="NS47"/>
  <c r="NS48"/>
  <c r="KX14"/>
  <c r="KY17"/>
  <c r="LA17" s="1"/>
  <c r="KX16"/>
  <c r="KY33"/>
  <c r="LA33" s="1"/>
  <c r="KY32"/>
  <c r="KS37" i="84"/>
  <c r="KX37" s="1"/>
  <c r="KY37"/>
  <c r="LA37" s="1"/>
  <c r="KS24"/>
  <c r="KX24" s="1"/>
  <c r="KY24"/>
  <c r="LA24" s="1"/>
  <c r="KY29" i="83"/>
  <c r="KS29"/>
  <c r="KY24"/>
  <c r="KX13"/>
  <c r="KX37"/>
  <c r="KW41"/>
  <c r="LA22"/>
  <c r="KX15"/>
  <c r="KX33"/>
  <c r="KU41"/>
  <c r="KY20" i="85"/>
  <c r="LA20" s="1"/>
  <c r="KS20"/>
  <c r="KX20" s="1"/>
  <c r="KY26" i="83"/>
  <c r="KV41" i="85"/>
  <c r="KS32" i="84"/>
  <c r="KX32" s="1"/>
  <c r="KY32"/>
  <c r="LA32" s="1"/>
  <c r="KS20" i="83"/>
  <c r="KY20"/>
  <c r="KS31"/>
  <c r="KY31"/>
  <c r="KS21"/>
  <c r="MX44"/>
  <c r="KX25"/>
  <c r="KY27"/>
  <c r="KS27"/>
  <c r="KY34"/>
  <c r="KS34"/>
  <c r="KY26" i="85"/>
  <c r="LA26" s="1"/>
  <c r="KS26"/>
  <c r="KX26" s="1"/>
  <c r="KY34"/>
  <c r="LA34" s="1"/>
  <c r="KS34"/>
  <c r="KX34" s="1"/>
  <c r="KY28"/>
  <c r="LA28" s="1"/>
  <c r="KS28"/>
  <c r="KX28" s="1"/>
  <c r="KY32"/>
  <c r="LA32" s="1"/>
  <c r="KS32"/>
  <c r="KX32" s="1"/>
  <c r="KY37"/>
  <c r="LA37" s="1"/>
  <c r="KS37"/>
  <c r="KX37" s="1"/>
  <c r="EH41"/>
  <c r="KY11"/>
  <c r="KS11"/>
  <c r="KV40"/>
  <c r="KV42"/>
  <c r="KT42"/>
  <c r="KT40"/>
  <c r="KY30"/>
  <c r="LA30" s="1"/>
  <c r="KS30"/>
  <c r="KX30" s="1"/>
  <c r="KY39"/>
  <c r="LA39" s="1"/>
  <c r="KS39"/>
  <c r="KX39" s="1"/>
  <c r="EH42"/>
  <c r="KY10"/>
  <c r="KS10"/>
  <c r="EH40"/>
  <c r="EH43" s="1"/>
  <c r="KU42"/>
  <c r="KU40"/>
  <c r="KU44" s="1"/>
  <c r="KZ42"/>
  <c r="KZ40"/>
  <c r="EJ43"/>
  <c r="KT41"/>
  <c r="KW42" i="84"/>
  <c r="KW40"/>
  <c r="KT42"/>
  <c r="KT40"/>
  <c r="KV42"/>
  <c r="KV40"/>
  <c r="EJ43"/>
  <c r="EH42"/>
  <c r="EH40"/>
  <c r="EH43" s="1"/>
  <c r="KY10"/>
  <c r="KS10"/>
  <c r="KZ42"/>
  <c r="KZ40"/>
  <c r="EH41"/>
  <c r="KY11"/>
  <c r="KS11"/>
  <c r="KU42"/>
  <c r="KU40"/>
  <c r="KU44" s="1"/>
  <c r="KU42" i="83"/>
  <c r="KU40"/>
  <c r="KU44" s="1"/>
  <c r="KY12"/>
  <c r="KS12"/>
  <c r="EH42"/>
  <c r="EH40"/>
  <c r="KY10"/>
  <c r="KS10"/>
  <c r="KZ42"/>
  <c r="KZ40"/>
  <c r="KX10"/>
  <c r="KX18"/>
  <c r="KX38"/>
  <c r="KT42"/>
  <c r="KT40"/>
  <c r="KV42"/>
  <c r="KV40"/>
  <c r="KW42"/>
  <c r="KW40"/>
  <c r="EH41"/>
  <c r="KY11"/>
  <c r="KX11" s="1"/>
  <c r="KS11"/>
  <c r="KZ41"/>
  <c r="KX23"/>
  <c r="KX39"/>
  <c r="LA19" l="1"/>
  <c r="KX19"/>
  <c r="LA32"/>
  <c r="KX32"/>
  <c r="KX17"/>
  <c r="KS41"/>
  <c r="NS49"/>
  <c r="LA24"/>
  <c r="KX24"/>
  <c r="LA29"/>
  <c r="KX29"/>
  <c r="LA26"/>
  <c r="KX26"/>
  <c r="KX27"/>
  <c r="LA27"/>
  <c r="LA31"/>
  <c r="KX31"/>
  <c r="KX34"/>
  <c r="LA34"/>
  <c r="KX20"/>
  <c r="LA20"/>
  <c r="KY42" i="85"/>
  <c r="KY40"/>
  <c r="LA10"/>
  <c r="KS41"/>
  <c r="KX11"/>
  <c r="KX41" s="1"/>
  <c r="KS42"/>
  <c r="KS40"/>
  <c r="KX10"/>
  <c r="KY41"/>
  <c r="LA11"/>
  <c r="LA41" s="1"/>
  <c r="KY41" i="84"/>
  <c r="LA11"/>
  <c r="LA41" s="1"/>
  <c r="KS42"/>
  <c r="KS40"/>
  <c r="KX10"/>
  <c r="KS41"/>
  <c r="KX11"/>
  <c r="KX41" s="1"/>
  <c r="KY42"/>
  <c r="KY40"/>
  <c r="LA10"/>
  <c r="KY41" i="83"/>
  <c r="LA11"/>
  <c r="KY42"/>
  <c r="KY40"/>
  <c r="LA10"/>
  <c r="LA12"/>
  <c r="KX12"/>
  <c r="KX40" s="1"/>
  <c r="KS42"/>
  <c r="KS40"/>
  <c r="KX41" l="1"/>
  <c r="LA41"/>
  <c r="LA42" i="85"/>
  <c r="LA40"/>
  <c r="KX42"/>
  <c r="KX40"/>
  <c r="KX42" i="84"/>
  <c r="KX40"/>
  <c r="LA42"/>
  <c r="LA40"/>
  <c r="LA42" i="83"/>
  <c r="LA40"/>
  <c r="KX42"/>
  <c r="AG33" i="82" l="1"/>
  <c r="B33" s="1"/>
  <c r="AG32"/>
  <c r="AA32"/>
  <c r="V32"/>
  <c r="Q32"/>
  <c r="B32" s="1"/>
  <c r="L32"/>
  <c r="AG31"/>
  <c r="AA31"/>
  <c r="B31" s="1"/>
  <c r="AG30"/>
  <c r="AA30"/>
  <c r="B30"/>
  <c r="AG29"/>
  <c r="AA29"/>
  <c r="AA28"/>
  <c r="V28"/>
  <c r="B28"/>
  <c r="AA27"/>
  <c r="B27" s="1"/>
  <c r="AG26"/>
  <c r="AA26"/>
  <c r="G26"/>
  <c r="B26" s="1"/>
  <c r="AA25"/>
  <c r="B25"/>
  <c r="AA24"/>
  <c r="V24"/>
  <c r="G24"/>
  <c r="B24"/>
  <c r="AG23"/>
  <c r="V23"/>
  <c r="B23" s="1"/>
  <c r="AA22"/>
  <c r="B22" s="1"/>
  <c r="AG21"/>
  <c r="AA21"/>
  <c r="AG20"/>
  <c r="AA20"/>
  <c r="AA19" s="1"/>
  <c r="AG19"/>
  <c r="Z19"/>
  <c r="AA18"/>
  <c r="V18"/>
  <c r="AG17"/>
  <c r="AA17"/>
  <c r="G17"/>
  <c r="B17" s="1"/>
  <c r="AA16"/>
  <c r="AA15"/>
  <c r="AA14"/>
  <c r="B14" s="1"/>
  <c r="V13"/>
  <c r="L13"/>
  <c r="G13"/>
  <c r="AA12"/>
  <c r="V12"/>
  <c r="Q12"/>
  <c r="L12"/>
  <c r="G12"/>
  <c r="AG11"/>
  <c r="AA11"/>
  <c r="V11"/>
  <c r="Q11"/>
  <c r="L11"/>
  <c r="B11" s="1"/>
  <c r="G11"/>
  <c r="AA10"/>
  <c r="B10"/>
  <c r="AG9"/>
  <c r="AA9"/>
  <c r="B9" s="1"/>
  <c r="AG8"/>
  <c r="Q8"/>
  <c r="L8"/>
  <c r="AG7"/>
  <c r="AA7"/>
  <c r="V7"/>
  <c r="Q7"/>
  <c r="L7"/>
  <c r="AG6"/>
  <c r="AE6"/>
  <c r="AD6"/>
  <c r="AC6"/>
  <c r="Y6"/>
  <c r="X6"/>
  <c r="W6"/>
  <c r="V6"/>
  <c r="T6"/>
  <c r="S6"/>
  <c r="R6"/>
  <c r="Q6"/>
  <c r="O6"/>
  <c r="N6"/>
  <c r="M6"/>
  <c r="L6"/>
  <c r="J6"/>
  <c r="I6"/>
  <c r="H6"/>
  <c r="G6"/>
  <c r="E6"/>
  <c r="D6"/>
  <c r="C6"/>
  <c r="H43" i="80"/>
  <c r="G43"/>
  <c r="H42"/>
  <c r="G42"/>
  <c r="F42"/>
  <c r="H41"/>
  <c r="G41"/>
  <c r="H40"/>
  <c r="G40"/>
  <c r="H39"/>
  <c r="G39"/>
  <c r="H38"/>
  <c r="G38"/>
  <c r="H37"/>
  <c r="G37"/>
  <c r="I37" s="1"/>
  <c r="H36"/>
  <c r="G36"/>
  <c r="H35"/>
  <c r="G35"/>
  <c r="H34"/>
  <c r="G34"/>
  <c r="H33"/>
  <c r="G33"/>
  <c r="C32"/>
  <c r="C46" s="1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F20"/>
  <c r="F46" s="1"/>
  <c r="E20"/>
  <c r="E46" s="1"/>
  <c r="H19"/>
  <c r="G19"/>
  <c r="H18"/>
  <c r="G18"/>
  <c r="H17"/>
  <c r="G17"/>
  <c r="H16"/>
  <c r="G16"/>
  <c r="H15"/>
  <c r="G15"/>
  <c r="H14"/>
  <c r="G14"/>
  <c r="H13"/>
  <c r="G13"/>
  <c r="H12"/>
  <c r="G12"/>
  <c r="D62" i="79"/>
  <c r="C62"/>
  <c r="B62"/>
  <c r="C60"/>
  <c r="C61" s="1"/>
  <c r="L59"/>
  <c r="K59"/>
  <c r="L58"/>
  <c r="K58"/>
  <c r="L57"/>
  <c r="K57"/>
  <c r="I56"/>
  <c r="G56"/>
  <c r="G62" s="1"/>
  <c r="F56"/>
  <c r="F62" s="1"/>
  <c r="E56"/>
  <c r="E62" s="1"/>
  <c r="L55"/>
  <c r="K55"/>
  <c r="L54"/>
  <c r="K54"/>
  <c r="L53"/>
  <c r="K53"/>
  <c r="L52"/>
  <c r="K52"/>
  <c r="L51"/>
  <c r="K51"/>
  <c r="L50"/>
  <c r="K50"/>
  <c r="L49"/>
  <c r="K49"/>
  <c r="L48"/>
  <c r="K48"/>
  <c r="L47"/>
  <c r="K47"/>
  <c r="L46"/>
  <c r="K46"/>
  <c r="L45"/>
  <c r="K45"/>
  <c r="L44"/>
  <c r="G44"/>
  <c r="K44" s="1"/>
  <c r="J43"/>
  <c r="D43"/>
  <c r="L43" s="1"/>
  <c r="L42"/>
  <c r="K42"/>
  <c r="L41"/>
  <c r="K41"/>
  <c r="L40"/>
  <c r="K40"/>
  <c r="L39"/>
  <c r="K39"/>
  <c r="L38"/>
  <c r="K38"/>
  <c r="L37"/>
  <c r="K37"/>
  <c r="L36"/>
  <c r="K36"/>
  <c r="L35"/>
  <c r="K35"/>
  <c r="L34"/>
  <c r="K34"/>
  <c r="L33"/>
  <c r="K33"/>
  <c r="L32"/>
  <c r="K32"/>
  <c r="L31"/>
  <c r="K31"/>
  <c r="L30"/>
  <c r="K30"/>
  <c r="L29"/>
  <c r="K29"/>
  <c r="L28"/>
  <c r="K28"/>
  <c r="L27"/>
  <c r="K27"/>
  <c r="J27"/>
  <c r="L26"/>
  <c r="K26"/>
  <c r="J26"/>
  <c r="J62" s="1"/>
  <c r="I26"/>
  <c r="I62" s="1"/>
  <c r="L25"/>
  <c r="K25"/>
  <c r="L24"/>
  <c r="K24"/>
  <c r="L23"/>
  <c r="K23"/>
  <c r="L22"/>
  <c r="K22"/>
  <c r="L21"/>
  <c r="K21"/>
  <c r="L20"/>
  <c r="K20"/>
  <c r="L19"/>
  <c r="K19"/>
  <c r="L18"/>
  <c r="K18"/>
  <c r="L17"/>
  <c r="K17"/>
  <c r="L16"/>
  <c r="K16"/>
  <c r="L15"/>
  <c r="K15"/>
  <c r="L14"/>
  <c r="K14"/>
  <c r="J14"/>
  <c r="J13"/>
  <c r="D13"/>
  <c r="D60" s="1"/>
  <c r="D61" s="1"/>
  <c r="B13"/>
  <c r="B60" s="1"/>
  <c r="B61" s="1"/>
  <c r="L12"/>
  <c r="K12"/>
  <c r="AB19" i="82" l="1"/>
  <c r="B19"/>
  <c r="AA6"/>
  <c r="B6" s="1"/>
  <c r="J60" i="79"/>
  <c r="J61" s="1"/>
  <c r="B12" i="82"/>
  <c r="B7"/>
  <c r="B13"/>
  <c r="B8"/>
  <c r="B18"/>
  <c r="B29"/>
  <c r="I29" i="80"/>
  <c r="H32"/>
  <c r="E44"/>
  <c r="E45" s="1"/>
  <c r="G32"/>
  <c r="G44" s="1"/>
  <c r="C44"/>
  <c r="C45" s="1"/>
  <c r="F44"/>
  <c r="F45" s="1"/>
  <c r="K13" i="79"/>
  <c r="K43"/>
  <c r="L56"/>
  <c r="L62" s="1"/>
  <c r="E60"/>
  <c r="E61" s="1"/>
  <c r="G60"/>
  <c r="G61" s="1"/>
  <c r="L13"/>
  <c r="L60" s="1"/>
  <c r="K56"/>
  <c r="K62" s="1"/>
  <c r="F60"/>
  <c r="F61" s="1"/>
  <c r="I60"/>
  <c r="I61" s="1"/>
  <c r="K60" l="1"/>
  <c r="K61" s="1"/>
  <c r="L61"/>
  <c r="G46" i="80"/>
  <c r="G45" s="1"/>
  <c r="H33" i="76" l="1"/>
  <c r="H32"/>
  <c r="H31"/>
  <c r="H27"/>
  <c r="H24"/>
  <c r="H23"/>
  <c r="H22"/>
  <c r="H20"/>
  <c r="H18"/>
  <c r="H14"/>
  <c r="H12"/>
  <c r="H11"/>
  <c r="H9"/>
  <c r="J32" l="1"/>
  <c r="F32"/>
  <c r="J33"/>
  <c r="F33"/>
  <c r="J31"/>
  <c r="F31"/>
  <c r="J27"/>
  <c r="F27"/>
  <c r="J23"/>
  <c r="F23"/>
  <c r="J24"/>
  <c r="F24"/>
  <c r="J22"/>
  <c r="F22"/>
  <c r="J20"/>
  <c r="F20"/>
  <c r="J18"/>
  <c r="F18"/>
  <c r="J14"/>
  <c r="F14"/>
  <c r="J12"/>
  <c r="F12"/>
  <c r="J11"/>
  <c r="F11"/>
  <c r="J9"/>
  <c r="F9"/>
  <c r="O32" l="1"/>
  <c r="P32" s="1"/>
  <c r="Q32" s="1"/>
  <c r="O33"/>
  <c r="P33" s="1"/>
  <c r="Q33" s="1"/>
  <c r="O31"/>
  <c r="P31" s="1"/>
  <c r="Q31" s="1"/>
  <c r="O27"/>
  <c r="P27" s="1"/>
  <c r="Q27" s="1"/>
  <c r="O23"/>
  <c r="P23" s="1"/>
  <c r="Q23" s="1"/>
  <c r="O24"/>
  <c r="P24" s="1"/>
  <c r="Q24" s="1"/>
  <c r="O22"/>
  <c r="P22" s="1"/>
  <c r="Q22" s="1"/>
  <c r="O20"/>
  <c r="P20" s="1"/>
  <c r="Q20" s="1"/>
  <c r="O18"/>
  <c r="P18" s="1"/>
  <c r="Q18" s="1"/>
  <c r="O14"/>
  <c r="P14" s="1"/>
  <c r="Q14" s="1"/>
  <c r="O12"/>
  <c r="P12" s="1"/>
  <c r="Q12" s="1"/>
  <c r="O11"/>
  <c r="P11" s="1"/>
  <c r="Q11" s="1"/>
  <c r="O9"/>
  <c r="P9" s="1"/>
  <c r="Q9" s="1"/>
  <c r="N221" i="77"/>
  <c r="G221"/>
  <c r="L221" s="1"/>
  <c r="N220"/>
  <c r="F220"/>
  <c r="G220" s="1"/>
  <c r="L220" s="1"/>
  <c r="N219"/>
  <c r="F219"/>
  <c r="G219" s="1"/>
  <c r="N218"/>
  <c r="F218"/>
  <c r="G218" s="1"/>
  <c r="L218" s="1"/>
  <c r="N217"/>
  <c r="F217"/>
  <c r="G217" s="1"/>
  <c r="N214"/>
  <c r="G214"/>
  <c r="L214" s="1"/>
  <c r="N213"/>
  <c r="G213"/>
  <c r="L213" s="1"/>
  <c r="N212"/>
  <c r="G212"/>
  <c r="L212" s="1"/>
  <c r="N211"/>
  <c r="G211"/>
  <c r="L211" s="1"/>
  <c r="N210"/>
  <c r="G210"/>
  <c r="L210" s="1"/>
  <c r="N209"/>
  <c r="G209"/>
  <c r="L209" s="1"/>
  <c r="N208"/>
  <c r="N215" s="1"/>
  <c r="G208"/>
  <c r="L208" s="1"/>
  <c r="N205"/>
  <c r="N206" s="1"/>
  <c r="F205"/>
  <c r="E205"/>
  <c r="N200"/>
  <c r="F200"/>
  <c r="E200"/>
  <c r="G200" s="1"/>
  <c r="N199"/>
  <c r="F199"/>
  <c r="E199"/>
  <c r="N198"/>
  <c r="F198"/>
  <c r="E198"/>
  <c r="G198" s="1"/>
  <c r="N195"/>
  <c r="N196" s="1"/>
  <c r="J195"/>
  <c r="G195"/>
  <c r="L195" s="1"/>
  <c r="N190"/>
  <c r="J190"/>
  <c r="G190"/>
  <c r="L190" s="1"/>
  <c r="N189"/>
  <c r="E189"/>
  <c r="G189" s="1"/>
  <c r="L189" s="1"/>
  <c r="N188"/>
  <c r="E188"/>
  <c r="G188" s="1"/>
  <c r="L188" s="1"/>
  <c r="N187"/>
  <c r="N192" s="1"/>
  <c r="J187"/>
  <c r="G187"/>
  <c r="L187" s="1"/>
  <c r="N186"/>
  <c r="J186"/>
  <c r="G186"/>
  <c r="L186" s="1"/>
  <c r="N185"/>
  <c r="J185"/>
  <c r="G185"/>
  <c r="L185" s="1"/>
  <c r="N184"/>
  <c r="E184"/>
  <c r="J184" s="1"/>
  <c r="N183"/>
  <c r="E183"/>
  <c r="J183" s="1"/>
  <c r="N180"/>
  <c r="N181" s="1"/>
  <c r="J180"/>
  <c r="G180"/>
  <c r="L180" s="1"/>
  <c r="L181" s="1"/>
  <c r="N177"/>
  <c r="J177"/>
  <c r="G177"/>
  <c r="L177" s="1"/>
  <c r="N176"/>
  <c r="J176"/>
  <c r="G176"/>
  <c r="L176" s="1"/>
  <c r="N175"/>
  <c r="E175"/>
  <c r="G175" s="1"/>
  <c r="L175" s="1"/>
  <c r="N174"/>
  <c r="J174"/>
  <c r="G174"/>
  <c r="L174" s="1"/>
  <c r="N173"/>
  <c r="N178" s="1"/>
  <c r="J173"/>
  <c r="G173"/>
  <c r="L173" s="1"/>
  <c r="L178" s="1"/>
  <c r="N170"/>
  <c r="E170"/>
  <c r="G170" s="1"/>
  <c r="L170" s="1"/>
  <c r="N169"/>
  <c r="N171" s="1"/>
  <c r="G169"/>
  <c r="L169" s="1"/>
  <c r="E169"/>
  <c r="J169" s="1"/>
  <c r="N166"/>
  <c r="N167" s="1"/>
  <c r="E166"/>
  <c r="J166" s="1"/>
  <c r="N163"/>
  <c r="N164" s="1"/>
  <c r="J163"/>
  <c r="G163"/>
  <c r="L163" s="1"/>
  <c r="N160"/>
  <c r="G160"/>
  <c r="L160" s="1"/>
  <c r="N159"/>
  <c r="G159"/>
  <c r="L159" s="1"/>
  <c r="N158"/>
  <c r="G158"/>
  <c r="L158" s="1"/>
  <c r="N157"/>
  <c r="G157"/>
  <c r="L157" s="1"/>
  <c r="N156"/>
  <c r="G156"/>
  <c r="L156" s="1"/>
  <c r="N155"/>
  <c r="G155"/>
  <c r="L155" s="1"/>
  <c r="N154"/>
  <c r="G154"/>
  <c r="L154" s="1"/>
  <c r="N153"/>
  <c r="G153"/>
  <c r="L153" s="1"/>
  <c r="N152"/>
  <c r="N161" s="1"/>
  <c r="G152"/>
  <c r="L152" s="1"/>
  <c r="N149"/>
  <c r="J149"/>
  <c r="G149"/>
  <c r="L149" s="1"/>
  <c r="N148"/>
  <c r="J148"/>
  <c r="G148"/>
  <c r="L148" s="1"/>
  <c r="L150" s="1"/>
  <c r="N143"/>
  <c r="J143"/>
  <c r="G143"/>
  <c r="L143" s="1"/>
  <c r="N142"/>
  <c r="J142"/>
  <c r="G142"/>
  <c r="L142" s="1"/>
  <c r="N141"/>
  <c r="J141"/>
  <c r="G141"/>
  <c r="L141" s="1"/>
  <c r="I139"/>
  <c r="N139" s="1"/>
  <c r="E139"/>
  <c r="G139" s="1"/>
  <c r="I138"/>
  <c r="N138" s="1"/>
  <c r="E138"/>
  <c r="G138" s="1"/>
  <c r="N137"/>
  <c r="I137"/>
  <c r="E137"/>
  <c r="G137" s="1"/>
  <c r="I136"/>
  <c r="N136" s="1"/>
  <c r="E136"/>
  <c r="G136" s="1"/>
  <c r="N135"/>
  <c r="M135"/>
  <c r="O135" s="1"/>
  <c r="N134"/>
  <c r="J134"/>
  <c r="G134"/>
  <c r="L134" s="1"/>
  <c r="N133"/>
  <c r="J133"/>
  <c r="G133"/>
  <c r="L133" s="1"/>
  <c r="N132"/>
  <c r="J132"/>
  <c r="G132"/>
  <c r="L132" s="1"/>
  <c r="N131"/>
  <c r="J131"/>
  <c r="G131"/>
  <c r="L131" s="1"/>
  <c r="N130"/>
  <c r="J130"/>
  <c r="G130"/>
  <c r="N127"/>
  <c r="E127"/>
  <c r="N126"/>
  <c r="E126"/>
  <c r="N125"/>
  <c r="J125"/>
  <c r="G125"/>
  <c r="L125" s="1"/>
  <c r="N120"/>
  <c r="G120"/>
  <c r="H120" s="1"/>
  <c r="M120" s="1"/>
  <c r="N119"/>
  <c r="G119"/>
  <c r="H119" s="1"/>
  <c r="M119" s="1"/>
  <c r="N118"/>
  <c r="L118"/>
  <c r="O118" s="1"/>
  <c r="G118"/>
  <c r="H118" s="1"/>
  <c r="M118" s="1"/>
  <c r="N117"/>
  <c r="G117"/>
  <c r="H117" s="1"/>
  <c r="M117" s="1"/>
  <c r="N116"/>
  <c r="G116"/>
  <c r="H116" s="1"/>
  <c r="M116" s="1"/>
  <c r="G111"/>
  <c r="L111" s="1"/>
  <c r="N109"/>
  <c r="J109"/>
  <c r="G109"/>
  <c r="K108"/>
  <c r="N108" s="1"/>
  <c r="J108"/>
  <c r="H108"/>
  <c r="G108"/>
  <c r="N107"/>
  <c r="J107"/>
  <c r="G107"/>
  <c r="L107" s="1"/>
  <c r="N106"/>
  <c r="E106"/>
  <c r="J106" s="1"/>
  <c r="J105"/>
  <c r="I105"/>
  <c r="N105" s="1"/>
  <c r="G105"/>
  <c r="H105" s="1"/>
  <c r="M105" s="1"/>
  <c r="J104"/>
  <c r="I104"/>
  <c r="N104" s="1"/>
  <c r="G104"/>
  <c r="N101"/>
  <c r="L101"/>
  <c r="J101"/>
  <c r="H101"/>
  <c r="M101" s="1"/>
  <c r="G101"/>
  <c r="N100"/>
  <c r="J100"/>
  <c r="G100"/>
  <c r="L100" s="1"/>
  <c r="N99"/>
  <c r="L99"/>
  <c r="J99"/>
  <c r="H99"/>
  <c r="M99" s="1"/>
  <c r="G99"/>
  <c r="N98"/>
  <c r="J98"/>
  <c r="G98"/>
  <c r="L98" s="1"/>
  <c r="N97"/>
  <c r="L97"/>
  <c r="J97"/>
  <c r="H97"/>
  <c r="M97" s="1"/>
  <c r="G97"/>
  <c r="N96"/>
  <c r="J96"/>
  <c r="G96"/>
  <c r="L96" s="1"/>
  <c r="N93"/>
  <c r="L93"/>
  <c r="J93"/>
  <c r="H93"/>
  <c r="M93" s="1"/>
  <c r="G93"/>
  <c r="N92"/>
  <c r="J92"/>
  <c r="G92"/>
  <c r="L92" s="1"/>
  <c r="N91"/>
  <c r="E91"/>
  <c r="J91" s="1"/>
  <c r="N90"/>
  <c r="E90"/>
  <c r="J90" s="1"/>
  <c r="N87"/>
  <c r="G87"/>
  <c r="H87" s="1"/>
  <c r="M87" s="1"/>
  <c r="E87"/>
  <c r="N86"/>
  <c r="F86"/>
  <c r="E86"/>
  <c r="G86" s="1"/>
  <c r="N85"/>
  <c r="F85"/>
  <c r="E85"/>
  <c r="N84"/>
  <c r="E84"/>
  <c r="G84" s="1"/>
  <c r="N83"/>
  <c r="F83"/>
  <c r="G83" s="1"/>
  <c r="H83" s="1"/>
  <c r="M83" s="1"/>
  <c r="N82"/>
  <c r="E82"/>
  <c r="G82" s="1"/>
  <c r="N81"/>
  <c r="G81"/>
  <c r="H81" s="1"/>
  <c r="M81" s="1"/>
  <c r="N80"/>
  <c r="E80"/>
  <c r="G80" s="1"/>
  <c r="H80" s="1"/>
  <c r="M80" s="1"/>
  <c r="N79"/>
  <c r="E79"/>
  <c r="G79" s="1"/>
  <c r="N78"/>
  <c r="E78"/>
  <c r="G78" s="1"/>
  <c r="H78" s="1"/>
  <c r="M78" s="1"/>
  <c r="N77"/>
  <c r="E77"/>
  <c r="G77" s="1"/>
  <c r="N76"/>
  <c r="F76"/>
  <c r="E76"/>
  <c r="N75"/>
  <c r="G75"/>
  <c r="H75" s="1"/>
  <c r="M75" s="1"/>
  <c r="N74"/>
  <c r="F74"/>
  <c r="E74"/>
  <c r="N73"/>
  <c r="N72"/>
  <c r="F72"/>
  <c r="G72" s="1"/>
  <c r="H72" s="1"/>
  <c r="M72" s="1"/>
  <c r="N71"/>
  <c r="F71"/>
  <c r="F73" s="1"/>
  <c r="E71"/>
  <c r="F66"/>
  <c r="I66" s="1"/>
  <c r="N66" s="1"/>
  <c r="E66"/>
  <c r="I65"/>
  <c r="N65" s="1"/>
  <c r="G65"/>
  <c r="L65" s="1"/>
  <c r="F64"/>
  <c r="I64" s="1"/>
  <c r="N64" s="1"/>
  <c r="E64"/>
  <c r="F63"/>
  <c r="I63" s="1"/>
  <c r="N63" s="1"/>
  <c r="E63"/>
  <c r="I62"/>
  <c r="N62" s="1"/>
  <c r="F62"/>
  <c r="E62"/>
  <c r="G62" s="1"/>
  <c r="F61"/>
  <c r="I61" s="1"/>
  <c r="N61" s="1"/>
  <c r="E61"/>
  <c r="G61" s="1"/>
  <c r="F60"/>
  <c r="I60" s="1"/>
  <c r="N60" s="1"/>
  <c r="E60"/>
  <c r="F59"/>
  <c r="I59" s="1"/>
  <c r="N59" s="1"/>
  <c r="E59"/>
  <c r="F58"/>
  <c r="I58" s="1"/>
  <c r="N58" s="1"/>
  <c r="E58"/>
  <c r="F57"/>
  <c r="I57" s="1"/>
  <c r="N57" s="1"/>
  <c r="E57"/>
  <c r="F56"/>
  <c r="I56" s="1"/>
  <c r="N56" s="1"/>
  <c r="E56"/>
  <c r="F55"/>
  <c r="I55" s="1"/>
  <c r="N55" s="1"/>
  <c r="E55"/>
  <c r="F54"/>
  <c r="I54" s="1"/>
  <c r="N54" s="1"/>
  <c r="E54"/>
  <c r="F53"/>
  <c r="I53" s="1"/>
  <c r="N53" s="1"/>
  <c r="E53"/>
  <c r="F52"/>
  <c r="I52" s="1"/>
  <c r="N52" s="1"/>
  <c r="E52"/>
  <c r="F51"/>
  <c r="I51" s="1"/>
  <c r="N51" s="1"/>
  <c r="E51"/>
  <c r="F50"/>
  <c r="I50" s="1"/>
  <c r="N50" s="1"/>
  <c r="E50"/>
  <c r="I49"/>
  <c r="N49" s="1"/>
  <c r="G49"/>
  <c r="L49" s="1"/>
  <c r="F48"/>
  <c r="I48" s="1"/>
  <c r="N48" s="1"/>
  <c r="E48"/>
  <c r="F47"/>
  <c r="I47" s="1"/>
  <c r="N47" s="1"/>
  <c r="E47"/>
  <c r="F46"/>
  <c r="I46" s="1"/>
  <c r="N46" s="1"/>
  <c r="E46"/>
  <c r="F45"/>
  <c r="I45" s="1"/>
  <c r="N45" s="1"/>
  <c r="E45"/>
  <c r="F44"/>
  <c r="I44" s="1"/>
  <c r="N44" s="1"/>
  <c r="E44"/>
  <c r="F43"/>
  <c r="I43" s="1"/>
  <c r="N43" s="1"/>
  <c r="E43"/>
  <c r="F42"/>
  <c r="I42" s="1"/>
  <c r="N42" s="1"/>
  <c r="E42"/>
  <c r="F41"/>
  <c r="I41" s="1"/>
  <c r="N41" s="1"/>
  <c r="E41"/>
  <c r="F40"/>
  <c r="I40" s="1"/>
  <c r="N40" s="1"/>
  <c r="E40"/>
  <c r="F39"/>
  <c r="I39" s="1"/>
  <c r="N39" s="1"/>
  <c r="E39"/>
  <c r="F38"/>
  <c r="I38" s="1"/>
  <c r="N38" s="1"/>
  <c r="E38"/>
  <c r="N37"/>
  <c r="F37"/>
  <c r="I37" s="1"/>
  <c r="E37"/>
  <c r="G37" s="1"/>
  <c r="L37" s="1"/>
  <c r="F36"/>
  <c r="I36" s="1"/>
  <c r="N36" s="1"/>
  <c r="E36"/>
  <c r="F35"/>
  <c r="I35" s="1"/>
  <c r="N35" s="1"/>
  <c r="E35"/>
  <c r="F34"/>
  <c r="I34" s="1"/>
  <c r="N34" s="1"/>
  <c r="E34"/>
  <c r="F33"/>
  <c r="I33" s="1"/>
  <c r="N33" s="1"/>
  <c r="E33"/>
  <c r="F32"/>
  <c r="I32" s="1"/>
  <c r="N32" s="1"/>
  <c r="E32"/>
  <c r="F31"/>
  <c r="I31" s="1"/>
  <c r="N31" s="1"/>
  <c r="E31"/>
  <c r="I30"/>
  <c r="N30" s="1"/>
  <c r="G30"/>
  <c r="F29"/>
  <c r="I29" s="1"/>
  <c r="N29" s="1"/>
  <c r="E29"/>
  <c r="F28"/>
  <c r="I28" s="1"/>
  <c r="N28" s="1"/>
  <c r="E28"/>
  <c r="F27"/>
  <c r="I27" s="1"/>
  <c r="N27" s="1"/>
  <c r="E27"/>
  <c r="F26"/>
  <c r="I26" s="1"/>
  <c r="N26" s="1"/>
  <c r="E26"/>
  <c r="N21"/>
  <c r="G21"/>
  <c r="H21" s="1"/>
  <c r="M21" s="1"/>
  <c r="N20"/>
  <c r="F20"/>
  <c r="E20"/>
  <c r="F18"/>
  <c r="I18" s="1"/>
  <c r="N18" s="1"/>
  <c r="E18"/>
  <c r="N17"/>
  <c r="F17"/>
  <c r="E17"/>
  <c r="N16"/>
  <c r="F16"/>
  <c r="E16"/>
  <c r="N14"/>
  <c r="G14"/>
  <c r="H14" s="1"/>
  <c r="M14" s="1"/>
  <c r="N13"/>
  <c r="G13"/>
  <c r="H13" s="1"/>
  <c r="M13" s="1"/>
  <c r="F11"/>
  <c r="F12" s="1"/>
  <c r="F15" s="1"/>
  <c r="I15" s="1"/>
  <c r="N15" s="1"/>
  <c r="E11"/>
  <c r="E12" s="1"/>
  <c r="G18" l="1"/>
  <c r="G48"/>
  <c r="G16"/>
  <c r="G20"/>
  <c r="H49"/>
  <c r="M49" s="1"/>
  <c r="G32"/>
  <c r="G53"/>
  <c r="G74"/>
  <c r="H104"/>
  <c r="M104" s="1"/>
  <c r="M108"/>
  <c r="N121"/>
  <c r="N122" s="1"/>
  <c r="N128"/>
  <c r="N232" s="1"/>
  <c r="N191"/>
  <c r="N201"/>
  <c r="N202" s="1"/>
  <c r="G42"/>
  <c r="G54"/>
  <c r="I11"/>
  <c r="N11" s="1"/>
  <c r="G28"/>
  <c r="G34"/>
  <c r="G40"/>
  <c r="G45"/>
  <c r="L45" s="1"/>
  <c r="G50"/>
  <c r="G57"/>
  <c r="G58"/>
  <c r="G71"/>
  <c r="H125"/>
  <c r="M125" s="1"/>
  <c r="H131"/>
  <c r="M131" s="1"/>
  <c r="H133"/>
  <c r="M133" s="1"/>
  <c r="H149"/>
  <c r="M149" s="1"/>
  <c r="G166"/>
  <c r="L166" s="1"/>
  <c r="N233"/>
  <c r="N222"/>
  <c r="G17"/>
  <c r="G26"/>
  <c r="G29"/>
  <c r="L29" s="1"/>
  <c r="G33"/>
  <c r="L33" s="1"/>
  <c r="G36"/>
  <c r="G38"/>
  <c r="G41"/>
  <c r="L41" s="1"/>
  <c r="G44"/>
  <c r="G46"/>
  <c r="G52"/>
  <c r="G55"/>
  <c r="G56"/>
  <c r="G59"/>
  <c r="G60"/>
  <c r="G63"/>
  <c r="G64"/>
  <c r="H65"/>
  <c r="M65" s="1"/>
  <c r="G66"/>
  <c r="N88"/>
  <c r="G76"/>
  <c r="G85"/>
  <c r="N94"/>
  <c r="N102"/>
  <c r="L108"/>
  <c r="L116"/>
  <c r="O116" s="1"/>
  <c r="L120"/>
  <c r="O120" s="1"/>
  <c r="H142"/>
  <c r="M142" s="1"/>
  <c r="N150"/>
  <c r="J170"/>
  <c r="J175"/>
  <c r="J188"/>
  <c r="J189"/>
  <c r="E73"/>
  <c r="G73" s="1"/>
  <c r="N144"/>
  <c r="N145" s="1"/>
  <c r="H173"/>
  <c r="M173" s="1"/>
  <c r="H176"/>
  <c r="M176" s="1"/>
  <c r="H180"/>
  <c r="M180" s="1"/>
  <c r="M181" s="1"/>
  <c r="H186"/>
  <c r="M186" s="1"/>
  <c r="N193"/>
  <c r="H190"/>
  <c r="M190" s="1"/>
  <c r="G199"/>
  <c r="G205"/>
  <c r="G12"/>
  <c r="E15"/>
  <c r="G15" s="1"/>
  <c r="L16"/>
  <c r="H16"/>
  <c r="M16" s="1"/>
  <c r="L18"/>
  <c r="H18"/>
  <c r="M18" s="1"/>
  <c r="H20"/>
  <c r="M20" s="1"/>
  <c r="L20"/>
  <c r="L28"/>
  <c r="H28"/>
  <c r="M28" s="1"/>
  <c r="L32"/>
  <c r="H32"/>
  <c r="M32" s="1"/>
  <c r="L34"/>
  <c r="H34"/>
  <c r="M34" s="1"/>
  <c r="L40"/>
  <c r="H40"/>
  <c r="M40" s="1"/>
  <c r="L42"/>
  <c r="H42"/>
  <c r="M42" s="1"/>
  <c r="L48"/>
  <c r="H48"/>
  <c r="M48" s="1"/>
  <c r="L50"/>
  <c r="H50"/>
  <c r="M50" s="1"/>
  <c r="L17"/>
  <c r="H17"/>
  <c r="M17" s="1"/>
  <c r="L26"/>
  <c r="H26"/>
  <c r="M26" s="1"/>
  <c r="L36"/>
  <c r="H36"/>
  <c r="M36" s="1"/>
  <c r="L38"/>
  <c r="H38"/>
  <c r="M38" s="1"/>
  <c r="L44"/>
  <c r="H44"/>
  <c r="M44" s="1"/>
  <c r="L46"/>
  <c r="H46"/>
  <c r="M46" s="1"/>
  <c r="L52"/>
  <c r="H52"/>
  <c r="M52" s="1"/>
  <c r="L53"/>
  <c r="H53"/>
  <c r="M53" s="1"/>
  <c r="L54"/>
  <c r="H54"/>
  <c r="M54" s="1"/>
  <c r="L57"/>
  <c r="H57"/>
  <c r="M57" s="1"/>
  <c r="L58"/>
  <c r="H58"/>
  <c r="M58" s="1"/>
  <c r="L61"/>
  <c r="H61"/>
  <c r="M61" s="1"/>
  <c r="L62"/>
  <c r="H62"/>
  <c r="M62" s="1"/>
  <c r="L71"/>
  <c r="H71"/>
  <c r="M71" s="1"/>
  <c r="H73"/>
  <c r="M73" s="1"/>
  <c r="L73"/>
  <c r="O73" s="1"/>
  <c r="H74"/>
  <c r="M74" s="1"/>
  <c r="L74"/>
  <c r="O74" s="1"/>
  <c r="L77"/>
  <c r="H77"/>
  <c r="M77" s="1"/>
  <c r="L82"/>
  <c r="H82"/>
  <c r="M82" s="1"/>
  <c r="L86"/>
  <c r="H86"/>
  <c r="M86" s="1"/>
  <c r="L102"/>
  <c r="G11"/>
  <c r="L13"/>
  <c r="O13" s="1"/>
  <c r="L14"/>
  <c r="O14" s="1"/>
  <c r="L21"/>
  <c r="O21" s="1"/>
  <c r="N67"/>
  <c r="N68" s="1"/>
  <c r="L68" s="1"/>
  <c r="H29"/>
  <c r="M29" s="1"/>
  <c r="O29" s="1"/>
  <c r="H33"/>
  <c r="M33" s="1"/>
  <c r="O33" s="1"/>
  <c r="H37"/>
  <c r="M37" s="1"/>
  <c r="O37" s="1"/>
  <c r="H41"/>
  <c r="M41" s="1"/>
  <c r="O41" s="1"/>
  <c r="H45"/>
  <c r="M45" s="1"/>
  <c r="O45" s="1"/>
  <c r="O93"/>
  <c r="O97"/>
  <c r="O99"/>
  <c r="O101"/>
  <c r="L30"/>
  <c r="O30" s="1"/>
  <c r="H30"/>
  <c r="M30" s="1"/>
  <c r="L55"/>
  <c r="O55" s="1"/>
  <c r="H55"/>
  <c r="M55" s="1"/>
  <c r="L56"/>
  <c r="O56" s="1"/>
  <c r="H56"/>
  <c r="M56" s="1"/>
  <c r="L59"/>
  <c r="O59" s="1"/>
  <c r="H59"/>
  <c r="M59" s="1"/>
  <c r="L60"/>
  <c r="O60" s="1"/>
  <c r="H60"/>
  <c r="M60" s="1"/>
  <c r="L63"/>
  <c r="O63" s="1"/>
  <c r="H63"/>
  <c r="M63" s="1"/>
  <c r="L64"/>
  <c r="O64" s="1"/>
  <c r="H64"/>
  <c r="M64" s="1"/>
  <c r="L66"/>
  <c r="O66" s="1"/>
  <c r="H66"/>
  <c r="M66" s="1"/>
  <c r="H76"/>
  <c r="M76" s="1"/>
  <c r="L76"/>
  <c r="L79"/>
  <c r="H79"/>
  <c r="M79" s="1"/>
  <c r="L84"/>
  <c r="O84" s="1"/>
  <c r="H84"/>
  <c r="M84" s="1"/>
  <c r="L85"/>
  <c r="H85"/>
  <c r="M85" s="1"/>
  <c r="N237"/>
  <c r="N225"/>
  <c r="I12"/>
  <c r="N12" s="1"/>
  <c r="N22" s="1"/>
  <c r="G27"/>
  <c r="G31"/>
  <c r="G35"/>
  <c r="G39"/>
  <c r="G43"/>
  <c r="G47"/>
  <c r="O49"/>
  <c r="G51"/>
  <c r="O65"/>
  <c r="N112"/>
  <c r="N113" s="1"/>
  <c r="L113" s="1"/>
  <c r="O108"/>
  <c r="L109"/>
  <c r="H109"/>
  <c r="M109" s="1"/>
  <c r="J126"/>
  <c r="G126"/>
  <c r="J127"/>
  <c r="G127"/>
  <c r="L130"/>
  <c r="H130"/>
  <c r="M130" s="1"/>
  <c r="L137"/>
  <c r="H137"/>
  <c r="M137" s="1"/>
  <c r="L139"/>
  <c r="H139"/>
  <c r="M139" s="1"/>
  <c r="L161"/>
  <c r="L164"/>
  <c r="L167"/>
  <c r="L171"/>
  <c r="L192"/>
  <c r="L193"/>
  <c r="L196"/>
  <c r="H199"/>
  <c r="M199" s="1"/>
  <c r="L199"/>
  <c r="L205"/>
  <c r="H205"/>
  <c r="M205" s="1"/>
  <c r="M206" s="1"/>
  <c r="H219"/>
  <c r="M219" s="1"/>
  <c r="L219"/>
  <c r="L72"/>
  <c r="O72" s="1"/>
  <c r="L75"/>
  <c r="O75" s="1"/>
  <c r="L78"/>
  <c r="O78" s="1"/>
  <c r="L80"/>
  <c r="O80" s="1"/>
  <c r="L81"/>
  <c r="O81" s="1"/>
  <c r="L83"/>
  <c r="O83" s="1"/>
  <c r="L87"/>
  <c r="O87" s="1"/>
  <c r="L104"/>
  <c r="L105"/>
  <c r="O105" s="1"/>
  <c r="O125"/>
  <c r="O131"/>
  <c r="O133"/>
  <c r="O149"/>
  <c r="O176"/>
  <c r="O186"/>
  <c r="O190"/>
  <c r="L136"/>
  <c r="H136"/>
  <c r="M136" s="1"/>
  <c r="L138"/>
  <c r="H138"/>
  <c r="M138" s="1"/>
  <c r="H198"/>
  <c r="M198" s="1"/>
  <c r="L198"/>
  <c r="H200"/>
  <c r="M200" s="1"/>
  <c r="L200"/>
  <c r="L215"/>
  <c r="H217"/>
  <c r="M217" s="1"/>
  <c r="L217"/>
  <c r="G90"/>
  <c r="G91"/>
  <c r="H92"/>
  <c r="M92" s="1"/>
  <c r="O92" s="1"/>
  <c r="H96"/>
  <c r="M96" s="1"/>
  <c r="H98"/>
  <c r="M98" s="1"/>
  <c r="O98" s="1"/>
  <c r="H100"/>
  <c r="M100" s="1"/>
  <c r="O100" s="1"/>
  <c r="G106"/>
  <c r="H107"/>
  <c r="M107" s="1"/>
  <c r="O107" s="1"/>
  <c r="M121"/>
  <c r="M122" s="1"/>
  <c r="L122" s="1"/>
  <c r="L117"/>
  <c r="O117" s="1"/>
  <c r="L119"/>
  <c r="O119" s="1"/>
  <c r="O142"/>
  <c r="H132"/>
  <c r="M132" s="1"/>
  <c r="O132" s="1"/>
  <c r="H134"/>
  <c r="M134" s="1"/>
  <c r="O134" s="1"/>
  <c r="H141"/>
  <c r="M141" s="1"/>
  <c r="O141" s="1"/>
  <c r="H143"/>
  <c r="M143" s="1"/>
  <c r="O143" s="1"/>
  <c r="H148"/>
  <c r="M148" s="1"/>
  <c r="M150" s="1"/>
  <c r="H152"/>
  <c r="M152" s="1"/>
  <c r="H153"/>
  <c r="M153" s="1"/>
  <c r="O153" s="1"/>
  <c r="H154"/>
  <c r="M154" s="1"/>
  <c r="O154" s="1"/>
  <c r="H155"/>
  <c r="M155" s="1"/>
  <c r="O155" s="1"/>
  <c r="H156"/>
  <c r="M156" s="1"/>
  <c r="O156" s="1"/>
  <c r="H157"/>
  <c r="M157" s="1"/>
  <c r="O157" s="1"/>
  <c r="H158"/>
  <c r="M158" s="1"/>
  <c r="O158" s="1"/>
  <c r="H159"/>
  <c r="M159" s="1"/>
  <c r="O159" s="1"/>
  <c r="H160"/>
  <c r="M160" s="1"/>
  <c r="O160" s="1"/>
  <c r="H163"/>
  <c r="M163" s="1"/>
  <c r="M164" s="1"/>
  <c r="H166"/>
  <c r="M166" s="1"/>
  <c r="M167" s="1"/>
  <c r="H169"/>
  <c r="M169" s="1"/>
  <c r="H170"/>
  <c r="M170" s="1"/>
  <c r="O170" s="1"/>
  <c r="O173"/>
  <c r="H174"/>
  <c r="M174" s="1"/>
  <c r="H175"/>
  <c r="M175" s="1"/>
  <c r="O175" s="1"/>
  <c r="H177"/>
  <c r="M177" s="1"/>
  <c r="O177" s="1"/>
  <c r="O180"/>
  <c r="O181" s="1"/>
  <c r="G183"/>
  <c r="G184"/>
  <c r="H185"/>
  <c r="M185" s="1"/>
  <c r="O185" s="1"/>
  <c r="H187"/>
  <c r="M187" s="1"/>
  <c r="M192" s="1"/>
  <c r="H188"/>
  <c r="M188" s="1"/>
  <c r="H189"/>
  <c r="M189" s="1"/>
  <c r="O189" s="1"/>
  <c r="H195"/>
  <c r="M195" s="1"/>
  <c r="M196" s="1"/>
  <c r="H208"/>
  <c r="M208" s="1"/>
  <c r="O208" s="1"/>
  <c r="H209"/>
  <c r="M209" s="1"/>
  <c r="O209" s="1"/>
  <c r="H210"/>
  <c r="M210" s="1"/>
  <c r="O210" s="1"/>
  <c r="H211"/>
  <c r="M211" s="1"/>
  <c r="O211" s="1"/>
  <c r="H212"/>
  <c r="M212" s="1"/>
  <c r="O212" s="1"/>
  <c r="H213"/>
  <c r="M213" s="1"/>
  <c r="O213" s="1"/>
  <c r="H214"/>
  <c r="M214" s="1"/>
  <c r="O214" s="1"/>
  <c r="H218"/>
  <c r="M218" s="1"/>
  <c r="O218" s="1"/>
  <c r="H220"/>
  <c r="M220" s="1"/>
  <c r="O220" s="1"/>
  <c r="H221"/>
  <c r="M221" s="1"/>
  <c r="O221" s="1"/>
  <c r="N230" l="1"/>
  <c r="O85"/>
  <c r="O79"/>
  <c r="O121"/>
  <c r="O123" s="1"/>
  <c r="L123" s="1"/>
  <c r="M171"/>
  <c r="O219"/>
  <c r="O199"/>
  <c r="O52"/>
  <c r="O46"/>
  <c r="O44"/>
  <c r="O38"/>
  <c r="O36"/>
  <c r="O17"/>
  <c r="M178"/>
  <c r="O20"/>
  <c r="N224"/>
  <c r="N23"/>
  <c r="O215"/>
  <c r="L183"/>
  <c r="H183"/>
  <c r="M183" s="1"/>
  <c r="L91"/>
  <c r="H91"/>
  <c r="M91" s="1"/>
  <c r="L222"/>
  <c r="O217"/>
  <c r="O222" s="1"/>
  <c r="O229" s="1"/>
  <c r="O198"/>
  <c r="L201"/>
  <c r="L206"/>
  <c r="O205"/>
  <c r="O206" s="1"/>
  <c r="L144"/>
  <c r="O130"/>
  <c r="H51"/>
  <c r="M51" s="1"/>
  <c r="L51"/>
  <c r="H47"/>
  <c r="M47" s="1"/>
  <c r="L47"/>
  <c r="H39"/>
  <c r="M39" s="1"/>
  <c r="L39"/>
  <c r="H31"/>
  <c r="M31" s="1"/>
  <c r="L31"/>
  <c r="L11"/>
  <c r="H11"/>
  <c r="M11" s="1"/>
  <c r="L88"/>
  <c r="O71"/>
  <c r="L12"/>
  <c r="H12"/>
  <c r="M12" s="1"/>
  <c r="M193"/>
  <c r="M161"/>
  <c r="M102"/>
  <c r="O200"/>
  <c r="O174"/>
  <c r="O148"/>
  <c r="O150" s="1"/>
  <c r="L121"/>
  <c r="O195"/>
  <c r="O196" s="1"/>
  <c r="O169"/>
  <c r="O171" s="1"/>
  <c r="O166"/>
  <c r="O167" s="1"/>
  <c r="O163"/>
  <c r="O164" s="1"/>
  <c r="O139"/>
  <c r="O137"/>
  <c r="O109"/>
  <c r="O76"/>
  <c r="O86"/>
  <c r="O82"/>
  <c r="O77"/>
  <c r="O62"/>
  <c r="O61"/>
  <c r="O58"/>
  <c r="O57"/>
  <c r="O54"/>
  <c r="O53"/>
  <c r="O50"/>
  <c r="O48"/>
  <c r="O42"/>
  <c r="O40"/>
  <c r="O34"/>
  <c r="O32"/>
  <c r="O28"/>
  <c r="O18"/>
  <c r="O16"/>
  <c r="L184"/>
  <c r="H184"/>
  <c r="M184" s="1"/>
  <c r="L106"/>
  <c r="O106" s="1"/>
  <c r="H106"/>
  <c r="M106" s="1"/>
  <c r="M112" s="1"/>
  <c r="M114" s="1"/>
  <c r="L90"/>
  <c r="H90"/>
  <c r="M90" s="1"/>
  <c r="M94" s="1"/>
  <c r="M202"/>
  <c r="L202" s="1"/>
  <c r="M201"/>
  <c r="L112"/>
  <c r="O104"/>
  <c r="H127"/>
  <c r="M127" s="1"/>
  <c r="L127"/>
  <c r="H126"/>
  <c r="M126" s="1"/>
  <c r="M128" s="1"/>
  <c r="M232" s="1"/>
  <c r="L126"/>
  <c r="H43"/>
  <c r="M43" s="1"/>
  <c r="L43"/>
  <c r="H35"/>
  <c r="M35" s="1"/>
  <c r="L35"/>
  <c r="H27"/>
  <c r="M27" s="1"/>
  <c r="M67" s="1"/>
  <c r="M69" s="1"/>
  <c r="L69" s="1"/>
  <c r="L27"/>
  <c r="L67"/>
  <c r="O26"/>
  <c r="L15"/>
  <c r="H15"/>
  <c r="M15" s="1"/>
  <c r="M215"/>
  <c r="O178"/>
  <c r="M233"/>
  <c r="M222"/>
  <c r="M229" s="1"/>
  <c r="O138"/>
  <c r="O136"/>
  <c r="O188"/>
  <c r="O193" s="1"/>
  <c r="O187"/>
  <c r="O192" s="1"/>
  <c r="O152"/>
  <c r="O161" s="1"/>
  <c r="M144"/>
  <c r="M145" s="1"/>
  <c r="L145" s="1"/>
  <c r="O96"/>
  <c r="O102" s="1"/>
  <c r="M88"/>
  <c r="L23" l="1"/>
  <c r="L229" s="1"/>
  <c r="N229"/>
  <c r="N238" s="1"/>
  <c r="O184"/>
  <c r="O15"/>
  <c r="O31"/>
  <c r="O39"/>
  <c r="O47"/>
  <c r="O51"/>
  <c r="O90"/>
  <c r="L94"/>
  <c r="O88"/>
  <c r="O230" s="1"/>
  <c r="M22"/>
  <c r="O144"/>
  <c r="O146" s="1"/>
  <c r="M191"/>
  <c r="O126"/>
  <c r="L128"/>
  <c r="L232" s="1"/>
  <c r="M237"/>
  <c r="M225"/>
  <c r="L22"/>
  <c r="L224" s="1"/>
  <c r="O11"/>
  <c r="L191"/>
  <c r="O183"/>
  <c r="O191" s="1"/>
  <c r="O27"/>
  <c r="O35"/>
  <c r="O43"/>
  <c r="O127"/>
  <c r="O112"/>
  <c r="O114" s="1"/>
  <c r="L114" s="1"/>
  <c r="O12"/>
  <c r="O201"/>
  <c r="O203" s="1"/>
  <c r="L203" s="1"/>
  <c r="O91"/>
  <c r="L237" l="1"/>
  <c r="O67"/>
  <c r="M224"/>
  <c r="M24"/>
  <c r="O22"/>
  <c r="L146"/>
  <c r="L233" s="1"/>
  <c r="O233"/>
  <c r="O128"/>
  <c r="O232" s="1"/>
  <c r="O94"/>
  <c r="M267" l="1"/>
  <c r="M266"/>
  <c r="M265"/>
  <c r="M264"/>
  <c r="M263"/>
  <c r="M262"/>
  <c r="M261"/>
  <c r="M260"/>
  <c r="M258"/>
  <c r="M257"/>
  <c r="M256"/>
  <c r="M255"/>
  <c r="M254"/>
  <c r="M253"/>
  <c r="M252"/>
  <c r="M251"/>
  <c r="M249"/>
  <c r="M248"/>
  <c r="M247"/>
  <c r="M246"/>
  <c r="M245"/>
  <c r="M244"/>
  <c r="M243"/>
  <c r="M242"/>
  <c r="L248"/>
  <c r="L246"/>
  <c r="L245"/>
  <c r="L267"/>
  <c r="L266"/>
  <c r="L265"/>
  <c r="L264"/>
  <c r="L263"/>
  <c r="L262"/>
  <c r="L261"/>
  <c r="L260"/>
  <c r="L258"/>
  <c r="L257"/>
  <c r="L256"/>
  <c r="L255"/>
  <c r="L254"/>
  <c r="L253"/>
  <c r="L252"/>
  <c r="L251"/>
  <c r="L249"/>
  <c r="L247"/>
  <c r="L244"/>
  <c r="L243"/>
  <c r="L242"/>
  <c r="L24"/>
  <c r="L230" s="1"/>
  <c r="M230"/>
  <c r="M238" s="1"/>
  <c r="L238"/>
  <c r="O237"/>
  <c r="O225"/>
  <c r="L225"/>
  <c r="O238"/>
  <c r="O224"/>
  <c r="O267" l="1"/>
  <c r="O266"/>
  <c r="O265"/>
  <c r="O264"/>
  <c r="O263"/>
  <c r="O262"/>
  <c r="O261"/>
  <c r="O260"/>
  <c r="O258"/>
  <c r="O257"/>
  <c r="O256"/>
  <c r="O255"/>
  <c r="O254"/>
  <c r="O253"/>
  <c r="O252"/>
  <c r="O251"/>
  <c r="O249"/>
  <c r="O248"/>
  <c r="O247"/>
  <c r="O246"/>
  <c r="O245"/>
  <c r="O244"/>
  <c r="O243"/>
  <c r="O242"/>
  <c r="W55" i="73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W49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D52" s="1"/>
  <c r="P48"/>
  <c r="K48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W39"/>
  <c r="W110" s="1"/>
  <c r="V39"/>
  <c r="V110" s="1"/>
  <c r="U39"/>
  <c r="U110" s="1"/>
  <c r="T39"/>
  <c r="T110" s="1"/>
  <c r="S39"/>
  <c r="S110" s="1"/>
  <c r="R39"/>
  <c r="R110" s="1"/>
  <c r="Q39"/>
  <c r="Q110" s="1"/>
  <c r="P39"/>
  <c r="P110" s="1"/>
  <c r="O39"/>
  <c r="O110" s="1"/>
  <c r="N39"/>
  <c r="N110" s="1"/>
  <c r="M39"/>
  <c r="M110" s="1"/>
  <c r="L39"/>
  <c r="L110" s="1"/>
  <c r="K39"/>
  <c r="K110" s="1"/>
  <c r="J39"/>
  <c r="J110" s="1"/>
  <c r="I39"/>
  <c r="I110" s="1"/>
  <c r="H39"/>
  <c r="H110" s="1"/>
  <c r="G39"/>
  <c r="G110" s="1"/>
  <c r="F39"/>
  <c r="F110" s="1"/>
  <c r="E39"/>
  <c r="E110" s="1"/>
  <c r="D39"/>
  <c r="D110" s="1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W106" s="1"/>
  <c r="V24"/>
  <c r="V106" s="1"/>
  <c r="U24"/>
  <c r="U106" s="1"/>
  <c r="T24"/>
  <c r="T106" s="1"/>
  <c r="S24"/>
  <c r="S106" s="1"/>
  <c r="R24"/>
  <c r="R106" s="1"/>
  <c r="Q24"/>
  <c r="Q106" s="1"/>
  <c r="P24"/>
  <c r="P106" s="1"/>
  <c r="O24"/>
  <c r="O106" s="1"/>
  <c r="N24"/>
  <c r="N106" s="1"/>
  <c r="M24"/>
  <c r="M106" s="1"/>
  <c r="L24"/>
  <c r="L106" s="1"/>
  <c r="K24"/>
  <c r="K106" s="1"/>
  <c r="J24"/>
  <c r="J106" s="1"/>
  <c r="I24"/>
  <c r="I106" s="1"/>
  <c r="H24"/>
  <c r="H106" s="1"/>
  <c r="G24"/>
  <c r="G106" s="1"/>
  <c r="F24"/>
  <c r="F106" s="1"/>
  <c r="E24"/>
  <c r="E106" s="1"/>
  <c r="D24"/>
  <c r="D106" s="1"/>
  <c r="W23"/>
  <c r="W104" s="1"/>
  <c r="V23"/>
  <c r="V104" s="1"/>
  <c r="U23"/>
  <c r="U104" s="1"/>
  <c r="T23"/>
  <c r="T104" s="1"/>
  <c r="S23"/>
  <c r="S104" s="1"/>
  <c r="R23"/>
  <c r="R104" s="1"/>
  <c r="Q23"/>
  <c r="Q104" s="1"/>
  <c r="P23"/>
  <c r="P104" s="1"/>
  <c r="O23"/>
  <c r="O104" s="1"/>
  <c r="N23"/>
  <c r="N104" s="1"/>
  <c r="M23"/>
  <c r="M104" s="1"/>
  <c r="L23"/>
  <c r="L104" s="1"/>
  <c r="K23"/>
  <c r="K104" s="1"/>
  <c r="J23"/>
  <c r="J104" s="1"/>
  <c r="I23"/>
  <c r="I104" s="1"/>
  <c r="H23"/>
  <c r="H104" s="1"/>
  <c r="G23"/>
  <c r="G104" s="1"/>
  <c r="F23"/>
  <c r="F104" s="1"/>
  <c r="E23"/>
  <c r="E104" s="1"/>
  <c r="D23"/>
  <c r="D104" s="1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W49" i="72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P48"/>
  <c r="K48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39"/>
  <c r="W110" s="1"/>
  <c r="V39"/>
  <c r="V110" s="1"/>
  <c r="U39"/>
  <c r="U110" s="1"/>
  <c r="T39"/>
  <c r="T110" s="1"/>
  <c r="S39"/>
  <c r="S110" s="1"/>
  <c r="R39"/>
  <c r="R110" s="1"/>
  <c r="Q39"/>
  <c r="Q110" s="1"/>
  <c r="P39"/>
  <c r="P110" s="1"/>
  <c r="O39"/>
  <c r="O110" s="1"/>
  <c r="N39"/>
  <c r="N110" s="1"/>
  <c r="M39"/>
  <c r="M110" s="1"/>
  <c r="L39"/>
  <c r="L110" s="1"/>
  <c r="K39"/>
  <c r="K110" s="1"/>
  <c r="J39"/>
  <c r="J110" s="1"/>
  <c r="I39"/>
  <c r="I110" s="1"/>
  <c r="H39"/>
  <c r="H110" s="1"/>
  <c r="G39"/>
  <c r="G110" s="1"/>
  <c r="F39"/>
  <c r="F110" s="1"/>
  <c r="E39"/>
  <c r="E110" s="1"/>
  <c r="D39"/>
  <c r="D110" s="1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W106" s="1"/>
  <c r="V24"/>
  <c r="V106" s="1"/>
  <c r="U24"/>
  <c r="U106" s="1"/>
  <c r="T24"/>
  <c r="T106" s="1"/>
  <c r="S24"/>
  <c r="S106" s="1"/>
  <c r="R24"/>
  <c r="R106" s="1"/>
  <c r="Q24"/>
  <c r="Q106" s="1"/>
  <c r="P24"/>
  <c r="P106" s="1"/>
  <c r="O24"/>
  <c r="O106" s="1"/>
  <c r="N24"/>
  <c r="N106" s="1"/>
  <c r="M24"/>
  <c r="M106" s="1"/>
  <c r="L24"/>
  <c r="L106" s="1"/>
  <c r="K24"/>
  <c r="K106" s="1"/>
  <c r="J24"/>
  <c r="J106" s="1"/>
  <c r="I24"/>
  <c r="I106" s="1"/>
  <c r="H24"/>
  <c r="H106" s="1"/>
  <c r="G24"/>
  <c r="G106" s="1"/>
  <c r="F24"/>
  <c r="F106" s="1"/>
  <c r="E24"/>
  <c r="E106" s="1"/>
  <c r="D24"/>
  <c r="D106" s="1"/>
  <c r="W23"/>
  <c r="W104" s="1"/>
  <c r="V23"/>
  <c r="V104" s="1"/>
  <c r="U23"/>
  <c r="U104" s="1"/>
  <c r="T23"/>
  <c r="T104" s="1"/>
  <c r="S23"/>
  <c r="S104" s="1"/>
  <c r="R23"/>
  <c r="R104" s="1"/>
  <c r="Q23"/>
  <c r="Q104" s="1"/>
  <c r="P23"/>
  <c r="P104" s="1"/>
  <c r="O23"/>
  <c r="O104" s="1"/>
  <c r="N23"/>
  <c r="N104" s="1"/>
  <c r="M23"/>
  <c r="M104" s="1"/>
  <c r="L23"/>
  <c r="L104" s="1"/>
  <c r="K23"/>
  <c r="K104" s="1"/>
  <c r="J23"/>
  <c r="J104" s="1"/>
  <c r="I23"/>
  <c r="I104" s="1"/>
  <c r="H23"/>
  <c r="H104" s="1"/>
  <c r="G23"/>
  <c r="G104" s="1"/>
  <c r="F23"/>
  <c r="F104" s="1"/>
  <c r="E23"/>
  <c r="E104" s="1"/>
  <c r="D23"/>
  <c r="D104" s="1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H20" i="71"/>
  <c r="J20" s="1"/>
  <c r="F20"/>
  <c r="H19"/>
  <c r="J19" s="1"/>
  <c r="F19"/>
  <c r="H18"/>
  <c r="J18" s="1"/>
  <c r="F18"/>
  <c r="H17"/>
  <c r="J17" s="1"/>
  <c r="F17"/>
  <c r="H16"/>
  <c r="J16" s="1"/>
  <c r="F16"/>
  <c r="H15"/>
  <c r="J15" s="1"/>
  <c r="F15"/>
  <c r="H14"/>
  <c r="J14" s="1"/>
  <c r="F14"/>
  <c r="H13"/>
  <c r="J13" s="1"/>
  <c r="F13"/>
  <c r="H12"/>
  <c r="J12" s="1"/>
  <c r="F12"/>
  <c r="H11"/>
  <c r="J11" s="1"/>
  <c r="F11"/>
  <c r="H10"/>
  <c r="J10" s="1"/>
  <c r="F10"/>
  <c r="H9"/>
  <c r="J9" s="1"/>
  <c r="F9"/>
  <c r="H8"/>
  <c r="J8" s="1"/>
  <c r="F8"/>
  <c r="E63" i="73" l="1"/>
  <c r="G63"/>
  <c r="I63"/>
  <c r="K63"/>
  <c r="M63"/>
  <c r="O63"/>
  <c r="Q63"/>
  <c r="S63"/>
  <c r="U63"/>
  <c r="W63"/>
  <c r="E64"/>
  <c r="G64"/>
  <c r="I64"/>
  <c r="K64"/>
  <c r="M64"/>
  <c r="O64"/>
  <c r="Q64"/>
  <c r="S64"/>
  <c r="U64"/>
  <c r="W64"/>
  <c r="E65"/>
  <c r="G65"/>
  <c r="I65"/>
  <c r="K65"/>
  <c r="M65"/>
  <c r="O65"/>
  <c r="Q65"/>
  <c r="S65"/>
  <c r="U65"/>
  <c r="W65"/>
  <c r="E66"/>
  <c r="G66"/>
  <c r="I66"/>
  <c r="K66"/>
  <c r="M66"/>
  <c r="O66"/>
  <c r="Q66"/>
  <c r="S66"/>
  <c r="U66"/>
  <c r="W66"/>
  <c r="E67"/>
  <c r="G67"/>
  <c r="I67"/>
  <c r="K67"/>
  <c r="M67"/>
  <c r="O67"/>
  <c r="Q67"/>
  <c r="S67"/>
  <c r="U67"/>
  <c r="W67"/>
  <c r="E68"/>
  <c r="G68"/>
  <c r="I68"/>
  <c r="K68"/>
  <c r="M68"/>
  <c r="O68"/>
  <c r="Q68"/>
  <c r="S68"/>
  <c r="U68"/>
  <c r="W68"/>
  <c r="E69"/>
  <c r="G69"/>
  <c r="I69"/>
  <c r="K69"/>
  <c r="M69"/>
  <c r="O69"/>
  <c r="Q69"/>
  <c r="S69"/>
  <c r="U69"/>
  <c r="W69"/>
  <c r="E70"/>
  <c r="G70"/>
  <c r="I70"/>
  <c r="K70"/>
  <c r="M70"/>
  <c r="O70"/>
  <c r="Q70"/>
  <c r="S70"/>
  <c r="U70"/>
  <c r="W70"/>
  <c r="E71"/>
  <c r="G71"/>
  <c r="I71"/>
  <c r="K71"/>
  <c r="M71"/>
  <c r="O71"/>
  <c r="Q71"/>
  <c r="S71"/>
  <c r="U71"/>
  <c r="W71"/>
  <c r="E72"/>
  <c r="G72"/>
  <c r="I72"/>
  <c r="K72"/>
  <c r="M72"/>
  <c r="O72"/>
  <c r="Q72"/>
  <c r="S72"/>
  <c r="U72"/>
  <c r="W72"/>
  <c r="E73"/>
  <c r="G73"/>
  <c r="I73"/>
  <c r="K73"/>
  <c r="M73"/>
  <c r="O73"/>
  <c r="Q73"/>
  <c r="S73"/>
  <c r="U73"/>
  <c r="W73"/>
  <c r="E74"/>
  <c r="G74"/>
  <c r="I74"/>
  <c r="K74"/>
  <c r="M74"/>
  <c r="O74"/>
  <c r="Q74"/>
  <c r="S74"/>
  <c r="U74"/>
  <c r="W74"/>
  <c r="E81"/>
  <c r="G81"/>
  <c r="I81"/>
  <c r="K81"/>
  <c r="M81"/>
  <c r="O81"/>
  <c r="Q81"/>
  <c r="S81"/>
  <c r="U81"/>
  <c r="W81"/>
  <c r="E82"/>
  <c r="G82"/>
  <c r="I82"/>
  <c r="K82"/>
  <c r="M82"/>
  <c r="O82"/>
  <c r="Q82"/>
  <c r="S82"/>
  <c r="U82"/>
  <c r="W82"/>
  <c r="E83"/>
  <c r="G83"/>
  <c r="I83"/>
  <c r="K83"/>
  <c r="M83"/>
  <c r="O83"/>
  <c r="Q83"/>
  <c r="S83"/>
  <c r="U83"/>
  <c r="W83"/>
  <c r="E84"/>
  <c r="G84"/>
  <c r="I84"/>
  <c r="K84"/>
  <c r="M84"/>
  <c r="O84"/>
  <c r="Q84"/>
  <c r="S84"/>
  <c r="U84"/>
  <c r="W84"/>
  <c r="E85"/>
  <c r="G85"/>
  <c r="I85"/>
  <c r="K85"/>
  <c r="M85"/>
  <c r="O85"/>
  <c r="Q85"/>
  <c r="S85"/>
  <c r="U85"/>
  <c r="W85"/>
  <c r="E86"/>
  <c r="G86"/>
  <c r="I86"/>
  <c r="K86"/>
  <c r="M86"/>
  <c r="O86"/>
  <c r="Q86"/>
  <c r="S86"/>
  <c r="U86"/>
  <c r="W86"/>
  <c r="E87"/>
  <c r="G87"/>
  <c r="I87"/>
  <c r="K87"/>
  <c r="M87"/>
  <c r="O87"/>
  <c r="Q87"/>
  <c r="S87"/>
  <c r="U87"/>
  <c r="W87"/>
  <c r="E88"/>
  <c r="G88"/>
  <c r="I88"/>
  <c r="K88"/>
  <c r="M88"/>
  <c r="O88"/>
  <c r="Q88"/>
  <c r="S88"/>
  <c r="U88"/>
  <c r="W88"/>
  <c r="E89"/>
  <c r="G89"/>
  <c r="I89"/>
  <c r="K89"/>
  <c r="M89"/>
  <c r="O89"/>
  <c r="Q89"/>
  <c r="S89"/>
  <c r="U89"/>
  <c r="W89"/>
  <c r="E90"/>
  <c r="G90"/>
  <c r="I90"/>
  <c r="K90"/>
  <c r="M90"/>
  <c r="O90"/>
  <c r="Q90"/>
  <c r="S90"/>
  <c r="U90"/>
  <c r="W90"/>
  <c r="E91"/>
  <c r="G91"/>
  <c r="I91"/>
  <c r="K91"/>
  <c r="M91"/>
  <c r="O91"/>
  <c r="Q91"/>
  <c r="S91"/>
  <c r="U91"/>
  <c r="W91"/>
  <c r="E92"/>
  <c r="G92"/>
  <c r="I92"/>
  <c r="K92"/>
  <c r="M92"/>
  <c r="O92"/>
  <c r="Q92"/>
  <c r="S92"/>
  <c r="U92"/>
  <c r="W92"/>
  <c r="E99"/>
  <c r="G99"/>
  <c r="I99"/>
  <c r="K99"/>
  <c r="M99"/>
  <c r="O99"/>
  <c r="Q99"/>
  <c r="S99"/>
  <c r="U99"/>
  <c r="W99"/>
  <c r="E100"/>
  <c r="G100"/>
  <c r="I100"/>
  <c r="K100"/>
  <c r="M100"/>
  <c r="O100"/>
  <c r="Q100"/>
  <c r="S100"/>
  <c r="U100"/>
  <c r="W100"/>
  <c r="E101"/>
  <c r="G101"/>
  <c r="I101"/>
  <c r="K101"/>
  <c r="M101"/>
  <c r="O101"/>
  <c r="Q101"/>
  <c r="S101"/>
  <c r="U101"/>
  <c r="W101"/>
  <c r="E102"/>
  <c r="G102"/>
  <c r="I102"/>
  <c r="K102"/>
  <c r="M102"/>
  <c r="O102"/>
  <c r="Q102"/>
  <c r="S102"/>
  <c r="U102"/>
  <c r="W102"/>
  <c r="E103"/>
  <c r="G103"/>
  <c r="I103"/>
  <c r="K103"/>
  <c r="M103"/>
  <c r="O103"/>
  <c r="Q103"/>
  <c r="S103"/>
  <c r="U103"/>
  <c r="W103"/>
  <c r="E105"/>
  <c r="G105"/>
  <c r="I105"/>
  <c r="K105"/>
  <c r="M105"/>
  <c r="O105"/>
  <c r="Q105"/>
  <c r="S105"/>
  <c r="U105"/>
  <c r="W105"/>
  <c r="E107"/>
  <c r="G107"/>
  <c r="I107"/>
  <c r="K107"/>
  <c r="M107"/>
  <c r="O107"/>
  <c r="Q107"/>
  <c r="S107"/>
  <c r="U107"/>
  <c r="W107"/>
  <c r="E108"/>
  <c r="G108"/>
  <c r="I108"/>
  <c r="K108"/>
  <c r="M108"/>
  <c r="O108"/>
  <c r="Q108"/>
  <c r="S108"/>
  <c r="U108"/>
  <c r="W108"/>
  <c r="E109"/>
  <c r="G109"/>
  <c r="I109"/>
  <c r="K109"/>
  <c r="M109"/>
  <c r="O109"/>
  <c r="Q109"/>
  <c r="S109"/>
  <c r="U109"/>
  <c r="W109"/>
  <c r="D63"/>
  <c r="F63"/>
  <c r="H63"/>
  <c r="J63"/>
  <c r="L63"/>
  <c r="N63"/>
  <c r="P63"/>
  <c r="R63"/>
  <c r="T63"/>
  <c r="V63"/>
  <c r="D64"/>
  <c r="F64"/>
  <c r="H64"/>
  <c r="J64"/>
  <c r="L64"/>
  <c r="N64"/>
  <c r="P64"/>
  <c r="R64"/>
  <c r="T64"/>
  <c r="V64"/>
  <c r="D65"/>
  <c r="F65"/>
  <c r="H65"/>
  <c r="J65"/>
  <c r="L65"/>
  <c r="N65"/>
  <c r="P65"/>
  <c r="R65"/>
  <c r="T65"/>
  <c r="V65"/>
  <c r="D66"/>
  <c r="F66"/>
  <c r="H66"/>
  <c r="J66"/>
  <c r="L66"/>
  <c r="N66"/>
  <c r="P66"/>
  <c r="R66"/>
  <c r="T66"/>
  <c r="V66"/>
  <c r="D67"/>
  <c r="F67"/>
  <c r="H67"/>
  <c r="J67"/>
  <c r="L67"/>
  <c r="N67"/>
  <c r="P67"/>
  <c r="R67"/>
  <c r="T67"/>
  <c r="V67"/>
  <c r="D68"/>
  <c r="F68"/>
  <c r="H68"/>
  <c r="J68"/>
  <c r="L68"/>
  <c r="N68"/>
  <c r="P68"/>
  <c r="R68"/>
  <c r="T68"/>
  <c r="V68"/>
  <c r="D69"/>
  <c r="F69"/>
  <c r="H69"/>
  <c r="J69"/>
  <c r="L69"/>
  <c r="N69"/>
  <c r="P69"/>
  <c r="R69"/>
  <c r="T69"/>
  <c r="V69"/>
  <c r="D70"/>
  <c r="F70"/>
  <c r="H70"/>
  <c r="J70"/>
  <c r="L70"/>
  <c r="N70"/>
  <c r="P70"/>
  <c r="R70"/>
  <c r="T70"/>
  <c r="V70"/>
  <c r="D71"/>
  <c r="F71"/>
  <c r="H71"/>
  <c r="J71"/>
  <c r="L71"/>
  <c r="N71"/>
  <c r="P71"/>
  <c r="R71"/>
  <c r="T71"/>
  <c r="V71"/>
  <c r="D72"/>
  <c r="F72"/>
  <c r="H72"/>
  <c r="J72"/>
  <c r="L72"/>
  <c r="N72"/>
  <c r="P72"/>
  <c r="R72"/>
  <c r="T72"/>
  <c r="V72"/>
  <c r="D73"/>
  <c r="F73"/>
  <c r="H73"/>
  <c r="J73"/>
  <c r="L73"/>
  <c r="N73"/>
  <c r="P73"/>
  <c r="R73"/>
  <c r="T73"/>
  <c r="V73"/>
  <c r="D74"/>
  <c r="F74"/>
  <c r="H74"/>
  <c r="J74"/>
  <c r="L74"/>
  <c r="N74"/>
  <c r="P74"/>
  <c r="R74"/>
  <c r="T74"/>
  <c r="V74"/>
  <c r="D81"/>
  <c r="F81"/>
  <c r="H81"/>
  <c r="J81"/>
  <c r="L81"/>
  <c r="N81"/>
  <c r="P81"/>
  <c r="R81"/>
  <c r="T81"/>
  <c r="V81"/>
  <c r="D82"/>
  <c r="F82"/>
  <c r="H82"/>
  <c r="J82"/>
  <c r="L82"/>
  <c r="N82"/>
  <c r="P82"/>
  <c r="R82"/>
  <c r="T82"/>
  <c r="V82"/>
  <c r="D83"/>
  <c r="F83"/>
  <c r="H83"/>
  <c r="J83"/>
  <c r="L83"/>
  <c r="N83"/>
  <c r="P83"/>
  <c r="R83"/>
  <c r="T83"/>
  <c r="V83"/>
  <c r="D84"/>
  <c r="F84"/>
  <c r="H84"/>
  <c r="J84"/>
  <c r="L84"/>
  <c r="N84"/>
  <c r="P84"/>
  <c r="R84"/>
  <c r="T84"/>
  <c r="V84"/>
  <c r="D85"/>
  <c r="F85"/>
  <c r="H85"/>
  <c r="J85"/>
  <c r="L85"/>
  <c r="N85"/>
  <c r="P85"/>
  <c r="R85"/>
  <c r="T85"/>
  <c r="V85"/>
  <c r="D86"/>
  <c r="F86"/>
  <c r="H86"/>
  <c r="J86"/>
  <c r="L86"/>
  <c r="N86"/>
  <c r="P86"/>
  <c r="R86"/>
  <c r="T86"/>
  <c r="V86"/>
  <c r="D87"/>
  <c r="F87"/>
  <c r="H87"/>
  <c r="J87"/>
  <c r="L87"/>
  <c r="N87"/>
  <c r="P87"/>
  <c r="R87"/>
  <c r="T87"/>
  <c r="V87"/>
  <c r="D88"/>
  <c r="F88"/>
  <c r="H88"/>
  <c r="J88"/>
  <c r="L88"/>
  <c r="N88"/>
  <c r="P88"/>
  <c r="R88"/>
  <c r="T88"/>
  <c r="V88"/>
  <c r="D89"/>
  <c r="F89"/>
  <c r="H89"/>
  <c r="J89"/>
  <c r="L89"/>
  <c r="N89"/>
  <c r="P89"/>
  <c r="R89"/>
  <c r="T89"/>
  <c r="V89"/>
  <c r="D90"/>
  <c r="F90"/>
  <c r="H90"/>
  <c r="J90"/>
  <c r="L90"/>
  <c r="N90"/>
  <c r="P90"/>
  <c r="R90"/>
  <c r="T90"/>
  <c r="V90"/>
  <c r="D91"/>
  <c r="F91"/>
  <c r="H91"/>
  <c r="J91"/>
  <c r="L91"/>
  <c r="N91"/>
  <c r="P91"/>
  <c r="R91"/>
  <c r="T91"/>
  <c r="V91"/>
  <c r="D92"/>
  <c r="F92"/>
  <c r="H92"/>
  <c r="J92"/>
  <c r="L92"/>
  <c r="N92"/>
  <c r="P92"/>
  <c r="R92"/>
  <c r="T92"/>
  <c r="V92"/>
  <c r="D99"/>
  <c r="F99"/>
  <c r="H99"/>
  <c r="J99"/>
  <c r="L99"/>
  <c r="N99"/>
  <c r="P99"/>
  <c r="R99"/>
  <c r="T99"/>
  <c r="V99"/>
  <c r="D100"/>
  <c r="F100"/>
  <c r="H100"/>
  <c r="J100"/>
  <c r="L100"/>
  <c r="N100"/>
  <c r="P100"/>
  <c r="R100"/>
  <c r="T100"/>
  <c r="V100"/>
  <c r="D101"/>
  <c r="F101"/>
  <c r="H101"/>
  <c r="J101"/>
  <c r="L101"/>
  <c r="N101"/>
  <c r="P101"/>
  <c r="R101"/>
  <c r="T101"/>
  <c r="V101"/>
  <c r="D102"/>
  <c r="F102"/>
  <c r="H102"/>
  <c r="J102"/>
  <c r="L102"/>
  <c r="N102"/>
  <c r="P102"/>
  <c r="R102"/>
  <c r="T102"/>
  <c r="V102"/>
  <c r="D103"/>
  <c r="F103"/>
  <c r="H103"/>
  <c r="J103"/>
  <c r="L103"/>
  <c r="N103"/>
  <c r="P103"/>
  <c r="R103"/>
  <c r="T103"/>
  <c r="V103"/>
  <c r="D105"/>
  <c r="F105"/>
  <c r="H105"/>
  <c r="J105"/>
  <c r="L105"/>
  <c r="N105"/>
  <c r="P105"/>
  <c r="R105"/>
  <c r="T105"/>
  <c r="V105"/>
  <c r="D107"/>
  <c r="F107"/>
  <c r="H107"/>
  <c r="J107"/>
  <c r="L107"/>
  <c r="N107"/>
  <c r="P107"/>
  <c r="R107"/>
  <c r="T107"/>
  <c r="V107"/>
  <c r="D108"/>
  <c r="F108"/>
  <c r="H108"/>
  <c r="J108"/>
  <c r="L108"/>
  <c r="N108"/>
  <c r="P108"/>
  <c r="R108"/>
  <c r="T108"/>
  <c r="V108"/>
  <c r="D109"/>
  <c r="F109"/>
  <c r="H109"/>
  <c r="J109"/>
  <c r="L109"/>
  <c r="N109"/>
  <c r="P109"/>
  <c r="R109"/>
  <c r="T109"/>
  <c r="V109"/>
  <c r="D52" i="72"/>
  <c r="D63"/>
  <c r="F63"/>
  <c r="H63"/>
  <c r="J63"/>
  <c r="L63"/>
  <c r="N63"/>
  <c r="P63"/>
  <c r="R63"/>
  <c r="T63"/>
  <c r="V63"/>
  <c r="D64"/>
  <c r="F64"/>
  <c r="H64"/>
  <c r="J64"/>
  <c r="L64"/>
  <c r="N64"/>
  <c r="P64"/>
  <c r="R64"/>
  <c r="T64"/>
  <c r="V64"/>
  <c r="D65"/>
  <c r="F65"/>
  <c r="H65"/>
  <c r="J65"/>
  <c r="L65"/>
  <c r="N65"/>
  <c r="P65"/>
  <c r="R65"/>
  <c r="T65"/>
  <c r="V65"/>
  <c r="D66"/>
  <c r="F66"/>
  <c r="H66"/>
  <c r="J66"/>
  <c r="L66"/>
  <c r="N66"/>
  <c r="P66"/>
  <c r="R66"/>
  <c r="T66"/>
  <c r="V66"/>
  <c r="D67"/>
  <c r="F67"/>
  <c r="H67"/>
  <c r="J67"/>
  <c r="L67"/>
  <c r="N67"/>
  <c r="P67"/>
  <c r="R67"/>
  <c r="T67"/>
  <c r="V67"/>
  <c r="D68"/>
  <c r="F68"/>
  <c r="H68"/>
  <c r="J68"/>
  <c r="L68"/>
  <c r="N68"/>
  <c r="P68"/>
  <c r="R68"/>
  <c r="T68"/>
  <c r="V68"/>
  <c r="D69"/>
  <c r="F69"/>
  <c r="H69"/>
  <c r="J69"/>
  <c r="L69"/>
  <c r="N69"/>
  <c r="P69"/>
  <c r="R69"/>
  <c r="T69"/>
  <c r="V69"/>
  <c r="D70"/>
  <c r="F70"/>
  <c r="H70"/>
  <c r="J70"/>
  <c r="L70"/>
  <c r="N70"/>
  <c r="P70"/>
  <c r="R70"/>
  <c r="T70"/>
  <c r="V70"/>
  <c r="D71"/>
  <c r="F71"/>
  <c r="H71"/>
  <c r="J71"/>
  <c r="L71"/>
  <c r="N71"/>
  <c r="P71"/>
  <c r="R71"/>
  <c r="T71"/>
  <c r="V71"/>
  <c r="D72"/>
  <c r="F72"/>
  <c r="H72"/>
  <c r="J72"/>
  <c r="L72"/>
  <c r="N72"/>
  <c r="P72"/>
  <c r="R72"/>
  <c r="T72"/>
  <c r="V72"/>
  <c r="D73"/>
  <c r="F73"/>
  <c r="H73"/>
  <c r="J73"/>
  <c r="L73"/>
  <c r="N73"/>
  <c r="P73"/>
  <c r="R73"/>
  <c r="T73"/>
  <c r="V73"/>
  <c r="D74"/>
  <c r="F74"/>
  <c r="H74"/>
  <c r="J74"/>
  <c r="L74"/>
  <c r="N74"/>
  <c r="P74"/>
  <c r="R74"/>
  <c r="T74"/>
  <c r="V74"/>
  <c r="D81"/>
  <c r="F81"/>
  <c r="H81"/>
  <c r="J81"/>
  <c r="L81"/>
  <c r="N81"/>
  <c r="P81"/>
  <c r="R81"/>
  <c r="T81"/>
  <c r="V81"/>
  <c r="D82"/>
  <c r="F82"/>
  <c r="H82"/>
  <c r="J82"/>
  <c r="L82"/>
  <c r="N82"/>
  <c r="P82"/>
  <c r="R82"/>
  <c r="T82"/>
  <c r="V82"/>
  <c r="D83"/>
  <c r="F83"/>
  <c r="H83"/>
  <c r="J83"/>
  <c r="L83"/>
  <c r="N83"/>
  <c r="P83"/>
  <c r="R83"/>
  <c r="T83"/>
  <c r="V83"/>
  <c r="D84"/>
  <c r="F84"/>
  <c r="H84"/>
  <c r="J84"/>
  <c r="L84"/>
  <c r="N84"/>
  <c r="P84"/>
  <c r="R84"/>
  <c r="T84"/>
  <c r="V84"/>
  <c r="D85"/>
  <c r="F85"/>
  <c r="H85"/>
  <c r="J85"/>
  <c r="L85"/>
  <c r="N85"/>
  <c r="P85"/>
  <c r="R85"/>
  <c r="T85"/>
  <c r="V85"/>
  <c r="D86"/>
  <c r="F86"/>
  <c r="H86"/>
  <c r="J86"/>
  <c r="L86"/>
  <c r="N86"/>
  <c r="P86"/>
  <c r="R86"/>
  <c r="T86"/>
  <c r="V86"/>
  <c r="D87"/>
  <c r="F87"/>
  <c r="H87"/>
  <c r="J87"/>
  <c r="L87"/>
  <c r="N87"/>
  <c r="P87"/>
  <c r="R87"/>
  <c r="T87"/>
  <c r="V87"/>
  <c r="D88"/>
  <c r="F88"/>
  <c r="H88"/>
  <c r="J88"/>
  <c r="L88"/>
  <c r="N88"/>
  <c r="P88"/>
  <c r="R88"/>
  <c r="T88"/>
  <c r="V88"/>
  <c r="D89"/>
  <c r="F89"/>
  <c r="H89"/>
  <c r="J89"/>
  <c r="L89"/>
  <c r="N89"/>
  <c r="P89"/>
  <c r="R89"/>
  <c r="T89"/>
  <c r="V89"/>
  <c r="D90"/>
  <c r="F90"/>
  <c r="H90"/>
  <c r="J90"/>
  <c r="L90"/>
  <c r="N90"/>
  <c r="P90"/>
  <c r="R90"/>
  <c r="T90"/>
  <c r="V90"/>
  <c r="D91"/>
  <c r="F91"/>
  <c r="H91"/>
  <c r="J91"/>
  <c r="L91"/>
  <c r="N91"/>
  <c r="P91"/>
  <c r="R91"/>
  <c r="T91"/>
  <c r="V91"/>
  <c r="D92"/>
  <c r="F92"/>
  <c r="H92"/>
  <c r="J92"/>
  <c r="L92"/>
  <c r="N92"/>
  <c r="P92"/>
  <c r="R92"/>
  <c r="T92"/>
  <c r="V92"/>
  <c r="D99"/>
  <c r="F99"/>
  <c r="H99"/>
  <c r="J99"/>
  <c r="L99"/>
  <c r="N99"/>
  <c r="P99"/>
  <c r="R99"/>
  <c r="T99"/>
  <c r="V99"/>
  <c r="D100"/>
  <c r="F100"/>
  <c r="H100"/>
  <c r="J100"/>
  <c r="L100"/>
  <c r="N100"/>
  <c r="P100"/>
  <c r="R100"/>
  <c r="T100"/>
  <c r="V100"/>
  <c r="D101"/>
  <c r="F101"/>
  <c r="H101"/>
  <c r="J101"/>
  <c r="L101"/>
  <c r="N101"/>
  <c r="P101"/>
  <c r="R101"/>
  <c r="T101"/>
  <c r="V101"/>
  <c r="D102"/>
  <c r="F102"/>
  <c r="H102"/>
  <c r="J102"/>
  <c r="L102"/>
  <c r="N102"/>
  <c r="P102"/>
  <c r="R102"/>
  <c r="T102"/>
  <c r="V102"/>
  <c r="D103"/>
  <c r="F103"/>
  <c r="H103"/>
  <c r="J103"/>
  <c r="L103"/>
  <c r="N103"/>
  <c r="P103"/>
  <c r="R103"/>
  <c r="T103"/>
  <c r="V103"/>
  <c r="D105"/>
  <c r="F105"/>
  <c r="H105"/>
  <c r="J105"/>
  <c r="L105"/>
  <c r="N105"/>
  <c r="P105"/>
  <c r="R105"/>
  <c r="T105"/>
  <c r="V105"/>
  <c r="D107"/>
  <c r="F107"/>
  <c r="H107"/>
  <c r="J107"/>
  <c r="L107"/>
  <c r="N107"/>
  <c r="P107"/>
  <c r="R107"/>
  <c r="T107"/>
  <c r="V107"/>
  <c r="D108"/>
  <c r="F108"/>
  <c r="H108"/>
  <c r="J108"/>
  <c r="L108"/>
  <c r="N108"/>
  <c r="P108"/>
  <c r="R108"/>
  <c r="T108"/>
  <c r="V108"/>
  <c r="D109"/>
  <c r="F109"/>
  <c r="H109"/>
  <c r="J109"/>
  <c r="L109"/>
  <c r="N109"/>
  <c r="P109"/>
  <c r="R109"/>
  <c r="T109"/>
  <c r="V109"/>
  <c r="E63"/>
  <c r="G63"/>
  <c r="I63"/>
  <c r="K63"/>
  <c r="M63"/>
  <c r="O63"/>
  <c r="Q63"/>
  <c r="S63"/>
  <c r="U63"/>
  <c r="W63"/>
  <c r="E64"/>
  <c r="G64"/>
  <c r="I64"/>
  <c r="K64"/>
  <c r="M64"/>
  <c r="O64"/>
  <c r="Q64"/>
  <c r="S64"/>
  <c r="U64"/>
  <c r="W64"/>
  <c r="E65"/>
  <c r="G65"/>
  <c r="I65"/>
  <c r="K65"/>
  <c r="M65"/>
  <c r="O65"/>
  <c r="Q65"/>
  <c r="S65"/>
  <c r="U65"/>
  <c r="W65"/>
  <c r="E66"/>
  <c r="G66"/>
  <c r="I66"/>
  <c r="K66"/>
  <c r="M66"/>
  <c r="O66"/>
  <c r="Q66"/>
  <c r="S66"/>
  <c r="U66"/>
  <c r="W66"/>
  <c r="E67"/>
  <c r="G67"/>
  <c r="I67"/>
  <c r="K67"/>
  <c r="M67"/>
  <c r="O67"/>
  <c r="Q67"/>
  <c r="S67"/>
  <c r="U67"/>
  <c r="W67"/>
  <c r="E68"/>
  <c r="G68"/>
  <c r="I68"/>
  <c r="K68"/>
  <c r="M68"/>
  <c r="O68"/>
  <c r="Q68"/>
  <c r="S68"/>
  <c r="U68"/>
  <c r="W68"/>
  <c r="E69"/>
  <c r="G69"/>
  <c r="I69"/>
  <c r="K69"/>
  <c r="M69"/>
  <c r="O69"/>
  <c r="Q69"/>
  <c r="S69"/>
  <c r="U69"/>
  <c r="W69"/>
  <c r="E70"/>
  <c r="G70"/>
  <c r="I70"/>
  <c r="K70"/>
  <c r="M70"/>
  <c r="O70"/>
  <c r="Q70"/>
  <c r="S70"/>
  <c r="U70"/>
  <c r="W70"/>
  <c r="E71"/>
  <c r="G71"/>
  <c r="I71"/>
  <c r="K71"/>
  <c r="M71"/>
  <c r="O71"/>
  <c r="Q71"/>
  <c r="S71"/>
  <c r="U71"/>
  <c r="W71"/>
  <c r="E72"/>
  <c r="G72"/>
  <c r="I72"/>
  <c r="K72"/>
  <c r="M72"/>
  <c r="O72"/>
  <c r="Q72"/>
  <c r="S72"/>
  <c r="U72"/>
  <c r="W72"/>
  <c r="E73"/>
  <c r="G73"/>
  <c r="I73"/>
  <c r="K73"/>
  <c r="M73"/>
  <c r="O73"/>
  <c r="Q73"/>
  <c r="S73"/>
  <c r="U73"/>
  <c r="W73"/>
  <c r="E74"/>
  <c r="G74"/>
  <c r="I74"/>
  <c r="K74"/>
  <c r="M74"/>
  <c r="O74"/>
  <c r="Q74"/>
  <c r="S74"/>
  <c r="U74"/>
  <c r="W74"/>
  <c r="E81"/>
  <c r="G81"/>
  <c r="I81"/>
  <c r="K81"/>
  <c r="M81"/>
  <c r="O81"/>
  <c r="Q81"/>
  <c r="S81"/>
  <c r="U81"/>
  <c r="W81"/>
  <c r="E82"/>
  <c r="G82"/>
  <c r="I82"/>
  <c r="K82"/>
  <c r="M82"/>
  <c r="O82"/>
  <c r="Q82"/>
  <c r="S82"/>
  <c r="U82"/>
  <c r="W82"/>
  <c r="E83"/>
  <c r="G83"/>
  <c r="I83"/>
  <c r="K83"/>
  <c r="M83"/>
  <c r="O83"/>
  <c r="Q83"/>
  <c r="S83"/>
  <c r="U83"/>
  <c r="W83"/>
  <c r="E84"/>
  <c r="G84"/>
  <c r="I84"/>
  <c r="K84"/>
  <c r="M84"/>
  <c r="O84"/>
  <c r="Q84"/>
  <c r="S84"/>
  <c r="U84"/>
  <c r="W84"/>
  <c r="E85"/>
  <c r="G85"/>
  <c r="I85"/>
  <c r="K85"/>
  <c r="M85"/>
  <c r="O85"/>
  <c r="Q85"/>
  <c r="S85"/>
  <c r="U85"/>
  <c r="W85"/>
  <c r="E86"/>
  <c r="G86"/>
  <c r="I86"/>
  <c r="K86"/>
  <c r="M86"/>
  <c r="O86"/>
  <c r="Q86"/>
  <c r="S86"/>
  <c r="U86"/>
  <c r="W86"/>
  <c r="E87"/>
  <c r="G87"/>
  <c r="I87"/>
  <c r="K87"/>
  <c r="M87"/>
  <c r="O87"/>
  <c r="Q87"/>
  <c r="S87"/>
  <c r="U87"/>
  <c r="W87"/>
  <c r="E88"/>
  <c r="G88"/>
  <c r="I88"/>
  <c r="K88"/>
  <c r="M88"/>
  <c r="O88"/>
  <c r="Q88"/>
  <c r="S88"/>
  <c r="U88"/>
  <c r="W88"/>
  <c r="E89"/>
  <c r="G89"/>
  <c r="I89"/>
  <c r="K89"/>
  <c r="M89"/>
  <c r="O89"/>
  <c r="Q89"/>
  <c r="S89"/>
  <c r="U89"/>
  <c r="W89"/>
  <c r="E90"/>
  <c r="G90"/>
  <c r="I90"/>
  <c r="K90"/>
  <c r="M90"/>
  <c r="O90"/>
  <c r="Q90"/>
  <c r="S90"/>
  <c r="U90"/>
  <c r="W90"/>
  <c r="E91"/>
  <c r="G91"/>
  <c r="I91"/>
  <c r="K91"/>
  <c r="M91"/>
  <c r="O91"/>
  <c r="Q91"/>
  <c r="S91"/>
  <c r="U91"/>
  <c r="W91"/>
  <c r="E92"/>
  <c r="G92"/>
  <c r="I92"/>
  <c r="K92"/>
  <c r="M92"/>
  <c r="O92"/>
  <c r="Q92"/>
  <c r="S92"/>
  <c r="U92"/>
  <c r="W92"/>
  <c r="E99"/>
  <c r="G99"/>
  <c r="I99"/>
  <c r="K99"/>
  <c r="M99"/>
  <c r="O99"/>
  <c r="Q99"/>
  <c r="S99"/>
  <c r="U99"/>
  <c r="W99"/>
  <c r="E100"/>
  <c r="G100"/>
  <c r="I100"/>
  <c r="K100"/>
  <c r="M100"/>
  <c r="O100"/>
  <c r="Q100"/>
  <c r="S100"/>
  <c r="U100"/>
  <c r="W100"/>
  <c r="E101"/>
  <c r="G101"/>
  <c r="I101"/>
  <c r="K101"/>
  <c r="M101"/>
  <c r="O101"/>
  <c r="Q101"/>
  <c r="S101"/>
  <c r="U101"/>
  <c r="W101"/>
  <c r="E102"/>
  <c r="G102"/>
  <c r="I102"/>
  <c r="K102"/>
  <c r="M102"/>
  <c r="O102"/>
  <c r="Q102"/>
  <c r="S102"/>
  <c r="U102"/>
  <c r="W102"/>
  <c r="E103"/>
  <c r="G103"/>
  <c r="I103"/>
  <c r="K103"/>
  <c r="M103"/>
  <c r="O103"/>
  <c r="Q103"/>
  <c r="S103"/>
  <c r="U103"/>
  <c r="W103"/>
  <c r="E105"/>
  <c r="G105"/>
  <c r="I105"/>
  <c r="K105"/>
  <c r="M105"/>
  <c r="O105"/>
  <c r="Q105"/>
  <c r="S105"/>
  <c r="U105"/>
  <c r="W105"/>
  <c r="E107"/>
  <c r="G107"/>
  <c r="I107"/>
  <c r="K107"/>
  <c r="M107"/>
  <c r="O107"/>
  <c r="Q107"/>
  <c r="S107"/>
  <c r="U107"/>
  <c r="W107"/>
  <c r="E108"/>
  <c r="G108"/>
  <c r="I108"/>
  <c r="K108"/>
  <c r="M108"/>
  <c r="O108"/>
  <c r="Q108"/>
  <c r="S108"/>
  <c r="U108"/>
  <c r="W108"/>
  <c r="E109"/>
  <c r="G109"/>
  <c r="I109"/>
  <c r="K109"/>
  <c r="M109"/>
  <c r="O109"/>
  <c r="Q109"/>
  <c r="S109"/>
  <c r="U109"/>
  <c r="W109"/>
  <c r="O8" i="71"/>
  <c r="P8" s="1"/>
  <c r="Q8" s="1"/>
  <c r="O9"/>
  <c r="P9" s="1"/>
  <c r="Q9" s="1"/>
  <c r="O10"/>
  <c r="P10" s="1"/>
  <c r="Q10" s="1"/>
  <c r="O11"/>
  <c r="P11" s="1"/>
  <c r="Q11" s="1"/>
  <c r="O12"/>
  <c r="P12" s="1"/>
  <c r="Q12" s="1"/>
  <c r="O13"/>
  <c r="P13" s="1"/>
  <c r="Q13" s="1"/>
  <c r="O14"/>
  <c r="P14" s="1"/>
  <c r="Q14" s="1"/>
  <c r="O15"/>
  <c r="P15" s="1"/>
  <c r="Q15" s="1"/>
  <c r="O16"/>
  <c r="P16" s="1"/>
  <c r="Q16" s="1"/>
  <c r="O17"/>
  <c r="P17" s="1"/>
  <c r="Q17" s="1"/>
  <c r="O18"/>
  <c r="P18" s="1"/>
  <c r="Q18" s="1"/>
  <c r="O19"/>
  <c r="P19" s="1"/>
  <c r="Q19" s="1"/>
  <c r="O20"/>
  <c r="P20" s="1"/>
  <c r="Q20" s="1"/>
  <c r="T98" i="73" l="1"/>
  <c r="P98"/>
  <c r="L98"/>
  <c r="H98"/>
  <c r="D98"/>
  <c r="T97"/>
  <c r="P97"/>
  <c r="L97"/>
  <c r="H97"/>
  <c r="D97"/>
  <c r="T96"/>
  <c r="P96"/>
  <c r="L96"/>
  <c r="H96"/>
  <c r="D96"/>
  <c r="T95"/>
  <c r="P95"/>
  <c r="L95"/>
  <c r="H95"/>
  <c r="D95"/>
  <c r="T80"/>
  <c r="P80"/>
  <c r="L80"/>
  <c r="H80"/>
  <c r="D80"/>
  <c r="T79"/>
  <c r="P79"/>
  <c r="L79"/>
  <c r="H79"/>
  <c r="D79"/>
  <c r="T78"/>
  <c r="P78"/>
  <c r="L78"/>
  <c r="H78"/>
  <c r="D78"/>
  <c r="T77"/>
  <c r="P77"/>
  <c r="L77"/>
  <c r="H77"/>
  <c r="D77"/>
  <c r="T62"/>
  <c r="P62"/>
  <c r="L62"/>
  <c r="H62"/>
  <c r="D62"/>
  <c r="T61"/>
  <c r="P61"/>
  <c r="L61"/>
  <c r="H61"/>
  <c r="D61"/>
  <c r="T60"/>
  <c r="P60"/>
  <c r="L60"/>
  <c r="H60"/>
  <c r="D60"/>
  <c r="T59"/>
  <c r="P59"/>
  <c r="L59"/>
  <c r="H59"/>
  <c r="D59"/>
  <c r="U98"/>
  <c r="Q98"/>
  <c r="M98"/>
  <c r="I98"/>
  <c r="E98"/>
  <c r="U97"/>
  <c r="Q97"/>
  <c r="M97"/>
  <c r="I97"/>
  <c r="E97"/>
  <c r="U96"/>
  <c r="Q96"/>
  <c r="M96"/>
  <c r="I96"/>
  <c r="E96"/>
  <c r="U95"/>
  <c r="Q95"/>
  <c r="M95"/>
  <c r="I95"/>
  <c r="E95"/>
  <c r="U80"/>
  <c r="Q80"/>
  <c r="M80"/>
  <c r="I80"/>
  <c r="E80"/>
  <c r="U79"/>
  <c r="Q79"/>
  <c r="M79"/>
  <c r="I79"/>
  <c r="E79"/>
  <c r="U78"/>
  <c r="Q78"/>
  <c r="M78"/>
  <c r="I78"/>
  <c r="E78"/>
  <c r="U77"/>
  <c r="Q77"/>
  <c r="M77"/>
  <c r="I77"/>
  <c r="E77"/>
  <c r="U62"/>
  <c r="Q62"/>
  <c r="M62"/>
  <c r="I62"/>
  <c r="E62"/>
  <c r="U61"/>
  <c r="Q61"/>
  <c r="M61"/>
  <c r="I61"/>
  <c r="E61"/>
  <c r="U60"/>
  <c r="Q60"/>
  <c r="M60"/>
  <c r="I60"/>
  <c r="E60"/>
  <c r="U59"/>
  <c r="Q59"/>
  <c r="M59"/>
  <c r="I59"/>
  <c r="E59"/>
  <c r="V98"/>
  <c r="R98"/>
  <c r="N98"/>
  <c r="J98"/>
  <c r="F98"/>
  <c r="V97"/>
  <c r="R97"/>
  <c r="N97"/>
  <c r="J97"/>
  <c r="F97"/>
  <c r="V96"/>
  <c r="R96"/>
  <c r="N96"/>
  <c r="J96"/>
  <c r="F96"/>
  <c r="V95"/>
  <c r="R95"/>
  <c r="N95"/>
  <c r="J95"/>
  <c r="F95"/>
  <c r="V80"/>
  <c r="R80"/>
  <c r="N80"/>
  <c r="J80"/>
  <c r="F80"/>
  <c r="V79"/>
  <c r="R79"/>
  <c r="N79"/>
  <c r="J79"/>
  <c r="F79"/>
  <c r="V78"/>
  <c r="R78"/>
  <c r="N78"/>
  <c r="J78"/>
  <c r="F78"/>
  <c r="V77"/>
  <c r="R77"/>
  <c r="N77"/>
  <c r="J77"/>
  <c r="F77"/>
  <c r="V62"/>
  <c r="R62"/>
  <c r="N62"/>
  <c r="J62"/>
  <c r="F62"/>
  <c r="V61"/>
  <c r="R61"/>
  <c r="N61"/>
  <c r="J61"/>
  <c r="F61"/>
  <c r="V60"/>
  <c r="R60"/>
  <c r="N60"/>
  <c r="J60"/>
  <c r="F60"/>
  <c r="V59"/>
  <c r="R59"/>
  <c r="N59"/>
  <c r="J59"/>
  <c r="F59"/>
  <c r="W98"/>
  <c r="S98"/>
  <c r="O98"/>
  <c r="K98"/>
  <c r="G98"/>
  <c r="W97"/>
  <c r="S97"/>
  <c r="O97"/>
  <c r="K97"/>
  <c r="G97"/>
  <c r="W96"/>
  <c r="S96"/>
  <c r="O96"/>
  <c r="K96"/>
  <c r="G96"/>
  <c r="W95"/>
  <c r="S95"/>
  <c r="O95"/>
  <c r="K95"/>
  <c r="G95"/>
  <c r="W80"/>
  <c r="S80"/>
  <c r="O80"/>
  <c r="K80"/>
  <c r="G80"/>
  <c r="W79"/>
  <c r="S79"/>
  <c r="O79"/>
  <c r="K79"/>
  <c r="G79"/>
  <c r="W78"/>
  <c r="S78"/>
  <c r="O78"/>
  <c r="K78"/>
  <c r="G78"/>
  <c r="W77"/>
  <c r="S77"/>
  <c r="O77"/>
  <c r="K77"/>
  <c r="G77"/>
  <c r="W62"/>
  <c r="S62"/>
  <c r="O62"/>
  <c r="K62"/>
  <c r="G62"/>
  <c r="W61"/>
  <c r="S61"/>
  <c r="O61"/>
  <c r="K61"/>
  <c r="G61"/>
  <c r="W60"/>
  <c r="S60"/>
  <c r="O60"/>
  <c r="K60"/>
  <c r="G60"/>
  <c r="W59"/>
  <c r="S59"/>
  <c r="O59"/>
  <c r="K59"/>
  <c r="G59"/>
  <c r="U98" i="72"/>
  <c r="Q98"/>
  <c r="M98"/>
  <c r="I98"/>
  <c r="E98"/>
  <c r="U97"/>
  <c r="Q97"/>
  <c r="M97"/>
  <c r="I97"/>
  <c r="E97"/>
  <c r="U96"/>
  <c r="Q96"/>
  <c r="M96"/>
  <c r="I96"/>
  <c r="E96"/>
  <c r="U95"/>
  <c r="Q95"/>
  <c r="M95"/>
  <c r="I95"/>
  <c r="E95"/>
  <c r="U80"/>
  <c r="Q80"/>
  <c r="M80"/>
  <c r="I80"/>
  <c r="E80"/>
  <c r="U79"/>
  <c r="Q79"/>
  <c r="M79"/>
  <c r="I79"/>
  <c r="E79"/>
  <c r="U78"/>
  <c r="Q78"/>
  <c r="M78"/>
  <c r="I78"/>
  <c r="E78"/>
  <c r="U77"/>
  <c r="Q77"/>
  <c r="M77"/>
  <c r="I77"/>
  <c r="E77"/>
  <c r="U62"/>
  <c r="Q62"/>
  <c r="M62"/>
  <c r="I62"/>
  <c r="E62"/>
  <c r="U61"/>
  <c r="Q61"/>
  <c r="M61"/>
  <c r="I61"/>
  <c r="E61"/>
  <c r="U60"/>
  <c r="Q60"/>
  <c r="M60"/>
  <c r="I60"/>
  <c r="E60"/>
  <c r="U59"/>
  <c r="Q59"/>
  <c r="M59"/>
  <c r="I59"/>
  <c r="E59"/>
  <c r="T98"/>
  <c r="P98"/>
  <c r="L98"/>
  <c r="H98"/>
  <c r="D98"/>
  <c r="T97"/>
  <c r="P97"/>
  <c r="L97"/>
  <c r="H97"/>
  <c r="D97"/>
  <c r="T96"/>
  <c r="P96"/>
  <c r="L96"/>
  <c r="H96"/>
  <c r="D96"/>
  <c r="T95"/>
  <c r="P95"/>
  <c r="L95"/>
  <c r="H95"/>
  <c r="D95"/>
  <c r="T80"/>
  <c r="P80"/>
  <c r="L80"/>
  <c r="H80"/>
  <c r="D80"/>
  <c r="T79"/>
  <c r="P79"/>
  <c r="L79"/>
  <c r="H79"/>
  <c r="D79"/>
  <c r="T78"/>
  <c r="P78"/>
  <c r="L78"/>
  <c r="H78"/>
  <c r="D78"/>
  <c r="T77"/>
  <c r="P77"/>
  <c r="L77"/>
  <c r="H77"/>
  <c r="D77"/>
  <c r="T62"/>
  <c r="P62"/>
  <c r="L62"/>
  <c r="H62"/>
  <c r="D62"/>
  <c r="T61"/>
  <c r="P61"/>
  <c r="L61"/>
  <c r="H61"/>
  <c r="D61"/>
  <c r="T60"/>
  <c r="P60"/>
  <c r="L60"/>
  <c r="H60"/>
  <c r="D60"/>
  <c r="T59"/>
  <c r="P59"/>
  <c r="L59"/>
  <c r="H59"/>
  <c r="D59"/>
  <c r="W98"/>
  <c r="S98"/>
  <c r="O98"/>
  <c r="K98"/>
  <c r="G98"/>
  <c r="W97"/>
  <c r="S97"/>
  <c r="O97"/>
  <c r="K97"/>
  <c r="G97"/>
  <c r="W96"/>
  <c r="S96"/>
  <c r="O96"/>
  <c r="K96"/>
  <c r="G96"/>
  <c r="W95"/>
  <c r="S95"/>
  <c r="O95"/>
  <c r="K95"/>
  <c r="G95"/>
  <c r="W80"/>
  <c r="S80"/>
  <c r="O80"/>
  <c r="K80"/>
  <c r="G80"/>
  <c r="W79"/>
  <c r="S79"/>
  <c r="O79"/>
  <c r="K79"/>
  <c r="G79"/>
  <c r="W78"/>
  <c r="S78"/>
  <c r="O78"/>
  <c r="K78"/>
  <c r="G78"/>
  <c r="W77"/>
  <c r="S77"/>
  <c r="O77"/>
  <c r="K77"/>
  <c r="G77"/>
  <c r="W62"/>
  <c r="S62"/>
  <c r="O62"/>
  <c r="K62"/>
  <c r="G62"/>
  <c r="W61"/>
  <c r="S61"/>
  <c r="O61"/>
  <c r="K61"/>
  <c r="G61"/>
  <c r="W60"/>
  <c r="S60"/>
  <c r="O60"/>
  <c r="K60"/>
  <c r="G60"/>
  <c r="W59"/>
  <c r="S59"/>
  <c r="O59"/>
  <c r="K59"/>
  <c r="G59"/>
  <c r="V98"/>
  <c r="R98"/>
  <c r="N98"/>
  <c r="J98"/>
  <c r="F98"/>
  <c r="V97"/>
  <c r="R97"/>
  <c r="N97"/>
  <c r="J97"/>
  <c r="F97"/>
  <c r="V96"/>
  <c r="R96"/>
  <c r="N96"/>
  <c r="J96"/>
  <c r="F96"/>
  <c r="V95"/>
  <c r="R95"/>
  <c r="N95"/>
  <c r="J95"/>
  <c r="F95"/>
  <c r="V80"/>
  <c r="R80"/>
  <c r="N80"/>
  <c r="J80"/>
  <c r="F80"/>
  <c r="V79"/>
  <c r="R79"/>
  <c r="N79"/>
  <c r="J79"/>
  <c r="F79"/>
  <c r="V78"/>
  <c r="R78"/>
  <c r="N78"/>
  <c r="J78"/>
  <c r="F78"/>
  <c r="V77"/>
  <c r="R77"/>
  <c r="N77"/>
  <c r="J77"/>
  <c r="F77"/>
  <c r="V62"/>
  <c r="R62"/>
  <c r="N62"/>
  <c r="J62"/>
  <c r="F62"/>
  <c r="V61"/>
  <c r="R61"/>
  <c r="N61"/>
  <c r="J61"/>
  <c r="F61"/>
  <c r="V60"/>
  <c r="R60"/>
  <c r="N60"/>
  <c r="J60"/>
  <c r="F60"/>
  <c r="V59"/>
  <c r="R59"/>
  <c r="N59"/>
  <c r="J59"/>
  <c r="F59"/>
  <c r="R20" i="71"/>
  <c r="U20"/>
  <c r="R18"/>
  <c r="U18"/>
  <c r="R16"/>
  <c r="U16"/>
  <c r="R14"/>
  <c r="U14"/>
  <c r="R12"/>
  <c r="U12"/>
  <c r="R10"/>
  <c r="U10"/>
  <c r="R8"/>
  <c r="U8"/>
  <c r="R19"/>
  <c r="U19"/>
  <c r="R17"/>
  <c r="U17"/>
  <c r="R15"/>
  <c r="U15"/>
  <c r="R13"/>
  <c r="U13"/>
  <c r="R11"/>
  <c r="U11"/>
  <c r="R9"/>
  <c r="U9"/>
  <c r="F32" i="67" l="1"/>
  <c r="G32" s="1"/>
  <c r="D32"/>
  <c r="G31"/>
  <c r="F31"/>
  <c r="D31"/>
  <c r="F30"/>
  <c r="G30" s="1"/>
  <c r="D30"/>
  <c r="F29"/>
  <c r="G29" s="1"/>
  <c r="D29"/>
  <c r="G28"/>
  <c r="F28"/>
  <c r="D28"/>
  <c r="F27"/>
  <c r="G27" s="1"/>
  <c r="D27"/>
  <c r="F26"/>
  <c r="G26" s="1"/>
  <c r="D26"/>
  <c r="F25"/>
  <c r="G25" s="1"/>
  <c r="D25"/>
  <c r="G17"/>
  <c r="F17"/>
  <c r="D17"/>
  <c r="F16"/>
  <c r="G16" s="1"/>
  <c r="D16"/>
  <c r="F15"/>
  <c r="G15" s="1"/>
  <c r="D15"/>
  <c r="F14"/>
  <c r="E14"/>
  <c r="D14"/>
  <c r="F13"/>
  <c r="G13" s="1"/>
  <c r="H13" s="1"/>
  <c r="D13"/>
  <c r="F12"/>
  <c r="G12" s="1"/>
  <c r="D12"/>
  <c r="F11"/>
  <c r="G11" s="1"/>
  <c r="H11" s="1"/>
  <c r="D11"/>
  <c r="F10"/>
  <c r="G10" s="1"/>
  <c r="H10" s="1"/>
  <c r="D10"/>
  <c r="F9"/>
  <c r="G9" s="1"/>
  <c r="H9" s="1"/>
  <c r="D9"/>
  <c r="F8"/>
  <c r="G8" s="1"/>
  <c r="H8" s="1"/>
  <c r="D8"/>
  <c r="F7"/>
  <c r="G7" s="1"/>
  <c r="H7" s="1"/>
  <c r="D7"/>
  <c r="F6"/>
  <c r="G6" s="1"/>
  <c r="H6" s="1"/>
  <c r="D6"/>
  <c r="F5"/>
  <c r="G5" s="1"/>
  <c r="H5" s="1"/>
  <c r="D5"/>
  <c r="B14" i="66"/>
  <c r="E5"/>
  <c r="G5" s="1"/>
  <c r="J5" s="1"/>
  <c r="E20" i="65"/>
  <c r="C20"/>
  <c r="G20" s="1"/>
  <c r="E19"/>
  <c r="C19"/>
  <c r="G19" s="1"/>
  <c r="E18"/>
  <c r="C18"/>
  <c r="G18" s="1"/>
  <c r="E17"/>
  <c r="C17"/>
  <c r="G17" s="1"/>
  <c r="E16"/>
  <c r="C16"/>
  <c r="G16" s="1"/>
  <c r="E15"/>
  <c r="C15"/>
  <c r="G15" s="1"/>
  <c r="E14"/>
  <c r="C14"/>
  <c r="G14" s="1"/>
  <c r="E13"/>
  <c r="C13"/>
  <c r="G13" s="1"/>
  <c r="E12"/>
  <c r="C12"/>
  <c r="G12" s="1"/>
  <c r="E11"/>
  <c r="C11"/>
  <c r="G11" s="1"/>
  <c r="E10"/>
  <c r="C10"/>
  <c r="G10" s="1"/>
  <c r="E9"/>
  <c r="C9"/>
  <c r="G9" s="1"/>
  <c r="E8"/>
  <c r="C8"/>
  <c r="G8" s="1"/>
  <c r="E7"/>
  <c r="C7"/>
  <c r="G7" s="1"/>
  <c r="E6"/>
  <c r="C6"/>
  <c r="G6" s="1"/>
  <c r="E5"/>
  <c r="C5"/>
  <c r="G5" s="1"/>
  <c r="G21" s="1"/>
  <c r="H21" s="1"/>
  <c r="F38" i="64"/>
  <c r="L38" s="1"/>
  <c r="E38"/>
  <c r="K38" s="1"/>
  <c r="F37"/>
  <c r="L37" s="1"/>
  <c r="E37"/>
  <c r="K37" s="1"/>
  <c r="F36"/>
  <c r="L36" s="1"/>
  <c r="E36"/>
  <c r="K36" s="1"/>
  <c r="F35"/>
  <c r="L35" s="1"/>
  <c r="E35"/>
  <c r="K35" s="1"/>
  <c r="F34"/>
  <c r="L34" s="1"/>
  <c r="E34"/>
  <c r="K34" s="1"/>
  <c r="F33"/>
  <c r="L33" s="1"/>
  <c r="E33"/>
  <c r="K33" s="1"/>
  <c r="F32"/>
  <c r="L32" s="1"/>
  <c r="E32"/>
  <c r="K32" s="1"/>
  <c r="F31"/>
  <c r="L31" s="1"/>
  <c r="E31"/>
  <c r="K31" s="1"/>
  <c r="F30"/>
  <c r="L30" s="1"/>
  <c r="E30"/>
  <c r="K30" s="1"/>
  <c r="F29"/>
  <c r="L29" s="1"/>
  <c r="E29"/>
  <c r="K29" s="1"/>
  <c r="F28"/>
  <c r="L28" s="1"/>
  <c r="E28"/>
  <c r="K28" s="1"/>
  <c r="F27"/>
  <c r="L27" s="1"/>
  <c r="E27"/>
  <c r="K27" s="1"/>
  <c r="F26"/>
  <c r="L26" s="1"/>
  <c r="E26"/>
  <c r="K26" s="1"/>
  <c r="F25"/>
  <c r="L25" s="1"/>
  <c r="E25"/>
  <c r="K25" s="1"/>
  <c r="F24"/>
  <c r="L24" s="1"/>
  <c r="E24"/>
  <c r="K24" s="1"/>
  <c r="F23"/>
  <c r="L23" s="1"/>
  <c r="E23"/>
  <c r="K23" s="1"/>
  <c r="F22"/>
  <c r="L22" s="1"/>
  <c r="E22"/>
  <c r="K22" s="1"/>
  <c r="F21"/>
  <c r="L21" s="1"/>
  <c r="E21"/>
  <c r="K21" s="1"/>
  <c r="C20"/>
  <c r="F20" s="1"/>
  <c r="B20"/>
  <c r="E20" s="1"/>
  <c r="F19"/>
  <c r="L19" s="1"/>
  <c r="E19"/>
  <c r="K19" s="1"/>
  <c r="C18"/>
  <c r="F18" s="1"/>
  <c r="B18"/>
  <c r="E18" s="1"/>
  <c r="F17"/>
  <c r="L17" s="1"/>
  <c r="E17"/>
  <c r="K17" s="1"/>
  <c r="F16"/>
  <c r="L16" s="1"/>
  <c r="E16"/>
  <c r="K16" s="1"/>
  <c r="F15"/>
  <c r="L15" s="1"/>
  <c r="E15"/>
  <c r="K15" s="1"/>
  <c r="F14"/>
  <c r="L14" s="1"/>
  <c r="E14"/>
  <c r="K14" s="1"/>
  <c r="C13"/>
  <c r="F13" s="1"/>
  <c r="B13"/>
  <c r="E13" s="1"/>
  <c r="F12"/>
  <c r="L12" s="1"/>
  <c r="E12"/>
  <c r="K12" s="1"/>
  <c r="F11"/>
  <c r="L11" s="1"/>
  <c r="E11"/>
  <c r="K11" s="1"/>
  <c r="F10"/>
  <c r="L10" s="1"/>
  <c r="E10"/>
  <c r="K10" s="1"/>
  <c r="F9"/>
  <c r="L9" s="1"/>
  <c r="E9"/>
  <c r="K9" s="1"/>
  <c r="F8"/>
  <c r="F39" s="1"/>
  <c r="F40" s="1"/>
  <c r="E8"/>
  <c r="AB55" i="63"/>
  <c r="Y55"/>
  <c r="L55"/>
  <c r="J55"/>
  <c r="H55"/>
  <c r="F55"/>
  <c r="D55"/>
  <c r="C55"/>
  <c r="AH54"/>
  <c r="AE54"/>
  <c r="C54"/>
  <c r="P53"/>
  <c r="M53"/>
  <c r="K53"/>
  <c r="I53"/>
  <c r="G53"/>
  <c r="D53"/>
  <c r="E53" s="1"/>
  <c r="B53"/>
  <c r="Q53" s="1"/>
  <c r="R53" s="1"/>
  <c r="AB52"/>
  <c r="Y52"/>
  <c r="M52"/>
  <c r="K52"/>
  <c r="I52"/>
  <c r="G52"/>
  <c r="E52"/>
  <c r="B52"/>
  <c r="Q52" s="1"/>
  <c r="L51"/>
  <c r="M51" s="1"/>
  <c r="K51"/>
  <c r="H51"/>
  <c r="I51" s="1"/>
  <c r="F51"/>
  <c r="G51" s="1"/>
  <c r="D51"/>
  <c r="E51" s="1"/>
  <c r="B51"/>
  <c r="AH50"/>
  <c r="AE50"/>
  <c r="L50"/>
  <c r="M50" s="1"/>
  <c r="J50"/>
  <c r="K50" s="1"/>
  <c r="H50"/>
  <c r="I50" s="1"/>
  <c r="F50"/>
  <c r="G50" s="1"/>
  <c r="D50"/>
  <c r="E50" s="1"/>
  <c r="B50"/>
  <c r="L48"/>
  <c r="M48" s="1"/>
  <c r="K48"/>
  <c r="I48"/>
  <c r="G48"/>
  <c r="D48"/>
  <c r="E48" s="1"/>
  <c r="B48"/>
  <c r="Q48" s="1"/>
  <c r="R48" s="1"/>
  <c r="AB47"/>
  <c r="Y47"/>
  <c r="M47"/>
  <c r="K47"/>
  <c r="I47"/>
  <c r="G47"/>
  <c r="E47"/>
  <c r="B47"/>
  <c r="T47" s="1"/>
  <c r="L46"/>
  <c r="M46" s="1"/>
  <c r="K46"/>
  <c r="H46"/>
  <c r="I46" s="1"/>
  <c r="F46"/>
  <c r="G46" s="1"/>
  <c r="D46"/>
  <c r="E46" s="1"/>
  <c r="B46"/>
  <c r="AH45"/>
  <c r="AE45"/>
  <c r="L45"/>
  <c r="M45" s="1"/>
  <c r="J45"/>
  <c r="K45" s="1"/>
  <c r="H45"/>
  <c r="I45" s="1"/>
  <c r="F45"/>
  <c r="G45" s="1"/>
  <c r="D45"/>
  <c r="E45" s="1"/>
  <c r="B45"/>
  <c r="M42"/>
  <c r="K42"/>
  <c r="I42"/>
  <c r="G42"/>
  <c r="D42"/>
  <c r="E42" s="1"/>
  <c r="B42"/>
  <c r="T42" s="1"/>
  <c r="U42" s="1"/>
  <c r="AB41"/>
  <c r="Y41"/>
  <c r="M41"/>
  <c r="K41"/>
  <c r="I41"/>
  <c r="G41"/>
  <c r="E41"/>
  <c r="B41"/>
  <c r="T41" s="1"/>
  <c r="L40"/>
  <c r="M40" s="1"/>
  <c r="K40"/>
  <c r="H40"/>
  <c r="I40" s="1"/>
  <c r="F40"/>
  <c r="G40" s="1"/>
  <c r="D40"/>
  <c r="E40" s="1"/>
  <c r="B40"/>
  <c r="AH39"/>
  <c r="AE39"/>
  <c r="L39"/>
  <c r="M39" s="1"/>
  <c r="K39"/>
  <c r="H39"/>
  <c r="I39" s="1"/>
  <c r="F39"/>
  <c r="G39" s="1"/>
  <c r="D39"/>
  <c r="E39" s="1"/>
  <c r="B39"/>
  <c r="L37"/>
  <c r="M37" s="1"/>
  <c r="K37"/>
  <c r="I37"/>
  <c r="G37"/>
  <c r="D37"/>
  <c r="E37" s="1"/>
  <c r="B37"/>
  <c r="Q37" s="1"/>
  <c r="R37" s="1"/>
  <c r="AB36"/>
  <c r="Y36"/>
  <c r="M36"/>
  <c r="K36"/>
  <c r="I36"/>
  <c r="G36"/>
  <c r="E36"/>
  <c r="V36" s="1"/>
  <c r="B36"/>
  <c r="T36" s="1"/>
  <c r="L35"/>
  <c r="M35" s="1"/>
  <c r="K35"/>
  <c r="H35"/>
  <c r="I35" s="1"/>
  <c r="F35"/>
  <c r="G35" s="1"/>
  <c r="D35"/>
  <c r="E35" s="1"/>
  <c r="B35"/>
  <c r="AH34"/>
  <c r="AE34"/>
  <c r="L34"/>
  <c r="M34" s="1"/>
  <c r="J34"/>
  <c r="K34" s="1"/>
  <c r="H34"/>
  <c r="I34" s="1"/>
  <c r="F34"/>
  <c r="G34" s="1"/>
  <c r="D34"/>
  <c r="E34" s="1"/>
  <c r="B34"/>
  <c r="M31"/>
  <c r="K31"/>
  <c r="I31"/>
  <c r="G31"/>
  <c r="D31"/>
  <c r="E31" s="1"/>
  <c r="B31"/>
  <c r="T31" s="1"/>
  <c r="U31" s="1"/>
  <c r="AB30"/>
  <c r="Y30"/>
  <c r="M30"/>
  <c r="K30"/>
  <c r="I30"/>
  <c r="G30"/>
  <c r="E30"/>
  <c r="V30" s="1"/>
  <c r="B30"/>
  <c r="T30" s="1"/>
  <c r="L29"/>
  <c r="M29" s="1"/>
  <c r="K29"/>
  <c r="H29"/>
  <c r="I29" s="1"/>
  <c r="F29"/>
  <c r="G29" s="1"/>
  <c r="D29"/>
  <c r="E29" s="1"/>
  <c r="B29"/>
  <c r="AH28"/>
  <c r="AE28"/>
  <c r="L28"/>
  <c r="M28" s="1"/>
  <c r="J28"/>
  <c r="K28" s="1"/>
  <c r="H28"/>
  <c r="I28" s="1"/>
  <c r="F28"/>
  <c r="G28" s="1"/>
  <c r="D28"/>
  <c r="E28" s="1"/>
  <c r="B28"/>
  <c r="L26"/>
  <c r="M26" s="1"/>
  <c r="K26"/>
  <c r="I26"/>
  <c r="G26"/>
  <c r="D26"/>
  <c r="E26" s="1"/>
  <c r="B26"/>
  <c r="T26" s="1"/>
  <c r="U26" s="1"/>
  <c r="AB25"/>
  <c r="Y25"/>
  <c r="M25"/>
  <c r="K25"/>
  <c r="I25"/>
  <c r="G25"/>
  <c r="E25"/>
  <c r="B25"/>
  <c r="Q25" s="1"/>
  <c r="L24"/>
  <c r="M24" s="1"/>
  <c r="K24"/>
  <c r="H24"/>
  <c r="I24" s="1"/>
  <c r="F24"/>
  <c r="G24" s="1"/>
  <c r="D24"/>
  <c r="E24" s="1"/>
  <c r="B24"/>
  <c r="AH23"/>
  <c r="AE23"/>
  <c r="L23"/>
  <c r="M23" s="1"/>
  <c r="J23"/>
  <c r="K23" s="1"/>
  <c r="H23"/>
  <c r="I23" s="1"/>
  <c r="F23"/>
  <c r="G23" s="1"/>
  <c r="D23"/>
  <c r="E23" s="1"/>
  <c r="B23"/>
  <c r="M20"/>
  <c r="K20"/>
  <c r="I20"/>
  <c r="G20"/>
  <c r="D20"/>
  <c r="E20" s="1"/>
  <c r="B20"/>
  <c r="Q20" s="1"/>
  <c r="R20" s="1"/>
  <c r="AB19"/>
  <c r="Y19"/>
  <c r="M19"/>
  <c r="K19"/>
  <c r="I19"/>
  <c r="G19"/>
  <c r="E19"/>
  <c r="B19"/>
  <c r="Q19" s="1"/>
  <c r="L18"/>
  <c r="M18" s="1"/>
  <c r="K18"/>
  <c r="H18"/>
  <c r="I18" s="1"/>
  <c r="F18"/>
  <c r="G18" s="1"/>
  <c r="D18"/>
  <c r="E18" s="1"/>
  <c r="B18"/>
  <c r="AH17"/>
  <c r="AE17"/>
  <c r="L17"/>
  <c r="M17" s="1"/>
  <c r="J17"/>
  <c r="K17" s="1"/>
  <c r="H17"/>
  <c r="I17" s="1"/>
  <c r="F17"/>
  <c r="G17" s="1"/>
  <c r="D17"/>
  <c r="E17" s="1"/>
  <c r="B17"/>
  <c r="L15"/>
  <c r="M15" s="1"/>
  <c r="K15"/>
  <c r="I15"/>
  <c r="G15"/>
  <c r="D15"/>
  <c r="E15" s="1"/>
  <c r="S15" s="1"/>
  <c r="B15"/>
  <c r="AB14"/>
  <c r="Y14"/>
  <c r="M14"/>
  <c r="M55" s="1"/>
  <c r="K14"/>
  <c r="I14"/>
  <c r="I55" s="1"/>
  <c r="G14"/>
  <c r="G55" s="1"/>
  <c r="E14"/>
  <c r="E55" s="1"/>
  <c r="B14"/>
  <c r="L13"/>
  <c r="M13" s="1"/>
  <c r="K13"/>
  <c r="I13"/>
  <c r="H13"/>
  <c r="F13"/>
  <c r="G13" s="1"/>
  <c r="E13"/>
  <c r="D13"/>
  <c r="B13"/>
  <c r="AH12"/>
  <c r="AE12"/>
  <c r="M12"/>
  <c r="M54" s="1"/>
  <c r="L12"/>
  <c r="L54" s="1"/>
  <c r="J12"/>
  <c r="J54" s="1"/>
  <c r="H12"/>
  <c r="H54" s="1"/>
  <c r="F12"/>
  <c r="F54" s="1"/>
  <c r="D12"/>
  <c r="D54" s="1"/>
  <c r="B12"/>
  <c r="B54" s="1"/>
  <c r="S13" l="1"/>
  <c r="S19"/>
  <c r="S25"/>
  <c r="V41"/>
  <c r="V47"/>
  <c r="S52"/>
  <c r="H25" i="67"/>
  <c r="H29"/>
  <c r="K12" i="63"/>
  <c r="K54" s="1"/>
  <c r="Q13"/>
  <c r="R13" s="1"/>
  <c r="T18"/>
  <c r="U18" s="1"/>
  <c r="Q23"/>
  <c r="T24"/>
  <c r="U24" s="1"/>
  <c r="T28"/>
  <c r="AG28" s="1"/>
  <c r="Q29"/>
  <c r="R29" s="1"/>
  <c r="T34"/>
  <c r="AG34" s="1"/>
  <c r="Q35"/>
  <c r="R35" s="1"/>
  <c r="T39"/>
  <c r="AG39" s="1"/>
  <c r="Q40"/>
  <c r="R40" s="1"/>
  <c r="T45"/>
  <c r="AG45" s="1"/>
  <c r="Q46"/>
  <c r="R46" s="1"/>
  <c r="Q50"/>
  <c r="T51"/>
  <c r="U51" s="1"/>
  <c r="E39" i="64"/>
  <c r="E40" s="1"/>
  <c r="H12" i="67"/>
  <c r="G14"/>
  <c r="H14" s="1"/>
  <c r="H18" s="1"/>
  <c r="H17"/>
  <c r="H28"/>
  <c r="H32"/>
  <c r="G12" i="63"/>
  <c r="G54" s="1"/>
  <c r="E12"/>
  <c r="E54" s="1"/>
  <c r="I12"/>
  <c r="I54" s="1"/>
  <c r="B55"/>
  <c r="K55"/>
  <c r="Q15"/>
  <c r="R15" s="1"/>
  <c r="AA30"/>
  <c r="AA36"/>
  <c r="AA41"/>
  <c r="AA47"/>
  <c r="H16" i="67"/>
  <c r="H27"/>
  <c r="H31"/>
  <c r="H15"/>
  <c r="H26"/>
  <c r="H30"/>
  <c r="L13" i="64"/>
  <c r="J13"/>
  <c r="H13"/>
  <c r="L18"/>
  <c r="J18"/>
  <c r="H18"/>
  <c r="L20"/>
  <c r="J20"/>
  <c r="H20"/>
  <c r="K13"/>
  <c r="I13"/>
  <c r="G13"/>
  <c r="K18"/>
  <c r="I18"/>
  <c r="G18"/>
  <c r="K20"/>
  <c r="I20"/>
  <c r="G20"/>
  <c r="H8"/>
  <c r="J8"/>
  <c r="L8"/>
  <c r="H9"/>
  <c r="J9"/>
  <c r="H10"/>
  <c r="J10"/>
  <c r="H11"/>
  <c r="J11"/>
  <c r="H12"/>
  <c r="J12"/>
  <c r="H14"/>
  <c r="J14"/>
  <c r="H15"/>
  <c r="J15"/>
  <c r="H16"/>
  <c r="J16"/>
  <c r="H17"/>
  <c r="J17"/>
  <c r="H19"/>
  <c r="J19"/>
  <c r="H21"/>
  <c r="J21"/>
  <c r="H22"/>
  <c r="J22"/>
  <c r="H23"/>
  <c r="J23"/>
  <c r="H24"/>
  <c r="J24"/>
  <c r="H25"/>
  <c r="J25"/>
  <c r="H26"/>
  <c r="J26"/>
  <c r="H27"/>
  <c r="J27"/>
  <c r="H28"/>
  <c r="J28"/>
  <c r="H29"/>
  <c r="J29"/>
  <c r="H30"/>
  <c r="J30"/>
  <c r="H31"/>
  <c r="J31"/>
  <c r="H32"/>
  <c r="J32"/>
  <c r="H33"/>
  <c r="J33"/>
  <c r="H34"/>
  <c r="J34"/>
  <c r="H35"/>
  <c r="J35"/>
  <c r="H36"/>
  <c r="J36"/>
  <c r="H37"/>
  <c r="J37"/>
  <c r="H38"/>
  <c r="J38"/>
  <c r="G8"/>
  <c r="I8"/>
  <c r="K8"/>
  <c r="K39" s="1"/>
  <c r="K40" s="1"/>
  <c r="G9"/>
  <c r="I9"/>
  <c r="G10"/>
  <c r="I10"/>
  <c r="G11"/>
  <c r="I11"/>
  <c r="G12"/>
  <c r="I12"/>
  <c r="G14"/>
  <c r="I14"/>
  <c r="G15"/>
  <c r="I15"/>
  <c r="G16"/>
  <c r="I16"/>
  <c r="G17"/>
  <c r="I17"/>
  <c r="G19"/>
  <c r="I19"/>
  <c r="G21"/>
  <c r="I21"/>
  <c r="G22"/>
  <c r="I22"/>
  <c r="G23"/>
  <c r="I23"/>
  <c r="G24"/>
  <c r="I24"/>
  <c r="G25"/>
  <c r="I25"/>
  <c r="G26"/>
  <c r="I26"/>
  <c r="G27"/>
  <c r="I27"/>
  <c r="G28"/>
  <c r="I28"/>
  <c r="G29"/>
  <c r="I29"/>
  <c r="G30"/>
  <c r="I30"/>
  <c r="G31"/>
  <c r="I31"/>
  <c r="G32"/>
  <c r="I32"/>
  <c r="G33"/>
  <c r="I33"/>
  <c r="G34"/>
  <c r="I34"/>
  <c r="G35"/>
  <c r="I35"/>
  <c r="G36"/>
  <c r="I36"/>
  <c r="G37"/>
  <c r="I37"/>
  <c r="G38"/>
  <c r="I38"/>
  <c r="S17" i="63"/>
  <c r="V17"/>
  <c r="P17"/>
  <c r="V18"/>
  <c r="P18"/>
  <c r="S18"/>
  <c r="S20"/>
  <c r="V20"/>
  <c r="P20"/>
  <c r="S23"/>
  <c r="V23"/>
  <c r="P23"/>
  <c r="V24"/>
  <c r="P24"/>
  <c r="S24"/>
  <c r="V26"/>
  <c r="P26"/>
  <c r="S26"/>
  <c r="V28"/>
  <c r="P28"/>
  <c r="S28"/>
  <c r="S29"/>
  <c r="V29"/>
  <c r="P29"/>
  <c r="V31"/>
  <c r="P31"/>
  <c r="S31"/>
  <c r="V34"/>
  <c r="P34"/>
  <c r="S34"/>
  <c r="S35"/>
  <c r="V35"/>
  <c r="P35"/>
  <c r="S37"/>
  <c r="V37"/>
  <c r="P37"/>
  <c r="V39"/>
  <c r="P39"/>
  <c r="S39"/>
  <c r="S40"/>
  <c r="V40"/>
  <c r="P40"/>
  <c r="V42"/>
  <c r="P42"/>
  <c r="S42"/>
  <c r="V45"/>
  <c r="P45"/>
  <c r="S45"/>
  <c r="S46"/>
  <c r="V46"/>
  <c r="P46"/>
  <c r="S48"/>
  <c r="V48"/>
  <c r="P48"/>
  <c r="S50"/>
  <c r="V50"/>
  <c r="P50"/>
  <c r="V51"/>
  <c r="P51"/>
  <c r="S51"/>
  <c r="S53"/>
  <c r="V53"/>
  <c r="N53"/>
  <c r="O53" s="1"/>
  <c r="Q12"/>
  <c r="S12"/>
  <c r="S54" s="1"/>
  <c r="N13"/>
  <c r="O13" s="1"/>
  <c r="P13"/>
  <c r="T13"/>
  <c r="U13" s="1"/>
  <c r="V13"/>
  <c r="Q14"/>
  <c r="S14"/>
  <c r="N15"/>
  <c r="O15" s="1"/>
  <c r="P15"/>
  <c r="T15"/>
  <c r="U15" s="1"/>
  <c r="V15"/>
  <c r="Q17"/>
  <c r="T17"/>
  <c r="N17"/>
  <c r="O17" s="1"/>
  <c r="AI19"/>
  <c r="AO19" s="1"/>
  <c r="W19"/>
  <c r="AK19"/>
  <c r="AQ19" s="1"/>
  <c r="Z19"/>
  <c r="AM19" s="1"/>
  <c r="AS19" s="1"/>
  <c r="R19"/>
  <c r="AC23"/>
  <c r="AJ23" s="1"/>
  <c r="AP23" s="1"/>
  <c r="AL23"/>
  <c r="AR23" s="1"/>
  <c r="AF23"/>
  <c r="AN23" s="1"/>
  <c r="AT23" s="1"/>
  <c r="R23"/>
  <c r="W25"/>
  <c r="AI25" s="1"/>
  <c r="AO25" s="1"/>
  <c r="AK25"/>
  <c r="AQ25" s="1"/>
  <c r="Z25"/>
  <c r="AM25" s="1"/>
  <c r="AS25" s="1"/>
  <c r="R25"/>
  <c r="AD28"/>
  <c r="U28"/>
  <c r="X30"/>
  <c r="U30"/>
  <c r="AD34"/>
  <c r="U34"/>
  <c r="X36"/>
  <c r="U36"/>
  <c r="AD39"/>
  <c r="U39"/>
  <c r="X41"/>
  <c r="U41"/>
  <c r="AD45"/>
  <c r="U45"/>
  <c r="X47"/>
  <c r="U47"/>
  <c r="AC50"/>
  <c r="AJ50" s="1"/>
  <c r="AP50" s="1"/>
  <c r="AL50"/>
  <c r="AR50" s="1"/>
  <c r="AF50"/>
  <c r="AN50" s="1"/>
  <c r="AT50" s="1"/>
  <c r="R50"/>
  <c r="AI52"/>
  <c r="AO52" s="1"/>
  <c r="W52"/>
  <c r="AK52"/>
  <c r="AQ52" s="1"/>
  <c r="Z52"/>
  <c r="AM52" s="1"/>
  <c r="AS52" s="1"/>
  <c r="R52"/>
  <c r="N12"/>
  <c r="P12"/>
  <c r="P54" s="1"/>
  <c r="T12"/>
  <c r="V12"/>
  <c r="V54" s="1"/>
  <c r="N14"/>
  <c r="P14"/>
  <c r="T14"/>
  <c r="X14" s="1"/>
  <c r="V14"/>
  <c r="Q18"/>
  <c r="R18" s="1"/>
  <c r="N19"/>
  <c r="O19" s="1"/>
  <c r="P19"/>
  <c r="T19"/>
  <c r="V19"/>
  <c r="N20"/>
  <c r="O20" s="1"/>
  <c r="T20"/>
  <c r="U20" s="1"/>
  <c r="N23"/>
  <c r="O23" s="1"/>
  <c r="T23"/>
  <c r="Q24"/>
  <c r="R24" s="1"/>
  <c r="N25"/>
  <c r="O25" s="1"/>
  <c r="P25"/>
  <c r="T25"/>
  <c r="U25" s="1"/>
  <c r="V25"/>
  <c r="Q26"/>
  <c r="R26" s="1"/>
  <c r="Q28"/>
  <c r="N29"/>
  <c r="O29" s="1"/>
  <c r="T29"/>
  <c r="U29" s="1"/>
  <c r="Q30"/>
  <c r="S30"/>
  <c r="Q31"/>
  <c r="R31" s="1"/>
  <c r="Q34"/>
  <c r="N35"/>
  <c r="O35" s="1"/>
  <c r="T35"/>
  <c r="U35" s="1"/>
  <c r="Q36"/>
  <c r="S36"/>
  <c r="N37"/>
  <c r="O37" s="1"/>
  <c r="T37"/>
  <c r="U37" s="1"/>
  <c r="Q39"/>
  <c r="N40"/>
  <c r="O40" s="1"/>
  <c r="T40"/>
  <c r="U40" s="1"/>
  <c r="Q41"/>
  <c r="S41"/>
  <c r="Q42"/>
  <c r="R42" s="1"/>
  <c r="Q45"/>
  <c r="N46"/>
  <c r="O46" s="1"/>
  <c r="T46"/>
  <c r="U46" s="1"/>
  <c r="Q47"/>
  <c r="S47"/>
  <c r="N48"/>
  <c r="O48" s="1"/>
  <c r="T48"/>
  <c r="U48" s="1"/>
  <c r="N50"/>
  <c r="O50" s="1"/>
  <c r="T50"/>
  <c r="Q51"/>
  <c r="R51" s="1"/>
  <c r="N52"/>
  <c r="O52" s="1"/>
  <c r="P52"/>
  <c r="T52"/>
  <c r="AA52" s="1"/>
  <c r="V52"/>
  <c r="T53"/>
  <c r="U53" s="1"/>
  <c r="N18"/>
  <c r="O18" s="1"/>
  <c r="N24"/>
  <c r="O24" s="1"/>
  <c r="N26"/>
  <c r="O26" s="1"/>
  <c r="N28"/>
  <c r="O28" s="1"/>
  <c r="N30"/>
  <c r="O30" s="1"/>
  <c r="P30"/>
  <c r="N31"/>
  <c r="O31" s="1"/>
  <c r="N34"/>
  <c r="O34" s="1"/>
  <c r="N36"/>
  <c r="O36" s="1"/>
  <c r="P36"/>
  <c r="N39"/>
  <c r="O39" s="1"/>
  <c r="N41"/>
  <c r="O41" s="1"/>
  <c r="P41"/>
  <c r="N42"/>
  <c r="O42" s="1"/>
  <c r="N45"/>
  <c r="O45" s="1"/>
  <c r="N47"/>
  <c r="O47" s="1"/>
  <c r="P47"/>
  <c r="N51"/>
  <c r="O51" s="1"/>
  <c r="H21" i="67" l="1"/>
  <c r="H23" s="1"/>
  <c r="I18"/>
  <c r="I21" s="1"/>
  <c r="I23" s="1"/>
  <c r="H33"/>
  <c r="I33" s="1"/>
  <c r="L39" i="64"/>
  <c r="L40" s="1"/>
  <c r="I39"/>
  <c r="I40" s="1"/>
  <c r="H39"/>
  <c r="H40" s="1"/>
  <c r="G39"/>
  <c r="G40" s="1"/>
  <c r="J39"/>
  <c r="J40" s="1"/>
  <c r="AK47" i="63"/>
  <c r="AQ47" s="1"/>
  <c r="Z47"/>
  <c r="R47"/>
  <c r="AM47"/>
  <c r="AS47" s="1"/>
  <c r="AI47"/>
  <c r="AO47" s="1"/>
  <c r="W47"/>
  <c r="AK41"/>
  <c r="AQ41" s="1"/>
  <c r="Z41"/>
  <c r="AM41" s="1"/>
  <c r="AS41" s="1"/>
  <c r="R41"/>
  <c r="AI41"/>
  <c r="AO41" s="1"/>
  <c r="W41"/>
  <c r="AL34"/>
  <c r="AR34" s="1"/>
  <c r="AF34"/>
  <c r="R34"/>
  <c r="AN34"/>
  <c r="AT34" s="1"/>
  <c r="AJ34"/>
  <c r="AP34" s="1"/>
  <c r="AC34"/>
  <c r="AL28"/>
  <c r="AR28" s="1"/>
  <c r="AF28"/>
  <c r="AN28" s="1"/>
  <c r="AT28" s="1"/>
  <c r="R28"/>
  <c r="AJ28"/>
  <c r="AP28" s="1"/>
  <c r="AC28"/>
  <c r="U19"/>
  <c r="X19"/>
  <c r="AC17"/>
  <c r="AJ17" s="1"/>
  <c r="AP17" s="1"/>
  <c r="AL17"/>
  <c r="AR17" s="1"/>
  <c r="AF17"/>
  <c r="AN17" s="1"/>
  <c r="AT17" s="1"/>
  <c r="R17"/>
  <c r="V55"/>
  <c r="P55"/>
  <c r="AA25"/>
  <c r="AA19"/>
  <c r="S55"/>
  <c r="U52"/>
  <c r="X52"/>
  <c r="U50"/>
  <c r="AD50"/>
  <c r="AL45"/>
  <c r="AR45" s="1"/>
  <c r="AF45"/>
  <c r="R45"/>
  <c r="AN45"/>
  <c r="AT45" s="1"/>
  <c r="AC45"/>
  <c r="AJ45" s="1"/>
  <c r="AP45" s="1"/>
  <c r="AL39"/>
  <c r="AR39" s="1"/>
  <c r="AF39"/>
  <c r="R39"/>
  <c r="AN39"/>
  <c r="AT39" s="1"/>
  <c r="AC39"/>
  <c r="AJ39" s="1"/>
  <c r="AP39" s="1"/>
  <c r="AK36"/>
  <c r="AQ36" s="1"/>
  <c r="Z36"/>
  <c r="AM36" s="1"/>
  <c r="AS36" s="1"/>
  <c r="R36"/>
  <c r="W36"/>
  <c r="AI36" s="1"/>
  <c r="AO36" s="1"/>
  <c r="AK30"/>
  <c r="AQ30" s="1"/>
  <c r="Z30"/>
  <c r="AM30" s="1"/>
  <c r="AS30" s="1"/>
  <c r="R30"/>
  <c r="W30"/>
  <c r="AI30" s="1"/>
  <c r="AO30" s="1"/>
  <c r="U23"/>
  <c r="AD23"/>
  <c r="T55"/>
  <c r="AA14"/>
  <c r="U14"/>
  <c r="U55" s="1"/>
  <c r="N55"/>
  <c r="O14"/>
  <c r="O55" s="1"/>
  <c r="T54"/>
  <c r="AG12"/>
  <c r="U12"/>
  <c r="N54"/>
  <c r="O12"/>
  <c r="O54" s="1"/>
  <c r="U17"/>
  <c r="AD17"/>
  <c r="Q55"/>
  <c r="W55" s="1"/>
  <c r="AA55" s="1"/>
  <c r="AK14"/>
  <c r="AQ14" s="1"/>
  <c r="Z14"/>
  <c r="AM14" s="1"/>
  <c r="AS14" s="1"/>
  <c r="R14"/>
  <c r="W14"/>
  <c r="AI14" s="1"/>
  <c r="AO14" s="1"/>
  <c r="Q54"/>
  <c r="AL12"/>
  <c r="AR12" s="1"/>
  <c r="AF12"/>
  <c r="AN12" s="1"/>
  <c r="AT12" s="1"/>
  <c r="R12"/>
  <c r="R54" s="1"/>
  <c r="AC12"/>
  <c r="AJ12" s="1"/>
  <c r="AP12" s="1"/>
  <c r="X25"/>
  <c r="AG50"/>
  <c r="AG23"/>
  <c r="AG17"/>
  <c r="AD12"/>
  <c r="R55" l="1"/>
  <c r="U54"/>
  <c r="AF54"/>
  <c r="AC54"/>
  <c r="AG54"/>
  <c r="AD54"/>
  <c r="Z55"/>
  <c r="X55"/>
</calcChain>
</file>

<file path=xl/sharedStrings.xml><?xml version="1.0" encoding="utf-8"?>
<sst xmlns="http://schemas.openxmlformats.org/spreadsheetml/2006/main" count="18771" uniqueCount="1471">
  <si>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</si>
  <si>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</si>
  <si>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</si>
  <si>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</si>
  <si>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</si>
  <si>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</si>
  <si>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</si>
  <si>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</si>
  <si>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</si>
  <si>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</si>
  <si>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</si>
  <si>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</si>
  <si>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</si>
  <si>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</si>
  <si>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</si>
  <si>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</si>
  <si>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</si>
  <si>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</si>
  <si>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</si>
  <si>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</si>
  <si>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</si>
  <si>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</si>
  <si>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</si>
  <si>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</si>
  <si>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</si>
  <si>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</si>
  <si>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</si>
  <si>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</si>
  <si>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</si>
  <si>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</si>
  <si>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</si>
  <si>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</si>
  <si>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</si>
  <si>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</si>
  <si>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</si>
  <si>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</si>
  <si>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</si>
  <si>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</si>
  <si>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</si>
  <si>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</si>
  <si>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</si>
  <si>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</si>
  <si>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</si>
  <si>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</si>
  <si>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</si>
  <si>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</si>
  <si>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</si>
  <si>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Нормативы</t>
  </si>
  <si>
    <t>применяемые при определении затрат на финансовое обеспечение образовательного учреждения</t>
  </si>
  <si>
    <t>срок использования, лет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</si>
  <si>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</si>
  <si>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</si>
  <si>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</si>
  <si>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</si>
  <si>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</si>
  <si>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</si>
  <si>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</si>
  <si>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кол-во в год на 1 обучающегося</t>
  </si>
  <si>
    <t>1 в год на устройство</t>
  </si>
  <si>
    <t>Картридж для лазерного монохромного принтера</t>
  </si>
  <si>
    <t>Картридж для МФУ</t>
  </si>
  <si>
    <t>стоимость в год на 1 обучающегося, руб.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</si>
  <si>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</si>
  <si>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</si>
  <si>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</si>
  <si>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</si>
  <si>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</si>
  <si>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</si>
  <si>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</si>
  <si>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</si>
  <si>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</si>
  <si>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</si>
  <si>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</si>
  <si>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</si>
  <si>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</si>
  <si>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</si>
  <si>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</si>
  <si>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</si>
  <si>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</si>
  <si>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</si>
  <si>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</si>
  <si>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</si>
  <si>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</si>
  <si>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</si>
  <si>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</si>
  <si>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</si>
  <si>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</si>
  <si>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</si>
  <si>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</si>
  <si>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</si>
  <si>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</si>
  <si>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</si>
  <si>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</si>
  <si>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</si>
  <si>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</si>
  <si>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</si>
  <si>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</si>
  <si>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</si>
  <si>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</si>
  <si>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</si>
  <si>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</si>
  <si>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</si>
  <si>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</si>
  <si>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</si>
  <si>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</si>
  <si>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</si>
  <si>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</si>
  <si>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</si>
  <si>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</si>
  <si>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</si>
  <si>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</si>
  <si>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</si>
  <si>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</si>
  <si>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</si>
  <si>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</si>
  <si>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</si>
  <si>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</si>
  <si>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</si>
  <si>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</si>
  <si>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</si>
  <si>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</si>
  <si>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</si>
  <si>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</si>
  <si>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</si>
  <si>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</si>
  <si>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</si>
  <si>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</si>
  <si>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Салфетки вискозные (для мытья поверхностей кроме пола)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</si>
  <si>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</si>
  <si>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</si>
  <si>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</si>
  <si>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</si>
  <si>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</si>
  <si>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</si>
  <si>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</si>
  <si>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</si>
  <si>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</si>
  <si>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</si>
  <si>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</si>
  <si>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</si>
  <si>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</si>
  <si>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</si>
  <si>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</si>
  <si>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</si>
  <si>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</si>
  <si>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</si>
  <si>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</si>
  <si>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</si>
  <si>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</si>
  <si>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</si>
  <si>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</si>
  <si>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</si>
  <si>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</si>
  <si>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</si>
  <si>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</si>
  <si>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</si>
  <si>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</si>
  <si>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</si>
  <si>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</si>
  <si>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</si>
  <si>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</si>
  <si>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</si>
  <si>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исследование почвы (песка)</t>
  </si>
  <si>
    <t>Нормы на общехозяйственные нужды</t>
  </si>
  <si>
    <t>услуги связи</t>
  </si>
  <si>
    <t>абонентская плата за интернет</t>
  </si>
  <si>
    <t>городская связь</t>
  </si>
  <si>
    <t>междугородная связь</t>
  </si>
  <si>
    <t>проводное радиовещание</t>
  </si>
  <si>
    <t>на 1 учреждение 12 месяцев (кол-во периодов)</t>
  </si>
  <si>
    <t>1 раз на 1 учреждение (кол-во периодов)</t>
  </si>
  <si>
    <t>содержание в чистоте помещений, зданий, дворов, иного имущества</t>
  </si>
  <si>
    <t>обработка 1 раз в месяц на площадь помещений (кв.м)</t>
  </si>
  <si>
    <t>обработка 1 раз в квартал на площадь помещений (кв.м)</t>
  </si>
  <si>
    <t>дератизация</t>
  </si>
  <si>
    <t>дезинсекция</t>
  </si>
  <si>
    <t>вывоз мусора</t>
  </si>
  <si>
    <t>1 раз в год весь персонал</t>
  </si>
  <si>
    <t>обеспечение поверки УУТЭ</t>
  </si>
  <si>
    <t>ремонт и техническое обслуживание оборудования и техники</t>
  </si>
  <si>
    <t>поверка УУТЭ</t>
  </si>
  <si>
    <t>поверка манометров технических и термометров манометрических</t>
  </si>
  <si>
    <t>техническое обслуживание УУТЭ</t>
  </si>
  <si>
    <t>профилактические испытания электрооборудования</t>
  </si>
  <si>
    <t>заправка тонера</t>
  </si>
  <si>
    <t>замена барабанов</t>
  </si>
  <si>
    <t>заправка катриджей</t>
  </si>
  <si>
    <t>ремонт и техобслуживание компьютеров и оргтехники</t>
  </si>
  <si>
    <t>ежемесячно на 1 учреждение (кол-во периодов)</t>
  </si>
  <si>
    <t>ежеквартально на 1 учреждение (кол-во периодов)</t>
  </si>
  <si>
    <t>услуги в области информационных технологий</t>
  </si>
  <si>
    <t>для сотрудников и учреждение в целом</t>
  </si>
  <si>
    <t>для обучающихся и педагогов</t>
  </si>
  <si>
    <t>1 в год на 5 устройств</t>
  </si>
  <si>
    <t>норма на 1 единицу товара, работы, услуги или расчет по эффективному учреждение</t>
  </si>
  <si>
    <t>прочие услуги (установка телефона, интернет и пр)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</si>
  <si>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</si>
  <si>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</si>
  <si>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</si>
  <si>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</si>
  <si>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</si>
  <si>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</si>
  <si>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</si>
  <si>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</si>
  <si>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</si>
  <si>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</si>
  <si>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</si>
  <si>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</si>
  <si>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</si>
  <si>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</si>
  <si>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</si>
  <si>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</si>
  <si>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</si>
  <si>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</si>
  <si>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</si>
  <si>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</si>
  <si>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</si>
  <si>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</si>
  <si>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</si>
  <si>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</si>
  <si>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</si>
  <si>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</si>
  <si>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</si>
  <si>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</si>
  <si>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</si>
  <si>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</si>
  <si>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</si>
  <si>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</si>
  <si>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вывод сигнала</t>
  </si>
  <si>
    <t>обслуживание</t>
  </si>
  <si>
    <t>перезарядка огнетушителей</t>
  </si>
  <si>
    <t>проверка дымоходов и вентиляции</t>
  </si>
  <si>
    <t>испытание внутреннего пожарного водопровода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</si>
  <si>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</si>
  <si>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</si>
  <si>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</si>
  <si>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</si>
  <si>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 на имущество</t>
  </si>
  <si>
    <t>транспортный налог</t>
  </si>
  <si>
    <t>Налоги</t>
  </si>
  <si>
    <t>оптимальное кол-во обучающихся на 1 учреждение</t>
  </si>
  <si>
    <t>1 раз в квартал на 1 учреждение (кол-во периодов)</t>
  </si>
  <si>
    <t>2.4.</t>
  </si>
  <si>
    <t>2.2.</t>
  </si>
  <si>
    <t>2.3.</t>
  </si>
  <si>
    <t>2.6.</t>
  </si>
  <si>
    <t>1.1.</t>
  </si>
  <si>
    <t>2.5.</t>
  </si>
  <si>
    <t>2.1.</t>
  </si>
  <si>
    <t>отдельный расчет</t>
  </si>
  <si>
    <t>в части товаров, работ и услуг (кроме фонда оплаты труда и коммунальных услуг)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</si>
  <si>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</si>
  <si>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</si>
  <si>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</si>
  <si>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</si>
  <si>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</si>
  <si>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</si>
  <si>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</si>
  <si>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</si>
  <si>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</si>
  <si>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</si>
  <si>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</si>
  <si>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</si>
  <si>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</si>
  <si>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</si>
  <si>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</si>
  <si>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</si>
  <si>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газ</t>
  </si>
  <si>
    <t>Работники, непосредственно связанные с оказанием муниципальной услуги (фонд оплаты труда)</t>
  </si>
  <si>
    <t>1а</t>
  </si>
  <si>
    <t>Уровень общего образования</t>
  </si>
  <si>
    <t>Количество месяцев в календарном году</t>
  </si>
  <si>
    <t>Численность рабочих дней в году при 40-часовой рабочей неделе</t>
  </si>
  <si>
    <t>Коэффициент, учитывающий доплату до МРОТ</t>
  </si>
  <si>
    <t>Коэффициент увеличения ФОТ на величину компенсационных и стимулирующих выплат (не вход.в осн.обяз.5% + премия 5% + мат.помощь 1%)</t>
  </si>
  <si>
    <t>Коэффициент, учитывающий начисления на выплаты по оплате труда 30,2%</t>
  </si>
  <si>
    <t>Коэффициент, учитывающий соотношение кол-ва дней невыходов (отпуск - 28дн., бол/лист = 3дн) к кол-ву календарных дней в году (365дн.)</t>
  </si>
  <si>
    <t>Размер повременной оплаты труда на 1 ставку в год</t>
  </si>
  <si>
    <t>Размер повременной оплаты труда на 1 ставку в день</t>
  </si>
  <si>
    <t>6=п.2* п.3/ п.4/ п.5</t>
  </si>
  <si>
    <t>10=(п.9- п.7* п.8)/ п.7+ 1</t>
  </si>
  <si>
    <t>15=п.7* п.8* п.10* п.11* п.12* п.13* п.14</t>
  </si>
  <si>
    <t>16=п.15/ п.2</t>
  </si>
  <si>
    <t>17=п.6* п.16</t>
  </si>
  <si>
    <t>Норма рабочего времени в год на 1 обучающегося (человеко-дни)</t>
  </si>
  <si>
    <t>Норматив ФОТ работников на 1 обучающегося в год</t>
  </si>
  <si>
    <t>зарплата на 1 человеко-день в год, руб.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</si>
  <si>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</si>
  <si>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</si>
  <si>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предрейсовый медицинский осмотр</t>
  </si>
  <si>
    <t>охрана школьных автобусов</t>
  </si>
  <si>
    <t>1 на зам.руководителя, 1 гл.бухгалтера, 1 завхоза, 1 секретаря</t>
  </si>
  <si>
    <t>1 в месяц на 1 уборщика</t>
  </si>
  <si>
    <t>1 в квартал на 1 уборщика</t>
  </si>
  <si>
    <t>1 обработка в год на площадь обработки (кв.м)</t>
  </si>
  <si>
    <t>прочие услуги (оказание телематических услуг связи для обслуживания системы мониторинга
школьных автобусов на базе ГЛОНАСС)</t>
  </si>
  <si>
    <t>расчет примерный, затраты предусмотрены в областном нормативе</t>
  </si>
  <si>
    <t>расчет для местного бюджета</t>
  </si>
  <si>
    <t>ежемесячно 3 на 1 учреждение (кол-во периодов)</t>
  </si>
  <si>
    <t>1 раз в полугодие на 1 учреждение (кол-во периодов)</t>
  </si>
  <si>
    <t>1 раз в год на 1 учреждение (кол-во периодов)</t>
  </si>
  <si>
    <t>профиспытания средств защиты</t>
  </si>
  <si>
    <t>поверка, аттестация, калибровка, техническое обслуживание, испытание на подтверждение метрологических характеристик средств измерения (термометры манометрические, монометры, весы электронные медицинские, тонометры, термометры медицинские и пр.)</t>
  </si>
  <si>
    <t>в месяц на 1 здание (кол-во периодов)</t>
  </si>
  <si>
    <t>проведение  испытаний ограждения кровли</t>
  </si>
  <si>
    <t>на 1 учреждение 1 раз (кол-во периодов)</t>
  </si>
  <si>
    <t>лиц.4</t>
  </si>
  <si>
    <t>услуги по страхованию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</si>
  <si>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 (котельной)</t>
  </si>
  <si>
    <t>Бутылированная питьевая вода</t>
  </si>
  <si>
    <t>Одноразовые пластиковые стаканы для питьевой воды</t>
  </si>
  <si>
    <t>периодический техническое обслуживание</t>
  </si>
  <si>
    <t>дизельное топливо</t>
  </si>
  <si>
    <t>автострахование</t>
  </si>
  <si>
    <t>ИТОГО норматив на 1 обучающегося в год для местного бюджета</t>
  </si>
  <si>
    <t>в т.ч. среднегодовой норматив с округлением для местного бюджета</t>
  </si>
  <si>
    <t>предоставляется за счет средств областного бюджета</t>
  </si>
  <si>
    <t>главный бухгалтер</t>
  </si>
  <si>
    <t>Начальник Управления образования г.Таганрога</t>
  </si>
  <si>
    <t>Главный бухгалтер</t>
  </si>
  <si>
    <t>Карандаш черно-графитный с ластиком</t>
  </si>
  <si>
    <t>по 1 на 1 работника и на 1 комнату групповую и для занятий</t>
  </si>
  <si>
    <t>хозяйственные товары и инвентарь (кроме присмотра и ухода)</t>
  </si>
  <si>
    <t>2 на санузлы (1 муж. и 1 жен) для служебного персонала</t>
  </si>
  <si>
    <t>по 1 в месяц на 1 работника и на 1 комнату групповую и для занятий,  2 в месяц на санузлы (1 муж. и 1 жен) для служебного персонала</t>
  </si>
  <si>
    <t>прочие товары (кроме присмотра и ухода)</t>
  </si>
  <si>
    <t>2 в год на санузлы (1 муж. и 1 жен) для служебного персонала</t>
  </si>
  <si>
    <t>2 в год на учреждение и по 0,5 в год на комнату групповую и для занятий</t>
  </si>
  <si>
    <t xml:space="preserve">4 в месяц на санузлы (2 муж. и 2 жен) для служебного персонала </t>
  </si>
  <si>
    <t xml:space="preserve">2 в месяц на санузлы (1 муж. и 1 жен) для служебного персонала </t>
  </si>
  <si>
    <t>дс 64</t>
  </si>
  <si>
    <t>расчет для местного бюджета - только по МБДОУ дс № 64</t>
  </si>
  <si>
    <t>медосмотр и санитарно-эпидемиологические услуги и работы</t>
  </si>
  <si>
    <t>дс 63</t>
  </si>
  <si>
    <t>2 обработки в год на площадь обработки (кв.м)</t>
  </si>
  <si>
    <t>6 раз в год (кол-во периодов)</t>
  </si>
  <si>
    <t>2 раза в год (кол-во периодов)</t>
  </si>
  <si>
    <t>дс 68</t>
  </si>
  <si>
    <t>дс 95</t>
  </si>
  <si>
    <t>ремонт, диагностика и техобслуживание иного оборудования (вентиляционного, холодильного, эл.печи, котлы и т.п.)</t>
  </si>
  <si>
    <t xml:space="preserve">дс  7,15, 20,24,25,67 </t>
  </si>
  <si>
    <t>страхование здания</t>
  </si>
  <si>
    <t>дс 25</t>
  </si>
  <si>
    <t>дс 77</t>
  </si>
  <si>
    <t>дс 92</t>
  </si>
  <si>
    <t>на 1 учреждение 1 раз (кол-во лестниц)</t>
  </si>
  <si>
    <t>Расходы по обслуживанию бассейна</t>
  </si>
  <si>
    <t>тех.обслуживание бассейна</t>
  </si>
  <si>
    <t>1 раз в месяц на 1 учреждение (кол-во периодов)</t>
  </si>
  <si>
    <t>дс 2</t>
  </si>
  <si>
    <t>Аренда помещений</t>
  </si>
  <si>
    <t>арендуемое помещение  используется как кладовая для продуктов питания ввиду отсутствия у учреждения  помещения для хранения продуктов</t>
  </si>
  <si>
    <t>расчет для местного бюджета - только по МБДОУ дс № 2</t>
  </si>
  <si>
    <t>Нормативные затраты на оплату труда работников, осуществляющих организацию образовательного процесса, присмотра и ухода, содержание имущества, в части местного бюджета в муниципальных образовательных учреждениях, реализующих программу дошкольного образования</t>
  </si>
  <si>
    <t>муниципальные образовательные учреждения, реализующие программу дошкольного образования</t>
  </si>
  <si>
    <t>по 4 на 1 работника и на 1 обучающегося в год</t>
  </si>
  <si>
    <t>4 на уборщика в год</t>
  </si>
  <si>
    <t>обслуживание в системе "Контур-Экстерн" или Сбис или Орбита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</si>
  <si>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</si>
  <si>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</si>
  <si>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</si>
  <si>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</si>
  <si>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</si>
  <si>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</si>
  <si>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</si>
  <si>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справочник руководителя</t>
  </si>
  <si>
    <t>количество экземпляров в год</t>
  </si>
  <si>
    <t>справочник педагога-психолога</t>
  </si>
  <si>
    <t>Средства обучения и воспитания</t>
  </si>
  <si>
    <t>набор игрушек</t>
  </si>
  <si>
    <t>музыкальный центр</t>
  </si>
  <si>
    <t>телевизор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</si>
  <si>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</si>
  <si>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</si>
  <si>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</si>
  <si>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дошкольная педагогика</t>
  </si>
  <si>
    <t>дошкольное воспитание</t>
  </si>
  <si>
    <t>музыкальный руководитель</t>
  </si>
  <si>
    <t>медицинское обслуживание и организация питания в доу</t>
  </si>
  <si>
    <t>инструктор по физкультуре</t>
  </si>
  <si>
    <t>воспитание и обучение детей с нарушениями в развитии</t>
  </si>
  <si>
    <t>материалы для детского творчества</t>
  </si>
  <si>
    <t>количество экземпляров на учреждение</t>
  </si>
  <si>
    <t>количество экземпляров на группу</t>
  </si>
  <si>
    <t>набор спортивного инвентаря для занятий</t>
  </si>
  <si>
    <t>сушилка для белья</t>
  </si>
  <si>
    <t>электроплита 4-х конфорочная</t>
  </si>
  <si>
    <t>жарочный шкаф</t>
  </si>
  <si>
    <t>овощепротирочная машина</t>
  </si>
  <si>
    <t>мясорубка</t>
  </si>
  <si>
    <t>электросковорода</t>
  </si>
  <si>
    <t>утюг</t>
  </si>
  <si>
    <t>весы</t>
  </si>
  <si>
    <t>картофелечистка</t>
  </si>
  <si>
    <t>полотеничница 5 секционная</t>
  </si>
  <si>
    <t>холодильник для хранения пищевых продуктов</t>
  </si>
  <si>
    <t>овощерезка</t>
  </si>
  <si>
    <t>стиральная машина</t>
  </si>
  <si>
    <t>пылесос моющий</t>
  </si>
  <si>
    <t>машинка швейная</t>
  </si>
  <si>
    <t>набор развивающих игр</t>
  </si>
  <si>
    <t>набор учебно-наглядного материала для занятий</t>
  </si>
  <si>
    <t xml:space="preserve">расчет для местного бюджета </t>
  </si>
  <si>
    <t>Утверждаю</t>
  </si>
  <si>
    <t>О.В.Хмарина</t>
  </si>
  <si>
    <t>Исп.Воронина О.Ю.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</si>
  <si>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</si>
  <si>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</si>
  <si>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</si>
  <si>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</si>
  <si>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</si>
  <si>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</si>
  <si>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</si>
  <si>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</si>
  <si>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</si>
  <si>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</si>
  <si>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</si>
  <si>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</si>
  <si>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</si>
  <si>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областной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</si>
  <si>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</si>
  <si>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</si>
  <si>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</si>
  <si>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</si>
  <si>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</si>
  <si>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</si>
  <si>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</si>
  <si>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</si>
  <si>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</si>
  <si>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</si>
  <si>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</si>
  <si>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</si>
  <si>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</si>
  <si>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</si>
  <si>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</si>
  <si>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</si>
  <si>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</si>
  <si>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</si>
  <si>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</si>
  <si>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</si>
  <si>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</si>
  <si>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</si>
  <si>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</si>
  <si>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</si>
  <si>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</si>
  <si>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</si>
  <si>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</si>
  <si>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10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</si>
  <si>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</si>
  <si>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</si>
  <si>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Кол-во групп</t>
  </si>
  <si>
    <t>техническая направленность</t>
  </si>
  <si>
    <t>естественнонаучная направленность</t>
  </si>
  <si>
    <t>художественная направленность</t>
  </si>
  <si>
    <t>туристско-краеведческая направленность</t>
  </si>
  <si>
    <t>cоциально-педагогическая направленность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</si>
  <si>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</si>
  <si>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</si>
  <si>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</si>
  <si>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</si>
  <si>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</si>
  <si>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</si>
  <si>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</si>
  <si>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</si>
  <si>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</si>
  <si>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корректирующий коэффициент на коммунальные услуги</t>
  </si>
  <si>
    <t>физкультурно-спортивная направленность</t>
  </si>
  <si>
    <t>2.1.6.</t>
  </si>
  <si>
    <t>ИТОГО по коммунальным услугам</t>
  </si>
  <si>
    <t>в части расходов на 1-го воспитанника за присмотр и уход за детьми в муниципальных образовательных учреждениях города Таганрога, реализующих образовательную программу дошкольного образования</t>
  </si>
  <si>
    <t>С УЧЕТОМ КОЭФФИЦИЕНТА ПОСЕЩАЕМОСТИ</t>
  </si>
  <si>
    <t>(из расчета 247 рабочих дней в году)</t>
  </si>
  <si>
    <t>направление</t>
  </si>
  <si>
    <t>Питание</t>
  </si>
  <si>
    <t>Бутилированная вода</t>
  </si>
  <si>
    <t>Товары хозяйственно-бытового назначения (моющие, чистящие, дезинфицирующие средства, хоз.инвентарь)</t>
  </si>
  <si>
    <t>из них товары хозяйственно-бытового назначения в составе родительской платы (моющие, чистящие, дезинфицирующие средства)</t>
  </si>
  <si>
    <t>Мягкий инвентарь</t>
  </si>
  <si>
    <t>Оплата труда работников, занятых присмотром и уходом</t>
  </si>
  <si>
    <t>Расходы на присмотр и уход за детьми в образовательных организациях, реализующих программу дошкольного образования, с учетом оплаты труда, руб.</t>
  </si>
  <si>
    <t>Нормативные затраты на оказание услуги по присмотру и уходу за детьми в образовательных организациях, реализующих программу дошкольного образования, руб.</t>
  </si>
  <si>
    <t>из них нормативные затраты, входящие в состав родительской платы, в части питания, бутилированной воды, средств хозяйственно-бытового назначения, руб.</t>
  </si>
  <si>
    <t xml:space="preserve">Коэффициент, определяющий соотношение родительской платы к нормативным затратам по присмотру и уходу </t>
  </si>
  <si>
    <t>для сведения коэффициент, определяющий соотношение родительской платы к нормативным затратам, входящим в состав род.платы</t>
  </si>
  <si>
    <t>Размер родительской платы из расчета 90 руб. в день при 12 часовом пребывании (пост.601 от 21.03.2016) и 247 днях функционирования, руб.</t>
  </si>
  <si>
    <t xml:space="preserve">Коэффициент, определяющий соотношение льготной родительской платы (50%) к нормативным затратам по присмотру и уходу </t>
  </si>
  <si>
    <t>для сведения коэффициент, определяющий соотношение льготной родительской платы (50%) к нормативным затратам, входящим в состав род.платы</t>
  </si>
  <si>
    <t>Размер родительской платы из расчета 50% от 90 руб. в день при 12 часовом пребывании (пост.601 от 21.03.2016) и 247 днях функционирования, руб.</t>
  </si>
  <si>
    <t>Размер родительской платы из расчета 24 руб. в день при 4 часовом пребывании (пост.601 от 21.03.2016) и 247 днях функционирования, руб.</t>
  </si>
  <si>
    <t>Размер родительской платы из расчета 50% от 24 руб. в день при 4 часовом пребывании (пост.601 от 21.03.2016) и 247 днях функционирования, руб.</t>
  </si>
  <si>
    <t>Норматив на 1-го воспитанника в год по местному бюджету для групп 12-часового пребывания</t>
  </si>
  <si>
    <t>Норматив на 1-го воспитанника в год по местному бюджету для групп 4-часового пребывания</t>
  </si>
  <si>
    <t>в год</t>
  </si>
  <si>
    <t>в день</t>
  </si>
  <si>
    <t>в месяц</t>
  </si>
  <si>
    <t>для 12 час преб</t>
  </si>
  <si>
    <t>для 4 час преб</t>
  </si>
  <si>
    <t>полная оплата</t>
  </si>
  <si>
    <t>для 100% льготы</t>
  </si>
  <si>
    <t>для 50% льготы</t>
  </si>
  <si>
    <t>2=п.3* 247дн</t>
  </si>
  <si>
    <t>5=п.4/ 247дн</t>
  </si>
  <si>
    <t>7=п.6/ 247дн</t>
  </si>
  <si>
    <t>6а</t>
  </si>
  <si>
    <t>7а=п.6а/ 247дн</t>
  </si>
  <si>
    <t>9=п.8/ 247дн</t>
  </si>
  <si>
    <t>11=п.10/ 247дн</t>
  </si>
  <si>
    <t>12=п.2+ п.4+ п.6+ п. 8+ п.10</t>
  </si>
  <si>
    <t>13=п.12/ 12мес</t>
  </si>
  <si>
    <t>14=п.3+ п.5+ п.7+ п.9+ п.11</t>
  </si>
  <si>
    <t>10=п.2+ п.4+ п.6+ п.8</t>
  </si>
  <si>
    <t>11=п.10/ 12мес</t>
  </si>
  <si>
    <t>12=п.3+ п.5+ п.7+ п.9</t>
  </si>
  <si>
    <t>13=п.2+ п.4+ п.6а</t>
  </si>
  <si>
    <t>14=п.13/ 12мес</t>
  </si>
  <si>
    <t>15=п.3+ п.5+ п.7а</t>
  </si>
  <si>
    <t>16=п.18/п.10</t>
  </si>
  <si>
    <t>17=п.18/п.13</t>
  </si>
  <si>
    <t>18=90руб*247дн</t>
  </si>
  <si>
    <t>19=п.21/п.10</t>
  </si>
  <si>
    <t>20=п.21/п.13</t>
  </si>
  <si>
    <t>21=90руб* 0,5льгота* 247дн</t>
  </si>
  <si>
    <t>22=п.24/п.10</t>
  </si>
  <si>
    <t>23=п.24/п.13</t>
  </si>
  <si>
    <t>24=24руб*247дн</t>
  </si>
  <si>
    <t>25=п.27/п.10</t>
  </si>
  <si>
    <t>26=п.27/п.13</t>
  </si>
  <si>
    <t>27=24руб* 0,5льгота* 247дн</t>
  </si>
  <si>
    <t>28=п.10-п.10*п.16</t>
  </si>
  <si>
    <t>29=п.10-п.10*п.22</t>
  </si>
  <si>
    <t>30=п.10</t>
  </si>
  <si>
    <t>31=п.10</t>
  </si>
  <si>
    <t>32=п.10-п.10*п.19</t>
  </si>
  <si>
    <t>33=п.10-п.10*п.25</t>
  </si>
  <si>
    <t>34=п.28* коэфф. посещ</t>
  </si>
  <si>
    <t>35=п.29* коэфф. посещ</t>
  </si>
  <si>
    <t>36=п.30* коэфф. посещ</t>
  </si>
  <si>
    <t>37=п.31* коэфф. посещ</t>
  </si>
  <si>
    <t>38=п.32* коэфф. посещ</t>
  </si>
  <si>
    <t>39=п.33* коэфф. посещ</t>
  </si>
  <si>
    <t>Группы общеразвивающей направленности</t>
  </si>
  <si>
    <t>воспитанники до 3 лет</t>
  </si>
  <si>
    <t>группы кратковременного пребывания (4 часа в день)</t>
  </si>
  <si>
    <t>группы сокращенного дня (8-10-часов в день)</t>
  </si>
  <si>
    <t>группы полного дня (12-часов в день)</t>
  </si>
  <si>
    <t>группы круглосуточного пребывания (24 часа в день)</t>
  </si>
  <si>
    <t>воспитанники старше 3 лет</t>
  </si>
  <si>
    <t>Группы оздоровительной направленности</t>
  </si>
  <si>
    <t>Группы компенсирующей направленности</t>
  </si>
  <si>
    <t>Группы комбинированной направленности</t>
  </si>
  <si>
    <t>Средний размер для 4 часового пребывания</t>
  </si>
  <si>
    <t>Средний размер для 12 часового пребывания</t>
  </si>
  <si>
    <t>Главный экономист планово-экономического отдела</t>
  </si>
  <si>
    <t>Расчет среднесуточной стоимости набора пищевых продуктов на 1 обучающегося в муниципальных дошкольных образовательных учреждениях города Таганрога в 2015 году</t>
  </si>
  <si>
    <t>Наименование продуктов</t>
  </si>
  <si>
    <t>Количество продуктов в зависимости от возраста обучающихся (прил.10 СанПиН 2.4.1.3049-13)</t>
  </si>
  <si>
    <t>Средняя рыночная цена за 1 кг, литр, шт. (руб.)</t>
  </si>
  <si>
    <t>Среднесуточная стоимость набора пищевых продуктов на 1 обучающегося (руб.)</t>
  </si>
  <si>
    <t>в том числе в зависимости от доли распределения калорийности суточной потребности по приемам пищи (табл.4 СанПиН 2.4.1.3049-13) (руб.)</t>
  </si>
  <si>
    <t>брутто  в г, мл</t>
  </si>
  <si>
    <t>брутто  в руб.</t>
  </si>
  <si>
    <t>для 24 часового пребывания (завтрак, 2 завтрак, обед, полдник, ужин, 2 ужин) - 100%</t>
  </si>
  <si>
    <t>для 11-12 часового пребывания (завтрак, 2 завтрак, обед, полдник, ужин) - 95%</t>
  </si>
  <si>
    <t>для 4-5 часового пребывания (завтрак или уплотненный полдник) - 25%</t>
  </si>
  <si>
    <t>1-3 года</t>
  </si>
  <si>
    <t>3-7 лет</t>
  </si>
  <si>
    <t>5=п.2* п.4/ 1000</t>
  </si>
  <si>
    <t>6=п.3* п.4/ 1000</t>
  </si>
  <si>
    <t>7=п.5 * 1,0</t>
  </si>
  <si>
    <t>8=п.6* 1,0</t>
  </si>
  <si>
    <t>9=п.5 * 0,95</t>
  </si>
  <si>
    <t>10=п.6* 0,95</t>
  </si>
  <si>
    <t>11=п.5 * 0,25</t>
  </si>
  <si>
    <t>12=п.6* 0,25</t>
  </si>
  <si>
    <t xml:space="preserve">Хлеб ржаной (ржано-пшеничный)  </t>
  </si>
  <si>
    <t xml:space="preserve">Хлеб пшеничный </t>
  </si>
  <si>
    <t>Мука пшеничная</t>
  </si>
  <si>
    <t xml:space="preserve">Крупы, бобовые                 </t>
  </si>
  <si>
    <t xml:space="preserve">Макаронные изделия             </t>
  </si>
  <si>
    <t>Картофель  (среднее за год)</t>
  </si>
  <si>
    <t xml:space="preserve">Овощи, зелень           </t>
  </si>
  <si>
    <t xml:space="preserve">Фрукты (плоды) свежие  </t>
  </si>
  <si>
    <t>Фрукты (плоды) сухие</t>
  </si>
  <si>
    <t>Соки фруктовые (овощные)</t>
  </si>
  <si>
    <t>Мясо (бескостное/на кости) - среднее</t>
  </si>
  <si>
    <t>или мясо на кости 1 кат.</t>
  </si>
  <si>
    <t>Птица (куры 1 кат. потр./цыплята-бройдеры 1 кат потр./индейка 1 кат потр.) среднее</t>
  </si>
  <si>
    <t>или куры 1 кат. п/п</t>
  </si>
  <si>
    <t xml:space="preserve">Рыба-филе                      </t>
  </si>
  <si>
    <t xml:space="preserve">Колбасные изделия              </t>
  </si>
  <si>
    <t>Молоко и кисломолочные продукты с массовой долей жира не ниже 2,5%</t>
  </si>
  <si>
    <t>Напитки витаминизированные (готовый напиток)</t>
  </si>
  <si>
    <t>Творог и творожные изделия с массовой долей жира не менее 5%</t>
  </si>
  <si>
    <t>Сыр твердый</t>
  </si>
  <si>
    <t>Сметана с массовой долей жира не более 15%)</t>
  </si>
  <si>
    <t xml:space="preserve">Масло коровье сладкосливочное </t>
  </si>
  <si>
    <t xml:space="preserve">Масло растительное             </t>
  </si>
  <si>
    <t xml:space="preserve">Яйцо куриное столовое (шт./г)              </t>
  </si>
  <si>
    <t xml:space="preserve">Сахар                       </t>
  </si>
  <si>
    <t xml:space="preserve">Кондитерские изделия           </t>
  </si>
  <si>
    <t>Чай</t>
  </si>
  <si>
    <t xml:space="preserve">Какао-порошок </t>
  </si>
  <si>
    <t>Кофейный напиток</t>
  </si>
  <si>
    <t xml:space="preserve">Дрожжи хлебопекарные           </t>
  </si>
  <si>
    <t>Соль</t>
  </si>
  <si>
    <t>ИТОГО с округлением, руб.</t>
  </si>
  <si>
    <t>ИТОГО на год, руб.</t>
  </si>
  <si>
    <t>Минимальная норма обеспечения мягким инвентарем воспитанников дошкольных образовательных учреждений в 2015 году</t>
  </si>
  <si>
    <t>наименование предмета</t>
  </si>
  <si>
    <t>нормы обеспеченности учреждения</t>
  </si>
  <si>
    <t>норма на одного воспитанника в год</t>
  </si>
  <si>
    <t>среднерыночная стоимость товаров на 01.01.2012 года</t>
  </si>
  <si>
    <t>индекс уровня инфляции за 2012, 2013, 2014 годы</t>
  </si>
  <si>
    <t>среднерыночная стоимость товаров в году, предшествующему плановому (за 1 единицу), руб.</t>
  </si>
  <si>
    <t>стоимость всего на одного воспитанника в год для 12-часового пребывания, руб.</t>
  </si>
  <si>
    <r>
      <t xml:space="preserve">стоимость всего на одного воспитанника в год для 4-часового пребывания                             </t>
    </r>
    <r>
      <rPr>
        <sz val="9"/>
        <color indexed="8"/>
        <rFont val="Times New Roman"/>
        <family val="1"/>
        <charset val="204"/>
      </rPr>
      <t>(1/3 часть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</si>
  <si>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t xml:space="preserve">Наволочка верхняя </t>
  </si>
  <si>
    <t>3 шт. на 2 года</t>
  </si>
  <si>
    <t>Наволочка нижняя</t>
  </si>
  <si>
    <t>1 шт. на 4 года</t>
  </si>
  <si>
    <t xml:space="preserve">Простыня </t>
  </si>
  <si>
    <t>3 шт. на 3 года</t>
  </si>
  <si>
    <t xml:space="preserve">Пододеяльник </t>
  </si>
  <si>
    <t>Наматрасник</t>
  </si>
  <si>
    <t>2 шт. на 5 лет</t>
  </si>
  <si>
    <t xml:space="preserve">Полотенце детское </t>
  </si>
  <si>
    <t>3 шт. на 1 год</t>
  </si>
  <si>
    <t xml:space="preserve">Салфетка обеденная </t>
  </si>
  <si>
    <t>2 шт. на 2 года</t>
  </si>
  <si>
    <t>Подушка</t>
  </si>
  <si>
    <t>1 шт. на 10 лет</t>
  </si>
  <si>
    <t xml:space="preserve">Матрац </t>
  </si>
  <si>
    <t>1 шт. на 5 лет</t>
  </si>
  <si>
    <t xml:space="preserve">Одеяло теплое </t>
  </si>
  <si>
    <t xml:space="preserve">Одеяло байковое </t>
  </si>
  <si>
    <t>Покрывало</t>
  </si>
  <si>
    <t>1 шт. на 6 лет</t>
  </si>
  <si>
    <t xml:space="preserve">Скатерть </t>
  </si>
  <si>
    <t>40 шт. на 100 детей на 3 года</t>
  </si>
  <si>
    <t xml:space="preserve">Полотенце посудное </t>
  </si>
  <si>
    <t>20 шт. на 100 детей на 1 год</t>
  </si>
  <si>
    <t xml:space="preserve">Клеенка настольная </t>
  </si>
  <si>
    <t>30 м на 100 детей на 5 лет</t>
  </si>
  <si>
    <t xml:space="preserve">Ткань хлопчатобумажная </t>
  </si>
  <si>
    <t>250 м на 100 детей на 3 года</t>
  </si>
  <si>
    <t>Норма обеспечения бутилированной водой воспитанников дошкольных образовательных учреждений в 2015 году</t>
  </si>
  <si>
    <t>наименование товара</t>
  </si>
  <si>
    <t>единица измерения</t>
  </si>
  <si>
    <t>потребность на одного воспитанника в день при 12 часовом пребывании</t>
  </si>
  <si>
    <t>количество рабочих дней в году</t>
  </si>
  <si>
    <t>потребность на одного воспитанника в год</t>
  </si>
  <si>
    <t>среднерыночная стоимость товаров в году, предшествующему плановому (за 1 л), руб.</t>
  </si>
  <si>
    <t>доли распределения суточной потребности по приемам пищи (табл.4 СанПиН 2.4.1.3049-13) - для 11-12 часового пребывания (завтрак, 2 завтрак, обед, полдник, ужин), %</t>
  </si>
  <si>
    <t>доли распределения суточной потребности по приемам пищи (табл.4 СанПиН 2.4.1.3049-13) - для 4-5 часового пребывания (завтрак или уплотненный полдник), %</t>
  </si>
  <si>
    <t>стоимость всего на одного воспитанника в год для 4-часового пребывания, руб.</t>
  </si>
  <si>
    <t>бутилированная вода</t>
  </si>
  <si>
    <t>л</t>
  </si>
  <si>
    <t>Расчет среднерыночной стоимости</t>
  </si>
  <si>
    <t>наименование поставщика</t>
  </si>
  <si>
    <t>стоимость за 1 литр, руб.</t>
  </si>
  <si>
    <t>ИП Горобец</t>
  </si>
  <si>
    <t>ИП Сидоренко</t>
  </si>
  <si>
    <t>ИП Сологуб</t>
  </si>
  <si>
    <t>средняя цена, руб.</t>
  </si>
  <si>
    <t>Минимальная норма приобретения товаров хозяйственно-бытового назначения для обслуживания воспитанников дошкольных образовательных учреждений в 2015 году</t>
  </si>
  <si>
    <t>норма обеспеченности учреждения</t>
  </si>
  <si>
    <t>норма на одного воспитанника в месяц</t>
  </si>
  <si>
    <t>мыло хозяйственное</t>
  </si>
  <si>
    <t>9 кусков на 20 детей в месяц</t>
  </si>
  <si>
    <t>мыло туалетное</t>
  </si>
  <si>
    <t>5 кусков на 20 детей в месяц</t>
  </si>
  <si>
    <t>стиральный порошок</t>
  </si>
  <si>
    <t>10 пачек на 20 детей в месяц</t>
  </si>
  <si>
    <t>сода кальцинированная</t>
  </si>
  <si>
    <t>9 пачек на 20 детей в месяц</t>
  </si>
  <si>
    <t>хлорная известь</t>
  </si>
  <si>
    <t>2 кг на 20 детей в месяц</t>
  </si>
  <si>
    <t xml:space="preserve">сода питьевая </t>
  </si>
  <si>
    <t>1 пачка на 20 детей в месяц</t>
  </si>
  <si>
    <t>горчица порошковая</t>
  </si>
  <si>
    <t>0,5 кг на 20 детей в месяц</t>
  </si>
  <si>
    <t xml:space="preserve">моющие средства </t>
  </si>
  <si>
    <t xml:space="preserve">ткань для пола </t>
  </si>
  <si>
    <t>0,5 метра на 20 детей в месяц</t>
  </si>
  <si>
    <t>щетка с черенком</t>
  </si>
  <si>
    <t>1 шт. на 20 детей на 3 месяца</t>
  </si>
  <si>
    <t xml:space="preserve">веник </t>
  </si>
  <si>
    <t>1 шт. на 20 детей на 1 месяц</t>
  </si>
  <si>
    <t xml:space="preserve">метла </t>
  </si>
  <si>
    <t>электрическая лампа дневного света</t>
  </si>
  <si>
    <t>2 шт. на 20 детей на 1 месяц</t>
  </si>
  <si>
    <t>индекс уровня инфляции планируемого периода</t>
  </si>
  <si>
    <t>стоимость на одного воспитанника в год</t>
  </si>
  <si>
    <t>количество воспитанников</t>
  </si>
  <si>
    <t>стоимость товаров хозяйственно-бытового назначения</t>
  </si>
  <si>
    <t>в  том числе в составе родительской платы</t>
  </si>
  <si>
    <t>расчет - приложение №2/4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</si>
  <si>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</si>
  <si>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</si>
  <si>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</si>
  <si>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</si>
  <si>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</si>
  <si>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</si>
  <si>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</si>
  <si>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</si>
  <si>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11</t>
  </si>
  <si>
    <t>12</t>
  </si>
  <si>
    <t>13</t>
  </si>
  <si>
    <t>14</t>
  </si>
  <si>
    <t>15</t>
  </si>
  <si>
    <t>16</t>
  </si>
  <si>
    <t>Всего по услуге</t>
  </si>
  <si>
    <t>Количество услуг, расчет финансового обеспечения по базовому нормативу, корректирующих коэффициентов, учитывающих индивидуальные особенности учреждений и возможности бюджета, а также финансового обеспечения с учетом корректирующих коэффициентов</t>
  </si>
  <si>
    <t>2019 год величина базового норматива затрат на 1 услугу в год (руб.)</t>
  </si>
  <si>
    <t>2020 год величина базового норматива затрат на 1 услугу в год (руб.)</t>
  </si>
  <si>
    <t>2021 год величина базового норматива затрат на 1 услугу в год (руб.)</t>
  </si>
  <si>
    <t>17</t>
  </si>
  <si>
    <t>18</t>
  </si>
  <si>
    <t>19</t>
  </si>
  <si>
    <t>20</t>
  </si>
  <si>
    <t>Реализация дополнительных общеразвивающих программ, в т.ч.</t>
  </si>
  <si>
    <t>Приложение № 3 к приказу</t>
  </si>
  <si>
    <t>Реализация основных общеобразовательных программ основного общего образования, в т.ч.</t>
  </si>
  <si>
    <t>802111О.99.0.БА96АЮ58001</t>
  </si>
  <si>
    <t>802111О.99.0.БА96АА00001</t>
  </si>
  <si>
    <t>802111О.99.0.БА96АШ83001</t>
  </si>
  <si>
    <t>802111О.99.0.БА96АШ58001</t>
  </si>
  <si>
    <t>очно-заочная форма обучения</t>
  </si>
  <si>
    <t>очная форма обучения</t>
  </si>
  <si>
    <t>очная форма обучения по образовательной программе, обеспечивающей углубленное изучение отдельных учебных предметов, предметных областей (профильное обучение)</t>
  </si>
  <si>
    <t>заочная форма обучения</t>
  </si>
  <si>
    <t>в 1-4 классах</t>
  </si>
  <si>
    <t>в 1-4 классах для обучающихся с ОВЗ</t>
  </si>
  <si>
    <t>в 1-4 классах с инклюзивной формой обучения</t>
  </si>
  <si>
    <t>проходящие обучение по состоянию здоровья на дому (находящиеся в списочном составе 1-4 классов для обучающихся с ОВЗ)</t>
  </si>
  <si>
    <t>проходящие обучение по состоянию здоровья на дому (находящиеся в списочном составе 1-4 классов)</t>
  </si>
  <si>
    <t>801012О.99.0.БА81АЭ92001</t>
  </si>
  <si>
    <t>801012О.99.0.БА81АШ28001</t>
  </si>
  <si>
    <t>801012О.99.0.БА81АШ04001</t>
  </si>
  <si>
    <t>Реализация основных общеобразовательных программ среднего общего образования, в т.ч.</t>
  </si>
  <si>
    <t>802112О.99.0.ББ11АЮ58001</t>
  </si>
  <si>
    <t>802112О.99.0.ББ11АШ58001</t>
  </si>
  <si>
    <t>802112О.99.0.ББ11АЮ62001</t>
  </si>
  <si>
    <r>
      <t>802112О.99.0.ББ11А</t>
    </r>
    <r>
      <rPr>
        <sz val="9"/>
        <color rgb="FFFF0000"/>
        <rFont val="Calibri"/>
        <family val="2"/>
        <charset val="204"/>
        <scheme val="minor"/>
      </rPr>
      <t>Ш</t>
    </r>
    <r>
      <rPr>
        <sz val="9"/>
        <color theme="1"/>
        <rFont val="Calibri"/>
        <family val="2"/>
        <charset val="204"/>
        <scheme val="minor"/>
      </rPr>
      <t>83001</t>
    </r>
  </si>
  <si>
    <t>Реализация основных общеобразовательных программ начального общего образования, в т.ч.</t>
  </si>
  <si>
    <t>очная форма обучения по адаптированной образовательной программе в классах для обучающихся с ОВЗ</t>
  </si>
  <si>
    <t>очная форма обучения по состоянию здоровья на дому</t>
  </si>
  <si>
    <t>очная форма обучения для обучающихся с ОВЗ (в классах с инклюзивной формой обучения)</t>
  </si>
  <si>
    <t>в 1-4 классах с углубленным изучением отдельных учебных предметов, предметных областей (профильным обучением)</t>
  </si>
  <si>
    <t>в 1-4 классах с очно-заочной формой обучения</t>
  </si>
  <si>
    <t>в 1-4 классах с заочной формой обучения</t>
  </si>
  <si>
    <t>в 5-9 классах</t>
  </si>
  <si>
    <t>в 5-9 классах с углубленным изучением отдельных учебных предметов, предметных областей (профильным обучением)</t>
  </si>
  <si>
    <t>в 5-9 классах для обучающихся с ОВЗ</t>
  </si>
  <si>
    <t>проходящие обучение по состоянию здоровья на дому (находящиеся в списочном составе 5-9 классов для обучающихся с ОВЗ)</t>
  </si>
  <si>
    <t>проходящие обучение по состоянию здоровья на дому (находящиеся в списочном составе 5-9 классов)</t>
  </si>
  <si>
    <t>в 5-9 классах с инклюзивной формой обучения</t>
  </si>
  <si>
    <t>в 5-9 классах с очно-заочной формой обучения</t>
  </si>
  <si>
    <t>в 5-9 классах с заочной формой обучения</t>
  </si>
  <si>
    <t>очная форма обучения по адапитированной образовательной программе по состоянию здоровья на дому (находящиеся в списочном составе классов для обучающихся с ОВЗ)</t>
  </si>
  <si>
    <t>в 10-11 классах</t>
  </si>
  <si>
    <t>в 10-11 классах с углубленным изучением отдельных учебных предметов, предметных областей (профильным обучением)</t>
  </si>
  <si>
    <t>в 10-11 классах для обучающихся с ОВЗ</t>
  </si>
  <si>
    <t>проходящие обучение по состоянию здоровья на дому (находящиеся в списочном составе 10-11 классов для обучающихся с ОВЗ)</t>
  </si>
  <si>
    <t>проходящие обучение по состоянию здоровья на дому (находящиеся в списочном составе 10-11 классов)</t>
  </si>
  <si>
    <t>в 10-11 классах с инклюзивной формой обучения</t>
  </si>
  <si>
    <t>в 10-11 классах с очно-заочной формой обучения</t>
  </si>
  <si>
    <t>в 10-11 классах с заочной формой обучения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</si>
  <si>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</si>
  <si>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</si>
  <si>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</si>
  <si>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</si>
  <si>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</si>
  <si>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</si>
  <si>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1г</t>
  </si>
  <si>
    <t>1д</t>
  </si>
  <si>
    <t>1е</t>
  </si>
  <si>
    <t>3г</t>
  </si>
  <si>
    <t>3в</t>
  </si>
  <si>
    <t>3д</t>
  </si>
  <si>
    <t>3е</t>
  </si>
  <si>
    <t>МАОУ гимназия им.А.П.Чехова</t>
  </si>
  <si>
    <t>МОБУ СОШ № 3 им.Ю.А.Гагарина</t>
  </si>
  <si>
    <t>МАОУ лицей № 4 (ТМОЛ)</t>
  </si>
  <si>
    <t>МОБУ СОШ № 5</t>
  </si>
  <si>
    <t>МОБУ СОШ № 6</t>
  </si>
  <si>
    <t>МОБУ лицей № 7</t>
  </si>
  <si>
    <t>МОБУ СОШ № 8</t>
  </si>
  <si>
    <t>МОБУ СОШ № 9</t>
  </si>
  <si>
    <t>МАОУ СОШ № 10</t>
  </si>
  <si>
    <t>МАОУ СОШ № 12</t>
  </si>
  <si>
    <t>МАОУ гимназия "Мариинская"</t>
  </si>
  <si>
    <t>МОБУ СОШ № 16</t>
  </si>
  <si>
    <t>МОБУ СОШ № 20</t>
  </si>
  <si>
    <t>МОБУ СОШ № 21</t>
  </si>
  <si>
    <t>МАОУ СОШ № 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</si>
  <si>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</si>
  <si>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</si>
  <si>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</si>
  <si>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</si>
  <si>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</si>
  <si>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 28</t>
  </si>
  <si>
    <t>МОБУ СОШ № 30</t>
  </si>
  <si>
    <t>МОБУ СОШ № 31</t>
  </si>
  <si>
    <t>МОБУ СОШ № 32</t>
  </si>
  <si>
    <t>МОБУ лицей № 33</t>
  </si>
  <si>
    <t>МОБУ СОШ № 34</t>
  </si>
  <si>
    <t>МОБУ СОШ № 35</t>
  </si>
  <si>
    <t>МОБУ СОШ № 36</t>
  </si>
  <si>
    <t>МАОУ СОШ № 37</t>
  </si>
  <si>
    <t>МОБУ СОШ № 38</t>
  </si>
  <si>
    <t>СВОД</t>
  </si>
  <si>
    <t>за счет средств областного бюджета</t>
  </si>
  <si>
    <t>за счет средств местного бюджета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</si>
  <si>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</si>
  <si>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</si>
  <si>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</si>
  <si>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нормативы затрат с учетом корректирующего коэффициента за счет средств областного бюджета, руб.</t>
  </si>
  <si>
    <t>нормативы затрат с учетом корректирующего коэффициента за счет средств местного бюджета, руб.</t>
  </si>
  <si>
    <t>финансовое обеспечение с учетом корректирующего коэффициента за счет средств областного бюджета, руб.</t>
  </si>
  <si>
    <t>финансовое обеспечение с учетом корректирующего коэффициента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</si>
  <si>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</si>
  <si>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х</t>
  </si>
  <si>
    <t>группы общеразвивающей направленности, разновозрастные группы, дети от 2 месяцев до 8 лет, группы полного дня</t>
  </si>
  <si>
    <t>Услуга "Присмотр и уход", в т.ч.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</si>
  <si>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</si>
  <si>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</si>
  <si>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</si>
  <si>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Физические лица льготных категорий, определяемых учредителем (50% льгота, дети до 3 лет, группа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</si>
  <si>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</si>
  <si>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</si>
  <si>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</si>
  <si>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</si>
  <si>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льготных категорий, определяемых учредителем (50% льгота, дети от 3 лет до 8 лет, группа полного дня)</t>
  </si>
  <si>
    <t>физические лица за исключением льготных категорий (полная оплата, дети от 3 лет до 8 лет, группа полного дня)</t>
  </si>
  <si>
    <t>Итого по всем услугам в части дошкольного образования (07 01), в т.ч.</t>
  </si>
  <si>
    <t>финансовое обеспечение по базовому нормативу , руб.</t>
  </si>
  <si>
    <t>корректирующий коэффициент</t>
  </si>
  <si>
    <t>финансовое обеспечение с учетом корректирующего коэффициента , руб.</t>
  </si>
  <si>
    <t>округление, руб.</t>
  </si>
  <si>
    <t>налоги, в качестве объекта налогообложения по которым признается имущество муниципального учреждения, руб.</t>
  </si>
  <si>
    <t>финансовое обеспечение с учетом корректирующего коэффициента, а также с учетом налогов, в качестве объекта налогообложения по которым признается имущество муниципального учреждения, руб.</t>
  </si>
  <si>
    <t>Услуга "Реализация основных общеобразовательных программ начального общего образования", в т.ч.</t>
  </si>
  <si>
    <t>Итого по всем услугам в части общего образования (07 02), в т.ч.</t>
  </si>
  <si>
    <t>Итого по всем услугам в части дополнительного образования (07 03), в т.ч.</t>
  </si>
  <si>
    <t>21</t>
  </si>
  <si>
    <t>22</t>
  </si>
  <si>
    <t>23</t>
  </si>
  <si>
    <t>24</t>
  </si>
  <si>
    <t>муниципальных дошкольных образовательных учреждений</t>
  </si>
  <si>
    <t>количество детей</t>
  </si>
  <si>
    <t>коэф. направленности по уд.весу кол-ва детей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</si>
  <si>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</si>
  <si>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</si>
  <si>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</si>
  <si>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Образовательная программа (за исключением адаптированной) в группе полного дня, обучающиеся до 3 лет</t>
  </si>
  <si>
    <t>Образовательная программа (за исключением адаптированной) в группе полного дня, обучающиеся от 3 лет до 8 лет</t>
  </si>
  <si>
    <t>Адаптированная образовательная программа в группе полного дня, обучающиеся с ОВЗ от 3 лет до 8 лет</t>
  </si>
  <si>
    <t>Адаптированная образовательная программа в группе полного дня, обучающиеся с ОВЗ, до 3 лет</t>
  </si>
  <si>
    <t xml:space="preserve">Водоотведение </t>
  </si>
  <si>
    <t>расчет норматива коммунальных услуг по МАОУ СОШ гимназия им А.П.Чехова</t>
  </si>
  <si>
    <t>расчет норматива коммунальных услуг по МОБУ СОШ № 3</t>
  </si>
  <si>
    <t>расчет норматива коммунальных услуг по МАОУ лицей № 4 (ТМОЛ)</t>
  </si>
  <si>
    <t>расчет норматива коммунальных услуг по МОБУ СОШ № 5</t>
  </si>
  <si>
    <t>расчет норматива коммунальных услуг по МОБУ СОШ № 6</t>
  </si>
  <si>
    <t>расчет норматива коммунальных услуг по МОБУ лицей № 7</t>
  </si>
  <si>
    <t>расчет норматива коммунальных услуг по МОБУ СОШ № 8</t>
  </si>
  <si>
    <t>расчет норматива коммунальных услуг по МОБУ СОШ № 9</t>
  </si>
  <si>
    <t>расчет норматива коммунальных услуг по МАОУ СОШ № 10</t>
  </si>
  <si>
    <t>расчет норматива коммунальных услуг по МАОУ СОШ № 12</t>
  </si>
  <si>
    <t>расчет норматива коммунальных услуг по МАОУ гимназия "Мариинская"</t>
  </si>
  <si>
    <t>расчет норматива коммунальных услуг по МОБУ СОШ № 16</t>
  </si>
  <si>
    <t>расчет норматива коммунальных услуг по МОБУ СОШ № 20</t>
  </si>
  <si>
    <t>расчет норматива коммунальных услуг по МОБУ СОШ № 21</t>
  </si>
  <si>
    <t>расчет норматива коммунальных услуг по МОБУ СОШ № 23</t>
  </si>
  <si>
    <t>расчет норматива коммунальных услуг по МОБУ СОШ № 24</t>
  </si>
  <si>
    <t>расчет норматива коммунальных услуг по МАОУ СОШ № 22</t>
  </si>
  <si>
    <t>расчет норматива коммунальных услуг по МАОУ СОШ № 25/11</t>
  </si>
  <si>
    <t>расчет норматива коммунальных услуг по МОБУ СОШ № 26</t>
  </si>
  <si>
    <t>расчет норматива коммунальных услуг по МАОУ СОШ № 27</t>
  </si>
  <si>
    <t>расчет норматива коммунальных услуг по МАОУ лицей № 28</t>
  </si>
  <si>
    <t>расчет норматива коммунальных услуг по МОБУ СОШ № 30</t>
  </si>
  <si>
    <t>расчет норматива коммунальных услуг по МОБУ СОШ № 31</t>
  </si>
  <si>
    <t>расчет норматива коммунальных услуг по МОБУ СОШ № 32</t>
  </si>
  <si>
    <t>расчет норматива коммунальных услуг по МОБУ лицей № 33</t>
  </si>
  <si>
    <t>расчет норматива коммунальных услуг по МОБУ СОШ № 34</t>
  </si>
  <si>
    <t>расчет норматива коммунальных услуг по МОБУ СОШ № 35</t>
  </si>
  <si>
    <t>расчет норматива коммунальных услуг по МОБУ СОШ № 36</t>
  </si>
  <si>
    <t>расчет норматива коммунальных услуг по МАОУ СОШ № 37</t>
  </si>
  <si>
    <t>расчет норматива коммунальных услуг по МОБУ СОШ № 38</t>
  </si>
  <si>
    <t>базовый норматив затрат на 1-e услугу, руб.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</si>
  <si>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2019 году</t>
  </si>
  <si>
    <t>Среднее количество групп в учреждении</t>
  </si>
  <si>
    <t>Среднее количество обучающихся в группе</t>
  </si>
  <si>
    <r>
      <t xml:space="preserve">Размер ставки заработной платы 3 разряда  в месяц с учетом индексации </t>
    </r>
    <r>
      <rPr>
        <sz val="9"/>
        <color rgb="FFFF0000"/>
        <rFont val="Times New Roman"/>
        <family val="1"/>
        <charset val="204"/>
      </rPr>
      <t>4% с 01.01.2018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</si>
  <si>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FF0000"/>
        <rFont val="Times New Roman"/>
        <family val="1"/>
        <charset val="204"/>
      </rPr>
      <t>на 4,3% с 01.10. 2019 = 1+ 4,3/ 100/ 12* 3 = 1,01075</t>
    </r>
  </si>
  <si>
    <r>
      <t xml:space="preserve">Размер доплаты до МРОТ </t>
    </r>
    <r>
      <rPr>
        <sz val="9"/>
        <color rgb="FFC00000"/>
        <rFont val="Times New Roman"/>
        <family val="1"/>
        <charset val="204"/>
      </rPr>
      <t>с 01.01.2019 = 11280 руб. в месяц</t>
    </r>
  </si>
  <si>
    <t>Расчет численности работников по примерным штатам МДОУ</t>
  </si>
  <si>
    <t>источник</t>
  </si>
  <si>
    <t>должность</t>
  </si>
  <si>
    <t>группы общеразвивающего вида</t>
  </si>
  <si>
    <t>12-часового пребывания</t>
  </si>
  <si>
    <t>до 3 лет (средняя наполняемость - 15)</t>
  </si>
  <si>
    <t>группы</t>
  </si>
  <si>
    <t>обучающиеся</t>
  </si>
  <si>
    <t>обучающиеся комбинир.группах</t>
  </si>
  <si>
    <t>обучающиеся компенсир.группах</t>
  </si>
  <si>
    <t>обучающиеся в семейных группах</t>
  </si>
  <si>
    <t>об</t>
  </si>
  <si>
    <t>заведующий (директор)</t>
  </si>
  <si>
    <t>зам.завед по ВМР (0,5 - 6-9 гр, 1 - 10-17гр, 1,5 - 18-21гр, 2 - 22-24гр, св.24гр - плюс 1 за кажд 10 гр)</t>
  </si>
  <si>
    <t>зам.завед по АХР (1 - 12-24гр и св)</t>
  </si>
  <si>
    <t>завхоз (0,5 - 4-5гр, 1 - 6-11гр, 0 - 12-21гр, 1 - 22-24гр и св)</t>
  </si>
  <si>
    <t>бухгалтер, экономист (0,5 - 2-7гр, 1 - 8-13гр, 1,5 - 14-23гр, 2 - 24гр и свыше)</t>
  </si>
  <si>
    <t>кассир (0,25 на каждые 5гр)</t>
  </si>
  <si>
    <t>делопроизводитель (0,5 - 4-9гр, 1 - 10-24гр и св)</t>
  </si>
  <si>
    <t>уборщик служебных помещений (0,5 - на кажд.250 кв.м.убир.площ, но не менее 0,25 ед) норма площади служебно-бытовых помещений по СанПиН 2.4.1.3049-13 (таблица 2): до 80 мест (1-4) - 33 кв.м; до 150 мест (5-6 гр) = 36 кв.м; до 240 мест (7-12 кв.м) = 61 кв.м; до 350 мест (13-18 гр) = 83 кв.м</t>
  </si>
  <si>
    <t>дворник (1 - на 4000 кв.м прилег.терр-и)</t>
  </si>
  <si>
    <t>педагог-психолог (0,25 на каждые 3гр)</t>
  </si>
  <si>
    <r>
      <t>педагог-психолог  (</t>
    </r>
    <r>
      <rPr>
        <sz val="11"/>
        <color rgb="FF0070C0"/>
        <rFont val="Calibri"/>
        <family val="2"/>
        <charset val="204"/>
        <scheme val="minor"/>
      </rPr>
      <t>на 1 семейную гр. - 0,12)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</si>
  <si>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муз.рук-ль (0,25 на  1гр свыше 1,5 лет)</t>
  </si>
  <si>
    <r>
      <t>муз.рук-ль  (</t>
    </r>
    <r>
      <rPr>
        <sz val="11"/>
        <color rgb="FF0070C0"/>
        <rFont val="Calibri"/>
        <family val="2"/>
        <charset val="204"/>
        <scheme val="minor"/>
      </rPr>
      <t>на 1 семейную гр. - 0,12</t>
    </r>
    <r>
      <rPr>
        <sz val="11"/>
        <color theme="1"/>
        <rFont val="Calibri"/>
        <family val="2"/>
        <charset val="204"/>
        <scheme val="minor"/>
      </rPr>
      <t xml:space="preserve">) </t>
    </r>
  </si>
  <si>
    <r>
      <t>учитель-логопед или учитель-дефектолог (1 - на каждую</t>
    </r>
    <r>
      <rPr>
        <sz val="11"/>
        <color rgb="FF00B050"/>
        <rFont val="Calibri"/>
        <family val="2"/>
        <charset val="204"/>
        <scheme val="minor"/>
      </rPr>
      <t xml:space="preserve"> компенсирующую группу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</si>
  <si>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учитель-логопед или учитель-дефектолог (1 - на 8 групп</t>
    </r>
    <r>
      <rPr>
        <sz val="11"/>
        <color rgb="FF00B050"/>
        <rFont val="Calibri"/>
        <family val="2"/>
        <charset val="204"/>
        <scheme val="minor"/>
      </rPr>
      <t xml:space="preserve"> комбинированного вида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</si>
  <si>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t>инструктор по фк (0,25 на кажд.2 гр св.3 лет)</t>
  </si>
  <si>
    <r>
      <t>инструктор по фк (</t>
    </r>
    <r>
      <rPr>
        <sz val="11"/>
        <color rgb="FF0070C0"/>
        <rFont val="Calibri"/>
        <family val="2"/>
        <charset val="204"/>
        <scheme val="minor"/>
      </rPr>
      <t>на 1 семейную гр. - 0,12, св.3 лет</t>
    </r>
    <r>
      <rPr>
        <sz val="11"/>
        <color theme="1"/>
        <rFont val="Calibri"/>
        <family val="2"/>
        <charset val="204"/>
        <scheme val="minor"/>
      </rPr>
      <t>)</t>
    </r>
  </si>
  <si>
    <t>воспитатели (на 1гр: 1,67 ед для 12час)</t>
  </si>
  <si>
    <r>
      <t xml:space="preserve">воспитатели </t>
    </r>
    <r>
      <rPr>
        <sz val="11"/>
        <color rgb="FF00B050"/>
        <rFont val="Calibri"/>
        <family val="2"/>
        <charset val="204"/>
        <scheme val="minor"/>
      </rPr>
      <t xml:space="preserve">групп компенсирующего </t>
    </r>
    <r>
      <rPr>
        <sz val="11"/>
        <color theme="1"/>
        <rFont val="Calibri"/>
        <family val="2"/>
        <charset val="204"/>
        <scheme val="minor"/>
      </rPr>
      <t>вида (на 1гр.: 2,4 ед. 12час)</t>
    </r>
  </si>
  <si>
    <r>
      <t>воспитатели</t>
    </r>
    <r>
      <rPr>
        <sz val="11"/>
        <color theme="1"/>
        <rFont val="Calibri"/>
        <family val="2"/>
        <charset val="204"/>
        <scheme val="minor"/>
      </rPr>
      <t xml:space="preserve">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- 1,4)</t>
    </r>
  </si>
  <si>
    <r>
      <t xml:space="preserve">младшие воспитатели или помощники (на 1 гр.: 24 час - ясли 2,5, дошк 1,5; 12час - ясли 1,5, дошк 1,25; </t>
    </r>
    <r>
      <rPr>
        <sz val="11"/>
        <color rgb="FFC00000"/>
        <rFont val="Calibri"/>
        <family val="2"/>
        <charset val="204"/>
        <scheme val="minor"/>
      </rPr>
      <t>остальные - пропорционально времени пребывания от 12 часовых ставок</t>
    </r>
    <r>
      <rPr>
        <sz val="11"/>
        <color theme="1"/>
        <rFont val="Calibri"/>
        <family val="2"/>
        <charset val="204"/>
        <scheme val="minor"/>
      </rPr>
      <t>)</t>
    </r>
  </si>
  <si>
    <r>
      <t>младшие воспитатели или помощники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- 1,5</t>
    </r>
    <r>
      <rPr>
        <sz val="11"/>
        <color rgb="FF7030A0"/>
        <rFont val="Calibri"/>
        <family val="2"/>
        <charset val="204"/>
        <scheme val="minor"/>
      </rPr>
      <t>)</t>
    </r>
  </si>
  <si>
    <t>мб</t>
  </si>
  <si>
    <t>мед.сестра (отдельный расчет)</t>
  </si>
  <si>
    <r>
      <t>мед.сестра (</t>
    </r>
    <r>
      <rPr>
        <sz val="11"/>
        <color indexed="30"/>
        <rFont val="Calibri"/>
        <family val="2"/>
        <charset val="204"/>
      </rPr>
      <t>на 1 семейную гр. - 0,25</t>
    </r>
    <r>
      <rPr>
        <sz val="11"/>
        <color indexed="8"/>
        <rFont val="Calibri"/>
        <family val="2"/>
        <charset val="204"/>
      </rPr>
      <t>)</t>
    </r>
  </si>
  <si>
    <t>шеф-повар (1 - не менее 8 гр)</t>
  </si>
  <si>
    <r>
      <t>повар, кухонный работник (2 - 30-49 дет, 2,5 - 50-59 дет, 3 - 60-79 дет, 3,5 - 80-99 дет, 4 - 100-109 дет, 4,5 - 110-119 дет, 5 - 120-139 дет, 5,5 - 140-159 дет, 6 - 160-174 дет, 6,5 - 175-189 дет, 7 - 190-209 дет, 7,5 - 210-224 дет, 8 - 225-259 дет, 8,5 - 260-289 дет, 9,5 - 290 и свыше)</t>
    </r>
    <r>
      <rPr>
        <sz val="11"/>
        <color indexed="8"/>
        <rFont val="Calibri"/>
        <family val="2"/>
        <charset val="204"/>
      </rPr>
      <t>:</t>
    </r>
  </si>
  <si>
    <t xml:space="preserve"> - повар</t>
  </si>
  <si>
    <t xml:space="preserve"> - кухонный рабочий</t>
  </si>
  <si>
    <t>кладовщик (0,5 - 4-5 гр, 1 - 6 гр и выше)</t>
  </si>
  <si>
    <t>кастелянша (0,5 -2-7гр, 1 - 8-13гр, 1,5 - 14-23гр, 2 - 24гр и свыше; плюс доп. 0,5 - при наличии не менее 2 ясельных групп)</t>
  </si>
  <si>
    <t>швея (0,5 - от 8 гр)</t>
  </si>
  <si>
    <t>машинист по стирке (0,75 - 2гр, 1- 3 гр, 1,25 - 4-5 гр, 1,75 - 6-7 гр, 2 - 8-9 гр, 2,5 - 10-11 гр, 3 - 12 гр. и св)</t>
  </si>
  <si>
    <t>грузчик (0,5 - 3гр и свыше, плюс доп.0,5 на кажд 5 гр)</t>
  </si>
  <si>
    <t>рабочие специальности (0,25 - на каждые 2гр.), в т.ч.:</t>
  </si>
  <si>
    <t xml:space="preserve"> или рабочий по комплексному обслуживанию и ремонту зданий</t>
  </si>
  <si>
    <t xml:space="preserve"> или плотник</t>
  </si>
  <si>
    <t xml:space="preserve"> или электромонтер по ремонту и обслуживанию электрообрудования</t>
  </si>
  <si>
    <t xml:space="preserve"> или слесарь-электрик</t>
  </si>
  <si>
    <t xml:space="preserve"> или слесарь-сантехник</t>
  </si>
  <si>
    <r>
      <t xml:space="preserve">техник по ремонту оборудования для </t>
    </r>
    <r>
      <rPr>
        <sz val="10"/>
        <color rgb="FF00B050"/>
        <rFont val="Calibri"/>
        <family val="2"/>
        <charset val="204"/>
        <scheme val="minor"/>
      </rPr>
      <t>групп компенсирующей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00B050"/>
        <rFont val="Calibri"/>
        <family val="2"/>
        <charset val="204"/>
        <scheme val="minor"/>
      </rPr>
      <t>и комбинированной</t>
    </r>
    <r>
      <rPr>
        <sz val="10"/>
        <color theme="1"/>
        <rFont val="Calibri"/>
        <family val="2"/>
        <charset val="204"/>
        <scheme val="minor"/>
      </rPr>
      <t xml:space="preserve"> направленности (0,25 на 2 группы)</t>
    </r>
  </si>
  <si>
    <t>сторож, вахтер 24 часа (4,5 на 1 здание)</t>
  </si>
  <si>
    <t>для групп 12-ти часового пребывания</t>
  </si>
  <si>
    <t>ИТОГО общераз, оздоровит</t>
  </si>
  <si>
    <t>ИТОГО комбинированные</t>
  </si>
  <si>
    <t>ИТОГО компенсирующие</t>
  </si>
  <si>
    <t>ИТОГО семейные</t>
  </si>
  <si>
    <t>областной общераз., оздоровит</t>
  </si>
  <si>
    <t xml:space="preserve">                          из них пед.персонал</t>
  </si>
  <si>
    <t>областной комбинированные</t>
  </si>
  <si>
    <t>областной компенсирующие</t>
  </si>
  <si>
    <t>областной семейные</t>
  </si>
  <si>
    <t>местный общераз., оздоровит</t>
  </si>
  <si>
    <t>местный комбинированные</t>
  </si>
  <si>
    <t>местный компенсирующие</t>
  </si>
  <si>
    <t>местный семейные</t>
  </si>
  <si>
    <t>для групп 4-х часового пребывания</t>
  </si>
  <si>
    <t>для групп 9-ти часового пребывания</t>
  </si>
  <si>
    <t>старше 3 лет (средняя наполняемость - 20)</t>
  </si>
  <si>
    <t>Наименование учреждения</t>
  </si>
  <si>
    <t>Итого</t>
  </si>
  <si>
    <t>отдельный расчет (оплата коммунальных услуг)</t>
  </si>
  <si>
    <t>отдельный расчет (оплата труда в части местного бюджета)</t>
  </si>
  <si>
    <t>местный</t>
  </si>
  <si>
    <t>Распределение за счет средств местного бюджета^</t>
  </si>
  <si>
    <t>п.2.2</t>
  </si>
  <si>
    <t>п.2.3</t>
  </si>
  <si>
    <t>п.2.5</t>
  </si>
  <si>
    <t>п.2.7</t>
  </si>
  <si>
    <t>Нормативные затраты на оплату труда работников, осуществляющих организацию образовательного процесса, содержание имущества, в части местного бюджета в муниципальных общеобразовательных учреждениях</t>
  </si>
  <si>
    <t>Затраты на оплату труда работников, осуществляющих организацию образовательного процесса, содержание имущества (на 1-го обучающегося в год, руб.)</t>
  </si>
  <si>
    <r>
      <t xml:space="preserve">Количество ставок обслуживающего персонала на учреждение из расчета </t>
    </r>
    <r>
      <rPr>
        <sz val="9"/>
        <color rgb="FFFF0000"/>
        <rFont val="Times New Roman"/>
        <family val="1"/>
        <charset val="204"/>
      </rPr>
      <t>30 классов</t>
    </r>
    <r>
      <rPr>
        <sz val="9"/>
        <color theme="1"/>
        <rFont val="Times New Roman"/>
        <family val="1"/>
        <charset val="204"/>
      </rPr>
      <t xml:space="preserve"> в учреждении</t>
    </r>
  </si>
  <si>
    <t>Расчетное количество классов в учреждении</t>
  </si>
  <si>
    <t>Расчетное количество обучающихся в классе</t>
  </si>
  <si>
    <r>
      <t xml:space="preserve">Размер МРОТ </t>
    </r>
    <r>
      <rPr>
        <sz val="9"/>
        <color rgb="FFC00000"/>
        <rFont val="Times New Roman"/>
        <family val="1"/>
        <charset val="204"/>
      </rPr>
      <t>с 01.01.2019 = 11280 руб.</t>
    </r>
  </si>
  <si>
    <t>Коэффициент увеличения ФОТ на величину компенсационных и стимулирующих выплат (не вход.в осн.обяз.20% + премия 5% + мат.помощь 1%)</t>
  </si>
  <si>
    <t>Приложение № 3/4</t>
  </si>
  <si>
    <t>муниципальные общеобразовательные учреждения</t>
  </si>
  <si>
    <t>по 1 на рук-ля, 2 зам.рук-ля, 2 бухгалтеров, 1 завхоза, 1 секретаря; 1 на 10-ть осн.педагогов</t>
  </si>
  <si>
    <t>2 на рук-ля и зам.рук.ля в месяц, 4 на бухгалтерию в месяц, 1 на завхоза в месяц, 2 на секретаря в месяц; 2 на 1 осн.педагога в квартал</t>
  </si>
  <si>
    <t>по 4 на 1 работника и на 1 класс в год</t>
  </si>
  <si>
    <t>Карандаш четно-графитный с ластиком</t>
  </si>
  <si>
    <t>хозяйственные товары и инвентарь</t>
  </si>
  <si>
    <t>по 1 на 1 работника и на 1 учебный кабинет</t>
  </si>
  <si>
    <t>2 на санузлы (1 муж. и 1 жен) для служебного персонала и 4 на санузлы (2 муж. и 2 жен) для учащихся</t>
  </si>
  <si>
    <t>по 1 в месяц на 1 работника и на 1 учебный кабинет,  2 в месяц на санузлы (1 муж. и 1 жен) для служебного персонала и 4 в месяц на санузлы (2 муж. и 2 жен)  для учащихся</t>
  </si>
  <si>
    <t>2 в год на санузлы (1 муж. и 1 жен) для служебного персонала и 4 в год на санузлы (2 муж. и 2 жен)  для учащихся</t>
  </si>
  <si>
    <t>2 в год на учреждение и по 0,5 в год на учебный кабинет</t>
  </si>
  <si>
    <t>4 в месяц на санузлы (2 муж. и 2 жен) для служебного персонала и 80 в месяц на санузлы (40 муж. и 40 жен) для учащихся</t>
  </si>
  <si>
    <t>2 в месяц на санузлы (1 муж. и 1 жен) для служебного персонала и 16 в месяц на санузлы (8 муж. и 8 жен) для учащихся</t>
  </si>
  <si>
    <t>прочие товары</t>
  </si>
  <si>
    <t>200 мл на 1 учащегося в день при 167 днях потребления</t>
  </si>
  <si>
    <t>1 стакан на 1 учащегося в день при 167 днях потребления</t>
  </si>
  <si>
    <t>2 ответственных лица (рук-ль + отв.работник)</t>
  </si>
  <si>
    <t>медосмотр</t>
  </si>
  <si>
    <t>шк.22</t>
  </si>
  <si>
    <t>1 раз в квартал (кол-во периодов)</t>
  </si>
  <si>
    <t>серологические исследование крови (лошади)</t>
  </si>
  <si>
    <t>1 раз в год    (кол-во периодов)</t>
  </si>
  <si>
    <t>шк.37</t>
  </si>
  <si>
    <t>ремонт, диагностика и техобслуживание иного оборудования</t>
  </si>
  <si>
    <t>страхование здания школы</t>
  </si>
  <si>
    <t>шк.26</t>
  </si>
  <si>
    <t>шк.36</t>
  </si>
  <si>
    <t>Расходы по обслуживанию автотранспорта</t>
  </si>
  <si>
    <t>предрейсовый технический осмотр</t>
  </si>
  <si>
    <t>3 автобуса по 127 дней (кол-во автобусов)</t>
  </si>
  <si>
    <t>шк.3</t>
  </si>
  <si>
    <t>3 автобуса (кол-во автобусов)</t>
  </si>
  <si>
    <t>литров в год</t>
  </si>
  <si>
    <t>3 автобуса по 365 дней (кол-во автобусов)</t>
  </si>
  <si>
    <t>аренда помещений</t>
  </si>
  <si>
    <t>Аренда нежилого помещения арендуемое помещение  (используется под учебный кабинет, учебную часть, кроме того в стоимость аренды входит использование туалета, водоснабжение)</t>
  </si>
  <si>
    <t>только для шк.22  под МУК</t>
  </si>
  <si>
    <t>из расчета 10 дней командировки и количества человек - руководитель, 2 зам.руководителя, весь педагогический персонал</t>
  </si>
  <si>
    <t>из расчета 2 поездок (туда и обратно) и количества человек - руководитель, 2 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</si>
  <si>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2 заместителя руководителя, весь педагогический персонал</t>
  </si>
  <si>
    <t>нормативные документы образования</t>
  </si>
  <si>
    <t>классный руководитель</t>
  </si>
  <si>
    <t>одаренный ребенок</t>
  </si>
  <si>
    <t>справочник заместителя директора школы</t>
  </si>
  <si>
    <t>учебники 1-4 квассов</t>
  </si>
  <si>
    <t>количество экземпляров для 1-4 классов на всех учашихся</t>
  </si>
  <si>
    <t>учебники 5-9 классов</t>
  </si>
  <si>
    <t>количество экземпляров для 5-9 классов на всех учащихся</t>
  </si>
  <si>
    <t>учебники 10-11 классов</t>
  </si>
  <si>
    <t>количество экземпляров для 10-11 классов на всех учащихся</t>
  </si>
  <si>
    <t>классные маркерные доски 1000 см*3000см,3-х элементные</t>
  </si>
  <si>
    <t>1 на 1 классную комнату</t>
  </si>
  <si>
    <t>видеопроектор</t>
  </si>
  <si>
    <t>Количество ставок обслуживающего персонала на учреждение из расчета 1 групп в учреждении</t>
  </si>
  <si>
    <r>
      <t xml:space="preserve">Размер ставки заработной платы 2 разряда  в месяц с учетом индексации </t>
    </r>
    <r>
      <rPr>
        <sz val="9"/>
        <color rgb="FFFF0000"/>
        <rFont val="Times New Roman"/>
        <family val="1"/>
        <charset val="204"/>
      </rPr>
      <t>4% с 01.01.2018</t>
    </r>
  </si>
  <si>
    <t>финансовое обеспечение муниципального задания</t>
  </si>
  <si>
    <t>итого</t>
  </si>
  <si>
    <t>МАОУ гимназия имени А.П.Чехова</t>
  </si>
  <si>
    <t>МОБУ лицей №7</t>
  </si>
  <si>
    <t>МОБУ СОШ № 9 с углубленным изучением английского языка</t>
  </si>
  <si>
    <t>МОБУ СОШ №16</t>
  </si>
  <si>
    <t>МАОУСОШ№22</t>
  </si>
  <si>
    <t>МОБУ СОШ №34</t>
  </si>
  <si>
    <t>бюджетные</t>
  </si>
  <si>
    <t>автономные</t>
  </si>
  <si>
    <t>Всего</t>
  </si>
  <si>
    <t>Расшифровка к проекту бюджета на 2019 -2021 год в части местного бюджета</t>
  </si>
  <si>
    <t>КОСГУ 291 "Налоги, пошлины и сборы"</t>
  </si>
  <si>
    <t>Расчет налога на имущество на очередной финансовый год</t>
  </si>
  <si>
    <t>(рублей)</t>
  </si>
  <si>
    <t>Категория основных средств</t>
  </si>
  <si>
    <t xml:space="preserve">Ставка налога, % </t>
  </si>
  <si>
    <t>Начисленная сумма налога в отчетном финансовом году на 01.01.2018</t>
  </si>
  <si>
    <t>Исчисленная сумма налога в текущем финансовом году на 01.07.2018</t>
  </si>
  <si>
    <t>остаточная стоимость зданий и сооружений  на 01.01.2018</t>
  </si>
  <si>
    <t>остаточная
стоимость других основных средств на 01.01.2017</t>
  </si>
  <si>
    <t>отчетного финансового года на 01.01.2018</t>
  </si>
  <si>
    <r>
      <t xml:space="preserve">текущего финансового года на </t>
    </r>
    <r>
      <rPr>
        <b/>
        <sz val="14"/>
        <rFont val="Times New Roman"/>
        <family val="1"/>
        <charset val="204"/>
      </rPr>
      <t>01.07.2018</t>
    </r>
  </si>
  <si>
    <t>очередного финансового года                            (оценка 2019 г.)</t>
  </si>
  <si>
    <t xml:space="preserve">МАОУ гимназия имени А.П.Чехова </t>
  </si>
  <si>
    <t>МОБУ СОШ № 3 им. Ю.А.Гагарина</t>
  </si>
  <si>
    <t>МОБУ СОШ № 8 им.А.Г.Ломакина</t>
  </si>
  <si>
    <t>Расчет земельного налога на очередной финансовый год</t>
  </si>
  <si>
    <t>Земельный участок</t>
  </si>
  <si>
    <t>Сумма уплаченного земельного налога, в отчетном финансовом году (в 2017 году)</t>
  </si>
  <si>
    <t>Сумма исчисленного земельного налога, подлежащего уплате, в текущем финансовом году (за 4 квартал 2017 и за 1,2,3 квартал 2018)</t>
  </si>
  <si>
    <t>кадастровый номер</t>
  </si>
  <si>
    <t>кадастровая стоимость, тыс. руб.</t>
  </si>
  <si>
    <t>ставка налога, %</t>
  </si>
  <si>
    <t>61:58:0001117:1</t>
  </si>
  <si>
    <t>61.58.0005044:2</t>
  </si>
  <si>
    <t>61:58:0001114:113</t>
  </si>
  <si>
    <t>61:58:5016:1</t>
  </si>
  <si>
    <t>61:58:0004339:40</t>
  </si>
  <si>
    <t>61:58:0002513:2</t>
  </si>
  <si>
    <t>МОБУ СОШ№8</t>
  </si>
  <si>
    <t>61:58:0001027:124</t>
  </si>
  <si>
    <t>61:58:0001140:28</t>
  </si>
  <si>
    <t>61:58:0001130:55</t>
  </si>
  <si>
    <t>61:58:0002285:10</t>
  </si>
  <si>
    <t>61:58:0001140:179</t>
  </si>
  <si>
    <t>61:58:02506:0012</t>
  </si>
  <si>
    <t>61:58:0004125:19</t>
  </si>
  <si>
    <t>61:58:0003104:36</t>
  </si>
  <si>
    <t>61:58:0003430:3</t>
  </si>
  <si>
    <t>61:58:0004169:1</t>
  </si>
  <si>
    <t>61:58:0003322:1</t>
  </si>
  <si>
    <t>61:58:0003242:1</t>
  </si>
  <si>
    <t>61:58:0003197:131</t>
  </si>
  <si>
    <t>61:58:0002230:1</t>
  </si>
  <si>
    <t xml:space="preserve">61:58:0002506:19; 61:58:0002506:18 </t>
  </si>
  <si>
    <t>61:58:00022551:5 ,61:58:0002260:22</t>
  </si>
  <si>
    <t>61:58:0005274:151</t>
  </si>
  <si>
    <t>61:58:0003419:16</t>
  </si>
  <si>
    <t>61:58:0002068:14</t>
  </si>
  <si>
    <t>61:58:0004128:1</t>
  </si>
  <si>
    <t>61:58:0004080:7</t>
  </si>
  <si>
    <t>61:58:0003490:22</t>
  </si>
  <si>
    <t>61:58:0005272:141</t>
  </si>
  <si>
    <t>61:58:0005271:161</t>
  </si>
  <si>
    <t>61:58:0003490:23</t>
  </si>
  <si>
    <t>МОБУ СОШ №38</t>
  </si>
  <si>
    <t>61:58::0005138:39</t>
  </si>
  <si>
    <r>
      <t xml:space="preserve">Информация об объёмах реализации дополнительных общеобразовательных программ </t>
    </r>
    <r>
      <rPr>
        <b/>
        <sz val="11"/>
        <color indexed="10"/>
        <rFont val="Times New Roman"/>
        <family val="1"/>
        <charset val="204"/>
      </rPr>
      <t>на базе муниципальных общеобразовательных организаций</t>
    </r>
    <r>
      <rPr>
        <sz val="11"/>
        <color indexed="8"/>
        <rFont val="Times New Roman"/>
        <family val="1"/>
        <charset val="204"/>
      </rPr>
      <t xml:space="preserve"> по состоянию </t>
    </r>
    <r>
      <rPr>
        <sz val="11"/>
        <color indexed="10"/>
        <rFont val="Times New Roman"/>
        <family val="1"/>
        <charset val="204"/>
      </rPr>
      <t>на 01.09.2018</t>
    </r>
  </si>
  <si>
    <t>Наименование муниципального образования "Город Таганрог"</t>
  </si>
  <si>
    <r>
      <t xml:space="preserve">Наименование общеобразовательной организации </t>
    </r>
    <r>
      <rPr>
        <sz val="11"/>
        <color indexed="10"/>
        <rFont val="Times New Roman"/>
        <family val="1"/>
        <charset val="204"/>
      </rPr>
      <t>(школы)</t>
    </r>
    <r>
      <rPr>
        <sz val="11"/>
        <color indexed="8"/>
        <rFont val="Times New Roman"/>
        <family val="1"/>
        <charset val="204"/>
      </rPr>
      <t>, на базе которой реализуются дополнительные общеобразовательные программы</t>
    </r>
  </si>
  <si>
    <t>Кол-во часов за уч. год, всего</t>
  </si>
  <si>
    <r>
      <t>Направленности дополнительных общеобразовательных программ, реализуемых</t>
    </r>
    <r>
      <rPr>
        <sz val="11"/>
        <color indexed="10"/>
        <rFont val="Times New Roman"/>
        <family val="1"/>
        <charset val="204"/>
      </rPr>
      <t xml:space="preserve"> на базе школ</t>
    </r>
  </si>
  <si>
    <t xml:space="preserve">Техническое
</t>
  </si>
  <si>
    <t>Естественнонаучное</t>
  </si>
  <si>
    <t>Туристско-краеведческое</t>
  </si>
  <si>
    <t>Социально-педагогическое</t>
  </si>
  <si>
    <t>Художественная</t>
  </si>
  <si>
    <t>Физкультурно-спортивная</t>
  </si>
  <si>
    <t>Кол-во детей, чел.</t>
  </si>
  <si>
    <t>Кол-во уч. часов в неделю</t>
  </si>
  <si>
    <t>Кол-во недель в уч. году</t>
  </si>
  <si>
    <t>Кол-во уч. часов в уч. году</t>
  </si>
  <si>
    <t>ИТОГО:</t>
  </si>
  <si>
    <t>МАОУ гимназия имени А.П. Чехова</t>
  </si>
  <si>
    <t>МОБУ СОШ № 3 им. Ю.А. Гагарина</t>
  </si>
  <si>
    <t xml:space="preserve">Расчет финансового обеспечения выполнения муниципального задания в части областного бюджета на 2019 год (общеобразовательные учреждения по численности на 20.09.2018 и дошкольные группы по численности на 05.06.18) </t>
  </si>
  <si>
    <t>учреждения</t>
  </si>
  <si>
    <t>численность учащихся</t>
  </si>
  <si>
    <t>фин обеспечение, тыс.руб.</t>
  </si>
  <si>
    <t xml:space="preserve">численность учащихся </t>
  </si>
  <si>
    <t>Инклюзия</t>
  </si>
  <si>
    <t>финансовое обеспечение, тыс.руб.</t>
  </si>
  <si>
    <t>средний норматив на 1-го уч-ся</t>
  </si>
  <si>
    <t>средний норматив на 1 человеко-час</t>
  </si>
  <si>
    <t>кол-во детей (уточненный расчет)</t>
  </si>
  <si>
    <t>кол-во человеко-часов (уточненный расчет часов)</t>
  </si>
  <si>
    <t>средний норматив на 1 человеко-час (уточненный)</t>
  </si>
  <si>
    <t>средний норматив</t>
  </si>
  <si>
    <t>дошкольные группы (1 уровень)</t>
  </si>
  <si>
    <t>ИТОГО (07 01), тыс.руб.</t>
  </si>
  <si>
    <t>1-4 классы (2 уровень)</t>
  </si>
  <si>
    <t>5-9 классы (3 уровень)</t>
  </si>
  <si>
    <t>10-11 классы (4 уровень)</t>
  </si>
  <si>
    <t>ИТОГО 1-11 классы</t>
  </si>
  <si>
    <t>по дополнительным общеобразовательным программам</t>
  </si>
  <si>
    <t>глухие</t>
  </si>
  <si>
    <t>слабослышащие+ позднооглохшие</t>
  </si>
  <si>
    <t>слабовидящие</t>
  </si>
  <si>
    <t>с тяжелыми нарушениями речи</t>
  </si>
  <si>
    <t>с нарушением опорно-двигательного аппарата</t>
  </si>
  <si>
    <t>с задержкой психического развития</t>
  </si>
  <si>
    <t>с расстройствами аутистического спектра</t>
  </si>
  <si>
    <t>со сложными дефектами</t>
  </si>
  <si>
    <t>ИТОГО 1-11 классые</t>
  </si>
  <si>
    <t>в т.ч.</t>
  </si>
  <si>
    <t>из них</t>
  </si>
  <si>
    <t>дополнительное образование</t>
  </si>
  <si>
    <t>ИНКЛЮЗИЯ</t>
  </si>
  <si>
    <t>07 03</t>
  </si>
  <si>
    <t>07 02</t>
  </si>
  <si>
    <t>ИТОГО, руб.</t>
  </si>
  <si>
    <t>ИТОГО , тыс.руб.</t>
  </si>
  <si>
    <t>ИТОГО                  (07 02) , тыс.руб.</t>
  </si>
  <si>
    <t>ИТОГО                  (07 03) , тыс.руб.</t>
  </si>
  <si>
    <t>ИТОГО    все разделы , тыс.руб.</t>
  </si>
  <si>
    <t>инклюзия</t>
  </si>
  <si>
    <t>разновозрастные от 2 мес до 8 лет</t>
  </si>
  <si>
    <t>одновозрастная старше 3-х лет</t>
  </si>
  <si>
    <t>три возраста старше 3-х лет</t>
  </si>
  <si>
    <t>всего, руб.</t>
  </si>
  <si>
    <t>очные с фгос</t>
  </si>
  <si>
    <t>очные ОВЗ (коррекц) с фгос</t>
  </si>
  <si>
    <t>очно-заочное</t>
  </si>
  <si>
    <t>индивид. обучение</t>
  </si>
  <si>
    <t>очные</t>
  </si>
  <si>
    <t>очные ОВЗ (коррекц)</t>
  </si>
  <si>
    <t>техническое</t>
  </si>
  <si>
    <t>естественнонаучное</t>
  </si>
  <si>
    <t>туристско-краеведческое</t>
  </si>
  <si>
    <t>социально-педагогическое</t>
  </si>
  <si>
    <t>художественное</t>
  </si>
  <si>
    <t>физкультурно-спортивное</t>
  </si>
  <si>
    <t xml:space="preserve">очные </t>
  </si>
  <si>
    <t>мат.затраты</t>
  </si>
  <si>
    <t>фот всего</t>
  </si>
  <si>
    <t>в т.ч. фот пед персонала</t>
  </si>
  <si>
    <t>в т.ч. фот ауп</t>
  </si>
  <si>
    <t>очные углубл-профил с фгос</t>
  </si>
  <si>
    <t xml:space="preserve">очные ОВЗ (коррекц) </t>
  </si>
  <si>
    <t>очные углубл-профил</t>
  </si>
  <si>
    <t>художественная</t>
  </si>
  <si>
    <t>физкультурно-спортивная</t>
  </si>
  <si>
    <t>глухие  1-4</t>
  </si>
  <si>
    <t>глухие 5-9</t>
  </si>
  <si>
    <t>глухие 10-11</t>
  </si>
  <si>
    <t>слабослышащие+позднооглохшие 1-4</t>
  </si>
  <si>
    <t>слабослышащие+позднооглохшие 5-9</t>
  </si>
  <si>
    <t>слабослышащие+позднооглохшие 10-11</t>
  </si>
  <si>
    <t>слабовидящие 1-4</t>
  </si>
  <si>
    <t>слабовидящие 5-9</t>
  </si>
  <si>
    <t>слабовидящие 10-11</t>
  </si>
  <si>
    <t>с тяжелыми нарушениями речи    1-4</t>
  </si>
  <si>
    <t>с тяжелыми нарушениями речи   5-9</t>
  </si>
  <si>
    <t>с тяжелыми нарушениями речи   10-11</t>
  </si>
  <si>
    <t>с нарушением ОДА 1-4</t>
  </si>
  <si>
    <t>с нарушением ОДА 5-9</t>
  </si>
  <si>
    <t>с нарушением ОДА 10-11</t>
  </si>
  <si>
    <t>с задержкой психического развития 1-4</t>
  </si>
  <si>
    <t>с задержкой психического развития 5-9</t>
  </si>
  <si>
    <t>с задержкой психического развития 10-11</t>
  </si>
  <si>
    <t>с расстройствами аутистич. спектра 1-4</t>
  </si>
  <si>
    <t>с расстройствами аутистич. спектра 5-9</t>
  </si>
  <si>
    <t>с расстройствами аутистич. спектра 10-11</t>
  </si>
  <si>
    <t>со сложными дефектами 1-4</t>
  </si>
  <si>
    <t>со сложными дефектами 5-9</t>
  </si>
  <si>
    <t>со сложными дефектами 10-11</t>
  </si>
  <si>
    <t xml:space="preserve">по дополнит. </t>
  </si>
  <si>
    <t>всего дополнительное +  инклюзия</t>
  </si>
  <si>
    <t>Гимн. им.Чехова</t>
  </si>
  <si>
    <t>МОБУ СОШ № 3 им. Гагарина</t>
  </si>
  <si>
    <t>МАОУ лицей №4 (ТМОЛ)</t>
  </si>
  <si>
    <t>МОБУ лицей  №7</t>
  </si>
  <si>
    <t>СОШ № 8 им. Ломакина</t>
  </si>
  <si>
    <t>МАОУ СОШ №12</t>
  </si>
  <si>
    <t>Гим. "Мариинская"</t>
  </si>
  <si>
    <t>МОБУ СОШ №36</t>
  </si>
  <si>
    <t xml:space="preserve">Расчет финансового обеспечения выполнения муниципального задания в части областного бюджета на 2020 год (общеобразовательные учреждения по численности на 20.09.2018 и дошкольные группы по численности на 05.06.18) </t>
  </si>
  <si>
    <t xml:space="preserve">Расчет финансового обеспечения выполнения муниципального задания в части областного бюджета на 2021 год (общеобразовательные учреждения по численности на 20.09.2018 и дошкольные группы по численности на 05.06.18) </t>
  </si>
  <si>
    <t>Реализация основных общеобразовательных программ начального общего образования</t>
  </si>
  <si>
    <t>Реализация основных общеобразовательных программ основного общего образования</t>
  </si>
  <si>
    <t>Реализация основных общеобразовательных программ среднего общего образования</t>
  </si>
  <si>
    <t>э/э</t>
  </si>
  <si>
    <t>т/э</t>
  </si>
  <si>
    <t>х/в</t>
  </si>
  <si>
    <t>в/о</t>
  </si>
  <si>
    <t xml:space="preserve">расчет норматива коммунальных услуг по </t>
  </si>
  <si>
    <t>НОРМАТИВЫ ЗАТРАТ НА РЕАЛИЗАЦИЮ ПРОГРАММ НАЧАЛЬНОГО ОБЩЕГО, ОСНОВНОГО ОБЩЕГО И СРЕДНЕГО ОБЩЕГО ОБРАЗОВАНИЯ  НА 2021  год</t>
  </si>
  <si>
    <t xml:space="preserve">НА 1 УЧАЩЕГОСЯ  ОЧНОЙ ФОРМЫ ОБУЧЕНИЯ </t>
  </si>
  <si>
    <t>норматив общий</t>
  </si>
  <si>
    <t>норматив для классов коррекции</t>
  </si>
  <si>
    <t>в том числе:</t>
  </si>
  <si>
    <t>Мат. затраты</t>
  </si>
  <si>
    <t>ФОТ</t>
  </si>
  <si>
    <t>педработники</t>
  </si>
  <si>
    <t>АУП, УВП, обслуж.перс.</t>
  </si>
  <si>
    <t>Город</t>
  </si>
  <si>
    <t>2-й уровень (ФГОС)</t>
  </si>
  <si>
    <t>3-й уровень (ФГОС)</t>
  </si>
  <si>
    <t>4-й уровень</t>
  </si>
  <si>
    <t xml:space="preserve">Село наполняемость 17 чел и более </t>
  </si>
  <si>
    <t>Село наполняемость менее 17 чел</t>
  </si>
  <si>
    <t>ДЛЯ  МАЛОКОМПЛЕКТНЫХ И СЕЛЬСКИХ ОБЩЕОБРАЗОВАТЕЛЬНЫХ УЧРЕЖДЕНИЙ</t>
  </si>
  <si>
    <t>норматив общий классы коррекции</t>
  </si>
  <si>
    <t>норматив на 1 класс (класс-комплект)</t>
  </si>
  <si>
    <t>2-й уровень</t>
  </si>
  <si>
    <t>3-й уровень</t>
  </si>
  <si>
    <t>Село</t>
  </si>
  <si>
    <t>НА 1 УЧАЩЕГОСЯ ОЧНО-ЗАОЧНОЙ ФОРМЫ ОБУЧЕНИЯ</t>
  </si>
  <si>
    <t>Село наполняемость 17 чел и более</t>
  </si>
  <si>
    <t>НА 1 УЧАЩЕГОСЯ ЗАОЧНОЙ ФОРМЫ ОБУЧЕНИЯ</t>
  </si>
  <si>
    <t xml:space="preserve">НА 1 ОБУЧАЮЩЕГОСЯ НА ДОМУ ИЛИ В МЕДИЦИНСКИХ ОРГАНИЗАЦИЯХ </t>
  </si>
  <si>
    <t>НОРМАТИВЫ ЗАТРАТ НА РЕАЛИЗАЦИЮ ПРОГРАММ НАЧАЛЬНОГО ОБЩЕГО, ОСНОВНОГО ОБЩЕГО И СРЕДНЕГО ОБЩЕГО ОБРАЗОВАНИЯ  НА 2020  год</t>
  </si>
  <si>
    <t>НОРМАТИВЫ ЗАТРАТ НА РЕАЛИЗАЦИЮ ПРОГРАММ НАЧАЛЬНОГО ОБЩЕГО, ОСНОВНОГО ОБЩЕГО И СРЕДНЕГО ОБЩЕГО ОБРАЗОВАНИЯ  НА 2019  год</t>
  </si>
  <si>
    <t>Норматив на реализацию дополнительных общеобразовательных программ в муниципальных общеобразовательных организациях_2019 год</t>
  </si>
  <si>
    <t>ГОРОД</t>
  </si>
  <si>
    <t>СЕЛО</t>
  </si>
  <si>
    <t>Техническая направленность</t>
  </si>
  <si>
    <t>Естественнонаучная</t>
  </si>
  <si>
    <t>Туристско-краеведческая</t>
  </si>
  <si>
    <t>Социально-педагогическая</t>
  </si>
  <si>
    <t>Художественная направленность</t>
  </si>
  <si>
    <t>ФОТ педработников</t>
  </si>
  <si>
    <t>ФОТ АУ и прочих</t>
  </si>
  <si>
    <t>Прочие расходы</t>
  </si>
  <si>
    <t>ИТОГО НОРМАТИВ</t>
  </si>
  <si>
    <t>ФОТ АУП и прочих</t>
  </si>
  <si>
    <t>НОРМАТИВЫ ЗАТРАТ НА РЕАЛИЗАЦИЮ ПРОГРАММ НАЧАЛЬНОГО ОБЩЕГО, ОСНОВНОГО ОБЩЕГО И СРЕДНЕГО ОБЩЕГО ОБРАЗОВАНИЯ  НА 2019  год_ИНКЛЮЗИЯ</t>
  </si>
  <si>
    <t>1. Глухие</t>
  </si>
  <si>
    <t>2. Слабослышащие. Позднооглохшие</t>
  </si>
  <si>
    <t>3. Слепые</t>
  </si>
  <si>
    <t>4. Слабовидящие</t>
  </si>
  <si>
    <t>5. Тяжелые нарушения речи</t>
  </si>
  <si>
    <t>6. Нарушения опорно-двигательного аппарата</t>
  </si>
  <si>
    <t>7. Задержка психического развития</t>
  </si>
  <si>
    <t>8. С умственной отсталостью</t>
  </si>
  <si>
    <t>9. Расстройства аутистического спектра</t>
  </si>
  <si>
    <t>10. Со сложными деффектами</t>
  </si>
  <si>
    <t>НОРМАТИВЫ ЗАТРАТ НА РЕАЛИЗАЦИЮ ПРОГРАММ НАЧАЛЬНОГО ОБЩЕГО, ОСНОВНОГО ОБЩЕГО И СРЕДНЕГО ОБЩЕГО ОБРАЗОВАНИЯ  НА 2020  год_ИНКЛЮЗИЯ</t>
  </si>
  <si>
    <t>НОРМАТИВЫ ЗАТРАТ НА РЕАЛИЗАЦИЮ ПРОГРАММ НАЧАЛЬНОГО ОБЩЕГО, ОСНОВНОГО ОБЩЕГО И СРЕДНЕГО ОБЩЕГО ОБРАЗОВАНИЯ  НА 2021  год_ИНКЛЮЗИЯ</t>
  </si>
  <si>
    <t>Норматив на реализацию дополнительных общеобразовательных программ в муниципальных общеобразовательных организациях_2020-2021 год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</si>
  <si>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общеобразовательных организациях на 2019 год,
рублей в год на 1 обучающегося (2-е чтение)</t>
  </si>
  <si>
    <t>Местность</t>
  </si>
  <si>
    <t>группы общеразвивающей направленности</t>
  </si>
  <si>
    <t>группы компенсирующей направленности</t>
  </si>
  <si>
    <t>группы оздоровительной направленности</t>
  </si>
  <si>
    <t>группы комбинированной направленности</t>
  </si>
  <si>
    <t>для детей с фонетико-фонематическими нарушениями речи</t>
  </si>
  <si>
    <t xml:space="preserve">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</t>
  </si>
  <si>
    <t>для глухих детей, для слепых детей</t>
  </si>
  <si>
    <t xml:space="preserve">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</t>
  </si>
  <si>
    <t>одновозрастные группы</t>
  </si>
  <si>
    <t>разновозрастные группы</t>
  </si>
  <si>
    <t>семейные группы</t>
  </si>
  <si>
    <t>дети от 2-х месяцев до 1 года</t>
  </si>
  <si>
    <t>дети от 1 года до 3 лет</t>
  </si>
  <si>
    <t>дети старше 3 лет</t>
  </si>
  <si>
    <t>от 2-х месяцев до 3-х лет</t>
  </si>
  <si>
    <t>от 2-х месяцев до 8-ми лет</t>
  </si>
  <si>
    <t>дети старше 3 лет (два возраста)</t>
  </si>
  <si>
    <t>дети старше 3 лет (три возраста)</t>
  </si>
  <si>
    <t>дети до 3 лет</t>
  </si>
  <si>
    <t>3-5 часов</t>
  </si>
  <si>
    <t>8-10,5 часов</t>
  </si>
  <si>
    <t>12 часов</t>
  </si>
  <si>
    <t>13-14 часов</t>
  </si>
  <si>
    <t>24 часа</t>
  </si>
  <si>
    <t>Городские округа</t>
  </si>
  <si>
    <t>Всего норматив</t>
  </si>
  <si>
    <t>в т.ч. ФОТ всего</t>
  </si>
  <si>
    <t>ФОТ увп</t>
  </si>
  <si>
    <t>ФОТ прочего персонала</t>
  </si>
  <si>
    <t>в т.ч. матзатраты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</si>
  <si>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общеобразовательных организациях на 2020 и 2021 годы,
рублей в год на 1 обучающегося (2-е чтение)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</si>
  <si>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2020-2021 году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</si>
  <si>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FF0000"/>
        <rFont val="Times New Roman"/>
        <family val="1"/>
        <charset val="204"/>
      </rPr>
      <t>на 4,3% с 01.10. 2019 = 1+ 4,3/ 100 = 1,043</t>
    </r>
  </si>
  <si>
    <t>Приложение № 3/2</t>
  </si>
  <si>
    <t>Приложение № 3/3</t>
  </si>
  <si>
    <t>Приложение № 3/6</t>
  </si>
  <si>
    <t>Приложение № 3/7</t>
  </si>
  <si>
    <t>Приложение № 3/8</t>
  </si>
  <si>
    <t>Расчет транспортного налога на очередной финансовый год</t>
  </si>
  <si>
    <t>Наименование объекта налогообложения (автотранспортного средства)</t>
  </si>
  <si>
    <t>мощность двигателя, тяга реактивного двигателя (в лошадиных силах)</t>
  </si>
  <si>
    <t>Сумма налога, уплаченного в отчетном финансовом году (в 2017 году), руб.</t>
  </si>
  <si>
    <t>Сумма налога, подлежащего уплате, в текущем финансовом году (за 4 квартал 2017 и за 1,2,3 квартал 2018), руб.</t>
  </si>
  <si>
    <t>Сумма исчисленного транспортного налога, подлежащего уплате, в очередном финансовом году (в 2019 году и 2020-2021), руб.</t>
  </si>
  <si>
    <t>Сумма исчисленного земельного налога, подлежащего уплате, в очередном финансовом году (в 2019 году и 2020-2021)</t>
  </si>
  <si>
    <t>Прогнозируемая сумма налога, подлежащего уплате в очередном финансовом 2019 году без налога на движимое имущество и 2020-2021</t>
  </si>
  <si>
    <t>Прогнозируемая сумма налога, подлежащего уплате в очередном финансовом 2019 году и 2020-2021</t>
  </si>
  <si>
    <t>Корректирующий коэффициент</t>
  </si>
  <si>
    <t xml:space="preserve"> - материальные запасы и особо ценное движимое имущество, потребляемые (используемые) в процессе оказания муниципальной услуги</t>
  </si>
  <si>
    <t xml:space="preserve"> - иные натуральные нормы, непосредственно используемые в процессе оказания муниципальной услуги</t>
  </si>
  <si>
    <t>Матзатраты по расчету согласно приложению 3.3</t>
  </si>
  <si>
    <t>Нормативы на год</t>
  </si>
  <si>
    <t>расчет - приложение №3/2</t>
  </si>
  <si>
    <t>особенности категории потребителей, место обучения и т.п.</t>
  </si>
  <si>
    <t>областной бюджет</t>
  </si>
  <si>
    <t>местный бюджет</t>
  </si>
  <si>
    <t>расчет - приложение №3/1</t>
  </si>
  <si>
    <t>Коэффициент увеличения ФОТ на величину компенсационных и стимулирующих выплат (не вход.в осн.обяз. 20% + премия 5% + мат.помощь 1%)</t>
  </si>
  <si>
    <t>кол-во человеко-часов (расчет часов)</t>
  </si>
  <si>
    <t>не применяется</t>
  </si>
  <si>
    <t>расчет - приложение №3/7</t>
  </si>
  <si>
    <t>расчет - приложение №3/3</t>
  </si>
  <si>
    <t>расчет - приложение №3/8</t>
  </si>
  <si>
    <t>расчет - приложение №3/6</t>
  </si>
  <si>
    <t>в т.ч. мат затраты</t>
  </si>
  <si>
    <t>в т.ч. фот</t>
  </si>
  <si>
    <t>в т.ч. средний норматив по фот на 1 человеко-час</t>
  </si>
  <si>
    <t>в т.ч. средний норматив по матзатратам на 1 человеко-час</t>
  </si>
  <si>
    <t>норматив (доп. образование, инклюзия) на 1 уч-ся</t>
  </si>
  <si>
    <t>норматив (на дому, очно-заочная форма) на 1 уч-ся</t>
  </si>
  <si>
    <t>норматив (общие, коррекция) на 1 уч-ся</t>
  </si>
  <si>
    <t>в т.ч. средний норматив по фот на 1 человеко-час (уточненный)</t>
  </si>
  <si>
    <t>в т.ч. средний норматив по матзатратам на 1 человеко-час (уточненный)</t>
  </si>
  <si>
    <r>
      <t xml:space="preserve">Матзатраты по расчету согласно приложению </t>
    </r>
    <r>
      <rPr>
        <b/>
        <sz val="10"/>
        <color rgb="FFFF0000"/>
        <rFont val="Times New Roman"/>
        <family val="1"/>
        <charset val="204"/>
      </rPr>
      <t>№3/8</t>
    </r>
  </si>
  <si>
    <t>расчет - приложение №3/5</t>
  </si>
  <si>
    <t>от 29.12.2018 №1672</t>
  </si>
  <si>
    <t>Главный экономист планово-экономическим отделом</t>
  </si>
  <si>
    <t>801012О.99.0.БА81АА00001</t>
  </si>
  <si>
    <t>802111О.99.0.БА96АЮ62001</t>
  </si>
  <si>
    <t>802112О.99.0.ББ11АШ83001</t>
  </si>
  <si>
    <t>а также величина базовых нормативов затрат по муниципальным общеобразовательным учреждениям на 2019 год и плановый период 2020-2021</t>
  </si>
  <si>
    <t>Расчет дотации</t>
  </si>
  <si>
    <t>в 2018 году из ФОТ разница МРОТ (11163-7800=3363руб.) + 4% с 01.01.2018</t>
  </si>
  <si>
    <t>в 2019 году из ФОТ разница МРОТ (11280-11163=117руб.) + 4,3% с 01.10.2018</t>
  </si>
  <si>
    <t>наименование учреждения</t>
  </si>
  <si>
    <t>Всего в год ст.211 по мрот 7800 (до 01.01.2018) и без 4% с 01.01.2018, руб.</t>
  </si>
  <si>
    <t>Всего в год ст.211 по мрот 9489 с 01.01.2018 и 11163 с 01.05.2018 и с увеличением окладов на 4% с 01.01.2018 (по среднему = 10105), руб.</t>
  </si>
  <si>
    <t>Всего в год ст.211 по мрот 11163 и без 4,3%, руб.</t>
  </si>
  <si>
    <t>Всего в год ст.211 по мрот 11280 и с увеличением окладов на 4,3% с 01.10.2018 (1,075%), руб.</t>
  </si>
  <si>
    <t>Всего в год ст.211, руб.</t>
  </si>
  <si>
    <t>Всего в год ст.213 начисления на зарплату, руб.</t>
  </si>
  <si>
    <t>ВСЕГО 211+213 в год</t>
  </si>
  <si>
    <t>ВСЕГО потребность на увеличение зпл в 2018-2019 годах  211+213 в год, руб.</t>
  </si>
  <si>
    <t>ВСЕГО снятие из проекта на дотацию 211+213 в год, руб.</t>
  </si>
  <si>
    <t>ВСЕГО снятие из проекта на дотацию 211+213 в год, тыс.руб.</t>
  </si>
  <si>
    <t>ВСЕГО дополнительно во 2 чтение проекта на дотацию 211+213 в год, тыс.руб.</t>
  </si>
  <si>
    <t>в т.ч. 211</t>
  </si>
  <si>
    <t>в т.ч. 213</t>
  </si>
  <si>
    <t>6=п.3-п.2</t>
  </si>
  <si>
    <t>7=п.6*0,302</t>
  </si>
  <si>
    <t>8=п.6+п.7</t>
  </si>
  <si>
    <t>9=п.5-п.4</t>
  </si>
  <si>
    <t>10=п.9*0,302</t>
  </si>
  <si>
    <t>11=п.9+п.10</t>
  </si>
  <si>
    <t>12=п.8+п.11</t>
  </si>
  <si>
    <t>допобразование</t>
  </si>
  <si>
    <t>МАУ ДО ДДТ</t>
  </si>
  <si>
    <t>СЮН</t>
  </si>
  <si>
    <t>МБУ ДО ЦТТ</t>
  </si>
  <si>
    <t>МБУ ДО ЦВР</t>
  </si>
  <si>
    <t>МБУ ДО СЮТур</t>
  </si>
  <si>
    <t>МБУ "ЦМППС"</t>
  </si>
  <si>
    <t>сады</t>
  </si>
  <si>
    <t>МБДОУ д/с № 2</t>
  </si>
  <si>
    <t>МБДОУ д/с № 3</t>
  </si>
  <si>
    <t>МБДОУ д/с № 5</t>
  </si>
  <si>
    <t>МАДОУ д/с №7</t>
  </si>
  <si>
    <t>МБДОУ д/с № 9</t>
  </si>
  <si>
    <t>МБДОУ д/с № 10</t>
  </si>
  <si>
    <t>МАДОУ д/с № 11</t>
  </si>
  <si>
    <t>МБДОУ д/с № 12</t>
  </si>
  <si>
    <t>МБДОУ д/с №13/38</t>
  </si>
  <si>
    <t>МБДОУ д/с № 15</t>
  </si>
  <si>
    <t>МБДОУ д/с № 17</t>
  </si>
  <si>
    <t>МБДОУ д/с № 20</t>
  </si>
  <si>
    <t>МБДОУ д/с № 24</t>
  </si>
  <si>
    <t>МБДОУ д/с № 25</t>
  </si>
  <si>
    <t>МБДОУ д/с № 29</t>
  </si>
  <si>
    <t>МБДОУ д/с №31</t>
  </si>
  <si>
    <t>МБДОУ д/с № 32</t>
  </si>
  <si>
    <t>МБДОУ д/с № 36</t>
  </si>
  <si>
    <t>МБДОУ д/с № 37</t>
  </si>
  <si>
    <t>МБДОУ д/с № 39</t>
  </si>
  <si>
    <t>МБДОУ д/с № 41</t>
  </si>
  <si>
    <t>МБДОУ д/с №43</t>
  </si>
  <si>
    <t>МБДОУ д/с № 44</t>
  </si>
  <si>
    <t>МБДОУ д/с №45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</si>
  <si>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</si>
  <si>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</si>
  <si>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</si>
  <si>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</si>
  <si>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</si>
  <si>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</si>
  <si>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№59</t>
  </si>
  <si>
    <t>МБДОУ д/с № 62 "Журавушка"</t>
  </si>
  <si>
    <t>МБДОУ д/с № 63</t>
  </si>
  <si>
    <t>МБДОУ д/с № 64</t>
  </si>
  <si>
    <t>МБДОУ д/с № 65 "Буратино"</t>
  </si>
  <si>
    <t>МАДОУ д/с №66</t>
  </si>
  <si>
    <t>МБДОУ д/с № 67</t>
  </si>
  <si>
    <t>МАДОУ д/с № 68</t>
  </si>
  <si>
    <t>МБДОУ д/с №71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</si>
  <si>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</si>
  <si>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</si>
  <si>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</si>
  <si>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</si>
  <si>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</si>
  <si>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</si>
  <si>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</si>
  <si>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"Здоровый ребенок"</t>
  </si>
  <si>
    <t>МБДОУ д/с № 92</t>
  </si>
  <si>
    <t>МБДОУ д/с 93</t>
  </si>
  <si>
    <t>МБДОУ д/с № 94</t>
  </si>
  <si>
    <t>МБДОУ ДС № 95</t>
  </si>
  <si>
    <t>МБДОУ д/с № 97</t>
  </si>
  <si>
    <t>МБДОУ д/с № 99</t>
  </si>
  <si>
    <t>МБДОУ д/с №100</t>
  </si>
  <si>
    <t>МБДОУ д/с № 101</t>
  </si>
  <si>
    <t>МБДОУ д/с №102</t>
  </si>
  <si>
    <t>школы 07 02</t>
  </si>
  <si>
    <t>МАОУ СОШ № 12 дошкольна группа</t>
  </si>
  <si>
    <t>МОБУ СОШ № 35 -Дошкольная ступень</t>
  </si>
  <si>
    <t>Итого общее 07 02</t>
  </si>
  <si>
    <t>Итого школы дошкольное 07 01</t>
  </si>
  <si>
    <t>школа 35</t>
  </si>
  <si>
    <t>школа 12</t>
  </si>
  <si>
    <t>СВОД 07 01</t>
  </si>
</sst>
</file>

<file path=xl/styles.xml><?xml version="1.0" encoding="utf-8"?>
<styleSheet xmlns="http://schemas.openxmlformats.org/spreadsheetml/2006/main">
  <numFmts count="14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00"/>
    <numFmt numFmtId="167" formatCode="#,##0.0"/>
    <numFmt numFmtId="168" formatCode="0.00000"/>
    <numFmt numFmtId="169" formatCode="0.0"/>
    <numFmt numFmtId="170" formatCode="#,##0.00_ ;[Red]\-#,##0.00\ "/>
    <numFmt numFmtId="171" formatCode="#,##0_ ;[Red]\-#,##0\ "/>
    <numFmt numFmtId="172" formatCode="#,##0.0000000000"/>
    <numFmt numFmtId="173" formatCode="[$-419]General"/>
    <numFmt numFmtId="174" formatCode="_-* #,##0_р_._-;\-* #,##0_р_._-;_-* &quot;-&quot;_р_._-;_-@_-"/>
    <numFmt numFmtId="175" formatCode="#,##0.00000"/>
    <numFmt numFmtId="176" formatCode="0.00000000"/>
    <numFmt numFmtId="177" formatCode="#,##0.0_ ;[Red]\-#,##0.0\ "/>
  </numFmts>
  <fonts count="14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sz val="7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8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</font>
    <font>
      <i/>
      <sz val="11"/>
      <color rgb="FF7F7F7F"/>
      <name val="Calibri"/>
      <family val="2"/>
      <charset val="204"/>
    </font>
    <font>
      <sz val="9"/>
      <color rgb="FFFF0000"/>
      <name val="Times New Roman"/>
      <family val="1"/>
      <charset val="204"/>
    </font>
    <font>
      <sz val="11"/>
      <color rgb="FFC0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1"/>
      <color indexed="3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sz val="10"/>
      <color rgb="FF00B050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Arial"/>
      <family val="2"/>
      <charset val="204"/>
    </font>
    <font>
      <b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7"/>
      <name val="Arial"/>
      <family val="2"/>
      <charset val="204"/>
    </font>
    <font>
      <sz val="14"/>
      <color rgb="FF0070C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4"/>
      <name val="Arial Cyr"/>
      <charset val="204"/>
    </font>
    <font>
      <b/>
      <sz val="1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sz val="10"/>
      <color rgb="FF7030A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rgb="FF7030A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2"/>
      <name val="Arial Cyr"/>
      <family val="2"/>
      <charset val="204"/>
    </font>
    <font>
      <b/>
      <sz val="11"/>
      <name val="Arial Cyr"/>
      <charset val="204"/>
    </font>
    <font>
      <sz val="12"/>
      <name val="Times New Roman"/>
      <family val="1"/>
    </font>
    <font>
      <b/>
      <sz val="12"/>
      <name val="Arial Cyr"/>
      <charset val="204"/>
    </font>
    <font>
      <sz val="12"/>
      <name val="Arial Cyr"/>
      <charset val="204"/>
    </font>
    <font>
      <b/>
      <sz val="10"/>
      <name val="Arial Cyr"/>
      <charset val="204"/>
    </font>
    <font>
      <b/>
      <sz val="12"/>
      <name val="Arial Cyr"/>
      <family val="2"/>
      <charset val="204"/>
    </font>
    <font>
      <b/>
      <sz val="16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2"/>
      <color rgb="FFC00000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i/>
      <sz val="8"/>
      <color rgb="FFC00000"/>
      <name val="Times New Roman"/>
      <family val="1"/>
      <charset val="204"/>
    </font>
    <font>
      <b/>
      <sz val="8"/>
      <color rgb="FF0070C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9"/>
      <name val="Calibri"/>
      <family val="2"/>
      <charset val="204"/>
      <scheme val="minor"/>
    </font>
    <font>
      <sz val="8"/>
      <color theme="1"/>
      <name val="Calibri"/>
      <family val="2"/>
      <charset val="204"/>
    </font>
    <font>
      <sz val="11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1"/>
      <color theme="1"/>
      <name val="Calibri"/>
      <family val="2"/>
      <charset val="204"/>
    </font>
  </fonts>
  <fills count="5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5F995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D5FBF1"/>
        <bgColor indexed="64"/>
      </patternFill>
    </fill>
    <fill>
      <patternFill patternType="solid">
        <fgColor theme="8" tint="0.5999938962981048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28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" fillId="0" borderId="0"/>
    <xf numFmtId="0" fontId="5" fillId="0" borderId="0"/>
    <xf numFmtId="0" fontId="31" fillId="0" borderId="0"/>
    <xf numFmtId="0" fontId="31" fillId="0" borderId="0"/>
    <xf numFmtId="0" fontId="32" fillId="0" borderId="0"/>
    <xf numFmtId="0" fontId="40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>
      <alignment vertical="top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1" fillId="0" borderId="0"/>
    <xf numFmtId="0" fontId="4" fillId="0" borderId="0"/>
    <xf numFmtId="0" fontId="4" fillId="0" borderId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0" fontId="5" fillId="0" borderId="0">
      <alignment vertical="top"/>
    </xf>
    <xf numFmtId="173" fontId="63" fillId="0" borderId="0"/>
    <xf numFmtId="0" fontId="64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7" fillId="0" borderId="0"/>
    <xf numFmtId="0" fontId="88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65" fontId="86" fillId="0" borderId="0" applyFont="0" applyFill="0" applyBorder="0" applyAlignment="0" applyProtection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165" fontId="1" fillId="0" borderId="0" applyFont="0" applyFill="0" applyBorder="0" applyAlignment="0" applyProtection="0"/>
  </cellStyleXfs>
  <cellXfs count="1146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5" xfId="0" applyFont="1" applyBorder="1" applyAlignment="1">
      <alignment vertical="top"/>
    </xf>
    <xf numFmtId="3" fontId="10" fillId="0" borderId="5" xfId="0" applyNumberFormat="1" applyFont="1" applyBorder="1" applyAlignment="1">
      <alignment horizontal="center" vertical="top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0" fontId="33" fillId="0" borderId="5" xfId="0" applyFont="1" applyBorder="1" applyAlignment="1">
      <alignment vertical="top" wrapText="1"/>
    </xf>
    <xf numFmtId="49" fontId="33" fillId="4" borderId="5" xfId="0" applyNumberFormat="1" applyFont="1" applyFill="1" applyBorder="1" applyAlignment="1">
      <alignment vertical="top" wrapText="1"/>
    </xf>
    <xf numFmtId="0" fontId="33" fillId="4" borderId="5" xfId="0" applyFont="1" applyFill="1" applyBorder="1" applyAlignment="1">
      <alignment vertical="top" wrapText="1"/>
    </xf>
    <xf numFmtId="49" fontId="33" fillId="0" borderId="5" xfId="0" applyNumberFormat="1" applyFont="1" applyBorder="1" applyAlignment="1">
      <alignment vertical="top" wrapText="1"/>
    </xf>
    <xf numFmtId="3" fontId="7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2" fillId="0" borderId="5" xfId="0" applyFont="1" applyBorder="1" applyAlignment="1">
      <alignment vertical="top" wrapText="1"/>
    </xf>
    <xf numFmtId="1" fontId="2" fillId="0" borderId="5" xfId="0" applyNumberFormat="1" applyFont="1" applyBorder="1" applyAlignment="1">
      <alignment vertical="top"/>
    </xf>
    <xf numFmtId="168" fontId="35" fillId="0" borderId="5" xfId="0" applyNumberFormat="1" applyFont="1" applyBorder="1" applyAlignment="1">
      <alignment vertical="top"/>
    </xf>
    <xf numFmtId="4" fontId="35" fillId="0" borderId="5" xfId="0" applyNumberFormat="1" applyFont="1" applyBorder="1" applyAlignment="1">
      <alignment vertical="top"/>
    </xf>
    <xf numFmtId="1" fontId="37" fillId="0" borderId="5" xfId="0" applyNumberFormat="1" applyFont="1" applyBorder="1" applyAlignment="1">
      <alignment vertical="top"/>
    </xf>
    <xf numFmtId="1" fontId="38" fillId="0" borderId="5" xfId="0" applyNumberFormat="1" applyFont="1" applyBorder="1" applyAlignment="1">
      <alignment vertical="top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/>
    </xf>
    <xf numFmtId="1" fontId="2" fillId="0" borderId="5" xfId="0" applyNumberFormat="1" applyFont="1" applyFill="1" applyBorder="1" applyAlignment="1">
      <alignment vertical="top"/>
    </xf>
    <xf numFmtId="168" fontId="35" fillId="0" borderId="5" xfId="0" applyNumberFormat="1" applyFont="1" applyFill="1" applyBorder="1" applyAlignment="1">
      <alignment vertical="top"/>
    </xf>
    <xf numFmtId="4" fontId="35" fillId="0" borderId="5" xfId="0" applyNumberFormat="1" applyFont="1" applyFill="1" applyBorder="1" applyAlignment="1">
      <alignment vertical="top"/>
    </xf>
    <xf numFmtId="169" fontId="2" fillId="0" borderId="5" xfId="0" applyNumberFormat="1" applyFont="1" applyBorder="1" applyAlignment="1">
      <alignment vertical="top"/>
    </xf>
    <xf numFmtId="4" fontId="2" fillId="0" borderId="5" xfId="0" applyNumberFormat="1" applyFont="1" applyBorder="1" applyAlignment="1">
      <alignment vertical="top"/>
    </xf>
    <xf numFmtId="0" fontId="0" fillId="0" borderId="5" xfId="0" applyFont="1" applyBorder="1" applyAlignment="1">
      <alignment horizontal="center" vertical="top" wrapText="1"/>
    </xf>
    <xf numFmtId="1" fontId="2" fillId="3" borderId="5" xfId="0" applyNumberFormat="1" applyFont="1" applyFill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41" fillId="0" borderId="5" xfId="0" applyFont="1" applyBorder="1" applyAlignment="1">
      <alignment horizontal="center" vertical="top" wrapText="1"/>
    </xf>
    <xf numFmtId="0" fontId="34" fillId="0" borderId="5" xfId="0" applyFont="1" applyBorder="1" applyAlignment="1">
      <alignment vertical="top" wrapText="1"/>
    </xf>
    <xf numFmtId="0" fontId="34" fillId="0" borderId="5" xfId="0" applyFont="1" applyBorder="1" applyAlignment="1">
      <alignment vertical="top"/>
    </xf>
    <xf numFmtId="1" fontId="34" fillId="0" borderId="5" xfId="0" applyNumberFormat="1" applyFont="1" applyBorder="1" applyAlignment="1">
      <alignment vertical="top"/>
    </xf>
    <xf numFmtId="168" fontId="42" fillId="0" borderId="5" xfId="0" applyNumberFormat="1" applyFont="1" applyBorder="1" applyAlignment="1">
      <alignment vertical="top"/>
    </xf>
    <xf numFmtId="4" fontId="42" fillId="0" borderId="5" xfId="0" applyNumberFormat="1" applyFont="1" applyBorder="1" applyAlignment="1">
      <alignment vertical="top"/>
    </xf>
    <xf numFmtId="4" fontId="43" fillId="0" borderId="5" xfId="0" applyNumberFormat="1" applyFont="1" applyBorder="1" applyAlignment="1">
      <alignment vertical="top"/>
    </xf>
    <xf numFmtId="0" fontId="34" fillId="0" borderId="3" xfId="0" applyFont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0" fillId="2" borderId="5" xfId="0" applyFill="1" applyBorder="1" applyAlignment="1">
      <alignment vertical="top"/>
    </xf>
    <xf numFmtId="0" fontId="2" fillId="2" borderId="5" xfId="0" applyFont="1" applyFill="1" applyBorder="1" applyAlignment="1">
      <alignment vertical="top" wrapText="1"/>
    </xf>
    <xf numFmtId="16" fontId="0" fillId="0" borderId="5" xfId="0" applyNumberFormat="1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0" fillId="4" borderId="5" xfId="0" applyFill="1" applyBorder="1" applyAlignment="1">
      <alignment vertical="top"/>
    </xf>
    <xf numFmtId="0" fontId="2" fillId="4" borderId="5" xfId="0" applyFont="1" applyFill="1" applyBorder="1" applyAlignment="1">
      <alignment vertical="top" wrapText="1"/>
    </xf>
    <xf numFmtId="0" fontId="34" fillId="4" borderId="3" xfId="0" applyFont="1" applyFill="1" applyBorder="1" applyAlignment="1">
      <alignment vertical="top" wrapText="1"/>
    </xf>
    <xf numFmtId="0" fontId="34" fillId="4" borderId="5" xfId="0" applyFont="1" applyFill="1" applyBorder="1" applyAlignment="1">
      <alignment vertical="top"/>
    </xf>
    <xf numFmtId="1" fontId="34" fillId="4" borderId="5" xfId="0" applyNumberFormat="1" applyFont="1" applyFill="1" applyBorder="1" applyAlignment="1">
      <alignment vertical="top"/>
    </xf>
    <xf numFmtId="168" fontId="42" fillId="4" borderId="5" xfId="0" applyNumberFormat="1" applyFont="1" applyFill="1" applyBorder="1" applyAlignment="1">
      <alignment vertical="top"/>
    </xf>
    <xf numFmtId="4" fontId="42" fillId="4" borderId="5" xfId="0" applyNumberFormat="1" applyFont="1" applyFill="1" applyBorder="1" applyAlignment="1">
      <alignment vertical="top"/>
    </xf>
    <xf numFmtId="0" fontId="2" fillId="2" borderId="5" xfId="0" applyFont="1" applyFill="1" applyBorder="1" applyAlignment="1">
      <alignment horizontal="center" vertical="top"/>
    </xf>
    <xf numFmtId="0" fontId="34" fillId="2" borderId="3" xfId="0" applyFont="1" applyFill="1" applyBorder="1" applyAlignment="1">
      <alignment vertical="top" wrapText="1"/>
    </xf>
    <xf numFmtId="0" fontId="34" fillId="2" borderId="5" xfId="0" applyFont="1" applyFill="1" applyBorder="1" applyAlignment="1">
      <alignment vertical="top"/>
    </xf>
    <xf numFmtId="1" fontId="34" fillId="2" borderId="5" xfId="0" applyNumberFormat="1" applyFont="1" applyFill="1" applyBorder="1" applyAlignment="1">
      <alignment vertical="top"/>
    </xf>
    <xf numFmtId="168" fontId="42" fillId="2" borderId="5" xfId="0" applyNumberFormat="1" applyFont="1" applyFill="1" applyBorder="1" applyAlignment="1">
      <alignment vertical="top"/>
    </xf>
    <xf numFmtId="0" fontId="2" fillId="29" borderId="4" xfId="0" applyFont="1" applyFill="1" applyBorder="1" applyAlignment="1">
      <alignment horizontal="center" vertical="top" wrapText="1"/>
    </xf>
    <xf numFmtId="3" fontId="44" fillId="0" borderId="5" xfId="0" applyNumberFormat="1" applyFont="1" applyBorder="1" applyAlignment="1">
      <alignment vertical="top"/>
    </xf>
    <xf numFmtId="3" fontId="42" fillId="0" borderId="5" xfId="0" applyNumberFormat="1" applyFont="1" applyBorder="1" applyAlignment="1">
      <alignment vertical="top"/>
    </xf>
    <xf numFmtId="3" fontId="42" fillId="2" borderId="5" xfId="0" applyNumberFormat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33" fillId="0" borderId="2" xfId="0" applyFont="1" applyFill="1" applyBorder="1" applyAlignment="1">
      <alignment vertical="top" wrapText="1"/>
    </xf>
    <xf numFmtId="0" fontId="3" fillId="31" borderId="5" xfId="0" applyFont="1" applyFill="1" applyBorder="1" applyAlignment="1">
      <alignment vertical="top" wrapText="1"/>
    </xf>
    <xf numFmtId="0" fontId="2" fillId="4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4" fontId="10" fillId="0" borderId="5" xfId="0" applyNumberFormat="1" applyFont="1" applyBorder="1" applyAlignment="1">
      <alignment horizontal="center" vertical="top"/>
    </xf>
    <xf numFmtId="4" fontId="13" fillId="0" borderId="5" xfId="0" applyNumberFormat="1" applyFont="1" applyBorder="1" applyAlignment="1">
      <alignment horizontal="center" vertical="top"/>
    </xf>
    <xf numFmtId="166" fontId="10" fillId="0" borderId="5" xfId="0" applyNumberFormat="1" applyFont="1" applyBorder="1" applyAlignment="1">
      <alignment horizontal="center" vertical="top"/>
    </xf>
    <xf numFmtId="3" fontId="8" fillId="0" borderId="5" xfId="0" applyNumberFormat="1" applyFont="1" applyBorder="1" applyAlignment="1">
      <alignment horizontal="center" vertical="top"/>
    </xf>
    <xf numFmtId="166" fontId="13" fillId="0" borderId="5" xfId="0" applyNumberFormat="1" applyFont="1" applyBorder="1" applyAlignment="1">
      <alignment horizontal="center" vertical="top"/>
    </xf>
    <xf numFmtId="3" fontId="12" fillId="0" borderId="5" xfId="0" applyNumberFormat="1" applyFont="1" applyBorder="1" applyAlignment="1">
      <alignment horizontal="center" vertical="top"/>
    </xf>
    <xf numFmtId="0" fontId="11" fillId="30" borderId="5" xfId="0" applyFont="1" applyFill="1" applyBorder="1" applyAlignment="1">
      <alignment horizontal="center" vertical="top" wrapText="1"/>
    </xf>
    <xf numFmtId="0" fontId="11" fillId="30" borderId="24" xfId="0" applyFont="1" applyFill="1" applyBorder="1" applyAlignment="1">
      <alignment horizontal="center" vertical="top" wrapText="1"/>
    </xf>
    <xf numFmtId="0" fontId="36" fillId="0" borderId="5" xfId="0" applyFont="1" applyFill="1" applyBorder="1" applyAlignment="1">
      <alignment horizontal="center" vertical="top" wrapText="1"/>
    </xf>
    <xf numFmtId="4" fontId="44" fillId="0" borderId="5" xfId="0" applyNumberFormat="1" applyFont="1" applyBorder="1" applyAlignment="1">
      <alignment vertical="top"/>
    </xf>
    <xf numFmtId="0" fontId="0" fillId="0" borderId="5" xfId="0" applyFill="1" applyBorder="1" applyAlignment="1">
      <alignment vertical="top"/>
    </xf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vertical="top"/>
    </xf>
    <xf numFmtId="1" fontId="34" fillId="0" borderId="0" xfId="0" applyNumberFormat="1" applyFont="1" applyBorder="1" applyAlignment="1">
      <alignment vertical="top"/>
    </xf>
    <xf numFmtId="168" fontId="42" fillId="0" borderId="0" xfId="0" applyNumberFormat="1" applyFont="1" applyBorder="1" applyAlignment="1">
      <alignment vertical="top"/>
    </xf>
    <xf numFmtId="4" fontId="4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49" fontId="33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60" fillId="0" borderId="5" xfId="0" applyFont="1" applyFill="1" applyBorder="1" applyAlignment="1">
      <alignment vertical="top" wrapText="1"/>
    </xf>
    <xf numFmtId="0" fontId="60" fillId="31" borderId="5" xfId="0" applyFont="1" applyFill="1" applyBorder="1" applyAlignment="1">
      <alignment vertical="top" wrapText="1"/>
    </xf>
    <xf numFmtId="0" fontId="60" fillId="4" borderId="5" xfId="0" applyFont="1" applyFill="1" applyBorder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4" fontId="3" fillId="4" borderId="5" xfId="0" applyNumberFormat="1" applyFont="1" applyFill="1" applyBorder="1" applyAlignment="1">
      <alignment vertical="top" wrapText="1"/>
    </xf>
    <xf numFmtId="0" fontId="33" fillId="4" borderId="2" xfId="0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49" fillId="0" borderId="5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/>
    </xf>
    <xf numFmtId="0" fontId="3" fillId="4" borderId="3" xfId="0" applyFont="1" applyFill="1" applyBorder="1" applyAlignment="1">
      <alignment vertical="top"/>
    </xf>
    <xf numFmtId="0" fontId="3" fillId="35" borderId="5" xfId="0" applyFont="1" applyFill="1" applyBorder="1" applyAlignment="1">
      <alignment vertical="top" wrapText="1"/>
    </xf>
    <xf numFmtId="4" fontId="3" fillId="35" borderId="5" xfId="0" applyNumberFormat="1" applyFont="1" applyFill="1" applyBorder="1" applyAlignment="1">
      <alignment vertical="top" wrapText="1"/>
    </xf>
    <xf numFmtId="0" fontId="3" fillId="34" borderId="5" xfId="0" applyFont="1" applyFill="1" applyBorder="1" applyAlignment="1">
      <alignment vertical="top" wrapText="1"/>
    </xf>
    <xf numFmtId="49" fontId="47" fillId="34" borderId="5" xfId="0" applyNumberFormat="1" applyFont="1" applyFill="1" applyBorder="1" applyAlignment="1">
      <alignment vertical="top" wrapText="1"/>
    </xf>
    <xf numFmtId="0" fontId="47" fillId="34" borderId="5" xfId="0" applyFont="1" applyFill="1" applyBorder="1" applyAlignment="1">
      <alignment vertical="top" wrapText="1"/>
    </xf>
    <xf numFmtId="0" fontId="46" fillId="34" borderId="5" xfId="0" applyFont="1" applyFill="1" applyBorder="1" applyAlignment="1">
      <alignment vertical="top" wrapText="1"/>
    </xf>
    <xf numFmtId="4" fontId="46" fillId="34" borderId="5" xfId="0" applyNumberFormat="1" applyFont="1" applyFill="1" applyBorder="1" applyAlignment="1">
      <alignment vertical="top" wrapText="1"/>
    </xf>
    <xf numFmtId="0" fontId="46" fillId="34" borderId="2" xfId="0" applyFont="1" applyFill="1" applyBorder="1" applyAlignment="1">
      <alignment vertical="top"/>
    </xf>
    <xf numFmtId="0" fontId="46" fillId="34" borderId="3" xfId="0" applyFont="1" applyFill="1" applyBorder="1" applyAlignment="1">
      <alignment vertical="top"/>
    </xf>
    <xf numFmtId="4" fontId="7" fillId="0" borderId="5" xfId="0" applyNumberFormat="1" applyFont="1" applyBorder="1" applyAlignment="1">
      <alignment vertical="top" wrapText="1"/>
    </xf>
    <xf numFmtId="0" fontId="3" fillId="0" borderId="2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49" fontId="33" fillId="34" borderId="5" xfId="0" applyNumberFormat="1" applyFont="1" applyFill="1" applyBorder="1" applyAlignment="1">
      <alignment vertical="top" wrapText="1"/>
    </xf>
    <xf numFmtId="0" fontId="33" fillId="34" borderId="5" xfId="0" applyFont="1" applyFill="1" applyBorder="1" applyAlignment="1">
      <alignment vertical="top" wrapText="1"/>
    </xf>
    <xf numFmtId="4" fontId="3" fillId="34" borderId="5" xfId="0" applyNumberFormat="1" applyFont="1" applyFill="1" applyBorder="1" applyAlignment="1">
      <alignment vertical="top" wrapText="1"/>
    </xf>
    <xf numFmtId="0" fontId="3" fillId="34" borderId="2" xfId="0" applyFont="1" applyFill="1" applyBorder="1" applyAlignment="1">
      <alignment vertical="top"/>
    </xf>
    <xf numFmtId="0" fontId="3" fillId="34" borderId="3" xfId="0" applyFont="1" applyFill="1" applyBorder="1" applyAlignment="1">
      <alignment vertical="top"/>
    </xf>
    <xf numFmtId="4" fontId="33" fillId="34" borderId="5" xfId="0" applyNumberFormat="1" applyFont="1" applyFill="1" applyBorder="1" applyAlignment="1">
      <alignment vertical="top" wrapText="1"/>
    </xf>
    <xf numFmtId="0" fontId="33" fillId="34" borderId="2" xfId="0" applyFont="1" applyFill="1" applyBorder="1" applyAlignment="1">
      <alignment vertical="top"/>
    </xf>
    <xf numFmtId="0" fontId="33" fillId="34" borderId="3" xfId="0" applyFont="1" applyFill="1" applyBorder="1" applyAlignment="1">
      <alignment vertical="top"/>
    </xf>
    <xf numFmtId="0" fontId="33" fillId="34" borderId="1" xfId="0" applyFont="1" applyFill="1" applyBorder="1" applyAlignment="1">
      <alignment vertical="top" wrapText="1"/>
    </xf>
    <xf numFmtId="0" fontId="33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45" fillId="4" borderId="5" xfId="0" applyNumberFormat="1" applyFont="1" applyFill="1" applyBorder="1" applyAlignment="1">
      <alignment vertical="top" wrapText="1"/>
    </xf>
    <xf numFmtId="0" fontId="33" fillId="4" borderId="2" xfId="0" applyFont="1" applyFill="1" applyBorder="1" applyAlignment="1">
      <alignment vertical="top"/>
    </xf>
    <xf numFmtId="0" fontId="33" fillId="4" borderId="3" xfId="0" applyFont="1" applyFill="1" applyBorder="1" applyAlignment="1">
      <alignment vertical="top"/>
    </xf>
    <xf numFmtId="0" fontId="49" fillId="4" borderId="5" xfId="0" applyFont="1" applyFill="1" applyBorder="1" applyAlignment="1">
      <alignment vertical="top" wrapText="1"/>
    </xf>
    <xf numFmtId="0" fontId="0" fillId="36" borderId="0" xfId="0" applyFill="1" applyAlignment="1">
      <alignment vertical="top"/>
    </xf>
    <xf numFmtId="4" fontId="45" fillId="34" borderId="5" xfId="0" applyNumberFormat="1" applyFont="1" applyFill="1" applyBorder="1" applyAlignment="1">
      <alignment vertical="top" wrapText="1"/>
    </xf>
    <xf numFmtId="49" fontId="61" fillId="0" borderId="5" xfId="0" applyNumberFormat="1" applyFont="1" applyBorder="1" applyAlignment="1">
      <alignment vertical="top" wrapText="1"/>
    </xf>
    <xf numFmtId="0" fontId="61" fillId="0" borderId="5" xfId="0" applyFont="1" applyBorder="1" applyAlignment="1">
      <alignment vertical="top" wrapText="1"/>
    </xf>
    <xf numFmtId="0" fontId="62" fillId="0" borderId="0" xfId="0" applyFont="1" applyAlignment="1">
      <alignment vertical="top"/>
    </xf>
    <xf numFmtId="0" fontId="0" fillId="36" borderId="0" xfId="0" applyFill="1" applyAlignment="1">
      <alignment vertical="top" wrapText="1"/>
    </xf>
    <xf numFmtId="0" fontId="67" fillId="2" borderId="5" xfId="0" applyFont="1" applyFill="1" applyBorder="1" applyAlignment="1">
      <alignment horizontal="center" vertical="top" wrapText="1"/>
    </xf>
    <xf numFmtId="3" fontId="61" fillId="4" borderId="5" xfId="0" applyNumberFormat="1" applyFont="1" applyFill="1" applyBorder="1" applyAlignment="1">
      <alignment vertical="top" wrapText="1"/>
    </xf>
    <xf numFmtId="0" fontId="67" fillId="4" borderId="4" xfId="0" applyFont="1" applyFill="1" applyBorder="1" applyAlignment="1">
      <alignment horizontal="center" vertical="top" wrapText="1"/>
    </xf>
    <xf numFmtId="176" fontId="7" fillId="0" borderId="5" xfId="0" applyNumberFormat="1" applyFont="1" applyBorder="1" applyAlignment="1">
      <alignment vertical="top" wrapText="1"/>
    </xf>
    <xf numFmtId="175" fontId="7" fillId="0" borderId="5" xfId="0" applyNumberFormat="1" applyFont="1" applyBorder="1" applyAlignment="1">
      <alignment vertical="top" wrapText="1"/>
    </xf>
    <xf numFmtId="4" fontId="61" fillId="0" borderId="5" xfId="0" applyNumberFormat="1" applyFont="1" applyBorder="1" applyAlignment="1">
      <alignment vertical="top" wrapText="1"/>
    </xf>
    <xf numFmtId="168" fontId="7" fillId="0" borderId="5" xfId="0" applyNumberFormat="1" applyFont="1" applyBorder="1" applyAlignment="1">
      <alignment vertical="top" wrapText="1"/>
    </xf>
    <xf numFmtId="3" fontId="61" fillId="0" borderId="5" xfId="0" applyNumberFormat="1" applyFont="1" applyBorder="1" applyAlignment="1">
      <alignment vertical="top" wrapText="1"/>
    </xf>
    <xf numFmtId="176" fontId="61" fillId="0" borderId="5" xfId="0" applyNumberFormat="1" applyFont="1" applyBorder="1" applyAlignment="1">
      <alignment vertical="top" wrapText="1"/>
    </xf>
    <xf numFmtId="175" fontId="61" fillId="0" borderId="5" xfId="0" applyNumberFormat="1" applyFont="1" applyBorder="1" applyAlignment="1">
      <alignment vertical="top" wrapText="1"/>
    </xf>
    <xf numFmtId="3" fontId="3" fillId="35" borderId="5" xfId="0" applyNumberFormat="1" applyFont="1" applyFill="1" applyBorder="1" applyAlignment="1">
      <alignment vertical="top" wrapText="1"/>
    </xf>
    <xf numFmtId="4" fontId="7" fillId="35" borderId="5" xfId="0" applyNumberFormat="1" applyFont="1" applyFill="1" applyBorder="1" applyAlignment="1">
      <alignment vertical="top" wrapText="1"/>
    </xf>
    <xf numFmtId="0" fontId="69" fillId="0" borderId="0" xfId="0" applyFont="1" applyAlignment="1">
      <alignment vertical="top"/>
    </xf>
    <xf numFmtId="0" fontId="69" fillId="0" borderId="0" xfId="0" applyFont="1" applyAlignment="1">
      <alignment horizontal="right" vertical="top"/>
    </xf>
    <xf numFmtId="0" fontId="71" fillId="0" borderId="37" xfId="0" applyFont="1" applyBorder="1" applyAlignment="1">
      <alignment horizontal="center" vertical="top" wrapText="1"/>
    </xf>
    <xf numFmtId="0" fontId="36" fillId="0" borderId="37" xfId="0" applyFont="1" applyBorder="1" applyAlignment="1">
      <alignment horizontal="center" vertical="top" wrapText="1"/>
    </xf>
    <xf numFmtId="0" fontId="36" fillId="0" borderId="37" xfId="0" applyFont="1" applyFill="1" applyBorder="1" applyAlignment="1">
      <alignment horizontal="center" vertical="top" wrapText="1"/>
    </xf>
    <xf numFmtId="0" fontId="72" fillId="0" borderId="37" xfId="0" applyFont="1" applyBorder="1" applyAlignment="1">
      <alignment horizontal="center" vertical="top" wrapText="1"/>
    </xf>
    <xf numFmtId="0" fontId="72" fillId="0" borderId="37" xfId="0" applyFont="1" applyFill="1" applyBorder="1" applyAlignment="1">
      <alignment horizontal="center" vertical="top" wrapText="1"/>
    </xf>
    <xf numFmtId="0" fontId="71" fillId="0" borderId="37" xfId="0" applyFont="1" applyFill="1" applyBorder="1" applyAlignment="1">
      <alignment horizontal="center" vertical="top" wrapText="1"/>
    </xf>
    <xf numFmtId="0" fontId="70" fillId="4" borderId="37" xfId="0" applyFont="1" applyFill="1" applyBorder="1" applyAlignment="1">
      <alignment horizontal="center" vertical="top" wrapText="1"/>
    </xf>
    <xf numFmtId="0" fontId="70" fillId="0" borderId="38" xfId="0" applyFont="1" applyFill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36" xfId="0" applyFont="1" applyBorder="1" applyAlignment="1">
      <alignment horizontal="center" vertical="top" wrapText="1"/>
    </xf>
    <xf numFmtId="0" fontId="3" fillId="0" borderId="40" xfId="0" applyFont="1" applyBorder="1" applyAlignment="1">
      <alignment horizontal="center" vertical="top" wrapText="1"/>
    </xf>
    <xf numFmtId="0" fontId="3" fillId="0" borderId="40" xfId="0" applyFont="1" applyFill="1" applyBorder="1" applyAlignment="1">
      <alignment horizontal="center" vertical="top" wrapText="1"/>
    </xf>
    <xf numFmtId="0" fontId="33" fillId="4" borderId="40" xfId="0" applyFont="1" applyFill="1" applyBorder="1" applyAlignment="1">
      <alignment horizontal="center" vertical="top" wrapText="1"/>
    </xf>
    <xf numFmtId="0" fontId="2" fillId="0" borderId="41" xfId="0" applyFont="1" applyBorder="1" applyAlignment="1">
      <alignment horizontal="center" vertical="top" wrapText="1"/>
    </xf>
    <xf numFmtId="0" fontId="2" fillId="0" borderId="42" xfId="0" applyFont="1" applyBorder="1" applyAlignment="1">
      <alignment horizontal="center" vertical="top" wrapText="1"/>
    </xf>
    <xf numFmtId="0" fontId="2" fillId="0" borderId="43" xfId="0" applyFont="1" applyBorder="1" applyAlignment="1">
      <alignment horizontal="center" vertical="top" wrapText="1"/>
    </xf>
    <xf numFmtId="0" fontId="2" fillId="0" borderId="44" xfId="0" applyFont="1" applyBorder="1" applyAlignment="1">
      <alignment horizontal="center" vertical="top" wrapText="1"/>
    </xf>
    <xf numFmtId="0" fontId="2" fillId="0" borderId="26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45" xfId="0" applyFont="1" applyBorder="1" applyAlignment="1">
      <alignment horizontal="center" vertical="top" wrapText="1"/>
    </xf>
    <xf numFmtId="0" fontId="48" fillId="33" borderId="28" xfId="0" applyFont="1" applyFill="1" applyBorder="1" applyAlignment="1">
      <alignment vertical="top" wrapText="1"/>
    </xf>
    <xf numFmtId="4" fontId="0" fillId="33" borderId="32" xfId="0" applyNumberFormat="1" applyFill="1" applyBorder="1" applyAlignment="1">
      <alignment horizontal="center" vertical="top" wrapText="1"/>
    </xf>
    <xf numFmtId="4" fontId="0" fillId="33" borderId="33" xfId="0" applyNumberFormat="1" applyFill="1" applyBorder="1" applyAlignment="1">
      <alignment horizontal="center" vertical="top" wrapText="1"/>
    </xf>
    <xf numFmtId="4" fontId="0" fillId="33" borderId="34" xfId="0" applyNumberFormat="1" applyFill="1" applyBorder="1" applyAlignment="1">
      <alignment horizontal="center" vertical="top" wrapText="1"/>
    </xf>
    <xf numFmtId="4" fontId="0" fillId="33" borderId="37" xfId="0" applyNumberFormat="1" applyFill="1" applyBorder="1" applyAlignment="1">
      <alignment horizontal="center" vertical="top" wrapText="1"/>
    </xf>
    <xf numFmtId="0" fontId="73" fillId="0" borderId="35" xfId="0" applyFont="1" applyBorder="1" applyAlignment="1">
      <alignment vertical="top" wrapText="1"/>
    </xf>
    <xf numFmtId="4" fontId="0" fillId="0" borderId="12" xfId="0" applyNumberFormat="1" applyBorder="1" applyAlignment="1">
      <alignment horizontal="center" vertical="top" wrapText="1"/>
    </xf>
    <xf numFmtId="4" fontId="0" fillId="0" borderId="5" xfId="0" applyNumberFormat="1" applyBorder="1" applyAlignment="1">
      <alignment horizontal="center" vertical="top" wrapText="1"/>
    </xf>
    <xf numFmtId="4" fontId="0" fillId="0" borderId="2" xfId="0" applyNumberFormat="1" applyBorder="1" applyAlignment="1">
      <alignment horizontal="center" vertical="top" wrapText="1"/>
    </xf>
    <xf numFmtId="4" fontId="0" fillId="0" borderId="46" xfId="0" applyNumberFormat="1" applyBorder="1" applyAlignment="1">
      <alignment horizontal="center" vertical="top" wrapText="1"/>
    </xf>
    <xf numFmtId="0" fontId="0" fillId="0" borderId="35" xfId="0" applyBorder="1" applyAlignment="1">
      <alignment vertical="top" wrapText="1"/>
    </xf>
    <xf numFmtId="4" fontId="74" fillId="0" borderId="12" xfId="0" applyNumberFormat="1" applyFont="1" applyBorder="1" applyAlignment="1">
      <alignment vertical="top" wrapText="1"/>
    </xf>
    <xf numFmtId="4" fontId="56" fillId="0" borderId="5" xfId="0" applyNumberFormat="1" applyFont="1" applyBorder="1" applyAlignment="1">
      <alignment vertical="top" wrapText="1"/>
    </xf>
    <xf numFmtId="4" fontId="0" fillId="0" borderId="5" xfId="0" applyNumberFormat="1" applyBorder="1" applyAlignment="1">
      <alignment vertical="top" wrapText="1"/>
    </xf>
    <xf numFmtId="4" fontId="74" fillId="0" borderId="5" xfId="0" applyNumberFormat="1" applyFont="1" applyBorder="1" applyAlignment="1">
      <alignment vertical="top" wrapText="1"/>
    </xf>
    <xf numFmtId="4" fontId="74" fillId="0" borderId="2" xfId="0" applyNumberFormat="1" applyFont="1" applyBorder="1" applyAlignment="1">
      <alignment vertical="top" wrapText="1"/>
    </xf>
    <xf numFmtId="4" fontId="74" fillId="0" borderId="5" xfId="0" applyNumberFormat="1" applyFont="1" applyFill="1" applyBorder="1" applyAlignment="1">
      <alignment vertical="top" wrapText="1"/>
    </xf>
    <xf numFmtId="4" fontId="74" fillId="0" borderId="46" xfId="0" applyNumberFormat="1" applyFont="1" applyBorder="1" applyAlignment="1">
      <alignment vertical="top" wrapText="1"/>
    </xf>
    <xf numFmtId="4" fontId="0" fillId="0" borderId="46" xfId="0" applyNumberFormat="1" applyBorder="1" applyAlignment="1">
      <alignment horizontal="right" vertical="top" wrapText="1"/>
    </xf>
    <xf numFmtId="4" fontId="74" fillId="0" borderId="46" xfId="0" applyNumberFormat="1" applyFont="1" applyFill="1" applyBorder="1" applyAlignment="1">
      <alignment vertical="top" wrapText="1"/>
    </xf>
    <xf numFmtId="4" fontId="74" fillId="0" borderId="46" xfId="0" applyNumberFormat="1" applyFont="1" applyBorder="1" applyAlignment="1">
      <alignment horizontal="right" vertical="top" wrapText="1"/>
    </xf>
    <xf numFmtId="4" fontId="74" fillId="0" borderId="47" xfId="0" applyNumberFormat="1" applyFont="1" applyBorder="1" applyAlignment="1">
      <alignment vertical="top" wrapText="1"/>
    </xf>
    <xf numFmtId="4" fontId="0" fillId="0" borderId="47" xfId="0" applyNumberFormat="1" applyBorder="1" applyAlignment="1">
      <alignment horizontal="center" vertical="top" wrapText="1"/>
    </xf>
    <xf numFmtId="4" fontId="74" fillId="3" borderId="5" xfId="0" applyNumberFormat="1" applyFont="1" applyFill="1" applyBorder="1" applyAlignment="1">
      <alignment vertical="top" wrapText="1"/>
    </xf>
    <xf numFmtId="4" fontId="0" fillId="0" borderId="46" xfId="0" applyNumberFormat="1" applyBorder="1" applyAlignment="1">
      <alignment vertical="top" wrapText="1"/>
    </xf>
    <xf numFmtId="4" fontId="74" fillId="0" borderId="5" xfId="0" applyNumberFormat="1" applyFont="1" applyBorder="1" applyAlignment="1">
      <alignment horizontal="center" vertical="top" wrapText="1"/>
    </xf>
    <xf numFmtId="4" fontId="74" fillId="0" borderId="2" xfId="0" applyNumberFormat="1" applyFont="1" applyBorder="1" applyAlignment="1">
      <alignment horizontal="center" vertical="top" wrapText="1"/>
    </xf>
    <xf numFmtId="4" fontId="74" fillId="0" borderId="46" xfId="0" applyNumberFormat="1" applyFont="1" applyBorder="1" applyAlignment="1">
      <alignment horizontal="center" vertical="top" wrapText="1"/>
    </xf>
    <xf numFmtId="4" fontId="74" fillId="0" borderId="47" xfId="0" applyNumberFormat="1" applyFont="1" applyFill="1" applyBorder="1" applyAlignment="1">
      <alignment vertical="top" wrapText="1"/>
    </xf>
    <xf numFmtId="4" fontId="0" fillId="0" borderId="47" xfId="0" applyNumberFormat="1" applyBorder="1" applyAlignment="1">
      <alignment vertical="top" wrapText="1"/>
    </xf>
    <xf numFmtId="0" fontId="0" fillId="0" borderId="39" xfId="0" applyBorder="1" applyAlignment="1">
      <alignment vertical="top" wrapText="1"/>
    </xf>
    <xf numFmtId="4" fontId="74" fillId="0" borderId="9" xfId="0" applyNumberFormat="1" applyFont="1" applyBorder="1" applyAlignment="1">
      <alignment vertical="top" wrapText="1"/>
    </xf>
    <xf numFmtId="4" fontId="74" fillId="0" borderId="36" xfId="0" applyNumberFormat="1" applyFont="1" applyBorder="1" applyAlignment="1">
      <alignment vertical="top" wrapText="1"/>
    </xf>
    <xf numFmtId="4" fontId="0" fillId="0" borderId="2" xfId="0" applyNumberFormat="1" applyBorder="1" applyAlignment="1">
      <alignment vertical="top" wrapText="1"/>
    </xf>
    <xf numFmtId="4" fontId="74" fillId="0" borderId="2" xfId="0" applyNumberFormat="1" applyFont="1" applyFill="1" applyBorder="1" applyAlignment="1">
      <alignment vertical="top" wrapText="1"/>
    </xf>
    <xf numFmtId="4" fontId="0" fillId="0" borderId="40" xfId="0" applyNumberFormat="1" applyBorder="1" applyAlignment="1">
      <alignment vertical="top" wrapText="1"/>
    </xf>
    <xf numFmtId="4" fontId="0" fillId="0" borderId="40" xfId="0" applyNumberFormat="1" applyBorder="1" applyAlignment="1">
      <alignment horizontal="center" vertical="top" wrapText="1"/>
    </xf>
    <xf numFmtId="0" fontId="48" fillId="33" borderId="31" xfId="0" applyFont="1" applyFill="1" applyBorder="1" applyAlignment="1">
      <alignment vertical="top" wrapText="1"/>
    </xf>
    <xf numFmtId="4" fontId="0" fillId="0" borderId="38" xfId="0" applyNumberFormat="1" applyBorder="1" applyAlignment="1">
      <alignment vertical="top" wrapText="1"/>
    </xf>
    <xf numFmtId="4" fontId="0" fillId="0" borderId="38" xfId="0" applyNumberFormat="1" applyBorder="1" applyAlignment="1">
      <alignment horizontal="center" vertical="top" wrapText="1"/>
    </xf>
    <xf numFmtId="4" fontId="74" fillId="0" borderId="40" xfId="0" applyNumberFormat="1" applyFont="1" applyBorder="1" applyAlignment="1">
      <alignment vertical="top" wrapText="1"/>
    </xf>
    <xf numFmtId="4" fontId="74" fillId="0" borderId="40" xfId="0" applyNumberFormat="1" applyFont="1" applyFill="1" applyBorder="1" applyAlignment="1">
      <alignment vertical="top" wrapText="1"/>
    </xf>
    <xf numFmtId="0" fontId="48" fillId="33" borderId="31" xfId="0" applyFont="1" applyFill="1" applyBorder="1" applyAlignment="1">
      <alignment vertical="top"/>
    </xf>
    <xf numFmtId="0" fontId="0" fillId="0" borderId="48" xfId="0" applyBorder="1" applyAlignment="1">
      <alignment vertical="top" wrapText="1"/>
    </xf>
    <xf numFmtId="4" fontId="74" fillId="0" borderId="49" xfId="0" applyNumberFormat="1" applyFont="1" applyBorder="1" applyAlignment="1">
      <alignment vertical="top" wrapText="1"/>
    </xf>
    <xf numFmtId="4" fontId="56" fillId="0" borderId="1" xfId="0" applyNumberFormat="1" applyFont="1" applyBorder="1" applyAlignment="1">
      <alignment vertical="top" wrapText="1"/>
    </xf>
    <xf numFmtId="4" fontId="0" fillId="0" borderId="1" xfId="0" applyNumberFormat="1" applyBorder="1" applyAlignment="1">
      <alignment vertical="top" wrapText="1"/>
    </xf>
    <xf numFmtId="4" fontId="74" fillId="0" borderId="1" xfId="0" applyNumberFormat="1" applyFont="1" applyBorder="1" applyAlignment="1">
      <alignment vertical="top" wrapText="1"/>
    </xf>
    <xf numFmtId="4" fontId="74" fillId="0" borderId="24" xfId="0" applyNumberFormat="1" applyFont="1" applyBorder="1" applyAlignment="1">
      <alignment vertical="top" wrapText="1"/>
    </xf>
    <xf numFmtId="4" fontId="0" fillId="0" borderId="24" xfId="0" applyNumberFormat="1" applyBorder="1" applyAlignment="1">
      <alignment vertical="top" wrapText="1"/>
    </xf>
    <xf numFmtId="0" fontId="48" fillId="0" borderId="50" xfId="0" applyFont="1" applyBorder="1" applyAlignment="1">
      <alignment vertical="top" wrapText="1"/>
    </xf>
    <xf numFmtId="4" fontId="74" fillId="0" borderId="42" xfId="0" applyNumberFormat="1" applyFont="1" applyBorder="1" applyAlignment="1">
      <alignment vertical="top" wrapText="1"/>
    </xf>
    <xf numFmtId="4" fontId="74" fillId="0" borderId="43" xfId="0" applyNumberFormat="1" applyFont="1" applyBorder="1" applyAlignment="1">
      <alignment vertical="top" wrapText="1"/>
    </xf>
    <xf numFmtId="4" fontId="74" fillId="0" borderId="44" xfId="0" applyNumberFormat="1" applyFont="1" applyBorder="1" applyAlignment="1">
      <alignment vertical="top" wrapText="1"/>
    </xf>
    <xf numFmtId="4" fontId="75" fillId="3" borderId="43" xfId="0" applyNumberFormat="1" applyFont="1" applyFill="1" applyBorder="1" applyAlignment="1">
      <alignment vertical="top" wrapText="1"/>
    </xf>
    <xf numFmtId="4" fontId="75" fillId="3" borderId="44" xfId="0" applyNumberFormat="1" applyFont="1" applyFill="1" applyBorder="1" applyAlignment="1">
      <alignment vertical="top" wrapText="1"/>
    </xf>
    <xf numFmtId="4" fontId="74" fillId="0" borderId="51" xfId="0" applyNumberFormat="1" applyFont="1" applyBorder="1" applyAlignment="1">
      <alignment vertical="top" wrapText="1"/>
    </xf>
    <xf numFmtId="4" fontId="74" fillId="0" borderId="51" xfId="0" applyNumberFormat="1" applyFont="1" applyFill="1" applyBorder="1" applyAlignment="1">
      <alignment vertical="top" wrapText="1"/>
    </xf>
    <xf numFmtId="0" fontId="54" fillId="0" borderId="0" xfId="0" applyFont="1" applyAlignment="1">
      <alignment vertical="top"/>
    </xf>
    <xf numFmtId="0" fontId="54" fillId="0" borderId="5" xfId="0" applyFont="1" applyBorder="1" applyAlignment="1">
      <alignment horizontal="center" vertical="top"/>
    </xf>
    <xf numFmtId="0" fontId="54" fillId="0" borderId="5" xfId="0" applyFont="1" applyFill="1" applyBorder="1" applyAlignment="1">
      <alignment horizontal="center" vertical="top"/>
    </xf>
    <xf numFmtId="0" fontId="11" fillId="37" borderId="5" xfId="0" applyFont="1" applyFill="1" applyBorder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54" fillId="0" borderId="5" xfId="0" applyFont="1" applyBorder="1" applyAlignment="1">
      <alignment vertical="top" wrapText="1"/>
    </xf>
    <xf numFmtId="0" fontId="54" fillId="0" borderId="5" xfId="0" applyFont="1" applyBorder="1" applyAlignment="1">
      <alignment vertical="top"/>
    </xf>
    <xf numFmtId="4" fontId="76" fillId="0" borderId="5" xfId="0" applyNumberFormat="1" applyFont="1" applyFill="1" applyBorder="1" applyAlignment="1">
      <alignment vertical="top"/>
    </xf>
    <xf numFmtId="4" fontId="77" fillId="0" borderId="5" xfId="0" applyNumberFormat="1" applyFont="1" applyBorder="1" applyAlignment="1">
      <alignment vertical="top"/>
    </xf>
    <xf numFmtId="1" fontId="54" fillId="0" borderId="5" xfId="0" applyNumberFormat="1" applyFont="1" applyBorder="1" applyAlignment="1">
      <alignment vertical="top"/>
    </xf>
    <xf numFmtId="0" fontId="78" fillId="5" borderId="5" xfId="0" applyFont="1" applyFill="1" applyBorder="1" applyAlignment="1">
      <alignment vertical="top" wrapText="1"/>
    </xf>
    <xf numFmtId="0" fontId="78" fillId="0" borderId="5" xfId="0" applyFont="1" applyBorder="1" applyAlignment="1">
      <alignment vertical="top"/>
    </xf>
    <xf numFmtId="167" fontId="54" fillId="0" borderId="5" xfId="0" applyNumberFormat="1" applyFont="1" applyBorder="1" applyAlignment="1">
      <alignment vertical="top"/>
    </xf>
    <xf numFmtId="4" fontId="79" fillId="0" borderId="5" xfId="0" applyNumberFormat="1" applyFont="1" applyBorder="1" applyAlignment="1">
      <alignment vertical="top"/>
    </xf>
    <xf numFmtId="4" fontId="77" fillId="0" borderId="5" xfId="0" applyNumberFormat="1" applyFont="1" applyFill="1" applyBorder="1" applyAlignment="1">
      <alignment vertical="top"/>
    </xf>
    <xf numFmtId="4" fontId="77" fillId="3" borderId="5" xfId="0" applyNumberFormat="1" applyFont="1" applyFill="1" applyBorder="1" applyAlignment="1">
      <alignment vertical="top"/>
    </xf>
    <xf numFmtId="3" fontId="77" fillId="0" borderId="5" xfId="0" applyNumberFormat="1" applyFont="1" applyBorder="1" applyAlignment="1">
      <alignment vertical="top"/>
    </xf>
    <xf numFmtId="2" fontId="54" fillId="0" borderId="0" xfId="0" applyNumberFormat="1" applyFont="1" applyAlignment="1">
      <alignment vertical="top"/>
    </xf>
    <xf numFmtId="0" fontId="54" fillId="0" borderId="1" xfId="0" applyFont="1" applyBorder="1" applyAlignment="1">
      <alignment vertical="top" wrapText="1"/>
    </xf>
    <xf numFmtId="0" fontId="54" fillId="0" borderId="1" xfId="0" applyFont="1" applyBorder="1" applyAlignment="1">
      <alignment horizontal="center" vertical="top" wrapText="1"/>
    </xf>
    <xf numFmtId="0" fontId="54" fillId="5" borderId="1" xfId="0" applyFont="1" applyFill="1" applyBorder="1" applyAlignment="1">
      <alignment horizontal="center" vertical="top" wrapText="1"/>
    </xf>
    <xf numFmtId="0" fontId="81" fillId="0" borderId="5" xfId="0" applyFont="1" applyFill="1" applyBorder="1" applyAlignment="1">
      <alignment vertical="top"/>
    </xf>
    <xf numFmtId="4" fontId="54" fillId="0" borderId="5" xfId="0" applyNumberFormat="1" applyFont="1" applyBorder="1" applyAlignment="1">
      <alignment vertical="top"/>
    </xf>
    <xf numFmtId="0" fontId="81" fillId="0" borderId="5" xfId="0" applyFont="1" applyBorder="1" applyAlignment="1">
      <alignment vertical="top"/>
    </xf>
    <xf numFmtId="4" fontId="81" fillId="0" borderId="5" xfId="0" applyNumberFormat="1" applyFont="1" applyBorder="1" applyAlignment="1">
      <alignment vertical="top"/>
    </xf>
    <xf numFmtId="0" fontId="81" fillId="0" borderId="5" xfId="0" applyFont="1" applyBorder="1" applyAlignment="1">
      <alignment vertical="top" wrapText="1"/>
    </xf>
    <xf numFmtId="4" fontId="81" fillId="0" borderId="5" xfId="0" applyNumberFormat="1" applyFont="1" applyBorder="1" applyAlignment="1">
      <alignment vertical="top" wrapText="1"/>
    </xf>
    <xf numFmtId="0" fontId="54" fillId="0" borderId="5" xfId="0" applyFont="1" applyBorder="1" applyAlignment="1">
      <alignment horizontal="center" vertical="top" wrapText="1"/>
    </xf>
    <xf numFmtId="0" fontId="10" fillId="0" borderId="5" xfId="0" applyFont="1" applyBorder="1"/>
    <xf numFmtId="4" fontId="76" fillId="0" borderId="5" xfId="0" applyNumberFormat="1" applyFont="1" applyBorder="1" applyAlignment="1">
      <alignment vertical="top"/>
    </xf>
    <xf numFmtId="0" fontId="65" fillId="3" borderId="5" xfId="0" applyFont="1" applyFill="1" applyBorder="1" applyAlignment="1">
      <alignment vertical="top"/>
    </xf>
    <xf numFmtId="4" fontId="82" fillId="3" borderId="5" xfId="0" applyNumberFormat="1" applyFont="1" applyFill="1" applyBorder="1" applyAlignment="1">
      <alignment vertical="top"/>
    </xf>
    <xf numFmtId="166" fontId="54" fillId="0" borderId="5" xfId="0" applyNumberFormat="1" applyFont="1" applyBorder="1" applyAlignment="1">
      <alignment vertical="top"/>
    </xf>
    <xf numFmtId="0" fontId="81" fillId="0" borderId="5" xfId="0" applyFont="1" applyFill="1" applyBorder="1" applyAlignment="1">
      <alignment vertical="top" wrapText="1"/>
    </xf>
    <xf numFmtId="0" fontId="10" fillId="5" borderId="2" xfId="0" applyFont="1" applyFill="1" applyBorder="1" applyAlignment="1">
      <alignment vertical="top"/>
    </xf>
    <xf numFmtId="0" fontId="81" fillId="0" borderId="8" xfId="0" applyFont="1" applyBorder="1" applyAlignment="1">
      <alignment vertical="top"/>
    </xf>
    <xf numFmtId="166" fontId="54" fillId="0" borderId="8" xfId="0" applyNumberFormat="1" applyFont="1" applyBorder="1" applyAlignment="1">
      <alignment vertical="top"/>
    </xf>
    <xf numFmtId="4" fontId="77" fillId="0" borderId="8" xfId="0" applyNumberFormat="1" applyFont="1" applyBorder="1" applyAlignment="1">
      <alignment vertical="top"/>
    </xf>
    <xf numFmtId="4" fontId="54" fillId="0" borderId="8" xfId="0" applyNumberFormat="1" applyFont="1" applyBorder="1" applyAlignment="1">
      <alignment vertical="top"/>
    </xf>
    <xf numFmtId="4" fontId="77" fillId="0" borderId="3" xfId="0" applyNumberFormat="1" applyFont="1" applyBorder="1" applyAlignment="1">
      <alignment vertical="top"/>
    </xf>
    <xf numFmtId="166" fontId="76" fillId="0" borderId="5" xfId="0" applyNumberFormat="1" applyFont="1" applyBorder="1" applyAlignment="1">
      <alignment vertical="top"/>
    </xf>
    <xf numFmtId="0" fontId="10" fillId="0" borderId="2" xfId="0" applyFont="1" applyBorder="1" applyAlignment="1">
      <alignment vertical="top"/>
    </xf>
    <xf numFmtId="3" fontId="76" fillId="0" borderId="5" xfId="0" applyNumberFormat="1" applyFont="1" applyBorder="1" applyAlignment="1">
      <alignment vertical="top"/>
    </xf>
    <xf numFmtId="0" fontId="2" fillId="2" borderId="8" xfId="0" applyFont="1" applyFill="1" applyBorder="1" applyAlignment="1">
      <alignment vertical="top" wrapText="1"/>
    </xf>
    <xf numFmtId="49" fontId="3" fillId="34" borderId="5" xfId="0" applyNumberFormat="1" applyFont="1" applyFill="1" applyBorder="1" applyAlignment="1">
      <alignment vertical="top" wrapText="1"/>
    </xf>
    <xf numFmtId="172" fontId="7" fillId="34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33" fillId="34" borderId="1" xfId="0" applyNumberFormat="1" applyFont="1" applyFill="1" applyBorder="1" applyAlignment="1">
      <alignment vertical="top" wrapText="1"/>
    </xf>
    <xf numFmtId="4" fontId="45" fillId="34" borderId="1" xfId="0" applyNumberFormat="1" applyFont="1" applyFill="1" applyBorder="1" applyAlignment="1">
      <alignment vertical="top" wrapText="1"/>
    </xf>
    <xf numFmtId="49" fontId="33" fillId="34" borderId="4" xfId="0" applyNumberFormat="1" applyFont="1" applyFill="1" applyBorder="1" applyAlignment="1">
      <alignment vertical="top" wrapText="1"/>
    </xf>
    <xf numFmtId="4" fontId="45" fillId="34" borderId="4" xfId="0" applyNumberFormat="1" applyFont="1" applyFill="1" applyBorder="1" applyAlignment="1">
      <alignment vertical="top" wrapText="1"/>
    </xf>
    <xf numFmtId="4" fontId="47" fillId="35" borderId="4" xfId="0" applyNumberFormat="1" applyFont="1" applyFill="1" applyBorder="1" applyAlignment="1">
      <alignment vertical="top" wrapText="1"/>
    </xf>
    <xf numFmtId="0" fontId="3" fillId="0" borderId="8" xfId="0" applyFont="1" applyFill="1" applyBorder="1" applyAlignment="1">
      <alignment vertical="top" wrapText="1"/>
    </xf>
    <xf numFmtId="0" fontId="48" fillId="0" borderId="0" xfId="0" applyFont="1" applyAlignment="1">
      <alignment vertical="top"/>
    </xf>
    <xf numFmtId="0" fontId="0" fillId="0" borderId="27" xfId="0" applyBorder="1" applyAlignment="1">
      <alignment vertical="top"/>
    </xf>
    <xf numFmtId="0" fontId="3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" fontId="7" fillId="0" borderId="3" xfId="0" applyNumberFormat="1" applyFont="1" applyBorder="1" applyAlignment="1">
      <alignment vertical="top" wrapText="1"/>
    </xf>
    <xf numFmtId="49" fontId="83" fillId="0" borderId="5" xfId="0" applyNumberFormat="1" applyFont="1" applyFill="1" applyBorder="1" applyAlignment="1">
      <alignment vertical="top" wrapText="1"/>
    </xf>
    <xf numFmtId="0" fontId="83" fillId="0" borderId="2" xfId="0" applyFont="1" applyFill="1" applyBorder="1" applyAlignment="1">
      <alignment vertical="top" wrapText="1"/>
    </xf>
    <xf numFmtId="0" fontId="83" fillId="0" borderId="3" xfId="0" applyFont="1" applyFill="1" applyBorder="1" applyAlignment="1">
      <alignment vertical="top" wrapText="1"/>
    </xf>
    <xf numFmtId="4" fontId="83" fillId="0" borderId="5" xfId="0" applyNumberFormat="1" applyFont="1" applyFill="1" applyBorder="1" applyAlignment="1">
      <alignment vertical="top" wrapText="1"/>
    </xf>
    <xf numFmtId="0" fontId="84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46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46" fillId="0" borderId="5" xfId="0" applyFont="1" applyFill="1" applyBorder="1" applyAlignment="1">
      <alignment vertical="top" wrapText="1"/>
    </xf>
    <xf numFmtId="0" fontId="58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0" fontId="11" fillId="0" borderId="0" xfId="0" applyNumberFormat="1" applyFont="1" applyFill="1" applyBorder="1" applyAlignment="1">
      <alignment horizontal="left" vertical="top"/>
    </xf>
    <xf numFmtId="0" fontId="11" fillId="0" borderId="0" xfId="0" applyFont="1" applyFill="1" applyBorder="1" applyAlignment="1">
      <alignment vertical="top"/>
    </xf>
    <xf numFmtId="0" fontId="36" fillId="0" borderId="5" xfId="0" applyFont="1" applyBorder="1" applyAlignment="1">
      <alignment horizontal="center" vertical="top"/>
    </xf>
    <xf numFmtId="0" fontId="3" fillId="4" borderId="2" xfId="0" applyFont="1" applyFill="1" applyBorder="1" applyAlignment="1">
      <alignment vertical="top" wrapText="1"/>
    </xf>
    <xf numFmtId="0" fontId="3" fillId="4" borderId="3" xfId="0" applyFont="1" applyFill="1" applyBorder="1" applyAlignment="1">
      <alignment vertical="top" wrapText="1"/>
    </xf>
    <xf numFmtId="0" fontId="46" fillId="4" borderId="5" xfId="0" applyFont="1" applyFill="1" applyBorder="1" applyAlignment="1">
      <alignment vertical="top" wrapText="1"/>
    </xf>
    <xf numFmtId="0" fontId="3" fillId="35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70" fillId="3" borderId="5" xfId="0" applyFont="1" applyFill="1" applyBorder="1" applyAlignment="1">
      <alignment vertical="center" wrapText="1"/>
    </xf>
    <xf numFmtId="4" fontId="47" fillId="34" borderId="5" xfId="0" applyNumberFormat="1" applyFont="1" applyFill="1" applyBorder="1" applyAlignment="1">
      <alignment horizontal="center" vertical="top" wrapText="1"/>
    </xf>
    <xf numFmtId="49" fontId="3" fillId="0" borderId="8" xfId="0" applyNumberFormat="1" applyFont="1" applyFill="1" applyBorder="1" applyAlignment="1">
      <alignment vertical="top" wrapText="1"/>
    </xf>
    <xf numFmtId="4" fontId="7" fillId="0" borderId="8" xfId="0" applyNumberFormat="1" applyFont="1" applyFill="1" applyBorder="1" applyAlignment="1">
      <alignment vertical="top" wrapText="1"/>
    </xf>
    <xf numFmtId="4" fontId="3" fillId="0" borderId="8" xfId="0" applyNumberFormat="1" applyFont="1" applyFill="1" applyBorder="1" applyAlignment="1">
      <alignment vertical="top" wrapText="1"/>
    </xf>
    <xf numFmtId="4" fontId="47" fillId="34" borderId="1" xfId="0" applyNumberFormat="1" applyFont="1" applyFill="1" applyBorder="1" applyAlignment="1">
      <alignment vertical="top" wrapText="1"/>
    </xf>
    <xf numFmtId="4" fontId="47" fillId="34" borderId="4" xfId="0" applyNumberFormat="1" applyFont="1" applyFill="1" applyBorder="1" applyAlignment="1">
      <alignment vertical="top" wrapText="1"/>
    </xf>
    <xf numFmtId="4" fontId="45" fillId="35" borderId="4" xfId="0" applyNumberFormat="1" applyFont="1" applyFill="1" applyBorder="1" applyAlignment="1">
      <alignment vertical="top" wrapText="1"/>
    </xf>
    <xf numFmtId="4" fontId="47" fillId="34" borderId="5" xfId="0" applyNumberFormat="1" applyFont="1" applyFill="1" applyBorder="1" applyAlignment="1">
      <alignment vertical="top" wrapText="1"/>
    </xf>
    <xf numFmtId="0" fontId="33" fillId="34" borderId="2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36" fillId="0" borderId="5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2" xfId="0" applyFont="1" applyBorder="1" applyAlignment="1">
      <alignment horizontal="center" vertical="top" wrapText="1"/>
    </xf>
    <xf numFmtId="3" fontId="7" fillId="35" borderId="5" xfId="0" applyNumberFormat="1" applyFont="1" applyFill="1" applyBorder="1" applyAlignment="1">
      <alignment vertical="top" wrapText="1"/>
    </xf>
    <xf numFmtId="3" fontId="49" fillId="35" borderId="5" xfId="0" applyNumberFormat="1" applyFont="1" applyFill="1" applyBorder="1" applyAlignment="1">
      <alignment vertical="top" wrapText="1"/>
    </xf>
    <xf numFmtId="3" fontId="8" fillId="0" borderId="5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horizontal="center" vertical="top"/>
    </xf>
    <xf numFmtId="4" fontId="12" fillId="0" borderId="5" xfId="0" applyNumberFormat="1" applyFont="1" applyFill="1" applyBorder="1" applyAlignment="1">
      <alignment horizontal="center" vertical="top"/>
    </xf>
    <xf numFmtId="175" fontId="8" fillId="0" borderId="5" xfId="0" applyNumberFormat="1" applyFont="1" applyFill="1" applyBorder="1" applyAlignment="1">
      <alignment horizontal="center" vertical="top"/>
    </xf>
    <xf numFmtId="166" fontId="12" fillId="0" borderId="5" xfId="0" applyNumberFormat="1" applyFont="1" applyFill="1" applyBorder="1" applyAlignment="1">
      <alignment horizontal="center" vertical="top"/>
    </xf>
    <xf numFmtId="166" fontId="8" fillId="0" borderId="5" xfId="0" applyNumberFormat="1" applyFont="1" applyFill="1" applyBorder="1" applyAlignment="1">
      <alignment horizontal="center" vertical="top"/>
    </xf>
    <xf numFmtId="3" fontId="12" fillId="0" borderId="5" xfId="0" applyNumberFormat="1" applyFont="1" applyFill="1" applyBorder="1" applyAlignment="1">
      <alignment horizontal="center" vertical="top"/>
    </xf>
    <xf numFmtId="3" fontId="66" fillId="0" borderId="5" xfId="0" applyNumberFormat="1" applyFont="1" applyFill="1" applyBorder="1" applyAlignment="1">
      <alignment horizontal="center" vertical="top"/>
    </xf>
    <xf numFmtId="3" fontId="66" fillId="0" borderId="2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0" fontId="1" fillId="0" borderId="0" xfId="4" applyAlignment="1">
      <alignment vertical="top"/>
    </xf>
    <xf numFmtId="0" fontId="0" fillId="0" borderId="0" xfId="4" applyFont="1" applyAlignment="1">
      <alignment vertical="top"/>
    </xf>
    <xf numFmtId="0" fontId="56" fillId="0" borderId="0" xfId="4" applyFont="1" applyAlignment="1">
      <alignment vertical="top"/>
    </xf>
    <xf numFmtId="0" fontId="1" fillId="0" borderId="4" xfId="4" applyFont="1" applyBorder="1" applyAlignment="1">
      <alignment horizontal="right" vertical="top" wrapText="1"/>
    </xf>
    <xf numFmtId="0" fontId="3" fillId="37" borderId="5" xfId="4" applyFont="1" applyFill="1" applyBorder="1" applyAlignment="1">
      <alignment horizontal="center" vertical="top" wrapText="1"/>
    </xf>
    <xf numFmtId="0" fontId="3" fillId="0" borderId="5" xfId="4" applyFont="1" applyFill="1" applyBorder="1" applyAlignment="1">
      <alignment horizontal="center" vertical="top" wrapText="1"/>
    </xf>
    <xf numFmtId="0" fontId="1" fillId="2" borderId="5" xfId="4" applyFill="1" applyBorder="1" applyAlignment="1">
      <alignment vertical="top"/>
    </xf>
    <xf numFmtId="0" fontId="1" fillId="2" borderId="5" xfId="4" applyFont="1" applyFill="1" applyBorder="1" applyAlignment="1">
      <alignment horizontal="right" vertical="top"/>
    </xf>
    <xf numFmtId="0" fontId="1" fillId="2" borderId="5" xfId="4" applyFill="1" applyBorder="1" applyAlignment="1">
      <alignment horizontal="center" vertical="top"/>
    </xf>
    <xf numFmtId="0" fontId="2" fillId="0" borderId="0" xfId="4" applyFont="1" applyAlignment="1">
      <alignment vertical="top"/>
    </xf>
    <xf numFmtId="0" fontId="0" fillId="2" borderId="5" xfId="4" applyFont="1" applyFill="1" applyBorder="1" applyAlignment="1">
      <alignment horizontal="right" vertical="top"/>
    </xf>
    <xf numFmtId="0" fontId="1" fillId="0" borderId="5" xfId="4" applyBorder="1" applyAlignment="1">
      <alignment vertical="top"/>
    </xf>
    <xf numFmtId="0" fontId="1" fillId="0" borderId="5" xfId="4" applyBorder="1" applyAlignment="1">
      <alignment horizontal="center" vertical="top"/>
    </xf>
    <xf numFmtId="0" fontId="1" fillId="0" borderId="5" xfId="4" applyFill="1" applyBorder="1" applyAlignment="1">
      <alignment vertical="top"/>
    </xf>
    <xf numFmtId="4" fontId="56" fillId="37" borderId="5" xfId="4" applyNumberFormat="1" applyFont="1" applyFill="1" applyBorder="1" applyAlignment="1">
      <alignment vertical="top"/>
    </xf>
    <xf numFmtId="4" fontId="56" fillId="0" borderId="5" xfId="4" applyNumberFormat="1" applyFont="1" applyFill="1" applyBorder="1" applyAlignment="1">
      <alignment vertical="top"/>
    </xf>
    <xf numFmtId="0" fontId="1" fillId="0" borderId="5" xfId="4" applyFill="1" applyBorder="1" applyAlignment="1">
      <alignment vertical="top" wrapText="1"/>
    </xf>
    <xf numFmtId="0" fontId="1" fillId="0" borderId="5" xfId="4" applyFont="1" applyFill="1" applyBorder="1" applyAlignment="1">
      <alignment vertical="top" wrapText="1"/>
    </xf>
    <xf numFmtId="4" fontId="90" fillId="37" borderId="5" xfId="4" applyNumberFormat="1" applyFont="1" applyFill="1" applyBorder="1" applyAlignment="1">
      <alignment vertical="top"/>
    </xf>
    <xf numFmtId="4" fontId="90" fillId="0" borderId="5" xfId="4" applyNumberFormat="1" applyFont="1" applyFill="1" applyBorder="1" applyAlignment="1">
      <alignment vertical="top"/>
    </xf>
    <xf numFmtId="0" fontId="0" fillId="0" borderId="5" xfId="387" applyFont="1" applyFill="1" applyBorder="1" applyAlignment="1">
      <alignment vertical="top" wrapText="1"/>
    </xf>
    <xf numFmtId="4" fontId="56" fillId="37" borderId="5" xfId="387" applyNumberFormat="1" applyFont="1" applyFill="1" applyBorder="1" applyAlignment="1">
      <alignment vertical="top"/>
    </xf>
    <xf numFmtId="4" fontId="56" fillId="0" borderId="5" xfId="387" applyNumberFormat="1" applyFont="1" applyFill="1" applyBorder="1" applyAlignment="1">
      <alignment vertical="top"/>
    </xf>
    <xf numFmtId="4" fontId="92" fillId="37" borderId="5" xfId="387" applyNumberFormat="1" applyFont="1" applyFill="1" applyBorder="1" applyAlignment="1">
      <alignment vertical="top"/>
    </xf>
    <xf numFmtId="4" fontId="92" fillId="0" borderId="5" xfId="387" applyNumberFormat="1" applyFont="1" applyFill="1" applyBorder="1" applyAlignment="1">
      <alignment vertical="top"/>
    </xf>
    <xf numFmtId="0" fontId="1" fillId="0" borderId="5" xfId="387" applyFill="1" applyBorder="1" applyAlignment="1">
      <alignment vertical="top"/>
    </xf>
    <xf numFmtId="0" fontId="0" fillId="4" borderId="5" xfId="4" applyFont="1" applyFill="1" applyBorder="1" applyAlignment="1">
      <alignment vertical="top" wrapText="1"/>
    </xf>
    <xf numFmtId="0" fontId="1" fillId="4" borderId="5" xfId="4" applyFill="1" applyBorder="1" applyAlignment="1">
      <alignment vertical="top"/>
    </xf>
    <xf numFmtId="0" fontId="95" fillId="0" borderId="5" xfId="4" applyFont="1" applyFill="1" applyBorder="1" applyAlignment="1">
      <alignment vertical="top"/>
    </xf>
    <xf numFmtId="4" fontId="92" fillId="37" borderId="5" xfId="4" applyNumberFormat="1" applyFont="1" applyFill="1" applyBorder="1" applyAlignment="1">
      <alignment vertical="top"/>
    </xf>
    <xf numFmtId="4" fontId="92" fillId="0" borderId="5" xfId="4" applyNumberFormat="1" applyFont="1" applyFill="1" applyBorder="1" applyAlignment="1">
      <alignment vertical="top"/>
    </xf>
    <xf numFmtId="4" fontId="96" fillId="37" borderId="5" xfId="4" applyNumberFormat="1" applyFont="1" applyFill="1" applyBorder="1" applyAlignment="1">
      <alignment vertical="top"/>
    </xf>
    <xf numFmtId="4" fontId="96" fillId="0" borderId="5" xfId="4" applyNumberFormat="1" applyFont="1" applyFill="1" applyBorder="1" applyAlignment="1">
      <alignment vertical="top"/>
    </xf>
    <xf numFmtId="0" fontId="1" fillId="4" borderId="5" xfId="4" applyFill="1" applyBorder="1" applyAlignment="1">
      <alignment vertical="top" wrapText="1"/>
    </xf>
    <xf numFmtId="0" fontId="95" fillId="0" borderId="5" xfId="4" applyFont="1" applyFill="1" applyBorder="1" applyAlignment="1">
      <alignment vertical="top" wrapText="1"/>
    </xf>
    <xf numFmtId="0" fontId="95" fillId="0" borderId="5" xfId="4" applyFont="1" applyBorder="1" applyAlignment="1">
      <alignment vertical="top"/>
    </xf>
    <xf numFmtId="0" fontId="95" fillId="0" borderId="5" xfId="4" applyFont="1" applyBorder="1" applyAlignment="1">
      <alignment vertical="top" wrapText="1"/>
    </xf>
    <xf numFmtId="0" fontId="36" fillId="4" borderId="5" xfId="4" applyFont="1" applyFill="1" applyBorder="1" applyAlignment="1">
      <alignment vertical="top" wrapText="1"/>
    </xf>
    <xf numFmtId="0" fontId="0" fillId="0" borderId="5" xfId="4" applyFont="1" applyFill="1" applyBorder="1" applyAlignment="1">
      <alignment vertical="top"/>
    </xf>
    <xf numFmtId="4" fontId="1" fillId="0" borderId="0" xfId="4" applyNumberFormat="1" applyAlignment="1">
      <alignment vertical="top"/>
    </xf>
    <xf numFmtId="0" fontId="48" fillId="2" borderId="5" xfId="4" applyFont="1" applyFill="1" applyBorder="1" applyAlignment="1">
      <alignment vertical="top"/>
    </xf>
    <xf numFmtId="4" fontId="75" fillId="2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/>
    </xf>
    <xf numFmtId="4" fontId="74" fillId="0" borderId="5" xfId="4" applyNumberFormat="1" applyFont="1" applyBorder="1" applyAlignment="1">
      <alignment vertical="top"/>
    </xf>
    <xf numFmtId="0" fontId="0" fillId="4" borderId="5" xfId="4" applyFont="1" applyFill="1" applyBorder="1" applyAlignment="1">
      <alignment vertical="top"/>
    </xf>
    <xf numFmtId="4" fontId="74" fillId="4" borderId="5" xfId="4" applyNumberFormat="1" applyFont="1" applyFill="1" applyBorder="1" applyAlignment="1">
      <alignment vertical="top"/>
    </xf>
    <xf numFmtId="0" fontId="98" fillId="0" borderId="5" xfId="0" applyFont="1" applyFill="1" applyBorder="1" applyAlignment="1">
      <alignment vertical="top" wrapText="1"/>
    </xf>
    <xf numFmtId="0" fontId="34" fillId="0" borderId="5" xfId="0" applyFont="1" applyBorder="1" applyAlignment="1">
      <alignment horizontal="center" vertical="top" wrapText="1"/>
    </xf>
    <xf numFmtId="0" fontId="38" fillId="0" borderId="5" xfId="0" applyFont="1" applyFill="1" applyBorder="1" applyAlignment="1">
      <alignment vertical="top" wrapText="1"/>
    </xf>
    <xf numFmtId="3" fontId="35" fillId="0" borderId="5" xfId="0" applyNumberFormat="1" applyFont="1" applyBorder="1" applyAlignment="1">
      <alignment vertical="top"/>
    </xf>
    <xf numFmtId="0" fontId="99" fillId="0" borderId="5" xfId="0" applyFont="1" applyFill="1" applyBorder="1" applyAlignment="1">
      <alignment vertical="top" wrapText="1"/>
    </xf>
    <xf numFmtId="0" fontId="55" fillId="0" borderId="5" xfId="0" applyFont="1" applyFill="1" applyBorder="1" applyAlignment="1">
      <alignment vertical="top" wrapText="1"/>
    </xf>
    <xf numFmtId="3" fontId="10" fillId="37" borderId="5" xfId="0" applyNumberFormat="1" applyFont="1" applyFill="1" applyBorder="1" applyAlignment="1">
      <alignment horizontal="center" vertical="top"/>
    </xf>
    <xf numFmtId="4" fontId="10" fillId="37" borderId="5" xfId="0" applyNumberFormat="1" applyFont="1" applyFill="1" applyBorder="1" applyAlignment="1">
      <alignment horizontal="center" vertical="top"/>
    </xf>
    <xf numFmtId="4" fontId="13" fillId="37" borderId="5" xfId="0" applyNumberFormat="1" applyFont="1" applyFill="1" applyBorder="1" applyAlignment="1">
      <alignment horizontal="center" vertical="top"/>
    </xf>
    <xf numFmtId="166" fontId="10" fillId="37" borderId="5" xfId="0" applyNumberFormat="1" applyFont="1" applyFill="1" applyBorder="1" applyAlignment="1">
      <alignment horizontal="center" vertical="top"/>
    </xf>
    <xf numFmtId="3" fontId="8" fillId="37" borderId="5" xfId="0" applyNumberFormat="1" applyFont="1" applyFill="1" applyBorder="1" applyAlignment="1">
      <alignment horizontal="center" vertical="top"/>
    </xf>
    <xf numFmtId="166" fontId="13" fillId="37" borderId="5" xfId="0" applyNumberFormat="1" applyFont="1" applyFill="1" applyBorder="1" applyAlignment="1">
      <alignment horizontal="center" vertical="top"/>
    </xf>
    <xf numFmtId="3" fontId="12" fillId="37" borderId="5" xfId="0" applyNumberFormat="1" applyFont="1" applyFill="1" applyBorder="1" applyAlignment="1">
      <alignment horizontal="center" vertical="top"/>
    </xf>
    <xf numFmtId="1" fontId="2" fillId="6" borderId="5" xfId="0" applyNumberFormat="1" applyFont="1" applyFill="1" applyBorder="1" applyAlignment="1">
      <alignment vertical="top"/>
    </xf>
    <xf numFmtId="4" fontId="0" fillId="0" borderId="0" xfId="0" applyNumberFormat="1" applyAlignment="1">
      <alignment vertical="top"/>
    </xf>
    <xf numFmtId="0" fontId="3" fillId="3" borderId="5" xfId="4" applyFont="1" applyFill="1" applyBorder="1" applyAlignment="1">
      <alignment horizontal="center" vertical="top" wrapText="1"/>
    </xf>
    <xf numFmtId="4" fontId="56" fillId="3" borderId="5" xfId="4" applyNumberFormat="1" applyFont="1" applyFill="1" applyBorder="1" applyAlignment="1">
      <alignment vertical="top"/>
    </xf>
    <xf numFmtId="4" fontId="90" fillId="3" borderId="5" xfId="4" applyNumberFormat="1" applyFont="1" applyFill="1" applyBorder="1" applyAlignment="1">
      <alignment vertical="top"/>
    </xf>
    <xf numFmtId="4" fontId="56" fillId="3" borderId="5" xfId="387" applyNumberFormat="1" applyFont="1" applyFill="1" applyBorder="1" applyAlignment="1">
      <alignment vertical="top"/>
    </xf>
    <xf numFmtId="4" fontId="92" fillId="3" borderId="5" xfId="387" applyNumberFormat="1" applyFont="1" applyFill="1" applyBorder="1" applyAlignment="1">
      <alignment vertical="top"/>
    </xf>
    <xf numFmtId="4" fontId="92" fillId="3" borderId="5" xfId="4" applyNumberFormat="1" applyFont="1" applyFill="1" applyBorder="1" applyAlignment="1">
      <alignment vertical="top"/>
    </xf>
    <xf numFmtId="4" fontId="96" fillId="3" borderId="5" xfId="4" applyNumberFormat="1" applyFont="1" applyFill="1" applyBorder="1" applyAlignment="1">
      <alignment vertical="top"/>
    </xf>
    <xf numFmtId="4" fontId="12" fillId="33" borderId="5" xfId="0" applyNumberFormat="1" applyFont="1" applyFill="1" applyBorder="1" applyAlignment="1">
      <alignment horizontal="center" vertical="top"/>
    </xf>
    <xf numFmtId="0" fontId="3" fillId="37" borderId="5" xfId="0" applyFont="1" applyFill="1" applyBorder="1" applyAlignment="1">
      <alignment vertical="top" wrapText="1"/>
    </xf>
    <xf numFmtId="0" fontId="60" fillId="37" borderId="5" xfId="0" applyFont="1" applyFill="1" applyBorder="1" applyAlignment="1">
      <alignment vertical="top" wrapText="1"/>
    </xf>
    <xf numFmtId="0" fontId="10" fillId="37" borderId="5" xfId="0" applyFont="1" applyFill="1" applyBorder="1" applyAlignment="1">
      <alignment vertical="top"/>
    </xf>
    <xf numFmtId="0" fontId="46" fillId="37" borderId="5" xfId="0" applyFont="1" applyFill="1" applyBorder="1" applyAlignment="1">
      <alignment vertical="top" wrapText="1"/>
    </xf>
    <xf numFmtId="0" fontId="10" fillId="33" borderId="5" xfId="0" applyFont="1" applyFill="1" applyBorder="1" applyAlignment="1">
      <alignment vertical="top"/>
    </xf>
    <xf numFmtId="0" fontId="56" fillId="0" borderId="0" xfId="0" applyFont="1" applyAlignment="1">
      <alignment vertical="top"/>
    </xf>
    <xf numFmtId="0" fontId="102" fillId="0" borderId="0" xfId="3" applyFont="1" applyAlignment="1">
      <alignment vertical="top" wrapText="1"/>
    </xf>
    <xf numFmtId="0" fontId="102" fillId="0" borderId="0" xfId="3" applyFont="1" applyAlignment="1">
      <alignment vertical="top"/>
    </xf>
    <xf numFmtId="0" fontId="102" fillId="0" borderId="0" xfId="3" applyFont="1" applyAlignment="1">
      <alignment horizontal="right" vertical="top" wrapText="1"/>
    </xf>
    <xf numFmtId="0" fontId="103" fillId="0" borderId="0" xfId="3" applyFont="1" applyAlignment="1">
      <alignment vertical="top"/>
    </xf>
    <xf numFmtId="0" fontId="6" fillId="0" borderId="0" xfId="3" applyAlignment="1">
      <alignment vertical="top"/>
    </xf>
    <xf numFmtId="0" fontId="102" fillId="0" borderId="0" xfId="3" applyFont="1" applyBorder="1" applyAlignment="1">
      <alignment vertical="top"/>
    </xf>
    <xf numFmtId="0" fontId="102" fillId="0" borderId="27" xfId="3" applyFont="1" applyBorder="1" applyAlignment="1">
      <alignment vertical="top" wrapText="1"/>
    </xf>
    <xf numFmtId="0" fontId="103" fillId="0" borderId="0" xfId="3" applyFont="1" applyBorder="1" applyAlignment="1">
      <alignment vertical="top"/>
    </xf>
    <xf numFmtId="0" fontId="106" fillId="0" borderId="0" xfId="3" applyFont="1" applyAlignment="1">
      <alignment vertical="top"/>
    </xf>
    <xf numFmtId="0" fontId="102" fillId="0" borderId="5" xfId="3" applyFont="1" applyFill="1" applyBorder="1" applyAlignment="1">
      <alignment horizontal="center" vertical="top" wrapText="1"/>
    </xf>
    <xf numFmtId="0" fontId="102" fillId="4" borderId="5" xfId="3" applyFont="1" applyFill="1" applyBorder="1" applyAlignment="1">
      <alignment horizontal="center" vertical="top" wrapText="1"/>
    </xf>
    <xf numFmtId="0" fontId="102" fillId="4" borderId="5" xfId="3" applyFont="1" applyFill="1" applyBorder="1" applyAlignment="1">
      <alignment horizontal="center" vertical="top"/>
    </xf>
    <xf numFmtId="0" fontId="102" fillId="4" borderId="2" xfId="3" applyFont="1" applyFill="1" applyBorder="1" applyAlignment="1">
      <alignment horizontal="center" vertical="top"/>
    </xf>
    <xf numFmtId="0" fontId="58" fillId="4" borderId="5" xfId="3" applyFont="1" applyFill="1" applyBorder="1" applyAlignment="1">
      <alignment horizontal="center" vertical="top"/>
    </xf>
    <xf numFmtId="0" fontId="102" fillId="31" borderId="5" xfId="3" applyFont="1" applyFill="1" applyBorder="1" applyAlignment="1">
      <alignment horizontal="left" vertical="top" wrapText="1"/>
    </xf>
    <xf numFmtId="4" fontId="102" fillId="0" borderId="5" xfId="3" applyNumberFormat="1" applyFont="1" applyFill="1" applyBorder="1" applyAlignment="1">
      <alignment vertical="top"/>
    </xf>
    <xf numFmtId="4" fontId="107" fillId="0" borderId="5" xfId="3" applyNumberFormat="1" applyFont="1" applyFill="1" applyBorder="1" applyAlignment="1">
      <alignment vertical="top"/>
    </xf>
    <xf numFmtId="0" fontId="106" fillId="0" borderId="0" xfId="3" applyFont="1" applyFill="1" applyAlignment="1">
      <alignment vertical="top"/>
    </xf>
    <xf numFmtId="0" fontId="6" fillId="0" borderId="0" xfId="3" applyFill="1" applyAlignment="1">
      <alignment vertical="top"/>
    </xf>
    <xf numFmtId="0" fontId="102" fillId="0" borderId="5" xfId="0" applyFont="1" applyFill="1" applyBorder="1" applyAlignment="1">
      <alignment horizontal="left" vertical="top" wrapText="1"/>
    </xf>
    <xf numFmtId="0" fontId="102" fillId="31" borderId="5" xfId="0" applyFont="1" applyFill="1" applyBorder="1" applyAlignment="1">
      <alignment horizontal="left" vertical="top" wrapText="1"/>
    </xf>
    <xf numFmtId="0" fontId="102" fillId="0" borderId="5" xfId="3" applyFont="1" applyFill="1" applyBorder="1" applyAlignment="1">
      <alignment horizontal="left" vertical="top" wrapText="1"/>
    </xf>
    <xf numFmtId="4" fontId="102" fillId="0" borderId="5" xfId="3" applyNumberFormat="1" applyFont="1" applyFill="1" applyBorder="1" applyAlignment="1">
      <alignment horizontal="left" vertical="top" indent="1"/>
    </xf>
    <xf numFmtId="0" fontId="102" fillId="4" borderId="5" xfId="3" applyFont="1" applyFill="1" applyBorder="1" applyAlignment="1">
      <alignment vertical="top" wrapText="1"/>
    </xf>
    <xf numFmtId="4" fontId="104" fillId="4" borderId="5" xfId="3" applyNumberFormat="1" applyFont="1" applyFill="1" applyBorder="1" applyAlignment="1">
      <alignment vertical="top"/>
    </xf>
    <xf numFmtId="4" fontId="108" fillId="4" borderId="5" xfId="0" applyNumberFormat="1" applyFont="1" applyFill="1" applyBorder="1" applyAlignment="1">
      <alignment vertical="top"/>
    </xf>
    <xf numFmtId="0" fontId="109" fillId="0" borderId="0" xfId="3" applyFont="1" applyAlignment="1">
      <alignment vertical="top"/>
    </xf>
    <xf numFmtId="0" fontId="57" fillId="0" borderId="0" xfId="3" applyFont="1" applyAlignment="1">
      <alignment horizontal="center" vertical="top"/>
    </xf>
    <xf numFmtId="0" fontId="101" fillId="0" borderId="0" xfId="3" applyFont="1" applyAlignment="1">
      <alignment horizontal="right" vertical="top" wrapText="1"/>
    </xf>
    <xf numFmtId="0" fontId="101" fillId="0" borderId="0" xfId="3" applyFont="1" applyAlignment="1">
      <alignment horizontal="right" vertical="top"/>
    </xf>
    <xf numFmtId="0" fontId="65" fillId="0" borderId="0" xfId="0" applyFont="1" applyAlignment="1">
      <alignment horizontal="center" vertical="top"/>
    </xf>
    <xf numFmtId="0" fontId="104" fillId="0" borderId="0" xfId="3" applyFont="1" applyAlignment="1">
      <alignment vertical="top" wrapText="1"/>
    </xf>
    <xf numFmtId="0" fontId="112" fillId="0" borderId="0" xfId="3" applyFont="1" applyBorder="1" applyAlignment="1">
      <alignment vertical="top"/>
    </xf>
    <xf numFmtId="0" fontId="112" fillId="0" borderId="0" xfId="3" applyFont="1" applyBorder="1" applyAlignment="1">
      <alignment horizontal="right" vertical="top"/>
    </xf>
    <xf numFmtId="0" fontId="8" fillId="0" borderId="5" xfId="3" applyFont="1" applyBorder="1" applyAlignment="1">
      <alignment horizontal="center" vertical="top" wrapText="1"/>
    </xf>
    <xf numFmtId="0" fontId="58" fillId="4" borderId="5" xfId="3" applyFont="1" applyFill="1" applyBorder="1" applyAlignment="1">
      <alignment horizontal="center" vertical="top" wrapText="1"/>
    </xf>
    <xf numFmtId="0" fontId="8" fillId="31" borderId="5" xfId="3" applyFont="1" applyFill="1" applyBorder="1" applyAlignment="1">
      <alignment vertical="top" wrapText="1"/>
    </xf>
    <xf numFmtId="0" fontId="8" fillId="0" borderId="5" xfId="3" applyFont="1" applyFill="1" applyBorder="1" applyAlignment="1">
      <alignment vertical="top"/>
    </xf>
    <xf numFmtId="4" fontId="8" fillId="0" borderId="5" xfId="3" applyNumberFormat="1" applyFont="1" applyFill="1" applyBorder="1" applyAlignment="1">
      <alignment vertical="top"/>
    </xf>
    <xf numFmtId="4" fontId="6" fillId="0" borderId="0" xfId="3" applyNumberFormat="1" applyAlignment="1">
      <alignment vertical="top"/>
    </xf>
    <xf numFmtId="0" fontId="8" fillId="0" borderId="5" xfId="0" applyFont="1" applyFill="1" applyBorder="1" applyAlignment="1">
      <alignment horizontal="left" vertical="top" wrapText="1"/>
    </xf>
    <xf numFmtId="0" fontId="8" fillId="0" borderId="0" xfId="3" applyFont="1" applyFill="1" applyAlignment="1">
      <alignment vertical="top"/>
    </xf>
    <xf numFmtId="0" fontId="8" fillId="31" borderId="5" xfId="0" applyFont="1" applyFill="1" applyBorder="1" applyAlignment="1">
      <alignment vertical="top" wrapText="1"/>
    </xf>
    <xf numFmtId="4" fontId="6" fillId="3" borderId="0" xfId="3" applyNumberFormat="1" applyFill="1" applyAlignment="1">
      <alignment vertical="top"/>
    </xf>
    <xf numFmtId="0" fontId="6" fillId="3" borderId="0" xfId="3" applyFill="1" applyAlignment="1">
      <alignment vertical="top"/>
    </xf>
    <xf numFmtId="0" fontId="8" fillId="0" borderId="5" xfId="0" applyFont="1" applyFill="1" applyBorder="1" applyAlignment="1">
      <alignment vertical="top" wrapText="1"/>
    </xf>
    <xf numFmtId="2" fontId="8" fillId="0" borderId="52" xfId="0" applyNumberFormat="1" applyFont="1" applyFill="1" applyBorder="1" applyAlignment="1">
      <alignment vertical="top"/>
    </xf>
    <xf numFmtId="2" fontId="8" fillId="0" borderId="33" xfId="0" applyNumberFormat="1" applyFont="1" applyFill="1" applyBorder="1" applyAlignment="1">
      <alignment vertical="top"/>
    </xf>
    <xf numFmtId="0" fontId="8" fillId="31" borderId="5" xfId="3" applyFont="1" applyFill="1" applyBorder="1" applyAlignment="1">
      <alignment vertical="top"/>
    </xf>
    <xf numFmtId="0" fontId="8" fillId="0" borderId="5" xfId="3" applyFont="1" applyFill="1" applyBorder="1" applyAlignment="1">
      <alignment vertical="top" wrapText="1"/>
    </xf>
    <xf numFmtId="2" fontId="8" fillId="0" borderId="52" xfId="0" applyNumberFormat="1" applyFont="1" applyFill="1" applyBorder="1" applyAlignment="1">
      <alignment horizontal="center" vertical="top"/>
    </xf>
    <xf numFmtId="0" fontId="8" fillId="0" borderId="1" xfId="3" applyFont="1" applyFill="1" applyBorder="1" applyAlignment="1">
      <alignment vertical="top"/>
    </xf>
    <xf numFmtId="4" fontId="8" fillId="0" borderId="1" xfId="3" applyNumberFormat="1" applyFont="1" applyFill="1" applyBorder="1" applyAlignment="1">
      <alignment vertical="top"/>
    </xf>
    <xf numFmtId="4" fontId="6" fillId="3" borderId="0" xfId="3" applyNumberFormat="1" applyFont="1" applyFill="1" applyAlignment="1">
      <alignment vertical="top"/>
    </xf>
    <xf numFmtId="0" fontId="6" fillId="3" borderId="0" xfId="3" applyFont="1" applyFill="1" applyAlignment="1">
      <alignment vertical="top"/>
    </xf>
    <xf numFmtId="0" fontId="57" fillId="4" borderId="5" xfId="3" applyFont="1" applyFill="1" applyBorder="1" applyAlignment="1">
      <alignment vertical="top"/>
    </xf>
    <xf numFmtId="4" fontId="57" fillId="4" borderId="5" xfId="3" applyNumberFormat="1" applyFont="1" applyFill="1" applyBorder="1" applyAlignment="1">
      <alignment vertical="top"/>
    </xf>
    <xf numFmtId="0" fontId="6" fillId="0" borderId="0" xfId="3" applyFill="1" applyBorder="1" applyAlignment="1">
      <alignment vertical="top"/>
    </xf>
    <xf numFmtId="0" fontId="101" fillId="0" borderId="0" xfId="3" applyFont="1" applyAlignment="1">
      <alignment vertical="top"/>
    </xf>
    <xf numFmtId="168" fontId="49" fillId="0" borderId="5" xfId="0" applyNumberFormat="1" applyFont="1" applyBorder="1" applyAlignment="1">
      <alignment vertical="top" wrapText="1"/>
    </xf>
    <xf numFmtId="4" fontId="49" fillId="0" borderId="5" xfId="0" applyNumberFormat="1" applyFont="1" applyBorder="1" applyAlignment="1">
      <alignment vertical="top" wrapText="1"/>
    </xf>
    <xf numFmtId="4" fontId="49" fillId="0" borderId="5" xfId="0" applyNumberFormat="1" applyFont="1" applyFill="1" applyBorder="1" applyAlignment="1">
      <alignment vertical="top" wrapText="1"/>
    </xf>
    <xf numFmtId="0" fontId="54" fillId="0" borderId="0" xfId="583" applyFont="1"/>
    <xf numFmtId="0" fontId="54" fillId="0" borderId="0" xfId="583" applyFont="1" applyAlignment="1">
      <alignment wrapText="1"/>
    </xf>
    <xf numFmtId="0" fontId="54" fillId="36" borderId="5" xfId="583" applyFont="1" applyFill="1" applyBorder="1" applyAlignment="1">
      <alignment horizontal="center" vertical="center" wrapText="1"/>
    </xf>
    <xf numFmtId="0" fontId="65" fillId="0" borderId="5" xfId="583" applyFont="1" applyBorder="1" applyAlignment="1">
      <alignment horizontal="right" vertical="center" wrapText="1"/>
    </xf>
    <xf numFmtId="0" fontId="54" fillId="3" borderId="5" xfId="583" applyFont="1" applyFill="1" applyBorder="1" applyAlignment="1">
      <alignment vertical="top" wrapText="1"/>
    </xf>
    <xf numFmtId="0" fontId="54" fillId="0" borderId="5" xfId="583" applyFont="1" applyBorder="1" applyAlignment="1">
      <alignment horizontal="center" vertical="top" wrapText="1"/>
    </xf>
    <xf numFmtId="0" fontId="54" fillId="36" borderId="5" xfId="583" applyFont="1" applyFill="1" applyBorder="1" applyAlignment="1">
      <alignment horizontal="center" vertical="top" wrapText="1"/>
    </xf>
    <xf numFmtId="0" fontId="76" fillId="3" borderId="5" xfId="583" applyFont="1" applyFill="1" applyBorder="1" applyAlignment="1">
      <alignment vertical="top" wrapText="1"/>
    </xf>
    <xf numFmtId="0" fontId="54" fillId="3" borderId="1" xfId="583" applyFont="1" applyFill="1" applyBorder="1" applyAlignment="1">
      <alignment vertical="top" wrapText="1"/>
    </xf>
    <xf numFmtId="0" fontId="76" fillId="3" borderId="1" xfId="583" applyFont="1" applyFill="1" applyBorder="1" applyAlignment="1">
      <alignment vertical="top" wrapText="1"/>
    </xf>
    <xf numFmtId="0" fontId="76" fillId="36" borderId="6" xfId="583" applyFont="1" applyFill="1" applyBorder="1" applyAlignment="1">
      <alignment vertical="top" wrapText="1"/>
    </xf>
    <xf numFmtId="0" fontId="76" fillId="36" borderId="4" xfId="583" applyFont="1" applyFill="1" applyBorder="1" applyAlignment="1">
      <alignment vertical="top" wrapText="1"/>
    </xf>
    <xf numFmtId="0" fontId="76" fillId="3" borderId="4" xfId="583" applyFont="1" applyFill="1" applyBorder="1" applyAlignment="1">
      <alignment vertical="top" wrapText="1"/>
    </xf>
    <xf numFmtId="0" fontId="76" fillId="0" borderId="5" xfId="583" applyFont="1" applyBorder="1" applyAlignment="1">
      <alignment horizontal="center" vertical="top" wrapText="1"/>
    </xf>
    <xf numFmtId="0" fontId="76" fillId="36" borderId="5" xfId="583" applyFont="1" applyFill="1" applyBorder="1" applyAlignment="1">
      <alignment horizontal="center" vertical="top" wrapText="1"/>
    </xf>
    <xf numFmtId="0" fontId="76" fillId="3" borderId="5" xfId="583" applyFont="1" applyFill="1" applyBorder="1" applyAlignment="1">
      <alignment vertical="top"/>
    </xf>
    <xf numFmtId="0" fontId="54" fillId="36" borderId="5" xfId="583" applyFont="1" applyFill="1" applyBorder="1" applyAlignment="1">
      <alignment horizontal="center" vertical="top"/>
    </xf>
    <xf numFmtId="0" fontId="54" fillId="0" borderId="5" xfId="583" applyFont="1" applyBorder="1" applyAlignment="1">
      <alignment horizontal="center" vertical="top"/>
    </xf>
    <xf numFmtId="0" fontId="54" fillId="3" borderId="5" xfId="583" applyFont="1" applyFill="1" applyBorder="1" applyAlignment="1">
      <alignment vertical="top"/>
    </xf>
    <xf numFmtId="0" fontId="54" fillId="0" borderId="8" xfId="583" applyFont="1" applyBorder="1" applyAlignment="1">
      <alignment horizontal="center" vertical="center" wrapText="1"/>
    </xf>
    <xf numFmtId="0" fontId="54" fillId="3" borderId="5" xfId="583" applyFont="1" applyFill="1" applyBorder="1" applyAlignment="1">
      <alignment horizontal="center" vertical="top" wrapText="1"/>
    </xf>
    <xf numFmtId="0" fontId="54" fillId="3" borderId="3" xfId="583" applyFont="1" applyFill="1" applyBorder="1" applyAlignment="1">
      <alignment horizontal="center" vertical="top" wrapText="1"/>
    </xf>
    <xf numFmtId="0" fontId="54" fillId="36" borderId="3" xfId="583" applyFont="1" applyFill="1" applyBorder="1" applyAlignment="1">
      <alignment horizontal="center" vertical="top" wrapText="1"/>
    </xf>
    <xf numFmtId="0" fontId="110" fillId="36" borderId="6" xfId="583" applyFont="1" applyFill="1" applyBorder="1" applyAlignment="1">
      <alignment vertical="top" wrapText="1"/>
    </xf>
    <xf numFmtId="0" fontId="110" fillId="36" borderId="4" xfId="583" applyFont="1" applyFill="1" applyBorder="1" applyAlignment="1">
      <alignment vertical="top" wrapText="1"/>
    </xf>
    <xf numFmtId="0" fontId="36" fillId="0" borderId="0" xfId="0" applyFont="1" applyAlignment="1">
      <alignment vertical="top"/>
    </xf>
    <xf numFmtId="167" fontId="36" fillId="0" borderId="0" xfId="0" applyNumberFormat="1" applyFont="1" applyAlignment="1">
      <alignment vertical="top"/>
    </xf>
    <xf numFmtId="3" fontId="36" fillId="0" borderId="0" xfId="0" applyNumberFormat="1" applyFont="1" applyAlignment="1">
      <alignment vertical="top"/>
    </xf>
    <xf numFmtId="0" fontId="70" fillId="4" borderId="8" xfId="0" applyFont="1" applyFill="1" applyBorder="1" applyAlignment="1">
      <alignment vertical="top"/>
    </xf>
    <xf numFmtId="0" fontId="70" fillId="0" borderId="0" xfId="0" applyFont="1" applyBorder="1" applyAlignment="1">
      <alignment horizontal="center" vertical="top"/>
    </xf>
    <xf numFmtId="0" fontId="70" fillId="6" borderId="8" xfId="0" applyFont="1" applyFill="1" applyBorder="1" applyAlignment="1">
      <alignment horizontal="center" vertical="top"/>
    </xf>
    <xf numFmtId="0" fontId="70" fillId="40" borderId="5" xfId="0" applyFont="1" applyFill="1" applyBorder="1" applyAlignment="1">
      <alignment horizontal="center" vertical="top"/>
    </xf>
    <xf numFmtId="0" fontId="70" fillId="4" borderId="3" xfId="0" applyFont="1" applyFill="1" applyBorder="1" applyAlignment="1">
      <alignment vertical="top"/>
    </xf>
    <xf numFmtId="0" fontId="36" fillId="4" borderId="5" xfId="0" applyFont="1" applyFill="1" applyBorder="1" applyAlignment="1">
      <alignment horizontal="center" vertical="top" wrapText="1"/>
    </xf>
    <xf numFmtId="0" fontId="36" fillId="5" borderId="5" xfId="0" applyFont="1" applyFill="1" applyBorder="1" applyAlignment="1">
      <alignment horizontal="center" vertical="top" wrapText="1"/>
    </xf>
    <xf numFmtId="0" fontId="36" fillId="41" borderId="5" xfId="0" applyFont="1" applyFill="1" applyBorder="1" applyAlignment="1">
      <alignment horizontal="center" vertical="top" wrapText="1"/>
    </xf>
    <xf numFmtId="0" fontId="70" fillId="0" borderId="5" xfId="0" applyFont="1" applyBorder="1" applyAlignment="1">
      <alignment horizontal="center" vertical="top" wrapText="1"/>
    </xf>
    <xf numFmtId="0" fontId="70" fillId="5" borderId="5" xfId="0" applyFont="1" applyFill="1" applyBorder="1" applyAlignment="1">
      <alignment horizontal="center" vertical="top" wrapText="1"/>
    </xf>
    <xf numFmtId="0" fontId="70" fillId="4" borderId="5" xfId="0" applyFont="1" applyFill="1" applyBorder="1" applyAlignment="1">
      <alignment horizontal="center" vertical="top" wrapText="1"/>
    </xf>
    <xf numFmtId="0" fontId="70" fillId="0" borderId="5" xfId="0" applyFont="1" applyFill="1" applyBorder="1" applyAlignment="1">
      <alignment horizontal="center" vertical="top" wrapText="1"/>
    </xf>
    <xf numFmtId="0" fontId="70" fillId="40" borderId="5" xfId="0" applyFont="1" applyFill="1" applyBorder="1" applyAlignment="1">
      <alignment horizontal="center" vertical="top" wrapText="1"/>
    </xf>
    <xf numFmtId="0" fontId="36" fillId="40" borderId="5" xfId="0" applyFont="1" applyFill="1" applyBorder="1" applyAlignment="1">
      <alignment horizontal="center" vertical="top" wrapText="1"/>
    </xf>
    <xf numFmtId="0" fontId="70" fillId="31" borderId="25" xfId="0" applyFont="1" applyFill="1" applyBorder="1" applyAlignment="1">
      <alignment horizontal="center" vertical="top" wrapText="1"/>
    </xf>
    <xf numFmtId="0" fontId="70" fillId="34" borderId="5" xfId="0" applyFont="1" applyFill="1" applyBorder="1" applyAlignment="1">
      <alignment horizontal="center" vertical="top" wrapText="1"/>
    </xf>
    <xf numFmtId="0" fontId="70" fillId="41" borderId="5" xfId="0" applyFont="1" applyFill="1" applyBorder="1" applyAlignment="1">
      <alignment horizontal="center" vertical="top" wrapText="1"/>
    </xf>
    <xf numFmtId="0" fontId="36" fillId="6" borderId="5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6" fillId="30" borderId="5" xfId="0" applyFont="1" applyFill="1" applyBorder="1" applyAlignment="1">
      <alignment horizontal="center" vertical="top" wrapText="1"/>
    </xf>
    <xf numFmtId="0" fontId="70" fillId="4" borderId="5" xfId="0" applyFont="1" applyFill="1" applyBorder="1" applyAlignment="1">
      <alignment vertical="top"/>
    </xf>
    <xf numFmtId="171" fontId="70" fillId="4" borderId="5" xfId="0" applyNumberFormat="1" applyFont="1" applyFill="1" applyBorder="1" applyAlignment="1">
      <alignment vertical="top"/>
    </xf>
    <xf numFmtId="171" fontId="70" fillId="3" borderId="5" xfId="0" applyNumberFormat="1" applyFont="1" applyFill="1" applyBorder="1" applyAlignment="1">
      <alignment vertical="top"/>
    </xf>
    <xf numFmtId="171" fontId="115" fillId="3" borderId="5" xfId="0" applyNumberFormat="1" applyFont="1" applyFill="1" applyBorder="1" applyAlignment="1">
      <alignment vertical="top"/>
    </xf>
    <xf numFmtId="0" fontId="70" fillId="4" borderId="5" xfId="0" applyFont="1" applyFill="1" applyBorder="1" applyAlignment="1">
      <alignment vertical="top" wrapText="1"/>
    </xf>
    <xf numFmtId="171" fontId="70" fillId="40" borderId="5" xfId="0" applyNumberFormat="1" applyFont="1" applyFill="1" applyBorder="1" applyAlignment="1">
      <alignment vertical="top"/>
    </xf>
    <xf numFmtId="171" fontId="115" fillId="40" borderId="5" xfId="0" applyNumberFormat="1" applyFont="1" applyFill="1" applyBorder="1" applyAlignment="1">
      <alignment vertical="top"/>
    </xf>
    <xf numFmtId="171" fontId="116" fillId="4" borderId="5" xfId="0" applyNumberFormat="1" applyFont="1" applyFill="1" applyBorder="1" applyAlignment="1">
      <alignment vertical="top"/>
    </xf>
    <xf numFmtId="0" fontId="36" fillId="0" borderId="5" xfId="0" applyFont="1" applyBorder="1" applyAlignment="1">
      <alignment vertical="top"/>
    </xf>
    <xf numFmtId="171" fontId="36" fillId="0" borderId="5" xfId="0" applyNumberFormat="1" applyFont="1" applyBorder="1" applyAlignment="1">
      <alignment vertical="top"/>
    </xf>
    <xf numFmtId="171" fontId="117" fillId="4" borderId="5" xfId="0" applyNumberFormat="1" applyFont="1" applyFill="1" applyBorder="1" applyAlignment="1">
      <alignment vertical="top"/>
    </xf>
    <xf numFmtId="171" fontId="118" fillId="0" borderId="5" xfId="0" applyNumberFormat="1" applyFont="1" applyBorder="1" applyAlignment="1">
      <alignment vertical="top"/>
    </xf>
    <xf numFmtId="167" fontId="116" fillId="4" borderId="5" xfId="0" applyNumberFormat="1" applyFont="1" applyFill="1" applyBorder="1" applyAlignment="1">
      <alignment vertical="top"/>
    </xf>
    <xf numFmtId="0" fontId="71" fillId="0" borderId="5" xfId="614" applyFont="1" applyFill="1" applyBorder="1" applyAlignment="1">
      <alignment horizontal="center" wrapText="1"/>
    </xf>
    <xf numFmtId="0" fontId="71" fillId="36" borderId="5" xfId="614" applyFont="1" applyFill="1" applyBorder="1" applyAlignment="1">
      <alignment horizontal="center" wrapText="1"/>
    </xf>
    <xf numFmtId="0" fontId="71" fillId="0" borderId="5" xfId="614" applyFont="1" applyBorder="1" applyAlignment="1">
      <alignment horizontal="center" wrapText="1"/>
    </xf>
    <xf numFmtId="0" fontId="119" fillId="36" borderId="5" xfId="614" applyFont="1" applyFill="1" applyBorder="1"/>
    <xf numFmtId="0" fontId="119" fillId="0" borderId="5" xfId="614" applyFont="1" applyFill="1" applyBorder="1" applyAlignment="1"/>
    <xf numFmtId="0" fontId="71" fillId="0" borderId="5" xfId="0" applyFont="1" applyBorder="1"/>
    <xf numFmtId="171" fontId="36" fillId="0" borderId="5" xfId="0" applyNumberFormat="1" applyFont="1" applyBorder="1" applyAlignment="1"/>
    <xf numFmtId="0" fontId="119" fillId="0" borderId="5" xfId="614" applyFont="1" applyFill="1" applyBorder="1"/>
    <xf numFmtId="171" fontId="36" fillId="41" borderId="5" xfId="0" applyNumberFormat="1" applyFont="1" applyFill="1" applyBorder="1" applyAlignment="1">
      <alignment vertical="top"/>
    </xf>
    <xf numFmtId="3" fontId="120" fillId="0" borderId="5" xfId="0" applyNumberFormat="1" applyFont="1" applyBorder="1" applyAlignment="1">
      <alignment vertical="top"/>
    </xf>
    <xf numFmtId="3" fontId="118" fillId="0" borderId="5" xfId="0" applyNumberFormat="1" applyFont="1" applyBorder="1" applyAlignment="1">
      <alignment vertical="top"/>
    </xf>
    <xf numFmtId="3" fontId="116" fillId="4" borderId="5" xfId="0" applyNumberFormat="1" applyFont="1" applyFill="1" applyBorder="1" applyAlignment="1">
      <alignment vertical="top"/>
    </xf>
    <xf numFmtId="3" fontId="117" fillId="4" borderId="5" xfId="0" applyNumberFormat="1" applyFont="1" applyFill="1" applyBorder="1" applyAlignment="1">
      <alignment vertical="top"/>
    </xf>
    <xf numFmtId="3" fontId="116" fillId="31" borderId="5" xfId="0" applyNumberFormat="1" applyFont="1" applyFill="1" applyBorder="1" applyAlignment="1">
      <alignment vertical="top"/>
    </xf>
    <xf numFmtId="3" fontId="120" fillId="41" borderId="5" xfId="0" applyNumberFormat="1" applyFont="1" applyFill="1" applyBorder="1" applyAlignment="1">
      <alignment vertical="top"/>
    </xf>
    <xf numFmtId="167" fontId="70" fillId="0" borderId="5" xfId="0" applyNumberFormat="1" applyFont="1" applyBorder="1" applyAlignment="1">
      <alignment vertical="top"/>
    </xf>
    <xf numFmtId="167" fontId="70" fillId="32" borderId="5" xfId="0" applyNumberFormat="1" applyFont="1" applyFill="1" applyBorder="1" applyAlignment="1">
      <alignment vertical="top"/>
    </xf>
    <xf numFmtId="4" fontId="36" fillId="0" borderId="5" xfId="0" applyNumberFormat="1" applyFont="1" applyBorder="1" applyAlignment="1">
      <alignment horizontal="center" vertical="top" wrapText="1"/>
    </xf>
    <xf numFmtId="0" fontId="71" fillId="36" borderId="5" xfId="614" applyFont="1" applyFill="1" applyBorder="1" applyAlignment="1">
      <alignment horizontal="center" vertical="center" wrapText="1"/>
    </xf>
    <xf numFmtId="0" fontId="121" fillId="0" borderId="5" xfId="0" applyFont="1" applyBorder="1" applyAlignment="1">
      <alignment horizontal="center" vertical="top" wrapText="1"/>
    </xf>
    <xf numFmtId="0" fontId="36" fillId="36" borderId="5" xfId="0" applyFont="1" applyFill="1" applyBorder="1" applyAlignment="1">
      <alignment horizontal="center" vertical="top" wrapText="1"/>
    </xf>
    <xf numFmtId="0" fontId="71" fillId="0" borderId="5" xfId="0" applyFont="1" applyBorder="1" applyAlignment="1">
      <alignment horizontal="center" vertical="top" wrapText="1"/>
    </xf>
    <xf numFmtId="0" fontId="71" fillId="0" borderId="5" xfId="614" applyFont="1" applyFill="1" applyBorder="1" applyAlignment="1">
      <alignment horizontal="center" vertical="center" wrapText="1"/>
    </xf>
    <xf numFmtId="0" fontId="71" fillId="0" borderId="1" xfId="614" applyFont="1" applyFill="1" applyBorder="1" applyAlignment="1">
      <alignment horizontal="center" vertical="center" wrapText="1"/>
    </xf>
    <xf numFmtId="4" fontId="115" fillId="4" borderId="5" xfId="0" applyNumberFormat="1" applyFont="1" applyFill="1" applyBorder="1" applyAlignment="1">
      <alignment vertical="top"/>
    </xf>
    <xf numFmtId="4" fontId="116" fillId="4" borderId="5" xfId="0" applyNumberFormat="1" applyFont="1" applyFill="1" applyBorder="1" applyAlignment="1">
      <alignment vertical="top"/>
    </xf>
    <xf numFmtId="0" fontId="70" fillId="0" borderId="5" xfId="0" applyFont="1" applyBorder="1" applyAlignment="1">
      <alignment vertical="top"/>
    </xf>
    <xf numFmtId="171" fontId="70" fillId="0" borderId="5" xfId="0" applyNumberFormat="1" applyFont="1" applyBorder="1" applyAlignment="1">
      <alignment vertical="top"/>
    </xf>
    <xf numFmtId="177" fontId="70" fillId="0" borderId="5" xfId="0" applyNumberFormat="1" applyFont="1" applyBorder="1" applyAlignment="1">
      <alignment vertical="top"/>
    </xf>
    <xf numFmtId="177" fontId="70" fillId="32" borderId="5" xfId="0" applyNumberFormat="1" applyFont="1" applyFill="1" applyBorder="1" applyAlignment="1">
      <alignment vertical="top"/>
    </xf>
    <xf numFmtId="3" fontId="70" fillId="0" borderId="5" xfId="0" applyNumberFormat="1" applyFont="1" applyBorder="1" applyAlignment="1">
      <alignment vertical="top"/>
    </xf>
    <xf numFmtId="4" fontId="70" fillId="0" borderId="5" xfId="0" applyNumberFormat="1" applyFont="1" applyBorder="1" applyAlignment="1">
      <alignment vertical="top"/>
    </xf>
    <xf numFmtId="0" fontId="36" fillId="0" borderId="0" xfId="0" applyFont="1" applyBorder="1" applyAlignment="1">
      <alignment vertical="top"/>
    </xf>
    <xf numFmtId="171" fontId="36" fillId="0" borderId="0" xfId="0" applyNumberFormat="1" applyFont="1" applyBorder="1" applyAlignment="1">
      <alignment vertical="top"/>
    </xf>
    <xf numFmtId="3" fontId="36" fillId="0" borderId="0" xfId="0" applyNumberFormat="1" applyFont="1" applyBorder="1" applyAlignment="1">
      <alignment vertical="top"/>
    </xf>
    <xf numFmtId="167" fontId="36" fillId="0" borderId="0" xfId="0" applyNumberFormat="1" applyFont="1" applyBorder="1" applyAlignment="1">
      <alignment vertical="top"/>
    </xf>
    <xf numFmtId="4" fontId="36" fillId="0" borderId="0" xfId="0" applyNumberFormat="1" applyFont="1" applyBorder="1" applyAlignment="1">
      <alignment vertical="top"/>
    </xf>
    <xf numFmtId="3" fontId="117" fillId="0" borderId="0" xfId="0" applyNumberFormat="1" applyFont="1" applyBorder="1" applyAlignment="1">
      <alignment vertical="top"/>
    </xf>
    <xf numFmtId="167" fontId="117" fillId="0" borderId="0" xfId="0" applyNumberFormat="1" applyFont="1" applyBorder="1" applyAlignment="1">
      <alignment vertical="top"/>
    </xf>
    <xf numFmtId="0" fontId="36" fillId="0" borderId="23" xfId="0" applyFont="1" applyBorder="1" applyAlignment="1">
      <alignment vertical="top"/>
    </xf>
    <xf numFmtId="0" fontId="36" fillId="0" borderId="23" xfId="0" applyFont="1" applyFill="1" applyBorder="1" applyAlignment="1">
      <alignment vertical="top"/>
    </xf>
    <xf numFmtId="3" fontId="36" fillId="0" borderId="23" xfId="0" applyNumberFormat="1" applyFont="1" applyBorder="1" applyAlignment="1">
      <alignment vertical="top"/>
    </xf>
    <xf numFmtId="0" fontId="46" fillId="31" borderId="5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33" fillId="34" borderId="2" xfId="0" applyFont="1" applyFill="1" applyBorder="1" applyAlignment="1">
      <alignment vertical="top" wrapText="1"/>
    </xf>
    <xf numFmtId="0" fontId="0" fillId="0" borderId="0" xfId="0" applyBorder="1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36" fillId="0" borderId="5" xfId="0" applyFont="1" applyBorder="1" applyAlignment="1">
      <alignment horizontal="center" vertical="top" wrapText="1"/>
    </xf>
    <xf numFmtId="0" fontId="3" fillId="0" borderId="3" xfId="0" applyFont="1" applyFill="1" applyBorder="1" applyAlignment="1">
      <alignment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3" fillId="0" borderId="2" xfId="0" applyFont="1" applyFill="1" applyBorder="1" applyAlignment="1">
      <alignment vertical="top"/>
    </xf>
    <xf numFmtId="0" fontId="3" fillId="0" borderId="8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122" fillId="0" borderId="0" xfId="3" applyFont="1" applyFill="1" applyAlignment="1">
      <alignment vertical="center"/>
    </xf>
    <xf numFmtId="0" fontId="104" fillId="0" borderId="0" xfId="3" applyFont="1" applyFill="1" applyAlignment="1">
      <alignment vertical="center"/>
    </xf>
    <xf numFmtId="0" fontId="104" fillId="0" borderId="0" xfId="3" applyFont="1" applyFill="1" applyBorder="1" applyAlignment="1">
      <alignment vertical="center"/>
    </xf>
    <xf numFmtId="0" fontId="104" fillId="36" borderId="0" xfId="3" applyFont="1" applyFill="1" applyAlignment="1">
      <alignment vertical="center"/>
    </xf>
    <xf numFmtId="0" fontId="32" fillId="0" borderId="0" xfId="3" applyFont="1" applyFill="1" applyAlignment="1">
      <alignment vertical="center" wrapText="1"/>
    </xf>
    <xf numFmtId="0" fontId="6" fillId="36" borderId="5" xfId="3" applyFont="1" applyFill="1" applyBorder="1" applyAlignment="1">
      <alignment horizontal="center" vertical="center" wrapText="1"/>
    </xf>
    <xf numFmtId="0" fontId="6" fillId="0" borderId="0" xfId="3" applyFill="1" applyAlignment="1">
      <alignment vertical="center"/>
    </xf>
    <xf numFmtId="0" fontId="125" fillId="45" borderId="5" xfId="3" applyFont="1" applyFill="1" applyBorder="1" applyAlignment="1">
      <alignment vertical="center"/>
    </xf>
    <xf numFmtId="3" fontId="126" fillId="42" borderId="5" xfId="3" applyNumberFormat="1" applyFont="1" applyFill="1" applyBorder="1" applyAlignment="1">
      <alignment vertical="center"/>
    </xf>
    <xf numFmtId="3" fontId="127" fillId="36" borderId="5" xfId="3" applyNumberFormat="1" applyFont="1" applyFill="1" applyBorder="1" applyAlignment="1">
      <alignment vertical="center"/>
    </xf>
    <xf numFmtId="3" fontId="126" fillId="43" borderId="5" xfId="3" applyNumberFormat="1" applyFont="1" applyFill="1" applyBorder="1" applyAlignment="1">
      <alignment vertical="center"/>
    </xf>
    <xf numFmtId="3" fontId="127" fillId="0" borderId="5" xfId="3" applyNumberFormat="1" applyFont="1" applyFill="1" applyBorder="1" applyAlignment="1">
      <alignment vertical="center"/>
    </xf>
    <xf numFmtId="0" fontId="125" fillId="0" borderId="5" xfId="3" applyFont="1" applyFill="1" applyBorder="1" applyAlignment="1">
      <alignment vertical="center"/>
    </xf>
    <xf numFmtId="0" fontId="126" fillId="0" borderId="0" xfId="3" applyFont="1" applyFill="1" applyBorder="1" applyAlignment="1">
      <alignment vertical="center"/>
    </xf>
    <xf numFmtId="0" fontId="128" fillId="0" borderId="0" xfId="3" applyFont="1" applyFill="1" applyAlignment="1">
      <alignment vertical="center"/>
    </xf>
    <xf numFmtId="0" fontId="128" fillId="36" borderId="0" xfId="3" applyFont="1" applyFill="1" applyAlignment="1">
      <alignment vertical="center"/>
    </xf>
    <xf numFmtId="0" fontId="125" fillId="0" borderId="4" xfId="3" applyFont="1" applyFill="1" applyBorder="1" applyAlignment="1">
      <alignment vertical="center"/>
    </xf>
    <xf numFmtId="3" fontId="126" fillId="46" borderId="4" xfId="3" applyNumberFormat="1" applyFont="1" applyFill="1" applyBorder="1" applyAlignment="1">
      <alignment vertical="center"/>
    </xf>
    <xf numFmtId="3" fontId="127" fillId="36" borderId="4" xfId="3" applyNumberFormat="1" applyFont="1" applyFill="1" applyBorder="1" applyAlignment="1">
      <alignment vertical="center"/>
    </xf>
    <xf numFmtId="3" fontId="126" fillId="46" borderId="5" xfId="3" applyNumberFormat="1" applyFont="1" applyFill="1" applyBorder="1" applyAlignment="1">
      <alignment vertical="center"/>
    </xf>
    <xf numFmtId="0" fontId="129" fillId="0" borderId="0" xfId="3" applyFont="1" applyFill="1" applyBorder="1" applyAlignment="1">
      <alignment vertical="center"/>
    </xf>
    <xf numFmtId="3" fontId="127" fillId="3" borderId="5" xfId="3" applyNumberFormat="1" applyFont="1" applyFill="1" applyBorder="1" applyAlignment="1">
      <alignment vertical="center"/>
    </xf>
    <xf numFmtId="0" fontId="130" fillId="0" borderId="0" xfId="583" applyFont="1" applyAlignment="1">
      <alignment horizontal="center" vertical="center" wrapText="1"/>
    </xf>
    <xf numFmtId="0" fontId="10" fillId="0" borderId="0" xfId="583" applyFont="1" applyAlignment="1">
      <alignment horizontal="center" vertical="center" wrapText="1"/>
    </xf>
    <xf numFmtId="0" fontId="10" fillId="0" borderId="5" xfId="583" applyFont="1" applyBorder="1" applyAlignment="1">
      <alignment horizontal="center" vertical="center" wrapText="1"/>
    </xf>
    <xf numFmtId="4" fontId="10" fillId="34" borderId="5" xfId="583" applyNumberFormat="1" applyFont="1" applyFill="1" applyBorder="1" applyAlignment="1">
      <alignment horizontal="center" vertical="center" wrapText="1"/>
    </xf>
    <xf numFmtId="4" fontId="10" fillId="37" borderId="5" xfId="583" applyNumberFormat="1" applyFont="1" applyFill="1" applyBorder="1" applyAlignment="1">
      <alignment horizontal="center" vertical="center" wrapText="1"/>
    </xf>
    <xf numFmtId="4" fontId="10" fillId="0" borderId="0" xfId="583" applyNumberFormat="1" applyFont="1" applyAlignment="1">
      <alignment horizontal="center" vertical="center" wrapText="1"/>
    </xf>
    <xf numFmtId="0" fontId="10" fillId="36" borderId="5" xfId="583" applyFont="1" applyFill="1" applyBorder="1" applyAlignment="1">
      <alignment vertical="center" wrapText="1"/>
    </xf>
    <xf numFmtId="3" fontId="10" fillId="34" borderId="5" xfId="583" applyNumberFormat="1" applyFont="1" applyFill="1" applyBorder="1" applyAlignment="1">
      <alignment horizontal="center" vertical="center" wrapText="1"/>
    </xf>
    <xf numFmtId="3" fontId="10" fillId="37" borderId="5" xfId="583" applyNumberFormat="1" applyFont="1" applyFill="1" applyBorder="1" applyAlignment="1">
      <alignment horizontal="center" vertical="center" wrapText="1"/>
    </xf>
    <xf numFmtId="4" fontId="10" fillId="36" borderId="0" xfId="583" applyNumberFormat="1" applyFont="1" applyFill="1" applyAlignment="1">
      <alignment horizontal="center" vertical="center" wrapText="1"/>
    </xf>
    <xf numFmtId="0" fontId="10" fillId="36" borderId="0" xfId="583" applyFont="1" applyFill="1" applyAlignment="1">
      <alignment horizontal="center" vertical="center" wrapText="1"/>
    </xf>
    <xf numFmtId="0" fontId="10" fillId="34" borderId="5" xfId="583" applyFont="1" applyFill="1" applyBorder="1" applyAlignment="1">
      <alignment horizontal="center" vertical="center" wrapText="1"/>
    </xf>
    <xf numFmtId="0" fontId="10" fillId="37" borderId="5" xfId="583" applyFont="1" applyFill="1" applyBorder="1" applyAlignment="1">
      <alignment horizontal="center" vertical="center" wrapText="1"/>
    </xf>
    <xf numFmtId="0" fontId="9" fillId="36" borderId="5" xfId="583" applyFont="1" applyFill="1" applyBorder="1" applyAlignment="1">
      <alignment vertical="center" wrapText="1"/>
    </xf>
    <xf numFmtId="0" fontId="131" fillId="36" borderId="5" xfId="583" applyFont="1" applyFill="1" applyBorder="1" applyAlignment="1">
      <alignment vertical="center" wrapText="1"/>
    </xf>
    <xf numFmtId="3" fontId="131" fillId="34" borderId="5" xfId="583" applyNumberFormat="1" applyFont="1" applyFill="1" applyBorder="1" applyAlignment="1">
      <alignment horizontal="center" vertical="center" wrapText="1"/>
    </xf>
    <xf numFmtId="3" fontId="131" fillId="37" borderId="5" xfId="583" applyNumberFormat="1" applyFont="1" applyFill="1" applyBorder="1" applyAlignment="1">
      <alignment horizontal="center" vertical="center" wrapText="1"/>
    </xf>
    <xf numFmtId="0" fontId="131" fillId="36" borderId="0" xfId="583" applyFont="1" applyFill="1" applyAlignment="1">
      <alignment horizontal="center" vertical="center" wrapText="1"/>
    </xf>
    <xf numFmtId="0" fontId="131" fillId="34" borderId="5" xfId="583" applyFont="1" applyFill="1" applyBorder="1" applyAlignment="1">
      <alignment horizontal="center" vertical="center" wrapText="1"/>
    </xf>
    <xf numFmtId="0" fontId="131" fillId="37" borderId="5" xfId="583" applyFont="1" applyFill="1" applyBorder="1" applyAlignment="1">
      <alignment horizontal="center" vertical="center" wrapText="1"/>
    </xf>
    <xf numFmtId="0" fontId="132" fillId="3" borderId="5" xfId="583" applyFont="1" applyFill="1" applyBorder="1" applyAlignment="1">
      <alignment horizontal="center" vertical="center" wrapText="1"/>
    </xf>
    <xf numFmtId="3" fontId="132" fillId="3" borderId="5" xfId="583" applyNumberFormat="1" applyFont="1" applyFill="1" applyBorder="1" applyAlignment="1">
      <alignment horizontal="center" vertical="center" wrapText="1"/>
    </xf>
    <xf numFmtId="0" fontId="132" fillId="3" borderId="0" xfId="583" applyFont="1" applyFill="1" applyAlignment="1">
      <alignment horizontal="center" vertical="center" wrapText="1"/>
    </xf>
    <xf numFmtId="0" fontId="122" fillId="0" borderId="0" xfId="615" applyFont="1" applyFill="1" applyAlignment="1">
      <alignment vertical="center"/>
    </xf>
    <xf numFmtId="0" fontId="104" fillId="0" borderId="0" xfId="615" applyFont="1" applyFill="1" applyAlignment="1">
      <alignment vertical="center"/>
    </xf>
    <xf numFmtId="0" fontId="32" fillId="0" borderId="0" xfId="615" applyFont="1" applyFill="1" applyAlignment="1">
      <alignment vertical="center" wrapText="1"/>
    </xf>
    <xf numFmtId="0" fontId="6" fillId="36" borderId="5" xfId="615" applyFont="1" applyFill="1" applyBorder="1" applyAlignment="1">
      <alignment horizontal="center" vertical="center" wrapText="1"/>
    </xf>
    <xf numFmtId="0" fontId="6" fillId="0" borderId="0" xfId="615" applyFill="1" applyAlignment="1">
      <alignment vertical="center"/>
    </xf>
    <xf numFmtId="0" fontId="125" fillId="45" borderId="5" xfId="615" applyFont="1" applyFill="1" applyBorder="1" applyAlignment="1">
      <alignment vertical="center"/>
    </xf>
    <xf numFmtId="3" fontId="126" fillId="42" borderId="5" xfId="615" applyNumberFormat="1" applyFont="1" applyFill="1" applyBorder="1" applyAlignment="1">
      <alignment vertical="center"/>
    </xf>
    <xf numFmtId="3" fontId="127" fillId="36" borderId="5" xfId="615" applyNumberFormat="1" applyFont="1" applyFill="1" applyBorder="1" applyAlignment="1">
      <alignment vertical="center"/>
    </xf>
    <xf numFmtId="0" fontId="125" fillId="0" borderId="5" xfId="615" applyFont="1" applyFill="1" applyBorder="1" applyAlignment="1">
      <alignment vertical="center"/>
    </xf>
    <xf numFmtId="0" fontId="126" fillId="0" borderId="0" xfId="615" applyFont="1" applyFill="1" applyBorder="1" applyAlignment="1">
      <alignment vertical="center"/>
    </xf>
    <xf numFmtId="0" fontId="128" fillId="0" borderId="0" xfId="615" applyFont="1" applyFill="1" applyAlignment="1">
      <alignment vertical="center"/>
    </xf>
    <xf numFmtId="0" fontId="128" fillId="36" borderId="0" xfId="615" applyFont="1" applyFill="1" applyAlignment="1">
      <alignment vertical="center"/>
    </xf>
    <xf numFmtId="0" fontId="125" fillId="36" borderId="0" xfId="615" applyFont="1" applyFill="1" applyBorder="1" applyAlignment="1">
      <alignment vertical="center"/>
    </xf>
    <xf numFmtId="3" fontId="126" fillId="36" borderId="0" xfId="615" applyNumberFormat="1" applyFont="1" applyFill="1" applyBorder="1" applyAlignment="1">
      <alignment vertical="center"/>
    </xf>
    <xf numFmtId="3" fontId="127" fillId="36" borderId="0" xfId="615" applyNumberFormat="1" applyFont="1" applyFill="1" applyBorder="1" applyAlignment="1">
      <alignment vertical="center"/>
    </xf>
    <xf numFmtId="0" fontId="125" fillId="0" borderId="0" xfId="615" applyFont="1" applyFill="1" applyBorder="1" applyAlignment="1">
      <alignment vertical="center"/>
    </xf>
    <xf numFmtId="0" fontId="102" fillId="0" borderId="0" xfId="0" applyFont="1" applyFill="1"/>
    <xf numFmtId="0" fontId="104" fillId="0" borderId="0" xfId="0" applyFont="1" applyFill="1"/>
    <xf numFmtId="0" fontId="133" fillId="0" borderId="53" xfId="0" applyFont="1" applyFill="1" applyBorder="1" applyAlignment="1">
      <alignment wrapText="1" shrinkToFit="1"/>
    </xf>
    <xf numFmtId="0" fontId="56" fillId="0" borderId="0" xfId="0" applyFont="1" applyFill="1"/>
    <xf numFmtId="0" fontId="100" fillId="0" borderId="0" xfId="0" applyFont="1" applyFill="1"/>
    <xf numFmtId="2" fontId="135" fillId="0" borderId="3" xfId="0" applyNumberFormat="1" applyFont="1" applyFill="1" applyBorder="1" applyAlignment="1">
      <alignment horizontal="center" vertical="center" wrapText="1"/>
    </xf>
    <xf numFmtId="2" fontId="135" fillId="0" borderId="5" xfId="0" applyNumberFormat="1" applyFont="1" applyFill="1" applyBorder="1" applyAlignment="1">
      <alignment horizontal="center" vertical="center" wrapText="1"/>
    </xf>
    <xf numFmtId="2" fontId="135" fillId="0" borderId="62" xfId="0" applyNumberFormat="1" applyFont="1" applyFill="1" applyBorder="1" applyAlignment="1">
      <alignment horizontal="center" vertical="center" wrapText="1"/>
    </xf>
    <xf numFmtId="2" fontId="135" fillId="0" borderId="2" xfId="0" applyNumberFormat="1" applyFont="1" applyFill="1" applyBorder="1" applyAlignment="1">
      <alignment horizontal="center" vertical="center" wrapText="1"/>
    </xf>
    <xf numFmtId="2" fontId="135" fillId="0" borderId="12" xfId="0" applyNumberFormat="1" applyFont="1" applyFill="1" applyBorder="1" applyAlignment="1">
      <alignment horizontal="center" vertical="center" wrapText="1"/>
    </xf>
    <xf numFmtId="0" fontId="108" fillId="0" borderId="0" xfId="0" applyFont="1" applyFill="1"/>
    <xf numFmtId="3" fontId="104" fillId="34" borderId="62" xfId="0" applyNumberFormat="1" applyFont="1" applyFill="1" applyBorder="1"/>
    <xf numFmtId="3" fontId="104" fillId="34" borderId="3" xfId="0" applyNumberFormat="1" applyFont="1" applyFill="1" applyBorder="1"/>
    <xf numFmtId="3" fontId="104" fillId="34" borderId="5" xfId="0" applyNumberFormat="1" applyFont="1" applyFill="1" applyBorder="1"/>
    <xf numFmtId="3" fontId="104" fillId="34" borderId="2" xfId="0" applyNumberFormat="1" applyFont="1" applyFill="1" applyBorder="1"/>
    <xf numFmtId="3" fontId="104" fillId="34" borderId="12" xfId="0" applyNumberFormat="1" applyFont="1" applyFill="1" applyBorder="1"/>
    <xf numFmtId="3" fontId="104" fillId="34" borderId="65" xfId="0" applyNumberFormat="1" applyFont="1" applyFill="1" applyBorder="1"/>
    <xf numFmtId="3" fontId="102" fillId="0" borderId="0" xfId="0" applyNumberFormat="1" applyFont="1" applyFill="1"/>
    <xf numFmtId="3" fontId="102" fillId="30" borderId="62" xfId="0" applyNumberFormat="1" applyFont="1" applyFill="1" applyBorder="1"/>
    <xf numFmtId="3" fontId="102" fillId="30" borderId="3" xfId="0" applyNumberFormat="1" applyFont="1" applyFill="1" applyBorder="1"/>
    <xf numFmtId="3" fontId="102" fillId="30" borderId="5" xfId="0" applyNumberFormat="1" applyFont="1" applyFill="1" applyBorder="1"/>
    <xf numFmtId="3" fontId="102" fillId="30" borderId="2" xfId="0" applyNumberFormat="1" applyFont="1" applyFill="1" applyBorder="1"/>
    <xf numFmtId="3" fontId="102" fillId="30" borderId="12" xfId="0" applyNumberFormat="1" applyFont="1" applyFill="1" applyBorder="1"/>
    <xf numFmtId="3" fontId="102" fillId="30" borderId="65" xfId="0" applyNumberFormat="1" applyFont="1" applyFill="1" applyBorder="1"/>
    <xf numFmtId="3" fontId="102" fillId="33" borderId="0" xfId="0" applyNumberFormat="1" applyFont="1" applyFill="1"/>
    <xf numFmtId="3" fontId="102" fillId="0" borderId="62" xfId="0" applyNumberFormat="1" applyFont="1" applyFill="1" applyBorder="1" applyAlignment="1">
      <alignment horizontal="left" indent="2"/>
    </xf>
    <xf numFmtId="3" fontId="102" fillId="0" borderId="3" xfId="0" applyNumberFormat="1" applyFont="1" applyFill="1" applyBorder="1"/>
    <xf numFmtId="3" fontId="102" fillId="0" borderId="5" xfId="0" applyNumberFormat="1" applyFont="1" applyFill="1" applyBorder="1"/>
    <xf numFmtId="3" fontId="102" fillId="0" borderId="62" xfId="0" applyNumberFormat="1" applyFont="1" applyFill="1" applyBorder="1"/>
    <xf numFmtId="3" fontId="102" fillId="0" borderId="2" xfId="0" applyNumberFormat="1" applyFont="1" applyFill="1" applyBorder="1"/>
    <xf numFmtId="3" fontId="102" fillId="0" borderId="12" xfId="0" applyNumberFormat="1" applyFont="1" applyFill="1" applyBorder="1"/>
    <xf numFmtId="3" fontId="102" fillId="0" borderId="65" xfId="0" applyNumberFormat="1" applyFont="1" applyFill="1" applyBorder="1"/>
    <xf numFmtId="3" fontId="102" fillId="3" borderId="0" xfId="0" applyNumberFormat="1" applyFont="1" applyFill="1"/>
    <xf numFmtId="166" fontId="102" fillId="0" borderId="0" xfId="0" applyNumberFormat="1" applyFont="1" applyFill="1"/>
    <xf numFmtId="0" fontId="1" fillId="0" borderId="0" xfId="616" applyAlignment="1">
      <alignment vertical="top"/>
    </xf>
    <xf numFmtId="0" fontId="101" fillId="0" borderId="0" xfId="3" applyFont="1" applyAlignment="1">
      <alignment vertical="top" wrapText="1"/>
    </xf>
    <xf numFmtId="0" fontId="65" fillId="0" borderId="0" xfId="605" applyFont="1" applyAlignment="1">
      <alignment horizontal="center" vertical="top"/>
    </xf>
    <xf numFmtId="0" fontId="8" fillId="0" borderId="0" xfId="3" applyFont="1" applyBorder="1" applyAlignment="1">
      <alignment vertical="top"/>
    </xf>
    <xf numFmtId="0" fontId="8" fillId="0" borderId="0" xfId="3" applyFont="1" applyBorder="1" applyAlignment="1">
      <alignment horizontal="right" vertical="top"/>
    </xf>
    <xf numFmtId="0" fontId="8" fillId="0" borderId="0" xfId="3" applyFont="1" applyAlignment="1">
      <alignment vertical="top"/>
    </xf>
    <xf numFmtId="0" fontId="8" fillId="0" borderId="5" xfId="3" applyFont="1" applyBorder="1" applyAlignment="1">
      <alignment horizontal="center" vertical="top"/>
    </xf>
    <xf numFmtId="170" fontId="8" fillId="3" borderId="5" xfId="3" applyNumberFormat="1" applyFont="1" applyFill="1" applyBorder="1" applyAlignment="1">
      <alignment vertical="top"/>
    </xf>
    <xf numFmtId="170" fontId="10" fillId="3" borderId="5" xfId="3" applyNumberFormat="1" applyFont="1" applyFill="1" applyBorder="1" applyAlignment="1">
      <alignment vertical="top"/>
    </xf>
    <xf numFmtId="170" fontId="8" fillId="0" borderId="5" xfId="3" applyNumberFormat="1" applyFont="1" applyFill="1" applyBorder="1" applyAlignment="1">
      <alignment vertical="top"/>
    </xf>
    <xf numFmtId="170" fontId="10" fillId="0" borderId="5" xfId="3" applyNumberFormat="1" applyFont="1" applyFill="1" applyBorder="1" applyAlignment="1">
      <alignment vertical="top"/>
    </xf>
    <xf numFmtId="0" fontId="57" fillId="0" borderId="5" xfId="3" applyFont="1" applyBorder="1" applyAlignment="1">
      <alignment vertical="top"/>
    </xf>
    <xf numFmtId="170" fontId="57" fillId="0" borderId="5" xfId="3" applyNumberFormat="1" applyFont="1" applyBorder="1" applyAlignment="1">
      <alignment vertical="top"/>
    </xf>
    <xf numFmtId="170" fontId="66" fillId="0" borderId="5" xfId="3" applyNumberFormat="1" applyFont="1" applyBorder="1" applyAlignment="1">
      <alignment vertical="top"/>
    </xf>
    <xf numFmtId="2" fontId="8" fillId="0" borderId="0" xfId="3" applyNumberFormat="1" applyFont="1" applyAlignment="1">
      <alignment vertical="top"/>
    </xf>
    <xf numFmtId="3" fontId="102" fillId="30" borderId="62" xfId="0" applyNumberFormat="1" applyFont="1" applyFill="1" applyBorder="1" applyAlignment="1">
      <alignment wrapText="1"/>
    </xf>
    <xf numFmtId="3" fontId="136" fillId="30" borderId="62" xfId="0" applyNumberFormat="1" applyFont="1" applyFill="1" applyBorder="1" applyAlignment="1">
      <alignment wrapText="1"/>
    </xf>
    <xf numFmtId="3" fontId="104" fillId="30" borderId="62" xfId="0" applyNumberFormat="1" applyFont="1" applyFill="1" applyBorder="1" applyAlignment="1">
      <alignment wrapText="1"/>
    </xf>
    <xf numFmtId="172" fontId="107" fillId="30" borderId="5" xfId="0" applyNumberFormat="1" applyFont="1" applyFill="1" applyBorder="1"/>
    <xf numFmtId="3" fontId="107" fillId="30" borderId="5" xfId="0" applyNumberFormat="1" applyFont="1" applyFill="1" applyBorder="1"/>
    <xf numFmtId="3" fontId="136" fillId="30" borderId="5" xfId="0" applyNumberFormat="1" applyFont="1" applyFill="1" applyBorder="1"/>
    <xf numFmtId="3" fontId="137" fillId="30" borderId="5" xfId="0" applyNumberFormat="1" applyFont="1" applyFill="1" applyBorder="1"/>
    <xf numFmtId="3" fontId="44" fillId="3" borderId="5" xfId="0" applyNumberFormat="1" applyFont="1" applyFill="1" applyBorder="1" applyAlignment="1">
      <alignment vertical="top"/>
    </xf>
    <xf numFmtId="168" fontId="10" fillId="37" borderId="5" xfId="0" applyNumberFormat="1" applyFont="1" applyFill="1" applyBorder="1" applyAlignment="1">
      <alignment horizontal="center" vertical="top"/>
    </xf>
    <xf numFmtId="168" fontId="10" fillId="37" borderId="5" xfId="0" applyNumberFormat="1" applyFont="1" applyFill="1" applyBorder="1" applyAlignment="1">
      <alignment vertical="top"/>
    </xf>
    <xf numFmtId="49" fontId="47" fillId="0" borderId="2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 wrapText="1"/>
    </xf>
    <xf numFmtId="49" fontId="2" fillId="0" borderId="6" xfId="0" applyNumberFormat="1" applyFont="1" applyBorder="1" applyAlignment="1">
      <alignment vertical="top" wrapText="1"/>
    </xf>
    <xf numFmtId="49" fontId="2" fillId="0" borderId="4" xfId="0" applyNumberFormat="1" applyFont="1" applyBorder="1" applyAlignment="1">
      <alignment vertical="top" wrapText="1"/>
    </xf>
    <xf numFmtId="49" fontId="3" fillId="30" borderId="5" xfId="0" applyNumberFormat="1" applyFont="1" applyFill="1" applyBorder="1" applyAlignment="1">
      <alignment vertical="top" wrapText="1"/>
    </xf>
    <xf numFmtId="0" fontId="33" fillId="30" borderId="5" xfId="0" applyFont="1" applyFill="1" applyBorder="1" applyAlignment="1">
      <alignment vertical="top" wrapText="1"/>
    </xf>
    <xf numFmtId="49" fontId="47" fillId="31" borderId="2" xfId="0" applyNumberFormat="1" applyFont="1" applyFill="1" applyBorder="1" applyAlignment="1">
      <alignment vertical="top"/>
    </xf>
    <xf numFmtId="3" fontId="117" fillId="0" borderId="5" xfId="0" applyNumberFormat="1" applyFont="1" applyBorder="1" applyAlignment="1">
      <alignment horizontal="center" vertical="top" wrapText="1"/>
    </xf>
    <xf numFmtId="3" fontId="117" fillId="30" borderId="5" xfId="614" applyNumberFormat="1" applyFont="1" applyFill="1" applyBorder="1" applyAlignment="1"/>
    <xf numFmtId="3" fontId="101" fillId="30" borderId="62" xfId="0" applyNumberFormat="1" applyFont="1" applyFill="1" applyBorder="1" applyAlignment="1">
      <alignment wrapText="1"/>
    </xf>
    <xf numFmtId="3" fontId="138" fillId="30" borderId="62" xfId="0" applyNumberFormat="1" applyFont="1" applyFill="1" applyBorder="1" applyAlignment="1">
      <alignment wrapText="1"/>
    </xf>
    <xf numFmtId="3" fontId="135" fillId="30" borderId="62" xfId="0" applyNumberFormat="1" applyFont="1" applyFill="1" applyBorder="1" applyAlignment="1">
      <alignment wrapText="1"/>
    </xf>
    <xf numFmtId="172" fontId="139" fillId="30" borderId="5" xfId="0" applyNumberFormat="1" applyFont="1" applyFill="1" applyBorder="1"/>
    <xf numFmtId="3" fontId="139" fillId="30" borderId="5" xfId="0" applyNumberFormat="1" applyFont="1" applyFill="1" applyBorder="1"/>
    <xf numFmtId="3" fontId="140" fillId="30" borderId="5" xfId="0" applyNumberFormat="1" applyFont="1" applyFill="1" applyBorder="1"/>
    <xf numFmtId="3" fontId="141" fillId="30" borderId="5" xfId="0" applyNumberFormat="1" applyFont="1" applyFill="1" applyBorder="1"/>
    <xf numFmtId="3" fontId="58" fillId="30" borderId="5" xfId="0" applyNumberFormat="1" applyFont="1" applyFill="1" applyBorder="1"/>
    <xf numFmtId="3" fontId="35" fillId="0" borderId="3" xfId="0" applyNumberFormat="1" applyFont="1" applyBorder="1" applyAlignment="1">
      <alignment vertical="top"/>
    </xf>
    <xf numFmtId="0" fontId="3" fillId="4" borderId="8" xfId="0" applyFont="1" applyFill="1" applyBorder="1" applyAlignment="1">
      <alignment vertical="top"/>
    </xf>
    <xf numFmtId="0" fontId="46" fillId="0" borderId="2" xfId="0" applyFont="1" applyFill="1" applyBorder="1" applyAlignment="1">
      <alignment vertical="top"/>
    </xf>
    <xf numFmtId="0" fontId="60" fillId="0" borderId="2" xfId="0" applyFont="1" applyFill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3" xfId="0" applyBorder="1" applyAlignment="1">
      <alignment vertical="top"/>
    </xf>
    <xf numFmtId="0" fontId="0" fillId="4" borderId="8" xfId="0" applyFill="1" applyBorder="1" applyAlignment="1">
      <alignment vertical="top"/>
    </xf>
    <xf numFmtId="0" fontId="0" fillId="4" borderId="3" xfId="0" applyFill="1" applyBorder="1" applyAlignment="1">
      <alignment vertical="top"/>
    </xf>
    <xf numFmtId="3" fontId="35" fillId="4" borderId="5" xfId="0" applyNumberFormat="1" applyFont="1" applyFill="1" applyBorder="1" applyAlignment="1">
      <alignment vertical="top"/>
    </xf>
    <xf numFmtId="3" fontId="35" fillId="4" borderId="3" xfId="0" applyNumberFormat="1" applyFont="1" applyFill="1" applyBorder="1" applyAlignment="1">
      <alignment vertical="top"/>
    </xf>
    <xf numFmtId="0" fontId="2" fillId="4" borderId="8" xfId="0" applyFont="1" applyFill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0" fontId="0" fillId="0" borderId="8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34" fillId="0" borderId="5" xfId="0" applyFont="1" applyFill="1" applyBorder="1" applyAlignment="1">
      <alignment horizontal="center" vertical="top" wrapText="1"/>
    </xf>
    <xf numFmtId="0" fontId="34" fillId="0" borderId="3" xfId="0" applyFont="1" applyFill="1" applyBorder="1" applyAlignment="1">
      <alignment horizontal="center" vertical="top" wrapText="1"/>
    </xf>
    <xf numFmtId="3" fontId="117" fillId="30" borderId="5" xfId="614" applyNumberFormat="1" applyFont="1" applyFill="1" applyBorder="1" applyAlignment="1">
      <alignment wrapText="1"/>
    </xf>
    <xf numFmtId="3" fontId="118" fillId="30" borderId="5" xfId="614" applyNumberFormat="1" applyFont="1" applyFill="1" applyBorder="1" applyAlignment="1">
      <alignment wrapText="1"/>
    </xf>
    <xf numFmtId="3" fontId="118" fillId="30" borderId="5" xfId="614" applyNumberFormat="1" applyFont="1" applyFill="1" applyBorder="1" applyAlignment="1"/>
    <xf numFmtId="3" fontId="120" fillId="4" borderId="5" xfId="0" applyNumberFormat="1" applyFont="1" applyFill="1" applyBorder="1" applyAlignment="1">
      <alignment vertical="top"/>
    </xf>
    <xf numFmtId="4" fontId="120" fillId="4" borderId="5" xfId="0" applyNumberFormat="1" applyFont="1" applyFill="1" applyBorder="1" applyAlignment="1">
      <alignment vertical="top"/>
    </xf>
    <xf numFmtId="4" fontId="139" fillId="30" borderId="5" xfId="0" applyNumberFormat="1" applyFont="1" applyFill="1" applyBorder="1"/>
    <xf numFmtId="4" fontId="140" fillId="30" borderId="5" xfId="0" applyNumberFormat="1" applyFont="1" applyFill="1" applyBorder="1"/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3" fillId="34" borderId="2" xfId="0" applyFont="1" applyFill="1" applyBorder="1" applyAlignment="1">
      <alignment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6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" fillId="0" borderId="8" xfId="0" applyFont="1" applyFill="1" applyBorder="1" applyAlignment="1">
      <alignment vertical="top" wrapText="1"/>
    </xf>
    <xf numFmtId="0" fontId="46" fillId="0" borderId="8" xfId="0" applyFont="1" applyFill="1" applyBorder="1" applyAlignment="1">
      <alignment vertical="top"/>
    </xf>
    <xf numFmtId="1" fontId="44" fillId="0" borderId="5" xfId="0" applyNumberFormat="1" applyFont="1" applyBorder="1" applyAlignment="1">
      <alignment vertical="top"/>
    </xf>
    <xf numFmtId="0" fontId="44" fillId="0" borderId="5" xfId="0" applyFont="1" applyBorder="1" applyAlignment="1">
      <alignment vertical="top"/>
    </xf>
    <xf numFmtId="0" fontId="44" fillId="0" borderId="3" xfId="0" applyFont="1" applyBorder="1" applyAlignment="1">
      <alignment vertical="top" wrapText="1"/>
    </xf>
    <xf numFmtId="0" fontId="38" fillId="0" borderId="5" xfId="0" applyFont="1" applyFill="1" applyBorder="1" applyAlignment="1">
      <alignment vertical="top"/>
    </xf>
    <xf numFmtId="1" fontId="38" fillId="0" borderId="5" xfId="0" applyNumberFormat="1" applyFont="1" applyFill="1" applyBorder="1" applyAlignment="1">
      <alignment vertical="top"/>
    </xf>
    <xf numFmtId="0" fontId="38" fillId="0" borderId="3" xfId="0" applyFont="1" applyFill="1" applyBorder="1" applyAlignment="1">
      <alignment vertical="top" wrapText="1"/>
    </xf>
    <xf numFmtId="0" fontId="38" fillId="0" borderId="5" xfId="0" applyFont="1" applyBorder="1" applyAlignment="1">
      <alignment vertical="top"/>
    </xf>
    <xf numFmtId="0" fontId="38" fillId="0" borderId="3" xfId="0" applyFont="1" applyBorder="1" applyAlignment="1">
      <alignment vertical="top" wrapText="1"/>
    </xf>
    <xf numFmtId="0" fontId="143" fillId="0" borderId="5" xfId="0" applyFont="1" applyFill="1" applyBorder="1" applyAlignment="1">
      <alignment vertical="top" wrapText="1"/>
    </xf>
    <xf numFmtId="0" fontId="46" fillId="34" borderId="3" xfId="0" applyFont="1" applyFill="1" applyBorder="1" applyAlignment="1">
      <alignment vertical="top" wrapText="1"/>
    </xf>
    <xf numFmtId="0" fontId="47" fillId="34" borderId="3" xfId="0" applyFont="1" applyFill="1" applyBorder="1" applyAlignment="1">
      <alignment vertical="top" wrapText="1"/>
    </xf>
    <xf numFmtId="0" fontId="46" fillId="0" borderId="8" xfId="0" applyFont="1" applyFill="1" applyBorder="1" applyAlignment="1">
      <alignment vertical="top" wrapText="1"/>
    </xf>
    <xf numFmtId="0" fontId="47" fillId="0" borderId="0" xfId="0" applyFont="1" applyFill="1" applyBorder="1" applyAlignment="1">
      <alignment vertical="center" wrapText="1"/>
    </xf>
    <xf numFmtId="0" fontId="56" fillId="0" borderId="27" xfId="0" applyFont="1" applyBorder="1" applyAlignment="1">
      <alignment vertical="top"/>
    </xf>
    <xf numFmtId="0" fontId="38" fillId="2" borderId="5" xfId="0" applyFont="1" applyFill="1" applyBorder="1" applyAlignment="1">
      <alignment horizontal="center" vertical="top" wrapText="1"/>
    </xf>
    <xf numFmtId="0" fontId="56" fillId="0" borderId="0" xfId="0" applyFont="1" applyAlignment="1">
      <alignment vertical="top" wrapText="1"/>
    </xf>
    <xf numFmtId="4" fontId="76" fillId="0" borderId="5" xfId="0" applyNumberFormat="1" applyFont="1" applyBorder="1" applyAlignment="1">
      <alignment vertical="top" wrapText="1"/>
    </xf>
    <xf numFmtId="0" fontId="76" fillId="0" borderId="5" xfId="0" applyFont="1" applyBorder="1" applyAlignment="1">
      <alignment vertical="top" wrapText="1"/>
    </xf>
    <xf numFmtId="0" fontId="76" fillId="0" borderId="5" xfId="0" applyFont="1" applyBorder="1" applyAlignment="1">
      <alignment vertical="top"/>
    </xf>
    <xf numFmtId="0" fontId="56" fillId="0" borderId="3" xfId="0" applyFont="1" applyBorder="1" applyAlignment="1">
      <alignment vertical="top"/>
    </xf>
    <xf numFmtId="0" fontId="56" fillId="0" borderId="8" xfId="0" applyFont="1" applyBorder="1" applyAlignment="1">
      <alignment vertical="top"/>
    </xf>
    <xf numFmtId="0" fontId="46" fillId="0" borderId="3" xfId="0" applyFont="1" applyFill="1" applyBorder="1" applyAlignment="1">
      <alignment vertical="top"/>
    </xf>
    <xf numFmtId="0" fontId="0" fillId="0" borderId="0" xfId="0" applyAlignment="1">
      <alignment vertical="top"/>
    </xf>
    <xf numFmtId="0" fontId="46" fillId="34" borderId="5" xfId="0" applyFont="1" applyFill="1" applyBorder="1" applyAlignment="1">
      <alignment vertical="top" wrapText="1"/>
    </xf>
    <xf numFmtId="0" fontId="47" fillId="34" borderId="5" xfId="0" applyFont="1" applyFill="1" applyBorder="1" applyAlignment="1">
      <alignment vertical="top" wrapText="1"/>
    </xf>
    <xf numFmtId="177" fontId="0" fillId="0" borderId="0" xfId="0" applyNumberFormat="1"/>
    <xf numFmtId="177" fontId="48" fillId="0" borderId="0" xfId="0" applyNumberFormat="1" applyFont="1"/>
    <xf numFmtId="0" fontId="0" fillId="0" borderId="66" xfId="0" applyBorder="1" applyAlignment="1">
      <alignment horizontal="center" vertical="top" wrapText="1"/>
    </xf>
    <xf numFmtId="0" fontId="0" fillId="0" borderId="66" xfId="0" applyFont="1" applyFill="1" applyBorder="1" applyAlignment="1">
      <alignment horizontal="center" vertical="top" wrapText="1"/>
    </xf>
    <xf numFmtId="0" fontId="0" fillId="0" borderId="66" xfId="0" applyFont="1" applyBorder="1" applyAlignment="1">
      <alignment horizontal="center" vertical="top" wrapText="1"/>
    </xf>
    <xf numFmtId="0" fontId="0" fillId="0" borderId="66" xfId="0" applyFill="1" applyBorder="1" applyAlignment="1">
      <alignment horizontal="center" vertical="top" wrapText="1"/>
    </xf>
    <xf numFmtId="0" fontId="0" fillId="3" borderId="66" xfId="0" applyFill="1" applyBorder="1" applyAlignment="1">
      <alignment horizontal="center" vertical="top" wrapText="1"/>
    </xf>
    <xf numFmtId="0" fontId="0" fillId="49" borderId="66" xfId="0" applyFill="1" applyBorder="1" applyAlignment="1">
      <alignment horizontal="center" vertical="top" wrapText="1"/>
    </xf>
    <xf numFmtId="0" fontId="144" fillId="2" borderId="66" xfId="0" applyFont="1" applyFill="1" applyBorder="1" applyAlignment="1">
      <alignment horizontal="center" vertical="top" wrapText="1"/>
    </xf>
    <xf numFmtId="167" fontId="0" fillId="0" borderId="0" xfId="0" applyNumberFormat="1" applyAlignment="1">
      <alignment vertical="top"/>
    </xf>
    <xf numFmtId="0" fontId="71" fillId="31" borderId="66" xfId="0" applyFont="1" applyFill="1" applyBorder="1" applyAlignment="1">
      <alignment vertical="top" wrapText="1"/>
    </xf>
    <xf numFmtId="4" fontId="145" fillId="0" borderId="66" xfId="0" applyNumberFormat="1" applyFont="1" applyBorder="1" applyAlignment="1">
      <alignment vertical="top"/>
    </xf>
    <xf numFmtId="170" fontId="146" fillId="0" borderId="66" xfId="0" applyNumberFormat="1" applyFont="1" applyBorder="1" applyAlignment="1">
      <alignment vertical="top"/>
    </xf>
    <xf numFmtId="167" fontId="146" fillId="0" borderId="66" xfId="0" applyNumberFormat="1" applyFont="1" applyBorder="1" applyAlignment="1">
      <alignment vertical="top"/>
    </xf>
    <xf numFmtId="0" fontId="71" fillId="0" borderId="66" xfId="0" applyFont="1" applyFill="1" applyBorder="1" applyAlignment="1">
      <alignment horizontal="left" vertical="top" wrapText="1"/>
    </xf>
    <xf numFmtId="0" fontId="71" fillId="0" borderId="66" xfId="0" applyFont="1" applyFill="1" applyBorder="1" applyAlignment="1">
      <alignment vertical="top" wrapText="1"/>
    </xf>
    <xf numFmtId="0" fontId="108" fillId="4" borderId="66" xfId="0" applyFont="1" applyFill="1" applyBorder="1" applyAlignment="1">
      <alignment vertical="top" wrapText="1"/>
    </xf>
    <xf numFmtId="4" fontId="108" fillId="4" borderId="66" xfId="0" applyNumberFormat="1" applyFont="1" applyFill="1" applyBorder="1" applyAlignment="1">
      <alignment vertical="top"/>
    </xf>
    <xf numFmtId="170" fontId="108" fillId="4" borderId="66" xfId="0" applyNumberFormat="1" applyFont="1" applyFill="1" applyBorder="1" applyAlignment="1">
      <alignment vertical="top"/>
    </xf>
    <xf numFmtId="170" fontId="108" fillId="50" borderId="66" xfId="0" applyNumberFormat="1" applyFont="1" applyFill="1" applyBorder="1" applyAlignment="1">
      <alignment vertical="top"/>
    </xf>
    <xf numFmtId="167" fontId="108" fillId="50" borderId="66" xfId="0" applyNumberFormat="1" applyFont="1" applyFill="1" applyBorder="1" applyAlignment="1">
      <alignment vertical="top"/>
    </xf>
    <xf numFmtId="3" fontId="0" fillId="0" borderId="0" xfId="0" applyNumberFormat="1"/>
    <xf numFmtId="0" fontId="56" fillId="4" borderId="66" xfId="0" applyFont="1" applyFill="1" applyBorder="1" applyAlignment="1">
      <alignment vertical="top" wrapText="1"/>
    </xf>
    <xf numFmtId="4" fontId="56" fillId="4" borderId="66" xfId="0" applyNumberFormat="1" applyFont="1" applyFill="1" applyBorder="1" applyAlignment="1">
      <alignment vertical="top"/>
    </xf>
    <xf numFmtId="170" fontId="56" fillId="4" borderId="66" xfId="0" applyNumberFormat="1" applyFont="1" applyFill="1" applyBorder="1" applyAlignment="1">
      <alignment vertical="top"/>
    </xf>
    <xf numFmtId="170" fontId="56" fillId="50" borderId="66" xfId="0" applyNumberFormat="1" applyFont="1" applyFill="1" applyBorder="1" applyAlignment="1">
      <alignment vertical="top"/>
    </xf>
    <xf numFmtId="167" fontId="56" fillId="50" borderId="66" xfId="0" applyNumberFormat="1" applyFont="1" applyFill="1" applyBorder="1" applyAlignment="1">
      <alignment vertical="top"/>
    </xf>
    <xf numFmtId="170" fontId="146" fillId="0" borderId="0" xfId="0" applyNumberFormat="1" applyFont="1" applyAlignment="1">
      <alignment vertical="top"/>
    </xf>
    <xf numFmtId="170" fontId="0" fillId="0" borderId="0" xfId="0" applyNumberFormat="1" applyAlignment="1">
      <alignment vertical="top"/>
    </xf>
    <xf numFmtId="0" fontId="115" fillId="0" borderId="66" xfId="0" applyFont="1" applyFill="1" applyBorder="1" applyAlignment="1">
      <alignment vertical="top" wrapText="1"/>
    </xf>
    <xf numFmtId="170" fontId="146" fillId="50" borderId="66" xfId="0" applyNumberFormat="1" applyFont="1" applyFill="1" applyBorder="1" applyAlignment="1">
      <alignment vertical="top"/>
    </xf>
    <xf numFmtId="167" fontId="145" fillId="50" borderId="66" xfId="0" applyNumberFormat="1" applyFont="1" applyFill="1" applyBorder="1" applyAlignment="1">
      <alignment vertical="top"/>
    </xf>
    <xf numFmtId="0" fontId="71" fillId="0" borderId="0" xfId="0" applyFont="1" applyFill="1" applyBorder="1" applyAlignment="1">
      <alignment vertical="top" wrapText="1"/>
    </xf>
    <xf numFmtId="4" fontId="145" fillId="0" borderId="0" xfId="0" applyNumberFormat="1" applyFont="1" applyBorder="1" applyAlignment="1">
      <alignment vertical="top"/>
    </xf>
    <xf numFmtId="170" fontId="146" fillId="0" borderId="0" xfId="0" applyNumberFormat="1" applyFont="1" applyBorder="1" applyAlignment="1">
      <alignment vertical="top"/>
    </xf>
    <xf numFmtId="167" fontId="146" fillId="0" borderId="0" xfId="0" applyNumberFormat="1" applyFont="1" applyBorder="1" applyAlignment="1">
      <alignment vertical="top"/>
    </xf>
    <xf numFmtId="0" fontId="71" fillId="31" borderId="66" xfId="0" applyFont="1" applyFill="1" applyBorder="1" applyAlignment="1">
      <alignment horizontal="left" vertical="top" wrapText="1"/>
    </xf>
    <xf numFmtId="0" fontId="147" fillId="4" borderId="66" xfId="608" applyFont="1" applyFill="1" applyBorder="1" applyAlignment="1">
      <alignment vertical="top"/>
    </xf>
    <xf numFmtId="4" fontId="147" fillId="4" borderId="66" xfId="608" applyNumberFormat="1" applyFont="1" applyFill="1" applyBorder="1" applyAlignment="1">
      <alignment vertical="top"/>
    </xf>
    <xf numFmtId="167" fontId="147" fillId="4" borderId="66" xfId="608" applyNumberFormat="1" applyFont="1" applyFill="1" applyBorder="1" applyAlignment="1">
      <alignment vertical="top"/>
    </xf>
    <xf numFmtId="0" fontId="86" fillId="4" borderId="66" xfId="608" applyFill="1" applyBorder="1" applyAlignment="1">
      <alignment vertical="top"/>
    </xf>
    <xf numFmtId="4" fontId="86" fillId="4" borderId="66" xfId="608" applyNumberFormat="1" applyFill="1" applyBorder="1" applyAlignment="1">
      <alignment vertical="top"/>
    </xf>
    <xf numFmtId="167" fontId="86" fillId="4" borderId="66" xfId="608" applyNumberFormat="1" applyFill="1" applyBorder="1" applyAlignment="1">
      <alignment vertical="top"/>
    </xf>
    <xf numFmtId="0" fontId="46" fillId="0" borderId="66" xfId="0" applyFont="1" applyFill="1" applyBorder="1" applyAlignment="1">
      <alignment horizontal="left" vertical="top" wrapText="1"/>
    </xf>
    <xf numFmtId="0" fontId="101" fillId="0" borderId="66" xfId="0" applyFont="1" applyFill="1" applyBorder="1" applyAlignment="1">
      <alignment vertical="top" wrapText="1"/>
    </xf>
    <xf numFmtId="0" fontId="71" fillId="3" borderId="66" xfId="0" applyFont="1" applyFill="1" applyBorder="1" applyAlignment="1">
      <alignment vertical="top" wrapText="1"/>
    </xf>
    <xf numFmtId="0" fontId="56" fillId="31" borderId="66" xfId="0" applyFont="1" applyFill="1" applyBorder="1" applyAlignment="1">
      <alignment vertical="top" wrapText="1"/>
    </xf>
    <xf numFmtId="0" fontId="71" fillId="36" borderId="66" xfId="0" applyFont="1" applyFill="1" applyBorder="1" applyAlignment="1">
      <alignment vertical="top" wrapText="1"/>
    </xf>
    <xf numFmtId="167" fontId="108" fillId="4" borderId="66" xfId="0" applyNumberFormat="1" applyFont="1" applyFill="1" applyBorder="1" applyAlignment="1">
      <alignment vertical="top"/>
    </xf>
    <xf numFmtId="167" fontId="56" fillId="4" borderId="66" xfId="0" applyNumberFormat="1" applyFont="1" applyFill="1" applyBorder="1" applyAlignment="1">
      <alignment vertical="top"/>
    </xf>
    <xf numFmtId="4" fontId="146" fillId="0" borderId="0" xfId="0" applyNumberFormat="1" applyFont="1" applyAlignment="1">
      <alignment vertical="top"/>
    </xf>
    <xf numFmtId="167" fontId="146" fillId="0" borderId="0" xfId="0" applyNumberFormat="1" applyFont="1" applyAlignment="1">
      <alignment vertical="top"/>
    </xf>
    <xf numFmtId="0" fontId="108" fillId="51" borderId="66" xfId="0" applyFont="1" applyFill="1" applyBorder="1" applyAlignment="1">
      <alignment vertical="top" wrapText="1"/>
    </xf>
    <xf numFmtId="4" fontId="108" fillId="51" borderId="66" xfId="0" applyNumberFormat="1" applyFont="1" applyFill="1" applyBorder="1" applyAlignment="1">
      <alignment vertical="top"/>
    </xf>
    <xf numFmtId="167" fontId="108" fillId="51" borderId="66" xfId="0" applyNumberFormat="1" applyFont="1" applyFill="1" applyBorder="1" applyAlignment="1">
      <alignment vertical="top"/>
    </xf>
    <xf numFmtId="0" fontId="108" fillId="3" borderId="66" xfId="0" applyFont="1" applyFill="1" applyBorder="1" applyAlignment="1">
      <alignment vertical="top" wrapText="1"/>
    </xf>
    <xf numFmtId="4" fontId="108" fillId="3" borderId="66" xfId="0" applyNumberFormat="1" applyFont="1" applyFill="1" applyBorder="1" applyAlignment="1">
      <alignment vertical="top"/>
    </xf>
    <xf numFmtId="167" fontId="108" fillId="3" borderId="66" xfId="0" applyNumberFormat="1" applyFont="1" applyFill="1" applyBorder="1" applyAlignment="1">
      <alignment vertical="top"/>
    </xf>
    <xf numFmtId="170" fontId="0" fillId="49" borderId="0" xfId="0" applyNumberFormat="1" applyFill="1" applyAlignment="1">
      <alignment vertical="top"/>
    </xf>
    <xf numFmtId="167" fontId="0" fillId="49" borderId="0" xfId="0" applyNumberFormat="1" applyFill="1" applyAlignment="1">
      <alignment vertical="top"/>
    </xf>
    <xf numFmtId="167" fontId="74" fillId="0" borderId="0" xfId="0" applyNumberFormat="1" applyFont="1" applyAlignment="1">
      <alignment vertical="top"/>
    </xf>
    <xf numFmtId="0" fontId="0" fillId="0" borderId="0" xfId="0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56" fillId="0" borderId="1" xfId="0" applyFont="1" applyBorder="1" applyAlignment="1">
      <alignment horizontal="center" vertical="top" wrapText="1"/>
    </xf>
    <xf numFmtId="0" fontId="56" fillId="0" borderId="6" xfId="0" applyFont="1" applyBorder="1" applyAlignment="1">
      <alignment horizontal="center" vertical="top" wrapText="1"/>
    </xf>
    <xf numFmtId="0" fontId="56" fillId="0" borderId="4" xfId="0" applyFont="1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4" xfId="0" applyBorder="1"/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0" fillId="0" borderId="26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85" fillId="0" borderId="2" xfId="0" applyFont="1" applyBorder="1" applyAlignment="1">
      <alignment vertical="top" wrapText="1"/>
    </xf>
    <xf numFmtId="0" fontId="85" fillId="0" borderId="8" xfId="0" applyFont="1" applyBorder="1" applyAlignment="1">
      <alignment vertical="top" wrapText="1"/>
    </xf>
    <xf numFmtId="0" fontId="85" fillId="0" borderId="3" xfId="0" applyFont="1" applyBorder="1" applyAlignment="1">
      <alignment vertical="top" wrapText="1"/>
    </xf>
    <xf numFmtId="0" fontId="85" fillId="39" borderId="2" xfId="0" applyFont="1" applyFill="1" applyBorder="1" applyAlignment="1">
      <alignment vertical="top" wrapText="1"/>
    </xf>
    <xf numFmtId="0" fontId="85" fillId="39" borderId="8" xfId="0" applyFont="1" applyFill="1" applyBorder="1" applyAlignment="1">
      <alignment vertical="top" wrapText="1"/>
    </xf>
    <xf numFmtId="0" fontId="85" fillId="39" borderId="3" xfId="0" applyFont="1" applyFill="1" applyBorder="1" applyAlignment="1">
      <alignment vertical="top" wrapText="1"/>
    </xf>
    <xf numFmtId="0" fontId="36" fillId="0" borderId="5" xfId="0" applyFont="1" applyBorder="1" applyAlignment="1">
      <alignment horizontal="center" vertical="top" wrapText="1"/>
    </xf>
    <xf numFmtId="0" fontId="71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70" fillId="0" borderId="2" xfId="0" applyFont="1" applyBorder="1" applyAlignment="1">
      <alignment horizontal="center" vertical="top" wrapText="1"/>
    </xf>
    <xf numFmtId="0" fontId="70" fillId="0" borderId="8" xfId="0" applyFont="1" applyBorder="1" applyAlignment="1">
      <alignment horizontal="center" vertical="top" wrapText="1"/>
    </xf>
    <xf numFmtId="0" fontId="70" fillId="0" borderId="3" xfId="0" applyFont="1" applyBorder="1" applyAlignment="1">
      <alignment horizontal="center" vertical="top" wrapText="1"/>
    </xf>
    <xf numFmtId="0" fontId="36" fillId="0" borderId="2" xfId="0" applyFont="1" applyBorder="1" applyAlignment="1">
      <alignment horizontal="center"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36" fillId="39" borderId="2" xfId="0" applyFont="1" applyFill="1" applyBorder="1" applyAlignment="1">
      <alignment horizontal="center" vertical="top" wrapText="1"/>
    </xf>
    <xf numFmtId="0" fontId="36" fillId="39" borderId="8" xfId="0" applyFont="1" applyFill="1" applyBorder="1" applyAlignment="1">
      <alignment horizontal="center" vertical="top" wrapText="1"/>
    </xf>
    <xf numFmtId="0" fontId="36" fillId="39" borderId="3" xfId="0" applyFont="1" applyFill="1" applyBorder="1" applyAlignment="1">
      <alignment horizontal="center" vertical="top" wrapText="1"/>
    </xf>
    <xf numFmtId="0" fontId="85" fillId="0" borderId="2" xfId="0" applyFont="1" applyFill="1" applyBorder="1" applyAlignment="1">
      <alignment vertical="top" wrapText="1"/>
    </xf>
    <xf numFmtId="0" fontId="85" fillId="0" borderId="8" xfId="0" applyFont="1" applyFill="1" applyBorder="1" applyAlignment="1">
      <alignment vertical="top" wrapText="1"/>
    </xf>
    <xf numFmtId="0" fontId="85" fillId="0" borderId="3" xfId="0" applyFont="1" applyFill="1" applyBorder="1" applyAlignment="1">
      <alignment vertical="top" wrapText="1"/>
    </xf>
    <xf numFmtId="0" fontId="33" fillId="34" borderId="2" xfId="0" applyFont="1" applyFill="1" applyBorder="1" applyAlignment="1">
      <alignment vertical="top" wrapText="1"/>
    </xf>
    <xf numFmtId="0" fontId="33" fillId="34" borderId="3" xfId="0" applyFont="1" applyFill="1" applyBorder="1" applyAlignment="1">
      <alignment vertical="top" wrapText="1"/>
    </xf>
    <xf numFmtId="0" fontId="3" fillId="34" borderId="2" xfId="0" applyFont="1" applyFill="1" applyBorder="1" applyAlignment="1">
      <alignment vertical="top" wrapText="1"/>
    </xf>
    <xf numFmtId="0" fontId="3" fillId="34" borderId="3" xfId="0" applyFont="1" applyFill="1" applyBorder="1" applyAlignment="1">
      <alignment vertical="top" wrapText="1"/>
    </xf>
    <xf numFmtId="2" fontId="104" fillId="0" borderId="31" xfId="0" applyNumberFormat="1" applyFont="1" applyFill="1" applyBorder="1" applyAlignment="1">
      <alignment horizontal="center" vertical="center" wrapText="1"/>
    </xf>
    <xf numFmtId="2" fontId="104" fillId="0" borderId="56" xfId="0" applyNumberFormat="1" applyFont="1" applyFill="1" applyBorder="1" applyAlignment="1">
      <alignment horizontal="center" vertical="center" wrapText="1"/>
    </xf>
    <xf numFmtId="2" fontId="104" fillId="0" borderId="55" xfId="0" applyNumberFormat="1" applyFont="1" applyFill="1" applyBorder="1" applyAlignment="1">
      <alignment horizontal="center" vertical="center" wrapText="1"/>
    </xf>
    <xf numFmtId="2" fontId="104" fillId="0" borderId="41" xfId="0" applyNumberFormat="1" applyFont="1" applyFill="1" applyBorder="1" applyAlignment="1">
      <alignment horizontal="center" vertical="center" wrapText="1"/>
    </xf>
    <xf numFmtId="2" fontId="104" fillId="0" borderId="0" xfId="0" applyNumberFormat="1" applyFont="1" applyFill="1" applyBorder="1" applyAlignment="1">
      <alignment horizontal="center" vertical="center" wrapText="1"/>
    </xf>
    <xf numFmtId="2" fontId="104" fillId="0" borderId="60" xfId="0" applyNumberFormat="1" applyFont="1" applyFill="1" applyBorder="1" applyAlignment="1">
      <alignment horizontal="center" vertical="center" wrapText="1"/>
    </xf>
    <xf numFmtId="2" fontId="104" fillId="0" borderId="63" xfId="0" applyNumberFormat="1" applyFont="1" applyFill="1" applyBorder="1" applyAlignment="1">
      <alignment horizontal="center" vertical="center" wrapText="1"/>
    </xf>
    <xf numFmtId="2" fontId="104" fillId="0" borderId="27" xfId="0" applyNumberFormat="1" applyFont="1" applyFill="1" applyBorder="1" applyAlignment="1">
      <alignment horizontal="center" vertical="center" wrapText="1"/>
    </xf>
    <xf numFmtId="2" fontId="104" fillId="0" borderId="61" xfId="0" applyNumberFormat="1" applyFont="1" applyFill="1" applyBorder="1" applyAlignment="1">
      <alignment horizontal="center" vertical="center" wrapText="1"/>
    </xf>
    <xf numFmtId="2" fontId="8" fillId="3" borderId="31" xfId="0" applyNumberFormat="1" applyFont="1" applyFill="1" applyBorder="1" applyAlignment="1">
      <alignment horizontal="center" vertical="center" wrapText="1"/>
    </xf>
    <xf numFmtId="2" fontId="8" fillId="3" borderId="56" xfId="0" applyNumberFormat="1" applyFont="1" applyFill="1" applyBorder="1" applyAlignment="1">
      <alignment horizontal="center" vertical="center" wrapText="1"/>
    </xf>
    <xf numFmtId="2" fontId="8" fillId="3" borderId="55" xfId="0" applyNumberFormat="1" applyFont="1" applyFill="1" applyBorder="1" applyAlignment="1">
      <alignment horizontal="center" vertical="center" wrapText="1"/>
    </xf>
    <xf numFmtId="2" fontId="8" fillId="3" borderId="63" xfId="0" applyNumberFormat="1" applyFont="1" applyFill="1" applyBorder="1" applyAlignment="1">
      <alignment horizontal="center" vertical="center" wrapText="1"/>
    </xf>
    <xf numFmtId="2" fontId="8" fillId="3" borderId="27" xfId="0" applyNumberFormat="1" applyFont="1" applyFill="1" applyBorder="1" applyAlignment="1">
      <alignment horizontal="center" vertical="center" wrapText="1"/>
    </xf>
    <xf numFmtId="2" fontId="8" fillId="3" borderId="61" xfId="0" applyNumberFormat="1" applyFont="1" applyFill="1" applyBorder="1" applyAlignment="1">
      <alignment horizontal="center" vertical="center" wrapText="1"/>
    </xf>
    <xf numFmtId="2" fontId="57" fillId="0" borderId="5" xfId="0" applyNumberFormat="1" applyFont="1" applyFill="1" applyBorder="1" applyAlignment="1">
      <alignment horizontal="center" vertical="center" wrapText="1"/>
    </xf>
    <xf numFmtId="2" fontId="57" fillId="0" borderId="62" xfId="0" applyNumberFormat="1" applyFont="1" applyFill="1" applyBorder="1" applyAlignment="1">
      <alignment horizontal="center" vertical="center" wrapText="1"/>
    </xf>
    <xf numFmtId="2" fontId="57" fillId="0" borderId="12" xfId="0" applyNumberFormat="1" applyFont="1" applyFill="1" applyBorder="1" applyAlignment="1">
      <alignment horizontal="center" vertical="center" wrapText="1"/>
    </xf>
    <xf numFmtId="0" fontId="133" fillId="0" borderId="0" xfId="0" applyFont="1" applyFill="1" applyAlignment="1">
      <alignment horizontal="center" wrapText="1" shrinkToFit="1"/>
    </xf>
    <xf numFmtId="2" fontId="57" fillId="0" borderId="3" xfId="0" applyNumberFormat="1" applyFont="1" applyFill="1" applyBorder="1" applyAlignment="1">
      <alignment horizontal="center" vertical="center" wrapText="1"/>
    </xf>
    <xf numFmtId="2" fontId="57" fillId="0" borderId="35" xfId="0" applyNumberFormat="1" applyFont="1" applyFill="1" applyBorder="1" applyAlignment="1">
      <alignment horizontal="center" vertical="center" wrapText="1"/>
    </xf>
    <xf numFmtId="2" fontId="57" fillId="0" borderId="8" xfId="0" applyNumberFormat="1" applyFont="1" applyFill="1" applyBorder="1" applyAlignment="1">
      <alignment horizontal="center" vertical="center" wrapText="1"/>
    </xf>
    <xf numFmtId="2" fontId="57" fillId="3" borderId="5" xfId="0" applyNumberFormat="1" applyFont="1" applyFill="1" applyBorder="1" applyAlignment="1">
      <alignment horizontal="center" vertical="center" wrapText="1"/>
    </xf>
    <xf numFmtId="2" fontId="57" fillId="3" borderId="62" xfId="0" applyNumberFormat="1" applyFont="1" applyFill="1" applyBorder="1" applyAlignment="1">
      <alignment horizontal="center" vertical="center" wrapText="1"/>
    </xf>
    <xf numFmtId="3" fontId="104" fillId="34" borderId="49" xfId="0" applyNumberFormat="1" applyFont="1" applyFill="1" applyBorder="1" applyAlignment="1">
      <alignment horizontal="left" vertical="top" wrapText="1" shrinkToFit="1"/>
    </xf>
    <xf numFmtId="3" fontId="104" fillId="34" borderId="59" xfId="0" applyNumberFormat="1" applyFont="1" applyFill="1" applyBorder="1" applyAlignment="1">
      <alignment horizontal="left" vertical="top" wrapText="1" shrinkToFit="1"/>
    </xf>
    <xf numFmtId="3" fontId="104" fillId="34" borderId="64" xfId="0" applyNumberFormat="1" applyFont="1" applyFill="1" applyBorder="1" applyAlignment="1">
      <alignment horizontal="left" vertical="top" wrapText="1" shrinkToFit="1"/>
    </xf>
    <xf numFmtId="0" fontId="104" fillId="0" borderId="54" xfId="0" applyFont="1" applyFill="1" applyBorder="1" applyAlignment="1">
      <alignment horizontal="center" vertical="center"/>
    </xf>
    <xf numFmtId="0" fontId="104" fillId="0" borderId="59" xfId="0" applyFont="1" applyFill="1" applyBorder="1" applyAlignment="1">
      <alignment horizontal="center" vertical="center"/>
    </xf>
    <xf numFmtId="0" fontId="104" fillId="0" borderId="64" xfId="0" applyFont="1" applyFill="1" applyBorder="1" applyAlignment="1">
      <alignment horizontal="center" vertical="center"/>
    </xf>
    <xf numFmtId="0" fontId="57" fillId="0" borderId="55" xfId="388" applyFont="1" applyFill="1" applyBorder="1" applyAlignment="1">
      <alignment horizontal="center" vertical="center" wrapText="1"/>
    </xf>
    <xf numFmtId="0" fontId="57" fillId="0" borderId="60" xfId="388" applyFont="1" applyFill="1" applyBorder="1" applyAlignment="1">
      <alignment horizontal="center" vertical="center" wrapText="1"/>
    </xf>
    <xf numFmtId="0" fontId="57" fillId="0" borderId="61" xfId="388" applyFont="1" applyFill="1" applyBorder="1" applyAlignment="1">
      <alignment horizontal="center" vertical="center" wrapText="1"/>
    </xf>
    <xf numFmtId="0" fontId="134" fillId="0" borderId="50" xfId="0" applyFont="1" applyFill="1" applyBorder="1" applyAlignment="1">
      <alignment horizontal="center"/>
    </xf>
    <xf numFmtId="0" fontId="134" fillId="0" borderId="57" xfId="0" applyFont="1" applyFill="1" applyBorder="1" applyAlignment="1">
      <alignment horizontal="center"/>
    </xf>
    <xf numFmtId="0" fontId="134" fillId="0" borderId="58" xfId="0" applyFont="1" applyFill="1" applyBorder="1" applyAlignment="1">
      <alignment horizontal="center"/>
    </xf>
    <xf numFmtId="0" fontId="57" fillId="0" borderId="3" xfId="388" applyFont="1" applyFill="1" applyBorder="1" applyAlignment="1">
      <alignment horizontal="center" vertical="center" wrapText="1"/>
    </xf>
    <xf numFmtId="0" fontId="57" fillId="0" borderId="5" xfId="388" applyFont="1" applyFill="1" applyBorder="1" applyAlignment="1">
      <alignment horizontal="center" vertical="center" wrapText="1"/>
    </xf>
    <xf numFmtId="2" fontId="57" fillId="3" borderId="2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30" fillId="0" borderId="1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30" fillId="0" borderId="1" xfId="0" applyFont="1" applyFill="1" applyBorder="1" applyAlignment="1">
      <alignment horizontal="center" vertical="top" wrapText="1"/>
    </xf>
    <xf numFmtId="0" fontId="30" fillId="0" borderId="4" xfId="0" applyFont="1" applyFill="1" applyBorder="1" applyAlignment="1">
      <alignment horizontal="center" vertical="top" wrapText="1"/>
    </xf>
    <xf numFmtId="0" fontId="50" fillId="4" borderId="1" xfId="0" applyFont="1" applyFill="1" applyBorder="1" applyAlignment="1">
      <alignment horizontal="center" vertical="top" wrapText="1"/>
    </xf>
    <xf numFmtId="0" fontId="50" fillId="4" borderId="4" xfId="0" applyFont="1" applyFill="1" applyBorder="1" applyAlignment="1">
      <alignment horizontal="center" vertical="top" wrapText="1"/>
    </xf>
    <xf numFmtId="0" fontId="30" fillId="0" borderId="5" xfId="0" applyFont="1" applyBorder="1" applyAlignment="1">
      <alignment horizontal="center" vertical="top" wrapText="1"/>
    </xf>
    <xf numFmtId="0" fontId="50" fillId="0" borderId="5" xfId="0" applyFont="1" applyFill="1" applyBorder="1" applyAlignment="1">
      <alignment horizontal="center" vertical="top" wrapText="1"/>
    </xf>
    <xf numFmtId="0" fontId="9" fillId="33" borderId="2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30" fillId="0" borderId="5" xfId="0" applyFont="1" applyFill="1" applyBorder="1" applyAlignment="1">
      <alignment horizontal="center" vertical="top" wrapText="1"/>
    </xf>
    <xf numFmtId="0" fontId="1" fillId="0" borderId="1" xfId="4" applyBorder="1" applyAlignment="1">
      <alignment horizontal="center" vertical="top" wrapText="1"/>
    </xf>
    <xf numFmtId="0" fontId="1" fillId="0" borderId="6" xfId="4" applyBorder="1" applyAlignment="1">
      <alignment horizontal="center" vertical="top" wrapText="1"/>
    </xf>
    <xf numFmtId="0" fontId="1" fillId="0" borderId="4" xfId="4" applyBorder="1" applyAlignment="1">
      <alignment horizontal="center" vertical="top" wrapText="1"/>
    </xf>
    <xf numFmtId="0" fontId="36" fillId="0" borderId="5" xfId="4" applyFont="1" applyBorder="1" applyAlignment="1">
      <alignment horizontal="center" vertical="top" wrapText="1"/>
    </xf>
    <xf numFmtId="0" fontId="36" fillId="0" borderId="5" xfId="4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/>
    </xf>
    <xf numFmtId="0" fontId="3" fillId="0" borderId="8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4" fillId="4" borderId="8" xfId="0" applyFont="1" applyFill="1" applyBorder="1" applyAlignment="1">
      <alignment horizontal="center" vertical="top" wrapText="1"/>
    </xf>
    <xf numFmtId="0" fontId="34" fillId="4" borderId="3" xfId="0" applyFont="1" applyFill="1" applyBorder="1" applyAlignment="1">
      <alignment horizontal="center" vertical="top" wrapText="1"/>
    </xf>
    <xf numFmtId="0" fontId="34" fillId="0" borderId="8" xfId="0" applyFont="1" applyBorder="1" applyAlignment="1">
      <alignment horizontal="center" vertical="top" wrapText="1"/>
    </xf>
    <xf numFmtId="0" fontId="34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36" fillId="0" borderId="1" xfId="0" applyFont="1" applyBorder="1" applyAlignment="1">
      <alignment horizontal="center" vertical="top" wrapText="1"/>
    </xf>
    <xf numFmtId="0" fontId="36" fillId="0" borderId="4" xfId="0" applyFont="1" applyBorder="1" applyAlignment="1">
      <alignment horizontal="center" vertical="top" wrapText="1"/>
    </xf>
    <xf numFmtId="0" fontId="36" fillId="0" borderId="24" xfId="0" applyFont="1" applyBorder="1" applyAlignment="1">
      <alignment horizontal="center" vertical="top" wrapText="1"/>
    </xf>
    <xf numFmtId="0" fontId="36" fillId="0" borderId="23" xfId="0" applyFont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36" fillId="0" borderId="32" xfId="0" applyFont="1" applyFill="1" applyBorder="1" applyAlignment="1">
      <alignment horizontal="center" vertical="top" wrapText="1"/>
    </xf>
    <xf numFmtId="0" fontId="36" fillId="0" borderId="33" xfId="0" applyFont="1" applyFill="1" applyBorder="1" applyAlignment="1">
      <alignment horizontal="center" vertical="top" wrapText="1"/>
    </xf>
    <xf numFmtId="0" fontId="36" fillId="0" borderId="34" xfId="0" applyFont="1" applyFill="1" applyBorder="1" applyAlignment="1">
      <alignment horizontal="center" vertical="top" wrapText="1"/>
    </xf>
    <xf numFmtId="0" fontId="68" fillId="0" borderId="5" xfId="0" applyFont="1" applyBorder="1" applyAlignment="1">
      <alignment horizontal="center" vertical="top" wrapText="1"/>
    </xf>
    <xf numFmtId="0" fontId="68" fillId="38" borderId="2" xfId="0" applyFont="1" applyFill="1" applyBorder="1" applyAlignment="1">
      <alignment horizontal="center" vertical="top" wrapText="1"/>
    </xf>
    <xf numFmtId="0" fontId="68" fillId="38" borderId="8" xfId="0" applyFont="1" applyFill="1" applyBorder="1" applyAlignment="1">
      <alignment horizontal="center" vertical="top" wrapText="1"/>
    </xf>
    <xf numFmtId="0" fontId="68" fillId="38" borderId="3" xfId="0" applyFont="1" applyFill="1" applyBorder="1" applyAlignment="1">
      <alignment horizontal="center" vertical="top" wrapText="1"/>
    </xf>
    <xf numFmtId="0" fontId="36" fillId="5" borderId="33" xfId="0" applyFont="1" applyFill="1" applyBorder="1" applyAlignment="1">
      <alignment horizontal="center" vertical="top" wrapText="1"/>
    </xf>
    <xf numFmtId="0" fontId="36" fillId="5" borderId="34" xfId="0" applyFont="1" applyFill="1" applyBorder="1" applyAlignment="1">
      <alignment horizontal="center" vertical="top" wrapText="1"/>
    </xf>
    <xf numFmtId="0" fontId="70" fillId="4" borderId="33" xfId="0" applyFont="1" applyFill="1" applyBorder="1" applyAlignment="1">
      <alignment horizontal="center" vertical="top" wrapText="1"/>
    </xf>
    <xf numFmtId="0" fontId="70" fillId="4" borderId="34" xfId="0" applyFont="1" applyFill="1" applyBorder="1" applyAlignment="1">
      <alignment horizontal="center" vertical="top" wrapText="1"/>
    </xf>
    <xf numFmtId="0" fontId="70" fillId="31" borderId="34" xfId="0" applyFont="1" applyFill="1" applyBorder="1" applyAlignment="1">
      <alignment horizontal="center" vertical="top" wrapText="1"/>
    </xf>
    <xf numFmtId="0" fontId="70" fillId="31" borderId="29" xfId="0" applyFont="1" applyFill="1" applyBorder="1"/>
    <xf numFmtId="0" fontId="70" fillId="31" borderId="30" xfId="0" applyFont="1" applyFill="1" applyBorder="1"/>
    <xf numFmtId="0" fontId="54" fillId="0" borderId="0" xfId="0" applyFont="1" applyAlignment="1">
      <alignment horizontal="center" vertical="top" wrapText="1"/>
    </xf>
    <xf numFmtId="0" fontId="54" fillId="0" borderId="5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top" wrapText="1"/>
    </xf>
    <xf numFmtId="0" fontId="54" fillId="0" borderId="2" xfId="0" applyFont="1" applyFill="1" applyBorder="1" applyAlignment="1">
      <alignment horizontal="center" vertical="top" wrapText="1"/>
    </xf>
    <xf numFmtId="0" fontId="54" fillId="0" borderId="8" xfId="0" applyFont="1" applyFill="1" applyBorder="1" applyAlignment="1">
      <alignment horizontal="center" vertical="top" wrapText="1"/>
    </xf>
    <xf numFmtId="0" fontId="54" fillId="0" borderId="5" xfId="0" applyFont="1" applyFill="1" applyBorder="1" applyAlignment="1">
      <alignment horizontal="center" vertical="top" wrapText="1"/>
    </xf>
    <xf numFmtId="0" fontId="54" fillId="0" borderId="5" xfId="0" applyFont="1" applyFill="1" applyBorder="1" applyAlignment="1">
      <alignment horizontal="center" vertical="top"/>
    </xf>
    <xf numFmtId="0" fontId="36" fillId="0" borderId="0" xfId="0" applyFont="1" applyAlignment="1">
      <alignment horizontal="center" vertical="top" wrapText="1"/>
    </xf>
    <xf numFmtId="0" fontId="36" fillId="0" borderId="6" xfId="0" applyFont="1" applyBorder="1" applyAlignment="1">
      <alignment horizontal="center" vertical="top" wrapText="1"/>
    </xf>
    <xf numFmtId="0" fontId="70" fillId="4" borderId="5" xfId="0" applyFont="1" applyFill="1" applyBorder="1" applyAlignment="1">
      <alignment horizontal="center" vertical="top"/>
    </xf>
    <xf numFmtId="0" fontId="70" fillId="0" borderId="5" xfId="0" applyFont="1" applyFill="1" applyBorder="1" applyAlignment="1">
      <alignment horizontal="center" vertical="top"/>
    </xf>
    <xf numFmtId="0" fontId="70" fillId="4" borderId="2" xfId="0" applyFont="1" applyFill="1" applyBorder="1" applyAlignment="1">
      <alignment horizontal="center" vertical="top"/>
    </xf>
    <xf numFmtId="0" fontId="70" fillId="4" borderId="8" xfId="0" applyFont="1" applyFill="1" applyBorder="1" applyAlignment="1">
      <alignment horizontal="center" vertical="top"/>
    </xf>
    <xf numFmtId="0" fontId="70" fillId="0" borderId="25" xfId="0" applyFont="1" applyBorder="1" applyAlignment="1">
      <alignment horizontal="center" vertical="top"/>
    </xf>
    <xf numFmtId="0" fontId="70" fillId="0" borderId="27" xfId="0" applyFont="1" applyBorder="1" applyAlignment="1">
      <alignment horizontal="center" vertical="top"/>
    </xf>
    <xf numFmtId="0" fontId="70" fillId="0" borderId="11" xfId="0" applyFont="1" applyBorder="1" applyAlignment="1">
      <alignment horizontal="center" vertical="top"/>
    </xf>
    <xf numFmtId="0" fontId="70" fillId="4" borderId="5" xfId="0" applyFont="1" applyFill="1" applyBorder="1" applyAlignment="1">
      <alignment horizontal="center" vertical="top" wrapText="1"/>
    </xf>
    <xf numFmtId="0" fontId="70" fillId="0" borderId="5" xfId="0" applyFont="1" applyBorder="1" applyAlignment="1">
      <alignment horizontal="center" vertical="top" wrapText="1"/>
    </xf>
    <xf numFmtId="0" fontId="70" fillId="31" borderId="2" xfId="0" applyFont="1" applyFill="1" applyBorder="1" applyAlignment="1">
      <alignment horizontal="center" vertical="top"/>
    </xf>
    <xf numFmtId="0" fontId="70" fillId="31" borderId="8" xfId="0" applyFont="1" applyFill="1" applyBorder="1" applyAlignment="1">
      <alignment horizontal="center" vertical="top"/>
    </xf>
    <xf numFmtId="0" fontId="70" fillId="31" borderId="3" xfId="0" applyFont="1" applyFill="1" applyBorder="1" applyAlignment="1">
      <alignment horizontal="center" vertical="top"/>
    </xf>
    <xf numFmtId="0" fontId="70" fillId="0" borderId="5" xfId="0" applyFont="1" applyBorder="1" applyAlignment="1">
      <alignment horizontal="center" vertical="top"/>
    </xf>
    <xf numFmtId="0" fontId="70" fillId="4" borderId="25" xfId="0" applyFont="1" applyFill="1" applyBorder="1" applyAlignment="1">
      <alignment horizontal="center" vertical="top"/>
    </xf>
    <xf numFmtId="0" fontId="70" fillId="4" borderId="27" xfId="0" applyFont="1" applyFill="1" applyBorder="1" applyAlignment="1">
      <alignment horizontal="center" vertical="top"/>
    </xf>
    <xf numFmtId="0" fontId="70" fillId="4" borderId="11" xfId="0" applyFont="1" applyFill="1" applyBorder="1" applyAlignment="1">
      <alignment horizontal="center" vertical="top"/>
    </xf>
    <xf numFmtId="0" fontId="36" fillId="4" borderId="5" xfId="0" applyFont="1" applyFill="1" applyBorder="1" applyAlignment="1">
      <alignment horizontal="center" vertical="top" wrapText="1"/>
    </xf>
    <xf numFmtId="0" fontId="70" fillId="4" borderId="1" xfId="0" applyFont="1" applyFill="1" applyBorder="1" applyAlignment="1">
      <alignment horizontal="center" vertical="top" wrapText="1"/>
    </xf>
    <xf numFmtId="0" fontId="70" fillId="4" borderId="4" xfId="0" applyFont="1" applyFill="1" applyBorder="1" applyAlignment="1">
      <alignment horizontal="center" vertical="top" wrapText="1"/>
    </xf>
    <xf numFmtId="0" fontId="70" fillId="0" borderId="2" xfId="0" applyFont="1" applyBorder="1" applyAlignment="1">
      <alignment horizontal="center" vertical="top"/>
    </xf>
    <xf numFmtId="0" fontId="70" fillId="0" borderId="8" xfId="0" applyFont="1" applyBorder="1" applyAlignment="1">
      <alignment horizontal="center" vertical="top"/>
    </xf>
    <xf numFmtId="0" fontId="70" fillId="0" borderId="3" xfId="0" applyFont="1" applyBorder="1" applyAlignment="1">
      <alignment horizontal="center" vertical="top"/>
    </xf>
    <xf numFmtId="0" fontId="70" fillId="4" borderId="3" xfId="0" applyFont="1" applyFill="1" applyBorder="1" applyAlignment="1">
      <alignment horizontal="center" vertical="top"/>
    </xf>
    <xf numFmtId="0" fontId="70" fillId="4" borderId="2" xfId="0" applyFont="1" applyFill="1" applyBorder="1" applyAlignment="1">
      <alignment horizontal="center" vertical="top" wrapText="1"/>
    </xf>
    <xf numFmtId="0" fontId="70" fillId="4" borderId="8" xfId="0" applyFont="1" applyFill="1" applyBorder="1" applyAlignment="1">
      <alignment horizontal="center" vertical="top" wrapText="1"/>
    </xf>
    <xf numFmtId="0" fontId="70" fillId="4" borderId="3" xfId="0" applyFont="1" applyFill="1" applyBorder="1" applyAlignment="1">
      <alignment horizontal="center" vertical="top" wrapText="1"/>
    </xf>
    <xf numFmtId="0" fontId="70" fillId="31" borderId="2" xfId="0" applyFont="1" applyFill="1" applyBorder="1" applyAlignment="1">
      <alignment horizontal="center" vertical="top" wrapText="1"/>
    </xf>
    <xf numFmtId="0" fontId="70" fillId="31" borderId="8" xfId="0" applyFont="1" applyFill="1" applyBorder="1" applyAlignment="1">
      <alignment horizontal="center" vertical="top" wrapText="1"/>
    </xf>
    <xf numFmtId="0" fontId="70" fillId="31" borderId="3" xfId="0" applyFont="1" applyFill="1" applyBorder="1" applyAlignment="1">
      <alignment horizontal="center" vertical="top" wrapText="1"/>
    </xf>
    <xf numFmtId="0" fontId="70" fillId="6" borderId="5" xfId="0" applyFont="1" applyFill="1" applyBorder="1" applyAlignment="1">
      <alignment horizontal="center" vertical="top"/>
    </xf>
    <xf numFmtId="0" fontId="70" fillId="32" borderId="1" xfId="0" applyFont="1" applyFill="1" applyBorder="1" applyAlignment="1">
      <alignment horizontal="center" vertical="top" wrapText="1"/>
    </xf>
    <xf numFmtId="0" fontId="70" fillId="32" borderId="4" xfId="0" applyFont="1" applyFill="1" applyBorder="1" applyAlignment="1">
      <alignment horizontal="center" vertical="top" wrapText="1"/>
    </xf>
    <xf numFmtId="0" fontId="70" fillId="5" borderId="2" xfId="0" applyFont="1" applyFill="1" applyBorder="1" applyAlignment="1">
      <alignment horizontal="center" vertical="top"/>
    </xf>
    <xf numFmtId="0" fontId="70" fillId="5" borderId="8" xfId="0" applyFont="1" applyFill="1" applyBorder="1" applyAlignment="1">
      <alignment horizontal="center" vertical="top"/>
    </xf>
    <xf numFmtId="0" fontId="70" fillId="5" borderId="3" xfId="0" applyFont="1" applyFill="1" applyBorder="1" applyAlignment="1">
      <alignment horizontal="center" vertical="top"/>
    </xf>
    <xf numFmtId="0" fontId="6" fillId="36" borderId="5" xfId="3" applyFont="1" applyFill="1" applyBorder="1" applyAlignment="1">
      <alignment horizontal="center" vertical="center" wrapText="1"/>
    </xf>
    <xf numFmtId="0" fontId="32" fillId="36" borderId="5" xfId="3" applyFont="1" applyFill="1" applyBorder="1" applyAlignment="1">
      <alignment horizontal="center" vertical="center" wrapText="1"/>
    </xf>
    <xf numFmtId="0" fontId="57" fillId="44" borderId="5" xfId="3" applyFont="1" applyFill="1" applyBorder="1" applyAlignment="1">
      <alignment horizontal="center" vertical="center" wrapText="1"/>
    </xf>
    <xf numFmtId="0" fontId="57" fillId="44" borderId="2" xfId="3" applyFont="1" applyFill="1" applyBorder="1" applyAlignment="1">
      <alignment horizontal="center" vertical="center" wrapText="1"/>
    </xf>
    <xf numFmtId="0" fontId="57" fillId="44" borderId="8" xfId="3" applyFont="1" applyFill="1" applyBorder="1" applyAlignment="1">
      <alignment horizontal="center" vertical="center" wrapText="1"/>
    </xf>
    <xf numFmtId="0" fontId="104" fillId="0" borderId="0" xfId="3" applyFont="1" applyFill="1" applyAlignment="1">
      <alignment horizontal="center" vertical="center" wrapText="1"/>
    </xf>
    <xf numFmtId="0" fontId="123" fillId="0" borderId="5" xfId="3" applyFont="1" applyFill="1" applyBorder="1" applyAlignment="1">
      <alignment horizontal="center" vertical="center" wrapText="1"/>
    </xf>
    <xf numFmtId="0" fontId="124" fillId="47" borderId="5" xfId="3" applyFont="1" applyFill="1" applyBorder="1" applyAlignment="1">
      <alignment horizontal="center" vertical="center" wrapText="1"/>
    </xf>
    <xf numFmtId="0" fontId="32" fillId="46" borderId="5" xfId="3" applyFont="1" applyFill="1" applyBorder="1" applyAlignment="1">
      <alignment horizontal="center" vertical="center" wrapText="1"/>
    </xf>
    <xf numFmtId="0" fontId="32" fillId="46" borderId="1" xfId="3" applyFont="1" applyFill="1" applyBorder="1" applyAlignment="1">
      <alignment horizontal="center" vertical="center" wrapText="1"/>
    </xf>
    <xf numFmtId="0" fontId="104" fillId="0" borderId="0" xfId="3" applyFont="1" applyFill="1" applyAlignment="1">
      <alignment horizontal="center" vertical="center"/>
    </xf>
    <xf numFmtId="0" fontId="124" fillId="42" borderId="5" xfId="3" applyFont="1" applyFill="1" applyBorder="1" applyAlignment="1">
      <alignment horizontal="center" vertical="center" wrapText="1"/>
    </xf>
    <xf numFmtId="0" fontId="32" fillId="42" borderId="5" xfId="3" applyFont="1" applyFill="1" applyBorder="1" applyAlignment="1">
      <alignment horizontal="center" vertical="center" wrapText="1"/>
    </xf>
    <xf numFmtId="0" fontId="124" fillId="3" borderId="5" xfId="3" applyFont="1" applyFill="1" applyBorder="1" applyAlignment="1">
      <alignment horizontal="center" vertical="center" wrapText="1"/>
    </xf>
    <xf numFmtId="0" fontId="6" fillId="3" borderId="26" xfId="3" applyFill="1" applyBorder="1" applyAlignment="1">
      <alignment horizontal="center" vertical="center"/>
    </xf>
    <xf numFmtId="0" fontId="6" fillId="3" borderId="0" xfId="3" applyFill="1" applyAlignment="1">
      <alignment horizontal="center" vertical="center"/>
    </xf>
    <xf numFmtId="3" fontId="6" fillId="36" borderId="5" xfId="3" applyNumberFormat="1" applyFont="1" applyFill="1" applyBorder="1" applyAlignment="1">
      <alignment horizontal="center" vertical="center"/>
    </xf>
    <xf numFmtId="0" fontId="104" fillId="0" borderId="0" xfId="3" applyFont="1" applyFill="1" applyBorder="1" applyAlignment="1">
      <alignment horizontal="center" vertical="center" wrapText="1"/>
    </xf>
    <xf numFmtId="0" fontId="124" fillId="46" borderId="5" xfId="3" applyFont="1" applyFill="1" applyBorder="1" applyAlignment="1">
      <alignment horizontal="center" vertical="center" wrapText="1"/>
    </xf>
    <xf numFmtId="0" fontId="124" fillId="43" borderId="2" xfId="3" applyFont="1" applyFill="1" applyBorder="1" applyAlignment="1">
      <alignment horizontal="center" vertical="center" wrapText="1"/>
    </xf>
    <xf numFmtId="0" fontId="124" fillId="43" borderId="8" xfId="3" applyFont="1" applyFill="1" applyBorder="1" applyAlignment="1">
      <alignment horizontal="center" vertical="center" wrapText="1"/>
    </xf>
    <xf numFmtId="0" fontId="32" fillId="43" borderId="1" xfId="3" applyFont="1" applyFill="1" applyBorder="1" applyAlignment="1">
      <alignment horizontal="center" vertical="center" wrapText="1"/>
    </xf>
    <xf numFmtId="0" fontId="32" fillId="43" borderId="6" xfId="3" applyFont="1" applyFill="1" applyBorder="1" applyAlignment="1">
      <alignment horizontal="center" vertical="center" wrapText="1"/>
    </xf>
    <xf numFmtId="0" fontId="32" fillId="43" borderId="4" xfId="3" applyFont="1" applyFill="1" applyBorder="1" applyAlignment="1">
      <alignment horizontal="center" vertical="center" wrapText="1"/>
    </xf>
    <xf numFmtId="0" fontId="57" fillId="44" borderId="5" xfId="615" applyFont="1" applyFill="1" applyBorder="1" applyAlignment="1">
      <alignment horizontal="center" vertical="center" wrapText="1"/>
    </xf>
    <xf numFmtId="0" fontId="57" fillId="44" borderId="2" xfId="615" applyFont="1" applyFill="1" applyBorder="1" applyAlignment="1">
      <alignment horizontal="center" vertical="center" wrapText="1"/>
    </xf>
    <xf numFmtId="0" fontId="57" fillId="44" borderId="8" xfId="615" applyFont="1" applyFill="1" applyBorder="1" applyAlignment="1">
      <alignment horizontal="center" vertical="center" wrapText="1"/>
    </xf>
    <xf numFmtId="0" fontId="123" fillId="0" borderId="5" xfId="615" applyFont="1" applyFill="1" applyBorder="1" applyAlignment="1">
      <alignment horizontal="center" vertical="center" wrapText="1"/>
    </xf>
    <xf numFmtId="0" fontId="124" fillId="42" borderId="5" xfId="615" applyFont="1" applyFill="1" applyBorder="1" applyAlignment="1">
      <alignment horizontal="center" vertical="center" wrapText="1"/>
    </xf>
    <xf numFmtId="0" fontId="32" fillId="42" borderId="5" xfId="615" applyFont="1" applyFill="1" applyBorder="1" applyAlignment="1">
      <alignment horizontal="center" vertical="center" wrapText="1"/>
    </xf>
    <xf numFmtId="0" fontId="32" fillId="36" borderId="5" xfId="615" applyFont="1" applyFill="1" applyBorder="1" applyAlignment="1">
      <alignment horizontal="center" vertical="center" wrapText="1"/>
    </xf>
    <xf numFmtId="0" fontId="6" fillId="36" borderId="5" xfId="615" applyFont="1" applyFill="1" applyBorder="1" applyAlignment="1">
      <alignment horizontal="center" vertical="center" wrapText="1"/>
    </xf>
    <xf numFmtId="0" fontId="104" fillId="48" borderId="0" xfId="615" applyFont="1" applyFill="1" applyAlignment="1">
      <alignment horizontal="center" vertical="center"/>
    </xf>
    <xf numFmtId="0" fontId="104" fillId="0" borderId="0" xfId="615" applyFont="1" applyFill="1" applyAlignment="1">
      <alignment horizontal="center" vertical="center"/>
    </xf>
    <xf numFmtId="0" fontId="104" fillId="0" borderId="0" xfId="615" applyFont="1" applyFill="1" applyBorder="1" applyAlignment="1">
      <alignment horizontal="center" vertical="center" wrapText="1"/>
    </xf>
    <xf numFmtId="0" fontId="104" fillId="0" borderId="0" xfId="615" applyFont="1" applyFill="1" applyAlignment="1">
      <alignment horizontal="center" vertical="center" wrapText="1"/>
    </xf>
    <xf numFmtId="0" fontId="130" fillId="0" borderId="0" xfId="583" applyFont="1" applyAlignment="1">
      <alignment horizontal="center" vertical="center" wrapText="1"/>
    </xf>
    <xf numFmtId="0" fontId="10" fillId="34" borderId="27" xfId="583" applyFont="1" applyFill="1" applyBorder="1" applyAlignment="1">
      <alignment horizontal="center" vertical="center" wrapText="1"/>
    </xf>
    <xf numFmtId="0" fontId="10" fillId="37" borderId="27" xfId="583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top" wrapText="1"/>
    </xf>
    <xf numFmtId="0" fontId="50" fillId="0" borderId="4" xfId="0" applyFont="1" applyFill="1" applyBorder="1" applyAlignment="1">
      <alignment horizontal="center" vertical="top" wrapText="1"/>
    </xf>
    <xf numFmtId="0" fontId="0" fillId="0" borderId="2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0" fontId="0" fillId="0" borderId="3" xfId="0" applyFill="1" applyBorder="1" applyAlignment="1">
      <alignment horizontal="center" vertical="top"/>
    </xf>
    <xf numFmtId="0" fontId="48" fillId="0" borderId="2" xfId="0" applyFont="1" applyBorder="1" applyAlignment="1">
      <alignment horizontal="center" vertical="top"/>
    </xf>
    <xf numFmtId="0" fontId="48" fillId="0" borderId="8" xfId="0" applyFont="1" applyBorder="1" applyAlignment="1">
      <alignment horizontal="center" vertical="top"/>
    </xf>
    <xf numFmtId="0" fontId="48" fillId="0" borderId="3" xfId="0" applyFont="1" applyBorder="1" applyAlignment="1">
      <alignment horizontal="center" vertical="top"/>
    </xf>
    <xf numFmtId="0" fontId="3" fillId="0" borderId="8" xfId="0" applyFont="1" applyFill="1" applyBorder="1" applyAlignment="1">
      <alignment vertical="top" wrapText="1"/>
    </xf>
    <xf numFmtId="0" fontId="102" fillId="0" borderId="1" xfId="3" applyFont="1" applyFill="1" applyBorder="1" applyAlignment="1">
      <alignment horizontal="left" vertical="top" wrapText="1"/>
    </xf>
    <xf numFmtId="0" fontId="102" fillId="0" borderId="4" xfId="3" applyFont="1" applyFill="1" applyBorder="1" applyAlignment="1">
      <alignment horizontal="left" vertical="top" wrapText="1"/>
    </xf>
    <xf numFmtId="0" fontId="102" fillId="0" borderId="27" xfId="3" applyFont="1" applyBorder="1" applyAlignment="1">
      <alignment horizontal="center" vertical="top"/>
    </xf>
    <xf numFmtId="0" fontId="102" fillId="0" borderId="0" xfId="3" applyFont="1" applyAlignment="1">
      <alignment horizontal="right" vertical="top" wrapText="1"/>
    </xf>
    <xf numFmtId="0" fontId="104" fillId="0" borderId="0" xfId="0" applyFont="1" applyAlignment="1">
      <alignment horizontal="center" vertical="top"/>
    </xf>
    <xf numFmtId="0" fontId="105" fillId="0" borderId="0" xfId="3" applyFont="1" applyAlignment="1">
      <alignment horizontal="center" vertical="top"/>
    </xf>
    <xf numFmtId="0" fontId="102" fillId="0" borderId="5" xfId="3" applyFont="1" applyBorder="1" applyAlignment="1">
      <alignment horizontal="center" vertical="top" wrapText="1"/>
    </xf>
    <xf numFmtId="0" fontId="102" fillId="0" borderId="5" xfId="3" applyFont="1" applyFill="1" applyBorder="1" applyAlignment="1">
      <alignment horizontal="center" vertical="top"/>
    </xf>
    <xf numFmtId="0" fontId="102" fillId="37" borderId="5" xfId="3" applyFont="1" applyFill="1" applyBorder="1" applyAlignment="1">
      <alignment horizontal="center" vertical="top" wrapText="1"/>
    </xf>
    <xf numFmtId="0" fontId="8" fillId="0" borderId="5" xfId="3" applyFont="1" applyBorder="1" applyAlignment="1">
      <alignment horizontal="center" vertical="top" wrapText="1"/>
    </xf>
    <xf numFmtId="0" fontId="102" fillId="0" borderId="5" xfId="3" applyFont="1" applyFill="1" applyBorder="1" applyAlignment="1">
      <alignment horizontal="center" vertical="top" wrapText="1"/>
    </xf>
    <xf numFmtId="0" fontId="102" fillId="0" borderId="1" xfId="0" applyFont="1" applyFill="1" applyBorder="1" applyAlignment="1">
      <alignment horizontal="left" vertical="top" wrapText="1"/>
    </xf>
    <xf numFmtId="0" fontId="102" fillId="0" borderId="4" xfId="0" applyFont="1" applyFill="1" applyBorder="1" applyAlignment="1">
      <alignment horizontal="left" vertical="top" wrapText="1"/>
    </xf>
    <xf numFmtId="0" fontId="102" fillId="31" borderId="1" xfId="0" applyFont="1" applyFill="1" applyBorder="1" applyAlignment="1">
      <alignment horizontal="left" vertical="top" wrapText="1"/>
    </xf>
    <xf numFmtId="0" fontId="102" fillId="31" borderId="4" xfId="0" applyFont="1" applyFill="1" applyBorder="1" applyAlignment="1">
      <alignment horizontal="left" vertical="top" wrapText="1"/>
    </xf>
    <xf numFmtId="0" fontId="102" fillId="31" borderId="1" xfId="3" applyFont="1" applyFill="1" applyBorder="1" applyAlignment="1">
      <alignment horizontal="left" vertical="top" wrapText="1"/>
    </xf>
    <xf numFmtId="0" fontId="102" fillId="31" borderId="4" xfId="3" applyFont="1" applyFill="1" applyBorder="1" applyAlignment="1">
      <alignment horizontal="left" vertical="top" wrapText="1"/>
    </xf>
    <xf numFmtId="0" fontId="8" fillId="31" borderId="1" xfId="3" applyFont="1" applyFill="1" applyBorder="1" applyAlignment="1">
      <alignment horizontal="left" vertical="top"/>
    </xf>
    <xf numFmtId="0" fontId="8" fillId="31" borderId="4" xfId="3" applyFont="1" applyFill="1" applyBorder="1" applyAlignment="1">
      <alignment horizontal="left" vertical="top"/>
    </xf>
    <xf numFmtId="0" fontId="65" fillId="0" borderId="0" xfId="0" applyFont="1" applyAlignment="1">
      <alignment horizontal="center" vertical="top"/>
    </xf>
    <xf numFmtId="0" fontId="110" fillId="0" borderId="0" xfId="0" applyFont="1" applyAlignment="1">
      <alignment horizontal="center" vertical="top"/>
    </xf>
    <xf numFmtId="0" fontId="111" fillId="0" borderId="0" xfId="3" applyFont="1" applyAlignment="1">
      <alignment horizontal="center" vertical="top" wrapText="1"/>
    </xf>
    <xf numFmtId="0" fontId="8" fillId="37" borderId="5" xfId="3" applyFont="1" applyFill="1" applyBorder="1" applyAlignment="1">
      <alignment horizontal="center" vertical="top" wrapText="1"/>
    </xf>
    <xf numFmtId="0" fontId="8" fillId="0" borderId="1" xfId="3" applyFont="1" applyFill="1" applyBorder="1" applyAlignment="1">
      <alignment horizontal="center" vertical="top" wrapText="1"/>
    </xf>
    <xf numFmtId="0" fontId="8" fillId="0" borderId="6" xfId="3" applyFont="1" applyFill="1" applyBorder="1" applyAlignment="1">
      <alignment horizontal="center" vertical="top" wrapText="1"/>
    </xf>
    <xf numFmtId="0" fontId="8" fillId="0" borderId="4" xfId="3" applyFont="1" applyFill="1" applyBorder="1" applyAlignment="1">
      <alignment horizontal="center" vertical="top" wrapText="1"/>
    </xf>
    <xf numFmtId="0" fontId="65" fillId="0" borderId="0" xfId="605" applyFont="1" applyAlignment="1">
      <alignment horizontal="center" vertical="top"/>
    </xf>
    <xf numFmtId="0" fontId="110" fillId="0" borderId="0" xfId="605" applyFont="1" applyAlignment="1">
      <alignment horizontal="center" vertical="top"/>
    </xf>
    <xf numFmtId="0" fontId="0" fillId="0" borderId="66" xfId="0" applyBorder="1" applyAlignment="1">
      <alignment horizontal="center" vertical="top" wrapText="1"/>
    </xf>
    <xf numFmtId="0" fontId="54" fillId="0" borderId="2" xfId="583" applyFont="1" applyBorder="1" applyAlignment="1">
      <alignment horizontal="center" vertical="center" wrapText="1"/>
    </xf>
    <xf numFmtId="0" fontId="54" fillId="0" borderId="8" xfId="583" applyFont="1" applyBorder="1" applyAlignment="1">
      <alignment horizontal="center" vertical="center" wrapText="1"/>
    </xf>
    <xf numFmtId="0" fontId="54" fillId="0" borderId="3" xfId="583" applyFont="1" applyBorder="1" applyAlignment="1">
      <alignment horizontal="center" vertical="center" wrapText="1"/>
    </xf>
    <xf numFmtId="0" fontId="54" fillId="0" borderId="0" xfId="583" applyFont="1" applyAlignment="1">
      <alignment horizontal="center" vertical="center"/>
    </xf>
    <xf numFmtId="0" fontId="54" fillId="0" borderId="27" xfId="583" applyFont="1" applyBorder="1" applyAlignment="1">
      <alignment horizontal="center" vertical="center"/>
    </xf>
    <xf numFmtId="0" fontId="54" fillId="0" borderId="5" xfId="583" applyFont="1" applyBorder="1" applyAlignment="1">
      <alignment horizontal="center" vertical="center" wrapText="1"/>
    </xf>
    <xf numFmtId="0" fontId="54" fillId="0" borderId="1" xfId="583" applyFont="1" applyBorder="1" applyAlignment="1">
      <alignment horizontal="center" vertical="center" wrapText="1"/>
    </xf>
    <xf numFmtId="0" fontId="54" fillId="0" borderId="6" xfId="583" applyFont="1" applyBorder="1" applyAlignment="1">
      <alignment horizontal="center" vertical="center" wrapText="1"/>
    </xf>
    <xf numFmtId="0" fontId="54" fillId="0" borderId="4" xfId="583" applyFont="1" applyBorder="1" applyAlignment="1">
      <alignment horizontal="center" vertical="center" wrapText="1"/>
    </xf>
  </cellXfs>
  <cellStyles count="628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2" xfId="227"/>
    <cellStyle name="Ввод  3" xfId="228"/>
    <cellStyle name="Ввод  4" xfId="229"/>
    <cellStyle name="Ввод  5" xfId="230"/>
    <cellStyle name="Ввод  6" xfId="231"/>
    <cellStyle name="Ввод  7" xfId="232"/>
    <cellStyle name="Ввод  8" xfId="233"/>
    <cellStyle name="Ввод  9" xfId="234"/>
    <cellStyle name="Вывод 10" xfId="235"/>
    <cellStyle name="Вывод 2" xfId="236"/>
    <cellStyle name="Вывод 3" xfId="237"/>
    <cellStyle name="Вывод 4" xfId="238"/>
    <cellStyle name="Вывод 5" xfId="239"/>
    <cellStyle name="Вывод 6" xfId="240"/>
    <cellStyle name="Вывод 7" xfId="241"/>
    <cellStyle name="Вывод 8" xfId="242"/>
    <cellStyle name="Вывод 9" xfId="243"/>
    <cellStyle name="Вычисление 10" xfId="244"/>
    <cellStyle name="Вычисление 2" xfId="245"/>
    <cellStyle name="Вычисление 3" xfId="246"/>
    <cellStyle name="Вычисление 4" xfId="247"/>
    <cellStyle name="Вычисление 5" xfId="248"/>
    <cellStyle name="Вычисление 6" xfId="249"/>
    <cellStyle name="Вычисление 7" xfId="250"/>
    <cellStyle name="Вычисление 8" xfId="251"/>
    <cellStyle name="Вычисление 9" xfId="252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2" xfId="290"/>
    <cellStyle name="Итог 3" xfId="291"/>
    <cellStyle name="Итог 4" xfId="292"/>
    <cellStyle name="Итог 5" xfId="293"/>
    <cellStyle name="Итог 6" xfId="294"/>
    <cellStyle name="Итог 7" xfId="295"/>
    <cellStyle name="Итог 8" xfId="296"/>
    <cellStyle name="Итог 9" xfId="297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6"/>
    <cellStyle name="Обычный 19" xfId="607"/>
    <cellStyle name="Обычный 19 2" xfId="617"/>
    <cellStyle name="Обычный 2" xfId="3"/>
    <cellStyle name="Обычный 2 10" xfId="325"/>
    <cellStyle name="Обычный 2 11" xfId="387"/>
    <cellStyle name="Обычный 2 12" xfId="583"/>
    <cellStyle name="Обычный 2 13" xfId="608"/>
    <cellStyle name="Обычный 2 2" xfId="4"/>
    <cellStyle name="Обычный 2 2 2" xfId="388"/>
    <cellStyle name="Обычный 2 2 3" xfId="393"/>
    <cellStyle name="Обычный 2 2 4" xfId="394"/>
    <cellStyle name="Обычный 2 2 5" xfId="395"/>
    <cellStyle name="Обычный 2 2 6" xfId="598"/>
    <cellStyle name="Обычный 2 2 7" xfId="615"/>
    <cellStyle name="Обычный 2 3" xfId="9"/>
    <cellStyle name="Обычный 2 3 2" xfId="396"/>
    <cellStyle name="Обычный 2 3 3" xfId="609"/>
    <cellStyle name="Обычный 2 3 3 2" xfId="618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0" xfId="619"/>
    <cellStyle name="Обычный 21" xfId="620"/>
    <cellStyle name="Обычный 22" xfId="599"/>
    <cellStyle name="Обычный 222" xfId="621"/>
    <cellStyle name="Обычный 223" xfId="622"/>
    <cellStyle name="Обычный 23" xfId="623"/>
    <cellStyle name="Обычный 24" xfId="616"/>
    <cellStyle name="Обычный 25" xfId="624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23" xfId="625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72" xfId="626"/>
    <cellStyle name="Обычный 8" xfId="438"/>
    <cellStyle name="Обычный 9" xfId="332"/>
    <cellStyle name="Обычный_Комплектование 2009-2010 для территорий" xfId="614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11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2" xfId="352"/>
    <cellStyle name="Примечание 3" xfId="353"/>
    <cellStyle name="Примечание 4" xfId="354"/>
    <cellStyle name="Примечание 5" xfId="355"/>
    <cellStyle name="Примечание 6" xfId="356"/>
    <cellStyle name="Примечание 7" xfId="357"/>
    <cellStyle name="Примечание 8" xfId="358"/>
    <cellStyle name="Примечание 9" xfId="359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10" xfId="627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2" xfId="603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6" xfId="582"/>
    <cellStyle name="Финансовый 7" xfId="604"/>
    <cellStyle name="Финансовый 8" xfId="612"/>
    <cellStyle name="Финансовый 9" xfId="613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95F995"/>
      <color rgb="FFFDE9D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72/22_08_2018_%20&#1087;&#1088;&#1080;&#1083;&#1086;&#1078;&#1077;&#1085;&#1080;&#1077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10 мол.спецы"/>
      <sheetName val="291 окруж.ср и госпошлины"/>
      <sheetName val="225.1о рсо "/>
      <sheetName val="225.24 рсо"/>
      <sheetName val="225.7 рсо"/>
      <sheetName val="226.11 рсо"/>
      <sheetName val="226.2 рсо"/>
      <sheetName val="310"/>
      <sheetName val="МП Эколог образ - эколагерь"/>
      <sheetName val="МП Соц.поддерж - лагерь санитар"/>
      <sheetName val="доп.бланк"/>
      <sheetName val="свод"/>
    </sheetNames>
    <sheetDataSet>
      <sheetData sheetId="0" refreshError="1"/>
      <sheetData sheetId="1">
        <row r="9">
          <cell r="B9" t="str">
            <v>МБДОУ д/с№15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ZG1270"/>
  <sheetViews>
    <sheetView tabSelected="1" view="pageBreakPreview" zoomScale="75" zoomScaleSheetLayoutView="75" workbookViewId="0">
      <selection activeCell="YP1256" sqref="A1256:XFD1256"/>
    </sheetView>
  </sheetViews>
  <sheetFormatPr defaultRowHeight="15"/>
  <cols>
    <col min="1" max="1" width="34.85546875" style="1" customWidth="1"/>
    <col min="2" max="2" width="23.140625" style="414" customWidth="1"/>
    <col min="3" max="3" width="6.28515625" style="1" customWidth="1"/>
    <col min="4" max="4" width="51" style="1" customWidth="1"/>
    <col min="5" max="5" width="16.5703125" style="1" customWidth="1"/>
    <col min="6" max="6" width="12.85546875" style="1" customWidth="1"/>
    <col min="7" max="7" width="13.28515625" style="1" customWidth="1"/>
    <col min="8" max="8" width="13.7109375" style="132" customWidth="1"/>
    <col min="9" max="9" width="17" style="132" customWidth="1"/>
    <col min="10" max="11" width="17.42578125" style="137" customWidth="1"/>
    <col min="12" max="12" width="13.42578125" style="1" customWidth="1"/>
    <col min="13" max="29" width="12.140625" style="1" customWidth="1"/>
    <col min="30" max="30" width="12.85546875" style="1" customWidth="1"/>
    <col min="31" max="71" width="12.140625" style="1" customWidth="1"/>
    <col min="72" max="72" width="12.85546875" style="1" customWidth="1"/>
    <col min="73" max="134" width="12.140625" style="1" customWidth="1"/>
    <col min="135" max="135" width="12.85546875" style="1" customWidth="1"/>
    <col min="136" max="155" width="12.140625" style="1" customWidth="1"/>
    <col min="156" max="156" width="12.85546875" style="1" customWidth="1"/>
    <col min="157" max="191" width="12.140625" style="1" customWidth="1"/>
    <col min="192" max="194" width="9.140625" style="1"/>
    <col min="195" max="197" width="12" style="1" bestFit="1" customWidth="1"/>
    <col min="198" max="200" width="11" style="1" bestFit="1" customWidth="1"/>
    <col min="201" max="203" width="9.140625" style="1"/>
    <col min="204" max="204" width="11" style="1" bestFit="1" customWidth="1"/>
    <col min="205" max="206" width="9.140625" style="1"/>
    <col min="207" max="207" width="11" style="1" bestFit="1" customWidth="1"/>
    <col min="208" max="209" width="9.7109375" style="1" bestFit="1" customWidth="1"/>
    <col min="210" max="215" width="12.140625" style="1" bestFit="1" customWidth="1"/>
    <col min="216" max="218" width="12" style="1" bestFit="1" customWidth="1"/>
    <col min="219" max="219" width="12.85546875" style="1" bestFit="1" customWidth="1"/>
    <col min="220" max="221" width="11" style="1" bestFit="1" customWidth="1"/>
    <col min="222" max="236" width="9.140625" style="1"/>
    <col min="237" max="239" width="12" style="1" bestFit="1" customWidth="1"/>
    <col min="240" max="240" width="12.85546875" style="1" bestFit="1" customWidth="1"/>
    <col min="241" max="242" width="11" style="1" bestFit="1" customWidth="1"/>
    <col min="243" max="257" width="9.140625" style="1"/>
    <col min="258" max="260" width="12" style="1" bestFit="1" customWidth="1"/>
    <col min="261" max="263" width="11" style="1" bestFit="1" customWidth="1"/>
    <col min="264" max="278" width="9.140625" style="1"/>
    <col min="279" max="281" width="12" style="1" bestFit="1" customWidth="1"/>
    <col min="282" max="282" width="12.85546875" style="1" bestFit="1" customWidth="1"/>
    <col min="283" max="284" width="11" style="1" bestFit="1" customWidth="1"/>
    <col min="285" max="299" width="9.140625" style="1"/>
    <col min="300" max="302" width="12" style="1" bestFit="1" customWidth="1"/>
    <col min="303" max="305" width="11" style="1" bestFit="1" customWidth="1"/>
    <col min="306" max="320" width="9.140625" style="1"/>
    <col min="321" max="323" width="12" style="1" bestFit="1" customWidth="1"/>
    <col min="324" max="326" width="11" style="1" bestFit="1" customWidth="1"/>
    <col min="327" max="341" width="9.140625" style="1"/>
    <col min="342" max="344" width="12" style="1" bestFit="1" customWidth="1"/>
    <col min="345" max="347" width="11" style="1" bestFit="1" customWidth="1"/>
    <col min="348" max="362" width="9.140625" style="1"/>
    <col min="363" max="365" width="12" style="1" bestFit="1" customWidth="1"/>
    <col min="366" max="368" width="11" style="1" bestFit="1" customWidth="1"/>
    <col min="369" max="380" width="9.140625" style="1"/>
    <col min="381" max="383" width="9.7109375" style="1" customWidth="1"/>
    <col min="384" max="386" width="12" style="1" customWidth="1"/>
    <col min="387" max="389" width="11" style="1" customWidth="1"/>
    <col min="390" max="404" width="9.7109375" style="1" customWidth="1"/>
    <col min="405" max="407" width="12" style="1" customWidth="1"/>
    <col min="408" max="410" width="11" style="1" customWidth="1"/>
    <col min="411" max="425" width="9.7109375" style="1" customWidth="1"/>
    <col min="426" max="445" width="12.140625" style="1" customWidth="1"/>
    <col min="446" max="446" width="9.140625" style="1"/>
    <col min="447" max="449" width="12" style="1" bestFit="1" customWidth="1"/>
    <col min="450" max="452" width="11" style="1" bestFit="1" customWidth="1"/>
    <col min="453" max="467" width="9.140625" style="1"/>
    <col min="468" max="470" width="12" style="1" bestFit="1" customWidth="1"/>
    <col min="471" max="473" width="11" style="1" bestFit="1" customWidth="1"/>
    <col min="474" max="488" width="9.140625" style="1"/>
    <col min="489" max="491" width="12" style="1" bestFit="1" customWidth="1"/>
    <col min="492" max="494" width="11" style="1" bestFit="1" customWidth="1"/>
    <col min="495" max="509" width="9.140625" style="1"/>
    <col min="510" max="512" width="12" style="1" bestFit="1" customWidth="1"/>
    <col min="513" max="515" width="11" style="1" bestFit="1" customWidth="1"/>
    <col min="516" max="530" width="9.140625" style="1"/>
    <col min="531" max="533" width="12" style="1" bestFit="1" customWidth="1"/>
    <col min="534" max="536" width="11" style="1" bestFit="1" customWidth="1"/>
    <col min="537" max="551" width="9.140625" style="1"/>
    <col min="552" max="554" width="12" style="1" bestFit="1" customWidth="1"/>
    <col min="555" max="557" width="11" style="1" bestFit="1" customWidth="1"/>
    <col min="558" max="572" width="9.140625" style="1"/>
    <col min="573" max="575" width="12" style="1" bestFit="1" customWidth="1"/>
    <col min="576" max="578" width="11" style="1" bestFit="1" customWidth="1"/>
    <col min="579" max="593" width="9.140625" style="1"/>
    <col min="594" max="596" width="12" style="1" bestFit="1" customWidth="1"/>
    <col min="597" max="599" width="11" style="1" bestFit="1" customWidth="1"/>
    <col min="600" max="614" width="9.140625" style="1"/>
    <col min="615" max="617" width="12" style="1" bestFit="1" customWidth="1"/>
    <col min="618" max="620" width="11" style="1" bestFit="1" customWidth="1"/>
    <col min="621" max="635" width="9.140625" style="1"/>
    <col min="636" max="638" width="12" style="1" customWidth="1"/>
    <col min="639" max="641" width="11" style="1" customWidth="1"/>
    <col min="642" max="650" width="9.7109375" style="1" customWidth="1"/>
    <col min="651" max="656" width="12.140625" style="1" customWidth="1"/>
    <col min="657" max="659" width="12" style="1" customWidth="1"/>
    <col min="660" max="662" width="11" style="1" customWidth="1"/>
    <col min="663" max="665" width="9.140625" style="1"/>
    <col min="666" max="671" width="12.85546875" style="1" bestFit="1" customWidth="1"/>
    <col min="672" max="677" width="12.140625" style="1" bestFit="1" customWidth="1"/>
    <col min="678" max="683" width="12.85546875" style="1" bestFit="1" customWidth="1"/>
    <col min="684" max="816" width="9.140625" style="1"/>
    <col min="817" max="817" width="34.85546875" style="1" customWidth="1"/>
    <col min="818" max="818" width="23.140625" style="1" customWidth="1"/>
    <col min="819" max="819" width="6.28515625" style="1" customWidth="1"/>
    <col min="820" max="820" width="51" style="1" customWidth="1"/>
    <col min="821" max="821" width="16.5703125" style="1" customWidth="1"/>
    <col min="822" max="822" width="12.85546875" style="1" customWidth="1"/>
    <col min="823" max="823" width="15.5703125" style="1" customWidth="1"/>
    <col min="824" max="824" width="16.5703125" style="1" customWidth="1"/>
    <col min="825" max="825" width="17" style="1" customWidth="1"/>
    <col min="826" max="827" width="17.42578125" style="1" customWidth="1"/>
    <col min="828" max="829" width="16.5703125" style="1" customWidth="1"/>
    <col min="830" max="832" width="17.42578125" style="1" customWidth="1"/>
    <col min="833" max="834" width="16.5703125" style="1" customWidth="1"/>
    <col min="835" max="837" width="17.42578125" style="1" customWidth="1"/>
    <col min="838" max="839" width="16.5703125" style="1" customWidth="1"/>
    <col min="840" max="842" width="17.42578125" style="1" customWidth="1"/>
    <col min="843" max="843" width="15.5703125" style="1" customWidth="1"/>
    <col min="844" max="844" width="16.5703125" style="1" customWidth="1"/>
    <col min="845" max="846" width="17.42578125" style="1" customWidth="1"/>
    <col min="847" max="881" width="12.140625" style="1" customWidth="1"/>
    <col min="882" max="1072" width="9.140625" style="1"/>
    <col min="1073" max="1073" width="34.85546875" style="1" customWidth="1"/>
    <col min="1074" max="1074" width="23.140625" style="1" customWidth="1"/>
    <col min="1075" max="1075" width="6.28515625" style="1" customWidth="1"/>
    <col min="1076" max="1076" width="51" style="1" customWidth="1"/>
    <col min="1077" max="1077" width="16.5703125" style="1" customWidth="1"/>
    <col min="1078" max="1078" width="12.85546875" style="1" customWidth="1"/>
    <col min="1079" max="1079" width="15.5703125" style="1" customWidth="1"/>
    <col min="1080" max="1080" width="16.5703125" style="1" customWidth="1"/>
    <col min="1081" max="1081" width="17" style="1" customWidth="1"/>
    <col min="1082" max="1083" width="17.42578125" style="1" customWidth="1"/>
    <col min="1084" max="1085" width="16.5703125" style="1" customWidth="1"/>
    <col min="1086" max="1088" width="17.42578125" style="1" customWidth="1"/>
    <col min="1089" max="1090" width="16.5703125" style="1" customWidth="1"/>
    <col min="1091" max="1093" width="17.42578125" style="1" customWidth="1"/>
    <col min="1094" max="1095" width="16.5703125" style="1" customWidth="1"/>
    <col min="1096" max="1098" width="17.42578125" style="1" customWidth="1"/>
    <col min="1099" max="1099" width="15.5703125" style="1" customWidth="1"/>
    <col min="1100" max="1100" width="16.5703125" style="1" customWidth="1"/>
    <col min="1101" max="1102" width="17.42578125" style="1" customWidth="1"/>
    <col min="1103" max="1137" width="12.140625" style="1" customWidth="1"/>
    <col min="1138" max="1328" width="9.140625" style="1"/>
    <col min="1329" max="1329" width="34.85546875" style="1" customWidth="1"/>
    <col min="1330" max="1330" width="23.140625" style="1" customWidth="1"/>
    <col min="1331" max="1331" width="6.28515625" style="1" customWidth="1"/>
    <col min="1332" max="1332" width="51" style="1" customWidth="1"/>
    <col min="1333" max="1333" width="16.5703125" style="1" customWidth="1"/>
    <col min="1334" max="1334" width="12.85546875" style="1" customWidth="1"/>
    <col min="1335" max="1335" width="15.5703125" style="1" customWidth="1"/>
    <col min="1336" max="1336" width="16.5703125" style="1" customWidth="1"/>
    <col min="1337" max="1337" width="17" style="1" customWidth="1"/>
    <col min="1338" max="1339" width="17.42578125" style="1" customWidth="1"/>
    <col min="1340" max="1341" width="16.5703125" style="1" customWidth="1"/>
    <col min="1342" max="1344" width="17.42578125" style="1" customWidth="1"/>
    <col min="1345" max="1346" width="16.5703125" style="1" customWidth="1"/>
    <col min="1347" max="1349" width="17.42578125" style="1" customWidth="1"/>
    <col min="1350" max="1351" width="16.5703125" style="1" customWidth="1"/>
    <col min="1352" max="1354" width="17.42578125" style="1" customWidth="1"/>
    <col min="1355" max="1355" width="15.5703125" style="1" customWidth="1"/>
    <col min="1356" max="1356" width="16.5703125" style="1" customWidth="1"/>
    <col min="1357" max="1358" width="17.42578125" style="1" customWidth="1"/>
    <col min="1359" max="1393" width="12.140625" style="1" customWidth="1"/>
    <col min="1394" max="1584" width="9.140625" style="1"/>
    <col min="1585" max="1585" width="34.85546875" style="1" customWidth="1"/>
    <col min="1586" max="1586" width="23.140625" style="1" customWidth="1"/>
    <col min="1587" max="1587" width="6.28515625" style="1" customWidth="1"/>
    <col min="1588" max="1588" width="51" style="1" customWidth="1"/>
    <col min="1589" max="1589" width="16.5703125" style="1" customWidth="1"/>
    <col min="1590" max="1590" width="12.85546875" style="1" customWidth="1"/>
    <col min="1591" max="1591" width="15.5703125" style="1" customWidth="1"/>
    <col min="1592" max="1592" width="16.5703125" style="1" customWidth="1"/>
    <col min="1593" max="1593" width="17" style="1" customWidth="1"/>
    <col min="1594" max="1595" width="17.42578125" style="1" customWidth="1"/>
    <col min="1596" max="1597" width="16.5703125" style="1" customWidth="1"/>
    <col min="1598" max="1600" width="17.42578125" style="1" customWidth="1"/>
    <col min="1601" max="1602" width="16.5703125" style="1" customWidth="1"/>
    <col min="1603" max="1605" width="17.42578125" style="1" customWidth="1"/>
    <col min="1606" max="1607" width="16.5703125" style="1" customWidth="1"/>
    <col min="1608" max="1610" width="17.42578125" style="1" customWidth="1"/>
    <col min="1611" max="1611" width="15.5703125" style="1" customWidth="1"/>
    <col min="1612" max="1612" width="16.5703125" style="1" customWidth="1"/>
    <col min="1613" max="1614" width="17.42578125" style="1" customWidth="1"/>
    <col min="1615" max="1649" width="12.140625" style="1" customWidth="1"/>
    <col min="1650" max="1840" width="9.140625" style="1"/>
    <col min="1841" max="1841" width="34.85546875" style="1" customWidth="1"/>
    <col min="1842" max="1842" width="23.140625" style="1" customWidth="1"/>
    <col min="1843" max="1843" width="6.28515625" style="1" customWidth="1"/>
    <col min="1844" max="1844" width="51" style="1" customWidth="1"/>
    <col min="1845" max="1845" width="16.5703125" style="1" customWidth="1"/>
    <col min="1846" max="1846" width="12.85546875" style="1" customWidth="1"/>
    <col min="1847" max="1847" width="15.5703125" style="1" customWidth="1"/>
    <col min="1848" max="1848" width="16.5703125" style="1" customWidth="1"/>
    <col min="1849" max="1849" width="17" style="1" customWidth="1"/>
    <col min="1850" max="1851" width="17.42578125" style="1" customWidth="1"/>
    <col min="1852" max="1853" width="16.5703125" style="1" customWidth="1"/>
    <col min="1854" max="1856" width="17.42578125" style="1" customWidth="1"/>
    <col min="1857" max="1858" width="16.5703125" style="1" customWidth="1"/>
    <col min="1859" max="1861" width="17.42578125" style="1" customWidth="1"/>
    <col min="1862" max="1863" width="16.5703125" style="1" customWidth="1"/>
    <col min="1864" max="1866" width="17.42578125" style="1" customWidth="1"/>
    <col min="1867" max="1867" width="15.5703125" style="1" customWidth="1"/>
    <col min="1868" max="1868" width="16.5703125" style="1" customWidth="1"/>
    <col min="1869" max="1870" width="17.42578125" style="1" customWidth="1"/>
    <col min="1871" max="1905" width="12.140625" style="1" customWidth="1"/>
    <col min="1906" max="2096" width="9.140625" style="1"/>
    <col min="2097" max="2097" width="34.85546875" style="1" customWidth="1"/>
    <col min="2098" max="2098" width="23.140625" style="1" customWidth="1"/>
    <col min="2099" max="2099" width="6.28515625" style="1" customWidth="1"/>
    <col min="2100" max="2100" width="51" style="1" customWidth="1"/>
    <col min="2101" max="2101" width="16.5703125" style="1" customWidth="1"/>
    <col min="2102" max="2102" width="12.85546875" style="1" customWidth="1"/>
    <col min="2103" max="2103" width="15.5703125" style="1" customWidth="1"/>
    <col min="2104" max="2104" width="16.5703125" style="1" customWidth="1"/>
    <col min="2105" max="2105" width="17" style="1" customWidth="1"/>
    <col min="2106" max="2107" width="17.42578125" style="1" customWidth="1"/>
    <col min="2108" max="2109" width="16.5703125" style="1" customWidth="1"/>
    <col min="2110" max="2112" width="17.42578125" style="1" customWidth="1"/>
    <col min="2113" max="2114" width="16.5703125" style="1" customWidth="1"/>
    <col min="2115" max="2117" width="17.42578125" style="1" customWidth="1"/>
    <col min="2118" max="2119" width="16.5703125" style="1" customWidth="1"/>
    <col min="2120" max="2122" width="17.42578125" style="1" customWidth="1"/>
    <col min="2123" max="2123" width="15.5703125" style="1" customWidth="1"/>
    <col min="2124" max="2124" width="16.5703125" style="1" customWidth="1"/>
    <col min="2125" max="2126" width="17.42578125" style="1" customWidth="1"/>
    <col min="2127" max="2161" width="12.140625" style="1" customWidth="1"/>
    <col min="2162" max="2352" width="9.140625" style="1"/>
    <col min="2353" max="2353" width="34.85546875" style="1" customWidth="1"/>
    <col min="2354" max="2354" width="23.140625" style="1" customWidth="1"/>
    <col min="2355" max="2355" width="6.28515625" style="1" customWidth="1"/>
    <col min="2356" max="2356" width="51" style="1" customWidth="1"/>
    <col min="2357" max="2357" width="16.5703125" style="1" customWidth="1"/>
    <col min="2358" max="2358" width="12.85546875" style="1" customWidth="1"/>
    <col min="2359" max="2359" width="15.5703125" style="1" customWidth="1"/>
    <col min="2360" max="2360" width="16.5703125" style="1" customWidth="1"/>
    <col min="2361" max="2361" width="17" style="1" customWidth="1"/>
    <col min="2362" max="2363" width="17.42578125" style="1" customWidth="1"/>
    <col min="2364" max="2365" width="16.5703125" style="1" customWidth="1"/>
    <col min="2366" max="2368" width="17.42578125" style="1" customWidth="1"/>
    <col min="2369" max="2370" width="16.5703125" style="1" customWidth="1"/>
    <col min="2371" max="2373" width="17.42578125" style="1" customWidth="1"/>
    <col min="2374" max="2375" width="16.5703125" style="1" customWidth="1"/>
    <col min="2376" max="2378" width="17.42578125" style="1" customWidth="1"/>
    <col min="2379" max="2379" width="15.5703125" style="1" customWidth="1"/>
    <col min="2380" max="2380" width="16.5703125" style="1" customWidth="1"/>
    <col min="2381" max="2382" width="17.42578125" style="1" customWidth="1"/>
    <col min="2383" max="2417" width="12.140625" style="1" customWidth="1"/>
    <col min="2418" max="2608" width="9.140625" style="1"/>
    <col min="2609" max="2609" width="34.85546875" style="1" customWidth="1"/>
    <col min="2610" max="2610" width="23.140625" style="1" customWidth="1"/>
    <col min="2611" max="2611" width="6.28515625" style="1" customWidth="1"/>
    <col min="2612" max="2612" width="51" style="1" customWidth="1"/>
    <col min="2613" max="2613" width="16.5703125" style="1" customWidth="1"/>
    <col min="2614" max="2614" width="12.85546875" style="1" customWidth="1"/>
    <col min="2615" max="2615" width="15.5703125" style="1" customWidth="1"/>
    <col min="2616" max="2616" width="16.5703125" style="1" customWidth="1"/>
    <col min="2617" max="2617" width="17" style="1" customWidth="1"/>
    <col min="2618" max="2619" width="17.42578125" style="1" customWidth="1"/>
    <col min="2620" max="2621" width="16.5703125" style="1" customWidth="1"/>
    <col min="2622" max="2624" width="17.42578125" style="1" customWidth="1"/>
    <col min="2625" max="2626" width="16.5703125" style="1" customWidth="1"/>
    <col min="2627" max="2629" width="17.42578125" style="1" customWidth="1"/>
    <col min="2630" max="2631" width="16.5703125" style="1" customWidth="1"/>
    <col min="2632" max="2634" width="17.42578125" style="1" customWidth="1"/>
    <col min="2635" max="2635" width="15.5703125" style="1" customWidth="1"/>
    <col min="2636" max="2636" width="16.5703125" style="1" customWidth="1"/>
    <col min="2637" max="2638" width="17.42578125" style="1" customWidth="1"/>
    <col min="2639" max="2673" width="12.140625" style="1" customWidth="1"/>
    <col min="2674" max="2864" width="9.140625" style="1"/>
    <col min="2865" max="2865" width="34.85546875" style="1" customWidth="1"/>
    <col min="2866" max="2866" width="23.140625" style="1" customWidth="1"/>
    <col min="2867" max="2867" width="6.28515625" style="1" customWidth="1"/>
    <col min="2868" max="2868" width="51" style="1" customWidth="1"/>
    <col min="2869" max="2869" width="16.5703125" style="1" customWidth="1"/>
    <col min="2870" max="2870" width="12.85546875" style="1" customWidth="1"/>
    <col min="2871" max="2871" width="15.5703125" style="1" customWidth="1"/>
    <col min="2872" max="2872" width="16.5703125" style="1" customWidth="1"/>
    <col min="2873" max="2873" width="17" style="1" customWidth="1"/>
    <col min="2874" max="2875" width="17.42578125" style="1" customWidth="1"/>
    <col min="2876" max="2877" width="16.5703125" style="1" customWidth="1"/>
    <col min="2878" max="2880" width="17.42578125" style="1" customWidth="1"/>
    <col min="2881" max="2882" width="16.5703125" style="1" customWidth="1"/>
    <col min="2883" max="2885" width="17.42578125" style="1" customWidth="1"/>
    <col min="2886" max="2887" width="16.5703125" style="1" customWidth="1"/>
    <col min="2888" max="2890" width="17.42578125" style="1" customWidth="1"/>
    <col min="2891" max="2891" width="15.5703125" style="1" customWidth="1"/>
    <col min="2892" max="2892" width="16.5703125" style="1" customWidth="1"/>
    <col min="2893" max="2894" width="17.42578125" style="1" customWidth="1"/>
    <col min="2895" max="2929" width="12.140625" style="1" customWidth="1"/>
    <col min="2930" max="3120" width="9.140625" style="1"/>
    <col min="3121" max="3121" width="34.85546875" style="1" customWidth="1"/>
    <col min="3122" max="3122" width="23.140625" style="1" customWidth="1"/>
    <col min="3123" max="3123" width="6.28515625" style="1" customWidth="1"/>
    <col min="3124" max="3124" width="51" style="1" customWidth="1"/>
    <col min="3125" max="3125" width="16.5703125" style="1" customWidth="1"/>
    <col min="3126" max="3126" width="12.85546875" style="1" customWidth="1"/>
    <col min="3127" max="3127" width="15.5703125" style="1" customWidth="1"/>
    <col min="3128" max="3128" width="16.5703125" style="1" customWidth="1"/>
    <col min="3129" max="3129" width="17" style="1" customWidth="1"/>
    <col min="3130" max="3131" width="17.42578125" style="1" customWidth="1"/>
    <col min="3132" max="3133" width="16.5703125" style="1" customWidth="1"/>
    <col min="3134" max="3136" width="17.42578125" style="1" customWidth="1"/>
    <col min="3137" max="3138" width="16.5703125" style="1" customWidth="1"/>
    <col min="3139" max="3141" width="17.42578125" style="1" customWidth="1"/>
    <col min="3142" max="3143" width="16.5703125" style="1" customWidth="1"/>
    <col min="3144" max="3146" width="17.42578125" style="1" customWidth="1"/>
    <col min="3147" max="3147" width="15.5703125" style="1" customWidth="1"/>
    <col min="3148" max="3148" width="16.5703125" style="1" customWidth="1"/>
    <col min="3149" max="3150" width="17.42578125" style="1" customWidth="1"/>
    <col min="3151" max="3185" width="12.140625" style="1" customWidth="1"/>
    <col min="3186" max="3376" width="9.140625" style="1"/>
    <col min="3377" max="3377" width="34.85546875" style="1" customWidth="1"/>
    <col min="3378" max="3378" width="23.140625" style="1" customWidth="1"/>
    <col min="3379" max="3379" width="6.28515625" style="1" customWidth="1"/>
    <col min="3380" max="3380" width="51" style="1" customWidth="1"/>
    <col min="3381" max="3381" width="16.5703125" style="1" customWidth="1"/>
    <col min="3382" max="3382" width="12.85546875" style="1" customWidth="1"/>
    <col min="3383" max="3383" width="15.5703125" style="1" customWidth="1"/>
    <col min="3384" max="3384" width="16.5703125" style="1" customWidth="1"/>
    <col min="3385" max="3385" width="17" style="1" customWidth="1"/>
    <col min="3386" max="3387" width="17.42578125" style="1" customWidth="1"/>
    <col min="3388" max="3389" width="16.5703125" style="1" customWidth="1"/>
    <col min="3390" max="3392" width="17.42578125" style="1" customWidth="1"/>
    <col min="3393" max="3394" width="16.5703125" style="1" customWidth="1"/>
    <col min="3395" max="3397" width="17.42578125" style="1" customWidth="1"/>
    <col min="3398" max="3399" width="16.5703125" style="1" customWidth="1"/>
    <col min="3400" max="3402" width="17.42578125" style="1" customWidth="1"/>
    <col min="3403" max="3403" width="15.5703125" style="1" customWidth="1"/>
    <col min="3404" max="3404" width="16.5703125" style="1" customWidth="1"/>
    <col min="3405" max="3406" width="17.42578125" style="1" customWidth="1"/>
    <col min="3407" max="3441" width="12.140625" style="1" customWidth="1"/>
    <col min="3442" max="3632" width="9.140625" style="1"/>
    <col min="3633" max="3633" width="34.85546875" style="1" customWidth="1"/>
    <col min="3634" max="3634" width="23.140625" style="1" customWidth="1"/>
    <col min="3635" max="3635" width="6.28515625" style="1" customWidth="1"/>
    <col min="3636" max="3636" width="51" style="1" customWidth="1"/>
    <col min="3637" max="3637" width="16.5703125" style="1" customWidth="1"/>
    <col min="3638" max="3638" width="12.85546875" style="1" customWidth="1"/>
    <col min="3639" max="3639" width="15.5703125" style="1" customWidth="1"/>
    <col min="3640" max="3640" width="16.5703125" style="1" customWidth="1"/>
    <col min="3641" max="3641" width="17" style="1" customWidth="1"/>
    <col min="3642" max="3643" width="17.42578125" style="1" customWidth="1"/>
    <col min="3644" max="3645" width="16.5703125" style="1" customWidth="1"/>
    <col min="3646" max="3648" width="17.42578125" style="1" customWidth="1"/>
    <col min="3649" max="3650" width="16.5703125" style="1" customWidth="1"/>
    <col min="3651" max="3653" width="17.42578125" style="1" customWidth="1"/>
    <col min="3654" max="3655" width="16.5703125" style="1" customWidth="1"/>
    <col min="3656" max="3658" width="17.42578125" style="1" customWidth="1"/>
    <col min="3659" max="3659" width="15.5703125" style="1" customWidth="1"/>
    <col min="3660" max="3660" width="16.5703125" style="1" customWidth="1"/>
    <col min="3661" max="3662" width="17.42578125" style="1" customWidth="1"/>
    <col min="3663" max="3697" width="12.140625" style="1" customWidth="1"/>
    <col min="3698" max="3888" width="9.140625" style="1"/>
    <col min="3889" max="3889" width="34.85546875" style="1" customWidth="1"/>
    <col min="3890" max="3890" width="23.140625" style="1" customWidth="1"/>
    <col min="3891" max="3891" width="6.28515625" style="1" customWidth="1"/>
    <col min="3892" max="3892" width="51" style="1" customWidth="1"/>
    <col min="3893" max="3893" width="16.5703125" style="1" customWidth="1"/>
    <col min="3894" max="3894" width="12.85546875" style="1" customWidth="1"/>
    <col min="3895" max="3895" width="15.5703125" style="1" customWidth="1"/>
    <col min="3896" max="3896" width="16.5703125" style="1" customWidth="1"/>
    <col min="3897" max="3897" width="17" style="1" customWidth="1"/>
    <col min="3898" max="3899" width="17.42578125" style="1" customWidth="1"/>
    <col min="3900" max="3901" width="16.5703125" style="1" customWidth="1"/>
    <col min="3902" max="3904" width="17.42578125" style="1" customWidth="1"/>
    <col min="3905" max="3906" width="16.5703125" style="1" customWidth="1"/>
    <col min="3907" max="3909" width="17.42578125" style="1" customWidth="1"/>
    <col min="3910" max="3911" width="16.5703125" style="1" customWidth="1"/>
    <col min="3912" max="3914" width="17.42578125" style="1" customWidth="1"/>
    <col min="3915" max="3915" width="15.5703125" style="1" customWidth="1"/>
    <col min="3916" max="3916" width="16.5703125" style="1" customWidth="1"/>
    <col min="3917" max="3918" width="17.42578125" style="1" customWidth="1"/>
    <col min="3919" max="3953" width="12.140625" style="1" customWidth="1"/>
    <col min="3954" max="4144" width="9.140625" style="1"/>
    <col min="4145" max="4145" width="34.85546875" style="1" customWidth="1"/>
    <col min="4146" max="4146" width="23.140625" style="1" customWidth="1"/>
    <col min="4147" max="4147" width="6.28515625" style="1" customWidth="1"/>
    <col min="4148" max="4148" width="51" style="1" customWidth="1"/>
    <col min="4149" max="4149" width="16.5703125" style="1" customWidth="1"/>
    <col min="4150" max="4150" width="12.85546875" style="1" customWidth="1"/>
    <col min="4151" max="4151" width="15.5703125" style="1" customWidth="1"/>
    <col min="4152" max="4152" width="16.5703125" style="1" customWidth="1"/>
    <col min="4153" max="4153" width="17" style="1" customWidth="1"/>
    <col min="4154" max="4155" width="17.42578125" style="1" customWidth="1"/>
    <col min="4156" max="4157" width="16.5703125" style="1" customWidth="1"/>
    <col min="4158" max="4160" width="17.42578125" style="1" customWidth="1"/>
    <col min="4161" max="4162" width="16.5703125" style="1" customWidth="1"/>
    <col min="4163" max="4165" width="17.42578125" style="1" customWidth="1"/>
    <col min="4166" max="4167" width="16.5703125" style="1" customWidth="1"/>
    <col min="4168" max="4170" width="17.42578125" style="1" customWidth="1"/>
    <col min="4171" max="4171" width="15.5703125" style="1" customWidth="1"/>
    <col min="4172" max="4172" width="16.5703125" style="1" customWidth="1"/>
    <col min="4173" max="4174" width="17.42578125" style="1" customWidth="1"/>
    <col min="4175" max="4209" width="12.140625" style="1" customWidth="1"/>
    <col min="4210" max="4400" width="9.140625" style="1"/>
    <col min="4401" max="4401" width="34.85546875" style="1" customWidth="1"/>
    <col min="4402" max="4402" width="23.140625" style="1" customWidth="1"/>
    <col min="4403" max="4403" width="6.28515625" style="1" customWidth="1"/>
    <col min="4404" max="4404" width="51" style="1" customWidth="1"/>
    <col min="4405" max="4405" width="16.5703125" style="1" customWidth="1"/>
    <col min="4406" max="4406" width="12.85546875" style="1" customWidth="1"/>
    <col min="4407" max="4407" width="15.5703125" style="1" customWidth="1"/>
    <col min="4408" max="4408" width="16.5703125" style="1" customWidth="1"/>
    <col min="4409" max="4409" width="17" style="1" customWidth="1"/>
    <col min="4410" max="4411" width="17.42578125" style="1" customWidth="1"/>
    <col min="4412" max="4413" width="16.5703125" style="1" customWidth="1"/>
    <col min="4414" max="4416" width="17.42578125" style="1" customWidth="1"/>
    <col min="4417" max="4418" width="16.5703125" style="1" customWidth="1"/>
    <col min="4419" max="4421" width="17.42578125" style="1" customWidth="1"/>
    <col min="4422" max="4423" width="16.5703125" style="1" customWidth="1"/>
    <col min="4424" max="4426" width="17.42578125" style="1" customWidth="1"/>
    <col min="4427" max="4427" width="15.5703125" style="1" customWidth="1"/>
    <col min="4428" max="4428" width="16.5703125" style="1" customWidth="1"/>
    <col min="4429" max="4430" width="17.42578125" style="1" customWidth="1"/>
    <col min="4431" max="4465" width="12.140625" style="1" customWidth="1"/>
    <col min="4466" max="4656" width="9.140625" style="1"/>
    <col min="4657" max="4657" width="34.85546875" style="1" customWidth="1"/>
    <col min="4658" max="4658" width="23.140625" style="1" customWidth="1"/>
    <col min="4659" max="4659" width="6.28515625" style="1" customWidth="1"/>
    <col min="4660" max="4660" width="51" style="1" customWidth="1"/>
    <col min="4661" max="4661" width="16.5703125" style="1" customWidth="1"/>
    <col min="4662" max="4662" width="12.85546875" style="1" customWidth="1"/>
    <col min="4663" max="4663" width="15.5703125" style="1" customWidth="1"/>
    <col min="4664" max="4664" width="16.5703125" style="1" customWidth="1"/>
    <col min="4665" max="4665" width="17" style="1" customWidth="1"/>
    <col min="4666" max="4667" width="17.42578125" style="1" customWidth="1"/>
    <col min="4668" max="4669" width="16.5703125" style="1" customWidth="1"/>
    <col min="4670" max="4672" width="17.42578125" style="1" customWidth="1"/>
    <col min="4673" max="4674" width="16.5703125" style="1" customWidth="1"/>
    <col min="4675" max="4677" width="17.42578125" style="1" customWidth="1"/>
    <col min="4678" max="4679" width="16.5703125" style="1" customWidth="1"/>
    <col min="4680" max="4682" width="17.42578125" style="1" customWidth="1"/>
    <col min="4683" max="4683" width="15.5703125" style="1" customWidth="1"/>
    <col min="4684" max="4684" width="16.5703125" style="1" customWidth="1"/>
    <col min="4685" max="4686" width="17.42578125" style="1" customWidth="1"/>
    <col min="4687" max="4721" width="12.140625" style="1" customWidth="1"/>
    <col min="4722" max="4912" width="9.140625" style="1"/>
    <col min="4913" max="4913" width="34.85546875" style="1" customWidth="1"/>
    <col min="4914" max="4914" width="23.140625" style="1" customWidth="1"/>
    <col min="4915" max="4915" width="6.28515625" style="1" customWidth="1"/>
    <col min="4916" max="4916" width="51" style="1" customWidth="1"/>
    <col min="4917" max="4917" width="16.5703125" style="1" customWidth="1"/>
    <col min="4918" max="4918" width="12.85546875" style="1" customWidth="1"/>
    <col min="4919" max="4919" width="15.5703125" style="1" customWidth="1"/>
    <col min="4920" max="4920" width="16.5703125" style="1" customWidth="1"/>
    <col min="4921" max="4921" width="17" style="1" customWidth="1"/>
    <col min="4922" max="4923" width="17.42578125" style="1" customWidth="1"/>
    <col min="4924" max="4925" width="16.5703125" style="1" customWidth="1"/>
    <col min="4926" max="4928" width="17.42578125" style="1" customWidth="1"/>
    <col min="4929" max="4930" width="16.5703125" style="1" customWidth="1"/>
    <col min="4931" max="4933" width="17.42578125" style="1" customWidth="1"/>
    <col min="4934" max="4935" width="16.5703125" style="1" customWidth="1"/>
    <col min="4936" max="4938" width="17.42578125" style="1" customWidth="1"/>
    <col min="4939" max="4939" width="15.5703125" style="1" customWidth="1"/>
    <col min="4940" max="4940" width="16.5703125" style="1" customWidth="1"/>
    <col min="4941" max="4942" width="17.42578125" style="1" customWidth="1"/>
    <col min="4943" max="4977" width="12.140625" style="1" customWidth="1"/>
    <col min="4978" max="5168" width="9.140625" style="1"/>
    <col min="5169" max="5169" width="34.85546875" style="1" customWidth="1"/>
    <col min="5170" max="5170" width="23.140625" style="1" customWidth="1"/>
    <col min="5171" max="5171" width="6.28515625" style="1" customWidth="1"/>
    <col min="5172" max="5172" width="51" style="1" customWidth="1"/>
    <col min="5173" max="5173" width="16.5703125" style="1" customWidth="1"/>
    <col min="5174" max="5174" width="12.85546875" style="1" customWidth="1"/>
    <col min="5175" max="5175" width="15.5703125" style="1" customWidth="1"/>
    <col min="5176" max="5176" width="16.5703125" style="1" customWidth="1"/>
    <col min="5177" max="5177" width="17" style="1" customWidth="1"/>
    <col min="5178" max="5179" width="17.42578125" style="1" customWidth="1"/>
    <col min="5180" max="5181" width="16.5703125" style="1" customWidth="1"/>
    <col min="5182" max="5184" width="17.42578125" style="1" customWidth="1"/>
    <col min="5185" max="5186" width="16.5703125" style="1" customWidth="1"/>
    <col min="5187" max="5189" width="17.42578125" style="1" customWidth="1"/>
    <col min="5190" max="5191" width="16.5703125" style="1" customWidth="1"/>
    <col min="5192" max="5194" width="17.42578125" style="1" customWidth="1"/>
    <col min="5195" max="5195" width="15.5703125" style="1" customWidth="1"/>
    <col min="5196" max="5196" width="16.5703125" style="1" customWidth="1"/>
    <col min="5197" max="5198" width="17.42578125" style="1" customWidth="1"/>
    <col min="5199" max="5233" width="12.140625" style="1" customWidth="1"/>
    <col min="5234" max="5424" width="9.140625" style="1"/>
    <col min="5425" max="5425" width="34.85546875" style="1" customWidth="1"/>
    <col min="5426" max="5426" width="23.140625" style="1" customWidth="1"/>
    <col min="5427" max="5427" width="6.28515625" style="1" customWidth="1"/>
    <col min="5428" max="5428" width="51" style="1" customWidth="1"/>
    <col min="5429" max="5429" width="16.5703125" style="1" customWidth="1"/>
    <col min="5430" max="5430" width="12.85546875" style="1" customWidth="1"/>
    <col min="5431" max="5431" width="15.5703125" style="1" customWidth="1"/>
    <col min="5432" max="5432" width="16.5703125" style="1" customWidth="1"/>
    <col min="5433" max="5433" width="17" style="1" customWidth="1"/>
    <col min="5434" max="5435" width="17.42578125" style="1" customWidth="1"/>
    <col min="5436" max="5437" width="16.5703125" style="1" customWidth="1"/>
    <col min="5438" max="5440" width="17.42578125" style="1" customWidth="1"/>
    <col min="5441" max="5442" width="16.5703125" style="1" customWidth="1"/>
    <col min="5443" max="5445" width="17.42578125" style="1" customWidth="1"/>
    <col min="5446" max="5447" width="16.5703125" style="1" customWidth="1"/>
    <col min="5448" max="5450" width="17.42578125" style="1" customWidth="1"/>
    <col min="5451" max="5451" width="15.5703125" style="1" customWidth="1"/>
    <col min="5452" max="5452" width="16.5703125" style="1" customWidth="1"/>
    <col min="5453" max="5454" width="17.42578125" style="1" customWidth="1"/>
    <col min="5455" max="5489" width="12.140625" style="1" customWidth="1"/>
    <col min="5490" max="5680" width="9.140625" style="1"/>
    <col min="5681" max="5681" width="34.85546875" style="1" customWidth="1"/>
    <col min="5682" max="5682" width="23.140625" style="1" customWidth="1"/>
    <col min="5683" max="5683" width="6.28515625" style="1" customWidth="1"/>
    <col min="5684" max="5684" width="51" style="1" customWidth="1"/>
    <col min="5685" max="5685" width="16.5703125" style="1" customWidth="1"/>
    <col min="5686" max="5686" width="12.85546875" style="1" customWidth="1"/>
    <col min="5687" max="5687" width="15.5703125" style="1" customWidth="1"/>
    <col min="5688" max="5688" width="16.5703125" style="1" customWidth="1"/>
    <col min="5689" max="5689" width="17" style="1" customWidth="1"/>
    <col min="5690" max="5691" width="17.42578125" style="1" customWidth="1"/>
    <col min="5692" max="5693" width="16.5703125" style="1" customWidth="1"/>
    <col min="5694" max="5696" width="17.42578125" style="1" customWidth="1"/>
    <col min="5697" max="5698" width="16.5703125" style="1" customWidth="1"/>
    <col min="5699" max="5701" width="17.42578125" style="1" customWidth="1"/>
    <col min="5702" max="5703" width="16.5703125" style="1" customWidth="1"/>
    <col min="5704" max="5706" width="17.42578125" style="1" customWidth="1"/>
    <col min="5707" max="5707" width="15.5703125" style="1" customWidth="1"/>
    <col min="5708" max="5708" width="16.5703125" style="1" customWidth="1"/>
    <col min="5709" max="5710" width="17.42578125" style="1" customWidth="1"/>
    <col min="5711" max="5745" width="12.140625" style="1" customWidth="1"/>
    <col min="5746" max="5936" width="9.140625" style="1"/>
    <col min="5937" max="5937" width="34.85546875" style="1" customWidth="1"/>
    <col min="5938" max="5938" width="23.140625" style="1" customWidth="1"/>
    <col min="5939" max="5939" width="6.28515625" style="1" customWidth="1"/>
    <col min="5940" max="5940" width="51" style="1" customWidth="1"/>
    <col min="5941" max="5941" width="16.5703125" style="1" customWidth="1"/>
    <col min="5942" max="5942" width="12.85546875" style="1" customWidth="1"/>
    <col min="5943" max="5943" width="15.5703125" style="1" customWidth="1"/>
    <col min="5944" max="5944" width="16.5703125" style="1" customWidth="1"/>
    <col min="5945" max="5945" width="17" style="1" customWidth="1"/>
    <col min="5946" max="5947" width="17.42578125" style="1" customWidth="1"/>
    <col min="5948" max="5949" width="16.5703125" style="1" customWidth="1"/>
    <col min="5950" max="5952" width="17.42578125" style="1" customWidth="1"/>
    <col min="5953" max="5954" width="16.5703125" style="1" customWidth="1"/>
    <col min="5955" max="5957" width="17.42578125" style="1" customWidth="1"/>
    <col min="5958" max="5959" width="16.5703125" style="1" customWidth="1"/>
    <col min="5960" max="5962" width="17.42578125" style="1" customWidth="1"/>
    <col min="5963" max="5963" width="15.5703125" style="1" customWidth="1"/>
    <col min="5964" max="5964" width="16.5703125" style="1" customWidth="1"/>
    <col min="5965" max="5966" width="17.42578125" style="1" customWidth="1"/>
    <col min="5967" max="6001" width="12.140625" style="1" customWidth="1"/>
    <col min="6002" max="6192" width="9.140625" style="1"/>
    <col min="6193" max="6193" width="34.85546875" style="1" customWidth="1"/>
    <col min="6194" max="6194" width="23.140625" style="1" customWidth="1"/>
    <col min="6195" max="6195" width="6.28515625" style="1" customWidth="1"/>
    <col min="6196" max="6196" width="51" style="1" customWidth="1"/>
    <col min="6197" max="6197" width="16.5703125" style="1" customWidth="1"/>
    <col min="6198" max="6198" width="12.85546875" style="1" customWidth="1"/>
    <col min="6199" max="6199" width="15.5703125" style="1" customWidth="1"/>
    <col min="6200" max="6200" width="16.5703125" style="1" customWidth="1"/>
    <col min="6201" max="6201" width="17" style="1" customWidth="1"/>
    <col min="6202" max="6203" width="17.42578125" style="1" customWidth="1"/>
    <col min="6204" max="6205" width="16.5703125" style="1" customWidth="1"/>
    <col min="6206" max="6208" width="17.42578125" style="1" customWidth="1"/>
    <col min="6209" max="6210" width="16.5703125" style="1" customWidth="1"/>
    <col min="6211" max="6213" width="17.42578125" style="1" customWidth="1"/>
    <col min="6214" max="6215" width="16.5703125" style="1" customWidth="1"/>
    <col min="6216" max="6218" width="17.42578125" style="1" customWidth="1"/>
    <col min="6219" max="6219" width="15.5703125" style="1" customWidth="1"/>
    <col min="6220" max="6220" width="16.5703125" style="1" customWidth="1"/>
    <col min="6221" max="6222" width="17.42578125" style="1" customWidth="1"/>
    <col min="6223" max="6257" width="12.140625" style="1" customWidth="1"/>
    <col min="6258" max="6448" width="9.140625" style="1"/>
    <col min="6449" max="6449" width="34.85546875" style="1" customWidth="1"/>
    <col min="6450" max="6450" width="23.140625" style="1" customWidth="1"/>
    <col min="6451" max="6451" width="6.28515625" style="1" customWidth="1"/>
    <col min="6452" max="6452" width="51" style="1" customWidth="1"/>
    <col min="6453" max="6453" width="16.5703125" style="1" customWidth="1"/>
    <col min="6454" max="6454" width="12.85546875" style="1" customWidth="1"/>
    <col min="6455" max="6455" width="15.5703125" style="1" customWidth="1"/>
    <col min="6456" max="6456" width="16.5703125" style="1" customWidth="1"/>
    <col min="6457" max="6457" width="17" style="1" customWidth="1"/>
    <col min="6458" max="6459" width="17.42578125" style="1" customWidth="1"/>
    <col min="6460" max="6461" width="16.5703125" style="1" customWidth="1"/>
    <col min="6462" max="6464" width="17.42578125" style="1" customWidth="1"/>
    <col min="6465" max="6466" width="16.5703125" style="1" customWidth="1"/>
    <col min="6467" max="6469" width="17.42578125" style="1" customWidth="1"/>
    <col min="6470" max="6471" width="16.5703125" style="1" customWidth="1"/>
    <col min="6472" max="6474" width="17.42578125" style="1" customWidth="1"/>
    <col min="6475" max="6475" width="15.5703125" style="1" customWidth="1"/>
    <col min="6476" max="6476" width="16.5703125" style="1" customWidth="1"/>
    <col min="6477" max="6478" width="17.42578125" style="1" customWidth="1"/>
    <col min="6479" max="6513" width="12.140625" style="1" customWidth="1"/>
    <col min="6514" max="6704" width="9.140625" style="1"/>
    <col min="6705" max="6705" width="34.85546875" style="1" customWidth="1"/>
    <col min="6706" max="6706" width="23.140625" style="1" customWidth="1"/>
    <col min="6707" max="6707" width="6.28515625" style="1" customWidth="1"/>
    <col min="6708" max="6708" width="51" style="1" customWidth="1"/>
    <col min="6709" max="6709" width="16.5703125" style="1" customWidth="1"/>
    <col min="6710" max="6710" width="12.85546875" style="1" customWidth="1"/>
    <col min="6711" max="6711" width="15.5703125" style="1" customWidth="1"/>
    <col min="6712" max="6712" width="16.5703125" style="1" customWidth="1"/>
    <col min="6713" max="6713" width="17" style="1" customWidth="1"/>
    <col min="6714" max="6715" width="17.42578125" style="1" customWidth="1"/>
    <col min="6716" max="6717" width="16.5703125" style="1" customWidth="1"/>
    <col min="6718" max="6720" width="17.42578125" style="1" customWidth="1"/>
    <col min="6721" max="6722" width="16.5703125" style="1" customWidth="1"/>
    <col min="6723" max="6725" width="17.42578125" style="1" customWidth="1"/>
    <col min="6726" max="6727" width="16.5703125" style="1" customWidth="1"/>
    <col min="6728" max="6730" width="17.42578125" style="1" customWidth="1"/>
    <col min="6731" max="6731" width="15.5703125" style="1" customWidth="1"/>
    <col min="6732" max="6732" width="16.5703125" style="1" customWidth="1"/>
    <col min="6733" max="6734" width="17.42578125" style="1" customWidth="1"/>
    <col min="6735" max="6769" width="12.140625" style="1" customWidth="1"/>
    <col min="6770" max="6960" width="9.140625" style="1"/>
    <col min="6961" max="6961" width="34.85546875" style="1" customWidth="1"/>
    <col min="6962" max="6962" width="23.140625" style="1" customWidth="1"/>
    <col min="6963" max="6963" width="6.28515625" style="1" customWidth="1"/>
    <col min="6964" max="6964" width="51" style="1" customWidth="1"/>
    <col min="6965" max="6965" width="16.5703125" style="1" customWidth="1"/>
    <col min="6966" max="6966" width="12.85546875" style="1" customWidth="1"/>
    <col min="6967" max="6967" width="15.5703125" style="1" customWidth="1"/>
    <col min="6968" max="6968" width="16.5703125" style="1" customWidth="1"/>
    <col min="6969" max="6969" width="17" style="1" customWidth="1"/>
    <col min="6970" max="6971" width="17.42578125" style="1" customWidth="1"/>
    <col min="6972" max="6973" width="16.5703125" style="1" customWidth="1"/>
    <col min="6974" max="6976" width="17.42578125" style="1" customWidth="1"/>
    <col min="6977" max="6978" width="16.5703125" style="1" customWidth="1"/>
    <col min="6979" max="6981" width="17.42578125" style="1" customWidth="1"/>
    <col min="6982" max="6983" width="16.5703125" style="1" customWidth="1"/>
    <col min="6984" max="6986" width="17.42578125" style="1" customWidth="1"/>
    <col min="6987" max="6987" width="15.5703125" style="1" customWidth="1"/>
    <col min="6988" max="6988" width="16.5703125" style="1" customWidth="1"/>
    <col min="6989" max="6990" width="17.42578125" style="1" customWidth="1"/>
    <col min="6991" max="7025" width="12.140625" style="1" customWidth="1"/>
    <col min="7026" max="7216" width="9.140625" style="1"/>
    <col min="7217" max="7217" width="34.85546875" style="1" customWidth="1"/>
    <col min="7218" max="7218" width="23.140625" style="1" customWidth="1"/>
    <col min="7219" max="7219" width="6.28515625" style="1" customWidth="1"/>
    <col min="7220" max="7220" width="51" style="1" customWidth="1"/>
    <col min="7221" max="7221" width="16.5703125" style="1" customWidth="1"/>
    <col min="7222" max="7222" width="12.85546875" style="1" customWidth="1"/>
    <col min="7223" max="7223" width="15.5703125" style="1" customWidth="1"/>
    <col min="7224" max="7224" width="16.5703125" style="1" customWidth="1"/>
    <col min="7225" max="7225" width="17" style="1" customWidth="1"/>
    <col min="7226" max="7227" width="17.42578125" style="1" customWidth="1"/>
    <col min="7228" max="7229" width="16.5703125" style="1" customWidth="1"/>
    <col min="7230" max="7232" width="17.42578125" style="1" customWidth="1"/>
    <col min="7233" max="7234" width="16.5703125" style="1" customWidth="1"/>
    <col min="7235" max="7237" width="17.42578125" style="1" customWidth="1"/>
    <col min="7238" max="7239" width="16.5703125" style="1" customWidth="1"/>
    <col min="7240" max="7242" width="17.42578125" style="1" customWidth="1"/>
    <col min="7243" max="7243" width="15.5703125" style="1" customWidth="1"/>
    <col min="7244" max="7244" width="16.5703125" style="1" customWidth="1"/>
    <col min="7245" max="7246" width="17.42578125" style="1" customWidth="1"/>
    <col min="7247" max="7281" width="12.140625" style="1" customWidth="1"/>
    <col min="7282" max="7472" width="9.140625" style="1"/>
    <col min="7473" max="7473" width="34.85546875" style="1" customWidth="1"/>
    <col min="7474" max="7474" width="23.140625" style="1" customWidth="1"/>
    <col min="7475" max="7475" width="6.28515625" style="1" customWidth="1"/>
    <col min="7476" max="7476" width="51" style="1" customWidth="1"/>
    <col min="7477" max="7477" width="16.5703125" style="1" customWidth="1"/>
    <col min="7478" max="7478" width="12.85546875" style="1" customWidth="1"/>
    <col min="7479" max="7479" width="15.5703125" style="1" customWidth="1"/>
    <col min="7480" max="7480" width="16.5703125" style="1" customWidth="1"/>
    <col min="7481" max="7481" width="17" style="1" customWidth="1"/>
    <col min="7482" max="7483" width="17.42578125" style="1" customWidth="1"/>
    <col min="7484" max="7485" width="16.5703125" style="1" customWidth="1"/>
    <col min="7486" max="7488" width="17.42578125" style="1" customWidth="1"/>
    <col min="7489" max="7490" width="16.5703125" style="1" customWidth="1"/>
    <col min="7491" max="7493" width="17.42578125" style="1" customWidth="1"/>
    <col min="7494" max="7495" width="16.5703125" style="1" customWidth="1"/>
    <col min="7496" max="7498" width="17.42578125" style="1" customWidth="1"/>
    <col min="7499" max="7499" width="15.5703125" style="1" customWidth="1"/>
    <col min="7500" max="7500" width="16.5703125" style="1" customWidth="1"/>
    <col min="7501" max="7502" width="17.42578125" style="1" customWidth="1"/>
    <col min="7503" max="7537" width="12.140625" style="1" customWidth="1"/>
    <col min="7538" max="7728" width="9.140625" style="1"/>
    <col min="7729" max="7729" width="34.85546875" style="1" customWidth="1"/>
    <col min="7730" max="7730" width="23.140625" style="1" customWidth="1"/>
    <col min="7731" max="7731" width="6.28515625" style="1" customWidth="1"/>
    <col min="7732" max="7732" width="51" style="1" customWidth="1"/>
    <col min="7733" max="7733" width="16.5703125" style="1" customWidth="1"/>
    <col min="7734" max="7734" width="12.85546875" style="1" customWidth="1"/>
    <col min="7735" max="7735" width="15.5703125" style="1" customWidth="1"/>
    <col min="7736" max="7736" width="16.5703125" style="1" customWidth="1"/>
    <col min="7737" max="7737" width="17" style="1" customWidth="1"/>
    <col min="7738" max="7739" width="17.42578125" style="1" customWidth="1"/>
    <col min="7740" max="7741" width="16.5703125" style="1" customWidth="1"/>
    <col min="7742" max="7744" width="17.42578125" style="1" customWidth="1"/>
    <col min="7745" max="7746" width="16.5703125" style="1" customWidth="1"/>
    <col min="7747" max="7749" width="17.42578125" style="1" customWidth="1"/>
    <col min="7750" max="7751" width="16.5703125" style="1" customWidth="1"/>
    <col min="7752" max="7754" width="17.42578125" style="1" customWidth="1"/>
    <col min="7755" max="7755" width="15.5703125" style="1" customWidth="1"/>
    <col min="7756" max="7756" width="16.5703125" style="1" customWidth="1"/>
    <col min="7757" max="7758" width="17.42578125" style="1" customWidth="1"/>
    <col min="7759" max="7793" width="12.140625" style="1" customWidth="1"/>
    <col min="7794" max="7984" width="9.140625" style="1"/>
    <col min="7985" max="7985" width="34.85546875" style="1" customWidth="1"/>
    <col min="7986" max="7986" width="23.140625" style="1" customWidth="1"/>
    <col min="7987" max="7987" width="6.28515625" style="1" customWidth="1"/>
    <col min="7988" max="7988" width="51" style="1" customWidth="1"/>
    <col min="7989" max="7989" width="16.5703125" style="1" customWidth="1"/>
    <col min="7990" max="7990" width="12.85546875" style="1" customWidth="1"/>
    <col min="7991" max="7991" width="15.5703125" style="1" customWidth="1"/>
    <col min="7992" max="7992" width="16.5703125" style="1" customWidth="1"/>
    <col min="7993" max="7993" width="17" style="1" customWidth="1"/>
    <col min="7994" max="7995" width="17.42578125" style="1" customWidth="1"/>
    <col min="7996" max="7997" width="16.5703125" style="1" customWidth="1"/>
    <col min="7998" max="8000" width="17.42578125" style="1" customWidth="1"/>
    <col min="8001" max="8002" width="16.5703125" style="1" customWidth="1"/>
    <col min="8003" max="8005" width="17.42578125" style="1" customWidth="1"/>
    <col min="8006" max="8007" width="16.5703125" style="1" customWidth="1"/>
    <col min="8008" max="8010" width="17.42578125" style="1" customWidth="1"/>
    <col min="8011" max="8011" width="15.5703125" style="1" customWidth="1"/>
    <col min="8012" max="8012" width="16.5703125" style="1" customWidth="1"/>
    <col min="8013" max="8014" width="17.42578125" style="1" customWidth="1"/>
    <col min="8015" max="8049" width="12.140625" style="1" customWidth="1"/>
    <col min="8050" max="8240" width="9.140625" style="1"/>
    <col min="8241" max="8241" width="34.85546875" style="1" customWidth="1"/>
    <col min="8242" max="8242" width="23.140625" style="1" customWidth="1"/>
    <col min="8243" max="8243" width="6.28515625" style="1" customWidth="1"/>
    <col min="8244" max="8244" width="51" style="1" customWidth="1"/>
    <col min="8245" max="8245" width="16.5703125" style="1" customWidth="1"/>
    <col min="8246" max="8246" width="12.85546875" style="1" customWidth="1"/>
    <col min="8247" max="8247" width="15.5703125" style="1" customWidth="1"/>
    <col min="8248" max="8248" width="16.5703125" style="1" customWidth="1"/>
    <col min="8249" max="8249" width="17" style="1" customWidth="1"/>
    <col min="8250" max="8251" width="17.42578125" style="1" customWidth="1"/>
    <col min="8252" max="8253" width="16.5703125" style="1" customWidth="1"/>
    <col min="8254" max="8256" width="17.42578125" style="1" customWidth="1"/>
    <col min="8257" max="8258" width="16.5703125" style="1" customWidth="1"/>
    <col min="8259" max="8261" width="17.42578125" style="1" customWidth="1"/>
    <col min="8262" max="8263" width="16.5703125" style="1" customWidth="1"/>
    <col min="8264" max="8266" width="17.42578125" style="1" customWidth="1"/>
    <col min="8267" max="8267" width="15.5703125" style="1" customWidth="1"/>
    <col min="8268" max="8268" width="16.5703125" style="1" customWidth="1"/>
    <col min="8269" max="8270" width="17.42578125" style="1" customWidth="1"/>
    <col min="8271" max="8305" width="12.140625" style="1" customWidth="1"/>
    <col min="8306" max="8496" width="9.140625" style="1"/>
    <col min="8497" max="8497" width="34.85546875" style="1" customWidth="1"/>
    <col min="8498" max="8498" width="23.140625" style="1" customWidth="1"/>
    <col min="8499" max="8499" width="6.28515625" style="1" customWidth="1"/>
    <col min="8500" max="8500" width="51" style="1" customWidth="1"/>
    <col min="8501" max="8501" width="16.5703125" style="1" customWidth="1"/>
    <col min="8502" max="8502" width="12.85546875" style="1" customWidth="1"/>
    <col min="8503" max="8503" width="15.5703125" style="1" customWidth="1"/>
    <col min="8504" max="8504" width="16.5703125" style="1" customWidth="1"/>
    <col min="8505" max="8505" width="17" style="1" customWidth="1"/>
    <col min="8506" max="8507" width="17.42578125" style="1" customWidth="1"/>
    <col min="8508" max="8509" width="16.5703125" style="1" customWidth="1"/>
    <col min="8510" max="8512" width="17.42578125" style="1" customWidth="1"/>
    <col min="8513" max="8514" width="16.5703125" style="1" customWidth="1"/>
    <col min="8515" max="8517" width="17.42578125" style="1" customWidth="1"/>
    <col min="8518" max="8519" width="16.5703125" style="1" customWidth="1"/>
    <col min="8520" max="8522" width="17.42578125" style="1" customWidth="1"/>
    <col min="8523" max="8523" width="15.5703125" style="1" customWidth="1"/>
    <col min="8524" max="8524" width="16.5703125" style="1" customWidth="1"/>
    <col min="8525" max="8526" width="17.42578125" style="1" customWidth="1"/>
    <col min="8527" max="8561" width="12.140625" style="1" customWidth="1"/>
    <col min="8562" max="8752" width="9.140625" style="1"/>
    <col min="8753" max="8753" width="34.85546875" style="1" customWidth="1"/>
    <col min="8754" max="8754" width="23.140625" style="1" customWidth="1"/>
    <col min="8755" max="8755" width="6.28515625" style="1" customWidth="1"/>
    <col min="8756" max="8756" width="51" style="1" customWidth="1"/>
    <col min="8757" max="8757" width="16.5703125" style="1" customWidth="1"/>
    <col min="8758" max="8758" width="12.85546875" style="1" customWidth="1"/>
    <col min="8759" max="8759" width="15.5703125" style="1" customWidth="1"/>
    <col min="8760" max="8760" width="16.5703125" style="1" customWidth="1"/>
    <col min="8761" max="8761" width="17" style="1" customWidth="1"/>
    <col min="8762" max="8763" width="17.42578125" style="1" customWidth="1"/>
    <col min="8764" max="8765" width="16.5703125" style="1" customWidth="1"/>
    <col min="8766" max="8768" width="17.42578125" style="1" customWidth="1"/>
    <col min="8769" max="8770" width="16.5703125" style="1" customWidth="1"/>
    <col min="8771" max="8773" width="17.42578125" style="1" customWidth="1"/>
    <col min="8774" max="8775" width="16.5703125" style="1" customWidth="1"/>
    <col min="8776" max="8778" width="17.42578125" style="1" customWidth="1"/>
    <col min="8779" max="8779" width="15.5703125" style="1" customWidth="1"/>
    <col min="8780" max="8780" width="16.5703125" style="1" customWidth="1"/>
    <col min="8781" max="8782" width="17.42578125" style="1" customWidth="1"/>
    <col min="8783" max="8817" width="12.140625" style="1" customWidth="1"/>
    <col min="8818" max="9008" width="9.140625" style="1"/>
    <col min="9009" max="9009" width="34.85546875" style="1" customWidth="1"/>
    <col min="9010" max="9010" width="23.140625" style="1" customWidth="1"/>
    <col min="9011" max="9011" width="6.28515625" style="1" customWidth="1"/>
    <col min="9012" max="9012" width="51" style="1" customWidth="1"/>
    <col min="9013" max="9013" width="16.5703125" style="1" customWidth="1"/>
    <col min="9014" max="9014" width="12.85546875" style="1" customWidth="1"/>
    <col min="9015" max="9015" width="15.5703125" style="1" customWidth="1"/>
    <col min="9016" max="9016" width="16.5703125" style="1" customWidth="1"/>
    <col min="9017" max="9017" width="17" style="1" customWidth="1"/>
    <col min="9018" max="9019" width="17.42578125" style="1" customWidth="1"/>
    <col min="9020" max="9021" width="16.5703125" style="1" customWidth="1"/>
    <col min="9022" max="9024" width="17.42578125" style="1" customWidth="1"/>
    <col min="9025" max="9026" width="16.5703125" style="1" customWidth="1"/>
    <col min="9027" max="9029" width="17.42578125" style="1" customWidth="1"/>
    <col min="9030" max="9031" width="16.5703125" style="1" customWidth="1"/>
    <col min="9032" max="9034" width="17.42578125" style="1" customWidth="1"/>
    <col min="9035" max="9035" width="15.5703125" style="1" customWidth="1"/>
    <col min="9036" max="9036" width="16.5703125" style="1" customWidth="1"/>
    <col min="9037" max="9038" width="17.42578125" style="1" customWidth="1"/>
    <col min="9039" max="9073" width="12.140625" style="1" customWidth="1"/>
    <col min="9074" max="9264" width="9.140625" style="1"/>
    <col min="9265" max="9265" width="34.85546875" style="1" customWidth="1"/>
    <col min="9266" max="9266" width="23.140625" style="1" customWidth="1"/>
    <col min="9267" max="9267" width="6.28515625" style="1" customWidth="1"/>
    <col min="9268" max="9268" width="51" style="1" customWidth="1"/>
    <col min="9269" max="9269" width="16.5703125" style="1" customWidth="1"/>
    <col min="9270" max="9270" width="12.85546875" style="1" customWidth="1"/>
    <col min="9271" max="9271" width="15.5703125" style="1" customWidth="1"/>
    <col min="9272" max="9272" width="16.5703125" style="1" customWidth="1"/>
    <col min="9273" max="9273" width="17" style="1" customWidth="1"/>
    <col min="9274" max="9275" width="17.42578125" style="1" customWidth="1"/>
    <col min="9276" max="9277" width="16.5703125" style="1" customWidth="1"/>
    <col min="9278" max="9280" width="17.42578125" style="1" customWidth="1"/>
    <col min="9281" max="9282" width="16.5703125" style="1" customWidth="1"/>
    <col min="9283" max="9285" width="17.42578125" style="1" customWidth="1"/>
    <col min="9286" max="9287" width="16.5703125" style="1" customWidth="1"/>
    <col min="9288" max="9290" width="17.42578125" style="1" customWidth="1"/>
    <col min="9291" max="9291" width="15.5703125" style="1" customWidth="1"/>
    <col min="9292" max="9292" width="16.5703125" style="1" customWidth="1"/>
    <col min="9293" max="9294" width="17.42578125" style="1" customWidth="1"/>
    <col min="9295" max="9329" width="12.140625" style="1" customWidth="1"/>
    <col min="9330" max="9520" width="9.140625" style="1"/>
    <col min="9521" max="9521" width="34.85546875" style="1" customWidth="1"/>
    <col min="9522" max="9522" width="23.140625" style="1" customWidth="1"/>
    <col min="9523" max="9523" width="6.28515625" style="1" customWidth="1"/>
    <col min="9524" max="9524" width="51" style="1" customWidth="1"/>
    <col min="9525" max="9525" width="16.5703125" style="1" customWidth="1"/>
    <col min="9526" max="9526" width="12.85546875" style="1" customWidth="1"/>
    <col min="9527" max="9527" width="15.5703125" style="1" customWidth="1"/>
    <col min="9528" max="9528" width="16.5703125" style="1" customWidth="1"/>
    <col min="9529" max="9529" width="17" style="1" customWidth="1"/>
    <col min="9530" max="9531" width="17.42578125" style="1" customWidth="1"/>
    <col min="9532" max="9533" width="16.5703125" style="1" customWidth="1"/>
    <col min="9534" max="9536" width="17.42578125" style="1" customWidth="1"/>
    <col min="9537" max="9538" width="16.5703125" style="1" customWidth="1"/>
    <col min="9539" max="9541" width="17.42578125" style="1" customWidth="1"/>
    <col min="9542" max="9543" width="16.5703125" style="1" customWidth="1"/>
    <col min="9544" max="9546" width="17.42578125" style="1" customWidth="1"/>
    <col min="9547" max="9547" width="15.5703125" style="1" customWidth="1"/>
    <col min="9548" max="9548" width="16.5703125" style="1" customWidth="1"/>
    <col min="9549" max="9550" width="17.42578125" style="1" customWidth="1"/>
    <col min="9551" max="9585" width="12.140625" style="1" customWidth="1"/>
    <col min="9586" max="9776" width="9.140625" style="1"/>
    <col min="9777" max="9777" width="34.85546875" style="1" customWidth="1"/>
    <col min="9778" max="9778" width="23.140625" style="1" customWidth="1"/>
    <col min="9779" max="9779" width="6.28515625" style="1" customWidth="1"/>
    <col min="9780" max="9780" width="51" style="1" customWidth="1"/>
    <col min="9781" max="9781" width="16.5703125" style="1" customWidth="1"/>
    <col min="9782" max="9782" width="12.85546875" style="1" customWidth="1"/>
    <col min="9783" max="9783" width="15.5703125" style="1" customWidth="1"/>
    <col min="9784" max="9784" width="16.5703125" style="1" customWidth="1"/>
    <col min="9785" max="9785" width="17" style="1" customWidth="1"/>
    <col min="9786" max="9787" width="17.42578125" style="1" customWidth="1"/>
    <col min="9788" max="9789" width="16.5703125" style="1" customWidth="1"/>
    <col min="9790" max="9792" width="17.42578125" style="1" customWidth="1"/>
    <col min="9793" max="9794" width="16.5703125" style="1" customWidth="1"/>
    <col min="9795" max="9797" width="17.42578125" style="1" customWidth="1"/>
    <col min="9798" max="9799" width="16.5703125" style="1" customWidth="1"/>
    <col min="9800" max="9802" width="17.42578125" style="1" customWidth="1"/>
    <col min="9803" max="9803" width="15.5703125" style="1" customWidth="1"/>
    <col min="9804" max="9804" width="16.5703125" style="1" customWidth="1"/>
    <col min="9805" max="9806" width="17.42578125" style="1" customWidth="1"/>
    <col min="9807" max="9841" width="12.140625" style="1" customWidth="1"/>
    <col min="9842" max="10032" width="9.140625" style="1"/>
    <col min="10033" max="10033" width="34.85546875" style="1" customWidth="1"/>
    <col min="10034" max="10034" width="23.140625" style="1" customWidth="1"/>
    <col min="10035" max="10035" width="6.28515625" style="1" customWidth="1"/>
    <col min="10036" max="10036" width="51" style="1" customWidth="1"/>
    <col min="10037" max="10037" width="16.5703125" style="1" customWidth="1"/>
    <col min="10038" max="10038" width="12.85546875" style="1" customWidth="1"/>
    <col min="10039" max="10039" width="15.5703125" style="1" customWidth="1"/>
    <col min="10040" max="10040" width="16.5703125" style="1" customWidth="1"/>
    <col min="10041" max="10041" width="17" style="1" customWidth="1"/>
    <col min="10042" max="10043" width="17.42578125" style="1" customWidth="1"/>
    <col min="10044" max="10045" width="16.5703125" style="1" customWidth="1"/>
    <col min="10046" max="10048" width="17.42578125" style="1" customWidth="1"/>
    <col min="10049" max="10050" width="16.5703125" style="1" customWidth="1"/>
    <col min="10051" max="10053" width="17.42578125" style="1" customWidth="1"/>
    <col min="10054" max="10055" width="16.5703125" style="1" customWidth="1"/>
    <col min="10056" max="10058" width="17.42578125" style="1" customWidth="1"/>
    <col min="10059" max="10059" width="15.5703125" style="1" customWidth="1"/>
    <col min="10060" max="10060" width="16.5703125" style="1" customWidth="1"/>
    <col min="10061" max="10062" width="17.42578125" style="1" customWidth="1"/>
    <col min="10063" max="10097" width="12.140625" style="1" customWidth="1"/>
    <col min="10098" max="10288" width="9.140625" style="1"/>
    <col min="10289" max="10289" width="34.85546875" style="1" customWidth="1"/>
    <col min="10290" max="10290" width="23.140625" style="1" customWidth="1"/>
    <col min="10291" max="10291" width="6.28515625" style="1" customWidth="1"/>
    <col min="10292" max="10292" width="51" style="1" customWidth="1"/>
    <col min="10293" max="10293" width="16.5703125" style="1" customWidth="1"/>
    <col min="10294" max="10294" width="12.85546875" style="1" customWidth="1"/>
    <col min="10295" max="10295" width="15.5703125" style="1" customWidth="1"/>
    <col min="10296" max="10296" width="16.5703125" style="1" customWidth="1"/>
    <col min="10297" max="10297" width="17" style="1" customWidth="1"/>
    <col min="10298" max="10299" width="17.42578125" style="1" customWidth="1"/>
    <col min="10300" max="10301" width="16.5703125" style="1" customWidth="1"/>
    <col min="10302" max="10304" width="17.42578125" style="1" customWidth="1"/>
    <col min="10305" max="10306" width="16.5703125" style="1" customWidth="1"/>
    <col min="10307" max="10309" width="17.42578125" style="1" customWidth="1"/>
    <col min="10310" max="10311" width="16.5703125" style="1" customWidth="1"/>
    <col min="10312" max="10314" width="17.42578125" style="1" customWidth="1"/>
    <col min="10315" max="10315" width="15.5703125" style="1" customWidth="1"/>
    <col min="10316" max="10316" width="16.5703125" style="1" customWidth="1"/>
    <col min="10317" max="10318" width="17.42578125" style="1" customWidth="1"/>
    <col min="10319" max="10353" width="12.140625" style="1" customWidth="1"/>
    <col min="10354" max="10544" width="9.140625" style="1"/>
    <col min="10545" max="10545" width="34.85546875" style="1" customWidth="1"/>
    <col min="10546" max="10546" width="23.140625" style="1" customWidth="1"/>
    <col min="10547" max="10547" width="6.28515625" style="1" customWidth="1"/>
    <col min="10548" max="10548" width="51" style="1" customWidth="1"/>
    <col min="10549" max="10549" width="16.5703125" style="1" customWidth="1"/>
    <col min="10550" max="10550" width="12.85546875" style="1" customWidth="1"/>
    <col min="10551" max="10551" width="15.5703125" style="1" customWidth="1"/>
    <col min="10552" max="10552" width="16.5703125" style="1" customWidth="1"/>
    <col min="10553" max="10553" width="17" style="1" customWidth="1"/>
    <col min="10554" max="10555" width="17.42578125" style="1" customWidth="1"/>
    <col min="10556" max="10557" width="16.5703125" style="1" customWidth="1"/>
    <col min="10558" max="10560" width="17.42578125" style="1" customWidth="1"/>
    <col min="10561" max="10562" width="16.5703125" style="1" customWidth="1"/>
    <col min="10563" max="10565" width="17.42578125" style="1" customWidth="1"/>
    <col min="10566" max="10567" width="16.5703125" style="1" customWidth="1"/>
    <col min="10568" max="10570" width="17.42578125" style="1" customWidth="1"/>
    <col min="10571" max="10571" width="15.5703125" style="1" customWidth="1"/>
    <col min="10572" max="10572" width="16.5703125" style="1" customWidth="1"/>
    <col min="10573" max="10574" width="17.42578125" style="1" customWidth="1"/>
    <col min="10575" max="10609" width="12.140625" style="1" customWidth="1"/>
    <col min="10610" max="10800" width="9.140625" style="1"/>
    <col min="10801" max="10801" width="34.85546875" style="1" customWidth="1"/>
    <col min="10802" max="10802" width="23.140625" style="1" customWidth="1"/>
    <col min="10803" max="10803" width="6.28515625" style="1" customWidth="1"/>
    <col min="10804" max="10804" width="51" style="1" customWidth="1"/>
    <col min="10805" max="10805" width="16.5703125" style="1" customWidth="1"/>
    <col min="10806" max="10806" width="12.85546875" style="1" customWidth="1"/>
    <col min="10807" max="10807" width="15.5703125" style="1" customWidth="1"/>
    <col min="10808" max="10808" width="16.5703125" style="1" customWidth="1"/>
    <col min="10809" max="10809" width="17" style="1" customWidth="1"/>
    <col min="10810" max="10811" width="17.42578125" style="1" customWidth="1"/>
    <col min="10812" max="10813" width="16.5703125" style="1" customWidth="1"/>
    <col min="10814" max="10816" width="17.42578125" style="1" customWidth="1"/>
    <col min="10817" max="10818" width="16.5703125" style="1" customWidth="1"/>
    <col min="10819" max="10821" width="17.42578125" style="1" customWidth="1"/>
    <col min="10822" max="10823" width="16.5703125" style="1" customWidth="1"/>
    <col min="10824" max="10826" width="17.42578125" style="1" customWidth="1"/>
    <col min="10827" max="10827" width="15.5703125" style="1" customWidth="1"/>
    <col min="10828" max="10828" width="16.5703125" style="1" customWidth="1"/>
    <col min="10829" max="10830" width="17.42578125" style="1" customWidth="1"/>
    <col min="10831" max="10865" width="12.140625" style="1" customWidth="1"/>
    <col min="10866" max="11056" width="9.140625" style="1"/>
    <col min="11057" max="11057" width="34.85546875" style="1" customWidth="1"/>
    <col min="11058" max="11058" width="23.140625" style="1" customWidth="1"/>
    <col min="11059" max="11059" width="6.28515625" style="1" customWidth="1"/>
    <col min="11060" max="11060" width="51" style="1" customWidth="1"/>
    <col min="11061" max="11061" width="16.5703125" style="1" customWidth="1"/>
    <col min="11062" max="11062" width="12.85546875" style="1" customWidth="1"/>
    <col min="11063" max="11063" width="15.5703125" style="1" customWidth="1"/>
    <col min="11064" max="11064" width="16.5703125" style="1" customWidth="1"/>
    <col min="11065" max="11065" width="17" style="1" customWidth="1"/>
    <col min="11066" max="11067" width="17.42578125" style="1" customWidth="1"/>
    <col min="11068" max="11069" width="16.5703125" style="1" customWidth="1"/>
    <col min="11070" max="11072" width="17.42578125" style="1" customWidth="1"/>
    <col min="11073" max="11074" width="16.5703125" style="1" customWidth="1"/>
    <col min="11075" max="11077" width="17.42578125" style="1" customWidth="1"/>
    <col min="11078" max="11079" width="16.5703125" style="1" customWidth="1"/>
    <col min="11080" max="11082" width="17.42578125" style="1" customWidth="1"/>
    <col min="11083" max="11083" width="15.5703125" style="1" customWidth="1"/>
    <col min="11084" max="11084" width="16.5703125" style="1" customWidth="1"/>
    <col min="11085" max="11086" width="17.42578125" style="1" customWidth="1"/>
    <col min="11087" max="11121" width="12.140625" style="1" customWidth="1"/>
    <col min="11122" max="11312" width="9.140625" style="1"/>
    <col min="11313" max="11313" width="34.85546875" style="1" customWidth="1"/>
    <col min="11314" max="11314" width="23.140625" style="1" customWidth="1"/>
    <col min="11315" max="11315" width="6.28515625" style="1" customWidth="1"/>
    <col min="11316" max="11316" width="51" style="1" customWidth="1"/>
    <col min="11317" max="11317" width="16.5703125" style="1" customWidth="1"/>
    <col min="11318" max="11318" width="12.85546875" style="1" customWidth="1"/>
    <col min="11319" max="11319" width="15.5703125" style="1" customWidth="1"/>
    <col min="11320" max="11320" width="16.5703125" style="1" customWidth="1"/>
    <col min="11321" max="11321" width="17" style="1" customWidth="1"/>
    <col min="11322" max="11323" width="17.42578125" style="1" customWidth="1"/>
    <col min="11324" max="11325" width="16.5703125" style="1" customWidth="1"/>
    <col min="11326" max="11328" width="17.42578125" style="1" customWidth="1"/>
    <col min="11329" max="11330" width="16.5703125" style="1" customWidth="1"/>
    <col min="11331" max="11333" width="17.42578125" style="1" customWidth="1"/>
    <col min="11334" max="11335" width="16.5703125" style="1" customWidth="1"/>
    <col min="11336" max="11338" width="17.42578125" style="1" customWidth="1"/>
    <col min="11339" max="11339" width="15.5703125" style="1" customWidth="1"/>
    <col min="11340" max="11340" width="16.5703125" style="1" customWidth="1"/>
    <col min="11341" max="11342" width="17.42578125" style="1" customWidth="1"/>
    <col min="11343" max="11377" width="12.140625" style="1" customWidth="1"/>
    <col min="11378" max="11568" width="9.140625" style="1"/>
    <col min="11569" max="11569" width="34.85546875" style="1" customWidth="1"/>
    <col min="11570" max="11570" width="23.140625" style="1" customWidth="1"/>
    <col min="11571" max="11571" width="6.28515625" style="1" customWidth="1"/>
    <col min="11572" max="11572" width="51" style="1" customWidth="1"/>
    <col min="11573" max="11573" width="16.5703125" style="1" customWidth="1"/>
    <col min="11574" max="11574" width="12.85546875" style="1" customWidth="1"/>
    <col min="11575" max="11575" width="15.5703125" style="1" customWidth="1"/>
    <col min="11576" max="11576" width="16.5703125" style="1" customWidth="1"/>
    <col min="11577" max="11577" width="17" style="1" customWidth="1"/>
    <col min="11578" max="11579" width="17.42578125" style="1" customWidth="1"/>
    <col min="11580" max="11581" width="16.5703125" style="1" customWidth="1"/>
    <col min="11582" max="11584" width="17.42578125" style="1" customWidth="1"/>
    <col min="11585" max="11586" width="16.5703125" style="1" customWidth="1"/>
    <col min="11587" max="11589" width="17.42578125" style="1" customWidth="1"/>
    <col min="11590" max="11591" width="16.5703125" style="1" customWidth="1"/>
    <col min="11592" max="11594" width="17.42578125" style="1" customWidth="1"/>
    <col min="11595" max="11595" width="15.5703125" style="1" customWidth="1"/>
    <col min="11596" max="11596" width="16.5703125" style="1" customWidth="1"/>
    <col min="11597" max="11598" width="17.42578125" style="1" customWidth="1"/>
    <col min="11599" max="11633" width="12.140625" style="1" customWidth="1"/>
    <col min="11634" max="11824" width="9.140625" style="1"/>
    <col min="11825" max="11825" width="34.85546875" style="1" customWidth="1"/>
    <col min="11826" max="11826" width="23.140625" style="1" customWidth="1"/>
    <col min="11827" max="11827" width="6.28515625" style="1" customWidth="1"/>
    <col min="11828" max="11828" width="51" style="1" customWidth="1"/>
    <col min="11829" max="11829" width="16.5703125" style="1" customWidth="1"/>
    <col min="11830" max="11830" width="12.85546875" style="1" customWidth="1"/>
    <col min="11831" max="11831" width="15.5703125" style="1" customWidth="1"/>
    <col min="11832" max="11832" width="16.5703125" style="1" customWidth="1"/>
    <col min="11833" max="11833" width="17" style="1" customWidth="1"/>
    <col min="11834" max="11835" width="17.42578125" style="1" customWidth="1"/>
    <col min="11836" max="11837" width="16.5703125" style="1" customWidth="1"/>
    <col min="11838" max="11840" width="17.42578125" style="1" customWidth="1"/>
    <col min="11841" max="11842" width="16.5703125" style="1" customWidth="1"/>
    <col min="11843" max="11845" width="17.42578125" style="1" customWidth="1"/>
    <col min="11846" max="11847" width="16.5703125" style="1" customWidth="1"/>
    <col min="11848" max="11850" width="17.42578125" style="1" customWidth="1"/>
    <col min="11851" max="11851" width="15.5703125" style="1" customWidth="1"/>
    <col min="11852" max="11852" width="16.5703125" style="1" customWidth="1"/>
    <col min="11853" max="11854" width="17.42578125" style="1" customWidth="1"/>
    <col min="11855" max="11889" width="12.140625" style="1" customWidth="1"/>
    <col min="11890" max="12080" width="9.140625" style="1"/>
    <col min="12081" max="12081" width="34.85546875" style="1" customWidth="1"/>
    <col min="12082" max="12082" width="23.140625" style="1" customWidth="1"/>
    <col min="12083" max="12083" width="6.28515625" style="1" customWidth="1"/>
    <col min="12084" max="12084" width="51" style="1" customWidth="1"/>
    <col min="12085" max="12085" width="16.5703125" style="1" customWidth="1"/>
    <col min="12086" max="12086" width="12.85546875" style="1" customWidth="1"/>
    <col min="12087" max="12087" width="15.5703125" style="1" customWidth="1"/>
    <col min="12088" max="12088" width="16.5703125" style="1" customWidth="1"/>
    <col min="12089" max="12089" width="17" style="1" customWidth="1"/>
    <col min="12090" max="12091" width="17.42578125" style="1" customWidth="1"/>
    <col min="12092" max="12093" width="16.5703125" style="1" customWidth="1"/>
    <col min="12094" max="12096" width="17.42578125" style="1" customWidth="1"/>
    <col min="12097" max="12098" width="16.5703125" style="1" customWidth="1"/>
    <col min="12099" max="12101" width="17.42578125" style="1" customWidth="1"/>
    <col min="12102" max="12103" width="16.5703125" style="1" customWidth="1"/>
    <col min="12104" max="12106" width="17.42578125" style="1" customWidth="1"/>
    <col min="12107" max="12107" width="15.5703125" style="1" customWidth="1"/>
    <col min="12108" max="12108" width="16.5703125" style="1" customWidth="1"/>
    <col min="12109" max="12110" width="17.42578125" style="1" customWidth="1"/>
    <col min="12111" max="12145" width="12.140625" style="1" customWidth="1"/>
    <col min="12146" max="12336" width="9.140625" style="1"/>
    <col min="12337" max="12337" width="34.85546875" style="1" customWidth="1"/>
    <col min="12338" max="12338" width="23.140625" style="1" customWidth="1"/>
    <col min="12339" max="12339" width="6.28515625" style="1" customWidth="1"/>
    <col min="12340" max="12340" width="51" style="1" customWidth="1"/>
    <col min="12341" max="12341" width="16.5703125" style="1" customWidth="1"/>
    <col min="12342" max="12342" width="12.85546875" style="1" customWidth="1"/>
    <col min="12343" max="12343" width="15.5703125" style="1" customWidth="1"/>
    <col min="12344" max="12344" width="16.5703125" style="1" customWidth="1"/>
    <col min="12345" max="12345" width="17" style="1" customWidth="1"/>
    <col min="12346" max="12347" width="17.42578125" style="1" customWidth="1"/>
    <col min="12348" max="12349" width="16.5703125" style="1" customWidth="1"/>
    <col min="12350" max="12352" width="17.42578125" style="1" customWidth="1"/>
    <col min="12353" max="12354" width="16.5703125" style="1" customWidth="1"/>
    <col min="12355" max="12357" width="17.42578125" style="1" customWidth="1"/>
    <col min="12358" max="12359" width="16.5703125" style="1" customWidth="1"/>
    <col min="12360" max="12362" width="17.42578125" style="1" customWidth="1"/>
    <col min="12363" max="12363" width="15.5703125" style="1" customWidth="1"/>
    <col min="12364" max="12364" width="16.5703125" style="1" customWidth="1"/>
    <col min="12365" max="12366" width="17.42578125" style="1" customWidth="1"/>
    <col min="12367" max="12401" width="12.140625" style="1" customWidth="1"/>
    <col min="12402" max="12592" width="9.140625" style="1"/>
    <col min="12593" max="12593" width="34.85546875" style="1" customWidth="1"/>
    <col min="12594" max="12594" width="23.140625" style="1" customWidth="1"/>
    <col min="12595" max="12595" width="6.28515625" style="1" customWidth="1"/>
    <col min="12596" max="12596" width="51" style="1" customWidth="1"/>
    <col min="12597" max="12597" width="16.5703125" style="1" customWidth="1"/>
    <col min="12598" max="12598" width="12.85546875" style="1" customWidth="1"/>
    <col min="12599" max="12599" width="15.5703125" style="1" customWidth="1"/>
    <col min="12600" max="12600" width="16.5703125" style="1" customWidth="1"/>
    <col min="12601" max="12601" width="17" style="1" customWidth="1"/>
    <col min="12602" max="12603" width="17.42578125" style="1" customWidth="1"/>
    <col min="12604" max="12605" width="16.5703125" style="1" customWidth="1"/>
    <col min="12606" max="12608" width="17.42578125" style="1" customWidth="1"/>
    <col min="12609" max="12610" width="16.5703125" style="1" customWidth="1"/>
    <col min="12611" max="12613" width="17.42578125" style="1" customWidth="1"/>
    <col min="12614" max="12615" width="16.5703125" style="1" customWidth="1"/>
    <col min="12616" max="12618" width="17.42578125" style="1" customWidth="1"/>
    <col min="12619" max="12619" width="15.5703125" style="1" customWidth="1"/>
    <col min="12620" max="12620" width="16.5703125" style="1" customWidth="1"/>
    <col min="12621" max="12622" width="17.42578125" style="1" customWidth="1"/>
    <col min="12623" max="12657" width="12.140625" style="1" customWidth="1"/>
    <col min="12658" max="12848" width="9.140625" style="1"/>
    <col min="12849" max="12849" width="34.85546875" style="1" customWidth="1"/>
    <col min="12850" max="12850" width="23.140625" style="1" customWidth="1"/>
    <col min="12851" max="12851" width="6.28515625" style="1" customWidth="1"/>
    <col min="12852" max="12852" width="51" style="1" customWidth="1"/>
    <col min="12853" max="12853" width="16.5703125" style="1" customWidth="1"/>
    <col min="12854" max="12854" width="12.85546875" style="1" customWidth="1"/>
    <col min="12855" max="12855" width="15.5703125" style="1" customWidth="1"/>
    <col min="12856" max="12856" width="16.5703125" style="1" customWidth="1"/>
    <col min="12857" max="12857" width="17" style="1" customWidth="1"/>
    <col min="12858" max="12859" width="17.42578125" style="1" customWidth="1"/>
    <col min="12860" max="12861" width="16.5703125" style="1" customWidth="1"/>
    <col min="12862" max="12864" width="17.42578125" style="1" customWidth="1"/>
    <col min="12865" max="12866" width="16.5703125" style="1" customWidth="1"/>
    <col min="12867" max="12869" width="17.42578125" style="1" customWidth="1"/>
    <col min="12870" max="12871" width="16.5703125" style="1" customWidth="1"/>
    <col min="12872" max="12874" width="17.42578125" style="1" customWidth="1"/>
    <col min="12875" max="12875" width="15.5703125" style="1" customWidth="1"/>
    <col min="12876" max="12876" width="16.5703125" style="1" customWidth="1"/>
    <col min="12877" max="12878" width="17.42578125" style="1" customWidth="1"/>
    <col min="12879" max="12913" width="12.140625" style="1" customWidth="1"/>
    <col min="12914" max="13104" width="9.140625" style="1"/>
    <col min="13105" max="13105" width="34.85546875" style="1" customWidth="1"/>
    <col min="13106" max="13106" width="23.140625" style="1" customWidth="1"/>
    <col min="13107" max="13107" width="6.28515625" style="1" customWidth="1"/>
    <col min="13108" max="13108" width="51" style="1" customWidth="1"/>
    <col min="13109" max="13109" width="16.5703125" style="1" customWidth="1"/>
    <col min="13110" max="13110" width="12.85546875" style="1" customWidth="1"/>
    <col min="13111" max="13111" width="15.5703125" style="1" customWidth="1"/>
    <col min="13112" max="13112" width="16.5703125" style="1" customWidth="1"/>
    <col min="13113" max="13113" width="17" style="1" customWidth="1"/>
    <col min="13114" max="13115" width="17.42578125" style="1" customWidth="1"/>
    <col min="13116" max="13117" width="16.5703125" style="1" customWidth="1"/>
    <col min="13118" max="13120" width="17.42578125" style="1" customWidth="1"/>
    <col min="13121" max="13122" width="16.5703125" style="1" customWidth="1"/>
    <col min="13123" max="13125" width="17.42578125" style="1" customWidth="1"/>
    <col min="13126" max="13127" width="16.5703125" style="1" customWidth="1"/>
    <col min="13128" max="13130" width="17.42578125" style="1" customWidth="1"/>
    <col min="13131" max="13131" width="15.5703125" style="1" customWidth="1"/>
    <col min="13132" max="13132" width="16.5703125" style="1" customWidth="1"/>
    <col min="13133" max="13134" width="17.42578125" style="1" customWidth="1"/>
    <col min="13135" max="13169" width="12.140625" style="1" customWidth="1"/>
    <col min="13170" max="13360" width="9.140625" style="1"/>
    <col min="13361" max="13361" width="34.85546875" style="1" customWidth="1"/>
    <col min="13362" max="13362" width="23.140625" style="1" customWidth="1"/>
    <col min="13363" max="13363" width="6.28515625" style="1" customWidth="1"/>
    <col min="13364" max="13364" width="51" style="1" customWidth="1"/>
    <col min="13365" max="13365" width="16.5703125" style="1" customWidth="1"/>
    <col min="13366" max="13366" width="12.85546875" style="1" customWidth="1"/>
    <col min="13367" max="13367" width="15.5703125" style="1" customWidth="1"/>
    <col min="13368" max="13368" width="16.5703125" style="1" customWidth="1"/>
    <col min="13369" max="13369" width="17" style="1" customWidth="1"/>
    <col min="13370" max="13371" width="17.42578125" style="1" customWidth="1"/>
    <col min="13372" max="13373" width="16.5703125" style="1" customWidth="1"/>
    <col min="13374" max="13376" width="17.42578125" style="1" customWidth="1"/>
    <col min="13377" max="13378" width="16.5703125" style="1" customWidth="1"/>
    <col min="13379" max="13381" width="17.42578125" style="1" customWidth="1"/>
    <col min="13382" max="13383" width="16.5703125" style="1" customWidth="1"/>
    <col min="13384" max="13386" width="17.42578125" style="1" customWidth="1"/>
    <col min="13387" max="13387" width="15.5703125" style="1" customWidth="1"/>
    <col min="13388" max="13388" width="16.5703125" style="1" customWidth="1"/>
    <col min="13389" max="13390" width="17.42578125" style="1" customWidth="1"/>
    <col min="13391" max="13425" width="12.140625" style="1" customWidth="1"/>
    <col min="13426" max="13616" width="9.140625" style="1"/>
    <col min="13617" max="13617" width="34.85546875" style="1" customWidth="1"/>
    <col min="13618" max="13618" width="23.140625" style="1" customWidth="1"/>
    <col min="13619" max="13619" width="6.28515625" style="1" customWidth="1"/>
    <col min="13620" max="13620" width="51" style="1" customWidth="1"/>
    <col min="13621" max="13621" width="16.5703125" style="1" customWidth="1"/>
    <col min="13622" max="13622" width="12.85546875" style="1" customWidth="1"/>
    <col min="13623" max="13623" width="15.5703125" style="1" customWidth="1"/>
    <col min="13624" max="13624" width="16.5703125" style="1" customWidth="1"/>
    <col min="13625" max="13625" width="17" style="1" customWidth="1"/>
    <col min="13626" max="13627" width="17.42578125" style="1" customWidth="1"/>
    <col min="13628" max="13629" width="16.5703125" style="1" customWidth="1"/>
    <col min="13630" max="13632" width="17.42578125" style="1" customWidth="1"/>
    <col min="13633" max="13634" width="16.5703125" style="1" customWidth="1"/>
    <col min="13635" max="13637" width="17.42578125" style="1" customWidth="1"/>
    <col min="13638" max="13639" width="16.5703125" style="1" customWidth="1"/>
    <col min="13640" max="13642" width="17.42578125" style="1" customWidth="1"/>
    <col min="13643" max="13643" width="15.5703125" style="1" customWidth="1"/>
    <col min="13644" max="13644" width="16.5703125" style="1" customWidth="1"/>
    <col min="13645" max="13646" width="17.42578125" style="1" customWidth="1"/>
    <col min="13647" max="13681" width="12.140625" style="1" customWidth="1"/>
    <col min="13682" max="13872" width="9.140625" style="1"/>
    <col min="13873" max="13873" width="34.85546875" style="1" customWidth="1"/>
    <col min="13874" max="13874" width="23.140625" style="1" customWidth="1"/>
    <col min="13875" max="13875" width="6.28515625" style="1" customWidth="1"/>
    <col min="13876" max="13876" width="51" style="1" customWidth="1"/>
    <col min="13877" max="13877" width="16.5703125" style="1" customWidth="1"/>
    <col min="13878" max="13878" width="12.85546875" style="1" customWidth="1"/>
    <col min="13879" max="13879" width="15.5703125" style="1" customWidth="1"/>
    <col min="13880" max="13880" width="16.5703125" style="1" customWidth="1"/>
    <col min="13881" max="13881" width="17" style="1" customWidth="1"/>
    <col min="13882" max="13883" width="17.42578125" style="1" customWidth="1"/>
    <col min="13884" max="13885" width="16.5703125" style="1" customWidth="1"/>
    <col min="13886" max="13888" width="17.42578125" style="1" customWidth="1"/>
    <col min="13889" max="13890" width="16.5703125" style="1" customWidth="1"/>
    <col min="13891" max="13893" width="17.42578125" style="1" customWidth="1"/>
    <col min="13894" max="13895" width="16.5703125" style="1" customWidth="1"/>
    <col min="13896" max="13898" width="17.42578125" style="1" customWidth="1"/>
    <col min="13899" max="13899" width="15.5703125" style="1" customWidth="1"/>
    <col min="13900" max="13900" width="16.5703125" style="1" customWidth="1"/>
    <col min="13901" max="13902" width="17.42578125" style="1" customWidth="1"/>
    <col min="13903" max="13937" width="12.140625" style="1" customWidth="1"/>
    <col min="13938" max="14128" width="9.140625" style="1"/>
    <col min="14129" max="14129" width="34.85546875" style="1" customWidth="1"/>
    <col min="14130" max="14130" width="23.140625" style="1" customWidth="1"/>
    <col min="14131" max="14131" width="6.28515625" style="1" customWidth="1"/>
    <col min="14132" max="14132" width="51" style="1" customWidth="1"/>
    <col min="14133" max="14133" width="16.5703125" style="1" customWidth="1"/>
    <col min="14134" max="14134" width="12.85546875" style="1" customWidth="1"/>
    <col min="14135" max="14135" width="15.5703125" style="1" customWidth="1"/>
    <col min="14136" max="14136" width="16.5703125" style="1" customWidth="1"/>
    <col min="14137" max="14137" width="17" style="1" customWidth="1"/>
    <col min="14138" max="14139" width="17.42578125" style="1" customWidth="1"/>
    <col min="14140" max="14141" width="16.5703125" style="1" customWidth="1"/>
    <col min="14142" max="14144" width="17.42578125" style="1" customWidth="1"/>
    <col min="14145" max="14146" width="16.5703125" style="1" customWidth="1"/>
    <col min="14147" max="14149" width="17.42578125" style="1" customWidth="1"/>
    <col min="14150" max="14151" width="16.5703125" style="1" customWidth="1"/>
    <col min="14152" max="14154" width="17.42578125" style="1" customWidth="1"/>
    <col min="14155" max="14155" width="15.5703125" style="1" customWidth="1"/>
    <col min="14156" max="14156" width="16.5703125" style="1" customWidth="1"/>
    <col min="14157" max="14158" width="17.42578125" style="1" customWidth="1"/>
    <col min="14159" max="14193" width="12.140625" style="1" customWidth="1"/>
    <col min="14194" max="14384" width="9.140625" style="1"/>
    <col min="14385" max="14385" width="34.85546875" style="1" customWidth="1"/>
    <col min="14386" max="14386" width="23.140625" style="1" customWidth="1"/>
    <col min="14387" max="14387" width="6.28515625" style="1" customWidth="1"/>
    <col min="14388" max="14388" width="51" style="1" customWidth="1"/>
    <col min="14389" max="14389" width="16.5703125" style="1" customWidth="1"/>
    <col min="14390" max="14390" width="12.85546875" style="1" customWidth="1"/>
    <col min="14391" max="14391" width="15.5703125" style="1" customWidth="1"/>
    <col min="14392" max="14392" width="16.5703125" style="1" customWidth="1"/>
    <col min="14393" max="14393" width="17" style="1" customWidth="1"/>
    <col min="14394" max="14395" width="17.42578125" style="1" customWidth="1"/>
    <col min="14396" max="14397" width="16.5703125" style="1" customWidth="1"/>
    <col min="14398" max="14400" width="17.42578125" style="1" customWidth="1"/>
    <col min="14401" max="14402" width="16.5703125" style="1" customWidth="1"/>
    <col min="14403" max="14405" width="17.42578125" style="1" customWidth="1"/>
    <col min="14406" max="14407" width="16.5703125" style="1" customWidth="1"/>
    <col min="14408" max="14410" width="17.42578125" style="1" customWidth="1"/>
    <col min="14411" max="14411" width="15.5703125" style="1" customWidth="1"/>
    <col min="14412" max="14412" width="16.5703125" style="1" customWidth="1"/>
    <col min="14413" max="14414" width="17.42578125" style="1" customWidth="1"/>
    <col min="14415" max="14449" width="12.140625" style="1" customWidth="1"/>
    <col min="14450" max="14640" width="9.140625" style="1"/>
    <col min="14641" max="14641" width="34.85546875" style="1" customWidth="1"/>
    <col min="14642" max="14642" width="23.140625" style="1" customWidth="1"/>
    <col min="14643" max="14643" width="6.28515625" style="1" customWidth="1"/>
    <col min="14644" max="14644" width="51" style="1" customWidth="1"/>
    <col min="14645" max="14645" width="16.5703125" style="1" customWidth="1"/>
    <col min="14646" max="14646" width="12.85546875" style="1" customWidth="1"/>
    <col min="14647" max="14647" width="15.5703125" style="1" customWidth="1"/>
    <col min="14648" max="14648" width="16.5703125" style="1" customWidth="1"/>
    <col min="14649" max="14649" width="17" style="1" customWidth="1"/>
    <col min="14650" max="14651" width="17.42578125" style="1" customWidth="1"/>
    <col min="14652" max="14653" width="16.5703125" style="1" customWidth="1"/>
    <col min="14654" max="14656" width="17.42578125" style="1" customWidth="1"/>
    <col min="14657" max="14658" width="16.5703125" style="1" customWidth="1"/>
    <col min="14659" max="14661" width="17.42578125" style="1" customWidth="1"/>
    <col min="14662" max="14663" width="16.5703125" style="1" customWidth="1"/>
    <col min="14664" max="14666" width="17.42578125" style="1" customWidth="1"/>
    <col min="14667" max="14667" width="15.5703125" style="1" customWidth="1"/>
    <col min="14668" max="14668" width="16.5703125" style="1" customWidth="1"/>
    <col min="14669" max="14670" width="17.42578125" style="1" customWidth="1"/>
    <col min="14671" max="14705" width="12.140625" style="1" customWidth="1"/>
    <col min="14706" max="14896" width="9.140625" style="1"/>
    <col min="14897" max="14897" width="34.85546875" style="1" customWidth="1"/>
    <col min="14898" max="14898" width="23.140625" style="1" customWidth="1"/>
    <col min="14899" max="14899" width="6.28515625" style="1" customWidth="1"/>
    <col min="14900" max="14900" width="51" style="1" customWidth="1"/>
    <col min="14901" max="14901" width="16.5703125" style="1" customWidth="1"/>
    <col min="14902" max="14902" width="12.85546875" style="1" customWidth="1"/>
    <col min="14903" max="14903" width="15.5703125" style="1" customWidth="1"/>
    <col min="14904" max="14904" width="16.5703125" style="1" customWidth="1"/>
    <col min="14905" max="14905" width="17" style="1" customWidth="1"/>
    <col min="14906" max="14907" width="17.42578125" style="1" customWidth="1"/>
    <col min="14908" max="14909" width="16.5703125" style="1" customWidth="1"/>
    <col min="14910" max="14912" width="17.42578125" style="1" customWidth="1"/>
    <col min="14913" max="14914" width="16.5703125" style="1" customWidth="1"/>
    <col min="14915" max="14917" width="17.42578125" style="1" customWidth="1"/>
    <col min="14918" max="14919" width="16.5703125" style="1" customWidth="1"/>
    <col min="14920" max="14922" width="17.42578125" style="1" customWidth="1"/>
    <col min="14923" max="14923" width="15.5703125" style="1" customWidth="1"/>
    <col min="14924" max="14924" width="16.5703125" style="1" customWidth="1"/>
    <col min="14925" max="14926" width="17.42578125" style="1" customWidth="1"/>
    <col min="14927" max="14961" width="12.140625" style="1" customWidth="1"/>
    <col min="14962" max="15152" width="9.140625" style="1"/>
    <col min="15153" max="15153" width="34.85546875" style="1" customWidth="1"/>
    <col min="15154" max="15154" width="23.140625" style="1" customWidth="1"/>
    <col min="15155" max="15155" width="6.28515625" style="1" customWidth="1"/>
    <col min="15156" max="15156" width="51" style="1" customWidth="1"/>
    <col min="15157" max="15157" width="16.5703125" style="1" customWidth="1"/>
    <col min="15158" max="15158" width="12.85546875" style="1" customWidth="1"/>
    <col min="15159" max="15159" width="15.5703125" style="1" customWidth="1"/>
    <col min="15160" max="15160" width="16.5703125" style="1" customWidth="1"/>
    <col min="15161" max="15161" width="17" style="1" customWidth="1"/>
    <col min="15162" max="15163" width="17.42578125" style="1" customWidth="1"/>
    <col min="15164" max="15165" width="16.5703125" style="1" customWidth="1"/>
    <col min="15166" max="15168" width="17.42578125" style="1" customWidth="1"/>
    <col min="15169" max="15170" width="16.5703125" style="1" customWidth="1"/>
    <col min="15171" max="15173" width="17.42578125" style="1" customWidth="1"/>
    <col min="15174" max="15175" width="16.5703125" style="1" customWidth="1"/>
    <col min="15176" max="15178" width="17.42578125" style="1" customWidth="1"/>
    <col min="15179" max="15179" width="15.5703125" style="1" customWidth="1"/>
    <col min="15180" max="15180" width="16.5703125" style="1" customWidth="1"/>
    <col min="15181" max="15182" width="17.42578125" style="1" customWidth="1"/>
    <col min="15183" max="15217" width="12.140625" style="1" customWidth="1"/>
    <col min="15218" max="15408" width="9.140625" style="1"/>
    <col min="15409" max="15409" width="34.85546875" style="1" customWidth="1"/>
    <col min="15410" max="15410" width="23.140625" style="1" customWidth="1"/>
    <col min="15411" max="15411" width="6.28515625" style="1" customWidth="1"/>
    <col min="15412" max="15412" width="51" style="1" customWidth="1"/>
    <col min="15413" max="15413" width="16.5703125" style="1" customWidth="1"/>
    <col min="15414" max="15414" width="12.85546875" style="1" customWidth="1"/>
    <col min="15415" max="15415" width="15.5703125" style="1" customWidth="1"/>
    <col min="15416" max="15416" width="16.5703125" style="1" customWidth="1"/>
    <col min="15417" max="15417" width="17" style="1" customWidth="1"/>
    <col min="15418" max="15419" width="17.42578125" style="1" customWidth="1"/>
    <col min="15420" max="15421" width="16.5703125" style="1" customWidth="1"/>
    <col min="15422" max="15424" width="17.42578125" style="1" customWidth="1"/>
    <col min="15425" max="15426" width="16.5703125" style="1" customWidth="1"/>
    <col min="15427" max="15429" width="17.42578125" style="1" customWidth="1"/>
    <col min="15430" max="15431" width="16.5703125" style="1" customWidth="1"/>
    <col min="15432" max="15434" width="17.42578125" style="1" customWidth="1"/>
    <col min="15435" max="15435" width="15.5703125" style="1" customWidth="1"/>
    <col min="15436" max="15436" width="16.5703125" style="1" customWidth="1"/>
    <col min="15437" max="15438" width="17.42578125" style="1" customWidth="1"/>
    <col min="15439" max="15473" width="12.140625" style="1" customWidth="1"/>
    <col min="15474" max="15664" width="9.140625" style="1"/>
    <col min="15665" max="15665" width="34.85546875" style="1" customWidth="1"/>
    <col min="15666" max="15666" width="23.140625" style="1" customWidth="1"/>
    <col min="15667" max="15667" width="6.28515625" style="1" customWidth="1"/>
    <col min="15668" max="15668" width="51" style="1" customWidth="1"/>
    <col min="15669" max="15669" width="16.5703125" style="1" customWidth="1"/>
    <col min="15670" max="15670" width="12.85546875" style="1" customWidth="1"/>
    <col min="15671" max="15671" width="15.5703125" style="1" customWidth="1"/>
    <col min="15672" max="15672" width="16.5703125" style="1" customWidth="1"/>
    <col min="15673" max="15673" width="17" style="1" customWidth="1"/>
    <col min="15674" max="15675" width="17.42578125" style="1" customWidth="1"/>
    <col min="15676" max="15677" width="16.5703125" style="1" customWidth="1"/>
    <col min="15678" max="15680" width="17.42578125" style="1" customWidth="1"/>
    <col min="15681" max="15682" width="16.5703125" style="1" customWidth="1"/>
    <col min="15683" max="15685" width="17.42578125" style="1" customWidth="1"/>
    <col min="15686" max="15687" width="16.5703125" style="1" customWidth="1"/>
    <col min="15688" max="15690" width="17.42578125" style="1" customWidth="1"/>
    <col min="15691" max="15691" width="15.5703125" style="1" customWidth="1"/>
    <col min="15692" max="15692" width="16.5703125" style="1" customWidth="1"/>
    <col min="15693" max="15694" width="17.42578125" style="1" customWidth="1"/>
    <col min="15695" max="15729" width="12.140625" style="1" customWidth="1"/>
    <col min="15730" max="16384" width="9.140625" style="1"/>
  </cols>
  <sheetData>
    <row r="1" spans="1:11">
      <c r="A1" s="1" t="s">
        <v>403</v>
      </c>
      <c r="E1" s="1" t="s">
        <v>721</v>
      </c>
      <c r="H1" s="1"/>
      <c r="I1" s="1"/>
      <c r="J1" s="90"/>
      <c r="K1" s="90"/>
    </row>
    <row r="2" spans="1:11">
      <c r="A2" s="1" t="s">
        <v>318</v>
      </c>
      <c r="E2" s="1" t="s">
        <v>1369</v>
      </c>
      <c r="H2" s="1"/>
      <c r="I2" s="1"/>
      <c r="J2" s="90"/>
      <c r="K2" s="297"/>
    </row>
    <row r="3" spans="1:11">
      <c r="A3" s="1" t="s">
        <v>406</v>
      </c>
      <c r="H3" s="1"/>
      <c r="I3" s="1"/>
      <c r="J3" s="90"/>
      <c r="K3" s="297"/>
    </row>
    <row r="4" spans="1:11" ht="15" customHeight="1">
      <c r="A4" s="90"/>
      <c r="B4" s="788"/>
      <c r="C4" s="90"/>
      <c r="D4" s="90"/>
      <c r="E4" s="90"/>
      <c r="F4" s="90"/>
      <c r="G4" s="90"/>
      <c r="H4" s="1"/>
      <c r="I4" s="1"/>
      <c r="J4" s="90"/>
      <c r="K4" s="297"/>
    </row>
    <row r="5" spans="1:11" ht="15" customHeight="1">
      <c r="A5" s="859" t="s">
        <v>213</v>
      </c>
      <c r="B5" s="859"/>
      <c r="C5" s="859"/>
      <c r="D5" s="859"/>
      <c r="E5" s="859"/>
      <c r="F5" s="859"/>
      <c r="G5" s="859"/>
      <c r="H5" s="859"/>
      <c r="I5" s="1"/>
      <c r="J5" s="90"/>
      <c r="K5" s="297"/>
    </row>
    <row r="6" spans="1:11" ht="15" customHeight="1">
      <c r="A6" s="859" t="s">
        <v>264</v>
      </c>
      <c r="B6" s="859"/>
      <c r="C6" s="859"/>
      <c r="D6" s="859"/>
      <c r="E6" s="859"/>
      <c r="F6" s="859"/>
      <c r="G6" s="859"/>
      <c r="H6" s="859"/>
      <c r="I6" s="1"/>
      <c r="J6" s="90"/>
      <c r="K6" s="297"/>
    </row>
    <row r="7" spans="1:11" ht="15" customHeight="1">
      <c r="A7" s="860" t="s">
        <v>1374</v>
      </c>
      <c r="B7" s="860"/>
      <c r="C7" s="860"/>
      <c r="D7" s="860"/>
      <c r="E7" s="860"/>
      <c r="F7" s="860"/>
      <c r="G7" s="860"/>
      <c r="H7" s="860"/>
      <c r="I7" s="1"/>
      <c r="J7" s="90"/>
      <c r="K7" s="297"/>
    </row>
    <row r="8" spans="1:11" ht="31.5" customHeight="1">
      <c r="A8" s="861" t="s">
        <v>0</v>
      </c>
      <c r="B8" s="864" t="s">
        <v>1</v>
      </c>
      <c r="C8" s="867" t="s">
        <v>216</v>
      </c>
      <c r="D8" s="868"/>
      <c r="E8" s="861" t="s">
        <v>214</v>
      </c>
      <c r="F8" s="861" t="s">
        <v>713</v>
      </c>
      <c r="G8" s="861" t="s">
        <v>714</v>
      </c>
      <c r="H8" s="861" t="s">
        <v>715</v>
      </c>
      <c r="I8" s="867" t="s">
        <v>215</v>
      </c>
      <c r="J8" s="868"/>
      <c r="K8" s="298"/>
    </row>
    <row r="9" spans="1:11" ht="15" customHeight="1">
      <c r="A9" s="862"/>
      <c r="B9" s="865"/>
      <c r="C9" s="869"/>
      <c r="D9" s="870"/>
      <c r="E9" s="862"/>
      <c r="F9" s="862"/>
      <c r="G9" s="862"/>
      <c r="H9" s="862"/>
      <c r="I9" s="874"/>
      <c r="J9" s="875"/>
      <c r="K9" s="298"/>
    </row>
    <row r="10" spans="1:11" ht="55.5" customHeight="1">
      <c r="A10" s="863"/>
      <c r="B10" s="866"/>
      <c r="C10" s="2" t="s">
        <v>704</v>
      </c>
      <c r="D10" s="768" t="s">
        <v>3</v>
      </c>
      <c r="E10" s="863"/>
      <c r="F10" s="871"/>
      <c r="G10" s="863"/>
      <c r="H10" s="863"/>
      <c r="I10" s="869"/>
      <c r="J10" s="870"/>
      <c r="K10" s="298"/>
    </row>
    <row r="11" spans="1:11">
      <c r="A11" s="3" t="s">
        <v>697</v>
      </c>
      <c r="B11" s="787" t="s">
        <v>698</v>
      </c>
      <c r="C11" s="3"/>
      <c r="D11" s="3" t="s">
        <v>702</v>
      </c>
      <c r="E11" s="3" t="s">
        <v>699</v>
      </c>
      <c r="F11" s="876" t="s">
        <v>700</v>
      </c>
      <c r="G11" s="877"/>
      <c r="H11" s="878"/>
      <c r="I11" s="759" t="s">
        <v>701</v>
      </c>
      <c r="J11" s="760"/>
      <c r="K11" s="299"/>
    </row>
    <row r="12" spans="1:11" ht="27" customHeight="1">
      <c r="A12" s="7"/>
      <c r="B12" s="310"/>
      <c r="C12" s="15" t="s">
        <v>6</v>
      </c>
      <c r="D12" s="16" t="s">
        <v>28</v>
      </c>
      <c r="E12" s="7"/>
      <c r="F12" s="99"/>
      <c r="G12" s="99"/>
      <c r="H12" s="99"/>
      <c r="I12" s="308"/>
      <c r="J12" s="309"/>
      <c r="K12" s="288"/>
    </row>
    <row r="13" spans="1:11" ht="36.75" customHeight="1">
      <c r="A13" s="100" t="s">
        <v>420</v>
      </c>
      <c r="B13" s="310"/>
      <c r="C13" s="15" t="s">
        <v>269</v>
      </c>
      <c r="D13" s="16"/>
      <c r="E13" s="7"/>
      <c r="F13" s="99"/>
      <c r="G13" s="99"/>
      <c r="H13" s="99"/>
      <c r="I13" s="879"/>
      <c r="J13" s="880"/>
      <c r="K13" s="287" t="s">
        <v>1348</v>
      </c>
    </row>
    <row r="14" spans="1:11" ht="36" customHeight="1">
      <c r="A14" s="302" t="s">
        <v>415</v>
      </c>
      <c r="B14" s="302" t="s">
        <v>421</v>
      </c>
      <c r="C14" s="50"/>
      <c r="D14" s="12" t="s">
        <v>265</v>
      </c>
      <c r="E14" s="12"/>
      <c r="F14" s="101">
        <f t="shared" ref="F14:H27" si="0">F75+F136</f>
        <v>0</v>
      </c>
      <c r="G14" s="101">
        <f t="shared" si="0"/>
        <v>0</v>
      </c>
      <c r="H14" s="101">
        <f t="shared" si="0"/>
        <v>0</v>
      </c>
      <c r="I14" s="872"/>
      <c r="J14" s="873"/>
      <c r="K14" s="287"/>
    </row>
    <row r="15" spans="1:11" ht="36" customHeight="1">
      <c r="A15" s="302" t="s">
        <v>407</v>
      </c>
      <c r="B15" s="302" t="s">
        <v>424</v>
      </c>
      <c r="C15" s="50"/>
      <c r="D15" s="12" t="s">
        <v>265</v>
      </c>
      <c r="E15" s="12"/>
      <c r="F15" s="101">
        <f t="shared" si="0"/>
        <v>39654</v>
      </c>
      <c r="G15" s="101">
        <f t="shared" si="0"/>
        <v>41509</v>
      </c>
      <c r="H15" s="101">
        <f t="shared" si="0"/>
        <v>41509</v>
      </c>
      <c r="I15" s="872"/>
      <c r="J15" s="873"/>
      <c r="K15" s="287"/>
    </row>
    <row r="16" spans="1:11" ht="48" customHeight="1">
      <c r="A16" s="302" t="s">
        <v>823</v>
      </c>
      <c r="B16" s="302" t="s">
        <v>421</v>
      </c>
      <c r="C16" s="50"/>
      <c r="D16" s="12" t="s">
        <v>265</v>
      </c>
      <c r="E16" s="12"/>
      <c r="F16" s="101">
        <f t="shared" si="0"/>
        <v>55516</v>
      </c>
      <c r="G16" s="101">
        <f t="shared" si="0"/>
        <v>58113</v>
      </c>
      <c r="H16" s="101">
        <f t="shared" si="0"/>
        <v>58113</v>
      </c>
      <c r="I16" s="872"/>
      <c r="J16" s="873"/>
      <c r="K16" s="287"/>
    </row>
    <row r="17" spans="1:11" ht="48" customHeight="1">
      <c r="A17" s="302" t="s">
        <v>408</v>
      </c>
      <c r="B17" s="302" t="s">
        <v>424</v>
      </c>
      <c r="C17" s="50"/>
      <c r="D17" s="12" t="s">
        <v>265</v>
      </c>
      <c r="E17" s="12"/>
      <c r="F17" s="101">
        <f t="shared" si="0"/>
        <v>0</v>
      </c>
      <c r="G17" s="101">
        <f t="shared" si="0"/>
        <v>0</v>
      </c>
      <c r="H17" s="101">
        <f t="shared" si="0"/>
        <v>0</v>
      </c>
      <c r="I17" s="872"/>
      <c r="J17" s="873"/>
      <c r="K17" s="287"/>
    </row>
    <row r="18" spans="1:11" ht="48" customHeight="1">
      <c r="A18" s="302" t="s">
        <v>409</v>
      </c>
      <c r="B18" s="302" t="s">
        <v>424</v>
      </c>
      <c r="C18" s="50"/>
      <c r="D18" s="12" t="s">
        <v>265</v>
      </c>
      <c r="E18" s="12"/>
      <c r="F18" s="101">
        <f t="shared" si="0"/>
        <v>39654</v>
      </c>
      <c r="G18" s="101">
        <f t="shared" si="0"/>
        <v>41509</v>
      </c>
      <c r="H18" s="101">
        <f t="shared" si="0"/>
        <v>41509</v>
      </c>
      <c r="I18" s="872"/>
      <c r="J18" s="873"/>
      <c r="K18" s="287"/>
    </row>
    <row r="19" spans="1:11" ht="48" customHeight="1">
      <c r="A19" s="93" t="s">
        <v>410</v>
      </c>
      <c r="B19" s="302" t="s">
        <v>423</v>
      </c>
      <c r="C19" s="50"/>
      <c r="D19" s="12" t="s">
        <v>265</v>
      </c>
      <c r="E19" s="12"/>
      <c r="F19" s="101">
        <f t="shared" si="0"/>
        <v>0</v>
      </c>
      <c r="G19" s="101">
        <f t="shared" si="0"/>
        <v>0</v>
      </c>
      <c r="H19" s="101">
        <f t="shared" si="0"/>
        <v>0</v>
      </c>
      <c r="I19" s="872"/>
      <c r="J19" s="873"/>
      <c r="K19" s="287"/>
    </row>
    <row r="20" spans="1:11" ht="96">
      <c r="A20" s="102" t="s">
        <v>411</v>
      </c>
      <c r="B20" s="302" t="s">
        <v>423</v>
      </c>
      <c r="C20" s="50"/>
      <c r="D20" s="12" t="s">
        <v>265</v>
      </c>
      <c r="E20" s="12"/>
      <c r="F20" s="101">
        <f t="shared" si="0"/>
        <v>0</v>
      </c>
      <c r="G20" s="101">
        <f t="shared" si="0"/>
        <v>0</v>
      </c>
      <c r="H20" s="101">
        <f t="shared" si="0"/>
        <v>0</v>
      </c>
      <c r="I20" s="872"/>
      <c r="J20" s="873"/>
      <c r="K20" s="287"/>
    </row>
    <row r="21" spans="1:11" ht="96">
      <c r="A21" s="102" t="s">
        <v>416</v>
      </c>
      <c r="B21" s="302" t="s">
        <v>422</v>
      </c>
      <c r="C21" s="50"/>
      <c r="D21" s="12" t="s">
        <v>265</v>
      </c>
      <c r="E21" s="12"/>
      <c r="F21" s="101">
        <f t="shared" si="0"/>
        <v>0</v>
      </c>
      <c r="G21" s="101">
        <f t="shared" si="0"/>
        <v>0</v>
      </c>
      <c r="H21" s="101">
        <f t="shared" si="0"/>
        <v>0</v>
      </c>
      <c r="I21" s="872"/>
      <c r="J21" s="873"/>
      <c r="K21" s="287"/>
    </row>
    <row r="22" spans="1:11" ht="96">
      <c r="A22" s="102" t="s">
        <v>412</v>
      </c>
      <c r="B22" s="302" t="s">
        <v>423</v>
      </c>
      <c r="C22" s="50"/>
      <c r="D22" s="12"/>
      <c r="E22" s="12"/>
      <c r="F22" s="101">
        <f t="shared" si="0"/>
        <v>0</v>
      </c>
      <c r="G22" s="101">
        <f t="shared" si="0"/>
        <v>0</v>
      </c>
      <c r="H22" s="101">
        <f t="shared" si="0"/>
        <v>0</v>
      </c>
      <c r="I22" s="872"/>
      <c r="J22" s="873"/>
      <c r="K22" s="287"/>
    </row>
    <row r="23" spans="1:11" ht="24" customHeight="1">
      <c r="A23" s="93" t="s">
        <v>417</v>
      </c>
      <c r="B23" s="302" t="s">
        <v>421</v>
      </c>
      <c r="C23" s="50"/>
      <c r="D23" s="12"/>
      <c r="E23" s="12"/>
      <c r="F23" s="101">
        <f t="shared" si="0"/>
        <v>0</v>
      </c>
      <c r="G23" s="101">
        <f t="shared" si="0"/>
        <v>0</v>
      </c>
      <c r="H23" s="101">
        <f t="shared" si="0"/>
        <v>0</v>
      </c>
      <c r="I23" s="872"/>
      <c r="J23" s="873"/>
      <c r="K23" s="287"/>
    </row>
    <row r="24" spans="1:11" ht="24" customHeight="1">
      <c r="A24" s="302" t="s">
        <v>413</v>
      </c>
      <c r="B24" s="302" t="s">
        <v>424</v>
      </c>
      <c r="C24" s="50"/>
      <c r="D24" s="12"/>
      <c r="E24" s="12"/>
      <c r="F24" s="101">
        <f t="shared" si="0"/>
        <v>0</v>
      </c>
      <c r="G24" s="101">
        <f t="shared" si="0"/>
        <v>0</v>
      </c>
      <c r="H24" s="101">
        <f t="shared" si="0"/>
        <v>0</v>
      </c>
      <c r="I24" s="872"/>
      <c r="J24" s="873"/>
      <c r="K24" s="287"/>
    </row>
    <row r="25" spans="1:11" ht="24" customHeight="1">
      <c r="A25" s="93" t="s">
        <v>418</v>
      </c>
      <c r="B25" s="302" t="s">
        <v>421</v>
      </c>
      <c r="C25" s="50"/>
      <c r="D25" s="12"/>
      <c r="E25" s="12"/>
      <c r="F25" s="101">
        <f t="shared" si="0"/>
        <v>0</v>
      </c>
      <c r="G25" s="101">
        <f t="shared" si="0"/>
        <v>0</v>
      </c>
      <c r="H25" s="101">
        <f t="shared" si="0"/>
        <v>0</v>
      </c>
      <c r="I25" s="872"/>
      <c r="J25" s="873"/>
      <c r="K25" s="287"/>
    </row>
    <row r="26" spans="1:11" ht="24" customHeight="1">
      <c r="A26" s="302" t="s">
        <v>414</v>
      </c>
      <c r="B26" s="302" t="s">
        <v>424</v>
      </c>
      <c r="C26" s="50"/>
      <c r="D26" s="12"/>
      <c r="E26" s="12"/>
      <c r="F26" s="101">
        <f t="shared" si="0"/>
        <v>0</v>
      </c>
      <c r="G26" s="101">
        <f t="shared" si="0"/>
        <v>0</v>
      </c>
      <c r="H26" s="101">
        <f t="shared" si="0"/>
        <v>0</v>
      </c>
      <c r="I26" s="872"/>
      <c r="J26" s="873"/>
      <c r="K26" s="287"/>
    </row>
    <row r="27" spans="1:11">
      <c r="A27" s="764"/>
      <c r="B27" s="302"/>
      <c r="C27" s="50"/>
      <c r="D27" s="12"/>
      <c r="E27" s="12"/>
      <c r="F27" s="101">
        <f t="shared" si="0"/>
        <v>0</v>
      </c>
      <c r="G27" s="101">
        <f t="shared" si="0"/>
        <v>0</v>
      </c>
      <c r="H27" s="101">
        <f t="shared" si="0"/>
        <v>0</v>
      </c>
      <c r="I27" s="872"/>
      <c r="J27" s="873"/>
      <c r="K27" s="287"/>
    </row>
    <row r="28" spans="1:11" ht="27" customHeight="1">
      <c r="A28" s="100" t="s">
        <v>425</v>
      </c>
      <c r="B28" s="310"/>
      <c r="C28" s="15" t="s">
        <v>703</v>
      </c>
      <c r="D28" s="16"/>
      <c r="E28" s="7"/>
      <c r="F28" s="99"/>
      <c r="G28" s="99"/>
      <c r="H28" s="99"/>
      <c r="I28" s="879"/>
      <c r="J28" s="880"/>
      <c r="K28" s="287" t="s">
        <v>1349</v>
      </c>
    </row>
    <row r="29" spans="1:11" ht="24" customHeight="1">
      <c r="A29" s="12" t="s">
        <v>825</v>
      </c>
      <c r="B29" s="302" t="s">
        <v>426</v>
      </c>
      <c r="C29" s="50"/>
      <c r="D29" s="12" t="s">
        <v>265</v>
      </c>
      <c r="E29" s="12"/>
      <c r="F29" s="101">
        <f t="shared" ref="F29:H38" si="1">F90+F151</f>
        <v>17853.66</v>
      </c>
      <c r="G29" s="101">
        <f t="shared" si="1"/>
        <v>17853.66</v>
      </c>
      <c r="H29" s="101">
        <f t="shared" si="1"/>
        <v>17853.66</v>
      </c>
      <c r="I29" s="872"/>
      <c r="J29" s="873"/>
      <c r="K29" s="287"/>
    </row>
    <row r="30" spans="1:11" ht="36">
      <c r="A30" s="12" t="s">
        <v>826</v>
      </c>
      <c r="B30" s="302" t="s">
        <v>427</v>
      </c>
      <c r="C30" s="50"/>
      <c r="D30" s="12" t="s">
        <v>265</v>
      </c>
      <c r="E30" s="12"/>
      <c r="F30" s="101">
        <f t="shared" si="1"/>
        <v>17853.66</v>
      </c>
      <c r="G30" s="101">
        <f t="shared" si="1"/>
        <v>17853.66</v>
      </c>
      <c r="H30" s="101">
        <f t="shared" si="1"/>
        <v>17853.66</v>
      </c>
      <c r="I30" s="872"/>
      <c r="J30" s="873"/>
      <c r="K30" s="287"/>
    </row>
    <row r="31" spans="1:11" ht="24">
      <c r="A31" s="12" t="s">
        <v>827</v>
      </c>
      <c r="B31" s="302" t="s">
        <v>428</v>
      </c>
      <c r="C31" s="50"/>
      <c r="D31" s="12" t="s">
        <v>265</v>
      </c>
      <c r="E31" s="12"/>
      <c r="F31" s="101">
        <f t="shared" si="1"/>
        <v>17853.66</v>
      </c>
      <c r="G31" s="101">
        <f t="shared" si="1"/>
        <v>17853.66</v>
      </c>
      <c r="H31" s="101">
        <f t="shared" si="1"/>
        <v>17853.66</v>
      </c>
      <c r="I31" s="872"/>
      <c r="J31" s="873"/>
      <c r="K31" s="287"/>
    </row>
    <row r="32" spans="1:11" ht="36">
      <c r="A32" s="12" t="s">
        <v>828</v>
      </c>
      <c r="B32" s="302" t="s">
        <v>429</v>
      </c>
      <c r="C32" s="50"/>
      <c r="D32" s="12" t="s">
        <v>265</v>
      </c>
      <c r="E32" s="12"/>
      <c r="F32" s="101">
        <f t="shared" si="1"/>
        <v>10890.73</v>
      </c>
      <c r="G32" s="101">
        <f t="shared" si="1"/>
        <v>10890.73</v>
      </c>
      <c r="H32" s="101">
        <f t="shared" si="1"/>
        <v>10890.73</v>
      </c>
      <c r="I32" s="872"/>
      <c r="J32" s="873"/>
      <c r="K32" s="287"/>
    </row>
    <row r="33" spans="1:17" ht="36">
      <c r="A33" s="12" t="s">
        <v>829</v>
      </c>
      <c r="B33" s="302" t="s">
        <v>430</v>
      </c>
      <c r="C33" s="50"/>
      <c r="D33" s="12" t="s">
        <v>265</v>
      </c>
      <c r="E33" s="12"/>
      <c r="F33" s="101">
        <f t="shared" si="1"/>
        <v>3927.8</v>
      </c>
      <c r="G33" s="101">
        <f t="shared" si="1"/>
        <v>3927.8</v>
      </c>
      <c r="H33" s="101">
        <f t="shared" si="1"/>
        <v>3927.8</v>
      </c>
      <c r="I33" s="872"/>
      <c r="J33" s="873"/>
      <c r="K33" s="287"/>
    </row>
    <row r="34" spans="1:17" ht="36">
      <c r="A34" s="102" t="s">
        <v>830</v>
      </c>
      <c r="B34" s="302" t="s">
        <v>431</v>
      </c>
      <c r="C34" s="50"/>
      <c r="D34" s="12" t="s">
        <v>265</v>
      </c>
      <c r="E34" s="12"/>
      <c r="F34" s="101">
        <f t="shared" si="1"/>
        <v>21370.45</v>
      </c>
      <c r="G34" s="101">
        <f t="shared" si="1"/>
        <v>21370.45</v>
      </c>
      <c r="H34" s="101">
        <f t="shared" si="1"/>
        <v>21370.45</v>
      </c>
      <c r="I34" s="872"/>
      <c r="J34" s="873"/>
      <c r="K34" s="287"/>
    </row>
    <row r="35" spans="1:17" ht="36">
      <c r="A35" s="102" t="s">
        <v>831</v>
      </c>
      <c r="B35" s="302" t="s">
        <v>432</v>
      </c>
      <c r="C35" s="50"/>
      <c r="D35" s="12" t="s">
        <v>265</v>
      </c>
      <c r="E35" s="12"/>
      <c r="F35" s="101">
        <f t="shared" si="1"/>
        <v>21370.45</v>
      </c>
      <c r="G35" s="101">
        <f t="shared" si="1"/>
        <v>21370.45</v>
      </c>
      <c r="H35" s="101">
        <f t="shared" si="1"/>
        <v>21370.45</v>
      </c>
      <c r="I35" s="872"/>
      <c r="J35" s="873"/>
      <c r="K35" s="287"/>
    </row>
    <row r="36" spans="1:17" ht="24">
      <c r="A36" s="102" t="s">
        <v>832</v>
      </c>
      <c r="B36" s="302" t="s">
        <v>433</v>
      </c>
      <c r="C36" s="50"/>
      <c r="D36" s="12" t="s">
        <v>265</v>
      </c>
      <c r="E36" s="12"/>
      <c r="F36" s="101">
        <f t="shared" si="1"/>
        <v>21370.45</v>
      </c>
      <c r="G36" s="101">
        <f t="shared" si="1"/>
        <v>21370.45</v>
      </c>
      <c r="H36" s="101">
        <f t="shared" si="1"/>
        <v>21370.45</v>
      </c>
      <c r="I36" s="872"/>
      <c r="J36" s="873"/>
      <c r="K36" s="287"/>
    </row>
    <row r="37" spans="1:17" ht="36">
      <c r="A37" s="102" t="s">
        <v>833</v>
      </c>
      <c r="B37" s="302" t="s">
        <v>434</v>
      </c>
      <c r="C37" s="50"/>
      <c r="D37" s="12" t="s">
        <v>265</v>
      </c>
      <c r="E37" s="12"/>
      <c r="F37" s="101">
        <f t="shared" si="1"/>
        <v>14318.2</v>
      </c>
      <c r="G37" s="101">
        <f t="shared" si="1"/>
        <v>14318.2</v>
      </c>
      <c r="H37" s="101">
        <f t="shared" si="1"/>
        <v>14318.2</v>
      </c>
      <c r="I37" s="872"/>
      <c r="J37" s="873"/>
      <c r="K37" s="287"/>
    </row>
    <row r="38" spans="1:17" ht="36">
      <c r="A38" s="102" t="s">
        <v>834</v>
      </c>
      <c r="B38" s="302" t="s">
        <v>435</v>
      </c>
      <c r="C38" s="50"/>
      <c r="D38" s="12" t="s">
        <v>265</v>
      </c>
      <c r="E38" s="12"/>
      <c r="F38" s="101">
        <f t="shared" si="1"/>
        <v>7265.95</v>
      </c>
      <c r="G38" s="101">
        <f t="shared" si="1"/>
        <v>7265.95</v>
      </c>
      <c r="H38" s="101">
        <f t="shared" si="1"/>
        <v>7265.95</v>
      </c>
      <c r="I38" s="872"/>
      <c r="J38" s="873"/>
      <c r="K38" s="287"/>
    </row>
    <row r="39" spans="1:17" ht="36.75" customHeight="1">
      <c r="A39" s="100" t="s">
        <v>744</v>
      </c>
      <c r="B39" s="310"/>
      <c r="C39" s="15" t="s">
        <v>269</v>
      </c>
      <c r="D39" s="16"/>
      <c r="E39" s="7"/>
      <c r="F39" s="99"/>
      <c r="G39" s="99"/>
      <c r="H39" s="99"/>
      <c r="I39" s="879" t="s">
        <v>1347</v>
      </c>
      <c r="J39" s="880"/>
      <c r="K39" s="287" t="s">
        <v>1348</v>
      </c>
      <c r="P39" s="67"/>
      <c r="Q39" s="67"/>
    </row>
    <row r="40" spans="1:17">
      <c r="A40" s="12" t="s">
        <v>728</v>
      </c>
      <c r="B40" s="302" t="s">
        <v>736</v>
      </c>
      <c r="C40" s="50"/>
      <c r="D40" s="12" t="s">
        <v>265</v>
      </c>
      <c r="E40" s="12"/>
      <c r="F40" s="101">
        <f t="shared" ref="F40:H47" si="2">F101+F162</f>
        <v>24475</v>
      </c>
      <c r="G40" s="101">
        <f t="shared" si="2"/>
        <v>25188</v>
      </c>
      <c r="H40" s="101">
        <f t="shared" si="2"/>
        <v>25188</v>
      </c>
      <c r="I40" s="872" t="s">
        <v>731</v>
      </c>
      <c r="J40" s="873"/>
      <c r="K40" s="287"/>
      <c r="P40" s="303"/>
      <c r="Q40" s="67"/>
    </row>
    <row r="41" spans="1:17" ht="63" customHeight="1">
      <c r="A41" s="93" t="s">
        <v>729</v>
      </c>
      <c r="B41" s="302"/>
      <c r="C41" s="50"/>
      <c r="D41" s="12" t="s">
        <v>265</v>
      </c>
      <c r="E41" s="12"/>
      <c r="F41" s="101">
        <f t="shared" si="2"/>
        <v>0</v>
      </c>
      <c r="G41" s="101">
        <f t="shared" si="2"/>
        <v>0</v>
      </c>
      <c r="H41" s="101">
        <f t="shared" si="2"/>
        <v>0</v>
      </c>
      <c r="I41" s="872" t="s">
        <v>748</v>
      </c>
      <c r="J41" s="873"/>
      <c r="K41" s="287"/>
      <c r="P41" s="303"/>
      <c r="Q41" s="67"/>
    </row>
    <row r="42" spans="1:17" ht="38.25" customHeight="1">
      <c r="A42" s="12" t="s">
        <v>745</v>
      </c>
      <c r="B42" s="302" t="s">
        <v>1371</v>
      </c>
      <c r="C42" s="50"/>
      <c r="D42" s="12" t="s">
        <v>265</v>
      </c>
      <c r="E42" s="12"/>
      <c r="F42" s="101">
        <f t="shared" si="2"/>
        <v>68514</v>
      </c>
      <c r="G42" s="101">
        <f t="shared" si="2"/>
        <v>70631</v>
      </c>
      <c r="H42" s="101">
        <f t="shared" si="2"/>
        <v>70631</v>
      </c>
      <c r="I42" s="872" t="s">
        <v>732</v>
      </c>
      <c r="J42" s="873"/>
      <c r="K42" s="287"/>
      <c r="P42" s="303"/>
      <c r="Q42" s="67"/>
    </row>
    <row r="43" spans="1:17" ht="36.75" customHeight="1">
      <c r="A43" s="12" t="s">
        <v>746</v>
      </c>
      <c r="B43" s="302" t="s">
        <v>737</v>
      </c>
      <c r="C43" s="50"/>
      <c r="D43" s="12" t="s">
        <v>265</v>
      </c>
      <c r="E43" s="12"/>
      <c r="F43" s="101">
        <f t="shared" si="2"/>
        <v>191457</v>
      </c>
      <c r="G43" s="101">
        <f t="shared" si="2"/>
        <v>197552</v>
      </c>
      <c r="H43" s="101">
        <f t="shared" si="2"/>
        <v>197552</v>
      </c>
      <c r="I43" s="872" t="s">
        <v>735</v>
      </c>
      <c r="J43" s="873"/>
      <c r="K43" s="287"/>
      <c r="P43" s="304"/>
      <c r="Q43" s="67"/>
    </row>
    <row r="44" spans="1:17" ht="51.75" customHeight="1">
      <c r="A44" s="93" t="s">
        <v>759</v>
      </c>
      <c r="B44" s="302"/>
      <c r="C44" s="50"/>
      <c r="D44" s="12" t="s">
        <v>265</v>
      </c>
      <c r="E44" s="12"/>
      <c r="F44" s="101">
        <f t="shared" si="2"/>
        <v>0</v>
      </c>
      <c r="G44" s="101">
        <f t="shared" si="2"/>
        <v>0</v>
      </c>
      <c r="H44" s="101">
        <f t="shared" si="2"/>
        <v>0</v>
      </c>
      <c r="I44" s="872" t="s">
        <v>734</v>
      </c>
      <c r="J44" s="873"/>
      <c r="K44" s="287"/>
      <c r="P44" s="303"/>
      <c r="Q44" s="67"/>
    </row>
    <row r="45" spans="1:17" ht="36">
      <c r="A45" s="12" t="s">
        <v>747</v>
      </c>
      <c r="B45" s="302" t="s">
        <v>738</v>
      </c>
      <c r="C45" s="50"/>
      <c r="D45" s="12" t="s">
        <v>265</v>
      </c>
      <c r="E45" s="12"/>
      <c r="F45" s="101">
        <f t="shared" si="2"/>
        <v>116360</v>
      </c>
      <c r="G45" s="101">
        <f t="shared" si="2"/>
        <v>119539</v>
      </c>
      <c r="H45" s="101">
        <f t="shared" si="2"/>
        <v>119539</v>
      </c>
      <c r="I45" s="872" t="s">
        <v>733</v>
      </c>
      <c r="J45" s="873"/>
      <c r="K45" s="287"/>
      <c r="P45" s="304"/>
      <c r="Q45" s="67"/>
    </row>
    <row r="46" spans="1:17" ht="15" customHeight="1">
      <c r="A46" s="93" t="s">
        <v>727</v>
      </c>
      <c r="B46" s="302"/>
      <c r="C46" s="50"/>
      <c r="D46" s="12" t="s">
        <v>265</v>
      </c>
      <c r="E46" s="12"/>
      <c r="F46" s="101">
        <f t="shared" si="2"/>
        <v>0</v>
      </c>
      <c r="G46" s="101">
        <f t="shared" si="2"/>
        <v>0</v>
      </c>
      <c r="H46" s="101">
        <f t="shared" si="2"/>
        <v>0</v>
      </c>
      <c r="I46" s="872" t="s">
        <v>749</v>
      </c>
      <c r="J46" s="873"/>
      <c r="K46" s="287"/>
      <c r="P46" s="305"/>
      <c r="Q46" s="67"/>
    </row>
    <row r="47" spans="1:17" ht="15" customHeight="1">
      <c r="A47" s="93" t="s">
        <v>730</v>
      </c>
      <c r="B47" s="302"/>
      <c r="C47" s="50"/>
      <c r="D47" s="12" t="s">
        <v>265</v>
      </c>
      <c r="E47" s="12"/>
      <c r="F47" s="101">
        <f t="shared" si="2"/>
        <v>0</v>
      </c>
      <c r="G47" s="101">
        <f t="shared" si="2"/>
        <v>0</v>
      </c>
      <c r="H47" s="101">
        <f t="shared" si="2"/>
        <v>0</v>
      </c>
      <c r="I47" s="872" t="s">
        <v>750</v>
      </c>
      <c r="J47" s="873"/>
      <c r="K47" s="287"/>
      <c r="P47" s="305"/>
      <c r="Q47" s="67"/>
    </row>
    <row r="48" spans="1:17" ht="36.75" customHeight="1">
      <c r="A48" s="100" t="s">
        <v>722</v>
      </c>
      <c r="B48" s="310"/>
      <c r="C48" s="15" t="s">
        <v>774</v>
      </c>
      <c r="D48" s="16"/>
      <c r="E48" s="7"/>
      <c r="F48" s="99"/>
      <c r="G48" s="99"/>
      <c r="H48" s="99"/>
      <c r="I48" s="879" t="s">
        <v>1347</v>
      </c>
      <c r="J48" s="880"/>
      <c r="K48" s="287" t="s">
        <v>1348</v>
      </c>
      <c r="P48" s="67"/>
      <c r="Q48" s="67"/>
    </row>
    <row r="49" spans="1:17">
      <c r="A49" s="12" t="s">
        <v>728</v>
      </c>
      <c r="B49" s="302" t="s">
        <v>723</v>
      </c>
      <c r="C49" s="50"/>
      <c r="D49" s="12" t="s">
        <v>265</v>
      </c>
      <c r="E49" s="12"/>
      <c r="F49" s="101">
        <f t="shared" ref="F49:H56" si="3">F110+F171</f>
        <v>33398</v>
      </c>
      <c r="G49" s="101">
        <f t="shared" si="3"/>
        <v>35085</v>
      </c>
      <c r="H49" s="101">
        <f t="shared" si="3"/>
        <v>35085</v>
      </c>
      <c r="I49" s="872" t="s">
        <v>751</v>
      </c>
      <c r="J49" s="873"/>
      <c r="K49" s="287"/>
      <c r="P49" s="306"/>
      <c r="Q49" s="67"/>
    </row>
    <row r="50" spans="1:17" ht="63" customHeight="1">
      <c r="A50" s="93" t="s">
        <v>729</v>
      </c>
      <c r="B50" s="302"/>
      <c r="C50" s="50"/>
      <c r="D50" s="12" t="s">
        <v>265</v>
      </c>
      <c r="E50" s="12"/>
      <c r="F50" s="101">
        <f t="shared" si="3"/>
        <v>0</v>
      </c>
      <c r="G50" s="101">
        <f t="shared" si="3"/>
        <v>0</v>
      </c>
      <c r="H50" s="101">
        <f t="shared" si="3"/>
        <v>0</v>
      </c>
      <c r="I50" s="872" t="s">
        <v>752</v>
      </c>
      <c r="J50" s="873"/>
      <c r="K50" s="287"/>
      <c r="P50" s="303"/>
      <c r="Q50" s="67"/>
    </row>
    <row r="51" spans="1:17" ht="38.25" customHeight="1">
      <c r="A51" s="12" t="s">
        <v>745</v>
      </c>
      <c r="B51" s="302" t="s">
        <v>724</v>
      </c>
      <c r="C51" s="50"/>
      <c r="D51" s="12" t="s">
        <v>265</v>
      </c>
      <c r="E51" s="12"/>
      <c r="F51" s="101">
        <f t="shared" si="3"/>
        <v>92965</v>
      </c>
      <c r="G51" s="101">
        <f t="shared" si="3"/>
        <v>97945</v>
      </c>
      <c r="H51" s="101">
        <f t="shared" si="3"/>
        <v>97945</v>
      </c>
      <c r="I51" s="872" t="s">
        <v>753</v>
      </c>
      <c r="J51" s="873"/>
      <c r="K51" s="287"/>
      <c r="P51" s="306"/>
      <c r="Q51" s="67"/>
    </row>
    <row r="52" spans="1:17" ht="51" customHeight="1">
      <c r="A52" s="93" t="s">
        <v>759</v>
      </c>
      <c r="B52" s="302"/>
      <c r="C52" s="50"/>
      <c r="D52" s="12" t="s">
        <v>265</v>
      </c>
      <c r="E52" s="12"/>
      <c r="F52" s="101">
        <f t="shared" si="3"/>
        <v>0</v>
      </c>
      <c r="G52" s="101">
        <f t="shared" si="3"/>
        <v>0</v>
      </c>
      <c r="H52" s="101">
        <f t="shared" si="3"/>
        <v>0</v>
      </c>
      <c r="I52" s="872" t="s">
        <v>754</v>
      </c>
      <c r="J52" s="873"/>
      <c r="K52" s="287"/>
      <c r="P52" s="306"/>
      <c r="Q52" s="67"/>
    </row>
    <row r="53" spans="1:17" ht="35.25" customHeight="1">
      <c r="A53" s="12" t="s">
        <v>746</v>
      </c>
      <c r="B53" s="302" t="s">
        <v>725</v>
      </c>
      <c r="C53" s="50"/>
      <c r="D53" s="12" t="s">
        <v>265</v>
      </c>
      <c r="E53" s="12"/>
      <c r="F53" s="101">
        <f t="shared" si="3"/>
        <v>221144</v>
      </c>
      <c r="G53" s="101">
        <f t="shared" si="3"/>
        <v>228176</v>
      </c>
      <c r="H53" s="101">
        <f t="shared" si="3"/>
        <v>228176</v>
      </c>
      <c r="I53" s="872" t="s">
        <v>755</v>
      </c>
      <c r="J53" s="873"/>
      <c r="K53" s="287"/>
      <c r="P53" s="306"/>
      <c r="Q53" s="67"/>
    </row>
    <row r="54" spans="1:17" ht="36">
      <c r="A54" s="12" t="s">
        <v>747</v>
      </c>
      <c r="B54" s="302" t="s">
        <v>726</v>
      </c>
      <c r="C54" s="50"/>
      <c r="D54" s="12" t="s">
        <v>265</v>
      </c>
      <c r="E54" s="12"/>
      <c r="F54" s="101">
        <f t="shared" si="3"/>
        <v>140269</v>
      </c>
      <c r="G54" s="101">
        <f t="shared" si="3"/>
        <v>146915</v>
      </c>
      <c r="H54" s="101">
        <f t="shared" si="3"/>
        <v>146915</v>
      </c>
      <c r="I54" s="872" t="s">
        <v>756</v>
      </c>
      <c r="J54" s="873"/>
      <c r="K54" s="287"/>
      <c r="P54" s="306"/>
      <c r="Q54" s="67"/>
    </row>
    <row r="55" spans="1:17" ht="15" customHeight="1">
      <c r="A55" s="302" t="s">
        <v>727</v>
      </c>
      <c r="B55" s="302" t="s">
        <v>1372</v>
      </c>
      <c r="C55" s="50"/>
      <c r="D55" s="12" t="s">
        <v>265</v>
      </c>
      <c r="E55" s="12"/>
      <c r="F55" s="101">
        <f t="shared" si="3"/>
        <v>21381</v>
      </c>
      <c r="G55" s="101">
        <f t="shared" si="3"/>
        <v>21984</v>
      </c>
      <c r="H55" s="101">
        <f t="shared" si="3"/>
        <v>21984</v>
      </c>
      <c r="I55" s="872" t="s">
        <v>757</v>
      </c>
      <c r="J55" s="873"/>
      <c r="K55" s="287"/>
      <c r="P55" s="306"/>
      <c r="Q55" s="67"/>
    </row>
    <row r="56" spans="1:17" ht="15" customHeight="1">
      <c r="A56" s="93" t="s">
        <v>730</v>
      </c>
      <c r="B56" s="302"/>
      <c r="C56" s="50"/>
      <c r="D56" s="12" t="s">
        <v>265</v>
      </c>
      <c r="E56" s="12"/>
      <c r="F56" s="101">
        <f t="shared" si="3"/>
        <v>0</v>
      </c>
      <c r="G56" s="101">
        <f t="shared" si="3"/>
        <v>0</v>
      </c>
      <c r="H56" s="101">
        <f t="shared" si="3"/>
        <v>0</v>
      </c>
      <c r="I56" s="872" t="s">
        <v>758</v>
      </c>
      <c r="J56" s="873"/>
      <c r="K56" s="287"/>
      <c r="P56" s="305"/>
      <c r="Q56" s="67"/>
    </row>
    <row r="57" spans="1:17" ht="36.75" customHeight="1">
      <c r="A57" s="100" t="s">
        <v>739</v>
      </c>
      <c r="B57" s="310"/>
      <c r="C57" s="15" t="s">
        <v>775</v>
      </c>
      <c r="D57" s="16"/>
      <c r="E57" s="7"/>
      <c r="F57" s="99"/>
      <c r="G57" s="99"/>
      <c r="H57" s="99"/>
      <c r="I57" s="879" t="s">
        <v>1347</v>
      </c>
      <c r="J57" s="880"/>
      <c r="K57" s="287" t="s">
        <v>1348</v>
      </c>
      <c r="P57" s="67"/>
      <c r="Q57" s="67"/>
    </row>
    <row r="58" spans="1:17">
      <c r="A58" s="12" t="s">
        <v>728</v>
      </c>
      <c r="B58" s="302" t="s">
        <v>740</v>
      </c>
      <c r="C58" s="50"/>
      <c r="D58" s="12" t="s">
        <v>265</v>
      </c>
      <c r="E58" s="12"/>
      <c r="F58" s="101">
        <f t="shared" ref="F58:H65" si="4">F119+F180</f>
        <v>33590</v>
      </c>
      <c r="G58" s="101">
        <f t="shared" si="4"/>
        <v>35511</v>
      </c>
      <c r="H58" s="101">
        <f t="shared" si="4"/>
        <v>35511</v>
      </c>
      <c r="I58" s="872" t="s">
        <v>760</v>
      </c>
      <c r="J58" s="873"/>
      <c r="K58" s="287"/>
      <c r="P58" s="304"/>
      <c r="Q58" s="67"/>
    </row>
    <row r="59" spans="1:17" ht="63" customHeight="1">
      <c r="A59" s="93" t="s">
        <v>729</v>
      </c>
      <c r="B59" s="302"/>
      <c r="C59" s="50"/>
      <c r="D59" s="12" t="s">
        <v>265</v>
      </c>
      <c r="E59" s="12"/>
      <c r="F59" s="101">
        <f t="shared" si="4"/>
        <v>0</v>
      </c>
      <c r="G59" s="101">
        <f t="shared" si="4"/>
        <v>0</v>
      </c>
      <c r="H59" s="101">
        <f t="shared" si="4"/>
        <v>0</v>
      </c>
      <c r="I59" s="872" t="s">
        <v>761</v>
      </c>
      <c r="J59" s="873"/>
      <c r="K59" s="287"/>
      <c r="P59" s="303"/>
      <c r="Q59" s="67"/>
    </row>
    <row r="60" spans="1:17" ht="39" customHeight="1">
      <c r="A60" s="93" t="s">
        <v>745</v>
      </c>
      <c r="B60" s="302"/>
      <c r="C60" s="50"/>
      <c r="D60" s="12" t="s">
        <v>265</v>
      </c>
      <c r="E60" s="12"/>
      <c r="F60" s="101">
        <f t="shared" si="4"/>
        <v>0</v>
      </c>
      <c r="G60" s="101">
        <f t="shared" si="4"/>
        <v>0</v>
      </c>
      <c r="H60" s="101">
        <f t="shared" si="4"/>
        <v>0</v>
      </c>
      <c r="I60" s="872" t="s">
        <v>762</v>
      </c>
      <c r="J60" s="873"/>
      <c r="K60" s="287"/>
      <c r="P60" s="305"/>
      <c r="Q60" s="67"/>
    </row>
    <row r="61" spans="1:17" ht="51" customHeight="1">
      <c r="A61" s="93" t="s">
        <v>759</v>
      </c>
      <c r="B61" s="302"/>
      <c r="C61" s="50"/>
      <c r="D61" s="12" t="s">
        <v>265</v>
      </c>
      <c r="E61" s="12"/>
      <c r="F61" s="101">
        <f t="shared" si="4"/>
        <v>0</v>
      </c>
      <c r="G61" s="101">
        <f t="shared" si="4"/>
        <v>0</v>
      </c>
      <c r="H61" s="101">
        <f t="shared" si="4"/>
        <v>0</v>
      </c>
      <c r="I61" s="872" t="s">
        <v>763</v>
      </c>
      <c r="J61" s="873"/>
      <c r="K61" s="287"/>
      <c r="P61" s="303"/>
      <c r="Q61" s="67"/>
    </row>
    <row r="62" spans="1:17" ht="37.5" customHeight="1">
      <c r="A62" s="12" t="s">
        <v>746</v>
      </c>
      <c r="B62" s="302" t="s">
        <v>1373</v>
      </c>
      <c r="C62" s="50"/>
      <c r="D62" s="12" t="s">
        <v>265</v>
      </c>
      <c r="E62" s="12"/>
      <c r="F62" s="101">
        <f t="shared" si="4"/>
        <v>265373</v>
      </c>
      <c r="G62" s="101">
        <f t="shared" si="4"/>
        <v>273811</v>
      </c>
      <c r="H62" s="101">
        <f t="shared" si="4"/>
        <v>273811</v>
      </c>
      <c r="I62" s="872" t="s">
        <v>764</v>
      </c>
      <c r="J62" s="873"/>
      <c r="K62" s="287"/>
      <c r="P62" s="304"/>
      <c r="Q62" s="67"/>
    </row>
    <row r="63" spans="1:17" ht="36">
      <c r="A63" s="12" t="s">
        <v>747</v>
      </c>
      <c r="B63" s="302" t="s">
        <v>741</v>
      </c>
      <c r="C63" s="50"/>
      <c r="D63" s="12" t="s">
        <v>265</v>
      </c>
      <c r="E63" s="12"/>
      <c r="F63" s="101">
        <f t="shared" si="4"/>
        <v>140390</v>
      </c>
      <c r="G63" s="101">
        <f t="shared" si="4"/>
        <v>147946</v>
      </c>
      <c r="H63" s="101">
        <f t="shared" si="4"/>
        <v>147946</v>
      </c>
      <c r="I63" s="872" t="s">
        <v>765</v>
      </c>
      <c r="J63" s="873"/>
      <c r="K63" s="287"/>
      <c r="P63" s="304"/>
      <c r="Q63" s="67"/>
    </row>
    <row r="64" spans="1:17" ht="15" customHeight="1">
      <c r="A64" s="302" t="s">
        <v>727</v>
      </c>
      <c r="B64" s="302" t="s">
        <v>742</v>
      </c>
      <c r="C64" s="50"/>
      <c r="D64" s="12" t="s">
        <v>265</v>
      </c>
      <c r="E64" s="12"/>
      <c r="F64" s="101">
        <f t="shared" si="4"/>
        <v>21741</v>
      </c>
      <c r="G64" s="101">
        <f t="shared" si="4"/>
        <v>22346</v>
      </c>
      <c r="H64" s="101">
        <f t="shared" si="4"/>
        <v>22346</v>
      </c>
      <c r="I64" s="872" t="s">
        <v>766</v>
      </c>
      <c r="J64" s="873"/>
      <c r="K64" s="287"/>
      <c r="P64" s="304"/>
      <c r="Q64" s="67"/>
    </row>
    <row r="65" spans="1:17" ht="15" customHeight="1">
      <c r="A65" s="93" t="s">
        <v>730</v>
      </c>
      <c r="B65" s="302"/>
      <c r="C65" s="50"/>
      <c r="D65" s="12" t="s">
        <v>265</v>
      </c>
      <c r="E65" s="12"/>
      <c r="F65" s="101">
        <f t="shared" si="4"/>
        <v>0</v>
      </c>
      <c r="G65" s="101">
        <f t="shared" si="4"/>
        <v>0</v>
      </c>
      <c r="H65" s="101">
        <f t="shared" si="4"/>
        <v>0</v>
      </c>
      <c r="I65" s="872" t="s">
        <v>767</v>
      </c>
      <c r="J65" s="873"/>
      <c r="K65" s="287"/>
      <c r="P65" s="305"/>
      <c r="Q65" s="67"/>
    </row>
    <row r="66" spans="1:17" ht="27" customHeight="1">
      <c r="A66" s="100" t="s">
        <v>720</v>
      </c>
      <c r="B66" s="310"/>
      <c r="C66" s="15" t="s">
        <v>776</v>
      </c>
      <c r="D66" s="16"/>
      <c r="E66" s="7"/>
      <c r="F66" s="99"/>
      <c r="G66" s="99"/>
      <c r="H66" s="99"/>
      <c r="I66" s="765"/>
      <c r="J66" s="766"/>
      <c r="K66" s="287" t="s">
        <v>1348</v>
      </c>
    </row>
    <row r="67" spans="1:17">
      <c r="A67" s="12" t="s">
        <v>451</v>
      </c>
      <c r="B67" s="302" t="s">
        <v>768</v>
      </c>
      <c r="C67" s="50"/>
      <c r="D67" s="12" t="s">
        <v>265</v>
      </c>
      <c r="E67" s="12"/>
      <c r="F67" s="101">
        <f t="shared" ref="F67:H72" si="5">F128+F189</f>
        <v>219.56</v>
      </c>
      <c r="G67" s="101">
        <f t="shared" si="5"/>
        <v>226.62</v>
      </c>
      <c r="H67" s="101">
        <f t="shared" si="5"/>
        <v>226.62</v>
      </c>
      <c r="I67" s="872"/>
      <c r="J67" s="873"/>
      <c r="K67" s="287"/>
    </row>
    <row r="68" spans="1:17">
      <c r="A68" s="12" t="s">
        <v>452</v>
      </c>
      <c r="B68" s="302" t="s">
        <v>769</v>
      </c>
      <c r="C68" s="50"/>
      <c r="D68" s="12" t="s">
        <v>265</v>
      </c>
      <c r="E68" s="12"/>
      <c r="F68" s="101">
        <f t="shared" si="5"/>
        <v>310.20999999999998</v>
      </c>
      <c r="G68" s="101">
        <f t="shared" si="5"/>
        <v>320.19</v>
      </c>
      <c r="H68" s="101">
        <f t="shared" si="5"/>
        <v>320.19</v>
      </c>
      <c r="I68" s="872"/>
      <c r="J68" s="873"/>
      <c r="K68" s="287"/>
    </row>
    <row r="69" spans="1:17">
      <c r="A69" s="12" t="s">
        <v>466</v>
      </c>
      <c r="B69" s="302" t="s">
        <v>770</v>
      </c>
      <c r="C69" s="50"/>
      <c r="D69" s="12" t="s">
        <v>265</v>
      </c>
      <c r="E69" s="12"/>
      <c r="F69" s="101">
        <f t="shared" si="5"/>
        <v>173.21</v>
      </c>
      <c r="G69" s="101">
        <f t="shared" si="5"/>
        <v>178.61</v>
      </c>
      <c r="H69" s="101">
        <f t="shared" si="5"/>
        <v>178.61</v>
      </c>
      <c r="I69" s="872"/>
      <c r="J69" s="873"/>
      <c r="K69" s="287"/>
    </row>
    <row r="70" spans="1:17">
      <c r="A70" s="12" t="s">
        <v>453</v>
      </c>
      <c r="B70" s="302" t="s">
        <v>771</v>
      </c>
      <c r="C70" s="50"/>
      <c r="D70" s="12" t="s">
        <v>265</v>
      </c>
      <c r="E70" s="12"/>
      <c r="F70" s="101">
        <f t="shared" si="5"/>
        <v>152.53</v>
      </c>
      <c r="G70" s="101">
        <f t="shared" si="5"/>
        <v>157.43</v>
      </c>
      <c r="H70" s="101">
        <f t="shared" si="5"/>
        <v>157.43</v>
      </c>
      <c r="I70" s="872"/>
      <c r="J70" s="873"/>
      <c r="K70" s="287"/>
    </row>
    <row r="71" spans="1:17">
      <c r="A71" s="12" t="s">
        <v>454</v>
      </c>
      <c r="B71" s="302" t="s">
        <v>772</v>
      </c>
      <c r="C71" s="50"/>
      <c r="D71" s="12" t="s">
        <v>265</v>
      </c>
      <c r="E71" s="12"/>
      <c r="F71" s="101">
        <f t="shared" si="5"/>
        <v>262.43</v>
      </c>
      <c r="G71" s="101">
        <f t="shared" si="5"/>
        <v>270.87</v>
      </c>
      <c r="H71" s="101">
        <f t="shared" si="5"/>
        <v>270.87</v>
      </c>
      <c r="I71" s="872"/>
      <c r="J71" s="873"/>
      <c r="K71" s="287"/>
    </row>
    <row r="72" spans="1:17" ht="15.75" customHeight="1">
      <c r="A72" s="12" t="s">
        <v>455</v>
      </c>
      <c r="B72" s="302" t="s">
        <v>773</v>
      </c>
      <c r="C72" s="50"/>
      <c r="D72" s="12" t="s">
        <v>265</v>
      </c>
      <c r="E72" s="12"/>
      <c r="F72" s="101">
        <f t="shared" si="5"/>
        <v>307.82</v>
      </c>
      <c r="G72" s="101">
        <f t="shared" si="5"/>
        <v>317.72000000000003</v>
      </c>
      <c r="H72" s="101">
        <f t="shared" si="5"/>
        <v>317.72000000000003</v>
      </c>
      <c r="I72" s="872"/>
      <c r="J72" s="873"/>
      <c r="K72" s="287"/>
    </row>
    <row r="73" spans="1:17" ht="27.75" customHeight="1">
      <c r="A73" s="7"/>
      <c r="B73" s="310"/>
      <c r="C73" s="15" t="s">
        <v>7</v>
      </c>
      <c r="D73" s="16" t="s">
        <v>268</v>
      </c>
      <c r="E73" s="7"/>
      <c r="F73" s="99"/>
      <c r="G73" s="99"/>
      <c r="H73" s="99"/>
      <c r="I73" s="103"/>
      <c r="J73" s="104"/>
      <c r="K73" s="289"/>
    </row>
    <row r="74" spans="1:17" ht="108" customHeight="1">
      <c r="A74" s="100" t="s">
        <v>420</v>
      </c>
      <c r="B74" s="310"/>
      <c r="C74" s="6"/>
      <c r="D74" s="52" t="s">
        <v>218</v>
      </c>
      <c r="E74" s="7"/>
      <c r="F74" s="99"/>
      <c r="G74" s="99"/>
      <c r="H74" s="99"/>
      <c r="I74" s="103"/>
      <c r="J74" s="104"/>
      <c r="K74" s="289"/>
    </row>
    <row r="75" spans="1:17" ht="54" customHeight="1">
      <c r="A75" s="302" t="s">
        <v>415</v>
      </c>
      <c r="B75" s="302" t="s">
        <v>421</v>
      </c>
      <c r="C75" s="50"/>
      <c r="D75" s="12" t="s">
        <v>288</v>
      </c>
      <c r="E75" s="883" t="s">
        <v>288</v>
      </c>
      <c r="F75" s="106">
        <v>0</v>
      </c>
      <c r="G75" s="106">
        <v>0</v>
      </c>
      <c r="H75" s="106">
        <v>0</v>
      </c>
      <c r="I75" s="881" t="s">
        <v>1350</v>
      </c>
      <c r="J75" s="882"/>
      <c r="K75" s="288"/>
    </row>
    <row r="76" spans="1:17" ht="48.75" customHeight="1">
      <c r="A76" s="302" t="s">
        <v>407</v>
      </c>
      <c r="B76" s="302" t="s">
        <v>424</v>
      </c>
      <c r="C76" s="50"/>
      <c r="D76" s="12" t="s">
        <v>288</v>
      </c>
      <c r="E76" s="884"/>
      <c r="F76" s="106">
        <v>36921</v>
      </c>
      <c r="G76" s="106">
        <v>38692</v>
      </c>
      <c r="H76" s="106">
        <v>38692</v>
      </c>
      <c r="I76" s="881" t="s">
        <v>1350</v>
      </c>
      <c r="J76" s="882"/>
      <c r="K76" s="288"/>
    </row>
    <row r="77" spans="1:17" ht="50.25" customHeight="1">
      <c r="A77" s="302" t="s">
        <v>823</v>
      </c>
      <c r="B77" s="302" t="s">
        <v>421</v>
      </c>
      <c r="C77" s="50"/>
      <c r="D77" s="12" t="s">
        <v>288</v>
      </c>
      <c r="E77" s="884"/>
      <c r="F77" s="106">
        <v>51690</v>
      </c>
      <c r="G77" s="106">
        <v>54169</v>
      </c>
      <c r="H77" s="106">
        <v>54169</v>
      </c>
      <c r="I77" s="881" t="s">
        <v>1350</v>
      </c>
      <c r="J77" s="882"/>
      <c r="K77" s="288"/>
    </row>
    <row r="78" spans="1:17" ht="50.25" customHeight="1">
      <c r="A78" s="302" t="s">
        <v>408</v>
      </c>
      <c r="B78" s="302" t="s">
        <v>424</v>
      </c>
      <c r="C78" s="50"/>
      <c r="D78" s="12" t="s">
        <v>288</v>
      </c>
      <c r="E78" s="884"/>
      <c r="F78" s="106">
        <v>0</v>
      </c>
      <c r="G78" s="106">
        <v>0</v>
      </c>
      <c r="H78" s="106">
        <v>0</v>
      </c>
      <c r="I78" s="881" t="s">
        <v>1350</v>
      </c>
      <c r="J78" s="882"/>
      <c r="K78" s="288"/>
    </row>
    <row r="79" spans="1:17" ht="51" customHeight="1">
      <c r="A79" s="302" t="s">
        <v>409</v>
      </c>
      <c r="B79" s="302" t="s">
        <v>424</v>
      </c>
      <c r="C79" s="50"/>
      <c r="D79" s="12" t="s">
        <v>288</v>
      </c>
      <c r="E79" s="884"/>
      <c r="F79" s="106">
        <v>36921</v>
      </c>
      <c r="G79" s="106">
        <v>38692</v>
      </c>
      <c r="H79" s="106">
        <v>38692</v>
      </c>
      <c r="I79" s="881" t="s">
        <v>1350</v>
      </c>
      <c r="J79" s="882"/>
      <c r="K79" s="288"/>
    </row>
    <row r="80" spans="1:17" ht="50.25" customHeight="1">
      <c r="A80" s="93" t="s">
        <v>410</v>
      </c>
      <c r="B80" s="302" t="s">
        <v>423</v>
      </c>
      <c r="C80" s="50"/>
      <c r="D80" s="12" t="s">
        <v>288</v>
      </c>
      <c r="E80" s="884"/>
      <c r="F80" s="106">
        <v>0</v>
      </c>
      <c r="G80" s="106">
        <v>0</v>
      </c>
      <c r="H80" s="106">
        <v>0</v>
      </c>
      <c r="I80" s="881" t="s">
        <v>1350</v>
      </c>
      <c r="J80" s="882"/>
      <c r="K80" s="288"/>
    </row>
    <row r="81" spans="1:11" ht="48.75" customHeight="1">
      <c r="A81" s="102" t="s">
        <v>411</v>
      </c>
      <c r="B81" s="302" t="s">
        <v>423</v>
      </c>
      <c r="C81" s="50"/>
      <c r="D81" s="12" t="s">
        <v>288</v>
      </c>
      <c r="E81" s="884"/>
      <c r="F81" s="106">
        <v>0</v>
      </c>
      <c r="G81" s="106">
        <v>0</v>
      </c>
      <c r="H81" s="106">
        <v>0</v>
      </c>
      <c r="I81" s="881" t="s">
        <v>1350</v>
      </c>
      <c r="J81" s="882"/>
      <c r="K81" s="288"/>
    </row>
    <row r="82" spans="1:11" ht="48.75" customHeight="1">
      <c r="A82" s="102" t="s">
        <v>416</v>
      </c>
      <c r="B82" s="302" t="s">
        <v>422</v>
      </c>
      <c r="C82" s="50"/>
      <c r="D82" s="12" t="s">
        <v>288</v>
      </c>
      <c r="E82" s="884"/>
      <c r="F82" s="106">
        <v>0</v>
      </c>
      <c r="G82" s="106">
        <v>0</v>
      </c>
      <c r="H82" s="106">
        <v>0</v>
      </c>
      <c r="I82" s="881" t="s">
        <v>1350</v>
      </c>
      <c r="J82" s="882"/>
      <c r="K82" s="288"/>
    </row>
    <row r="83" spans="1:11" ht="48.75" customHeight="1">
      <c r="A83" s="102" t="s">
        <v>412</v>
      </c>
      <c r="B83" s="302" t="s">
        <v>423</v>
      </c>
      <c r="C83" s="50"/>
      <c r="D83" s="12" t="s">
        <v>288</v>
      </c>
      <c r="E83" s="884"/>
      <c r="F83" s="106">
        <v>0</v>
      </c>
      <c r="G83" s="106">
        <v>0</v>
      </c>
      <c r="H83" s="106">
        <v>0</v>
      </c>
      <c r="I83" s="881" t="s">
        <v>1350</v>
      </c>
      <c r="J83" s="882"/>
      <c r="K83" s="288"/>
    </row>
    <row r="84" spans="1:11" ht="48.75" customHeight="1">
      <c r="A84" s="93" t="s">
        <v>417</v>
      </c>
      <c r="B84" s="302" t="s">
        <v>421</v>
      </c>
      <c r="C84" s="50"/>
      <c r="D84" s="12" t="s">
        <v>288</v>
      </c>
      <c r="E84" s="884"/>
      <c r="F84" s="106">
        <v>0</v>
      </c>
      <c r="G84" s="106">
        <v>0</v>
      </c>
      <c r="H84" s="106">
        <v>0</v>
      </c>
      <c r="I84" s="881" t="s">
        <v>1350</v>
      </c>
      <c r="J84" s="882"/>
      <c r="K84" s="288"/>
    </row>
    <row r="85" spans="1:11" ht="48.75" customHeight="1">
      <c r="A85" s="302" t="s">
        <v>413</v>
      </c>
      <c r="B85" s="302" t="s">
        <v>424</v>
      </c>
      <c r="C85" s="50"/>
      <c r="D85" s="12" t="s">
        <v>288</v>
      </c>
      <c r="E85" s="884"/>
      <c r="F85" s="106">
        <v>0</v>
      </c>
      <c r="G85" s="106">
        <v>0</v>
      </c>
      <c r="H85" s="106">
        <v>0</v>
      </c>
      <c r="I85" s="881" t="s">
        <v>1350</v>
      </c>
      <c r="J85" s="882"/>
      <c r="K85" s="288"/>
    </row>
    <row r="86" spans="1:11" ht="48.75" customHeight="1">
      <c r="A86" s="93" t="s">
        <v>418</v>
      </c>
      <c r="B86" s="302" t="s">
        <v>421</v>
      </c>
      <c r="C86" s="50"/>
      <c r="D86" s="12" t="s">
        <v>288</v>
      </c>
      <c r="E86" s="884"/>
      <c r="F86" s="106">
        <v>0</v>
      </c>
      <c r="G86" s="106">
        <v>0</v>
      </c>
      <c r="H86" s="106">
        <v>0</v>
      </c>
      <c r="I86" s="881" t="s">
        <v>1350</v>
      </c>
      <c r="J86" s="882"/>
      <c r="K86" s="288"/>
    </row>
    <row r="87" spans="1:11" ht="48.75" customHeight="1">
      <c r="A87" s="302" t="s">
        <v>414</v>
      </c>
      <c r="B87" s="302" t="s">
        <v>424</v>
      </c>
      <c r="C87" s="50"/>
      <c r="D87" s="12" t="s">
        <v>288</v>
      </c>
      <c r="E87" s="884"/>
      <c r="F87" s="106">
        <v>0</v>
      </c>
      <c r="G87" s="106">
        <v>0</v>
      </c>
      <c r="H87" s="106">
        <v>0</v>
      </c>
      <c r="I87" s="881" t="s">
        <v>1350</v>
      </c>
      <c r="J87" s="882"/>
      <c r="K87" s="288"/>
    </row>
    <row r="88" spans="1:11" ht="48.75" customHeight="1">
      <c r="A88" s="764"/>
      <c r="B88" s="302"/>
      <c r="C88" s="50"/>
      <c r="D88" s="12" t="s">
        <v>288</v>
      </c>
      <c r="E88" s="885"/>
      <c r="F88" s="106">
        <v>0</v>
      </c>
      <c r="G88" s="106">
        <v>0</v>
      </c>
      <c r="H88" s="106">
        <v>0</v>
      </c>
      <c r="I88" s="881" t="s">
        <v>1350</v>
      </c>
      <c r="J88" s="882"/>
      <c r="K88" s="288"/>
    </row>
    <row r="89" spans="1:11">
      <c r="A89" s="100" t="s">
        <v>425</v>
      </c>
      <c r="B89" s="310"/>
      <c r="C89" s="6"/>
      <c r="D89" s="52"/>
      <c r="E89" s="7"/>
      <c r="F89" s="99"/>
      <c r="G89" s="99"/>
      <c r="H89" s="99"/>
      <c r="I89" s="103"/>
      <c r="J89" s="104"/>
      <c r="K89" s="289"/>
    </row>
    <row r="90" spans="1:11" ht="24">
      <c r="A90" s="12" t="s">
        <v>825</v>
      </c>
      <c r="B90" s="302" t="s">
        <v>426</v>
      </c>
      <c r="C90" s="50"/>
      <c r="D90" s="12" t="s">
        <v>251</v>
      </c>
      <c r="E90" s="13" t="s">
        <v>436</v>
      </c>
      <c r="F90" s="106">
        <v>0</v>
      </c>
      <c r="G90" s="106">
        <v>0</v>
      </c>
      <c r="H90" s="106">
        <v>0</v>
      </c>
      <c r="I90" s="756"/>
      <c r="J90" s="757"/>
      <c r="K90" s="288"/>
    </row>
    <row r="91" spans="1:11" ht="36">
      <c r="A91" s="12" t="s">
        <v>826</v>
      </c>
      <c r="B91" s="302" t="s">
        <v>427</v>
      </c>
      <c r="C91" s="50"/>
      <c r="D91" s="12" t="s">
        <v>251</v>
      </c>
      <c r="E91" s="13" t="s">
        <v>436</v>
      </c>
      <c r="F91" s="106">
        <v>0</v>
      </c>
      <c r="G91" s="106">
        <v>0</v>
      </c>
      <c r="H91" s="106">
        <v>0</v>
      </c>
      <c r="I91" s="756"/>
      <c r="J91" s="757"/>
      <c r="K91" s="288"/>
    </row>
    <row r="92" spans="1:11" ht="24">
      <c r="A92" s="12" t="s">
        <v>827</v>
      </c>
      <c r="B92" s="302" t="s">
        <v>428</v>
      </c>
      <c r="C92" s="50"/>
      <c r="D92" s="12" t="s">
        <v>251</v>
      </c>
      <c r="E92" s="13" t="s">
        <v>436</v>
      </c>
      <c r="F92" s="106">
        <v>0</v>
      </c>
      <c r="G92" s="106">
        <v>0</v>
      </c>
      <c r="H92" s="106">
        <v>0</v>
      </c>
      <c r="I92" s="756"/>
      <c r="J92" s="757"/>
      <c r="K92" s="288"/>
    </row>
    <row r="93" spans="1:11" ht="36">
      <c r="A93" s="12" t="s">
        <v>828</v>
      </c>
      <c r="B93" s="302" t="s">
        <v>429</v>
      </c>
      <c r="C93" s="50"/>
      <c r="D93" s="12" t="s">
        <v>251</v>
      </c>
      <c r="E93" s="13" t="s">
        <v>436</v>
      </c>
      <c r="F93" s="106">
        <v>0</v>
      </c>
      <c r="G93" s="106">
        <v>0</v>
      </c>
      <c r="H93" s="106">
        <v>0</v>
      </c>
      <c r="I93" s="756"/>
      <c r="J93" s="757"/>
      <c r="K93" s="288"/>
    </row>
    <row r="94" spans="1:11" ht="36">
      <c r="A94" s="12" t="s">
        <v>829</v>
      </c>
      <c r="B94" s="302" t="s">
        <v>430</v>
      </c>
      <c r="C94" s="50"/>
      <c r="D94" s="12" t="s">
        <v>251</v>
      </c>
      <c r="E94" s="13" t="s">
        <v>436</v>
      </c>
      <c r="F94" s="106">
        <v>0</v>
      </c>
      <c r="G94" s="106">
        <v>0</v>
      </c>
      <c r="H94" s="106">
        <v>0</v>
      </c>
      <c r="I94" s="756"/>
      <c r="J94" s="757"/>
      <c r="K94" s="288"/>
    </row>
    <row r="95" spans="1:11" ht="36">
      <c r="A95" s="102" t="s">
        <v>830</v>
      </c>
      <c r="B95" s="302" t="s">
        <v>431</v>
      </c>
      <c r="C95" s="50"/>
      <c r="D95" s="12" t="s">
        <v>251</v>
      </c>
      <c r="E95" s="13" t="s">
        <v>436</v>
      </c>
      <c r="F95" s="106">
        <v>0</v>
      </c>
      <c r="G95" s="106">
        <v>0</v>
      </c>
      <c r="H95" s="106">
        <v>0</v>
      </c>
      <c r="I95" s="756"/>
      <c r="J95" s="757"/>
      <c r="K95" s="288"/>
    </row>
    <row r="96" spans="1:11" ht="36">
      <c r="A96" s="102" t="s">
        <v>831</v>
      </c>
      <c r="B96" s="302" t="s">
        <v>432</v>
      </c>
      <c r="C96" s="50"/>
      <c r="D96" s="12" t="s">
        <v>251</v>
      </c>
      <c r="E96" s="13" t="s">
        <v>436</v>
      </c>
      <c r="F96" s="106">
        <v>0</v>
      </c>
      <c r="G96" s="106">
        <v>0</v>
      </c>
      <c r="H96" s="106">
        <v>0</v>
      </c>
      <c r="I96" s="756"/>
      <c r="J96" s="757"/>
      <c r="K96" s="288"/>
    </row>
    <row r="97" spans="1:11" ht="24">
      <c r="A97" s="102" t="s">
        <v>832</v>
      </c>
      <c r="B97" s="302" t="s">
        <v>433</v>
      </c>
      <c r="C97" s="50"/>
      <c r="D97" s="12" t="s">
        <v>251</v>
      </c>
      <c r="E97" s="13" t="s">
        <v>436</v>
      </c>
      <c r="F97" s="106">
        <v>0</v>
      </c>
      <c r="G97" s="106">
        <v>0</v>
      </c>
      <c r="H97" s="106">
        <v>0</v>
      </c>
      <c r="I97" s="756"/>
      <c r="J97" s="757"/>
      <c r="K97" s="288"/>
    </row>
    <row r="98" spans="1:11" ht="36">
      <c r="A98" s="102" t="s">
        <v>833</v>
      </c>
      <c r="B98" s="302" t="s">
        <v>434</v>
      </c>
      <c r="C98" s="50"/>
      <c r="D98" s="12" t="s">
        <v>251</v>
      </c>
      <c r="E98" s="13" t="s">
        <v>436</v>
      </c>
      <c r="F98" s="106">
        <v>0</v>
      </c>
      <c r="G98" s="106">
        <v>0</v>
      </c>
      <c r="H98" s="106">
        <v>0</v>
      </c>
      <c r="I98" s="756"/>
      <c r="J98" s="757"/>
      <c r="K98" s="288"/>
    </row>
    <row r="99" spans="1:11" ht="36">
      <c r="A99" s="102" t="s">
        <v>834</v>
      </c>
      <c r="B99" s="302" t="s">
        <v>435</v>
      </c>
      <c r="C99" s="50"/>
      <c r="D99" s="12" t="s">
        <v>251</v>
      </c>
      <c r="E99" s="13" t="s">
        <v>436</v>
      </c>
      <c r="F99" s="106">
        <v>0</v>
      </c>
      <c r="G99" s="106">
        <v>0</v>
      </c>
      <c r="H99" s="106">
        <v>0</v>
      </c>
      <c r="I99" s="756"/>
      <c r="J99" s="757"/>
      <c r="K99" s="288"/>
    </row>
    <row r="100" spans="1:11" ht="108" customHeight="1">
      <c r="A100" s="100" t="s">
        <v>744</v>
      </c>
      <c r="B100" s="310"/>
      <c r="C100" s="6"/>
      <c r="D100" s="52" t="s">
        <v>218</v>
      </c>
      <c r="E100" s="7"/>
      <c r="F100" s="99"/>
      <c r="G100" s="99"/>
      <c r="H100" s="99"/>
      <c r="I100" s="103"/>
      <c r="J100" s="104"/>
      <c r="K100" s="289"/>
    </row>
    <row r="101" spans="1:11" ht="54" customHeight="1">
      <c r="A101" s="12" t="s">
        <v>728</v>
      </c>
      <c r="B101" s="302" t="s">
        <v>736</v>
      </c>
      <c r="C101" s="50"/>
      <c r="D101" s="12" t="s">
        <v>288</v>
      </c>
      <c r="E101" s="883" t="s">
        <v>288</v>
      </c>
      <c r="F101" s="106">
        <v>22318</v>
      </c>
      <c r="G101" s="106">
        <v>23031</v>
      </c>
      <c r="H101" s="106">
        <v>23031</v>
      </c>
      <c r="I101" s="881" t="s">
        <v>1368</v>
      </c>
      <c r="J101" s="882"/>
      <c r="K101" s="288"/>
    </row>
    <row r="102" spans="1:11" ht="48.75" customHeight="1">
      <c r="A102" s="93" t="s">
        <v>729</v>
      </c>
      <c r="B102" s="302"/>
      <c r="C102" s="50"/>
      <c r="D102" s="12" t="s">
        <v>288</v>
      </c>
      <c r="E102" s="884"/>
      <c r="F102" s="106"/>
      <c r="G102" s="106"/>
      <c r="H102" s="106"/>
      <c r="I102" s="881" t="s">
        <v>1368</v>
      </c>
      <c r="J102" s="882"/>
      <c r="K102" s="288"/>
    </row>
    <row r="103" spans="1:11" ht="50.25" customHeight="1">
      <c r="A103" s="12" t="s">
        <v>745</v>
      </c>
      <c r="B103" s="302" t="s">
        <v>1371</v>
      </c>
      <c r="C103" s="50"/>
      <c r="D103" s="12" t="s">
        <v>288</v>
      </c>
      <c r="E103" s="884"/>
      <c r="F103" s="106">
        <v>66357</v>
      </c>
      <c r="G103" s="106">
        <v>68474</v>
      </c>
      <c r="H103" s="106">
        <v>68474</v>
      </c>
      <c r="I103" s="881" t="s">
        <v>1368</v>
      </c>
      <c r="J103" s="882"/>
      <c r="K103" s="288"/>
    </row>
    <row r="104" spans="1:11" ht="50.25" customHeight="1">
      <c r="A104" s="12" t="s">
        <v>746</v>
      </c>
      <c r="B104" s="302" t="s">
        <v>737</v>
      </c>
      <c r="C104" s="50"/>
      <c r="D104" s="12" t="s">
        <v>288</v>
      </c>
      <c r="E104" s="884"/>
      <c r="F104" s="106">
        <v>191006</v>
      </c>
      <c r="G104" s="106">
        <v>197101</v>
      </c>
      <c r="H104" s="106">
        <v>197101</v>
      </c>
      <c r="I104" s="881" t="s">
        <v>1368</v>
      </c>
      <c r="J104" s="882"/>
      <c r="K104" s="288"/>
    </row>
    <row r="105" spans="1:11" ht="51" customHeight="1">
      <c r="A105" s="93" t="s">
        <v>759</v>
      </c>
      <c r="B105" s="302"/>
      <c r="C105" s="50"/>
      <c r="D105" s="12" t="s">
        <v>288</v>
      </c>
      <c r="E105" s="884"/>
      <c r="F105" s="106"/>
      <c r="G105" s="106"/>
      <c r="H105" s="106"/>
      <c r="I105" s="881" t="s">
        <v>1368</v>
      </c>
      <c r="J105" s="882"/>
      <c r="K105" s="288"/>
    </row>
    <row r="106" spans="1:11" ht="50.25" customHeight="1">
      <c r="A106" s="12" t="s">
        <v>747</v>
      </c>
      <c r="B106" s="302" t="s">
        <v>738</v>
      </c>
      <c r="C106" s="50"/>
      <c r="D106" s="12" t="s">
        <v>288</v>
      </c>
      <c r="E106" s="884"/>
      <c r="F106" s="106">
        <v>99730</v>
      </c>
      <c r="G106" s="106">
        <v>102909</v>
      </c>
      <c r="H106" s="106">
        <v>102909</v>
      </c>
      <c r="I106" s="881" t="s">
        <v>1368</v>
      </c>
      <c r="J106" s="882"/>
      <c r="K106" s="288"/>
    </row>
    <row r="107" spans="1:11" ht="48.75" customHeight="1">
      <c r="A107" s="93" t="s">
        <v>727</v>
      </c>
      <c r="B107" s="302"/>
      <c r="C107" s="50"/>
      <c r="D107" s="12" t="s">
        <v>288</v>
      </c>
      <c r="E107" s="884"/>
      <c r="F107" s="106"/>
      <c r="G107" s="106"/>
      <c r="H107" s="106"/>
      <c r="I107" s="881" t="s">
        <v>1368</v>
      </c>
      <c r="J107" s="882"/>
      <c r="K107" s="288"/>
    </row>
    <row r="108" spans="1:11" ht="48.75" customHeight="1">
      <c r="A108" s="93" t="s">
        <v>730</v>
      </c>
      <c r="B108" s="302"/>
      <c r="C108" s="50"/>
      <c r="D108" s="12" t="s">
        <v>288</v>
      </c>
      <c r="E108" s="885"/>
      <c r="F108" s="106"/>
      <c r="G108" s="106"/>
      <c r="H108" s="106"/>
      <c r="I108" s="881" t="s">
        <v>1368</v>
      </c>
      <c r="J108" s="882"/>
      <c r="K108" s="288"/>
    </row>
    <row r="109" spans="1:11" ht="108" customHeight="1">
      <c r="A109" s="100" t="s">
        <v>722</v>
      </c>
      <c r="B109" s="310"/>
      <c r="C109" s="6"/>
      <c r="D109" s="52" t="s">
        <v>218</v>
      </c>
      <c r="E109" s="7"/>
      <c r="F109" s="99"/>
      <c r="G109" s="99"/>
      <c r="H109" s="99"/>
      <c r="I109" s="103"/>
      <c r="J109" s="104"/>
      <c r="K109" s="289"/>
    </row>
    <row r="110" spans="1:11" ht="54" customHeight="1">
      <c r="A110" s="12" t="s">
        <v>728</v>
      </c>
      <c r="B110" s="302" t="s">
        <v>723</v>
      </c>
      <c r="C110" s="50"/>
      <c r="D110" s="12" t="s">
        <v>288</v>
      </c>
      <c r="E110" s="883" t="s">
        <v>288</v>
      </c>
      <c r="F110" s="106">
        <v>30527</v>
      </c>
      <c r="G110" s="106">
        <v>32151</v>
      </c>
      <c r="H110" s="106">
        <v>32151</v>
      </c>
      <c r="I110" s="881" t="s">
        <v>1368</v>
      </c>
      <c r="J110" s="882"/>
      <c r="K110" s="288"/>
    </row>
    <row r="111" spans="1:11" ht="48.75" customHeight="1">
      <c r="A111" s="93" t="s">
        <v>729</v>
      </c>
      <c r="B111" s="302"/>
      <c r="C111" s="50"/>
      <c r="D111" s="12" t="s">
        <v>288</v>
      </c>
      <c r="E111" s="884"/>
      <c r="F111" s="106"/>
      <c r="G111" s="106"/>
      <c r="H111" s="106"/>
      <c r="I111" s="881" t="s">
        <v>1368</v>
      </c>
      <c r="J111" s="882"/>
      <c r="K111" s="288"/>
    </row>
    <row r="112" spans="1:11" ht="50.25" customHeight="1">
      <c r="A112" s="12" t="s">
        <v>745</v>
      </c>
      <c r="B112" s="302" t="s">
        <v>724</v>
      </c>
      <c r="C112" s="50"/>
      <c r="D112" s="12" t="s">
        <v>288</v>
      </c>
      <c r="E112" s="884"/>
      <c r="F112" s="106">
        <v>90094</v>
      </c>
      <c r="G112" s="106">
        <v>95011</v>
      </c>
      <c r="H112" s="106">
        <v>95011</v>
      </c>
      <c r="I112" s="881" t="s">
        <v>1368</v>
      </c>
      <c r="J112" s="882"/>
      <c r="K112" s="288"/>
    </row>
    <row r="113" spans="1:11" ht="50.25" customHeight="1">
      <c r="A113" s="93" t="s">
        <v>759</v>
      </c>
      <c r="B113" s="302"/>
      <c r="C113" s="50"/>
      <c r="D113" s="12" t="s">
        <v>288</v>
      </c>
      <c r="E113" s="884"/>
      <c r="F113" s="106"/>
      <c r="G113" s="106"/>
      <c r="H113" s="106"/>
      <c r="I113" s="881" t="s">
        <v>1368</v>
      </c>
      <c r="J113" s="882"/>
      <c r="K113" s="288"/>
    </row>
    <row r="114" spans="1:11" ht="51" customHeight="1">
      <c r="A114" s="12" t="s">
        <v>746</v>
      </c>
      <c r="B114" s="302" t="s">
        <v>725</v>
      </c>
      <c r="C114" s="50"/>
      <c r="D114" s="12" t="s">
        <v>288</v>
      </c>
      <c r="E114" s="884"/>
      <c r="F114" s="106">
        <v>220392</v>
      </c>
      <c r="G114" s="106">
        <v>227424</v>
      </c>
      <c r="H114" s="106">
        <v>227424</v>
      </c>
      <c r="I114" s="881" t="s">
        <v>1368</v>
      </c>
      <c r="J114" s="882"/>
      <c r="K114" s="288"/>
    </row>
    <row r="115" spans="1:11" ht="50.25" customHeight="1">
      <c r="A115" s="12" t="s">
        <v>747</v>
      </c>
      <c r="B115" s="302" t="s">
        <v>726</v>
      </c>
      <c r="C115" s="50"/>
      <c r="D115" s="12" t="s">
        <v>288</v>
      </c>
      <c r="E115" s="884"/>
      <c r="F115" s="106">
        <v>120729</v>
      </c>
      <c r="G115" s="106">
        <v>127155</v>
      </c>
      <c r="H115" s="106">
        <v>127155</v>
      </c>
      <c r="I115" s="881" t="s">
        <v>1368</v>
      </c>
      <c r="J115" s="882"/>
      <c r="K115" s="288"/>
    </row>
    <row r="116" spans="1:11" ht="48.75" customHeight="1">
      <c r="A116" s="302" t="s">
        <v>727</v>
      </c>
      <c r="B116" s="302" t="s">
        <v>1372</v>
      </c>
      <c r="C116" s="50"/>
      <c r="D116" s="12" t="s">
        <v>288</v>
      </c>
      <c r="E116" s="884"/>
      <c r="F116" s="106">
        <v>18932</v>
      </c>
      <c r="G116" s="106">
        <v>19535</v>
      </c>
      <c r="H116" s="106">
        <v>19535</v>
      </c>
      <c r="I116" s="881" t="s">
        <v>1368</v>
      </c>
      <c r="J116" s="882"/>
      <c r="K116" s="288"/>
    </row>
    <row r="117" spans="1:11" ht="48.75" customHeight="1">
      <c r="A117" s="93" t="s">
        <v>730</v>
      </c>
      <c r="B117" s="302"/>
      <c r="C117" s="50"/>
      <c r="D117" s="12" t="s">
        <v>288</v>
      </c>
      <c r="E117" s="885"/>
      <c r="F117" s="106"/>
      <c r="G117" s="106"/>
      <c r="H117" s="106"/>
      <c r="I117" s="881" t="s">
        <v>1368</v>
      </c>
      <c r="J117" s="882"/>
      <c r="K117" s="288"/>
    </row>
    <row r="118" spans="1:11" ht="108" customHeight="1">
      <c r="A118" s="100" t="s">
        <v>739</v>
      </c>
      <c r="B118" s="310"/>
      <c r="C118" s="6"/>
      <c r="D118" s="52" t="s">
        <v>218</v>
      </c>
      <c r="E118" s="7"/>
      <c r="F118" s="99"/>
      <c r="G118" s="99"/>
      <c r="H118" s="99"/>
      <c r="I118" s="103"/>
      <c r="J118" s="104"/>
      <c r="K118" s="289"/>
    </row>
    <row r="119" spans="1:11">
      <c r="A119" s="12" t="s">
        <v>728</v>
      </c>
      <c r="B119" s="302" t="s">
        <v>740</v>
      </c>
      <c r="C119" s="50"/>
      <c r="D119" s="12" t="s">
        <v>288</v>
      </c>
      <c r="E119" s="883" t="s">
        <v>288</v>
      </c>
      <c r="F119" s="106">
        <v>30821</v>
      </c>
      <c r="G119" s="106">
        <v>32656</v>
      </c>
      <c r="H119" s="106">
        <v>32656</v>
      </c>
      <c r="I119" s="881" t="s">
        <v>1368</v>
      </c>
      <c r="J119" s="882"/>
      <c r="K119" s="288"/>
    </row>
    <row r="120" spans="1:11" ht="72">
      <c r="A120" s="93" t="s">
        <v>729</v>
      </c>
      <c r="B120" s="302"/>
      <c r="C120" s="50"/>
      <c r="D120" s="12" t="s">
        <v>288</v>
      </c>
      <c r="E120" s="884"/>
      <c r="F120" s="106"/>
      <c r="G120" s="106"/>
      <c r="H120" s="106"/>
      <c r="I120" s="881" t="s">
        <v>1368</v>
      </c>
      <c r="J120" s="882"/>
      <c r="K120" s="288"/>
    </row>
    <row r="121" spans="1:11" ht="48">
      <c r="A121" s="93" t="s">
        <v>745</v>
      </c>
      <c r="B121" s="302"/>
      <c r="C121" s="50"/>
      <c r="D121" s="12" t="s">
        <v>288</v>
      </c>
      <c r="E121" s="884"/>
      <c r="F121" s="106"/>
      <c r="G121" s="106"/>
      <c r="H121" s="106"/>
      <c r="I121" s="881" t="s">
        <v>1368</v>
      </c>
      <c r="J121" s="882"/>
      <c r="K121" s="288"/>
    </row>
    <row r="122" spans="1:11" ht="60">
      <c r="A122" s="93" t="s">
        <v>759</v>
      </c>
      <c r="B122" s="302"/>
      <c r="C122" s="50"/>
      <c r="D122" s="12" t="s">
        <v>288</v>
      </c>
      <c r="E122" s="884"/>
      <c r="F122" s="106"/>
      <c r="G122" s="106"/>
      <c r="H122" s="106"/>
      <c r="I122" s="881" t="s">
        <v>1368</v>
      </c>
      <c r="J122" s="882"/>
      <c r="K122" s="288"/>
    </row>
    <row r="123" spans="1:11" ht="24">
      <c r="A123" s="12" t="s">
        <v>746</v>
      </c>
      <c r="B123" s="302" t="s">
        <v>1373</v>
      </c>
      <c r="C123" s="50"/>
      <c r="D123" s="12" t="s">
        <v>288</v>
      </c>
      <c r="E123" s="884"/>
      <c r="F123" s="106">
        <v>264470</v>
      </c>
      <c r="G123" s="106">
        <v>272908</v>
      </c>
      <c r="H123" s="106">
        <v>272908</v>
      </c>
      <c r="I123" s="881" t="s">
        <v>1368</v>
      </c>
      <c r="J123" s="882"/>
      <c r="K123" s="288"/>
    </row>
    <row r="124" spans="1:11" ht="36">
      <c r="A124" s="12" t="s">
        <v>747</v>
      </c>
      <c r="B124" s="302" t="s">
        <v>741</v>
      </c>
      <c r="C124" s="50"/>
      <c r="D124" s="12" t="s">
        <v>288</v>
      </c>
      <c r="E124" s="884"/>
      <c r="F124" s="106">
        <v>121898</v>
      </c>
      <c r="G124" s="106">
        <v>129154</v>
      </c>
      <c r="H124" s="106">
        <v>129154</v>
      </c>
      <c r="I124" s="881" t="s">
        <v>1368</v>
      </c>
      <c r="J124" s="882"/>
      <c r="K124" s="288"/>
    </row>
    <row r="125" spans="1:11">
      <c r="A125" s="302" t="s">
        <v>727</v>
      </c>
      <c r="B125" s="302" t="s">
        <v>742</v>
      </c>
      <c r="C125" s="50"/>
      <c r="D125" s="12" t="s">
        <v>288</v>
      </c>
      <c r="E125" s="884"/>
      <c r="F125" s="106">
        <v>18972</v>
      </c>
      <c r="G125" s="106">
        <v>19577</v>
      </c>
      <c r="H125" s="106">
        <v>19577</v>
      </c>
      <c r="I125" s="881" t="s">
        <v>1368</v>
      </c>
      <c r="J125" s="882"/>
      <c r="K125" s="288"/>
    </row>
    <row r="126" spans="1:11">
      <c r="A126" s="93" t="s">
        <v>730</v>
      </c>
      <c r="B126" s="302"/>
      <c r="C126" s="50"/>
      <c r="D126" s="12" t="s">
        <v>288</v>
      </c>
      <c r="E126" s="885"/>
      <c r="F126" s="106"/>
      <c r="G126" s="106"/>
      <c r="H126" s="106"/>
      <c r="I126" s="881" t="s">
        <v>1368</v>
      </c>
      <c r="J126" s="882"/>
      <c r="K126" s="288"/>
    </row>
    <row r="127" spans="1:11" ht="24">
      <c r="A127" s="100" t="s">
        <v>720</v>
      </c>
      <c r="B127" s="310"/>
      <c r="C127" s="6"/>
      <c r="D127" s="52"/>
      <c r="E127" s="7"/>
      <c r="F127" s="99"/>
      <c r="G127" s="99"/>
      <c r="H127" s="99"/>
      <c r="I127" s="103"/>
      <c r="J127" s="104"/>
      <c r="K127" s="289"/>
    </row>
    <row r="128" spans="1:11">
      <c r="A128" s="12" t="s">
        <v>451</v>
      </c>
      <c r="B128" s="302" t="s">
        <v>768</v>
      </c>
      <c r="C128" s="50"/>
      <c r="D128" s="12" t="s">
        <v>288</v>
      </c>
      <c r="E128" s="883" t="s">
        <v>288</v>
      </c>
      <c r="F128" s="106">
        <v>215.2</v>
      </c>
      <c r="G128" s="106">
        <v>222.11</v>
      </c>
      <c r="H128" s="106">
        <v>222.11</v>
      </c>
      <c r="I128" s="881" t="s">
        <v>1368</v>
      </c>
      <c r="J128" s="882"/>
      <c r="K128" s="288"/>
    </row>
    <row r="129" spans="1:11">
      <c r="A129" s="12" t="s">
        <v>452</v>
      </c>
      <c r="B129" s="302" t="s">
        <v>769</v>
      </c>
      <c r="C129" s="50"/>
      <c r="D129" s="12" t="s">
        <v>288</v>
      </c>
      <c r="E129" s="884"/>
      <c r="F129" s="106">
        <v>304.05</v>
      </c>
      <c r="G129" s="106">
        <v>313.82</v>
      </c>
      <c r="H129" s="106">
        <v>313.82</v>
      </c>
      <c r="I129" s="881" t="s">
        <v>1368</v>
      </c>
      <c r="J129" s="882"/>
      <c r="K129" s="288"/>
    </row>
    <row r="130" spans="1:11">
      <c r="A130" s="12" t="s">
        <v>466</v>
      </c>
      <c r="B130" s="302" t="s">
        <v>770</v>
      </c>
      <c r="C130" s="50"/>
      <c r="D130" s="12" t="s">
        <v>288</v>
      </c>
      <c r="E130" s="884"/>
      <c r="F130" s="106">
        <v>169.75</v>
      </c>
      <c r="G130" s="106">
        <v>175.15</v>
      </c>
      <c r="H130" s="106">
        <v>175.15</v>
      </c>
      <c r="I130" s="881" t="s">
        <v>1368</v>
      </c>
      <c r="J130" s="882"/>
      <c r="K130" s="288"/>
    </row>
    <row r="131" spans="1:11">
      <c r="A131" s="12" t="s">
        <v>453</v>
      </c>
      <c r="B131" s="302" t="s">
        <v>771</v>
      </c>
      <c r="C131" s="50"/>
      <c r="D131" s="12" t="s">
        <v>288</v>
      </c>
      <c r="E131" s="884"/>
      <c r="F131" s="106">
        <v>149.5</v>
      </c>
      <c r="G131" s="106">
        <v>154.30000000000001</v>
      </c>
      <c r="H131" s="106">
        <v>154.30000000000001</v>
      </c>
      <c r="I131" s="881" t="s">
        <v>1368</v>
      </c>
      <c r="J131" s="882"/>
      <c r="K131" s="288"/>
    </row>
    <row r="132" spans="1:11">
      <c r="A132" s="12" t="s">
        <v>454</v>
      </c>
      <c r="B132" s="302" t="s">
        <v>772</v>
      </c>
      <c r="C132" s="50"/>
      <c r="D132" s="12" t="s">
        <v>288</v>
      </c>
      <c r="E132" s="884"/>
      <c r="F132" s="106">
        <v>257.22000000000003</v>
      </c>
      <c r="G132" s="106">
        <v>265.48</v>
      </c>
      <c r="H132" s="106">
        <v>265.48</v>
      </c>
      <c r="I132" s="881" t="s">
        <v>1368</v>
      </c>
      <c r="J132" s="882"/>
      <c r="K132" s="288"/>
    </row>
    <row r="133" spans="1:11" ht="24">
      <c r="A133" s="12" t="s">
        <v>455</v>
      </c>
      <c r="B133" s="302" t="s">
        <v>773</v>
      </c>
      <c r="C133" s="50"/>
      <c r="D133" s="12" t="s">
        <v>288</v>
      </c>
      <c r="E133" s="885"/>
      <c r="F133" s="106">
        <v>301.70999999999998</v>
      </c>
      <c r="G133" s="106">
        <v>311.39999999999998</v>
      </c>
      <c r="H133" s="106">
        <v>311.39999999999998</v>
      </c>
      <c r="I133" s="881" t="s">
        <v>1368</v>
      </c>
      <c r="J133" s="882"/>
      <c r="K133" s="288"/>
    </row>
    <row r="134" spans="1:11">
      <c r="A134" s="7"/>
      <c r="B134" s="310"/>
      <c r="C134" s="15" t="s">
        <v>30</v>
      </c>
      <c r="D134" s="16" t="s">
        <v>217</v>
      </c>
      <c r="E134" s="7"/>
      <c r="F134" s="99"/>
      <c r="G134" s="99"/>
      <c r="H134" s="99"/>
      <c r="I134" s="103"/>
      <c r="J134" s="104"/>
      <c r="K134" s="289"/>
    </row>
    <row r="135" spans="1:11" ht="36">
      <c r="A135" s="100" t="s">
        <v>420</v>
      </c>
      <c r="B135" s="310"/>
      <c r="C135" s="15"/>
      <c r="D135" s="16"/>
      <c r="E135" s="7"/>
      <c r="F135" s="99"/>
      <c r="G135" s="99"/>
      <c r="H135" s="99"/>
      <c r="I135" s="103"/>
      <c r="J135" s="104"/>
      <c r="K135" s="289"/>
    </row>
    <row r="136" spans="1:11" ht="15" customHeight="1">
      <c r="A136" s="302" t="s">
        <v>415</v>
      </c>
      <c r="B136" s="302" t="s">
        <v>421</v>
      </c>
      <c r="C136" s="50"/>
      <c r="D136" s="12" t="s">
        <v>265</v>
      </c>
      <c r="E136" s="12"/>
      <c r="F136" s="101">
        <f t="shared" ref="F136:H149" si="6">F197+F258</f>
        <v>0</v>
      </c>
      <c r="G136" s="101">
        <f t="shared" si="6"/>
        <v>0</v>
      </c>
      <c r="H136" s="101">
        <f t="shared" si="6"/>
        <v>0</v>
      </c>
      <c r="I136" s="769"/>
      <c r="J136" s="770"/>
      <c r="K136" s="289"/>
    </row>
    <row r="137" spans="1:11" ht="15" customHeight="1">
      <c r="A137" s="302" t="s">
        <v>407</v>
      </c>
      <c r="B137" s="302" t="s">
        <v>424</v>
      </c>
      <c r="C137" s="50"/>
      <c r="D137" s="12" t="s">
        <v>265</v>
      </c>
      <c r="E137" s="12"/>
      <c r="F137" s="101">
        <f t="shared" si="6"/>
        <v>2733</v>
      </c>
      <c r="G137" s="101">
        <f t="shared" si="6"/>
        <v>2817</v>
      </c>
      <c r="H137" s="101">
        <f t="shared" si="6"/>
        <v>2817</v>
      </c>
      <c r="I137" s="769"/>
      <c r="J137" s="770"/>
      <c r="K137" s="289"/>
    </row>
    <row r="138" spans="1:11" ht="15" customHeight="1">
      <c r="A138" s="302" t="s">
        <v>823</v>
      </c>
      <c r="B138" s="302" t="s">
        <v>421</v>
      </c>
      <c r="C138" s="50"/>
      <c r="D138" s="12" t="s">
        <v>265</v>
      </c>
      <c r="E138" s="12"/>
      <c r="F138" s="101">
        <f t="shared" si="6"/>
        <v>3826</v>
      </c>
      <c r="G138" s="101">
        <f t="shared" si="6"/>
        <v>3944</v>
      </c>
      <c r="H138" s="101">
        <f t="shared" si="6"/>
        <v>3944</v>
      </c>
      <c r="I138" s="769"/>
      <c r="J138" s="770"/>
      <c r="K138" s="289"/>
    </row>
    <row r="139" spans="1:11" ht="30" customHeight="1">
      <c r="A139" s="302" t="s">
        <v>408</v>
      </c>
      <c r="B139" s="302" t="s">
        <v>424</v>
      </c>
      <c r="C139" s="50"/>
      <c r="D139" s="12" t="s">
        <v>265</v>
      </c>
      <c r="E139" s="12"/>
      <c r="F139" s="101">
        <f t="shared" si="6"/>
        <v>0</v>
      </c>
      <c r="G139" s="101">
        <f t="shared" si="6"/>
        <v>0</v>
      </c>
      <c r="H139" s="101">
        <f t="shared" si="6"/>
        <v>0</v>
      </c>
      <c r="I139" s="769"/>
      <c r="J139" s="770"/>
      <c r="K139" s="289"/>
    </row>
    <row r="140" spans="1:11" ht="15" customHeight="1">
      <c r="A140" s="302" t="s">
        <v>409</v>
      </c>
      <c r="B140" s="302" t="s">
        <v>424</v>
      </c>
      <c r="C140" s="50"/>
      <c r="D140" s="12" t="s">
        <v>265</v>
      </c>
      <c r="E140" s="12"/>
      <c r="F140" s="101">
        <f t="shared" si="6"/>
        <v>2733</v>
      </c>
      <c r="G140" s="101">
        <f t="shared" si="6"/>
        <v>2817</v>
      </c>
      <c r="H140" s="101">
        <f t="shared" si="6"/>
        <v>2817</v>
      </c>
      <c r="I140" s="769"/>
      <c r="J140" s="770"/>
      <c r="K140" s="289"/>
    </row>
    <row r="141" spans="1:11" ht="15" customHeight="1">
      <c r="A141" s="93" t="s">
        <v>410</v>
      </c>
      <c r="B141" s="302" t="s">
        <v>423</v>
      </c>
      <c r="C141" s="50"/>
      <c r="D141" s="12" t="s">
        <v>265</v>
      </c>
      <c r="E141" s="12"/>
      <c r="F141" s="101">
        <f t="shared" si="6"/>
        <v>0</v>
      </c>
      <c r="G141" s="101">
        <f t="shared" si="6"/>
        <v>0</v>
      </c>
      <c r="H141" s="101">
        <f t="shared" si="6"/>
        <v>0</v>
      </c>
      <c r="I141" s="769"/>
      <c r="J141" s="770"/>
      <c r="K141" s="289"/>
    </row>
    <row r="142" spans="1:11" ht="15" customHeight="1">
      <c r="A142" s="102" t="s">
        <v>411</v>
      </c>
      <c r="B142" s="302" t="s">
        <v>423</v>
      </c>
      <c r="C142" s="50"/>
      <c r="D142" s="12" t="s">
        <v>265</v>
      </c>
      <c r="E142" s="12"/>
      <c r="F142" s="101">
        <f t="shared" si="6"/>
        <v>0</v>
      </c>
      <c r="G142" s="101">
        <f t="shared" si="6"/>
        <v>0</v>
      </c>
      <c r="H142" s="101">
        <f t="shared" si="6"/>
        <v>0</v>
      </c>
      <c r="I142" s="769"/>
      <c r="J142" s="770"/>
      <c r="K142" s="289"/>
    </row>
    <row r="143" spans="1:11" ht="15" customHeight="1">
      <c r="A143" s="102" t="s">
        <v>416</v>
      </c>
      <c r="B143" s="302" t="s">
        <v>422</v>
      </c>
      <c r="C143" s="50"/>
      <c r="D143" s="12" t="s">
        <v>265</v>
      </c>
      <c r="E143" s="12"/>
      <c r="F143" s="101">
        <f t="shared" si="6"/>
        <v>0</v>
      </c>
      <c r="G143" s="101">
        <f t="shared" si="6"/>
        <v>0</v>
      </c>
      <c r="H143" s="101">
        <f t="shared" si="6"/>
        <v>0</v>
      </c>
      <c r="I143" s="769"/>
      <c r="J143" s="770"/>
      <c r="K143" s="289"/>
    </row>
    <row r="144" spans="1:11" ht="15" customHeight="1">
      <c r="A144" s="102" t="s">
        <v>412</v>
      </c>
      <c r="B144" s="302" t="s">
        <v>423</v>
      </c>
      <c r="C144" s="50"/>
      <c r="D144" s="12" t="s">
        <v>265</v>
      </c>
      <c r="E144" s="12"/>
      <c r="F144" s="101">
        <f t="shared" si="6"/>
        <v>0</v>
      </c>
      <c r="G144" s="101">
        <f t="shared" si="6"/>
        <v>0</v>
      </c>
      <c r="H144" s="101">
        <f t="shared" si="6"/>
        <v>0</v>
      </c>
      <c r="I144" s="769"/>
      <c r="J144" s="770"/>
      <c r="K144" s="289"/>
    </row>
    <row r="145" spans="1:11" ht="15" customHeight="1">
      <c r="A145" s="93" t="s">
        <v>417</v>
      </c>
      <c r="B145" s="302" t="s">
        <v>421</v>
      </c>
      <c r="C145" s="50"/>
      <c r="D145" s="12" t="s">
        <v>265</v>
      </c>
      <c r="E145" s="12"/>
      <c r="F145" s="101">
        <f t="shared" si="6"/>
        <v>0</v>
      </c>
      <c r="G145" s="101">
        <f t="shared" si="6"/>
        <v>0</v>
      </c>
      <c r="H145" s="101">
        <f t="shared" si="6"/>
        <v>0</v>
      </c>
      <c r="I145" s="769"/>
      <c r="J145" s="770"/>
      <c r="K145" s="289"/>
    </row>
    <row r="146" spans="1:11" ht="15" customHeight="1">
      <c r="A146" s="302" t="s">
        <v>413</v>
      </c>
      <c r="B146" s="302" t="s">
        <v>424</v>
      </c>
      <c r="C146" s="50"/>
      <c r="D146" s="12" t="s">
        <v>265</v>
      </c>
      <c r="E146" s="12"/>
      <c r="F146" s="101">
        <f t="shared" si="6"/>
        <v>0</v>
      </c>
      <c r="G146" s="101">
        <f t="shared" si="6"/>
        <v>0</v>
      </c>
      <c r="H146" s="101">
        <f t="shared" si="6"/>
        <v>0</v>
      </c>
      <c r="I146" s="769"/>
      <c r="J146" s="770"/>
      <c r="K146" s="289"/>
    </row>
    <row r="147" spans="1:11" ht="15" customHeight="1">
      <c r="A147" s="93" t="s">
        <v>418</v>
      </c>
      <c r="B147" s="302" t="s">
        <v>421</v>
      </c>
      <c r="C147" s="50"/>
      <c r="D147" s="12" t="s">
        <v>265</v>
      </c>
      <c r="E147" s="12"/>
      <c r="F147" s="101">
        <f t="shared" si="6"/>
        <v>0</v>
      </c>
      <c r="G147" s="101">
        <f t="shared" si="6"/>
        <v>0</v>
      </c>
      <c r="H147" s="101">
        <f t="shared" si="6"/>
        <v>0</v>
      </c>
      <c r="I147" s="769"/>
      <c r="J147" s="770"/>
      <c r="K147" s="289"/>
    </row>
    <row r="148" spans="1:11" ht="15" customHeight="1">
      <c r="A148" s="302" t="s">
        <v>414</v>
      </c>
      <c r="B148" s="302" t="s">
        <v>424</v>
      </c>
      <c r="C148" s="50"/>
      <c r="D148" s="12" t="s">
        <v>265</v>
      </c>
      <c r="E148" s="12"/>
      <c r="F148" s="101">
        <f t="shared" si="6"/>
        <v>0</v>
      </c>
      <c r="G148" s="101">
        <f t="shared" si="6"/>
        <v>0</v>
      </c>
      <c r="H148" s="101">
        <f t="shared" si="6"/>
        <v>0</v>
      </c>
      <c r="I148" s="769"/>
      <c r="J148" s="770"/>
      <c r="K148" s="289"/>
    </row>
    <row r="149" spans="1:11" ht="15" customHeight="1">
      <c r="A149" s="764"/>
      <c r="B149" s="302"/>
      <c r="C149" s="50"/>
      <c r="D149" s="12" t="s">
        <v>265</v>
      </c>
      <c r="E149" s="12"/>
      <c r="F149" s="101">
        <f t="shared" si="6"/>
        <v>0</v>
      </c>
      <c r="G149" s="101">
        <f t="shared" si="6"/>
        <v>0</v>
      </c>
      <c r="H149" s="101">
        <f t="shared" si="6"/>
        <v>0</v>
      </c>
      <c r="I149" s="769"/>
      <c r="J149" s="770"/>
      <c r="K149" s="289"/>
    </row>
    <row r="150" spans="1:11">
      <c r="A150" s="100" t="s">
        <v>425</v>
      </c>
      <c r="B150" s="310"/>
      <c r="C150" s="15"/>
      <c r="D150" s="16"/>
      <c r="E150" s="7"/>
      <c r="F150" s="99"/>
      <c r="G150" s="99"/>
      <c r="H150" s="99"/>
      <c r="I150" s="103"/>
      <c r="J150" s="104"/>
      <c r="K150" s="289"/>
    </row>
    <row r="151" spans="1:11" ht="15" customHeight="1">
      <c r="A151" s="12" t="s">
        <v>825</v>
      </c>
      <c r="B151" s="302" t="s">
        <v>426</v>
      </c>
      <c r="C151" s="50"/>
      <c r="D151" s="12" t="s">
        <v>265</v>
      </c>
      <c r="E151" s="12"/>
      <c r="F151" s="101">
        <f t="shared" ref="F151:H160" si="7">F212+F273</f>
        <v>17853.66</v>
      </c>
      <c r="G151" s="101">
        <f t="shared" si="7"/>
        <v>17853.66</v>
      </c>
      <c r="H151" s="101">
        <f t="shared" si="7"/>
        <v>17853.66</v>
      </c>
      <c r="I151" s="769"/>
      <c r="J151" s="770"/>
      <c r="K151" s="289"/>
    </row>
    <row r="152" spans="1:11" ht="15" customHeight="1">
      <c r="A152" s="12" t="s">
        <v>826</v>
      </c>
      <c r="B152" s="302" t="s">
        <v>427</v>
      </c>
      <c r="C152" s="50"/>
      <c r="D152" s="12" t="s">
        <v>265</v>
      </c>
      <c r="E152" s="12"/>
      <c r="F152" s="101">
        <f t="shared" si="7"/>
        <v>17853.66</v>
      </c>
      <c r="G152" s="101">
        <f t="shared" si="7"/>
        <v>17853.66</v>
      </c>
      <c r="H152" s="101">
        <f t="shared" si="7"/>
        <v>17853.66</v>
      </c>
      <c r="I152" s="769"/>
      <c r="J152" s="770"/>
      <c r="K152" s="289"/>
    </row>
    <row r="153" spans="1:11" ht="15" customHeight="1">
      <c r="A153" s="12" t="s">
        <v>827</v>
      </c>
      <c r="B153" s="302" t="s">
        <v>428</v>
      </c>
      <c r="C153" s="50"/>
      <c r="D153" s="12" t="s">
        <v>265</v>
      </c>
      <c r="E153" s="12"/>
      <c r="F153" s="101">
        <f t="shared" si="7"/>
        <v>17853.66</v>
      </c>
      <c r="G153" s="101">
        <f t="shared" si="7"/>
        <v>17853.66</v>
      </c>
      <c r="H153" s="101">
        <f t="shared" si="7"/>
        <v>17853.66</v>
      </c>
      <c r="I153" s="769"/>
      <c r="J153" s="770"/>
      <c r="K153" s="289"/>
    </row>
    <row r="154" spans="1:11" ht="15" customHeight="1">
      <c r="A154" s="12" t="s">
        <v>828</v>
      </c>
      <c r="B154" s="302" t="s">
        <v>429</v>
      </c>
      <c r="C154" s="50"/>
      <c r="D154" s="12" t="s">
        <v>265</v>
      </c>
      <c r="E154" s="12"/>
      <c r="F154" s="101">
        <f t="shared" si="7"/>
        <v>10890.73</v>
      </c>
      <c r="G154" s="101">
        <f t="shared" si="7"/>
        <v>10890.73</v>
      </c>
      <c r="H154" s="101">
        <f t="shared" si="7"/>
        <v>10890.73</v>
      </c>
      <c r="I154" s="769"/>
      <c r="J154" s="770"/>
      <c r="K154" s="289"/>
    </row>
    <row r="155" spans="1:11" ht="15" customHeight="1">
      <c r="A155" s="12" t="s">
        <v>829</v>
      </c>
      <c r="B155" s="302" t="s">
        <v>430</v>
      </c>
      <c r="C155" s="50"/>
      <c r="D155" s="12" t="s">
        <v>265</v>
      </c>
      <c r="E155" s="12"/>
      <c r="F155" s="101">
        <f t="shared" si="7"/>
        <v>3927.8</v>
      </c>
      <c r="G155" s="101">
        <f t="shared" si="7"/>
        <v>3927.8</v>
      </c>
      <c r="H155" s="101">
        <f t="shared" si="7"/>
        <v>3927.8</v>
      </c>
      <c r="I155" s="769"/>
      <c r="J155" s="770"/>
      <c r="K155" s="289"/>
    </row>
    <row r="156" spans="1:11" ht="15" customHeight="1">
      <c r="A156" s="102" t="s">
        <v>830</v>
      </c>
      <c r="B156" s="302" t="s">
        <v>431</v>
      </c>
      <c r="C156" s="50"/>
      <c r="D156" s="12" t="s">
        <v>265</v>
      </c>
      <c r="E156" s="12"/>
      <c r="F156" s="101">
        <f t="shared" si="7"/>
        <v>21370.45</v>
      </c>
      <c r="G156" s="101">
        <f t="shared" si="7"/>
        <v>21370.45</v>
      </c>
      <c r="H156" s="101">
        <f t="shared" si="7"/>
        <v>21370.45</v>
      </c>
      <c r="I156" s="769"/>
      <c r="J156" s="770"/>
      <c r="K156" s="289"/>
    </row>
    <row r="157" spans="1:11" ht="15" customHeight="1">
      <c r="A157" s="102" t="s">
        <v>831</v>
      </c>
      <c r="B157" s="302" t="s">
        <v>432</v>
      </c>
      <c r="C157" s="50"/>
      <c r="D157" s="12" t="s">
        <v>265</v>
      </c>
      <c r="E157" s="12"/>
      <c r="F157" s="101">
        <f t="shared" si="7"/>
        <v>21370.45</v>
      </c>
      <c r="G157" s="101">
        <f t="shared" si="7"/>
        <v>21370.45</v>
      </c>
      <c r="H157" s="101">
        <f t="shared" si="7"/>
        <v>21370.45</v>
      </c>
      <c r="I157" s="769"/>
      <c r="J157" s="770"/>
      <c r="K157" s="289"/>
    </row>
    <row r="158" spans="1:11" ht="15" customHeight="1">
      <c r="A158" s="102" t="s">
        <v>832</v>
      </c>
      <c r="B158" s="302" t="s">
        <v>433</v>
      </c>
      <c r="C158" s="50"/>
      <c r="D158" s="12" t="s">
        <v>265</v>
      </c>
      <c r="E158" s="12"/>
      <c r="F158" s="101">
        <f t="shared" si="7"/>
        <v>21370.45</v>
      </c>
      <c r="G158" s="101">
        <f t="shared" si="7"/>
        <v>21370.45</v>
      </c>
      <c r="H158" s="101">
        <f t="shared" si="7"/>
        <v>21370.45</v>
      </c>
      <c r="I158" s="769"/>
      <c r="J158" s="770"/>
      <c r="K158" s="289"/>
    </row>
    <row r="159" spans="1:11" ht="15" customHeight="1">
      <c r="A159" s="102" t="s">
        <v>833</v>
      </c>
      <c r="B159" s="302" t="s">
        <v>434</v>
      </c>
      <c r="C159" s="50"/>
      <c r="D159" s="12" t="s">
        <v>265</v>
      </c>
      <c r="E159" s="12"/>
      <c r="F159" s="101">
        <f t="shared" si="7"/>
        <v>14318.2</v>
      </c>
      <c r="G159" s="101">
        <f t="shared" si="7"/>
        <v>14318.2</v>
      </c>
      <c r="H159" s="101">
        <f t="shared" si="7"/>
        <v>14318.2</v>
      </c>
      <c r="I159" s="769"/>
      <c r="J159" s="770"/>
      <c r="K159" s="289"/>
    </row>
    <row r="160" spans="1:11" ht="15" customHeight="1">
      <c r="A160" s="102" t="s">
        <v>834</v>
      </c>
      <c r="B160" s="302" t="s">
        <v>435</v>
      </c>
      <c r="C160" s="50"/>
      <c r="D160" s="12" t="s">
        <v>265</v>
      </c>
      <c r="E160" s="12"/>
      <c r="F160" s="101">
        <f t="shared" si="7"/>
        <v>7265.95</v>
      </c>
      <c r="G160" s="101">
        <f t="shared" si="7"/>
        <v>7265.95</v>
      </c>
      <c r="H160" s="101">
        <f t="shared" si="7"/>
        <v>7265.95</v>
      </c>
      <c r="I160" s="769"/>
      <c r="J160" s="770"/>
      <c r="K160" s="289"/>
    </row>
    <row r="161" spans="1:11" ht="36">
      <c r="A161" s="100" t="s">
        <v>744</v>
      </c>
      <c r="B161" s="310"/>
      <c r="C161" s="15"/>
      <c r="D161" s="16"/>
      <c r="E161" s="7"/>
      <c r="F161" s="99"/>
      <c r="G161" s="99"/>
      <c r="H161" s="99"/>
      <c r="I161" s="103"/>
      <c r="J161" s="104"/>
      <c r="K161" s="289"/>
    </row>
    <row r="162" spans="1:11" ht="15" customHeight="1">
      <c r="A162" s="12" t="s">
        <v>728</v>
      </c>
      <c r="B162" s="302" t="s">
        <v>736</v>
      </c>
      <c r="C162" s="50"/>
      <c r="D162" s="12" t="s">
        <v>265</v>
      </c>
      <c r="E162" s="12"/>
      <c r="F162" s="101">
        <f t="shared" ref="F162:H169" si="8">F223+F284</f>
        <v>2157</v>
      </c>
      <c r="G162" s="101">
        <f t="shared" si="8"/>
        <v>2157</v>
      </c>
      <c r="H162" s="101">
        <f t="shared" si="8"/>
        <v>2157</v>
      </c>
      <c r="I162" s="769"/>
      <c r="J162" s="770"/>
      <c r="K162" s="289"/>
    </row>
    <row r="163" spans="1:11" ht="15" customHeight="1">
      <c r="A163" s="93" t="s">
        <v>729</v>
      </c>
      <c r="B163" s="302"/>
      <c r="C163" s="50"/>
      <c r="D163" s="12" t="s">
        <v>265</v>
      </c>
      <c r="E163" s="12"/>
      <c r="F163" s="101">
        <f t="shared" si="8"/>
        <v>0</v>
      </c>
      <c r="G163" s="101">
        <f t="shared" si="8"/>
        <v>0</v>
      </c>
      <c r="H163" s="101">
        <f t="shared" si="8"/>
        <v>0</v>
      </c>
      <c r="I163" s="769"/>
      <c r="J163" s="770"/>
      <c r="K163" s="289"/>
    </row>
    <row r="164" spans="1:11" ht="15" customHeight="1">
      <c r="A164" s="12" t="s">
        <v>745</v>
      </c>
      <c r="B164" s="302" t="s">
        <v>1371</v>
      </c>
      <c r="C164" s="50"/>
      <c r="D164" s="12" t="s">
        <v>265</v>
      </c>
      <c r="E164" s="12"/>
      <c r="F164" s="101">
        <f t="shared" si="8"/>
        <v>2157</v>
      </c>
      <c r="G164" s="101">
        <f t="shared" si="8"/>
        <v>2157</v>
      </c>
      <c r="H164" s="101">
        <f t="shared" si="8"/>
        <v>2157</v>
      </c>
      <c r="I164" s="769"/>
      <c r="J164" s="770"/>
      <c r="K164" s="289"/>
    </row>
    <row r="165" spans="1:11" ht="30" customHeight="1">
      <c r="A165" s="12" t="s">
        <v>746</v>
      </c>
      <c r="B165" s="302" t="s">
        <v>737</v>
      </c>
      <c r="C165" s="50"/>
      <c r="D165" s="12" t="s">
        <v>265</v>
      </c>
      <c r="E165" s="12"/>
      <c r="F165" s="101">
        <f t="shared" si="8"/>
        <v>451</v>
      </c>
      <c r="G165" s="101">
        <f t="shared" si="8"/>
        <v>451</v>
      </c>
      <c r="H165" s="101">
        <f t="shared" si="8"/>
        <v>451</v>
      </c>
      <c r="I165" s="769"/>
      <c r="J165" s="770"/>
      <c r="K165" s="289"/>
    </row>
    <row r="166" spans="1:11" ht="15" customHeight="1">
      <c r="A166" s="93" t="s">
        <v>759</v>
      </c>
      <c r="B166" s="302"/>
      <c r="C166" s="50"/>
      <c r="D166" s="12" t="s">
        <v>265</v>
      </c>
      <c r="E166" s="12"/>
      <c r="F166" s="101">
        <f t="shared" si="8"/>
        <v>0</v>
      </c>
      <c r="G166" s="101">
        <f t="shared" si="8"/>
        <v>0</v>
      </c>
      <c r="H166" s="101">
        <f t="shared" si="8"/>
        <v>0</v>
      </c>
      <c r="I166" s="769"/>
      <c r="J166" s="770"/>
      <c r="K166" s="289"/>
    </row>
    <row r="167" spans="1:11" ht="15" customHeight="1">
      <c r="A167" s="12" t="s">
        <v>747</v>
      </c>
      <c r="B167" s="302" t="s">
        <v>738</v>
      </c>
      <c r="C167" s="50"/>
      <c r="D167" s="12" t="s">
        <v>265</v>
      </c>
      <c r="E167" s="12"/>
      <c r="F167" s="101">
        <f t="shared" si="8"/>
        <v>16630</v>
      </c>
      <c r="G167" s="101">
        <f t="shared" si="8"/>
        <v>16630</v>
      </c>
      <c r="H167" s="101">
        <f t="shared" si="8"/>
        <v>16630</v>
      </c>
      <c r="I167" s="769"/>
      <c r="J167" s="770"/>
      <c r="K167" s="289"/>
    </row>
    <row r="168" spans="1:11" ht="15" customHeight="1">
      <c r="A168" s="93" t="s">
        <v>727</v>
      </c>
      <c r="B168" s="302"/>
      <c r="C168" s="50"/>
      <c r="D168" s="12" t="s">
        <v>265</v>
      </c>
      <c r="E168" s="12"/>
      <c r="F168" s="101">
        <f t="shared" si="8"/>
        <v>0</v>
      </c>
      <c r="G168" s="101">
        <f t="shared" si="8"/>
        <v>0</v>
      </c>
      <c r="H168" s="101">
        <f t="shared" si="8"/>
        <v>0</v>
      </c>
      <c r="I168" s="769"/>
      <c r="J168" s="770"/>
      <c r="K168" s="289"/>
    </row>
    <row r="169" spans="1:11" ht="15" customHeight="1">
      <c r="A169" s="93" t="s">
        <v>730</v>
      </c>
      <c r="B169" s="302"/>
      <c r="C169" s="50"/>
      <c r="D169" s="12" t="s">
        <v>265</v>
      </c>
      <c r="E169" s="12"/>
      <c r="F169" s="101">
        <f t="shared" si="8"/>
        <v>0</v>
      </c>
      <c r="G169" s="101">
        <f t="shared" si="8"/>
        <v>0</v>
      </c>
      <c r="H169" s="101">
        <f t="shared" si="8"/>
        <v>0</v>
      </c>
      <c r="I169" s="769"/>
      <c r="J169" s="770"/>
      <c r="K169" s="289"/>
    </row>
    <row r="170" spans="1:11" ht="36">
      <c r="A170" s="100" t="s">
        <v>722</v>
      </c>
      <c r="B170" s="310"/>
      <c r="C170" s="15"/>
      <c r="D170" s="16"/>
      <c r="E170" s="7"/>
      <c r="F170" s="99"/>
      <c r="G170" s="99"/>
      <c r="H170" s="99"/>
      <c r="I170" s="103"/>
      <c r="J170" s="104"/>
      <c r="K170" s="289"/>
    </row>
    <row r="171" spans="1:11" ht="15" customHeight="1">
      <c r="A171" s="12" t="s">
        <v>728</v>
      </c>
      <c r="B171" s="302" t="s">
        <v>723</v>
      </c>
      <c r="C171" s="50"/>
      <c r="D171" s="12" t="s">
        <v>265</v>
      </c>
      <c r="E171" s="12"/>
      <c r="F171" s="101">
        <f t="shared" ref="F171:H178" si="9">F232+F293</f>
        <v>2871</v>
      </c>
      <c r="G171" s="101">
        <f t="shared" si="9"/>
        <v>2934</v>
      </c>
      <c r="H171" s="101">
        <f t="shared" si="9"/>
        <v>2934</v>
      </c>
      <c r="I171" s="769"/>
      <c r="J171" s="770"/>
      <c r="K171" s="289"/>
    </row>
    <row r="172" spans="1:11" ht="15" customHeight="1">
      <c r="A172" s="93" t="s">
        <v>729</v>
      </c>
      <c r="B172" s="302"/>
      <c r="C172" s="50"/>
      <c r="D172" s="12" t="s">
        <v>265</v>
      </c>
      <c r="E172" s="12"/>
      <c r="F172" s="101">
        <f t="shared" si="9"/>
        <v>0</v>
      </c>
      <c r="G172" s="101">
        <f t="shared" si="9"/>
        <v>0</v>
      </c>
      <c r="H172" s="101">
        <f t="shared" si="9"/>
        <v>0</v>
      </c>
      <c r="I172" s="769"/>
      <c r="J172" s="770"/>
      <c r="K172" s="289"/>
    </row>
    <row r="173" spans="1:11" ht="15" customHeight="1">
      <c r="A173" s="12" t="s">
        <v>745</v>
      </c>
      <c r="B173" s="302" t="s">
        <v>724</v>
      </c>
      <c r="C173" s="50"/>
      <c r="D173" s="12" t="s">
        <v>265</v>
      </c>
      <c r="E173" s="12"/>
      <c r="F173" s="101">
        <f t="shared" si="9"/>
        <v>2871</v>
      </c>
      <c r="G173" s="101">
        <f t="shared" si="9"/>
        <v>2934</v>
      </c>
      <c r="H173" s="101">
        <f t="shared" si="9"/>
        <v>2934</v>
      </c>
      <c r="I173" s="769"/>
      <c r="J173" s="770"/>
      <c r="K173" s="289"/>
    </row>
    <row r="174" spans="1:11" ht="30" customHeight="1">
      <c r="A174" s="93" t="s">
        <v>759</v>
      </c>
      <c r="B174" s="302"/>
      <c r="C174" s="50"/>
      <c r="D174" s="12" t="s">
        <v>265</v>
      </c>
      <c r="E174" s="12"/>
      <c r="F174" s="101">
        <f t="shared" si="9"/>
        <v>0</v>
      </c>
      <c r="G174" s="101">
        <f t="shared" si="9"/>
        <v>0</v>
      </c>
      <c r="H174" s="101">
        <f t="shared" si="9"/>
        <v>0</v>
      </c>
      <c r="I174" s="769"/>
      <c r="J174" s="770"/>
      <c r="K174" s="289"/>
    </row>
    <row r="175" spans="1:11" ht="15" customHeight="1">
      <c r="A175" s="12" t="s">
        <v>746</v>
      </c>
      <c r="B175" s="302" t="s">
        <v>725</v>
      </c>
      <c r="C175" s="50"/>
      <c r="D175" s="12" t="s">
        <v>265</v>
      </c>
      <c r="E175" s="12"/>
      <c r="F175" s="101">
        <f t="shared" si="9"/>
        <v>752</v>
      </c>
      <c r="G175" s="101">
        <f t="shared" si="9"/>
        <v>752</v>
      </c>
      <c r="H175" s="101">
        <f t="shared" si="9"/>
        <v>752</v>
      </c>
      <c r="I175" s="769"/>
      <c r="J175" s="770"/>
      <c r="K175" s="289"/>
    </row>
    <row r="176" spans="1:11" ht="15" customHeight="1">
      <c r="A176" s="12" t="s">
        <v>747</v>
      </c>
      <c r="B176" s="302" t="s">
        <v>726</v>
      </c>
      <c r="C176" s="50"/>
      <c r="D176" s="12" t="s">
        <v>265</v>
      </c>
      <c r="E176" s="12"/>
      <c r="F176" s="101">
        <f t="shared" si="9"/>
        <v>19540</v>
      </c>
      <c r="G176" s="101">
        <f t="shared" si="9"/>
        <v>19760</v>
      </c>
      <c r="H176" s="101">
        <f t="shared" si="9"/>
        <v>19760</v>
      </c>
      <c r="I176" s="769"/>
      <c r="J176" s="770"/>
      <c r="K176" s="289"/>
    </row>
    <row r="177" spans="1:11" ht="15" customHeight="1">
      <c r="A177" s="302" t="s">
        <v>727</v>
      </c>
      <c r="B177" s="302" t="s">
        <v>1372</v>
      </c>
      <c r="C177" s="50"/>
      <c r="D177" s="12" t="s">
        <v>265</v>
      </c>
      <c r="E177" s="12"/>
      <c r="F177" s="101">
        <f t="shared" si="9"/>
        <v>2449</v>
      </c>
      <c r="G177" s="101">
        <f t="shared" si="9"/>
        <v>2449</v>
      </c>
      <c r="H177" s="101">
        <f t="shared" si="9"/>
        <v>2449</v>
      </c>
      <c r="I177" s="769"/>
      <c r="J177" s="770"/>
      <c r="K177" s="289"/>
    </row>
    <row r="178" spans="1:11" ht="15" customHeight="1">
      <c r="A178" s="93" t="s">
        <v>730</v>
      </c>
      <c r="B178" s="302"/>
      <c r="C178" s="50"/>
      <c r="D178" s="12" t="s">
        <v>265</v>
      </c>
      <c r="E178" s="12"/>
      <c r="F178" s="101">
        <f t="shared" si="9"/>
        <v>0</v>
      </c>
      <c r="G178" s="101">
        <f t="shared" si="9"/>
        <v>0</v>
      </c>
      <c r="H178" s="101">
        <f t="shared" si="9"/>
        <v>0</v>
      </c>
      <c r="I178" s="769"/>
      <c r="J178" s="770"/>
      <c r="K178" s="289"/>
    </row>
    <row r="179" spans="1:11" ht="36">
      <c r="A179" s="100" t="s">
        <v>739</v>
      </c>
      <c r="B179" s="310"/>
      <c r="C179" s="15"/>
      <c r="D179" s="16"/>
      <c r="E179" s="7"/>
      <c r="F179" s="99"/>
      <c r="G179" s="99"/>
      <c r="H179" s="99"/>
      <c r="I179" s="103"/>
      <c r="J179" s="104"/>
      <c r="K179" s="289"/>
    </row>
    <row r="180" spans="1:11" ht="15" customHeight="1">
      <c r="A180" s="12" t="s">
        <v>728</v>
      </c>
      <c r="B180" s="302" t="s">
        <v>740</v>
      </c>
      <c r="C180" s="50"/>
      <c r="D180" s="12" t="s">
        <v>265</v>
      </c>
      <c r="E180" s="12"/>
      <c r="F180" s="101">
        <f t="shared" ref="F180:H187" si="10">F241+F302</f>
        <v>2769</v>
      </c>
      <c r="G180" s="101">
        <f t="shared" si="10"/>
        <v>2855</v>
      </c>
      <c r="H180" s="101">
        <f t="shared" si="10"/>
        <v>2855</v>
      </c>
      <c r="I180" s="769"/>
      <c r="J180" s="770"/>
      <c r="K180" s="289"/>
    </row>
    <row r="181" spans="1:11" ht="15" customHeight="1">
      <c r="A181" s="93" t="s">
        <v>729</v>
      </c>
      <c r="B181" s="302"/>
      <c r="C181" s="50"/>
      <c r="D181" s="12" t="s">
        <v>265</v>
      </c>
      <c r="E181" s="12"/>
      <c r="F181" s="101">
        <f t="shared" si="10"/>
        <v>0</v>
      </c>
      <c r="G181" s="101">
        <f t="shared" si="10"/>
        <v>0</v>
      </c>
      <c r="H181" s="101">
        <f t="shared" si="10"/>
        <v>0</v>
      </c>
      <c r="I181" s="769"/>
      <c r="J181" s="770"/>
      <c r="K181" s="289"/>
    </row>
    <row r="182" spans="1:11" ht="15" customHeight="1">
      <c r="A182" s="93" t="s">
        <v>745</v>
      </c>
      <c r="B182" s="302"/>
      <c r="C182" s="50"/>
      <c r="D182" s="12" t="s">
        <v>265</v>
      </c>
      <c r="E182" s="12"/>
      <c r="F182" s="101">
        <f t="shared" si="10"/>
        <v>0</v>
      </c>
      <c r="G182" s="101">
        <f t="shared" si="10"/>
        <v>0</v>
      </c>
      <c r="H182" s="101">
        <f t="shared" si="10"/>
        <v>0</v>
      </c>
      <c r="I182" s="769"/>
      <c r="J182" s="770"/>
      <c r="K182" s="289"/>
    </row>
    <row r="183" spans="1:11" ht="30" customHeight="1">
      <c r="A183" s="93" t="s">
        <v>759</v>
      </c>
      <c r="B183" s="302"/>
      <c r="C183" s="50"/>
      <c r="D183" s="12" t="s">
        <v>265</v>
      </c>
      <c r="E183" s="12"/>
      <c r="F183" s="101">
        <f t="shared" si="10"/>
        <v>0</v>
      </c>
      <c r="G183" s="101">
        <f t="shared" si="10"/>
        <v>0</v>
      </c>
      <c r="H183" s="101">
        <f t="shared" si="10"/>
        <v>0</v>
      </c>
      <c r="I183" s="769"/>
      <c r="J183" s="770"/>
      <c r="K183" s="289"/>
    </row>
    <row r="184" spans="1:11" ht="15" customHeight="1">
      <c r="A184" s="12" t="s">
        <v>746</v>
      </c>
      <c r="B184" s="302" t="s">
        <v>1373</v>
      </c>
      <c r="C184" s="50"/>
      <c r="D184" s="12" t="s">
        <v>265</v>
      </c>
      <c r="E184" s="12"/>
      <c r="F184" s="101">
        <f t="shared" si="10"/>
        <v>903</v>
      </c>
      <c r="G184" s="101">
        <f t="shared" si="10"/>
        <v>903</v>
      </c>
      <c r="H184" s="101">
        <f t="shared" si="10"/>
        <v>903</v>
      </c>
      <c r="I184" s="769"/>
      <c r="J184" s="770"/>
      <c r="K184" s="289"/>
    </row>
    <row r="185" spans="1:11" ht="15" customHeight="1">
      <c r="A185" s="12" t="s">
        <v>747</v>
      </c>
      <c r="B185" s="302" t="s">
        <v>741</v>
      </c>
      <c r="C185" s="50"/>
      <c r="D185" s="12" t="s">
        <v>265</v>
      </c>
      <c r="E185" s="12"/>
      <c r="F185" s="101">
        <f t="shared" si="10"/>
        <v>18492</v>
      </c>
      <c r="G185" s="101">
        <f t="shared" si="10"/>
        <v>18792</v>
      </c>
      <c r="H185" s="101">
        <f t="shared" si="10"/>
        <v>18792</v>
      </c>
      <c r="I185" s="769"/>
      <c r="J185" s="770"/>
      <c r="K185" s="289"/>
    </row>
    <row r="186" spans="1:11" ht="15" customHeight="1">
      <c r="A186" s="302" t="s">
        <v>727</v>
      </c>
      <c r="B186" s="302" t="s">
        <v>742</v>
      </c>
      <c r="C186" s="50"/>
      <c r="D186" s="12" t="s">
        <v>265</v>
      </c>
      <c r="E186" s="12"/>
      <c r="F186" s="101">
        <f t="shared" si="10"/>
        <v>2769</v>
      </c>
      <c r="G186" s="101">
        <f t="shared" si="10"/>
        <v>2769</v>
      </c>
      <c r="H186" s="101">
        <f t="shared" si="10"/>
        <v>2769</v>
      </c>
      <c r="I186" s="769"/>
      <c r="J186" s="770"/>
      <c r="K186" s="289"/>
    </row>
    <row r="187" spans="1:11" ht="15" customHeight="1">
      <c r="A187" s="93" t="s">
        <v>730</v>
      </c>
      <c r="B187" s="302"/>
      <c r="C187" s="50"/>
      <c r="D187" s="12" t="s">
        <v>265</v>
      </c>
      <c r="E187" s="12"/>
      <c r="F187" s="101">
        <f t="shared" si="10"/>
        <v>0</v>
      </c>
      <c r="G187" s="101">
        <f t="shared" si="10"/>
        <v>0</v>
      </c>
      <c r="H187" s="101">
        <f t="shared" si="10"/>
        <v>0</v>
      </c>
      <c r="I187" s="769"/>
      <c r="J187" s="770"/>
      <c r="K187" s="289"/>
    </row>
    <row r="188" spans="1:11" ht="24">
      <c r="A188" s="100" t="s">
        <v>720</v>
      </c>
      <c r="B188" s="310"/>
      <c r="C188" s="15"/>
      <c r="D188" s="16"/>
      <c r="E188" s="7"/>
      <c r="F188" s="99"/>
      <c r="G188" s="99"/>
      <c r="H188" s="99"/>
      <c r="I188" s="103"/>
      <c r="J188" s="104"/>
      <c r="K188" s="289"/>
    </row>
    <row r="189" spans="1:11" ht="15" customHeight="1">
      <c r="A189" s="12" t="s">
        <v>451</v>
      </c>
      <c r="B189" s="302" t="s">
        <v>768</v>
      </c>
      <c r="C189" s="50"/>
      <c r="D189" s="12" t="s">
        <v>265</v>
      </c>
      <c r="E189" s="12"/>
      <c r="F189" s="101">
        <f t="shared" ref="F189:H194" si="11">F250+F311</f>
        <v>4.3600000000000003</v>
      </c>
      <c r="G189" s="101">
        <f t="shared" si="11"/>
        <v>4.51</v>
      </c>
      <c r="H189" s="101">
        <f t="shared" si="11"/>
        <v>4.51</v>
      </c>
      <c r="I189" s="769"/>
      <c r="J189" s="770"/>
      <c r="K189" s="289"/>
    </row>
    <row r="190" spans="1:11" ht="15" customHeight="1">
      <c r="A190" s="12" t="s">
        <v>452</v>
      </c>
      <c r="B190" s="302" t="s">
        <v>769</v>
      </c>
      <c r="C190" s="50"/>
      <c r="D190" s="12" t="s">
        <v>265</v>
      </c>
      <c r="E190" s="12"/>
      <c r="F190" s="101">
        <f t="shared" si="11"/>
        <v>6.16</v>
      </c>
      <c r="G190" s="101">
        <f t="shared" si="11"/>
        <v>6.37</v>
      </c>
      <c r="H190" s="101">
        <f t="shared" si="11"/>
        <v>6.37</v>
      </c>
      <c r="I190" s="769"/>
      <c r="J190" s="770"/>
      <c r="K190" s="289"/>
    </row>
    <row r="191" spans="1:11" ht="15" customHeight="1">
      <c r="A191" s="12" t="s">
        <v>466</v>
      </c>
      <c r="B191" s="302" t="s">
        <v>770</v>
      </c>
      <c r="C191" s="50"/>
      <c r="D191" s="12" t="s">
        <v>265</v>
      </c>
      <c r="E191" s="12"/>
      <c r="F191" s="101">
        <f t="shared" si="11"/>
        <v>3.46</v>
      </c>
      <c r="G191" s="101">
        <f t="shared" si="11"/>
        <v>3.46</v>
      </c>
      <c r="H191" s="101">
        <f t="shared" si="11"/>
        <v>3.46</v>
      </c>
      <c r="I191" s="769"/>
      <c r="J191" s="770"/>
      <c r="K191" s="289"/>
    </row>
    <row r="192" spans="1:11" ht="15" customHeight="1">
      <c r="A192" s="12" t="s">
        <v>453</v>
      </c>
      <c r="B192" s="302" t="s">
        <v>771</v>
      </c>
      <c r="C192" s="50"/>
      <c r="D192" s="12" t="s">
        <v>265</v>
      </c>
      <c r="E192" s="12"/>
      <c r="F192" s="101">
        <f t="shared" si="11"/>
        <v>3.03</v>
      </c>
      <c r="G192" s="101">
        <f t="shared" si="11"/>
        <v>3.13</v>
      </c>
      <c r="H192" s="101">
        <f t="shared" si="11"/>
        <v>3.13</v>
      </c>
      <c r="I192" s="769"/>
      <c r="J192" s="770"/>
      <c r="K192" s="289"/>
    </row>
    <row r="193" spans="1:11" ht="15" customHeight="1">
      <c r="A193" s="12" t="s">
        <v>454</v>
      </c>
      <c r="B193" s="302" t="s">
        <v>772</v>
      </c>
      <c r="C193" s="50"/>
      <c r="D193" s="12" t="s">
        <v>265</v>
      </c>
      <c r="E193" s="12"/>
      <c r="F193" s="101">
        <f t="shared" si="11"/>
        <v>5.21</v>
      </c>
      <c r="G193" s="101">
        <f t="shared" si="11"/>
        <v>5.39</v>
      </c>
      <c r="H193" s="101">
        <f t="shared" si="11"/>
        <v>5.39</v>
      </c>
      <c r="I193" s="769"/>
      <c r="J193" s="770"/>
      <c r="K193" s="289"/>
    </row>
    <row r="194" spans="1:11" ht="15" customHeight="1">
      <c r="A194" s="12" t="s">
        <v>455</v>
      </c>
      <c r="B194" s="302" t="s">
        <v>773</v>
      </c>
      <c r="C194" s="50"/>
      <c r="D194" s="12" t="s">
        <v>265</v>
      </c>
      <c r="E194" s="12"/>
      <c r="F194" s="101">
        <f t="shared" si="11"/>
        <v>6.11</v>
      </c>
      <c r="G194" s="101">
        <f t="shared" si="11"/>
        <v>6.32</v>
      </c>
      <c r="H194" s="101">
        <f t="shared" si="11"/>
        <v>6.32</v>
      </c>
      <c r="I194" s="769"/>
      <c r="J194" s="770"/>
      <c r="K194" s="289"/>
    </row>
    <row r="195" spans="1:11" ht="41.25" customHeight="1">
      <c r="A195" s="7"/>
      <c r="B195" s="310"/>
      <c r="C195" s="15" t="s">
        <v>8</v>
      </c>
      <c r="D195" s="16" t="s">
        <v>27</v>
      </c>
      <c r="E195" s="7"/>
      <c r="F195" s="99"/>
      <c r="G195" s="99"/>
      <c r="H195" s="99"/>
      <c r="I195" s="103"/>
      <c r="J195" s="104"/>
      <c r="K195" s="289"/>
    </row>
    <row r="196" spans="1:11" ht="141" customHeight="1">
      <c r="A196" s="100" t="s">
        <v>420</v>
      </c>
      <c r="B196" s="310"/>
      <c r="C196" s="6"/>
      <c r="D196" s="52" t="s">
        <v>9</v>
      </c>
      <c r="E196" s="7"/>
      <c r="F196" s="99"/>
      <c r="G196" s="99"/>
      <c r="H196" s="99"/>
      <c r="I196" s="103"/>
      <c r="J196" s="104"/>
      <c r="K196" s="289"/>
    </row>
    <row r="197" spans="1:11" ht="24" customHeight="1">
      <c r="A197" s="302" t="s">
        <v>415</v>
      </c>
      <c r="B197" s="302" t="s">
        <v>421</v>
      </c>
      <c r="C197" s="50"/>
      <c r="D197" s="12" t="s">
        <v>288</v>
      </c>
      <c r="E197" s="883" t="s">
        <v>288</v>
      </c>
      <c r="F197" s="106"/>
      <c r="G197" s="106"/>
      <c r="H197" s="106"/>
      <c r="I197" s="881" t="s">
        <v>1350</v>
      </c>
      <c r="J197" s="882"/>
      <c r="K197" s="288"/>
    </row>
    <row r="198" spans="1:11" ht="36">
      <c r="A198" s="302" t="s">
        <v>407</v>
      </c>
      <c r="B198" s="302" t="s">
        <v>424</v>
      </c>
      <c r="C198" s="50"/>
      <c r="D198" s="12" t="s">
        <v>288</v>
      </c>
      <c r="E198" s="884"/>
      <c r="F198" s="106">
        <v>690</v>
      </c>
      <c r="G198" s="106">
        <v>711</v>
      </c>
      <c r="H198" s="106">
        <v>711</v>
      </c>
      <c r="I198" s="881" t="s">
        <v>1350</v>
      </c>
      <c r="J198" s="882"/>
      <c r="K198" s="288"/>
    </row>
    <row r="199" spans="1:11" ht="27.75" customHeight="1">
      <c r="A199" s="302" t="s">
        <v>823</v>
      </c>
      <c r="B199" s="302" t="s">
        <v>421</v>
      </c>
      <c r="C199" s="50"/>
      <c r="D199" s="12" t="s">
        <v>288</v>
      </c>
      <c r="E199" s="884"/>
      <c r="F199" s="106">
        <v>965</v>
      </c>
      <c r="G199" s="106">
        <v>995</v>
      </c>
      <c r="H199" s="106">
        <v>995</v>
      </c>
      <c r="I199" s="881" t="s">
        <v>1350</v>
      </c>
      <c r="J199" s="882"/>
      <c r="K199" s="288"/>
    </row>
    <row r="200" spans="1:11" ht="27.75" customHeight="1">
      <c r="A200" s="302" t="s">
        <v>408</v>
      </c>
      <c r="B200" s="302" t="s">
        <v>424</v>
      </c>
      <c r="C200" s="50"/>
      <c r="D200" s="12" t="s">
        <v>288</v>
      </c>
      <c r="E200" s="884"/>
      <c r="F200" s="106"/>
      <c r="G200" s="106"/>
      <c r="H200" s="106"/>
      <c r="I200" s="881" t="s">
        <v>1350</v>
      </c>
      <c r="J200" s="882"/>
      <c r="K200" s="288"/>
    </row>
    <row r="201" spans="1:11" ht="48">
      <c r="A201" s="302" t="s">
        <v>409</v>
      </c>
      <c r="B201" s="302" t="s">
        <v>424</v>
      </c>
      <c r="C201" s="50"/>
      <c r="D201" s="12" t="s">
        <v>288</v>
      </c>
      <c r="E201" s="884"/>
      <c r="F201" s="106">
        <v>690</v>
      </c>
      <c r="G201" s="106">
        <v>711</v>
      </c>
      <c r="H201" s="106">
        <v>711</v>
      </c>
      <c r="I201" s="881" t="s">
        <v>1350</v>
      </c>
      <c r="J201" s="882"/>
      <c r="K201" s="288"/>
    </row>
    <row r="202" spans="1:11" ht="27" customHeight="1">
      <c r="A202" s="93" t="s">
        <v>410</v>
      </c>
      <c r="B202" s="302" t="s">
        <v>423</v>
      </c>
      <c r="C202" s="50"/>
      <c r="D202" s="12" t="s">
        <v>288</v>
      </c>
      <c r="E202" s="884"/>
      <c r="F202" s="106"/>
      <c r="G202" s="106"/>
      <c r="H202" s="106"/>
      <c r="I202" s="881" t="s">
        <v>1350</v>
      </c>
      <c r="J202" s="882"/>
      <c r="K202" s="288"/>
    </row>
    <row r="203" spans="1:11" ht="26.25" customHeight="1">
      <c r="A203" s="102" t="s">
        <v>411</v>
      </c>
      <c r="B203" s="302" t="s">
        <v>423</v>
      </c>
      <c r="C203" s="50"/>
      <c r="D203" s="12" t="s">
        <v>288</v>
      </c>
      <c r="E203" s="884"/>
      <c r="F203" s="106"/>
      <c r="G203" s="106"/>
      <c r="H203" s="106"/>
      <c r="I203" s="881" t="s">
        <v>1350</v>
      </c>
      <c r="J203" s="882"/>
      <c r="K203" s="288"/>
    </row>
    <row r="204" spans="1:11" ht="26.25" customHeight="1">
      <c r="A204" s="102" t="s">
        <v>416</v>
      </c>
      <c r="B204" s="302" t="s">
        <v>422</v>
      </c>
      <c r="C204" s="50"/>
      <c r="D204" s="12" t="s">
        <v>288</v>
      </c>
      <c r="E204" s="884"/>
      <c r="F204" s="106"/>
      <c r="G204" s="106"/>
      <c r="H204" s="106"/>
      <c r="I204" s="881" t="s">
        <v>1350</v>
      </c>
      <c r="J204" s="882"/>
      <c r="K204" s="288"/>
    </row>
    <row r="205" spans="1:11" ht="26.25" customHeight="1">
      <c r="A205" s="102" t="s">
        <v>412</v>
      </c>
      <c r="B205" s="302" t="s">
        <v>423</v>
      </c>
      <c r="C205" s="50"/>
      <c r="D205" s="12" t="s">
        <v>288</v>
      </c>
      <c r="E205" s="884"/>
      <c r="F205" s="106"/>
      <c r="G205" s="106"/>
      <c r="H205" s="106"/>
      <c r="I205" s="881" t="s">
        <v>1350</v>
      </c>
      <c r="J205" s="882"/>
      <c r="K205" s="288"/>
    </row>
    <row r="206" spans="1:11" ht="26.25" customHeight="1">
      <c r="A206" s="93" t="s">
        <v>417</v>
      </c>
      <c r="B206" s="302" t="s">
        <v>421</v>
      </c>
      <c r="C206" s="50"/>
      <c r="D206" s="12" t="s">
        <v>288</v>
      </c>
      <c r="E206" s="884"/>
      <c r="F206" s="106"/>
      <c r="G206" s="106"/>
      <c r="H206" s="106"/>
      <c r="I206" s="881" t="s">
        <v>1350</v>
      </c>
      <c r="J206" s="882"/>
      <c r="K206" s="288"/>
    </row>
    <row r="207" spans="1:11" ht="26.25" customHeight="1">
      <c r="A207" s="302" t="s">
        <v>413</v>
      </c>
      <c r="B207" s="302" t="s">
        <v>424</v>
      </c>
      <c r="C207" s="50"/>
      <c r="D207" s="12" t="s">
        <v>288</v>
      </c>
      <c r="E207" s="884"/>
      <c r="F207" s="106"/>
      <c r="G207" s="106"/>
      <c r="H207" s="106"/>
      <c r="I207" s="881" t="s">
        <v>1350</v>
      </c>
      <c r="J207" s="882"/>
      <c r="K207" s="288"/>
    </row>
    <row r="208" spans="1:11" ht="26.25" customHeight="1">
      <c r="A208" s="93" t="s">
        <v>418</v>
      </c>
      <c r="B208" s="302" t="s">
        <v>421</v>
      </c>
      <c r="C208" s="50"/>
      <c r="D208" s="12" t="s">
        <v>288</v>
      </c>
      <c r="E208" s="884"/>
      <c r="F208" s="106"/>
      <c r="G208" s="106"/>
      <c r="H208" s="106"/>
      <c r="I208" s="881" t="s">
        <v>1350</v>
      </c>
      <c r="J208" s="882"/>
      <c r="K208" s="288"/>
    </row>
    <row r="209" spans="1:11" ht="26.25" customHeight="1">
      <c r="A209" s="302" t="s">
        <v>414</v>
      </c>
      <c r="B209" s="302" t="s">
        <v>424</v>
      </c>
      <c r="C209" s="50"/>
      <c r="D209" s="12" t="s">
        <v>288</v>
      </c>
      <c r="E209" s="884"/>
      <c r="F209" s="106"/>
      <c r="G209" s="106"/>
      <c r="H209" s="106"/>
      <c r="I209" s="881" t="s">
        <v>1350</v>
      </c>
      <c r="J209" s="882"/>
      <c r="K209" s="288"/>
    </row>
    <row r="210" spans="1:11" ht="26.25" customHeight="1">
      <c r="A210" s="764"/>
      <c r="B210" s="302"/>
      <c r="C210" s="50"/>
      <c r="D210" s="12" t="s">
        <v>288</v>
      </c>
      <c r="E210" s="885"/>
      <c r="F210" s="106"/>
      <c r="G210" s="106"/>
      <c r="H210" s="106"/>
      <c r="I210" s="881" t="s">
        <v>1350</v>
      </c>
      <c r="J210" s="882"/>
      <c r="K210" s="288"/>
    </row>
    <row r="211" spans="1:11" ht="78.75">
      <c r="A211" s="100" t="s">
        <v>425</v>
      </c>
      <c r="B211" s="310"/>
      <c r="C211" s="15"/>
      <c r="D211" s="52" t="s">
        <v>437</v>
      </c>
      <c r="E211" s="7"/>
      <c r="F211" s="99"/>
      <c r="G211" s="99"/>
      <c r="H211" s="99"/>
      <c r="I211" s="103"/>
      <c r="J211" s="104"/>
      <c r="K211" s="289"/>
    </row>
    <row r="212" spans="1:11" ht="15" customHeight="1">
      <c r="A212" s="12" t="s">
        <v>825</v>
      </c>
      <c r="B212" s="302" t="s">
        <v>426</v>
      </c>
      <c r="C212" s="50"/>
      <c r="D212" s="12" t="s">
        <v>438</v>
      </c>
      <c r="E212" s="883" t="s">
        <v>260</v>
      </c>
      <c r="F212" s="106">
        <v>17853.66</v>
      </c>
      <c r="G212" s="106">
        <v>17853.66</v>
      </c>
      <c r="H212" s="106">
        <v>17853.66</v>
      </c>
      <c r="I212" s="881" t="s">
        <v>696</v>
      </c>
      <c r="J212" s="882"/>
      <c r="K212" s="288"/>
    </row>
    <row r="213" spans="1:11" ht="36">
      <c r="A213" s="12" t="s">
        <v>826</v>
      </c>
      <c r="B213" s="302" t="s">
        <v>427</v>
      </c>
      <c r="C213" s="50"/>
      <c r="D213" s="12" t="s">
        <v>438</v>
      </c>
      <c r="E213" s="884"/>
      <c r="F213" s="106">
        <v>17853.66</v>
      </c>
      <c r="G213" s="106">
        <v>17853.66</v>
      </c>
      <c r="H213" s="106">
        <v>17853.66</v>
      </c>
      <c r="I213" s="881" t="s">
        <v>696</v>
      </c>
      <c r="J213" s="882"/>
      <c r="K213" s="288"/>
    </row>
    <row r="214" spans="1:11" ht="15" customHeight="1">
      <c r="A214" s="12" t="s">
        <v>827</v>
      </c>
      <c r="B214" s="302" t="s">
        <v>428</v>
      </c>
      <c r="C214" s="50"/>
      <c r="D214" s="12" t="s">
        <v>438</v>
      </c>
      <c r="E214" s="884"/>
      <c r="F214" s="106">
        <v>17853.66</v>
      </c>
      <c r="G214" s="106">
        <v>17853.66</v>
      </c>
      <c r="H214" s="106">
        <v>17853.66</v>
      </c>
      <c r="I214" s="881" t="s">
        <v>696</v>
      </c>
      <c r="J214" s="882"/>
      <c r="K214" s="288"/>
    </row>
    <row r="215" spans="1:11" ht="36">
      <c r="A215" s="12" t="s">
        <v>828</v>
      </c>
      <c r="B215" s="302" t="s">
        <v>429</v>
      </c>
      <c r="C215" s="50"/>
      <c r="D215" s="12" t="s">
        <v>438</v>
      </c>
      <c r="E215" s="884"/>
      <c r="F215" s="106">
        <v>10890.73</v>
      </c>
      <c r="G215" s="106">
        <v>10890.73</v>
      </c>
      <c r="H215" s="106">
        <v>10890.73</v>
      </c>
      <c r="I215" s="881" t="s">
        <v>696</v>
      </c>
      <c r="J215" s="882"/>
      <c r="K215" s="288"/>
    </row>
    <row r="216" spans="1:11" ht="36">
      <c r="A216" s="12" t="s">
        <v>829</v>
      </c>
      <c r="B216" s="302" t="s">
        <v>430</v>
      </c>
      <c r="C216" s="50"/>
      <c r="D216" s="12" t="s">
        <v>438</v>
      </c>
      <c r="E216" s="884"/>
      <c r="F216" s="106">
        <v>3927.8</v>
      </c>
      <c r="G216" s="106">
        <v>3927.8</v>
      </c>
      <c r="H216" s="106">
        <v>3927.8</v>
      </c>
      <c r="I216" s="881" t="s">
        <v>696</v>
      </c>
      <c r="J216" s="882"/>
      <c r="K216" s="288"/>
    </row>
    <row r="217" spans="1:11" ht="15" customHeight="1">
      <c r="A217" s="102" t="s">
        <v>830</v>
      </c>
      <c r="B217" s="302" t="s">
        <v>431</v>
      </c>
      <c r="C217" s="50"/>
      <c r="D217" s="12" t="s">
        <v>438</v>
      </c>
      <c r="E217" s="884"/>
      <c r="F217" s="106">
        <v>21370.45</v>
      </c>
      <c r="G217" s="106">
        <v>21370.45</v>
      </c>
      <c r="H217" s="106">
        <v>21370.45</v>
      </c>
      <c r="I217" s="881" t="s">
        <v>696</v>
      </c>
      <c r="J217" s="882"/>
      <c r="K217" s="288"/>
    </row>
    <row r="218" spans="1:11" ht="36">
      <c r="A218" s="102" t="s">
        <v>831</v>
      </c>
      <c r="B218" s="302" t="s">
        <v>432</v>
      </c>
      <c r="C218" s="50"/>
      <c r="D218" s="12" t="s">
        <v>438</v>
      </c>
      <c r="E218" s="884"/>
      <c r="F218" s="106">
        <v>21370.45</v>
      </c>
      <c r="G218" s="106">
        <v>21370.45</v>
      </c>
      <c r="H218" s="106">
        <v>21370.45</v>
      </c>
      <c r="I218" s="881" t="s">
        <v>696</v>
      </c>
      <c r="J218" s="882"/>
      <c r="K218" s="288"/>
    </row>
    <row r="219" spans="1:11" ht="15" customHeight="1">
      <c r="A219" s="102" t="s">
        <v>832</v>
      </c>
      <c r="B219" s="302" t="s">
        <v>433</v>
      </c>
      <c r="C219" s="50"/>
      <c r="D219" s="12" t="s">
        <v>438</v>
      </c>
      <c r="E219" s="884"/>
      <c r="F219" s="106">
        <v>21370.45</v>
      </c>
      <c r="G219" s="106">
        <v>21370.45</v>
      </c>
      <c r="H219" s="106">
        <v>21370.45</v>
      </c>
      <c r="I219" s="881" t="s">
        <v>696</v>
      </c>
      <c r="J219" s="882"/>
      <c r="K219" s="288"/>
    </row>
    <row r="220" spans="1:11" ht="36">
      <c r="A220" s="102" t="s">
        <v>833</v>
      </c>
      <c r="B220" s="302" t="s">
        <v>434</v>
      </c>
      <c r="C220" s="50"/>
      <c r="D220" s="12" t="s">
        <v>438</v>
      </c>
      <c r="E220" s="884"/>
      <c r="F220" s="106">
        <v>14318.2</v>
      </c>
      <c r="G220" s="106">
        <v>14318.2</v>
      </c>
      <c r="H220" s="106">
        <v>14318.2</v>
      </c>
      <c r="I220" s="881" t="s">
        <v>696</v>
      </c>
      <c r="J220" s="882"/>
      <c r="K220" s="288"/>
    </row>
    <row r="221" spans="1:11" ht="36">
      <c r="A221" s="102" t="s">
        <v>834</v>
      </c>
      <c r="B221" s="302" t="s">
        <v>435</v>
      </c>
      <c r="C221" s="50"/>
      <c r="D221" s="12" t="s">
        <v>438</v>
      </c>
      <c r="E221" s="884"/>
      <c r="F221" s="106">
        <v>7265.95</v>
      </c>
      <c r="G221" s="106">
        <v>7265.95</v>
      </c>
      <c r="H221" s="106">
        <v>7265.95</v>
      </c>
      <c r="I221" s="881" t="s">
        <v>696</v>
      </c>
      <c r="J221" s="882"/>
      <c r="K221" s="288"/>
    </row>
    <row r="222" spans="1:11" ht="141" customHeight="1">
      <c r="A222" s="100" t="s">
        <v>744</v>
      </c>
      <c r="B222" s="310"/>
      <c r="C222" s="6"/>
      <c r="D222" s="52" t="s">
        <v>9</v>
      </c>
      <c r="E222" s="7"/>
      <c r="F222" s="99"/>
      <c r="G222" s="99"/>
      <c r="H222" s="99"/>
      <c r="I222" s="103"/>
      <c r="J222" s="104"/>
      <c r="K222" s="289"/>
    </row>
    <row r="223" spans="1:11" ht="24" customHeight="1">
      <c r="A223" s="12" t="s">
        <v>728</v>
      </c>
      <c r="B223" s="302" t="s">
        <v>736</v>
      </c>
      <c r="C223" s="50"/>
      <c r="D223" s="12" t="s">
        <v>288</v>
      </c>
      <c r="E223" s="883" t="s">
        <v>288</v>
      </c>
      <c r="F223" s="106">
        <v>1833</v>
      </c>
      <c r="G223" s="106">
        <v>1833</v>
      </c>
      <c r="H223" s="106">
        <v>1833</v>
      </c>
      <c r="I223" s="881" t="s">
        <v>1368</v>
      </c>
      <c r="J223" s="882"/>
      <c r="K223" s="288"/>
    </row>
    <row r="224" spans="1:11" ht="72">
      <c r="A224" s="93" t="s">
        <v>729</v>
      </c>
      <c r="B224" s="302"/>
      <c r="C224" s="50"/>
      <c r="D224" s="12" t="s">
        <v>288</v>
      </c>
      <c r="E224" s="884"/>
      <c r="F224" s="106"/>
      <c r="G224" s="106"/>
      <c r="H224" s="106"/>
      <c r="I224" s="881" t="s">
        <v>1368</v>
      </c>
      <c r="J224" s="882"/>
      <c r="K224" s="288"/>
    </row>
    <row r="225" spans="1:11" ht="38.25" customHeight="1">
      <c r="A225" s="12" t="s">
        <v>745</v>
      </c>
      <c r="B225" s="302" t="s">
        <v>1371</v>
      </c>
      <c r="C225" s="50"/>
      <c r="D225" s="12" t="s">
        <v>288</v>
      </c>
      <c r="E225" s="884"/>
      <c r="F225" s="106">
        <v>1833</v>
      </c>
      <c r="G225" s="106">
        <v>1833</v>
      </c>
      <c r="H225" s="106">
        <v>1833</v>
      </c>
      <c r="I225" s="881" t="s">
        <v>1368</v>
      </c>
      <c r="J225" s="882"/>
      <c r="K225" s="288"/>
    </row>
    <row r="226" spans="1:11" ht="27.75" customHeight="1">
      <c r="A226" s="12" t="s">
        <v>746</v>
      </c>
      <c r="B226" s="302" t="s">
        <v>737</v>
      </c>
      <c r="C226" s="50"/>
      <c r="D226" s="12" t="s">
        <v>288</v>
      </c>
      <c r="E226" s="884"/>
      <c r="F226" s="106">
        <v>383</v>
      </c>
      <c r="G226" s="106">
        <v>383</v>
      </c>
      <c r="H226" s="106">
        <v>383</v>
      </c>
      <c r="I226" s="881" t="s">
        <v>1368</v>
      </c>
      <c r="J226" s="882"/>
      <c r="K226" s="288"/>
    </row>
    <row r="227" spans="1:11" ht="60">
      <c r="A227" s="93" t="s">
        <v>759</v>
      </c>
      <c r="B227" s="302"/>
      <c r="C227" s="50"/>
      <c r="D227" s="12" t="s">
        <v>288</v>
      </c>
      <c r="E227" s="884"/>
      <c r="F227" s="106"/>
      <c r="G227" s="106"/>
      <c r="H227" s="106"/>
      <c r="I227" s="881" t="s">
        <v>1368</v>
      </c>
      <c r="J227" s="882"/>
      <c r="K227" s="288"/>
    </row>
    <row r="228" spans="1:11" ht="27" customHeight="1">
      <c r="A228" s="12" t="s">
        <v>747</v>
      </c>
      <c r="B228" s="302" t="s">
        <v>738</v>
      </c>
      <c r="C228" s="50"/>
      <c r="D228" s="12" t="s">
        <v>288</v>
      </c>
      <c r="E228" s="884"/>
      <c r="F228" s="106">
        <v>14135</v>
      </c>
      <c r="G228" s="106">
        <v>14135</v>
      </c>
      <c r="H228" s="106">
        <v>14135</v>
      </c>
      <c r="I228" s="881" t="s">
        <v>1368</v>
      </c>
      <c r="J228" s="882"/>
      <c r="K228" s="288"/>
    </row>
    <row r="229" spans="1:11" ht="26.25" customHeight="1">
      <c r="A229" s="93" t="s">
        <v>727</v>
      </c>
      <c r="B229" s="302"/>
      <c r="C229" s="50"/>
      <c r="D229" s="12" t="s">
        <v>288</v>
      </c>
      <c r="E229" s="884"/>
      <c r="F229" s="106"/>
      <c r="G229" s="106"/>
      <c r="H229" s="106"/>
      <c r="I229" s="881" t="s">
        <v>1368</v>
      </c>
      <c r="J229" s="882"/>
      <c r="K229" s="288"/>
    </row>
    <row r="230" spans="1:11" ht="26.25" customHeight="1">
      <c r="A230" s="93" t="s">
        <v>730</v>
      </c>
      <c r="B230" s="302"/>
      <c r="C230" s="50"/>
      <c r="D230" s="12" t="s">
        <v>288</v>
      </c>
      <c r="E230" s="885"/>
      <c r="F230" s="106"/>
      <c r="G230" s="106"/>
      <c r="H230" s="106"/>
      <c r="I230" s="881" t="s">
        <v>1368</v>
      </c>
      <c r="J230" s="882"/>
      <c r="K230" s="288"/>
    </row>
    <row r="231" spans="1:11" ht="141" customHeight="1">
      <c r="A231" s="100" t="s">
        <v>722</v>
      </c>
      <c r="B231" s="310"/>
      <c r="C231" s="6"/>
      <c r="D231" s="52" t="s">
        <v>9</v>
      </c>
      <c r="E231" s="7"/>
      <c r="F231" s="99"/>
      <c r="G231" s="99"/>
      <c r="H231" s="99"/>
      <c r="I231" s="103"/>
      <c r="J231" s="104"/>
      <c r="K231" s="289"/>
    </row>
    <row r="232" spans="1:11" ht="24" customHeight="1">
      <c r="A232" s="12" t="s">
        <v>728</v>
      </c>
      <c r="B232" s="302" t="s">
        <v>723</v>
      </c>
      <c r="C232" s="50"/>
      <c r="D232" s="12" t="s">
        <v>288</v>
      </c>
      <c r="E232" s="883" t="s">
        <v>288</v>
      </c>
      <c r="F232" s="106">
        <v>2440</v>
      </c>
      <c r="G232" s="106">
        <v>2494</v>
      </c>
      <c r="H232" s="106">
        <v>2494</v>
      </c>
      <c r="I232" s="881" t="s">
        <v>1368</v>
      </c>
      <c r="J232" s="882"/>
      <c r="K232" s="288"/>
    </row>
    <row r="233" spans="1:11" ht="72">
      <c r="A233" s="93" t="s">
        <v>729</v>
      </c>
      <c r="B233" s="302"/>
      <c r="C233" s="50"/>
      <c r="D233" s="12" t="s">
        <v>288</v>
      </c>
      <c r="E233" s="884"/>
      <c r="F233" s="106"/>
      <c r="G233" s="106"/>
      <c r="H233" s="106"/>
      <c r="I233" s="881" t="s">
        <v>1368</v>
      </c>
      <c r="J233" s="882"/>
      <c r="K233" s="288"/>
    </row>
    <row r="234" spans="1:11" ht="42.75" customHeight="1">
      <c r="A234" s="12" t="s">
        <v>745</v>
      </c>
      <c r="B234" s="302" t="s">
        <v>724</v>
      </c>
      <c r="C234" s="50"/>
      <c r="D234" s="12" t="s">
        <v>288</v>
      </c>
      <c r="E234" s="884"/>
      <c r="F234" s="106">
        <v>2440</v>
      </c>
      <c r="G234" s="106">
        <v>2494</v>
      </c>
      <c r="H234" s="106">
        <v>2494</v>
      </c>
      <c r="I234" s="881" t="s">
        <v>1368</v>
      </c>
      <c r="J234" s="882"/>
      <c r="K234" s="288"/>
    </row>
    <row r="235" spans="1:11" ht="27.75" customHeight="1">
      <c r="A235" s="93" t="s">
        <v>759</v>
      </c>
      <c r="B235" s="302"/>
      <c r="C235" s="50"/>
      <c r="D235" s="12" t="s">
        <v>288</v>
      </c>
      <c r="E235" s="884"/>
      <c r="F235" s="106"/>
      <c r="G235" s="106"/>
      <c r="H235" s="106"/>
      <c r="I235" s="881" t="s">
        <v>1368</v>
      </c>
      <c r="J235" s="882"/>
      <c r="K235" s="288"/>
    </row>
    <row r="236" spans="1:11" ht="24">
      <c r="A236" s="12" t="s">
        <v>746</v>
      </c>
      <c r="B236" s="302" t="s">
        <v>725</v>
      </c>
      <c r="C236" s="50"/>
      <c r="D236" s="12" t="s">
        <v>288</v>
      </c>
      <c r="E236" s="884"/>
      <c r="F236" s="106">
        <v>639</v>
      </c>
      <c r="G236" s="106">
        <v>639</v>
      </c>
      <c r="H236" s="106">
        <v>639</v>
      </c>
      <c r="I236" s="881" t="s">
        <v>1368</v>
      </c>
      <c r="J236" s="882"/>
      <c r="K236" s="288"/>
    </row>
    <row r="237" spans="1:11" ht="27" customHeight="1">
      <c r="A237" s="12" t="s">
        <v>747</v>
      </c>
      <c r="B237" s="302" t="s">
        <v>726</v>
      </c>
      <c r="C237" s="50"/>
      <c r="D237" s="12" t="s">
        <v>288</v>
      </c>
      <c r="E237" s="884"/>
      <c r="F237" s="106">
        <v>16608</v>
      </c>
      <c r="G237" s="106">
        <v>16795</v>
      </c>
      <c r="H237" s="106">
        <v>16795</v>
      </c>
      <c r="I237" s="881" t="s">
        <v>1368</v>
      </c>
      <c r="J237" s="882"/>
      <c r="K237" s="288"/>
    </row>
    <row r="238" spans="1:11" ht="26.25" customHeight="1">
      <c r="A238" s="302" t="s">
        <v>727</v>
      </c>
      <c r="B238" s="302" t="s">
        <v>1372</v>
      </c>
      <c r="C238" s="50"/>
      <c r="D238" s="12" t="s">
        <v>288</v>
      </c>
      <c r="E238" s="884"/>
      <c r="F238" s="106">
        <v>2082</v>
      </c>
      <c r="G238" s="106">
        <v>2082</v>
      </c>
      <c r="H238" s="106">
        <v>2082</v>
      </c>
      <c r="I238" s="881" t="s">
        <v>1368</v>
      </c>
      <c r="J238" s="882"/>
      <c r="K238" s="288"/>
    </row>
    <row r="239" spans="1:11" ht="26.25" customHeight="1">
      <c r="A239" s="93" t="s">
        <v>730</v>
      </c>
      <c r="B239" s="302"/>
      <c r="C239" s="50"/>
      <c r="D239" s="12" t="s">
        <v>288</v>
      </c>
      <c r="E239" s="885"/>
      <c r="F239" s="106"/>
      <c r="G239" s="106"/>
      <c r="H239" s="106"/>
      <c r="I239" s="881" t="s">
        <v>1368</v>
      </c>
      <c r="J239" s="882"/>
      <c r="K239" s="288"/>
    </row>
    <row r="240" spans="1:11" ht="141" customHeight="1">
      <c r="A240" s="100" t="s">
        <v>739</v>
      </c>
      <c r="B240" s="310"/>
      <c r="C240" s="6"/>
      <c r="D240" s="52" t="s">
        <v>9</v>
      </c>
      <c r="E240" s="7"/>
      <c r="F240" s="99"/>
      <c r="G240" s="99"/>
      <c r="H240" s="99"/>
      <c r="I240" s="103"/>
      <c r="J240" s="104"/>
      <c r="K240" s="289"/>
    </row>
    <row r="241" spans="1:11" ht="24" customHeight="1">
      <c r="A241" s="12" t="s">
        <v>728</v>
      </c>
      <c r="B241" s="302" t="s">
        <v>740</v>
      </c>
      <c r="C241" s="50"/>
      <c r="D241" s="12" t="s">
        <v>288</v>
      </c>
      <c r="E241" s="883" t="s">
        <v>288</v>
      </c>
      <c r="F241" s="106">
        <v>2353</v>
      </c>
      <c r="G241" s="106">
        <v>2427</v>
      </c>
      <c r="H241" s="106">
        <v>2427</v>
      </c>
      <c r="I241" s="881" t="s">
        <v>1368</v>
      </c>
      <c r="J241" s="882"/>
      <c r="K241" s="288"/>
    </row>
    <row r="242" spans="1:11" ht="72">
      <c r="A242" s="93" t="s">
        <v>729</v>
      </c>
      <c r="B242" s="302"/>
      <c r="C242" s="50"/>
      <c r="D242" s="12" t="s">
        <v>288</v>
      </c>
      <c r="E242" s="884"/>
      <c r="F242" s="106"/>
      <c r="G242" s="106"/>
      <c r="H242" s="106"/>
      <c r="I242" s="881" t="s">
        <v>1368</v>
      </c>
      <c r="J242" s="882"/>
      <c r="K242" s="288"/>
    </row>
    <row r="243" spans="1:11" ht="27.75" customHeight="1">
      <c r="A243" s="93" t="s">
        <v>745</v>
      </c>
      <c r="B243" s="302"/>
      <c r="C243" s="50"/>
      <c r="D243" s="12" t="s">
        <v>288</v>
      </c>
      <c r="E243" s="884"/>
      <c r="F243" s="106"/>
      <c r="G243" s="106"/>
      <c r="H243" s="106"/>
      <c r="I243" s="881" t="s">
        <v>1368</v>
      </c>
      <c r="J243" s="882"/>
      <c r="K243" s="288"/>
    </row>
    <row r="244" spans="1:11" ht="27.75" customHeight="1">
      <c r="A244" s="93" t="s">
        <v>759</v>
      </c>
      <c r="B244" s="302"/>
      <c r="C244" s="50"/>
      <c r="D244" s="12" t="s">
        <v>288</v>
      </c>
      <c r="E244" s="884"/>
      <c r="F244" s="106"/>
      <c r="G244" s="106"/>
      <c r="H244" s="106"/>
      <c r="I244" s="881" t="s">
        <v>1368</v>
      </c>
      <c r="J244" s="882"/>
      <c r="K244" s="288"/>
    </row>
    <row r="245" spans="1:11" ht="24">
      <c r="A245" s="12" t="s">
        <v>746</v>
      </c>
      <c r="B245" s="302" t="s">
        <v>1373</v>
      </c>
      <c r="C245" s="50"/>
      <c r="D245" s="12" t="s">
        <v>288</v>
      </c>
      <c r="E245" s="884"/>
      <c r="F245" s="106">
        <v>767</v>
      </c>
      <c r="G245" s="106">
        <v>767</v>
      </c>
      <c r="H245" s="106">
        <v>767</v>
      </c>
      <c r="I245" s="881" t="s">
        <v>1368</v>
      </c>
      <c r="J245" s="882"/>
      <c r="K245" s="288"/>
    </row>
    <row r="246" spans="1:11" ht="27" customHeight="1">
      <c r="A246" s="12" t="s">
        <v>747</v>
      </c>
      <c r="B246" s="302" t="s">
        <v>741</v>
      </c>
      <c r="C246" s="50"/>
      <c r="D246" s="12" t="s">
        <v>288</v>
      </c>
      <c r="E246" s="884"/>
      <c r="F246" s="106">
        <v>15717</v>
      </c>
      <c r="G246" s="106">
        <v>15972</v>
      </c>
      <c r="H246" s="106">
        <v>15972</v>
      </c>
      <c r="I246" s="881" t="s">
        <v>1368</v>
      </c>
      <c r="J246" s="882"/>
      <c r="K246" s="288"/>
    </row>
    <row r="247" spans="1:11" ht="26.25" customHeight="1">
      <c r="A247" s="302" t="s">
        <v>727</v>
      </c>
      <c r="B247" s="302" t="s">
        <v>742</v>
      </c>
      <c r="C247" s="50"/>
      <c r="D247" s="12" t="s">
        <v>288</v>
      </c>
      <c r="E247" s="884"/>
      <c r="F247" s="106">
        <v>2353</v>
      </c>
      <c r="G247" s="106">
        <v>2353</v>
      </c>
      <c r="H247" s="106">
        <v>2353</v>
      </c>
      <c r="I247" s="881" t="s">
        <v>1368</v>
      </c>
      <c r="J247" s="882"/>
      <c r="K247" s="288"/>
    </row>
    <row r="248" spans="1:11" ht="26.25" customHeight="1">
      <c r="A248" s="93" t="s">
        <v>730</v>
      </c>
      <c r="B248" s="302"/>
      <c r="C248" s="50"/>
      <c r="D248" s="12" t="s">
        <v>288</v>
      </c>
      <c r="E248" s="885"/>
      <c r="F248" s="106"/>
      <c r="G248" s="106"/>
      <c r="H248" s="106"/>
      <c r="I248" s="881" t="s">
        <v>1368</v>
      </c>
      <c r="J248" s="882"/>
      <c r="K248" s="288"/>
    </row>
    <row r="249" spans="1:11" ht="78.75">
      <c r="A249" s="100" t="s">
        <v>720</v>
      </c>
      <c r="B249" s="310"/>
      <c r="C249" s="15"/>
      <c r="D249" s="52" t="s">
        <v>437</v>
      </c>
      <c r="E249" s="7"/>
      <c r="F249" s="99"/>
      <c r="G249" s="99"/>
      <c r="H249" s="99"/>
      <c r="I249" s="103"/>
      <c r="J249" s="104"/>
      <c r="K249" s="289"/>
    </row>
    <row r="250" spans="1:11" ht="15" customHeight="1">
      <c r="A250" s="12" t="s">
        <v>451</v>
      </c>
      <c r="B250" s="302" t="s">
        <v>768</v>
      </c>
      <c r="C250" s="50"/>
      <c r="D250" s="12" t="s">
        <v>288</v>
      </c>
      <c r="E250" s="883" t="s">
        <v>288</v>
      </c>
      <c r="F250" s="106">
        <v>3.71</v>
      </c>
      <c r="G250" s="106">
        <v>3.83</v>
      </c>
      <c r="H250" s="106">
        <v>3.83</v>
      </c>
      <c r="I250" s="881" t="s">
        <v>1368</v>
      </c>
      <c r="J250" s="882"/>
      <c r="K250" s="288"/>
    </row>
    <row r="251" spans="1:11" ht="15" customHeight="1">
      <c r="A251" s="12" t="s">
        <v>452</v>
      </c>
      <c r="B251" s="302" t="s">
        <v>769</v>
      </c>
      <c r="C251" s="50"/>
      <c r="D251" s="12" t="s">
        <v>288</v>
      </c>
      <c r="E251" s="884"/>
      <c r="F251" s="106">
        <v>5.24</v>
      </c>
      <c r="G251" s="106">
        <v>5.41</v>
      </c>
      <c r="H251" s="106">
        <v>5.41</v>
      </c>
      <c r="I251" s="881" t="s">
        <v>1368</v>
      </c>
      <c r="J251" s="882"/>
      <c r="K251" s="288"/>
    </row>
    <row r="252" spans="1:11" ht="15" customHeight="1">
      <c r="A252" s="12" t="s">
        <v>466</v>
      </c>
      <c r="B252" s="302" t="s">
        <v>770</v>
      </c>
      <c r="C252" s="50"/>
      <c r="D252" s="12" t="s">
        <v>288</v>
      </c>
      <c r="E252" s="884"/>
      <c r="F252" s="106">
        <v>2.94</v>
      </c>
      <c r="G252" s="106">
        <v>2.94</v>
      </c>
      <c r="H252" s="106">
        <v>2.94</v>
      </c>
      <c r="I252" s="881" t="s">
        <v>1368</v>
      </c>
      <c r="J252" s="882"/>
      <c r="K252" s="288"/>
    </row>
    <row r="253" spans="1:11" ht="15" customHeight="1">
      <c r="A253" s="12" t="s">
        <v>453</v>
      </c>
      <c r="B253" s="302" t="s">
        <v>771</v>
      </c>
      <c r="C253" s="50"/>
      <c r="D253" s="12" t="s">
        <v>288</v>
      </c>
      <c r="E253" s="884"/>
      <c r="F253" s="106">
        <v>2.58</v>
      </c>
      <c r="G253" s="106">
        <v>2.66</v>
      </c>
      <c r="H253" s="106">
        <v>2.66</v>
      </c>
      <c r="I253" s="881" t="s">
        <v>1368</v>
      </c>
      <c r="J253" s="882"/>
      <c r="K253" s="288"/>
    </row>
    <row r="254" spans="1:11" ht="15" customHeight="1">
      <c r="A254" s="12" t="s">
        <v>454</v>
      </c>
      <c r="B254" s="302" t="s">
        <v>772</v>
      </c>
      <c r="C254" s="50"/>
      <c r="D254" s="12" t="s">
        <v>288</v>
      </c>
      <c r="E254" s="884"/>
      <c r="F254" s="106">
        <v>4.43</v>
      </c>
      <c r="G254" s="106">
        <v>4.58</v>
      </c>
      <c r="H254" s="106">
        <v>4.58</v>
      </c>
      <c r="I254" s="881" t="s">
        <v>1368</v>
      </c>
      <c r="J254" s="882"/>
      <c r="K254" s="288"/>
    </row>
    <row r="255" spans="1:11" ht="15" customHeight="1">
      <c r="A255" s="12" t="s">
        <v>455</v>
      </c>
      <c r="B255" s="302" t="s">
        <v>773</v>
      </c>
      <c r="C255" s="50"/>
      <c r="D255" s="12" t="s">
        <v>288</v>
      </c>
      <c r="E255" s="885"/>
      <c r="F255" s="106">
        <v>5.19</v>
      </c>
      <c r="G255" s="106">
        <v>5.37</v>
      </c>
      <c r="H255" s="106">
        <v>5.37</v>
      </c>
      <c r="I255" s="881" t="s">
        <v>1368</v>
      </c>
      <c r="J255" s="882"/>
      <c r="K255" s="288"/>
    </row>
    <row r="256" spans="1:11" ht="29.25" customHeight="1">
      <c r="A256" s="7"/>
      <c r="B256" s="310"/>
      <c r="C256" s="15" t="s">
        <v>10</v>
      </c>
      <c r="D256" s="16" t="s">
        <v>29</v>
      </c>
      <c r="E256" s="7"/>
      <c r="F256" s="99"/>
      <c r="G256" s="99"/>
      <c r="H256" s="99"/>
      <c r="I256" s="103"/>
      <c r="J256" s="104"/>
      <c r="K256" s="289"/>
    </row>
    <row r="257" spans="1:11" ht="188.25" customHeight="1">
      <c r="A257" s="100" t="s">
        <v>420</v>
      </c>
      <c r="B257" s="310"/>
      <c r="C257" s="6"/>
      <c r="D257" s="52" t="s">
        <v>266</v>
      </c>
      <c r="E257" s="7"/>
      <c r="F257" s="99"/>
      <c r="G257" s="99"/>
      <c r="H257" s="99"/>
      <c r="I257" s="103"/>
      <c r="J257" s="104"/>
      <c r="K257" s="289"/>
    </row>
    <row r="258" spans="1:11" ht="36">
      <c r="A258" s="302" t="s">
        <v>415</v>
      </c>
      <c r="B258" s="302" t="s">
        <v>421</v>
      </c>
      <c r="C258" s="50"/>
      <c r="D258" s="12" t="s">
        <v>288</v>
      </c>
      <c r="E258" s="883" t="s">
        <v>288</v>
      </c>
      <c r="F258" s="106"/>
      <c r="G258" s="106"/>
      <c r="H258" s="106"/>
      <c r="I258" s="881" t="s">
        <v>1350</v>
      </c>
      <c r="J258" s="882"/>
      <c r="K258" s="288"/>
    </row>
    <row r="259" spans="1:11" ht="36">
      <c r="A259" s="302" t="s">
        <v>407</v>
      </c>
      <c r="B259" s="302" t="s">
        <v>424</v>
      </c>
      <c r="C259" s="50"/>
      <c r="D259" s="12" t="s">
        <v>288</v>
      </c>
      <c r="E259" s="884"/>
      <c r="F259" s="106">
        <v>2043</v>
      </c>
      <c r="G259" s="106">
        <v>2106</v>
      </c>
      <c r="H259" s="106">
        <v>2106</v>
      </c>
      <c r="I259" s="881" t="s">
        <v>1350</v>
      </c>
      <c r="J259" s="882"/>
      <c r="K259" s="288"/>
    </row>
    <row r="260" spans="1:11" ht="27.75" customHeight="1">
      <c r="A260" s="302" t="s">
        <v>823</v>
      </c>
      <c r="B260" s="302" t="s">
        <v>421</v>
      </c>
      <c r="C260" s="50"/>
      <c r="D260" s="12" t="s">
        <v>288</v>
      </c>
      <c r="E260" s="884"/>
      <c r="F260" s="106">
        <v>2861</v>
      </c>
      <c r="G260" s="106">
        <v>2949</v>
      </c>
      <c r="H260" s="106">
        <v>2949</v>
      </c>
      <c r="I260" s="881" t="s">
        <v>1350</v>
      </c>
      <c r="J260" s="882"/>
      <c r="K260" s="288"/>
    </row>
    <row r="261" spans="1:11" ht="37.5" customHeight="1">
      <c r="A261" s="302" t="s">
        <v>408</v>
      </c>
      <c r="B261" s="302" t="s">
        <v>424</v>
      </c>
      <c r="C261" s="50"/>
      <c r="D261" s="12" t="s">
        <v>288</v>
      </c>
      <c r="E261" s="884"/>
      <c r="F261" s="106"/>
      <c r="G261" s="106"/>
      <c r="H261" s="106"/>
      <c r="I261" s="881" t="s">
        <v>1350</v>
      </c>
      <c r="J261" s="882"/>
      <c r="K261" s="288"/>
    </row>
    <row r="262" spans="1:11" ht="48">
      <c r="A262" s="302" t="s">
        <v>409</v>
      </c>
      <c r="B262" s="302" t="s">
        <v>424</v>
      </c>
      <c r="C262" s="50"/>
      <c r="D262" s="12" t="s">
        <v>288</v>
      </c>
      <c r="E262" s="884"/>
      <c r="F262" s="106">
        <v>2043</v>
      </c>
      <c r="G262" s="106">
        <v>2106</v>
      </c>
      <c r="H262" s="106">
        <v>2106</v>
      </c>
      <c r="I262" s="881" t="s">
        <v>1350</v>
      </c>
      <c r="J262" s="882"/>
      <c r="K262" s="288"/>
    </row>
    <row r="263" spans="1:11" ht="27.75" customHeight="1">
      <c r="A263" s="93" t="s">
        <v>410</v>
      </c>
      <c r="B263" s="302" t="s">
        <v>423</v>
      </c>
      <c r="C263" s="50"/>
      <c r="D263" s="12" t="s">
        <v>288</v>
      </c>
      <c r="E263" s="884"/>
      <c r="F263" s="106"/>
      <c r="G263" s="106"/>
      <c r="H263" s="106"/>
      <c r="I263" s="881" t="s">
        <v>1350</v>
      </c>
      <c r="J263" s="882"/>
      <c r="K263" s="288"/>
    </row>
    <row r="264" spans="1:11" ht="27.75" customHeight="1">
      <c r="A264" s="102" t="s">
        <v>411</v>
      </c>
      <c r="B264" s="302" t="s">
        <v>423</v>
      </c>
      <c r="C264" s="50"/>
      <c r="D264" s="12" t="s">
        <v>288</v>
      </c>
      <c r="E264" s="884"/>
      <c r="F264" s="106"/>
      <c r="G264" s="106"/>
      <c r="H264" s="106"/>
      <c r="I264" s="881" t="s">
        <v>1350</v>
      </c>
      <c r="J264" s="882"/>
      <c r="K264" s="288"/>
    </row>
    <row r="265" spans="1:11" ht="27.75" customHeight="1">
      <c r="A265" s="102" t="s">
        <v>416</v>
      </c>
      <c r="B265" s="302" t="s">
        <v>422</v>
      </c>
      <c r="C265" s="50"/>
      <c r="D265" s="12" t="s">
        <v>288</v>
      </c>
      <c r="E265" s="884"/>
      <c r="F265" s="106"/>
      <c r="G265" s="106"/>
      <c r="H265" s="106"/>
      <c r="I265" s="881" t="s">
        <v>1350</v>
      </c>
      <c r="J265" s="882"/>
      <c r="K265" s="288"/>
    </row>
    <row r="266" spans="1:11" ht="27.75" customHeight="1">
      <c r="A266" s="102" t="s">
        <v>412</v>
      </c>
      <c r="B266" s="302" t="s">
        <v>423</v>
      </c>
      <c r="C266" s="50"/>
      <c r="D266" s="12" t="s">
        <v>288</v>
      </c>
      <c r="E266" s="884"/>
      <c r="F266" s="106"/>
      <c r="G266" s="106"/>
      <c r="H266" s="106"/>
      <c r="I266" s="881" t="s">
        <v>1350</v>
      </c>
      <c r="J266" s="882"/>
      <c r="K266" s="288"/>
    </row>
    <row r="267" spans="1:11" ht="27.75" customHeight="1">
      <c r="A267" s="93" t="s">
        <v>417</v>
      </c>
      <c r="B267" s="302" t="s">
        <v>421</v>
      </c>
      <c r="C267" s="50"/>
      <c r="D267" s="12" t="s">
        <v>288</v>
      </c>
      <c r="E267" s="884"/>
      <c r="F267" s="106"/>
      <c r="G267" s="106"/>
      <c r="H267" s="106"/>
      <c r="I267" s="881" t="s">
        <v>1350</v>
      </c>
      <c r="J267" s="882"/>
      <c r="K267" s="288"/>
    </row>
    <row r="268" spans="1:11" ht="27.75" customHeight="1">
      <c r="A268" s="302" t="s">
        <v>413</v>
      </c>
      <c r="B268" s="302" t="s">
        <v>424</v>
      </c>
      <c r="C268" s="50"/>
      <c r="D268" s="12" t="s">
        <v>288</v>
      </c>
      <c r="E268" s="884"/>
      <c r="F268" s="106"/>
      <c r="G268" s="106"/>
      <c r="H268" s="106"/>
      <c r="I268" s="881" t="s">
        <v>1350</v>
      </c>
      <c r="J268" s="882"/>
      <c r="K268" s="288"/>
    </row>
    <row r="269" spans="1:11" ht="27.75" customHeight="1">
      <c r="A269" s="93" t="s">
        <v>418</v>
      </c>
      <c r="B269" s="302" t="s">
        <v>421</v>
      </c>
      <c r="C269" s="50"/>
      <c r="D269" s="12" t="s">
        <v>288</v>
      </c>
      <c r="E269" s="884"/>
      <c r="F269" s="106"/>
      <c r="G269" s="106"/>
      <c r="H269" s="106"/>
      <c r="I269" s="881" t="s">
        <v>1350</v>
      </c>
      <c r="J269" s="882"/>
      <c r="K269" s="288"/>
    </row>
    <row r="270" spans="1:11" ht="27.75" customHeight="1">
      <c r="A270" s="302" t="s">
        <v>414</v>
      </c>
      <c r="B270" s="302" t="s">
        <v>424</v>
      </c>
      <c r="C270" s="50"/>
      <c r="D270" s="12" t="s">
        <v>288</v>
      </c>
      <c r="E270" s="884"/>
      <c r="F270" s="106"/>
      <c r="G270" s="106"/>
      <c r="H270" s="106"/>
      <c r="I270" s="881" t="s">
        <v>1350</v>
      </c>
      <c r="J270" s="882"/>
      <c r="K270" s="288"/>
    </row>
    <row r="271" spans="1:11" ht="27.75" customHeight="1">
      <c r="A271" s="764"/>
      <c r="B271" s="302"/>
      <c r="C271" s="50"/>
      <c r="D271" s="12" t="s">
        <v>288</v>
      </c>
      <c r="E271" s="885"/>
      <c r="F271" s="106"/>
      <c r="G271" s="106"/>
      <c r="H271" s="106"/>
      <c r="I271" s="881" t="s">
        <v>1350</v>
      </c>
      <c r="J271" s="882"/>
      <c r="K271" s="288"/>
    </row>
    <row r="272" spans="1:11">
      <c r="A272" s="100" t="s">
        <v>425</v>
      </c>
      <c r="B272" s="310"/>
      <c r="C272" s="15"/>
      <c r="D272" s="16"/>
      <c r="E272" s="7"/>
      <c r="F272" s="99"/>
      <c r="G272" s="99"/>
      <c r="H272" s="99"/>
      <c r="I272" s="103"/>
      <c r="J272" s="104"/>
      <c r="K272" s="289"/>
    </row>
    <row r="273" spans="1:11" ht="24">
      <c r="A273" s="12" t="s">
        <v>825</v>
      </c>
      <c r="B273" s="302" t="s">
        <v>426</v>
      </c>
      <c r="C273" s="50"/>
      <c r="D273" s="12" t="s">
        <v>251</v>
      </c>
      <c r="E273" s="13" t="s">
        <v>436</v>
      </c>
      <c r="F273" s="106"/>
      <c r="G273" s="106"/>
      <c r="H273" s="106"/>
      <c r="I273" s="756"/>
      <c r="J273" s="757"/>
      <c r="K273" s="288"/>
    </row>
    <row r="274" spans="1:11" ht="36">
      <c r="A274" s="12" t="s">
        <v>826</v>
      </c>
      <c r="B274" s="302" t="s">
        <v>427</v>
      </c>
      <c r="C274" s="50"/>
      <c r="D274" s="12" t="s">
        <v>251</v>
      </c>
      <c r="E274" s="13" t="s">
        <v>436</v>
      </c>
      <c r="F274" s="106"/>
      <c r="G274" s="106"/>
      <c r="H274" s="106"/>
      <c r="I274" s="756"/>
      <c r="J274" s="757"/>
      <c r="K274" s="288"/>
    </row>
    <row r="275" spans="1:11" ht="24">
      <c r="A275" s="12" t="s">
        <v>827</v>
      </c>
      <c r="B275" s="302" t="s">
        <v>428</v>
      </c>
      <c r="C275" s="50"/>
      <c r="D275" s="12" t="s">
        <v>251</v>
      </c>
      <c r="E275" s="13" t="s">
        <v>436</v>
      </c>
      <c r="F275" s="106"/>
      <c r="G275" s="106"/>
      <c r="H275" s="106"/>
      <c r="I275" s="756"/>
      <c r="J275" s="757"/>
      <c r="K275" s="288"/>
    </row>
    <row r="276" spans="1:11" ht="36">
      <c r="A276" s="12" t="s">
        <v>828</v>
      </c>
      <c r="B276" s="302" t="s">
        <v>429</v>
      </c>
      <c r="C276" s="50"/>
      <c r="D276" s="12" t="s">
        <v>251</v>
      </c>
      <c r="E276" s="13" t="s">
        <v>436</v>
      </c>
      <c r="F276" s="106"/>
      <c r="G276" s="106"/>
      <c r="H276" s="106"/>
      <c r="I276" s="756"/>
      <c r="J276" s="757"/>
      <c r="K276" s="288"/>
    </row>
    <row r="277" spans="1:11" ht="36">
      <c r="A277" s="12" t="s">
        <v>829</v>
      </c>
      <c r="B277" s="302" t="s">
        <v>430</v>
      </c>
      <c r="C277" s="50"/>
      <c r="D277" s="12" t="s">
        <v>251</v>
      </c>
      <c r="E277" s="13" t="s">
        <v>436</v>
      </c>
      <c r="F277" s="106"/>
      <c r="G277" s="106"/>
      <c r="H277" s="106"/>
      <c r="I277" s="756"/>
      <c r="J277" s="757"/>
      <c r="K277" s="288"/>
    </row>
    <row r="278" spans="1:11" ht="36">
      <c r="A278" s="102" t="s">
        <v>830</v>
      </c>
      <c r="B278" s="302" t="s">
        <v>431</v>
      </c>
      <c r="C278" s="50"/>
      <c r="D278" s="12" t="s">
        <v>251</v>
      </c>
      <c r="E278" s="13" t="s">
        <v>436</v>
      </c>
      <c r="F278" s="106"/>
      <c r="G278" s="106"/>
      <c r="H278" s="106"/>
      <c r="I278" s="756"/>
      <c r="J278" s="757"/>
      <c r="K278" s="288"/>
    </row>
    <row r="279" spans="1:11" ht="36">
      <c r="A279" s="102" t="s">
        <v>831</v>
      </c>
      <c r="B279" s="302" t="s">
        <v>432</v>
      </c>
      <c r="C279" s="50"/>
      <c r="D279" s="12" t="s">
        <v>251</v>
      </c>
      <c r="E279" s="13" t="s">
        <v>436</v>
      </c>
      <c r="F279" s="106"/>
      <c r="G279" s="106"/>
      <c r="H279" s="106"/>
      <c r="I279" s="756"/>
      <c r="J279" s="757"/>
      <c r="K279" s="288"/>
    </row>
    <row r="280" spans="1:11" ht="24">
      <c r="A280" s="102" t="s">
        <v>832</v>
      </c>
      <c r="B280" s="302" t="s">
        <v>433</v>
      </c>
      <c r="C280" s="50"/>
      <c r="D280" s="12" t="s">
        <v>251</v>
      </c>
      <c r="E280" s="13" t="s">
        <v>436</v>
      </c>
      <c r="F280" s="106"/>
      <c r="G280" s="106"/>
      <c r="H280" s="106"/>
      <c r="I280" s="756"/>
      <c r="J280" s="757"/>
      <c r="K280" s="288"/>
    </row>
    <row r="281" spans="1:11" ht="36">
      <c r="A281" s="102" t="s">
        <v>833</v>
      </c>
      <c r="B281" s="302" t="s">
        <v>434</v>
      </c>
      <c r="C281" s="50"/>
      <c r="D281" s="12" t="s">
        <v>251</v>
      </c>
      <c r="E281" s="13" t="s">
        <v>436</v>
      </c>
      <c r="F281" s="106"/>
      <c r="G281" s="106"/>
      <c r="H281" s="106"/>
      <c r="I281" s="756"/>
      <c r="J281" s="757"/>
      <c r="K281" s="288"/>
    </row>
    <row r="282" spans="1:11" ht="36">
      <c r="A282" s="102" t="s">
        <v>834</v>
      </c>
      <c r="B282" s="302" t="s">
        <v>435</v>
      </c>
      <c r="C282" s="50"/>
      <c r="D282" s="12" t="s">
        <v>251</v>
      </c>
      <c r="E282" s="13" t="s">
        <v>436</v>
      </c>
      <c r="F282" s="106"/>
      <c r="G282" s="106"/>
      <c r="H282" s="106"/>
      <c r="I282" s="756"/>
      <c r="J282" s="757"/>
      <c r="K282" s="288"/>
    </row>
    <row r="283" spans="1:11" ht="188.25" customHeight="1">
      <c r="A283" s="100" t="s">
        <v>744</v>
      </c>
      <c r="B283" s="310"/>
      <c r="C283" s="6"/>
      <c r="D283" s="52" t="s">
        <v>266</v>
      </c>
      <c r="E283" s="7"/>
      <c r="F283" s="99"/>
      <c r="G283" s="99"/>
      <c r="H283" s="99"/>
      <c r="I283" s="103"/>
      <c r="J283" s="104"/>
      <c r="K283" s="289"/>
    </row>
    <row r="284" spans="1:11">
      <c r="A284" s="12" t="s">
        <v>728</v>
      </c>
      <c r="B284" s="302" t="s">
        <v>736</v>
      </c>
      <c r="C284" s="50"/>
      <c r="D284" s="12" t="s">
        <v>288</v>
      </c>
      <c r="E284" s="883" t="s">
        <v>288</v>
      </c>
      <c r="F284" s="106">
        <v>324</v>
      </c>
      <c r="G284" s="106">
        <v>324</v>
      </c>
      <c r="H284" s="106">
        <v>324</v>
      </c>
      <c r="I284" s="881" t="s">
        <v>1368</v>
      </c>
      <c r="J284" s="882"/>
      <c r="K284" s="288"/>
    </row>
    <row r="285" spans="1:11" ht="72">
      <c r="A285" s="93" t="s">
        <v>729</v>
      </c>
      <c r="B285" s="302"/>
      <c r="C285" s="50"/>
      <c r="D285" s="12" t="s">
        <v>288</v>
      </c>
      <c r="E285" s="884"/>
      <c r="F285" s="106"/>
      <c r="G285" s="106"/>
      <c r="H285" s="106"/>
      <c r="I285" s="881" t="s">
        <v>1368</v>
      </c>
      <c r="J285" s="882"/>
      <c r="K285" s="288"/>
    </row>
    <row r="286" spans="1:11" ht="42.75" customHeight="1">
      <c r="A286" s="12" t="s">
        <v>745</v>
      </c>
      <c r="B286" s="302" t="s">
        <v>1371</v>
      </c>
      <c r="C286" s="50"/>
      <c r="D286" s="12" t="s">
        <v>288</v>
      </c>
      <c r="E286" s="884"/>
      <c r="F286" s="106">
        <v>324</v>
      </c>
      <c r="G286" s="106">
        <v>324</v>
      </c>
      <c r="H286" s="106">
        <v>324</v>
      </c>
      <c r="I286" s="881" t="s">
        <v>1368</v>
      </c>
      <c r="J286" s="882"/>
      <c r="K286" s="288"/>
    </row>
    <row r="287" spans="1:11" ht="37.5" customHeight="1">
      <c r="A287" s="12" t="s">
        <v>746</v>
      </c>
      <c r="B287" s="302" t="s">
        <v>737</v>
      </c>
      <c r="C287" s="50"/>
      <c r="D287" s="12" t="s">
        <v>288</v>
      </c>
      <c r="E287" s="884"/>
      <c r="F287" s="106">
        <v>68</v>
      </c>
      <c r="G287" s="106">
        <v>68</v>
      </c>
      <c r="H287" s="106">
        <v>68</v>
      </c>
      <c r="I287" s="881" t="s">
        <v>1368</v>
      </c>
      <c r="J287" s="882"/>
      <c r="K287" s="288"/>
    </row>
    <row r="288" spans="1:11" ht="60">
      <c r="A288" s="93" t="s">
        <v>759</v>
      </c>
      <c r="B288" s="302"/>
      <c r="C288" s="50"/>
      <c r="D288" s="12" t="s">
        <v>288</v>
      </c>
      <c r="E288" s="884"/>
      <c r="F288" s="106"/>
      <c r="G288" s="106"/>
      <c r="H288" s="106"/>
      <c r="I288" s="881" t="s">
        <v>1368</v>
      </c>
      <c r="J288" s="882"/>
      <c r="K288" s="288"/>
    </row>
    <row r="289" spans="1:11" ht="27.75" customHeight="1">
      <c r="A289" s="12" t="s">
        <v>747</v>
      </c>
      <c r="B289" s="302" t="s">
        <v>738</v>
      </c>
      <c r="C289" s="50"/>
      <c r="D289" s="12" t="s">
        <v>288</v>
      </c>
      <c r="E289" s="884"/>
      <c r="F289" s="106">
        <v>2495</v>
      </c>
      <c r="G289" s="106">
        <v>2495</v>
      </c>
      <c r="H289" s="106">
        <v>2495</v>
      </c>
      <c r="I289" s="881" t="s">
        <v>1368</v>
      </c>
      <c r="J289" s="882"/>
      <c r="K289" s="288"/>
    </row>
    <row r="290" spans="1:11" ht="27.75" customHeight="1">
      <c r="A290" s="93" t="s">
        <v>727</v>
      </c>
      <c r="B290" s="302"/>
      <c r="C290" s="50"/>
      <c r="D290" s="12" t="s">
        <v>288</v>
      </c>
      <c r="E290" s="884"/>
      <c r="F290" s="106"/>
      <c r="G290" s="106"/>
      <c r="H290" s="106"/>
      <c r="I290" s="881" t="s">
        <v>1368</v>
      </c>
      <c r="J290" s="882"/>
      <c r="K290" s="288"/>
    </row>
    <row r="291" spans="1:11" ht="27.75" customHeight="1">
      <c r="A291" s="93" t="s">
        <v>730</v>
      </c>
      <c r="B291" s="302"/>
      <c r="C291" s="50"/>
      <c r="D291" s="12" t="s">
        <v>288</v>
      </c>
      <c r="E291" s="885"/>
      <c r="F291" s="106"/>
      <c r="G291" s="106"/>
      <c r="H291" s="106"/>
      <c r="I291" s="881" t="s">
        <v>1368</v>
      </c>
      <c r="J291" s="882"/>
      <c r="K291" s="288"/>
    </row>
    <row r="292" spans="1:11" ht="188.25" customHeight="1">
      <c r="A292" s="100" t="s">
        <v>722</v>
      </c>
      <c r="B292" s="310"/>
      <c r="C292" s="6"/>
      <c r="D292" s="52" t="s">
        <v>266</v>
      </c>
      <c r="E292" s="7"/>
      <c r="F292" s="99"/>
      <c r="G292" s="99"/>
      <c r="H292" s="99"/>
      <c r="I292" s="103"/>
      <c r="J292" s="104"/>
      <c r="K292" s="289"/>
    </row>
    <row r="293" spans="1:11" ht="15" customHeight="1">
      <c r="A293" s="12" t="s">
        <v>728</v>
      </c>
      <c r="B293" s="302" t="s">
        <v>723</v>
      </c>
      <c r="C293" s="50"/>
      <c r="D293" s="12" t="s">
        <v>288</v>
      </c>
      <c r="E293" s="883" t="s">
        <v>288</v>
      </c>
      <c r="F293" s="106">
        <v>431</v>
      </c>
      <c r="G293" s="106">
        <v>440</v>
      </c>
      <c r="H293" s="106">
        <v>440</v>
      </c>
      <c r="I293" s="881" t="s">
        <v>1368</v>
      </c>
      <c r="J293" s="882"/>
      <c r="K293" s="288"/>
    </row>
    <row r="294" spans="1:11" ht="72">
      <c r="A294" s="93" t="s">
        <v>729</v>
      </c>
      <c r="B294" s="302"/>
      <c r="C294" s="50"/>
      <c r="D294" s="12" t="s">
        <v>288</v>
      </c>
      <c r="E294" s="884"/>
      <c r="F294" s="106"/>
      <c r="G294" s="106"/>
      <c r="H294" s="106"/>
      <c r="I294" s="881" t="s">
        <v>1368</v>
      </c>
      <c r="J294" s="882"/>
      <c r="K294" s="288"/>
    </row>
    <row r="295" spans="1:11" ht="40.5" customHeight="1">
      <c r="A295" s="12" t="s">
        <v>745</v>
      </c>
      <c r="B295" s="302" t="s">
        <v>724</v>
      </c>
      <c r="C295" s="50"/>
      <c r="D295" s="12" t="s">
        <v>288</v>
      </c>
      <c r="E295" s="884"/>
      <c r="F295" s="106">
        <v>431</v>
      </c>
      <c r="G295" s="106">
        <v>440</v>
      </c>
      <c r="H295" s="106">
        <v>440</v>
      </c>
      <c r="I295" s="881" t="s">
        <v>1368</v>
      </c>
      <c r="J295" s="882"/>
      <c r="K295" s="288"/>
    </row>
    <row r="296" spans="1:11" ht="37.5" customHeight="1">
      <c r="A296" s="93" t="s">
        <v>759</v>
      </c>
      <c r="B296" s="302"/>
      <c r="C296" s="50"/>
      <c r="D296" s="12" t="s">
        <v>288</v>
      </c>
      <c r="E296" s="884"/>
      <c r="F296" s="106"/>
      <c r="G296" s="106"/>
      <c r="H296" s="106"/>
      <c r="I296" s="881" t="s">
        <v>1368</v>
      </c>
      <c r="J296" s="882"/>
      <c r="K296" s="288"/>
    </row>
    <row r="297" spans="1:11" ht="24">
      <c r="A297" s="12" t="s">
        <v>746</v>
      </c>
      <c r="B297" s="302" t="s">
        <v>725</v>
      </c>
      <c r="C297" s="50"/>
      <c r="D297" s="12" t="s">
        <v>288</v>
      </c>
      <c r="E297" s="884"/>
      <c r="F297" s="106">
        <v>113</v>
      </c>
      <c r="G297" s="106">
        <v>113</v>
      </c>
      <c r="H297" s="106">
        <v>113</v>
      </c>
      <c r="I297" s="881" t="s">
        <v>1368</v>
      </c>
      <c r="J297" s="882"/>
      <c r="K297" s="288"/>
    </row>
    <row r="298" spans="1:11" ht="27.75" customHeight="1">
      <c r="A298" s="12" t="s">
        <v>747</v>
      </c>
      <c r="B298" s="302" t="s">
        <v>726</v>
      </c>
      <c r="C298" s="50"/>
      <c r="D298" s="12" t="s">
        <v>288</v>
      </c>
      <c r="E298" s="884"/>
      <c r="F298" s="106">
        <v>2932</v>
      </c>
      <c r="G298" s="106">
        <v>2965</v>
      </c>
      <c r="H298" s="106">
        <v>2965</v>
      </c>
      <c r="I298" s="881" t="s">
        <v>1368</v>
      </c>
      <c r="J298" s="882"/>
      <c r="K298" s="288"/>
    </row>
    <row r="299" spans="1:11" ht="27.75" customHeight="1">
      <c r="A299" s="302" t="s">
        <v>727</v>
      </c>
      <c r="B299" s="302" t="s">
        <v>1372</v>
      </c>
      <c r="C299" s="50"/>
      <c r="D299" s="12" t="s">
        <v>288</v>
      </c>
      <c r="E299" s="884"/>
      <c r="F299" s="106">
        <v>367</v>
      </c>
      <c r="G299" s="106">
        <v>367</v>
      </c>
      <c r="H299" s="106">
        <v>367</v>
      </c>
      <c r="I299" s="881" t="s">
        <v>1368</v>
      </c>
      <c r="J299" s="882"/>
      <c r="K299" s="288"/>
    </row>
    <row r="300" spans="1:11" ht="27.75" customHeight="1">
      <c r="A300" s="93" t="s">
        <v>730</v>
      </c>
      <c r="B300" s="302"/>
      <c r="C300" s="50"/>
      <c r="D300" s="12" t="s">
        <v>288</v>
      </c>
      <c r="E300" s="885"/>
      <c r="F300" s="106"/>
      <c r="G300" s="106"/>
      <c r="H300" s="106"/>
      <c r="I300" s="881" t="s">
        <v>1368</v>
      </c>
      <c r="J300" s="882"/>
      <c r="K300" s="288"/>
    </row>
    <row r="301" spans="1:11" ht="188.25" customHeight="1">
      <c r="A301" s="100" t="s">
        <v>739</v>
      </c>
      <c r="B301" s="310"/>
      <c r="C301" s="6"/>
      <c r="D301" s="52" t="s">
        <v>266</v>
      </c>
      <c r="E301" s="7"/>
      <c r="F301" s="99"/>
      <c r="G301" s="99"/>
      <c r="H301" s="99"/>
      <c r="I301" s="103"/>
      <c r="J301" s="104"/>
      <c r="K301" s="289"/>
    </row>
    <row r="302" spans="1:11" ht="15" customHeight="1">
      <c r="A302" s="12" t="s">
        <v>728</v>
      </c>
      <c r="B302" s="302" t="s">
        <v>740</v>
      </c>
      <c r="C302" s="50"/>
      <c r="D302" s="12" t="s">
        <v>288</v>
      </c>
      <c r="E302" s="883" t="s">
        <v>288</v>
      </c>
      <c r="F302" s="106">
        <v>416</v>
      </c>
      <c r="G302" s="106">
        <v>428</v>
      </c>
      <c r="H302" s="106">
        <v>428</v>
      </c>
      <c r="I302" s="881" t="s">
        <v>1368</v>
      </c>
      <c r="J302" s="882"/>
      <c r="K302" s="288"/>
    </row>
    <row r="303" spans="1:11" ht="72">
      <c r="A303" s="93" t="s">
        <v>729</v>
      </c>
      <c r="B303" s="302"/>
      <c r="C303" s="50"/>
      <c r="D303" s="12" t="s">
        <v>288</v>
      </c>
      <c r="E303" s="884"/>
      <c r="F303" s="106"/>
      <c r="G303" s="106"/>
      <c r="H303" s="106"/>
      <c r="I303" s="881" t="s">
        <v>1368</v>
      </c>
      <c r="J303" s="882"/>
      <c r="K303" s="288"/>
    </row>
    <row r="304" spans="1:11" ht="27.75" customHeight="1">
      <c r="A304" s="93" t="s">
        <v>745</v>
      </c>
      <c r="B304" s="302"/>
      <c r="C304" s="50"/>
      <c r="D304" s="12" t="s">
        <v>288</v>
      </c>
      <c r="E304" s="884"/>
      <c r="F304" s="106"/>
      <c r="G304" s="106"/>
      <c r="H304" s="106"/>
      <c r="I304" s="881" t="s">
        <v>1368</v>
      </c>
      <c r="J304" s="882"/>
      <c r="K304" s="288"/>
    </row>
    <row r="305" spans="1:11" ht="37.5" customHeight="1">
      <c r="A305" s="93" t="s">
        <v>759</v>
      </c>
      <c r="B305" s="302"/>
      <c r="C305" s="50"/>
      <c r="D305" s="12" t="s">
        <v>288</v>
      </c>
      <c r="E305" s="884"/>
      <c r="F305" s="106"/>
      <c r="G305" s="106"/>
      <c r="H305" s="106"/>
      <c r="I305" s="881" t="s">
        <v>1368</v>
      </c>
      <c r="J305" s="882"/>
      <c r="K305" s="288"/>
    </row>
    <row r="306" spans="1:11" ht="24">
      <c r="A306" s="12" t="s">
        <v>746</v>
      </c>
      <c r="B306" s="302" t="s">
        <v>1373</v>
      </c>
      <c r="C306" s="50"/>
      <c r="D306" s="12" t="s">
        <v>288</v>
      </c>
      <c r="E306" s="884"/>
      <c r="F306" s="106">
        <v>136</v>
      </c>
      <c r="G306" s="106">
        <v>136</v>
      </c>
      <c r="H306" s="106">
        <v>136</v>
      </c>
      <c r="I306" s="881" t="s">
        <v>1368</v>
      </c>
      <c r="J306" s="882"/>
      <c r="K306" s="288"/>
    </row>
    <row r="307" spans="1:11" ht="27.75" customHeight="1">
      <c r="A307" s="12" t="s">
        <v>747</v>
      </c>
      <c r="B307" s="302" t="s">
        <v>741</v>
      </c>
      <c r="C307" s="50"/>
      <c r="D307" s="12" t="s">
        <v>288</v>
      </c>
      <c r="E307" s="884"/>
      <c r="F307" s="106">
        <v>2775</v>
      </c>
      <c r="G307" s="106">
        <v>2820</v>
      </c>
      <c r="H307" s="106">
        <v>2820</v>
      </c>
      <c r="I307" s="881" t="s">
        <v>1368</v>
      </c>
      <c r="J307" s="882"/>
      <c r="K307" s="288"/>
    </row>
    <row r="308" spans="1:11" ht="27.75" customHeight="1">
      <c r="A308" s="302" t="s">
        <v>727</v>
      </c>
      <c r="B308" s="302" t="s">
        <v>742</v>
      </c>
      <c r="C308" s="50"/>
      <c r="D308" s="12" t="s">
        <v>288</v>
      </c>
      <c r="E308" s="884"/>
      <c r="F308" s="106">
        <v>416</v>
      </c>
      <c r="G308" s="106">
        <v>416</v>
      </c>
      <c r="H308" s="106">
        <v>416</v>
      </c>
      <c r="I308" s="881" t="s">
        <v>1368</v>
      </c>
      <c r="J308" s="882"/>
      <c r="K308" s="288"/>
    </row>
    <row r="309" spans="1:11" ht="27.75" customHeight="1">
      <c r="A309" s="93" t="s">
        <v>730</v>
      </c>
      <c r="B309" s="302"/>
      <c r="C309" s="50"/>
      <c r="D309" s="12" t="s">
        <v>288</v>
      </c>
      <c r="E309" s="885"/>
      <c r="F309" s="106"/>
      <c r="G309" s="106"/>
      <c r="H309" s="106"/>
      <c r="I309" s="881" t="s">
        <v>1368</v>
      </c>
      <c r="J309" s="882"/>
      <c r="K309" s="288"/>
    </row>
    <row r="310" spans="1:11" ht="24">
      <c r="A310" s="100" t="s">
        <v>720</v>
      </c>
      <c r="B310" s="310"/>
      <c r="C310" s="15"/>
      <c r="D310" s="16"/>
      <c r="E310" s="7"/>
      <c r="F310" s="99"/>
      <c r="G310" s="99"/>
      <c r="H310" s="99"/>
      <c r="I310" s="103"/>
      <c r="J310" s="104"/>
      <c r="K310" s="289"/>
    </row>
    <row r="311" spans="1:11">
      <c r="A311" s="12" t="s">
        <v>451</v>
      </c>
      <c r="B311" s="302" t="s">
        <v>768</v>
      </c>
      <c r="C311" s="50"/>
      <c r="D311" s="12" t="s">
        <v>288</v>
      </c>
      <c r="E311" s="883" t="s">
        <v>288</v>
      </c>
      <c r="F311" s="106">
        <v>0.65</v>
      </c>
      <c r="G311" s="106">
        <v>0.68</v>
      </c>
      <c r="H311" s="106">
        <v>0.68</v>
      </c>
      <c r="I311" s="881" t="s">
        <v>1368</v>
      </c>
      <c r="J311" s="882"/>
      <c r="K311" s="288"/>
    </row>
    <row r="312" spans="1:11">
      <c r="A312" s="12" t="s">
        <v>452</v>
      </c>
      <c r="B312" s="302" t="s">
        <v>769</v>
      </c>
      <c r="C312" s="50"/>
      <c r="D312" s="12" t="s">
        <v>288</v>
      </c>
      <c r="E312" s="884"/>
      <c r="F312" s="106">
        <v>0.92</v>
      </c>
      <c r="G312" s="106">
        <v>0.96</v>
      </c>
      <c r="H312" s="106">
        <v>0.96</v>
      </c>
      <c r="I312" s="881" t="s">
        <v>1368</v>
      </c>
      <c r="J312" s="882"/>
      <c r="K312" s="288"/>
    </row>
    <row r="313" spans="1:11">
      <c r="A313" s="12" t="s">
        <v>466</v>
      </c>
      <c r="B313" s="302" t="s">
        <v>770</v>
      </c>
      <c r="C313" s="50"/>
      <c r="D313" s="12" t="s">
        <v>288</v>
      </c>
      <c r="E313" s="884"/>
      <c r="F313" s="106">
        <v>0.52</v>
      </c>
      <c r="G313" s="106">
        <v>0.52</v>
      </c>
      <c r="H313" s="106">
        <v>0.52</v>
      </c>
      <c r="I313" s="881" t="s">
        <v>1368</v>
      </c>
      <c r="J313" s="882"/>
      <c r="K313" s="288"/>
    </row>
    <row r="314" spans="1:11">
      <c r="A314" s="12" t="s">
        <v>453</v>
      </c>
      <c r="B314" s="302" t="s">
        <v>771</v>
      </c>
      <c r="C314" s="50"/>
      <c r="D314" s="12" t="s">
        <v>288</v>
      </c>
      <c r="E314" s="884"/>
      <c r="F314" s="106">
        <v>0.45</v>
      </c>
      <c r="G314" s="106">
        <v>0.47</v>
      </c>
      <c r="H314" s="106">
        <v>0.47</v>
      </c>
      <c r="I314" s="881" t="s">
        <v>1368</v>
      </c>
      <c r="J314" s="882"/>
      <c r="K314" s="288"/>
    </row>
    <row r="315" spans="1:11">
      <c r="A315" s="12" t="s">
        <v>454</v>
      </c>
      <c r="B315" s="302" t="s">
        <v>772</v>
      </c>
      <c r="C315" s="50"/>
      <c r="D315" s="12" t="s">
        <v>288</v>
      </c>
      <c r="E315" s="884"/>
      <c r="F315" s="106">
        <v>0.78</v>
      </c>
      <c r="G315" s="106">
        <v>0.81</v>
      </c>
      <c r="H315" s="106">
        <v>0.81</v>
      </c>
      <c r="I315" s="881" t="s">
        <v>1368</v>
      </c>
      <c r="J315" s="882"/>
      <c r="K315" s="288"/>
    </row>
    <row r="316" spans="1:11" ht="24">
      <c r="A316" s="12" t="s">
        <v>455</v>
      </c>
      <c r="B316" s="302" t="s">
        <v>773</v>
      </c>
      <c r="C316" s="50"/>
      <c r="D316" s="12" t="s">
        <v>288</v>
      </c>
      <c r="E316" s="885"/>
      <c r="F316" s="106">
        <v>0.92</v>
      </c>
      <c r="G316" s="106">
        <v>0.95</v>
      </c>
      <c r="H316" s="106">
        <v>0.95</v>
      </c>
      <c r="I316" s="881" t="s">
        <v>1368</v>
      </c>
      <c r="J316" s="882"/>
      <c r="K316" s="288"/>
    </row>
    <row r="317" spans="1:11" ht="18.75" customHeight="1">
      <c r="A317" s="107"/>
      <c r="B317" s="796"/>
      <c r="C317" s="108" t="s">
        <v>11</v>
      </c>
      <c r="D317" s="109" t="s">
        <v>12</v>
      </c>
      <c r="E317" s="110"/>
      <c r="F317" s="111"/>
      <c r="G317" s="111"/>
      <c r="H317" s="111"/>
      <c r="I317" s="112"/>
      <c r="J317" s="113"/>
      <c r="K317" s="287" t="s">
        <v>1349</v>
      </c>
    </row>
    <row r="318" spans="1:11" ht="36" customHeight="1">
      <c r="A318" s="758" t="s">
        <v>420</v>
      </c>
      <c r="B318" s="796"/>
      <c r="C318" s="108"/>
      <c r="D318" s="109"/>
      <c r="E318" s="110"/>
      <c r="F318" s="111"/>
      <c r="G318" s="111"/>
      <c r="H318" s="111"/>
      <c r="I318" s="112"/>
      <c r="J318" s="113"/>
      <c r="K318" s="300"/>
    </row>
    <row r="319" spans="1:11" ht="15" customHeight="1">
      <c r="A319" s="302" t="s">
        <v>415</v>
      </c>
      <c r="B319" s="302" t="s">
        <v>421</v>
      </c>
      <c r="C319" s="17"/>
      <c r="D319" s="4" t="s">
        <v>265</v>
      </c>
      <c r="E319" s="4"/>
      <c r="F319" s="114">
        <f t="shared" ref="F319:H332" si="12">F441+F502+F563+F624+F685+F746+F807+F868+F929+F990+F1051</f>
        <v>99562</v>
      </c>
      <c r="G319" s="114">
        <f t="shared" si="12"/>
        <v>101309</v>
      </c>
      <c r="H319" s="114">
        <f t="shared" si="12"/>
        <v>101309</v>
      </c>
      <c r="I319" s="115"/>
      <c r="J319" s="116"/>
      <c r="K319" s="289"/>
    </row>
    <row r="320" spans="1:11" ht="15" customHeight="1">
      <c r="A320" s="302" t="s">
        <v>407</v>
      </c>
      <c r="B320" s="302" t="s">
        <v>424</v>
      </c>
      <c r="C320" s="17"/>
      <c r="D320" s="4" t="s">
        <v>265</v>
      </c>
      <c r="E320" s="4"/>
      <c r="F320" s="114">
        <f t="shared" si="12"/>
        <v>86639</v>
      </c>
      <c r="G320" s="114">
        <f t="shared" si="12"/>
        <v>88147</v>
      </c>
      <c r="H320" s="114">
        <f t="shared" si="12"/>
        <v>88147</v>
      </c>
      <c r="I320" s="115"/>
      <c r="J320" s="116"/>
      <c r="K320" s="289"/>
    </row>
    <row r="321" spans="1:11" ht="15" customHeight="1">
      <c r="A321" s="302" t="s">
        <v>823</v>
      </c>
      <c r="B321" s="302" t="s">
        <v>421</v>
      </c>
      <c r="C321" s="17"/>
      <c r="D321" s="4" t="s">
        <v>265</v>
      </c>
      <c r="E321" s="4"/>
      <c r="F321" s="114">
        <f t="shared" si="12"/>
        <v>86639</v>
      </c>
      <c r="G321" s="114">
        <f t="shared" si="12"/>
        <v>88147</v>
      </c>
      <c r="H321" s="114">
        <f t="shared" si="12"/>
        <v>88147</v>
      </c>
      <c r="I321" s="115"/>
      <c r="J321" s="116"/>
      <c r="K321" s="289"/>
    </row>
    <row r="322" spans="1:11" ht="30" customHeight="1">
      <c r="A322" s="302" t="s">
        <v>408</v>
      </c>
      <c r="B322" s="302" t="s">
        <v>424</v>
      </c>
      <c r="C322" s="17"/>
      <c r="D322" s="4" t="s">
        <v>265</v>
      </c>
      <c r="E322" s="4"/>
      <c r="F322" s="114">
        <f t="shared" si="12"/>
        <v>86639</v>
      </c>
      <c r="G322" s="114">
        <f t="shared" si="12"/>
        <v>88147</v>
      </c>
      <c r="H322" s="114">
        <f t="shared" si="12"/>
        <v>88147</v>
      </c>
      <c r="I322" s="115"/>
      <c r="J322" s="116"/>
      <c r="K322" s="289"/>
    </row>
    <row r="323" spans="1:11" ht="15" customHeight="1">
      <c r="A323" s="302" t="s">
        <v>409</v>
      </c>
      <c r="B323" s="302" t="s">
        <v>424</v>
      </c>
      <c r="C323" s="17"/>
      <c r="D323" s="4" t="s">
        <v>265</v>
      </c>
      <c r="E323" s="4"/>
      <c r="F323" s="114">
        <f t="shared" si="12"/>
        <v>86639</v>
      </c>
      <c r="G323" s="114">
        <f t="shared" si="12"/>
        <v>88147</v>
      </c>
      <c r="H323" s="114">
        <f t="shared" si="12"/>
        <v>88147</v>
      </c>
      <c r="I323" s="115"/>
      <c r="J323" s="116"/>
      <c r="K323" s="289"/>
    </row>
    <row r="324" spans="1:11" ht="15" customHeight="1">
      <c r="A324" s="93" t="s">
        <v>410</v>
      </c>
      <c r="B324" s="302" t="s">
        <v>423</v>
      </c>
      <c r="C324" s="17"/>
      <c r="D324" s="4" t="s">
        <v>265</v>
      </c>
      <c r="E324" s="4"/>
      <c r="F324" s="114">
        <f t="shared" si="12"/>
        <v>143296</v>
      </c>
      <c r="G324" s="114">
        <f t="shared" si="12"/>
        <v>145852</v>
      </c>
      <c r="H324" s="114">
        <f t="shared" si="12"/>
        <v>145852</v>
      </c>
      <c r="I324" s="115"/>
      <c r="J324" s="116"/>
      <c r="K324" s="289"/>
    </row>
    <row r="325" spans="1:11" ht="15" customHeight="1">
      <c r="A325" s="102" t="s">
        <v>411</v>
      </c>
      <c r="B325" s="302" t="s">
        <v>423</v>
      </c>
      <c r="C325" s="17"/>
      <c r="D325" s="4" t="s">
        <v>265</v>
      </c>
      <c r="E325" s="4"/>
      <c r="F325" s="114">
        <f t="shared" si="12"/>
        <v>170925</v>
      </c>
      <c r="G325" s="114">
        <f t="shared" si="12"/>
        <v>173991</v>
      </c>
      <c r="H325" s="114">
        <f t="shared" si="12"/>
        <v>173991</v>
      </c>
      <c r="I325" s="115"/>
      <c r="J325" s="116"/>
      <c r="K325" s="289"/>
    </row>
    <row r="326" spans="1:11" ht="15" customHeight="1">
      <c r="A326" s="102" t="s">
        <v>416</v>
      </c>
      <c r="B326" s="302" t="s">
        <v>422</v>
      </c>
      <c r="C326" s="17"/>
      <c r="D326" s="4" t="s">
        <v>265</v>
      </c>
      <c r="E326" s="4"/>
      <c r="F326" s="114">
        <f t="shared" si="12"/>
        <v>241223</v>
      </c>
      <c r="G326" s="114">
        <f t="shared" si="12"/>
        <v>245590</v>
      </c>
      <c r="H326" s="114">
        <f t="shared" si="12"/>
        <v>245590</v>
      </c>
      <c r="I326" s="115"/>
      <c r="J326" s="116"/>
      <c r="K326" s="289"/>
    </row>
    <row r="327" spans="1:11" ht="15" customHeight="1">
      <c r="A327" s="102" t="s">
        <v>412</v>
      </c>
      <c r="B327" s="302" t="s">
        <v>423</v>
      </c>
      <c r="C327" s="17"/>
      <c r="D327" s="4" t="s">
        <v>265</v>
      </c>
      <c r="E327" s="4"/>
      <c r="F327" s="114">
        <f t="shared" si="12"/>
        <v>212375</v>
      </c>
      <c r="G327" s="114">
        <f t="shared" si="12"/>
        <v>216209</v>
      </c>
      <c r="H327" s="114">
        <f t="shared" si="12"/>
        <v>216209</v>
      </c>
      <c r="I327" s="115"/>
      <c r="J327" s="116"/>
      <c r="K327" s="289"/>
    </row>
    <row r="328" spans="1:11" ht="15" customHeight="1">
      <c r="A328" s="93" t="s">
        <v>417</v>
      </c>
      <c r="B328" s="302" t="s">
        <v>421</v>
      </c>
      <c r="C328" s="17"/>
      <c r="D328" s="4" t="s">
        <v>265</v>
      </c>
      <c r="E328" s="4"/>
      <c r="F328" s="114">
        <f t="shared" si="12"/>
        <v>99562</v>
      </c>
      <c r="G328" s="114">
        <f t="shared" si="12"/>
        <v>101309</v>
      </c>
      <c r="H328" s="114">
        <f t="shared" si="12"/>
        <v>101309</v>
      </c>
      <c r="I328" s="115"/>
      <c r="J328" s="116"/>
      <c r="K328" s="289"/>
    </row>
    <row r="329" spans="1:11" ht="15" customHeight="1">
      <c r="A329" s="302" t="s">
        <v>413</v>
      </c>
      <c r="B329" s="302" t="s">
        <v>424</v>
      </c>
      <c r="C329" s="17"/>
      <c r="D329" s="4" t="s">
        <v>265</v>
      </c>
      <c r="E329" s="4"/>
      <c r="F329" s="114">
        <f t="shared" si="12"/>
        <v>86639</v>
      </c>
      <c r="G329" s="114">
        <f t="shared" si="12"/>
        <v>88147</v>
      </c>
      <c r="H329" s="114">
        <f t="shared" si="12"/>
        <v>88147</v>
      </c>
      <c r="I329" s="115"/>
      <c r="J329" s="116"/>
      <c r="K329" s="289"/>
    </row>
    <row r="330" spans="1:11" ht="15" customHeight="1">
      <c r="A330" s="93" t="s">
        <v>418</v>
      </c>
      <c r="B330" s="302" t="s">
        <v>421</v>
      </c>
      <c r="C330" s="17"/>
      <c r="D330" s="4" t="s">
        <v>265</v>
      </c>
      <c r="E330" s="4"/>
      <c r="F330" s="114">
        <f t="shared" si="12"/>
        <v>146782</v>
      </c>
      <c r="G330" s="114">
        <f t="shared" si="12"/>
        <v>149403</v>
      </c>
      <c r="H330" s="114">
        <f t="shared" si="12"/>
        <v>149403</v>
      </c>
      <c r="I330" s="115"/>
      <c r="J330" s="116"/>
      <c r="K330" s="289"/>
    </row>
    <row r="331" spans="1:11" ht="15" customHeight="1">
      <c r="A331" s="302" t="s">
        <v>414</v>
      </c>
      <c r="B331" s="302" t="s">
        <v>424</v>
      </c>
      <c r="C331" s="17"/>
      <c r="D331" s="4" t="s">
        <v>265</v>
      </c>
      <c r="E331" s="4"/>
      <c r="F331" s="114">
        <f t="shared" si="12"/>
        <v>123557</v>
      </c>
      <c r="G331" s="114">
        <f t="shared" si="12"/>
        <v>125748</v>
      </c>
      <c r="H331" s="114">
        <f t="shared" si="12"/>
        <v>125748</v>
      </c>
      <c r="I331" s="115"/>
      <c r="J331" s="116"/>
      <c r="K331" s="289"/>
    </row>
    <row r="332" spans="1:11" ht="15" customHeight="1">
      <c r="A332" s="764"/>
      <c r="B332" s="302"/>
      <c r="C332" s="17"/>
      <c r="D332" s="4" t="s">
        <v>265</v>
      </c>
      <c r="E332" s="4"/>
      <c r="F332" s="114">
        <f t="shared" si="12"/>
        <v>0</v>
      </c>
      <c r="G332" s="114">
        <f t="shared" si="12"/>
        <v>0</v>
      </c>
      <c r="H332" s="114">
        <f t="shared" si="12"/>
        <v>0</v>
      </c>
      <c r="I332" s="115"/>
      <c r="J332" s="116"/>
      <c r="K332" s="289"/>
    </row>
    <row r="333" spans="1:11">
      <c r="A333" s="758" t="s">
        <v>425</v>
      </c>
      <c r="B333" s="796"/>
      <c r="C333" s="108"/>
      <c r="D333" s="109"/>
      <c r="E333" s="110"/>
      <c r="F333" s="111"/>
      <c r="G333" s="111"/>
      <c r="H333" s="111"/>
      <c r="I333" s="112"/>
      <c r="J333" s="113"/>
      <c r="K333" s="300"/>
    </row>
    <row r="334" spans="1:11" ht="15" customHeight="1">
      <c r="A334" s="12" t="s">
        <v>825</v>
      </c>
      <c r="B334" s="302" t="s">
        <v>426</v>
      </c>
      <c r="C334" s="17"/>
      <c r="D334" s="4" t="s">
        <v>265</v>
      </c>
      <c r="E334" s="4"/>
      <c r="F334" s="114">
        <f t="shared" ref="F334:H343" si="13">F456+F517+F578+F639+F700+F761+F822+F883+F944+F1005+F1066</f>
        <v>0</v>
      </c>
      <c r="G334" s="114">
        <f t="shared" si="13"/>
        <v>0</v>
      </c>
      <c r="H334" s="114">
        <f t="shared" si="13"/>
        <v>0</v>
      </c>
      <c r="I334" s="115"/>
      <c r="J334" s="116"/>
      <c r="K334" s="289"/>
    </row>
    <row r="335" spans="1:11" ht="15" customHeight="1">
      <c r="A335" s="12" t="s">
        <v>826</v>
      </c>
      <c r="B335" s="302" t="s">
        <v>427</v>
      </c>
      <c r="C335" s="17"/>
      <c r="D335" s="4" t="s">
        <v>265</v>
      </c>
      <c r="E335" s="4"/>
      <c r="F335" s="114">
        <f t="shared" si="13"/>
        <v>0</v>
      </c>
      <c r="G335" s="114">
        <f t="shared" si="13"/>
        <v>0</v>
      </c>
      <c r="H335" s="114">
        <f t="shared" si="13"/>
        <v>0</v>
      </c>
      <c r="I335" s="115"/>
      <c r="J335" s="116"/>
      <c r="K335" s="289"/>
    </row>
    <row r="336" spans="1:11" ht="15" customHeight="1">
      <c r="A336" s="12" t="s">
        <v>827</v>
      </c>
      <c r="B336" s="302" t="s">
        <v>428</v>
      </c>
      <c r="C336" s="17"/>
      <c r="D336" s="4" t="s">
        <v>265</v>
      </c>
      <c r="E336" s="4"/>
      <c r="F336" s="114">
        <f t="shared" si="13"/>
        <v>0</v>
      </c>
      <c r="G336" s="114">
        <f t="shared" si="13"/>
        <v>0</v>
      </c>
      <c r="H336" s="114">
        <f t="shared" si="13"/>
        <v>0</v>
      </c>
      <c r="I336" s="115"/>
      <c r="J336" s="116"/>
      <c r="K336" s="289"/>
    </row>
    <row r="337" spans="1:11" ht="15" customHeight="1">
      <c r="A337" s="12" t="s">
        <v>828</v>
      </c>
      <c r="B337" s="302" t="s">
        <v>429</v>
      </c>
      <c r="C337" s="17"/>
      <c r="D337" s="4" t="s">
        <v>265</v>
      </c>
      <c r="E337" s="4"/>
      <c r="F337" s="114">
        <f t="shared" si="13"/>
        <v>0</v>
      </c>
      <c r="G337" s="114">
        <f t="shared" si="13"/>
        <v>0</v>
      </c>
      <c r="H337" s="114">
        <f t="shared" si="13"/>
        <v>0</v>
      </c>
      <c r="I337" s="115"/>
      <c r="J337" s="116"/>
      <c r="K337" s="289"/>
    </row>
    <row r="338" spans="1:11" ht="15" customHeight="1">
      <c r="A338" s="12" t="s">
        <v>829</v>
      </c>
      <c r="B338" s="302" t="s">
        <v>430</v>
      </c>
      <c r="C338" s="17"/>
      <c r="D338" s="4" t="s">
        <v>265</v>
      </c>
      <c r="E338" s="4"/>
      <c r="F338" s="114">
        <f t="shared" si="13"/>
        <v>0</v>
      </c>
      <c r="G338" s="114">
        <f t="shared" si="13"/>
        <v>0</v>
      </c>
      <c r="H338" s="114">
        <f t="shared" si="13"/>
        <v>0</v>
      </c>
      <c r="I338" s="115"/>
      <c r="J338" s="116"/>
      <c r="K338" s="289"/>
    </row>
    <row r="339" spans="1:11" ht="15" customHeight="1">
      <c r="A339" s="102" t="s">
        <v>830</v>
      </c>
      <c r="B339" s="302" t="s">
        <v>431</v>
      </c>
      <c r="C339" s="17"/>
      <c r="D339" s="4" t="s">
        <v>265</v>
      </c>
      <c r="E339" s="4"/>
      <c r="F339" s="114">
        <f t="shared" si="13"/>
        <v>0</v>
      </c>
      <c r="G339" s="114">
        <f t="shared" si="13"/>
        <v>0</v>
      </c>
      <c r="H339" s="114">
        <f t="shared" si="13"/>
        <v>0</v>
      </c>
      <c r="I339" s="115"/>
      <c r="J339" s="116"/>
      <c r="K339" s="289"/>
    </row>
    <row r="340" spans="1:11" ht="15" customHeight="1">
      <c r="A340" s="102" t="s">
        <v>831</v>
      </c>
      <c r="B340" s="302" t="s">
        <v>432</v>
      </c>
      <c r="C340" s="17"/>
      <c r="D340" s="4" t="s">
        <v>265</v>
      </c>
      <c r="E340" s="4"/>
      <c r="F340" s="114">
        <f t="shared" si="13"/>
        <v>0</v>
      </c>
      <c r="G340" s="114">
        <f t="shared" si="13"/>
        <v>0</v>
      </c>
      <c r="H340" s="114">
        <f t="shared" si="13"/>
        <v>0</v>
      </c>
      <c r="I340" s="115"/>
      <c r="J340" s="116"/>
      <c r="K340" s="289"/>
    </row>
    <row r="341" spans="1:11" ht="15" customHeight="1">
      <c r="A341" s="102" t="s">
        <v>832</v>
      </c>
      <c r="B341" s="302" t="s">
        <v>433</v>
      </c>
      <c r="C341" s="17"/>
      <c r="D341" s="4" t="s">
        <v>265</v>
      </c>
      <c r="E341" s="4"/>
      <c r="F341" s="114">
        <f t="shared" si="13"/>
        <v>0</v>
      </c>
      <c r="G341" s="114">
        <f t="shared" si="13"/>
        <v>0</v>
      </c>
      <c r="H341" s="114">
        <f t="shared" si="13"/>
        <v>0</v>
      </c>
      <c r="I341" s="115"/>
      <c r="J341" s="116"/>
      <c r="K341" s="289"/>
    </row>
    <row r="342" spans="1:11" ht="15" customHeight="1">
      <c r="A342" s="102" t="s">
        <v>833</v>
      </c>
      <c r="B342" s="302" t="s">
        <v>434</v>
      </c>
      <c r="C342" s="17"/>
      <c r="D342" s="4" t="s">
        <v>265</v>
      </c>
      <c r="E342" s="4"/>
      <c r="F342" s="114">
        <f t="shared" si="13"/>
        <v>0</v>
      </c>
      <c r="G342" s="114">
        <f t="shared" si="13"/>
        <v>0</v>
      </c>
      <c r="H342" s="114">
        <f t="shared" si="13"/>
        <v>0</v>
      </c>
      <c r="I342" s="115"/>
      <c r="J342" s="116"/>
      <c r="K342" s="289"/>
    </row>
    <row r="343" spans="1:11" ht="15" customHeight="1">
      <c r="A343" s="102" t="s">
        <v>834</v>
      </c>
      <c r="B343" s="302" t="s">
        <v>435</v>
      </c>
      <c r="C343" s="17"/>
      <c r="D343" s="4" t="s">
        <v>265</v>
      </c>
      <c r="E343" s="4"/>
      <c r="F343" s="114">
        <f t="shared" si="13"/>
        <v>0</v>
      </c>
      <c r="G343" s="114">
        <f t="shared" si="13"/>
        <v>0</v>
      </c>
      <c r="H343" s="114">
        <f t="shared" si="13"/>
        <v>0</v>
      </c>
      <c r="I343" s="115"/>
      <c r="J343" s="116"/>
      <c r="K343" s="289"/>
    </row>
    <row r="344" spans="1:11" ht="36" customHeight="1">
      <c r="A344" s="758" t="s">
        <v>744</v>
      </c>
      <c r="B344" s="796"/>
      <c r="C344" s="108"/>
      <c r="D344" s="109"/>
      <c r="E344" s="110"/>
      <c r="F344" s="111"/>
      <c r="G344" s="111"/>
      <c r="H344" s="111"/>
      <c r="I344" s="112"/>
      <c r="J344" s="113"/>
      <c r="K344" s="300"/>
    </row>
    <row r="345" spans="1:11" ht="15" customHeight="1">
      <c r="A345" s="12" t="s">
        <v>728</v>
      </c>
      <c r="B345" s="302" t="s">
        <v>736</v>
      </c>
      <c r="C345" s="17"/>
      <c r="D345" s="4" t="s">
        <v>265</v>
      </c>
      <c r="E345" s="4"/>
      <c r="F345" s="114">
        <f t="shared" ref="F345:H352" si="14">F467+F528+F589+F650+F711+F772+F833+F894+F955+F1016+F1077</f>
        <v>5761.1</v>
      </c>
      <c r="G345" s="114">
        <f t="shared" si="14"/>
        <v>5820.3</v>
      </c>
      <c r="H345" s="114">
        <f t="shared" si="14"/>
        <v>5820.3</v>
      </c>
      <c r="I345" s="115"/>
      <c r="J345" s="116"/>
      <c r="K345" s="289"/>
    </row>
    <row r="346" spans="1:11" ht="15" customHeight="1">
      <c r="A346" s="93" t="s">
        <v>729</v>
      </c>
      <c r="B346" s="302"/>
      <c r="C346" s="17"/>
      <c r="D346" s="4" t="s">
        <v>265</v>
      </c>
      <c r="E346" s="4"/>
      <c r="F346" s="114">
        <f t="shared" si="14"/>
        <v>519</v>
      </c>
      <c r="G346" s="114">
        <f t="shared" si="14"/>
        <v>519</v>
      </c>
      <c r="H346" s="114">
        <f t="shared" si="14"/>
        <v>519</v>
      </c>
      <c r="I346" s="115"/>
      <c r="J346" s="116"/>
      <c r="K346" s="289"/>
    </row>
    <row r="347" spans="1:11" ht="15" customHeight="1">
      <c r="A347" s="12" t="s">
        <v>745</v>
      </c>
      <c r="B347" s="302" t="s">
        <v>1371</v>
      </c>
      <c r="C347" s="17"/>
      <c r="D347" s="4" t="s">
        <v>265</v>
      </c>
      <c r="E347" s="4"/>
      <c r="F347" s="114">
        <f t="shared" si="14"/>
        <v>10937.14</v>
      </c>
      <c r="G347" s="114">
        <f t="shared" si="14"/>
        <v>11101.74</v>
      </c>
      <c r="H347" s="114">
        <f t="shared" si="14"/>
        <v>11101.74</v>
      </c>
      <c r="I347" s="115"/>
      <c r="J347" s="116"/>
      <c r="K347" s="289"/>
    </row>
    <row r="348" spans="1:11" ht="30" customHeight="1">
      <c r="A348" s="12" t="s">
        <v>746</v>
      </c>
      <c r="B348" s="302" t="s">
        <v>737</v>
      </c>
      <c r="C348" s="17"/>
      <c r="D348" s="4" t="s">
        <v>265</v>
      </c>
      <c r="E348" s="4"/>
      <c r="F348" s="114">
        <f t="shared" si="14"/>
        <v>2851.07</v>
      </c>
      <c r="G348" s="114">
        <f t="shared" si="14"/>
        <v>2851.07</v>
      </c>
      <c r="H348" s="114">
        <f t="shared" si="14"/>
        <v>2851.07</v>
      </c>
      <c r="I348" s="115"/>
      <c r="J348" s="116"/>
      <c r="K348" s="289"/>
    </row>
    <row r="349" spans="1:11" ht="15" customHeight="1">
      <c r="A349" s="93" t="s">
        <v>759</v>
      </c>
      <c r="B349" s="302"/>
      <c r="C349" s="17"/>
      <c r="D349" s="4" t="s">
        <v>265</v>
      </c>
      <c r="E349" s="4"/>
      <c r="F349" s="114">
        <f t="shared" si="14"/>
        <v>519</v>
      </c>
      <c r="G349" s="114">
        <f t="shared" si="14"/>
        <v>519</v>
      </c>
      <c r="H349" s="114">
        <f t="shared" si="14"/>
        <v>519</v>
      </c>
      <c r="I349" s="115"/>
      <c r="J349" s="116"/>
      <c r="K349" s="289"/>
    </row>
    <row r="350" spans="1:11" ht="15" customHeight="1">
      <c r="A350" s="12" t="s">
        <v>747</v>
      </c>
      <c r="B350" s="302" t="s">
        <v>738</v>
      </c>
      <c r="C350" s="17"/>
      <c r="D350" s="4" t="s">
        <v>265</v>
      </c>
      <c r="E350" s="4"/>
      <c r="F350" s="114">
        <f t="shared" si="14"/>
        <v>5755.54</v>
      </c>
      <c r="G350" s="114">
        <f t="shared" si="14"/>
        <v>5814.74</v>
      </c>
      <c r="H350" s="114">
        <f t="shared" si="14"/>
        <v>5814.74</v>
      </c>
      <c r="I350" s="115"/>
      <c r="J350" s="116"/>
      <c r="K350" s="289"/>
    </row>
    <row r="351" spans="1:11" ht="15" customHeight="1">
      <c r="A351" s="93" t="s">
        <v>727</v>
      </c>
      <c r="B351" s="302"/>
      <c r="C351" s="17"/>
      <c r="D351" s="4" t="s">
        <v>265</v>
      </c>
      <c r="E351" s="4"/>
      <c r="F351" s="114">
        <f t="shared" si="14"/>
        <v>519</v>
      </c>
      <c r="G351" s="114">
        <f t="shared" si="14"/>
        <v>519</v>
      </c>
      <c r="H351" s="114">
        <f t="shared" si="14"/>
        <v>519</v>
      </c>
      <c r="I351" s="115"/>
      <c r="J351" s="116"/>
      <c r="K351" s="289"/>
    </row>
    <row r="352" spans="1:11" ht="15" customHeight="1">
      <c r="A352" s="93" t="s">
        <v>730</v>
      </c>
      <c r="B352" s="302"/>
      <c r="C352" s="17"/>
      <c r="D352" s="4" t="s">
        <v>265</v>
      </c>
      <c r="E352" s="4"/>
      <c r="F352" s="114">
        <f t="shared" si="14"/>
        <v>519</v>
      </c>
      <c r="G352" s="114">
        <f t="shared" si="14"/>
        <v>519</v>
      </c>
      <c r="H352" s="114">
        <f t="shared" si="14"/>
        <v>519</v>
      </c>
      <c r="I352" s="115"/>
      <c r="J352" s="116"/>
      <c r="K352" s="289"/>
    </row>
    <row r="353" spans="1:11" ht="36" customHeight="1">
      <c r="A353" s="758" t="s">
        <v>722</v>
      </c>
      <c r="B353" s="796"/>
      <c r="C353" s="108"/>
      <c r="D353" s="109"/>
      <c r="E353" s="110"/>
      <c r="F353" s="111"/>
      <c r="G353" s="111"/>
      <c r="H353" s="111"/>
      <c r="I353" s="112"/>
      <c r="J353" s="113"/>
      <c r="K353" s="300"/>
    </row>
    <row r="354" spans="1:11" ht="15" customHeight="1">
      <c r="A354" s="12" t="s">
        <v>728</v>
      </c>
      <c r="B354" s="302" t="s">
        <v>723</v>
      </c>
      <c r="C354" s="17"/>
      <c r="D354" s="4" t="s">
        <v>265</v>
      </c>
      <c r="E354" s="4"/>
      <c r="F354" s="114">
        <f t="shared" ref="F354:H361" si="15">F476+F537+F598+F659+F720+F781+F842+F903+F964+F1025+F1086</f>
        <v>5761.07</v>
      </c>
      <c r="G354" s="114">
        <f t="shared" si="15"/>
        <v>5820.27</v>
      </c>
      <c r="H354" s="114">
        <f t="shared" si="15"/>
        <v>5820.27</v>
      </c>
      <c r="I354" s="115"/>
      <c r="J354" s="116"/>
      <c r="K354" s="289"/>
    </row>
    <row r="355" spans="1:11" ht="15" customHeight="1">
      <c r="A355" s="93" t="s">
        <v>729</v>
      </c>
      <c r="B355" s="302"/>
      <c r="C355" s="17"/>
      <c r="D355" s="4" t="s">
        <v>265</v>
      </c>
      <c r="E355" s="4"/>
      <c r="F355" s="114">
        <f t="shared" si="15"/>
        <v>519</v>
      </c>
      <c r="G355" s="114">
        <f t="shared" si="15"/>
        <v>519</v>
      </c>
      <c r="H355" s="114">
        <f t="shared" si="15"/>
        <v>519</v>
      </c>
      <c r="I355" s="115"/>
      <c r="J355" s="116"/>
      <c r="K355" s="289"/>
    </row>
    <row r="356" spans="1:11" ht="15" customHeight="1">
      <c r="A356" s="12" t="s">
        <v>745</v>
      </c>
      <c r="B356" s="302" t="s">
        <v>724</v>
      </c>
      <c r="C356" s="17"/>
      <c r="D356" s="4" t="s">
        <v>265</v>
      </c>
      <c r="E356" s="4"/>
      <c r="F356" s="114">
        <f t="shared" si="15"/>
        <v>10936.42</v>
      </c>
      <c r="G356" s="114">
        <f t="shared" si="15"/>
        <v>11101.02</v>
      </c>
      <c r="H356" s="114">
        <f t="shared" si="15"/>
        <v>11101.02</v>
      </c>
      <c r="I356" s="115"/>
      <c r="J356" s="116"/>
      <c r="K356" s="289"/>
    </row>
    <row r="357" spans="1:11" ht="30" customHeight="1">
      <c r="A357" s="93" t="s">
        <v>759</v>
      </c>
      <c r="B357" s="302"/>
      <c r="C357" s="17"/>
      <c r="D357" s="4" t="s">
        <v>265</v>
      </c>
      <c r="E357" s="4"/>
      <c r="F357" s="114">
        <f t="shared" si="15"/>
        <v>519</v>
      </c>
      <c r="G357" s="114">
        <f t="shared" si="15"/>
        <v>519</v>
      </c>
      <c r="H357" s="114">
        <f t="shared" si="15"/>
        <v>519</v>
      </c>
      <c r="I357" s="115"/>
      <c r="J357" s="116"/>
      <c r="K357" s="289"/>
    </row>
    <row r="358" spans="1:11" ht="15" customHeight="1">
      <c r="A358" s="12" t="s">
        <v>746</v>
      </c>
      <c r="B358" s="302" t="s">
        <v>725</v>
      </c>
      <c r="C358" s="17"/>
      <c r="D358" s="4" t="s">
        <v>265</v>
      </c>
      <c r="E358" s="4"/>
      <c r="F358" s="114">
        <f t="shared" si="15"/>
        <v>2858.34</v>
      </c>
      <c r="G358" s="114">
        <f t="shared" si="15"/>
        <v>2858.34</v>
      </c>
      <c r="H358" s="114">
        <f t="shared" si="15"/>
        <v>2858.34</v>
      </c>
      <c r="I358" s="115"/>
      <c r="J358" s="116"/>
      <c r="K358" s="289"/>
    </row>
    <row r="359" spans="1:11" ht="15" customHeight="1">
      <c r="A359" s="12" t="s">
        <v>747</v>
      </c>
      <c r="B359" s="302" t="s">
        <v>726</v>
      </c>
      <c r="C359" s="17"/>
      <c r="D359" s="4" t="s">
        <v>265</v>
      </c>
      <c r="E359" s="4"/>
      <c r="F359" s="114">
        <f t="shared" si="15"/>
        <v>5754.19</v>
      </c>
      <c r="G359" s="114">
        <f t="shared" si="15"/>
        <v>5813.39</v>
      </c>
      <c r="H359" s="114">
        <f t="shared" si="15"/>
        <v>5813.39</v>
      </c>
      <c r="I359" s="115"/>
      <c r="J359" s="116"/>
      <c r="K359" s="289"/>
    </row>
    <row r="360" spans="1:11" ht="15" customHeight="1">
      <c r="A360" s="302" t="s">
        <v>727</v>
      </c>
      <c r="B360" s="302" t="s">
        <v>1372</v>
      </c>
      <c r="C360" s="17"/>
      <c r="D360" s="4" t="s">
        <v>265</v>
      </c>
      <c r="E360" s="4"/>
      <c r="F360" s="114">
        <f t="shared" si="15"/>
        <v>5762.76</v>
      </c>
      <c r="G360" s="114">
        <f t="shared" si="15"/>
        <v>5821.96</v>
      </c>
      <c r="H360" s="114">
        <f t="shared" si="15"/>
        <v>5821.96</v>
      </c>
      <c r="I360" s="115"/>
      <c r="J360" s="116"/>
      <c r="K360" s="289"/>
    </row>
    <row r="361" spans="1:11" ht="15" customHeight="1">
      <c r="A361" s="93" t="s">
        <v>730</v>
      </c>
      <c r="B361" s="302"/>
      <c r="C361" s="17"/>
      <c r="D361" s="4" t="s">
        <v>265</v>
      </c>
      <c r="E361" s="4"/>
      <c r="F361" s="114">
        <f t="shared" si="15"/>
        <v>519</v>
      </c>
      <c r="G361" s="114">
        <f t="shared" si="15"/>
        <v>519</v>
      </c>
      <c r="H361" s="114">
        <f t="shared" si="15"/>
        <v>519</v>
      </c>
      <c r="I361" s="115"/>
      <c r="J361" s="116"/>
      <c r="K361" s="289"/>
    </row>
    <row r="362" spans="1:11" ht="36" customHeight="1">
      <c r="A362" s="758" t="s">
        <v>739</v>
      </c>
      <c r="B362" s="796"/>
      <c r="C362" s="108"/>
      <c r="D362" s="109"/>
      <c r="E362" s="110"/>
      <c r="F362" s="111"/>
      <c r="G362" s="111"/>
      <c r="H362" s="111"/>
      <c r="I362" s="112"/>
      <c r="J362" s="113"/>
      <c r="K362" s="300"/>
    </row>
    <row r="363" spans="1:11" ht="15" customHeight="1">
      <c r="A363" s="12" t="s">
        <v>728</v>
      </c>
      <c r="B363" s="302" t="s">
        <v>740</v>
      </c>
      <c r="C363" s="17"/>
      <c r="D363" s="4" t="s">
        <v>265</v>
      </c>
      <c r="E363" s="4"/>
      <c r="F363" s="114">
        <f t="shared" ref="F363:H370" si="16">F485+F546+F607+F668+F729+F790+F851+F912+F973+F1034+F1095</f>
        <v>5760.98</v>
      </c>
      <c r="G363" s="114">
        <f t="shared" si="16"/>
        <v>5820.18</v>
      </c>
      <c r="H363" s="114">
        <f t="shared" si="16"/>
        <v>5820.18</v>
      </c>
      <c r="I363" s="115"/>
      <c r="J363" s="116"/>
      <c r="K363" s="289"/>
    </row>
    <row r="364" spans="1:11" ht="15" customHeight="1">
      <c r="A364" s="93" t="s">
        <v>729</v>
      </c>
      <c r="B364" s="302"/>
      <c r="C364" s="17"/>
      <c r="D364" s="4" t="s">
        <v>265</v>
      </c>
      <c r="E364" s="4"/>
      <c r="F364" s="114">
        <f t="shared" si="16"/>
        <v>519</v>
      </c>
      <c r="G364" s="114">
        <f t="shared" si="16"/>
        <v>519</v>
      </c>
      <c r="H364" s="114">
        <f t="shared" si="16"/>
        <v>519</v>
      </c>
      <c r="I364" s="115"/>
      <c r="J364" s="116"/>
      <c r="K364" s="289"/>
    </row>
    <row r="365" spans="1:11" ht="15" customHeight="1">
      <c r="A365" s="93" t="s">
        <v>745</v>
      </c>
      <c r="B365" s="302"/>
      <c r="C365" s="17"/>
      <c r="D365" s="4" t="s">
        <v>265</v>
      </c>
      <c r="E365" s="4"/>
      <c r="F365" s="114">
        <f t="shared" si="16"/>
        <v>519</v>
      </c>
      <c r="G365" s="114">
        <f t="shared" si="16"/>
        <v>519</v>
      </c>
      <c r="H365" s="114">
        <f t="shared" si="16"/>
        <v>519</v>
      </c>
      <c r="I365" s="115"/>
      <c r="J365" s="116"/>
      <c r="K365" s="289"/>
    </row>
    <row r="366" spans="1:11" ht="30" customHeight="1">
      <c r="A366" s="93" t="s">
        <v>759</v>
      </c>
      <c r="B366" s="302"/>
      <c r="C366" s="17"/>
      <c r="D366" s="4" t="s">
        <v>265</v>
      </c>
      <c r="E366" s="4"/>
      <c r="F366" s="114">
        <f t="shared" si="16"/>
        <v>519</v>
      </c>
      <c r="G366" s="114">
        <f t="shared" si="16"/>
        <v>519</v>
      </c>
      <c r="H366" s="114">
        <f t="shared" si="16"/>
        <v>519</v>
      </c>
      <c r="I366" s="115"/>
      <c r="J366" s="116"/>
      <c r="K366" s="289"/>
    </row>
    <row r="367" spans="1:11" ht="15" customHeight="1">
      <c r="A367" s="12" t="s">
        <v>746</v>
      </c>
      <c r="B367" s="302" t="s">
        <v>1373</v>
      </c>
      <c r="C367" s="17"/>
      <c r="D367" s="4" t="s">
        <v>265</v>
      </c>
      <c r="E367" s="4"/>
      <c r="F367" s="114">
        <f t="shared" si="16"/>
        <v>2873.41</v>
      </c>
      <c r="G367" s="114">
        <f t="shared" si="16"/>
        <v>2873.41</v>
      </c>
      <c r="H367" s="114">
        <f t="shared" si="16"/>
        <v>2873.41</v>
      </c>
      <c r="I367" s="115"/>
      <c r="J367" s="116"/>
      <c r="K367" s="289"/>
    </row>
    <row r="368" spans="1:11" ht="15" customHeight="1">
      <c r="A368" s="12" t="s">
        <v>747</v>
      </c>
      <c r="B368" s="302" t="s">
        <v>741</v>
      </c>
      <c r="C368" s="17"/>
      <c r="D368" s="4" t="s">
        <v>265</v>
      </c>
      <c r="E368" s="4"/>
      <c r="F368" s="114">
        <f t="shared" si="16"/>
        <v>5859.24</v>
      </c>
      <c r="G368" s="114">
        <f t="shared" si="16"/>
        <v>5918.44</v>
      </c>
      <c r="H368" s="114">
        <f t="shared" si="16"/>
        <v>5918.44</v>
      </c>
      <c r="I368" s="115"/>
      <c r="J368" s="116"/>
      <c r="K368" s="289"/>
    </row>
    <row r="369" spans="1:11" ht="15" customHeight="1">
      <c r="A369" s="302" t="s">
        <v>727</v>
      </c>
      <c r="B369" s="302" t="s">
        <v>742</v>
      </c>
      <c r="C369" s="17"/>
      <c r="D369" s="4" t="s">
        <v>265</v>
      </c>
      <c r="E369" s="4"/>
      <c r="F369" s="114">
        <f t="shared" si="16"/>
        <v>5757.99</v>
      </c>
      <c r="G369" s="114">
        <f t="shared" si="16"/>
        <v>5817.19</v>
      </c>
      <c r="H369" s="114">
        <f t="shared" si="16"/>
        <v>5817.19</v>
      </c>
      <c r="I369" s="115"/>
      <c r="J369" s="116"/>
      <c r="K369" s="289"/>
    </row>
    <row r="370" spans="1:11" ht="15" customHeight="1">
      <c r="A370" s="93" t="s">
        <v>730</v>
      </c>
      <c r="B370" s="302"/>
      <c r="C370" s="17"/>
      <c r="D370" s="4" t="s">
        <v>265</v>
      </c>
      <c r="E370" s="4"/>
      <c r="F370" s="114">
        <f t="shared" si="16"/>
        <v>519</v>
      </c>
      <c r="G370" s="114">
        <f t="shared" si="16"/>
        <v>519</v>
      </c>
      <c r="H370" s="114">
        <f t="shared" si="16"/>
        <v>519</v>
      </c>
      <c r="I370" s="115"/>
      <c r="J370" s="116"/>
      <c r="K370" s="289"/>
    </row>
    <row r="371" spans="1:11" ht="24">
      <c r="A371" s="758" t="s">
        <v>720</v>
      </c>
      <c r="B371" s="796"/>
      <c r="C371" s="108"/>
      <c r="D371" s="109"/>
      <c r="E371" s="110"/>
      <c r="F371" s="111"/>
      <c r="G371" s="111"/>
      <c r="H371" s="111"/>
      <c r="I371" s="112"/>
      <c r="J371" s="113"/>
      <c r="K371" s="300"/>
    </row>
    <row r="372" spans="1:11" ht="15" customHeight="1">
      <c r="A372" s="12" t="s">
        <v>451</v>
      </c>
      <c r="B372" s="302" t="s">
        <v>768</v>
      </c>
      <c r="C372" s="17"/>
      <c r="D372" s="4" t="s">
        <v>265</v>
      </c>
      <c r="E372" s="4"/>
      <c r="F372" s="114">
        <f t="shared" ref="F372:H377" si="17">F494+F555+F616+F677+F738+F799+F860+F921+F982+F1043+F1104</f>
        <v>0</v>
      </c>
      <c r="G372" s="114">
        <f t="shared" si="17"/>
        <v>0</v>
      </c>
      <c r="H372" s="114">
        <f t="shared" si="17"/>
        <v>0</v>
      </c>
      <c r="I372" s="115"/>
      <c r="J372" s="116"/>
      <c r="K372" s="289"/>
    </row>
    <row r="373" spans="1:11" ht="15" customHeight="1">
      <c r="A373" s="12" t="s">
        <v>452</v>
      </c>
      <c r="B373" s="302" t="s">
        <v>769</v>
      </c>
      <c r="C373" s="17"/>
      <c r="D373" s="4" t="s">
        <v>265</v>
      </c>
      <c r="E373" s="4"/>
      <c r="F373" s="114">
        <f t="shared" si="17"/>
        <v>0</v>
      </c>
      <c r="G373" s="114">
        <f t="shared" si="17"/>
        <v>0</v>
      </c>
      <c r="H373" s="114">
        <f t="shared" si="17"/>
        <v>0</v>
      </c>
      <c r="I373" s="115"/>
      <c r="J373" s="116"/>
      <c r="K373" s="289"/>
    </row>
    <row r="374" spans="1:11" ht="15" customHeight="1">
      <c r="A374" s="12" t="s">
        <v>466</v>
      </c>
      <c r="B374" s="302" t="s">
        <v>770</v>
      </c>
      <c r="C374" s="17"/>
      <c r="D374" s="4" t="s">
        <v>265</v>
      </c>
      <c r="E374" s="4"/>
      <c r="F374" s="114">
        <f t="shared" si="17"/>
        <v>0</v>
      </c>
      <c r="G374" s="114">
        <f t="shared" si="17"/>
        <v>0</v>
      </c>
      <c r="H374" s="114">
        <f t="shared" si="17"/>
        <v>0</v>
      </c>
      <c r="I374" s="115"/>
      <c r="J374" s="116"/>
      <c r="K374" s="289"/>
    </row>
    <row r="375" spans="1:11" ht="15" customHeight="1">
      <c r="A375" s="12" t="s">
        <v>453</v>
      </c>
      <c r="B375" s="302" t="s">
        <v>771</v>
      </c>
      <c r="C375" s="17"/>
      <c r="D375" s="4" t="s">
        <v>265</v>
      </c>
      <c r="E375" s="4"/>
      <c r="F375" s="114">
        <f t="shared" si="17"/>
        <v>0</v>
      </c>
      <c r="G375" s="114">
        <f t="shared" si="17"/>
        <v>0</v>
      </c>
      <c r="H375" s="114">
        <f t="shared" si="17"/>
        <v>0</v>
      </c>
      <c r="I375" s="115"/>
      <c r="J375" s="116"/>
      <c r="K375" s="289"/>
    </row>
    <row r="376" spans="1:11" ht="15" customHeight="1">
      <c r="A376" s="12" t="s">
        <v>454</v>
      </c>
      <c r="B376" s="302" t="s">
        <v>772</v>
      </c>
      <c r="C376" s="17"/>
      <c r="D376" s="4" t="s">
        <v>265</v>
      </c>
      <c r="E376" s="4"/>
      <c r="F376" s="114">
        <f t="shared" si="17"/>
        <v>0</v>
      </c>
      <c r="G376" s="114">
        <f t="shared" si="17"/>
        <v>0</v>
      </c>
      <c r="H376" s="114">
        <f t="shared" si="17"/>
        <v>0</v>
      </c>
      <c r="I376" s="115"/>
      <c r="J376" s="116"/>
      <c r="K376" s="289"/>
    </row>
    <row r="377" spans="1:11" ht="15" customHeight="1">
      <c r="A377" s="12" t="s">
        <v>455</v>
      </c>
      <c r="B377" s="302" t="s">
        <v>773</v>
      </c>
      <c r="C377" s="17"/>
      <c r="D377" s="4" t="s">
        <v>265</v>
      </c>
      <c r="E377" s="4"/>
      <c r="F377" s="114">
        <f t="shared" si="17"/>
        <v>0</v>
      </c>
      <c r="G377" s="114">
        <f t="shared" si="17"/>
        <v>0</v>
      </c>
      <c r="H377" s="114">
        <f t="shared" si="17"/>
        <v>0</v>
      </c>
      <c r="I377" s="115"/>
      <c r="J377" s="116"/>
      <c r="K377" s="289"/>
    </row>
    <row r="378" spans="1:11" ht="17.25" customHeight="1">
      <c r="A378" s="107"/>
      <c r="B378" s="796"/>
      <c r="C378" s="117" t="s">
        <v>13</v>
      </c>
      <c r="D378" s="118" t="s">
        <v>14</v>
      </c>
      <c r="E378" s="107"/>
      <c r="F378" s="119"/>
      <c r="G378" s="119"/>
      <c r="H378" s="119"/>
      <c r="I378" s="120"/>
      <c r="J378" s="121"/>
      <c r="K378" s="289"/>
    </row>
    <row r="379" spans="1:11" ht="36">
      <c r="A379" s="758" t="s">
        <v>420</v>
      </c>
      <c r="B379" s="796"/>
      <c r="C379" s="117"/>
      <c r="D379" s="118"/>
      <c r="E379" s="107"/>
      <c r="F379" s="119"/>
      <c r="G379" s="119"/>
      <c r="H379" s="119"/>
      <c r="I379" s="120"/>
      <c r="J379" s="121"/>
      <c r="K379" s="289"/>
    </row>
    <row r="380" spans="1:11" ht="15" customHeight="1">
      <c r="A380" s="302" t="s">
        <v>415</v>
      </c>
      <c r="B380" s="302" t="s">
        <v>421</v>
      </c>
      <c r="C380" s="17"/>
      <c r="D380" s="12" t="s">
        <v>265</v>
      </c>
      <c r="E380" s="12"/>
      <c r="F380" s="101">
        <f t="shared" ref="F380:H393" si="18">F441+F502+F563+F624+F685</f>
        <v>0</v>
      </c>
      <c r="G380" s="101">
        <f t="shared" si="18"/>
        <v>0</v>
      </c>
      <c r="H380" s="101">
        <f t="shared" si="18"/>
        <v>0</v>
      </c>
      <c r="I380" s="769"/>
      <c r="J380" s="770"/>
      <c r="K380" s="289"/>
    </row>
    <row r="381" spans="1:11" ht="15" customHeight="1">
      <c r="A381" s="302" t="s">
        <v>407</v>
      </c>
      <c r="B381" s="302" t="s">
        <v>424</v>
      </c>
      <c r="C381" s="17"/>
      <c r="D381" s="12" t="s">
        <v>265</v>
      </c>
      <c r="E381" s="12"/>
      <c r="F381" s="101">
        <f t="shared" si="18"/>
        <v>0</v>
      </c>
      <c r="G381" s="101">
        <f t="shared" si="18"/>
        <v>0</v>
      </c>
      <c r="H381" s="101">
        <f t="shared" si="18"/>
        <v>0</v>
      </c>
      <c r="I381" s="769"/>
      <c r="J381" s="770"/>
      <c r="K381" s="289"/>
    </row>
    <row r="382" spans="1:11" ht="15" customHeight="1">
      <c r="A382" s="302" t="s">
        <v>823</v>
      </c>
      <c r="B382" s="302" t="s">
        <v>421</v>
      </c>
      <c r="C382" s="17"/>
      <c r="D382" s="12" t="s">
        <v>265</v>
      </c>
      <c r="E382" s="12"/>
      <c r="F382" s="101">
        <f t="shared" si="18"/>
        <v>0</v>
      </c>
      <c r="G382" s="101">
        <f t="shared" si="18"/>
        <v>0</v>
      </c>
      <c r="H382" s="101">
        <f t="shared" si="18"/>
        <v>0</v>
      </c>
      <c r="I382" s="769"/>
      <c r="J382" s="770"/>
      <c r="K382" s="289"/>
    </row>
    <row r="383" spans="1:11" ht="30" customHeight="1">
      <c r="A383" s="302" t="s">
        <v>408</v>
      </c>
      <c r="B383" s="302" t="s">
        <v>424</v>
      </c>
      <c r="C383" s="17"/>
      <c r="D383" s="12" t="s">
        <v>265</v>
      </c>
      <c r="E383" s="12"/>
      <c r="F383" s="101">
        <f t="shared" si="18"/>
        <v>0</v>
      </c>
      <c r="G383" s="101">
        <f t="shared" si="18"/>
        <v>0</v>
      </c>
      <c r="H383" s="101">
        <f t="shared" si="18"/>
        <v>0</v>
      </c>
      <c r="I383" s="769"/>
      <c r="J383" s="770"/>
      <c r="K383" s="289"/>
    </row>
    <row r="384" spans="1:11" ht="15" customHeight="1">
      <c r="A384" s="302" t="s">
        <v>409</v>
      </c>
      <c r="B384" s="302" t="s">
        <v>424</v>
      </c>
      <c r="C384" s="17"/>
      <c r="D384" s="12" t="s">
        <v>265</v>
      </c>
      <c r="E384" s="12"/>
      <c r="F384" s="101">
        <f t="shared" si="18"/>
        <v>0</v>
      </c>
      <c r="G384" s="101">
        <f t="shared" si="18"/>
        <v>0</v>
      </c>
      <c r="H384" s="101">
        <f t="shared" si="18"/>
        <v>0</v>
      </c>
      <c r="I384" s="769"/>
      <c r="J384" s="770"/>
      <c r="K384" s="289"/>
    </row>
    <row r="385" spans="1:11" ht="15" customHeight="1">
      <c r="A385" s="93" t="s">
        <v>410</v>
      </c>
      <c r="B385" s="302" t="s">
        <v>423</v>
      </c>
      <c r="C385" s="17"/>
      <c r="D385" s="12" t="s">
        <v>265</v>
      </c>
      <c r="E385" s="12"/>
      <c r="F385" s="101">
        <f t="shared" si="18"/>
        <v>0</v>
      </c>
      <c r="G385" s="101">
        <f t="shared" si="18"/>
        <v>0</v>
      </c>
      <c r="H385" s="101">
        <f t="shared" si="18"/>
        <v>0</v>
      </c>
      <c r="I385" s="769"/>
      <c r="J385" s="770"/>
      <c r="K385" s="289"/>
    </row>
    <row r="386" spans="1:11" ht="15" customHeight="1">
      <c r="A386" s="102" t="s">
        <v>411</v>
      </c>
      <c r="B386" s="302" t="s">
        <v>423</v>
      </c>
      <c r="C386" s="17"/>
      <c r="D386" s="12" t="s">
        <v>265</v>
      </c>
      <c r="E386" s="12"/>
      <c r="F386" s="101">
        <f t="shared" si="18"/>
        <v>0</v>
      </c>
      <c r="G386" s="101">
        <f t="shared" si="18"/>
        <v>0</v>
      </c>
      <c r="H386" s="101">
        <f t="shared" si="18"/>
        <v>0</v>
      </c>
      <c r="I386" s="769"/>
      <c r="J386" s="770"/>
      <c r="K386" s="289"/>
    </row>
    <row r="387" spans="1:11" ht="15" customHeight="1">
      <c r="A387" s="102" t="s">
        <v>416</v>
      </c>
      <c r="B387" s="302" t="s">
        <v>422</v>
      </c>
      <c r="C387" s="17"/>
      <c r="D387" s="12" t="s">
        <v>265</v>
      </c>
      <c r="E387" s="12"/>
      <c r="F387" s="101">
        <f t="shared" si="18"/>
        <v>0</v>
      </c>
      <c r="G387" s="101">
        <f t="shared" si="18"/>
        <v>0</v>
      </c>
      <c r="H387" s="101">
        <f t="shared" si="18"/>
        <v>0</v>
      </c>
      <c r="I387" s="769"/>
      <c r="J387" s="770"/>
      <c r="K387" s="289"/>
    </row>
    <row r="388" spans="1:11" ht="15" customHeight="1">
      <c r="A388" s="102" t="s">
        <v>412</v>
      </c>
      <c r="B388" s="302" t="s">
        <v>423</v>
      </c>
      <c r="C388" s="17"/>
      <c r="D388" s="4" t="s">
        <v>265</v>
      </c>
      <c r="E388" s="12"/>
      <c r="F388" s="101">
        <f t="shared" si="18"/>
        <v>0</v>
      </c>
      <c r="G388" s="101">
        <f t="shared" si="18"/>
        <v>0</v>
      </c>
      <c r="H388" s="101">
        <f t="shared" si="18"/>
        <v>0</v>
      </c>
      <c r="I388" s="769"/>
      <c r="J388" s="770"/>
      <c r="K388" s="289"/>
    </row>
    <row r="389" spans="1:11" ht="15" customHeight="1">
      <c r="A389" s="93" t="s">
        <v>417</v>
      </c>
      <c r="B389" s="302" t="s">
        <v>421</v>
      </c>
      <c r="C389" s="17"/>
      <c r="D389" s="4" t="s">
        <v>265</v>
      </c>
      <c r="E389" s="12"/>
      <c r="F389" s="101">
        <f t="shared" si="18"/>
        <v>0</v>
      </c>
      <c r="G389" s="101">
        <f t="shared" si="18"/>
        <v>0</v>
      </c>
      <c r="H389" s="101">
        <f t="shared" si="18"/>
        <v>0</v>
      </c>
      <c r="I389" s="769"/>
      <c r="J389" s="770"/>
      <c r="K389" s="289"/>
    </row>
    <row r="390" spans="1:11" ht="15" customHeight="1">
      <c r="A390" s="302" t="s">
        <v>413</v>
      </c>
      <c r="B390" s="302" t="s">
        <v>424</v>
      </c>
      <c r="C390" s="17"/>
      <c r="D390" s="4" t="s">
        <v>265</v>
      </c>
      <c r="E390" s="12"/>
      <c r="F390" s="101">
        <f t="shared" si="18"/>
        <v>0</v>
      </c>
      <c r="G390" s="101">
        <f t="shared" si="18"/>
        <v>0</v>
      </c>
      <c r="H390" s="101">
        <f t="shared" si="18"/>
        <v>0</v>
      </c>
      <c r="I390" s="769"/>
      <c r="J390" s="770"/>
      <c r="K390" s="289"/>
    </row>
    <row r="391" spans="1:11" ht="15" customHeight="1">
      <c r="A391" s="93" t="s">
        <v>418</v>
      </c>
      <c r="B391" s="302" t="s">
        <v>421</v>
      </c>
      <c r="C391" s="17"/>
      <c r="D391" s="4" t="s">
        <v>265</v>
      </c>
      <c r="E391" s="12"/>
      <c r="F391" s="101">
        <f t="shared" si="18"/>
        <v>0</v>
      </c>
      <c r="G391" s="101">
        <f t="shared" si="18"/>
        <v>0</v>
      </c>
      <c r="H391" s="101">
        <f t="shared" si="18"/>
        <v>0</v>
      </c>
      <c r="I391" s="769"/>
      <c r="J391" s="770"/>
      <c r="K391" s="289"/>
    </row>
    <row r="392" spans="1:11" ht="15" customHeight="1">
      <c r="A392" s="302" t="s">
        <v>414</v>
      </c>
      <c r="B392" s="302" t="s">
        <v>424</v>
      </c>
      <c r="C392" s="17"/>
      <c r="D392" s="4" t="s">
        <v>265</v>
      </c>
      <c r="E392" s="12"/>
      <c r="F392" s="101">
        <f t="shared" si="18"/>
        <v>0</v>
      </c>
      <c r="G392" s="101">
        <f t="shared" si="18"/>
        <v>0</v>
      </c>
      <c r="H392" s="101">
        <f t="shared" si="18"/>
        <v>0</v>
      </c>
      <c r="I392" s="769"/>
      <c r="J392" s="770"/>
      <c r="K392" s="289"/>
    </row>
    <row r="393" spans="1:11" ht="15" customHeight="1">
      <c r="A393" s="764"/>
      <c r="B393" s="302"/>
      <c r="C393" s="17"/>
      <c r="D393" s="4" t="s">
        <v>265</v>
      </c>
      <c r="E393" s="12"/>
      <c r="F393" s="101">
        <f t="shared" si="18"/>
        <v>0</v>
      </c>
      <c r="G393" s="101">
        <f t="shared" si="18"/>
        <v>0</v>
      </c>
      <c r="H393" s="101">
        <f t="shared" si="18"/>
        <v>0</v>
      </c>
      <c r="I393" s="769"/>
      <c r="J393" s="770"/>
      <c r="K393" s="289"/>
    </row>
    <row r="394" spans="1:11">
      <c r="A394" s="758" t="s">
        <v>425</v>
      </c>
      <c r="B394" s="796"/>
      <c r="C394" s="108"/>
      <c r="D394" s="109"/>
      <c r="E394" s="110"/>
      <c r="F394" s="111"/>
      <c r="G394" s="111"/>
      <c r="H394" s="111"/>
      <c r="I394" s="112"/>
      <c r="J394" s="113"/>
      <c r="K394" s="300"/>
    </row>
    <row r="395" spans="1:11" ht="15" customHeight="1">
      <c r="A395" s="12" t="s">
        <v>825</v>
      </c>
      <c r="B395" s="302" t="s">
        <v>426</v>
      </c>
      <c r="C395" s="17"/>
      <c r="D395" s="12" t="s">
        <v>265</v>
      </c>
      <c r="E395" s="12"/>
      <c r="F395" s="101">
        <f t="shared" ref="F395:H404" si="19">F456+F517+F578+F639+F700</f>
        <v>0</v>
      </c>
      <c r="G395" s="101">
        <f t="shared" si="19"/>
        <v>0</v>
      </c>
      <c r="H395" s="101">
        <f t="shared" si="19"/>
        <v>0</v>
      </c>
      <c r="I395" s="769"/>
      <c r="J395" s="770"/>
      <c r="K395" s="289"/>
    </row>
    <row r="396" spans="1:11" ht="15" customHeight="1">
      <c r="A396" s="12" t="s">
        <v>826</v>
      </c>
      <c r="B396" s="302" t="s">
        <v>427</v>
      </c>
      <c r="C396" s="17"/>
      <c r="D396" s="12" t="s">
        <v>265</v>
      </c>
      <c r="E396" s="12"/>
      <c r="F396" s="101">
        <f t="shared" si="19"/>
        <v>0</v>
      </c>
      <c r="G396" s="101">
        <f t="shared" si="19"/>
        <v>0</v>
      </c>
      <c r="H396" s="101">
        <f t="shared" si="19"/>
        <v>0</v>
      </c>
      <c r="I396" s="769"/>
      <c r="J396" s="770"/>
      <c r="K396" s="289"/>
    </row>
    <row r="397" spans="1:11" ht="15" customHeight="1">
      <c r="A397" s="12" t="s">
        <v>827</v>
      </c>
      <c r="B397" s="302" t="s">
        <v>428</v>
      </c>
      <c r="C397" s="17"/>
      <c r="D397" s="12" t="s">
        <v>265</v>
      </c>
      <c r="E397" s="12"/>
      <c r="F397" s="101">
        <f t="shared" si="19"/>
        <v>0</v>
      </c>
      <c r="G397" s="101">
        <f t="shared" si="19"/>
        <v>0</v>
      </c>
      <c r="H397" s="101">
        <f t="shared" si="19"/>
        <v>0</v>
      </c>
      <c r="I397" s="769"/>
      <c r="J397" s="770"/>
      <c r="K397" s="289"/>
    </row>
    <row r="398" spans="1:11" ht="15" customHeight="1">
      <c r="A398" s="12" t="s">
        <v>828</v>
      </c>
      <c r="B398" s="302" t="s">
        <v>429</v>
      </c>
      <c r="C398" s="17"/>
      <c r="D398" s="12" t="s">
        <v>265</v>
      </c>
      <c r="E398" s="12"/>
      <c r="F398" s="101">
        <f t="shared" si="19"/>
        <v>0</v>
      </c>
      <c r="G398" s="101">
        <f t="shared" si="19"/>
        <v>0</v>
      </c>
      <c r="H398" s="101">
        <f t="shared" si="19"/>
        <v>0</v>
      </c>
      <c r="I398" s="769"/>
      <c r="J398" s="770"/>
      <c r="K398" s="289"/>
    </row>
    <row r="399" spans="1:11" ht="15" customHeight="1">
      <c r="A399" s="12" t="s">
        <v>829</v>
      </c>
      <c r="B399" s="302" t="s">
        <v>430</v>
      </c>
      <c r="C399" s="17"/>
      <c r="D399" s="12" t="s">
        <v>265</v>
      </c>
      <c r="E399" s="12"/>
      <c r="F399" s="101">
        <f t="shared" si="19"/>
        <v>0</v>
      </c>
      <c r="G399" s="101">
        <f t="shared" si="19"/>
        <v>0</v>
      </c>
      <c r="H399" s="101">
        <f t="shared" si="19"/>
        <v>0</v>
      </c>
      <c r="I399" s="769"/>
      <c r="J399" s="770"/>
      <c r="K399" s="289"/>
    </row>
    <row r="400" spans="1:11" ht="15" customHeight="1">
      <c r="A400" s="102" t="s">
        <v>830</v>
      </c>
      <c r="B400" s="302" t="s">
        <v>431</v>
      </c>
      <c r="C400" s="17"/>
      <c r="D400" s="12" t="s">
        <v>265</v>
      </c>
      <c r="E400" s="12"/>
      <c r="F400" s="101">
        <f t="shared" si="19"/>
        <v>0</v>
      </c>
      <c r="G400" s="101">
        <f t="shared" si="19"/>
        <v>0</v>
      </c>
      <c r="H400" s="101">
        <f t="shared" si="19"/>
        <v>0</v>
      </c>
      <c r="I400" s="769"/>
      <c r="J400" s="770"/>
      <c r="K400" s="289"/>
    </row>
    <row r="401" spans="1:11" ht="15" customHeight="1">
      <c r="A401" s="102" t="s">
        <v>831</v>
      </c>
      <c r="B401" s="302" t="s">
        <v>432</v>
      </c>
      <c r="C401" s="17"/>
      <c r="D401" s="12" t="s">
        <v>265</v>
      </c>
      <c r="E401" s="12"/>
      <c r="F401" s="101">
        <f t="shared" si="19"/>
        <v>0</v>
      </c>
      <c r="G401" s="101">
        <f t="shared" si="19"/>
        <v>0</v>
      </c>
      <c r="H401" s="101">
        <f t="shared" si="19"/>
        <v>0</v>
      </c>
      <c r="I401" s="769"/>
      <c r="J401" s="770"/>
      <c r="K401" s="289"/>
    </row>
    <row r="402" spans="1:11" ht="15" customHeight="1">
      <c r="A402" s="102" t="s">
        <v>832</v>
      </c>
      <c r="B402" s="302" t="s">
        <v>433</v>
      </c>
      <c r="C402" s="17"/>
      <c r="D402" s="12" t="s">
        <v>265</v>
      </c>
      <c r="E402" s="12"/>
      <c r="F402" s="101">
        <f t="shared" si="19"/>
        <v>0</v>
      </c>
      <c r="G402" s="101">
        <f t="shared" si="19"/>
        <v>0</v>
      </c>
      <c r="H402" s="101">
        <f t="shared" si="19"/>
        <v>0</v>
      </c>
      <c r="I402" s="769"/>
      <c r="J402" s="770"/>
      <c r="K402" s="289"/>
    </row>
    <row r="403" spans="1:11" ht="15" customHeight="1">
      <c r="A403" s="102" t="s">
        <v>833</v>
      </c>
      <c r="B403" s="302" t="s">
        <v>434</v>
      </c>
      <c r="C403" s="17"/>
      <c r="D403" s="12" t="s">
        <v>265</v>
      </c>
      <c r="E403" s="12"/>
      <c r="F403" s="101">
        <f t="shared" si="19"/>
        <v>0</v>
      </c>
      <c r="G403" s="101">
        <f t="shared" si="19"/>
        <v>0</v>
      </c>
      <c r="H403" s="101">
        <f t="shared" si="19"/>
        <v>0</v>
      </c>
      <c r="I403" s="769"/>
      <c r="J403" s="770"/>
      <c r="K403" s="289"/>
    </row>
    <row r="404" spans="1:11" ht="15" customHeight="1">
      <c r="A404" s="102" t="s">
        <v>834</v>
      </c>
      <c r="B404" s="302" t="s">
        <v>435</v>
      </c>
      <c r="C404" s="17"/>
      <c r="D404" s="12" t="s">
        <v>265</v>
      </c>
      <c r="E404" s="12"/>
      <c r="F404" s="101">
        <f t="shared" si="19"/>
        <v>0</v>
      </c>
      <c r="G404" s="101">
        <f t="shared" si="19"/>
        <v>0</v>
      </c>
      <c r="H404" s="101">
        <f t="shared" si="19"/>
        <v>0</v>
      </c>
      <c r="I404" s="769"/>
      <c r="J404" s="770"/>
      <c r="K404" s="289"/>
    </row>
    <row r="405" spans="1:11" ht="36">
      <c r="A405" s="758" t="s">
        <v>744</v>
      </c>
      <c r="B405" s="796"/>
      <c r="C405" s="117"/>
      <c r="D405" s="118"/>
      <c r="E405" s="107"/>
      <c r="F405" s="119"/>
      <c r="G405" s="119"/>
      <c r="H405" s="119"/>
      <c r="I405" s="120"/>
      <c r="J405" s="121"/>
      <c r="K405" s="289"/>
    </row>
    <row r="406" spans="1:11" ht="15" customHeight="1">
      <c r="A406" s="12" t="s">
        <v>728</v>
      </c>
      <c r="B406" s="302" t="s">
        <v>736</v>
      </c>
      <c r="C406" s="17"/>
      <c r="D406" s="12" t="s">
        <v>265</v>
      </c>
      <c r="E406" s="12"/>
      <c r="F406" s="101">
        <f t="shared" ref="F406:H413" si="20">F467+F528+F589+F650+F711</f>
        <v>2335.38</v>
      </c>
      <c r="G406" s="101">
        <f t="shared" si="20"/>
        <v>2335.38</v>
      </c>
      <c r="H406" s="101">
        <f t="shared" si="20"/>
        <v>2335.38</v>
      </c>
      <c r="I406" s="769"/>
      <c r="J406" s="770"/>
      <c r="K406" s="289"/>
    </row>
    <row r="407" spans="1:11" ht="15" customHeight="1">
      <c r="A407" s="93" t="s">
        <v>729</v>
      </c>
      <c r="B407" s="302"/>
      <c r="C407" s="17"/>
      <c r="D407" s="12" t="s">
        <v>265</v>
      </c>
      <c r="E407" s="12"/>
      <c r="F407" s="101">
        <f t="shared" si="20"/>
        <v>0</v>
      </c>
      <c r="G407" s="101">
        <f t="shared" si="20"/>
        <v>0</v>
      </c>
      <c r="H407" s="101">
        <f t="shared" si="20"/>
        <v>0</v>
      </c>
      <c r="I407" s="769"/>
      <c r="J407" s="770"/>
      <c r="K407" s="289"/>
    </row>
    <row r="408" spans="1:11" ht="15" customHeight="1">
      <c r="A408" s="12" t="s">
        <v>745</v>
      </c>
      <c r="B408" s="302" t="s">
        <v>1371</v>
      </c>
      <c r="C408" s="17"/>
      <c r="D408" s="12" t="s">
        <v>265</v>
      </c>
      <c r="E408" s="12"/>
      <c r="F408" s="101">
        <f t="shared" si="20"/>
        <v>2336.2800000000002</v>
      </c>
      <c r="G408" s="101">
        <f t="shared" si="20"/>
        <v>2336.2800000000002</v>
      </c>
      <c r="H408" s="101">
        <f t="shared" si="20"/>
        <v>2336.2800000000002</v>
      </c>
      <c r="I408" s="769"/>
      <c r="J408" s="770"/>
      <c r="K408" s="289"/>
    </row>
    <row r="409" spans="1:11" ht="30" customHeight="1">
      <c r="A409" s="12" t="s">
        <v>746</v>
      </c>
      <c r="B409" s="302" t="s">
        <v>737</v>
      </c>
      <c r="C409" s="17"/>
      <c r="D409" s="12" t="s">
        <v>265</v>
      </c>
      <c r="E409" s="12"/>
      <c r="F409" s="101">
        <f t="shared" si="20"/>
        <v>2332.0700000000002</v>
      </c>
      <c r="G409" s="101">
        <f t="shared" si="20"/>
        <v>2332.0700000000002</v>
      </c>
      <c r="H409" s="101">
        <f t="shared" si="20"/>
        <v>2332.0700000000002</v>
      </c>
      <c r="I409" s="769"/>
      <c r="J409" s="770"/>
      <c r="K409" s="289"/>
    </row>
    <row r="410" spans="1:11" ht="15" customHeight="1">
      <c r="A410" s="93" t="s">
        <v>759</v>
      </c>
      <c r="B410" s="302"/>
      <c r="C410" s="17"/>
      <c r="D410" s="12" t="s">
        <v>265</v>
      </c>
      <c r="E410" s="12"/>
      <c r="F410" s="101">
        <f t="shared" si="20"/>
        <v>0</v>
      </c>
      <c r="G410" s="101">
        <f t="shared" si="20"/>
        <v>0</v>
      </c>
      <c r="H410" s="101">
        <f t="shared" si="20"/>
        <v>0</v>
      </c>
      <c r="I410" s="769"/>
      <c r="J410" s="770"/>
      <c r="K410" s="289"/>
    </row>
    <row r="411" spans="1:11" ht="15" customHeight="1">
      <c r="A411" s="12" t="s">
        <v>747</v>
      </c>
      <c r="B411" s="302" t="s">
        <v>738</v>
      </c>
      <c r="C411" s="17"/>
      <c r="D411" s="12" t="s">
        <v>265</v>
      </c>
      <c r="E411" s="12"/>
      <c r="F411" s="101">
        <f t="shared" si="20"/>
        <v>2329.8200000000002</v>
      </c>
      <c r="G411" s="101">
        <f t="shared" si="20"/>
        <v>2329.8200000000002</v>
      </c>
      <c r="H411" s="101">
        <f t="shared" si="20"/>
        <v>2329.8200000000002</v>
      </c>
      <c r="I411" s="769"/>
      <c r="J411" s="770"/>
      <c r="K411" s="289"/>
    </row>
    <row r="412" spans="1:11" ht="15" customHeight="1">
      <c r="A412" s="93" t="s">
        <v>727</v>
      </c>
      <c r="B412" s="302"/>
      <c r="C412" s="17"/>
      <c r="D412" s="12" t="s">
        <v>265</v>
      </c>
      <c r="E412" s="12"/>
      <c r="F412" s="101">
        <f t="shared" si="20"/>
        <v>0</v>
      </c>
      <c r="G412" s="101">
        <f t="shared" si="20"/>
        <v>0</v>
      </c>
      <c r="H412" s="101">
        <f t="shared" si="20"/>
        <v>0</v>
      </c>
      <c r="I412" s="769"/>
      <c r="J412" s="770"/>
      <c r="K412" s="289"/>
    </row>
    <row r="413" spans="1:11" ht="15" customHeight="1">
      <c r="A413" s="93" t="s">
        <v>730</v>
      </c>
      <c r="B413" s="302"/>
      <c r="C413" s="17"/>
      <c r="D413" s="12" t="s">
        <v>265</v>
      </c>
      <c r="E413" s="12"/>
      <c r="F413" s="101">
        <f t="shared" si="20"/>
        <v>0</v>
      </c>
      <c r="G413" s="101">
        <f t="shared" si="20"/>
        <v>0</v>
      </c>
      <c r="H413" s="101">
        <f t="shared" si="20"/>
        <v>0</v>
      </c>
      <c r="I413" s="769"/>
      <c r="J413" s="770"/>
      <c r="K413" s="289"/>
    </row>
    <row r="414" spans="1:11" ht="36">
      <c r="A414" s="758" t="s">
        <v>722</v>
      </c>
      <c r="B414" s="796"/>
      <c r="C414" s="117"/>
      <c r="D414" s="118"/>
      <c r="E414" s="107"/>
      <c r="F414" s="119"/>
      <c r="G414" s="119"/>
      <c r="H414" s="119"/>
      <c r="I414" s="120"/>
      <c r="J414" s="121"/>
      <c r="K414" s="289"/>
    </row>
    <row r="415" spans="1:11" ht="15" customHeight="1">
      <c r="A415" s="12" t="s">
        <v>728</v>
      </c>
      <c r="B415" s="302" t="s">
        <v>723</v>
      </c>
      <c r="C415" s="17"/>
      <c r="D415" s="12" t="s">
        <v>265</v>
      </c>
      <c r="E415" s="12"/>
      <c r="F415" s="101">
        <f t="shared" ref="F415:H422" si="21">F476+F537+F598+F659+F720</f>
        <v>2335.35</v>
      </c>
      <c r="G415" s="101">
        <f t="shared" si="21"/>
        <v>2335.35</v>
      </c>
      <c r="H415" s="101">
        <f t="shared" si="21"/>
        <v>2335.35</v>
      </c>
      <c r="I415" s="769"/>
      <c r="J415" s="770"/>
      <c r="K415" s="289"/>
    </row>
    <row r="416" spans="1:11" ht="15" customHeight="1">
      <c r="A416" s="93" t="s">
        <v>729</v>
      </c>
      <c r="B416" s="302"/>
      <c r="C416" s="17"/>
      <c r="D416" s="12" t="s">
        <v>265</v>
      </c>
      <c r="E416" s="12"/>
      <c r="F416" s="101">
        <f t="shared" si="21"/>
        <v>0</v>
      </c>
      <c r="G416" s="101">
        <f t="shared" si="21"/>
        <v>0</v>
      </c>
      <c r="H416" s="101">
        <f t="shared" si="21"/>
        <v>0</v>
      </c>
      <c r="I416" s="769"/>
      <c r="J416" s="770"/>
      <c r="K416" s="289"/>
    </row>
    <row r="417" spans="1:11" ht="15" customHeight="1">
      <c r="A417" s="12" t="s">
        <v>745</v>
      </c>
      <c r="B417" s="302" t="s">
        <v>724</v>
      </c>
      <c r="C417" s="17"/>
      <c r="D417" s="12" t="s">
        <v>265</v>
      </c>
      <c r="E417" s="12"/>
      <c r="F417" s="101">
        <f t="shared" si="21"/>
        <v>2335.56</v>
      </c>
      <c r="G417" s="101">
        <f t="shared" si="21"/>
        <v>2335.56</v>
      </c>
      <c r="H417" s="101">
        <f t="shared" si="21"/>
        <v>2335.56</v>
      </c>
      <c r="I417" s="769"/>
      <c r="J417" s="770"/>
      <c r="K417" s="289"/>
    </row>
    <row r="418" spans="1:11" ht="30" customHeight="1">
      <c r="A418" s="93" t="s">
        <v>759</v>
      </c>
      <c r="B418" s="302"/>
      <c r="C418" s="17"/>
      <c r="D418" s="12" t="s">
        <v>265</v>
      </c>
      <c r="E418" s="12"/>
      <c r="F418" s="101">
        <f t="shared" si="21"/>
        <v>0</v>
      </c>
      <c r="G418" s="101">
        <f t="shared" si="21"/>
        <v>0</v>
      </c>
      <c r="H418" s="101">
        <f t="shared" si="21"/>
        <v>0</v>
      </c>
      <c r="I418" s="769"/>
      <c r="J418" s="770"/>
      <c r="K418" s="289"/>
    </row>
    <row r="419" spans="1:11" ht="15" customHeight="1">
      <c r="A419" s="12" t="s">
        <v>746</v>
      </c>
      <c r="B419" s="302" t="s">
        <v>725</v>
      </c>
      <c r="C419" s="17"/>
      <c r="D419" s="12" t="s">
        <v>265</v>
      </c>
      <c r="E419" s="12"/>
      <c r="F419" s="101">
        <f t="shared" si="21"/>
        <v>2339.34</v>
      </c>
      <c r="G419" s="101">
        <f t="shared" si="21"/>
        <v>2339.34</v>
      </c>
      <c r="H419" s="101">
        <f t="shared" si="21"/>
        <v>2339.34</v>
      </c>
      <c r="I419" s="769"/>
      <c r="J419" s="770"/>
      <c r="K419" s="289"/>
    </row>
    <row r="420" spans="1:11" ht="15" customHeight="1">
      <c r="A420" s="12" t="s">
        <v>747</v>
      </c>
      <c r="B420" s="302" t="s">
        <v>726</v>
      </c>
      <c r="C420" s="17"/>
      <c r="D420" s="12" t="s">
        <v>265</v>
      </c>
      <c r="E420" s="12"/>
      <c r="F420" s="101">
        <f t="shared" si="21"/>
        <v>2328.4699999999998</v>
      </c>
      <c r="G420" s="101">
        <f t="shared" si="21"/>
        <v>2328.4699999999998</v>
      </c>
      <c r="H420" s="101">
        <f t="shared" si="21"/>
        <v>2328.4699999999998</v>
      </c>
      <c r="I420" s="769"/>
      <c r="J420" s="770"/>
      <c r="K420" s="289"/>
    </row>
    <row r="421" spans="1:11" ht="15" customHeight="1">
      <c r="A421" s="302" t="s">
        <v>727</v>
      </c>
      <c r="B421" s="302" t="s">
        <v>1372</v>
      </c>
      <c r="C421" s="17"/>
      <c r="D421" s="12" t="s">
        <v>265</v>
      </c>
      <c r="E421" s="12"/>
      <c r="F421" s="101">
        <f t="shared" si="21"/>
        <v>2337.04</v>
      </c>
      <c r="G421" s="101">
        <f t="shared" si="21"/>
        <v>2337.04</v>
      </c>
      <c r="H421" s="101">
        <f t="shared" si="21"/>
        <v>2337.04</v>
      </c>
      <c r="I421" s="769"/>
      <c r="J421" s="770"/>
      <c r="K421" s="289"/>
    </row>
    <row r="422" spans="1:11" ht="15" customHeight="1">
      <c r="A422" s="93" t="s">
        <v>730</v>
      </c>
      <c r="B422" s="302"/>
      <c r="C422" s="17"/>
      <c r="D422" s="12" t="s">
        <v>265</v>
      </c>
      <c r="E422" s="12"/>
      <c r="F422" s="101">
        <f t="shared" si="21"/>
        <v>0</v>
      </c>
      <c r="G422" s="101">
        <f t="shared" si="21"/>
        <v>0</v>
      </c>
      <c r="H422" s="101">
        <f t="shared" si="21"/>
        <v>0</v>
      </c>
      <c r="I422" s="769"/>
      <c r="J422" s="770"/>
      <c r="K422" s="289"/>
    </row>
    <row r="423" spans="1:11" ht="36">
      <c r="A423" s="758" t="s">
        <v>739</v>
      </c>
      <c r="B423" s="796"/>
      <c r="C423" s="117"/>
      <c r="D423" s="118"/>
      <c r="E423" s="107"/>
      <c r="F423" s="119"/>
      <c r="G423" s="119"/>
      <c r="H423" s="119"/>
      <c r="I423" s="120"/>
      <c r="J423" s="121"/>
      <c r="K423" s="289"/>
    </row>
    <row r="424" spans="1:11" ht="15" customHeight="1">
      <c r="A424" s="12" t="s">
        <v>728</v>
      </c>
      <c r="B424" s="302" t="s">
        <v>740</v>
      </c>
      <c r="C424" s="17"/>
      <c r="D424" s="12" t="s">
        <v>265</v>
      </c>
      <c r="E424" s="12"/>
      <c r="F424" s="101">
        <f t="shared" ref="F424:H431" si="22">F485+F546+F607+F668+F729</f>
        <v>2335.2600000000002</v>
      </c>
      <c r="G424" s="101">
        <f t="shared" si="22"/>
        <v>2335.2600000000002</v>
      </c>
      <c r="H424" s="101">
        <f t="shared" si="22"/>
        <v>2335.2600000000002</v>
      </c>
      <c r="I424" s="769"/>
      <c r="J424" s="770"/>
      <c r="K424" s="289"/>
    </row>
    <row r="425" spans="1:11" ht="15" customHeight="1">
      <c r="A425" s="93" t="s">
        <v>729</v>
      </c>
      <c r="B425" s="302"/>
      <c r="C425" s="17"/>
      <c r="D425" s="12" t="s">
        <v>265</v>
      </c>
      <c r="E425" s="12"/>
      <c r="F425" s="101">
        <f t="shared" si="22"/>
        <v>0</v>
      </c>
      <c r="G425" s="101">
        <f t="shared" si="22"/>
        <v>0</v>
      </c>
      <c r="H425" s="101">
        <f t="shared" si="22"/>
        <v>0</v>
      </c>
      <c r="I425" s="769"/>
      <c r="J425" s="770"/>
      <c r="K425" s="289"/>
    </row>
    <row r="426" spans="1:11" ht="15" customHeight="1">
      <c r="A426" s="93" t="s">
        <v>745</v>
      </c>
      <c r="B426" s="302"/>
      <c r="C426" s="17"/>
      <c r="D426" s="12" t="s">
        <v>265</v>
      </c>
      <c r="E426" s="12"/>
      <c r="F426" s="101">
        <f t="shared" si="22"/>
        <v>0</v>
      </c>
      <c r="G426" s="101">
        <f t="shared" si="22"/>
        <v>0</v>
      </c>
      <c r="H426" s="101">
        <f t="shared" si="22"/>
        <v>0</v>
      </c>
      <c r="I426" s="769"/>
      <c r="J426" s="770"/>
      <c r="K426" s="289"/>
    </row>
    <row r="427" spans="1:11" ht="30" customHeight="1">
      <c r="A427" s="93" t="s">
        <v>759</v>
      </c>
      <c r="B427" s="302"/>
      <c r="C427" s="17"/>
      <c r="D427" s="12" t="s">
        <v>265</v>
      </c>
      <c r="E427" s="12"/>
      <c r="F427" s="101">
        <f t="shared" si="22"/>
        <v>0</v>
      </c>
      <c r="G427" s="101">
        <f t="shared" si="22"/>
        <v>0</v>
      </c>
      <c r="H427" s="101">
        <f t="shared" si="22"/>
        <v>0</v>
      </c>
      <c r="I427" s="769"/>
      <c r="J427" s="770"/>
      <c r="K427" s="289"/>
    </row>
    <row r="428" spans="1:11" ht="15" customHeight="1">
      <c r="A428" s="12" t="s">
        <v>746</v>
      </c>
      <c r="B428" s="302" t="s">
        <v>1373</v>
      </c>
      <c r="C428" s="17"/>
      <c r="D428" s="12" t="s">
        <v>265</v>
      </c>
      <c r="E428" s="12"/>
      <c r="F428" s="101">
        <f t="shared" si="22"/>
        <v>2354.41</v>
      </c>
      <c r="G428" s="101">
        <f t="shared" si="22"/>
        <v>2354.41</v>
      </c>
      <c r="H428" s="101">
        <f t="shared" si="22"/>
        <v>2354.41</v>
      </c>
      <c r="I428" s="769"/>
      <c r="J428" s="770"/>
      <c r="K428" s="289"/>
    </row>
    <row r="429" spans="1:11" ht="15" customHeight="1">
      <c r="A429" s="12" t="s">
        <v>747</v>
      </c>
      <c r="B429" s="302" t="s">
        <v>741</v>
      </c>
      <c r="C429" s="17"/>
      <c r="D429" s="12" t="s">
        <v>265</v>
      </c>
      <c r="E429" s="12"/>
      <c r="F429" s="101">
        <f t="shared" si="22"/>
        <v>2433.52</v>
      </c>
      <c r="G429" s="101">
        <f t="shared" si="22"/>
        <v>2433.52</v>
      </c>
      <c r="H429" s="101">
        <f t="shared" si="22"/>
        <v>2433.52</v>
      </c>
      <c r="I429" s="769"/>
      <c r="J429" s="770"/>
      <c r="K429" s="289"/>
    </row>
    <row r="430" spans="1:11" ht="15" customHeight="1">
      <c r="A430" s="302" t="s">
        <v>727</v>
      </c>
      <c r="B430" s="302" t="s">
        <v>742</v>
      </c>
      <c r="C430" s="17"/>
      <c r="D430" s="12" t="s">
        <v>265</v>
      </c>
      <c r="E430" s="12"/>
      <c r="F430" s="101">
        <f t="shared" si="22"/>
        <v>2332.27</v>
      </c>
      <c r="G430" s="101">
        <f t="shared" si="22"/>
        <v>2332.27</v>
      </c>
      <c r="H430" s="101">
        <f t="shared" si="22"/>
        <v>2332.27</v>
      </c>
      <c r="I430" s="769"/>
      <c r="J430" s="770"/>
      <c r="K430" s="289"/>
    </row>
    <row r="431" spans="1:11" ht="15" customHeight="1">
      <c r="A431" s="93" t="s">
        <v>730</v>
      </c>
      <c r="B431" s="302"/>
      <c r="C431" s="17"/>
      <c r="D431" s="12" t="s">
        <v>265</v>
      </c>
      <c r="E431" s="12"/>
      <c r="F431" s="101">
        <f t="shared" si="22"/>
        <v>0</v>
      </c>
      <c r="G431" s="101">
        <f t="shared" si="22"/>
        <v>0</v>
      </c>
      <c r="H431" s="101">
        <f t="shared" si="22"/>
        <v>0</v>
      </c>
      <c r="I431" s="769"/>
      <c r="J431" s="770"/>
      <c r="K431" s="289"/>
    </row>
    <row r="432" spans="1:11" ht="24">
      <c r="A432" s="758" t="s">
        <v>720</v>
      </c>
      <c r="B432" s="796"/>
      <c r="C432" s="108"/>
      <c r="D432" s="109"/>
      <c r="E432" s="110"/>
      <c r="F432" s="111"/>
      <c r="G432" s="111"/>
      <c r="H432" s="111"/>
      <c r="I432" s="112"/>
      <c r="J432" s="113"/>
      <c r="K432" s="300"/>
    </row>
    <row r="433" spans="1:11" ht="15" customHeight="1">
      <c r="A433" s="12" t="s">
        <v>451</v>
      </c>
      <c r="B433" s="302" t="s">
        <v>768</v>
      </c>
      <c r="C433" s="17"/>
      <c r="D433" s="12" t="s">
        <v>265</v>
      </c>
      <c r="E433" s="12"/>
      <c r="F433" s="101">
        <f t="shared" ref="F433:H438" si="23">F494+F555+F616+F677+F738</f>
        <v>0</v>
      </c>
      <c r="G433" s="101">
        <f t="shared" si="23"/>
        <v>0</v>
      </c>
      <c r="H433" s="101">
        <f t="shared" si="23"/>
        <v>0</v>
      </c>
      <c r="I433" s="769"/>
      <c r="J433" s="770"/>
      <c r="K433" s="289"/>
    </row>
    <row r="434" spans="1:11" ht="15" customHeight="1">
      <c r="A434" s="12" t="s">
        <v>452</v>
      </c>
      <c r="B434" s="302" t="s">
        <v>769</v>
      </c>
      <c r="C434" s="17"/>
      <c r="D434" s="12" t="s">
        <v>265</v>
      </c>
      <c r="E434" s="12"/>
      <c r="F434" s="101">
        <f t="shared" si="23"/>
        <v>0</v>
      </c>
      <c r="G434" s="101">
        <f t="shared" si="23"/>
        <v>0</v>
      </c>
      <c r="H434" s="101">
        <f t="shared" si="23"/>
        <v>0</v>
      </c>
      <c r="I434" s="769"/>
      <c r="J434" s="770"/>
      <c r="K434" s="289"/>
    </row>
    <row r="435" spans="1:11" ht="15" customHeight="1">
      <c r="A435" s="12" t="s">
        <v>466</v>
      </c>
      <c r="B435" s="302" t="s">
        <v>770</v>
      </c>
      <c r="C435" s="17"/>
      <c r="D435" s="12" t="s">
        <v>265</v>
      </c>
      <c r="E435" s="12"/>
      <c r="F435" s="101">
        <f t="shared" si="23"/>
        <v>0</v>
      </c>
      <c r="G435" s="101">
        <f t="shared" si="23"/>
        <v>0</v>
      </c>
      <c r="H435" s="101">
        <f t="shared" si="23"/>
        <v>0</v>
      </c>
      <c r="I435" s="769"/>
      <c r="J435" s="770"/>
      <c r="K435" s="289"/>
    </row>
    <row r="436" spans="1:11" ht="15" customHeight="1">
      <c r="A436" s="12" t="s">
        <v>453</v>
      </c>
      <c r="B436" s="302" t="s">
        <v>771</v>
      </c>
      <c r="C436" s="17"/>
      <c r="D436" s="12" t="s">
        <v>265</v>
      </c>
      <c r="E436" s="12"/>
      <c r="F436" s="101">
        <f t="shared" si="23"/>
        <v>0</v>
      </c>
      <c r="G436" s="101">
        <f t="shared" si="23"/>
        <v>0</v>
      </c>
      <c r="H436" s="101">
        <f t="shared" si="23"/>
        <v>0</v>
      </c>
      <c r="I436" s="769"/>
      <c r="J436" s="770"/>
      <c r="K436" s="289"/>
    </row>
    <row r="437" spans="1:11" ht="15" customHeight="1">
      <c r="A437" s="12" t="s">
        <v>454</v>
      </c>
      <c r="B437" s="302" t="s">
        <v>772</v>
      </c>
      <c r="C437" s="17"/>
      <c r="D437" s="12" t="s">
        <v>265</v>
      </c>
      <c r="E437" s="12"/>
      <c r="F437" s="101">
        <f t="shared" si="23"/>
        <v>0</v>
      </c>
      <c r="G437" s="101">
        <f t="shared" si="23"/>
        <v>0</v>
      </c>
      <c r="H437" s="101">
        <f t="shared" si="23"/>
        <v>0</v>
      </c>
      <c r="I437" s="769"/>
      <c r="J437" s="770"/>
      <c r="K437" s="289"/>
    </row>
    <row r="438" spans="1:11" ht="15" customHeight="1">
      <c r="A438" s="12" t="s">
        <v>455</v>
      </c>
      <c r="B438" s="302" t="s">
        <v>773</v>
      </c>
      <c r="C438" s="17"/>
      <c r="D438" s="12" t="s">
        <v>265</v>
      </c>
      <c r="E438" s="12"/>
      <c r="F438" s="101">
        <f t="shared" si="23"/>
        <v>0</v>
      </c>
      <c r="G438" s="101">
        <f t="shared" si="23"/>
        <v>0</v>
      </c>
      <c r="H438" s="101">
        <f t="shared" si="23"/>
        <v>0</v>
      </c>
      <c r="I438" s="769"/>
      <c r="J438" s="770"/>
      <c r="K438" s="289"/>
    </row>
    <row r="439" spans="1:11" ht="12" customHeight="1">
      <c r="A439" s="7"/>
      <c r="B439" s="310"/>
      <c r="C439" s="6" t="s">
        <v>37</v>
      </c>
      <c r="D439" s="16" t="s">
        <v>38</v>
      </c>
      <c r="E439" s="7"/>
      <c r="F439" s="99"/>
      <c r="G439" s="99"/>
      <c r="H439" s="99"/>
      <c r="I439" s="103"/>
      <c r="J439" s="104"/>
      <c r="K439" s="289"/>
    </row>
    <row r="440" spans="1:11" ht="36">
      <c r="A440" s="100" t="s">
        <v>420</v>
      </c>
      <c r="B440" s="310"/>
      <c r="C440" s="6"/>
      <c r="D440" s="16"/>
      <c r="E440" s="7"/>
      <c r="F440" s="99"/>
      <c r="G440" s="99"/>
      <c r="H440" s="99"/>
      <c r="I440" s="103"/>
      <c r="J440" s="104"/>
      <c r="K440" s="289" t="s">
        <v>267</v>
      </c>
    </row>
    <row r="441" spans="1:11" ht="15" customHeight="1">
      <c r="A441" s="302" t="s">
        <v>415</v>
      </c>
      <c r="B441" s="302" t="s">
        <v>421</v>
      </c>
      <c r="C441" s="5"/>
      <c r="D441" s="12" t="s">
        <v>1353</v>
      </c>
      <c r="E441" s="13" t="s">
        <v>436</v>
      </c>
      <c r="F441" s="106">
        <v>0</v>
      </c>
      <c r="G441" s="106">
        <v>0</v>
      </c>
      <c r="H441" s="106">
        <v>0</v>
      </c>
      <c r="I441" s="881"/>
      <c r="J441" s="882"/>
      <c r="K441" s="288"/>
    </row>
    <row r="442" spans="1:11" ht="15" customHeight="1">
      <c r="A442" s="302" t="s">
        <v>407</v>
      </c>
      <c r="B442" s="302" t="s">
        <v>424</v>
      </c>
      <c r="C442" s="5"/>
      <c r="D442" s="12" t="s">
        <v>1353</v>
      </c>
      <c r="E442" s="13" t="s">
        <v>436</v>
      </c>
      <c r="F442" s="106">
        <v>0</v>
      </c>
      <c r="G442" s="106">
        <v>0</v>
      </c>
      <c r="H442" s="106">
        <v>0</v>
      </c>
      <c r="I442" s="881"/>
      <c r="J442" s="882"/>
      <c r="K442" s="288"/>
    </row>
    <row r="443" spans="1:11" ht="15" customHeight="1">
      <c r="A443" s="302" t="s">
        <v>823</v>
      </c>
      <c r="B443" s="302" t="s">
        <v>421</v>
      </c>
      <c r="C443" s="5"/>
      <c r="D443" s="12" t="s">
        <v>1353</v>
      </c>
      <c r="E443" s="13" t="s">
        <v>436</v>
      </c>
      <c r="F443" s="106">
        <v>0</v>
      </c>
      <c r="G443" s="106">
        <v>0</v>
      </c>
      <c r="H443" s="106">
        <v>0</v>
      </c>
      <c r="I443" s="881"/>
      <c r="J443" s="882"/>
      <c r="K443" s="288"/>
    </row>
    <row r="444" spans="1:11" ht="30" customHeight="1">
      <c r="A444" s="302" t="s">
        <v>408</v>
      </c>
      <c r="B444" s="302" t="s">
        <v>424</v>
      </c>
      <c r="C444" s="5"/>
      <c r="D444" s="12" t="s">
        <v>1353</v>
      </c>
      <c r="E444" s="13" t="s">
        <v>436</v>
      </c>
      <c r="F444" s="106">
        <v>0</v>
      </c>
      <c r="G444" s="106">
        <v>0</v>
      </c>
      <c r="H444" s="106">
        <v>0</v>
      </c>
      <c r="I444" s="881"/>
      <c r="J444" s="882"/>
      <c r="K444" s="288"/>
    </row>
    <row r="445" spans="1:11" ht="15" customHeight="1">
      <c r="A445" s="302" t="s">
        <v>409</v>
      </c>
      <c r="B445" s="302" t="s">
        <v>424</v>
      </c>
      <c r="C445" s="5"/>
      <c r="D445" s="12" t="s">
        <v>1353</v>
      </c>
      <c r="E445" s="13" t="s">
        <v>436</v>
      </c>
      <c r="F445" s="106">
        <v>0</v>
      </c>
      <c r="G445" s="106">
        <v>0</v>
      </c>
      <c r="H445" s="106">
        <v>0</v>
      </c>
      <c r="I445" s="881"/>
      <c r="J445" s="882"/>
      <c r="K445" s="288"/>
    </row>
    <row r="446" spans="1:11" ht="15" customHeight="1">
      <c r="A446" s="93" t="s">
        <v>410</v>
      </c>
      <c r="B446" s="302" t="s">
        <v>423</v>
      </c>
      <c r="C446" s="5"/>
      <c r="D446" s="12" t="s">
        <v>1353</v>
      </c>
      <c r="E446" s="13" t="s">
        <v>436</v>
      </c>
      <c r="F446" s="106">
        <v>0</v>
      </c>
      <c r="G446" s="106">
        <v>0</v>
      </c>
      <c r="H446" s="106">
        <v>0</v>
      </c>
      <c r="I446" s="881"/>
      <c r="J446" s="882"/>
      <c r="K446" s="288"/>
    </row>
    <row r="447" spans="1:11" ht="15" customHeight="1">
      <c r="A447" s="102" t="s">
        <v>411</v>
      </c>
      <c r="B447" s="302" t="s">
        <v>423</v>
      </c>
      <c r="C447" s="5"/>
      <c r="D447" s="12" t="s">
        <v>1353</v>
      </c>
      <c r="E447" s="13" t="s">
        <v>436</v>
      </c>
      <c r="F447" s="106">
        <v>0</v>
      </c>
      <c r="G447" s="106">
        <v>0</v>
      </c>
      <c r="H447" s="106">
        <v>0</v>
      </c>
      <c r="I447" s="881"/>
      <c r="J447" s="882"/>
      <c r="K447" s="288"/>
    </row>
    <row r="448" spans="1:11" ht="15" customHeight="1">
      <c r="A448" s="102" t="s">
        <v>416</v>
      </c>
      <c r="B448" s="302" t="s">
        <v>422</v>
      </c>
      <c r="C448" s="5"/>
      <c r="D448" s="12" t="s">
        <v>1353</v>
      </c>
      <c r="E448" s="13" t="s">
        <v>436</v>
      </c>
      <c r="F448" s="106">
        <v>0</v>
      </c>
      <c r="G448" s="106">
        <v>0</v>
      </c>
      <c r="H448" s="106">
        <v>0</v>
      </c>
      <c r="I448" s="881"/>
      <c r="J448" s="882"/>
      <c r="K448" s="288"/>
    </row>
    <row r="449" spans="1:11" ht="15" customHeight="1">
      <c r="A449" s="102" t="s">
        <v>412</v>
      </c>
      <c r="B449" s="302" t="s">
        <v>423</v>
      </c>
      <c r="C449" s="5"/>
      <c r="D449" s="12" t="s">
        <v>1353</v>
      </c>
      <c r="E449" s="13" t="s">
        <v>436</v>
      </c>
      <c r="F449" s="106">
        <v>0</v>
      </c>
      <c r="G449" s="106">
        <v>0</v>
      </c>
      <c r="H449" s="106">
        <v>0</v>
      </c>
      <c r="I449" s="881"/>
      <c r="J449" s="882"/>
      <c r="K449" s="288"/>
    </row>
    <row r="450" spans="1:11" ht="15" customHeight="1">
      <c r="A450" s="93" t="s">
        <v>417</v>
      </c>
      <c r="B450" s="302" t="s">
        <v>421</v>
      </c>
      <c r="C450" s="5"/>
      <c r="D450" s="12" t="s">
        <v>1353</v>
      </c>
      <c r="E450" s="13" t="s">
        <v>436</v>
      </c>
      <c r="F450" s="106">
        <v>0</v>
      </c>
      <c r="G450" s="106">
        <v>0</v>
      </c>
      <c r="H450" s="106">
        <v>0</v>
      </c>
      <c r="I450" s="881"/>
      <c r="J450" s="882"/>
      <c r="K450" s="288"/>
    </row>
    <row r="451" spans="1:11" ht="15" customHeight="1">
      <c r="A451" s="302" t="s">
        <v>413</v>
      </c>
      <c r="B451" s="302" t="s">
        <v>424</v>
      </c>
      <c r="C451" s="5"/>
      <c r="D451" s="12" t="s">
        <v>1353</v>
      </c>
      <c r="E451" s="13" t="s">
        <v>436</v>
      </c>
      <c r="F451" s="106">
        <v>0</v>
      </c>
      <c r="G451" s="106">
        <v>0</v>
      </c>
      <c r="H451" s="106">
        <v>0</v>
      </c>
      <c r="I451" s="881"/>
      <c r="J451" s="882"/>
      <c r="K451" s="288"/>
    </row>
    <row r="452" spans="1:11" ht="15" customHeight="1">
      <c r="A452" s="93" t="s">
        <v>418</v>
      </c>
      <c r="B452" s="302" t="s">
        <v>421</v>
      </c>
      <c r="C452" s="5"/>
      <c r="D452" s="12" t="s">
        <v>1353</v>
      </c>
      <c r="E452" s="13" t="s">
        <v>436</v>
      </c>
      <c r="F452" s="106">
        <v>0</v>
      </c>
      <c r="G452" s="106">
        <v>0</v>
      </c>
      <c r="H452" s="106">
        <v>0</v>
      </c>
      <c r="I452" s="881"/>
      <c r="J452" s="882"/>
      <c r="K452" s="288"/>
    </row>
    <row r="453" spans="1:11" ht="15" customHeight="1">
      <c r="A453" s="302" t="s">
        <v>414</v>
      </c>
      <c r="B453" s="302" t="s">
        <v>424</v>
      </c>
      <c r="C453" s="5"/>
      <c r="D453" s="12" t="s">
        <v>1353</v>
      </c>
      <c r="E453" s="13" t="s">
        <v>436</v>
      </c>
      <c r="F453" s="106">
        <v>0</v>
      </c>
      <c r="G453" s="106">
        <v>0</v>
      </c>
      <c r="H453" s="106">
        <v>0</v>
      </c>
      <c r="I453" s="881"/>
      <c r="J453" s="882"/>
      <c r="K453" s="288"/>
    </row>
    <row r="454" spans="1:11" ht="15" customHeight="1">
      <c r="A454" s="764"/>
      <c r="B454" s="302"/>
      <c r="C454" s="5"/>
      <c r="D454" s="12" t="s">
        <v>1353</v>
      </c>
      <c r="E454" s="13" t="s">
        <v>436</v>
      </c>
      <c r="F454" s="106">
        <v>0</v>
      </c>
      <c r="G454" s="106">
        <v>0</v>
      </c>
      <c r="H454" s="106">
        <v>0</v>
      </c>
      <c r="I454" s="881"/>
      <c r="J454" s="882"/>
      <c r="K454" s="288"/>
    </row>
    <row r="455" spans="1:11">
      <c r="A455" s="100" t="s">
        <v>425</v>
      </c>
      <c r="B455" s="310"/>
      <c r="C455" s="6"/>
      <c r="D455" s="16"/>
      <c r="E455" s="7"/>
      <c r="F455" s="99"/>
      <c r="G455" s="99"/>
      <c r="H455" s="99"/>
      <c r="I455" s="103"/>
      <c r="J455" s="104"/>
      <c r="K455" s="289" t="s">
        <v>267</v>
      </c>
    </row>
    <row r="456" spans="1:11" ht="15" customHeight="1">
      <c r="A456" s="12" t="s">
        <v>825</v>
      </c>
      <c r="B456" s="302" t="s">
        <v>426</v>
      </c>
      <c r="C456" s="5"/>
      <c r="D456" s="12" t="s">
        <v>1353</v>
      </c>
      <c r="E456" s="13" t="s">
        <v>436</v>
      </c>
      <c r="F456" s="106">
        <v>0</v>
      </c>
      <c r="G456" s="106">
        <v>0</v>
      </c>
      <c r="H456" s="106">
        <v>0</v>
      </c>
      <c r="I456" s="881"/>
      <c r="J456" s="882"/>
      <c r="K456" s="288"/>
    </row>
    <row r="457" spans="1:11" ht="15" customHeight="1">
      <c r="A457" s="12" t="s">
        <v>826</v>
      </c>
      <c r="B457" s="302" t="s">
        <v>427</v>
      </c>
      <c r="C457" s="5"/>
      <c r="D457" s="12" t="s">
        <v>1353</v>
      </c>
      <c r="E457" s="13" t="s">
        <v>436</v>
      </c>
      <c r="F457" s="106">
        <v>0</v>
      </c>
      <c r="G457" s="106">
        <v>0</v>
      </c>
      <c r="H457" s="106">
        <v>0</v>
      </c>
      <c r="I457" s="881"/>
      <c r="J457" s="882"/>
      <c r="K457" s="288"/>
    </row>
    <row r="458" spans="1:11" ht="15" customHeight="1">
      <c r="A458" s="12" t="s">
        <v>827</v>
      </c>
      <c r="B458" s="302" t="s">
        <v>428</v>
      </c>
      <c r="C458" s="5"/>
      <c r="D458" s="12" t="s">
        <v>1353</v>
      </c>
      <c r="E458" s="13" t="s">
        <v>436</v>
      </c>
      <c r="F458" s="106">
        <v>0</v>
      </c>
      <c r="G458" s="106">
        <v>0</v>
      </c>
      <c r="H458" s="106">
        <v>0</v>
      </c>
      <c r="I458" s="881"/>
      <c r="J458" s="882"/>
      <c r="K458" s="288"/>
    </row>
    <row r="459" spans="1:11" ht="15" customHeight="1">
      <c r="A459" s="12" t="s">
        <v>828</v>
      </c>
      <c r="B459" s="302" t="s">
        <v>429</v>
      </c>
      <c r="C459" s="5"/>
      <c r="D459" s="12" t="s">
        <v>1353</v>
      </c>
      <c r="E459" s="13" t="s">
        <v>436</v>
      </c>
      <c r="F459" s="106">
        <v>0</v>
      </c>
      <c r="G459" s="106">
        <v>0</v>
      </c>
      <c r="H459" s="106">
        <v>0</v>
      </c>
      <c r="I459" s="881"/>
      <c r="J459" s="882"/>
      <c r="K459" s="288"/>
    </row>
    <row r="460" spans="1:11" ht="15" customHeight="1">
      <c r="A460" s="12" t="s">
        <v>829</v>
      </c>
      <c r="B460" s="302" t="s">
        <v>430</v>
      </c>
      <c r="C460" s="5"/>
      <c r="D460" s="12" t="s">
        <v>1353</v>
      </c>
      <c r="E460" s="13" t="s">
        <v>436</v>
      </c>
      <c r="F460" s="106">
        <v>0</v>
      </c>
      <c r="G460" s="106">
        <v>0</v>
      </c>
      <c r="H460" s="106">
        <v>0</v>
      </c>
      <c r="I460" s="881"/>
      <c r="J460" s="882"/>
      <c r="K460" s="288"/>
    </row>
    <row r="461" spans="1:11" ht="15" customHeight="1">
      <c r="A461" s="102" t="s">
        <v>830</v>
      </c>
      <c r="B461" s="302" t="s">
        <v>431</v>
      </c>
      <c r="C461" s="5"/>
      <c r="D461" s="12" t="s">
        <v>1353</v>
      </c>
      <c r="E461" s="13" t="s">
        <v>436</v>
      </c>
      <c r="F461" s="106">
        <v>0</v>
      </c>
      <c r="G461" s="106">
        <v>0</v>
      </c>
      <c r="H461" s="106">
        <v>0</v>
      </c>
      <c r="I461" s="881"/>
      <c r="J461" s="882"/>
      <c r="K461" s="288"/>
    </row>
    <row r="462" spans="1:11" ht="15" customHeight="1">
      <c r="A462" s="102" t="s">
        <v>831</v>
      </c>
      <c r="B462" s="302" t="s">
        <v>432</v>
      </c>
      <c r="C462" s="5"/>
      <c r="D462" s="12" t="s">
        <v>1353</v>
      </c>
      <c r="E462" s="13" t="s">
        <v>436</v>
      </c>
      <c r="F462" s="106">
        <v>0</v>
      </c>
      <c r="G462" s="106">
        <v>0</v>
      </c>
      <c r="H462" s="106">
        <v>0</v>
      </c>
      <c r="I462" s="881"/>
      <c r="J462" s="882"/>
      <c r="K462" s="288"/>
    </row>
    <row r="463" spans="1:11" ht="15" customHeight="1">
      <c r="A463" s="102" t="s">
        <v>832</v>
      </c>
      <c r="B463" s="302" t="s">
        <v>433</v>
      </c>
      <c r="C463" s="5"/>
      <c r="D463" s="12" t="s">
        <v>1353</v>
      </c>
      <c r="E463" s="13" t="s">
        <v>436</v>
      </c>
      <c r="F463" s="106">
        <v>0</v>
      </c>
      <c r="G463" s="106">
        <v>0</v>
      </c>
      <c r="H463" s="106">
        <v>0</v>
      </c>
      <c r="I463" s="881"/>
      <c r="J463" s="882"/>
      <c r="K463" s="288"/>
    </row>
    <row r="464" spans="1:11" ht="15" customHeight="1">
      <c r="A464" s="102" t="s">
        <v>833</v>
      </c>
      <c r="B464" s="302" t="s">
        <v>434</v>
      </c>
      <c r="C464" s="5"/>
      <c r="D464" s="12" t="s">
        <v>1353</v>
      </c>
      <c r="E464" s="13" t="s">
        <v>436</v>
      </c>
      <c r="F464" s="106">
        <v>0</v>
      </c>
      <c r="G464" s="106">
        <v>0</v>
      </c>
      <c r="H464" s="106">
        <v>0</v>
      </c>
      <c r="I464" s="881"/>
      <c r="J464" s="882"/>
      <c r="K464" s="288"/>
    </row>
    <row r="465" spans="1:11" ht="15" customHeight="1">
      <c r="A465" s="102" t="s">
        <v>834</v>
      </c>
      <c r="B465" s="302" t="s">
        <v>435</v>
      </c>
      <c r="C465" s="5"/>
      <c r="D465" s="12" t="s">
        <v>1353</v>
      </c>
      <c r="E465" s="13" t="s">
        <v>436</v>
      </c>
      <c r="F465" s="106">
        <v>0</v>
      </c>
      <c r="G465" s="106">
        <v>0</v>
      </c>
      <c r="H465" s="106">
        <v>0</v>
      </c>
      <c r="I465" s="881"/>
      <c r="J465" s="882"/>
      <c r="K465" s="288"/>
    </row>
    <row r="466" spans="1:11" ht="36">
      <c r="A466" s="100" t="s">
        <v>744</v>
      </c>
      <c r="B466" s="310"/>
      <c r="C466" s="6"/>
      <c r="D466" s="16"/>
      <c r="E466" s="7"/>
      <c r="F466" s="99"/>
      <c r="G466" s="99"/>
      <c r="H466" s="99"/>
      <c r="I466" s="103"/>
      <c r="J466" s="104"/>
      <c r="K466" s="289" t="s">
        <v>267</v>
      </c>
    </row>
    <row r="467" spans="1:11" ht="15" customHeight="1">
      <c r="A467" s="12" t="s">
        <v>728</v>
      </c>
      <c r="B467" s="302" t="s">
        <v>736</v>
      </c>
      <c r="C467" s="5"/>
      <c r="D467" s="12" t="s">
        <v>32</v>
      </c>
      <c r="E467" s="105">
        <v>9.5867214900000004</v>
      </c>
      <c r="F467" s="106">
        <v>85.8</v>
      </c>
      <c r="G467" s="106">
        <v>85.8</v>
      </c>
      <c r="H467" s="106">
        <v>85.8</v>
      </c>
      <c r="I467" s="881" t="s">
        <v>1354</v>
      </c>
      <c r="J467" s="882"/>
      <c r="K467" s="288"/>
    </row>
    <row r="468" spans="1:11" ht="15" customHeight="1">
      <c r="A468" s="93" t="s">
        <v>729</v>
      </c>
      <c r="B468" s="302"/>
      <c r="C468" s="5"/>
      <c r="D468" s="12" t="s">
        <v>32</v>
      </c>
      <c r="E468" s="105">
        <v>0</v>
      </c>
      <c r="F468" s="106">
        <v>0</v>
      </c>
      <c r="G468" s="106">
        <v>0</v>
      </c>
      <c r="H468" s="106">
        <v>0</v>
      </c>
      <c r="I468" s="881" t="s">
        <v>1354</v>
      </c>
      <c r="J468" s="882"/>
      <c r="K468" s="288"/>
    </row>
    <row r="469" spans="1:11" ht="15" customHeight="1">
      <c r="A469" s="12" t="s">
        <v>745</v>
      </c>
      <c r="B469" s="302" t="s">
        <v>1371</v>
      </c>
      <c r="C469" s="5"/>
      <c r="D469" s="12" t="s">
        <v>32</v>
      </c>
      <c r="E469" s="105">
        <v>9.5905172400000005</v>
      </c>
      <c r="F469" s="106">
        <v>85.84</v>
      </c>
      <c r="G469" s="106">
        <v>85.84</v>
      </c>
      <c r="H469" s="106">
        <v>85.84</v>
      </c>
      <c r="I469" s="881" t="s">
        <v>1354</v>
      </c>
      <c r="J469" s="882"/>
      <c r="K469" s="288"/>
    </row>
    <row r="470" spans="1:11" ht="30" customHeight="1">
      <c r="A470" s="12" t="s">
        <v>746</v>
      </c>
      <c r="B470" s="302" t="s">
        <v>737</v>
      </c>
      <c r="C470" s="5"/>
      <c r="D470" s="12" t="s">
        <v>32</v>
      </c>
      <c r="E470" s="105">
        <v>9.5731707299999993</v>
      </c>
      <c r="F470" s="106">
        <v>85.68</v>
      </c>
      <c r="G470" s="106">
        <v>85.68</v>
      </c>
      <c r="H470" s="106">
        <v>85.68</v>
      </c>
      <c r="I470" s="881" t="s">
        <v>1354</v>
      </c>
      <c r="J470" s="882"/>
      <c r="K470" s="288"/>
    </row>
    <row r="471" spans="1:11" ht="15" customHeight="1">
      <c r="A471" s="93" t="s">
        <v>759</v>
      </c>
      <c r="B471" s="302"/>
      <c r="C471" s="5"/>
      <c r="D471" s="12" t="s">
        <v>32</v>
      </c>
      <c r="E471" s="105">
        <v>0</v>
      </c>
      <c r="F471" s="106">
        <v>0</v>
      </c>
      <c r="G471" s="106">
        <v>0</v>
      </c>
      <c r="H471" s="106">
        <v>0</v>
      </c>
      <c r="I471" s="881" t="s">
        <v>1354</v>
      </c>
      <c r="J471" s="882"/>
      <c r="K471" s="288"/>
    </row>
    <row r="472" spans="1:11" ht="15" customHeight="1">
      <c r="A472" s="12" t="s">
        <v>747</v>
      </c>
      <c r="B472" s="302" t="s">
        <v>738</v>
      </c>
      <c r="C472" s="5"/>
      <c r="D472" s="12" t="s">
        <v>32</v>
      </c>
      <c r="E472" s="105">
        <v>9.5652173900000008</v>
      </c>
      <c r="F472" s="106">
        <v>85.61</v>
      </c>
      <c r="G472" s="106">
        <v>85.61</v>
      </c>
      <c r="H472" s="106">
        <v>85.61</v>
      </c>
      <c r="I472" s="881" t="s">
        <v>1354</v>
      </c>
      <c r="J472" s="882"/>
      <c r="K472" s="288"/>
    </row>
    <row r="473" spans="1:11" ht="15" customHeight="1">
      <c r="A473" s="93" t="s">
        <v>727</v>
      </c>
      <c r="B473" s="302"/>
      <c r="C473" s="5"/>
      <c r="D473" s="12" t="s">
        <v>32</v>
      </c>
      <c r="E473" s="105">
        <v>0</v>
      </c>
      <c r="F473" s="106">
        <v>0</v>
      </c>
      <c r="G473" s="106">
        <v>0</v>
      </c>
      <c r="H473" s="106">
        <v>0</v>
      </c>
      <c r="I473" s="881" t="s">
        <v>1354</v>
      </c>
      <c r="J473" s="882"/>
      <c r="K473" s="288"/>
    </row>
    <row r="474" spans="1:11" ht="15" customHeight="1">
      <c r="A474" s="93" t="s">
        <v>730</v>
      </c>
      <c r="B474" s="302"/>
      <c r="C474" s="5"/>
      <c r="D474" s="12" t="s">
        <v>32</v>
      </c>
      <c r="E474" s="105">
        <v>0</v>
      </c>
      <c r="F474" s="106">
        <v>0</v>
      </c>
      <c r="G474" s="106">
        <v>0</v>
      </c>
      <c r="H474" s="106">
        <v>0</v>
      </c>
      <c r="I474" s="881" t="s">
        <v>1354</v>
      </c>
      <c r="J474" s="882"/>
      <c r="K474" s="288"/>
    </row>
    <row r="475" spans="1:11" ht="36">
      <c r="A475" s="100" t="s">
        <v>722</v>
      </c>
      <c r="B475" s="310"/>
      <c r="C475" s="6"/>
      <c r="D475" s="16"/>
      <c r="E475" s="7"/>
      <c r="F475" s="99"/>
      <c r="G475" s="99"/>
      <c r="H475" s="99"/>
      <c r="I475" s="103"/>
      <c r="J475" s="104"/>
      <c r="K475" s="289" t="s">
        <v>267</v>
      </c>
    </row>
    <row r="476" spans="1:11" ht="15" customHeight="1">
      <c r="A476" s="12" t="s">
        <v>728</v>
      </c>
      <c r="B476" s="302" t="s">
        <v>723</v>
      </c>
      <c r="C476" s="5"/>
      <c r="D476" s="12" t="s">
        <v>32</v>
      </c>
      <c r="E476" s="105">
        <v>9.58658009</v>
      </c>
      <c r="F476" s="106">
        <v>85.8</v>
      </c>
      <c r="G476" s="106">
        <v>85.8</v>
      </c>
      <c r="H476" s="106">
        <v>85.8</v>
      </c>
      <c r="I476" s="881" t="s">
        <v>1354</v>
      </c>
      <c r="J476" s="882"/>
      <c r="K476" s="288"/>
    </row>
    <row r="477" spans="1:11" ht="15" customHeight="1">
      <c r="A477" s="93" t="s">
        <v>729</v>
      </c>
      <c r="B477" s="302"/>
      <c r="C477" s="5"/>
      <c r="D477" s="12" t="s">
        <v>32</v>
      </c>
      <c r="E477" s="105">
        <v>0</v>
      </c>
      <c r="F477" s="106">
        <v>0</v>
      </c>
      <c r="G477" s="106">
        <v>0</v>
      </c>
      <c r="H477" s="106">
        <v>0</v>
      </c>
      <c r="I477" s="881" t="s">
        <v>1354</v>
      </c>
      <c r="J477" s="882"/>
      <c r="K477" s="288"/>
    </row>
    <row r="478" spans="1:11" ht="15" customHeight="1">
      <c r="A478" s="12" t="s">
        <v>745</v>
      </c>
      <c r="B478" s="302" t="s">
        <v>724</v>
      </c>
      <c r="C478" s="5"/>
      <c r="D478" s="12" t="s">
        <v>32</v>
      </c>
      <c r="E478" s="105">
        <v>9.5873786400000007</v>
      </c>
      <c r="F478" s="106">
        <v>85.81</v>
      </c>
      <c r="G478" s="106">
        <v>85.81</v>
      </c>
      <c r="H478" s="106">
        <v>85.81</v>
      </c>
      <c r="I478" s="881" t="s">
        <v>1354</v>
      </c>
      <c r="J478" s="882"/>
      <c r="K478" s="288"/>
    </row>
    <row r="479" spans="1:11" ht="30" customHeight="1">
      <c r="A479" s="93" t="s">
        <v>759</v>
      </c>
      <c r="B479" s="302"/>
      <c r="C479" s="5"/>
      <c r="D479" s="12" t="s">
        <v>32</v>
      </c>
      <c r="E479" s="105">
        <v>0</v>
      </c>
      <c r="F479" s="106">
        <v>0</v>
      </c>
      <c r="G479" s="106">
        <v>0</v>
      </c>
      <c r="H479" s="106">
        <v>0</v>
      </c>
      <c r="I479" s="881" t="s">
        <v>1354</v>
      </c>
      <c r="J479" s="882"/>
      <c r="K479" s="288"/>
    </row>
    <row r="480" spans="1:11" ht="15" customHeight="1">
      <c r="A480" s="12" t="s">
        <v>746</v>
      </c>
      <c r="B480" s="302" t="s">
        <v>725</v>
      </c>
      <c r="C480" s="5"/>
      <c r="D480" s="12" t="s">
        <v>32</v>
      </c>
      <c r="E480" s="105">
        <v>9.6031745999999991</v>
      </c>
      <c r="F480" s="106">
        <v>85.95</v>
      </c>
      <c r="G480" s="106">
        <v>85.95</v>
      </c>
      <c r="H480" s="106">
        <v>85.95</v>
      </c>
      <c r="I480" s="881" t="s">
        <v>1354</v>
      </c>
      <c r="J480" s="882"/>
      <c r="K480" s="288"/>
    </row>
    <row r="481" spans="1:11" ht="15" customHeight="1">
      <c r="A481" s="12" t="s">
        <v>747</v>
      </c>
      <c r="B481" s="302" t="s">
        <v>726</v>
      </c>
      <c r="C481" s="5"/>
      <c r="D481" s="12" t="s">
        <v>32</v>
      </c>
      <c r="E481" s="105">
        <v>9.5588235299999997</v>
      </c>
      <c r="F481" s="106">
        <v>85.55</v>
      </c>
      <c r="G481" s="106">
        <v>85.55</v>
      </c>
      <c r="H481" s="106">
        <v>85.55</v>
      </c>
      <c r="I481" s="881" t="s">
        <v>1354</v>
      </c>
      <c r="J481" s="882"/>
      <c r="K481" s="288"/>
    </row>
    <row r="482" spans="1:11" ht="15" customHeight="1">
      <c r="A482" s="302" t="s">
        <v>727</v>
      </c>
      <c r="B482" s="302" t="s">
        <v>1372</v>
      </c>
      <c r="C482" s="5"/>
      <c r="D482" s="12" t="s">
        <v>32</v>
      </c>
      <c r="E482" s="105">
        <v>9.5933734899999994</v>
      </c>
      <c r="F482" s="106">
        <v>85.86</v>
      </c>
      <c r="G482" s="106">
        <v>85.86</v>
      </c>
      <c r="H482" s="106">
        <v>85.86</v>
      </c>
      <c r="I482" s="881" t="s">
        <v>1354</v>
      </c>
      <c r="J482" s="882"/>
      <c r="K482" s="288"/>
    </row>
    <row r="483" spans="1:11" ht="15" customHeight="1">
      <c r="A483" s="93" t="s">
        <v>730</v>
      </c>
      <c r="B483" s="302"/>
      <c r="C483" s="5"/>
      <c r="D483" s="12" t="s">
        <v>32</v>
      </c>
      <c r="E483" s="105">
        <v>0</v>
      </c>
      <c r="F483" s="106">
        <v>0</v>
      </c>
      <c r="G483" s="106">
        <v>0</v>
      </c>
      <c r="H483" s="106">
        <v>0</v>
      </c>
      <c r="I483" s="881" t="s">
        <v>1354</v>
      </c>
      <c r="J483" s="882"/>
      <c r="K483" s="288"/>
    </row>
    <row r="484" spans="1:11" ht="36">
      <c r="A484" s="100" t="s">
        <v>739</v>
      </c>
      <c r="B484" s="310"/>
      <c r="C484" s="6"/>
      <c r="D484" s="16"/>
      <c r="E484" s="7"/>
      <c r="F484" s="99"/>
      <c r="G484" s="99"/>
      <c r="H484" s="99"/>
      <c r="I484" s="103"/>
      <c r="J484" s="104"/>
      <c r="K484" s="289" t="s">
        <v>267</v>
      </c>
    </row>
    <row r="485" spans="1:11" ht="15" customHeight="1">
      <c r="A485" s="12" t="s">
        <v>728</v>
      </c>
      <c r="B485" s="302" t="s">
        <v>740</v>
      </c>
      <c r="C485" s="5"/>
      <c r="D485" s="12" t="s">
        <v>32</v>
      </c>
      <c r="E485" s="105">
        <v>9.5862069000000005</v>
      </c>
      <c r="F485" s="106">
        <v>85.8</v>
      </c>
      <c r="G485" s="106">
        <v>85.8</v>
      </c>
      <c r="H485" s="106">
        <v>85.8</v>
      </c>
      <c r="I485" s="881" t="s">
        <v>1354</v>
      </c>
      <c r="J485" s="882"/>
      <c r="K485" s="288"/>
    </row>
    <row r="486" spans="1:11" ht="15" customHeight="1">
      <c r="A486" s="93" t="s">
        <v>729</v>
      </c>
      <c r="B486" s="302"/>
      <c r="C486" s="5"/>
      <c r="D486" s="12" t="s">
        <v>32</v>
      </c>
      <c r="E486" s="105">
        <v>0</v>
      </c>
      <c r="F486" s="106">
        <v>0</v>
      </c>
      <c r="G486" s="106">
        <v>0</v>
      </c>
      <c r="H486" s="106">
        <v>0</v>
      </c>
      <c r="I486" s="881" t="s">
        <v>1354</v>
      </c>
      <c r="J486" s="882"/>
      <c r="K486" s="288"/>
    </row>
    <row r="487" spans="1:11" ht="15" customHeight="1">
      <c r="A487" s="93" t="s">
        <v>745</v>
      </c>
      <c r="B487" s="302"/>
      <c r="C487" s="5"/>
      <c r="D487" s="12" t="s">
        <v>32</v>
      </c>
      <c r="E487" s="105">
        <v>0</v>
      </c>
      <c r="F487" s="106">
        <v>0</v>
      </c>
      <c r="G487" s="106">
        <v>0</v>
      </c>
      <c r="H487" s="106">
        <v>0</v>
      </c>
      <c r="I487" s="881" t="s">
        <v>1354</v>
      </c>
      <c r="J487" s="882"/>
      <c r="K487" s="288"/>
    </row>
    <row r="488" spans="1:11" ht="30" customHeight="1">
      <c r="A488" s="93" t="s">
        <v>759</v>
      </c>
      <c r="B488" s="302"/>
      <c r="C488" s="5"/>
      <c r="D488" s="12" t="s">
        <v>32</v>
      </c>
      <c r="E488" s="105">
        <v>0</v>
      </c>
      <c r="F488" s="106">
        <v>0</v>
      </c>
      <c r="G488" s="106">
        <v>0</v>
      </c>
      <c r="H488" s="106">
        <v>0</v>
      </c>
      <c r="I488" s="881" t="s">
        <v>1354</v>
      </c>
      <c r="J488" s="882"/>
      <c r="K488" s="288"/>
    </row>
    <row r="489" spans="1:11" ht="15" customHeight="1">
      <c r="A489" s="12" t="s">
        <v>746</v>
      </c>
      <c r="B489" s="302" t="s">
        <v>1373</v>
      </c>
      <c r="C489" s="5"/>
      <c r="D489" s="12" t="s">
        <v>32</v>
      </c>
      <c r="E489" s="105">
        <v>9.6666666699999997</v>
      </c>
      <c r="F489" s="106">
        <v>86.52</v>
      </c>
      <c r="G489" s="106">
        <v>86.52</v>
      </c>
      <c r="H489" s="106">
        <v>86.52</v>
      </c>
      <c r="I489" s="881" t="s">
        <v>1354</v>
      </c>
      <c r="J489" s="882"/>
      <c r="K489" s="288"/>
    </row>
    <row r="490" spans="1:11" ht="15" customHeight="1">
      <c r="A490" s="12" t="s">
        <v>747</v>
      </c>
      <c r="B490" s="302" t="s">
        <v>741</v>
      </c>
      <c r="C490" s="5"/>
      <c r="D490" s="12" t="s">
        <v>32</v>
      </c>
      <c r="E490" s="105">
        <v>10</v>
      </c>
      <c r="F490" s="106">
        <v>89.5</v>
      </c>
      <c r="G490" s="106">
        <v>89.5</v>
      </c>
      <c r="H490" s="106">
        <v>89.5</v>
      </c>
      <c r="I490" s="881" t="s">
        <v>1354</v>
      </c>
      <c r="J490" s="882"/>
      <c r="K490" s="288"/>
    </row>
    <row r="491" spans="1:11" ht="15" customHeight="1">
      <c r="A491" s="302" t="s">
        <v>727</v>
      </c>
      <c r="B491" s="302" t="s">
        <v>742</v>
      </c>
      <c r="C491" s="5"/>
      <c r="D491" s="12" t="s">
        <v>32</v>
      </c>
      <c r="E491" s="105">
        <v>9.5744680899999999</v>
      </c>
      <c r="F491" s="106">
        <v>85.69</v>
      </c>
      <c r="G491" s="106">
        <v>85.69</v>
      </c>
      <c r="H491" s="106">
        <v>85.69</v>
      </c>
      <c r="I491" s="881" t="s">
        <v>1354</v>
      </c>
      <c r="J491" s="882"/>
      <c r="K491" s="288"/>
    </row>
    <row r="492" spans="1:11" ht="15" customHeight="1">
      <c r="A492" s="93" t="s">
        <v>730</v>
      </c>
      <c r="B492" s="302"/>
      <c r="C492" s="5"/>
      <c r="D492" s="12" t="s">
        <v>32</v>
      </c>
      <c r="E492" s="105">
        <v>0</v>
      </c>
      <c r="F492" s="106">
        <v>0</v>
      </c>
      <c r="G492" s="106">
        <v>0</v>
      </c>
      <c r="H492" s="106">
        <v>0</v>
      </c>
      <c r="I492" s="881" t="s">
        <v>1354</v>
      </c>
      <c r="J492" s="882"/>
      <c r="K492" s="288"/>
    </row>
    <row r="493" spans="1:11" ht="24">
      <c r="A493" s="100" t="s">
        <v>720</v>
      </c>
      <c r="B493" s="310"/>
      <c r="C493" s="6"/>
      <c r="D493" s="16"/>
      <c r="E493" s="7"/>
      <c r="F493" s="99"/>
      <c r="G493" s="99"/>
      <c r="H493" s="99"/>
      <c r="I493" s="103"/>
      <c r="J493" s="104"/>
      <c r="K493" s="289" t="s">
        <v>267</v>
      </c>
    </row>
    <row r="494" spans="1:11" ht="15" customHeight="1">
      <c r="A494" s="12" t="s">
        <v>451</v>
      </c>
      <c r="B494" s="302" t="s">
        <v>768</v>
      </c>
      <c r="C494" s="5"/>
      <c r="D494" s="12" t="s">
        <v>1353</v>
      </c>
      <c r="E494" s="13" t="s">
        <v>436</v>
      </c>
      <c r="F494" s="106">
        <v>0</v>
      </c>
      <c r="G494" s="106">
        <v>0</v>
      </c>
      <c r="H494" s="106">
        <v>0</v>
      </c>
      <c r="I494" s="881"/>
      <c r="J494" s="882"/>
      <c r="K494" s="288"/>
    </row>
    <row r="495" spans="1:11" ht="15" customHeight="1">
      <c r="A495" s="12" t="s">
        <v>452</v>
      </c>
      <c r="B495" s="302" t="s">
        <v>769</v>
      </c>
      <c r="C495" s="5"/>
      <c r="D495" s="12" t="s">
        <v>1353</v>
      </c>
      <c r="E495" s="13" t="s">
        <v>436</v>
      </c>
      <c r="F495" s="106">
        <v>0</v>
      </c>
      <c r="G495" s="106">
        <v>0</v>
      </c>
      <c r="H495" s="106">
        <v>0</v>
      </c>
      <c r="I495" s="881"/>
      <c r="J495" s="882"/>
      <c r="K495" s="288"/>
    </row>
    <row r="496" spans="1:11" ht="15" customHeight="1">
      <c r="A496" s="12" t="s">
        <v>466</v>
      </c>
      <c r="B496" s="302" t="s">
        <v>770</v>
      </c>
      <c r="C496" s="5"/>
      <c r="D496" s="12" t="s">
        <v>1353</v>
      </c>
      <c r="E496" s="13" t="s">
        <v>436</v>
      </c>
      <c r="F496" s="106">
        <v>0</v>
      </c>
      <c r="G496" s="106">
        <v>0</v>
      </c>
      <c r="H496" s="106">
        <v>0</v>
      </c>
      <c r="I496" s="881"/>
      <c r="J496" s="882"/>
      <c r="K496" s="288"/>
    </row>
    <row r="497" spans="1:11" ht="15" customHeight="1">
      <c r="A497" s="12" t="s">
        <v>453</v>
      </c>
      <c r="B497" s="302" t="s">
        <v>771</v>
      </c>
      <c r="C497" s="5"/>
      <c r="D497" s="12" t="s">
        <v>1353</v>
      </c>
      <c r="E497" s="13" t="s">
        <v>436</v>
      </c>
      <c r="F497" s="106">
        <v>0</v>
      </c>
      <c r="G497" s="106">
        <v>0</v>
      </c>
      <c r="H497" s="106">
        <v>0</v>
      </c>
      <c r="I497" s="881"/>
      <c r="J497" s="882"/>
      <c r="K497" s="288"/>
    </row>
    <row r="498" spans="1:11" ht="15" customHeight="1">
      <c r="A498" s="12" t="s">
        <v>454</v>
      </c>
      <c r="B498" s="302" t="s">
        <v>772</v>
      </c>
      <c r="C498" s="5"/>
      <c r="D498" s="12" t="s">
        <v>1353</v>
      </c>
      <c r="E498" s="13" t="s">
        <v>436</v>
      </c>
      <c r="F498" s="106">
        <v>0</v>
      </c>
      <c r="G498" s="106">
        <v>0</v>
      </c>
      <c r="H498" s="106">
        <v>0</v>
      </c>
      <c r="I498" s="881"/>
      <c r="J498" s="882"/>
      <c r="K498" s="288"/>
    </row>
    <row r="499" spans="1:11" ht="15" customHeight="1">
      <c r="A499" s="12" t="s">
        <v>455</v>
      </c>
      <c r="B499" s="302" t="s">
        <v>773</v>
      </c>
      <c r="C499" s="5"/>
      <c r="D499" s="12" t="s">
        <v>1353</v>
      </c>
      <c r="E499" s="13" t="s">
        <v>436</v>
      </c>
      <c r="F499" s="106">
        <v>0</v>
      </c>
      <c r="G499" s="106">
        <v>0</v>
      </c>
      <c r="H499" s="106">
        <v>0</v>
      </c>
      <c r="I499" s="881"/>
      <c r="J499" s="882"/>
      <c r="K499" s="288"/>
    </row>
    <row r="500" spans="1:11" ht="12" customHeight="1">
      <c r="A500" s="7"/>
      <c r="B500" s="310"/>
      <c r="C500" s="6" t="s">
        <v>39</v>
      </c>
      <c r="D500" s="16" t="s">
        <v>40</v>
      </c>
      <c r="E500" s="7"/>
      <c r="F500" s="99"/>
      <c r="G500" s="99"/>
      <c r="H500" s="99"/>
      <c r="I500" s="103"/>
      <c r="J500" s="104"/>
      <c r="K500" s="289"/>
    </row>
    <row r="501" spans="1:11" ht="36">
      <c r="A501" s="100" t="s">
        <v>420</v>
      </c>
      <c r="B501" s="310"/>
      <c r="C501" s="6"/>
      <c r="D501" s="16"/>
      <c r="E501" s="7"/>
      <c r="F501" s="99"/>
      <c r="G501" s="99"/>
      <c r="H501" s="99"/>
      <c r="I501" s="103"/>
      <c r="J501" s="104"/>
      <c r="K501" s="289" t="s">
        <v>1233</v>
      </c>
    </row>
    <row r="502" spans="1:11" ht="15" customHeight="1">
      <c r="A502" s="302" t="s">
        <v>415</v>
      </c>
      <c r="B502" s="302" t="s">
        <v>421</v>
      </c>
      <c r="C502" s="5"/>
      <c r="D502" s="12" t="s">
        <v>1353</v>
      </c>
      <c r="E502" s="13" t="s">
        <v>436</v>
      </c>
      <c r="F502" s="106">
        <v>0</v>
      </c>
      <c r="G502" s="106">
        <v>0</v>
      </c>
      <c r="H502" s="106">
        <v>0</v>
      </c>
      <c r="I502" s="881"/>
      <c r="J502" s="882"/>
      <c r="K502" s="288"/>
    </row>
    <row r="503" spans="1:11" ht="15" customHeight="1">
      <c r="A503" s="302" t="s">
        <v>407</v>
      </c>
      <c r="B503" s="302" t="s">
        <v>424</v>
      </c>
      <c r="C503" s="5"/>
      <c r="D503" s="12" t="s">
        <v>1353</v>
      </c>
      <c r="E503" s="13" t="s">
        <v>436</v>
      </c>
      <c r="F503" s="106">
        <v>0</v>
      </c>
      <c r="G503" s="106">
        <v>0</v>
      </c>
      <c r="H503" s="106">
        <v>0</v>
      </c>
      <c r="I503" s="881"/>
      <c r="J503" s="882"/>
      <c r="K503" s="288"/>
    </row>
    <row r="504" spans="1:11" ht="15" customHeight="1">
      <c r="A504" s="302" t="s">
        <v>823</v>
      </c>
      <c r="B504" s="302" t="s">
        <v>421</v>
      </c>
      <c r="C504" s="5"/>
      <c r="D504" s="12" t="s">
        <v>1353</v>
      </c>
      <c r="E504" s="13" t="s">
        <v>436</v>
      </c>
      <c r="F504" s="106">
        <v>0</v>
      </c>
      <c r="G504" s="106">
        <v>0</v>
      </c>
      <c r="H504" s="106">
        <v>0</v>
      </c>
      <c r="I504" s="881"/>
      <c r="J504" s="882"/>
      <c r="K504" s="288"/>
    </row>
    <row r="505" spans="1:11" ht="30" customHeight="1">
      <c r="A505" s="302" t="s">
        <v>408</v>
      </c>
      <c r="B505" s="302" t="s">
        <v>424</v>
      </c>
      <c r="C505" s="5"/>
      <c r="D505" s="12" t="s">
        <v>1353</v>
      </c>
      <c r="E505" s="13" t="s">
        <v>436</v>
      </c>
      <c r="F505" s="106">
        <v>0</v>
      </c>
      <c r="G505" s="106">
        <v>0</v>
      </c>
      <c r="H505" s="106">
        <v>0</v>
      </c>
      <c r="I505" s="881"/>
      <c r="J505" s="882"/>
      <c r="K505" s="288"/>
    </row>
    <row r="506" spans="1:11" ht="15" customHeight="1">
      <c r="A506" s="302" t="s">
        <v>409</v>
      </c>
      <c r="B506" s="302" t="s">
        <v>424</v>
      </c>
      <c r="C506" s="5"/>
      <c r="D506" s="12" t="s">
        <v>1353</v>
      </c>
      <c r="E506" s="13" t="s">
        <v>436</v>
      </c>
      <c r="F506" s="106">
        <v>0</v>
      </c>
      <c r="G506" s="106">
        <v>0</v>
      </c>
      <c r="H506" s="106">
        <v>0</v>
      </c>
      <c r="I506" s="881"/>
      <c r="J506" s="882"/>
      <c r="K506" s="288"/>
    </row>
    <row r="507" spans="1:11" ht="15" customHeight="1">
      <c r="A507" s="93" t="s">
        <v>410</v>
      </c>
      <c r="B507" s="302" t="s">
        <v>423</v>
      </c>
      <c r="C507" s="5"/>
      <c r="D507" s="12" t="s">
        <v>1353</v>
      </c>
      <c r="E507" s="13" t="s">
        <v>436</v>
      </c>
      <c r="F507" s="106">
        <v>0</v>
      </c>
      <c r="G507" s="106">
        <v>0</v>
      </c>
      <c r="H507" s="106">
        <v>0</v>
      </c>
      <c r="I507" s="881"/>
      <c r="J507" s="882"/>
      <c r="K507" s="288"/>
    </row>
    <row r="508" spans="1:11" ht="15" customHeight="1">
      <c r="A508" s="102" t="s">
        <v>411</v>
      </c>
      <c r="B508" s="302" t="s">
        <v>423</v>
      </c>
      <c r="C508" s="5"/>
      <c r="D508" s="12" t="s">
        <v>1353</v>
      </c>
      <c r="E508" s="13" t="s">
        <v>436</v>
      </c>
      <c r="F508" s="106">
        <v>0</v>
      </c>
      <c r="G508" s="106">
        <v>0</v>
      </c>
      <c r="H508" s="106">
        <v>0</v>
      </c>
      <c r="I508" s="881"/>
      <c r="J508" s="882"/>
      <c r="K508" s="288"/>
    </row>
    <row r="509" spans="1:11" ht="15" customHeight="1">
      <c r="A509" s="102" t="s">
        <v>416</v>
      </c>
      <c r="B509" s="302" t="s">
        <v>422</v>
      </c>
      <c r="C509" s="5"/>
      <c r="D509" s="12" t="s">
        <v>1353</v>
      </c>
      <c r="E509" s="13" t="s">
        <v>436</v>
      </c>
      <c r="F509" s="106">
        <v>0</v>
      </c>
      <c r="G509" s="106">
        <v>0</v>
      </c>
      <c r="H509" s="106">
        <v>0</v>
      </c>
      <c r="I509" s="881"/>
      <c r="J509" s="882"/>
      <c r="K509" s="288"/>
    </row>
    <row r="510" spans="1:11" ht="15" customHeight="1">
      <c r="A510" s="102" t="s">
        <v>412</v>
      </c>
      <c r="B510" s="302" t="s">
        <v>423</v>
      </c>
      <c r="C510" s="5"/>
      <c r="D510" s="12" t="s">
        <v>1353</v>
      </c>
      <c r="E510" s="13" t="s">
        <v>436</v>
      </c>
      <c r="F510" s="106">
        <v>0</v>
      </c>
      <c r="G510" s="106">
        <v>0</v>
      </c>
      <c r="H510" s="106">
        <v>0</v>
      </c>
      <c r="I510" s="881"/>
      <c r="J510" s="882"/>
      <c r="K510" s="288"/>
    </row>
    <row r="511" spans="1:11" ht="15" customHeight="1">
      <c r="A511" s="93" t="s">
        <v>417</v>
      </c>
      <c r="B511" s="302" t="s">
        <v>421</v>
      </c>
      <c r="C511" s="5"/>
      <c r="D511" s="12" t="s">
        <v>1353</v>
      </c>
      <c r="E511" s="13" t="s">
        <v>436</v>
      </c>
      <c r="F511" s="106">
        <v>0</v>
      </c>
      <c r="G511" s="106">
        <v>0</v>
      </c>
      <c r="H511" s="106">
        <v>0</v>
      </c>
      <c r="I511" s="881"/>
      <c r="J511" s="882"/>
      <c r="K511" s="288"/>
    </row>
    <row r="512" spans="1:11" ht="15" customHeight="1">
      <c r="A512" s="302" t="s">
        <v>413</v>
      </c>
      <c r="B512" s="302" t="s">
        <v>424</v>
      </c>
      <c r="C512" s="5"/>
      <c r="D512" s="12" t="s">
        <v>1353</v>
      </c>
      <c r="E512" s="13" t="s">
        <v>436</v>
      </c>
      <c r="F512" s="106">
        <v>0</v>
      </c>
      <c r="G512" s="106">
        <v>0</v>
      </c>
      <c r="H512" s="106">
        <v>0</v>
      </c>
      <c r="I512" s="881"/>
      <c r="J512" s="882"/>
      <c r="K512" s="288"/>
    </row>
    <row r="513" spans="1:11" ht="15" customHeight="1">
      <c r="A513" s="93" t="s">
        <v>418</v>
      </c>
      <c r="B513" s="302" t="s">
        <v>421</v>
      </c>
      <c r="C513" s="5"/>
      <c r="D513" s="12" t="s">
        <v>1353</v>
      </c>
      <c r="E513" s="13" t="s">
        <v>436</v>
      </c>
      <c r="F513" s="106">
        <v>0</v>
      </c>
      <c r="G513" s="106">
        <v>0</v>
      </c>
      <c r="H513" s="106">
        <v>0</v>
      </c>
      <c r="I513" s="881"/>
      <c r="J513" s="882"/>
      <c r="K513" s="288"/>
    </row>
    <row r="514" spans="1:11" ht="15" customHeight="1">
      <c r="A514" s="302" t="s">
        <v>414</v>
      </c>
      <c r="B514" s="302" t="s">
        <v>424</v>
      </c>
      <c r="C514" s="5"/>
      <c r="D514" s="12" t="s">
        <v>1353</v>
      </c>
      <c r="E514" s="13" t="s">
        <v>436</v>
      </c>
      <c r="F514" s="106">
        <v>0</v>
      </c>
      <c r="G514" s="106">
        <v>0</v>
      </c>
      <c r="H514" s="106">
        <v>0</v>
      </c>
      <c r="I514" s="881"/>
      <c r="J514" s="882"/>
      <c r="K514" s="288"/>
    </row>
    <row r="515" spans="1:11" ht="15" customHeight="1">
      <c r="A515" s="764"/>
      <c r="B515" s="302"/>
      <c r="C515" s="5"/>
      <c r="D515" s="12" t="s">
        <v>1353</v>
      </c>
      <c r="E515" s="13" t="s">
        <v>436</v>
      </c>
      <c r="F515" s="106">
        <v>0</v>
      </c>
      <c r="G515" s="106">
        <v>0</v>
      </c>
      <c r="H515" s="106">
        <v>0</v>
      </c>
      <c r="I515" s="881"/>
      <c r="J515" s="882"/>
      <c r="K515" s="288"/>
    </row>
    <row r="516" spans="1:11">
      <c r="A516" s="100" t="s">
        <v>425</v>
      </c>
      <c r="B516" s="310"/>
      <c r="C516" s="6"/>
      <c r="D516" s="16"/>
      <c r="E516" s="7"/>
      <c r="F516" s="99"/>
      <c r="G516" s="99"/>
      <c r="H516" s="99"/>
      <c r="I516" s="103"/>
      <c r="J516" s="104"/>
      <c r="K516" s="289" t="s">
        <v>1233</v>
      </c>
    </row>
    <row r="517" spans="1:11" ht="15" customHeight="1">
      <c r="A517" s="12" t="s">
        <v>825</v>
      </c>
      <c r="B517" s="302" t="s">
        <v>426</v>
      </c>
      <c r="C517" s="5"/>
      <c r="D517" s="12" t="s">
        <v>1353</v>
      </c>
      <c r="E517" s="13" t="s">
        <v>436</v>
      </c>
      <c r="F517" s="106">
        <v>0</v>
      </c>
      <c r="G517" s="106">
        <v>0</v>
      </c>
      <c r="H517" s="106">
        <v>0</v>
      </c>
      <c r="I517" s="881"/>
      <c r="J517" s="882"/>
      <c r="K517" s="288"/>
    </row>
    <row r="518" spans="1:11" ht="15" customHeight="1">
      <c r="A518" s="12" t="s">
        <v>826</v>
      </c>
      <c r="B518" s="302" t="s">
        <v>427</v>
      </c>
      <c r="C518" s="5"/>
      <c r="D518" s="12" t="s">
        <v>1353</v>
      </c>
      <c r="E518" s="13" t="s">
        <v>436</v>
      </c>
      <c r="F518" s="106">
        <v>0</v>
      </c>
      <c r="G518" s="106">
        <v>0</v>
      </c>
      <c r="H518" s="106">
        <v>0</v>
      </c>
      <c r="I518" s="881"/>
      <c r="J518" s="882"/>
      <c r="K518" s="288"/>
    </row>
    <row r="519" spans="1:11" ht="15" customHeight="1">
      <c r="A519" s="12" t="s">
        <v>827</v>
      </c>
      <c r="B519" s="302" t="s">
        <v>428</v>
      </c>
      <c r="C519" s="5"/>
      <c r="D519" s="12" t="s">
        <v>1353</v>
      </c>
      <c r="E519" s="13" t="s">
        <v>436</v>
      </c>
      <c r="F519" s="106">
        <v>0</v>
      </c>
      <c r="G519" s="106">
        <v>0</v>
      </c>
      <c r="H519" s="106">
        <v>0</v>
      </c>
      <c r="I519" s="881"/>
      <c r="J519" s="882"/>
      <c r="K519" s="288"/>
    </row>
    <row r="520" spans="1:11" ht="15" customHeight="1">
      <c r="A520" s="12" t="s">
        <v>828</v>
      </c>
      <c r="B520" s="302" t="s">
        <v>429</v>
      </c>
      <c r="C520" s="5"/>
      <c r="D520" s="12" t="s">
        <v>1353</v>
      </c>
      <c r="E520" s="13" t="s">
        <v>436</v>
      </c>
      <c r="F520" s="106">
        <v>0</v>
      </c>
      <c r="G520" s="106">
        <v>0</v>
      </c>
      <c r="H520" s="106">
        <v>0</v>
      </c>
      <c r="I520" s="881"/>
      <c r="J520" s="882"/>
      <c r="K520" s="288"/>
    </row>
    <row r="521" spans="1:11" ht="15" customHeight="1">
      <c r="A521" s="12" t="s">
        <v>829</v>
      </c>
      <c r="B521" s="302" t="s">
        <v>430</v>
      </c>
      <c r="C521" s="5"/>
      <c r="D521" s="12" t="s">
        <v>1353</v>
      </c>
      <c r="E521" s="13" t="s">
        <v>436</v>
      </c>
      <c r="F521" s="106">
        <v>0</v>
      </c>
      <c r="G521" s="106">
        <v>0</v>
      </c>
      <c r="H521" s="106">
        <v>0</v>
      </c>
      <c r="I521" s="881"/>
      <c r="J521" s="882"/>
      <c r="K521" s="288"/>
    </row>
    <row r="522" spans="1:11" ht="15" customHeight="1">
      <c r="A522" s="102" t="s">
        <v>830</v>
      </c>
      <c r="B522" s="302" t="s">
        <v>431</v>
      </c>
      <c r="C522" s="5"/>
      <c r="D522" s="12" t="s">
        <v>1353</v>
      </c>
      <c r="E522" s="13" t="s">
        <v>436</v>
      </c>
      <c r="F522" s="106">
        <v>0</v>
      </c>
      <c r="G522" s="106">
        <v>0</v>
      </c>
      <c r="H522" s="106">
        <v>0</v>
      </c>
      <c r="I522" s="881"/>
      <c r="J522" s="882"/>
      <c r="K522" s="288"/>
    </row>
    <row r="523" spans="1:11" ht="15" customHeight="1">
      <c r="A523" s="102" t="s">
        <v>831</v>
      </c>
      <c r="B523" s="302" t="s">
        <v>432</v>
      </c>
      <c r="C523" s="5"/>
      <c r="D523" s="12" t="s">
        <v>1353</v>
      </c>
      <c r="E523" s="13" t="s">
        <v>436</v>
      </c>
      <c r="F523" s="106">
        <v>0</v>
      </c>
      <c r="G523" s="106">
        <v>0</v>
      </c>
      <c r="H523" s="106">
        <v>0</v>
      </c>
      <c r="I523" s="881"/>
      <c r="J523" s="882"/>
      <c r="K523" s="288"/>
    </row>
    <row r="524" spans="1:11" ht="15" customHeight="1">
      <c r="A524" s="102" t="s">
        <v>832</v>
      </c>
      <c r="B524" s="302" t="s">
        <v>433</v>
      </c>
      <c r="C524" s="5"/>
      <c r="D524" s="12" t="s">
        <v>1353</v>
      </c>
      <c r="E524" s="13" t="s">
        <v>436</v>
      </c>
      <c r="F524" s="106">
        <v>0</v>
      </c>
      <c r="G524" s="106">
        <v>0</v>
      </c>
      <c r="H524" s="106">
        <v>0</v>
      </c>
      <c r="I524" s="881"/>
      <c r="J524" s="882"/>
      <c r="K524" s="288"/>
    </row>
    <row r="525" spans="1:11" ht="15" customHeight="1">
      <c r="A525" s="102" t="s">
        <v>833</v>
      </c>
      <c r="B525" s="302" t="s">
        <v>434</v>
      </c>
      <c r="C525" s="5"/>
      <c r="D525" s="12" t="s">
        <v>1353</v>
      </c>
      <c r="E525" s="13" t="s">
        <v>436</v>
      </c>
      <c r="F525" s="106">
        <v>0</v>
      </c>
      <c r="G525" s="106">
        <v>0</v>
      </c>
      <c r="H525" s="106">
        <v>0</v>
      </c>
      <c r="I525" s="881"/>
      <c r="J525" s="882"/>
      <c r="K525" s="288"/>
    </row>
    <row r="526" spans="1:11" ht="15" customHeight="1">
      <c r="A526" s="102" t="s">
        <v>834</v>
      </c>
      <c r="B526" s="302" t="s">
        <v>435</v>
      </c>
      <c r="C526" s="5"/>
      <c r="D526" s="12" t="s">
        <v>1353</v>
      </c>
      <c r="E526" s="13" t="s">
        <v>436</v>
      </c>
      <c r="F526" s="106">
        <v>0</v>
      </c>
      <c r="G526" s="106">
        <v>0</v>
      </c>
      <c r="H526" s="106">
        <v>0</v>
      </c>
      <c r="I526" s="881"/>
      <c r="J526" s="882"/>
      <c r="K526" s="288"/>
    </row>
    <row r="527" spans="1:11" ht="36">
      <c r="A527" s="100" t="s">
        <v>744</v>
      </c>
      <c r="B527" s="310"/>
      <c r="C527" s="6"/>
      <c r="D527" s="16"/>
      <c r="E527" s="7"/>
      <c r="F527" s="99"/>
      <c r="G527" s="99"/>
      <c r="H527" s="99"/>
      <c r="I527" s="103"/>
      <c r="J527" s="104"/>
      <c r="K527" s="289" t="s">
        <v>1233</v>
      </c>
    </row>
    <row r="528" spans="1:11" ht="15" customHeight="1">
      <c r="A528" s="12" t="s">
        <v>728</v>
      </c>
      <c r="B528" s="302" t="s">
        <v>736</v>
      </c>
      <c r="C528" s="5"/>
      <c r="D528" s="12" t="s">
        <v>33</v>
      </c>
      <c r="E528" s="105">
        <v>105.43131214</v>
      </c>
      <c r="F528" s="106">
        <v>770.7</v>
      </c>
      <c r="G528" s="106">
        <v>770.7</v>
      </c>
      <c r="H528" s="106">
        <v>770.7</v>
      </c>
      <c r="I528" s="881" t="s">
        <v>1354</v>
      </c>
      <c r="J528" s="882"/>
      <c r="K528" s="288"/>
    </row>
    <row r="529" spans="1:11" ht="15" customHeight="1">
      <c r="A529" s="93" t="s">
        <v>729</v>
      </c>
      <c r="B529" s="302"/>
      <c r="C529" s="5"/>
      <c r="D529" s="12" t="s">
        <v>33</v>
      </c>
      <c r="E529" s="105">
        <v>0</v>
      </c>
      <c r="F529" s="106">
        <v>0</v>
      </c>
      <c r="G529" s="106">
        <v>0</v>
      </c>
      <c r="H529" s="106">
        <v>0</v>
      </c>
      <c r="I529" s="881" t="s">
        <v>1354</v>
      </c>
      <c r="J529" s="882"/>
      <c r="K529" s="288"/>
    </row>
    <row r="530" spans="1:11" ht="15" customHeight="1">
      <c r="A530" s="12" t="s">
        <v>745</v>
      </c>
      <c r="B530" s="302" t="s">
        <v>1371</v>
      </c>
      <c r="C530" s="5"/>
      <c r="D530" s="12" t="s">
        <v>33</v>
      </c>
      <c r="E530" s="105">
        <v>105.47306034</v>
      </c>
      <c r="F530" s="106">
        <v>771.01</v>
      </c>
      <c r="G530" s="106">
        <v>771.01</v>
      </c>
      <c r="H530" s="106">
        <v>771.01</v>
      </c>
      <c r="I530" s="881" t="s">
        <v>1354</v>
      </c>
      <c r="J530" s="882"/>
      <c r="K530" s="288"/>
    </row>
    <row r="531" spans="1:11" ht="30" customHeight="1">
      <c r="A531" s="12" t="s">
        <v>746</v>
      </c>
      <c r="B531" s="302" t="s">
        <v>737</v>
      </c>
      <c r="C531" s="5"/>
      <c r="D531" s="12" t="s">
        <v>33</v>
      </c>
      <c r="E531" s="105">
        <v>105.28219512</v>
      </c>
      <c r="F531" s="106">
        <v>769.61</v>
      </c>
      <c r="G531" s="106">
        <v>769.61</v>
      </c>
      <c r="H531" s="106">
        <v>769.61</v>
      </c>
      <c r="I531" s="881" t="s">
        <v>1354</v>
      </c>
      <c r="J531" s="882"/>
      <c r="K531" s="288"/>
    </row>
    <row r="532" spans="1:11" ht="15" customHeight="1">
      <c r="A532" s="93" t="s">
        <v>759</v>
      </c>
      <c r="B532" s="302"/>
      <c r="C532" s="5"/>
      <c r="D532" s="12" t="s">
        <v>33</v>
      </c>
      <c r="E532" s="105">
        <v>0</v>
      </c>
      <c r="F532" s="106">
        <v>0</v>
      </c>
      <c r="G532" s="106">
        <v>0</v>
      </c>
      <c r="H532" s="106">
        <v>0</v>
      </c>
      <c r="I532" s="881" t="s">
        <v>1354</v>
      </c>
      <c r="J532" s="882"/>
      <c r="K532" s="288"/>
    </row>
    <row r="533" spans="1:11" ht="15" customHeight="1">
      <c r="A533" s="12" t="s">
        <v>747</v>
      </c>
      <c r="B533" s="302" t="s">
        <v>738</v>
      </c>
      <c r="C533" s="5"/>
      <c r="D533" s="12" t="s">
        <v>33</v>
      </c>
      <c r="E533" s="105">
        <v>105.19478261</v>
      </c>
      <c r="F533" s="106">
        <v>768.97</v>
      </c>
      <c r="G533" s="106">
        <v>768.97</v>
      </c>
      <c r="H533" s="106">
        <v>768.97</v>
      </c>
      <c r="I533" s="881" t="s">
        <v>1354</v>
      </c>
      <c r="J533" s="882"/>
      <c r="K533" s="288"/>
    </row>
    <row r="534" spans="1:11" ht="15" customHeight="1">
      <c r="A534" s="93" t="s">
        <v>727</v>
      </c>
      <c r="B534" s="302"/>
      <c r="C534" s="5"/>
      <c r="D534" s="12" t="s">
        <v>33</v>
      </c>
      <c r="E534" s="105">
        <v>0</v>
      </c>
      <c r="F534" s="106">
        <v>0</v>
      </c>
      <c r="G534" s="106">
        <v>0</v>
      </c>
      <c r="H534" s="106">
        <v>0</v>
      </c>
      <c r="I534" s="881" t="s">
        <v>1354</v>
      </c>
      <c r="J534" s="882"/>
      <c r="K534" s="288"/>
    </row>
    <row r="535" spans="1:11" ht="15" customHeight="1">
      <c r="A535" s="93" t="s">
        <v>730</v>
      </c>
      <c r="B535" s="302"/>
      <c r="C535" s="5"/>
      <c r="D535" s="12" t="s">
        <v>33</v>
      </c>
      <c r="E535" s="105">
        <v>0</v>
      </c>
      <c r="F535" s="106">
        <v>0</v>
      </c>
      <c r="G535" s="106">
        <v>0</v>
      </c>
      <c r="H535" s="106">
        <v>0</v>
      </c>
      <c r="I535" s="881" t="s">
        <v>1354</v>
      </c>
      <c r="J535" s="882"/>
      <c r="K535" s="288"/>
    </row>
    <row r="536" spans="1:11" ht="36">
      <c r="A536" s="100" t="s">
        <v>722</v>
      </c>
      <c r="B536" s="310"/>
      <c r="C536" s="6"/>
      <c r="D536" s="16"/>
      <c r="E536" s="7"/>
      <c r="F536" s="99"/>
      <c r="G536" s="99"/>
      <c r="H536" s="99"/>
      <c r="I536" s="103"/>
      <c r="J536" s="104"/>
      <c r="K536" s="289" t="s">
        <v>1233</v>
      </c>
    </row>
    <row r="537" spans="1:11" ht="15" customHeight="1">
      <c r="A537" s="12" t="s">
        <v>728</v>
      </c>
      <c r="B537" s="302" t="s">
        <v>723</v>
      </c>
      <c r="C537" s="5"/>
      <c r="D537" s="12" t="s">
        <v>33</v>
      </c>
      <c r="E537" s="105">
        <v>105.42975671000001</v>
      </c>
      <c r="F537" s="106">
        <v>770.69</v>
      </c>
      <c r="G537" s="106">
        <v>770.69</v>
      </c>
      <c r="H537" s="106">
        <v>770.69</v>
      </c>
      <c r="I537" s="881" t="s">
        <v>1354</v>
      </c>
      <c r="J537" s="882"/>
      <c r="K537" s="288"/>
    </row>
    <row r="538" spans="1:11" ht="15" customHeight="1">
      <c r="A538" s="93" t="s">
        <v>729</v>
      </c>
      <c r="B538" s="302"/>
      <c r="C538" s="5"/>
      <c r="D538" s="12" t="s">
        <v>33</v>
      </c>
      <c r="E538" s="105">
        <v>0</v>
      </c>
      <c r="F538" s="106">
        <v>0</v>
      </c>
      <c r="G538" s="106">
        <v>0</v>
      </c>
      <c r="H538" s="106">
        <v>0</v>
      </c>
      <c r="I538" s="881" t="s">
        <v>1354</v>
      </c>
      <c r="J538" s="882"/>
      <c r="K538" s="288"/>
    </row>
    <row r="539" spans="1:11" ht="15" customHeight="1">
      <c r="A539" s="12" t="s">
        <v>745</v>
      </c>
      <c r="B539" s="302" t="s">
        <v>724</v>
      </c>
      <c r="C539" s="5"/>
      <c r="D539" s="12" t="s">
        <v>33</v>
      </c>
      <c r="E539" s="105">
        <v>105.43854369</v>
      </c>
      <c r="F539" s="106">
        <v>770.76</v>
      </c>
      <c r="G539" s="106">
        <v>770.76</v>
      </c>
      <c r="H539" s="106">
        <v>770.76</v>
      </c>
      <c r="I539" s="881" t="s">
        <v>1354</v>
      </c>
      <c r="J539" s="882"/>
      <c r="K539" s="288"/>
    </row>
    <row r="540" spans="1:11" ht="30" customHeight="1">
      <c r="A540" s="93" t="s">
        <v>759</v>
      </c>
      <c r="B540" s="302"/>
      <c r="C540" s="5"/>
      <c r="D540" s="12" t="s">
        <v>33</v>
      </c>
      <c r="E540" s="105">
        <v>0</v>
      </c>
      <c r="F540" s="106">
        <v>0</v>
      </c>
      <c r="G540" s="106">
        <v>0</v>
      </c>
      <c r="H540" s="106">
        <v>0</v>
      </c>
      <c r="I540" s="881" t="s">
        <v>1354</v>
      </c>
      <c r="J540" s="882"/>
      <c r="K540" s="288"/>
    </row>
    <row r="541" spans="1:11" ht="15" customHeight="1">
      <c r="A541" s="12" t="s">
        <v>746</v>
      </c>
      <c r="B541" s="302" t="s">
        <v>725</v>
      </c>
      <c r="C541" s="5"/>
      <c r="D541" s="12" t="s">
        <v>33</v>
      </c>
      <c r="E541" s="105">
        <v>105.61222222000001</v>
      </c>
      <c r="F541" s="106">
        <v>772.03</v>
      </c>
      <c r="G541" s="106">
        <v>772.03</v>
      </c>
      <c r="H541" s="106">
        <v>772.03</v>
      </c>
      <c r="I541" s="881" t="s">
        <v>1354</v>
      </c>
      <c r="J541" s="882"/>
      <c r="K541" s="288"/>
    </row>
    <row r="542" spans="1:11" ht="15" customHeight="1">
      <c r="A542" s="12" t="s">
        <v>747</v>
      </c>
      <c r="B542" s="302" t="s">
        <v>726</v>
      </c>
      <c r="C542" s="5"/>
      <c r="D542" s="12" t="s">
        <v>33</v>
      </c>
      <c r="E542" s="105">
        <v>105.12441176</v>
      </c>
      <c r="F542" s="106">
        <v>768.46</v>
      </c>
      <c r="G542" s="106">
        <v>768.46</v>
      </c>
      <c r="H542" s="106">
        <v>768.46</v>
      </c>
      <c r="I542" s="881" t="s">
        <v>1354</v>
      </c>
      <c r="J542" s="882"/>
      <c r="K542" s="288"/>
    </row>
    <row r="543" spans="1:11" ht="15" customHeight="1">
      <c r="A543" s="302" t="s">
        <v>727</v>
      </c>
      <c r="B543" s="302" t="s">
        <v>1372</v>
      </c>
      <c r="C543" s="5"/>
      <c r="D543" s="12" t="s">
        <v>33</v>
      </c>
      <c r="E543" s="105">
        <v>105.50445783000001</v>
      </c>
      <c r="F543" s="106">
        <v>771.24</v>
      </c>
      <c r="G543" s="106">
        <v>771.24</v>
      </c>
      <c r="H543" s="106">
        <v>771.24</v>
      </c>
      <c r="I543" s="881" t="s">
        <v>1354</v>
      </c>
      <c r="J543" s="882"/>
      <c r="K543" s="288"/>
    </row>
    <row r="544" spans="1:11" ht="15" customHeight="1">
      <c r="A544" s="93" t="s">
        <v>730</v>
      </c>
      <c r="B544" s="302"/>
      <c r="C544" s="5"/>
      <c r="D544" s="12" t="s">
        <v>33</v>
      </c>
      <c r="E544" s="105">
        <v>0</v>
      </c>
      <c r="F544" s="106">
        <v>0</v>
      </c>
      <c r="G544" s="106">
        <v>0</v>
      </c>
      <c r="H544" s="106">
        <v>0</v>
      </c>
      <c r="I544" s="881" t="s">
        <v>1354</v>
      </c>
      <c r="J544" s="882"/>
      <c r="K544" s="288"/>
    </row>
    <row r="545" spans="1:11" ht="36">
      <c r="A545" s="100" t="s">
        <v>739</v>
      </c>
      <c r="B545" s="310"/>
      <c r="C545" s="6"/>
      <c r="D545" s="16"/>
      <c r="E545" s="7"/>
      <c r="F545" s="99"/>
      <c r="G545" s="99"/>
      <c r="H545" s="99"/>
      <c r="I545" s="103"/>
      <c r="J545" s="104"/>
      <c r="K545" s="289" t="s">
        <v>1233</v>
      </c>
    </row>
    <row r="546" spans="1:11" ht="15" customHeight="1">
      <c r="A546" s="12" t="s">
        <v>728</v>
      </c>
      <c r="B546" s="302" t="s">
        <v>740</v>
      </c>
      <c r="C546" s="5"/>
      <c r="D546" s="12" t="s">
        <v>33</v>
      </c>
      <c r="E546" s="105">
        <v>105.42565112</v>
      </c>
      <c r="F546" s="106">
        <v>770.66</v>
      </c>
      <c r="G546" s="106">
        <v>770.66</v>
      </c>
      <c r="H546" s="106">
        <v>770.66</v>
      </c>
      <c r="I546" s="881" t="s">
        <v>1354</v>
      </c>
      <c r="J546" s="882"/>
      <c r="K546" s="288"/>
    </row>
    <row r="547" spans="1:11" ht="15" customHeight="1">
      <c r="A547" s="93" t="s">
        <v>729</v>
      </c>
      <c r="B547" s="302"/>
      <c r="C547" s="5"/>
      <c r="D547" s="12" t="s">
        <v>33</v>
      </c>
      <c r="E547" s="105">
        <v>0</v>
      </c>
      <c r="F547" s="106">
        <v>0</v>
      </c>
      <c r="G547" s="106">
        <v>0</v>
      </c>
      <c r="H547" s="106">
        <v>0</v>
      </c>
      <c r="I547" s="881" t="s">
        <v>1354</v>
      </c>
      <c r="J547" s="882"/>
      <c r="K547" s="288"/>
    </row>
    <row r="548" spans="1:11" ht="15" customHeight="1">
      <c r="A548" s="93" t="s">
        <v>745</v>
      </c>
      <c r="B548" s="302"/>
      <c r="C548" s="5"/>
      <c r="D548" s="12" t="s">
        <v>33</v>
      </c>
      <c r="E548" s="105">
        <v>0</v>
      </c>
      <c r="F548" s="106">
        <v>0</v>
      </c>
      <c r="G548" s="106">
        <v>0</v>
      </c>
      <c r="H548" s="106">
        <v>0</v>
      </c>
      <c r="I548" s="881" t="s">
        <v>1354</v>
      </c>
      <c r="J548" s="882"/>
      <c r="K548" s="288"/>
    </row>
    <row r="549" spans="1:11" ht="30" customHeight="1">
      <c r="A549" s="93" t="s">
        <v>759</v>
      </c>
      <c r="B549" s="302"/>
      <c r="C549" s="5"/>
      <c r="D549" s="12" t="s">
        <v>33</v>
      </c>
      <c r="E549" s="105">
        <v>0</v>
      </c>
      <c r="F549" s="106">
        <v>0</v>
      </c>
      <c r="G549" s="106">
        <v>0</v>
      </c>
      <c r="H549" s="106">
        <v>0</v>
      </c>
      <c r="I549" s="881" t="s">
        <v>1354</v>
      </c>
      <c r="J549" s="882"/>
      <c r="K549" s="288"/>
    </row>
    <row r="550" spans="1:11" ht="15" customHeight="1">
      <c r="A550" s="12" t="s">
        <v>746</v>
      </c>
      <c r="B550" s="302" t="s">
        <v>1373</v>
      </c>
      <c r="C550" s="5"/>
      <c r="D550" s="12" t="s">
        <v>33</v>
      </c>
      <c r="E550" s="105">
        <v>106.31066667</v>
      </c>
      <c r="F550" s="106">
        <v>777.13</v>
      </c>
      <c r="G550" s="106">
        <v>777.13</v>
      </c>
      <c r="H550" s="106">
        <v>777.13</v>
      </c>
      <c r="I550" s="881" t="s">
        <v>1354</v>
      </c>
      <c r="J550" s="882"/>
      <c r="K550" s="288"/>
    </row>
    <row r="551" spans="1:11" ht="15" customHeight="1">
      <c r="A551" s="12" t="s">
        <v>747</v>
      </c>
      <c r="B551" s="302" t="s">
        <v>741</v>
      </c>
      <c r="C551" s="5"/>
      <c r="D551" s="12" t="s">
        <v>33</v>
      </c>
      <c r="E551" s="105">
        <v>109.97499999999999</v>
      </c>
      <c r="F551" s="106">
        <v>803.92</v>
      </c>
      <c r="G551" s="106">
        <v>803.92</v>
      </c>
      <c r="H551" s="106">
        <v>803.92</v>
      </c>
      <c r="I551" s="881" t="s">
        <v>1354</v>
      </c>
      <c r="J551" s="882"/>
      <c r="K551" s="288"/>
    </row>
    <row r="552" spans="1:11" ht="15" customHeight="1">
      <c r="A552" s="302" t="s">
        <v>727</v>
      </c>
      <c r="B552" s="302" t="s">
        <v>742</v>
      </c>
      <c r="C552" s="5"/>
      <c r="D552" s="12" t="s">
        <v>33</v>
      </c>
      <c r="E552" s="105">
        <v>105.29659574</v>
      </c>
      <c r="F552" s="106">
        <v>769.72</v>
      </c>
      <c r="G552" s="106">
        <v>769.72</v>
      </c>
      <c r="H552" s="106">
        <v>769.72</v>
      </c>
      <c r="I552" s="881" t="s">
        <v>1354</v>
      </c>
      <c r="J552" s="882"/>
      <c r="K552" s="288"/>
    </row>
    <row r="553" spans="1:11" ht="15" customHeight="1">
      <c r="A553" s="93" t="s">
        <v>730</v>
      </c>
      <c r="B553" s="302"/>
      <c r="C553" s="5"/>
      <c r="D553" s="12" t="s">
        <v>33</v>
      </c>
      <c r="E553" s="105">
        <v>0</v>
      </c>
      <c r="F553" s="106">
        <v>0</v>
      </c>
      <c r="G553" s="106">
        <v>0</v>
      </c>
      <c r="H553" s="106">
        <v>0</v>
      </c>
      <c r="I553" s="881" t="s">
        <v>1354</v>
      </c>
      <c r="J553" s="882"/>
      <c r="K553" s="288"/>
    </row>
    <row r="554" spans="1:11" ht="24">
      <c r="A554" s="100" t="s">
        <v>720</v>
      </c>
      <c r="B554" s="310"/>
      <c r="C554" s="6"/>
      <c r="D554" s="16"/>
      <c r="E554" s="7"/>
      <c r="F554" s="99"/>
      <c r="G554" s="99"/>
      <c r="H554" s="99"/>
      <c r="I554" s="103"/>
      <c r="J554" s="104"/>
      <c r="K554" s="289" t="s">
        <v>1233</v>
      </c>
    </row>
    <row r="555" spans="1:11" ht="15" customHeight="1">
      <c r="A555" s="12" t="s">
        <v>451</v>
      </c>
      <c r="B555" s="302" t="s">
        <v>768</v>
      </c>
      <c r="C555" s="5"/>
      <c r="D555" s="12" t="s">
        <v>1353</v>
      </c>
      <c r="E555" s="13" t="s">
        <v>436</v>
      </c>
      <c r="F555" s="106">
        <v>0</v>
      </c>
      <c r="G555" s="106">
        <v>0</v>
      </c>
      <c r="H555" s="106">
        <v>0</v>
      </c>
      <c r="I555" s="881"/>
      <c r="J555" s="882"/>
      <c r="K555" s="288"/>
    </row>
    <row r="556" spans="1:11" ht="15" customHeight="1">
      <c r="A556" s="12" t="s">
        <v>452</v>
      </c>
      <c r="B556" s="302" t="s">
        <v>769</v>
      </c>
      <c r="C556" s="5"/>
      <c r="D556" s="12" t="s">
        <v>1353</v>
      </c>
      <c r="E556" s="13" t="s">
        <v>436</v>
      </c>
      <c r="F556" s="106">
        <v>0</v>
      </c>
      <c r="G556" s="106">
        <v>0</v>
      </c>
      <c r="H556" s="106">
        <v>0</v>
      </c>
      <c r="I556" s="881"/>
      <c r="J556" s="882"/>
      <c r="K556" s="288"/>
    </row>
    <row r="557" spans="1:11" ht="15" customHeight="1">
      <c r="A557" s="12" t="s">
        <v>466</v>
      </c>
      <c r="B557" s="302" t="s">
        <v>770</v>
      </c>
      <c r="C557" s="5"/>
      <c r="D557" s="12" t="s">
        <v>1353</v>
      </c>
      <c r="E557" s="13" t="s">
        <v>436</v>
      </c>
      <c r="F557" s="106">
        <v>0</v>
      </c>
      <c r="G557" s="106">
        <v>0</v>
      </c>
      <c r="H557" s="106">
        <v>0</v>
      </c>
      <c r="I557" s="881"/>
      <c r="J557" s="882"/>
      <c r="K557" s="288"/>
    </row>
    <row r="558" spans="1:11" ht="15" customHeight="1">
      <c r="A558" s="12" t="s">
        <v>453</v>
      </c>
      <c r="B558" s="302" t="s">
        <v>771</v>
      </c>
      <c r="C558" s="5"/>
      <c r="D558" s="12" t="s">
        <v>1353</v>
      </c>
      <c r="E558" s="13" t="s">
        <v>436</v>
      </c>
      <c r="F558" s="106">
        <v>0</v>
      </c>
      <c r="G558" s="106">
        <v>0</v>
      </c>
      <c r="H558" s="106">
        <v>0</v>
      </c>
      <c r="I558" s="881"/>
      <c r="J558" s="882"/>
      <c r="K558" s="288"/>
    </row>
    <row r="559" spans="1:11" ht="15" customHeight="1">
      <c r="A559" s="12" t="s">
        <v>454</v>
      </c>
      <c r="B559" s="302" t="s">
        <v>772</v>
      </c>
      <c r="C559" s="5"/>
      <c r="D559" s="12" t="s">
        <v>1353</v>
      </c>
      <c r="E559" s="13" t="s">
        <v>436</v>
      </c>
      <c r="F559" s="106">
        <v>0</v>
      </c>
      <c r="G559" s="106">
        <v>0</v>
      </c>
      <c r="H559" s="106">
        <v>0</v>
      </c>
      <c r="I559" s="881"/>
      <c r="J559" s="882"/>
      <c r="K559" s="288"/>
    </row>
    <row r="560" spans="1:11" ht="15" customHeight="1">
      <c r="A560" s="12" t="s">
        <v>455</v>
      </c>
      <c r="B560" s="302" t="s">
        <v>773</v>
      </c>
      <c r="C560" s="5"/>
      <c r="D560" s="12" t="s">
        <v>1353</v>
      </c>
      <c r="E560" s="13" t="s">
        <v>436</v>
      </c>
      <c r="F560" s="106">
        <v>0</v>
      </c>
      <c r="G560" s="106">
        <v>0</v>
      </c>
      <c r="H560" s="106">
        <v>0</v>
      </c>
      <c r="I560" s="881"/>
      <c r="J560" s="882"/>
      <c r="K560" s="288"/>
    </row>
    <row r="561" spans="1:11" ht="27" customHeight="1">
      <c r="A561" s="7"/>
      <c r="B561" s="310"/>
      <c r="C561" s="6" t="s">
        <v>41</v>
      </c>
      <c r="D561" s="16" t="s">
        <v>42</v>
      </c>
      <c r="E561" s="7"/>
      <c r="F561" s="99"/>
      <c r="G561" s="99"/>
      <c r="H561" s="99"/>
      <c r="I561" s="103"/>
      <c r="J561" s="104"/>
      <c r="K561" s="289"/>
    </row>
    <row r="562" spans="1:11" ht="48.75" customHeight="1">
      <c r="A562" s="100" t="s">
        <v>420</v>
      </c>
      <c r="B562" s="310"/>
      <c r="C562" s="6"/>
      <c r="D562" s="16"/>
      <c r="E562" s="7"/>
      <c r="F562" s="99"/>
      <c r="G562" s="99"/>
      <c r="H562" s="99"/>
      <c r="I562" s="103"/>
      <c r="J562" s="104"/>
      <c r="K562" s="289" t="s">
        <v>1234</v>
      </c>
    </row>
    <row r="563" spans="1:11" ht="15" customHeight="1">
      <c r="A563" s="302" t="s">
        <v>415</v>
      </c>
      <c r="B563" s="302" t="s">
        <v>421</v>
      </c>
      <c r="C563" s="5"/>
      <c r="D563" s="12" t="s">
        <v>1353</v>
      </c>
      <c r="E563" s="13" t="s">
        <v>436</v>
      </c>
      <c r="F563" s="106">
        <v>0</v>
      </c>
      <c r="G563" s="106">
        <v>0</v>
      </c>
      <c r="H563" s="106">
        <v>0</v>
      </c>
      <c r="I563" s="881"/>
      <c r="J563" s="882"/>
      <c r="K563" s="288"/>
    </row>
    <row r="564" spans="1:11" ht="15" customHeight="1">
      <c r="A564" s="302" t="s">
        <v>407</v>
      </c>
      <c r="B564" s="302" t="s">
        <v>424</v>
      </c>
      <c r="C564" s="5"/>
      <c r="D564" s="12" t="s">
        <v>1353</v>
      </c>
      <c r="E564" s="13" t="s">
        <v>436</v>
      </c>
      <c r="F564" s="106">
        <v>0</v>
      </c>
      <c r="G564" s="106">
        <v>0</v>
      </c>
      <c r="H564" s="106">
        <v>0</v>
      </c>
      <c r="I564" s="881"/>
      <c r="J564" s="882"/>
      <c r="K564" s="288"/>
    </row>
    <row r="565" spans="1:11" ht="15" customHeight="1">
      <c r="A565" s="302" t="s">
        <v>823</v>
      </c>
      <c r="B565" s="302" t="s">
        <v>421</v>
      </c>
      <c r="C565" s="5"/>
      <c r="D565" s="12" t="s">
        <v>1353</v>
      </c>
      <c r="E565" s="13" t="s">
        <v>436</v>
      </c>
      <c r="F565" s="106">
        <v>0</v>
      </c>
      <c r="G565" s="106">
        <v>0</v>
      </c>
      <c r="H565" s="106">
        <v>0</v>
      </c>
      <c r="I565" s="881"/>
      <c r="J565" s="882"/>
      <c r="K565" s="288"/>
    </row>
    <row r="566" spans="1:11" ht="30" customHeight="1">
      <c r="A566" s="302" t="s">
        <v>408</v>
      </c>
      <c r="B566" s="302" t="s">
        <v>424</v>
      </c>
      <c r="C566" s="5"/>
      <c r="D566" s="12" t="s">
        <v>1353</v>
      </c>
      <c r="E566" s="13" t="s">
        <v>436</v>
      </c>
      <c r="F566" s="106">
        <v>0</v>
      </c>
      <c r="G566" s="106">
        <v>0</v>
      </c>
      <c r="H566" s="106">
        <v>0</v>
      </c>
      <c r="I566" s="881"/>
      <c r="J566" s="882"/>
      <c r="K566" s="288"/>
    </row>
    <row r="567" spans="1:11" ht="15" customHeight="1">
      <c r="A567" s="302" t="s">
        <v>409</v>
      </c>
      <c r="B567" s="302" t="s">
        <v>424</v>
      </c>
      <c r="C567" s="5"/>
      <c r="D567" s="12" t="s">
        <v>1353</v>
      </c>
      <c r="E567" s="13" t="s">
        <v>436</v>
      </c>
      <c r="F567" s="106">
        <v>0</v>
      </c>
      <c r="G567" s="106">
        <v>0</v>
      </c>
      <c r="H567" s="106">
        <v>0</v>
      </c>
      <c r="I567" s="881"/>
      <c r="J567" s="882"/>
      <c r="K567" s="288"/>
    </row>
    <row r="568" spans="1:11" ht="15" customHeight="1">
      <c r="A568" s="93" t="s">
        <v>410</v>
      </c>
      <c r="B568" s="302" t="s">
        <v>423</v>
      </c>
      <c r="C568" s="5"/>
      <c r="D568" s="12" t="s">
        <v>1353</v>
      </c>
      <c r="E568" s="13" t="s">
        <v>436</v>
      </c>
      <c r="F568" s="106">
        <v>0</v>
      </c>
      <c r="G568" s="106">
        <v>0</v>
      </c>
      <c r="H568" s="106">
        <v>0</v>
      </c>
      <c r="I568" s="881"/>
      <c r="J568" s="882"/>
      <c r="K568" s="288"/>
    </row>
    <row r="569" spans="1:11" ht="15" customHeight="1">
      <c r="A569" s="102" t="s">
        <v>411</v>
      </c>
      <c r="B569" s="302" t="s">
        <v>423</v>
      </c>
      <c r="C569" s="5"/>
      <c r="D569" s="12" t="s">
        <v>1353</v>
      </c>
      <c r="E569" s="13" t="s">
        <v>436</v>
      </c>
      <c r="F569" s="106">
        <v>0</v>
      </c>
      <c r="G569" s="106">
        <v>0</v>
      </c>
      <c r="H569" s="106">
        <v>0</v>
      </c>
      <c r="I569" s="881"/>
      <c r="J569" s="882"/>
      <c r="K569" s="288"/>
    </row>
    <row r="570" spans="1:11" ht="15" customHeight="1">
      <c r="A570" s="102" t="s">
        <v>416</v>
      </c>
      <c r="B570" s="302" t="s">
        <v>422</v>
      </c>
      <c r="C570" s="5"/>
      <c r="D570" s="12" t="s">
        <v>1353</v>
      </c>
      <c r="E570" s="13" t="s">
        <v>436</v>
      </c>
      <c r="F570" s="106">
        <v>0</v>
      </c>
      <c r="G570" s="106">
        <v>0</v>
      </c>
      <c r="H570" s="106">
        <v>0</v>
      </c>
      <c r="I570" s="881"/>
      <c r="J570" s="882"/>
      <c r="K570" s="288"/>
    </row>
    <row r="571" spans="1:11" ht="15" customHeight="1">
      <c r="A571" s="102" t="s">
        <v>412</v>
      </c>
      <c r="B571" s="302" t="s">
        <v>423</v>
      </c>
      <c r="C571" s="5"/>
      <c r="D571" s="12" t="s">
        <v>1353</v>
      </c>
      <c r="E571" s="13" t="s">
        <v>436</v>
      </c>
      <c r="F571" s="106">
        <v>0</v>
      </c>
      <c r="G571" s="106">
        <v>0</v>
      </c>
      <c r="H571" s="106">
        <v>0</v>
      </c>
      <c r="I571" s="881"/>
      <c r="J571" s="882"/>
      <c r="K571" s="288"/>
    </row>
    <row r="572" spans="1:11" ht="15" customHeight="1">
      <c r="A572" s="93" t="s">
        <v>417</v>
      </c>
      <c r="B572" s="302" t="s">
        <v>421</v>
      </c>
      <c r="C572" s="5"/>
      <c r="D572" s="12" t="s">
        <v>1353</v>
      </c>
      <c r="E572" s="13" t="s">
        <v>436</v>
      </c>
      <c r="F572" s="106">
        <v>0</v>
      </c>
      <c r="G572" s="106">
        <v>0</v>
      </c>
      <c r="H572" s="106">
        <v>0</v>
      </c>
      <c r="I572" s="881"/>
      <c r="J572" s="882"/>
      <c r="K572" s="288"/>
    </row>
    <row r="573" spans="1:11" ht="15" customHeight="1">
      <c r="A573" s="302" t="s">
        <v>413</v>
      </c>
      <c r="B573" s="302" t="s">
        <v>424</v>
      </c>
      <c r="C573" s="5"/>
      <c r="D573" s="12" t="s">
        <v>1353</v>
      </c>
      <c r="E573" s="13" t="s">
        <v>436</v>
      </c>
      <c r="F573" s="106">
        <v>0</v>
      </c>
      <c r="G573" s="106">
        <v>0</v>
      </c>
      <c r="H573" s="106">
        <v>0</v>
      </c>
      <c r="I573" s="881"/>
      <c r="J573" s="882"/>
      <c r="K573" s="288"/>
    </row>
    <row r="574" spans="1:11" ht="15" customHeight="1">
      <c r="A574" s="93" t="s">
        <v>418</v>
      </c>
      <c r="B574" s="302" t="s">
        <v>421</v>
      </c>
      <c r="C574" s="5"/>
      <c r="D574" s="12" t="s">
        <v>1353</v>
      </c>
      <c r="E574" s="13" t="s">
        <v>436</v>
      </c>
      <c r="F574" s="106">
        <v>0</v>
      </c>
      <c r="G574" s="106">
        <v>0</v>
      </c>
      <c r="H574" s="106">
        <v>0</v>
      </c>
      <c r="I574" s="881"/>
      <c r="J574" s="882"/>
      <c r="K574" s="288"/>
    </row>
    <row r="575" spans="1:11" ht="15" customHeight="1">
      <c r="A575" s="302" t="s">
        <v>414</v>
      </c>
      <c r="B575" s="302" t="s">
        <v>424</v>
      </c>
      <c r="C575" s="5"/>
      <c r="D575" s="12" t="s">
        <v>1353</v>
      </c>
      <c r="E575" s="13" t="s">
        <v>436</v>
      </c>
      <c r="F575" s="106">
        <v>0</v>
      </c>
      <c r="G575" s="106">
        <v>0</v>
      </c>
      <c r="H575" s="106">
        <v>0</v>
      </c>
      <c r="I575" s="881"/>
      <c r="J575" s="882"/>
      <c r="K575" s="288"/>
    </row>
    <row r="576" spans="1:11" ht="15" customHeight="1">
      <c r="A576" s="764"/>
      <c r="B576" s="302"/>
      <c r="C576" s="5"/>
      <c r="D576" s="12" t="s">
        <v>1353</v>
      </c>
      <c r="E576" s="13" t="s">
        <v>436</v>
      </c>
      <c r="F576" s="106">
        <v>0</v>
      </c>
      <c r="G576" s="106">
        <v>0</v>
      </c>
      <c r="H576" s="106">
        <v>0</v>
      </c>
      <c r="I576" s="881"/>
      <c r="J576" s="882"/>
      <c r="K576" s="288"/>
    </row>
    <row r="577" spans="1:11">
      <c r="A577" s="100" t="s">
        <v>425</v>
      </c>
      <c r="B577" s="310"/>
      <c r="C577" s="6"/>
      <c r="D577" s="16"/>
      <c r="E577" s="7"/>
      <c r="F577" s="99"/>
      <c r="G577" s="99"/>
      <c r="H577" s="99"/>
      <c r="I577" s="103"/>
      <c r="J577" s="104"/>
      <c r="K577" s="289" t="s">
        <v>1234</v>
      </c>
    </row>
    <row r="578" spans="1:11" ht="15" customHeight="1">
      <c r="A578" s="12" t="s">
        <v>825</v>
      </c>
      <c r="B578" s="302" t="s">
        <v>426</v>
      </c>
      <c r="C578" s="5"/>
      <c r="D578" s="12" t="s">
        <v>1353</v>
      </c>
      <c r="E578" s="13" t="s">
        <v>436</v>
      </c>
      <c r="F578" s="106">
        <v>0</v>
      </c>
      <c r="G578" s="106">
        <v>0</v>
      </c>
      <c r="H578" s="106">
        <v>0</v>
      </c>
      <c r="I578" s="881"/>
      <c r="J578" s="882"/>
      <c r="K578" s="288"/>
    </row>
    <row r="579" spans="1:11" ht="15" customHeight="1">
      <c r="A579" s="12" t="s">
        <v>826</v>
      </c>
      <c r="B579" s="302" t="s">
        <v>427</v>
      </c>
      <c r="C579" s="5"/>
      <c r="D579" s="12" t="s">
        <v>1353</v>
      </c>
      <c r="E579" s="13" t="s">
        <v>436</v>
      </c>
      <c r="F579" s="106">
        <v>0</v>
      </c>
      <c r="G579" s="106">
        <v>0</v>
      </c>
      <c r="H579" s="106">
        <v>0</v>
      </c>
      <c r="I579" s="881"/>
      <c r="J579" s="882"/>
      <c r="K579" s="288"/>
    </row>
    <row r="580" spans="1:11" ht="15" customHeight="1">
      <c r="A580" s="12" t="s">
        <v>827</v>
      </c>
      <c r="B580" s="302" t="s">
        <v>428</v>
      </c>
      <c r="C580" s="5"/>
      <c r="D580" s="12" t="s">
        <v>1353</v>
      </c>
      <c r="E580" s="13" t="s">
        <v>436</v>
      </c>
      <c r="F580" s="106">
        <v>0</v>
      </c>
      <c r="G580" s="106">
        <v>0</v>
      </c>
      <c r="H580" s="106">
        <v>0</v>
      </c>
      <c r="I580" s="881"/>
      <c r="J580" s="882"/>
      <c r="K580" s="288"/>
    </row>
    <row r="581" spans="1:11" ht="15" customHeight="1">
      <c r="A581" s="12" t="s">
        <v>828</v>
      </c>
      <c r="B581" s="302" t="s">
        <v>429</v>
      </c>
      <c r="C581" s="5"/>
      <c r="D581" s="12" t="s">
        <v>1353</v>
      </c>
      <c r="E581" s="13" t="s">
        <v>436</v>
      </c>
      <c r="F581" s="106">
        <v>0</v>
      </c>
      <c r="G581" s="106">
        <v>0</v>
      </c>
      <c r="H581" s="106">
        <v>0</v>
      </c>
      <c r="I581" s="881"/>
      <c r="J581" s="882"/>
      <c r="K581" s="288"/>
    </row>
    <row r="582" spans="1:11" ht="15" customHeight="1">
      <c r="A582" s="12" t="s">
        <v>829</v>
      </c>
      <c r="B582" s="302" t="s">
        <v>430</v>
      </c>
      <c r="C582" s="5"/>
      <c r="D582" s="12" t="s">
        <v>1353</v>
      </c>
      <c r="E582" s="13" t="s">
        <v>436</v>
      </c>
      <c r="F582" s="106">
        <v>0</v>
      </c>
      <c r="G582" s="106">
        <v>0</v>
      </c>
      <c r="H582" s="106">
        <v>0</v>
      </c>
      <c r="I582" s="881"/>
      <c r="J582" s="882"/>
      <c r="K582" s="288"/>
    </row>
    <row r="583" spans="1:11" ht="15" customHeight="1">
      <c r="A583" s="102" t="s">
        <v>830</v>
      </c>
      <c r="B583" s="302" t="s">
        <v>431</v>
      </c>
      <c r="C583" s="5"/>
      <c r="D583" s="12" t="s">
        <v>1353</v>
      </c>
      <c r="E583" s="13" t="s">
        <v>436</v>
      </c>
      <c r="F583" s="106">
        <v>0</v>
      </c>
      <c r="G583" s="106">
        <v>0</v>
      </c>
      <c r="H583" s="106">
        <v>0</v>
      </c>
      <c r="I583" s="881"/>
      <c r="J583" s="882"/>
      <c r="K583" s="288"/>
    </row>
    <row r="584" spans="1:11" ht="15" customHeight="1">
      <c r="A584" s="102" t="s">
        <v>831</v>
      </c>
      <c r="B584" s="302" t="s">
        <v>432</v>
      </c>
      <c r="C584" s="5"/>
      <c r="D584" s="12" t="s">
        <v>1353</v>
      </c>
      <c r="E584" s="13" t="s">
        <v>436</v>
      </c>
      <c r="F584" s="106">
        <v>0</v>
      </c>
      <c r="G584" s="106">
        <v>0</v>
      </c>
      <c r="H584" s="106">
        <v>0</v>
      </c>
      <c r="I584" s="881"/>
      <c r="J584" s="882"/>
      <c r="K584" s="288"/>
    </row>
    <row r="585" spans="1:11" ht="15" customHeight="1">
      <c r="A585" s="102" t="s">
        <v>832</v>
      </c>
      <c r="B585" s="302" t="s">
        <v>433</v>
      </c>
      <c r="C585" s="5"/>
      <c r="D585" s="12" t="s">
        <v>1353</v>
      </c>
      <c r="E585" s="13" t="s">
        <v>436</v>
      </c>
      <c r="F585" s="106">
        <v>0</v>
      </c>
      <c r="G585" s="106">
        <v>0</v>
      </c>
      <c r="H585" s="106">
        <v>0</v>
      </c>
      <c r="I585" s="881"/>
      <c r="J585" s="882"/>
      <c r="K585" s="288"/>
    </row>
    <row r="586" spans="1:11" ht="15" customHeight="1">
      <c r="A586" s="102" t="s">
        <v>833</v>
      </c>
      <c r="B586" s="302" t="s">
        <v>434</v>
      </c>
      <c r="C586" s="5"/>
      <c r="D586" s="12" t="s">
        <v>1353</v>
      </c>
      <c r="E586" s="13" t="s">
        <v>436</v>
      </c>
      <c r="F586" s="106">
        <v>0</v>
      </c>
      <c r="G586" s="106">
        <v>0</v>
      </c>
      <c r="H586" s="106">
        <v>0</v>
      </c>
      <c r="I586" s="881"/>
      <c r="J586" s="882"/>
      <c r="K586" s="288"/>
    </row>
    <row r="587" spans="1:11" ht="15" customHeight="1">
      <c r="A587" s="102" t="s">
        <v>834</v>
      </c>
      <c r="B587" s="302" t="s">
        <v>435</v>
      </c>
      <c r="C587" s="5"/>
      <c r="D587" s="12" t="s">
        <v>1353</v>
      </c>
      <c r="E587" s="13" t="s">
        <v>436</v>
      </c>
      <c r="F587" s="106">
        <v>0</v>
      </c>
      <c r="G587" s="106">
        <v>0</v>
      </c>
      <c r="H587" s="106">
        <v>0</v>
      </c>
      <c r="I587" s="881"/>
      <c r="J587" s="882"/>
      <c r="K587" s="288"/>
    </row>
    <row r="588" spans="1:11" ht="27" customHeight="1">
      <c r="A588" s="100" t="s">
        <v>744</v>
      </c>
      <c r="B588" s="310"/>
      <c r="C588" s="6"/>
      <c r="D588" s="16"/>
      <c r="E588" s="7"/>
      <c r="F588" s="99"/>
      <c r="G588" s="99"/>
      <c r="H588" s="99"/>
      <c r="I588" s="103"/>
      <c r="J588" s="104"/>
      <c r="K588" s="289" t="s">
        <v>1234</v>
      </c>
    </row>
    <row r="589" spans="1:11" ht="15" customHeight="1">
      <c r="A589" s="12" t="s">
        <v>728</v>
      </c>
      <c r="B589" s="302" t="s">
        <v>736</v>
      </c>
      <c r="C589" s="5"/>
      <c r="D589" s="12" t="s">
        <v>34</v>
      </c>
      <c r="E589" s="105">
        <v>0.59060155000000003</v>
      </c>
      <c r="F589" s="106">
        <v>1324.18</v>
      </c>
      <c r="G589" s="106">
        <v>1324.18</v>
      </c>
      <c r="H589" s="106">
        <v>1324.18</v>
      </c>
      <c r="I589" s="881" t="s">
        <v>1354</v>
      </c>
      <c r="J589" s="882"/>
      <c r="K589" s="288"/>
    </row>
    <row r="590" spans="1:11" ht="15" customHeight="1">
      <c r="A590" s="93" t="s">
        <v>729</v>
      </c>
      <c r="B590" s="302"/>
      <c r="C590" s="5"/>
      <c r="D590" s="12" t="s">
        <v>34</v>
      </c>
      <c r="E590" s="105">
        <v>0</v>
      </c>
      <c r="F590" s="106">
        <v>0</v>
      </c>
      <c r="G590" s="106">
        <v>0</v>
      </c>
      <c r="H590" s="106">
        <v>0</v>
      </c>
      <c r="I590" s="881" t="s">
        <v>1354</v>
      </c>
      <c r="J590" s="882"/>
      <c r="K590" s="288"/>
    </row>
    <row r="591" spans="1:11" ht="15" customHeight="1">
      <c r="A591" s="12" t="s">
        <v>745</v>
      </c>
      <c r="B591" s="302" t="s">
        <v>1371</v>
      </c>
      <c r="C591" s="5"/>
      <c r="D591" s="12" t="s">
        <v>34</v>
      </c>
      <c r="E591" s="105">
        <v>0.59081897000000005</v>
      </c>
      <c r="F591" s="106">
        <v>1324.67</v>
      </c>
      <c r="G591" s="106">
        <v>1324.67</v>
      </c>
      <c r="H591" s="106">
        <v>1324.67</v>
      </c>
      <c r="I591" s="881" t="s">
        <v>1354</v>
      </c>
      <c r="J591" s="882"/>
      <c r="K591" s="288"/>
    </row>
    <row r="592" spans="1:11" ht="30" customHeight="1">
      <c r="A592" s="12" t="s">
        <v>746</v>
      </c>
      <c r="B592" s="302" t="s">
        <v>737</v>
      </c>
      <c r="C592" s="5"/>
      <c r="D592" s="12" t="s">
        <v>34</v>
      </c>
      <c r="E592" s="105">
        <v>0.58975610000000001</v>
      </c>
      <c r="F592" s="106">
        <v>1322.29</v>
      </c>
      <c r="G592" s="106">
        <v>1322.29</v>
      </c>
      <c r="H592" s="106">
        <v>1322.29</v>
      </c>
      <c r="I592" s="881" t="s">
        <v>1354</v>
      </c>
      <c r="J592" s="882"/>
      <c r="K592" s="288"/>
    </row>
    <row r="593" spans="1:11" ht="15" customHeight="1">
      <c r="A593" s="93" t="s">
        <v>759</v>
      </c>
      <c r="B593" s="302"/>
      <c r="C593" s="5"/>
      <c r="D593" s="12" t="s">
        <v>34</v>
      </c>
      <c r="E593" s="105">
        <v>0</v>
      </c>
      <c r="F593" s="106">
        <v>0</v>
      </c>
      <c r="G593" s="106">
        <v>0</v>
      </c>
      <c r="H593" s="106">
        <v>0</v>
      </c>
      <c r="I593" s="881" t="s">
        <v>1354</v>
      </c>
      <c r="J593" s="882"/>
      <c r="K593" s="288"/>
    </row>
    <row r="594" spans="1:11" ht="15" customHeight="1">
      <c r="A594" s="12" t="s">
        <v>747</v>
      </c>
      <c r="B594" s="302" t="s">
        <v>738</v>
      </c>
      <c r="C594" s="5"/>
      <c r="D594" s="12" t="s">
        <v>34</v>
      </c>
      <c r="E594" s="105">
        <v>0.58913042999999998</v>
      </c>
      <c r="F594" s="106">
        <v>1320.88</v>
      </c>
      <c r="G594" s="106">
        <v>1320.88</v>
      </c>
      <c r="H594" s="106">
        <v>1320.88</v>
      </c>
      <c r="I594" s="881" t="s">
        <v>1354</v>
      </c>
      <c r="J594" s="882"/>
      <c r="K594" s="288"/>
    </row>
    <row r="595" spans="1:11" ht="15" customHeight="1">
      <c r="A595" s="93" t="s">
        <v>727</v>
      </c>
      <c r="B595" s="302"/>
      <c r="C595" s="5"/>
      <c r="D595" s="12" t="s">
        <v>34</v>
      </c>
      <c r="E595" s="105">
        <v>0</v>
      </c>
      <c r="F595" s="106">
        <v>0</v>
      </c>
      <c r="G595" s="106">
        <v>0</v>
      </c>
      <c r="H595" s="106">
        <v>0</v>
      </c>
      <c r="I595" s="881" t="s">
        <v>1354</v>
      </c>
      <c r="J595" s="882"/>
      <c r="K595" s="288"/>
    </row>
    <row r="596" spans="1:11" ht="15" customHeight="1">
      <c r="A596" s="93" t="s">
        <v>730</v>
      </c>
      <c r="B596" s="302"/>
      <c r="C596" s="5"/>
      <c r="D596" s="12" t="s">
        <v>34</v>
      </c>
      <c r="E596" s="105">
        <v>0</v>
      </c>
      <c r="F596" s="106">
        <v>0</v>
      </c>
      <c r="G596" s="106">
        <v>0</v>
      </c>
      <c r="H596" s="106">
        <v>0</v>
      </c>
      <c r="I596" s="881" t="s">
        <v>1354</v>
      </c>
      <c r="J596" s="882"/>
      <c r="K596" s="288"/>
    </row>
    <row r="597" spans="1:11" ht="27" customHeight="1">
      <c r="A597" s="100" t="s">
        <v>722</v>
      </c>
      <c r="B597" s="310"/>
      <c r="C597" s="6"/>
      <c r="D597" s="16"/>
      <c r="E597" s="7"/>
      <c r="F597" s="99"/>
      <c r="G597" s="99"/>
      <c r="H597" s="99"/>
      <c r="I597" s="103"/>
      <c r="J597" s="104"/>
      <c r="K597" s="289" t="s">
        <v>1234</v>
      </c>
    </row>
    <row r="598" spans="1:11" ht="15" customHeight="1">
      <c r="A598" s="12" t="s">
        <v>728</v>
      </c>
      <c r="B598" s="302" t="s">
        <v>723</v>
      </c>
      <c r="C598" s="5"/>
      <c r="D598" s="12" t="s">
        <v>34</v>
      </c>
      <c r="E598" s="105">
        <v>0.59059307000000005</v>
      </c>
      <c r="F598" s="106">
        <v>1324.16</v>
      </c>
      <c r="G598" s="106">
        <v>1324.16</v>
      </c>
      <c r="H598" s="106">
        <v>1324.16</v>
      </c>
      <c r="I598" s="881" t="s">
        <v>1354</v>
      </c>
      <c r="J598" s="882"/>
      <c r="K598" s="288"/>
    </row>
    <row r="599" spans="1:11" ht="15" customHeight="1">
      <c r="A599" s="93" t="s">
        <v>729</v>
      </c>
      <c r="B599" s="302"/>
      <c r="C599" s="5"/>
      <c r="D599" s="12" t="s">
        <v>34</v>
      </c>
      <c r="E599" s="105">
        <v>0</v>
      </c>
      <c r="F599" s="106">
        <v>0</v>
      </c>
      <c r="G599" s="106">
        <v>0</v>
      </c>
      <c r="H599" s="106">
        <v>0</v>
      </c>
      <c r="I599" s="881" t="s">
        <v>1354</v>
      </c>
      <c r="J599" s="882"/>
      <c r="K599" s="288"/>
    </row>
    <row r="600" spans="1:11" ht="15" customHeight="1">
      <c r="A600" s="12" t="s">
        <v>745</v>
      </c>
      <c r="B600" s="302" t="s">
        <v>724</v>
      </c>
      <c r="C600" s="5"/>
      <c r="D600" s="12" t="s">
        <v>34</v>
      </c>
      <c r="E600" s="105">
        <v>0.59064724999999996</v>
      </c>
      <c r="F600" s="106">
        <v>1324.28</v>
      </c>
      <c r="G600" s="106">
        <v>1324.28</v>
      </c>
      <c r="H600" s="106">
        <v>1324.28</v>
      </c>
      <c r="I600" s="881" t="s">
        <v>1354</v>
      </c>
      <c r="J600" s="882"/>
      <c r="K600" s="288"/>
    </row>
    <row r="601" spans="1:11" ht="30" customHeight="1">
      <c r="A601" s="93" t="s">
        <v>759</v>
      </c>
      <c r="B601" s="302"/>
      <c r="C601" s="5"/>
      <c r="D601" s="12" t="s">
        <v>34</v>
      </c>
      <c r="E601" s="105">
        <v>0</v>
      </c>
      <c r="F601" s="106">
        <v>0</v>
      </c>
      <c r="G601" s="106">
        <v>0</v>
      </c>
      <c r="H601" s="106">
        <v>0</v>
      </c>
      <c r="I601" s="881" t="s">
        <v>1354</v>
      </c>
      <c r="J601" s="882"/>
      <c r="K601" s="288"/>
    </row>
    <row r="602" spans="1:11" ht="15" customHeight="1">
      <c r="A602" s="12" t="s">
        <v>746</v>
      </c>
      <c r="B602" s="302" t="s">
        <v>725</v>
      </c>
      <c r="C602" s="5"/>
      <c r="D602" s="12" t="s">
        <v>34</v>
      </c>
      <c r="E602" s="105">
        <v>0.59158730000000004</v>
      </c>
      <c r="F602" s="106">
        <v>1326.39</v>
      </c>
      <c r="G602" s="106">
        <v>1326.39</v>
      </c>
      <c r="H602" s="106">
        <v>1326.39</v>
      </c>
      <c r="I602" s="881" t="s">
        <v>1354</v>
      </c>
      <c r="J602" s="882"/>
      <c r="K602" s="288"/>
    </row>
    <row r="603" spans="1:11" ht="15" customHeight="1">
      <c r="A603" s="12" t="s">
        <v>747</v>
      </c>
      <c r="B603" s="302" t="s">
        <v>726</v>
      </c>
      <c r="C603" s="5"/>
      <c r="D603" s="12" t="s">
        <v>34</v>
      </c>
      <c r="E603" s="105">
        <v>0.58882352999999998</v>
      </c>
      <c r="F603" s="106">
        <v>1320.2</v>
      </c>
      <c r="G603" s="106">
        <v>1320.2</v>
      </c>
      <c r="H603" s="106">
        <v>1320.2</v>
      </c>
      <c r="I603" s="881" t="s">
        <v>1354</v>
      </c>
      <c r="J603" s="882"/>
      <c r="K603" s="288"/>
    </row>
    <row r="604" spans="1:11" ht="15" customHeight="1">
      <c r="A604" s="302" t="s">
        <v>727</v>
      </c>
      <c r="B604" s="302" t="s">
        <v>1372</v>
      </c>
      <c r="C604" s="5"/>
      <c r="D604" s="12" t="s">
        <v>34</v>
      </c>
      <c r="E604" s="105">
        <v>0.59102410000000005</v>
      </c>
      <c r="F604" s="106">
        <v>1325.13</v>
      </c>
      <c r="G604" s="106">
        <v>1325.13</v>
      </c>
      <c r="H604" s="106">
        <v>1325.13</v>
      </c>
      <c r="I604" s="881" t="s">
        <v>1354</v>
      </c>
      <c r="J604" s="882"/>
      <c r="K604" s="288"/>
    </row>
    <row r="605" spans="1:11" ht="15" customHeight="1">
      <c r="A605" s="93" t="s">
        <v>730</v>
      </c>
      <c r="B605" s="302"/>
      <c r="C605" s="5"/>
      <c r="D605" s="12" t="s">
        <v>34</v>
      </c>
      <c r="E605" s="105">
        <v>0</v>
      </c>
      <c r="F605" s="106">
        <v>0</v>
      </c>
      <c r="G605" s="106">
        <v>0</v>
      </c>
      <c r="H605" s="106">
        <v>0</v>
      </c>
      <c r="I605" s="881" t="s">
        <v>1354</v>
      </c>
      <c r="J605" s="882"/>
      <c r="K605" s="288"/>
    </row>
    <row r="606" spans="1:11" ht="27" customHeight="1">
      <c r="A606" s="100" t="s">
        <v>739</v>
      </c>
      <c r="B606" s="310"/>
      <c r="C606" s="6"/>
      <c r="D606" s="16"/>
      <c r="E606" s="7"/>
      <c r="F606" s="99"/>
      <c r="G606" s="99"/>
      <c r="H606" s="99"/>
      <c r="I606" s="103"/>
      <c r="J606" s="104"/>
      <c r="K606" s="289" t="s">
        <v>1234</v>
      </c>
    </row>
    <row r="607" spans="1:11" ht="15" customHeight="1">
      <c r="A607" s="12" t="s">
        <v>728</v>
      </c>
      <c r="B607" s="302" t="s">
        <v>740</v>
      </c>
      <c r="C607" s="5"/>
      <c r="D607" s="12" t="s">
        <v>34</v>
      </c>
      <c r="E607" s="105">
        <v>0.59056794999999995</v>
      </c>
      <c r="F607" s="106">
        <v>1324.11</v>
      </c>
      <c r="G607" s="106">
        <v>1324.11</v>
      </c>
      <c r="H607" s="106">
        <v>1324.11</v>
      </c>
      <c r="I607" s="881" t="s">
        <v>1354</v>
      </c>
      <c r="J607" s="882"/>
      <c r="K607" s="288"/>
    </row>
    <row r="608" spans="1:11" ht="15" customHeight="1">
      <c r="A608" s="93" t="s">
        <v>729</v>
      </c>
      <c r="B608" s="302"/>
      <c r="C608" s="5"/>
      <c r="D608" s="12" t="s">
        <v>34</v>
      </c>
      <c r="E608" s="105">
        <v>0</v>
      </c>
      <c r="F608" s="106">
        <v>0</v>
      </c>
      <c r="G608" s="106">
        <v>0</v>
      </c>
      <c r="H608" s="106">
        <v>0</v>
      </c>
      <c r="I608" s="881" t="s">
        <v>1354</v>
      </c>
      <c r="J608" s="882"/>
      <c r="K608" s="288"/>
    </row>
    <row r="609" spans="1:11" ht="15" customHeight="1">
      <c r="A609" s="93" t="s">
        <v>745</v>
      </c>
      <c r="B609" s="302"/>
      <c r="C609" s="5"/>
      <c r="D609" s="12" t="s">
        <v>34</v>
      </c>
      <c r="E609" s="105">
        <v>0</v>
      </c>
      <c r="F609" s="106">
        <v>0</v>
      </c>
      <c r="G609" s="106">
        <v>0</v>
      </c>
      <c r="H609" s="106">
        <v>0</v>
      </c>
      <c r="I609" s="881" t="s">
        <v>1354</v>
      </c>
      <c r="J609" s="882"/>
      <c r="K609" s="288"/>
    </row>
    <row r="610" spans="1:11" ht="30" customHeight="1">
      <c r="A610" s="93" t="s">
        <v>759</v>
      </c>
      <c r="B610" s="302"/>
      <c r="C610" s="5"/>
      <c r="D610" s="12" t="s">
        <v>34</v>
      </c>
      <c r="E610" s="105">
        <v>0</v>
      </c>
      <c r="F610" s="106">
        <v>0</v>
      </c>
      <c r="G610" s="106">
        <v>0</v>
      </c>
      <c r="H610" s="106">
        <v>0</v>
      </c>
      <c r="I610" s="881" t="s">
        <v>1354</v>
      </c>
      <c r="J610" s="882"/>
      <c r="K610" s="288"/>
    </row>
    <row r="611" spans="1:11" ht="15" customHeight="1">
      <c r="A611" s="12" t="s">
        <v>746</v>
      </c>
      <c r="B611" s="302" t="s">
        <v>1373</v>
      </c>
      <c r="C611" s="5"/>
      <c r="D611" s="12" t="s">
        <v>34</v>
      </c>
      <c r="E611" s="105">
        <v>0.59533332999999999</v>
      </c>
      <c r="F611" s="106">
        <v>1334.79</v>
      </c>
      <c r="G611" s="106">
        <v>1334.79</v>
      </c>
      <c r="H611" s="106">
        <v>1334.79</v>
      </c>
      <c r="I611" s="881" t="s">
        <v>1354</v>
      </c>
      <c r="J611" s="882"/>
      <c r="K611" s="288"/>
    </row>
    <row r="612" spans="1:11" ht="15" customHeight="1">
      <c r="A612" s="12" t="s">
        <v>747</v>
      </c>
      <c r="B612" s="302" t="s">
        <v>741</v>
      </c>
      <c r="C612" s="5"/>
      <c r="D612" s="12" t="s">
        <v>34</v>
      </c>
      <c r="E612" s="105">
        <v>0.61499999999999999</v>
      </c>
      <c r="F612" s="106">
        <v>1378.89</v>
      </c>
      <c r="G612" s="106">
        <v>1378.89</v>
      </c>
      <c r="H612" s="106">
        <v>1378.89</v>
      </c>
      <c r="I612" s="881" t="s">
        <v>1354</v>
      </c>
      <c r="J612" s="882"/>
      <c r="K612" s="288"/>
    </row>
    <row r="613" spans="1:11" ht="15" customHeight="1">
      <c r="A613" s="302" t="s">
        <v>727</v>
      </c>
      <c r="B613" s="302" t="s">
        <v>742</v>
      </c>
      <c r="C613" s="5"/>
      <c r="D613" s="12" t="s">
        <v>34</v>
      </c>
      <c r="E613" s="105">
        <v>0.58978723</v>
      </c>
      <c r="F613" s="106">
        <v>1322.36</v>
      </c>
      <c r="G613" s="106">
        <v>1322.36</v>
      </c>
      <c r="H613" s="106">
        <v>1322.36</v>
      </c>
      <c r="I613" s="881" t="s">
        <v>1354</v>
      </c>
      <c r="J613" s="882"/>
      <c r="K613" s="288"/>
    </row>
    <row r="614" spans="1:11" ht="15" customHeight="1">
      <c r="A614" s="93" t="s">
        <v>730</v>
      </c>
      <c r="B614" s="302"/>
      <c r="C614" s="5"/>
      <c r="D614" s="12" t="s">
        <v>34</v>
      </c>
      <c r="E614" s="105">
        <v>0</v>
      </c>
      <c r="F614" s="106">
        <v>0</v>
      </c>
      <c r="G614" s="106">
        <v>0</v>
      </c>
      <c r="H614" s="106">
        <v>0</v>
      </c>
      <c r="I614" s="881" t="s">
        <v>1354</v>
      </c>
      <c r="J614" s="882"/>
      <c r="K614" s="288"/>
    </row>
    <row r="615" spans="1:11" ht="24">
      <c r="A615" s="100" t="s">
        <v>720</v>
      </c>
      <c r="B615" s="310"/>
      <c r="C615" s="6"/>
      <c r="D615" s="16"/>
      <c r="E615" s="7"/>
      <c r="F615" s="99"/>
      <c r="G615" s="99"/>
      <c r="H615" s="99"/>
      <c r="I615" s="103"/>
      <c r="J615" s="104"/>
      <c r="K615" s="289" t="s">
        <v>1234</v>
      </c>
    </row>
    <row r="616" spans="1:11" ht="15" customHeight="1">
      <c r="A616" s="12" t="s">
        <v>451</v>
      </c>
      <c r="B616" s="302" t="s">
        <v>768</v>
      </c>
      <c r="C616" s="5"/>
      <c r="D616" s="12" t="s">
        <v>1353</v>
      </c>
      <c r="E616" s="13" t="s">
        <v>436</v>
      </c>
      <c r="F616" s="106">
        <v>0</v>
      </c>
      <c r="G616" s="106">
        <v>0</v>
      </c>
      <c r="H616" s="106">
        <v>0</v>
      </c>
      <c r="I616" s="881"/>
      <c r="J616" s="882"/>
      <c r="K616" s="288"/>
    </row>
    <row r="617" spans="1:11" ht="15" customHeight="1">
      <c r="A617" s="12" t="s">
        <v>452</v>
      </c>
      <c r="B617" s="302" t="s">
        <v>769</v>
      </c>
      <c r="C617" s="5"/>
      <c r="D617" s="12" t="s">
        <v>1353</v>
      </c>
      <c r="E617" s="13" t="s">
        <v>436</v>
      </c>
      <c r="F617" s="106">
        <v>0</v>
      </c>
      <c r="G617" s="106">
        <v>0</v>
      </c>
      <c r="H617" s="106">
        <v>0</v>
      </c>
      <c r="I617" s="881"/>
      <c r="J617" s="882"/>
      <c r="K617" s="288"/>
    </row>
    <row r="618" spans="1:11" ht="15" customHeight="1">
      <c r="A618" s="12" t="s">
        <v>466</v>
      </c>
      <c r="B618" s="302" t="s">
        <v>770</v>
      </c>
      <c r="C618" s="5"/>
      <c r="D618" s="12" t="s">
        <v>1353</v>
      </c>
      <c r="E618" s="13" t="s">
        <v>436</v>
      </c>
      <c r="F618" s="106">
        <v>0</v>
      </c>
      <c r="G618" s="106">
        <v>0</v>
      </c>
      <c r="H618" s="106">
        <v>0</v>
      </c>
      <c r="I618" s="881"/>
      <c r="J618" s="882"/>
      <c r="K618" s="288"/>
    </row>
    <row r="619" spans="1:11" ht="15" customHeight="1">
      <c r="A619" s="12" t="s">
        <v>453</v>
      </c>
      <c r="B619" s="302" t="s">
        <v>771</v>
      </c>
      <c r="C619" s="5"/>
      <c r="D619" s="12" t="s">
        <v>1353</v>
      </c>
      <c r="E619" s="13" t="s">
        <v>436</v>
      </c>
      <c r="F619" s="106">
        <v>0</v>
      </c>
      <c r="G619" s="106">
        <v>0</v>
      </c>
      <c r="H619" s="106">
        <v>0</v>
      </c>
      <c r="I619" s="881"/>
      <c r="J619" s="882"/>
      <c r="K619" s="288"/>
    </row>
    <row r="620" spans="1:11" ht="15" customHeight="1">
      <c r="A620" s="12" t="s">
        <v>454</v>
      </c>
      <c r="B620" s="302" t="s">
        <v>772</v>
      </c>
      <c r="C620" s="5"/>
      <c r="D620" s="12" t="s">
        <v>1353</v>
      </c>
      <c r="E620" s="13" t="s">
        <v>436</v>
      </c>
      <c r="F620" s="106">
        <v>0</v>
      </c>
      <c r="G620" s="106">
        <v>0</v>
      </c>
      <c r="H620" s="106">
        <v>0</v>
      </c>
      <c r="I620" s="881"/>
      <c r="J620" s="882"/>
      <c r="K620" s="288"/>
    </row>
    <row r="621" spans="1:11" ht="15" customHeight="1">
      <c r="A621" s="12" t="s">
        <v>455</v>
      </c>
      <c r="B621" s="302" t="s">
        <v>773</v>
      </c>
      <c r="C621" s="5"/>
      <c r="D621" s="12" t="s">
        <v>1353</v>
      </c>
      <c r="E621" s="13" t="s">
        <v>436</v>
      </c>
      <c r="F621" s="106">
        <v>0</v>
      </c>
      <c r="G621" s="106">
        <v>0</v>
      </c>
      <c r="H621" s="106">
        <v>0</v>
      </c>
      <c r="I621" s="881"/>
      <c r="J621" s="882"/>
      <c r="K621" s="288"/>
    </row>
    <row r="622" spans="1:11" ht="12" customHeight="1">
      <c r="A622" s="7"/>
      <c r="B622" s="310"/>
      <c r="C622" s="6" t="s">
        <v>43</v>
      </c>
      <c r="D622" s="16" t="s">
        <v>44</v>
      </c>
      <c r="E622" s="7"/>
      <c r="F622" s="99"/>
      <c r="G622" s="99"/>
      <c r="H622" s="99"/>
      <c r="I622" s="103"/>
      <c r="J622" s="104"/>
      <c r="K622" s="289"/>
    </row>
    <row r="623" spans="1:11" ht="36">
      <c r="A623" s="100" t="s">
        <v>420</v>
      </c>
      <c r="B623" s="310"/>
      <c r="C623" s="6"/>
      <c r="D623" s="16"/>
      <c r="E623" s="7"/>
      <c r="F623" s="99"/>
      <c r="G623" s="99"/>
      <c r="H623" s="99"/>
      <c r="I623" s="103"/>
      <c r="J623" s="104"/>
      <c r="K623" s="289" t="s">
        <v>1235</v>
      </c>
    </row>
    <row r="624" spans="1:11" ht="15" customHeight="1">
      <c r="A624" s="302" t="s">
        <v>415</v>
      </c>
      <c r="B624" s="302" t="s">
        <v>421</v>
      </c>
      <c r="C624" s="5"/>
      <c r="D624" s="12" t="s">
        <v>1353</v>
      </c>
      <c r="E624" s="13" t="s">
        <v>436</v>
      </c>
      <c r="F624" s="106">
        <v>0</v>
      </c>
      <c r="G624" s="106">
        <v>0</v>
      </c>
      <c r="H624" s="106">
        <v>0</v>
      </c>
      <c r="I624" s="881"/>
      <c r="J624" s="882"/>
      <c r="K624" s="288"/>
    </row>
    <row r="625" spans="1:11" ht="15" customHeight="1">
      <c r="A625" s="302" t="s">
        <v>407</v>
      </c>
      <c r="B625" s="302" t="s">
        <v>424</v>
      </c>
      <c r="C625" s="5"/>
      <c r="D625" s="12" t="s">
        <v>1353</v>
      </c>
      <c r="E625" s="13" t="s">
        <v>436</v>
      </c>
      <c r="F625" s="106">
        <v>0</v>
      </c>
      <c r="G625" s="106">
        <v>0</v>
      </c>
      <c r="H625" s="106">
        <v>0</v>
      </c>
      <c r="I625" s="881"/>
      <c r="J625" s="882"/>
      <c r="K625" s="288"/>
    </row>
    <row r="626" spans="1:11" ht="15" customHeight="1">
      <c r="A626" s="302" t="s">
        <v>823</v>
      </c>
      <c r="B626" s="302" t="s">
        <v>421</v>
      </c>
      <c r="C626" s="5"/>
      <c r="D626" s="12" t="s">
        <v>1353</v>
      </c>
      <c r="E626" s="13" t="s">
        <v>436</v>
      </c>
      <c r="F626" s="106">
        <v>0</v>
      </c>
      <c r="G626" s="106">
        <v>0</v>
      </c>
      <c r="H626" s="106">
        <v>0</v>
      </c>
      <c r="I626" s="881"/>
      <c r="J626" s="882"/>
      <c r="K626" s="288"/>
    </row>
    <row r="627" spans="1:11" ht="30" customHeight="1">
      <c r="A627" s="302" t="s">
        <v>408</v>
      </c>
      <c r="B627" s="302" t="s">
        <v>424</v>
      </c>
      <c r="C627" s="5"/>
      <c r="D627" s="12" t="s">
        <v>1353</v>
      </c>
      <c r="E627" s="13" t="s">
        <v>436</v>
      </c>
      <c r="F627" s="106">
        <v>0</v>
      </c>
      <c r="G627" s="106">
        <v>0</v>
      </c>
      <c r="H627" s="106">
        <v>0</v>
      </c>
      <c r="I627" s="881"/>
      <c r="J627" s="882"/>
      <c r="K627" s="288"/>
    </row>
    <row r="628" spans="1:11" ht="15" customHeight="1">
      <c r="A628" s="302" t="s">
        <v>409</v>
      </c>
      <c r="B628" s="302" t="s">
        <v>424</v>
      </c>
      <c r="C628" s="5"/>
      <c r="D628" s="12" t="s">
        <v>1353</v>
      </c>
      <c r="E628" s="13" t="s">
        <v>436</v>
      </c>
      <c r="F628" s="106">
        <v>0</v>
      </c>
      <c r="G628" s="106">
        <v>0</v>
      </c>
      <c r="H628" s="106">
        <v>0</v>
      </c>
      <c r="I628" s="881"/>
      <c r="J628" s="882"/>
      <c r="K628" s="288"/>
    </row>
    <row r="629" spans="1:11" ht="15" customHeight="1">
      <c r="A629" s="93" t="s">
        <v>410</v>
      </c>
      <c r="B629" s="302" t="s">
        <v>423</v>
      </c>
      <c r="C629" s="5"/>
      <c r="D629" s="12" t="s">
        <v>1353</v>
      </c>
      <c r="E629" s="13" t="s">
        <v>436</v>
      </c>
      <c r="F629" s="106">
        <v>0</v>
      </c>
      <c r="G629" s="106">
        <v>0</v>
      </c>
      <c r="H629" s="106">
        <v>0</v>
      </c>
      <c r="I629" s="881"/>
      <c r="J629" s="882"/>
      <c r="K629" s="288"/>
    </row>
    <row r="630" spans="1:11" ht="15" customHeight="1">
      <c r="A630" s="102" t="s">
        <v>411</v>
      </c>
      <c r="B630" s="302" t="s">
        <v>423</v>
      </c>
      <c r="C630" s="5"/>
      <c r="D630" s="12" t="s">
        <v>1353</v>
      </c>
      <c r="E630" s="13" t="s">
        <v>436</v>
      </c>
      <c r="F630" s="106">
        <v>0</v>
      </c>
      <c r="G630" s="106">
        <v>0</v>
      </c>
      <c r="H630" s="106">
        <v>0</v>
      </c>
      <c r="I630" s="881"/>
      <c r="J630" s="882"/>
      <c r="K630" s="288"/>
    </row>
    <row r="631" spans="1:11" ht="15" customHeight="1">
      <c r="A631" s="102" t="s">
        <v>416</v>
      </c>
      <c r="B631" s="302" t="s">
        <v>422</v>
      </c>
      <c r="C631" s="5"/>
      <c r="D631" s="12" t="s">
        <v>1353</v>
      </c>
      <c r="E631" s="13" t="s">
        <v>436</v>
      </c>
      <c r="F631" s="106">
        <v>0</v>
      </c>
      <c r="G631" s="106">
        <v>0</v>
      </c>
      <c r="H631" s="106">
        <v>0</v>
      </c>
      <c r="I631" s="881"/>
      <c r="J631" s="882"/>
      <c r="K631" s="288"/>
    </row>
    <row r="632" spans="1:11" ht="15" customHeight="1">
      <c r="A632" s="102" t="s">
        <v>412</v>
      </c>
      <c r="B632" s="302" t="s">
        <v>423</v>
      </c>
      <c r="C632" s="5"/>
      <c r="D632" s="12" t="s">
        <v>1353</v>
      </c>
      <c r="E632" s="13" t="s">
        <v>436</v>
      </c>
      <c r="F632" s="106">
        <v>0</v>
      </c>
      <c r="G632" s="106">
        <v>0</v>
      </c>
      <c r="H632" s="106">
        <v>0</v>
      </c>
      <c r="I632" s="881"/>
      <c r="J632" s="882"/>
      <c r="K632" s="288"/>
    </row>
    <row r="633" spans="1:11" ht="15" customHeight="1">
      <c r="A633" s="93" t="s">
        <v>417</v>
      </c>
      <c r="B633" s="302" t="s">
        <v>421</v>
      </c>
      <c r="C633" s="5"/>
      <c r="D633" s="12" t="s">
        <v>1353</v>
      </c>
      <c r="E633" s="13" t="s">
        <v>436</v>
      </c>
      <c r="F633" s="106">
        <v>0</v>
      </c>
      <c r="G633" s="106">
        <v>0</v>
      </c>
      <c r="H633" s="106">
        <v>0</v>
      </c>
      <c r="I633" s="881"/>
      <c r="J633" s="882"/>
      <c r="K633" s="288"/>
    </row>
    <row r="634" spans="1:11" ht="15" customHeight="1">
      <c r="A634" s="302" t="s">
        <v>413</v>
      </c>
      <c r="B634" s="302" t="s">
        <v>424</v>
      </c>
      <c r="C634" s="5"/>
      <c r="D634" s="12" t="s">
        <v>1353</v>
      </c>
      <c r="E634" s="13" t="s">
        <v>436</v>
      </c>
      <c r="F634" s="106">
        <v>0</v>
      </c>
      <c r="G634" s="106">
        <v>0</v>
      </c>
      <c r="H634" s="106">
        <v>0</v>
      </c>
      <c r="I634" s="881"/>
      <c r="J634" s="882"/>
      <c r="K634" s="288"/>
    </row>
    <row r="635" spans="1:11" ht="15" customHeight="1">
      <c r="A635" s="93" t="s">
        <v>418</v>
      </c>
      <c r="B635" s="302" t="s">
        <v>421</v>
      </c>
      <c r="C635" s="5"/>
      <c r="D635" s="12" t="s">
        <v>1353</v>
      </c>
      <c r="E635" s="13" t="s">
        <v>436</v>
      </c>
      <c r="F635" s="106">
        <v>0</v>
      </c>
      <c r="G635" s="106">
        <v>0</v>
      </c>
      <c r="H635" s="106">
        <v>0</v>
      </c>
      <c r="I635" s="881"/>
      <c r="J635" s="882"/>
      <c r="K635" s="288"/>
    </row>
    <row r="636" spans="1:11" ht="15" customHeight="1">
      <c r="A636" s="302" t="s">
        <v>414</v>
      </c>
      <c r="B636" s="302" t="s">
        <v>424</v>
      </c>
      <c r="C636" s="5"/>
      <c r="D636" s="12" t="s">
        <v>1353</v>
      </c>
      <c r="E636" s="13" t="s">
        <v>436</v>
      </c>
      <c r="F636" s="106">
        <v>0</v>
      </c>
      <c r="G636" s="106">
        <v>0</v>
      </c>
      <c r="H636" s="106">
        <v>0</v>
      </c>
      <c r="I636" s="881"/>
      <c r="J636" s="882"/>
      <c r="K636" s="288"/>
    </row>
    <row r="637" spans="1:11" ht="15" customHeight="1">
      <c r="A637" s="764"/>
      <c r="B637" s="302"/>
      <c r="C637" s="5"/>
      <c r="D637" s="12" t="s">
        <v>1353</v>
      </c>
      <c r="E637" s="13" t="s">
        <v>436</v>
      </c>
      <c r="F637" s="106">
        <v>0</v>
      </c>
      <c r="G637" s="106">
        <v>0</v>
      </c>
      <c r="H637" s="106">
        <v>0</v>
      </c>
      <c r="I637" s="881"/>
      <c r="J637" s="882"/>
      <c r="K637" s="288"/>
    </row>
    <row r="638" spans="1:11">
      <c r="A638" s="100" t="s">
        <v>425</v>
      </c>
      <c r="B638" s="310"/>
      <c r="C638" s="6"/>
      <c r="D638" s="16"/>
      <c r="E638" s="7"/>
      <c r="F638" s="99"/>
      <c r="G638" s="99"/>
      <c r="H638" s="99"/>
      <c r="I638" s="103"/>
      <c r="J638" s="104"/>
      <c r="K638" s="289" t="s">
        <v>1235</v>
      </c>
    </row>
    <row r="639" spans="1:11" ht="15" customHeight="1">
      <c r="A639" s="12" t="s">
        <v>825</v>
      </c>
      <c r="B639" s="302" t="s">
        <v>426</v>
      </c>
      <c r="C639" s="5"/>
      <c r="D639" s="12" t="s">
        <v>1353</v>
      </c>
      <c r="E639" s="13" t="s">
        <v>436</v>
      </c>
      <c r="F639" s="106">
        <v>0</v>
      </c>
      <c r="G639" s="106">
        <v>0</v>
      </c>
      <c r="H639" s="106">
        <v>0</v>
      </c>
      <c r="I639" s="881"/>
      <c r="J639" s="882"/>
      <c r="K639" s="288"/>
    </row>
    <row r="640" spans="1:11" ht="15" customHeight="1">
      <c r="A640" s="12" t="s">
        <v>826</v>
      </c>
      <c r="B640" s="302" t="s">
        <v>427</v>
      </c>
      <c r="C640" s="5"/>
      <c r="D640" s="12" t="s">
        <v>1353</v>
      </c>
      <c r="E640" s="13" t="s">
        <v>436</v>
      </c>
      <c r="F640" s="106">
        <v>0</v>
      </c>
      <c r="G640" s="106">
        <v>0</v>
      </c>
      <c r="H640" s="106">
        <v>0</v>
      </c>
      <c r="I640" s="881"/>
      <c r="J640" s="882"/>
      <c r="K640" s="288"/>
    </row>
    <row r="641" spans="1:11" ht="15" customHeight="1">
      <c r="A641" s="12" t="s">
        <v>827</v>
      </c>
      <c r="B641" s="302" t="s">
        <v>428</v>
      </c>
      <c r="C641" s="5"/>
      <c r="D641" s="12" t="s">
        <v>1353</v>
      </c>
      <c r="E641" s="13" t="s">
        <v>436</v>
      </c>
      <c r="F641" s="106">
        <v>0</v>
      </c>
      <c r="G641" s="106">
        <v>0</v>
      </c>
      <c r="H641" s="106">
        <v>0</v>
      </c>
      <c r="I641" s="881"/>
      <c r="J641" s="882"/>
      <c r="K641" s="288"/>
    </row>
    <row r="642" spans="1:11" ht="15" customHeight="1">
      <c r="A642" s="12" t="s">
        <v>828</v>
      </c>
      <c r="B642" s="302" t="s">
        <v>429</v>
      </c>
      <c r="C642" s="5"/>
      <c r="D642" s="12" t="s">
        <v>1353</v>
      </c>
      <c r="E642" s="13" t="s">
        <v>436</v>
      </c>
      <c r="F642" s="106">
        <v>0</v>
      </c>
      <c r="G642" s="106">
        <v>0</v>
      </c>
      <c r="H642" s="106">
        <v>0</v>
      </c>
      <c r="I642" s="881"/>
      <c r="J642" s="882"/>
      <c r="K642" s="288"/>
    </row>
    <row r="643" spans="1:11" ht="15" customHeight="1">
      <c r="A643" s="12" t="s">
        <v>829</v>
      </c>
      <c r="B643" s="302" t="s">
        <v>430</v>
      </c>
      <c r="C643" s="5"/>
      <c r="D643" s="12" t="s">
        <v>1353</v>
      </c>
      <c r="E643" s="13" t="s">
        <v>436</v>
      </c>
      <c r="F643" s="106">
        <v>0</v>
      </c>
      <c r="G643" s="106">
        <v>0</v>
      </c>
      <c r="H643" s="106">
        <v>0</v>
      </c>
      <c r="I643" s="881"/>
      <c r="J643" s="882"/>
      <c r="K643" s="288"/>
    </row>
    <row r="644" spans="1:11" ht="15" customHeight="1">
      <c r="A644" s="102" t="s">
        <v>830</v>
      </c>
      <c r="B644" s="302" t="s">
        <v>431</v>
      </c>
      <c r="C644" s="5"/>
      <c r="D644" s="12" t="s">
        <v>1353</v>
      </c>
      <c r="E644" s="13" t="s">
        <v>436</v>
      </c>
      <c r="F644" s="106">
        <v>0</v>
      </c>
      <c r="G644" s="106">
        <v>0</v>
      </c>
      <c r="H644" s="106">
        <v>0</v>
      </c>
      <c r="I644" s="881"/>
      <c r="J644" s="882"/>
      <c r="K644" s="288"/>
    </row>
    <row r="645" spans="1:11" ht="15" customHeight="1">
      <c r="A645" s="102" t="s">
        <v>831</v>
      </c>
      <c r="B645" s="302" t="s">
        <v>432</v>
      </c>
      <c r="C645" s="5"/>
      <c r="D645" s="12" t="s">
        <v>1353</v>
      </c>
      <c r="E645" s="13" t="s">
        <v>436</v>
      </c>
      <c r="F645" s="106">
        <v>0</v>
      </c>
      <c r="G645" s="106">
        <v>0</v>
      </c>
      <c r="H645" s="106">
        <v>0</v>
      </c>
      <c r="I645" s="881"/>
      <c r="J645" s="882"/>
      <c r="K645" s="288"/>
    </row>
    <row r="646" spans="1:11" ht="15" customHeight="1">
      <c r="A646" s="102" t="s">
        <v>832</v>
      </c>
      <c r="B646" s="302" t="s">
        <v>433</v>
      </c>
      <c r="C646" s="5"/>
      <c r="D646" s="12" t="s">
        <v>1353</v>
      </c>
      <c r="E646" s="13" t="s">
        <v>436</v>
      </c>
      <c r="F646" s="106">
        <v>0</v>
      </c>
      <c r="G646" s="106">
        <v>0</v>
      </c>
      <c r="H646" s="106">
        <v>0</v>
      </c>
      <c r="I646" s="881"/>
      <c r="J646" s="882"/>
      <c r="K646" s="288"/>
    </row>
    <row r="647" spans="1:11" ht="15" customHeight="1">
      <c r="A647" s="102" t="s">
        <v>833</v>
      </c>
      <c r="B647" s="302" t="s">
        <v>434</v>
      </c>
      <c r="C647" s="5"/>
      <c r="D647" s="12" t="s">
        <v>1353</v>
      </c>
      <c r="E647" s="13" t="s">
        <v>436</v>
      </c>
      <c r="F647" s="106">
        <v>0</v>
      </c>
      <c r="G647" s="106">
        <v>0</v>
      </c>
      <c r="H647" s="106">
        <v>0</v>
      </c>
      <c r="I647" s="881"/>
      <c r="J647" s="882"/>
      <c r="K647" s="288"/>
    </row>
    <row r="648" spans="1:11" ht="15" customHeight="1">
      <c r="A648" s="102" t="s">
        <v>834</v>
      </c>
      <c r="B648" s="302" t="s">
        <v>435</v>
      </c>
      <c r="C648" s="5"/>
      <c r="D648" s="12" t="s">
        <v>1353</v>
      </c>
      <c r="E648" s="13" t="s">
        <v>436</v>
      </c>
      <c r="F648" s="106">
        <v>0</v>
      </c>
      <c r="G648" s="106">
        <v>0</v>
      </c>
      <c r="H648" s="106">
        <v>0</v>
      </c>
      <c r="I648" s="881"/>
      <c r="J648" s="882"/>
      <c r="K648" s="288"/>
    </row>
    <row r="649" spans="1:11" ht="36">
      <c r="A649" s="100" t="s">
        <v>744</v>
      </c>
      <c r="B649" s="310"/>
      <c r="C649" s="6"/>
      <c r="D649" s="16"/>
      <c r="E649" s="7"/>
      <c r="F649" s="99"/>
      <c r="G649" s="99"/>
      <c r="H649" s="99"/>
      <c r="I649" s="103"/>
      <c r="J649" s="104"/>
      <c r="K649" s="289" t="s">
        <v>1235</v>
      </c>
    </row>
    <row r="650" spans="1:11" ht="15" customHeight="1">
      <c r="A650" s="12" t="s">
        <v>728</v>
      </c>
      <c r="B650" s="302" t="s">
        <v>736</v>
      </c>
      <c r="C650" s="5"/>
      <c r="D650" s="12" t="s">
        <v>32</v>
      </c>
      <c r="E650" s="105">
        <v>2.1688227699999998</v>
      </c>
      <c r="F650" s="106">
        <v>89.14</v>
      </c>
      <c r="G650" s="106">
        <v>89.14</v>
      </c>
      <c r="H650" s="106">
        <v>89.14</v>
      </c>
      <c r="I650" s="881" t="s">
        <v>1354</v>
      </c>
      <c r="J650" s="882"/>
      <c r="K650" s="288"/>
    </row>
    <row r="651" spans="1:11" ht="15" customHeight="1">
      <c r="A651" s="93" t="s">
        <v>729</v>
      </c>
      <c r="B651" s="302"/>
      <c r="C651" s="5"/>
      <c r="D651" s="12" t="s">
        <v>32</v>
      </c>
      <c r="E651" s="105">
        <v>0</v>
      </c>
      <c r="F651" s="106">
        <v>0</v>
      </c>
      <c r="G651" s="106">
        <v>0</v>
      </c>
      <c r="H651" s="106">
        <v>0</v>
      </c>
      <c r="I651" s="881" t="s">
        <v>1354</v>
      </c>
      <c r="J651" s="882"/>
      <c r="K651" s="288"/>
    </row>
    <row r="652" spans="1:11" ht="15" customHeight="1">
      <c r="A652" s="12" t="s">
        <v>745</v>
      </c>
      <c r="B652" s="302" t="s">
        <v>1371</v>
      </c>
      <c r="C652" s="5"/>
      <c r="D652" s="12" t="s">
        <v>32</v>
      </c>
      <c r="E652" s="105">
        <v>2.16969828</v>
      </c>
      <c r="F652" s="106">
        <v>89.17</v>
      </c>
      <c r="G652" s="106">
        <v>89.17</v>
      </c>
      <c r="H652" s="106">
        <v>89.17</v>
      </c>
      <c r="I652" s="881" t="s">
        <v>1354</v>
      </c>
      <c r="J652" s="882"/>
      <c r="K652" s="288"/>
    </row>
    <row r="653" spans="1:11" ht="30" customHeight="1">
      <c r="A653" s="12" t="s">
        <v>746</v>
      </c>
      <c r="B653" s="302" t="s">
        <v>737</v>
      </c>
      <c r="C653" s="5"/>
      <c r="D653" s="12" t="s">
        <v>32</v>
      </c>
      <c r="E653" s="105">
        <v>2.1658536599999998</v>
      </c>
      <c r="F653" s="106">
        <v>89.02</v>
      </c>
      <c r="G653" s="106">
        <v>89.02</v>
      </c>
      <c r="H653" s="106">
        <v>89.02</v>
      </c>
      <c r="I653" s="881" t="s">
        <v>1354</v>
      </c>
      <c r="J653" s="882"/>
      <c r="K653" s="288"/>
    </row>
    <row r="654" spans="1:11" ht="15" customHeight="1">
      <c r="A654" s="93" t="s">
        <v>759</v>
      </c>
      <c r="B654" s="302"/>
      <c r="C654" s="5"/>
      <c r="D654" s="12" t="s">
        <v>32</v>
      </c>
      <c r="E654" s="105">
        <v>0</v>
      </c>
      <c r="F654" s="106">
        <v>0</v>
      </c>
      <c r="G654" s="106">
        <v>0</v>
      </c>
      <c r="H654" s="106">
        <v>0</v>
      </c>
      <c r="I654" s="881" t="s">
        <v>1354</v>
      </c>
      <c r="J654" s="882"/>
      <c r="K654" s="288"/>
    </row>
    <row r="655" spans="1:11" ht="15" customHeight="1">
      <c r="A655" s="12" t="s">
        <v>747</v>
      </c>
      <c r="B655" s="302" t="s">
        <v>738</v>
      </c>
      <c r="C655" s="5"/>
      <c r="D655" s="12" t="s">
        <v>32</v>
      </c>
      <c r="E655" s="105">
        <v>2.1639130400000002</v>
      </c>
      <c r="F655" s="106">
        <v>88.94</v>
      </c>
      <c r="G655" s="106">
        <v>88.94</v>
      </c>
      <c r="H655" s="106">
        <v>88.94</v>
      </c>
      <c r="I655" s="881" t="s">
        <v>1354</v>
      </c>
      <c r="J655" s="882"/>
      <c r="K655" s="288"/>
    </row>
    <row r="656" spans="1:11" ht="15" customHeight="1">
      <c r="A656" s="93" t="s">
        <v>727</v>
      </c>
      <c r="B656" s="302"/>
      <c r="C656" s="5"/>
      <c r="D656" s="12" t="s">
        <v>32</v>
      </c>
      <c r="E656" s="105">
        <v>0</v>
      </c>
      <c r="F656" s="106">
        <v>0</v>
      </c>
      <c r="G656" s="106">
        <v>0</v>
      </c>
      <c r="H656" s="106">
        <v>0</v>
      </c>
      <c r="I656" s="881" t="s">
        <v>1354</v>
      </c>
      <c r="J656" s="882"/>
      <c r="K656" s="288"/>
    </row>
    <row r="657" spans="1:11" ht="15" customHeight="1">
      <c r="A657" s="93" t="s">
        <v>730</v>
      </c>
      <c r="B657" s="302"/>
      <c r="C657" s="5"/>
      <c r="D657" s="12" t="s">
        <v>32</v>
      </c>
      <c r="E657" s="105">
        <v>0</v>
      </c>
      <c r="F657" s="106">
        <v>0</v>
      </c>
      <c r="G657" s="106">
        <v>0</v>
      </c>
      <c r="H657" s="106">
        <v>0</v>
      </c>
      <c r="I657" s="881" t="s">
        <v>1354</v>
      </c>
      <c r="J657" s="882"/>
      <c r="K657" s="288"/>
    </row>
    <row r="658" spans="1:11" ht="36">
      <c r="A658" s="100" t="s">
        <v>722</v>
      </c>
      <c r="B658" s="310"/>
      <c r="C658" s="6"/>
      <c r="D658" s="16"/>
      <c r="E658" s="7"/>
      <c r="F658" s="99"/>
      <c r="G658" s="99"/>
      <c r="H658" s="99"/>
      <c r="I658" s="103"/>
      <c r="J658" s="104"/>
      <c r="K658" s="289" t="s">
        <v>1235</v>
      </c>
    </row>
    <row r="659" spans="1:11" ht="15" customHeight="1">
      <c r="A659" s="12" t="s">
        <v>728</v>
      </c>
      <c r="B659" s="302" t="s">
        <v>723</v>
      </c>
      <c r="C659" s="5"/>
      <c r="D659" s="12" t="s">
        <v>32</v>
      </c>
      <c r="E659" s="105">
        <v>2.1687913399999998</v>
      </c>
      <c r="F659" s="106">
        <v>89.14</v>
      </c>
      <c r="G659" s="106">
        <v>89.14</v>
      </c>
      <c r="H659" s="106">
        <v>89.14</v>
      </c>
      <c r="I659" s="881" t="s">
        <v>1354</v>
      </c>
      <c r="J659" s="882"/>
      <c r="K659" s="288"/>
    </row>
    <row r="660" spans="1:11" ht="15" customHeight="1">
      <c r="A660" s="93" t="s">
        <v>729</v>
      </c>
      <c r="B660" s="302"/>
      <c r="C660" s="5"/>
      <c r="D660" s="12" t="s">
        <v>32</v>
      </c>
      <c r="E660" s="105">
        <v>0</v>
      </c>
      <c r="F660" s="106">
        <v>0</v>
      </c>
      <c r="G660" s="106">
        <v>0</v>
      </c>
      <c r="H660" s="106">
        <v>0</v>
      </c>
      <c r="I660" s="881" t="s">
        <v>1354</v>
      </c>
      <c r="J660" s="882"/>
      <c r="K660" s="288"/>
    </row>
    <row r="661" spans="1:11" ht="15" customHeight="1">
      <c r="A661" s="12" t="s">
        <v>745</v>
      </c>
      <c r="B661" s="302" t="s">
        <v>724</v>
      </c>
      <c r="C661" s="5"/>
      <c r="D661" s="12" t="s">
        <v>32</v>
      </c>
      <c r="E661" s="105">
        <v>2.1689644000000001</v>
      </c>
      <c r="F661" s="106">
        <v>89.14</v>
      </c>
      <c r="G661" s="106">
        <v>89.14</v>
      </c>
      <c r="H661" s="106">
        <v>89.14</v>
      </c>
      <c r="I661" s="881" t="s">
        <v>1354</v>
      </c>
      <c r="J661" s="882"/>
      <c r="K661" s="288"/>
    </row>
    <row r="662" spans="1:11" ht="30" customHeight="1">
      <c r="A662" s="93" t="s">
        <v>759</v>
      </c>
      <c r="B662" s="302"/>
      <c r="C662" s="5"/>
      <c r="D662" s="12" t="s">
        <v>32</v>
      </c>
      <c r="E662" s="105">
        <v>0</v>
      </c>
      <c r="F662" s="106">
        <v>0</v>
      </c>
      <c r="G662" s="106">
        <v>0</v>
      </c>
      <c r="H662" s="106">
        <v>0</v>
      </c>
      <c r="I662" s="881" t="s">
        <v>1354</v>
      </c>
      <c r="J662" s="882"/>
      <c r="K662" s="288"/>
    </row>
    <row r="663" spans="1:11" ht="15" customHeight="1">
      <c r="A663" s="12" t="s">
        <v>746</v>
      </c>
      <c r="B663" s="302" t="s">
        <v>725</v>
      </c>
      <c r="C663" s="5"/>
      <c r="D663" s="12" t="s">
        <v>32</v>
      </c>
      <c r="E663" s="105">
        <v>2.1725396799999999</v>
      </c>
      <c r="F663" s="106">
        <v>89.29</v>
      </c>
      <c r="G663" s="106">
        <v>89.29</v>
      </c>
      <c r="H663" s="106">
        <v>89.29</v>
      </c>
      <c r="I663" s="881" t="s">
        <v>1354</v>
      </c>
      <c r="J663" s="882"/>
      <c r="K663" s="288"/>
    </row>
    <row r="664" spans="1:11" ht="15" customHeight="1">
      <c r="A664" s="12" t="s">
        <v>747</v>
      </c>
      <c r="B664" s="302" t="s">
        <v>726</v>
      </c>
      <c r="C664" s="5"/>
      <c r="D664" s="12" t="s">
        <v>32</v>
      </c>
      <c r="E664" s="105">
        <v>2.1626470599999998</v>
      </c>
      <c r="F664" s="106">
        <v>88.88</v>
      </c>
      <c r="G664" s="106">
        <v>88.88</v>
      </c>
      <c r="H664" s="106">
        <v>88.88</v>
      </c>
      <c r="I664" s="881" t="s">
        <v>1354</v>
      </c>
      <c r="J664" s="882"/>
      <c r="K664" s="288"/>
    </row>
    <row r="665" spans="1:11" ht="15" customHeight="1">
      <c r="A665" s="302" t="s">
        <v>727</v>
      </c>
      <c r="B665" s="302" t="s">
        <v>1372</v>
      </c>
      <c r="C665" s="5"/>
      <c r="D665" s="12" t="s">
        <v>32</v>
      </c>
      <c r="E665" s="105">
        <v>2.1703011999999999</v>
      </c>
      <c r="F665" s="106">
        <v>89.2</v>
      </c>
      <c r="G665" s="106">
        <v>89.2</v>
      </c>
      <c r="H665" s="106">
        <v>89.2</v>
      </c>
      <c r="I665" s="881" t="s">
        <v>1354</v>
      </c>
      <c r="J665" s="882"/>
      <c r="K665" s="288"/>
    </row>
    <row r="666" spans="1:11" ht="15" customHeight="1">
      <c r="A666" s="93" t="s">
        <v>730</v>
      </c>
      <c r="B666" s="302"/>
      <c r="C666" s="5"/>
      <c r="D666" s="12" t="s">
        <v>32</v>
      </c>
      <c r="E666" s="105">
        <v>0</v>
      </c>
      <c r="F666" s="106">
        <v>0</v>
      </c>
      <c r="G666" s="106">
        <v>0</v>
      </c>
      <c r="H666" s="106">
        <v>0</v>
      </c>
      <c r="I666" s="881" t="s">
        <v>1354</v>
      </c>
      <c r="J666" s="882"/>
      <c r="K666" s="288"/>
    </row>
    <row r="667" spans="1:11" ht="36">
      <c r="A667" s="100" t="s">
        <v>739</v>
      </c>
      <c r="B667" s="310"/>
      <c r="C667" s="6"/>
      <c r="D667" s="16"/>
      <c r="E667" s="7"/>
      <c r="F667" s="99"/>
      <c r="G667" s="99"/>
      <c r="H667" s="99"/>
      <c r="I667" s="103"/>
      <c r="J667" s="104"/>
      <c r="K667" s="289" t="s">
        <v>1235</v>
      </c>
    </row>
    <row r="668" spans="1:11" ht="15" customHeight="1">
      <c r="A668" s="12" t="s">
        <v>728</v>
      </c>
      <c r="B668" s="302" t="s">
        <v>740</v>
      </c>
      <c r="C668" s="5"/>
      <c r="D668" s="12" t="s">
        <v>32</v>
      </c>
      <c r="E668" s="105">
        <v>2.1687058800000001</v>
      </c>
      <c r="F668" s="106">
        <v>89.13</v>
      </c>
      <c r="G668" s="106">
        <v>89.13</v>
      </c>
      <c r="H668" s="106">
        <v>89.13</v>
      </c>
      <c r="I668" s="881" t="s">
        <v>1354</v>
      </c>
      <c r="J668" s="882"/>
      <c r="K668" s="288"/>
    </row>
    <row r="669" spans="1:11" ht="15" customHeight="1">
      <c r="A669" s="93" t="s">
        <v>729</v>
      </c>
      <c r="B669" s="302"/>
      <c r="C669" s="5"/>
      <c r="D669" s="12" t="s">
        <v>32</v>
      </c>
      <c r="E669" s="105">
        <v>0</v>
      </c>
      <c r="F669" s="106">
        <v>0</v>
      </c>
      <c r="G669" s="106">
        <v>0</v>
      </c>
      <c r="H669" s="106">
        <v>0</v>
      </c>
      <c r="I669" s="881" t="s">
        <v>1354</v>
      </c>
      <c r="J669" s="882"/>
      <c r="K669" s="288"/>
    </row>
    <row r="670" spans="1:11" ht="15" customHeight="1">
      <c r="A670" s="93" t="s">
        <v>745</v>
      </c>
      <c r="B670" s="302"/>
      <c r="C670" s="5"/>
      <c r="D670" s="12" t="s">
        <v>32</v>
      </c>
      <c r="E670" s="105">
        <v>0</v>
      </c>
      <c r="F670" s="106">
        <v>0</v>
      </c>
      <c r="G670" s="106">
        <v>0</v>
      </c>
      <c r="H670" s="106">
        <v>0</v>
      </c>
      <c r="I670" s="881" t="s">
        <v>1354</v>
      </c>
      <c r="J670" s="882"/>
      <c r="K670" s="288"/>
    </row>
    <row r="671" spans="1:11" ht="30" customHeight="1">
      <c r="A671" s="93" t="s">
        <v>759</v>
      </c>
      <c r="B671" s="302"/>
      <c r="C671" s="5"/>
      <c r="D671" s="12" t="s">
        <v>32</v>
      </c>
      <c r="E671" s="105">
        <v>0</v>
      </c>
      <c r="F671" s="106">
        <v>0</v>
      </c>
      <c r="G671" s="106">
        <v>0</v>
      </c>
      <c r="H671" s="106">
        <v>0</v>
      </c>
      <c r="I671" s="881" t="s">
        <v>1354</v>
      </c>
      <c r="J671" s="882"/>
      <c r="K671" s="288"/>
    </row>
    <row r="672" spans="1:11" ht="15" customHeight="1">
      <c r="A672" s="12" t="s">
        <v>746</v>
      </c>
      <c r="B672" s="302" t="s">
        <v>1373</v>
      </c>
      <c r="C672" s="5"/>
      <c r="D672" s="12" t="s">
        <v>32</v>
      </c>
      <c r="E672" s="105">
        <v>2.1866666700000001</v>
      </c>
      <c r="F672" s="106">
        <v>89.87</v>
      </c>
      <c r="G672" s="106">
        <v>89.87</v>
      </c>
      <c r="H672" s="106">
        <v>89.87</v>
      </c>
      <c r="I672" s="881" t="s">
        <v>1354</v>
      </c>
      <c r="J672" s="882"/>
      <c r="K672" s="288"/>
    </row>
    <row r="673" spans="1:11" ht="15" customHeight="1">
      <c r="A673" s="12" t="s">
        <v>747</v>
      </c>
      <c r="B673" s="302" t="s">
        <v>741</v>
      </c>
      <c r="C673" s="5"/>
      <c r="D673" s="12" t="s">
        <v>32</v>
      </c>
      <c r="E673" s="105">
        <v>2.2599999999999998</v>
      </c>
      <c r="F673" s="106">
        <v>92.89</v>
      </c>
      <c r="G673" s="106">
        <v>92.89</v>
      </c>
      <c r="H673" s="106">
        <v>92.89</v>
      </c>
      <c r="I673" s="881" t="s">
        <v>1354</v>
      </c>
      <c r="J673" s="882"/>
      <c r="K673" s="288"/>
    </row>
    <row r="674" spans="1:11" ht="15" customHeight="1">
      <c r="A674" s="302" t="s">
        <v>727</v>
      </c>
      <c r="B674" s="302" t="s">
        <v>742</v>
      </c>
      <c r="C674" s="5"/>
      <c r="D674" s="12" t="s">
        <v>32</v>
      </c>
      <c r="E674" s="105">
        <v>2.1659574500000001</v>
      </c>
      <c r="F674" s="106">
        <v>89.02</v>
      </c>
      <c r="G674" s="106">
        <v>89.02</v>
      </c>
      <c r="H674" s="106">
        <v>89.02</v>
      </c>
      <c r="I674" s="881" t="s">
        <v>1354</v>
      </c>
      <c r="J674" s="882"/>
      <c r="K674" s="288"/>
    </row>
    <row r="675" spans="1:11" ht="15" customHeight="1">
      <c r="A675" s="93" t="s">
        <v>730</v>
      </c>
      <c r="B675" s="302"/>
      <c r="C675" s="5"/>
      <c r="D675" s="12" t="s">
        <v>32</v>
      </c>
      <c r="E675" s="105">
        <v>0</v>
      </c>
      <c r="F675" s="106">
        <v>0</v>
      </c>
      <c r="G675" s="106">
        <v>0</v>
      </c>
      <c r="H675" s="106">
        <v>0</v>
      </c>
      <c r="I675" s="881" t="s">
        <v>1354</v>
      </c>
      <c r="J675" s="882"/>
      <c r="K675" s="288"/>
    </row>
    <row r="676" spans="1:11" ht="24">
      <c r="A676" s="100" t="s">
        <v>720</v>
      </c>
      <c r="B676" s="310"/>
      <c r="C676" s="6"/>
      <c r="D676" s="16"/>
      <c r="E676" s="7"/>
      <c r="F676" s="99"/>
      <c r="G676" s="99"/>
      <c r="H676" s="99"/>
      <c r="I676" s="103"/>
      <c r="J676" s="104"/>
      <c r="K676" s="289" t="s">
        <v>1235</v>
      </c>
    </row>
    <row r="677" spans="1:11" ht="15" customHeight="1">
      <c r="A677" s="12" t="s">
        <v>451</v>
      </c>
      <c r="B677" s="302" t="s">
        <v>768</v>
      </c>
      <c r="C677" s="5"/>
      <c r="D677" s="12" t="s">
        <v>1353</v>
      </c>
      <c r="E677" s="13" t="s">
        <v>436</v>
      </c>
      <c r="F677" s="106">
        <v>0</v>
      </c>
      <c r="G677" s="106">
        <v>0</v>
      </c>
      <c r="H677" s="106">
        <v>0</v>
      </c>
      <c r="I677" s="881"/>
      <c r="J677" s="882"/>
      <c r="K677" s="288"/>
    </row>
    <row r="678" spans="1:11" ht="15" customHeight="1">
      <c r="A678" s="12" t="s">
        <v>452</v>
      </c>
      <c r="B678" s="302" t="s">
        <v>769</v>
      </c>
      <c r="C678" s="5"/>
      <c r="D678" s="12" t="s">
        <v>1353</v>
      </c>
      <c r="E678" s="13" t="s">
        <v>436</v>
      </c>
      <c r="F678" s="106">
        <v>0</v>
      </c>
      <c r="G678" s="106">
        <v>0</v>
      </c>
      <c r="H678" s="106">
        <v>0</v>
      </c>
      <c r="I678" s="881"/>
      <c r="J678" s="882"/>
      <c r="K678" s="288"/>
    </row>
    <row r="679" spans="1:11" ht="15" customHeight="1">
      <c r="A679" s="12" t="s">
        <v>466</v>
      </c>
      <c r="B679" s="302" t="s">
        <v>770</v>
      </c>
      <c r="C679" s="5"/>
      <c r="D679" s="12" t="s">
        <v>1353</v>
      </c>
      <c r="E679" s="13" t="s">
        <v>436</v>
      </c>
      <c r="F679" s="106">
        <v>0</v>
      </c>
      <c r="G679" s="106">
        <v>0</v>
      </c>
      <c r="H679" s="106">
        <v>0</v>
      </c>
      <c r="I679" s="881"/>
      <c r="J679" s="882"/>
      <c r="K679" s="288"/>
    </row>
    <row r="680" spans="1:11" ht="15" customHeight="1">
      <c r="A680" s="12" t="s">
        <v>453</v>
      </c>
      <c r="B680" s="302" t="s">
        <v>771</v>
      </c>
      <c r="C680" s="5"/>
      <c r="D680" s="12" t="s">
        <v>1353</v>
      </c>
      <c r="E680" s="13" t="s">
        <v>436</v>
      </c>
      <c r="F680" s="106">
        <v>0</v>
      </c>
      <c r="G680" s="106">
        <v>0</v>
      </c>
      <c r="H680" s="106">
        <v>0</v>
      </c>
      <c r="I680" s="881"/>
      <c r="J680" s="882"/>
      <c r="K680" s="288"/>
    </row>
    <row r="681" spans="1:11" ht="15" customHeight="1">
      <c r="A681" s="12" t="s">
        <v>454</v>
      </c>
      <c r="B681" s="302" t="s">
        <v>772</v>
      </c>
      <c r="C681" s="5"/>
      <c r="D681" s="12" t="s">
        <v>1353</v>
      </c>
      <c r="E681" s="13" t="s">
        <v>436</v>
      </c>
      <c r="F681" s="106">
        <v>0</v>
      </c>
      <c r="G681" s="106">
        <v>0</v>
      </c>
      <c r="H681" s="106">
        <v>0</v>
      </c>
      <c r="I681" s="881"/>
      <c r="J681" s="882"/>
      <c r="K681" s="288"/>
    </row>
    <row r="682" spans="1:11" ht="15" customHeight="1">
      <c r="A682" s="12" t="s">
        <v>455</v>
      </c>
      <c r="B682" s="302" t="s">
        <v>773</v>
      </c>
      <c r="C682" s="5"/>
      <c r="D682" s="12" t="s">
        <v>1353</v>
      </c>
      <c r="E682" s="13" t="s">
        <v>436</v>
      </c>
      <c r="F682" s="106">
        <v>0</v>
      </c>
      <c r="G682" s="106">
        <v>0</v>
      </c>
      <c r="H682" s="106">
        <v>0</v>
      </c>
      <c r="I682" s="881"/>
      <c r="J682" s="882"/>
      <c r="K682" s="288"/>
    </row>
    <row r="683" spans="1:11" ht="12" customHeight="1">
      <c r="A683" s="7"/>
      <c r="B683" s="310"/>
      <c r="C683" s="6" t="s">
        <v>45</v>
      </c>
      <c r="D683" s="16" t="s">
        <v>46</v>
      </c>
      <c r="E683" s="7"/>
      <c r="F683" s="99"/>
      <c r="G683" s="99"/>
      <c r="H683" s="99"/>
      <c r="I683" s="103"/>
      <c r="J683" s="104"/>
      <c r="K683" s="289"/>
    </row>
    <row r="684" spans="1:11" ht="36">
      <c r="A684" s="100" t="s">
        <v>420</v>
      </c>
      <c r="B684" s="310"/>
      <c r="C684" s="6"/>
      <c r="D684" s="16"/>
      <c r="E684" s="7"/>
      <c r="F684" s="99"/>
      <c r="G684" s="99"/>
      <c r="H684" s="99"/>
      <c r="I684" s="103"/>
      <c r="J684" s="104"/>
      <c r="K684" s="289" t="s">
        <v>1236</v>
      </c>
    </row>
    <row r="685" spans="1:11" ht="15" customHeight="1">
      <c r="A685" s="302" t="s">
        <v>415</v>
      </c>
      <c r="B685" s="302" t="s">
        <v>421</v>
      </c>
      <c r="C685" s="5"/>
      <c r="D685" s="12" t="s">
        <v>1353</v>
      </c>
      <c r="E685" s="13" t="s">
        <v>436</v>
      </c>
      <c r="F685" s="106">
        <v>0</v>
      </c>
      <c r="G685" s="106">
        <v>0</v>
      </c>
      <c r="H685" s="106">
        <v>0</v>
      </c>
      <c r="I685" s="881"/>
      <c r="J685" s="882"/>
      <c r="K685" s="288"/>
    </row>
    <row r="686" spans="1:11" ht="15" customHeight="1">
      <c r="A686" s="302" t="s">
        <v>407</v>
      </c>
      <c r="B686" s="302" t="s">
        <v>424</v>
      </c>
      <c r="C686" s="5"/>
      <c r="D686" s="12" t="s">
        <v>1353</v>
      </c>
      <c r="E686" s="13" t="s">
        <v>436</v>
      </c>
      <c r="F686" s="106">
        <v>0</v>
      </c>
      <c r="G686" s="106">
        <v>0</v>
      </c>
      <c r="H686" s="106">
        <v>0</v>
      </c>
      <c r="I686" s="881"/>
      <c r="J686" s="882"/>
      <c r="K686" s="288"/>
    </row>
    <row r="687" spans="1:11" ht="15" customHeight="1">
      <c r="A687" s="302" t="s">
        <v>823</v>
      </c>
      <c r="B687" s="302" t="s">
        <v>421</v>
      </c>
      <c r="C687" s="5"/>
      <c r="D687" s="12" t="s">
        <v>1353</v>
      </c>
      <c r="E687" s="13" t="s">
        <v>436</v>
      </c>
      <c r="F687" s="106">
        <v>0</v>
      </c>
      <c r="G687" s="106">
        <v>0</v>
      </c>
      <c r="H687" s="106">
        <v>0</v>
      </c>
      <c r="I687" s="881"/>
      <c r="J687" s="882"/>
      <c r="K687" s="288"/>
    </row>
    <row r="688" spans="1:11" ht="30" customHeight="1">
      <c r="A688" s="302" t="s">
        <v>408</v>
      </c>
      <c r="B688" s="302" t="s">
        <v>424</v>
      </c>
      <c r="C688" s="5"/>
      <c r="D688" s="12" t="s">
        <v>1353</v>
      </c>
      <c r="E688" s="13" t="s">
        <v>436</v>
      </c>
      <c r="F688" s="106">
        <v>0</v>
      </c>
      <c r="G688" s="106">
        <v>0</v>
      </c>
      <c r="H688" s="106">
        <v>0</v>
      </c>
      <c r="I688" s="881"/>
      <c r="J688" s="882"/>
      <c r="K688" s="288"/>
    </row>
    <row r="689" spans="1:11" ht="15" customHeight="1">
      <c r="A689" s="302" t="s">
        <v>409</v>
      </c>
      <c r="B689" s="302" t="s">
        <v>424</v>
      </c>
      <c r="C689" s="5"/>
      <c r="D689" s="12" t="s">
        <v>1353</v>
      </c>
      <c r="E689" s="13" t="s">
        <v>436</v>
      </c>
      <c r="F689" s="106">
        <v>0</v>
      </c>
      <c r="G689" s="106">
        <v>0</v>
      </c>
      <c r="H689" s="106">
        <v>0</v>
      </c>
      <c r="I689" s="881"/>
      <c r="J689" s="882"/>
      <c r="K689" s="288"/>
    </row>
    <row r="690" spans="1:11" ht="15" customHeight="1">
      <c r="A690" s="93" t="s">
        <v>410</v>
      </c>
      <c r="B690" s="302" t="s">
        <v>423</v>
      </c>
      <c r="C690" s="5"/>
      <c r="D690" s="12" t="s">
        <v>1353</v>
      </c>
      <c r="E690" s="13" t="s">
        <v>436</v>
      </c>
      <c r="F690" s="106">
        <v>0</v>
      </c>
      <c r="G690" s="106">
        <v>0</v>
      </c>
      <c r="H690" s="106">
        <v>0</v>
      </c>
      <c r="I690" s="881"/>
      <c r="J690" s="882"/>
      <c r="K690" s="288"/>
    </row>
    <row r="691" spans="1:11" ht="15" customHeight="1">
      <c r="A691" s="102" t="s">
        <v>411</v>
      </c>
      <c r="B691" s="302" t="s">
        <v>423</v>
      </c>
      <c r="C691" s="5"/>
      <c r="D691" s="12" t="s">
        <v>1353</v>
      </c>
      <c r="E691" s="13" t="s">
        <v>436</v>
      </c>
      <c r="F691" s="106">
        <v>0</v>
      </c>
      <c r="G691" s="106">
        <v>0</v>
      </c>
      <c r="H691" s="106">
        <v>0</v>
      </c>
      <c r="I691" s="881"/>
      <c r="J691" s="882"/>
      <c r="K691" s="288"/>
    </row>
    <row r="692" spans="1:11" ht="15" customHeight="1">
      <c r="A692" s="102" t="s">
        <v>416</v>
      </c>
      <c r="B692" s="302" t="s">
        <v>422</v>
      </c>
      <c r="C692" s="5"/>
      <c r="D692" s="12" t="s">
        <v>1353</v>
      </c>
      <c r="E692" s="13" t="s">
        <v>436</v>
      </c>
      <c r="F692" s="106">
        <v>0</v>
      </c>
      <c r="G692" s="106">
        <v>0</v>
      </c>
      <c r="H692" s="106">
        <v>0</v>
      </c>
      <c r="I692" s="881"/>
      <c r="J692" s="882"/>
      <c r="K692" s="288"/>
    </row>
    <row r="693" spans="1:11" ht="15" customHeight="1">
      <c r="A693" s="102" t="s">
        <v>412</v>
      </c>
      <c r="B693" s="302" t="s">
        <v>423</v>
      </c>
      <c r="C693" s="5"/>
      <c r="D693" s="12" t="s">
        <v>1353</v>
      </c>
      <c r="E693" s="13" t="s">
        <v>436</v>
      </c>
      <c r="F693" s="106">
        <v>0</v>
      </c>
      <c r="G693" s="106">
        <v>0</v>
      </c>
      <c r="H693" s="106">
        <v>0</v>
      </c>
      <c r="I693" s="881"/>
      <c r="J693" s="882"/>
      <c r="K693" s="288"/>
    </row>
    <row r="694" spans="1:11" ht="15" customHeight="1">
      <c r="A694" s="93" t="s">
        <v>417</v>
      </c>
      <c r="B694" s="302" t="s">
        <v>421</v>
      </c>
      <c r="C694" s="5"/>
      <c r="D694" s="12" t="s">
        <v>1353</v>
      </c>
      <c r="E694" s="13" t="s">
        <v>436</v>
      </c>
      <c r="F694" s="106">
        <v>0</v>
      </c>
      <c r="G694" s="106">
        <v>0</v>
      </c>
      <c r="H694" s="106">
        <v>0</v>
      </c>
      <c r="I694" s="881"/>
      <c r="J694" s="882"/>
      <c r="K694" s="288"/>
    </row>
    <row r="695" spans="1:11" ht="15" customHeight="1">
      <c r="A695" s="302" t="s">
        <v>413</v>
      </c>
      <c r="B695" s="302" t="s">
        <v>424</v>
      </c>
      <c r="C695" s="5"/>
      <c r="D695" s="12" t="s">
        <v>1353</v>
      </c>
      <c r="E695" s="13" t="s">
        <v>436</v>
      </c>
      <c r="F695" s="106">
        <v>0</v>
      </c>
      <c r="G695" s="106">
        <v>0</v>
      </c>
      <c r="H695" s="106">
        <v>0</v>
      </c>
      <c r="I695" s="881"/>
      <c r="J695" s="882"/>
      <c r="K695" s="288"/>
    </row>
    <row r="696" spans="1:11" ht="15" customHeight="1">
      <c r="A696" s="93" t="s">
        <v>418</v>
      </c>
      <c r="B696" s="302" t="s">
        <v>421</v>
      </c>
      <c r="C696" s="5"/>
      <c r="D696" s="12" t="s">
        <v>1353</v>
      </c>
      <c r="E696" s="13" t="s">
        <v>436</v>
      </c>
      <c r="F696" s="106">
        <v>0</v>
      </c>
      <c r="G696" s="106">
        <v>0</v>
      </c>
      <c r="H696" s="106">
        <v>0</v>
      </c>
      <c r="I696" s="881"/>
      <c r="J696" s="882"/>
      <c r="K696" s="288"/>
    </row>
    <row r="697" spans="1:11" ht="15" customHeight="1">
      <c r="A697" s="302" t="s">
        <v>414</v>
      </c>
      <c r="B697" s="302" t="s">
        <v>424</v>
      </c>
      <c r="C697" s="5"/>
      <c r="D697" s="12" t="s">
        <v>1353</v>
      </c>
      <c r="E697" s="13" t="s">
        <v>436</v>
      </c>
      <c r="F697" s="106">
        <v>0</v>
      </c>
      <c r="G697" s="106">
        <v>0</v>
      </c>
      <c r="H697" s="106">
        <v>0</v>
      </c>
      <c r="I697" s="881"/>
      <c r="J697" s="882"/>
      <c r="K697" s="288"/>
    </row>
    <row r="698" spans="1:11" ht="15" customHeight="1">
      <c r="A698" s="764"/>
      <c r="B698" s="302"/>
      <c r="C698" s="5"/>
      <c r="D698" s="12" t="s">
        <v>1353</v>
      </c>
      <c r="E698" s="13" t="s">
        <v>436</v>
      </c>
      <c r="F698" s="106">
        <v>0</v>
      </c>
      <c r="G698" s="106">
        <v>0</v>
      </c>
      <c r="H698" s="106">
        <v>0</v>
      </c>
      <c r="I698" s="881"/>
      <c r="J698" s="882"/>
      <c r="K698" s="288"/>
    </row>
    <row r="699" spans="1:11">
      <c r="A699" s="100" t="s">
        <v>425</v>
      </c>
      <c r="B699" s="310"/>
      <c r="C699" s="6"/>
      <c r="D699" s="16"/>
      <c r="E699" s="7"/>
      <c r="F699" s="99"/>
      <c r="G699" s="99"/>
      <c r="H699" s="99"/>
      <c r="I699" s="103"/>
      <c r="J699" s="104"/>
      <c r="K699" s="289" t="s">
        <v>1236</v>
      </c>
    </row>
    <row r="700" spans="1:11" ht="15" customHeight="1">
      <c r="A700" s="12" t="s">
        <v>825</v>
      </c>
      <c r="B700" s="302" t="s">
        <v>426</v>
      </c>
      <c r="C700" s="5"/>
      <c r="D700" s="12" t="s">
        <v>1353</v>
      </c>
      <c r="E700" s="13" t="s">
        <v>436</v>
      </c>
      <c r="F700" s="106">
        <v>0</v>
      </c>
      <c r="G700" s="106">
        <v>0</v>
      </c>
      <c r="H700" s="106">
        <v>0</v>
      </c>
      <c r="I700" s="881"/>
      <c r="J700" s="882"/>
      <c r="K700" s="288"/>
    </row>
    <row r="701" spans="1:11" ht="15" customHeight="1">
      <c r="A701" s="12" t="s">
        <v>826</v>
      </c>
      <c r="B701" s="302" t="s">
        <v>427</v>
      </c>
      <c r="C701" s="5"/>
      <c r="D701" s="12" t="s">
        <v>1353</v>
      </c>
      <c r="E701" s="13" t="s">
        <v>436</v>
      </c>
      <c r="F701" s="106">
        <v>0</v>
      </c>
      <c r="G701" s="106">
        <v>0</v>
      </c>
      <c r="H701" s="106">
        <v>0</v>
      </c>
      <c r="I701" s="881"/>
      <c r="J701" s="882"/>
      <c r="K701" s="288"/>
    </row>
    <row r="702" spans="1:11" ht="15" customHeight="1">
      <c r="A702" s="12" t="s">
        <v>827</v>
      </c>
      <c r="B702" s="302" t="s">
        <v>428</v>
      </c>
      <c r="C702" s="5"/>
      <c r="D702" s="12" t="s">
        <v>1353</v>
      </c>
      <c r="E702" s="13" t="s">
        <v>436</v>
      </c>
      <c r="F702" s="106">
        <v>0</v>
      </c>
      <c r="G702" s="106">
        <v>0</v>
      </c>
      <c r="H702" s="106">
        <v>0</v>
      </c>
      <c r="I702" s="881"/>
      <c r="J702" s="882"/>
      <c r="K702" s="288"/>
    </row>
    <row r="703" spans="1:11" ht="15" customHeight="1">
      <c r="A703" s="12" t="s">
        <v>828</v>
      </c>
      <c r="B703" s="302" t="s">
        <v>429</v>
      </c>
      <c r="C703" s="5"/>
      <c r="D703" s="12" t="s">
        <v>1353</v>
      </c>
      <c r="E703" s="13" t="s">
        <v>436</v>
      </c>
      <c r="F703" s="106">
        <v>0</v>
      </c>
      <c r="G703" s="106">
        <v>0</v>
      </c>
      <c r="H703" s="106">
        <v>0</v>
      </c>
      <c r="I703" s="881"/>
      <c r="J703" s="882"/>
      <c r="K703" s="288"/>
    </row>
    <row r="704" spans="1:11" ht="15" customHeight="1">
      <c r="A704" s="12" t="s">
        <v>829</v>
      </c>
      <c r="B704" s="302" t="s">
        <v>430</v>
      </c>
      <c r="C704" s="5"/>
      <c r="D704" s="12" t="s">
        <v>1353</v>
      </c>
      <c r="E704" s="13" t="s">
        <v>436</v>
      </c>
      <c r="F704" s="106">
        <v>0</v>
      </c>
      <c r="G704" s="106">
        <v>0</v>
      </c>
      <c r="H704" s="106">
        <v>0</v>
      </c>
      <c r="I704" s="881"/>
      <c r="J704" s="882"/>
      <c r="K704" s="288"/>
    </row>
    <row r="705" spans="1:11" ht="15" customHeight="1">
      <c r="A705" s="102" t="s">
        <v>830</v>
      </c>
      <c r="B705" s="302" t="s">
        <v>431</v>
      </c>
      <c r="C705" s="5"/>
      <c r="D705" s="12" t="s">
        <v>1353</v>
      </c>
      <c r="E705" s="13" t="s">
        <v>436</v>
      </c>
      <c r="F705" s="106">
        <v>0</v>
      </c>
      <c r="G705" s="106">
        <v>0</v>
      </c>
      <c r="H705" s="106">
        <v>0</v>
      </c>
      <c r="I705" s="881"/>
      <c r="J705" s="882"/>
      <c r="K705" s="288"/>
    </row>
    <row r="706" spans="1:11" ht="15" customHeight="1">
      <c r="A706" s="102" t="s">
        <v>831</v>
      </c>
      <c r="B706" s="302" t="s">
        <v>432</v>
      </c>
      <c r="C706" s="5"/>
      <c r="D706" s="12" t="s">
        <v>1353</v>
      </c>
      <c r="E706" s="13" t="s">
        <v>436</v>
      </c>
      <c r="F706" s="106">
        <v>0</v>
      </c>
      <c r="G706" s="106">
        <v>0</v>
      </c>
      <c r="H706" s="106">
        <v>0</v>
      </c>
      <c r="I706" s="881"/>
      <c r="J706" s="882"/>
      <c r="K706" s="288"/>
    </row>
    <row r="707" spans="1:11" ht="15" customHeight="1">
      <c r="A707" s="102" t="s">
        <v>832</v>
      </c>
      <c r="B707" s="302" t="s">
        <v>433</v>
      </c>
      <c r="C707" s="5"/>
      <c r="D707" s="12" t="s">
        <v>1353</v>
      </c>
      <c r="E707" s="13" t="s">
        <v>436</v>
      </c>
      <c r="F707" s="106">
        <v>0</v>
      </c>
      <c r="G707" s="106">
        <v>0</v>
      </c>
      <c r="H707" s="106">
        <v>0</v>
      </c>
      <c r="I707" s="881"/>
      <c r="J707" s="882"/>
      <c r="K707" s="288"/>
    </row>
    <row r="708" spans="1:11" ht="15" customHeight="1">
      <c r="A708" s="102" t="s">
        <v>833</v>
      </c>
      <c r="B708" s="302" t="s">
        <v>434</v>
      </c>
      <c r="C708" s="5"/>
      <c r="D708" s="12" t="s">
        <v>1353</v>
      </c>
      <c r="E708" s="13" t="s">
        <v>436</v>
      </c>
      <c r="F708" s="106">
        <v>0</v>
      </c>
      <c r="G708" s="106">
        <v>0</v>
      </c>
      <c r="H708" s="106">
        <v>0</v>
      </c>
      <c r="I708" s="881"/>
      <c r="J708" s="882"/>
      <c r="K708" s="288"/>
    </row>
    <row r="709" spans="1:11" ht="15" customHeight="1">
      <c r="A709" s="102" t="s">
        <v>834</v>
      </c>
      <c r="B709" s="302" t="s">
        <v>435</v>
      </c>
      <c r="C709" s="5"/>
      <c r="D709" s="12" t="s">
        <v>1353</v>
      </c>
      <c r="E709" s="13" t="s">
        <v>436</v>
      </c>
      <c r="F709" s="106">
        <v>0</v>
      </c>
      <c r="G709" s="106">
        <v>0</v>
      </c>
      <c r="H709" s="106">
        <v>0</v>
      </c>
      <c r="I709" s="881"/>
      <c r="J709" s="882"/>
      <c r="K709" s="288"/>
    </row>
    <row r="710" spans="1:11" ht="36">
      <c r="A710" s="100" t="s">
        <v>744</v>
      </c>
      <c r="B710" s="310"/>
      <c r="C710" s="6"/>
      <c r="D710" s="16"/>
      <c r="E710" s="7"/>
      <c r="F710" s="99"/>
      <c r="G710" s="99"/>
      <c r="H710" s="99"/>
      <c r="I710" s="103"/>
      <c r="J710" s="104"/>
      <c r="K710" s="289" t="s">
        <v>1236</v>
      </c>
    </row>
    <row r="711" spans="1:11" ht="15" customHeight="1">
      <c r="A711" s="12" t="s">
        <v>728</v>
      </c>
      <c r="B711" s="302" t="s">
        <v>736</v>
      </c>
      <c r="C711" s="5"/>
      <c r="D711" s="12" t="s">
        <v>32</v>
      </c>
      <c r="E711" s="105">
        <v>2.1688227699999998</v>
      </c>
      <c r="F711" s="106">
        <v>65.56</v>
      </c>
      <c r="G711" s="106">
        <v>65.56</v>
      </c>
      <c r="H711" s="106">
        <v>65.56</v>
      </c>
      <c r="I711" s="881" t="s">
        <v>1354</v>
      </c>
      <c r="J711" s="882"/>
      <c r="K711" s="288"/>
    </row>
    <row r="712" spans="1:11" ht="15" customHeight="1">
      <c r="A712" s="93" t="s">
        <v>729</v>
      </c>
      <c r="B712" s="302"/>
      <c r="C712" s="5"/>
      <c r="D712" s="12" t="s">
        <v>32</v>
      </c>
      <c r="E712" s="105">
        <v>0</v>
      </c>
      <c r="F712" s="106">
        <v>0</v>
      </c>
      <c r="G712" s="106">
        <v>0</v>
      </c>
      <c r="H712" s="106">
        <v>0</v>
      </c>
      <c r="I712" s="881" t="s">
        <v>1354</v>
      </c>
      <c r="J712" s="882"/>
      <c r="K712" s="288"/>
    </row>
    <row r="713" spans="1:11" ht="15" customHeight="1">
      <c r="A713" s="12" t="s">
        <v>745</v>
      </c>
      <c r="B713" s="302" t="s">
        <v>1371</v>
      </c>
      <c r="C713" s="5"/>
      <c r="D713" s="12" t="s">
        <v>32</v>
      </c>
      <c r="E713" s="105">
        <v>2.16969828</v>
      </c>
      <c r="F713" s="106">
        <v>65.59</v>
      </c>
      <c r="G713" s="106">
        <v>65.59</v>
      </c>
      <c r="H713" s="106">
        <v>65.59</v>
      </c>
      <c r="I713" s="881" t="s">
        <v>1354</v>
      </c>
      <c r="J713" s="882"/>
      <c r="K713" s="288"/>
    </row>
    <row r="714" spans="1:11" ht="30" customHeight="1">
      <c r="A714" s="12" t="s">
        <v>746</v>
      </c>
      <c r="B714" s="302" t="s">
        <v>737</v>
      </c>
      <c r="C714" s="5"/>
      <c r="D714" s="12" t="s">
        <v>32</v>
      </c>
      <c r="E714" s="105">
        <v>2.1658536599999998</v>
      </c>
      <c r="F714" s="106">
        <v>65.47</v>
      </c>
      <c r="G714" s="106">
        <v>65.47</v>
      </c>
      <c r="H714" s="106">
        <v>65.47</v>
      </c>
      <c r="I714" s="881" t="s">
        <v>1354</v>
      </c>
      <c r="J714" s="882"/>
      <c r="K714" s="288"/>
    </row>
    <row r="715" spans="1:11" ht="15" customHeight="1">
      <c r="A715" s="93" t="s">
        <v>759</v>
      </c>
      <c r="B715" s="302"/>
      <c r="C715" s="5"/>
      <c r="D715" s="12" t="s">
        <v>32</v>
      </c>
      <c r="E715" s="105">
        <v>0</v>
      </c>
      <c r="F715" s="106">
        <v>0</v>
      </c>
      <c r="G715" s="106">
        <v>0</v>
      </c>
      <c r="H715" s="106">
        <v>0</v>
      </c>
      <c r="I715" s="881" t="s">
        <v>1354</v>
      </c>
      <c r="J715" s="882"/>
      <c r="K715" s="288"/>
    </row>
    <row r="716" spans="1:11" ht="15" customHeight="1">
      <c r="A716" s="12" t="s">
        <v>747</v>
      </c>
      <c r="B716" s="302" t="s">
        <v>738</v>
      </c>
      <c r="C716" s="5"/>
      <c r="D716" s="12" t="s">
        <v>32</v>
      </c>
      <c r="E716" s="105">
        <v>2.1639130400000002</v>
      </c>
      <c r="F716" s="106">
        <v>65.42</v>
      </c>
      <c r="G716" s="106">
        <v>65.42</v>
      </c>
      <c r="H716" s="106">
        <v>65.42</v>
      </c>
      <c r="I716" s="881" t="s">
        <v>1354</v>
      </c>
      <c r="J716" s="882"/>
      <c r="K716" s="288"/>
    </row>
    <row r="717" spans="1:11" ht="15" customHeight="1">
      <c r="A717" s="93" t="s">
        <v>727</v>
      </c>
      <c r="B717" s="302"/>
      <c r="C717" s="5"/>
      <c r="D717" s="12" t="s">
        <v>32</v>
      </c>
      <c r="E717" s="105">
        <v>0</v>
      </c>
      <c r="F717" s="106">
        <v>0</v>
      </c>
      <c r="G717" s="106">
        <v>0</v>
      </c>
      <c r="H717" s="106">
        <v>0</v>
      </c>
      <c r="I717" s="881" t="s">
        <v>1354</v>
      </c>
      <c r="J717" s="882"/>
      <c r="K717" s="288"/>
    </row>
    <row r="718" spans="1:11" ht="15" customHeight="1">
      <c r="A718" s="93" t="s">
        <v>730</v>
      </c>
      <c r="B718" s="302"/>
      <c r="C718" s="5"/>
      <c r="D718" s="12" t="s">
        <v>32</v>
      </c>
      <c r="E718" s="105">
        <v>0</v>
      </c>
      <c r="F718" s="106">
        <v>0</v>
      </c>
      <c r="G718" s="106">
        <v>0</v>
      </c>
      <c r="H718" s="106">
        <v>0</v>
      </c>
      <c r="I718" s="881" t="s">
        <v>1354</v>
      </c>
      <c r="J718" s="882"/>
      <c r="K718" s="288"/>
    </row>
    <row r="719" spans="1:11" ht="36">
      <c r="A719" s="100" t="s">
        <v>722</v>
      </c>
      <c r="B719" s="310"/>
      <c r="C719" s="6"/>
      <c r="D719" s="16"/>
      <c r="E719" s="7"/>
      <c r="F719" s="99"/>
      <c r="G719" s="99"/>
      <c r="H719" s="99"/>
      <c r="I719" s="103"/>
      <c r="J719" s="104"/>
      <c r="K719" s="289" t="s">
        <v>1236</v>
      </c>
    </row>
    <row r="720" spans="1:11" ht="15" customHeight="1">
      <c r="A720" s="12" t="s">
        <v>728</v>
      </c>
      <c r="B720" s="302" t="s">
        <v>723</v>
      </c>
      <c r="C720" s="5"/>
      <c r="D720" s="12" t="s">
        <v>32</v>
      </c>
      <c r="E720" s="105">
        <v>2.1687913399999998</v>
      </c>
      <c r="F720" s="106">
        <v>65.56</v>
      </c>
      <c r="G720" s="106">
        <v>65.56</v>
      </c>
      <c r="H720" s="106">
        <v>65.56</v>
      </c>
      <c r="I720" s="881" t="s">
        <v>1354</v>
      </c>
      <c r="J720" s="882"/>
      <c r="K720" s="288"/>
    </row>
    <row r="721" spans="1:11" ht="15" customHeight="1">
      <c r="A721" s="93" t="s">
        <v>729</v>
      </c>
      <c r="B721" s="302"/>
      <c r="C721" s="5"/>
      <c r="D721" s="12" t="s">
        <v>32</v>
      </c>
      <c r="E721" s="105">
        <v>0</v>
      </c>
      <c r="F721" s="106">
        <v>0</v>
      </c>
      <c r="G721" s="106">
        <v>0</v>
      </c>
      <c r="H721" s="106">
        <v>0</v>
      </c>
      <c r="I721" s="881" t="s">
        <v>1354</v>
      </c>
      <c r="J721" s="882"/>
      <c r="K721" s="288"/>
    </row>
    <row r="722" spans="1:11" ht="15" customHeight="1">
      <c r="A722" s="12" t="s">
        <v>745</v>
      </c>
      <c r="B722" s="302" t="s">
        <v>724</v>
      </c>
      <c r="C722" s="5"/>
      <c r="D722" s="12" t="s">
        <v>32</v>
      </c>
      <c r="E722" s="105">
        <v>2.1689644000000001</v>
      </c>
      <c r="F722" s="106">
        <v>65.569999999999993</v>
      </c>
      <c r="G722" s="106">
        <v>65.569999999999993</v>
      </c>
      <c r="H722" s="106">
        <v>65.569999999999993</v>
      </c>
      <c r="I722" s="881" t="s">
        <v>1354</v>
      </c>
      <c r="J722" s="882"/>
      <c r="K722" s="288"/>
    </row>
    <row r="723" spans="1:11" ht="30" customHeight="1">
      <c r="A723" s="93" t="s">
        <v>759</v>
      </c>
      <c r="B723" s="302"/>
      <c r="C723" s="5"/>
      <c r="D723" s="12" t="s">
        <v>32</v>
      </c>
      <c r="E723" s="105">
        <v>0</v>
      </c>
      <c r="F723" s="106">
        <v>0</v>
      </c>
      <c r="G723" s="106">
        <v>0</v>
      </c>
      <c r="H723" s="106">
        <v>0</v>
      </c>
      <c r="I723" s="881" t="s">
        <v>1354</v>
      </c>
      <c r="J723" s="882"/>
      <c r="K723" s="288"/>
    </row>
    <row r="724" spans="1:11" ht="15" customHeight="1">
      <c r="A724" s="12" t="s">
        <v>746</v>
      </c>
      <c r="B724" s="302" t="s">
        <v>725</v>
      </c>
      <c r="C724" s="5"/>
      <c r="D724" s="12" t="s">
        <v>32</v>
      </c>
      <c r="E724" s="105">
        <v>2.1725396799999999</v>
      </c>
      <c r="F724" s="106">
        <v>65.680000000000007</v>
      </c>
      <c r="G724" s="106">
        <v>65.680000000000007</v>
      </c>
      <c r="H724" s="106">
        <v>65.680000000000007</v>
      </c>
      <c r="I724" s="881" t="s">
        <v>1354</v>
      </c>
      <c r="J724" s="882"/>
      <c r="K724" s="288"/>
    </row>
    <row r="725" spans="1:11" ht="15" customHeight="1">
      <c r="A725" s="12" t="s">
        <v>747</v>
      </c>
      <c r="B725" s="302" t="s">
        <v>726</v>
      </c>
      <c r="C725" s="5"/>
      <c r="D725" s="12" t="s">
        <v>32</v>
      </c>
      <c r="E725" s="105">
        <v>2.1626470599999998</v>
      </c>
      <c r="F725" s="106">
        <v>65.38</v>
      </c>
      <c r="G725" s="106">
        <v>65.38</v>
      </c>
      <c r="H725" s="106">
        <v>65.38</v>
      </c>
      <c r="I725" s="881" t="s">
        <v>1354</v>
      </c>
      <c r="J725" s="882"/>
      <c r="K725" s="288"/>
    </row>
    <row r="726" spans="1:11" ht="15" customHeight="1">
      <c r="A726" s="302" t="s">
        <v>727</v>
      </c>
      <c r="B726" s="302" t="s">
        <v>1372</v>
      </c>
      <c r="C726" s="5"/>
      <c r="D726" s="12" t="s">
        <v>32</v>
      </c>
      <c r="E726" s="105">
        <v>2.1703011999999999</v>
      </c>
      <c r="F726" s="106">
        <v>65.61</v>
      </c>
      <c r="G726" s="106">
        <v>65.61</v>
      </c>
      <c r="H726" s="106">
        <v>65.61</v>
      </c>
      <c r="I726" s="881" t="s">
        <v>1354</v>
      </c>
      <c r="J726" s="882"/>
      <c r="K726" s="288"/>
    </row>
    <row r="727" spans="1:11" ht="15" customHeight="1">
      <c r="A727" s="93" t="s">
        <v>730</v>
      </c>
      <c r="B727" s="302"/>
      <c r="C727" s="5"/>
      <c r="D727" s="12" t="s">
        <v>32</v>
      </c>
      <c r="E727" s="105">
        <v>0</v>
      </c>
      <c r="F727" s="106">
        <v>0</v>
      </c>
      <c r="G727" s="106">
        <v>0</v>
      </c>
      <c r="H727" s="106">
        <v>0</v>
      </c>
      <c r="I727" s="881" t="s">
        <v>1354</v>
      </c>
      <c r="J727" s="882"/>
      <c r="K727" s="288"/>
    </row>
    <row r="728" spans="1:11" ht="36">
      <c r="A728" s="100" t="s">
        <v>739</v>
      </c>
      <c r="B728" s="310"/>
      <c r="C728" s="6"/>
      <c r="D728" s="16"/>
      <c r="E728" s="7"/>
      <c r="F728" s="99"/>
      <c r="G728" s="99"/>
      <c r="H728" s="99"/>
      <c r="I728" s="103"/>
      <c r="J728" s="104"/>
      <c r="K728" s="289" t="s">
        <v>1236</v>
      </c>
    </row>
    <row r="729" spans="1:11" ht="15" customHeight="1">
      <c r="A729" s="12" t="s">
        <v>728</v>
      </c>
      <c r="B729" s="302" t="s">
        <v>740</v>
      </c>
      <c r="C729" s="5"/>
      <c r="D729" s="12" t="s">
        <v>32</v>
      </c>
      <c r="E729" s="105">
        <v>2.1687058800000001</v>
      </c>
      <c r="F729" s="106">
        <v>65.56</v>
      </c>
      <c r="G729" s="106">
        <v>65.56</v>
      </c>
      <c r="H729" s="106">
        <v>65.56</v>
      </c>
      <c r="I729" s="881" t="s">
        <v>1354</v>
      </c>
      <c r="J729" s="882"/>
      <c r="K729" s="288"/>
    </row>
    <row r="730" spans="1:11" ht="15" customHeight="1">
      <c r="A730" s="93" t="s">
        <v>729</v>
      </c>
      <c r="B730" s="302"/>
      <c r="C730" s="5"/>
      <c r="D730" s="12" t="s">
        <v>32</v>
      </c>
      <c r="E730" s="105">
        <v>0</v>
      </c>
      <c r="F730" s="106">
        <v>0</v>
      </c>
      <c r="G730" s="106">
        <v>0</v>
      </c>
      <c r="H730" s="106">
        <v>0</v>
      </c>
      <c r="I730" s="881" t="s">
        <v>1354</v>
      </c>
      <c r="J730" s="882"/>
      <c r="K730" s="288"/>
    </row>
    <row r="731" spans="1:11" ht="15" customHeight="1">
      <c r="A731" s="93" t="s">
        <v>745</v>
      </c>
      <c r="B731" s="302"/>
      <c r="C731" s="5"/>
      <c r="D731" s="12" t="s">
        <v>32</v>
      </c>
      <c r="E731" s="105">
        <v>0</v>
      </c>
      <c r="F731" s="106">
        <v>0</v>
      </c>
      <c r="G731" s="106">
        <v>0</v>
      </c>
      <c r="H731" s="106">
        <v>0</v>
      </c>
      <c r="I731" s="881" t="s">
        <v>1354</v>
      </c>
      <c r="J731" s="882"/>
      <c r="K731" s="288"/>
    </row>
    <row r="732" spans="1:11" ht="30" customHeight="1">
      <c r="A732" s="93" t="s">
        <v>759</v>
      </c>
      <c r="B732" s="302"/>
      <c r="C732" s="5"/>
      <c r="D732" s="12" t="s">
        <v>32</v>
      </c>
      <c r="E732" s="105">
        <v>0</v>
      </c>
      <c r="F732" s="106">
        <v>0</v>
      </c>
      <c r="G732" s="106">
        <v>0</v>
      </c>
      <c r="H732" s="106">
        <v>0</v>
      </c>
      <c r="I732" s="881" t="s">
        <v>1354</v>
      </c>
      <c r="J732" s="882"/>
      <c r="K732" s="288"/>
    </row>
    <row r="733" spans="1:11" ht="15" customHeight="1">
      <c r="A733" s="12" t="s">
        <v>746</v>
      </c>
      <c r="B733" s="302" t="s">
        <v>1373</v>
      </c>
      <c r="C733" s="5"/>
      <c r="D733" s="12" t="s">
        <v>32</v>
      </c>
      <c r="E733" s="105">
        <v>2.1866666700000001</v>
      </c>
      <c r="F733" s="106">
        <v>66.099999999999994</v>
      </c>
      <c r="G733" s="106">
        <v>66.099999999999994</v>
      </c>
      <c r="H733" s="106">
        <v>66.099999999999994</v>
      </c>
      <c r="I733" s="881" t="s">
        <v>1354</v>
      </c>
      <c r="J733" s="882"/>
      <c r="K733" s="288"/>
    </row>
    <row r="734" spans="1:11" ht="15" customHeight="1">
      <c r="A734" s="12" t="s">
        <v>747</v>
      </c>
      <c r="B734" s="302" t="s">
        <v>741</v>
      </c>
      <c r="C734" s="5"/>
      <c r="D734" s="12" t="s">
        <v>32</v>
      </c>
      <c r="E734" s="105">
        <v>2.2599999999999998</v>
      </c>
      <c r="F734" s="106">
        <v>68.319999999999993</v>
      </c>
      <c r="G734" s="106">
        <v>68.319999999999993</v>
      </c>
      <c r="H734" s="106">
        <v>68.319999999999993</v>
      </c>
      <c r="I734" s="881" t="s">
        <v>1354</v>
      </c>
      <c r="J734" s="882"/>
      <c r="K734" s="288"/>
    </row>
    <row r="735" spans="1:11" ht="15" customHeight="1">
      <c r="A735" s="302" t="s">
        <v>727</v>
      </c>
      <c r="B735" s="302" t="s">
        <v>742</v>
      </c>
      <c r="C735" s="5"/>
      <c r="D735" s="12" t="s">
        <v>32</v>
      </c>
      <c r="E735" s="105">
        <v>2.1659574500000001</v>
      </c>
      <c r="F735" s="106">
        <v>65.48</v>
      </c>
      <c r="G735" s="106">
        <v>65.48</v>
      </c>
      <c r="H735" s="106">
        <v>65.48</v>
      </c>
      <c r="I735" s="881" t="s">
        <v>1354</v>
      </c>
      <c r="J735" s="882"/>
      <c r="K735" s="288"/>
    </row>
    <row r="736" spans="1:11" ht="15" customHeight="1">
      <c r="A736" s="93" t="s">
        <v>730</v>
      </c>
      <c r="B736" s="302"/>
      <c r="C736" s="5"/>
      <c r="D736" s="12" t="s">
        <v>32</v>
      </c>
      <c r="E736" s="105">
        <v>0</v>
      </c>
      <c r="F736" s="106">
        <v>0</v>
      </c>
      <c r="G736" s="106">
        <v>0</v>
      </c>
      <c r="H736" s="106">
        <v>0</v>
      </c>
      <c r="I736" s="881" t="s">
        <v>1354</v>
      </c>
      <c r="J736" s="882"/>
      <c r="K736" s="288"/>
    </row>
    <row r="737" spans="1:11" ht="24">
      <c r="A737" s="100" t="s">
        <v>720</v>
      </c>
      <c r="B737" s="310"/>
      <c r="C737" s="6"/>
      <c r="D737" s="16"/>
      <c r="E737" s="7"/>
      <c r="F737" s="99"/>
      <c r="G737" s="99"/>
      <c r="H737" s="99"/>
      <c r="I737" s="103"/>
      <c r="J737" s="104"/>
      <c r="K737" s="289" t="s">
        <v>1236</v>
      </c>
    </row>
    <row r="738" spans="1:11" ht="15" customHeight="1">
      <c r="A738" s="12" t="s">
        <v>451</v>
      </c>
      <c r="B738" s="302" t="s">
        <v>768</v>
      </c>
      <c r="C738" s="5"/>
      <c r="D738" s="12" t="s">
        <v>1353</v>
      </c>
      <c r="E738" s="13" t="s">
        <v>436</v>
      </c>
      <c r="F738" s="106">
        <v>0</v>
      </c>
      <c r="G738" s="106">
        <v>0</v>
      </c>
      <c r="H738" s="106">
        <v>0</v>
      </c>
      <c r="I738" s="881"/>
      <c r="J738" s="882"/>
      <c r="K738" s="288"/>
    </row>
    <row r="739" spans="1:11" ht="15" customHeight="1">
      <c r="A739" s="12" t="s">
        <v>452</v>
      </c>
      <c r="B739" s="302" t="s">
        <v>769</v>
      </c>
      <c r="C739" s="5"/>
      <c r="D739" s="12" t="s">
        <v>1353</v>
      </c>
      <c r="E739" s="13" t="s">
        <v>436</v>
      </c>
      <c r="F739" s="106">
        <v>0</v>
      </c>
      <c r="G739" s="106">
        <v>0</v>
      </c>
      <c r="H739" s="106">
        <v>0</v>
      </c>
      <c r="I739" s="881"/>
      <c r="J739" s="882"/>
      <c r="K739" s="288"/>
    </row>
    <row r="740" spans="1:11" ht="15" customHeight="1">
      <c r="A740" s="12" t="s">
        <v>466</v>
      </c>
      <c r="B740" s="302" t="s">
        <v>770</v>
      </c>
      <c r="C740" s="5"/>
      <c r="D740" s="12" t="s">
        <v>1353</v>
      </c>
      <c r="E740" s="13" t="s">
        <v>436</v>
      </c>
      <c r="F740" s="106">
        <v>0</v>
      </c>
      <c r="G740" s="106">
        <v>0</v>
      </c>
      <c r="H740" s="106">
        <v>0</v>
      </c>
      <c r="I740" s="881"/>
      <c r="J740" s="882"/>
      <c r="K740" s="288"/>
    </row>
    <row r="741" spans="1:11" ht="15" customHeight="1">
      <c r="A741" s="12" t="s">
        <v>453</v>
      </c>
      <c r="B741" s="302" t="s">
        <v>771</v>
      </c>
      <c r="C741" s="5"/>
      <c r="D741" s="12" t="s">
        <v>1353</v>
      </c>
      <c r="E741" s="13" t="s">
        <v>436</v>
      </c>
      <c r="F741" s="106">
        <v>0</v>
      </c>
      <c r="G741" s="106">
        <v>0</v>
      </c>
      <c r="H741" s="106">
        <v>0</v>
      </c>
      <c r="I741" s="881"/>
      <c r="J741" s="882"/>
      <c r="K741" s="288"/>
    </row>
    <row r="742" spans="1:11" ht="15" customHeight="1">
      <c r="A742" s="12" t="s">
        <v>454</v>
      </c>
      <c r="B742" s="302" t="s">
        <v>772</v>
      </c>
      <c r="C742" s="5"/>
      <c r="D742" s="12" t="s">
        <v>1353</v>
      </c>
      <c r="E742" s="13" t="s">
        <v>436</v>
      </c>
      <c r="F742" s="106">
        <v>0</v>
      </c>
      <c r="G742" s="106">
        <v>0</v>
      </c>
      <c r="H742" s="106">
        <v>0</v>
      </c>
      <c r="I742" s="881"/>
      <c r="J742" s="882"/>
      <c r="K742" s="288"/>
    </row>
    <row r="743" spans="1:11" ht="15" customHeight="1">
      <c r="A743" s="12" t="s">
        <v>455</v>
      </c>
      <c r="B743" s="302" t="s">
        <v>773</v>
      </c>
      <c r="C743" s="5"/>
      <c r="D743" s="12" t="s">
        <v>1353</v>
      </c>
      <c r="E743" s="13" t="s">
        <v>436</v>
      </c>
      <c r="F743" s="106">
        <v>0</v>
      </c>
      <c r="G743" s="106">
        <v>0</v>
      </c>
      <c r="H743" s="106">
        <v>0</v>
      </c>
      <c r="I743" s="881"/>
      <c r="J743" s="882"/>
      <c r="K743" s="288"/>
    </row>
    <row r="744" spans="1:11" ht="26.25" customHeight="1">
      <c r="A744" s="107"/>
      <c r="B744" s="796"/>
      <c r="C744" s="117" t="s">
        <v>15</v>
      </c>
      <c r="D744" s="118" t="s">
        <v>16</v>
      </c>
      <c r="E744" s="118"/>
      <c r="F744" s="122"/>
      <c r="G744" s="122"/>
      <c r="H744" s="122"/>
      <c r="I744" s="123"/>
      <c r="J744" s="124"/>
      <c r="K744" s="301"/>
    </row>
    <row r="745" spans="1:11" ht="44.25" customHeight="1">
      <c r="A745" s="758" t="s">
        <v>420</v>
      </c>
      <c r="B745" s="796"/>
      <c r="C745" s="117"/>
      <c r="D745" s="118"/>
      <c r="E745" s="125"/>
      <c r="F745" s="122"/>
      <c r="G745" s="122"/>
      <c r="H745" s="122"/>
      <c r="I745" s="123"/>
      <c r="J745" s="124"/>
      <c r="K745" s="301"/>
    </row>
    <row r="746" spans="1:11" ht="26.25" customHeight="1">
      <c r="A746" s="302" t="s">
        <v>415</v>
      </c>
      <c r="B746" s="302" t="s">
        <v>421</v>
      </c>
      <c r="C746" s="5"/>
      <c r="D746" s="4" t="s">
        <v>263</v>
      </c>
      <c r="E746" s="883" t="s">
        <v>260</v>
      </c>
      <c r="F746" s="106">
        <v>228</v>
      </c>
      <c r="G746" s="106">
        <v>228</v>
      </c>
      <c r="H746" s="106">
        <v>228</v>
      </c>
      <c r="I746" s="881" t="s">
        <v>1355</v>
      </c>
      <c r="J746" s="882"/>
      <c r="K746" s="288"/>
    </row>
    <row r="747" spans="1:11" ht="24.75" customHeight="1">
      <c r="A747" s="302" t="s">
        <v>407</v>
      </c>
      <c r="B747" s="302" t="s">
        <v>424</v>
      </c>
      <c r="C747" s="5"/>
      <c r="D747" s="4" t="s">
        <v>263</v>
      </c>
      <c r="E747" s="884"/>
      <c r="F747" s="106">
        <v>228</v>
      </c>
      <c r="G747" s="106">
        <v>228</v>
      </c>
      <c r="H747" s="106">
        <v>228</v>
      </c>
      <c r="I747" s="881" t="s">
        <v>1355</v>
      </c>
      <c r="J747" s="882"/>
      <c r="K747" s="288"/>
    </row>
    <row r="748" spans="1:11" ht="24.75" customHeight="1">
      <c r="A748" s="302" t="s">
        <v>823</v>
      </c>
      <c r="B748" s="302" t="s">
        <v>421</v>
      </c>
      <c r="C748" s="5"/>
      <c r="D748" s="4" t="s">
        <v>263</v>
      </c>
      <c r="E748" s="884"/>
      <c r="F748" s="106">
        <v>228</v>
      </c>
      <c r="G748" s="106">
        <v>228</v>
      </c>
      <c r="H748" s="106">
        <v>228</v>
      </c>
      <c r="I748" s="881" t="s">
        <v>1355</v>
      </c>
      <c r="J748" s="882"/>
      <c r="K748" s="288"/>
    </row>
    <row r="749" spans="1:11" ht="26.25" customHeight="1">
      <c r="A749" s="302" t="s">
        <v>408</v>
      </c>
      <c r="B749" s="302" t="s">
        <v>424</v>
      </c>
      <c r="C749" s="5"/>
      <c r="D749" s="4" t="s">
        <v>263</v>
      </c>
      <c r="E749" s="884"/>
      <c r="F749" s="106">
        <v>228</v>
      </c>
      <c r="G749" s="106">
        <v>228</v>
      </c>
      <c r="H749" s="106">
        <v>228</v>
      </c>
      <c r="I749" s="881" t="s">
        <v>1355</v>
      </c>
      <c r="J749" s="882"/>
      <c r="K749" s="288"/>
    </row>
    <row r="750" spans="1:11" ht="27" customHeight="1">
      <c r="A750" s="302" t="s">
        <v>409</v>
      </c>
      <c r="B750" s="302" t="s">
        <v>424</v>
      </c>
      <c r="C750" s="5"/>
      <c r="D750" s="4" t="s">
        <v>263</v>
      </c>
      <c r="E750" s="884"/>
      <c r="F750" s="106">
        <v>228</v>
      </c>
      <c r="G750" s="106">
        <v>228</v>
      </c>
      <c r="H750" s="106">
        <v>228</v>
      </c>
      <c r="I750" s="881" t="s">
        <v>1355</v>
      </c>
      <c r="J750" s="882"/>
      <c r="K750" s="288"/>
    </row>
    <row r="751" spans="1:11" ht="24.75" customHeight="1">
      <c r="A751" s="93" t="s">
        <v>410</v>
      </c>
      <c r="B751" s="302" t="s">
        <v>423</v>
      </c>
      <c r="C751" s="5"/>
      <c r="D751" s="4" t="s">
        <v>263</v>
      </c>
      <c r="E751" s="884"/>
      <c r="F751" s="106">
        <v>228</v>
      </c>
      <c r="G751" s="106">
        <v>228</v>
      </c>
      <c r="H751" s="106">
        <v>228</v>
      </c>
      <c r="I751" s="881" t="s">
        <v>1355</v>
      </c>
      <c r="J751" s="882"/>
      <c r="K751" s="288"/>
    </row>
    <row r="752" spans="1:11" ht="24.75" customHeight="1">
      <c r="A752" s="102" t="s">
        <v>411</v>
      </c>
      <c r="B752" s="302" t="s">
        <v>423</v>
      </c>
      <c r="C752" s="5"/>
      <c r="D752" s="4" t="s">
        <v>263</v>
      </c>
      <c r="E752" s="884"/>
      <c r="F752" s="106">
        <v>228</v>
      </c>
      <c r="G752" s="106">
        <v>228</v>
      </c>
      <c r="H752" s="106">
        <v>228</v>
      </c>
      <c r="I752" s="881" t="s">
        <v>1355</v>
      </c>
      <c r="J752" s="882"/>
      <c r="K752" s="288"/>
    </row>
    <row r="753" spans="1:11" ht="24.75" customHeight="1">
      <c r="A753" s="102" t="s">
        <v>416</v>
      </c>
      <c r="B753" s="302" t="s">
        <v>422</v>
      </c>
      <c r="C753" s="5"/>
      <c r="D753" s="4" t="s">
        <v>263</v>
      </c>
      <c r="E753" s="884"/>
      <c r="F753" s="106">
        <v>228</v>
      </c>
      <c r="G753" s="106">
        <v>228</v>
      </c>
      <c r="H753" s="106">
        <v>228</v>
      </c>
      <c r="I753" s="881" t="s">
        <v>1355</v>
      </c>
      <c r="J753" s="882"/>
      <c r="K753" s="288"/>
    </row>
    <row r="754" spans="1:11" ht="24.75" customHeight="1">
      <c r="A754" s="102" t="s">
        <v>412</v>
      </c>
      <c r="B754" s="302" t="s">
        <v>423</v>
      </c>
      <c r="C754" s="5"/>
      <c r="D754" s="4" t="s">
        <v>263</v>
      </c>
      <c r="E754" s="884"/>
      <c r="F754" s="106">
        <v>228</v>
      </c>
      <c r="G754" s="106">
        <v>228</v>
      </c>
      <c r="H754" s="106">
        <v>228</v>
      </c>
      <c r="I754" s="881" t="s">
        <v>1355</v>
      </c>
      <c r="J754" s="882"/>
      <c r="K754" s="288"/>
    </row>
    <row r="755" spans="1:11" ht="24.75" customHeight="1">
      <c r="A755" s="93" t="s">
        <v>417</v>
      </c>
      <c r="B755" s="302" t="s">
        <v>421</v>
      </c>
      <c r="C755" s="5"/>
      <c r="D755" s="4" t="s">
        <v>263</v>
      </c>
      <c r="E755" s="884"/>
      <c r="F755" s="106">
        <v>228</v>
      </c>
      <c r="G755" s="106">
        <v>228</v>
      </c>
      <c r="H755" s="106">
        <v>228</v>
      </c>
      <c r="I755" s="881" t="s">
        <v>1355</v>
      </c>
      <c r="J755" s="882"/>
      <c r="K755" s="288"/>
    </row>
    <row r="756" spans="1:11" ht="24.75" customHeight="1">
      <c r="A756" s="302" t="s">
        <v>413</v>
      </c>
      <c r="B756" s="302" t="s">
        <v>424</v>
      </c>
      <c r="C756" s="5"/>
      <c r="D756" s="4" t="s">
        <v>263</v>
      </c>
      <c r="E756" s="884"/>
      <c r="F756" s="106">
        <v>228</v>
      </c>
      <c r="G756" s="106">
        <v>228</v>
      </c>
      <c r="H756" s="106">
        <v>228</v>
      </c>
      <c r="I756" s="881" t="s">
        <v>1355</v>
      </c>
      <c r="J756" s="882"/>
      <c r="K756" s="288"/>
    </row>
    <row r="757" spans="1:11" ht="24.75" customHeight="1">
      <c r="A757" s="93" t="s">
        <v>418</v>
      </c>
      <c r="B757" s="302" t="s">
        <v>421</v>
      </c>
      <c r="C757" s="5"/>
      <c r="D757" s="4" t="s">
        <v>263</v>
      </c>
      <c r="E757" s="884"/>
      <c r="F757" s="106">
        <v>228</v>
      </c>
      <c r="G757" s="106">
        <v>228</v>
      </c>
      <c r="H757" s="106">
        <v>228</v>
      </c>
      <c r="I757" s="881" t="s">
        <v>1355</v>
      </c>
      <c r="J757" s="882"/>
      <c r="K757" s="288"/>
    </row>
    <row r="758" spans="1:11" ht="24.75" customHeight="1">
      <c r="A758" s="302" t="s">
        <v>414</v>
      </c>
      <c r="B758" s="302" t="s">
        <v>424</v>
      </c>
      <c r="C758" s="5"/>
      <c r="D758" s="4" t="s">
        <v>263</v>
      </c>
      <c r="E758" s="884"/>
      <c r="F758" s="106">
        <v>228</v>
      </c>
      <c r="G758" s="106">
        <v>228</v>
      </c>
      <c r="H758" s="106">
        <v>228</v>
      </c>
      <c r="I758" s="881" t="s">
        <v>1355</v>
      </c>
      <c r="J758" s="882"/>
      <c r="K758" s="288"/>
    </row>
    <row r="759" spans="1:11" ht="24.75" customHeight="1">
      <c r="A759" s="764"/>
      <c r="B759" s="302"/>
      <c r="C759" s="5"/>
      <c r="D759" s="4"/>
      <c r="E759" s="885"/>
      <c r="F759" s="106"/>
      <c r="G759" s="106"/>
      <c r="H759" s="106"/>
      <c r="I759" s="881"/>
      <c r="J759" s="882"/>
      <c r="K759" s="288"/>
    </row>
    <row r="760" spans="1:11" ht="26.25" customHeight="1">
      <c r="A760" s="758" t="s">
        <v>425</v>
      </c>
      <c r="B760" s="796"/>
      <c r="C760" s="117"/>
      <c r="D760" s="118"/>
      <c r="E760" s="125"/>
      <c r="F760" s="122"/>
      <c r="G760" s="122"/>
      <c r="H760" s="122"/>
      <c r="I760" s="123"/>
      <c r="J760" s="124"/>
      <c r="K760" s="301"/>
    </row>
    <row r="761" spans="1:11" ht="24">
      <c r="A761" s="12" t="s">
        <v>825</v>
      </c>
      <c r="B761" s="302" t="s">
        <v>426</v>
      </c>
      <c r="C761" s="5"/>
      <c r="D761" s="12" t="s">
        <v>1353</v>
      </c>
      <c r="E761" s="13" t="s">
        <v>436</v>
      </c>
      <c r="F761" s="106">
        <v>0</v>
      </c>
      <c r="G761" s="106">
        <v>0</v>
      </c>
      <c r="H761" s="106">
        <v>0</v>
      </c>
      <c r="I761" s="881"/>
      <c r="J761" s="882"/>
      <c r="K761" s="288"/>
    </row>
    <row r="762" spans="1:11" ht="36">
      <c r="A762" s="12" t="s">
        <v>826</v>
      </c>
      <c r="B762" s="302" t="s">
        <v>427</v>
      </c>
      <c r="C762" s="5"/>
      <c r="D762" s="12" t="s">
        <v>1353</v>
      </c>
      <c r="E762" s="13" t="s">
        <v>436</v>
      </c>
      <c r="F762" s="106">
        <v>0</v>
      </c>
      <c r="G762" s="106">
        <v>0</v>
      </c>
      <c r="H762" s="106">
        <v>0</v>
      </c>
      <c r="I762" s="881"/>
      <c r="J762" s="882"/>
      <c r="K762" s="288"/>
    </row>
    <row r="763" spans="1:11" ht="24">
      <c r="A763" s="12" t="s">
        <v>827</v>
      </c>
      <c r="B763" s="302" t="s">
        <v>428</v>
      </c>
      <c r="C763" s="5"/>
      <c r="D763" s="12" t="s">
        <v>1353</v>
      </c>
      <c r="E763" s="13" t="s">
        <v>436</v>
      </c>
      <c r="F763" s="106">
        <v>0</v>
      </c>
      <c r="G763" s="106">
        <v>0</v>
      </c>
      <c r="H763" s="106">
        <v>0</v>
      </c>
      <c r="I763" s="881"/>
      <c r="J763" s="882"/>
      <c r="K763" s="288"/>
    </row>
    <row r="764" spans="1:11" ht="36">
      <c r="A764" s="12" t="s">
        <v>828</v>
      </c>
      <c r="B764" s="302" t="s">
        <v>429</v>
      </c>
      <c r="C764" s="5"/>
      <c r="D764" s="12" t="s">
        <v>1353</v>
      </c>
      <c r="E764" s="13" t="s">
        <v>436</v>
      </c>
      <c r="F764" s="106">
        <v>0</v>
      </c>
      <c r="G764" s="106">
        <v>0</v>
      </c>
      <c r="H764" s="106">
        <v>0</v>
      </c>
      <c r="I764" s="881"/>
      <c r="J764" s="882"/>
      <c r="K764" s="288"/>
    </row>
    <row r="765" spans="1:11" ht="36">
      <c r="A765" s="12" t="s">
        <v>829</v>
      </c>
      <c r="B765" s="302" t="s">
        <v>430</v>
      </c>
      <c r="C765" s="5"/>
      <c r="D765" s="12" t="s">
        <v>1353</v>
      </c>
      <c r="E765" s="13" t="s">
        <v>436</v>
      </c>
      <c r="F765" s="106">
        <v>0</v>
      </c>
      <c r="G765" s="106">
        <v>0</v>
      </c>
      <c r="H765" s="106">
        <v>0</v>
      </c>
      <c r="I765" s="881"/>
      <c r="J765" s="882"/>
      <c r="K765" s="288"/>
    </row>
    <row r="766" spans="1:11" ht="36">
      <c r="A766" s="102" t="s">
        <v>830</v>
      </c>
      <c r="B766" s="302" t="s">
        <v>431</v>
      </c>
      <c r="C766" s="5"/>
      <c r="D766" s="12" t="s">
        <v>1353</v>
      </c>
      <c r="E766" s="13" t="s">
        <v>436</v>
      </c>
      <c r="F766" s="106">
        <v>0</v>
      </c>
      <c r="G766" s="106">
        <v>0</v>
      </c>
      <c r="H766" s="106">
        <v>0</v>
      </c>
      <c r="I766" s="881"/>
      <c r="J766" s="882"/>
      <c r="K766" s="288"/>
    </row>
    <row r="767" spans="1:11" ht="36">
      <c r="A767" s="102" t="s">
        <v>831</v>
      </c>
      <c r="B767" s="302" t="s">
        <v>432</v>
      </c>
      <c r="C767" s="5"/>
      <c r="D767" s="12" t="s">
        <v>1353</v>
      </c>
      <c r="E767" s="13" t="s">
        <v>436</v>
      </c>
      <c r="F767" s="106">
        <v>0</v>
      </c>
      <c r="G767" s="106">
        <v>0</v>
      </c>
      <c r="H767" s="106">
        <v>0</v>
      </c>
      <c r="I767" s="881"/>
      <c r="J767" s="882"/>
      <c r="K767" s="288"/>
    </row>
    <row r="768" spans="1:11" ht="24">
      <c r="A768" s="102" t="s">
        <v>832</v>
      </c>
      <c r="B768" s="302" t="s">
        <v>433</v>
      </c>
      <c r="C768" s="5"/>
      <c r="D768" s="12" t="s">
        <v>1353</v>
      </c>
      <c r="E768" s="13" t="s">
        <v>436</v>
      </c>
      <c r="F768" s="106">
        <v>0</v>
      </c>
      <c r="G768" s="106">
        <v>0</v>
      </c>
      <c r="H768" s="106">
        <v>0</v>
      </c>
      <c r="I768" s="881"/>
      <c r="J768" s="882"/>
      <c r="K768" s="288"/>
    </row>
    <row r="769" spans="1:11" ht="36">
      <c r="A769" s="102" t="s">
        <v>833</v>
      </c>
      <c r="B769" s="302" t="s">
        <v>434</v>
      </c>
      <c r="C769" s="5"/>
      <c r="D769" s="12" t="s">
        <v>1353</v>
      </c>
      <c r="E769" s="13" t="s">
        <v>436</v>
      </c>
      <c r="F769" s="106">
        <v>0</v>
      </c>
      <c r="G769" s="106">
        <v>0</v>
      </c>
      <c r="H769" s="106">
        <v>0</v>
      </c>
      <c r="I769" s="881"/>
      <c r="J769" s="882"/>
      <c r="K769" s="288"/>
    </row>
    <row r="770" spans="1:11" ht="36">
      <c r="A770" s="102" t="s">
        <v>834</v>
      </c>
      <c r="B770" s="302" t="s">
        <v>435</v>
      </c>
      <c r="C770" s="5"/>
      <c r="D770" s="12" t="s">
        <v>1353</v>
      </c>
      <c r="E770" s="13" t="s">
        <v>436</v>
      </c>
      <c r="F770" s="106">
        <v>0</v>
      </c>
      <c r="G770" s="106">
        <v>0</v>
      </c>
      <c r="H770" s="106">
        <v>0</v>
      </c>
      <c r="I770" s="881"/>
      <c r="J770" s="882"/>
      <c r="K770" s="288"/>
    </row>
    <row r="771" spans="1:11" ht="26.25" customHeight="1">
      <c r="A771" s="758" t="s">
        <v>744</v>
      </c>
      <c r="B771" s="796"/>
      <c r="C771" s="117"/>
      <c r="D771" s="118"/>
      <c r="E771" s="125"/>
      <c r="F771" s="122"/>
      <c r="G771" s="122"/>
      <c r="H771" s="122"/>
      <c r="I771" s="123"/>
      <c r="J771" s="124"/>
      <c r="K771" s="301"/>
    </row>
    <row r="772" spans="1:11" ht="26.25" customHeight="1">
      <c r="A772" s="12" t="s">
        <v>728</v>
      </c>
      <c r="B772" s="302" t="s">
        <v>736</v>
      </c>
      <c r="C772" s="5"/>
      <c r="D772" s="4" t="s">
        <v>263</v>
      </c>
      <c r="E772" s="883" t="s">
        <v>260</v>
      </c>
      <c r="F772" s="106">
        <v>189</v>
      </c>
      <c r="G772" s="106">
        <v>189</v>
      </c>
      <c r="H772" s="106">
        <v>189</v>
      </c>
      <c r="I772" s="881" t="s">
        <v>1356</v>
      </c>
      <c r="J772" s="882"/>
      <c r="K772" s="288"/>
    </row>
    <row r="773" spans="1:11" ht="24.75" customHeight="1">
      <c r="A773" s="93" t="s">
        <v>729</v>
      </c>
      <c r="B773" s="302"/>
      <c r="C773" s="5"/>
      <c r="D773" s="4" t="s">
        <v>263</v>
      </c>
      <c r="E773" s="884"/>
      <c r="F773" s="106">
        <v>189</v>
      </c>
      <c r="G773" s="106">
        <v>189</v>
      </c>
      <c r="H773" s="106">
        <v>189</v>
      </c>
      <c r="I773" s="881" t="s">
        <v>1356</v>
      </c>
      <c r="J773" s="882"/>
      <c r="K773" s="288"/>
    </row>
    <row r="774" spans="1:11" ht="24.75" customHeight="1">
      <c r="A774" s="12" t="s">
        <v>745</v>
      </c>
      <c r="B774" s="302" t="s">
        <v>1371</v>
      </c>
      <c r="C774" s="5"/>
      <c r="D774" s="4" t="s">
        <v>263</v>
      </c>
      <c r="E774" s="884"/>
      <c r="F774" s="106">
        <v>189</v>
      </c>
      <c r="G774" s="106">
        <v>189</v>
      </c>
      <c r="H774" s="106">
        <v>189</v>
      </c>
      <c r="I774" s="881" t="s">
        <v>1356</v>
      </c>
      <c r="J774" s="882"/>
      <c r="K774" s="288"/>
    </row>
    <row r="775" spans="1:11" ht="26.25" customHeight="1">
      <c r="A775" s="12" t="s">
        <v>746</v>
      </c>
      <c r="B775" s="302" t="s">
        <v>737</v>
      </c>
      <c r="C775" s="5"/>
      <c r="D775" s="4" t="s">
        <v>263</v>
      </c>
      <c r="E775" s="884"/>
      <c r="F775" s="106">
        <v>189</v>
      </c>
      <c r="G775" s="106">
        <v>189</v>
      </c>
      <c r="H775" s="106">
        <v>189</v>
      </c>
      <c r="I775" s="881" t="s">
        <v>1356</v>
      </c>
      <c r="J775" s="882"/>
      <c r="K775" s="288"/>
    </row>
    <row r="776" spans="1:11" ht="27" customHeight="1">
      <c r="A776" s="93" t="s">
        <v>759</v>
      </c>
      <c r="B776" s="302"/>
      <c r="C776" s="5"/>
      <c r="D776" s="4" t="s">
        <v>263</v>
      </c>
      <c r="E776" s="884"/>
      <c r="F776" s="106">
        <v>189</v>
      </c>
      <c r="G776" s="106">
        <v>189</v>
      </c>
      <c r="H776" s="106">
        <v>189</v>
      </c>
      <c r="I776" s="881" t="s">
        <v>1356</v>
      </c>
      <c r="J776" s="882"/>
      <c r="K776" s="288"/>
    </row>
    <row r="777" spans="1:11" ht="24.75" customHeight="1">
      <c r="A777" s="12" t="s">
        <v>747</v>
      </c>
      <c r="B777" s="302" t="s">
        <v>738</v>
      </c>
      <c r="C777" s="5"/>
      <c r="D777" s="4" t="s">
        <v>263</v>
      </c>
      <c r="E777" s="884"/>
      <c r="F777" s="106">
        <v>189</v>
      </c>
      <c r="G777" s="106">
        <v>189</v>
      </c>
      <c r="H777" s="106">
        <v>189</v>
      </c>
      <c r="I777" s="881" t="s">
        <v>1356</v>
      </c>
      <c r="J777" s="882"/>
      <c r="K777" s="288"/>
    </row>
    <row r="778" spans="1:11" ht="24.75" customHeight="1">
      <c r="A778" s="93" t="s">
        <v>727</v>
      </c>
      <c r="B778" s="302"/>
      <c r="C778" s="5"/>
      <c r="D778" s="4" t="s">
        <v>263</v>
      </c>
      <c r="E778" s="884"/>
      <c r="F778" s="106">
        <v>189</v>
      </c>
      <c r="G778" s="106">
        <v>189</v>
      </c>
      <c r="H778" s="106">
        <v>189</v>
      </c>
      <c r="I778" s="881" t="s">
        <v>1356</v>
      </c>
      <c r="J778" s="882"/>
      <c r="K778" s="288"/>
    </row>
    <row r="779" spans="1:11" ht="24.75" customHeight="1">
      <c r="A779" s="93" t="s">
        <v>730</v>
      </c>
      <c r="B779" s="302"/>
      <c r="C779" s="5"/>
      <c r="D779" s="4" t="s">
        <v>263</v>
      </c>
      <c r="E779" s="885"/>
      <c r="F779" s="106">
        <v>189</v>
      </c>
      <c r="G779" s="106">
        <v>189</v>
      </c>
      <c r="H779" s="106">
        <v>189</v>
      </c>
      <c r="I779" s="881" t="s">
        <v>1356</v>
      </c>
      <c r="J779" s="882"/>
      <c r="K779" s="288"/>
    </row>
    <row r="780" spans="1:11" ht="26.25" customHeight="1">
      <c r="A780" s="758" t="s">
        <v>722</v>
      </c>
      <c r="B780" s="796"/>
      <c r="C780" s="117"/>
      <c r="D780" s="118"/>
      <c r="E780" s="125"/>
      <c r="F780" s="122"/>
      <c r="G780" s="122"/>
      <c r="H780" s="122"/>
      <c r="I780" s="123"/>
      <c r="J780" s="124"/>
      <c r="K780" s="301"/>
    </row>
    <row r="781" spans="1:11" ht="26.25" customHeight="1">
      <c r="A781" s="12" t="s">
        <v>728</v>
      </c>
      <c r="B781" s="302" t="s">
        <v>723</v>
      </c>
      <c r="C781" s="5"/>
      <c r="D781" s="4" t="s">
        <v>263</v>
      </c>
      <c r="E781" s="883" t="s">
        <v>260</v>
      </c>
      <c r="F781" s="106">
        <v>189</v>
      </c>
      <c r="G781" s="106">
        <v>189</v>
      </c>
      <c r="H781" s="106">
        <v>189</v>
      </c>
      <c r="I781" s="881" t="s">
        <v>1356</v>
      </c>
      <c r="J781" s="882"/>
      <c r="K781" s="288"/>
    </row>
    <row r="782" spans="1:11" ht="24.75" customHeight="1">
      <c r="A782" s="93" t="s">
        <v>729</v>
      </c>
      <c r="B782" s="302"/>
      <c r="C782" s="5"/>
      <c r="D782" s="4" t="s">
        <v>263</v>
      </c>
      <c r="E782" s="884"/>
      <c r="F782" s="106">
        <v>189</v>
      </c>
      <c r="G782" s="106">
        <v>189</v>
      </c>
      <c r="H782" s="106">
        <v>189</v>
      </c>
      <c r="I782" s="881" t="s">
        <v>1356</v>
      </c>
      <c r="J782" s="882"/>
      <c r="K782" s="288"/>
    </row>
    <row r="783" spans="1:11" ht="24.75" customHeight="1">
      <c r="A783" s="12" t="s">
        <v>745</v>
      </c>
      <c r="B783" s="302" t="s">
        <v>724</v>
      </c>
      <c r="C783" s="5"/>
      <c r="D783" s="4" t="s">
        <v>263</v>
      </c>
      <c r="E783" s="884"/>
      <c r="F783" s="106">
        <v>189</v>
      </c>
      <c r="G783" s="106">
        <v>189</v>
      </c>
      <c r="H783" s="106">
        <v>189</v>
      </c>
      <c r="I783" s="881" t="s">
        <v>1356</v>
      </c>
      <c r="J783" s="882"/>
      <c r="K783" s="288"/>
    </row>
    <row r="784" spans="1:11" ht="26.25" customHeight="1">
      <c r="A784" s="93" t="s">
        <v>759</v>
      </c>
      <c r="B784" s="302"/>
      <c r="C784" s="5"/>
      <c r="D784" s="4" t="s">
        <v>263</v>
      </c>
      <c r="E784" s="884"/>
      <c r="F784" s="106">
        <v>189</v>
      </c>
      <c r="G784" s="106">
        <v>189</v>
      </c>
      <c r="H784" s="106">
        <v>189</v>
      </c>
      <c r="I784" s="881" t="s">
        <v>1356</v>
      </c>
      <c r="J784" s="882"/>
      <c r="K784" s="288"/>
    </row>
    <row r="785" spans="1:11" ht="27" customHeight="1">
      <c r="A785" s="12" t="s">
        <v>746</v>
      </c>
      <c r="B785" s="302" t="s">
        <v>725</v>
      </c>
      <c r="C785" s="5"/>
      <c r="D785" s="4" t="s">
        <v>263</v>
      </c>
      <c r="E785" s="884"/>
      <c r="F785" s="106">
        <v>189</v>
      </c>
      <c r="G785" s="106">
        <v>189</v>
      </c>
      <c r="H785" s="106">
        <v>189</v>
      </c>
      <c r="I785" s="881" t="s">
        <v>1356</v>
      </c>
      <c r="J785" s="882"/>
      <c r="K785" s="288"/>
    </row>
    <row r="786" spans="1:11" ht="24.75" customHeight="1">
      <c r="A786" s="12" t="s">
        <v>747</v>
      </c>
      <c r="B786" s="302" t="s">
        <v>726</v>
      </c>
      <c r="C786" s="5"/>
      <c r="D786" s="4" t="s">
        <v>263</v>
      </c>
      <c r="E786" s="884"/>
      <c r="F786" s="106">
        <v>189</v>
      </c>
      <c r="G786" s="106">
        <v>189</v>
      </c>
      <c r="H786" s="106">
        <v>189</v>
      </c>
      <c r="I786" s="881" t="s">
        <v>1356</v>
      </c>
      <c r="J786" s="882"/>
      <c r="K786" s="288"/>
    </row>
    <row r="787" spans="1:11" ht="24.75" customHeight="1">
      <c r="A787" s="302" t="s">
        <v>727</v>
      </c>
      <c r="B787" s="302" t="s">
        <v>1372</v>
      </c>
      <c r="C787" s="5"/>
      <c r="D787" s="4" t="s">
        <v>263</v>
      </c>
      <c r="E787" s="884"/>
      <c r="F787" s="106">
        <v>189</v>
      </c>
      <c r="G787" s="106">
        <v>189</v>
      </c>
      <c r="H787" s="106">
        <v>189</v>
      </c>
      <c r="I787" s="881" t="s">
        <v>1356</v>
      </c>
      <c r="J787" s="882"/>
      <c r="K787" s="288"/>
    </row>
    <row r="788" spans="1:11" ht="24.75" customHeight="1">
      <c r="A788" s="93" t="s">
        <v>730</v>
      </c>
      <c r="B788" s="302"/>
      <c r="C788" s="5"/>
      <c r="D788" s="4" t="s">
        <v>263</v>
      </c>
      <c r="E788" s="885"/>
      <c r="F788" s="106">
        <v>189</v>
      </c>
      <c r="G788" s="106">
        <v>189</v>
      </c>
      <c r="H788" s="106">
        <v>189</v>
      </c>
      <c r="I788" s="881" t="s">
        <v>1356</v>
      </c>
      <c r="J788" s="882"/>
      <c r="K788" s="288"/>
    </row>
    <row r="789" spans="1:11" ht="26.25" customHeight="1">
      <c r="A789" s="758" t="s">
        <v>739</v>
      </c>
      <c r="B789" s="796"/>
      <c r="C789" s="117"/>
      <c r="D789" s="118"/>
      <c r="E789" s="125"/>
      <c r="F789" s="122"/>
      <c r="G789" s="122"/>
      <c r="H789" s="122"/>
      <c r="I789" s="123"/>
      <c r="J789" s="124"/>
      <c r="K789" s="301"/>
    </row>
    <row r="790" spans="1:11" ht="26.25" customHeight="1">
      <c r="A790" s="12" t="s">
        <v>728</v>
      </c>
      <c r="B790" s="302" t="s">
        <v>740</v>
      </c>
      <c r="C790" s="5"/>
      <c r="D790" s="4" t="s">
        <v>263</v>
      </c>
      <c r="E790" s="883" t="s">
        <v>260</v>
      </c>
      <c r="F790" s="106">
        <v>189</v>
      </c>
      <c r="G790" s="106">
        <v>189</v>
      </c>
      <c r="H790" s="106">
        <v>189</v>
      </c>
      <c r="I790" s="881" t="s">
        <v>1356</v>
      </c>
      <c r="J790" s="882"/>
      <c r="K790" s="288"/>
    </row>
    <row r="791" spans="1:11" ht="24.75" customHeight="1">
      <c r="A791" s="93" t="s">
        <v>729</v>
      </c>
      <c r="B791" s="302"/>
      <c r="C791" s="5"/>
      <c r="D791" s="4" t="s">
        <v>263</v>
      </c>
      <c r="E791" s="884"/>
      <c r="F791" s="106">
        <v>189</v>
      </c>
      <c r="G791" s="106">
        <v>189</v>
      </c>
      <c r="H791" s="106">
        <v>189</v>
      </c>
      <c r="I791" s="881" t="s">
        <v>1356</v>
      </c>
      <c r="J791" s="882"/>
      <c r="K791" s="288"/>
    </row>
    <row r="792" spans="1:11" ht="24.75" customHeight="1">
      <c r="A792" s="93" t="s">
        <v>745</v>
      </c>
      <c r="B792" s="302"/>
      <c r="C792" s="5"/>
      <c r="D792" s="4" t="s">
        <v>263</v>
      </c>
      <c r="E792" s="884"/>
      <c r="F792" s="106">
        <v>189</v>
      </c>
      <c r="G792" s="106">
        <v>189</v>
      </c>
      <c r="H792" s="106">
        <v>189</v>
      </c>
      <c r="I792" s="881" t="s">
        <v>1356</v>
      </c>
      <c r="J792" s="882"/>
      <c r="K792" s="288"/>
    </row>
    <row r="793" spans="1:11" ht="26.25" customHeight="1">
      <c r="A793" s="93" t="s">
        <v>759</v>
      </c>
      <c r="B793" s="302"/>
      <c r="C793" s="5"/>
      <c r="D793" s="4" t="s">
        <v>263</v>
      </c>
      <c r="E793" s="884"/>
      <c r="F793" s="106">
        <v>189</v>
      </c>
      <c r="G793" s="106">
        <v>189</v>
      </c>
      <c r="H793" s="106">
        <v>189</v>
      </c>
      <c r="I793" s="881" t="s">
        <v>1356</v>
      </c>
      <c r="J793" s="882"/>
      <c r="K793" s="288"/>
    </row>
    <row r="794" spans="1:11" ht="27" customHeight="1">
      <c r="A794" s="12" t="s">
        <v>746</v>
      </c>
      <c r="B794" s="302" t="s">
        <v>1373</v>
      </c>
      <c r="C794" s="5"/>
      <c r="D794" s="4" t="s">
        <v>263</v>
      </c>
      <c r="E794" s="884"/>
      <c r="F794" s="106">
        <v>189</v>
      </c>
      <c r="G794" s="106">
        <v>189</v>
      </c>
      <c r="H794" s="106">
        <v>189</v>
      </c>
      <c r="I794" s="881" t="s">
        <v>1356</v>
      </c>
      <c r="J794" s="882"/>
      <c r="K794" s="288"/>
    </row>
    <row r="795" spans="1:11" ht="24.75" customHeight="1">
      <c r="A795" s="12" t="s">
        <v>747</v>
      </c>
      <c r="B795" s="302" t="s">
        <v>741</v>
      </c>
      <c r="C795" s="5"/>
      <c r="D795" s="4" t="s">
        <v>263</v>
      </c>
      <c r="E795" s="884"/>
      <c r="F795" s="106">
        <v>189</v>
      </c>
      <c r="G795" s="106">
        <v>189</v>
      </c>
      <c r="H795" s="106">
        <v>189</v>
      </c>
      <c r="I795" s="881" t="s">
        <v>1356</v>
      </c>
      <c r="J795" s="882"/>
      <c r="K795" s="288"/>
    </row>
    <row r="796" spans="1:11" ht="24.75" customHeight="1">
      <c r="A796" s="302" t="s">
        <v>727</v>
      </c>
      <c r="B796" s="302" t="s">
        <v>742</v>
      </c>
      <c r="C796" s="5"/>
      <c r="D796" s="4" t="s">
        <v>263</v>
      </c>
      <c r="E796" s="884"/>
      <c r="F796" s="106">
        <v>189</v>
      </c>
      <c r="G796" s="106">
        <v>189</v>
      </c>
      <c r="H796" s="106">
        <v>189</v>
      </c>
      <c r="I796" s="881" t="s">
        <v>1356</v>
      </c>
      <c r="J796" s="882"/>
      <c r="K796" s="288"/>
    </row>
    <row r="797" spans="1:11" ht="24.75" customHeight="1">
      <c r="A797" s="93" t="s">
        <v>730</v>
      </c>
      <c r="B797" s="302"/>
      <c r="C797" s="5"/>
      <c r="D797" s="4" t="s">
        <v>263</v>
      </c>
      <c r="E797" s="885"/>
      <c r="F797" s="106">
        <v>189</v>
      </c>
      <c r="G797" s="106">
        <v>189</v>
      </c>
      <c r="H797" s="106">
        <v>189</v>
      </c>
      <c r="I797" s="881" t="s">
        <v>1356</v>
      </c>
      <c r="J797" s="882"/>
      <c r="K797" s="288"/>
    </row>
    <row r="798" spans="1:11" ht="26.25" customHeight="1">
      <c r="A798" s="758" t="s">
        <v>720</v>
      </c>
      <c r="B798" s="796"/>
      <c r="C798" s="117"/>
      <c r="D798" s="118"/>
      <c r="E798" s="125"/>
      <c r="F798" s="122"/>
      <c r="G798" s="122"/>
      <c r="H798" s="122"/>
      <c r="I798" s="123"/>
      <c r="J798" s="124"/>
      <c r="K798" s="301"/>
    </row>
    <row r="799" spans="1:11">
      <c r="A799" s="12" t="s">
        <v>451</v>
      </c>
      <c r="B799" s="302" t="s">
        <v>768</v>
      </c>
      <c r="C799" s="5"/>
      <c r="D799" s="12" t="s">
        <v>1353</v>
      </c>
      <c r="E799" s="13" t="s">
        <v>436</v>
      </c>
      <c r="F799" s="106">
        <v>0</v>
      </c>
      <c r="G799" s="106">
        <v>0</v>
      </c>
      <c r="H799" s="106">
        <v>0</v>
      </c>
      <c r="I799" s="756"/>
      <c r="J799" s="757"/>
      <c r="K799" s="288"/>
    </row>
    <row r="800" spans="1:11">
      <c r="A800" s="12" t="s">
        <v>452</v>
      </c>
      <c r="B800" s="302" t="s">
        <v>769</v>
      </c>
      <c r="C800" s="5"/>
      <c r="D800" s="12" t="s">
        <v>1353</v>
      </c>
      <c r="E800" s="13" t="s">
        <v>436</v>
      </c>
      <c r="F800" s="106">
        <v>0</v>
      </c>
      <c r="G800" s="106">
        <v>0</v>
      </c>
      <c r="H800" s="106">
        <v>0</v>
      </c>
      <c r="I800" s="756"/>
      <c r="J800" s="757"/>
      <c r="K800" s="288"/>
    </row>
    <row r="801" spans="1:11">
      <c r="A801" s="12" t="s">
        <v>466</v>
      </c>
      <c r="B801" s="302" t="s">
        <v>770</v>
      </c>
      <c r="C801" s="5"/>
      <c r="D801" s="12" t="s">
        <v>1353</v>
      </c>
      <c r="E801" s="13" t="s">
        <v>436</v>
      </c>
      <c r="F801" s="106">
        <v>0</v>
      </c>
      <c r="G801" s="106">
        <v>0</v>
      </c>
      <c r="H801" s="106">
        <v>0</v>
      </c>
      <c r="I801" s="756"/>
      <c r="J801" s="757"/>
      <c r="K801" s="288"/>
    </row>
    <row r="802" spans="1:11">
      <c r="A802" s="12" t="s">
        <v>453</v>
      </c>
      <c r="B802" s="302" t="s">
        <v>771</v>
      </c>
      <c r="C802" s="5"/>
      <c r="D802" s="12" t="s">
        <v>1353</v>
      </c>
      <c r="E802" s="13" t="s">
        <v>436</v>
      </c>
      <c r="F802" s="106">
        <v>0</v>
      </c>
      <c r="G802" s="106">
        <v>0</v>
      </c>
      <c r="H802" s="106">
        <v>0</v>
      </c>
      <c r="I802" s="756"/>
      <c r="J802" s="757"/>
      <c r="K802" s="288"/>
    </row>
    <row r="803" spans="1:11">
      <c r="A803" s="12" t="s">
        <v>454</v>
      </c>
      <c r="B803" s="302" t="s">
        <v>772</v>
      </c>
      <c r="C803" s="5"/>
      <c r="D803" s="12" t="s">
        <v>1353</v>
      </c>
      <c r="E803" s="13" t="s">
        <v>436</v>
      </c>
      <c r="F803" s="106">
        <v>0</v>
      </c>
      <c r="G803" s="106">
        <v>0</v>
      </c>
      <c r="H803" s="106">
        <v>0</v>
      </c>
      <c r="I803" s="756"/>
      <c r="J803" s="757"/>
      <c r="K803" s="288"/>
    </row>
    <row r="804" spans="1:11" ht="24">
      <c r="A804" s="12" t="s">
        <v>455</v>
      </c>
      <c r="B804" s="302" t="s">
        <v>773</v>
      </c>
      <c r="C804" s="5"/>
      <c r="D804" s="12" t="s">
        <v>1353</v>
      </c>
      <c r="E804" s="13" t="s">
        <v>436</v>
      </c>
      <c r="F804" s="106">
        <v>0</v>
      </c>
      <c r="G804" s="106">
        <v>0</v>
      </c>
      <c r="H804" s="106">
        <v>0</v>
      </c>
      <c r="I804" s="756"/>
      <c r="J804" s="757"/>
      <c r="K804" s="288"/>
    </row>
    <row r="805" spans="1:11" ht="27.75" customHeight="1">
      <c r="A805" s="107"/>
      <c r="B805" s="796"/>
      <c r="C805" s="117" t="s">
        <v>17</v>
      </c>
      <c r="D805" s="118" t="s">
        <v>18</v>
      </c>
      <c r="E805" s="118"/>
      <c r="F805" s="122"/>
      <c r="G805" s="122"/>
      <c r="H805" s="122"/>
      <c r="I805" s="123"/>
      <c r="J805" s="124"/>
      <c r="K805" s="301"/>
    </row>
    <row r="806" spans="1:11" ht="39.75" customHeight="1">
      <c r="A806" s="758" t="s">
        <v>420</v>
      </c>
      <c r="B806" s="796"/>
      <c r="C806" s="117"/>
      <c r="D806" s="118"/>
      <c r="E806" s="125"/>
      <c r="F806" s="122"/>
      <c r="G806" s="122"/>
      <c r="H806" s="122"/>
      <c r="I806" s="123"/>
      <c r="J806" s="124"/>
      <c r="K806" s="301"/>
    </row>
    <row r="807" spans="1:11" ht="36">
      <c r="A807" s="302" t="s">
        <v>415</v>
      </c>
      <c r="B807" s="302" t="s">
        <v>421</v>
      </c>
      <c r="C807" s="5"/>
      <c r="D807" s="4" t="s">
        <v>262</v>
      </c>
      <c r="E807" s="883" t="s">
        <v>260</v>
      </c>
      <c r="F807" s="106">
        <v>797</v>
      </c>
      <c r="G807" s="106">
        <v>797</v>
      </c>
      <c r="H807" s="106">
        <v>797</v>
      </c>
      <c r="I807" s="881" t="s">
        <v>1355</v>
      </c>
      <c r="J807" s="882"/>
      <c r="K807" s="288"/>
    </row>
    <row r="808" spans="1:11" ht="36">
      <c r="A808" s="302" t="s">
        <v>407</v>
      </c>
      <c r="B808" s="302" t="s">
        <v>424</v>
      </c>
      <c r="C808" s="5"/>
      <c r="D808" s="4" t="s">
        <v>262</v>
      </c>
      <c r="E808" s="884"/>
      <c r="F808" s="106">
        <v>797</v>
      </c>
      <c r="G808" s="106">
        <v>797</v>
      </c>
      <c r="H808" s="106">
        <v>797</v>
      </c>
      <c r="I808" s="881" t="s">
        <v>1355</v>
      </c>
      <c r="J808" s="882"/>
      <c r="K808" s="288"/>
    </row>
    <row r="809" spans="1:11" ht="26.25" customHeight="1">
      <c r="A809" s="302" t="s">
        <v>823</v>
      </c>
      <c r="B809" s="302" t="s">
        <v>421</v>
      </c>
      <c r="C809" s="5"/>
      <c r="D809" s="4" t="s">
        <v>262</v>
      </c>
      <c r="E809" s="884"/>
      <c r="F809" s="106">
        <v>797</v>
      </c>
      <c r="G809" s="106">
        <v>797</v>
      </c>
      <c r="H809" s="106">
        <v>797</v>
      </c>
      <c r="I809" s="881" t="s">
        <v>1355</v>
      </c>
      <c r="J809" s="882"/>
      <c r="K809" s="288"/>
    </row>
    <row r="810" spans="1:11" ht="27" customHeight="1">
      <c r="A810" s="302" t="s">
        <v>408</v>
      </c>
      <c r="B810" s="302" t="s">
        <v>424</v>
      </c>
      <c r="C810" s="5"/>
      <c r="D810" s="4" t="s">
        <v>262</v>
      </c>
      <c r="E810" s="884"/>
      <c r="F810" s="106">
        <v>797</v>
      </c>
      <c r="G810" s="106">
        <v>797</v>
      </c>
      <c r="H810" s="106">
        <v>797</v>
      </c>
      <c r="I810" s="881" t="s">
        <v>1355</v>
      </c>
      <c r="J810" s="882"/>
      <c r="K810" s="288"/>
    </row>
    <row r="811" spans="1:11" ht="36.75" customHeight="1">
      <c r="A811" s="302" t="s">
        <v>409</v>
      </c>
      <c r="B811" s="302" t="s">
        <v>424</v>
      </c>
      <c r="C811" s="5"/>
      <c r="D811" s="4" t="s">
        <v>262</v>
      </c>
      <c r="E811" s="884"/>
      <c r="F811" s="106">
        <v>797</v>
      </c>
      <c r="G811" s="106">
        <v>797</v>
      </c>
      <c r="H811" s="106">
        <v>797</v>
      </c>
      <c r="I811" s="881" t="s">
        <v>1355</v>
      </c>
      <c r="J811" s="882"/>
      <c r="K811" s="288"/>
    </row>
    <row r="812" spans="1:11" ht="26.25" customHeight="1">
      <c r="A812" s="93" t="s">
        <v>410</v>
      </c>
      <c r="B812" s="302" t="s">
        <v>423</v>
      </c>
      <c r="C812" s="5"/>
      <c r="D812" s="4" t="s">
        <v>262</v>
      </c>
      <c r="E812" s="884"/>
      <c r="F812" s="106">
        <v>797</v>
      </c>
      <c r="G812" s="106">
        <v>797</v>
      </c>
      <c r="H812" s="106">
        <v>797</v>
      </c>
      <c r="I812" s="881" t="s">
        <v>1355</v>
      </c>
      <c r="J812" s="882"/>
      <c r="K812" s="288"/>
    </row>
    <row r="813" spans="1:11" ht="24" customHeight="1">
      <c r="A813" s="102" t="s">
        <v>411</v>
      </c>
      <c r="B813" s="302" t="s">
        <v>423</v>
      </c>
      <c r="C813" s="5"/>
      <c r="D813" s="4" t="s">
        <v>262</v>
      </c>
      <c r="E813" s="884"/>
      <c r="F813" s="106">
        <v>797</v>
      </c>
      <c r="G813" s="106">
        <v>797</v>
      </c>
      <c r="H813" s="106">
        <v>797</v>
      </c>
      <c r="I813" s="881" t="s">
        <v>1355</v>
      </c>
      <c r="J813" s="882"/>
      <c r="K813" s="288"/>
    </row>
    <row r="814" spans="1:11" ht="24" customHeight="1">
      <c r="A814" s="102" t="s">
        <v>416</v>
      </c>
      <c r="B814" s="302" t="s">
        <v>422</v>
      </c>
      <c r="C814" s="5"/>
      <c r="D814" s="4" t="s">
        <v>262</v>
      </c>
      <c r="E814" s="884"/>
      <c r="F814" s="106">
        <v>797</v>
      </c>
      <c r="G814" s="106">
        <v>797</v>
      </c>
      <c r="H814" s="106">
        <v>797</v>
      </c>
      <c r="I814" s="881" t="s">
        <v>1355</v>
      </c>
      <c r="J814" s="882"/>
      <c r="K814" s="288"/>
    </row>
    <row r="815" spans="1:11" ht="24" customHeight="1">
      <c r="A815" s="102" t="s">
        <v>412</v>
      </c>
      <c r="B815" s="302" t="s">
        <v>423</v>
      </c>
      <c r="C815" s="5"/>
      <c r="D815" s="4" t="s">
        <v>262</v>
      </c>
      <c r="E815" s="884"/>
      <c r="F815" s="106">
        <v>797</v>
      </c>
      <c r="G815" s="106">
        <v>797</v>
      </c>
      <c r="H815" s="106">
        <v>797</v>
      </c>
      <c r="I815" s="881" t="s">
        <v>1355</v>
      </c>
      <c r="J815" s="882"/>
      <c r="K815" s="288"/>
    </row>
    <row r="816" spans="1:11" ht="24" customHeight="1">
      <c r="A816" s="93" t="s">
        <v>417</v>
      </c>
      <c r="B816" s="302" t="s">
        <v>421</v>
      </c>
      <c r="C816" s="5"/>
      <c r="D816" s="4" t="s">
        <v>262</v>
      </c>
      <c r="E816" s="884"/>
      <c r="F816" s="106">
        <v>797</v>
      </c>
      <c r="G816" s="106">
        <v>797</v>
      </c>
      <c r="H816" s="106">
        <v>797</v>
      </c>
      <c r="I816" s="881" t="s">
        <v>1355</v>
      </c>
      <c r="J816" s="882"/>
      <c r="K816" s="288"/>
    </row>
    <row r="817" spans="1:11" ht="24" customHeight="1">
      <c r="A817" s="302" t="s">
        <v>413</v>
      </c>
      <c r="B817" s="302" t="s">
        <v>424</v>
      </c>
      <c r="C817" s="5"/>
      <c r="D817" s="4" t="s">
        <v>262</v>
      </c>
      <c r="E817" s="884"/>
      <c r="F817" s="106">
        <v>797</v>
      </c>
      <c r="G817" s="106">
        <v>797</v>
      </c>
      <c r="H817" s="106">
        <v>797</v>
      </c>
      <c r="I817" s="881" t="s">
        <v>1355</v>
      </c>
      <c r="J817" s="882"/>
      <c r="K817" s="288"/>
    </row>
    <row r="818" spans="1:11" ht="24" customHeight="1">
      <c r="A818" s="93" t="s">
        <v>418</v>
      </c>
      <c r="B818" s="302" t="s">
        <v>421</v>
      </c>
      <c r="C818" s="5"/>
      <c r="D818" s="4" t="s">
        <v>262</v>
      </c>
      <c r="E818" s="884"/>
      <c r="F818" s="106">
        <v>797</v>
      </c>
      <c r="G818" s="106">
        <v>797</v>
      </c>
      <c r="H818" s="106">
        <v>797</v>
      </c>
      <c r="I818" s="881" t="s">
        <v>1355</v>
      </c>
      <c r="J818" s="882"/>
      <c r="K818" s="288"/>
    </row>
    <row r="819" spans="1:11" ht="24" customHeight="1">
      <c r="A819" s="302" t="s">
        <v>414</v>
      </c>
      <c r="B819" s="302" t="s">
        <v>424</v>
      </c>
      <c r="C819" s="5"/>
      <c r="D819" s="4" t="s">
        <v>262</v>
      </c>
      <c r="E819" s="884"/>
      <c r="F819" s="106">
        <v>797</v>
      </c>
      <c r="G819" s="106">
        <v>797</v>
      </c>
      <c r="H819" s="106">
        <v>797</v>
      </c>
      <c r="I819" s="881" t="s">
        <v>1355</v>
      </c>
      <c r="J819" s="882"/>
      <c r="K819" s="288"/>
    </row>
    <row r="820" spans="1:11" ht="24" customHeight="1">
      <c r="A820" s="764"/>
      <c r="B820" s="302"/>
      <c r="C820" s="5"/>
      <c r="D820" s="4"/>
      <c r="E820" s="885"/>
      <c r="F820" s="106"/>
      <c r="G820" s="106"/>
      <c r="H820" s="106"/>
      <c r="I820" s="881"/>
      <c r="J820" s="882"/>
      <c r="K820" s="288"/>
    </row>
    <row r="821" spans="1:11" ht="26.25" customHeight="1">
      <c r="A821" s="758" t="s">
        <v>425</v>
      </c>
      <c r="B821" s="796"/>
      <c r="C821" s="117"/>
      <c r="D821" s="118"/>
      <c r="E821" s="125"/>
      <c r="F821" s="122"/>
      <c r="G821" s="122"/>
      <c r="H821" s="122"/>
      <c r="I821" s="123"/>
      <c r="J821" s="124"/>
      <c r="K821" s="301"/>
    </row>
    <row r="822" spans="1:11" ht="24">
      <c r="A822" s="12" t="s">
        <v>825</v>
      </c>
      <c r="B822" s="302" t="s">
        <v>426</v>
      </c>
      <c r="C822" s="5"/>
      <c r="D822" s="12" t="s">
        <v>1353</v>
      </c>
      <c r="E822" s="13" t="s">
        <v>436</v>
      </c>
      <c r="F822" s="106">
        <v>0</v>
      </c>
      <c r="G822" s="106">
        <v>0</v>
      </c>
      <c r="H822" s="106">
        <v>0</v>
      </c>
      <c r="I822" s="881"/>
      <c r="J822" s="882"/>
      <c r="K822" s="288"/>
    </row>
    <row r="823" spans="1:11" ht="36">
      <c r="A823" s="12" t="s">
        <v>826</v>
      </c>
      <c r="B823" s="302" t="s">
        <v>427</v>
      </c>
      <c r="C823" s="5"/>
      <c r="D823" s="12" t="s">
        <v>1353</v>
      </c>
      <c r="E823" s="13" t="s">
        <v>436</v>
      </c>
      <c r="F823" s="106">
        <v>0</v>
      </c>
      <c r="G823" s="106">
        <v>0</v>
      </c>
      <c r="H823" s="106">
        <v>0</v>
      </c>
      <c r="I823" s="881"/>
      <c r="J823" s="882"/>
      <c r="K823" s="288"/>
    </row>
    <row r="824" spans="1:11" ht="24">
      <c r="A824" s="12" t="s">
        <v>827</v>
      </c>
      <c r="B824" s="302" t="s">
        <v>428</v>
      </c>
      <c r="C824" s="5"/>
      <c r="D824" s="12" t="s">
        <v>1353</v>
      </c>
      <c r="E824" s="13" t="s">
        <v>436</v>
      </c>
      <c r="F824" s="106">
        <v>0</v>
      </c>
      <c r="G824" s="106">
        <v>0</v>
      </c>
      <c r="H824" s="106">
        <v>0</v>
      </c>
      <c r="I824" s="881"/>
      <c r="J824" s="882"/>
      <c r="K824" s="288"/>
    </row>
    <row r="825" spans="1:11" ht="36">
      <c r="A825" s="12" t="s">
        <v>828</v>
      </c>
      <c r="B825" s="302" t="s">
        <v>429</v>
      </c>
      <c r="C825" s="5"/>
      <c r="D825" s="12" t="s">
        <v>1353</v>
      </c>
      <c r="E825" s="13" t="s">
        <v>436</v>
      </c>
      <c r="F825" s="106">
        <v>0</v>
      </c>
      <c r="G825" s="106">
        <v>0</v>
      </c>
      <c r="H825" s="106">
        <v>0</v>
      </c>
      <c r="I825" s="881"/>
      <c r="J825" s="882"/>
      <c r="K825" s="288"/>
    </row>
    <row r="826" spans="1:11" ht="36">
      <c r="A826" s="12" t="s">
        <v>829</v>
      </c>
      <c r="B826" s="302" t="s">
        <v>430</v>
      </c>
      <c r="C826" s="5"/>
      <c r="D826" s="12" t="s">
        <v>1353</v>
      </c>
      <c r="E826" s="13" t="s">
        <v>436</v>
      </c>
      <c r="F826" s="106">
        <v>0</v>
      </c>
      <c r="G826" s="106">
        <v>0</v>
      </c>
      <c r="H826" s="106">
        <v>0</v>
      </c>
      <c r="I826" s="881"/>
      <c r="J826" s="882"/>
      <c r="K826" s="288"/>
    </row>
    <row r="827" spans="1:11" ht="36">
      <c r="A827" s="102" t="s">
        <v>830</v>
      </c>
      <c r="B827" s="302" t="s">
        <v>431</v>
      </c>
      <c r="C827" s="5"/>
      <c r="D827" s="12" t="s">
        <v>1353</v>
      </c>
      <c r="E827" s="13" t="s">
        <v>436</v>
      </c>
      <c r="F827" s="106">
        <v>0</v>
      </c>
      <c r="G827" s="106">
        <v>0</v>
      </c>
      <c r="H827" s="106">
        <v>0</v>
      </c>
      <c r="I827" s="881"/>
      <c r="J827" s="882"/>
      <c r="K827" s="288"/>
    </row>
    <row r="828" spans="1:11" ht="36">
      <c r="A828" s="102" t="s">
        <v>831</v>
      </c>
      <c r="B828" s="302" t="s">
        <v>432</v>
      </c>
      <c r="C828" s="5"/>
      <c r="D828" s="12" t="s">
        <v>1353</v>
      </c>
      <c r="E828" s="13" t="s">
        <v>436</v>
      </c>
      <c r="F828" s="106">
        <v>0</v>
      </c>
      <c r="G828" s="106">
        <v>0</v>
      </c>
      <c r="H828" s="106">
        <v>0</v>
      </c>
      <c r="I828" s="881"/>
      <c r="J828" s="882"/>
      <c r="K828" s="288"/>
    </row>
    <row r="829" spans="1:11" ht="24">
      <c r="A829" s="102" t="s">
        <v>832</v>
      </c>
      <c r="B829" s="302" t="s">
        <v>433</v>
      </c>
      <c r="C829" s="5"/>
      <c r="D829" s="12" t="s">
        <v>1353</v>
      </c>
      <c r="E829" s="13" t="s">
        <v>436</v>
      </c>
      <c r="F829" s="106">
        <v>0</v>
      </c>
      <c r="G829" s="106">
        <v>0</v>
      </c>
      <c r="H829" s="106">
        <v>0</v>
      </c>
      <c r="I829" s="881"/>
      <c r="J829" s="882"/>
      <c r="K829" s="288"/>
    </row>
    <row r="830" spans="1:11" ht="36">
      <c r="A830" s="102" t="s">
        <v>833</v>
      </c>
      <c r="B830" s="302" t="s">
        <v>434</v>
      </c>
      <c r="C830" s="5"/>
      <c r="D830" s="12" t="s">
        <v>1353</v>
      </c>
      <c r="E830" s="13" t="s">
        <v>436</v>
      </c>
      <c r="F830" s="106">
        <v>0</v>
      </c>
      <c r="G830" s="106">
        <v>0</v>
      </c>
      <c r="H830" s="106">
        <v>0</v>
      </c>
      <c r="I830" s="881"/>
      <c r="J830" s="882"/>
      <c r="K830" s="288"/>
    </row>
    <row r="831" spans="1:11" ht="36">
      <c r="A831" s="102" t="s">
        <v>834</v>
      </c>
      <c r="B831" s="302" t="s">
        <v>435</v>
      </c>
      <c r="C831" s="5"/>
      <c r="D831" s="12" t="s">
        <v>1353</v>
      </c>
      <c r="E831" s="13" t="s">
        <v>436</v>
      </c>
      <c r="F831" s="106">
        <v>0</v>
      </c>
      <c r="G831" s="106">
        <v>0</v>
      </c>
      <c r="H831" s="106">
        <v>0</v>
      </c>
      <c r="I831" s="881"/>
      <c r="J831" s="882"/>
      <c r="K831" s="288"/>
    </row>
    <row r="832" spans="1:11" ht="39.75" customHeight="1">
      <c r="A832" s="758" t="s">
        <v>744</v>
      </c>
      <c r="B832" s="796"/>
      <c r="C832" s="117"/>
      <c r="D832" s="118"/>
      <c r="E832" s="125"/>
      <c r="F832" s="122"/>
      <c r="G832" s="122"/>
      <c r="H832" s="122"/>
      <c r="I832" s="123"/>
      <c r="J832" s="124"/>
      <c r="K832" s="301"/>
    </row>
    <row r="833" spans="1:11" ht="24">
      <c r="A833" s="12" t="s">
        <v>728</v>
      </c>
      <c r="B833" s="302" t="s">
        <v>736</v>
      </c>
      <c r="C833" s="5"/>
      <c r="D833" s="4" t="s">
        <v>262</v>
      </c>
      <c r="E833" s="883" t="s">
        <v>260</v>
      </c>
      <c r="F833" s="106">
        <v>188</v>
      </c>
      <c r="G833" s="106">
        <v>188</v>
      </c>
      <c r="H833" s="106">
        <v>188</v>
      </c>
      <c r="I833" s="881" t="s">
        <v>1356</v>
      </c>
      <c r="J833" s="882"/>
      <c r="K833" s="288"/>
    </row>
    <row r="834" spans="1:11" ht="63" customHeight="1">
      <c r="A834" s="93" t="s">
        <v>729</v>
      </c>
      <c r="B834" s="302"/>
      <c r="C834" s="5"/>
      <c r="D834" s="4" t="s">
        <v>262</v>
      </c>
      <c r="E834" s="884"/>
      <c r="F834" s="106">
        <v>188</v>
      </c>
      <c r="G834" s="106">
        <v>188</v>
      </c>
      <c r="H834" s="106">
        <v>188</v>
      </c>
      <c r="I834" s="881" t="s">
        <v>1356</v>
      </c>
      <c r="J834" s="882"/>
      <c r="K834" s="288"/>
    </row>
    <row r="835" spans="1:11" ht="26.25" customHeight="1">
      <c r="A835" s="12" t="s">
        <v>745</v>
      </c>
      <c r="B835" s="302" t="s">
        <v>1371</v>
      </c>
      <c r="C835" s="5"/>
      <c r="D835" s="4" t="s">
        <v>262</v>
      </c>
      <c r="E835" s="884"/>
      <c r="F835" s="106">
        <v>188</v>
      </c>
      <c r="G835" s="106">
        <v>188</v>
      </c>
      <c r="H835" s="106">
        <v>188</v>
      </c>
      <c r="I835" s="881" t="s">
        <v>1356</v>
      </c>
      <c r="J835" s="882"/>
      <c r="K835" s="288"/>
    </row>
    <row r="836" spans="1:11" ht="27" customHeight="1">
      <c r="A836" s="12" t="s">
        <v>746</v>
      </c>
      <c r="B836" s="302" t="s">
        <v>737</v>
      </c>
      <c r="C836" s="5"/>
      <c r="D836" s="4" t="s">
        <v>262</v>
      </c>
      <c r="E836" s="884"/>
      <c r="F836" s="106">
        <v>188</v>
      </c>
      <c r="G836" s="106">
        <v>188</v>
      </c>
      <c r="H836" s="106">
        <v>188</v>
      </c>
      <c r="I836" s="881" t="s">
        <v>1356</v>
      </c>
      <c r="J836" s="882"/>
      <c r="K836" s="288"/>
    </row>
    <row r="837" spans="1:11" ht="51" customHeight="1">
      <c r="A837" s="93" t="s">
        <v>759</v>
      </c>
      <c r="B837" s="302"/>
      <c r="C837" s="5"/>
      <c r="D837" s="4" t="s">
        <v>262</v>
      </c>
      <c r="E837" s="884"/>
      <c r="F837" s="106">
        <v>188</v>
      </c>
      <c r="G837" s="106">
        <v>188</v>
      </c>
      <c r="H837" s="106">
        <v>188</v>
      </c>
      <c r="I837" s="881" t="s">
        <v>1356</v>
      </c>
      <c r="J837" s="882"/>
      <c r="K837" s="288"/>
    </row>
    <row r="838" spans="1:11" ht="26.25" customHeight="1">
      <c r="A838" s="12" t="s">
        <v>747</v>
      </c>
      <c r="B838" s="302" t="s">
        <v>738</v>
      </c>
      <c r="C838" s="5"/>
      <c r="D838" s="4" t="s">
        <v>262</v>
      </c>
      <c r="E838" s="884"/>
      <c r="F838" s="106">
        <v>188</v>
      </c>
      <c r="G838" s="106">
        <v>188</v>
      </c>
      <c r="H838" s="106">
        <v>188</v>
      </c>
      <c r="I838" s="881" t="s">
        <v>1356</v>
      </c>
      <c r="J838" s="882"/>
      <c r="K838" s="288"/>
    </row>
    <row r="839" spans="1:11" ht="24" customHeight="1">
      <c r="A839" s="93" t="s">
        <v>727</v>
      </c>
      <c r="B839" s="302"/>
      <c r="C839" s="5"/>
      <c r="D839" s="4" t="s">
        <v>262</v>
      </c>
      <c r="E839" s="884"/>
      <c r="F839" s="106">
        <v>188</v>
      </c>
      <c r="G839" s="106">
        <v>188</v>
      </c>
      <c r="H839" s="106">
        <v>188</v>
      </c>
      <c r="I839" s="881" t="s">
        <v>1356</v>
      </c>
      <c r="J839" s="882"/>
      <c r="K839" s="288"/>
    </row>
    <row r="840" spans="1:11" ht="24" customHeight="1">
      <c r="A840" s="93" t="s">
        <v>730</v>
      </c>
      <c r="B840" s="302"/>
      <c r="C840" s="5"/>
      <c r="D840" s="4" t="s">
        <v>262</v>
      </c>
      <c r="E840" s="885"/>
      <c r="F840" s="106">
        <v>188</v>
      </c>
      <c r="G840" s="106">
        <v>188</v>
      </c>
      <c r="H840" s="106">
        <v>188</v>
      </c>
      <c r="I840" s="881" t="s">
        <v>1356</v>
      </c>
      <c r="J840" s="882"/>
      <c r="K840" s="288"/>
    </row>
    <row r="841" spans="1:11" ht="39.75" customHeight="1">
      <c r="A841" s="758" t="s">
        <v>722</v>
      </c>
      <c r="B841" s="796"/>
      <c r="C841" s="117"/>
      <c r="D841" s="118"/>
      <c r="E841" s="125"/>
      <c r="F841" s="122"/>
      <c r="G841" s="122"/>
      <c r="H841" s="122"/>
      <c r="I841" s="123"/>
      <c r="J841" s="124"/>
      <c r="K841" s="301"/>
    </row>
    <row r="842" spans="1:11" ht="24">
      <c r="A842" s="12" t="s">
        <v>728</v>
      </c>
      <c r="B842" s="302" t="s">
        <v>723</v>
      </c>
      <c r="C842" s="5"/>
      <c r="D842" s="4" t="s">
        <v>262</v>
      </c>
      <c r="E842" s="883" t="s">
        <v>260</v>
      </c>
      <c r="F842" s="106">
        <v>188</v>
      </c>
      <c r="G842" s="106">
        <v>188</v>
      </c>
      <c r="H842" s="106">
        <v>188</v>
      </c>
      <c r="I842" s="881" t="s">
        <v>1356</v>
      </c>
      <c r="J842" s="882"/>
      <c r="K842" s="288"/>
    </row>
    <row r="843" spans="1:11" ht="62.25" customHeight="1">
      <c r="A843" s="93" t="s">
        <v>729</v>
      </c>
      <c r="B843" s="302"/>
      <c r="C843" s="5"/>
      <c r="D843" s="4" t="s">
        <v>262</v>
      </c>
      <c r="E843" s="884"/>
      <c r="F843" s="106">
        <v>188</v>
      </c>
      <c r="G843" s="106">
        <v>188</v>
      </c>
      <c r="H843" s="106">
        <v>188</v>
      </c>
      <c r="I843" s="881" t="s">
        <v>1356</v>
      </c>
      <c r="J843" s="882"/>
      <c r="K843" s="288"/>
    </row>
    <row r="844" spans="1:11" ht="26.25" customHeight="1">
      <c r="A844" s="12" t="s">
        <v>745</v>
      </c>
      <c r="B844" s="302" t="s">
        <v>724</v>
      </c>
      <c r="C844" s="5"/>
      <c r="D844" s="4" t="s">
        <v>262</v>
      </c>
      <c r="E844" s="884"/>
      <c r="F844" s="106">
        <v>188</v>
      </c>
      <c r="G844" s="106">
        <v>188</v>
      </c>
      <c r="H844" s="106">
        <v>188</v>
      </c>
      <c r="I844" s="881" t="s">
        <v>1356</v>
      </c>
      <c r="J844" s="882"/>
      <c r="K844" s="288"/>
    </row>
    <row r="845" spans="1:11" ht="27" customHeight="1">
      <c r="A845" s="93" t="s">
        <v>759</v>
      </c>
      <c r="B845" s="302"/>
      <c r="C845" s="5"/>
      <c r="D845" s="4" t="s">
        <v>262</v>
      </c>
      <c r="E845" s="884"/>
      <c r="F845" s="106">
        <v>188</v>
      </c>
      <c r="G845" s="106">
        <v>188</v>
      </c>
      <c r="H845" s="106">
        <v>188</v>
      </c>
      <c r="I845" s="881" t="s">
        <v>1356</v>
      </c>
      <c r="J845" s="882"/>
      <c r="K845" s="288"/>
    </row>
    <row r="846" spans="1:11" ht="24">
      <c r="A846" s="12" t="s">
        <v>746</v>
      </c>
      <c r="B846" s="302" t="s">
        <v>725</v>
      </c>
      <c r="C846" s="5"/>
      <c r="D846" s="4" t="s">
        <v>262</v>
      </c>
      <c r="E846" s="884"/>
      <c r="F846" s="106">
        <v>188</v>
      </c>
      <c r="G846" s="106">
        <v>188</v>
      </c>
      <c r="H846" s="106">
        <v>188</v>
      </c>
      <c r="I846" s="881" t="s">
        <v>1356</v>
      </c>
      <c r="J846" s="882"/>
      <c r="K846" s="288"/>
    </row>
    <row r="847" spans="1:11" ht="26.25" customHeight="1">
      <c r="A847" s="12" t="s">
        <v>747</v>
      </c>
      <c r="B847" s="302" t="s">
        <v>726</v>
      </c>
      <c r="C847" s="5"/>
      <c r="D847" s="4" t="s">
        <v>262</v>
      </c>
      <c r="E847" s="884"/>
      <c r="F847" s="106">
        <v>188</v>
      </c>
      <c r="G847" s="106">
        <v>188</v>
      </c>
      <c r="H847" s="106">
        <v>188</v>
      </c>
      <c r="I847" s="881" t="s">
        <v>1356</v>
      </c>
      <c r="J847" s="882"/>
      <c r="K847" s="288"/>
    </row>
    <row r="848" spans="1:11" ht="24" customHeight="1">
      <c r="A848" s="302" t="s">
        <v>727</v>
      </c>
      <c r="B848" s="302" t="s">
        <v>1372</v>
      </c>
      <c r="C848" s="5"/>
      <c r="D848" s="4" t="s">
        <v>262</v>
      </c>
      <c r="E848" s="884"/>
      <c r="F848" s="106">
        <v>188</v>
      </c>
      <c r="G848" s="106">
        <v>188</v>
      </c>
      <c r="H848" s="106">
        <v>188</v>
      </c>
      <c r="I848" s="881" t="s">
        <v>1356</v>
      </c>
      <c r="J848" s="882"/>
      <c r="K848" s="288"/>
    </row>
    <row r="849" spans="1:11" ht="24" customHeight="1">
      <c r="A849" s="93" t="s">
        <v>730</v>
      </c>
      <c r="B849" s="302"/>
      <c r="C849" s="5"/>
      <c r="D849" s="4" t="s">
        <v>262</v>
      </c>
      <c r="E849" s="885"/>
      <c r="F849" s="106">
        <v>188</v>
      </c>
      <c r="G849" s="106">
        <v>188</v>
      </c>
      <c r="H849" s="106">
        <v>188</v>
      </c>
      <c r="I849" s="881" t="s">
        <v>1356</v>
      </c>
      <c r="J849" s="882"/>
      <c r="K849" s="288"/>
    </row>
    <row r="850" spans="1:11" ht="39.75" customHeight="1">
      <c r="A850" s="758" t="s">
        <v>739</v>
      </c>
      <c r="B850" s="796"/>
      <c r="C850" s="117"/>
      <c r="D850" s="118"/>
      <c r="E850" s="125"/>
      <c r="F850" s="122"/>
      <c r="G850" s="122"/>
      <c r="H850" s="122"/>
      <c r="I850" s="123"/>
      <c r="J850" s="124"/>
      <c r="K850" s="301"/>
    </row>
    <row r="851" spans="1:11" ht="24">
      <c r="A851" s="12" t="s">
        <v>728</v>
      </c>
      <c r="B851" s="302" t="s">
        <v>740</v>
      </c>
      <c r="C851" s="5"/>
      <c r="D851" s="4" t="s">
        <v>262</v>
      </c>
      <c r="E851" s="883" t="s">
        <v>260</v>
      </c>
      <c r="F851" s="106">
        <v>188</v>
      </c>
      <c r="G851" s="106">
        <v>188</v>
      </c>
      <c r="H851" s="106">
        <v>188</v>
      </c>
      <c r="I851" s="881" t="s">
        <v>1356</v>
      </c>
      <c r="J851" s="882"/>
      <c r="K851" s="288"/>
    </row>
    <row r="852" spans="1:11" ht="60.75" customHeight="1">
      <c r="A852" s="93" t="s">
        <v>729</v>
      </c>
      <c r="B852" s="302"/>
      <c r="C852" s="5"/>
      <c r="D852" s="4" t="s">
        <v>262</v>
      </c>
      <c r="E852" s="884"/>
      <c r="F852" s="106">
        <v>188</v>
      </c>
      <c r="G852" s="106">
        <v>188</v>
      </c>
      <c r="H852" s="106">
        <v>188</v>
      </c>
      <c r="I852" s="881" t="s">
        <v>1356</v>
      </c>
      <c r="J852" s="882"/>
      <c r="K852" s="288"/>
    </row>
    <row r="853" spans="1:11" ht="26.25" customHeight="1">
      <c r="A853" s="93" t="s">
        <v>745</v>
      </c>
      <c r="B853" s="302"/>
      <c r="C853" s="5"/>
      <c r="D853" s="4" t="s">
        <v>262</v>
      </c>
      <c r="E853" s="884"/>
      <c r="F853" s="106">
        <v>188</v>
      </c>
      <c r="G853" s="106">
        <v>188</v>
      </c>
      <c r="H853" s="106">
        <v>188</v>
      </c>
      <c r="I853" s="881" t="s">
        <v>1356</v>
      </c>
      <c r="J853" s="882"/>
      <c r="K853" s="288"/>
    </row>
    <row r="854" spans="1:11" ht="27" customHeight="1">
      <c r="A854" s="93" t="s">
        <v>759</v>
      </c>
      <c r="B854" s="302"/>
      <c r="C854" s="5"/>
      <c r="D854" s="4" t="s">
        <v>262</v>
      </c>
      <c r="E854" s="884"/>
      <c r="F854" s="106">
        <v>188</v>
      </c>
      <c r="G854" s="106">
        <v>188</v>
      </c>
      <c r="H854" s="106">
        <v>188</v>
      </c>
      <c r="I854" s="881" t="s">
        <v>1356</v>
      </c>
      <c r="J854" s="882"/>
      <c r="K854" s="288"/>
    </row>
    <row r="855" spans="1:11" ht="24">
      <c r="A855" s="12" t="s">
        <v>746</v>
      </c>
      <c r="B855" s="302" t="s">
        <v>1373</v>
      </c>
      <c r="C855" s="5"/>
      <c r="D855" s="4" t="s">
        <v>262</v>
      </c>
      <c r="E855" s="884"/>
      <c r="F855" s="106">
        <v>188</v>
      </c>
      <c r="G855" s="106">
        <v>188</v>
      </c>
      <c r="H855" s="106">
        <v>188</v>
      </c>
      <c r="I855" s="881" t="s">
        <v>1356</v>
      </c>
      <c r="J855" s="882"/>
      <c r="K855" s="288"/>
    </row>
    <row r="856" spans="1:11" ht="26.25" customHeight="1">
      <c r="A856" s="12" t="s">
        <v>747</v>
      </c>
      <c r="B856" s="302" t="s">
        <v>741</v>
      </c>
      <c r="C856" s="5"/>
      <c r="D856" s="4" t="s">
        <v>262</v>
      </c>
      <c r="E856" s="884"/>
      <c r="F856" s="106">
        <v>188</v>
      </c>
      <c r="G856" s="106">
        <v>188</v>
      </c>
      <c r="H856" s="106">
        <v>188</v>
      </c>
      <c r="I856" s="881" t="s">
        <v>1356</v>
      </c>
      <c r="J856" s="882"/>
      <c r="K856" s="288"/>
    </row>
    <row r="857" spans="1:11" ht="24" customHeight="1">
      <c r="A857" s="302" t="s">
        <v>727</v>
      </c>
      <c r="B857" s="302" t="s">
        <v>742</v>
      </c>
      <c r="C857" s="5"/>
      <c r="D857" s="4" t="s">
        <v>262</v>
      </c>
      <c r="E857" s="884"/>
      <c r="F857" s="106">
        <v>188</v>
      </c>
      <c r="G857" s="106">
        <v>188</v>
      </c>
      <c r="H857" s="106">
        <v>188</v>
      </c>
      <c r="I857" s="881" t="s">
        <v>1356</v>
      </c>
      <c r="J857" s="882"/>
      <c r="K857" s="288"/>
    </row>
    <row r="858" spans="1:11" ht="24" customHeight="1">
      <c r="A858" s="93" t="s">
        <v>730</v>
      </c>
      <c r="B858" s="302"/>
      <c r="C858" s="5"/>
      <c r="D858" s="4" t="s">
        <v>262</v>
      </c>
      <c r="E858" s="885"/>
      <c r="F858" s="106">
        <v>188</v>
      </c>
      <c r="G858" s="106">
        <v>188</v>
      </c>
      <c r="H858" s="106">
        <v>188</v>
      </c>
      <c r="I858" s="881" t="s">
        <v>1356</v>
      </c>
      <c r="J858" s="882"/>
      <c r="K858" s="288"/>
    </row>
    <row r="859" spans="1:11" ht="26.25" customHeight="1">
      <c r="A859" s="758" t="s">
        <v>720</v>
      </c>
      <c r="B859" s="796"/>
      <c r="C859" s="117"/>
      <c r="D859" s="118"/>
      <c r="E859" s="125"/>
      <c r="F859" s="122"/>
      <c r="G859" s="122"/>
      <c r="H859" s="122"/>
      <c r="I859" s="123"/>
      <c r="J859" s="124"/>
      <c r="K859" s="301"/>
    </row>
    <row r="860" spans="1:11">
      <c r="A860" s="12" t="s">
        <v>451</v>
      </c>
      <c r="B860" s="302" t="s">
        <v>768</v>
      </c>
      <c r="C860" s="5"/>
      <c r="D860" s="12" t="s">
        <v>1353</v>
      </c>
      <c r="E860" s="13" t="s">
        <v>436</v>
      </c>
      <c r="F860" s="106">
        <v>0</v>
      </c>
      <c r="G860" s="106">
        <v>0</v>
      </c>
      <c r="H860" s="106">
        <v>0</v>
      </c>
      <c r="I860" s="756"/>
      <c r="J860" s="757"/>
      <c r="K860" s="288"/>
    </row>
    <row r="861" spans="1:11">
      <c r="A861" s="12" t="s">
        <v>452</v>
      </c>
      <c r="B861" s="302" t="s">
        <v>769</v>
      </c>
      <c r="C861" s="5"/>
      <c r="D861" s="12" t="s">
        <v>1353</v>
      </c>
      <c r="E861" s="13" t="s">
        <v>436</v>
      </c>
      <c r="F861" s="106">
        <v>0</v>
      </c>
      <c r="G861" s="106">
        <v>0</v>
      </c>
      <c r="H861" s="106">
        <v>0</v>
      </c>
      <c r="I861" s="756"/>
      <c r="J861" s="757"/>
      <c r="K861" s="288"/>
    </row>
    <row r="862" spans="1:11">
      <c r="A862" s="12" t="s">
        <v>466</v>
      </c>
      <c r="B862" s="302" t="s">
        <v>770</v>
      </c>
      <c r="C862" s="5"/>
      <c r="D862" s="12" t="s">
        <v>1353</v>
      </c>
      <c r="E862" s="13" t="s">
        <v>436</v>
      </c>
      <c r="F862" s="106">
        <v>0</v>
      </c>
      <c r="G862" s="106">
        <v>0</v>
      </c>
      <c r="H862" s="106">
        <v>0</v>
      </c>
      <c r="I862" s="756"/>
      <c r="J862" s="757"/>
      <c r="K862" s="288"/>
    </row>
    <row r="863" spans="1:11">
      <c r="A863" s="12" t="s">
        <v>453</v>
      </c>
      <c r="B863" s="302" t="s">
        <v>771</v>
      </c>
      <c r="C863" s="5"/>
      <c r="D863" s="12" t="s">
        <v>1353</v>
      </c>
      <c r="E863" s="13" t="s">
        <v>436</v>
      </c>
      <c r="F863" s="106">
        <v>0</v>
      </c>
      <c r="G863" s="106">
        <v>0</v>
      </c>
      <c r="H863" s="106">
        <v>0</v>
      </c>
      <c r="I863" s="756"/>
      <c r="J863" s="757"/>
      <c r="K863" s="288"/>
    </row>
    <row r="864" spans="1:11">
      <c r="A864" s="12" t="s">
        <v>454</v>
      </c>
      <c r="B864" s="302" t="s">
        <v>772</v>
      </c>
      <c r="C864" s="5"/>
      <c r="D864" s="12" t="s">
        <v>1353</v>
      </c>
      <c r="E864" s="13" t="s">
        <v>436</v>
      </c>
      <c r="F864" s="106">
        <v>0</v>
      </c>
      <c r="G864" s="106">
        <v>0</v>
      </c>
      <c r="H864" s="106">
        <v>0</v>
      </c>
      <c r="I864" s="756"/>
      <c r="J864" s="757"/>
      <c r="K864" s="288"/>
    </row>
    <row r="865" spans="1:11" ht="24">
      <c r="A865" s="12" t="s">
        <v>455</v>
      </c>
      <c r="B865" s="302" t="s">
        <v>773</v>
      </c>
      <c r="C865" s="5"/>
      <c r="D865" s="12" t="s">
        <v>1353</v>
      </c>
      <c r="E865" s="13" t="s">
        <v>436</v>
      </c>
      <c r="F865" s="106">
        <v>0</v>
      </c>
      <c r="G865" s="106">
        <v>0</v>
      </c>
      <c r="H865" s="106">
        <v>0</v>
      </c>
      <c r="I865" s="756"/>
      <c r="J865" s="757"/>
      <c r="K865" s="288"/>
    </row>
    <row r="866" spans="1:11">
      <c r="A866" s="107"/>
      <c r="B866" s="796"/>
      <c r="C866" s="117" t="s">
        <v>19</v>
      </c>
      <c r="D866" s="118" t="s">
        <v>20</v>
      </c>
      <c r="E866" s="118"/>
      <c r="F866" s="122"/>
      <c r="G866" s="122"/>
      <c r="H866" s="122"/>
      <c r="I866" s="123"/>
      <c r="J866" s="124"/>
      <c r="K866" s="301"/>
    </row>
    <row r="867" spans="1:11" ht="36">
      <c r="A867" s="758" t="s">
        <v>420</v>
      </c>
      <c r="B867" s="796"/>
      <c r="C867" s="117"/>
      <c r="D867" s="118"/>
      <c r="E867" s="125"/>
      <c r="F867" s="122"/>
      <c r="G867" s="122"/>
      <c r="H867" s="122"/>
      <c r="I867" s="123"/>
      <c r="J867" s="124"/>
      <c r="K867" s="301"/>
    </row>
    <row r="868" spans="1:11" ht="15" customHeight="1">
      <c r="A868" s="302" t="s">
        <v>415</v>
      </c>
      <c r="B868" s="302" t="s">
        <v>421</v>
      </c>
      <c r="C868" s="5"/>
      <c r="D868" s="12" t="s">
        <v>1353</v>
      </c>
      <c r="E868" s="883" t="s">
        <v>439</v>
      </c>
      <c r="F868" s="106">
        <v>0</v>
      </c>
      <c r="G868" s="106">
        <v>0</v>
      </c>
      <c r="H868" s="106">
        <v>0</v>
      </c>
      <c r="I868" s="756"/>
      <c r="J868" s="757"/>
      <c r="K868" s="288"/>
    </row>
    <row r="869" spans="1:11" ht="15" customHeight="1">
      <c r="A869" s="302" t="s">
        <v>407</v>
      </c>
      <c r="B869" s="302" t="s">
        <v>424</v>
      </c>
      <c r="C869" s="5"/>
      <c r="D869" s="12" t="s">
        <v>1353</v>
      </c>
      <c r="E869" s="884"/>
      <c r="F869" s="106">
        <v>0</v>
      </c>
      <c r="G869" s="106">
        <v>0</v>
      </c>
      <c r="H869" s="106">
        <v>0</v>
      </c>
      <c r="I869" s="756"/>
      <c r="J869" s="757"/>
      <c r="K869" s="288"/>
    </row>
    <row r="870" spans="1:11" ht="14.25" customHeight="1">
      <c r="A870" s="302" t="s">
        <v>823</v>
      </c>
      <c r="B870" s="302" t="s">
        <v>421</v>
      </c>
      <c r="C870" s="5"/>
      <c r="D870" s="12" t="s">
        <v>1353</v>
      </c>
      <c r="E870" s="884"/>
      <c r="F870" s="106">
        <v>0</v>
      </c>
      <c r="G870" s="106">
        <v>0</v>
      </c>
      <c r="H870" s="106">
        <v>0</v>
      </c>
      <c r="I870" s="756"/>
      <c r="J870" s="757"/>
      <c r="K870" s="288"/>
    </row>
    <row r="871" spans="1:11" ht="13.5" customHeight="1">
      <c r="A871" s="302" t="s">
        <v>408</v>
      </c>
      <c r="B871" s="302" t="s">
        <v>424</v>
      </c>
      <c r="C871" s="5"/>
      <c r="D871" s="12" t="s">
        <v>1353</v>
      </c>
      <c r="E871" s="884"/>
      <c r="F871" s="106">
        <v>0</v>
      </c>
      <c r="G871" s="106">
        <v>0</v>
      </c>
      <c r="H871" s="106">
        <v>0</v>
      </c>
      <c r="I871" s="756"/>
      <c r="J871" s="757"/>
      <c r="K871" s="288"/>
    </row>
    <row r="872" spans="1:11" ht="14.25" customHeight="1">
      <c r="A872" s="302" t="s">
        <v>409</v>
      </c>
      <c r="B872" s="302" t="s">
        <v>424</v>
      </c>
      <c r="C872" s="5"/>
      <c r="D872" s="12" t="s">
        <v>1353</v>
      </c>
      <c r="E872" s="884"/>
      <c r="F872" s="106">
        <v>0</v>
      </c>
      <c r="G872" s="106">
        <v>0</v>
      </c>
      <c r="H872" s="106">
        <v>0</v>
      </c>
      <c r="I872" s="756"/>
      <c r="J872" s="757"/>
      <c r="K872" s="288"/>
    </row>
    <row r="873" spans="1:11" ht="15.75" customHeight="1">
      <c r="A873" s="93" t="s">
        <v>410</v>
      </c>
      <c r="B873" s="302" t="s">
        <v>423</v>
      </c>
      <c r="C873" s="5"/>
      <c r="D873" s="12" t="s">
        <v>1353</v>
      </c>
      <c r="E873" s="884"/>
      <c r="F873" s="106">
        <v>0</v>
      </c>
      <c r="G873" s="106">
        <v>0</v>
      </c>
      <c r="H873" s="106">
        <v>0</v>
      </c>
      <c r="I873" s="756"/>
      <c r="J873" s="757"/>
      <c r="K873" s="288"/>
    </row>
    <row r="874" spans="1:11" ht="15.75" customHeight="1">
      <c r="A874" s="102" t="s">
        <v>411</v>
      </c>
      <c r="B874" s="302" t="s">
        <v>423</v>
      </c>
      <c r="C874" s="5"/>
      <c r="D874" s="12" t="s">
        <v>1353</v>
      </c>
      <c r="E874" s="884"/>
      <c r="F874" s="106">
        <v>0</v>
      </c>
      <c r="G874" s="106">
        <v>0</v>
      </c>
      <c r="H874" s="106">
        <v>0</v>
      </c>
      <c r="I874" s="756"/>
      <c r="J874" s="757"/>
      <c r="K874" s="288"/>
    </row>
    <row r="875" spans="1:11" ht="15.75" customHeight="1">
      <c r="A875" s="102" t="s">
        <v>416</v>
      </c>
      <c r="B875" s="302" t="s">
        <v>422</v>
      </c>
      <c r="C875" s="5"/>
      <c r="D875" s="12" t="s">
        <v>1353</v>
      </c>
      <c r="E875" s="884"/>
      <c r="F875" s="106">
        <v>0</v>
      </c>
      <c r="G875" s="106">
        <v>0</v>
      </c>
      <c r="H875" s="106">
        <v>0</v>
      </c>
      <c r="I875" s="756"/>
      <c r="J875" s="757"/>
      <c r="K875" s="288"/>
    </row>
    <row r="876" spans="1:11" ht="15.75" customHeight="1">
      <c r="A876" s="102" t="s">
        <v>412</v>
      </c>
      <c r="B876" s="302" t="s">
        <v>423</v>
      </c>
      <c r="C876" s="5"/>
      <c r="D876" s="12" t="s">
        <v>1353</v>
      </c>
      <c r="E876" s="884"/>
      <c r="F876" s="106">
        <v>0</v>
      </c>
      <c r="G876" s="106">
        <v>0</v>
      </c>
      <c r="H876" s="106">
        <v>0</v>
      </c>
      <c r="I876" s="756"/>
      <c r="J876" s="757"/>
      <c r="K876" s="288"/>
    </row>
    <row r="877" spans="1:11" ht="15.75" customHeight="1">
      <c r="A877" s="93" t="s">
        <v>417</v>
      </c>
      <c r="B877" s="302" t="s">
        <v>421</v>
      </c>
      <c r="C877" s="5"/>
      <c r="D877" s="12" t="s">
        <v>1353</v>
      </c>
      <c r="E877" s="884"/>
      <c r="F877" s="106">
        <v>0</v>
      </c>
      <c r="G877" s="106">
        <v>0</v>
      </c>
      <c r="H877" s="106">
        <v>0</v>
      </c>
      <c r="I877" s="756"/>
      <c r="J877" s="757"/>
      <c r="K877" s="288"/>
    </row>
    <row r="878" spans="1:11" ht="15.75" customHeight="1">
      <c r="A878" s="302" t="s">
        <v>413</v>
      </c>
      <c r="B878" s="302" t="s">
        <v>424</v>
      </c>
      <c r="C878" s="5"/>
      <c r="D878" s="12" t="s">
        <v>1353</v>
      </c>
      <c r="E878" s="884"/>
      <c r="F878" s="106">
        <v>0</v>
      </c>
      <c r="G878" s="106">
        <v>0</v>
      </c>
      <c r="H878" s="106">
        <v>0</v>
      </c>
      <c r="I878" s="756"/>
      <c r="J878" s="757"/>
      <c r="K878" s="288"/>
    </row>
    <row r="879" spans="1:11" ht="15.75" customHeight="1">
      <c r="A879" s="93" t="s">
        <v>418</v>
      </c>
      <c r="B879" s="302" t="s">
        <v>421</v>
      </c>
      <c r="C879" s="5"/>
      <c r="D879" s="12" t="s">
        <v>1353</v>
      </c>
      <c r="E879" s="884"/>
      <c r="F879" s="106">
        <v>0</v>
      </c>
      <c r="G879" s="106">
        <v>0</v>
      </c>
      <c r="H879" s="106">
        <v>0</v>
      </c>
      <c r="I879" s="756"/>
      <c r="J879" s="757"/>
      <c r="K879" s="288"/>
    </row>
    <row r="880" spans="1:11" ht="15.75" customHeight="1">
      <c r="A880" s="302" t="s">
        <v>414</v>
      </c>
      <c r="B880" s="302" t="s">
        <v>424</v>
      </c>
      <c r="C880" s="5"/>
      <c r="D880" s="12" t="s">
        <v>1353</v>
      </c>
      <c r="E880" s="884"/>
      <c r="F880" s="106">
        <v>0</v>
      </c>
      <c r="G880" s="106">
        <v>0</v>
      </c>
      <c r="H880" s="106">
        <v>0</v>
      </c>
      <c r="I880" s="756"/>
      <c r="J880" s="757"/>
      <c r="K880" s="288"/>
    </row>
    <row r="881" spans="1:11" ht="15.75" customHeight="1">
      <c r="A881" s="764"/>
      <c r="B881" s="302"/>
      <c r="C881" s="5"/>
      <c r="D881" s="12" t="s">
        <v>1353</v>
      </c>
      <c r="E881" s="885"/>
      <c r="F881" s="106">
        <v>0</v>
      </c>
      <c r="G881" s="106">
        <v>0</v>
      </c>
      <c r="H881" s="106">
        <v>0</v>
      </c>
      <c r="I881" s="756"/>
      <c r="J881" s="757"/>
      <c r="K881" s="288"/>
    </row>
    <row r="882" spans="1:11" ht="26.25" customHeight="1">
      <c r="A882" s="758" t="s">
        <v>425</v>
      </c>
      <c r="B882" s="796"/>
      <c r="C882" s="117"/>
      <c r="D882" s="118"/>
      <c r="E882" s="118"/>
      <c r="F882" s="122"/>
      <c r="G882" s="122"/>
      <c r="H882" s="122"/>
      <c r="I882" s="123"/>
      <c r="J882" s="124"/>
      <c r="K882" s="301"/>
    </row>
    <row r="883" spans="1:11" ht="15.75" customHeight="1">
      <c r="A883" s="12" t="s">
        <v>825</v>
      </c>
      <c r="B883" s="302" t="s">
        <v>426</v>
      </c>
      <c r="C883" s="5"/>
      <c r="D883" s="12" t="s">
        <v>1353</v>
      </c>
      <c r="E883" s="13" t="s">
        <v>436</v>
      </c>
      <c r="F883" s="106">
        <v>0</v>
      </c>
      <c r="G883" s="106">
        <v>0</v>
      </c>
      <c r="H883" s="106">
        <v>0</v>
      </c>
      <c r="I883" s="756"/>
      <c r="J883" s="757"/>
      <c r="K883" s="288"/>
    </row>
    <row r="884" spans="1:11" ht="15.75" customHeight="1">
      <c r="A884" s="12" t="s">
        <v>826</v>
      </c>
      <c r="B884" s="302" t="s">
        <v>427</v>
      </c>
      <c r="C884" s="5"/>
      <c r="D884" s="12" t="s">
        <v>1353</v>
      </c>
      <c r="E884" s="13" t="s">
        <v>436</v>
      </c>
      <c r="F884" s="106">
        <v>0</v>
      </c>
      <c r="G884" s="106">
        <v>0</v>
      </c>
      <c r="H884" s="106">
        <v>0</v>
      </c>
      <c r="I884" s="756"/>
      <c r="J884" s="757"/>
      <c r="K884" s="288"/>
    </row>
    <row r="885" spans="1:11" ht="15.75" customHeight="1">
      <c r="A885" s="12" t="s">
        <v>827</v>
      </c>
      <c r="B885" s="302" t="s">
        <v>428</v>
      </c>
      <c r="C885" s="5"/>
      <c r="D885" s="12" t="s">
        <v>1353</v>
      </c>
      <c r="E885" s="13" t="s">
        <v>436</v>
      </c>
      <c r="F885" s="106">
        <v>0</v>
      </c>
      <c r="G885" s="106">
        <v>0</v>
      </c>
      <c r="H885" s="106">
        <v>0</v>
      </c>
      <c r="I885" s="756"/>
      <c r="J885" s="757"/>
      <c r="K885" s="288"/>
    </row>
    <row r="886" spans="1:11" ht="15.75" customHeight="1">
      <c r="A886" s="12" t="s">
        <v>828</v>
      </c>
      <c r="B886" s="302" t="s">
        <v>429</v>
      </c>
      <c r="C886" s="5"/>
      <c r="D886" s="12" t="s">
        <v>1353</v>
      </c>
      <c r="E886" s="13" t="s">
        <v>436</v>
      </c>
      <c r="F886" s="106">
        <v>0</v>
      </c>
      <c r="G886" s="106">
        <v>0</v>
      </c>
      <c r="H886" s="106">
        <v>0</v>
      </c>
      <c r="I886" s="756"/>
      <c r="J886" s="757"/>
      <c r="K886" s="288"/>
    </row>
    <row r="887" spans="1:11" ht="15.75" customHeight="1">
      <c r="A887" s="12" t="s">
        <v>829</v>
      </c>
      <c r="B887" s="302" t="s">
        <v>430</v>
      </c>
      <c r="C887" s="5"/>
      <c r="D887" s="12" t="s">
        <v>1353</v>
      </c>
      <c r="E887" s="13" t="s">
        <v>436</v>
      </c>
      <c r="F887" s="106">
        <v>0</v>
      </c>
      <c r="G887" s="106">
        <v>0</v>
      </c>
      <c r="H887" s="106">
        <v>0</v>
      </c>
      <c r="I887" s="756"/>
      <c r="J887" s="757"/>
      <c r="K887" s="288"/>
    </row>
    <row r="888" spans="1:11" ht="15.75" customHeight="1">
      <c r="A888" s="102" t="s">
        <v>830</v>
      </c>
      <c r="B888" s="302" t="s">
        <v>431</v>
      </c>
      <c r="C888" s="5"/>
      <c r="D888" s="12" t="s">
        <v>1353</v>
      </c>
      <c r="E888" s="13" t="s">
        <v>436</v>
      </c>
      <c r="F888" s="106">
        <v>0</v>
      </c>
      <c r="G888" s="106">
        <v>0</v>
      </c>
      <c r="H888" s="106">
        <v>0</v>
      </c>
      <c r="I888" s="756"/>
      <c r="J888" s="757"/>
      <c r="K888" s="288"/>
    </row>
    <row r="889" spans="1:11" ht="15.75" customHeight="1">
      <c r="A889" s="102" t="s">
        <v>831</v>
      </c>
      <c r="B889" s="302" t="s">
        <v>432</v>
      </c>
      <c r="C889" s="5"/>
      <c r="D889" s="12" t="s">
        <v>1353</v>
      </c>
      <c r="E889" s="13" t="s">
        <v>436</v>
      </c>
      <c r="F889" s="106">
        <v>0</v>
      </c>
      <c r="G889" s="106">
        <v>0</v>
      </c>
      <c r="H889" s="106">
        <v>0</v>
      </c>
      <c r="I889" s="756"/>
      <c r="J889" s="757"/>
      <c r="K889" s="288"/>
    </row>
    <row r="890" spans="1:11" ht="15.75" customHeight="1">
      <c r="A890" s="102" t="s">
        <v>832</v>
      </c>
      <c r="B890" s="302" t="s">
        <v>433</v>
      </c>
      <c r="C890" s="5"/>
      <c r="D890" s="12" t="s">
        <v>1353</v>
      </c>
      <c r="E890" s="13" t="s">
        <v>436</v>
      </c>
      <c r="F890" s="106">
        <v>0</v>
      </c>
      <c r="G890" s="106">
        <v>0</v>
      </c>
      <c r="H890" s="106">
        <v>0</v>
      </c>
      <c r="I890" s="756"/>
      <c r="J890" s="757"/>
      <c r="K890" s="288"/>
    </row>
    <row r="891" spans="1:11" ht="15.75" customHeight="1">
      <c r="A891" s="102" t="s">
        <v>833</v>
      </c>
      <c r="B891" s="302" t="s">
        <v>434</v>
      </c>
      <c r="C891" s="5"/>
      <c r="D891" s="12" t="s">
        <v>1353</v>
      </c>
      <c r="E891" s="13" t="s">
        <v>436</v>
      </c>
      <c r="F891" s="106">
        <v>0</v>
      </c>
      <c r="G891" s="106">
        <v>0</v>
      </c>
      <c r="H891" s="106">
        <v>0</v>
      </c>
      <c r="I891" s="756"/>
      <c r="J891" s="757"/>
      <c r="K891" s="288"/>
    </row>
    <row r="892" spans="1:11" ht="15.75" customHeight="1">
      <c r="A892" s="102" t="s">
        <v>834</v>
      </c>
      <c r="B892" s="302" t="s">
        <v>435</v>
      </c>
      <c r="C892" s="5"/>
      <c r="D892" s="12" t="s">
        <v>1353</v>
      </c>
      <c r="E892" s="13" t="s">
        <v>436</v>
      </c>
      <c r="F892" s="106">
        <v>0</v>
      </c>
      <c r="G892" s="106">
        <v>0</v>
      </c>
      <c r="H892" s="106">
        <v>0</v>
      </c>
      <c r="I892" s="756"/>
      <c r="J892" s="757"/>
      <c r="K892" s="288"/>
    </row>
    <row r="893" spans="1:11" ht="36">
      <c r="A893" s="758" t="s">
        <v>744</v>
      </c>
      <c r="B893" s="796"/>
      <c r="C893" s="117"/>
      <c r="D893" s="118"/>
      <c r="E893" s="125"/>
      <c r="F893" s="122"/>
      <c r="G893" s="122"/>
      <c r="H893" s="122"/>
      <c r="I893" s="123"/>
      <c r="J893" s="124"/>
      <c r="K893" s="301"/>
    </row>
    <row r="894" spans="1:11" ht="15" customHeight="1">
      <c r="A894" s="12" t="s">
        <v>728</v>
      </c>
      <c r="B894" s="302" t="s">
        <v>736</v>
      </c>
      <c r="C894" s="5"/>
      <c r="D894" s="12" t="s">
        <v>1353</v>
      </c>
      <c r="E894" s="883" t="s">
        <v>439</v>
      </c>
      <c r="F894" s="106">
        <v>0</v>
      </c>
      <c r="G894" s="106">
        <v>0</v>
      </c>
      <c r="H894" s="106">
        <v>0</v>
      </c>
      <c r="I894" s="756"/>
      <c r="J894" s="757"/>
      <c r="K894" s="288"/>
    </row>
    <row r="895" spans="1:11" ht="15" customHeight="1">
      <c r="A895" s="93" t="s">
        <v>729</v>
      </c>
      <c r="B895" s="302"/>
      <c r="C895" s="5"/>
      <c r="D895" s="12" t="s">
        <v>1353</v>
      </c>
      <c r="E895" s="884"/>
      <c r="F895" s="106">
        <v>0</v>
      </c>
      <c r="G895" s="106">
        <v>0</v>
      </c>
      <c r="H895" s="106">
        <v>0</v>
      </c>
      <c r="I895" s="756"/>
      <c r="J895" s="757"/>
      <c r="K895" s="288"/>
    </row>
    <row r="896" spans="1:11" ht="14.25" customHeight="1">
      <c r="A896" s="12" t="s">
        <v>745</v>
      </c>
      <c r="B896" s="302" t="s">
        <v>1371</v>
      </c>
      <c r="C896" s="5"/>
      <c r="D896" s="12" t="s">
        <v>1353</v>
      </c>
      <c r="E896" s="884"/>
      <c r="F896" s="106">
        <v>0</v>
      </c>
      <c r="G896" s="106">
        <v>0</v>
      </c>
      <c r="H896" s="106">
        <v>0</v>
      </c>
      <c r="I896" s="756"/>
      <c r="J896" s="757"/>
      <c r="K896" s="288"/>
    </row>
    <row r="897" spans="1:11" ht="13.5" customHeight="1">
      <c r="A897" s="12" t="s">
        <v>746</v>
      </c>
      <c r="B897" s="302" t="s">
        <v>737</v>
      </c>
      <c r="C897" s="5"/>
      <c r="D897" s="12" t="s">
        <v>1353</v>
      </c>
      <c r="E897" s="884"/>
      <c r="F897" s="106">
        <v>0</v>
      </c>
      <c r="G897" s="106">
        <v>0</v>
      </c>
      <c r="H897" s="106">
        <v>0</v>
      </c>
      <c r="I897" s="756"/>
      <c r="J897" s="757"/>
      <c r="K897" s="288"/>
    </row>
    <row r="898" spans="1:11" ht="14.25" customHeight="1">
      <c r="A898" s="93" t="s">
        <v>759</v>
      </c>
      <c r="B898" s="302"/>
      <c r="C898" s="5"/>
      <c r="D898" s="12" t="s">
        <v>1353</v>
      </c>
      <c r="E898" s="884"/>
      <c r="F898" s="106">
        <v>0</v>
      </c>
      <c r="G898" s="106">
        <v>0</v>
      </c>
      <c r="H898" s="106">
        <v>0</v>
      </c>
      <c r="I898" s="756"/>
      <c r="J898" s="757"/>
      <c r="K898" s="288"/>
    </row>
    <row r="899" spans="1:11" ht="15.75" customHeight="1">
      <c r="A899" s="12" t="s">
        <v>747</v>
      </c>
      <c r="B899" s="302" t="s">
        <v>738</v>
      </c>
      <c r="C899" s="5"/>
      <c r="D899" s="12" t="s">
        <v>1353</v>
      </c>
      <c r="E899" s="884"/>
      <c r="F899" s="106">
        <v>0</v>
      </c>
      <c r="G899" s="106">
        <v>0</v>
      </c>
      <c r="H899" s="106">
        <v>0</v>
      </c>
      <c r="I899" s="756"/>
      <c r="J899" s="757"/>
      <c r="K899" s="288"/>
    </row>
    <row r="900" spans="1:11" ht="15.75" customHeight="1">
      <c r="A900" s="93" t="s">
        <v>727</v>
      </c>
      <c r="B900" s="302"/>
      <c r="C900" s="5"/>
      <c r="D900" s="12" t="s">
        <v>1353</v>
      </c>
      <c r="E900" s="884"/>
      <c r="F900" s="106">
        <v>0</v>
      </c>
      <c r="G900" s="106">
        <v>0</v>
      </c>
      <c r="H900" s="106">
        <v>0</v>
      </c>
      <c r="I900" s="756"/>
      <c r="J900" s="757"/>
      <c r="K900" s="288"/>
    </row>
    <row r="901" spans="1:11" ht="15.75" customHeight="1">
      <c r="A901" s="93" t="s">
        <v>730</v>
      </c>
      <c r="B901" s="302"/>
      <c r="C901" s="5"/>
      <c r="D901" s="12" t="s">
        <v>1353</v>
      </c>
      <c r="E901" s="885"/>
      <c r="F901" s="106">
        <v>0</v>
      </c>
      <c r="G901" s="106">
        <v>0</v>
      </c>
      <c r="H901" s="106">
        <v>0</v>
      </c>
      <c r="I901" s="756"/>
      <c r="J901" s="757"/>
      <c r="K901" s="288"/>
    </row>
    <row r="902" spans="1:11" ht="36">
      <c r="A902" s="758" t="s">
        <v>722</v>
      </c>
      <c r="B902" s="796"/>
      <c r="C902" s="117"/>
      <c r="D902" s="118"/>
      <c r="E902" s="125"/>
      <c r="F902" s="122"/>
      <c r="G902" s="122"/>
      <c r="H902" s="122"/>
      <c r="I902" s="123"/>
      <c r="J902" s="124"/>
      <c r="K902" s="301"/>
    </row>
    <row r="903" spans="1:11" ht="15" customHeight="1">
      <c r="A903" s="12" t="s">
        <v>728</v>
      </c>
      <c r="B903" s="302" t="s">
        <v>723</v>
      </c>
      <c r="C903" s="5"/>
      <c r="D903" s="12" t="s">
        <v>1353</v>
      </c>
      <c r="E903" s="883" t="s">
        <v>439</v>
      </c>
      <c r="F903" s="106">
        <v>0</v>
      </c>
      <c r="G903" s="106">
        <v>0</v>
      </c>
      <c r="H903" s="106">
        <v>0</v>
      </c>
      <c r="I903" s="756"/>
      <c r="J903" s="757"/>
      <c r="K903" s="288"/>
    </row>
    <row r="904" spans="1:11" ht="15" customHeight="1">
      <c r="A904" s="93" t="s">
        <v>729</v>
      </c>
      <c r="B904" s="302"/>
      <c r="C904" s="5"/>
      <c r="D904" s="12" t="s">
        <v>1353</v>
      </c>
      <c r="E904" s="884"/>
      <c r="F904" s="106">
        <v>0</v>
      </c>
      <c r="G904" s="106">
        <v>0</v>
      </c>
      <c r="H904" s="106">
        <v>0</v>
      </c>
      <c r="I904" s="756"/>
      <c r="J904" s="757"/>
      <c r="K904" s="288"/>
    </row>
    <row r="905" spans="1:11" ht="14.25" customHeight="1">
      <c r="A905" s="12" t="s">
        <v>745</v>
      </c>
      <c r="B905" s="302" t="s">
        <v>724</v>
      </c>
      <c r="C905" s="5"/>
      <c r="D905" s="12" t="s">
        <v>1353</v>
      </c>
      <c r="E905" s="884"/>
      <c r="F905" s="106">
        <v>0</v>
      </c>
      <c r="G905" s="106">
        <v>0</v>
      </c>
      <c r="H905" s="106">
        <v>0</v>
      </c>
      <c r="I905" s="756"/>
      <c r="J905" s="757"/>
      <c r="K905" s="288"/>
    </row>
    <row r="906" spans="1:11" ht="13.5" customHeight="1">
      <c r="A906" s="93" t="s">
        <v>759</v>
      </c>
      <c r="B906" s="302"/>
      <c r="C906" s="5"/>
      <c r="D906" s="12" t="s">
        <v>1353</v>
      </c>
      <c r="E906" s="884"/>
      <c r="F906" s="106">
        <v>0</v>
      </c>
      <c r="G906" s="106">
        <v>0</v>
      </c>
      <c r="H906" s="106">
        <v>0</v>
      </c>
      <c r="I906" s="756"/>
      <c r="J906" s="757"/>
      <c r="K906" s="288"/>
    </row>
    <row r="907" spans="1:11" ht="14.25" customHeight="1">
      <c r="A907" s="12" t="s">
        <v>746</v>
      </c>
      <c r="B907" s="302" t="s">
        <v>725</v>
      </c>
      <c r="C907" s="5"/>
      <c r="D907" s="12" t="s">
        <v>1353</v>
      </c>
      <c r="E907" s="884"/>
      <c r="F907" s="106">
        <v>0</v>
      </c>
      <c r="G907" s="106">
        <v>0</v>
      </c>
      <c r="H907" s="106">
        <v>0</v>
      </c>
      <c r="I907" s="756"/>
      <c r="J907" s="757"/>
      <c r="K907" s="288"/>
    </row>
    <row r="908" spans="1:11" ht="15.75" customHeight="1">
      <c r="A908" s="12" t="s">
        <v>747</v>
      </c>
      <c r="B908" s="302" t="s">
        <v>726</v>
      </c>
      <c r="C908" s="5"/>
      <c r="D908" s="12" t="s">
        <v>1353</v>
      </c>
      <c r="E908" s="884"/>
      <c r="F908" s="106">
        <v>0</v>
      </c>
      <c r="G908" s="106">
        <v>0</v>
      </c>
      <c r="H908" s="106">
        <v>0</v>
      </c>
      <c r="I908" s="756"/>
      <c r="J908" s="757"/>
      <c r="K908" s="288"/>
    </row>
    <row r="909" spans="1:11" ht="15.75" customHeight="1">
      <c r="A909" s="302" t="s">
        <v>727</v>
      </c>
      <c r="B909" s="302" t="s">
        <v>1372</v>
      </c>
      <c r="C909" s="5"/>
      <c r="D909" s="12" t="s">
        <v>1353</v>
      </c>
      <c r="E909" s="884"/>
      <c r="F909" s="106">
        <v>0</v>
      </c>
      <c r="G909" s="106">
        <v>0</v>
      </c>
      <c r="H909" s="106">
        <v>0</v>
      </c>
      <c r="I909" s="756"/>
      <c r="J909" s="757"/>
      <c r="K909" s="288"/>
    </row>
    <row r="910" spans="1:11" ht="15.75" customHeight="1">
      <c r="A910" s="93" t="s">
        <v>730</v>
      </c>
      <c r="B910" s="302"/>
      <c r="C910" s="5"/>
      <c r="D910" s="12" t="s">
        <v>1353</v>
      </c>
      <c r="E910" s="885"/>
      <c r="F910" s="106">
        <v>0</v>
      </c>
      <c r="G910" s="106">
        <v>0</v>
      </c>
      <c r="H910" s="106">
        <v>0</v>
      </c>
      <c r="I910" s="756"/>
      <c r="J910" s="757"/>
      <c r="K910" s="288"/>
    </row>
    <row r="911" spans="1:11" ht="36">
      <c r="A911" s="758" t="s">
        <v>739</v>
      </c>
      <c r="B911" s="796"/>
      <c r="C911" s="117"/>
      <c r="D911" s="118"/>
      <c r="E911" s="125"/>
      <c r="F911" s="122"/>
      <c r="G911" s="122"/>
      <c r="H911" s="122"/>
      <c r="I911" s="123"/>
      <c r="J911" s="124"/>
      <c r="K911" s="301"/>
    </row>
    <row r="912" spans="1:11" ht="15" customHeight="1">
      <c r="A912" s="12" t="s">
        <v>728</v>
      </c>
      <c r="B912" s="302" t="s">
        <v>740</v>
      </c>
      <c r="C912" s="5"/>
      <c r="D912" s="12" t="s">
        <v>1353</v>
      </c>
      <c r="E912" s="883" t="s">
        <v>439</v>
      </c>
      <c r="F912" s="106">
        <v>0</v>
      </c>
      <c r="G912" s="106">
        <v>0</v>
      </c>
      <c r="H912" s="106">
        <v>0</v>
      </c>
      <c r="I912" s="756"/>
      <c r="J912" s="757"/>
      <c r="K912" s="288"/>
    </row>
    <row r="913" spans="1:11" ht="15" customHeight="1">
      <c r="A913" s="93" t="s">
        <v>729</v>
      </c>
      <c r="B913" s="302"/>
      <c r="C913" s="5"/>
      <c r="D913" s="12" t="s">
        <v>1353</v>
      </c>
      <c r="E913" s="884"/>
      <c r="F913" s="106">
        <v>0</v>
      </c>
      <c r="G913" s="106">
        <v>0</v>
      </c>
      <c r="H913" s="106">
        <v>0</v>
      </c>
      <c r="I913" s="756"/>
      <c r="J913" s="757"/>
      <c r="K913" s="288"/>
    </row>
    <row r="914" spans="1:11" ht="14.25" customHeight="1">
      <c r="A914" s="93" t="s">
        <v>745</v>
      </c>
      <c r="B914" s="302"/>
      <c r="C914" s="5"/>
      <c r="D914" s="12" t="s">
        <v>1353</v>
      </c>
      <c r="E914" s="884"/>
      <c r="F914" s="106">
        <v>0</v>
      </c>
      <c r="G914" s="106">
        <v>0</v>
      </c>
      <c r="H914" s="106">
        <v>0</v>
      </c>
      <c r="I914" s="756"/>
      <c r="J914" s="757"/>
      <c r="K914" s="288"/>
    </row>
    <row r="915" spans="1:11" ht="13.5" customHeight="1">
      <c r="A915" s="93" t="s">
        <v>759</v>
      </c>
      <c r="B915" s="302"/>
      <c r="C915" s="5"/>
      <c r="D915" s="12" t="s">
        <v>1353</v>
      </c>
      <c r="E915" s="884"/>
      <c r="F915" s="106">
        <v>0</v>
      </c>
      <c r="G915" s="106">
        <v>0</v>
      </c>
      <c r="H915" s="106">
        <v>0</v>
      </c>
      <c r="I915" s="756"/>
      <c r="J915" s="757"/>
      <c r="K915" s="288"/>
    </row>
    <row r="916" spans="1:11" ht="14.25" customHeight="1">
      <c r="A916" s="12" t="s">
        <v>746</v>
      </c>
      <c r="B916" s="302" t="s">
        <v>1373</v>
      </c>
      <c r="C916" s="5"/>
      <c r="D916" s="12" t="s">
        <v>1353</v>
      </c>
      <c r="E916" s="884"/>
      <c r="F916" s="106">
        <v>0</v>
      </c>
      <c r="G916" s="106">
        <v>0</v>
      </c>
      <c r="H916" s="106">
        <v>0</v>
      </c>
      <c r="I916" s="756"/>
      <c r="J916" s="757"/>
      <c r="K916" s="288"/>
    </row>
    <row r="917" spans="1:11" ht="15.75" customHeight="1">
      <c r="A917" s="12" t="s">
        <v>747</v>
      </c>
      <c r="B917" s="302" t="s">
        <v>741</v>
      </c>
      <c r="C917" s="5"/>
      <c r="D917" s="12" t="s">
        <v>1353</v>
      </c>
      <c r="E917" s="884"/>
      <c r="F917" s="106">
        <v>0</v>
      </c>
      <c r="G917" s="106">
        <v>0</v>
      </c>
      <c r="H917" s="106">
        <v>0</v>
      </c>
      <c r="I917" s="756"/>
      <c r="J917" s="757"/>
      <c r="K917" s="288"/>
    </row>
    <row r="918" spans="1:11" ht="15.75" customHeight="1">
      <c r="A918" s="302" t="s">
        <v>727</v>
      </c>
      <c r="B918" s="302" t="s">
        <v>742</v>
      </c>
      <c r="C918" s="5"/>
      <c r="D918" s="12" t="s">
        <v>1353</v>
      </c>
      <c r="E918" s="884"/>
      <c r="F918" s="106">
        <v>0</v>
      </c>
      <c r="G918" s="106">
        <v>0</v>
      </c>
      <c r="H918" s="106">
        <v>0</v>
      </c>
      <c r="I918" s="756"/>
      <c r="J918" s="757"/>
      <c r="K918" s="288"/>
    </row>
    <row r="919" spans="1:11" ht="15.75" customHeight="1">
      <c r="A919" s="93" t="s">
        <v>730</v>
      </c>
      <c r="B919" s="302"/>
      <c r="C919" s="5"/>
      <c r="D919" s="12" t="s">
        <v>1353</v>
      </c>
      <c r="E919" s="885"/>
      <c r="F919" s="106">
        <v>0</v>
      </c>
      <c r="G919" s="106">
        <v>0</v>
      </c>
      <c r="H919" s="106">
        <v>0</v>
      </c>
      <c r="I919" s="756"/>
      <c r="J919" s="757"/>
      <c r="K919" s="288"/>
    </row>
    <row r="920" spans="1:11" ht="26.25" customHeight="1">
      <c r="A920" s="758" t="s">
        <v>720</v>
      </c>
      <c r="B920" s="796"/>
      <c r="C920" s="117"/>
      <c r="D920" s="118"/>
      <c r="E920" s="118"/>
      <c r="F920" s="122"/>
      <c r="G920" s="122"/>
      <c r="H920" s="122"/>
      <c r="I920" s="123"/>
      <c r="J920" s="124"/>
      <c r="K920" s="301"/>
    </row>
    <row r="921" spans="1:11" ht="15.75" customHeight="1">
      <c r="A921" s="12" t="s">
        <v>451</v>
      </c>
      <c r="B921" s="302" t="s">
        <v>768</v>
      </c>
      <c r="C921" s="5"/>
      <c r="D921" s="12" t="s">
        <v>1353</v>
      </c>
      <c r="E921" s="883" t="s">
        <v>439</v>
      </c>
      <c r="F921" s="106">
        <v>0</v>
      </c>
      <c r="G921" s="106">
        <v>0</v>
      </c>
      <c r="H921" s="106">
        <v>0</v>
      </c>
      <c r="I921" s="756"/>
      <c r="J921" s="757"/>
      <c r="K921" s="288"/>
    </row>
    <row r="922" spans="1:11" ht="15.75" customHeight="1">
      <c r="A922" s="12" t="s">
        <v>452</v>
      </c>
      <c r="B922" s="302" t="s">
        <v>769</v>
      </c>
      <c r="C922" s="5"/>
      <c r="D922" s="12" t="s">
        <v>1353</v>
      </c>
      <c r="E922" s="884"/>
      <c r="F922" s="106">
        <v>0</v>
      </c>
      <c r="G922" s="106">
        <v>0</v>
      </c>
      <c r="H922" s="106">
        <v>0</v>
      </c>
      <c r="I922" s="756"/>
      <c r="J922" s="757"/>
      <c r="K922" s="288"/>
    </row>
    <row r="923" spans="1:11" ht="15.75" customHeight="1">
      <c r="A923" s="12" t="s">
        <v>466</v>
      </c>
      <c r="B923" s="302" t="s">
        <v>770</v>
      </c>
      <c r="C923" s="5"/>
      <c r="D923" s="12" t="s">
        <v>1353</v>
      </c>
      <c r="E923" s="884"/>
      <c r="F923" s="106">
        <v>0</v>
      </c>
      <c r="G923" s="106">
        <v>0</v>
      </c>
      <c r="H923" s="106">
        <v>0</v>
      </c>
      <c r="I923" s="756"/>
      <c r="J923" s="757"/>
      <c r="K923" s="288"/>
    </row>
    <row r="924" spans="1:11" ht="15.75" customHeight="1">
      <c r="A924" s="12" t="s">
        <v>453</v>
      </c>
      <c r="B924" s="302" t="s">
        <v>771</v>
      </c>
      <c r="C924" s="5"/>
      <c r="D924" s="12" t="s">
        <v>1353</v>
      </c>
      <c r="E924" s="884"/>
      <c r="F924" s="106">
        <v>0</v>
      </c>
      <c r="G924" s="106">
        <v>0</v>
      </c>
      <c r="H924" s="106">
        <v>0</v>
      </c>
      <c r="I924" s="756"/>
      <c r="J924" s="757"/>
      <c r="K924" s="288"/>
    </row>
    <row r="925" spans="1:11" ht="15.75" customHeight="1">
      <c r="A925" s="12" t="s">
        <v>454</v>
      </c>
      <c r="B925" s="302" t="s">
        <v>772</v>
      </c>
      <c r="C925" s="5"/>
      <c r="D925" s="12" t="s">
        <v>1353</v>
      </c>
      <c r="E925" s="884"/>
      <c r="F925" s="106">
        <v>0</v>
      </c>
      <c r="G925" s="106">
        <v>0</v>
      </c>
      <c r="H925" s="106">
        <v>0</v>
      </c>
      <c r="I925" s="756"/>
      <c r="J925" s="757"/>
      <c r="K925" s="288"/>
    </row>
    <row r="926" spans="1:11" ht="15.75" customHeight="1">
      <c r="A926" s="12" t="s">
        <v>455</v>
      </c>
      <c r="B926" s="302" t="s">
        <v>773</v>
      </c>
      <c r="C926" s="5"/>
      <c r="D926" s="12" t="s">
        <v>1353</v>
      </c>
      <c r="E926" s="885"/>
      <c r="F926" s="106">
        <v>0</v>
      </c>
      <c r="G926" s="106">
        <v>0</v>
      </c>
      <c r="H926" s="106">
        <v>0</v>
      </c>
      <c r="I926" s="756"/>
      <c r="J926" s="757"/>
      <c r="K926" s="288"/>
    </row>
    <row r="927" spans="1:11" ht="17.25" customHeight="1">
      <c r="A927" s="107"/>
      <c r="B927" s="796"/>
      <c r="C927" s="117" t="s">
        <v>21</v>
      </c>
      <c r="D927" s="118" t="s">
        <v>22</v>
      </c>
      <c r="E927" s="118"/>
      <c r="F927" s="122"/>
      <c r="G927" s="122"/>
      <c r="H927" s="122"/>
      <c r="I927" s="123"/>
      <c r="J927" s="124"/>
      <c r="K927" s="301"/>
    </row>
    <row r="928" spans="1:11" ht="36">
      <c r="A928" s="758" t="s">
        <v>420</v>
      </c>
      <c r="B928" s="796"/>
      <c r="C928" s="117"/>
      <c r="D928" s="118"/>
      <c r="E928" s="118"/>
      <c r="F928" s="122"/>
      <c r="G928" s="122"/>
      <c r="H928" s="122"/>
      <c r="I928" s="123"/>
      <c r="J928" s="124"/>
      <c r="K928" s="301"/>
    </row>
    <row r="929" spans="1:11" ht="36" customHeight="1">
      <c r="A929" s="302" t="s">
        <v>415</v>
      </c>
      <c r="B929" s="302" t="s">
        <v>421</v>
      </c>
      <c r="C929" s="5"/>
      <c r="D929" s="12" t="s">
        <v>1353</v>
      </c>
      <c r="E929" s="13" t="s">
        <v>436</v>
      </c>
      <c r="F929" s="106">
        <v>0</v>
      </c>
      <c r="G929" s="106">
        <v>0</v>
      </c>
      <c r="H929" s="106">
        <v>0</v>
      </c>
      <c r="I929" s="756"/>
      <c r="J929" s="757"/>
      <c r="K929" s="288"/>
    </row>
    <row r="930" spans="1:11" ht="36">
      <c r="A930" s="302" t="s">
        <v>407</v>
      </c>
      <c r="B930" s="302" t="s">
        <v>424</v>
      </c>
      <c r="C930" s="5"/>
      <c r="D930" s="12" t="s">
        <v>1353</v>
      </c>
      <c r="E930" s="13" t="s">
        <v>436</v>
      </c>
      <c r="F930" s="106">
        <v>0</v>
      </c>
      <c r="G930" s="106">
        <v>0</v>
      </c>
      <c r="H930" s="106">
        <v>0</v>
      </c>
      <c r="I930" s="756"/>
      <c r="J930" s="757"/>
      <c r="K930" s="288"/>
    </row>
    <row r="931" spans="1:11" ht="27" customHeight="1">
      <c r="A931" s="302" t="s">
        <v>823</v>
      </c>
      <c r="B931" s="302" t="s">
        <v>421</v>
      </c>
      <c r="C931" s="5"/>
      <c r="D931" s="12" t="s">
        <v>1353</v>
      </c>
      <c r="E931" s="13" t="s">
        <v>436</v>
      </c>
      <c r="F931" s="106">
        <v>0</v>
      </c>
      <c r="G931" s="106">
        <v>0</v>
      </c>
      <c r="H931" s="106">
        <v>0</v>
      </c>
      <c r="I931" s="756"/>
      <c r="J931" s="757"/>
      <c r="K931" s="288"/>
    </row>
    <row r="932" spans="1:11" ht="24.75" customHeight="1">
      <c r="A932" s="302" t="s">
        <v>408</v>
      </c>
      <c r="B932" s="302" t="s">
        <v>424</v>
      </c>
      <c r="C932" s="5"/>
      <c r="D932" s="12" t="s">
        <v>1353</v>
      </c>
      <c r="E932" s="13" t="s">
        <v>436</v>
      </c>
      <c r="F932" s="106">
        <v>0</v>
      </c>
      <c r="G932" s="106">
        <v>0</v>
      </c>
      <c r="H932" s="106">
        <v>0</v>
      </c>
      <c r="I932" s="756"/>
      <c r="J932" s="757"/>
      <c r="K932" s="288"/>
    </row>
    <row r="933" spans="1:11" ht="48">
      <c r="A933" s="302" t="s">
        <v>409</v>
      </c>
      <c r="B933" s="302" t="s">
        <v>424</v>
      </c>
      <c r="C933" s="5"/>
      <c r="D933" s="12" t="s">
        <v>1353</v>
      </c>
      <c r="E933" s="13" t="s">
        <v>436</v>
      </c>
      <c r="F933" s="106">
        <v>0</v>
      </c>
      <c r="G933" s="106">
        <v>0</v>
      </c>
      <c r="H933" s="106">
        <v>0</v>
      </c>
      <c r="I933" s="756"/>
      <c r="J933" s="757"/>
      <c r="K933" s="288"/>
    </row>
    <row r="934" spans="1:11" ht="24.75" customHeight="1">
      <c r="A934" s="93" t="s">
        <v>410</v>
      </c>
      <c r="B934" s="302" t="s">
        <v>423</v>
      </c>
      <c r="C934" s="5"/>
      <c r="D934" s="12" t="s">
        <v>1353</v>
      </c>
      <c r="E934" s="13" t="s">
        <v>436</v>
      </c>
      <c r="F934" s="106">
        <v>0</v>
      </c>
      <c r="G934" s="106">
        <v>0</v>
      </c>
      <c r="H934" s="106">
        <v>0</v>
      </c>
      <c r="I934" s="756"/>
      <c r="J934" s="757"/>
      <c r="K934" s="288"/>
    </row>
    <row r="935" spans="1:11" ht="24.75" customHeight="1">
      <c r="A935" s="102" t="s">
        <v>411</v>
      </c>
      <c r="B935" s="302" t="s">
        <v>423</v>
      </c>
      <c r="C935" s="5"/>
      <c r="D935" s="12" t="s">
        <v>1353</v>
      </c>
      <c r="E935" s="13" t="s">
        <v>436</v>
      </c>
      <c r="F935" s="106">
        <v>0</v>
      </c>
      <c r="G935" s="106">
        <v>0</v>
      </c>
      <c r="H935" s="106">
        <v>0</v>
      </c>
      <c r="I935" s="756"/>
      <c r="J935" s="757"/>
      <c r="K935" s="288"/>
    </row>
    <row r="936" spans="1:11" ht="24.75" customHeight="1">
      <c r="A936" s="102" t="s">
        <v>416</v>
      </c>
      <c r="B936" s="302" t="s">
        <v>422</v>
      </c>
      <c r="C936" s="5"/>
      <c r="D936" s="12" t="s">
        <v>1353</v>
      </c>
      <c r="E936" s="13" t="s">
        <v>436</v>
      </c>
      <c r="F936" s="106">
        <v>0</v>
      </c>
      <c r="G936" s="106">
        <v>0</v>
      </c>
      <c r="H936" s="106">
        <v>0</v>
      </c>
      <c r="I936" s="756"/>
      <c r="J936" s="757"/>
      <c r="K936" s="288"/>
    </row>
    <row r="937" spans="1:11" ht="24.75" customHeight="1">
      <c r="A937" s="102" t="s">
        <v>412</v>
      </c>
      <c r="B937" s="302" t="s">
        <v>423</v>
      </c>
      <c r="C937" s="5"/>
      <c r="D937" s="12" t="s">
        <v>1353</v>
      </c>
      <c r="E937" s="13" t="s">
        <v>436</v>
      </c>
      <c r="F937" s="106">
        <v>0</v>
      </c>
      <c r="G937" s="106">
        <v>0</v>
      </c>
      <c r="H937" s="106">
        <v>0</v>
      </c>
      <c r="I937" s="756"/>
      <c r="J937" s="757"/>
      <c r="K937" s="288"/>
    </row>
    <row r="938" spans="1:11" ht="24.75" customHeight="1">
      <c r="A938" s="93" t="s">
        <v>417</v>
      </c>
      <c r="B938" s="302" t="s">
        <v>421</v>
      </c>
      <c r="C938" s="5"/>
      <c r="D938" s="12" t="s">
        <v>1353</v>
      </c>
      <c r="E938" s="13" t="s">
        <v>436</v>
      </c>
      <c r="F938" s="106">
        <v>0</v>
      </c>
      <c r="G938" s="106">
        <v>0</v>
      </c>
      <c r="H938" s="106">
        <v>0</v>
      </c>
      <c r="I938" s="756"/>
      <c r="J938" s="757"/>
      <c r="K938" s="288"/>
    </row>
    <row r="939" spans="1:11" ht="24.75" customHeight="1">
      <c r="A939" s="302" t="s">
        <v>413</v>
      </c>
      <c r="B939" s="302" t="s">
        <v>424</v>
      </c>
      <c r="C939" s="5"/>
      <c r="D939" s="12" t="s">
        <v>1353</v>
      </c>
      <c r="E939" s="13" t="s">
        <v>436</v>
      </c>
      <c r="F939" s="106">
        <v>0</v>
      </c>
      <c r="G939" s="106">
        <v>0</v>
      </c>
      <c r="H939" s="106">
        <v>0</v>
      </c>
      <c r="I939" s="756"/>
      <c r="J939" s="757"/>
      <c r="K939" s="288"/>
    </row>
    <row r="940" spans="1:11" ht="24.75" customHeight="1">
      <c r="A940" s="93" t="s">
        <v>418</v>
      </c>
      <c r="B940" s="302" t="s">
        <v>421</v>
      </c>
      <c r="C940" s="5"/>
      <c r="D940" s="12" t="s">
        <v>1353</v>
      </c>
      <c r="E940" s="13" t="s">
        <v>436</v>
      </c>
      <c r="F940" s="106">
        <v>0</v>
      </c>
      <c r="G940" s="106">
        <v>0</v>
      </c>
      <c r="H940" s="106">
        <v>0</v>
      </c>
      <c r="I940" s="756"/>
      <c r="J940" s="757"/>
      <c r="K940" s="288"/>
    </row>
    <row r="941" spans="1:11" ht="24.75" customHeight="1">
      <c r="A941" s="302" t="s">
        <v>414</v>
      </c>
      <c r="B941" s="302" t="s">
        <v>424</v>
      </c>
      <c r="C941" s="5"/>
      <c r="D941" s="12" t="s">
        <v>1353</v>
      </c>
      <c r="E941" s="13" t="s">
        <v>436</v>
      </c>
      <c r="F941" s="106">
        <v>0</v>
      </c>
      <c r="G941" s="106">
        <v>0</v>
      </c>
      <c r="H941" s="106">
        <v>0</v>
      </c>
      <c r="I941" s="756"/>
      <c r="J941" s="757"/>
      <c r="K941" s="288"/>
    </row>
    <row r="942" spans="1:11" ht="24.75" customHeight="1">
      <c r="A942" s="764"/>
      <c r="B942" s="302"/>
      <c r="C942" s="5"/>
      <c r="D942" s="12" t="s">
        <v>1353</v>
      </c>
      <c r="E942" s="13" t="s">
        <v>436</v>
      </c>
      <c r="F942" s="106">
        <v>0</v>
      </c>
      <c r="G942" s="106">
        <v>0</v>
      </c>
      <c r="H942" s="106">
        <v>0</v>
      </c>
      <c r="I942" s="756"/>
      <c r="J942" s="757"/>
      <c r="K942" s="288"/>
    </row>
    <row r="943" spans="1:11" ht="26.25" customHeight="1">
      <c r="A943" s="758" t="s">
        <v>425</v>
      </c>
      <c r="B943" s="796"/>
      <c r="C943" s="117"/>
      <c r="D943" s="118"/>
      <c r="E943" s="125"/>
      <c r="F943" s="122"/>
      <c r="G943" s="122"/>
      <c r="H943" s="122"/>
      <c r="I943" s="123"/>
      <c r="J943" s="124"/>
      <c r="K943" s="301"/>
    </row>
    <row r="944" spans="1:11" ht="24">
      <c r="A944" s="12" t="s">
        <v>825</v>
      </c>
      <c r="B944" s="302" t="s">
        <v>426</v>
      </c>
      <c r="C944" s="5"/>
      <c r="D944" s="12" t="s">
        <v>1353</v>
      </c>
      <c r="E944" s="13" t="s">
        <v>436</v>
      </c>
      <c r="F944" s="106">
        <v>0</v>
      </c>
      <c r="G944" s="106">
        <v>0</v>
      </c>
      <c r="H944" s="106">
        <v>0</v>
      </c>
      <c r="I944" s="756"/>
      <c r="J944" s="757"/>
      <c r="K944" s="288"/>
    </row>
    <row r="945" spans="1:11" ht="36">
      <c r="A945" s="12" t="s">
        <v>826</v>
      </c>
      <c r="B945" s="302" t="s">
        <v>427</v>
      </c>
      <c r="C945" s="5"/>
      <c r="D945" s="12" t="s">
        <v>1353</v>
      </c>
      <c r="E945" s="13" t="s">
        <v>436</v>
      </c>
      <c r="F945" s="106">
        <v>0</v>
      </c>
      <c r="G945" s="106">
        <v>0</v>
      </c>
      <c r="H945" s="106">
        <v>0</v>
      </c>
      <c r="I945" s="756"/>
      <c r="J945" s="757"/>
      <c r="K945" s="288"/>
    </row>
    <row r="946" spans="1:11" ht="24">
      <c r="A946" s="12" t="s">
        <v>827</v>
      </c>
      <c r="B946" s="302" t="s">
        <v>428</v>
      </c>
      <c r="C946" s="5"/>
      <c r="D946" s="12" t="s">
        <v>1353</v>
      </c>
      <c r="E946" s="13" t="s">
        <v>436</v>
      </c>
      <c r="F946" s="106">
        <v>0</v>
      </c>
      <c r="G946" s="106">
        <v>0</v>
      </c>
      <c r="H946" s="106">
        <v>0</v>
      </c>
      <c r="I946" s="756"/>
      <c r="J946" s="757"/>
      <c r="K946" s="288"/>
    </row>
    <row r="947" spans="1:11" ht="36">
      <c r="A947" s="12" t="s">
        <v>828</v>
      </c>
      <c r="B947" s="302" t="s">
        <v>429</v>
      </c>
      <c r="C947" s="5"/>
      <c r="D947" s="12" t="s">
        <v>1353</v>
      </c>
      <c r="E947" s="13" t="s">
        <v>436</v>
      </c>
      <c r="F947" s="106">
        <v>0</v>
      </c>
      <c r="G947" s="106">
        <v>0</v>
      </c>
      <c r="H947" s="106">
        <v>0</v>
      </c>
      <c r="I947" s="756"/>
      <c r="J947" s="757"/>
      <c r="K947" s="288"/>
    </row>
    <row r="948" spans="1:11" ht="36">
      <c r="A948" s="12" t="s">
        <v>829</v>
      </c>
      <c r="B948" s="302" t="s">
        <v>430</v>
      </c>
      <c r="C948" s="5"/>
      <c r="D948" s="12" t="s">
        <v>1353</v>
      </c>
      <c r="E948" s="13" t="s">
        <v>436</v>
      </c>
      <c r="F948" s="106">
        <v>0</v>
      </c>
      <c r="G948" s="106">
        <v>0</v>
      </c>
      <c r="H948" s="106">
        <v>0</v>
      </c>
      <c r="I948" s="756"/>
      <c r="J948" s="757"/>
      <c r="K948" s="288"/>
    </row>
    <row r="949" spans="1:11" ht="36">
      <c r="A949" s="102" t="s">
        <v>830</v>
      </c>
      <c r="B949" s="302" t="s">
        <v>431</v>
      </c>
      <c r="C949" s="5"/>
      <c r="D949" s="12" t="s">
        <v>1353</v>
      </c>
      <c r="E949" s="13" t="s">
        <v>436</v>
      </c>
      <c r="F949" s="106">
        <v>0</v>
      </c>
      <c r="G949" s="106">
        <v>0</v>
      </c>
      <c r="H949" s="106">
        <v>0</v>
      </c>
      <c r="I949" s="756"/>
      <c r="J949" s="757"/>
      <c r="K949" s="288"/>
    </row>
    <row r="950" spans="1:11" ht="36">
      <c r="A950" s="102" t="s">
        <v>831</v>
      </c>
      <c r="B950" s="302" t="s">
        <v>432</v>
      </c>
      <c r="C950" s="5"/>
      <c r="D950" s="12" t="s">
        <v>1353</v>
      </c>
      <c r="E950" s="13" t="s">
        <v>436</v>
      </c>
      <c r="F950" s="106">
        <v>0</v>
      </c>
      <c r="G950" s="106">
        <v>0</v>
      </c>
      <c r="H950" s="106">
        <v>0</v>
      </c>
      <c r="I950" s="756"/>
      <c r="J950" s="757"/>
      <c r="K950" s="288"/>
    </row>
    <row r="951" spans="1:11" ht="24">
      <c r="A951" s="102" t="s">
        <v>832</v>
      </c>
      <c r="B951" s="302" t="s">
        <v>433</v>
      </c>
      <c r="C951" s="5"/>
      <c r="D951" s="12" t="s">
        <v>1353</v>
      </c>
      <c r="E951" s="13" t="s">
        <v>436</v>
      </c>
      <c r="F951" s="106">
        <v>0</v>
      </c>
      <c r="G951" s="106">
        <v>0</v>
      </c>
      <c r="H951" s="106">
        <v>0</v>
      </c>
      <c r="I951" s="756"/>
      <c r="J951" s="757"/>
      <c r="K951" s="288"/>
    </row>
    <row r="952" spans="1:11" ht="36">
      <c r="A952" s="102" t="s">
        <v>833</v>
      </c>
      <c r="B952" s="302" t="s">
        <v>434</v>
      </c>
      <c r="C952" s="5"/>
      <c r="D952" s="12" t="s">
        <v>1353</v>
      </c>
      <c r="E952" s="13" t="s">
        <v>436</v>
      </c>
      <c r="F952" s="106">
        <v>0</v>
      </c>
      <c r="G952" s="106">
        <v>0</v>
      </c>
      <c r="H952" s="106">
        <v>0</v>
      </c>
      <c r="I952" s="756"/>
      <c r="J952" s="757"/>
      <c r="K952" s="288"/>
    </row>
    <row r="953" spans="1:11" ht="36">
      <c r="A953" s="102" t="s">
        <v>834</v>
      </c>
      <c r="B953" s="302" t="s">
        <v>435</v>
      </c>
      <c r="C953" s="5"/>
      <c r="D953" s="12" t="s">
        <v>1353</v>
      </c>
      <c r="E953" s="13" t="s">
        <v>436</v>
      </c>
      <c r="F953" s="106">
        <v>0</v>
      </c>
      <c r="G953" s="106">
        <v>0</v>
      </c>
      <c r="H953" s="106">
        <v>0</v>
      </c>
      <c r="I953" s="756"/>
      <c r="J953" s="757"/>
      <c r="K953" s="288"/>
    </row>
    <row r="954" spans="1:11" ht="36">
      <c r="A954" s="758" t="s">
        <v>744</v>
      </c>
      <c r="B954" s="796"/>
      <c r="C954" s="117"/>
      <c r="D954" s="118"/>
      <c r="E954" s="118"/>
      <c r="F954" s="122"/>
      <c r="G954" s="122"/>
      <c r="H954" s="122"/>
      <c r="I954" s="123"/>
      <c r="J954" s="124"/>
      <c r="K954" s="301"/>
    </row>
    <row r="955" spans="1:11" ht="36" customHeight="1">
      <c r="A955" s="12" t="s">
        <v>728</v>
      </c>
      <c r="B955" s="302" t="s">
        <v>736</v>
      </c>
      <c r="C955" s="5"/>
      <c r="D955" s="12" t="s">
        <v>1353</v>
      </c>
      <c r="E955" s="13" t="s">
        <v>436</v>
      </c>
      <c r="F955" s="106">
        <v>0</v>
      </c>
      <c r="G955" s="106">
        <v>0</v>
      </c>
      <c r="H955" s="106">
        <v>0</v>
      </c>
      <c r="I955" s="756"/>
      <c r="J955" s="757"/>
      <c r="K955" s="288"/>
    </row>
    <row r="956" spans="1:11" ht="72">
      <c r="A956" s="93" t="s">
        <v>729</v>
      </c>
      <c r="B956" s="302"/>
      <c r="C956" s="5"/>
      <c r="D956" s="12" t="s">
        <v>1353</v>
      </c>
      <c r="E956" s="13" t="s">
        <v>436</v>
      </c>
      <c r="F956" s="106">
        <v>0</v>
      </c>
      <c r="G956" s="106">
        <v>0</v>
      </c>
      <c r="H956" s="106">
        <v>0</v>
      </c>
      <c r="I956" s="756"/>
      <c r="J956" s="757"/>
      <c r="K956" s="288"/>
    </row>
    <row r="957" spans="1:11" ht="27" customHeight="1">
      <c r="A957" s="12" t="s">
        <v>745</v>
      </c>
      <c r="B957" s="302" t="s">
        <v>1371</v>
      </c>
      <c r="C957" s="5"/>
      <c r="D957" s="12" t="s">
        <v>1353</v>
      </c>
      <c r="E957" s="13" t="s">
        <v>436</v>
      </c>
      <c r="F957" s="106">
        <v>0</v>
      </c>
      <c r="G957" s="106">
        <v>0</v>
      </c>
      <c r="H957" s="106">
        <v>0</v>
      </c>
      <c r="I957" s="756"/>
      <c r="J957" s="757"/>
      <c r="K957" s="288"/>
    </row>
    <row r="958" spans="1:11" ht="24.75" customHeight="1">
      <c r="A958" s="12" t="s">
        <v>746</v>
      </c>
      <c r="B958" s="302" t="s">
        <v>737</v>
      </c>
      <c r="C958" s="5"/>
      <c r="D958" s="12" t="s">
        <v>1353</v>
      </c>
      <c r="E958" s="13" t="s">
        <v>436</v>
      </c>
      <c r="F958" s="106">
        <v>0</v>
      </c>
      <c r="G958" s="106">
        <v>0</v>
      </c>
      <c r="H958" s="106">
        <v>0</v>
      </c>
      <c r="I958" s="756"/>
      <c r="J958" s="757"/>
      <c r="K958" s="288"/>
    </row>
    <row r="959" spans="1:11" ht="60">
      <c r="A959" s="93" t="s">
        <v>759</v>
      </c>
      <c r="B959" s="302"/>
      <c r="C959" s="5"/>
      <c r="D959" s="12" t="s">
        <v>1353</v>
      </c>
      <c r="E959" s="13" t="s">
        <v>436</v>
      </c>
      <c r="F959" s="106">
        <v>0</v>
      </c>
      <c r="G959" s="106">
        <v>0</v>
      </c>
      <c r="H959" s="106">
        <v>0</v>
      </c>
      <c r="I959" s="756"/>
      <c r="J959" s="757"/>
      <c r="K959" s="288"/>
    </row>
    <row r="960" spans="1:11" ht="24.75" customHeight="1">
      <c r="A960" s="12" t="s">
        <v>747</v>
      </c>
      <c r="B960" s="302" t="s">
        <v>738</v>
      </c>
      <c r="C960" s="5"/>
      <c r="D960" s="12" t="s">
        <v>1353</v>
      </c>
      <c r="E960" s="13" t="s">
        <v>436</v>
      </c>
      <c r="F960" s="106">
        <v>0</v>
      </c>
      <c r="G960" s="106">
        <v>0</v>
      </c>
      <c r="H960" s="106">
        <v>0</v>
      </c>
      <c r="I960" s="756"/>
      <c r="J960" s="757"/>
      <c r="K960" s="288"/>
    </row>
    <row r="961" spans="1:11" ht="24.75" customHeight="1">
      <c r="A961" s="93" t="s">
        <v>727</v>
      </c>
      <c r="B961" s="302"/>
      <c r="C961" s="5"/>
      <c r="D961" s="12" t="s">
        <v>1353</v>
      </c>
      <c r="E961" s="13" t="s">
        <v>436</v>
      </c>
      <c r="F961" s="106">
        <v>0</v>
      </c>
      <c r="G961" s="106">
        <v>0</v>
      </c>
      <c r="H961" s="106">
        <v>0</v>
      </c>
      <c r="I961" s="756"/>
      <c r="J961" s="757"/>
      <c r="K961" s="288"/>
    </row>
    <row r="962" spans="1:11" ht="24.75" customHeight="1">
      <c r="A962" s="93" t="s">
        <v>730</v>
      </c>
      <c r="B962" s="302"/>
      <c r="C962" s="5"/>
      <c r="D962" s="12" t="s">
        <v>1353</v>
      </c>
      <c r="E962" s="13" t="s">
        <v>436</v>
      </c>
      <c r="F962" s="106">
        <v>0</v>
      </c>
      <c r="G962" s="106">
        <v>0</v>
      </c>
      <c r="H962" s="106">
        <v>0</v>
      </c>
      <c r="I962" s="756"/>
      <c r="J962" s="757"/>
      <c r="K962" s="288"/>
    </row>
    <row r="963" spans="1:11" ht="36">
      <c r="A963" s="758" t="s">
        <v>722</v>
      </c>
      <c r="B963" s="796"/>
      <c r="C963" s="117"/>
      <c r="D963" s="118"/>
      <c r="E963" s="118"/>
      <c r="F963" s="122"/>
      <c r="G963" s="122"/>
      <c r="H963" s="122"/>
      <c r="I963" s="123"/>
      <c r="J963" s="124"/>
      <c r="K963" s="301"/>
    </row>
    <row r="964" spans="1:11" ht="36" customHeight="1">
      <c r="A964" s="12" t="s">
        <v>728</v>
      </c>
      <c r="B964" s="302" t="s">
        <v>723</v>
      </c>
      <c r="C964" s="5"/>
      <c r="D964" s="12" t="s">
        <v>1353</v>
      </c>
      <c r="E964" s="13" t="s">
        <v>436</v>
      </c>
      <c r="F964" s="106">
        <v>0</v>
      </c>
      <c r="G964" s="106">
        <v>0</v>
      </c>
      <c r="H964" s="106">
        <v>0</v>
      </c>
      <c r="I964" s="756"/>
      <c r="J964" s="757"/>
      <c r="K964" s="288"/>
    </row>
    <row r="965" spans="1:11" ht="72">
      <c r="A965" s="93" t="s">
        <v>729</v>
      </c>
      <c r="B965" s="302"/>
      <c r="C965" s="5"/>
      <c r="D965" s="12" t="s">
        <v>1353</v>
      </c>
      <c r="E965" s="13" t="s">
        <v>436</v>
      </c>
      <c r="F965" s="106">
        <v>0</v>
      </c>
      <c r="G965" s="106">
        <v>0</v>
      </c>
      <c r="H965" s="106">
        <v>0</v>
      </c>
      <c r="I965" s="756"/>
      <c r="J965" s="757"/>
      <c r="K965" s="288"/>
    </row>
    <row r="966" spans="1:11" ht="27" customHeight="1">
      <c r="A966" s="12" t="s">
        <v>745</v>
      </c>
      <c r="B966" s="302" t="s">
        <v>724</v>
      </c>
      <c r="C966" s="5"/>
      <c r="D966" s="12" t="s">
        <v>1353</v>
      </c>
      <c r="E966" s="13" t="s">
        <v>436</v>
      </c>
      <c r="F966" s="106">
        <v>0</v>
      </c>
      <c r="G966" s="106">
        <v>0</v>
      </c>
      <c r="H966" s="106">
        <v>0</v>
      </c>
      <c r="I966" s="756"/>
      <c r="J966" s="757"/>
      <c r="K966" s="288"/>
    </row>
    <row r="967" spans="1:11" ht="24.75" customHeight="1">
      <c r="A967" s="93" t="s">
        <v>759</v>
      </c>
      <c r="B967" s="302"/>
      <c r="C967" s="5"/>
      <c r="D967" s="12" t="s">
        <v>1353</v>
      </c>
      <c r="E967" s="13" t="s">
        <v>436</v>
      </c>
      <c r="F967" s="106">
        <v>0</v>
      </c>
      <c r="G967" s="106">
        <v>0</v>
      </c>
      <c r="H967" s="106">
        <v>0</v>
      </c>
      <c r="I967" s="756"/>
      <c r="J967" s="757"/>
      <c r="K967" s="288"/>
    </row>
    <row r="968" spans="1:11" ht="24">
      <c r="A968" s="12" t="s">
        <v>746</v>
      </c>
      <c r="B968" s="302" t="s">
        <v>725</v>
      </c>
      <c r="C968" s="5"/>
      <c r="D968" s="12" t="s">
        <v>1353</v>
      </c>
      <c r="E968" s="13" t="s">
        <v>436</v>
      </c>
      <c r="F968" s="106">
        <v>0</v>
      </c>
      <c r="G968" s="106">
        <v>0</v>
      </c>
      <c r="H968" s="106">
        <v>0</v>
      </c>
      <c r="I968" s="756"/>
      <c r="J968" s="757"/>
      <c r="K968" s="288"/>
    </row>
    <row r="969" spans="1:11" ht="24.75" customHeight="1">
      <c r="A969" s="12" t="s">
        <v>747</v>
      </c>
      <c r="B969" s="302" t="s">
        <v>726</v>
      </c>
      <c r="C969" s="5"/>
      <c r="D969" s="12" t="s">
        <v>1353</v>
      </c>
      <c r="E969" s="13" t="s">
        <v>436</v>
      </c>
      <c r="F969" s="106">
        <v>0</v>
      </c>
      <c r="G969" s="106">
        <v>0</v>
      </c>
      <c r="H969" s="106">
        <v>0</v>
      </c>
      <c r="I969" s="756"/>
      <c r="J969" s="757"/>
      <c r="K969" s="288"/>
    </row>
    <row r="970" spans="1:11" ht="24.75" customHeight="1">
      <c r="A970" s="302" t="s">
        <v>727</v>
      </c>
      <c r="B970" s="302" t="s">
        <v>1372</v>
      </c>
      <c r="C970" s="5"/>
      <c r="D970" s="12" t="s">
        <v>1353</v>
      </c>
      <c r="E970" s="13" t="s">
        <v>436</v>
      </c>
      <c r="F970" s="106">
        <v>0</v>
      </c>
      <c r="G970" s="106">
        <v>0</v>
      </c>
      <c r="H970" s="106">
        <v>0</v>
      </c>
      <c r="I970" s="756"/>
      <c r="J970" s="757"/>
      <c r="K970" s="288"/>
    </row>
    <row r="971" spans="1:11" ht="24.75" customHeight="1">
      <c r="A971" s="93" t="s">
        <v>730</v>
      </c>
      <c r="B971" s="302"/>
      <c r="C971" s="5"/>
      <c r="D971" s="12" t="s">
        <v>1353</v>
      </c>
      <c r="E971" s="13" t="s">
        <v>436</v>
      </c>
      <c r="F971" s="106">
        <v>0</v>
      </c>
      <c r="G971" s="106">
        <v>0</v>
      </c>
      <c r="H971" s="106">
        <v>0</v>
      </c>
      <c r="I971" s="756"/>
      <c r="J971" s="757"/>
      <c r="K971" s="288"/>
    </row>
    <row r="972" spans="1:11" ht="36">
      <c r="A972" s="758" t="s">
        <v>739</v>
      </c>
      <c r="B972" s="796"/>
      <c r="C972" s="117"/>
      <c r="D972" s="118"/>
      <c r="E972" s="118"/>
      <c r="F972" s="122"/>
      <c r="G972" s="122"/>
      <c r="H972" s="122"/>
      <c r="I972" s="123"/>
      <c r="J972" s="124"/>
      <c r="K972" s="301"/>
    </row>
    <row r="973" spans="1:11" ht="36" customHeight="1">
      <c r="A973" s="12" t="s">
        <v>728</v>
      </c>
      <c r="B973" s="302" t="s">
        <v>740</v>
      </c>
      <c r="C973" s="5"/>
      <c r="D973" s="12" t="s">
        <v>1353</v>
      </c>
      <c r="E973" s="13" t="s">
        <v>436</v>
      </c>
      <c r="F973" s="106">
        <v>0</v>
      </c>
      <c r="G973" s="106">
        <v>0</v>
      </c>
      <c r="H973" s="106">
        <v>0</v>
      </c>
      <c r="I973" s="756"/>
      <c r="J973" s="757"/>
      <c r="K973" s="288"/>
    </row>
    <row r="974" spans="1:11" ht="72">
      <c r="A974" s="93" t="s">
        <v>729</v>
      </c>
      <c r="B974" s="302"/>
      <c r="C974" s="5"/>
      <c r="D974" s="12" t="s">
        <v>1353</v>
      </c>
      <c r="E974" s="13" t="s">
        <v>436</v>
      </c>
      <c r="F974" s="106">
        <v>0</v>
      </c>
      <c r="G974" s="106">
        <v>0</v>
      </c>
      <c r="H974" s="106">
        <v>0</v>
      </c>
      <c r="I974" s="756"/>
      <c r="J974" s="757"/>
      <c r="K974" s="288"/>
    </row>
    <row r="975" spans="1:11" ht="27" customHeight="1">
      <c r="A975" s="93" t="s">
        <v>745</v>
      </c>
      <c r="B975" s="302"/>
      <c r="C975" s="5"/>
      <c r="D975" s="12" t="s">
        <v>1353</v>
      </c>
      <c r="E975" s="13" t="s">
        <v>436</v>
      </c>
      <c r="F975" s="106">
        <v>0</v>
      </c>
      <c r="G975" s="106">
        <v>0</v>
      </c>
      <c r="H975" s="106">
        <v>0</v>
      </c>
      <c r="I975" s="756"/>
      <c r="J975" s="757"/>
      <c r="K975" s="288"/>
    </row>
    <row r="976" spans="1:11" ht="24.75" customHeight="1">
      <c r="A976" s="93" t="s">
        <v>759</v>
      </c>
      <c r="B976" s="302"/>
      <c r="C976" s="5"/>
      <c r="D976" s="12" t="s">
        <v>1353</v>
      </c>
      <c r="E976" s="13" t="s">
        <v>436</v>
      </c>
      <c r="F976" s="106">
        <v>0</v>
      </c>
      <c r="G976" s="106">
        <v>0</v>
      </c>
      <c r="H976" s="106">
        <v>0</v>
      </c>
      <c r="I976" s="756"/>
      <c r="J976" s="757"/>
      <c r="K976" s="288"/>
    </row>
    <row r="977" spans="1:11" ht="24">
      <c r="A977" s="12" t="s">
        <v>746</v>
      </c>
      <c r="B977" s="302" t="s">
        <v>1373</v>
      </c>
      <c r="C977" s="5"/>
      <c r="D977" s="12" t="s">
        <v>1353</v>
      </c>
      <c r="E977" s="13" t="s">
        <v>436</v>
      </c>
      <c r="F977" s="106">
        <v>0</v>
      </c>
      <c r="G977" s="106">
        <v>0</v>
      </c>
      <c r="H977" s="106">
        <v>0</v>
      </c>
      <c r="I977" s="756"/>
      <c r="J977" s="757"/>
      <c r="K977" s="288"/>
    </row>
    <row r="978" spans="1:11" ht="24.75" customHeight="1">
      <c r="A978" s="12" t="s">
        <v>747</v>
      </c>
      <c r="B978" s="302" t="s">
        <v>741</v>
      </c>
      <c r="C978" s="5"/>
      <c r="D978" s="12" t="s">
        <v>1353</v>
      </c>
      <c r="E978" s="13" t="s">
        <v>436</v>
      </c>
      <c r="F978" s="106">
        <v>0</v>
      </c>
      <c r="G978" s="106">
        <v>0</v>
      </c>
      <c r="H978" s="106">
        <v>0</v>
      </c>
      <c r="I978" s="756"/>
      <c r="J978" s="757"/>
      <c r="K978" s="288"/>
    </row>
    <row r="979" spans="1:11" ht="24.75" customHeight="1">
      <c r="A979" s="302" t="s">
        <v>727</v>
      </c>
      <c r="B979" s="302" t="s">
        <v>742</v>
      </c>
      <c r="C979" s="5"/>
      <c r="D979" s="12" t="s">
        <v>1353</v>
      </c>
      <c r="E979" s="13" t="s">
        <v>436</v>
      </c>
      <c r="F979" s="106">
        <v>0</v>
      </c>
      <c r="G979" s="106">
        <v>0</v>
      </c>
      <c r="H979" s="106">
        <v>0</v>
      </c>
      <c r="I979" s="756"/>
      <c r="J979" s="757"/>
      <c r="K979" s="288"/>
    </row>
    <row r="980" spans="1:11" ht="24.75" customHeight="1">
      <c r="A980" s="93" t="s">
        <v>730</v>
      </c>
      <c r="B980" s="302"/>
      <c r="C980" s="5"/>
      <c r="D980" s="12" t="s">
        <v>1353</v>
      </c>
      <c r="E980" s="13" t="s">
        <v>436</v>
      </c>
      <c r="F980" s="106">
        <v>0</v>
      </c>
      <c r="G980" s="106">
        <v>0</v>
      </c>
      <c r="H980" s="106">
        <v>0</v>
      </c>
      <c r="I980" s="756"/>
      <c r="J980" s="757"/>
      <c r="K980" s="288"/>
    </row>
    <row r="981" spans="1:11" ht="26.25" customHeight="1">
      <c r="A981" s="758" t="s">
        <v>720</v>
      </c>
      <c r="B981" s="796"/>
      <c r="C981" s="117"/>
      <c r="D981" s="118"/>
      <c r="E981" s="125"/>
      <c r="F981" s="122"/>
      <c r="G981" s="122"/>
      <c r="H981" s="122"/>
      <c r="I981" s="123"/>
      <c r="J981" s="124"/>
      <c r="K981" s="301"/>
    </row>
    <row r="982" spans="1:11">
      <c r="A982" s="12" t="s">
        <v>451</v>
      </c>
      <c r="B982" s="302" t="s">
        <v>768</v>
      </c>
      <c r="C982" s="5"/>
      <c r="D982" s="12" t="s">
        <v>1353</v>
      </c>
      <c r="E982" s="13" t="s">
        <v>436</v>
      </c>
      <c r="F982" s="106">
        <v>0</v>
      </c>
      <c r="G982" s="106">
        <v>0</v>
      </c>
      <c r="H982" s="106">
        <v>0</v>
      </c>
      <c r="I982" s="756"/>
      <c r="J982" s="757"/>
      <c r="K982" s="288"/>
    </row>
    <row r="983" spans="1:11">
      <c r="A983" s="12" t="s">
        <v>452</v>
      </c>
      <c r="B983" s="302" t="s">
        <v>769</v>
      </c>
      <c r="C983" s="5"/>
      <c r="D983" s="12" t="s">
        <v>1353</v>
      </c>
      <c r="E983" s="13" t="s">
        <v>436</v>
      </c>
      <c r="F983" s="106">
        <v>0</v>
      </c>
      <c r="G983" s="106">
        <v>0</v>
      </c>
      <c r="H983" s="106">
        <v>0</v>
      </c>
      <c r="I983" s="756"/>
      <c r="J983" s="757"/>
      <c r="K983" s="288"/>
    </row>
    <row r="984" spans="1:11">
      <c r="A984" s="12" t="s">
        <v>466</v>
      </c>
      <c r="B984" s="302" t="s">
        <v>770</v>
      </c>
      <c r="C984" s="5"/>
      <c r="D984" s="12" t="s">
        <v>1353</v>
      </c>
      <c r="E984" s="13" t="s">
        <v>436</v>
      </c>
      <c r="F984" s="106">
        <v>0</v>
      </c>
      <c r="G984" s="106">
        <v>0</v>
      </c>
      <c r="H984" s="106">
        <v>0</v>
      </c>
      <c r="I984" s="756"/>
      <c r="J984" s="757"/>
      <c r="K984" s="288"/>
    </row>
    <row r="985" spans="1:11">
      <c r="A985" s="12" t="s">
        <v>453</v>
      </c>
      <c r="B985" s="302" t="s">
        <v>771</v>
      </c>
      <c r="C985" s="5"/>
      <c r="D985" s="12" t="s">
        <v>1353</v>
      </c>
      <c r="E985" s="13" t="s">
        <v>436</v>
      </c>
      <c r="F985" s="106">
        <v>0</v>
      </c>
      <c r="G985" s="106">
        <v>0</v>
      </c>
      <c r="H985" s="106">
        <v>0</v>
      </c>
      <c r="I985" s="756"/>
      <c r="J985" s="757"/>
      <c r="K985" s="288"/>
    </row>
    <row r="986" spans="1:11">
      <c r="A986" s="12" t="s">
        <v>454</v>
      </c>
      <c r="B986" s="302" t="s">
        <v>772</v>
      </c>
      <c r="C986" s="5"/>
      <c r="D986" s="12" t="s">
        <v>1353</v>
      </c>
      <c r="E986" s="13" t="s">
        <v>436</v>
      </c>
      <c r="F986" s="106">
        <v>0</v>
      </c>
      <c r="G986" s="106">
        <v>0</v>
      </c>
      <c r="H986" s="106">
        <v>0</v>
      </c>
      <c r="I986" s="756"/>
      <c r="J986" s="757"/>
      <c r="K986" s="288"/>
    </row>
    <row r="987" spans="1:11" ht="24">
      <c r="A987" s="12" t="s">
        <v>455</v>
      </c>
      <c r="B987" s="302" t="s">
        <v>773</v>
      </c>
      <c r="C987" s="5"/>
      <c r="D987" s="12" t="s">
        <v>1353</v>
      </c>
      <c r="E987" s="13" t="s">
        <v>436</v>
      </c>
      <c r="F987" s="106">
        <v>0</v>
      </c>
      <c r="G987" s="106">
        <v>0</v>
      </c>
      <c r="H987" s="106">
        <v>0</v>
      </c>
      <c r="I987" s="756"/>
      <c r="J987" s="757"/>
      <c r="K987" s="288"/>
    </row>
    <row r="988" spans="1:11" ht="51" customHeight="1">
      <c r="A988" s="107"/>
      <c r="B988" s="796"/>
      <c r="C988" s="117" t="s">
        <v>23</v>
      </c>
      <c r="D988" s="118" t="s">
        <v>26</v>
      </c>
      <c r="E988" s="118"/>
      <c r="F988" s="122"/>
      <c r="G988" s="122"/>
      <c r="H988" s="122"/>
      <c r="I988" s="123"/>
      <c r="J988" s="124"/>
      <c r="K988" s="301"/>
    </row>
    <row r="989" spans="1:11" ht="36">
      <c r="A989" s="758" t="s">
        <v>420</v>
      </c>
      <c r="B989" s="796"/>
      <c r="C989" s="117"/>
      <c r="D989" s="118"/>
      <c r="E989" s="118"/>
      <c r="F989" s="122"/>
      <c r="G989" s="122"/>
      <c r="H989" s="122"/>
      <c r="I989" s="123"/>
      <c r="J989" s="124"/>
      <c r="K989" s="301"/>
    </row>
    <row r="990" spans="1:11" ht="36.75" customHeight="1">
      <c r="A990" s="302" t="s">
        <v>415</v>
      </c>
      <c r="B990" s="302" t="s">
        <v>421</v>
      </c>
      <c r="C990" s="5"/>
      <c r="D990" s="4" t="s">
        <v>287</v>
      </c>
      <c r="E990" s="105">
        <v>109.17</v>
      </c>
      <c r="F990" s="106">
        <v>94432</v>
      </c>
      <c r="G990" s="106">
        <v>96179</v>
      </c>
      <c r="H990" s="106">
        <v>96179</v>
      </c>
      <c r="I990" s="881" t="s">
        <v>1346</v>
      </c>
      <c r="J990" s="882"/>
      <c r="K990" s="288"/>
    </row>
    <row r="991" spans="1:11" ht="39" customHeight="1">
      <c r="A991" s="302" t="s">
        <v>407</v>
      </c>
      <c r="B991" s="302" t="s">
        <v>424</v>
      </c>
      <c r="C991" s="5"/>
      <c r="D991" s="4" t="s">
        <v>287</v>
      </c>
      <c r="E991" s="105">
        <v>94.23</v>
      </c>
      <c r="F991" s="106">
        <v>81509</v>
      </c>
      <c r="G991" s="106">
        <v>83017</v>
      </c>
      <c r="H991" s="106">
        <v>83017</v>
      </c>
      <c r="I991" s="881" t="s">
        <v>1346</v>
      </c>
      <c r="J991" s="882"/>
      <c r="K991" s="288"/>
    </row>
    <row r="992" spans="1:11" ht="39" customHeight="1">
      <c r="A992" s="302" t="s">
        <v>823</v>
      </c>
      <c r="B992" s="302" t="s">
        <v>421</v>
      </c>
      <c r="C992" s="5"/>
      <c r="D992" s="4" t="s">
        <v>287</v>
      </c>
      <c r="E992" s="105">
        <v>94.23</v>
      </c>
      <c r="F992" s="106">
        <v>81509</v>
      </c>
      <c r="G992" s="106">
        <v>83017</v>
      </c>
      <c r="H992" s="106">
        <v>83017</v>
      </c>
      <c r="I992" s="881" t="s">
        <v>1346</v>
      </c>
      <c r="J992" s="882"/>
      <c r="K992" s="288"/>
    </row>
    <row r="993" spans="1:11" ht="39" customHeight="1">
      <c r="A993" s="302" t="s">
        <v>408</v>
      </c>
      <c r="B993" s="302" t="s">
        <v>424</v>
      </c>
      <c r="C993" s="5"/>
      <c r="D993" s="4" t="s">
        <v>287</v>
      </c>
      <c r="E993" s="105">
        <v>94.23</v>
      </c>
      <c r="F993" s="106">
        <v>81509</v>
      </c>
      <c r="G993" s="106">
        <v>83017</v>
      </c>
      <c r="H993" s="106">
        <v>83017</v>
      </c>
      <c r="I993" s="881" t="s">
        <v>1346</v>
      </c>
      <c r="J993" s="882"/>
      <c r="K993" s="288"/>
    </row>
    <row r="994" spans="1:11" ht="38.25" customHeight="1">
      <c r="A994" s="302" t="s">
        <v>409</v>
      </c>
      <c r="B994" s="302" t="s">
        <v>424</v>
      </c>
      <c r="C994" s="5"/>
      <c r="D994" s="4" t="s">
        <v>287</v>
      </c>
      <c r="E994" s="105">
        <v>94.23</v>
      </c>
      <c r="F994" s="106">
        <v>81509</v>
      </c>
      <c r="G994" s="106">
        <v>83017</v>
      </c>
      <c r="H994" s="106">
        <v>83017</v>
      </c>
      <c r="I994" s="881" t="s">
        <v>1346</v>
      </c>
      <c r="J994" s="882"/>
      <c r="K994" s="288"/>
    </row>
    <row r="995" spans="1:11" ht="39" customHeight="1">
      <c r="A995" s="93" t="s">
        <v>410</v>
      </c>
      <c r="B995" s="302" t="s">
        <v>423</v>
      </c>
      <c r="C995" s="5"/>
      <c r="D995" s="4" t="s">
        <v>287</v>
      </c>
      <c r="E995" s="105">
        <v>159.72999999999999</v>
      </c>
      <c r="F995" s="106">
        <v>138166</v>
      </c>
      <c r="G995" s="106">
        <v>140722</v>
      </c>
      <c r="H995" s="106">
        <v>140722</v>
      </c>
      <c r="I995" s="881" t="s">
        <v>1346</v>
      </c>
      <c r="J995" s="882"/>
      <c r="K995" s="288"/>
    </row>
    <row r="996" spans="1:11" ht="38.25" customHeight="1">
      <c r="A996" s="102" t="s">
        <v>411</v>
      </c>
      <c r="B996" s="302" t="s">
        <v>423</v>
      </c>
      <c r="C996" s="5"/>
      <c r="D996" s="4" t="s">
        <v>287</v>
      </c>
      <c r="E996" s="105">
        <v>191.67</v>
      </c>
      <c r="F996" s="106">
        <v>165795</v>
      </c>
      <c r="G996" s="106">
        <v>168861</v>
      </c>
      <c r="H996" s="106">
        <v>168861</v>
      </c>
      <c r="I996" s="881" t="s">
        <v>1346</v>
      </c>
      <c r="J996" s="882"/>
      <c r="K996" s="288"/>
    </row>
    <row r="997" spans="1:11" ht="38.25" customHeight="1">
      <c r="A997" s="102" t="s">
        <v>416</v>
      </c>
      <c r="B997" s="302" t="s">
        <v>422</v>
      </c>
      <c r="C997" s="5"/>
      <c r="D997" s="4" t="s">
        <v>287</v>
      </c>
      <c r="E997" s="105">
        <v>272.94</v>
      </c>
      <c r="F997" s="106">
        <v>236093</v>
      </c>
      <c r="G997" s="106">
        <v>240460</v>
      </c>
      <c r="H997" s="106">
        <v>240460</v>
      </c>
      <c r="I997" s="881" t="s">
        <v>1346</v>
      </c>
      <c r="J997" s="882"/>
      <c r="K997" s="288"/>
    </row>
    <row r="998" spans="1:11" ht="38.25" customHeight="1">
      <c r="A998" s="102" t="s">
        <v>412</v>
      </c>
      <c r="B998" s="302" t="s">
        <v>423</v>
      </c>
      <c r="C998" s="5"/>
      <c r="D998" s="4" t="s">
        <v>287</v>
      </c>
      <c r="E998" s="311">
        <v>239.59</v>
      </c>
      <c r="F998" s="106">
        <v>207245</v>
      </c>
      <c r="G998" s="106">
        <v>211079</v>
      </c>
      <c r="H998" s="106">
        <v>211079</v>
      </c>
      <c r="I998" s="881" t="s">
        <v>1346</v>
      </c>
      <c r="J998" s="882"/>
      <c r="K998" s="288"/>
    </row>
    <row r="999" spans="1:11" ht="38.25" customHeight="1">
      <c r="A999" s="93" t="s">
        <v>417</v>
      </c>
      <c r="B999" s="302" t="s">
        <v>421</v>
      </c>
      <c r="C999" s="5"/>
      <c r="D999" s="4" t="s">
        <v>287</v>
      </c>
      <c r="E999" s="311">
        <v>109.17</v>
      </c>
      <c r="F999" s="106">
        <v>94432</v>
      </c>
      <c r="G999" s="106">
        <v>96179</v>
      </c>
      <c r="H999" s="106">
        <v>96179</v>
      </c>
      <c r="I999" s="881" t="s">
        <v>1346</v>
      </c>
      <c r="J999" s="882"/>
      <c r="K999" s="288"/>
    </row>
    <row r="1000" spans="1:11" ht="38.25" customHeight="1">
      <c r="A1000" s="302" t="s">
        <v>413</v>
      </c>
      <c r="B1000" s="302" t="s">
        <v>424</v>
      </c>
      <c r="C1000" s="5"/>
      <c r="D1000" s="4" t="s">
        <v>287</v>
      </c>
      <c r="E1000" s="311">
        <v>94.23</v>
      </c>
      <c r="F1000" s="106">
        <v>81509</v>
      </c>
      <c r="G1000" s="106">
        <v>83017</v>
      </c>
      <c r="H1000" s="106">
        <v>83017</v>
      </c>
      <c r="I1000" s="881" t="s">
        <v>1346</v>
      </c>
      <c r="J1000" s="882"/>
      <c r="K1000" s="288"/>
    </row>
    <row r="1001" spans="1:11" ht="38.25" customHeight="1">
      <c r="A1001" s="93" t="s">
        <v>418</v>
      </c>
      <c r="B1001" s="302" t="s">
        <v>421</v>
      </c>
      <c r="C1001" s="5"/>
      <c r="D1001" s="4" t="s">
        <v>287</v>
      </c>
      <c r="E1001" s="311">
        <v>163.76</v>
      </c>
      <c r="F1001" s="106">
        <v>141652</v>
      </c>
      <c r="G1001" s="106">
        <v>144273</v>
      </c>
      <c r="H1001" s="106">
        <v>144273</v>
      </c>
      <c r="I1001" s="881" t="s">
        <v>1346</v>
      </c>
      <c r="J1001" s="882"/>
      <c r="K1001" s="288"/>
    </row>
    <row r="1002" spans="1:11" ht="38.25" customHeight="1">
      <c r="A1002" s="302" t="s">
        <v>414</v>
      </c>
      <c r="B1002" s="302" t="s">
        <v>424</v>
      </c>
      <c r="C1002" s="5"/>
      <c r="D1002" s="4" t="s">
        <v>287</v>
      </c>
      <c r="E1002" s="311">
        <v>136.91</v>
      </c>
      <c r="F1002" s="106">
        <v>118427</v>
      </c>
      <c r="G1002" s="106">
        <v>120618</v>
      </c>
      <c r="H1002" s="106">
        <v>120618</v>
      </c>
      <c r="I1002" s="881" t="s">
        <v>1346</v>
      </c>
      <c r="J1002" s="882"/>
      <c r="K1002" s="288"/>
    </row>
    <row r="1003" spans="1:11">
      <c r="A1003" s="764"/>
      <c r="B1003" s="302"/>
      <c r="C1003" s="5"/>
      <c r="D1003" s="4"/>
      <c r="E1003" s="311"/>
      <c r="F1003" s="106"/>
      <c r="G1003" s="106"/>
      <c r="H1003" s="106"/>
      <c r="I1003" s="881"/>
      <c r="J1003" s="882"/>
      <c r="K1003" s="288"/>
    </row>
    <row r="1004" spans="1:11" ht="26.25" customHeight="1">
      <c r="A1004" s="758" t="s">
        <v>425</v>
      </c>
      <c r="B1004" s="796"/>
      <c r="C1004" s="117"/>
      <c r="D1004" s="118"/>
      <c r="E1004" s="125"/>
      <c r="F1004" s="122"/>
      <c r="G1004" s="122"/>
      <c r="H1004" s="122"/>
      <c r="I1004" s="123"/>
      <c r="J1004" s="124"/>
      <c r="K1004" s="301"/>
    </row>
    <row r="1005" spans="1:11" ht="24">
      <c r="A1005" s="12" t="s">
        <v>825</v>
      </c>
      <c r="B1005" s="302" t="s">
        <v>426</v>
      </c>
      <c r="C1005" s="5"/>
      <c r="D1005" s="12" t="s">
        <v>1353</v>
      </c>
      <c r="E1005" s="13" t="s">
        <v>436</v>
      </c>
      <c r="F1005" s="106">
        <v>0</v>
      </c>
      <c r="G1005" s="106">
        <v>0</v>
      </c>
      <c r="H1005" s="106">
        <v>0</v>
      </c>
      <c r="I1005" s="756"/>
      <c r="J1005" s="757"/>
      <c r="K1005" s="288"/>
    </row>
    <row r="1006" spans="1:11" ht="36">
      <c r="A1006" s="12" t="s">
        <v>826</v>
      </c>
      <c r="B1006" s="302" t="s">
        <v>427</v>
      </c>
      <c r="C1006" s="5"/>
      <c r="D1006" s="12" t="s">
        <v>1353</v>
      </c>
      <c r="E1006" s="13" t="s">
        <v>436</v>
      </c>
      <c r="F1006" s="106">
        <v>0</v>
      </c>
      <c r="G1006" s="106">
        <v>0</v>
      </c>
      <c r="H1006" s="106">
        <v>0</v>
      </c>
      <c r="I1006" s="756"/>
      <c r="J1006" s="757"/>
      <c r="K1006" s="288"/>
    </row>
    <row r="1007" spans="1:11" ht="24">
      <c r="A1007" s="12" t="s">
        <v>827</v>
      </c>
      <c r="B1007" s="302" t="s">
        <v>428</v>
      </c>
      <c r="C1007" s="5"/>
      <c r="D1007" s="12" t="s">
        <v>1353</v>
      </c>
      <c r="E1007" s="13" t="s">
        <v>436</v>
      </c>
      <c r="F1007" s="106">
        <v>0</v>
      </c>
      <c r="G1007" s="106">
        <v>0</v>
      </c>
      <c r="H1007" s="106">
        <v>0</v>
      </c>
      <c r="I1007" s="756"/>
      <c r="J1007" s="757"/>
      <c r="K1007" s="288"/>
    </row>
    <row r="1008" spans="1:11" ht="36">
      <c r="A1008" s="12" t="s">
        <v>828</v>
      </c>
      <c r="B1008" s="302" t="s">
        <v>429</v>
      </c>
      <c r="C1008" s="5"/>
      <c r="D1008" s="12" t="s">
        <v>1353</v>
      </c>
      <c r="E1008" s="13" t="s">
        <v>436</v>
      </c>
      <c r="F1008" s="106">
        <v>0</v>
      </c>
      <c r="G1008" s="106">
        <v>0</v>
      </c>
      <c r="H1008" s="106">
        <v>0</v>
      </c>
      <c r="I1008" s="756"/>
      <c r="J1008" s="757"/>
      <c r="K1008" s="288"/>
    </row>
    <row r="1009" spans="1:11" ht="36">
      <c r="A1009" s="12" t="s">
        <v>829</v>
      </c>
      <c r="B1009" s="302" t="s">
        <v>430</v>
      </c>
      <c r="C1009" s="5"/>
      <c r="D1009" s="12" t="s">
        <v>1353</v>
      </c>
      <c r="E1009" s="13" t="s">
        <v>436</v>
      </c>
      <c r="F1009" s="106">
        <v>0</v>
      </c>
      <c r="G1009" s="106">
        <v>0</v>
      </c>
      <c r="H1009" s="106">
        <v>0</v>
      </c>
      <c r="I1009" s="756"/>
      <c r="J1009" s="757"/>
      <c r="K1009" s="288"/>
    </row>
    <row r="1010" spans="1:11" ht="36">
      <c r="A1010" s="102" t="s">
        <v>830</v>
      </c>
      <c r="B1010" s="302" t="s">
        <v>431</v>
      </c>
      <c r="C1010" s="5"/>
      <c r="D1010" s="12" t="s">
        <v>1353</v>
      </c>
      <c r="E1010" s="13" t="s">
        <v>436</v>
      </c>
      <c r="F1010" s="106">
        <v>0</v>
      </c>
      <c r="G1010" s="106">
        <v>0</v>
      </c>
      <c r="H1010" s="106">
        <v>0</v>
      </c>
      <c r="I1010" s="756"/>
      <c r="J1010" s="757"/>
      <c r="K1010" s="288"/>
    </row>
    <row r="1011" spans="1:11" ht="36">
      <c r="A1011" s="102" t="s">
        <v>831</v>
      </c>
      <c r="B1011" s="302" t="s">
        <v>432</v>
      </c>
      <c r="C1011" s="5"/>
      <c r="D1011" s="12" t="s">
        <v>1353</v>
      </c>
      <c r="E1011" s="13" t="s">
        <v>436</v>
      </c>
      <c r="F1011" s="106">
        <v>0</v>
      </c>
      <c r="G1011" s="106">
        <v>0</v>
      </c>
      <c r="H1011" s="106">
        <v>0</v>
      </c>
      <c r="I1011" s="756"/>
      <c r="J1011" s="757"/>
      <c r="K1011" s="288"/>
    </row>
    <row r="1012" spans="1:11" ht="24">
      <c r="A1012" s="102" t="s">
        <v>832</v>
      </c>
      <c r="B1012" s="302" t="s">
        <v>433</v>
      </c>
      <c r="C1012" s="5"/>
      <c r="D1012" s="12" t="s">
        <v>1353</v>
      </c>
      <c r="E1012" s="13" t="s">
        <v>436</v>
      </c>
      <c r="F1012" s="106">
        <v>0</v>
      </c>
      <c r="G1012" s="106">
        <v>0</v>
      </c>
      <c r="H1012" s="106">
        <v>0</v>
      </c>
      <c r="I1012" s="756"/>
      <c r="J1012" s="757"/>
      <c r="K1012" s="288"/>
    </row>
    <row r="1013" spans="1:11" ht="36">
      <c r="A1013" s="102" t="s">
        <v>833</v>
      </c>
      <c r="B1013" s="302" t="s">
        <v>434</v>
      </c>
      <c r="C1013" s="5"/>
      <c r="D1013" s="12" t="s">
        <v>1353</v>
      </c>
      <c r="E1013" s="13" t="s">
        <v>436</v>
      </c>
      <c r="F1013" s="106">
        <v>0</v>
      </c>
      <c r="G1013" s="106">
        <v>0</v>
      </c>
      <c r="H1013" s="106">
        <v>0</v>
      </c>
      <c r="I1013" s="756"/>
      <c r="J1013" s="757"/>
      <c r="K1013" s="288"/>
    </row>
    <row r="1014" spans="1:11" ht="36">
      <c r="A1014" s="102" t="s">
        <v>834</v>
      </c>
      <c r="B1014" s="302" t="s">
        <v>435</v>
      </c>
      <c r="C1014" s="5"/>
      <c r="D1014" s="12" t="s">
        <v>1353</v>
      </c>
      <c r="E1014" s="13" t="s">
        <v>436</v>
      </c>
      <c r="F1014" s="106">
        <v>0</v>
      </c>
      <c r="G1014" s="106">
        <v>0</v>
      </c>
      <c r="H1014" s="106">
        <v>0</v>
      </c>
      <c r="I1014" s="756"/>
      <c r="J1014" s="757"/>
      <c r="K1014" s="288"/>
    </row>
    <row r="1015" spans="1:11" ht="36">
      <c r="A1015" s="758" t="s">
        <v>744</v>
      </c>
      <c r="B1015" s="796"/>
      <c r="C1015" s="117"/>
      <c r="D1015" s="118"/>
      <c r="E1015" s="118"/>
      <c r="F1015" s="122"/>
      <c r="G1015" s="122"/>
      <c r="H1015" s="122"/>
      <c r="I1015" s="123"/>
      <c r="J1015" s="124"/>
      <c r="K1015" s="301"/>
    </row>
    <row r="1016" spans="1:11" ht="36.75" customHeight="1">
      <c r="A1016" s="12" t="s">
        <v>728</v>
      </c>
      <c r="B1016" s="302" t="s">
        <v>736</v>
      </c>
      <c r="C1016" s="5"/>
      <c r="D1016" s="4" t="s">
        <v>287</v>
      </c>
      <c r="E1016" s="105">
        <v>2.96</v>
      </c>
      <c r="F1016" s="106">
        <v>2906.72</v>
      </c>
      <c r="G1016" s="106">
        <v>2965.92</v>
      </c>
      <c r="H1016" s="106">
        <v>2965.92</v>
      </c>
      <c r="I1016" s="881" t="s">
        <v>1357</v>
      </c>
      <c r="J1016" s="882"/>
      <c r="K1016" s="288"/>
    </row>
    <row r="1017" spans="1:11" ht="39" customHeight="1">
      <c r="A1017" s="93" t="s">
        <v>729</v>
      </c>
      <c r="B1017" s="302"/>
      <c r="C1017" s="5"/>
      <c r="D1017" s="4" t="s">
        <v>287</v>
      </c>
      <c r="E1017" s="105"/>
      <c r="F1017" s="106"/>
      <c r="G1017" s="106"/>
      <c r="H1017" s="106"/>
      <c r="I1017" s="881" t="s">
        <v>1357</v>
      </c>
      <c r="J1017" s="882"/>
      <c r="K1017" s="288"/>
    </row>
    <row r="1018" spans="1:11" ht="39" customHeight="1">
      <c r="A1018" s="12" t="s">
        <v>745</v>
      </c>
      <c r="B1018" s="302" t="s">
        <v>1371</v>
      </c>
      <c r="C1018" s="5"/>
      <c r="D1018" s="4" t="s">
        <v>287</v>
      </c>
      <c r="E1018" s="105">
        <v>8.23</v>
      </c>
      <c r="F1018" s="106">
        <v>8081.86</v>
      </c>
      <c r="G1018" s="106">
        <v>8246.4599999999991</v>
      </c>
      <c r="H1018" s="106">
        <v>8246.4599999999991</v>
      </c>
      <c r="I1018" s="881" t="s">
        <v>1357</v>
      </c>
      <c r="J1018" s="882"/>
      <c r="K1018" s="288"/>
    </row>
    <row r="1019" spans="1:11" ht="39" customHeight="1">
      <c r="A1019" s="12" t="s">
        <v>746</v>
      </c>
      <c r="B1019" s="302" t="s">
        <v>737</v>
      </c>
      <c r="C1019" s="5"/>
      <c r="D1019" s="4" t="s">
        <v>287</v>
      </c>
      <c r="E1019" s="105">
        <v>0</v>
      </c>
      <c r="F1019" s="106">
        <v>0</v>
      </c>
      <c r="G1019" s="106">
        <v>0</v>
      </c>
      <c r="H1019" s="106">
        <v>0</v>
      </c>
      <c r="I1019" s="881" t="s">
        <v>1357</v>
      </c>
      <c r="J1019" s="882"/>
      <c r="K1019" s="288"/>
    </row>
    <row r="1020" spans="1:11" ht="38.25" customHeight="1">
      <c r="A1020" s="93" t="s">
        <v>759</v>
      </c>
      <c r="B1020" s="302"/>
      <c r="C1020" s="5"/>
      <c r="D1020" s="4" t="s">
        <v>287</v>
      </c>
      <c r="E1020" s="105"/>
      <c r="F1020" s="106"/>
      <c r="G1020" s="106"/>
      <c r="H1020" s="106"/>
      <c r="I1020" s="881" t="s">
        <v>1357</v>
      </c>
      <c r="J1020" s="882"/>
      <c r="K1020" s="288"/>
    </row>
    <row r="1021" spans="1:11" ht="39" customHeight="1">
      <c r="A1021" s="12" t="s">
        <v>747</v>
      </c>
      <c r="B1021" s="302" t="s">
        <v>738</v>
      </c>
      <c r="C1021" s="5"/>
      <c r="D1021" s="4" t="s">
        <v>287</v>
      </c>
      <c r="E1021" s="105">
        <v>2.96</v>
      </c>
      <c r="F1021" s="106">
        <v>2906.72</v>
      </c>
      <c r="G1021" s="106">
        <v>2965.92</v>
      </c>
      <c r="H1021" s="106">
        <v>2965.92</v>
      </c>
      <c r="I1021" s="881" t="s">
        <v>1357</v>
      </c>
      <c r="J1021" s="882"/>
      <c r="K1021" s="288"/>
    </row>
    <row r="1022" spans="1:11" ht="38.25" customHeight="1">
      <c r="A1022" s="93" t="s">
        <v>727</v>
      </c>
      <c r="B1022" s="302"/>
      <c r="C1022" s="5"/>
      <c r="D1022" s="4" t="s">
        <v>287</v>
      </c>
      <c r="E1022" s="105"/>
      <c r="F1022" s="106"/>
      <c r="G1022" s="106"/>
      <c r="H1022" s="106"/>
      <c r="I1022" s="881" t="s">
        <v>1357</v>
      </c>
      <c r="J1022" s="882"/>
      <c r="K1022" s="288"/>
    </row>
    <row r="1023" spans="1:11" ht="38.25" customHeight="1">
      <c r="A1023" s="93" t="s">
        <v>730</v>
      </c>
      <c r="B1023" s="302"/>
      <c r="C1023" s="5"/>
      <c r="D1023" s="4" t="s">
        <v>287</v>
      </c>
      <c r="E1023" s="105"/>
      <c r="F1023" s="106"/>
      <c r="G1023" s="106"/>
      <c r="H1023" s="106"/>
      <c r="I1023" s="881" t="s">
        <v>1357</v>
      </c>
      <c r="J1023" s="882"/>
      <c r="K1023" s="288"/>
    </row>
    <row r="1024" spans="1:11" ht="36">
      <c r="A1024" s="758" t="s">
        <v>722</v>
      </c>
      <c r="B1024" s="796"/>
      <c r="C1024" s="117"/>
      <c r="D1024" s="118"/>
      <c r="E1024" s="118"/>
      <c r="F1024" s="122"/>
      <c r="G1024" s="122"/>
      <c r="H1024" s="122"/>
      <c r="I1024" s="123"/>
      <c r="J1024" s="124"/>
      <c r="K1024" s="301"/>
    </row>
    <row r="1025" spans="1:11" ht="36.75" customHeight="1">
      <c r="A1025" s="12" t="s">
        <v>728</v>
      </c>
      <c r="B1025" s="302" t="s">
        <v>723</v>
      </c>
      <c r="C1025" s="5"/>
      <c r="D1025" s="4" t="s">
        <v>287</v>
      </c>
      <c r="E1025" s="105">
        <v>2.96</v>
      </c>
      <c r="F1025" s="106">
        <v>2906.72</v>
      </c>
      <c r="G1025" s="106">
        <v>2965.92</v>
      </c>
      <c r="H1025" s="106">
        <v>2965.92</v>
      </c>
      <c r="I1025" s="881" t="s">
        <v>1357</v>
      </c>
      <c r="J1025" s="882"/>
      <c r="K1025" s="288"/>
    </row>
    <row r="1026" spans="1:11" ht="39" customHeight="1">
      <c r="A1026" s="93" t="s">
        <v>729</v>
      </c>
      <c r="B1026" s="302"/>
      <c r="C1026" s="5"/>
      <c r="D1026" s="4" t="s">
        <v>287</v>
      </c>
      <c r="E1026" s="105"/>
      <c r="F1026" s="106"/>
      <c r="G1026" s="106"/>
      <c r="H1026" s="106"/>
      <c r="I1026" s="881" t="s">
        <v>1357</v>
      </c>
      <c r="J1026" s="882"/>
      <c r="K1026" s="288"/>
    </row>
    <row r="1027" spans="1:11" ht="39" customHeight="1">
      <c r="A1027" s="12" t="s">
        <v>745</v>
      </c>
      <c r="B1027" s="302" t="s">
        <v>724</v>
      </c>
      <c r="C1027" s="5"/>
      <c r="D1027" s="4" t="s">
        <v>287</v>
      </c>
      <c r="E1027" s="105">
        <v>8.23</v>
      </c>
      <c r="F1027" s="106">
        <v>8081.86</v>
      </c>
      <c r="G1027" s="106">
        <v>8246.4599999999991</v>
      </c>
      <c r="H1027" s="106">
        <v>8246.4599999999991</v>
      </c>
      <c r="I1027" s="881" t="s">
        <v>1357</v>
      </c>
      <c r="J1027" s="882"/>
      <c r="K1027" s="288"/>
    </row>
    <row r="1028" spans="1:11" ht="39" customHeight="1">
      <c r="A1028" s="93" t="s">
        <v>759</v>
      </c>
      <c r="B1028" s="302"/>
      <c r="C1028" s="5"/>
      <c r="D1028" s="4" t="s">
        <v>287</v>
      </c>
      <c r="E1028" s="105"/>
      <c r="F1028" s="106"/>
      <c r="G1028" s="106"/>
      <c r="H1028" s="106"/>
      <c r="I1028" s="881" t="s">
        <v>1357</v>
      </c>
      <c r="J1028" s="882"/>
      <c r="K1028" s="288"/>
    </row>
    <row r="1029" spans="1:11" ht="38.25" customHeight="1">
      <c r="A1029" s="12" t="s">
        <v>746</v>
      </c>
      <c r="B1029" s="302" t="s">
        <v>725</v>
      </c>
      <c r="C1029" s="5"/>
      <c r="D1029" s="4" t="s">
        <v>287</v>
      </c>
      <c r="E1029" s="105">
        <v>0</v>
      </c>
      <c r="F1029" s="106">
        <v>0</v>
      </c>
      <c r="G1029" s="106">
        <v>0</v>
      </c>
      <c r="H1029" s="106">
        <v>0</v>
      </c>
      <c r="I1029" s="881" t="s">
        <v>1357</v>
      </c>
      <c r="J1029" s="882"/>
      <c r="K1029" s="288"/>
    </row>
    <row r="1030" spans="1:11" ht="39" customHeight="1">
      <c r="A1030" s="12" t="s">
        <v>747</v>
      </c>
      <c r="B1030" s="302" t="s">
        <v>726</v>
      </c>
      <c r="C1030" s="5"/>
      <c r="D1030" s="4" t="s">
        <v>287</v>
      </c>
      <c r="E1030" s="105">
        <v>2.96</v>
      </c>
      <c r="F1030" s="106">
        <v>2906.72</v>
      </c>
      <c r="G1030" s="106">
        <v>2965.92</v>
      </c>
      <c r="H1030" s="106">
        <v>2965.92</v>
      </c>
      <c r="I1030" s="881" t="s">
        <v>1357</v>
      </c>
      <c r="J1030" s="882"/>
      <c r="K1030" s="288"/>
    </row>
    <row r="1031" spans="1:11" ht="38.25" customHeight="1">
      <c r="A1031" s="302" t="s">
        <v>727</v>
      </c>
      <c r="B1031" s="302" t="s">
        <v>1372</v>
      </c>
      <c r="C1031" s="5"/>
      <c r="D1031" s="4" t="s">
        <v>287</v>
      </c>
      <c r="E1031" s="105">
        <v>2.96</v>
      </c>
      <c r="F1031" s="106">
        <v>2906.72</v>
      </c>
      <c r="G1031" s="106">
        <v>2965.92</v>
      </c>
      <c r="H1031" s="106">
        <v>2965.92</v>
      </c>
      <c r="I1031" s="881" t="s">
        <v>1357</v>
      </c>
      <c r="J1031" s="882"/>
      <c r="K1031" s="288"/>
    </row>
    <row r="1032" spans="1:11" ht="38.25" customHeight="1">
      <c r="A1032" s="93" t="s">
        <v>730</v>
      </c>
      <c r="B1032" s="302"/>
      <c r="C1032" s="5"/>
      <c r="D1032" s="4" t="s">
        <v>287</v>
      </c>
      <c r="E1032" s="105"/>
      <c r="F1032" s="106"/>
      <c r="G1032" s="106"/>
      <c r="H1032" s="106"/>
      <c r="I1032" s="881" t="s">
        <v>1357</v>
      </c>
      <c r="J1032" s="882"/>
      <c r="K1032" s="288"/>
    </row>
    <row r="1033" spans="1:11" ht="36">
      <c r="A1033" s="758" t="s">
        <v>739</v>
      </c>
      <c r="B1033" s="796"/>
      <c r="C1033" s="117"/>
      <c r="D1033" s="118"/>
      <c r="E1033" s="118"/>
      <c r="F1033" s="122"/>
      <c r="G1033" s="122"/>
      <c r="H1033" s="122"/>
      <c r="I1033" s="123"/>
      <c r="J1033" s="124"/>
      <c r="K1033" s="301"/>
    </row>
    <row r="1034" spans="1:11" ht="36.75" customHeight="1">
      <c r="A1034" s="12" t="s">
        <v>728</v>
      </c>
      <c r="B1034" s="302" t="s">
        <v>740</v>
      </c>
      <c r="C1034" s="5"/>
      <c r="D1034" s="4" t="s">
        <v>287</v>
      </c>
      <c r="E1034" s="105">
        <v>2.96</v>
      </c>
      <c r="F1034" s="106">
        <v>2906.72</v>
      </c>
      <c r="G1034" s="106">
        <v>2965.92</v>
      </c>
      <c r="H1034" s="106">
        <v>2965.92</v>
      </c>
      <c r="I1034" s="881" t="s">
        <v>1357</v>
      </c>
      <c r="J1034" s="882"/>
      <c r="K1034" s="288"/>
    </row>
    <row r="1035" spans="1:11" ht="39" customHeight="1">
      <c r="A1035" s="93" t="s">
        <v>729</v>
      </c>
      <c r="B1035" s="302"/>
      <c r="C1035" s="5"/>
      <c r="D1035" s="4" t="s">
        <v>287</v>
      </c>
      <c r="E1035" s="105"/>
      <c r="F1035" s="106"/>
      <c r="G1035" s="106"/>
      <c r="H1035" s="106"/>
      <c r="I1035" s="881" t="s">
        <v>1357</v>
      </c>
      <c r="J1035" s="882"/>
      <c r="K1035" s="288"/>
    </row>
    <row r="1036" spans="1:11" ht="39" customHeight="1">
      <c r="A1036" s="93" t="s">
        <v>745</v>
      </c>
      <c r="B1036" s="302"/>
      <c r="C1036" s="5"/>
      <c r="D1036" s="4" t="s">
        <v>287</v>
      </c>
      <c r="E1036" s="105"/>
      <c r="F1036" s="106"/>
      <c r="G1036" s="106"/>
      <c r="H1036" s="106"/>
      <c r="I1036" s="881" t="s">
        <v>1357</v>
      </c>
      <c r="J1036" s="882"/>
      <c r="K1036" s="288"/>
    </row>
    <row r="1037" spans="1:11" ht="39" customHeight="1">
      <c r="A1037" s="93" t="s">
        <v>759</v>
      </c>
      <c r="B1037" s="302"/>
      <c r="C1037" s="5"/>
      <c r="D1037" s="4" t="s">
        <v>287</v>
      </c>
      <c r="E1037" s="105"/>
      <c r="F1037" s="106"/>
      <c r="G1037" s="106"/>
      <c r="H1037" s="106"/>
      <c r="I1037" s="881" t="s">
        <v>1357</v>
      </c>
      <c r="J1037" s="882"/>
      <c r="K1037" s="288"/>
    </row>
    <row r="1038" spans="1:11" ht="38.25" customHeight="1">
      <c r="A1038" s="12" t="s">
        <v>746</v>
      </c>
      <c r="B1038" s="302" t="s">
        <v>1373</v>
      </c>
      <c r="C1038" s="5"/>
      <c r="D1038" s="4" t="s">
        <v>287</v>
      </c>
      <c r="E1038" s="105">
        <v>0</v>
      </c>
      <c r="F1038" s="106">
        <v>0</v>
      </c>
      <c r="G1038" s="106">
        <v>0</v>
      </c>
      <c r="H1038" s="106">
        <v>0</v>
      </c>
      <c r="I1038" s="881" t="s">
        <v>1357</v>
      </c>
      <c r="J1038" s="882"/>
      <c r="K1038" s="288"/>
    </row>
    <row r="1039" spans="1:11" ht="39" customHeight="1">
      <c r="A1039" s="12" t="s">
        <v>747</v>
      </c>
      <c r="B1039" s="302" t="s">
        <v>741</v>
      </c>
      <c r="C1039" s="5"/>
      <c r="D1039" s="4" t="s">
        <v>287</v>
      </c>
      <c r="E1039" s="105">
        <v>2.96</v>
      </c>
      <c r="F1039" s="106">
        <v>2906.72</v>
      </c>
      <c r="G1039" s="106">
        <v>2965.92</v>
      </c>
      <c r="H1039" s="106">
        <v>2965.92</v>
      </c>
      <c r="I1039" s="881" t="s">
        <v>1357</v>
      </c>
      <c r="J1039" s="882"/>
      <c r="K1039" s="288"/>
    </row>
    <row r="1040" spans="1:11" ht="38.25" customHeight="1">
      <c r="A1040" s="302" t="s">
        <v>727</v>
      </c>
      <c r="B1040" s="302" t="s">
        <v>742</v>
      </c>
      <c r="C1040" s="5"/>
      <c r="D1040" s="4" t="s">
        <v>287</v>
      </c>
      <c r="E1040" s="105">
        <v>2.96</v>
      </c>
      <c r="F1040" s="106">
        <v>2906.72</v>
      </c>
      <c r="G1040" s="106">
        <v>2965.92</v>
      </c>
      <c r="H1040" s="106">
        <v>2965.92</v>
      </c>
      <c r="I1040" s="881" t="s">
        <v>1357</v>
      </c>
      <c r="J1040" s="882"/>
      <c r="K1040" s="288"/>
    </row>
    <row r="1041" spans="1:11" ht="38.25" customHeight="1">
      <c r="A1041" s="93" t="s">
        <v>730</v>
      </c>
      <c r="B1041" s="302"/>
      <c r="C1041" s="5"/>
      <c r="D1041" s="4" t="s">
        <v>287</v>
      </c>
      <c r="E1041" s="105"/>
      <c r="F1041" s="106"/>
      <c r="G1041" s="106"/>
      <c r="H1041" s="106"/>
      <c r="I1041" s="881" t="s">
        <v>1357</v>
      </c>
      <c r="J1041" s="882"/>
      <c r="K1041" s="288"/>
    </row>
    <row r="1042" spans="1:11" ht="26.25" customHeight="1">
      <c r="A1042" s="758" t="s">
        <v>720</v>
      </c>
      <c r="B1042" s="796"/>
      <c r="C1042" s="117"/>
      <c r="D1042" s="118"/>
      <c r="E1042" s="125"/>
      <c r="F1042" s="122"/>
      <c r="G1042" s="122"/>
      <c r="H1042" s="122"/>
      <c r="I1042" s="123"/>
      <c r="J1042" s="124"/>
      <c r="K1042" s="301"/>
    </row>
    <row r="1043" spans="1:11">
      <c r="A1043" s="12" t="s">
        <v>451</v>
      </c>
      <c r="B1043" s="302" t="s">
        <v>768</v>
      </c>
      <c r="C1043" s="5"/>
      <c r="D1043" s="12" t="s">
        <v>1353</v>
      </c>
      <c r="E1043" s="13" t="s">
        <v>436</v>
      </c>
      <c r="F1043" s="106">
        <v>0</v>
      </c>
      <c r="G1043" s="106">
        <v>0</v>
      </c>
      <c r="H1043" s="106">
        <v>0</v>
      </c>
      <c r="I1043" s="756"/>
      <c r="J1043" s="757"/>
      <c r="K1043" s="288"/>
    </row>
    <row r="1044" spans="1:11">
      <c r="A1044" s="12" t="s">
        <v>452</v>
      </c>
      <c r="B1044" s="302" t="s">
        <v>769</v>
      </c>
      <c r="C1044" s="5"/>
      <c r="D1044" s="12" t="s">
        <v>1353</v>
      </c>
      <c r="E1044" s="13" t="s">
        <v>436</v>
      </c>
      <c r="F1044" s="106">
        <v>0</v>
      </c>
      <c r="G1044" s="106">
        <v>0</v>
      </c>
      <c r="H1044" s="106">
        <v>0</v>
      </c>
      <c r="I1044" s="756"/>
      <c r="J1044" s="757"/>
      <c r="K1044" s="288"/>
    </row>
    <row r="1045" spans="1:11">
      <c r="A1045" s="12" t="s">
        <v>466</v>
      </c>
      <c r="B1045" s="302" t="s">
        <v>770</v>
      </c>
      <c r="C1045" s="5"/>
      <c r="D1045" s="12" t="s">
        <v>1353</v>
      </c>
      <c r="E1045" s="13" t="s">
        <v>436</v>
      </c>
      <c r="F1045" s="106">
        <v>0</v>
      </c>
      <c r="G1045" s="106">
        <v>0</v>
      </c>
      <c r="H1045" s="106">
        <v>0</v>
      </c>
      <c r="I1045" s="756"/>
      <c r="J1045" s="757"/>
      <c r="K1045" s="288"/>
    </row>
    <row r="1046" spans="1:11">
      <c r="A1046" s="12" t="s">
        <v>453</v>
      </c>
      <c r="B1046" s="302" t="s">
        <v>771</v>
      </c>
      <c r="C1046" s="5"/>
      <c r="D1046" s="12" t="s">
        <v>1353</v>
      </c>
      <c r="E1046" s="13" t="s">
        <v>436</v>
      </c>
      <c r="F1046" s="106">
        <v>0</v>
      </c>
      <c r="G1046" s="106">
        <v>0</v>
      </c>
      <c r="H1046" s="106">
        <v>0</v>
      </c>
      <c r="I1046" s="756"/>
      <c r="J1046" s="757"/>
      <c r="K1046" s="288"/>
    </row>
    <row r="1047" spans="1:11">
      <c r="A1047" s="12" t="s">
        <v>454</v>
      </c>
      <c r="B1047" s="302" t="s">
        <v>772</v>
      </c>
      <c r="C1047" s="5"/>
      <c r="D1047" s="12" t="s">
        <v>1353</v>
      </c>
      <c r="E1047" s="13" t="s">
        <v>436</v>
      </c>
      <c r="F1047" s="106">
        <v>0</v>
      </c>
      <c r="G1047" s="106">
        <v>0</v>
      </c>
      <c r="H1047" s="106">
        <v>0</v>
      </c>
      <c r="I1047" s="756"/>
      <c r="J1047" s="757"/>
      <c r="K1047" s="288"/>
    </row>
    <row r="1048" spans="1:11" ht="24">
      <c r="A1048" s="12" t="s">
        <v>455</v>
      </c>
      <c r="B1048" s="302" t="s">
        <v>773</v>
      </c>
      <c r="C1048" s="5"/>
      <c r="D1048" s="12" t="s">
        <v>1353</v>
      </c>
      <c r="E1048" s="13" t="s">
        <v>436</v>
      </c>
      <c r="F1048" s="106">
        <v>0</v>
      </c>
      <c r="G1048" s="106">
        <v>0</v>
      </c>
      <c r="H1048" s="106">
        <v>0</v>
      </c>
      <c r="I1048" s="756"/>
      <c r="J1048" s="757"/>
      <c r="K1048" s="288"/>
    </row>
    <row r="1049" spans="1:11" ht="15" customHeight="1">
      <c r="A1049" s="107"/>
      <c r="B1049" s="796"/>
      <c r="C1049" s="117" t="s">
        <v>24</v>
      </c>
      <c r="D1049" s="118" t="s">
        <v>25</v>
      </c>
      <c r="E1049" s="118"/>
      <c r="F1049" s="122"/>
      <c r="G1049" s="122"/>
      <c r="H1049" s="122"/>
      <c r="I1049" s="123"/>
      <c r="J1049" s="124"/>
      <c r="K1049" s="301"/>
    </row>
    <row r="1050" spans="1:11" ht="36">
      <c r="A1050" s="758" t="s">
        <v>420</v>
      </c>
      <c r="B1050" s="796"/>
      <c r="C1050" s="117"/>
      <c r="D1050" s="118"/>
      <c r="E1050" s="125"/>
      <c r="F1050" s="122"/>
      <c r="G1050" s="122"/>
      <c r="H1050" s="122"/>
      <c r="I1050" s="123"/>
      <c r="J1050" s="124"/>
      <c r="K1050" s="301"/>
    </row>
    <row r="1051" spans="1:11" ht="26.25" customHeight="1">
      <c r="A1051" s="302" t="s">
        <v>415</v>
      </c>
      <c r="B1051" s="302" t="s">
        <v>421</v>
      </c>
      <c r="C1051" s="5"/>
      <c r="D1051" s="4" t="s">
        <v>261</v>
      </c>
      <c r="E1051" s="883" t="s">
        <v>260</v>
      </c>
      <c r="F1051" s="106">
        <v>4105</v>
      </c>
      <c r="G1051" s="106">
        <v>4105</v>
      </c>
      <c r="H1051" s="106">
        <v>4105</v>
      </c>
      <c r="I1051" s="881" t="s">
        <v>1355</v>
      </c>
      <c r="J1051" s="882"/>
      <c r="K1051" s="288"/>
    </row>
    <row r="1052" spans="1:11" ht="27" customHeight="1">
      <c r="A1052" s="302" t="s">
        <v>407</v>
      </c>
      <c r="B1052" s="302" t="s">
        <v>424</v>
      </c>
      <c r="C1052" s="5"/>
      <c r="D1052" s="4" t="s">
        <v>261</v>
      </c>
      <c r="E1052" s="884"/>
      <c r="F1052" s="106">
        <v>4105</v>
      </c>
      <c r="G1052" s="106">
        <v>4105</v>
      </c>
      <c r="H1052" s="106">
        <v>4105</v>
      </c>
      <c r="I1052" s="881" t="s">
        <v>1355</v>
      </c>
      <c r="J1052" s="882"/>
      <c r="K1052" s="288"/>
    </row>
    <row r="1053" spans="1:11" ht="24.75" customHeight="1">
      <c r="A1053" s="302" t="s">
        <v>823</v>
      </c>
      <c r="B1053" s="302" t="s">
        <v>421</v>
      </c>
      <c r="C1053" s="5"/>
      <c r="D1053" s="4" t="s">
        <v>261</v>
      </c>
      <c r="E1053" s="884"/>
      <c r="F1053" s="106">
        <v>4105</v>
      </c>
      <c r="G1053" s="106">
        <v>4105</v>
      </c>
      <c r="H1053" s="106">
        <v>4105</v>
      </c>
      <c r="I1053" s="881" t="s">
        <v>1355</v>
      </c>
      <c r="J1053" s="882"/>
      <c r="K1053" s="288"/>
    </row>
    <row r="1054" spans="1:11" ht="27.75" customHeight="1">
      <c r="A1054" s="302" t="s">
        <v>408</v>
      </c>
      <c r="B1054" s="302" t="s">
        <v>424</v>
      </c>
      <c r="C1054" s="5"/>
      <c r="D1054" s="4" t="s">
        <v>261</v>
      </c>
      <c r="E1054" s="884"/>
      <c r="F1054" s="106">
        <v>4105</v>
      </c>
      <c r="G1054" s="106">
        <v>4105</v>
      </c>
      <c r="H1054" s="106">
        <v>4105</v>
      </c>
      <c r="I1054" s="881" t="s">
        <v>1355</v>
      </c>
      <c r="J1054" s="882"/>
      <c r="K1054" s="288"/>
    </row>
    <row r="1055" spans="1:11" ht="27" customHeight="1">
      <c r="A1055" s="302" t="s">
        <v>409</v>
      </c>
      <c r="B1055" s="302" t="s">
        <v>424</v>
      </c>
      <c r="C1055" s="5"/>
      <c r="D1055" s="4" t="s">
        <v>261</v>
      </c>
      <c r="E1055" s="884"/>
      <c r="F1055" s="106">
        <v>4105</v>
      </c>
      <c r="G1055" s="106">
        <v>4105</v>
      </c>
      <c r="H1055" s="106">
        <v>4105</v>
      </c>
      <c r="I1055" s="881" t="s">
        <v>1355</v>
      </c>
      <c r="J1055" s="882"/>
      <c r="K1055" s="288"/>
    </row>
    <row r="1056" spans="1:11" ht="24.75" customHeight="1">
      <c r="A1056" s="93" t="s">
        <v>410</v>
      </c>
      <c r="B1056" s="302" t="s">
        <v>423</v>
      </c>
      <c r="C1056" s="5"/>
      <c r="D1056" s="4" t="s">
        <v>261</v>
      </c>
      <c r="E1056" s="884"/>
      <c r="F1056" s="106">
        <v>4105</v>
      </c>
      <c r="G1056" s="106">
        <v>4105</v>
      </c>
      <c r="H1056" s="106">
        <v>4105</v>
      </c>
      <c r="I1056" s="881" t="s">
        <v>1355</v>
      </c>
      <c r="J1056" s="882"/>
      <c r="K1056" s="288"/>
    </row>
    <row r="1057" spans="1:11" ht="26.25" customHeight="1">
      <c r="A1057" s="102" t="s">
        <v>411</v>
      </c>
      <c r="B1057" s="302" t="s">
        <v>423</v>
      </c>
      <c r="C1057" s="5"/>
      <c r="D1057" s="4" t="s">
        <v>261</v>
      </c>
      <c r="E1057" s="884"/>
      <c r="F1057" s="106">
        <v>4105</v>
      </c>
      <c r="G1057" s="106">
        <v>4105</v>
      </c>
      <c r="H1057" s="106">
        <v>4105</v>
      </c>
      <c r="I1057" s="881" t="s">
        <v>1355</v>
      </c>
      <c r="J1057" s="882"/>
      <c r="K1057" s="288"/>
    </row>
    <row r="1058" spans="1:11" ht="26.25" customHeight="1">
      <c r="A1058" s="102" t="s">
        <v>416</v>
      </c>
      <c r="B1058" s="302" t="s">
        <v>422</v>
      </c>
      <c r="C1058" s="5"/>
      <c r="D1058" s="4" t="s">
        <v>261</v>
      </c>
      <c r="E1058" s="884"/>
      <c r="F1058" s="106">
        <v>4105</v>
      </c>
      <c r="G1058" s="106">
        <v>4105</v>
      </c>
      <c r="H1058" s="106">
        <v>4105</v>
      </c>
      <c r="I1058" s="881" t="s">
        <v>1355</v>
      </c>
      <c r="J1058" s="882"/>
      <c r="K1058" s="288"/>
    </row>
    <row r="1059" spans="1:11" ht="26.25" customHeight="1">
      <c r="A1059" s="102" t="s">
        <v>412</v>
      </c>
      <c r="B1059" s="302" t="s">
        <v>423</v>
      </c>
      <c r="C1059" s="5"/>
      <c r="D1059" s="4" t="s">
        <v>261</v>
      </c>
      <c r="E1059" s="884"/>
      <c r="F1059" s="106">
        <v>4105</v>
      </c>
      <c r="G1059" s="106">
        <v>4105</v>
      </c>
      <c r="H1059" s="106">
        <v>4105</v>
      </c>
      <c r="I1059" s="881" t="s">
        <v>1355</v>
      </c>
      <c r="J1059" s="882"/>
      <c r="K1059" s="288"/>
    </row>
    <row r="1060" spans="1:11" ht="26.25" customHeight="1">
      <c r="A1060" s="93" t="s">
        <v>417</v>
      </c>
      <c r="B1060" s="302" t="s">
        <v>421</v>
      </c>
      <c r="C1060" s="5"/>
      <c r="D1060" s="4" t="s">
        <v>261</v>
      </c>
      <c r="E1060" s="884"/>
      <c r="F1060" s="106">
        <v>4105</v>
      </c>
      <c r="G1060" s="106">
        <v>4105</v>
      </c>
      <c r="H1060" s="106">
        <v>4105</v>
      </c>
      <c r="I1060" s="881" t="s">
        <v>1355</v>
      </c>
      <c r="J1060" s="882"/>
      <c r="K1060" s="288"/>
    </row>
    <row r="1061" spans="1:11" ht="26.25" customHeight="1">
      <c r="A1061" s="302" t="s">
        <v>413</v>
      </c>
      <c r="B1061" s="302" t="s">
        <v>424</v>
      </c>
      <c r="C1061" s="5"/>
      <c r="D1061" s="4" t="s">
        <v>261</v>
      </c>
      <c r="E1061" s="884"/>
      <c r="F1061" s="106">
        <v>4105</v>
      </c>
      <c r="G1061" s="106">
        <v>4105</v>
      </c>
      <c r="H1061" s="106">
        <v>4105</v>
      </c>
      <c r="I1061" s="881" t="s">
        <v>1355</v>
      </c>
      <c r="J1061" s="882"/>
      <c r="K1061" s="288"/>
    </row>
    <row r="1062" spans="1:11" ht="26.25" customHeight="1">
      <c r="A1062" s="93" t="s">
        <v>418</v>
      </c>
      <c r="B1062" s="302" t="s">
        <v>421</v>
      </c>
      <c r="C1062" s="5"/>
      <c r="D1062" s="4" t="s">
        <v>261</v>
      </c>
      <c r="E1062" s="884"/>
      <c r="F1062" s="106">
        <v>4105</v>
      </c>
      <c r="G1062" s="106">
        <v>4105</v>
      </c>
      <c r="H1062" s="106">
        <v>4105</v>
      </c>
      <c r="I1062" s="881" t="s">
        <v>1355</v>
      </c>
      <c r="J1062" s="882"/>
      <c r="K1062" s="288"/>
    </row>
    <row r="1063" spans="1:11" ht="26.25" customHeight="1">
      <c r="A1063" s="302" t="s">
        <v>414</v>
      </c>
      <c r="B1063" s="302" t="s">
        <v>424</v>
      </c>
      <c r="C1063" s="5"/>
      <c r="D1063" s="4" t="s">
        <v>261</v>
      </c>
      <c r="E1063" s="884"/>
      <c r="F1063" s="106">
        <v>4105</v>
      </c>
      <c r="G1063" s="106">
        <v>4105</v>
      </c>
      <c r="H1063" s="106">
        <v>4105</v>
      </c>
      <c r="I1063" s="881" t="s">
        <v>1355</v>
      </c>
      <c r="J1063" s="882"/>
      <c r="K1063" s="288"/>
    </row>
    <row r="1064" spans="1:11" ht="26.25" customHeight="1">
      <c r="A1064" s="764"/>
      <c r="B1064" s="302"/>
      <c r="C1064" s="5"/>
      <c r="D1064" s="4"/>
      <c r="E1064" s="885"/>
      <c r="F1064" s="106"/>
      <c r="G1064" s="106"/>
      <c r="H1064" s="106"/>
      <c r="I1064" s="881"/>
      <c r="J1064" s="882"/>
      <c r="K1064" s="288"/>
    </row>
    <row r="1065" spans="1:11" ht="26.25" customHeight="1">
      <c r="A1065" s="758" t="s">
        <v>425</v>
      </c>
      <c r="B1065" s="796"/>
      <c r="C1065" s="117"/>
      <c r="D1065" s="118"/>
      <c r="E1065" s="118"/>
      <c r="F1065" s="122"/>
      <c r="G1065" s="122"/>
      <c r="H1065" s="122"/>
      <c r="I1065" s="123"/>
      <c r="J1065" s="124"/>
      <c r="K1065" s="301"/>
    </row>
    <row r="1066" spans="1:11" ht="24">
      <c r="A1066" s="12" t="s">
        <v>825</v>
      </c>
      <c r="B1066" s="302" t="s">
        <v>426</v>
      </c>
      <c r="C1066" s="5"/>
      <c r="D1066" s="12" t="s">
        <v>1353</v>
      </c>
      <c r="E1066" s="13" t="s">
        <v>436</v>
      </c>
      <c r="F1066" s="106">
        <v>0</v>
      </c>
      <c r="G1066" s="106">
        <v>0</v>
      </c>
      <c r="H1066" s="106">
        <v>0</v>
      </c>
      <c r="I1066" s="756"/>
      <c r="J1066" s="757"/>
      <c r="K1066" s="288"/>
    </row>
    <row r="1067" spans="1:11" ht="36">
      <c r="A1067" s="12" t="s">
        <v>826</v>
      </c>
      <c r="B1067" s="302" t="s">
        <v>427</v>
      </c>
      <c r="C1067" s="5"/>
      <c r="D1067" s="12" t="s">
        <v>1353</v>
      </c>
      <c r="E1067" s="13" t="s">
        <v>436</v>
      </c>
      <c r="F1067" s="106">
        <v>0</v>
      </c>
      <c r="G1067" s="106">
        <v>0</v>
      </c>
      <c r="H1067" s="106">
        <v>0</v>
      </c>
      <c r="I1067" s="756"/>
      <c r="J1067" s="757"/>
      <c r="K1067" s="288"/>
    </row>
    <row r="1068" spans="1:11" ht="24">
      <c r="A1068" s="12" t="s">
        <v>827</v>
      </c>
      <c r="B1068" s="302" t="s">
        <v>428</v>
      </c>
      <c r="C1068" s="5"/>
      <c r="D1068" s="12" t="s">
        <v>1353</v>
      </c>
      <c r="E1068" s="13" t="s">
        <v>436</v>
      </c>
      <c r="F1068" s="106">
        <v>0</v>
      </c>
      <c r="G1068" s="106">
        <v>0</v>
      </c>
      <c r="H1068" s="106">
        <v>0</v>
      </c>
      <c r="I1068" s="756"/>
      <c r="J1068" s="757"/>
      <c r="K1068" s="288"/>
    </row>
    <row r="1069" spans="1:11" ht="36">
      <c r="A1069" s="12" t="s">
        <v>828</v>
      </c>
      <c r="B1069" s="302" t="s">
        <v>429</v>
      </c>
      <c r="C1069" s="5"/>
      <c r="D1069" s="12" t="s">
        <v>1353</v>
      </c>
      <c r="E1069" s="13" t="s">
        <v>436</v>
      </c>
      <c r="F1069" s="106">
        <v>0</v>
      </c>
      <c r="G1069" s="106">
        <v>0</v>
      </c>
      <c r="H1069" s="106">
        <v>0</v>
      </c>
      <c r="I1069" s="756"/>
      <c r="J1069" s="757"/>
      <c r="K1069" s="288"/>
    </row>
    <row r="1070" spans="1:11" ht="36">
      <c r="A1070" s="12" t="s">
        <v>829</v>
      </c>
      <c r="B1070" s="302" t="s">
        <v>430</v>
      </c>
      <c r="C1070" s="5"/>
      <c r="D1070" s="12" t="s">
        <v>1353</v>
      </c>
      <c r="E1070" s="13" t="s">
        <v>436</v>
      </c>
      <c r="F1070" s="106">
        <v>0</v>
      </c>
      <c r="G1070" s="106">
        <v>0</v>
      </c>
      <c r="H1070" s="106">
        <v>0</v>
      </c>
      <c r="I1070" s="756"/>
      <c r="J1070" s="757"/>
      <c r="K1070" s="288"/>
    </row>
    <row r="1071" spans="1:11" ht="36">
      <c r="A1071" s="102" t="s">
        <v>830</v>
      </c>
      <c r="B1071" s="302" t="s">
        <v>431</v>
      </c>
      <c r="C1071" s="5"/>
      <c r="D1071" s="12" t="s">
        <v>1353</v>
      </c>
      <c r="E1071" s="13" t="s">
        <v>436</v>
      </c>
      <c r="F1071" s="106">
        <v>0</v>
      </c>
      <c r="G1071" s="106">
        <v>0</v>
      </c>
      <c r="H1071" s="106">
        <v>0</v>
      </c>
      <c r="I1071" s="756"/>
      <c r="J1071" s="757"/>
      <c r="K1071" s="288"/>
    </row>
    <row r="1072" spans="1:11" ht="36">
      <c r="A1072" s="102" t="s">
        <v>831</v>
      </c>
      <c r="B1072" s="302" t="s">
        <v>432</v>
      </c>
      <c r="C1072" s="5"/>
      <c r="D1072" s="12" t="s">
        <v>1353</v>
      </c>
      <c r="E1072" s="13" t="s">
        <v>436</v>
      </c>
      <c r="F1072" s="106">
        <v>0</v>
      </c>
      <c r="G1072" s="106">
        <v>0</v>
      </c>
      <c r="H1072" s="106">
        <v>0</v>
      </c>
      <c r="I1072" s="756"/>
      <c r="J1072" s="757"/>
      <c r="K1072" s="288"/>
    </row>
    <row r="1073" spans="1:11" ht="24">
      <c r="A1073" s="102" t="s">
        <v>832</v>
      </c>
      <c r="B1073" s="302" t="s">
        <v>433</v>
      </c>
      <c r="C1073" s="5"/>
      <c r="D1073" s="12" t="s">
        <v>1353</v>
      </c>
      <c r="E1073" s="13" t="s">
        <v>436</v>
      </c>
      <c r="F1073" s="106">
        <v>0</v>
      </c>
      <c r="G1073" s="106">
        <v>0</v>
      </c>
      <c r="H1073" s="106">
        <v>0</v>
      </c>
      <c r="I1073" s="756"/>
      <c r="J1073" s="757"/>
      <c r="K1073" s="288"/>
    </row>
    <row r="1074" spans="1:11" ht="36">
      <c r="A1074" s="102" t="s">
        <v>833</v>
      </c>
      <c r="B1074" s="302" t="s">
        <v>434</v>
      </c>
      <c r="C1074" s="5"/>
      <c r="D1074" s="12" t="s">
        <v>1353</v>
      </c>
      <c r="E1074" s="13" t="s">
        <v>436</v>
      </c>
      <c r="F1074" s="106">
        <v>0</v>
      </c>
      <c r="G1074" s="106">
        <v>0</v>
      </c>
      <c r="H1074" s="106">
        <v>0</v>
      </c>
      <c r="I1074" s="756"/>
      <c r="J1074" s="757"/>
      <c r="K1074" s="288"/>
    </row>
    <row r="1075" spans="1:11" ht="36">
      <c r="A1075" s="102" t="s">
        <v>834</v>
      </c>
      <c r="B1075" s="302" t="s">
        <v>435</v>
      </c>
      <c r="C1075" s="5"/>
      <c r="D1075" s="12" t="s">
        <v>1353</v>
      </c>
      <c r="E1075" s="13" t="s">
        <v>436</v>
      </c>
      <c r="F1075" s="106">
        <v>0</v>
      </c>
      <c r="G1075" s="106">
        <v>0</v>
      </c>
      <c r="H1075" s="106">
        <v>0</v>
      </c>
      <c r="I1075" s="756"/>
      <c r="J1075" s="757"/>
      <c r="K1075" s="288"/>
    </row>
    <row r="1076" spans="1:11" ht="36">
      <c r="A1076" s="758" t="s">
        <v>744</v>
      </c>
      <c r="B1076" s="796"/>
      <c r="C1076" s="117"/>
      <c r="D1076" s="118"/>
      <c r="E1076" s="125"/>
      <c r="F1076" s="122"/>
      <c r="G1076" s="122"/>
      <c r="H1076" s="122"/>
      <c r="I1076" s="123"/>
      <c r="J1076" s="124"/>
      <c r="K1076" s="301"/>
    </row>
    <row r="1077" spans="1:11" ht="26.25" customHeight="1">
      <c r="A1077" s="12" t="s">
        <v>728</v>
      </c>
      <c r="B1077" s="302" t="s">
        <v>736</v>
      </c>
      <c r="C1077" s="5"/>
      <c r="D1077" s="4" t="s">
        <v>261</v>
      </c>
      <c r="E1077" s="883" t="s">
        <v>260</v>
      </c>
      <c r="F1077" s="106">
        <v>142</v>
      </c>
      <c r="G1077" s="106">
        <v>142</v>
      </c>
      <c r="H1077" s="106">
        <v>142</v>
      </c>
      <c r="I1077" s="881" t="s">
        <v>1356</v>
      </c>
      <c r="J1077" s="882"/>
      <c r="K1077" s="288"/>
    </row>
    <row r="1078" spans="1:11" ht="27" customHeight="1">
      <c r="A1078" s="93" t="s">
        <v>729</v>
      </c>
      <c r="B1078" s="302"/>
      <c r="C1078" s="5"/>
      <c r="D1078" s="4" t="s">
        <v>261</v>
      </c>
      <c r="E1078" s="884"/>
      <c r="F1078" s="106">
        <v>142</v>
      </c>
      <c r="G1078" s="106">
        <v>142</v>
      </c>
      <c r="H1078" s="106">
        <v>142</v>
      </c>
      <c r="I1078" s="881" t="s">
        <v>1356</v>
      </c>
      <c r="J1078" s="882"/>
      <c r="K1078" s="288"/>
    </row>
    <row r="1079" spans="1:11" ht="24.75" customHeight="1">
      <c r="A1079" s="12" t="s">
        <v>745</v>
      </c>
      <c r="B1079" s="302" t="s">
        <v>1371</v>
      </c>
      <c r="C1079" s="5"/>
      <c r="D1079" s="4" t="s">
        <v>261</v>
      </c>
      <c r="E1079" s="884"/>
      <c r="F1079" s="106">
        <v>142</v>
      </c>
      <c r="G1079" s="106">
        <v>142</v>
      </c>
      <c r="H1079" s="106">
        <v>142</v>
      </c>
      <c r="I1079" s="881" t="s">
        <v>1356</v>
      </c>
      <c r="J1079" s="882"/>
      <c r="K1079" s="288"/>
    </row>
    <row r="1080" spans="1:11" ht="27.75" customHeight="1">
      <c r="A1080" s="12" t="s">
        <v>746</v>
      </c>
      <c r="B1080" s="302" t="s">
        <v>737</v>
      </c>
      <c r="C1080" s="5"/>
      <c r="D1080" s="4" t="s">
        <v>261</v>
      </c>
      <c r="E1080" s="884"/>
      <c r="F1080" s="106">
        <v>142</v>
      </c>
      <c r="G1080" s="106">
        <v>142</v>
      </c>
      <c r="H1080" s="106">
        <v>142</v>
      </c>
      <c r="I1080" s="881" t="s">
        <v>1356</v>
      </c>
      <c r="J1080" s="882"/>
      <c r="K1080" s="288"/>
    </row>
    <row r="1081" spans="1:11" ht="27" customHeight="1">
      <c r="A1081" s="93" t="s">
        <v>759</v>
      </c>
      <c r="B1081" s="302"/>
      <c r="C1081" s="5"/>
      <c r="D1081" s="4" t="s">
        <v>261</v>
      </c>
      <c r="E1081" s="884"/>
      <c r="F1081" s="106">
        <v>142</v>
      </c>
      <c r="G1081" s="106">
        <v>142</v>
      </c>
      <c r="H1081" s="106">
        <v>142</v>
      </c>
      <c r="I1081" s="881" t="s">
        <v>1356</v>
      </c>
      <c r="J1081" s="882"/>
      <c r="K1081" s="288"/>
    </row>
    <row r="1082" spans="1:11" ht="24.75" customHeight="1">
      <c r="A1082" s="12" t="s">
        <v>747</v>
      </c>
      <c r="B1082" s="302" t="s">
        <v>738</v>
      </c>
      <c r="C1082" s="5"/>
      <c r="D1082" s="4" t="s">
        <v>261</v>
      </c>
      <c r="E1082" s="884"/>
      <c r="F1082" s="106">
        <v>142</v>
      </c>
      <c r="G1082" s="106">
        <v>142</v>
      </c>
      <c r="H1082" s="106">
        <v>142</v>
      </c>
      <c r="I1082" s="881" t="s">
        <v>1356</v>
      </c>
      <c r="J1082" s="882"/>
      <c r="K1082" s="288"/>
    </row>
    <row r="1083" spans="1:11" ht="26.25" customHeight="1">
      <c r="A1083" s="93" t="s">
        <v>727</v>
      </c>
      <c r="B1083" s="302"/>
      <c r="C1083" s="5"/>
      <c r="D1083" s="4" t="s">
        <v>261</v>
      </c>
      <c r="E1083" s="884"/>
      <c r="F1083" s="106">
        <v>142</v>
      </c>
      <c r="G1083" s="106">
        <v>142</v>
      </c>
      <c r="H1083" s="106">
        <v>142</v>
      </c>
      <c r="I1083" s="881" t="s">
        <v>1356</v>
      </c>
      <c r="J1083" s="882"/>
      <c r="K1083" s="288"/>
    </row>
    <row r="1084" spans="1:11" ht="26.25" customHeight="1">
      <c r="A1084" s="93" t="s">
        <v>730</v>
      </c>
      <c r="B1084" s="302"/>
      <c r="C1084" s="5"/>
      <c r="D1084" s="4" t="s">
        <v>261</v>
      </c>
      <c r="E1084" s="885"/>
      <c r="F1084" s="106">
        <v>142</v>
      </c>
      <c r="G1084" s="106">
        <v>142</v>
      </c>
      <c r="H1084" s="106">
        <v>142</v>
      </c>
      <c r="I1084" s="881" t="s">
        <v>1356</v>
      </c>
      <c r="J1084" s="882"/>
      <c r="K1084" s="288"/>
    </row>
    <row r="1085" spans="1:11" ht="36">
      <c r="A1085" s="758" t="s">
        <v>722</v>
      </c>
      <c r="B1085" s="796"/>
      <c r="C1085" s="117"/>
      <c r="D1085" s="118"/>
      <c r="E1085" s="125"/>
      <c r="F1085" s="122"/>
      <c r="G1085" s="122"/>
      <c r="H1085" s="122"/>
      <c r="I1085" s="123"/>
      <c r="J1085" s="124"/>
      <c r="K1085" s="301"/>
    </row>
    <row r="1086" spans="1:11" ht="26.25" customHeight="1">
      <c r="A1086" s="12" t="s">
        <v>728</v>
      </c>
      <c r="B1086" s="302" t="s">
        <v>723</v>
      </c>
      <c r="C1086" s="5"/>
      <c r="D1086" s="4" t="s">
        <v>261</v>
      </c>
      <c r="E1086" s="883" t="s">
        <v>260</v>
      </c>
      <c r="F1086" s="106">
        <v>142</v>
      </c>
      <c r="G1086" s="106">
        <v>142</v>
      </c>
      <c r="H1086" s="106">
        <v>142</v>
      </c>
      <c r="I1086" s="881" t="s">
        <v>1356</v>
      </c>
      <c r="J1086" s="882"/>
      <c r="K1086" s="288"/>
    </row>
    <row r="1087" spans="1:11" ht="27" customHeight="1">
      <c r="A1087" s="93" t="s">
        <v>729</v>
      </c>
      <c r="B1087" s="302"/>
      <c r="C1087" s="5"/>
      <c r="D1087" s="4" t="s">
        <v>261</v>
      </c>
      <c r="E1087" s="884"/>
      <c r="F1087" s="106">
        <v>142</v>
      </c>
      <c r="G1087" s="106">
        <v>142</v>
      </c>
      <c r="H1087" s="106">
        <v>142</v>
      </c>
      <c r="I1087" s="881" t="s">
        <v>1356</v>
      </c>
      <c r="J1087" s="882"/>
      <c r="K1087" s="288"/>
    </row>
    <row r="1088" spans="1:11" ht="24.75" customHeight="1">
      <c r="A1088" s="12" t="s">
        <v>745</v>
      </c>
      <c r="B1088" s="302" t="s">
        <v>724</v>
      </c>
      <c r="C1088" s="5"/>
      <c r="D1088" s="4" t="s">
        <v>261</v>
      </c>
      <c r="E1088" s="884"/>
      <c r="F1088" s="106">
        <v>142</v>
      </c>
      <c r="G1088" s="106">
        <v>142</v>
      </c>
      <c r="H1088" s="106">
        <v>142</v>
      </c>
      <c r="I1088" s="881" t="s">
        <v>1356</v>
      </c>
      <c r="J1088" s="882"/>
      <c r="K1088" s="288"/>
    </row>
    <row r="1089" spans="1:11" ht="27.75" customHeight="1">
      <c r="A1089" s="93" t="s">
        <v>759</v>
      </c>
      <c r="B1089" s="302"/>
      <c r="C1089" s="5"/>
      <c r="D1089" s="4" t="s">
        <v>261</v>
      </c>
      <c r="E1089" s="884"/>
      <c r="F1089" s="106">
        <v>142</v>
      </c>
      <c r="G1089" s="106">
        <v>142</v>
      </c>
      <c r="H1089" s="106">
        <v>142</v>
      </c>
      <c r="I1089" s="881" t="s">
        <v>1356</v>
      </c>
      <c r="J1089" s="882"/>
      <c r="K1089" s="288"/>
    </row>
    <row r="1090" spans="1:11" ht="27" customHeight="1">
      <c r="A1090" s="12" t="s">
        <v>746</v>
      </c>
      <c r="B1090" s="302" t="s">
        <v>725</v>
      </c>
      <c r="C1090" s="5"/>
      <c r="D1090" s="4" t="s">
        <v>261</v>
      </c>
      <c r="E1090" s="884"/>
      <c r="F1090" s="106">
        <v>142</v>
      </c>
      <c r="G1090" s="106">
        <v>142</v>
      </c>
      <c r="H1090" s="106">
        <v>142</v>
      </c>
      <c r="I1090" s="881" t="s">
        <v>1356</v>
      </c>
      <c r="J1090" s="882"/>
      <c r="K1090" s="288"/>
    </row>
    <row r="1091" spans="1:11" ht="24.75" customHeight="1">
      <c r="A1091" s="12" t="s">
        <v>747</v>
      </c>
      <c r="B1091" s="302" t="s">
        <v>726</v>
      </c>
      <c r="C1091" s="5"/>
      <c r="D1091" s="4" t="s">
        <v>261</v>
      </c>
      <c r="E1091" s="884"/>
      <c r="F1091" s="106">
        <v>142</v>
      </c>
      <c r="G1091" s="106">
        <v>142</v>
      </c>
      <c r="H1091" s="106">
        <v>142</v>
      </c>
      <c r="I1091" s="881" t="s">
        <v>1356</v>
      </c>
      <c r="J1091" s="882"/>
      <c r="K1091" s="288"/>
    </row>
    <row r="1092" spans="1:11" ht="26.25" customHeight="1">
      <c r="A1092" s="302" t="s">
        <v>727</v>
      </c>
      <c r="B1092" s="302" t="s">
        <v>1372</v>
      </c>
      <c r="C1092" s="5"/>
      <c r="D1092" s="4" t="s">
        <v>261</v>
      </c>
      <c r="E1092" s="884"/>
      <c r="F1092" s="106">
        <v>142</v>
      </c>
      <c r="G1092" s="106">
        <v>142</v>
      </c>
      <c r="H1092" s="106">
        <v>142</v>
      </c>
      <c r="I1092" s="881" t="s">
        <v>1356</v>
      </c>
      <c r="J1092" s="882"/>
      <c r="K1092" s="288"/>
    </row>
    <row r="1093" spans="1:11" ht="26.25" customHeight="1">
      <c r="A1093" s="93" t="s">
        <v>730</v>
      </c>
      <c r="B1093" s="302"/>
      <c r="C1093" s="5"/>
      <c r="D1093" s="4" t="s">
        <v>261</v>
      </c>
      <c r="E1093" s="885"/>
      <c r="F1093" s="106">
        <v>142</v>
      </c>
      <c r="G1093" s="106">
        <v>142</v>
      </c>
      <c r="H1093" s="106">
        <v>142</v>
      </c>
      <c r="I1093" s="881" t="s">
        <v>1356</v>
      </c>
      <c r="J1093" s="882"/>
      <c r="K1093" s="288"/>
    </row>
    <row r="1094" spans="1:11" ht="36">
      <c r="A1094" s="758" t="s">
        <v>739</v>
      </c>
      <c r="B1094" s="796"/>
      <c r="C1094" s="117"/>
      <c r="D1094" s="118"/>
      <c r="E1094" s="125"/>
      <c r="F1094" s="122"/>
      <c r="G1094" s="122"/>
      <c r="H1094" s="122"/>
      <c r="I1094" s="123"/>
      <c r="J1094" s="124"/>
      <c r="K1094" s="301"/>
    </row>
    <row r="1095" spans="1:11" ht="26.25" customHeight="1">
      <c r="A1095" s="12" t="s">
        <v>728</v>
      </c>
      <c r="B1095" s="302" t="s">
        <v>740</v>
      </c>
      <c r="C1095" s="5"/>
      <c r="D1095" s="4" t="s">
        <v>261</v>
      </c>
      <c r="E1095" s="883" t="s">
        <v>260</v>
      </c>
      <c r="F1095" s="106">
        <v>142</v>
      </c>
      <c r="G1095" s="106">
        <v>142</v>
      </c>
      <c r="H1095" s="106">
        <v>142</v>
      </c>
      <c r="I1095" s="881" t="s">
        <v>1356</v>
      </c>
      <c r="J1095" s="882"/>
      <c r="K1095" s="288"/>
    </row>
    <row r="1096" spans="1:11" ht="27" customHeight="1">
      <c r="A1096" s="93" t="s">
        <v>729</v>
      </c>
      <c r="B1096" s="302"/>
      <c r="C1096" s="5"/>
      <c r="D1096" s="4" t="s">
        <v>261</v>
      </c>
      <c r="E1096" s="884"/>
      <c r="F1096" s="106">
        <v>142</v>
      </c>
      <c r="G1096" s="106">
        <v>142</v>
      </c>
      <c r="H1096" s="106">
        <v>142</v>
      </c>
      <c r="I1096" s="881" t="s">
        <v>1356</v>
      </c>
      <c r="J1096" s="882"/>
      <c r="K1096" s="288"/>
    </row>
    <row r="1097" spans="1:11" ht="24.75" customHeight="1">
      <c r="A1097" s="93" t="s">
        <v>745</v>
      </c>
      <c r="B1097" s="302"/>
      <c r="C1097" s="5"/>
      <c r="D1097" s="4" t="s">
        <v>261</v>
      </c>
      <c r="E1097" s="884"/>
      <c r="F1097" s="106">
        <v>142</v>
      </c>
      <c r="G1097" s="106">
        <v>142</v>
      </c>
      <c r="H1097" s="106">
        <v>142</v>
      </c>
      <c r="I1097" s="881" t="s">
        <v>1356</v>
      </c>
      <c r="J1097" s="882"/>
      <c r="K1097" s="288"/>
    </row>
    <row r="1098" spans="1:11" ht="27.75" customHeight="1">
      <c r="A1098" s="93" t="s">
        <v>759</v>
      </c>
      <c r="B1098" s="302"/>
      <c r="C1098" s="5"/>
      <c r="D1098" s="4" t="s">
        <v>261</v>
      </c>
      <c r="E1098" s="884"/>
      <c r="F1098" s="106">
        <v>142</v>
      </c>
      <c r="G1098" s="106">
        <v>142</v>
      </c>
      <c r="H1098" s="106">
        <v>142</v>
      </c>
      <c r="I1098" s="881" t="s">
        <v>1356</v>
      </c>
      <c r="J1098" s="882"/>
      <c r="K1098" s="288"/>
    </row>
    <row r="1099" spans="1:11" ht="27" customHeight="1">
      <c r="A1099" s="12" t="s">
        <v>746</v>
      </c>
      <c r="B1099" s="302" t="s">
        <v>1373</v>
      </c>
      <c r="C1099" s="5"/>
      <c r="D1099" s="4" t="s">
        <v>261</v>
      </c>
      <c r="E1099" s="884"/>
      <c r="F1099" s="106">
        <v>142</v>
      </c>
      <c r="G1099" s="106">
        <v>142</v>
      </c>
      <c r="H1099" s="106">
        <v>142</v>
      </c>
      <c r="I1099" s="881" t="s">
        <v>1356</v>
      </c>
      <c r="J1099" s="882"/>
      <c r="K1099" s="288"/>
    </row>
    <row r="1100" spans="1:11" ht="24.75" customHeight="1">
      <c r="A1100" s="12" t="s">
        <v>747</v>
      </c>
      <c r="B1100" s="302" t="s">
        <v>741</v>
      </c>
      <c r="C1100" s="5"/>
      <c r="D1100" s="4" t="s">
        <v>261</v>
      </c>
      <c r="E1100" s="884"/>
      <c r="F1100" s="106">
        <v>142</v>
      </c>
      <c r="G1100" s="106">
        <v>142</v>
      </c>
      <c r="H1100" s="106">
        <v>142</v>
      </c>
      <c r="I1100" s="881" t="s">
        <v>1356</v>
      </c>
      <c r="J1100" s="882"/>
      <c r="K1100" s="288"/>
    </row>
    <row r="1101" spans="1:11" ht="26.25" customHeight="1">
      <c r="A1101" s="302" t="s">
        <v>727</v>
      </c>
      <c r="B1101" s="302" t="s">
        <v>742</v>
      </c>
      <c r="C1101" s="5"/>
      <c r="D1101" s="4" t="s">
        <v>261</v>
      </c>
      <c r="E1101" s="884"/>
      <c r="F1101" s="106">
        <v>142</v>
      </c>
      <c r="G1101" s="106">
        <v>142</v>
      </c>
      <c r="H1101" s="106">
        <v>142</v>
      </c>
      <c r="I1101" s="881" t="s">
        <v>1356</v>
      </c>
      <c r="J1101" s="882"/>
      <c r="K1101" s="288"/>
    </row>
    <row r="1102" spans="1:11" ht="26.25" customHeight="1">
      <c r="A1102" s="93" t="s">
        <v>730</v>
      </c>
      <c r="B1102" s="302"/>
      <c r="C1102" s="5"/>
      <c r="D1102" s="4" t="s">
        <v>261</v>
      </c>
      <c r="E1102" s="885"/>
      <c r="F1102" s="106">
        <v>142</v>
      </c>
      <c r="G1102" s="106">
        <v>142</v>
      </c>
      <c r="H1102" s="106">
        <v>142</v>
      </c>
      <c r="I1102" s="881" t="s">
        <v>1356</v>
      </c>
      <c r="J1102" s="882"/>
      <c r="K1102" s="288"/>
    </row>
    <row r="1103" spans="1:11" ht="26.25" customHeight="1">
      <c r="A1103" s="758" t="s">
        <v>720</v>
      </c>
      <c r="B1103" s="796"/>
      <c r="C1103" s="117"/>
      <c r="D1103" s="118"/>
      <c r="E1103" s="118"/>
      <c r="F1103" s="122"/>
      <c r="G1103" s="122"/>
      <c r="H1103" s="122"/>
      <c r="I1103" s="123"/>
      <c r="J1103" s="124"/>
      <c r="K1103" s="301"/>
    </row>
    <row r="1104" spans="1:11">
      <c r="A1104" s="12" t="s">
        <v>451</v>
      </c>
      <c r="B1104" s="302" t="s">
        <v>768</v>
      </c>
      <c r="C1104" s="5"/>
      <c r="D1104" s="12" t="s">
        <v>1353</v>
      </c>
      <c r="E1104" s="13" t="s">
        <v>436</v>
      </c>
      <c r="F1104" s="106">
        <v>0</v>
      </c>
      <c r="G1104" s="106">
        <v>0</v>
      </c>
      <c r="H1104" s="106">
        <v>0</v>
      </c>
      <c r="I1104" s="756"/>
      <c r="J1104" s="757"/>
      <c r="K1104" s="288"/>
    </row>
    <row r="1105" spans="1:11">
      <c r="A1105" s="12" t="s">
        <v>452</v>
      </c>
      <c r="B1105" s="302" t="s">
        <v>769</v>
      </c>
      <c r="C1105" s="5"/>
      <c r="D1105" s="12" t="s">
        <v>1353</v>
      </c>
      <c r="E1105" s="13" t="s">
        <v>436</v>
      </c>
      <c r="F1105" s="106">
        <v>0</v>
      </c>
      <c r="G1105" s="106">
        <v>0</v>
      </c>
      <c r="H1105" s="106">
        <v>0</v>
      </c>
      <c r="I1105" s="756"/>
      <c r="J1105" s="757"/>
      <c r="K1105" s="288"/>
    </row>
    <row r="1106" spans="1:11">
      <c r="A1106" s="12" t="s">
        <v>466</v>
      </c>
      <c r="B1106" s="302" t="s">
        <v>770</v>
      </c>
      <c r="C1106" s="5"/>
      <c r="D1106" s="12" t="s">
        <v>1353</v>
      </c>
      <c r="E1106" s="13" t="s">
        <v>436</v>
      </c>
      <c r="F1106" s="106">
        <v>0</v>
      </c>
      <c r="G1106" s="106">
        <v>0</v>
      </c>
      <c r="H1106" s="106">
        <v>0</v>
      </c>
      <c r="I1106" s="756"/>
      <c r="J1106" s="757"/>
      <c r="K1106" s="288"/>
    </row>
    <row r="1107" spans="1:11">
      <c r="A1107" s="12" t="s">
        <v>453</v>
      </c>
      <c r="B1107" s="302" t="s">
        <v>771</v>
      </c>
      <c r="C1107" s="5"/>
      <c r="D1107" s="12" t="s">
        <v>1353</v>
      </c>
      <c r="E1107" s="13" t="s">
        <v>436</v>
      </c>
      <c r="F1107" s="106">
        <v>0</v>
      </c>
      <c r="G1107" s="106">
        <v>0</v>
      </c>
      <c r="H1107" s="106">
        <v>0</v>
      </c>
      <c r="I1107" s="756"/>
      <c r="J1107" s="757"/>
      <c r="K1107" s="288"/>
    </row>
    <row r="1108" spans="1:11">
      <c r="A1108" s="12" t="s">
        <v>454</v>
      </c>
      <c r="B1108" s="302" t="s">
        <v>772</v>
      </c>
      <c r="C1108" s="5"/>
      <c r="D1108" s="12" t="s">
        <v>1353</v>
      </c>
      <c r="E1108" s="13" t="s">
        <v>436</v>
      </c>
      <c r="F1108" s="106">
        <v>0</v>
      </c>
      <c r="G1108" s="106">
        <v>0</v>
      </c>
      <c r="H1108" s="106">
        <v>0</v>
      </c>
      <c r="I1108" s="756"/>
      <c r="J1108" s="757"/>
      <c r="K1108" s="288"/>
    </row>
    <row r="1109" spans="1:11" ht="24">
      <c r="A1109" s="12" t="s">
        <v>455</v>
      </c>
      <c r="B1109" s="302" t="s">
        <v>773</v>
      </c>
      <c r="C1109" s="5"/>
      <c r="D1109" s="12" t="s">
        <v>1353</v>
      </c>
      <c r="E1109" s="13" t="s">
        <v>436</v>
      </c>
      <c r="F1109" s="106">
        <v>0</v>
      </c>
      <c r="G1109" s="106">
        <v>0</v>
      </c>
      <c r="H1109" s="106">
        <v>0</v>
      </c>
      <c r="I1109" s="756"/>
      <c r="J1109" s="757"/>
      <c r="K1109" s="288"/>
    </row>
    <row r="1110" spans="1:11">
      <c r="A1110" s="7"/>
      <c r="B1110" s="310"/>
      <c r="C1110" s="15" t="s">
        <v>440</v>
      </c>
      <c r="D1110" s="16" t="s">
        <v>35</v>
      </c>
      <c r="E1110" s="7"/>
      <c r="F1110" s="99"/>
      <c r="G1110" s="99"/>
      <c r="H1110" s="99"/>
      <c r="I1110" s="103"/>
      <c r="J1110" s="104"/>
      <c r="K1110" s="289"/>
    </row>
    <row r="1111" spans="1:11" ht="36">
      <c r="A1111" s="68" t="s">
        <v>420</v>
      </c>
      <c r="B1111" s="302"/>
      <c r="C1111" s="89" t="s">
        <v>4</v>
      </c>
      <c r="D1111" s="126"/>
      <c r="E1111" s="12"/>
      <c r="F1111" s="127"/>
      <c r="G1111" s="127"/>
      <c r="H1111" s="127"/>
      <c r="I1111" s="769"/>
      <c r="J1111" s="770"/>
      <c r="K1111" s="289"/>
    </row>
    <row r="1112" spans="1:11" ht="36">
      <c r="A1112" s="310" t="s">
        <v>415</v>
      </c>
      <c r="B1112" s="310" t="s">
        <v>421</v>
      </c>
      <c r="C1112" s="15"/>
      <c r="D1112" s="16"/>
      <c r="E1112" s="16"/>
      <c r="F1112" s="128">
        <f t="shared" ref="F1112:H1125" si="24">F14+F319</f>
        <v>99562</v>
      </c>
      <c r="G1112" s="128">
        <f t="shared" si="24"/>
        <v>101309</v>
      </c>
      <c r="H1112" s="128">
        <f t="shared" si="24"/>
        <v>101309</v>
      </c>
      <c r="I1112" s="129"/>
      <c r="J1112" s="130"/>
      <c r="K1112" s="301"/>
    </row>
    <row r="1113" spans="1:11" ht="36">
      <c r="A1113" s="310" t="s">
        <v>407</v>
      </c>
      <c r="B1113" s="310" t="s">
        <v>424</v>
      </c>
      <c r="C1113" s="15"/>
      <c r="D1113" s="16"/>
      <c r="E1113" s="16"/>
      <c r="F1113" s="128">
        <f t="shared" si="24"/>
        <v>126293</v>
      </c>
      <c r="G1113" s="128">
        <f t="shared" si="24"/>
        <v>129656</v>
      </c>
      <c r="H1113" s="128">
        <f t="shared" si="24"/>
        <v>129656</v>
      </c>
      <c r="I1113" s="129"/>
      <c r="J1113" s="130"/>
      <c r="K1113" s="301"/>
    </row>
    <row r="1114" spans="1:11" ht="48">
      <c r="A1114" s="310" t="s">
        <v>823</v>
      </c>
      <c r="B1114" s="310" t="s">
        <v>421</v>
      </c>
      <c r="C1114" s="15"/>
      <c r="D1114" s="16"/>
      <c r="E1114" s="16"/>
      <c r="F1114" s="128">
        <f t="shared" si="24"/>
        <v>142155</v>
      </c>
      <c r="G1114" s="128">
        <f t="shared" si="24"/>
        <v>146260</v>
      </c>
      <c r="H1114" s="128">
        <f t="shared" si="24"/>
        <v>146260</v>
      </c>
      <c r="I1114" s="129"/>
      <c r="J1114" s="130"/>
      <c r="K1114" s="301"/>
    </row>
    <row r="1115" spans="1:11" ht="48">
      <c r="A1115" s="310" t="s">
        <v>408</v>
      </c>
      <c r="B1115" s="310" t="s">
        <v>424</v>
      </c>
      <c r="C1115" s="15"/>
      <c r="D1115" s="16"/>
      <c r="E1115" s="16"/>
      <c r="F1115" s="128">
        <f t="shared" si="24"/>
        <v>86639</v>
      </c>
      <c r="G1115" s="128">
        <f t="shared" si="24"/>
        <v>88147</v>
      </c>
      <c r="H1115" s="128">
        <f t="shared" si="24"/>
        <v>88147</v>
      </c>
      <c r="I1115" s="129"/>
      <c r="J1115" s="130"/>
      <c r="K1115" s="301"/>
    </row>
    <row r="1116" spans="1:11" ht="48">
      <c r="A1116" s="310" t="s">
        <v>409</v>
      </c>
      <c r="B1116" s="310" t="s">
        <v>424</v>
      </c>
      <c r="C1116" s="15"/>
      <c r="D1116" s="16"/>
      <c r="E1116" s="16"/>
      <c r="F1116" s="128">
        <f t="shared" si="24"/>
        <v>126293</v>
      </c>
      <c r="G1116" s="128">
        <f t="shared" si="24"/>
        <v>129656</v>
      </c>
      <c r="H1116" s="128">
        <f t="shared" si="24"/>
        <v>129656</v>
      </c>
      <c r="I1116" s="129"/>
      <c r="J1116" s="130"/>
      <c r="K1116" s="301"/>
    </row>
    <row r="1117" spans="1:11" ht="48">
      <c r="A1117" s="95" t="s">
        <v>410</v>
      </c>
      <c r="B1117" s="310" t="s">
        <v>423</v>
      </c>
      <c r="C1117" s="15"/>
      <c r="D1117" s="16"/>
      <c r="E1117" s="16"/>
      <c r="F1117" s="128">
        <f t="shared" si="24"/>
        <v>143296</v>
      </c>
      <c r="G1117" s="128">
        <f t="shared" si="24"/>
        <v>145852</v>
      </c>
      <c r="H1117" s="128">
        <f t="shared" si="24"/>
        <v>145852</v>
      </c>
      <c r="I1117" s="129"/>
      <c r="J1117" s="130"/>
      <c r="K1117" s="301"/>
    </row>
    <row r="1118" spans="1:11" ht="96">
      <c r="A1118" s="131" t="s">
        <v>411</v>
      </c>
      <c r="B1118" s="310" t="s">
        <v>423</v>
      </c>
      <c r="C1118" s="15"/>
      <c r="D1118" s="16"/>
      <c r="E1118" s="16"/>
      <c r="F1118" s="128">
        <f t="shared" si="24"/>
        <v>170925</v>
      </c>
      <c r="G1118" s="128">
        <f t="shared" si="24"/>
        <v>173991</v>
      </c>
      <c r="H1118" s="128">
        <f t="shared" si="24"/>
        <v>173991</v>
      </c>
      <c r="I1118" s="129"/>
      <c r="J1118" s="130"/>
      <c r="K1118" s="301"/>
    </row>
    <row r="1119" spans="1:11" ht="96">
      <c r="A1119" s="131" t="s">
        <v>416</v>
      </c>
      <c r="B1119" s="310" t="s">
        <v>422</v>
      </c>
      <c r="C1119" s="15"/>
      <c r="D1119" s="16"/>
      <c r="E1119" s="16"/>
      <c r="F1119" s="128">
        <f t="shared" si="24"/>
        <v>241223</v>
      </c>
      <c r="G1119" s="128">
        <f t="shared" si="24"/>
        <v>245590</v>
      </c>
      <c r="H1119" s="128">
        <f t="shared" si="24"/>
        <v>245590</v>
      </c>
      <c r="I1119" s="129"/>
      <c r="J1119" s="130"/>
      <c r="K1119" s="301"/>
    </row>
    <row r="1120" spans="1:11" ht="96">
      <c r="A1120" s="131" t="s">
        <v>412</v>
      </c>
      <c r="B1120" s="310" t="s">
        <v>423</v>
      </c>
      <c r="C1120" s="15"/>
      <c r="D1120" s="16"/>
      <c r="E1120" s="16"/>
      <c r="F1120" s="128">
        <f t="shared" si="24"/>
        <v>212375</v>
      </c>
      <c r="G1120" s="128">
        <f t="shared" si="24"/>
        <v>216209</v>
      </c>
      <c r="H1120" s="128">
        <f t="shared" si="24"/>
        <v>216209</v>
      </c>
      <c r="I1120" s="129"/>
      <c r="J1120" s="130"/>
      <c r="K1120" s="301"/>
    </row>
    <row r="1121" spans="1:11" ht="24">
      <c r="A1121" s="95" t="s">
        <v>417</v>
      </c>
      <c r="B1121" s="310" t="s">
        <v>421</v>
      </c>
      <c r="C1121" s="15"/>
      <c r="D1121" s="16"/>
      <c r="E1121" s="16"/>
      <c r="F1121" s="128">
        <f t="shared" si="24"/>
        <v>99562</v>
      </c>
      <c r="G1121" s="128">
        <f t="shared" si="24"/>
        <v>101309</v>
      </c>
      <c r="H1121" s="128">
        <f t="shared" si="24"/>
        <v>101309</v>
      </c>
      <c r="I1121" s="129"/>
      <c r="J1121" s="130"/>
      <c r="K1121" s="301"/>
    </row>
    <row r="1122" spans="1:11" ht="24">
      <c r="A1122" s="310" t="s">
        <v>413</v>
      </c>
      <c r="B1122" s="310" t="s">
        <v>424</v>
      </c>
      <c r="C1122" s="15"/>
      <c r="D1122" s="16"/>
      <c r="E1122" s="16"/>
      <c r="F1122" s="128">
        <f t="shared" si="24"/>
        <v>86639</v>
      </c>
      <c r="G1122" s="128">
        <f t="shared" si="24"/>
        <v>88147</v>
      </c>
      <c r="H1122" s="128">
        <f t="shared" si="24"/>
        <v>88147</v>
      </c>
      <c r="I1122" s="129"/>
      <c r="J1122" s="130"/>
      <c r="K1122" s="301"/>
    </row>
    <row r="1123" spans="1:11" ht="24">
      <c r="A1123" s="95" t="s">
        <v>418</v>
      </c>
      <c r="B1123" s="310" t="s">
        <v>421</v>
      </c>
      <c r="C1123" s="15"/>
      <c r="D1123" s="16"/>
      <c r="E1123" s="16"/>
      <c r="F1123" s="128">
        <f t="shared" si="24"/>
        <v>146782</v>
      </c>
      <c r="G1123" s="128">
        <f t="shared" si="24"/>
        <v>149403</v>
      </c>
      <c r="H1123" s="128">
        <f t="shared" si="24"/>
        <v>149403</v>
      </c>
      <c r="I1123" s="129"/>
      <c r="J1123" s="130"/>
      <c r="K1123" s="301"/>
    </row>
    <row r="1124" spans="1:11" ht="24">
      <c r="A1124" s="310" t="s">
        <v>414</v>
      </c>
      <c r="B1124" s="310" t="s">
        <v>424</v>
      </c>
      <c r="C1124" s="15"/>
      <c r="D1124" s="16"/>
      <c r="E1124" s="16"/>
      <c r="F1124" s="128">
        <f t="shared" si="24"/>
        <v>123557</v>
      </c>
      <c r="G1124" s="128">
        <f t="shared" si="24"/>
        <v>125748</v>
      </c>
      <c r="H1124" s="128">
        <f t="shared" si="24"/>
        <v>125748</v>
      </c>
      <c r="I1124" s="129"/>
      <c r="J1124" s="130"/>
      <c r="K1124" s="301"/>
    </row>
    <row r="1125" spans="1:11">
      <c r="A1125" s="308"/>
      <c r="B1125" s="310"/>
      <c r="C1125" s="15"/>
      <c r="D1125" s="16"/>
      <c r="E1125" s="16"/>
      <c r="F1125" s="128">
        <f t="shared" si="24"/>
        <v>0</v>
      </c>
      <c r="G1125" s="128">
        <f t="shared" si="24"/>
        <v>0</v>
      </c>
      <c r="H1125" s="128">
        <f t="shared" si="24"/>
        <v>0</v>
      </c>
      <c r="I1125" s="129"/>
      <c r="J1125" s="130"/>
      <c r="K1125" s="301"/>
    </row>
    <row r="1126" spans="1:11">
      <c r="A1126" s="68" t="s">
        <v>425</v>
      </c>
      <c r="B1126" s="302"/>
      <c r="C1126" s="89" t="s">
        <v>5</v>
      </c>
      <c r="D1126" s="126"/>
      <c r="E1126" s="12"/>
      <c r="F1126" s="127"/>
      <c r="G1126" s="127"/>
      <c r="H1126" s="127"/>
      <c r="I1126" s="769"/>
      <c r="J1126" s="770"/>
      <c r="K1126" s="289"/>
    </row>
    <row r="1127" spans="1:11" ht="24">
      <c r="A1127" s="7" t="s">
        <v>825</v>
      </c>
      <c r="B1127" s="310" t="s">
        <v>426</v>
      </c>
      <c r="C1127" s="15"/>
      <c r="D1127" s="16"/>
      <c r="E1127" s="16"/>
      <c r="F1127" s="128">
        <f t="shared" ref="F1127:H1136" si="25">F29+F334</f>
        <v>17853.66</v>
      </c>
      <c r="G1127" s="128">
        <f t="shared" si="25"/>
        <v>17853.66</v>
      </c>
      <c r="H1127" s="128">
        <f t="shared" si="25"/>
        <v>17853.66</v>
      </c>
      <c r="I1127" s="129"/>
      <c r="J1127" s="130"/>
      <c r="K1127" s="301"/>
    </row>
    <row r="1128" spans="1:11" ht="36">
      <c r="A1128" s="7" t="s">
        <v>826</v>
      </c>
      <c r="B1128" s="310" t="s">
        <v>427</v>
      </c>
      <c r="C1128" s="15"/>
      <c r="D1128" s="16"/>
      <c r="E1128" s="16"/>
      <c r="F1128" s="128">
        <f t="shared" si="25"/>
        <v>17853.66</v>
      </c>
      <c r="G1128" s="128">
        <f t="shared" si="25"/>
        <v>17853.66</v>
      </c>
      <c r="H1128" s="128">
        <f t="shared" si="25"/>
        <v>17853.66</v>
      </c>
      <c r="I1128" s="129"/>
      <c r="J1128" s="130"/>
      <c r="K1128" s="301"/>
    </row>
    <row r="1129" spans="1:11" ht="24">
      <c r="A1129" s="7" t="s">
        <v>827</v>
      </c>
      <c r="B1129" s="310" t="s">
        <v>428</v>
      </c>
      <c r="C1129" s="15"/>
      <c r="D1129" s="16"/>
      <c r="E1129" s="16"/>
      <c r="F1129" s="128">
        <f t="shared" si="25"/>
        <v>17853.66</v>
      </c>
      <c r="G1129" s="128">
        <f t="shared" si="25"/>
        <v>17853.66</v>
      </c>
      <c r="H1129" s="128">
        <f t="shared" si="25"/>
        <v>17853.66</v>
      </c>
      <c r="I1129" s="129"/>
      <c r="J1129" s="130"/>
      <c r="K1129" s="301"/>
    </row>
    <row r="1130" spans="1:11" ht="36">
      <c r="A1130" s="7" t="s">
        <v>828</v>
      </c>
      <c r="B1130" s="310" t="s">
        <v>429</v>
      </c>
      <c r="C1130" s="15"/>
      <c r="D1130" s="16"/>
      <c r="E1130" s="16"/>
      <c r="F1130" s="128">
        <f t="shared" si="25"/>
        <v>10890.73</v>
      </c>
      <c r="G1130" s="128">
        <f t="shared" si="25"/>
        <v>10890.73</v>
      </c>
      <c r="H1130" s="128">
        <f t="shared" si="25"/>
        <v>10890.73</v>
      </c>
      <c r="I1130" s="129"/>
      <c r="J1130" s="130"/>
      <c r="K1130" s="301"/>
    </row>
    <row r="1131" spans="1:11" ht="36">
      <c r="A1131" s="7" t="s">
        <v>829</v>
      </c>
      <c r="B1131" s="310" t="s">
        <v>430</v>
      </c>
      <c r="C1131" s="15"/>
      <c r="D1131" s="16"/>
      <c r="E1131" s="16"/>
      <c r="F1131" s="128">
        <f t="shared" si="25"/>
        <v>3927.8</v>
      </c>
      <c r="G1131" s="128">
        <f t="shared" si="25"/>
        <v>3927.8</v>
      </c>
      <c r="H1131" s="128">
        <f t="shared" si="25"/>
        <v>3927.8</v>
      </c>
      <c r="I1131" s="129"/>
      <c r="J1131" s="130"/>
      <c r="K1131" s="301"/>
    </row>
    <row r="1132" spans="1:11" ht="36">
      <c r="A1132" s="131" t="s">
        <v>830</v>
      </c>
      <c r="B1132" s="310" t="s">
        <v>431</v>
      </c>
      <c r="C1132" s="15"/>
      <c r="D1132" s="16"/>
      <c r="E1132" s="16"/>
      <c r="F1132" s="128">
        <f t="shared" si="25"/>
        <v>21370.45</v>
      </c>
      <c r="G1132" s="128">
        <f t="shared" si="25"/>
        <v>21370.45</v>
      </c>
      <c r="H1132" s="128">
        <f t="shared" si="25"/>
        <v>21370.45</v>
      </c>
      <c r="I1132" s="129"/>
      <c r="J1132" s="130"/>
      <c r="K1132" s="301"/>
    </row>
    <row r="1133" spans="1:11" ht="36">
      <c r="A1133" s="131" t="s">
        <v>831</v>
      </c>
      <c r="B1133" s="310" t="s">
        <v>432</v>
      </c>
      <c r="C1133" s="15"/>
      <c r="D1133" s="16"/>
      <c r="E1133" s="16"/>
      <c r="F1133" s="128">
        <f t="shared" si="25"/>
        <v>21370.45</v>
      </c>
      <c r="G1133" s="128">
        <f t="shared" si="25"/>
        <v>21370.45</v>
      </c>
      <c r="H1133" s="128">
        <f t="shared" si="25"/>
        <v>21370.45</v>
      </c>
      <c r="I1133" s="129"/>
      <c r="J1133" s="130"/>
      <c r="K1133" s="301"/>
    </row>
    <row r="1134" spans="1:11" ht="24">
      <c r="A1134" s="131" t="s">
        <v>832</v>
      </c>
      <c r="B1134" s="310" t="s">
        <v>433</v>
      </c>
      <c r="C1134" s="15"/>
      <c r="D1134" s="16"/>
      <c r="E1134" s="16"/>
      <c r="F1134" s="128">
        <f t="shared" si="25"/>
        <v>21370.45</v>
      </c>
      <c r="G1134" s="128">
        <f t="shared" si="25"/>
        <v>21370.45</v>
      </c>
      <c r="H1134" s="128">
        <f t="shared" si="25"/>
        <v>21370.45</v>
      </c>
      <c r="I1134" s="129"/>
      <c r="J1134" s="130"/>
      <c r="K1134" s="301"/>
    </row>
    <row r="1135" spans="1:11" ht="36">
      <c r="A1135" s="131" t="s">
        <v>833</v>
      </c>
      <c r="B1135" s="310" t="s">
        <v>434</v>
      </c>
      <c r="C1135" s="15"/>
      <c r="D1135" s="16"/>
      <c r="E1135" s="16"/>
      <c r="F1135" s="128">
        <f t="shared" si="25"/>
        <v>14318.2</v>
      </c>
      <c r="G1135" s="128">
        <f t="shared" si="25"/>
        <v>14318.2</v>
      </c>
      <c r="H1135" s="128">
        <f t="shared" si="25"/>
        <v>14318.2</v>
      </c>
      <c r="I1135" s="129"/>
      <c r="J1135" s="130"/>
      <c r="K1135" s="301"/>
    </row>
    <row r="1136" spans="1:11" ht="36">
      <c r="A1136" s="131" t="s">
        <v>834</v>
      </c>
      <c r="B1136" s="310" t="s">
        <v>435</v>
      </c>
      <c r="C1136" s="15"/>
      <c r="D1136" s="16"/>
      <c r="E1136" s="16"/>
      <c r="F1136" s="128">
        <f t="shared" si="25"/>
        <v>7265.95</v>
      </c>
      <c r="G1136" s="128">
        <f t="shared" si="25"/>
        <v>7265.95</v>
      </c>
      <c r="H1136" s="128">
        <f t="shared" si="25"/>
        <v>7265.95</v>
      </c>
      <c r="I1136" s="129"/>
      <c r="J1136" s="130"/>
      <c r="K1136" s="301"/>
    </row>
    <row r="1137" spans="1:11" ht="36">
      <c r="A1137" s="68" t="s">
        <v>744</v>
      </c>
      <c r="B1137" s="302"/>
      <c r="C1137" s="89" t="s">
        <v>778</v>
      </c>
      <c r="D1137" s="126"/>
      <c r="E1137" s="12"/>
      <c r="F1137" s="127"/>
      <c r="G1137" s="127"/>
      <c r="H1137" s="127"/>
      <c r="I1137" s="769"/>
      <c r="J1137" s="770"/>
      <c r="K1137" s="289"/>
    </row>
    <row r="1138" spans="1:11">
      <c r="A1138" s="7" t="s">
        <v>728</v>
      </c>
      <c r="B1138" s="310" t="s">
        <v>736</v>
      </c>
      <c r="C1138" s="15"/>
      <c r="D1138" s="16"/>
      <c r="E1138" s="16"/>
      <c r="F1138" s="128">
        <f t="shared" ref="F1138:H1145" si="26">F40+F345</f>
        <v>30236.1</v>
      </c>
      <c r="G1138" s="128">
        <f t="shared" si="26"/>
        <v>31008.3</v>
      </c>
      <c r="H1138" s="128">
        <f t="shared" si="26"/>
        <v>31008.3</v>
      </c>
      <c r="I1138" s="129"/>
      <c r="J1138" s="130"/>
      <c r="K1138" s="301"/>
    </row>
    <row r="1139" spans="1:11" ht="72">
      <c r="A1139" s="95" t="s">
        <v>729</v>
      </c>
      <c r="B1139" s="310"/>
      <c r="C1139" s="15"/>
      <c r="D1139" s="16"/>
      <c r="E1139" s="16"/>
      <c r="F1139" s="128">
        <f t="shared" si="26"/>
        <v>519</v>
      </c>
      <c r="G1139" s="128">
        <f t="shared" si="26"/>
        <v>519</v>
      </c>
      <c r="H1139" s="128">
        <f t="shared" si="26"/>
        <v>519</v>
      </c>
      <c r="I1139" s="129"/>
      <c r="J1139" s="130"/>
      <c r="K1139" s="301"/>
    </row>
    <row r="1140" spans="1:11" ht="48">
      <c r="A1140" s="7" t="s">
        <v>745</v>
      </c>
      <c r="B1140" s="310" t="s">
        <v>1371</v>
      </c>
      <c r="C1140" s="15"/>
      <c r="D1140" s="16"/>
      <c r="E1140" s="16"/>
      <c r="F1140" s="128">
        <f t="shared" si="26"/>
        <v>79451.14</v>
      </c>
      <c r="G1140" s="128">
        <f t="shared" si="26"/>
        <v>81732.740000000005</v>
      </c>
      <c r="H1140" s="128">
        <f t="shared" si="26"/>
        <v>81732.740000000005</v>
      </c>
      <c r="I1140" s="129"/>
      <c r="J1140" s="130"/>
      <c r="K1140" s="301"/>
    </row>
    <row r="1141" spans="1:11" ht="24">
      <c r="A1141" s="7" t="s">
        <v>746</v>
      </c>
      <c r="B1141" s="310" t="s">
        <v>737</v>
      </c>
      <c r="C1141" s="15"/>
      <c r="D1141" s="16"/>
      <c r="E1141" s="16"/>
      <c r="F1141" s="128">
        <f t="shared" si="26"/>
        <v>194308.07</v>
      </c>
      <c r="G1141" s="128">
        <f t="shared" si="26"/>
        <v>200403.07</v>
      </c>
      <c r="H1141" s="128">
        <f t="shared" si="26"/>
        <v>200403.07</v>
      </c>
      <c r="I1141" s="129"/>
      <c r="J1141" s="130"/>
      <c r="K1141" s="301"/>
    </row>
    <row r="1142" spans="1:11" ht="60">
      <c r="A1142" s="95" t="s">
        <v>759</v>
      </c>
      <c r="B1142" s="310"/>
      <c r="C1142" s="15"/>
      <c r="D1142" s="16"/>
      <c r="E1142" s="16"/>
      <c r="F1142" s="128">
        <f t="shared" si="26"/>
        <v>519</v>
      </c>
      <c r="G1142" s="128">
        <f t="shared" si="26"/>
        <v>519</v>
      </c>
      <c r="H1142" s="128">
        <f t="shared" si="26"/>
        <v>519</v>
      </c>
      <c r="I1142" s="129"/>
      <c r="J1142" s="130"/>
      <c r="K1142" s="301"/>
    </row>
    <row r="1143" spans="1:11" ht="36">
      <c r="A1143" s="7" t="s">
        <v>747</v>
      </c>
      <c r="B1143" s="310" t="s">
        <v>738</v>
      </c>
      <c r="C1143" s="15"/>
      <c r="D1143" s="16"/>
      <c r="E1143" s="16"/>
      <c r="F1143" s="128">
        <f t="shared" si="26"/>
        <v>122115.54</v>
      </c>
      <c r="G1143" s="128">
        <f t="shared" si="26"/>
        <v>125353.74</v>
      </c>
      <c r="H1143" s="128">
        <f t="shared" si="26"/>
        <v>125353.74</v>
      </c>
      <c r="I1143" s="129"/>
      <c r="J1143" s="130"/>
      <c r="K1143" s="301"/>
    </row>
    <row r="1144" spans="1:11">
      <c r="A1144" s="95" t="s">
        <v>727</v>
      </c>
      <c r="B1144" s="310"/>
      <c r="C1144" s="15"/>
      <c r="D1144" s="16"/>
      <c r="E1144" s="16"/>
      <c r="F1144" s="128">
        <f t="shared" si="26"/>
        <v>519</v>
      </c>
      <c r="G1144" s="128">
        <f t="shared" si="26"/>
        <v>519</v>
      </c>
      <c r="H1144" s="128">
        <f t="shared" si="26"/>
        <v>519</v>
      </c>
      <c r="I1144" s="129"/>
      <c r="J1144" s="130"/>
      <c r="K1144" s="301"/>
    </row>
    <row r="1145" spans="1:11">
      <c r="A1145" s="95" t="s">
        <v>730</v>
      </c>
      <c r="B1145" s="310"/>
      <c r="C1145" s="15"/>
      <c r="D1145" s="16"/>
      <c r="E1145" s="16"/>
      <c r="F1145" s="128">
        <f t="shared" si="26"/>
        <v>519</v>
      </c>
      <c r="G1145" s="128">
        <f t="shared" si="26"/>
        <v>519</v>
      </c>
      <c r="H1145" s="128">
        <f t="shared" si="26"/>
        <v>519</v>
      </c>
      <c r="I1145" s="129"/>
      <c r="J1145" s="130"/>
      <c r="K1145" s="301"/>
    </row>
    <row r="1146" spans="1:11" ht="36">
      <c r="A1146" s="68" t="s">
        <v>722</v>
      </c>
      <c r="B1146" s="302"/>
      <c r="C1146" s="89" t="s">
        <v>777</v>
      </c>
      <c r="D1146" s="126"/>
      <c r="E1146" s="12"/>
      <c r="F1146" s="127"/>
      <c r="G1146" s="127"/>
      <c r="H1146" s="127"/>
      <c r="I1146" s="769"/>
      <c r="J1146" s="770"/>
      <c r="K1146" s="289"/>
    </row>
    <row r="1147" spans="1:11">
      <c r="A1147" s="7" t="s">
        <v>728</v>
      </c>
      <c r="B1147" s="310" t="s">
        <v>723</v>
      </c>
      <c r="C1147" s="15"/>
      <c r="D1147" s="16"/>
      <c r="E1147" s="16"/>
      <c r="F1147" s="128">
        <f t="shared" ref="F1147:H1154" si="27">F49+F354</f>
        <v>39159.07</v>
      </c>
      <c r="G1147" s="128">
        <f t="shared" si="27"/>
        <v>40905.269999999997</v>
      </c>
      <c r="H1147" s="128">
        <f t="shared" si="27"/>
        <v>40905.269999999997</v>
      </c>
      <c r="I1147" s="129"/>
      <c r="J1147" s="130"/>
      <c r="K1147" s="301"/>
    </row>
    <row r="1148" spans="1:11" ht="72">
      <c r="A1148" s="95" t="s">
        <v>729</v>
      </c>
      <c r="B1148" s="310"/>
      <c r="C1148" s="15"/>
      <c r="D1148" s="16"/>
      <c r="E1148" s="16"/>
      <c r="F1148" s="128">
        <f t="shared" si="27"/>
        <v>519</v>
      </c>
      <c r="G1148" s="128">
        <f t="shared" si="27"/>
        <v>519</v>
      </c>
      <c r="H1148" s="128">
        <f t="shared" si="27"/>
        <v>519</v>
      </c>
      <c r="I1148" s="129"/>
      <c r="J1148" s="130"/>
      <c r="K1148" s="301"/>
    </row>
    <row r="1149" spans="1:11" ht="48">
      <c r="A1149" s="7" t="s">
        <v>745</v>
      </c>
      <c r="B1149" s="310" t="s">
        <v>724</v>
      </c>
      <c r="C1149" s="15"/>
      <c r="D1149" s="16"/>
      <c r="E1149" s="16"/>
      <c r="F1149" s="128">
        <f t="shared" si="27"/>
        <v>103901.42</v>
      </c>
      <c r="G1149" s="128">
        <f t="shared" si="27"/>
        <v>109046.02</v>
      </c>
      <c r="H1149" s="128">
        <f t="shared" si="27"/>
        <v>109046.02</v>
      </c>
      <c r="I1149" s="129"/>
      <c r="J1149" s="130"/>
      <c r="K1149" s="301"/>
    </row>
    <row r="1150" spans="1:11" ht="60">
      <c r="A1150" s="95" t="s">
        <v>759</v>
      </c>
      <c r="B1150" s="310"/>
      <c r="C1150" s="15"/>
      <c r="D1150" s="16"/>
      <c r="E1150" s="16"/>
      <c r="F1150" s="128">
        <f t="shared" si="27"/>
        <v>519</v>
      </c>
      <c r="G1150" s="128">
        <f t="shared" si="27"/>
        <v>519</v>
      </c>
      <c r="H1150" s="128">
        <f t="shared" si="27"/>
        <v>519</v>
      </c>
      <c r="I1150" s="129"/>
      <c r="J1150" s="130"/>
      <c r="K1150" s="301"/>
    </row>
    <row r="1151" spans="1:11" ht="24">
      <c r="A1151" s="7" t="s">
        <v>746</v>
      </c>
      <c r="B1151" s="310" t="s">
        <v>725</v>
      </c>
      <c r="C1151" s="15"/>
      <c r="D1151" s="16"/>
      <c r="E1151" s="16"/>
      <c r="F1151" s="128">
        <f t="shared" si="27"/>
        <v>224002.34</v>
      </c>
      <c r="G1151" s="128">
        <f t="shared" si="27"/>
        <v>231034.34</v>
      </c>
      <c r="H1151" s="128">
        <f t="shared" si="27"/>
        <v>231034.34</v>
      </c>
      <c r="I1151" s="129"/>
      <c r="J1151" s="130"/>
      <c r="K1151" s="301"/>
    </row>
    <row r="1152" spans="1:11" ht="36">
      <c r="A1152" s="7" t="s">
        <v>747</v>
      </c>
      <c r="B1152" s="310" t="s">
        <v>726</v>
      </c>
      <c r="C1152" s="15"/>
      <c r="D1152" s="16"/>
      <c r="E1152" s="16"/>
      <c r="F1152" s="128">
        <f t="shared" si="27"/>
        <v>146023.19</v>
      </c>
      <c r="G1152" s="128">
        <f t="shared" si="27"/>
        <v>152728.39000000001</v>
      </c>
      <c r="H1152" s="128">
        <f t="shared" si="27"/>
        <v>152728.39000000001</v>
      </c>
      <c r="I1152" s="129"/>
      <c r="J1152" s="130"/>
      <c r="K1152" s="301"/>
    </row>
    <row r="1153" spans="1:11">
      <c r="A1153" s="310" t="s">
        <v>727</v>
      </c>
      <c r="B1153" s="310" t="s">
        <v>1372</v>
      </c>
      <c r="C1153" s="15"/>
      <c r="D1153" s="16"/>
      <c r="E1153" s="16"/>
      <c r="F1153" s="128">
        <f t="shared" si="27"/>
        <v>27143.759999999998</v>
      </c>
      <c r="G1153" s="128">
        <f t="shared" si="27"/>
        <v>27805.96</v>
      </c>
      <c r="H1153" s="128">
        <f t="shared" si="27"/>
        <v>27805.96</v>
      </c>
      <c r="I1153" s="129"/>
      <c r="J1153" s="130"/>
      <c r="K1153" s="301"/>
    </row>
    <row r="1154" spans="1:11">
      <c r="A1154" s="95" t="s">
        <v>730</v>
      </c>
      <c r="B1154" s="310"/>
      <c r="C1154" s="15"/>
      <c r="D1154" s="16"/>
      <c r="E1154" s="16"/>
      <c r="F1154" s="128">
        <f t="shared" si="27"/>
        <v>519</v>
      </c>
      <c r="G1154" s="128">
        <f t="shared" si="27"/>
        <v>519</v>
      </c>
      <c r="H1154" s="128">
        <f t="shared" si="27"/>
        <v>519</v>
      </c>
      <c r="I1154" s="129"/>
      <c r="J1154" s="130"/>
      <c r="K1154" s="301"/>
    </row>
    <row r="1155" spans="1:11" ht="36">
      <c r="A1155" s="68" t="s">
        <v>739</v>
      </c>
      <c r="B1155" s="302"/>
      <c r="C1155" s="89" t="s">
        <v>779</v>
      </c>
      <c r="D1155" s="126"/>
      <c r="E1155" s="12"/>
      <c r="F1155" s="127"/>
      <c r="G1155" s="127"/>
      <c r="H1155" s="127"/>
      <c r="I1155" s="769"/>
      <c r="J1155" s="770"/>
      <c r="K1155" s="289"/>
    </row>
    <row r="1156" spans="1:11">
      <c r="A1156" s="7" t="s">
        <v>728</v>
      </c>
      <c r="B1156" s="310" t="s">
        <v>740</v>
      </c>
      <c r="C1156" s="15"/>
      <c r="D1156" s="16"/>
      <c r="E1156" s="16"/>
      <c r="F1156" s="128">
        <f t="shared" ref="F1156:H1163" si="28">F58+F363</f>
        <v>39350.980000000003</v>
      </c>
      <c r="G1156" s="128">
        <f t="shared" si="28"/>
        <v>41331.18</v>
      </c>
      <c r="H1156" s="128">
        <f t="shared" si="28"/>
        <v>41331.18</v>
      </c>
      <c r="I1156" s="129"/>
      <c r="J1156" s="130"/>
      <c r="K1156" s="301"/>
    </row>
    <row r="1157" spans="1:11" ht="72">
      <c r="A1157" s="95" t="s">
        <v>729</v>
      </c>
      <c r="B1157" s="310"/>
      <c r="C1157" s="15"/>
      <c r="D1157" s="16"/>
      <c r="E1157" s="16"/>
      <c r="F1157" s="128">
        <f t="shared" si="28"/>
        <v>519</v>
      </c>
      <c r="G1157" s="128">
        <f t="shared" si="28"/>
        <v>519</v>
      </c>
      <c r="H1157" s="128">
        <f t="shared" si="28"/>
        <v>519</v>
      </c>
      <c r="I1157" s="129"/>
      <c r="J1157" s="130"/>
      <c r="K1157" s="301"/>
    </row>
    <row r="1158" spans="1:11" ht="48">
      <c r="A1158" s="95" t="s">
        <v>745</v>
      </c>
      <c r="B1158" s="310"/>
      <c r="C1158" s="15"/>
      <c r="D1158" s="16"/>
      <c r="E1158" s="16"/>
      <c r="F1158" s="128">
        <f t="shared" si="28"/>
        <v>519</v>
      </c>
      <c r="G1158" s="128">
        <f t="shared" si="28"/>
        <v>519</v>
      </c>
      <c r="H1158" s="128">
        <f t="shared" si="28"/>
        <v>519</v>
      </c>
      <c r="I1158" s="129"/>
      <c r="J1158" s="130"/>
      <c r="K1158" s="301"/>
    </row>
    <row r="1159" spans="1:11" ht="60">
      <c r="A1159" s="95" t="s">
        <v>759</v>
      </c>
      <c r="B1159" s="310"/>
      <c r="C1159" s="15"/>
      <c r="D1159" s="16"/>
      <c r="E1159" s="16"/>
      <c r="F1159" s="128">
        <f t="shared" si="28"/>
        <v>519</v>
      </c>
      <c r="G1159" s="128">
        <f t="shared" si="28"/>
        <v>519</v>
      </c>
      <c r="H1159" s="128">
        <f t="shared" si="28"/>
        <v>519</v>
      </c>
      <c r="I1159" s="129"/>
      <c r="J1159" s="130"/>
      <c r="K1159" s="301"/>
    </row>
    <row r="1160" spans="1:11" ht="24">
      <c r="A1160" s="7" t="s">
        <v>746</v>
      </c>
      <c r="B1160" s="310" t="s">
        <v>1373</v>
      </c>
      <c r="C1160" s="15"/>
      <c r="D1160" s="16"/>
      <c r="E1160" s="16"/>
      <c r="F1160" s="128">
        <f t="shared" si="28"/>
        <v>268246.40999999997</v>
      </c>
      <c r="G1160" s="128">
        <f t="shared" si="28"/>
        <v>276684.40999999997</v>
      </c>
      <c r="H1160" s="128">
        <f t="shared" si="28"/>
        <v>276684.40999999997</v>
      </c>
      <c r="I1160" s="129"/>
      <c r="J1160" s="130"/>
      <c r="K1160" s="301"/>
    </row>
    <row r="1161" spans="1:11" ht="36">
      <c r="A1161" s="7" t="s">
        <v>747</v>
      </c>
      <c r="B1161" s="310" t="s">
        <v>741</v>
      </c>
      <c r="C1161" s="15"/>
      <c r="D1161" s="16"/>
      <c r="E1161" s="16"/>
      <c r="F1161" s="128">
        <f t="shared" si="28"/>
        <v>146249.24</v>
      </c>
      <c r="G1161" s="128">
        <f t="shared" si="28"/>
        <v>153864.44</v>
      </c>
      <c r="H1161" s="128">
        <f t="shared" si="28"/>
        <v>153864.44</v>
      </c>
      <c r="I1161" s="129"/>
      <c r="J1161" s="130"/>
      <c r="K1161" s="301"/>
    </row>
    <row r="1162" spans="1:11">
      <c r="A1162" s="310" t="s">
        <v>727</v>
      </c>
      <c r="B1162" s="310" t="s">
        <v>742</v>
      </c>
      <c r="C1162" s="15"/>
      <c r="D1162" s="16"/>
      <c r="E1162" s="16"/>
      <c r="F1162" s="128">
        <f t="shared" si="28"/>
        <v>27498.99</v>
      </c>
      <c r="G1162" s="128">
        <f t="shared" si="28"/>
        <v>28163.19</v>
      </c>
      <c r="H1162" s="128">
        <f t="shared" si="28"/>
        <v>28163.19</v>
      </c>
      <c r="I1162" s="129"/>
      <c r="J1162" s="130"/>
      <c r="K1162" s="301"/>
    </row>
    <row r="1163" spans="1:11">
      <c r="A1163" s="95" t="s">
        <v>730</v>
      </c>
      <c r="B1163" s="310"/>
      <c r="C1163" s="15"/>
      <c r="D1163" s="16"/>
      <c r="E1163" s="16"/>
      <c r="F1163" s="128">
        <f t="shared" si="28"/>
        <v>519</v>
      </c>
      <c r="G1163" s="128">
        <f t="shared" si="28"/>
        <v>519</v>
      </c>
      <c r="H1163" s="128">
        <f t="shared" si="28"/>
        <v>519</v>
      </c>
      <c r="I1163" s="129"/>
      <c r="J1163" s="130"/>
      <c r="K1163" s="301"/>
    </row>
    <row r="1164" spans="1:11" ht="24">
      <c r="A1164" s="68" t="s">
        <v>720</v>
      </c>
      <c r="B1164" s="302"/>
      <c r="C1164" s="89" t="s">
        <v>780</v>
      </c>
      <c r="D1164" s="126"/>
      <c r="E1164" s="12"/>
      <c r="F1164" s="127"/>
      <c r="G1164" s="127"/>
      <c r="H1164" s="127"/>
      <c r="I1164" s="769"/>
      <c r="J1164" s="770"/>
      <c r="K1164" s="289"/>
    </row>
    <row r="1165" spans="1:11">
      <c r="A1165" s="7" t="s">
        <v>451</v>
      </c>
      <c r="B1165" s="310" t="s">
        <v>768</v>
      </c>
      <c r="C1165" s="15"/>
      <c r="D1165" s="16"/>
      <c r="E1165" s="16"/>
      <c r="F1165" s="128">
        <f t="shared" ref="F1165:H1170" si="29">F67+F372</f>
        <v>219.56</v>
      </c>
      <c r="G1165" s="128">
        <f t="shared" si="29"/>
        <v>226.62</v>
      </c>
      <c r="H1165" s="128">
        <f t="shared" si="29"/>
        <v>226.62</v>
      </c>
      <c r="I1165" s="129"/>
      <c r="J1165" s="130"/>
      <c r="K1165" s="301"/>
    </row>
    <row r="1166" spans="1:11">
      <c r="A1166" s="7" t="s">
        <v>452</v>
      </c>
      <c r="B1166" s="310" t="s">
        <v>769</v>
      </c>
      <c r="C1166" s="15"/>
      <c r="D1166" s="16"/>
      <c r="E1166" s="16"/>
      <c r="F1166" s="128">
        <f t="shared" si="29"/>
        <v>310.20999999999998</v>
      </c>
      <c r="G1166" s="128">
        <f t="shared" si="29"/>
        <v>320.19</v>
      </c>
      <c r="H1166" s="128">
        <f t="shared" si="29"/>
        <v>320.19</v>
      </c>
      <c r="I1166" s="129"/>
      <c r="J1166" s="130"/>
      <c r="K1166" s="301"/>
    </row>
    <row r="1167" spans="1:11">
      <c r="A1167" s="7" t="s">
        <v>466</v>
      </c>
      <c r="B1167" s="310" t="s">
        <v>770</v>
      </c>
      <c r="C1167" s="15"/>
      <c r="D1167" s="16"/>
      <c r="E1167" s="16"/>
      <c r="F1167" s="128">
        <f t="shared" si="29"/>
        <v>173.21</v>
      </c>
      <c r="G1167" s="128">
        <f t="shared" si="29"/>
        <v>178.61</v>
      </c>
      <c r="H1167" s="128">
        <f t="shared" si="29"/>
        <v>178.61</v>
      </c>
      <c r="I1167" s="129"/>
      <c r="J1167" s="130"/>
      <c r="K1167" s="301"/>
    </row>
    <row r="1168" spans="1:11">
      <c r="A1168" s="7" t="s">
        <v>453</v>
      </c>
      <c r="B1168" s="310" t="s">
        <v>771</v>
      </c>
      <c r="C1168" s="15"/>
      <c r="D1168" s="16"/>
      <c r="E1168" s="16"/>
      <c r="F1168" s="128">
        <f t="shared" si="29"/>
        <v>152.53</v>
      </c>
      <c r="G1168" s="128">
        <f t="shared" si="29"/>
        <v>157.43</v>
      </c>
      <c r="H1168" s="128">
        <f t="shared" si="29"/>
        <v>157.43</v>
      </c>
      <c r="I1168" s="129"/>
      <c r="J1168" s="130"/>
      <c r="K1168" s="301"/>
    </row>
    <row r="1169" spans="1:683">
      <c r="A1169" s="7" t="s">
        <v>454</v>
      </c>
      <c r="B1169" s="310" t="s">
        <v>772</v>
      </c>
      <c r="C1169" s="15"/>
      <c r="D1169" s="16"/>
      <c r="E1169" s="16"/>
      <c r="F1169" s="128">
        <f t="shared" si="29"/>
        <v>262.43</v>
      </c>
      <c r="G1169" s="128">
        <f t="shared" si="29"/>
        <v>270.87</v>
      </c>
      <c r="H1169" s="128">
        <f t="shared" si="29"/>
        <v>270.87</v>
      </c>
      <c r="I1169" s="129"/>
      <c r="J1169" s="130"/>
      <c r="K1169" s="301"/>
    </row>
    <row r="1170" spans="1:683" ht="24">
      <c r="A1170" s="7" t="s">
        <v>455</v>
      </c>
      <c r="B1170" s="310" t="s">
        <v>773</v>
      </c>
      <c r="C1170" s="15"/>
      <c r="D1170" s="16"/>
      <c r="E1170" s="16"/>
      <c r="F1170" s="128">
        <f t="shared" si="29"/>
        <v>307.82</v>
      </c>
      <c r="G1170" s="128">
        <f t="shared" si="29"/>
        <v>317.72000000000003</v>
      </c>
      <c r="H1170" s="128">
        <f t="shared" si="29"/>
        <v>317.72000000000003</v>
      </c>
      <c r="I1170" s="129"/>
      <c r="J1170" s="130"/>
      <c r="K1170" s="301"/>
    </row>
    <row r="1171" spans="1:683">
      <c r="I1171" s="1"/>
      <c r="J1171" s="90"/>
      <c r="K1171" s="90"/>
    </row>
    <row r="1172" spans="1:683">
      <c r="A1172" s="285" t="s">
        <v>712</v>
      </c>
      <c r="B1172" s="786"/>
      <c r="C1172" s="285"/>
      <c r="D1172" s="285"/>
      <c r="E1172" s="285"/>
      <c r="F1172" s="285"/>
      <c r="G1172" s="285"/>
      <c r="H1172" s="285"/>
      <c r="I1172" s="285"/>
      <c r="J1172" s="285"/>
      <c r="K1172" s="290"/>
    </row>
    <row r="1173" spans="1:683" ht="15" customHeight="1">
      <c r="A1173" s="892" t="s">
        <v>0</v>
      </c>
      <c r="B1173" s="893" t="s">
        <v>1</v>
      </c>
      <c r="C1173" s="894"/>
      <c r="D1173" s="867"/>
      <c r="E1173" s="868"/>
      <c r="F1173" s="895" t="s">
        <v>890</v>
      </c>
      <c r="G1173" s="896"/>
      <c r="H1173" s="896"/>
      <c r="I1173" s="896"/>
      <c r="J1173" s="896"/>
      <c r="K1173" s="897"/>
      <c r="L1173" s="889" t="s">
        <v>781</v>
      </c>
      <c r="M1173" s="890"/>
      <c r="N1173" s="890"/>
      <c r="O1173" s="890"/>
      <c r="P1173" s="890"/>
      <c r="Q1173" s="890"/>
      <c r="R1173" s="890"/>
      <c r="S1173" s="890"/>
      <c r="T1173" s="890"/>
      <c r="U1173" s="890"/>
      <c r="V1173" s="890"/>
      <c r="W1173" s="890"/>
      <c r="X1173" s="890"/>
      <c r="Y1173" s="890"/>
      <c r="Z1173" s="890"/>
      <c r="AA1173" s="890"/>
      <c r="AB1173" s="890"/>
      <c r="AC1173" s="890"/>
      <c r="AD1173" s="890"/>
      <c r="AE1173" s="890"/>
      <c r="AF1173" s="891"/>
      <c r="AG1173" s="886" t="s">
        <v>782</v>
      </c>
      <c r="AH1173" s="887"/>
      <c r="AI1173" s="887"/>
      <c r="AJ1173" s="887"/>
      <c r="AK1173" s="887"/>
      <c r="AL1173" s="887"/>
      <c r="AM1173" s="887"/>
      <c r="AN1173" s="887"/>
      <c r="AO1173" s="887"/>
      <c r="AP1173" s="887"/>
      <c r="AQ1173" s="887"/>
      <c r="AR1173" s="887"/>
      <c r="AS1173" s="887"/>
      <c r="AT1173" s="887"/>
      <c r="AU1173" s="887"/>
      <c r="AV1173" s="887"/>
      <c r="AW1173" s="887"/>
      <c r="AX1173" s="887"/>
      <c r="AY1173" s="887"/>
      <c r="AZ1173" s="887"/>
      <c r="BA1173" s="888"/>
      <c r="BB1173" s="889" t="s">
        <v>783</v>
      </c>
      <c r="BC1173" s="890"/>
      <c r="BD1173" s="890"/>
      <c r="BE1173" s="890"/>
      <c r="BF1173" s="890"/>
      <c r="BG1173" s="890"/>
      <c r="BH1173" s="890"/>
      <c r="BI1173" s="890"/>
      <c r="BJ1173" s="890"/>
      <c r="BK1173" s="890"/>
      <c r="BL1173" s="890"/>
      <c r="BM1173" s="890"/>
      <c r="BN1173" s="890"/>
      <c r="BO1173" s="890"/>
      <c r="BP1173" s="890"/>
      <c r="BQ1173" s="890"/>
      <c r="BR1173" s="890"/>
      <c r="BS1173" s="890"/>
      <c r="BT1173" s="890"/>
      <c r="BU1173" s="890"/>
      <c r="BV1173" s="891"/>
      <c r="BW1173" s="886" t="s">
        <v>784</v>
      </c>
      <c r="BX1173" s="887"/>
      <c r="BY1173" s="887"/>
      <c r="BZ1173" s="887"/>
      <c r="CA1173" s="887"/>
      <c r="CB1173" s="887"/>
      <c r="CC1173" s="887"/>
      <c r="CD1173" s="887"/>
      <c r="CE1173" s="887"/>
      <c r="CF1173" s="887"/>
      <c r="CG1173" s="887"/>
      <c r="CH1173" s="887"/>
      <c r="CI1173" s="887"/>
      <c r="CJ1173" s="887"/>
      <c r="CK1173" s="887"/>
      <c r="CL1173" s="887"/>
      <c r="CM1173" s="887"/>
      <c r="CN1173" s="887"/>
      <c r="CO1173" s="887"/>
      <c r="CP1173" s="887"/>
      <c r="CQ1173" s="888"/>
      <c r="CR1173" s="889" t="s">
        <v>785</v>
      </c>
      <c r="CS1173" s="890"/>
      <c r="CT1173" s="890"/>
      <c r="CU1173" s="890"/>
      <c r="CV1173" s="890"/>
      <c r="CW1173" s="890"/>
      <c r="CX1173" s="890"/>
      <c r="CY1173" s="890"/>
      <c r="CZ1173" s="890"/>
      <c r="DA1173" s="890"/>
      <c r="DB1173" s="890"/>
      <c r="DC1173" s="890"/>
      <c r="DD1173" s="890"/>
      <c r="DE1173" s="890"/>
      <c r="DF1173" s="890"/>
      <c r="DG1173" s="890"/>
      <c r="DH1173" s="890"/>
      <c r="DI1173" s="890"/>
      <c r="DJ1173" s="890"/>
      <c r="DK1173" s="890"/>
      <c r="DL1173" s="891"/>
      <c r="DM1173" s="886" t="s">
        <v>786</v>
      </c>
      <c r="DN1173" s="887"/>
      <c r="DO1173" s="887"/>
      <c r="DP1173" s="887"/>
      <c r="DQ1173" s="887"/>
      <c r="DR1173" s="887"/>
      <c r="DS1173" s="887"/>
      <c r="DT1173" s="887"/>
      <c r="DU1173" s="887"/>
      <c r="DV1173" s="887"/>
      <c r="DW1173" s="887"/>
      <c r="DX1173" s="887"/>
      <c r="DY1173" s="887"/>
      <c r="DZ1173" s="887"/>
      <c r="EA1173" s="887"/>
      <c r="EB1173" s="887"/>
      <c r="EC1173" s="887"/>
      <c r="ED1173" s="887"/>
      <c r="EE1173" s="887"/>
      <c r="EF1173" s="887"/>
      <c r="EG1173" s="888"/>
      <c r="EH1173" s="889" t="s">
        <v>787</v>
      </c>
      <c r="EI1173" s="890"/>
      <c r="EJ1173" s="890"/>
      <c r="EK1173" s="890"/>
      <c r="EL1173" s="890"/>
      <c r="EM1173" s="890"/>
      <c r="EN1173" s="890"/>
      <c r="EO1173" s="890"/>
      <c r="EP1173" s="890"/>
      <c r="EQ1173" s="890"/>
      <c r="ER1173" s="890"/>
      <c r="ES1173" s="890"/>
      <c r="ET1173" s="890"/>
      <c r="EU1173" s="890"/>
      <c r="EV1173" s="890"/>
      <c r="EW1173" s="890"/>
      <c r="EX1173" s="890"/>
      <c r="EY1173" s="890"/>
      <c r="EZ1173" s="890"/>
      <c r="FA1173" s="890"/>
      <c r="FB1173" s="891"/>
      <c r="FC1173" s="886" t="s">
        <v>788</v>
      </c>
      <c r="FD1173" s="887"/>
      <c r="FE1173" s="887"/>
      <c r="FF1173" s="887"/>
      <c r="FG1173" s="887"/>
      <c r="FH1173" s="887"/>
      <c r="FI1173" s="887"/>
      <c r="FJ1173" s="887"/>
      <c r="FK1173" s="887"/>
      <c r="FL1173" s="887"/>
      <c r="FM1173" s="887"/>
      <c r="FN1173" s="887"/>
      <c r="FO1173" s="887"/>
      <c r="FP1173" s="887"/>
      <c r="FQ1173" s="887"/>
      <c r="FR1173" s="887"/>
      <c r="FS1173" s="887"/>
      <c r="FT1173" s="887"/>
      <c r="FU1173" s="887"/>
      <c r="FV1173" s="887"/>
      <c r="FW1173" s="888"/>
      <c r="FX1173" s="889" t="s">
        <v>789</v>
      </c>
      <c r="FY1173" s="890"/>
      <c r="FZ1173" s="890"/>
      <c r="GA1173" s="890"/>
      <c r="GB1173" s="890"/>
      <c r="GC1173" s="890"/>
      <c r="GD1173" s="890"/>
      <c r="GE1173" s="890"/>
      <c r="GF1173" s="890"/>
      <c r="GG1173" s="890"/>
      <c r="GH1173" s="890"/>
      <c r="GI1173" s="890"/>
      <c r="GJ1173" s="890"/>
      <c r="GK1173" s="890"/>
      <c r="GL1173" s="890"/>
      <c r="GM1173" s="890"/>
      <c r="GN1173" s="890"/>
      <c r="GO1173" s="890"/>
      <c r="GP1173" s="890"/>
      <c r="GQ1173" s="890"/>
      <c r="GR1173" s="891"/>
      <c r="GS1173" s="886" t="s">
        <v>790</v>
      </c>
      <c r="GT1173" s="887"/>
      <c r="GU1173" s="887"/>
      <c r="GV1173" s="887"/>
      <c r="GW1173" s="887"/>
      <c r="GX1173" s="887"/>
      <c r="GY1173" s="887"/>
      <c r="GZ1173" s="887"/>
      <c r="HA1173" s="887"/>
      <c r="HB1173" s="887"/>
      <c r="HC1173" s="887"/>
      <c r="HD1173" s="887"/>
      <c r="HE1173" s="887"/>
      <c r="HF1173" s="887"/>
      <c r="HG1173" s="887"/>
      <c r="HH1173" s="887"/>
      <c r="HI1173" s="887"/>
      <c r="HJ1173" s="887"/>
      <c r="HK1173" s="887"/>
      <c r="HL1173" s="887"/>
      <c r="HM1173" s="888"/>
      <c r="HN1173" s="889" t="s">
        <v>791</v>
      </c>
      <c r="HO1173" s="890"/>
      <c r="HP1173" s="890"/>
      <c r="HQ1173" s="890"/>
      <c r="HR1173" s="890"/>
      <c r="HS1173" s="890"/>
      <c r="HT1173" s="890"/>
      <c r="HU1173" s="890"/>
      <c r="HV1173" s="890"/>
      <c r="HW1173" s="890"/>
      <c r="HX1173" s="890"/>
      <c r="HY1173" s="890"/>
      <c r="HZ1173" s="890"/>
      <c r="IA1173" s="890"/>
      <c r="IB1173" s="890"/>
      <c r="IC1173" s="890"/>
      <c r="ID1173" s="890"/>
      <c r="IE1173" s="890"/>
      <c r="IF1173" s="890"/>
      <c r="IG1173" s="890"/>
      <c r="IH1173" s="891"/>
      <c r="II1173" s="886" t="s">
        <v>792</v>
      </c>
      <c r="IJ1173" s="887"/>
      <c r="IK1173" s="887"/>
      <c r="IL1173" s="887"/>
      <c r="IM1173" s="887"/>
      <c r="IN1173" s="887"/>
      <c r="IO1173" s="887"/>
      <c r="IP1173" s="887"/>
      <c r="IQ1173" s="887"/>
      <c r="IR1173" s="887"/>
      <c r="IS1173" s="887"/>
      <c r="IT1173" s="887"/>
      <c r="IU1173" s="887"/>
      <c r="IV1173" s="887"/>
      <c r="IW1173" s="887"/>
      <c r="IX1173" s="887"/>
      <c r="IY1173" s="887"/>
      <c r="IZ1173" s="887"/>
      <c r="JA1173" s="887"/>
      <c r="JB1173" s="887"/>
      <c r="JC1173" s="888"/>
      <c r="JD1173" s="889" t="s">
        <v>793</v>
      </c>
      <c r="JE1173" s="890"/>
      <c r="JF1173" s="890"/>
      <c r="JG1173" s="890"/>
      <c r="JH1173" s="890"/>
      <c r="JI1173" s="890"/>
      <c r="JJ1173" s="890"/>
      <c r="JK1173" s="890"/>
      <c r="JL1173" s="890"/>
      <c r="JM1173" s="890"/>
      <c r="JN1173" s="890"/>
      <c r="JO1173" s="890"/>
      <c r="JP1173" s="890"/>
      <c r="JQ1173" s="890"/>
      <c r="JR1173" s="890"/>
      <c r="JS1173" s="890"/>
      <c r="JT1173" s="890"/>
      <c r="JU1173" s="890"/>
      <c r="JV1173" s="890"/>
      <c r="JW1173" s="890"/>
      <c r="JX1173" s="891"/>
      <c r="JY1173" s="886" t="s">
        <v>794</v>
      </c>
      <c r="JZ1173" s="887"/>
      <c r="KA1173" s="887"/>
      <c r="KB1173" s="887"/>
      <c r="KC1173" s="887"/>
      <c r="KD1173" s="887"/>
      <c r="KE1173" s="887"/>
      <c r="KF1173" s="887"/>
      <c r="KG1173" s="887"/>
      <c r="KH1173" s="887"/>
      <c r="KI1173" s="887"/>
      <c r="KJ1173" s="887"/>
      <c r="KK1173" s="887"/>
      <c r="KL1173" s="887"/>
      <c r="KM1173" s="887"/>
      <c r="KN1173" s="887"/>
      <c r="KO1173" s="887"/>
      <c r="KP1173" s="887"/>
      <c r="KQ1173" s="887"/>
      <c r="KR1173" s="887"/>
      <c r="KS1173" s="888"/>
      <c r="KT1173" s="889" t="s">
        <v>795</v>
      </c>
      <c r="KU1173" s="890"/>
      <c r="KV1173" s="890"/>
      <c r="KW1173" s="890"/>
      <c r="KX1173" s="890"/>
      <c r="KY1173" s="890"/>
      <c r="KZ1173" s="890"/>
      <c r="LA1173" s="890"/>
      <c r="LB1173" s="890"/>
      <c r="LC1173" s="890"/>
      <c r="LD1173" s="890"/>
      <c r="LE1173" s="890"/>
      <c r="LF1173" s="890"/>
      <c r="LG1173" s="890"/>
      <c r="LH1173" s="890"/>
      <c r="LI1173" s="890"/>
      <c r="LJ1173" s="890"/>
      <c r="LK1173" s="890"/>
      <c r="LL1173" s="890"/>
      <c r="LM1173" s="890"/>
      <c r="LN1173" s="891"/>
      <c r="LO1173" s="886" t="s">
        <v>796</v>
      </c>
      <c r="LP1173" s="887"/>
      <c r="LQ1173" s="887"/>
      <c r="LR1173" s="887"/>
      <c r="LS1173" s="887"/>
      <c r="LT1173" s="887"/>
      <c r="LU1173" s="887"/>
      <c r="LV1173" s="887"/>
      <c r="LW1173" s="887"/>
      <c r="LX1173" s="887"/>
      <c r="LY1173" s="887"/>
      <c r="LZ1173" s="887"/>
      <c r="MA1173" s="887"/>
      <c r="MB1173" s="887"/>
      <c r="MC1173" s="887"/>
      <c r="MD1173" s="887"/>
      <c r="ME1173" s="887"/>
      <c r="MF1173" s="887"/>
      <c r="MG1173" s="887"/>
      <c r="MH1173" s="887"/>
      <c r="MI1173" s="888"/>
      <c r="MJ1173" s="889" t="s">
        <v>797</v>
      </c>
      <c r="MK1173" s="890"/>
      <c r="ML1173" s="890"/>
      <c r="MM1173" s="890"/>
      <c r="MN1173" s="890"/>
      <c r="MO1173" s="890"/>
      <c r="MP1173" s="890"/>
      <c r="MQ1173" s="890"/>
      <c r="MR1173" s="890"/>
      <c r="MS1173" s="890"/>
      <c r="MT1173" s="890"/>
      <c r="MU1173" s="890"/>
      <c r="MV1173" s="890"/>
      <c r="MW1173" s="890"/>
      <c r="MX1173" s="890"/>
      <c r="MY1173" s="890"/>
      <c r="MZ1173" s="890"/>
      <c r="NA1173" s="890"/>
      <c r="NB1173" s="890"/>
      <c r="NC1173" s="890"/>
      <c r="ND1173" s="891"/>
      <c r="NE1173" s="886" t="s">
        <v>798</v>
      </c>
      <c r="NF1173" s="887"/>
      <c r="NG1173" s="887"/>
      <c r="NH1173" s="887"/>
      <c r="NI1173" s="887"/>
      <c r="NJ1173" s="887"/>
      <c r="NK1173" s="887"/>
      <c r="NL1173" s="887"/>
      <c r="NM1173" s="887"/>
      <c r="NN1173" s="887"/>
      <c r="NO1173" s="887"/>
      <c r="NP1173" s="887"/>
      <c r="NQ1173" s="887"/>
      <c r="NR1173" s="887"/>
      <c r="NS1173" s="887"/>
      <c r="NT1173" s="887"/>
      <c r="NU1173" s="887"/>
      <c r="NV1173" s="887"/>
      <c r="NW1173" s="887"/>
      <c r="NX1173" s="887"/>
      <c r="NY1173" s="888"/>
      <c r="NZ1173" s="889" t="s">
        <v>799</v>
      </c>
      <c r="OA1173" s="890"/>
      <c r="OB1173" s="890"/>
      <c r="OC1173" s="890"/>
      <c r="OD1173" s="890"/>
      <c r="OE1173" s="890"/>
      <c r="OF1173" s="890"/>
      <c r="OG1173" s="890"/>
      <c r="OH1173" s="890"/>
      <c r="OI1173" s="890"/>
      <c r="OJ1173" s="890"/>
      <c r="OK1173" s="890"/>
      <c r="OL1173" s="890"/>
      <c r="OM1173" s="890"/>
      <c r="ON1173" s="890"/>
      <c r="OO1173" s="890"/>
      <c r="OP1173" s="890"/>
      <c r="OQ1173" s="890"/>
      <c r="OR1173" s="890"/>
      <c r="OS1173" s="890"/>
      <c r="OT1173" s="891"/>
      <c r="OU1173" s="886" t="s">
        <v>800</v>
      </c>
      <c r="OV1173" s="887"/>
      <c r="OW1173" s="887"/>
      <c r="OX1173" s="887"/>
      <c r="OY1173" s="887"/>
      <c r="OZ1173" s="887"/>
      <c r="PA1173" s="887"/>
      <c r="PB1173" s="887"/>
      <c r="PC1173" s="887"/>
      <c r="PD1173" s="887"/>
      <c r="PE1173" s="887"/>
      <c r="PF1173" s="887"/>
      <c r="PG1173" s="887"/>
      <c r="PH1173" s="887"/>
      <c r="PI1173" s="887"/>
      <c r="PJ1173" s="887"/>
      <c r="PK1173" s="887"/>
      <c r="PL1173" s="887"/>
      <c r="PM1173" s="887"/>
      <c r="PN1173" s="887"/>
      <c r="PO1173" s="888"/>
      <c r="PP1173" s="889" t="s">
        <v>801</v>
      </c>
      <c r="PQ1173" s="890"/>
      <c r="PR1173" s="890"/>
      <c r="PS1173" s="890"/>
      <c r="PT1173" s="890"/>
      <c r="PU1173" s="890"/>
      <c r="PV1173" s="890"/>
      <c r="PW1173" s="890"/>
      <c r="PX1173" s="890"/>
      <c r="PY1173" s="890"/>
      <c r="PZ1173" s="890"/>
      <c r="QA1173" s="890"/>
      <c r="QB1173" s="890"/>
      <c r="QC1173" s="890"/>
      <c r="QD1173" s="890"/>
      <c r="QE1173" s="890"/>
      <c r="QF1173" s="890"/>
      <c r="QG1173" s="890"/>
      <c r="QH1173" s="890"/>
      <c r="QI1173" s="890"/>
      <c r="QJ1173" s="891"/>
      <c r="QK1173" s="886" t="s">
        <v>802</v>
      </c>
      <c r="QL1173" s="887"/>
      <c r="QM1173" s="887"/>
      <c r="QN1173" s="887"/>
      <c r="QO1173" s="887"/>
      <c r="QP1173" s="887"/>
      <c r="QQ1173" s="887"/>
      <c r="QR1173" s="887"/>
      <c r="QS1173" s="887"/>
      <c r="QT1173" s="887"/>
      <c r="QU1173" s="887"/>
      <c r="QV1173" s="887"/>
      <c r="QW1173" s="887"/>
      <c r="QX1173" s="887"/>
      <c r="QY1173" s="887"/>
      <c r="QZ1173" s="887"/>
      <c r="RA1173" s="887"/>
      <c r="RB1173" s="887"/>
      <c r="RC1173" s="887"/>
      <c r="RD1173" s="887"/>
      <c r="RE1173" s="888"/>
      <c r="RF1173" s="889" t="s">
        <v>803</v>
      </c>
      <c r="RG1173" s="890"/>
      <c r="RH1173" s="890"/>
      <c r="RI1173" s="890"/>
      <c r="RJ1173" s="890"/>
      <c r="RK1173" s="890"/>
      <c r="RL1173" s="890"/>
      <c r="RM1173" s="890"/>
      <c r="RN1173" s="890"/>
      <c r="RO1173" s="890"/>
      <c r="RP1173" s="890"/>
      <c r="RQ1173" s="890"/>
      <c r="RR1173" s="890"/>
      <c r="RS1173" s="890"/>
      <c r="RT1173" s="890"/>
      <c r="RU1173" s="890"/>
      <c r="RV1173" s="890"/>
      <c r="RW1173" s="890"/>
      <c r="RX1173" s="890"/>
      <c r="RY1173" s="890"/>
      <c r="RZ1173" s="891"/>
      <c r="SA1173" s="886" t="s">
        <v>804</v>
      </c>
      <c r="SB1173" s="887"/>
      <c r="SC1173" s="887"/>
      <c r="SD1173" s="887"/>
      <c r="SE1173" s="887"/>
      <c r="SF1173" s="887"/>
      <c r="SG1173" s="887"/>
      <c r="SH1173" s="887"/>
      <c r="SI1173" s="887"/>
      <c r="SJ1173" s="887"/>
      <c r="SK1173" s="887"/>
      <c r="SL1173" s="887"/>
      <c r="SM1173" s="887"/>
      <c r="SN1173" s="887"/>
      <c r="SO1173" s="887"/>
      <c r="SP1173" s="887"/>
      <c r="SQ1173" s="887"/>
      <c r="SR1173" s="887"/>
      <c r="SS1173" s="887"/>
      <c r="ST1173" s="887"/>
      <c r="SU1173" s="888"/>
      <c r="SV1173" s="889" t="s">
        <v>805</v>
      </c>
      <c r="SW1173" s="890"/>
      <c r="SX1173" s="890"/>
      <c r="SY1173" s="890"/>
      <c r="SZ1173" s="890"/>
      <c r="TA1173" s="890"/>
      <c r="TB1173" s="890"/>
      <c r="TC1173" s="890"/>
      <c r="TD1173" s="890"/>
      <c r="TE1173" s="890"/>
      <c r="TF1173" s="890"/>
      <c r="TG1173" s="890"/>
      <c r="TH1173" s="890"/>
      <c r="TI1173" s="890"/>
      <c r="TJ1173" s="890"/>
      <c r="TK1173" s="890"/>
      <c r="TL1173" s="890"/>
      <c r="TM1173" s="890"/>
      <c r="TN1173" s="890"/>
      <c r="TO1173" s="890"/>
      <c r="TP1173" s="891"/>
      <c r="TQ1173" s="886" t="s">
        <v>806</v>
      </c>
      <c r="TR1173" s="887"/>
      <c r="TS1173" s="887"/>
      <c r="TT1173" s="887"/>
      <c r="TU1173" s="887"/>
      <c r="TV1173" s="887"/>
      <c r="TW1173" s="887"/>
      <c r="TX1173" s="887"/>
      <c r="TY1173" s="887"/>
      <c r="TZ1173" s="887"/>
      <c r="UA1173" s="887"/>
      <c r="UB1173" s="887"/>
      <c r="UC1173" s="887"/>
      <c r="UD1173" s="887"/>
      <c r="UE1173" s="887"/>
      <c r="UF1173" s="887"/>
      <c r="UG1173" s="887"/>
      <c r="UH1173" s="887"/>
      <c r="UI1173" s="887"/>
      <c r="UJ1173" s="887"/>
      <c r="UK1173" s="888"/>
      <c r="UL1173" s="889" t="s">
        <v>807</v>
      </c>
      <c r="UM1173" s="890"/>
      <c r="UN1173" s="890"/>
      <c r="UO1173" s="890"/>
      <c r="UP1173" s="890"/>
      <c r="UQ1173" s="890"/>
      <c r="UR1173" s="890"/>
      <c r="US1173" s="890"/>
      <c r="UT1173" s="890"/>
      <c r="UU1173" s="890"/>
      <c r="UV1173" s="890"/>
      <c r="UW1173" s="890"/>
      <c r="UX1173" s="890"/>
      <c r="UY1173" s="890"/>
      <c r="UZ1173" s="890"/>
      <c r="VA1173" s="890"/>
      <c r="VB1173" s="890"/>
      <c r="VC1173" s="890"/>
      <c r="VD1173" s="890"/>
      <c r="VE1173" s="890"/>
      <c r="VF1173" s="891"/>
      <c r="VG1173" s="886" t="s">
        <v>808</v>
      </c>
      <c r="VH1173" s="887"/>
      <c r="VI1173" s="887"/>
      <c r="VJ1173" s="887"/>
      <c r="VK1173" s="887"/>
      <c r="VL1173" s="887"/>
      <c r="VM1173" s="887"/>
      <c r="VN1173" s="887"/>
      <c r="VO1173" s="887"/>
      <c r="VP1173" s="887"/>
      <c r="VQ1173" s="887"/>
      <c r="VR1173" s="887"/>
      <c r="VS1173" s="887"/>
      <c r="VT1173" s="887"/>
      <c r="VU1173" s="887"/>
      <c r="VV1173" s="887"/>
      <c r="VW1173" s="887"/>
      <c r="VX1173" s="887"/>
      <c r="VY1173" s="887"/>
      <c r="VZ1173" s="887"/>
      <c r="WA1173" s="888"/>
      <c r="WB1173" s="889" t="s">
        <v>809</v>
      </c>
      <c r="WC1173" s="890"/>
      <c r="WD1173" s="890"/>
      <c r="WE1173" s="890"/>
      <c r="WF1173" s="890"/>
      <c r="WG1173" s="890"/>
      <c r="WH1173" s="890"/>
      <c r="WI1173" s="890"/>
      <c r="WJ1173" s="890"/>
      <c r="WK1173" s="890"/>
      <c r="WL1173" s="890"/>
      <c r="WM1173" s="890"/>
      <c r="WN1173" s="890"/>
      <c r="WO1173" s="890"/>
      <c r="WP1173" s="890"/>
      <c r="WQ1173" s="890"/>
      <c r="WR1173" s="890"/>
      <c r="WS1173" s="890"/>
      <c r="WT1173" s="890"/>
      <c r="WU1173" s="890"/>
      <c r="WV1173" s="891"/>
      <c r="WW1173" s="886" t="s">
        <v>810</v>
      </c>
      <c r="WX1173" s="887"/>
      <c r="WY1173" s="887"/>
      <c r="WZ1173" s="887"/>
      <c r="XA1173" s="887"/>
      <c r="XB1173" s="887"/>
      <c r="XC1173" s="887"/>
      <c r="XD1173" s="887"/>
      <c r="XE1173" s="887"/>
      <c r="XF1173" s="887"/>
      <c r="XG1173" s="887"/>
      <c r="XH1173" s="887"/>
      <c r="XI1173" s="887"/>
      <c r="XJ1173" s="887"/>
      <c r="XK1173" s="887"/>
      <c r="XL1173" s="887"/>
      <c r="XM1173" s="887"/>
      <c r="XN1173" s="887"/>
      <c r="XO1173" s="887"/>
      <c r="XP1173" s="887"/>
      <c r="XQ1173" s="888"/>
      <c r="XR1173" s="889"/>
      <c r="XS1173" s="890"/>
      <c r="XT1173" s="890"/>
      <c r="XU1173" s="890"/>
      <c r="XV1173" s="890"/>
      <c r="XW1173" s="890"/>
      <c r="XX1173" s="890"/>
      <c r="XY1173" s="890"/>
      <c r="XZ1173" s="890"/>
      <c r="YA1173" s="890"/>
      <c r="YB1173" s="890"/>
      <c r="YC1173" s="890"/>
      <c r="YD1173" s="890"/>
      <c r="YE1173" s="890"/>
      <c r="YF1173" s="890"/>
      <c r="YG1173" s="890"/>
      <c r="YH1173" s="890"/>
      <c r="YI1173" s="890"/>
      <c r="YJ1173" s="890"/>
      <c r="YK1173" s="890"/>
      <c r="YL1173" s="891"/>
      <c r="YM1173" s="904" t="s">
        <v>811</v>
      </c>
      <c r="YN1173" s="905"/>
      <c r="YO1173" s="905"/>
      <c r="YP1173" s="905"/>
      <c r="YQ1173" s="905"/>
      <c r="YR1173" s="905"/>
      <c r="YS1173" s="905"/>
      <c r="YT1173" s="905"/>
      <c r="YU1173" s="905"/>
      <c r="YV1173" s="905"/>
      <c r="YW1173" s="905"/>
      <c r="YX1173" s="905"/>
      <c r="YY1173" s="905"/>
      <c r="YZ1173" s="905"/>
      <c r="ZA1173" s="905"/>
      <c r="ZB1173" s="905"/>
      <c r="ZC1173" s="905"/>
      <c r="ZD1173" s="905"/>
      <c r="ZE1173" s="905"/>
      <c r="ZF1173" s="905"/>
      <c r="ZG1173" s="906"/>
    </row>
    <row r="1174" spans="1:683" ht="57.75" customHeight="1">
      <c r="A1174" s="892"/>
      <c r="B1174" s="893"/>
      <c r="C1174" s="894"/>
      <c r="D1174" s="869"/>
      <c r="E1174" s="870"/>
      <c r="F1174" s="898" t="s">
        <v>812</v>
      </c>
      <c r="G1174" s="899"/>
      <c r="H1174" s="900"/>
      <c r="I1174" s="898" t="s">
        <v>813</v>
      </c>
      <c r="J1174" s="899"/>
      <c r="K1174" s="900"/>
      <c r="L1174" s="901" t="s">
        <v>814</v>
      </c>
      <c r="M1174" s="902"/>
      <c r="N1174" s="903"/>
      <c r="O1174" s="901" t="s">
        <v>815</v>
      </c>
      <c r="P1174" s="902"/>
      <c r="Q1174" s="903"/>
      <c r="R1174" s="901" t="s">
        <v>816</v>
      </c>
      <c r="S1174" s="902"/>
      <c r="T1174" s="903"/>
      <c r="U1174" s="901" t="s">
        <v>817</v>
      </c>
      <c r="V1174" s="902"/>
      <c r="W1174" s="903"/>
      <c r="X1174" s="901" t="s">
        <v>818</v>
      </c>
      <c r="Y1174" s="902"/>
      <c r="Z1174" s="903"/>
      <c r="AA1174" s="901" t="s">
        <v>819</v>
      </c>
      <c r="AB1174" s="902"/>
      <c r="AC1174" s="903"/>
      <c r="AD1174" s="901" t="s">
        <v>820</v>
      </c>
      <c r="AE1174" s="902"/>
      <c r="AF1174" s="903"/>
      <c r="AG1174" s="898" t="s">
        <v>814</v>
      </c>
      <c r="AH1174" s="899"/>
      <c r="AI1174" s="900"/>
      <c r="AJ1174" s="898" t="s">
        <v>815</v>
      </c>
      <c r="AK1174" s="899"/>
      <c r="AL1174" s="900"/>
      <c r="AM1174" s="898" t="s">
        <v>816</v>
      </c>
      <c r="AN1174" s="899"/>
      <c r="AO1174" s="900"/>
      <c r="AP1174" s="901" t="s">
        <v>817</v>
      </c>
      <c r="AQ1174" s="902"/>
      <c r="AR1174" s="903"/>
      <c r="AS1174" s="901" t="s">
        <v>818</v>
      </c>
      <c r="AT1174" s="902"/>
      <c r="AU1174" s="903"/>
      <c r="AV1174" s="898" t="s">
        <v>819</v>
      </c>
      <c r="AW1174" s="899"/>
      <c r="AX1174" s="900"/>
      <c r="AY1174" s="898" t="s">
        <v>820</v>
      </c>
      <c r="AZ1174" s="899"/>
      <c r="BA1174" s="900"/>
      <c r="BB1174" s="901" t="s">
        <v>814</v>
      </c>
      <c r="BC1174" s="902"/>
      <c r="BD1174" s="903"/>
      <c r="BE1174" s="901" t="s">
        <v>815</v>
      </c>
      <c r="BF1174" s="902"/>
      <c r="BG1174" s="903"/>
      <c r="BH1174" s="901" t="s">
        <v>816</v>
      </c>
      <c r="BI1174" s="902"/>
      <c r="BJ1174" s="903"/>
      <c r="BK1174" s="901" t="s">
        <v>817</v>
      </c>
      <c r="BL1174" s="902"/>
      <c r="BM1174" s="903"/>
      <c r="BN1174" s="901" t="s">
        <v>818</v>
      </c>
      <c r="BO1174" s="902"/>
      <c r="BP1174" s="903"/>
      <c r="BQ1174" s="901" t="s">
        <v>819</v>
      </c>
      <c r="BR1174" s="902"/>
      <c r="BS1174" s="903"/>
      <c r="BT1174" s="901" t="s">
        <v>820</v>
      </c>
      <c r="BU1174" s="902"/>
      <c r="BV1174" s="903"/>
      <c r="BW1174" s="898" t="s">
        <v>814</v>
      </c>
      <c r="BX1174" s="899"/>
      <c r="BY1174" s="900"/>
      <c r="BZ1174" s="898" t="s">
        <v>815</v>
      </c>
      <c r="CA1174" s="899"/>
      <c r="CB1174" s="900"/>
      <c r="CC1174" s="898" t="s">
        <v>816</v>
      </c>
      <c r="CD1174" s="899"/>
      <c r="CE1174" s="900"/>
      <c r="CF1174" s="901" t="s">
        <v>817</v>
      </c>
      <c r="CG1174" s="902"/>
      <c r="CH1174" s="903"/>
      <c r="CI1174" s="901" t="s">
        <v>818</v>
      </c>
      <c r="CJ1174" s="902"/>
      <c r="CK1174" s="903"/>
      <c r="CL1174" s="898" t="s">
        <v>819</v>
      </c>
      <c r="CM1174" s="899"/>
      <c r="CN1174" s="900"/>
      <c r="CO1174" s="898" t="s">
        <v>820</v>
      </c>
      <c r="CP1174" s="899"/>
      <c r="CQ1174" s="900"/>
      <c r="CR1174" s="901" t="s">
        <v>814</v>
      </c>
      <c r="CS1174" s="902"/>
      <c r="CT1174" s="903"/>
      <c r="CU1174" s="901" t="s">
        <v>815</v>
      </c>
      <c r="CV1174" s="902"/>
      <c r="CW1174" s="903"/>
      <c r="CX1174" s="901" t="s">
        <v>816</v>
      </c>
      <c r="CY1174" s="902"/>
      <c r="CZ1174" s="903"/>
      <c r="DA1174" s="901" t="s">
        <v>817</v>
      </c>
      <c r="DB1174" s="902"/>
      <c r="DC1174" s="903"/>
      <c r="DD1174" s="901" t="s">
        <v>818</v>
      </c>
      <c r="DE1174" s="902"/>
      <c r="DF1174" s="903"/>
      <c r="DG1174" s="901" t="s">
        <v>819</v>
      </c>
      <c r="DH1174" s="902"/>
      <c r="DI1174" s="903"/>
      <c r="DJ1174" s="901" t="s">
        <v>820</v>
      </c>
      <c r="DK1174" s="902"/>
      <c r="DL1174" s="903"/>
      <c r="DM1174" s="898" t="s">
        <v>814</v>
      </c>
      <c r="DN1174" s="899"/>
      <c r="DO1174" s="900"/>
      <c r="DP1174" s="898" t="s">
        <v>815</v>
      </c>
      <c r="DQ1174" s="899"/>
      <c r="DR1174" s="900"/>
      <c r="DS1174" s="898" t="s">
        <v>816</v>
      </c>
      <c r="DT1174" s="899"/>
      <c r="DU1174" s="900"/>
      <c r="DV1174" s="901" t="s">
        <v>817</v>
      </c>
      <c r="DW1174" s="902"/>
      <c r="DX1174" s="903"/>
      <c r="DY1174" s="901" t="s">
        <v>818</v>
      </c>
      <c r="DZ1174" s="902"/>
      <c r="EA1174" s="903"/>
      <c r="EB1174" s="898" t="s">
        <v>819</v>
      </c>
      <c r="EC1174" s="899"/>
      <c r="ED1174" s="900"/>
      <c r="EE1174" s="898" t="s">
        <v>820</v>
      </c>
      <c r="EF1174" s="899"/>
      <c r="EG1174" s="900"/>
      <c r="EH1174" s="901" t="s">
        <v>814</v>
      </c>
      <c r="EI1174" s="902"/>
      <c r="EJ1174" s="903"/>
      <c r="EK1174" s="901" t="s">
        <v>815</v>
      </c>
      <c r="EL1174" s="902"/>
      <c r="EM1174" s="903"/>
      <c r="EN1174" s="901" t="s">
        <v>816</v>
      </c>
      <c r="EO1174" s="902"/>
      <c r="EP1174" s="903"/>
      <c r="EQ1174" s="901" t="s">
        <v>817</v>
      </c>
      <c r="ER1174" s="902"/>
      <c r="ES1174" s="903"/>
      <c r="ET1174" s="901" t="s">
        <v>818</v>
      </c>
      <c r="EU1174" s="902"/>
      <c r="EV1174" s="903"/>
      <c r="EW1174" s="901" t="s">
        <v>819</v>
      </c>
      <c r="EX1174" s="902"/>
      <c r="EY1174" s="903"/>
      <c r="EZ1174" s="901" t="s">
        <v>820</v>
      </c>
      <c r="FA1174" s="902"/>
      <c r="FB1174" s="903"/>
      <c r="FC1174" s="898" t="s">
        <v>814</v>
      </c>
      <c r="FD1174" s="899"/>
      <c r="FE1174" s="900"/>
      <c r="FF1174" s="898" t="s">
        <v>815</v>
      </c>
      <c r="FG1174" s="899"/>
      <c r="FH1174" s="900"/>
      <c r="FI1174" s="898" t="s">
        <v>816</v>
      </c>
      <c r="FJ1174" s="899"/>
      <c r="FK1174" s="900"/>
      <c r="FL1174" s="901" t="s">
        <v>817</v>
      </c>
      <c r="FM1174" s="902"/>
      <c r="FN1174" s="903"/>
      <c r="FO1174" s="901" t="s">
        <v>818</v>
      </c>
      <c r="FP1174" s="902"/>
      <c r="FQ1174" s="903"/>
      <c r="FR1174" s="898" t="s">
        <v>819</v>
      </c>
      <c r="FS1174" s="899"/>
      <c r="FT1174" s="900"/>
      <c r="FU1174" s="898" t="s">
        <v>820</v>
      </c>
      <c r="FV1174" s="899"/>
      <c r="FW1174" s="900"/>
      <c r="FX1174" s="901" t="s">
        <v>814</v>
      </c>
      <c r="FY1174" s="902"/>
      <c r="FZ1174" s="903"/>
      <c r="GA1174" s="901" t="s">
        <v>815</v>
      </c>
      <c r="GB1174" s="902"/>
      <c r="GC1174" s="903"/>
      <c r="GD1174" s="901" t="s">
        <v>816</v>
      </c>
      <c r="GE1174" s="902"/>
      <c r="GF1174" s="903"/>
      <c r="GG1174" s="901" t="s">
        <v>817</v>
      </c>
      <c r="GH1174" s="902"/>
      <c r="GI1174" s="903"/>
      <c r="GJ1174" s="901" t="s">
        <v>818</v>
      </c>
      <c r="GK1174" s="902"/>
      <c r="GL1174" s="903"/>
      <c r="GM1174" s="901" t="s">
        <v>819</v>
      </c>
      <c r="GN1174" s="902"/>
      <c r="GO1174" s="903"/>
      <c r="GP1174" s="901" t="s">
        <v>820</v>
      </c>
      <c r="GQ1174" s="902"/>
      <c r="GR1174" s="903"/>
      <c r="GS1174" s="898" t="s">
        <v>814</v>
      </c>
      <c r="GT1174" s="899"/>
      <c r="GU1174" s="900"/>
      <c r="GV1174" s="898" t="s">
        <v>815</v>
      </c>
      <c r="GW1174" s="899"/>
      <c r="GX1174" s="900"/>
      <c r="GY1174" s="898" t="s">
        <v>816</v>
      </c>
      <c r="GZ1174" s="899"/>
      <c r="HA1174" s="900"/>
      <c r="HB1174" s="901" t="s">
        <v>817</v>
      </c>
      <c r="HC1174" s="902"/>
      <c r="HD1174" s="903"/>
      <c r="HE1174" s="901" t="s">
        <v>818</v>
      </c>
      <c r="HF1174" s="902"/>
      <c r="HG1174" s="903"/>
      <c r="HH1174" s="898" t="s">
        <v>819</v>
      </c>
      <c r="HI1174" s="899"/>
      <c r="HJ1174" s="900"/>
      <c r="HK1174" s="898" t="s">
        <v>820</v>
      </c>
      <c r="HL1174" s="899"/>
      <c r="HM1174" s="900"/>
      <c r="HN1174" s="901" t="s">
        <v>814</v>
      </c>
      <c r="HO1174" s="902"/>
      <c r="HP1174" s="903"/>
      <c r="HQ1174" s="901" t="s">
        <v>815</v>
      </c>
      <c r="HR1174" s="902"/>
      <c r="HS1174" s="903"/>
      <c r="HT1174" s="901" t="s">
        <v>816</v>
      </c>
      <c r="HU1174" s="902"/>
      <c r="HV1174" s="903"/>
      <c r="HW1174" s="901" t="s">
        <v>817</v>
      </c>
      <c r="HX1174" s="902"/>
      <c r="HY1174" s="903"/>
      <c r="HZ1174" s="901" t="s">
        <v>818</v>
      </c>
      <c r="IA1174" s="902"/>
      <c r="IB1174" s="903"/>
      <c r="IC1174" s="901" t="s">
        <v>819</v>
      </c>
      <c r="ID1174" s="902"/>
      <c r="IE1174" s="903"/>
      <c r="IF1174" s="901" t="s">
        <v>820</v>
      </c>
      <c r="IG1174" s="902"/>
      <c r="IH1174" s="903"/>
      <c r="II1174" s="898" t="s">
        <v>814</v>
      </c>
      <c r="IJ1174" s="899"/>
      <c r="IK1174" s="900"/>
      <c r="IL1174" s="898" t="s">
        <v>815</v>
      </c>
      <c r="IM1174" s="899"/>
      <c r="IN1174" s="900"/>
      <c r="IO1174" s="898" t="s">
        <v>816</v>
      </c>
      <c r="IP1174" s="899"/>
      <c r="IQ1174" s="900"/>
      <c r="IR1174" s="901" t="s">
        <v>817</v>
      </c>
      <c r="IS1174" s="902"/>
      <c r="IT1174" s="903"/>
      <c r="IU1174" s="901" t="s">
        <v>818</v>
      </c>
      <c r="IV1174" s="902"/>
      <c r="IW1174" s="903"/>
      <c r="IX1174" s="898" t="s">
        <v>819</v>
      </c>
      <c r="IY1174" s="899"/>
      <c r="IZ1174" s="900"/>
      <c r="JA1174" s="898" t="s">
        <v>820</v>
      </c>
      <c r="JB1174" s="899"/>
      <c r="JC1174" s="900"/>
      <c r="JD1174" s="901" t="s">
        <v>814</v>
      </c>
      <c r="JE1174" s="902"/>
      <c r="JF1174" s="903"/>
      <c r="JG1174" s="901" t="s">
        <v>815</v>
      </c>
      <c r="JH1174" s="902"/>
      <c r="JI1174" s="903"/>
      <c r="JJ1174" s="901" t="s">
        <v>816</v>
      </c>
      <c r="JK1174" s="902"/>
      <c r="JL1174" s="903"/>
      <c r="JM1174" s="901" t="s">
        <v>817</v>
      </c>
      <c r="JN1174" s="902"/>
      <c r="JO1174" s="903"/>
      <c r="JP1174" s="901" t="s">
        <v>818</v>
      </c>
      <c r="JQ1174" s="902"/>
      <c r="JR1174" s="903"/>
      <c r="JS1174" s="901" t="s">
        <v>819</v>
      </c>
      <c r="JT1174" s="902"/>
      <c r="JU1174" s="903"/>
      <c r="JV1174" s="901" t="s">
        <v>820</v>
      </c>
      <c r="JW1174" s="902"/>
      <c r="JX1174" s="903"/>
      <c r="JY1174" s="898" t="s">
        <v>814</v>
      </c>
      <c r="JZ1174" s="899"/>
      <c r="KA1174" s="900"/>
      <c r="KB1174" s="898" t="s">
        <v>815</v>
      </c>
      <c r="KC1174" s="899"/>
      <c r="KD1174" s="900"/>
      <c r="KE1174" s="898" t="s">
        <v>816</v>
      </c>
      <c r="KF1174" s="899"/>
      <c r="KG1174" s="900"/>
      <c r="KH1174" s="901" t="s">
        <v>817</v>
      </c>
      <c r="KI1174" s="902"/>
      <c r="KJ1174" s="903"/>
      <c r="KK1174" s="901" t="s">
        <v>818</v>
      </c>
      <c r="KL1174" s="902"/>
      <c r="KM1174" s="903"/>
      <c r="KN1174" s="898" t="s">
        <v>819</v>
      </c>
      <c r="KO1174" s="899"/>
      <c r="KP1174" s="900"/>
      <c r="KQ1174" s="898" t="s">
        <v>820</v>
      </c>
      <c r="KR1174" s="899"/>
      <c r="KS1174" s="900"/>
      <c r="KT1174" s="898" t="s">
        <v>814</v>
      </c>
      <c r="KU1174" s="899"/>
      <c r="KV1174" s="900"/>
      <c r="KW1174" s="898" t="s">
        <v>815</v>
      </c>
      <c r="KX1174" s="899"/>
      <c r="KY1174" s="900"/>
      <c r="KZ1174" s="898" t="s">
        <v>816</v>
      </c>
      <c r="LA1174" s="899"/>
      <c r="LB1174" s="900"/>
      <c r="LC1174" s="901" t="s">
        <v>817</v>
      </c>
      <c r="LD1174" s="902"/>
      <c r="LE1174" s="903"/>
      <c r="LF1174" s="901" t="s">
        <v>818</v>
      </c>
      <c r="LG1174" s="902"/>
      <c r="LH1174" s="903"/>
      <c r="LI1174" s="898" t="s">
        <v>819</v>
      </c>
      <c r="LJ1174" s="899"/>
      <c r="LK1174" s="900"/>
      <c r="LL1174" s="898" t="s">
        <v>820</v>
      </c>
      <c r="LM1174" s="899"/>
      <c r="LN1174" s="900"/>
      <c r="LO1174" s="898" t="s">
        <v>814</v>
      </c>
      <c r="LP1174" s="899"/>
      <c r="LQ1174" s="900"/>
      <c r="LR1174" s="898" t="s">
        <v>815</v>
      </c>
      <c r="LS1174" s="899"/>
      <c r="LT1174" s="900"/>
      <c r="LU1174" s="898" t="s">
        <v>816</v>
      </c>
      <c r="LV1174" s="899"/>
      <c r="LW1174" s="900"/>
      <c r="LX1174" s="901" t="s">
        <v>817</v>
      </c>
      <c r="LY1174" s="902"/>
      <c r="LZ1174" s="903"/>
      <c r="MA1174" s="901" t="s">
        <v>818</v>
      </c>
      <c r="MB1174" s="902"/>
      <c r="MC1174" s="903"/>
      <c r="MD1174" s="898" t="s">
        <v>819</v>
      </c>
      <c r="ME1174" s="899"/>
      <c r="MF1174" s="900"/>
      <c r="MG1174" s="898" t="s">
        <v>820</v>
      </c>
      <c r="MH1174" s="899"/>
      <c r="MI1174" s="900"/>
      <c r="MJ1174" s="901" t="s">
        <v>814</v>
      </c>
      <c r="MK1174" s="902"/>
      <c r="ML1174" s="903"/>
      <c r="MM1174" s="901" t="s">
        <v>815</v>
      </c>
      <c r="MN1174" s="902"/>
      <c r="MO1174" s="903"/>
      <c r="MP1174" s="901" t="s">
        <v>816</v>
      </c>
      <c r="MQ1174" s="902"/>
      <c r="MR1174" s="903"/>
      <c r="MS1174" s="901" t="s">
        <v>817</v>
      </c>
      <c r="MT1174" s="902"/>
      <c r="MU1174" s="903"/>
      <c r="MV1174" s="901" t="s">
        <v>818</v>
      </c>
      <c r="MW1174" s="902"/>
      <c r="MX1174" s="903"/>
      <c r="MY1174" s="901" t="s">
        <v>819</v>
      </c>
      <c r="MZ1174" s="902"/>
      <c r="NA1174" s="903"/>
      <c r="NB1174" s="901" t="s">
        <v>820</v>
      </c>
      <c r="NC1174" s="902"/>
      <c r="ND1174" s="903"/>
      <c r="NE1174" s="898" t="s">
        <v>814</v>
      </c>
      <c r="NF1174" s="899"/>
      <c r="NG1174" s="900"/>
      <c r="NH1174" s="898" t="s">
        <v>815</v>
      </c>
      <c r="NI1174" s="899"/>
      <c r="NJ1174" s="900"/>
      <c r="NK1174" s="898" t="s">
        <v>816</v>
      </c>
      <c r="NL1174" s="899"/>
      <c r="NM1174" s="900"/>
      <c r="NN1174" s="901" t="s">
        <v>817</v>
      </c>
      <c r="NO1174" s="902"/>
      <c r="NP1174" s="903"/>
      <c r="NQ1174" s="901" t="s">
        <v>818</v>
      </c>
      <c r="NR1174" s="902"/>
      <c r="NS1174" s="903"/>
      <c r="NT1174" s="898" t="s">
        <v>819</v>
      </c>
      <c r="NU1174" s="899"/>
      <c r="NV1174" s="900"/>
      <c r="NW1174" s="898" t="s">
        <v>820</v>
      </c>
      <c r="NX1174" s="899"/>
      <c r="NY1174" s="900"/>
      <c r="NZ1174" s="901" t="s">
        <v>814</v>
      </c>
      <c r="OA1174" s="902"/>
      <c r="OB1174" s="903"/>
      <c r="OC1174" s="901" t="s">
        <v>815</v>
      </c>
      <c r="OD1174" s="902"/>
      <c r="OE1174" s="903"/>
      <c r="OF1174" s="901" t="s">
        <v>816</v>
      </c>
      <c r="OG1174" s="902"/>
      <c r="OH1174" s="903"/>
      <c r="OI1174" s="901" t="s">
        <v>817</v>
      </c>
      <c r="OJ1174" s="902"/>
      <c r="OK1174" s="903"/>
      <c r="OL1174" s="901" t="s">
        <v>818</v>
      </c>
      <c r="OM1174" s="902"/>
      <c r="ON1174" s="903"/>
      <c r="OO1174" s="901" t="s">
        <v>819</v>
      </c>
      <c r="OP1174" s="902"/>
      <c r="OQ1174" s="903"/>
      <c r="OR1174" s="901" t="s">
        <v>820</v>
      </c>
      <c r="OS1174" s="902"/>
      <c r="OT1174" s="903"/>
      <c r="OU1174" s="898" t="s">
        <v>814</v>
      </c>
      <c r="OV1174" s="899"/>
      <c r="OW1174" s="900"/>
      <c r="OX1174" s="898" t="s">
        <v>815</v>
      </c>
      <c r="OY1174" s="899"/>
      <c r="OZ1174" s="900"/>
      <c r="PA1174" s="898" t="s">
        <v>816</v>
      </c>
      <c r="PB1174" s="899"/>
      <c r="PC1174" s="900"/>
      <c r="PD1174" s="901" t="s">
        <v>817</v>
      </c>
      <c r="PE1174" s="902"/>
      <c r="PF1174" s="903"/>
      <c r="PG1174" s="901" t="s">
        <v>818</v>
      </c>
      <c r="PH1174" s="902"/>
      <c r="PI1174" s="903"/>
      <c r="PJ1174" s="898" t="s">
        <v>819</v>
      </c>
      <c r="PK1174" s="899"/>
      <c r="PL1174" s="900"/>
      <c r="PM1174" s="898" t="s">
        <v>820</v>
      </c>
      <c r="PN1174" s="899"/>
      <c r="PO1174" s="900"/>
      <c r="PP1174" s="901" t="s">
        <v>814</v>
      </c>
      <c r="PQ1174" s="902"/>
      <c r="PR1174" s="903"/>
      <c r="PS1174" s="901" t="s">
        <v>815</v>
      </c>
      <c r="PT1174" s="902"/>
      <c r="PU1174" s="903"/>
      <c r="PV1174" s="901" t="s">
        <v>816</v>
      </c>
      <c r="PW1174" s="902"/>
      <c r="PX1174" s="903"/>
      <c r="PY1174" s="901" t="s">
        <v>817</v>
      </c>
      <c r="PZ1174" s="902"/>
      <c r="QA1174" s="903"/>
      <c r="QB1174" s="901" t="s">
        <v>818</v>
      </c>
      <c r="QC1174" s="902"/>
      <c r="QD1174" s="903"/>
      <c r="QE1174" s="901" t="s">
        <v>819</v>
      </c>
      <c r="QF1174" s="902"/>
      <c r="QG1174" s="903"/>
      <c r="QH1174" s="901" t="s">
        <v>820</v>
      </c>
      <c r="QI1174" s="902"/>
      <c r="QJ1174" s="903"/>
      <c r="QK1174" s="898" t="s">
        <v>814</v>
      </c>
      <c r="QL1174" s="899"/>
      <c r="QM1174" s="900"/>
      <c r="QN1174" s="898" t="s">
        <v>815</v>
      </c>
      <c r="QO1174" s="899"/>
      <c r="QP1174" s="900"/>
      <c r="QQ1174" s="898" t="s">
        <v>816</v>
      </c>
      <c r="QR1174" s="899"/>
      <c r="QS1174" s="900"/>
      <c r="QT1174" s="901" t="s">
        <v>817</v>
      </c>
      <c r="QU1174" s="902"/>
      <c r="QV1174" s="903"/>
      <c r="QW1174" s="901" t="s">
        <v>818</v>
      </c>
      <c r="QX1174" s="902"/>
      <c r="QY1174" s="903"/>
      <c r="QZ1174" s="898" t="s">
        <v>819</v>
      </c>
      <c r="RA1174" s="899"/>
      <c r="RB1174" s="900"/>
      <c r="RC1174" s="898" t="s">
        <v>820</v>
      </c>
      <c r="RD1174" s="899"/>
      <c r="RE1174" s="900"/>
      <c r="RF1174" s="901" t="s">
        <v>814</v>
      </c>
      <c r="RG1174" s="902"/>
      <c r="RH1174" s="903"/>
      <c r="RI1174" s="901" t="s">
        <v>815</v>
      </c>
      <c r="RJ1174" s="902"/>
      <c r="RK1174" s="903"/>
      <c r="RL1174" s="901" t="s">
        <v>816</v>
      </c>
      <c r="RM1174" s="902"/>
      <c r="RN1174" s="903"/>
      <c r="RO1174" s="901" t="s">
        <v>817</v>
      </c>
      <c r="RP1174" s="902"/>
      <c r="RQ1174" s="903"/>
      <c r="RR1174" s="901" t="s">
        <v>818</v>
      </c>
      <c r="RS1174" s="902"/>
      <c r="RT1174" s="903"/>
      <c r="RU1174" s="901" t="s">
        <v>819</v>
      </c>
      <c r="RV1174" s="902"/>
      <c r="RW1174" s="903"/>
      <c r="RX1174" s="901" t="s">
        <v>820</v>
      </c>
      <c r="RY1174" s="902"/>
      <c r="RZ1174" s="903"/>
      <c r="SA1174" s="898" t="s">
        <v>814</v>
      </c>
      <c r="SB1174" s="899"/>
      <c r="SC1174" s="900"/>
      <c r="SD1174" s="898" t="s">
        <v>815</v>
      </c>
      <c r="SE1174" s="899"/>
      <c r="SF1174" s="900"/>
      <c r="SG1174" s="898" t="s">
        <v>816</v>
      </c>
      <c r="SH1174" s="899"/>
      <c r="SI1174" s="900"/>
      <c r="SJ1174" s="901" t="s">
        <v>817</v>
      </c>
      <c r="SK1174" s="902"/>
      <c r="SL1174" s="903"/>
      <c r="SM1174" s="901" t="s">
        <v>818</v>
      </c>
      <c r="SN1174" s="902"/>
      <c r="SO1174" s="903"/>
      <c r="SP1174" s="898" t="s">
        <v>819</v>
      </c>
      <c r="SQ1174" s="899"/>
      <c r="SR1174" s="900"/>
      <c r="SS1174" s="898" t="s">
        <v>820</v>
      </c>
      <c r="ST1174" s="899"/>
      <c r="SU1174" s="900"/>
      <c r="SV1174" s="901" t="s">
        <v>814</v>
      </c>
      <c r="SW1174" s="902"/>
      <c r="SX1174" s="903"/>
      <c r="SY1174" s="901" t="s">
        <v>815</v>
      </c>
      <c r="SZ1174" s="902"/>
      <c r="TA1174" s="903"/>
      <c r="TB1174" s="901" t="s">
        <v>816</v>
      </c>
      <c r="TC1174" s="902"/>
      <c r="TD1174" s="903"/>
      <c r="TE1174" s="901" t="s">
        <v>817</v>
      </c>
      <c r="TF1174" s="902"/>
      <c r="TG1174" s="903"/>
      <c r="TH1174" s="901" t="s">
        <v>818</v>
      </c>
      <c r="TI1174" s="902"/>
      <c r="TJ1174" s="903"/>
      <c r="TK1174" s="901" t="s">
        <v>819</v>
      </c>
      <c r="TL1174" s="902"/>
      <c r="TM1174" s="903"/>
      <c r="TN1174" s="901" t="s">
        <v>820</v>
      </c>
      <c r="TO1174" s="902"/>
      <c r="TP1174" s="903"/>
      <c r="TQ1174" s="898" t="s">
        <v>814</v>
      </c>
      <c r="TR1174" s="899"/>
      <c r="TS1174" s="900"/>
      <c r="TT1174" s="898" t="s">
        <v>815</v>
      </c>
      <c r="TU1174" s="899"/>
      <c r="TV1174" s="900"/>
      <c r="TW1174" s="898" t="s">
        <v>816</v>
      </c>
      <c r="TX1174" s="899"/>
      <c r="TY1174" s="900"/>
      <c r="TZ1174" s="901" t="s">
        <v>817</v>
      </c>
      <c r="UA1174" s="902"/>
      <c r="UB1174" s="903"/>
      <c r="UC1174" s="901" t="s">
        <v>818</v>
      </c>
      <c r="UD1174" s="902"/>
      <c r="UE1174" s="903"/>
      <c r="UF1174" s="898" t="s">
        <v>819</v>
      </c>
      <c r="UG1174" s="899"/>
      <c r="UH1174" s="900"/>
      <c r="UI1174" s="898" t="s">
        <v>820</v>
      </c>
      <c r="UJ1174" s="899"/>
      <c r="UK1174" s="900"/>
      <c r="UL1174" s="901" t="s">
        <v>814</v>
      </c>
      <c r="UM1174" s="902"/>
      <c r="UN1174" s="903"/>
      <c r="UO1174" s="901" t="s">
        <v>815</v>
      </c>
      <c r="UP1174" s="902"/>
      <c r="UQ1174" s="903"/>
      <c r="UR1174" s="901" t="s">
        <v>816</v>
      </c>
      <c r="US1174" s="902"/>
      <c r="UT1174" s="903"/>
      <c r="UU1174" s="901" t="s">
        <v>817</v>
      </c>
      <c r="UV1174" s="902"/>
      <c r="UW1174" s="903"/>
      <c r="UX1174" s="901" t="s">
        <v>818</v>
      </c>
      <c r="UY1174" s="902"/>
      <c r="UZ1174" s="903"/>
      <c r="VA1174" s="901" t="s">
        <v>819</v>
      </c>
      <c r="VB1174" s="902"/>
      <c r="VC1174" s="903"/>
      <c r="VD1174" s="901" t="s">
        <v>820</v>
      </c>
      <c r="VE1174" s="902"/>
      <c r="VF1174" s="903"/>
      <c r="VG1174" s="898" t="s">
        <v>814</v>
      </c>
      <c r="VH1174" s="899"/>
      <c r="VI1174" s="900"/>
      <c r="VJ1174" s="898" t="s">
        <v>815</v>
      </c>
      <c r="VK1174" s="899"/>
      <c r="VL1174" s="900"/>
      <c r="VM1174" s="898" t="s">
        <v>816</v>
      </c>
      <c r="VN1174" s="899"/>
      <c r="VO1174" s="900"/>
      <c r="VP1174" s="901" t="s">
        <v>817</v>
      </c>
      <c r="VQ1174" s="902"/>
      <c r="VR1174" s="903"/>
      <c r="VS1174" s="901" t="s">
        <v>818</v>
      </c>
      <c r="VT1174" s="902"/>
      <c r="VU1174" s="903"/>
      <c r="VV1174" s="898" t="s">
        <v>819</v>
      </c>
      <c r="VW1174" s="899"/>
      <c r="VX1174" s="900"/>
      <c r="VY1174" s="898" t="s">
        <v>820</v>
      </c>
      <c r="VZ1174" s="899"/>
      <c r="WA1174" s="900"/>
      <c r="WB1174" s="901" t="s">
        <v>814</v>
      </c>
      <c r="WC1174" s="902"/>
      <c r="WD1174" s="903"/>
      <c r="WE1174" s="901" t="s">
        <v>815</v>
      </c>
      <c r="WF1174" s="902"/>
      <c r="WG1174" s="903"/>
      <c r="WH1174" s="901" t="s">
        <v>816</v>
      </c>
      <c r="WI1174" s="902"/>
      <c r="WJ1174" s="903"/>
      <c r="WK1174" s="901" t="s">
        <v>817</v>
      </c>
      <c r="WL1174" s="902"/>
      <c r="WM1174" s="903"/>
      <c r="WN1174" s="901" t="s">
        <v>818</v>
      </c>
      <c r="WO1174" s="902"/>
      <c r="WP1174" s="903"/>
      <c r="WQ1174" s="901" t="s">
        <v>819</v>
      </c>
      <c r="WR1174" s="902"/>
      <c r="WS1174" s="903"/>
      <c r="WT1174" s="901" t="s">
        <v>820</v>
      </c>
      <c r="WU1174" s="902"/>
      <c r="WV1174" s="903"/>
      <c r="WW1174" s="898" t="s">
        <v>814</v>
      </c>
      <c r="WX1174" s="899"/>
      <c r="WY1174" s="900"/>
      <c r="WZ1174" s="898" t="s">
        <v>815</v>
      </c>
      <c r="XA1174" s="899"/>
      <c r="XB1174" s="900"/>
      <c r="XC1174" s="898" t="s">
        <v>816</v>
      </c>
      <c r="XD1174" s="899"/>
      <c r="XE1174" s="900"/>
      <c r="XF1174" s="901" t="s">
        <v>817</v>
      </c>
      <c r="XG1174" s="902"/>
      <c r="XH1174" s="903"/>
      <c r="XI1174" s="901" t="s">
        <v>818</v>
      </c>
      <c r="XJ1174" s="902"/>
      <c r="XK1174" s="903"/>
      <c r="XL1174" s="898" t="s">
        <v>819</v>
      </c>
      <c r="XM1174" s="899"/>
      <c r="XN1174" s="900"/>
      <c r="XO1174" s="898" t="s">
        <v>820</v>
      </c>
      <c r="XP1174" s="899"/>
      <c r="XQ1174" s="900"/>
      <c r="XR1174" s="901" t="s">
        <v>814</v>
      </c>
      <c r="XS1174" s="902"/>
      <c r="XT1174" s="903"/>
      <c r="XU1174" s="901" t="s">
        <v>815</v>
      </c>
      <c r="XV1174" s="902"/>
      <c r="XW1174" s="903"/>
      <c r="XX1174" s="901" t="s">
        <v>816</v>
      </c>
      <c r="XY1174" s="902"/>
      <c r="XZ1174" s="903"/>
      <c r="YA1174" s="901" t="s">
        <v>817</v>
      </c>
      <c r="YB1174" s="902"/>
      <c r="YC1174" s="903"/>
      <c r="YD1174" s="901" t="s">
        <v>818</v>
      </c>
      <c r="YE1174" s="902"/>
      <c r="YF1174" s="903"/>
      <c r="YG1174" s="901" t="s">
        <v>819</v>
      </c>
      <c r="YH1174" s="902"/>
      <c r="YI1174" s="903"/>
      <c r="YJ1174" s="901" t="s">
        <v>820</v>
      </c>
      <c r="YK1174" s="902"/>
      <c r="YL1174" s="903"/>
      <c r="YM1174" s="898" t="s">
        <v>814</v>
      </c>
      <c r="YN1174" s="899"/>
      <c r="YO1174" s="900"/>
      <c r="YP1174" s="898" t="s">
        <v>815</v>
      </c>
      <c r="YQ1174" s="899"/>
      <c r="YR1174" s="900"/>
      <c r="YS1174" s="898" t="s">
        <v>816</v>
      </c>
      <c r="YT1174" s="899"/>
      <c r="YU1174" s="900"/>
      <c r="YV1174" s="901" t="s">
        <v>817</v>
      </c>
      <c r="YW1174" s="902"/>
      <c r="YX1174" s="903"/>
      <c r="YY1174" s="901" t="s">
        <v>818</v>
      </c>
      <c r="YZ1174" s="902"/>
      <c r="ZA1174" s="903"/>
      <c r="ZB1174" s="898" t="s">
        <v>819</v>
      </c>
      <c r="ZC1174" s="899"/>
      <c r="ZD1174" s="900"/>
      <c r="ZE1174" s="898" t="s">
        <v>820</v>
      </c>
      <c r="ZF1174" s="899"/>
      <c r="ZG1174" s="900"/>
    </row>
    <row r="1175" spans="1:683">
      <c r="A1175" s="761"/>
      <c r="B1175" s="559"/>
      <c r="C1175" s="762"/>
      <c r="D1175" s="763"/>
      <c r="E1175" s="767"/>
      <c r="F1175" s="761">
        <v>2019</v>
      </c>
      <c r="G1175" s="761">
        <v>2020</v>
      </c>
      <c r="H1175" s="761">
        <v>2021</v>
      </c>
      <c r="I1175" s="761">
        <v>2019</v>
      </c>
      <c r="J1175" s="761">
        <v>2020</v>
      </c>
      <c r="K1175" s="761">
        <v>2021</v>
      </c>
      <c r="L1175" s="761">
        <v>2019</v>
      </c>
      <c r="M1175" s="761">
        <v>2020</v>
      </c>
      <c r="N1175" s="761">
        <v>2021</v>
      </c>
      <c r="O1175" s="761">
        <v>2019</v>
      </c>
      <c r="P1175" s="761">
        <v>2020</v>
      </c>
      <c r="Q1175" s="761">
        <v>2021</v>
      </c>
      <c r="R1175" s="761">
        <v>2019</v>
      </c>
      <c r="S1175" s="761">
        <v>2020</v>
      </c>
      <c r="T1175" s="761">
        <v>2021</v>
      </c>
      <c r="U1175" s="761">
        <v>2019</v>
      </c>
      <c r="V1175" s="761">
        <v>2020</v>
      </c>
      <c r="W1175" s="761">
        <v>2021</v>
      </c>
      <c r="X1175" s="761">
        <v>2019</v>
      </c>
      <c r="Y1175" s="761">
        <v>2020</v>
      </c>
      <c r="Z1175" s="761">
        <v>2021</v>
      </c>
      <c r="AA1175" s="761">
        <v>2019</v>
      </c>
      <c r="AB1175" s="761">
        <v>2020</v>
      </c>
      <c r="AC1175" s="761">
        <v>2021</v>
      </c>
      <c r="AD1175" s="761">
        <v>2019</v>
      </c>
      <c r="AE1175" s="761">
        <v>2020</v>
      </c>
      <c r="AF1175" s="761">
        <v>2021</v>
      </c>
      <c r="AG1175" s="761">
        <v>2019</v>
      </c>
      <c r="AH1175" s="761">
        <v>2020</v>
      </c>
      <c r="AI1175" s="761">
        <v>2021</v>
      </c>
      <c r="AJ1175" s="761">
        <v>2019</v>
      </c>
      <c r="AK1175" s="761">
        <v>2020</v>
      </c>
      <c r="AL1175" s="761">
        <v>2021</v>
      </c>
      <c r="AM1175" s="761">
        <v>2019</v>
      </c>
      <c r="AN1175" s="761">
        <v>2020</v>
      </c>
      <c r="AO1175" s="761">
        <v>2021</v>
      </c>
      <c r="AP1175" s="761">
        <v>2019</v>
      </c>
      <c r="AQ1175" s="761">
        <v>2020</v>
      </c>
      <c r="AR1175" s="761">
        <v>2021</v>
      </c>
      <c r="AS1175" s="761">
        <v>2019</v>
      </c>
      <c r="AT1175" s="761">
        <v>2020</v>
      </c>
      <c r="AU1175" s="761">
        <v>2021</v>
      </c>
      <c r="AV1175" s="761">
        <v>2019</v>
      </c>
      <c r="AW1175" s="761">
        <v>2020</v>
      </c>
      <c r="AX1175" s="761">
        <v>2021</v>
      </c>
      <c r="AY1175" s="761">
        <v>2019</v>
      </c>
      <c r="AZ1175" s="761">
        <v>2020</v>
      </c>
      <c r="BA1175" s="761">
        <v>2021</v>
      </c>
      <c r="BB1175" s="761">
        <v>2019</v>
      </c>
      <c r="BC1175" s="761">
        <v>2020</v>
      </c>
      <c r="BD1175" s="761">
        <v>2021</v>
      </c>
      <c r="BE1175" s="761">
        <v>2019</v>
      </c>
      <c r="BF1175" s="761">
        <v>2020</v>
      </c>
      <c r="BG1175" s="761">
        <v>2021</v>
      </c>
      <c r="BH1175" s="761">
        <v>2019</v>
      </c>
      <c r="BI1175" s="761">
        <v>2020</v>
      </c>
      <c r="BJ1175" s="761">
        <v>2021</v>
      </c>
      <c r="BK1175" s="761">
        <v>2019</v>
      </c>
      <c r="BL1175" s="761">
        <v>2020</v>
      </c>
      <c r="BM1175" s="761">
        <v>2021</v>
      </c>
      <c r="BN1175" s="761">
        <v>2019</v>
      </c>
      <c r="BO1175" s="761">
        <v>2020</v>
      </c>
      <c r="BP1175" s="761">
        <v>2021</v>
      </c>
      <c r="BQ1175" s="761">
        <v>2019</v>
      </c>
      <c r="BR1175" s="761">
        <v>2020</v>
      </c>
      <c r="BS1175" s="761">
        <v>2021</v>
      </c>
      <c r="BT1175" s="761">
        <v>2019</v>
      </c>
      <c r="BU1175" s="761">
        <v>2020</v>
      </c>
      <c r="BV1175" s="761">
        <v>2021</v>
      </c>
      <c r="BW1175" s="761">
        <v>2019</v>
      </c>
      <c r="BX1175" s="761">
        <v>2020</v>
      </c>
      <c r="BY1175" s="761">
        <v>2021</v>
      </c>
      <c r="BZ1175" s="761">
        <v>2019</v>
      </c>
      <c r="CA1175" s="761">
        <v>2020</v>
      </c>
      <c r="CB1175" s="761">
        <v>2021</v>
      </c>
      <c r="CC1175" s="761">
        <v>2019</v>
      </c>
      <c r="CD1175" s="761">
        <v>2020</v>
      </c>
      <c r="CE1175" s="761">
        <v>2021</v>
      </c>
      <c r="CF1175" s="761">
        <v>2019</v>
      </c>
      <c r="CG1175" s="761">
        <v>2020</v>
      </c>
      <c r="CH1175" s="761">
        <v>2021</v>
      </c>
      <c r="CI1175" s="761">
        <v>2019</v>
      </c>
      <c r="CJ1175" s="761">
        <v>2020</v>
      </c>
      <c r="CK1175" s="761">
        <v>2021</v>
      </c>
      <c r="CL1175" s="761">
        <v>2019</v>
      </c>
      <c r="CM1175" s="761">
        <v>2020</v>
      </c>
      <c r="CN1175" s="761">
        <v>2021</v>
      </c>
      <c r="CO1175" s="761">
        <v>2019</v>
      </c>
      <c r="CP1175" s="761">
        <v>2020</v>
      </c>
      <c r="CQ1175" s="761">
        <v>2021</v>
      </c>
      <c r="CR1175" s="761">
        <v>2019</v>
      </c>
      <c r="CS1175" s="761">
        <v>2020</v>
      </c>
      <c r="CT1175" s="761">
        <v>2021</v>
      </c>
      <c r="CU1175" s="761">
        <v>2019</v>
      </c>
      <c r="CV1175" s="761">
        <v>2020</v>
      </c>
      <c r="CW1175" s="761">
        <v>2021</v>
      </c>
      <c r="CX1175" s="761">
        <v>2019</v>
      </c>
      <c r="CY1175" s="761">
        <v>2020</v>
      </c>
      <c r="CZ1175" s="761">
        <v>2021</v>
      </c>
      <c r="DA1175" s="761">
        <v>2019</v>
      </c>
      <c r="DB1175" s="761">
        <v>2020</v>
      </c>
      <c r="DC1175" s="761">
        <v>2021</v>
      </c>
      <c r="DD1175" s="761">
        <v>2019</v>
      </c>
      <c r="DE1175" s="761">
        <v>2020</v>
      </c>
      <c r="DF1175" s="761">
        <v>2021</v>
      </c>
      <c r="DG1175" s="761">
        <v>2019</v>
      </c>
      <c r="DH1175" s="761">
        <v>2020</v>
      </c>
      <c r="DI1175" s="761">
        <v>2021</v>
      </c>
      <c r="DJ1175" s="761">
        <v>2019</v>
      </c>
      <c r="DK1175" s="761">
        <v>2020</v>
      </c>
      <c r="DL1175" s="761">
        <v>2021</v>
      </c>
      <c r="DM1175" s="761">
        <v>2019</v>
      </c>
      <c r="DN1175" s="761">
        <v>2020</v>
      </c>
      <c r="DO1175" s="761">
        <v>2021</v>
      </c>
      <c r="DP1175" s="761">
        <v>2019</v>
      </c>
      <c r="DQ1175" s="761">
        <v>2020</v>
      </c>
      <c r="DR1175" s="761">
        <v>2021</v>
      </c>
      <c r="DS1175" s="761">
        <v>2019</v>
      </c>
      <c r="DT1175" s="761">
        <v>2020</v>
      </c>
      <c r="DU1175" s="761">
        <v>2021</v>
      </c>
      <c r="DV1175" s="761">
        <v>2019</v>
      </c>
      <c r="DW1175" s="761">
        <v>2020</v>
      </c>
      <c r="DX1175" s="761">
        <v>2021</v>
      </c>
      <c r="DY1175" s="761">
        <v>2019</v>
      </c>
      <c r="DZ1175" s="761">
        <v>2020</v>
      </c>
      <c r="EA1175" s="761">
        <v>2021</v>
      </c>
      <c r="EB1175" s="761">
        <v>2019</v>
      </c>
      <c r="EC1175" s="761">
        <v>2020</v>
      </c>
      <c r="ED1175" s="761">
        <v>2021</v>
      </c>
      <c r="EE1175" s="761">
        <v>2019</v>
      </c>
      <c r="EF1175" s="761">
        <v>2020</v>
      </c>
      <c r="EG1175" s="761">
        <v>2021</v>
      </c>
      <c r="EH1175" s="761">
        <v>2019</v>
      </c>
      <c r="EI1175" s="761">
        <v>2020</v>
      </c>
      <c r="EJ1175" s="761">
        <v>2021</v>
      </c>
      <c r="EK1175" s="761">
        <v>2019</v>
      </c>
      <c r="EL1175" s="761">
        <v>2020</v>
      </c>
      <c r="EM1175" s="761">
        <v>2021</v>
      </c>
      <c r="EN1175" s="761">
        <v>2019</v>
      </c>
      <c r="EO1175" s="761">
        <v>2020</v>
      </c>
      <c r="EP1175" s="761">
        <v>2021</v>
      </c>
      <c r="EQ1175" s="761">
        <v>2019</v>
      </c>
      <c r="ER1175" s="761">
        <v>2020</v>
      </c>
      <c r="ES1175" s="761">
        <v>2021</v>
      </c>
      <c r="ET1175" s="761">
        <v>2019</v>
      </c>
      <c r="EU1175" s="761">
        <v>2020</v>
      </c>
      <c r="EV1175" s="761">
        <v>2021</v>
      </c>
      <c r="EW1175" s="761">
        <v>2019</v>
      </c>
      <c r="EX1175" s="761">
        <v>2020</v>
      </c>
      <c r="EY1175" s="761">
        <v>2021</v>
      </c>
      <c r="EZ1175" s="761">
        <v>2019</v>
      </c>
      <c r="FA1175" s="761">
        <v>2020</v>
      </c>
      <c r="FB1175" s="761">
        <v>2021</v>
      </c>
      <c r="FC1175" s="761">
        <v>2019</v>
      </c>
      <c r="FD1175" s="761">
        <v>2020</v>
      </c>
      <c r="FE1175" s="761">
        <v>2021</v>
      </c>
      <c r="FF1175" s="761">
        <v>2019</v>
      </c>
      <c r="FG1175" s="761">
        <v>2020</v>
      </c>
      <c r="FH1175" s="761">
        <v>2021</v>
      </c>
      <c r="FI1175" s="761">
        <v>2019</v>
      </c>
      <c r="FJ1175" s="761">
        <v>2020</v>
      </c>
      <c r="FK1175" s="761">
        <v>2021</v>
      </c>
      <c r="FL1175" s="761">
        <v>2019</v>
      </c>
      <c r="FM1175" s="761">
        <v>2020</v>
      </c>
      <c r="FN1175" s="761">
        <v>2021</v>
      </c>
      <c r="FO1175" s="761">
        <v>2019</v>
      </c>
      <c r="FP1175" s="761">
        <v>2020</v>
      </c>
      <c r="FQ1175" s="761">
        <v>2021</v>
      </c>
      <c r="FR1175" s="761">
        <v>2019</v>
      </c>
      <c r="FS1175" s="761">
        <v>2020</v>
      </c>
      <c r="FT1175" s="761">
        <v>2021</v>
      </c>
      <c r="FU1175" s="761">
        <v>2019</v>
      </c>
      <c r="FV1175" s="761">
        <v>2020</v>
      </c>
      <c r="FW1175" s="761">
        <v>2021</v>
      </c>
      <c r="FX1175" s="761">
        <v>2019</v>
      </c>
      <c r="FY1175" s="761">
        <v>2020</v>
      </c>
      <c r="FZ1175" s="761">
        <v>2021</v>
      </c>
      <c r="GA1175" s="761">
        <v>2019</v>
      </c>
      <c r="GB1175" s="761">
        <v>2020</v>
      </c>
      <c r="GC1175" s="761">
        <v>2021</v>
      </c>
      <c r="GD1175" s="761">
        <v>2019</v>
      </c>
      <c r="GE1175" s="761">
        <v>2020</v>
      </c>
      <c r="GF1175" s="761">
        <v>2021</v>
      </c>
      <c r="GG1175" s="761">
        <v>2019</v>
      </c>
      <c r="GH1175" s="761">
        <v>2020</v>
      </c>
      <c r="GI1175" s="761">
        <v>2021</v>
      </c>
      <c r="GJ1175" s="761">
        <v>2019</v>
      </c>
      <c r="GK1175" s="761">
        <v>2020</v>
      </c>
      <c r="GL1175" s="761">
        <v>2021</v>
      </c>
      <c r="GM1175" s="761">
        <v>2019</v>
      </c>
      <c r="GN1175" s="761">
        <v>2020</v>
      </c>
      <c r="GO1175" s="761">
        <v>2021</v>
      </c>
      <c r="GP1175" s="761">
        <v>2019</v>
      </c>
      <c r="GQ1175" s="761">
        <v>2020</v>
      </c>
      <c r="GR1175" s="761">
        <v>2021</v>
      </c>
      <c r="GS1175" s="761">
        <v>2019</v>
      </c>
      <c r="GT1175" s="761">
        <v>2020</v>
      </c>
      <c r="GU1175" s="761">
        <v>2021</v>
      </c>
      <c r="GV1175" s="761">
        <v>2019</v>
      </c>
      <c r="GW1175" s="761">
        <v>2020</v>
      </c>
      <c r="GX1175" s="761">
        <v>2021</v>
      </c>
      <c r="GY1175" s="761">
        <v>2019</v>
      </c>
      <c r="GZ1175" s="761">
        <v>2020</v>
      </c>
      <c r="HA1175" s="761">
        <v>2021</v>
      </c>
      <c r="HB1175" s="761">
        <v>2019</v>
      </c>
      <c r="HC1175" s="761">
        <v>2020</v>
      </c>
      <c r="HD1175" s="761">
        <v>2021</v>
      </c>
      <c r="HE1175" s="761">
        <v>2019</v>
      </c>
      <c r="HF1175" s="761">
        <v>2020</v>
      </c>
      <c r="HG1175" s="761">
        <v>2021</v>
      </c>
      <c r="HH1175" s="761">
        <v>2019</v>
      </c>
      <c r="HI1175" s="761">
        <v>2020</v>
      </c>
      <c r="HJ1175" s="761">
        <v>2021</v>
      </c>
      <c r="HK1175" s="761">
        <v>2019</v>
      </c>
      <c r="HL1175" s="761">
        <v>2020</v>
      </c>
      <c r="HM1175" s="761">
        <v>2021</v>
      </c>
      <c r="HN1175" s="761">
        <v>2019</v>
      </c>
      <c r="HO1175" s="761">
        <v>2020</v>
      </c>
      <c r="HP1175" s="761">
        <v>2021</v>
      </c>
      <c r="HQ1175" s="761">
        <v>2019</v>
      </c>
      <c r="HR1175" s="761">
        <v>2020</v>
      </c>
      <c r="HS1175" s="761">
        <v>2021</v>
      </c>
      <c r="HT1175" s="761">
        <v>2019</v>
      </c>
      <c r="HU1175" s="761">
        <v>2020</v>
      </c>
      <c r="HV1175" s="761">
        <v>2021</v>
      </c>
      <c r="HW1175" s="761">
        <v>2019</v>
      </c>
      <c r="HX1175" s="761">
        <v>2020</v>
      </c>
      <c r="HY1175" s="761">
        <v>2021</v>
      </c>
      <c r="HZ1175" s="761">
        <v>2019</v>
      </c>
      <c r="IA1175" s="761">
        <v>2020</v>
      </c>
      <c r="IB1175" s="761">
        <v>2021</v>
      </c>
      <c r="IC1175" s="761">
        <v>2019</v>
      </c>
      <c r="ID1175" s="761">
        <v>2020</v>
      </c>
      <c r="IE1175" s="761">
        <v>2021</v>
      </c>
      <c r="IF1175" s="761">
        <v>2019</v>
      </c>
      <c r="IG1175" s="761">
        <v>2020</v>
      </c>
      <c r="IH1175" s="761">
        <v>2021</v>
      </c>
      <c r="II1175" s="761">
        <v>2019</v>
      </c>
      <c r="IJ1175" s="761">
        <v>2020</v>
      </c>
      <c r="IK1175" s="761">
        <v>2021</v>
      </c>
      <c r="IL1175" s="761">
        <v>2019</v>
      </c>
      <c r="IM1175" s="761">
        <v>2020</v>
      </c>
      <c r="IN1175" s="761">
        <v>2021</v>
      </c>
      <c r="IO1175" s="761">
        <v>2019</v>
      </c>
      <c r="IP1175" s="761">
        <v>2020</v>
      </c>
      <c r="IQ1175" s="761">
        <v>2021</v>
      </c>
      <c r="IR1175" s="761">
        <v>2019</v>
      </c>
      <c r="IS1175" s="761">
        <v>2020</v>
      </c>
      <c r="IT1175" s="761">
        <v>2021</v>
      </c>
      <c r="IU1175" s="761">
        <v>2019</v>
      </c>
      <c r="IV1175" s="761">
        <v>2020</v>
      </c>
      <c r="IW1175" s="761">
        <v>2021</v>
      </c>
      <c r="IX1175" s="761">
        <v>2019</v>
      </c>
      <c r="IY1175" s="761">
        <v>2020</v>
      </c>
      <c r="IZ1175" s="761">
        <v>2021</v>
      </c>
      <c r="JA1175" s="761">
        <v>2019</v>
      </c>
      <c r="JB1175" s="761">
        <v>2020</v>
      </c>
      <c r="JC1175" s="761">
        <v>2021</v>
      </c>
      <c r="JD1175" s="761">
        <v>2019</v>
      </c>
      <c r="JE1175" s="761">
        <v>2020</v>
      </c>
      <c r="JF1175" s="761">
        <v>2021</v>
      </c>
      <c r="JG1175" s="761">
        <v>2019</v>
      </c>
      <c r="JH1175" s="761">
        <v>2020</v>
      </c>
      <c r="JI1175" s="761">
        <v>2021</v>
      </c>
      <c r="JJ1175" s="761">
        <v>2019</v>
      </c>
      <c r="JK1175" s="761">
        <v>2020</v>
      </c>
      <c r="JL1175" s="761">
        <v>2021</v>
      </c>
      <c r="JM1175" s="761">
        <v>2019</v>
      </c>
      <c r="JN1175" s="761">
        <v>2020</v>
      </c>
      <c r="JO1175" s="761">
        <v>2021</v>
      </c>
      <c r="JP1175" s="761">
        <v>2019</v>
      </c>
      <c r="JQ1175" s="761">
        <v>2020</v>
      </c>
      <c r="JR1175" s="761">
        <v>2021</v>
      </c>
      <c r="JS1175" s="761">
        <v>2019</v>
      </c>
      <c r="JT1175" s="761">
        <v>2020</v>
      </c>
      <c r="JU1175" s="761">
        <v>2021</v>
      </c>
      <c r="JV1175" s="761">
        <v>2019</v>
      </c>
      <c r="JW1175" s="761">
        <v>2020</v>
      </c>
      <c r="JX1175" s="761">
        <v>2021</v>
      </c>
      <c r="JY1175" s="761">
        <v>2019</v>
      </c>
      <c r="JZ1175" s="761">
        <v>2020</v>
      </c>
      <c r="KA1175" s="761">
        <v>2021</v>
      </c>
      <c r="KB1175" s="761">
        <v>2019</v>
      </c>
      <c r="KC1175" s="761">
        <v>2020</v>
      </c>
      <c r="KD1175" s="761">
        <v>2021</v>
      </c>
      <c r="KE1175" s="761">
        <v>2019</v>
      </c>
      <c r="KF1175" s="761">
        <v>2020</v>
      </c>
      <c r="KG1175" s="761">
        <v>2021</v>
      </c>
      <c r="KH1175" s="761">
        <v>2019</v>
      </c>
      <c r="KI1175" s="761">
        <v>2020</v>
      </c>
      <c r="KJ1175" s="761">
        <v>2021</v>
      </c>
      <c r="KK1175" s="761">
        <v>2019</v>
      </c>
      <c r="KL1175" s="761">
        <v>2020</v>
      </c>
      <c r="KM1175" s="761">
        <v>2021</v>
      </c>
      <c r="KN1175" s="761">
        <v>2019</v>
      </c>
      <c r="KO1175" s="761">
        <v>2020</v>
      </c>
      <c r="KP1175" s="761">
        <v>2021</v>
      </c>
      <c r="KQ1175" s="761">
        <v>2019</v>
      </c>
      <c r="KR1175" s="761">
        <v>2020</v>
      </c>
      <c r="KS1175" s="761">
        <v>2021</v>
      </c>
      <c r="KT1175" s="761">
        <v>2019</v>
      </c>
      <c r="KU1175" s="761">
        <v>2020</v>
      </c>
      <c r="KV1175" s="761">
        <v>2021</v>
      </c>
      <c r="KW1175" s="761">
        <v>2019</v>
      </c>
      <c r="KX1175" s="761">
        <v>2020</v>
      </c>
      <c r="KY1175" s="761">
        <v>2021</v>
      </c>
      <c r="KZ1175" s="761">
        <v>2019</v>
      </c>
      <c r="LA1175" s="761">
        <v>2020</v>
      </c>
      <c r="LB1175" s="761">
        <v>2021</v>
      </c>
      <c r="LC1175" s="761">
        <v>2019</v>
      </c>
      <c r="LD1175" s="761">
        <v>2020</v>
      </c>
      <c r="LE1175" s="761">
        <v>2021</v>
      </c>
      <c r="LF1175" s="761">
        <v>2019</v>
      </c>
      <c r="LG1175" s="761">
        <v>2020</v>
      </c>
      <c r="LH1175" s="761">
        <v>2021</v>
      </c>
      <c r="LI1175" s="761">
        <v>2019</v>
      </c>
      <c r="LJ1175" s="761">
        <v>2020</v>
      </c>
      <c r="LK1175" s="761">
        <v>2021</v>
      </c>
      <c r="LL1175" s="761">
        <v>2019</v>
      </c>
      <c r="LM1175" s="761">
        <v>2020</v>
      </c>
      <c r="LN1175" s="761">
        <v>2021</v>
      </c>
      <c r="LO1175" s="761">
        <v>2019</v>
      </c>
      <c r="LP1175" s="761">
        <v>2020</v>
      </c>
      <c r="LQ1175" s="761">
        <v>2021</v>
      </c>
      <c r="LR1175" s="761">
        <v>2019</v>
      </c>
      <c r="LS1175" s="761">
        <v>2020</v>
      </c>
      <c r="LT1175" s="761">
        <v>2021</v>
      </c>
      <c r="LU1175" s="761">
        <v>2019</v>
      </c>
      <c r="LV1175" s="761">
        <v>2020</v>
      </c>
      <c r="LW1175" s="761">
        <v>2021</v>
      </c>
      <c r="LX1175" s="761">
        <v>2019</v>
      </c>
      <c r="LY1175" s="761">
        <v>2020</v>
      </c>
      <c r="LZ1175" s="761">
        <v>2021</v>
      </c>
      <c r="MA1175" s="761">
        <v>2019</v>
      </c>
      <c r="MB1175" s="761">
        <v>2020</v>
      </c>
      <c r="MC1175" s="761">
        <v>2021</v>
      </c>
      <c r="MD1175" s="761">
        <v>2019</v>
      </c>
      <c r="ME1175" s="761">
        <v>2020</v>
      </c>
      <c r="MF1175" s="761">
        <v>2021</v>
      </c>
      <c r="MG1175" s="761">
        <v>2019</v>
      </c>
      <c r="MH1175" s="761">
        <v>2020</v>
      </c>
      <c r="MI1175" s="761">
        <v>2021</v>
      </c>
      <c r="MJ1175" s="761">
        <v>2019</v>
      </c>
      <c r="MK1175" s="761">
        <v>2020</v>
      </c>
      <c r="ML1175" s="761">
        <v>2021</v>
      </c>
      <c r="MM1175" s="761">
        <v>2019</v>
      </c>
      <c r="MN1175" s="761">
        <v>2020</v>
      </c>
      <c r="MO1175" s="761">
        <v>2021</v>
      </c>
      <c r="MP1175" s="761">
        <v>2019</v>
      </c>
      <c r="MQ1175" s="761">
        <v>2020</v>
      </c>
      <c r="MR1175" s="761">
        <v>2021</v>
      </c>
      <c r="MS1175" s="761">
        <v>2019</v>
      </c>
      <c r="MT1175" s="761">
        <v>2020</v>
      </c>
      <c r="MU1175" s="761">
        <v>2021</v>
      </c>
      <c r="MV1175" s="761">
        <v>2019</v>
      </c>
      <c r="MW1175" s="761">
        <v>2020</v>
      </c>
      <c r="MX1175" s="761">
        <v>2021</v>
      </c>
      <c r="MY1175" s="761">
        <v>2019</v>
      </c>
      <c r="MZ1175" s="761">
        <v>2020</v>
      </c>
      <c r="NA1175" s="761">
        <v>2021</v>
      </c>
      <c r="NB1175" s="761">
        <v>2019</v>
      </c>
      <c r="NC1175" s="761">
        <v>2020</v>
      </c>
      <c r="ND1175" s="761">
        <v>2021</v>
      </c>
      <c r="NE1175" s="761">
        <v>2019</v>
      </c>
      <c r="NF1175" s="761">
        <v>2020</v>
      </c>
      <c r="NG1175" s="761">
        <v>2021</v>
      </c>
      <c r="NH1175" s="761">
        <v>2019</v>
      </c>
      <c r="NI1175" s="761">
        <v>2020</v>
      </c>
      <c r="NJ1175" s="761">
        <v>2021</v>
      </c>
      <c r="NK1175" s="761">
        <v>2019</v>
      </c>
      <c r="NL1175" s="761">
        <v>2020</v>
      </c>
      <c r="NM1175" s="761">
        <v>2021</v>
      </c>
      <c r="NN1175" s="761">
        <v>2019</v>
      </c>
      <c r="NO1175" s="761">
        <v>2020</v>
      </c>
      <c r="NP1175" s="761">
        <v>2021</v>
      </c>
      <c r="NQ1175" s="761">
        <v>2019</v>
      </c>
      <c r="NR1175" s="761">
        <v>2020</v>
      </c>
      <c r="NS1175" s="761">
        <v>2021</v>
      </c>
      <c r="NT1175" s="761">
        <v>2019</v>
      </c>
      <c r="NU1175" s="761">
        <v>2020</v>
      </c>
      <c r="NV1175" s="761">
        <v>2021</v>
      </c>
      <c r="NW1175" s="761">
        <v>2019</v>
      </c>
      <c r="NX1175" s="761">
        <v>2020</v>
      </c>
      <c r="NY1175" s="761">
        <v>2021</v>
      </c>
      <c r="NZ1175" s="761">
        <v>2019</v>
      </c>
      <c r="OA1175" s="761">
        <v>2020</v>
      </c>
      <c r="OB1175" s="761">
        <v>2021</v>
      </c>
      <c r="OC1175" s="761">
        <v>2019</v>
      </c>
      <c r="OD1175" s="761">
        <v>2020</v>
      </c>
      <c r="OE1175" s="761">
        <v>2021</v>
      </c>
      <c r="OF1175" s="761">
        <v>2019</v>
      </c>
      <c r="OG1175" s="761">
        <v>2020</v>
      </c>
      <c r="OH1175" s="761">
        <v>2021</v>
      </c>
      <c r="OI1175" s="761">
        <v>2019</v>
      </c>
      <c r="OJ1175" s="761">
        <v>2020</v>
      </c>
      <c r="OK1175" s="761">
        <v>2021</v>
      </c>
      <c r="OL1175" s="761">
        <v>2019</v>
      </c>
      <c r="OM1175" s="761">
        <v>2020</v>
      </c>
      <c r="ON1175" s="761">
        <v>2021</v>
      </c>
      <c r="OO1175" s="761">
        <v>2019</v>
      </c>
      <c r="OP1175" s="761">
        <v>2020</v>
      </c>
      <c r="OQ1175" s="761">
        <v>2021</v>
      </c>
      <c r="OR1175" s="761">
        <v>2019</v>
      </c>
      <c r="OS1175" s="761">
        <v>2020</v>
      </c>
      <c r="OT1175" s="761">
        <v>2021</v>
      </c>
      <c r="OU1175" s="761">
        <v>2019</v>
      </c>
      <c r="OV1175" s="761">
        <v>2020</v>
      </c>
      <c r="OW1175" s="761">
        <v>2021</v>
      </c>
      <c r="OX1175" s="761">
        <v>2019</v>
      </c>
      <c r="OY1175" s="761">
        <v>2020</v>
      </c>
      <c r="OZ1175" s="761">
        <v>2021</v>
      </c>
      <c r="PA1175" s="761">
        <v>2019</v>
      </c>
      <c r="PB1175" s="761">
        <v>2020</v>
      </c>
      <c r="PC1175" s="761">
        <v>2021</v>
      </c>
      <c r="PD1175" s="761">
        <v>2019</v>
      </c>
      <c r="PE1175" s="761">
        <v>2020</v>
      </c>
      <c r="PF1175" s="761">
        <v>2021</v>
      </c>
      <c r="PG1175" s="761">
        <v>2019</v>
      </c>
      <c r="PH1175" s="761">
        <v>2020</v>
      </c>
      <c r="PI1175" s="761">
        <v>2021</v>
      </c>
      <c r="PJ1175" s="761">
        <v>2019</v>
      </c>
      <c r="PK1175" s="761">
        <v>2020</v>
      </c>
      <c r="PL1175" s="761">
        <v>2021</v>
      </c>
      <c r="PM1175" s="761">
        <v>2019</v>
      </c>
      <c r="PN1175" s="761">
        <v>2020</v>
      </c>
      <c r="PO1175" s="761">
        <v>2021</v>
      </c>
      <c r="PP1175" s="761">
        <v>2019</v>
      </c>
      <c r="PQ1175" s="761">
        <v>2020</v>
      </c>
      <c r="PR1175" s="761">
        <v>2021</v>
      </c>
      <c r="PS1175" s="761">
        <v>2019</v>
      </c>
      <c r="PT1175" s="761">
        <v>2020</v>
      </c>
      <c r="PU1175" s="761">
        <v>2021</v>
      </c>
      <c r="PV1175" s="761">
        <v>2019</v>
      </c>
      <c r="PW1175" s="761">
        <v>2020</v>
      </c>
      <c r="PX1175" s="761">
        <v>2021</v>
      </c>
      <c r="PY1175" s="761">
        <v>2019</v>
      </c>
      <c r="PZ1175" s="761">
        <v>2020</v>
      </c>
      <c r="QA1175" s="761">
        <v>2021</v>
      </c>
      <c r="QB1175" s="761">
        <v>2019</v>
      </c>
      <c r="QC1175" s="761">
        <v>2020</v>
      </c>
      <c r="QD1175" s="761">
        <v>2021</v>
      </c>
      <c r="QE1175" s="761">
        <v>2019</v>
      </c>
      <c r="QF1175" s="761">
        <v>2020</v>
      </c>
      <c r="QG1175" s="761">
        <v>2021</v>
      </c>
      <c r="QH1175" s="761">
        <v>2019</v>
      </c>
      <c r="QI1175" s="761">
        <v>2020</v>
      </c>
      <c r="QJ1175" s="761">
        <v>2021</v>
      </c>
      <c r="QK1175" s="761">
        <v>2019</v>
      </c>
      <c r="QL1175" s="761">
        <v>2020</v>
      </c>
      <c r="QM1175" s="761">
        <v>2021</v>
      </c>
      <c r="QN1175" s="761">
        <v>2019</v>
      </c>
      <c r="QO1175" s="761">
        <v>2020</v>
      </c>
      <c r="QP1175" s="761">
        <v>2021</v>
      </c>
      <c r="QQ1175" s="761">
        <v>2019</v>
      </c>
      <c r="QR1175" s="761">
        <v>2020</v>
      </c>
      <c r="QS1175" s="761">
        <v>2021</v>
      </c>
      <c r="QT1175" s="761">
        <v>2019</v>
      </c>
      <c r="QU1175" s="761">
        <v>2020</v>
      </c>
      <c r="QV1175" s="761">
        <v>2021</v>
      </c>
      <c r="QW1175" s="761">
        <v>2019</v>
      </c>
      <c r="QX1175" s="761">
        <v>2020</v>
      </c>
      <c r="QY1175" s="761">
        <v>2021</v>
      </c>
      <c r="QZ1175" s="761">
        <v>2019</v>
      </c>
      <c r="RA1175" s="761">
        <v>2020</v>
      </c>
      <c r="RB1175" s="761">
        <v>2021</v>
      </c>
      <c r="RC1175" s="761">
        <v>2019</v>
      </c>
      <c r="RD1175" s="761">
        <v>2020</v>
      </c>
      <c r="RE1175" s="761">
        <v>2021</v>
      </c>
      <c r="RF1175" s="761">
        <v>2019</v>
      </c>
      <c r="RG1175" s="761">
        <v>2020</v>
      </c>
      <c r="RH1175" s="761">
        <v>2021</v>
      </c>
      <c r="RI1175" s="761">
        <v>2019</v>
      </c>
      <c r="RJ1175" s="761">
        <v>2020</v>
      </c>
      <c r="RK1175" s="761">
        <v>2021</v>
      </c>
      <c r="RL1175" s="761">
        <v>2019</v>
      </c>
      <c r="RM1175" s="761">
        <v>2020</v>
      </c>
      <c r="RN1175" s="761">
        <v>2021</v>
      </c>
      <c r="RO1175" s="761">
        <v>2019</v>
      </c>
      <c r="RP1175" s="761">
        <v>2020</v>
      </c>
      <c r="RQ1175" s="761">
        <v>2021</v>
      </c>
      <c r="RR1175" s="761">
        <v>2019</v>
      </c>
      <c r="RS1175" s="761">
        <v>2020</v>
      </c>
      <c r="RT1175" s="761">
        <v>2021</v>
      </c>
      <c r="RU1175" s="761">
        <v>2019</v>
      </c>
      <c r="RV1175" s="761">
        <v>2020</v>
      </c>
      <c r="RW1175" s="761">
        <v>2021</v>
      </c>
      <c r="RX1175" s="761">
        <v>2019</v>
      </c>
      <c r="RY1175" s="761">
        <v>2020</v>
      </c>
      <c r="RZ1175" s="761">
        <v>2021</v>
      </c>
      <c r="SA1175" s="761">
        <v>2019</v>
      </c>
      <c r="SB1175" s="761">
        <v>2020</v>
      </c>
      <c r="SC1175" s="761">
        <v>2021</v>
      </c>
      <c r="SD1175" s="761">
        <v>2019</v>
      </c>
      <c r="SE1175" s="761">
        <v>2020</v>
      </c>
      <c r="SF1175" s="761">
        <v>2021</v>
      </c>
      <c r="SG1175" s="761">
        <v>2019</v>
      </c>
      <c r="SH1175" s="761">
        <v>2020</v>
      </c>
      <c r="SI1175" s="761">
        <v>2021</v>
      </c>
      <c r="SJ1175" s="761">
        <v>2019</v>
      </c>
      <c r="SK1175" s="761">
        <v>2020</v>
      </c>
      <c r="SL1175" s="761">
        <v>2021</v>
      </c>
      <c r="SM1175" s="761">
        <v>2019</v>
      </c>
      <c r="SN1175" s="761">
        <v>2020</v>
      </c>
      <c r="SO1175" s="761">
        <v>2021</v>
      </c>
      <c r="SP1175" s="761">
        <v>2019</v>
      </c>
      <c r="SQ1175" s="761">
        <v>2020</v>
      </c>
      <c r="SR1175" s="761">
        <v>2021</v>
      </c>
      <c r="SS1175" s="761">
        <v>2019</v>
      </c>
      <c r="ST1175" s="761">
        <v>2020</v>
      </c>
      <c r="SU1175" s="761">
        <v>2021</v>
      </c>
      <c r="SV1175" s="761">
        <v>2019</v>
      </c>
      <c r="SW1175" s="761">
        <v>2020</v>
      </c>
      <c r="SX1175" s="761">
        <v>2021</v>
      </c>
      <c r="SY1175" s="761">
        <v>2019</v>
      </c>
      <c r="SZ1175" s="761">
        <v>2020</v>
      </c>
      <c r="TA1175" s="761">
        <v>2021</v>
      </c>
      <c r="TB1175" s="761">
        <v>2019</v>
      </c>
      <c r="TC1175" s="761">
        <v>2020</v>
      </c>
      <c r="TD1175" s="761">
        <v>2021</v>
      </c>
      <c r="TE1175" s="761">
        <v>2019</v>
      </c>
      <c r="TF1175" s="761">
        <v>2020</v>
      </c>
      <c r="TG1175" s="761">
        <v>2021</v>
      </c>
      <c r="TH1175" s="761">
        <v>2019</v>
      </c>
      <c r="TI1175" s="761">
        <v>2020</v>
      </c>
      <c r="TJ1175" s="761">
        <v>2021</v>
      </c>
      <c r="TK1175" s="761">
        <v>2019</v>
      </c>
      <c r="TL1175" s="761">
        <v>2020</v>
      </c>
      <c r="TM1175" s="761">
        <v>2021</v>
      </c>
      <c r="TN1175" s="761">
        <v>2019</v>
      </c>
      <c r="TO1175" s="761">
        <v>2020</v>
      </c>
      <c r="TP1175" s="761">
        <v>2021</v>
      </c>
      <c r="TQ1175" s="761">
        <v>2019</v>
      </c>
      <c r="TR1175" s="761">
        <v>2020</v>
      </c>
      <c r="TS1175" s="761">
        <v>2021</v>
      </c>
      <c r="TT1175" s="761">
        <v>2019</v>
      </c>
      <c r="TU1175" s="761">
        <v>2020</v>
      </c>
      <c r="TV1175" s="761">
        <v>2021</v>
      </c>
      <c r="TW1175" s="761">
        <v>2019</v>
      </c>
      <c r="TX1175" s="761">
        <v>2020</v>
      </c>
      <c r="TY1175" s="761">
        <v>2021</v>
      </c>
      <c r="TZ1175" s="761">
        <v>2019</v>
      </c>
      <c r="UA1175" s="761">
        <v>2020</v>
      </c>
      <c r="UB1175" s="761">
        <v>2021</v>
      </c>
      <c r="UC1175" s="761">
        <v>2019</v>
      </c>
      <c r="UD1175" s="761">
        <v>2020</v>
      </c>
      <c r="UE1175" s="761">
        <v>2021</v>
      </c>
      <c r="UF1175" s="761">
        <v>2019</v>
      </c>
      <c r="UG1175" s="761">
        <v>2020</v>
      </c>
      <c r="UH1175" s="761">
        <v>2021</v>
      </c>
      <c r="UI1175" s="761">
        <v>2019</v>
      </c>
      <c r="UJ1175" s="761">
        <v>2020</v>
      </c>
      <c r="UK1175" s="761">
        <v>2021</v>
      </c>
      <c r="UL1175" s="761">
        <v>2019</v>
      </c>
      <c r="UM1175" s="761">
        <v>2020</v>
      </c>
      <c r="UN1175" s="761">
        <v>2021</v>
      </c>
      <c r="UO1175" s="761">
        <v>2019</v>
      </c>
      <c r="UP1175" s="761">
        <v>2020</v>
      </c>
      <c r="UQ1175" s="761">
        <v>2021</v>
      </c>
      <c r="UR1175" s="761">
        <v>2019</v>
      </c>
      <c r="US1175" s="761">
        <v>2020</v>
      </c>
      <c r="UT1175" s="761">
        <v>2021</v>
      </c>
      <c r="UU1175" s="761">
        <v>2019</v>
      </c>
      <c r="UV1175" s="761">
        <v>2020</v>
      </c>
      <c r="UW1175" s="761">
        <v>2021</v>
      </c>
      <c r="UX1175" s="761">
        <v>2019</v>
      </c>
      <c r="UY1175" s="761">
        <v>2020</v>
      </c>
      <c r="UZ1175" s="761">
        <v>2021</v>
      </c>
      <c r="VA1175" s="761">
        <v>2019</v>
      </c>
      <c r="VB1175" s="761">
        <v>2020</v>
      </c>
      <c r="VC1175" s="761">
        <v>2021</v>
      </c>
      <c r="VD1175" s="761">
        <v>2019</v>
      </c>
      <c r="VE1175" s="761">
        <v>2020</v>
      </c>
      <c r="VF1175" s="761">
        <v>2021</v>
      </c>
      <c r="VG1175" s="761">
        <v>2019</v>
      </c>
      <c r="VH1175" s="761">
        <v>2020</v>
      </c>
      <c r="VI1175" s="761">
        <v>2021</v>
      </c>
      <c r="VJ1175" s="761">
        <v>2019</v>
      </c>
      <c r="VK1175" s="761">
        <v>2020</v>
      </c>
      <c r="VL1175" s="761">
        <v>2021</v>
      </c>
      <c r="VM1175" s="761">
        <v>2019</v>
      </c>
      <c r="VN1175" s="761">
        <v>2020</v>
      </c>
      <c r="VO1175" s="761">
        <v>2021</v>
      </c>
      <c r="VP1175" s="761">
        <v>2019</v>
      </c>
      <c r="VQ1175" s="761">
        <v>2020</v>
      </c>
      <c r="VR1175" s="761">
        <v>2021</v>
      </c>
      <c r="VS1175" s="761">
        <v>2019</v>
      </c>
      <c r="VT1175" s="761">
        <v>2020</v>
      </c>
      <c r="VU1175" s="761">
        <v>2021</v>
      </c>
      <c r="VV1175" s="761">
        <v>2019</v>
      </c>
      <c r="VW1175" s="761">
        <v>2020</v>
      </c>
      <c r="VX1175" s="761">
        <v>2021</v>
      </c>
      <c r="VY1175" s="761">
        <v>2019</v>
      </c>
      <c r="VZ1175" s="761">
        <v>2020</v>
      </c>
      <c r="WA1175" s="761">
        <v>2021</v>
      </c>
      <c r="WB1175" s="761">
        <v>2019</v>
      </c>
      <c r="WC1175" s="761">
        <v>2020</v>
      </c>
      <c r="WD1175" s="761">
        <v>2021</v>
      </c>
      <c r="WE1175" s="761">
        <v>2019</v>
      </c>
      <c r="WF1175" s="761">
        <v>2020</v>
      </c>
      <c r="WG1175" s="761">
        <v>2021</v>
      </c>
      <c r="WH1175" s="761">
        <v>2019</v>
      </c>
      <c r="WI1175" s="761">
        <v>2020</v>
      </c>
      <c r="WJ1175" s="761">
        <v>2021</v>
      </c>
      <c r="WK1175" s="761">
        <v>2019</v>
      </c>
      <c r="WL1175" s="761">
        <v>2020</v>
      </c>
      <c r="WM1175" s="761">
        <v>2021</v>
      </c>
      <c r="WN1175" s="761">
        <v>2019</v>
      </c>
      <c r="WO1175" s="761">
        <v>2020</v>
      </c>
      <c r="WP1175" s="761">
        <v>2021</v>
      </c>
      <c r="WQ1175" s="761">
        <v>2019</v>
      </c>
      <c r="WR1175" s="761">
        <v>2020</v>
      </c>
      <c r="WS1175" s="761">
        <v>2021</v>
      </c>
      <c r="WT1175" s="761">
        <v>2019</v>
      </c>
      <c r="WU1175" s="761">
        <v>2020</v>
      </c>
      <c r="WV1175" s="761">
        <v>2021</v>
      </c>
      <c r="WW1175" s="761">
        <v>2019</v>
      </c>
      <c r="WX1175" s="761">
        <v>2020</v>
      </c>
      <c r="WY1175" s="761">
        <v>2021</v>
      </c>
      <c r="WZ1175" s="761">
        <v>2019</v>
      </c>
      <c r="XA1175" s="761">
        <v>2020</v>
      </c>
      <c r="XB1175" s="761">
        <v>2021</v>
      </c>
      <c r="XC1175" s="761">
        <v>2019</v>
      </c>
      <c r="XD1175" s="761">
        <v>2020</v>
      </c>
      <c r="XE1175" s="761">
        <v>2021</v>
      </c>
      <c r="XF1175" s="761">
        <v>2019</v>
      </c>
      <c r="XG1175" s="761">
        <v>2020</v>
      </c>
      <c r="XH1175" s="761">
        <v>2021</v>
      </c>
      <c r="XI1175" s="761">
        <v>2019</v>
      </c>
      <c r="XJ1175" s="761">
        <v>2020</v>
      </c>
      <c r="XK1175" s="761">
        <v>2021</v>
      </c>
      <c r="XL1175" s="761">
        <v>2019</v>
      </c>
      <c r="XM1175" s="761">
        <v>2020</v>
      </c>
      <c r="XN1175" s="761">
        <v>2021</v>
      </c>
      <c r="XO1175" s="761">
        <v>2019</v>
      </c>
      <c r="XP1175" s="761">
        <v>2020</v>
      </c>
      <c r="XQ1175" s="761">
        <v>2021</v>
      </c>
      <c r="XR1175" s="761">
        <v>2019</v>
      </c>
      <c r="XS1175" s="761">
        <v>2020</v>
      </c>
      <c r="XT1175" s="761">
        <v>2021</v>
      </c>
      <c r="XU1175" s="761">
        <v>2019</v>
      </c>
      <c r="XV1175" s="761">
        <v>2020</v>
      </c>
      <c r="XW1175" s="761">
        <v>2021</v>
      </c>
      <c r="XX1175" s="761">
        <v>2019</v>
      </c>
      <c r="XY1175" s="761">
        <v>2020</v>
      </c>
      <c r="XZ1175" s="761">
        <v>2021</v>
      </c>
      <c r="YA1175" s="761">
        <v>2019</v>
      </c>
      <c r="YB1175" s="761">
        <v>2020</v>
      </c>
      <c r="YC1175" s="761">
        <v>2021</v>
      </c>
      <c r="YD1175" s="761">
        <v>2019</v>
      </c>
      <c r="YE1175" s="761">
        <v>2020</v>
      </c>
      <c r="YF1175" s="761">
        <v>2021</v>
      </c>
      <c r="YG1175" s="761">
        <v>2019</v>
      </c>
      <c r="YH1175" s="761">
        <v>2020</v>
      </c>
      <c r="YI1175" s="761">
        <v>2021</v>
      </c>
      <c r="YJ1175" s="761">
        <v>2019</v>
      </c>
      <c r="YK1175" s="761">
        <v>2020</v>
      </c>
      <c r="YL1175" s="761">
        <v>2021</v>
      </c>
      <c r="YM1175" s="761">
        <v>2019</v>
      </c>
      <c r="YN1175" s="761">
        <v>2020</v>
      </c>
      <c r="YO1175" s="761">
        <v>2021</v>
      </c>
      <c r="YP1175" s="761">
        <v>2019</v>
      </c>
      <c r="YQ1175" s="761">
        <v>2020</v>
      </c>
      <c r="YR1175" s="761">
        <v>2021</v>
      </c>
      <c r="YS1175" s="761">
        <v>2019</v>
      </c>
      <c r="YT1175" s="761">
        <v>2020</v>
      </c>
      <c r="YU1175" s="761">
        <v>2021</v>
      </c>
      <c r="YV1175" s="761">
        <v>2019</v>
      </c>
      <c r="YW1175" s="761">
        <v>2020</v>
      </c>
      <c r="YX1175" s="761">
        <v>2021</v>
      </c>
      <c r="YY1175" s="761">
        <v>2019</v>
      </c>
      <c r="YZ1175" s="761">
        <v>2020</v>
      </c>
      <c r="ZA1175" s="761">
        <v>2021</v>
      </c>
      <c r="ZB1175" s="761">
        <v>2019</v>
      </c>
      <c r="ZC1175" s="761">
        <v>2020</v>
      </c>
      <c r="ZD1175" s="761">
        <v>2021</v>
      </c>
      <c r="ZE1175" s="761">
        <v>2019</v>
      </c>
      <c r="ZF1175" s="761">
        <v>2020</v>
      </c>
      <c r="ZG1175" s="761">
        <v>2021</v>
      </c>
    </row>
    <row r="1176" spans="1:683" ht="22.5" customHeight="1">
      <c r="A1176" s="3"/>
      <c r="B1176" s="787"/>
      <c r="C1176" s="3"/>
      <c r="D1176" s="759"/>
      <c r="E1176" s="274"/>
      <c r="F1176" s="876"/>
      <c r="G1176" s="877"/>
      <c r="H1176" s="878"/>
      <c r="I1176" s="274"/>
      <c r="J1176" s="274"/>
      <c r="K1176" s="274"/>
      <c r="L1176" s="312"/>
      <c r="M1176" s="274"/>
      <c r="N1176" s="274"/>
      <c r="O1176" s="312"/>
      <c r="P1176" s="274"/>
      <c r="Q1176" s="274"/>
      <c r="R1176" s="274"/>
      <c r="S1176" s="274"/>
      <c r="T1176" s="274"/>
      <c r="U1176" s="312"/>
      <c r="V1176" s="274"/>
      <c r="W1176" s="274"/>
      <c r="X1176" s="274"/>
      <c r="Y1176" s="274"/>
      <c r="Z1176" s="274"/>
      <c r="AA1176" s="312"/>
      <c r="AB1176" s="274"/>
      <c r="AC1176" s="274"/>
      <c r="AD1176" s="274"/>
      <c r="AE1176" s="274"/>
      <c r="AF1176" s="274"/>
      <c r="AG1176" s="312"/>
      <c r="AH1176" s="274"/>
      <c r="AI1176" s="274"/>
      <c r="AJ1176" s="312"/>
      <c r="AK1176" s="274"/>
      <c r="AL1176" s="274"/>
      <c r="AM1176" s="274"/>
      <c r="AN1176" s="274"/>
      <c r="AO1176" s="274"/>
      <c r="AP1176" s="312"/>
      <c r="AQ1176" s="274"/>
      <c r="AR1176" s="274"/>
      <c r="AS1176" s="274"/>
      <c r="AT1176" s="274"/>
      <c r="AU1176" s="274"/>
      <c r="AV1176" s="312"/>
      <c r="AW1176" s="274"/>
      <c r="AX1176" s="274"/>
      <c r="AY1176" s="274"/>
      <c r="AZ1176" s="274"/>
      <c r="BA1176" s="274"/>
      <c r="BB1176" s="312"/>
      <c r="BC1176" s="274"/>
      <c r="BD1176" s="274"/>
      <c r="BE1176" s="312"/>
      <c r="BF1176" s="274"/>
      <c r="BG1176" s="274"/>
      <c r="BH1176" s="274"/>
      <c r="BI1176" s="274"/>
      <c r="BJ1176" s="274"/>
      <c r="BK1176" s="312"/>
      <c r="BL1176" s="274"/>
      <c r="BM1176" s="274"/>
      <c r="BN1176" s="274"/>
      <c r="BO1176" s="274"/>
      <c r="BP1176" s="274"/>
      <c r="BQ1176" s="312"/>
      <c r="BR1176" s="274"/>
      <c r="BS1176" s="274"/>
      <c r="BT1176" s="274"/>
      <c r="BU1176" s="274"/>
      <c r="BV1176" s="274"/>
      <c r="BW1176" s="312"/>
      <c r="BX1176" s="274"/>
      <c r="BY1176" s="274"/>
      <c r="BZ1176" s="312"/>
      <c r="CA1176" s="274"/>
      <c r="CB1176" s="274"/>
      <c r="CC1176" s="274"/>
      <c r="CD1176" s="274"/>
      <c r="CE1176" s="274"/>
      <c r="CF1176" s="312"/>
      <c r="CG1176" s="274"/>
      <c r="CH1176" s="274"/>
      <c r="CI1176" s="274"/>
      <c r="CJ1176" s="274"/>
      <c r="CK1176" s="274"/>
      <c r="CL1176" s="312"/>
      <c r="CM1176" s="274"/>
      <c r="CN1176" s="274"/>
      <c r="CO1176" s="274"/>
      <c r="CP1176" s="274"/>
      <c r="CQ1176" s="274"/>
      <c r="CR1176" s="312"/>
      <c r="CS1176" s="274"/>
      <c r="CT1176" s="274"/>
      <c r="CU1176" s="312"/>
      <c r="CV1176" s="274"/>
      <c r="CW1176" s="274"/>
      <c r="CX1176" s="274"/>
      <c r="CY1176" s="274"/>
      <c r="CZ1176" s="274"/>
      <c r="DA1176" s="312"/>
      <c r="DB1176" s="274"/>
      <c r="DC1176" s="274"/>
      <c r="DD1176" s="274"/>
      <c r="DE1176" s="274"/>
      <c r="DF1176" s="274"/>
      <c r="DG1176" s="312"/>
      <c r="DH1176" s="274"/>
      <c r="DI1176" s="274"/>
      <c r="DJ1176" s="274"/>
      <c r="DK1176" s="274"/>
      <c r="DL1176" s="274"/>
      <c r="DM1176" s="312"/>
      <c r="DN1176" s="274"/>
      <c r="DO1176" s="274"/>
      <c r="DP1176" s="312"/>
      <c r="DQ1176" s="274"/>
      <c r="DR1176" s="274"/>
      <c r="DS1176" s="274"/>
      <c r="DT1176" s="274"/>
      <c r="DU1176" s="274"/>
      <c r="DV1176" s="312"/>
      <c r="DW1176" s="274"/>
      <c r="DX1176" s="274"/>
      <c r="DY1176" s="274"/>
      <c r="DZ1176" s="274"/>
      <c r="EA1176" s="274"/>
      <c r="EB1176" s="312"/>
      <c r="EC1176" s="274"/>
      <c r="ED1176" s="274"/>
      <c r="EE1176" s="274"/>
      <c r="EF1176" s="274"/>
      <c r="EG1176" s="274"/>
      <c r="EH1176" s="312"/>
      <c r="EI1176" s="274"/>
      <c r="EJ1176" s="274"/>
      <c r="EK1176" s="312"/>
      <c r="EL1176" s="274"/>
      <c r="EM1176" s="274"/>
      <c r="EN1176" s="274"/>
      <c r="EO1176" s="274"/>
      <c r="EP1176" s="274"/>
      <c r="EQ1176" s="312"/>
      <c r="ER1176" s="274"/>
      <c r="ES1176" s="274"/>
      <c r="ET1176" s="274"/>
      <c r="EU1176" s="274"/>
      <c r="EV1176" s="274"/>
      <c r="EW1176" s="312"/>
      <c r="EX1176" s="274"/>
      <c r="EY1176" s="274"/>
      <c r="EZ1176" s="274"/>
      <c r="FA1176" s="274"/>
      <c r="FB1176" s="274"/>
      <c r="FC1176" s="312"/>
      <c r="FD1176" s="274"/>
      <c r="FE1176" s="274"/>
      <c r="FF1176" s="312"/>
      <c r="FG1176" s="274"/>
      <c r="FH1176" s="274"/>
      <c r="FI1176" s="274"/>
      <c r="FJ1176" s="274"/>
      <c r="FK1176" s="274"/>
      <c r="FL1176" s="312"/>
      <c r="FM1176" s="274"/>
      <c r="FN1176" s="274"/>
      <c r="FO1176" s="274"/>
      <c r="FP1176" s="274"/>
      <c r="FQ1176" s="274"/>
      <c r="FR1176" s="312"/>
      <c r="FS1176" s="274"/>
      <c r="FT1176" s="274"/>
      <c r="FU1176" s="274"/>
      <c r="FV1176" s="274"/>
      <c r="FW1176" s="274"/>
      <c r="FX1176" s="312"/>
      <c r="FY1176" s="274"/>
      <c r="FZ1176" s="274"/>
      <c r="GA1176" s="312"/>
      <c r="GB1176" s="274"/>
      <c r="GC1176" s="274"/>
      <c r="GD1176" s="274"/>
      <c r="GE1176" s="274"/>
      <c r="GF1176" s="274"/>
      <c r="GG1176" s="312"/>
      <c r="GH1176" s="274"/>
      <c r="GI1176" s="274"/>
      <c r="GJ1176" s="274"/>
      <c r="GK1176" s="274"/>
      <c r="GL1176" s="274"/>
      <c r="GM1176" s="312"/>
      <c r="GN1176" s="274"/>
      <c r="GO1176" s="274"/>
      <c r="GP1176" s="274"/>
      <c r="GQ1176" s="274"/>
      <c r="GR1176" s="274"/>
      <c r="GS1176" s="312"/>
      <c r="GT1176" s="274"/>
      <c r="GU1176" s="274"/>
      <c r="GV1176" s="312"/>
      <c r="GW1176" s="274"/>
      <c r="GX1176" s="274"/>
      <c r="GY1176" s="274"/>
      <c r="GZ1176" s="274"/>
      <c r="HA1176" s="274"/>
      <c r="HB1176" s="312"/>
      <c r="HC1176" s="274"/>
      <c r="HD1176" s="274"/>
      <c r="HE1176" s="274"/>
      <c r="HF1176" s="274"/>
      <c r="HG1176" s="274"/>
      <c r="HH1176" s="312"/>
      <c r="HI1176" s="274"/>
      <c r="HJ1176" s="274"/>
      <c r="HK1176" s="274"/>
      <c r="HL1176" s="274"/>
      <c r="HM1176" s="274"/>
      <c r="HN1176" s="312"/>
      <c r="HO1176" s="274"/>
      <c r="HP1176" s="274"/>
      <c r="HQ1176" s="312"/>
      <c r="HR1176" s="274"/>
      <c r="HS1176" s="274"/>
      <c r="HT1176" s="274"/>
      <c r="HU1176" s="274"/>
      <c r="HV1176" s="274"/>
      <c r="HW1176" s="312"/>
      <c r="HX1176" s="274"/>
      <c r="HY1176" s="274"/>
      <c r="HZ1176" s="274"/>
      <c r="IA1176" s="274"/>
      <c r="IB1176" s="274"/>
      <c r="IC1176" s="312"/>
      <c r="ID1176" s="274"/>
      <c r="IE1176" s="274"/>
      <c r="IF1176" s="274"/>
      <c r="IG1176" s="274"/>
      <c r="IH1176" s="274"/>
      <c r="II1176" s="312"/>
      <c r="IJ1176" s="274"/>
      <c r="IK1176" s="274"/>
      <c r="IL1176" s="312"/>
      <c r="IM1176" s="274"/>
      <c r="IN1176" s="274"/>
      <c r="IO1176" s="274"/>
      <c r="IP1176" s="274"/>
      <c r="IQ1176" s="274"/>
      <c r="IR1176" s="312"/>
      <c r="IS1176" s="274"/>
      <c r="IT1176" s="274"/>
      <c r="IU1176" s="274"/>
      <c r="IV1176" s="274"/>
      <c r="IW1176" s="274"/>
      <c r="IX1176" s="312"/>
      <c r="IY1176" s="274"/>
      <c r="IZ1176" s="274"/>
      <c r="JA1176" s="274"/>
      <c r="JB1176" s="274"/>
      <c r="JC1176" s="274"/>
      <c r="JD1176" s="312"/>
      <c r="JE1176" s="274"/>
      <c r="JF1176" s="274"/>
      <c r="JG1176" s="312"/>
      <c r="JH1176" s="274"/>
      <c r="JI1176" s="274"/>
      <c r="JJ1176" s="274"/>
      <c r="JK1176" s="274"/>
      <c r="JL1176" s="274"/>
      <c r="JM1176" s="312"/>
      <c r="JN1176" s="274"/>
      <c r="JO1176" s="274"/>
      <c r="JP1176" s="274"/>
      <c r="JQ1176" s="274"/>
      <c r="JR1176" s="274"/>
      <c r="JS1176" s="312"/>
      <c r="JT1176" s="274"/>
      <c r="JU1176" s="274"/>
      <c r="JV1176" s="274"/>
      <c r="JW1176" s="274"/>
      <c r="JX1176" s="274"/>
      <c r="JY1176" s="312"/>
      <c r="JZ1176" s="274"/>
      <c r="KA1176" s="274"/>
      <c r="KB1176" s="312"/>
      <c r="KC1176" s="274"/>
      <c r="KD1176" s="274"/>
      <c r="KE1176" s="274"/>
      <c r="KF1176" s="274"/>
      <c r="KG1176" s="274"/>
      <c r="KH1176" s="312"/>
      <c r="KI1176" s="274"/>
      <c r="KJ1176" s="274"/>
      <c r="KK1176" s="274"/>
      <c r="KL1176" s="274"/>
      <c r="KM1176" s="274"/>
      <c r="KN1176" s="312"/>
      <c r="KO1176" s="274"/>
      <c r="KP1176" s="274"/>
      <c r="KQ1176" s="274"/>
      <c r="KR1176" s="274"/>
      <c r="KS1176" s="274"/>
      <c r="KT1176" s="312"/>
      <c r="KU1176" s="274"/>
      <c r="KV1176" s="274"/>
      <c r="KW1176" s="312"/>
      <c r="KX1176" s="274"/>
      <c r="KY1176" s="274"/>
      <c r="KZ1176" s="274"/>
      <c r="LA1176" s="274"/>
      <c r="LB1176" s="274"/>
      <c r="LC1176" s="312"/>
      <c r="LD1176" s="274"/>
      <c r="LE1176" s="274"/>
      <c r="LF1176" s="274"/>
      <c r="LG1176" s="274"/>
      <c r="LH1176" s="274"/>
      <c r="LI1176" s="312"/>
      <c r="LJ1176" s="274"/>
      <c r="LK1176" s="274"/>
      <c r="LL1176" s="274"/>
      <c r="LM1176" s="274"/>
      <c r="LN1176" s="274"/>
      <c r="LO1176" s="312"/>
      <c r="LP1176" s="274"/>
      <c r="LQ1176" s="274"/>
      <c r="LR1176" s="312"/>
      <c r="LS1176" s="274"/>
      <c r="LT1176" s="274"/>
      <c r="LU1176" s="274"/>
      <c r="LV1176" s="274"/>
      <c r="LW1176" s="274"/>
      <c r="LX1176" s="312"/>
      <c r="LY1176" s="274"/>
      <c r="LZ1176" s="274"/>
      <c r="MA1176" s="274"/>
      <c r="MB1176" s="274"/>
      <c r="MC1176" s="274"/>
      <c r="MD1176" s="312"/>
      <c r="ME1176" s="274"/>
      <c r="MF1176" s="274"/>
      <c r="MG1176" s="274"/>
      <c r="MH1176" s="274"/>
      <c r="MI1176" s="274"/>
      <c r="MJ1176" s="312"/>
      <c r="MK1176" s="274"/>
      <c r="ML1176" s="274"/>
      <c r="MM1176" s="312"/>
      <c r="MN1176" s="274"/>
      <c r="MO1176" s="274"/>
      <c r="MP1176" s="274"/>
      <c r="MQ1176" s="274"/>
      <c r="MR1176" s="274"/>
      <c r="MS1176" s="312"/>
      <c r="MT1176" s="274"/>
      <c r="MU1176" s="274"/>
      <c r="MV1176" s="274"/>
      <c r="MW1176" s="274"/>
      <c r="MX1176" s="274"/>
      <c r="MY1176" s="312"/>
      <c r="MZ1176" s="274"/>
      <c r="NA1176" s="274"/>
      <c r="NB1176" s="274"/>
      <c r="NC1176" s="274"/>
      <c r="ND1176" s="274"/>
      <c r="NE1176" s="312"/>
      <c r="NF1176" s="274"/>
      <c r="NG1176" s="274"/>
      <c r="NH1176" s="312"/>
      <c r="NI1176" s="274"/>
      <c r="NJ1176" s="274"/>
      <c r="NK1176" s="274"/>
      <c r="NL1176" s="274"/>
      <c r="NM1176" s="274"/>
      <c r="NN1176" s="312"/>
      <c r="NO1176" s="274"/>
      <c r="NP1176" s="274"/>
      <c r="NQ1176" s="274"/>
      <c r="NR1176" s="274"/>
      <c r="NS1176" s="274"/>
      <c r="NT1176" s="312"/>
      <c r="NU1176" s="274"/>
      <c r="NV1176" s="274"/>
      <c r="NW1176" s="274"/>
      <c r="NX1176" s="274"/>
      <c r="NY1176" s="274"/>
      <c r="NZ1176" s="312"/>
      <c r="OA1176" s="274"/>
      <c r="OB1176" s="274"/>
      <c r="OC1176" s="312"/>
      <c r="OD1176" s="274"/>
      <c r="OE1176" s="274"/>
      <c r="OF1176" s="274"/>
      <c r="OG1176" s="274"/>
      <c r="OH1176" s="274"/>
      <c r="OI1176" s="312"/>
      <c r="OJ1176" s="274"/>
      <c r="OK1176" s="274"/>
      <c r="OL1176" s="274"/>
      <c r="OM1176" s="274"/>
      <c r="ON1176" s="274"/>
      <c r="OO1176" s="312"/>
      <c r="OP1176" s="274"/>
      <c r="OQ1176" s="274"/>
      <c r="OR1176" s="274"/>
      <c r="OS1176" s="274"/>
      <c r="OT1176" s="274"/>
      <c r="OU1176" s="312"/>
      <c r="OV1176" s="274"/>
      <c r="OW1176" s="274"/>
      <c r="OX1176" s="312"/>
      <c r="OY1176" s="274"/>
      <c r="OZ1176" s="274"/>
      <c r="PA1176" s="274"/>
      <c r="PB1176" s="274"/>
      <c r="PC1176" s="274"/>
      <c r="PD1176" s="312"/>
      <c r="PE1176" s="274"/>
      <c r="PF1176" s="274"/>
      <c r="PG1176" s="274"/>
      <c r="PH1176" s="274"/>
      <c r="PI1176" s="274"/>
      <c r="PJ1176" s="312"/>
      <c r="PK1176" s="274"/>
      <c r="PL1176" s="274"/>
      <c r="PM1176" s="274"/>
      <c r="PN1176" s="274"/>
      <c r="PO1176" s="274"/>
      <c r="PP1176" s="312"/>
      <c r="PQ1176" s="274"/>
      <c r="PR1176" s="274"/>
      <c r="PS1176" s="312"/>
      <c r="PT1176" s="274"/>
      <c r="PU1176" s="274"/>
      <c r="PV1176" s="274"/>
      <c r="PW1176" s="274"/>
      <c r="PX1176" s="274"/>
      <c r="PY1176" s="312"/>
      <c r="PZ1176" s="274"/>
      <c r="QA1176" s="274"/>
      <c r="QB1176" s="274"/>
      <c r="QC1176" s="274"/>
      <c r="QD1176" s="274"/>
      <c r="QE1176" s="312"/>
      <c r="QF1176" s="274"/>
      <c r="QG1176" s="274"/>
      <c r="QH1176" s="274"/>
      <c r="QI1176" s="274"/>
      <c r="QJ1176" s="274"/>
      <c r="QK1176" s="312"/>
      <c r="QL1176" s="274"/>
      <c r="QM1176" s="274"/>
      <c r="QN1176" s="312"/>
      <c r="QO1176" s="274"/>
      <c r="QP1176" s="274"/>
      <c r="QQ1176" s="274"/>
      <c r="QR1176" s="274"/>
      <c r="QS1176" s="274"/>
      <c r="QT1176" s="312"/>
      <c r="QU1176" s="274"/>
      <c r="QV1176" s="274"/>
      <c r="QW1176" s="274"/>
      <c r="QX1176" s="274"/>
      <c r="QY1176" s="274"/>
      <c r="QZ1176" s="312"/>
      <c r="RA1176" s="274"/>
      <c r="RB1176" s="274"/>
      <c r="RC1176" s="274"/>
      <c r="RD1176" s="274"/>
      <c r="RE1176" s="274"/>
      <c r="RF1176" s="312"/>
      <c r="RG1176" s="274"/>
      <c r="RH1176" s="274"/>
      <c r="RI1176" s="312"/>
      <c r="RJ1176" s="274"/>
      <c r="RK1176" s="274"/>
      <c r="RL1176" s="274"/>
      <c r="RM1176" s="274"/>
      <c r="RN1176" s="274"/>
      <c r="RO1176" s="312"/>
      <c r="RP1176" s="274"/>
      <c r="RQ1176" s="274"/>
      <c r="RR1176" s="274"/>
      <c r="RS1176" s="274"/>
      <c r="RT1176" s="274"/>
      <c r="RU1176" s="312"/>
      <c r="RV1176" s="274"/>
      <c r="RW1176" s="274"/>
      <c r="RX1176" s="274"/>
      <c r="RY1176" s="274"/>
      <c r="RZ1176" s="274"/>
      <c r="SA1176" s="312"/>
      <c r="SB1176" s="274"/>
      <c r="SC1176" s="274"/>
      <c r="SD1176" s="312"/>
      <c r="SE1176" s="274"/>
      <c r="SF1176" s="274"/>
      <c r="SG1176" s="274"/>
      <c r="SH1176" s="274"/>
      <c r="SI1176" s="274"/>
      <c r="SJ1176" s="312"/>
      <c r="SK1176" s="274"/>
      <c r="SL1176" s="274"/>
      <c r="SM1176" s="274"/>
      <c r="SN1176" s="274"/>
      <c r="SO1176" s="274"/>
      <c r="SP1176" s="312"/>
      <c r="SQ1176" s="274"/>
      <c r="SR1176" s="274"/>
      <c r="SS1176" s="274"/>
      <c r="ST1176" s="274"/>
      <c r="SU1176" s="274"/>
      <c r="SV1176" s="312"/>
      <c r="SW1176" s="274"/>
      <c r="SX1176" s="274"/>
      <c r="SY1176" s="312"/>
      <c r="SZ1176" s="274"/>
      <c r="TA1176" s="274"/>
      <c r="TB1176" s="274"/>
      <c r="TC1176" s="274"/>
      <c r="TD1176" s="274"/>
      <c r="TE1176" s="312"/>
      <c r="TF1176" s="274"/>
      <c r="TG1176" s="274"/>
      <c r="TH1176" s="274"/>
      <c r="TI1176" s="274"/>
      <c r="TJ1176" s="274"/>
      <c r="TK1176" s="312"/>
      <c r="TL1176" s="274"/>
      <c r="TM1176" s="274"/>
      <c r="TN1176" s="274"/>
      <c r="TO1176" s="274"/>
      <c r="TP1176" s="274"/>
      <c r="TQ1176" s="312"/>
      <c r="TR1176" s="274"/>
      <c r="TS1176" s="274"/>
      <c r="TT1176" s="312"/>
      <c r="TU1176" s="274"/>
      <c r="TV1176" s="274"/>
      <c r="TW1176" s="274"/>
      <c r="TX1176" s="274"/>
      <c r="TY1176" s="274"/>
      <c r="TZ1176" s="312"/>
      <c r="UA1176" s="274"/>
      <c r="UB1176" s="274"/>
      <c r="UC1176" s="274"/>
      <c r="UD1176" s="274"/>
      <c r="UE1176" s="274"/>
      <c r="UF1176" s="312"/>
      <c r="UG1176" s="274"/>
      <c r="UH1176" s="274"/>
      <c r="UI1176" s="274"/>
      <c r="UJ1176" s="274"/>
      <c r="UK1176" s="274"/>
      <c r="UL1176" s="312"/>
      <c r="UM1176" s="274"/>
      <c r="UN1176" s="274"/>
      <c r="UO1176" s="312"/>
      <c r="UP1176" s="274"/>
      <c r="UQ1176" s="274"/>
      <c r="UR1176" s="274"/>
      <c r="US1176" s="274"/>
      <c r="UT1176" s="274"/>
      <c r="UU1176" s="312"/>
      <c r="UV1176" s="274"/>
      <c r="UW1176" s="274"/>
      <c r="UX1176" s="274"/>
      <c r="UY1176" s="274"/>
      <c r="UZ1176" s="274"/>
      <c r="VA1176" s="312"/>
      <c r="VB1176" s="274"/>
      <c r="VC1176" s="274"/>
      <c r="VD1176" s="274"/>
      <c r="VE1176" s="274"/>
      <c r="VF1176" s="274"/>
      <c r="VG1176" s="312"/>
      <c r="VH1176" s="274"/>
      <c r="VI1176" s="274"/>
      <c r="VJ1176" s="312"/>
      <c r="VK1176" s="274"/>
      <c r="VL1176" s="274"/>
      <c r="VM1176" s="274"/>
      <c r="VN1176" s="274"/>
      <c r="VO1176" s="274"/>
      <c r="VP1176" s="312"/>
      <c r="VQ1176" s="274"/>
      <c r="VR1176" s="274"/>
      <c r="VS1176" s="274"/>
      <c r="VT1176" s="274"/>
      <c r="VU1176" s="274"/>
      <c r="VV1176" s="312"/>
      <c r="VW1176" s="274"/>
      <c r="VX1176" s="274"/>
      <c r="VY1176" s="274"/>
      <c r="VZ1176" s="274"/>
      <c r="WA1176" s="274"/>
      <c r="WB1176" s="312"/>
      <c r="WC1176" s="274"/>
      <c r="WD1176" s="274"/>
      <c r="WE1176" s="312"/>
      <c r="WF1176" s="274"/>
      <c r="WG1176" s="274"/>
      <c r="WH1176" s="274"/>
      <c r="WI1176" s="274"/>
      <c r="WJ1176" s="274"/>
      <c r="WK1176" s="312"/>
      <c r="WL1176" s="274"/>
      <c r="WM1176" s="274"/>
      <c r="WN1176" s="274"/>
      <c r="WO1176" s="274"/>
      <c r="WP1176" s="274"/>
      <c r="WQ1176" s="312"/>
      <c r="WR1176" s="274"/>
      <c r="WS1176" s="274"/>
      <c r="WT1176" s="274"/>
      <c r="WU1176" s="274"/>
      <c r="WV1176" s="274"/>
      <c r="WW1176" s="312"/>
      <c r="WX1176" s="274"/>
      <c r="WY1176" s="274"/>
      <c r="WZ1176" s="312"/>
      <c r="XA1176" s="274"/>
      <c r="XB1176" s="274"/>
      <c r="XC1176" s="274"/>
      <c r="XD1176" s="274"/>
      <c r="XE1176" s="274"/>
      <c r="XF1176" s="312"/>
      <c r="XG1176" s="274"/>
      <c r="XH1176" s="274"/>
      <c r="XI1176" s="274"/>
      <c r="XJ1176" s="274"/>
      <c r="XK1176" s="274"/>
      <c r="XL1176" s="312"/>
      <c r="XM1176" s="274"/>
      <c r="XN1176" s="274"/>
      <c r="XO1176" s="274"/>
      <c r="XP1176" s="274"/>
      <c r="XQ1176" s="274"/>
      <c r="XR1176" s="312"/>
      <c r="XS1176" s="274"/>
      <c r="XT1176" s="274"/>
      <c r="XU1176" s="312"/>
      <c r="XV1176" s="274"/>
      <c r="XW1176" s="274"/>
      <c r="XX1176" s="274"/>
      <c r="XY1176" s="274"/>
      <c r="XZ1176" s="274"/>
      <c r="YA1176" s="312"/>
      <c r="YB1176" s="274"/>
      <c r="YC1176" s="274"/>
      <c r="YD1176" s="274"/>
      <c r="YE1176" s="274"/>
      <c r="YF1176" s="274"/>
      <c r="YG1176" s="312"/>
      <c r="YH1176" s="274"/>
      <c r="YI1176" s="274"/>
      <c r="YJ1176" s="274"/>
      <c r="YK1176" s="274"/>
      <c r="YL1176" s="274"/>
      <c r="YM1176" s="312"/>
      <c r="YN1176" s="274"/>
      <c r="YO1176" s="274"/>
      <c r="YP1176" s="312"/>
      <c r="YQ1176" s="274"/>
      <c r="YR1176" s="274"/>
      <c r="YS1176" s="274"/>
      <c r="YT1176" s="274"/>
      <c r="YU1176" s="274"/>
      <c r="YV1176" s="312"/>
      <c r="YW1176" s="274"/>
      <c r="YX1176" s="274"/>
      <c r="YY1176" s="274"/>
      <c r="YZ1176" s="274"/>
      <c r="ZA1176" s="274"/>
      <c r="ZB1176" s="312"/>
      <c r="ZC1176" s="274"/>
      <c r="ZD1176" s="274"/>
      <c r="ZE1176" s="274"/>
      <c r="ZF1176" s="274"/>
      <c r="ZG1176" s="274"/>
    </row>
    <row r="1177" spans="1:683" s="286" customFormat="1" ht="41.25" customHeight="1">
      <c r="A1177" s="313" t="s">
        <v>821</v>
      </c>
      <c r="B1177" s="785"/>
    </row>
    <row r="1178" spans="1:683">
      <c r="A1178" s="118" t="s">
        <v>711</v>
      </c>
      <c r="B1178" s="796"/>
      <c r="C1178" s="117" t="s">
        <v>441</v>
      </c>
      <c r="D1178" s="907"/>
      <c r="E1178" s="908"/>
      <c r="F1178" s="314" t="s">
        <v>822</v>
      </c>
      <c r="G1178" s="314" t="s">
        <v>822</v>
      </c>
      <c r="H1178" s="314" t="s">
        <v>822</v>
      </c>
      <c r="I1178" s="314" t="s">
        <v>822</v>
      </c>
      <c r="J1178" s="314" t="s">
        <v>822</v>
      </c>
      <c r="K1178" s="314" t="s">
        <v>822</v>
      </c>
      <c r="L1178" s="133">
        <f>SUM(L1179:L1192)</f>
        <v>0</v>
      </c>
      <c r="M1178" s="133">
        <f t="shared" ref="M1178:T1178" si="30">SUM(M1179:M1192)</f>
        <v>0</v>
      </c>
      <c r="N1178" s="133">
        <f t="shared" si="30"/>
        <v>0</v>
      </c>
      <c r="O1178" s="133">
        <f t="shared" si="30"/>
        <v>0</v>
      </c>
      <c r="P1178" s="133">
        <f t="shared" si="30"/>
        <v>0</v>
      </c>
      <c r="Q1178" s="133">
        <f t="shared" si="30"/>
        <v>0</v>
      </c>
      <c r="R1178" s="133">
        <f t="shared" si="30"/>
        <v>0</v>
      </c>
      <c r="S1178" s="133">
        <f t="shared" si="30"/>
        <v>0</v>
      </c>
      <c r="T1178" s="133">
        <f t="shared" si="30"/>
        <v>0</v>
      </c>
      <c r="U1178" s="314" t="s">
        <v>822</v>
      </c>
      <c r="V1178" s="314" t="s">
        <v>822</v>
      </c>
      <c r="W1178" s="314" t="s">
        <v>822</v>
      </c>
      <c r="X1178" s="314" t="s">
        <v>822</v>
      </c>
      <c r="Y1178" s="314" t="s">
        <v>822</v>
      </c>
      <c r="Z1178" s="314" t="s">
        <v>822</v>
      </c>
      <c r="AA1178" s="133">
        <f t="shared" ref="AA1178:AO1178" si="31">SUM(AA1179:AA1192)</f>
        <v>0</v>
      </c>
      <c r="AB1178" s="133">
        <f t="shared" si="31"/>
        <v>0</v>
      </c>
      <c r="AC1178" s="133">
        <f t="shared" si="31"/>
        <v>0</v>
      </c>
      <c r="AD1178" s="133">
        <f t="shared" si="31"/>
        <v>0</v>
      </c>
      <c r="AE1178" s="133">
        <f t="shared" si="31"/>
        <v>0</v>
      </c>
      <c r="AF1178" s="133">
        <f t="shared" si="31"/>
        <v>0</v>
      </c>
      <c r="AG1178" s="133">
        <f t="shared" si="31"/>
        <v>0</v>
      </c>
      <c r="AH1178" s="133">
        <f t="shared" si="31"/>
        <v>0</v>
      </c>
      <c r="AI1178" s="133">
        <f t="shared" si="31"/>
        <v>0</v>
      </c>
      <c r="AJ1178" s="133">
        <f t="shared" si="31"/>
        <v>0</v>
      </c>
      <c r="AK1178" s="133">
        <f t="shared" si="31"/>
        <v>0</v>
      </c>
      <c r="AL1178" s="133">
        <f t="shared" si="31"/>
        <v>0</v>
      </c>
      <c r="AM1178" s="133">
        <f t="shared" si="31"/>
        <v>0</v>
      </c>
      <c r="AN1178" s="133">
        <f t="shared" si="31"/>
        <v>0</v>
      </c>
      <c r="AO1178" s="133">
        <f t="shared" si="31"/>
        <v>0</v>
      </c>
      <c r="AP1178" s="314" t="s">
        <v>822</v>
      </c>
      <c r="AQ1178" s="314" t="s">
        <v>822</v>
      </c>
      <c r="AR1178" s="314" t="s">
        <v>822</v>
      </c>
      <c r="AS1178" s="314" t="s">
        <v>822</v>
      </c>
      <c r="AT1178" s="314" t="s">
        <v>822</v>
      </c>
      <c r="AU1178" s="314" t="s">
        <v>822</v>
      </c>
      <c r="AV1178" s="133">
        <f t="shared" ref="AV1178:BJ1178" si="32">SUM(AV1179:AV1192)</f>
        <v>0</v>
      </c>
      <c r="AW1178" s="133">
        <f t="shared" si="32"/>
        <v>0</v>
      </c>
      <c r="AX1178" s="133">
        <f t="shared" si="32"/>
        <v>0</v>
      </c>
      <c r="AY1178" s="133">
        <f t="shared" si="32"/>
        <v>0</v>
      </c>
      <c r="AZ1178" s="133">
        <f t="shared" si="32"/>
        <v>0</v>
      </c>
      <c r="BA1178" s="133">
        <f t="shared" si="32"/>
        <v>0</v>
      </c>
      <c r="BB1178" s="133">
        <f t="shared" si="32"/>
        <v>0</v>
      </c>
      <c r="BC1178" s="133">
        <f t="shared" si="32"/>
        <v>0</v>
      </c>
      <c r="BD1178" s="133">
        <f t="shared" si="32"/>
        <v>0</v>
      </c>
      <c r="BE1178" s="133">
        <f t="shared" si="32"/>
        <v>0</v>
      </c>
      <c r="BF1178" s="133">
        <f t="shared" si="32"/>
        <v>0</v>
      </c>
      <c r="BG1178" s="133">
        <f t="shared" si="32"/>
        <v>0</v>
      </c>
      <c r="BH1178" s="133">
        <f t="shared" si="32"/>
        <v>0</v>
      </c>
      <c r="BI1178" s="133">
        <f t="shared" si="32"/>
        <v>0</v>
      </c>
      <c r="BJ1178" s="133">
        <f t="shared" si="32"/>
        <v>0</v>
      </c>
      <c r="BK1178" s="314" t="s">
        <v>822</v>
      </c>
      <c r="BL1178" s="314" t="s">
        <v>822</v>
      </c>
      <c r="BM1178" s="314" t="s">
        <v>822</v>
      </c>
      <c r="BN1178" s="314" t="s">
        <v>822</v>
      </c>
      <c r="BO1178" s="314" t="s">
        <v>822</v>
      </c>
      <c r="BP1178" s="314" t="s">
        <v>822</v>
      </c>
      <c r="BQ1178" s="133">
        <f t="shared" ref="BQ1178:CE1178" si="33">SUM(BQ1179:BQ1192)</f>
        <v>0</v>
      </c>
      <c r="BR1178" s="133">
        <f t="shared" si="33"/>
        <v>0</v>
      </c>
      <c r="BS1178" s="133">
        <f t="shared" si="33"/>
        <v>0</v>
      </c>
      <c r="BT1178" s="133">
        <f t="shared" si="33"/>
        <v>0</v>
      </c>
      <c r="BU1178" s="133">
        <f t="shared" si="33"/>
        <v>0</v>
      </c>
      <c r="BV1178" s="133">
        <f t="shared" si="33"/>
        <v>0</v>
      </c>
      <c r="BW1178" s="133">
        <f t="shared" si="33"/>
        <v>0</v>
      </c>
      <c r="BX1178" s="133">
        <f t="shared" si="33"/>
        <v>0</v>
      </c>
      <c r="BY1178" s="133">
        <f t="shared" si="33"/>
        <v>0</v>
      </c>
      <c r="BZ1178" s="133">
        <f t="shared" si="33"/>
        <v>0</v>
      </c>
      <c r="CA1178" s="133">
        <f t="shared" si="33"/>
        <v>0</v>
      </c>
      <c r="CB1178" s="133">
        <f t="shared" si="33"/>
        <v>0</v>
      </c>
      <c r="CC1178" s="133">
        <f t="shared" si="33"/>
        <v>0</v>
      </c>
      <c r="CD1178" s="133">
        <f t="shared" si="33"/>
        <v>0</v>
      </c>
      <c r="CE1178" s="133">
        <f t="shared" si="33"/>
        <v>0</v>
      </c>
      <c r="CF1178" s="314" t="s">
        <v>822</v>
      </c>
      <c r="CG1178" s="314" t="s">
        <v>822</v>
      </c>
      <c r="CH1178" s="314" t="s">
        <v>822</v>
      </c>
      <c r="CI1178" s="314" t="s">
        <v>822</v>
      </c>
      <c r="CJ1178" s="314" t="s">
        <v>822</v>
      </c>
      <c r="CK1178" s="314" t="s">
        <v>822</v>
      </c>
      <c r="CL1178" s="133">
        <f t="shared" ref="CL1178:CZ1178" si="34">SUM(CL1179:CL1192)</f>
        <v>0</v>
      </c>
      <c r="CM1178" s="133">
        <f t="shared" si="34"/>
        <v>0</v>
      </c>
      <c r="CN1178" s="133">
        <f t="shared" si="34"/>
        <v>0</v>
      </c>
      <c r="CO1178" s="133">
        <f t="shared" si="34"/>
        <v>0</v>
      </c>
      <c r="CP1178" s="133">
        <f t="shared" si="34"/>
        <v>0</v>
      </c>
      <c r="CQ1178" s="133">
        <f t="shared" si="34"/>
        <v>0</v>
      </c>
      <c r="CR1178" s="133">
        <f t="shared" si="34"/>
        <v>0</v>
      </c>
      <c r="CS1178" s="133">
        <f t="shared" si="34"/>
        <v>0</v>
      </c>
      <c r="CT1178" s="133">
        <f t="shared" si="34"/>
        <v>0</v>
      </c>
      <c r="CU1178" s="133">
        <f t="shared" si="34"/>
        <v>0</v>
      </c>
      <c r="CV1178" s="133">
        <f t="shared" si="34"/>
        <v>0</v>
      </c>
      <c r="CW1178" s="133">
        <f t="shared" si="34"/>
        <v>0</v>
      </c>
      <c r="CX1178" s="133">
        <f t="shared" si="34"/>
        <v>0</v>
      </c>
      <c r="CY1178" s="133">
        <f t="shared" si="34"/>
        <v>0</v>
      </c>
      <c r="CZ1178" s="133">
        <f t="shared" si="34"/>
        <v>0</v>
      </c>
      <c r="DA1178" s="314" t="s">
        <v>822</v>
      </c>
      <c r="DB1178" s="314" t="s">
        <v>822</v>
      </c>
      <c r="DC1178" s="314" t="s">
        <v>822</v>
      </c>
      <c r="DD1178" s="314" t="s">
        <v>822</v>
      </c>
      <c r="DE1178" s="314" t="s">
        <v>822</v>
      </c>
      <c r="DF1178" s="314" t="s">
        <v>822</v>
      </c>
      <c r="DG1178" s="133">
        <f t="shared" ref="DG1178:DU1178" si="35">SUM(DG1179:DG1192)</f>
        <v>0</v>
      </c>
      <c r="DH1178" s="133">
        <f t="shared" si="35"/>
        <v>0</v>
      </c>
      <c r="DI1178" s="133">
        <f t="shared" si="35"/>
        <v>0</v>
      </c>
      <c r="DJ1178" s="133">
        <f t="shared" si="35"/>
        <v>0</v>
      </c>
      <c r="DK1178" s="133">
        <f t="shared" si="35"/>
        <v>0</v>
      </c>
      <c r="DL1178" s="133">
        <f t="shared" si="35"/>
        <v>0</v>
      </c>
      <c r="DM1178" s="133">
        <f t="shared" si="35"/>
        <v>0</v>
      </c>
      <c r="DN1178" s="133">
        <f t="shared" si="35"/>
        <v>0</v>
      </c>
      <c r="DO1178" s="133">
        <f t="shared" si="35"/>
        <v>0</v>
      </c>
      <c r="DP1178" s="133">
        <f t="shared" si="35"/>
        <v>0</v>
      </c>
      <c r="DQ1178" s="133">
        <f t="shared" si="35"/>
        <v>0</v>
      </c>
      <c r="DR1178" s="133">
        <f t="shared" si="35"/>
        <v>0</v>
      </c>
      <c r="DS1178" s="133">
        <f t="shared" si="35"/>
        <v>0</v>
      </c>
      <c r="DT1178" s="133">
        <f t="shared" si="35"/>
        <v>0</v>
      </c>
      <c r="DU1178" s="133">
        <f t="shared" si="35"/>
        <v>0</v>
      </c>
      <c r="DV1178" s="314" t="s">
        <v>822</v>
      </c>
      <c r="DW1178" s="314" t="s">
        <v>822</v>
      </c>
      <c r="DX1178" s="314" t="s">
        <v>822</v>
      </c>
      <c r="DY1178" s="314" t="s">
        <v>822</v>
      </c>
      <c r="DZ1178" s="314" t="s">
        <v>822</v>
      </c>
      <c r="EA1178" s="314" t="s">
        <v>822</v>
      </c>
      <c r="EB1178" s="133">
        <f t="shared" ref="EB1178:EP1178" si="36">SUM(EB1179:EB1192)</f>
        <v>0</v>
      </c>
      <c r="EC1178" s="133">
        <f t="shared" si="36"/>
        <v>0</v>
      </c>
      <c r="ED1178" s="133">
        <f t="shared" si="36"/>
        <v>0</v>
      </c>
      <c r="EE1178" s="133">
        <f t="shared" si="36"/>
        <v>0</v>
      </c>
      <c r="EF1178" s="133">
        <f t="shared" si="36"/>
        <v>0</v>
      </c>
      <c r="EG1178" s="133">
        <f t="shared" si="36"/>
        <v>0</v>
      </c>
      <c r="EH1178" s="133">
        <f t="shared" si="36"/>
        <v>0</v>
      </c>
      <c r="EI1178" s="133">
        <f t="shared" si="36"/>
        <v>0</v>
      </c>
      <c r="EJ1178" s="133">
        <f t="shared" si="36"/>
        <v>0</v>
      </c>
      <c r="EK1178" s="133">
        <f t="shared" si="36"/>
        <v>0</v>
      </c>
      <c r="EL1178" s="133">
        <f t="shared" si="36"/>
        <v>0</v>
      </c>
      <c r="EM1178" s="133">
        <f t="shared" si="36"/>
        <v>0</v>
      </c>
      <c r="EN1178" s="133">
        <f t="shared" si="36"/>
        <v>0</v>
      </c>
      <c r="EO1178" s="133">
        <f t="shared" si="36"/>
        <v>0</v>
      </c>
      <c r="EP1178" s="133">
        <f t="shared" si="36"/>
        <v>0</v>
      </c>
      <c r="EQ1178" s="314" t="s">
        <v>822</v>
      </c>
      <c r="ER1178" s="314" t="s">
        <v>822</v>
      </c>
      <c r="ES1178" s="314" t="s">
        <v>822</v>
      </c>
      <c r="ET1178" s="314" t="s">
        <v>822</v>
      </c>
      <c r="EU1178" s="314" t="s">
        <v>822</v>
      </c>
      <c r="EV1178" s="314" t="s">
        <v>822</v>
      </c>
      <c r="EW1178" s="133">
        <f t="shared" ref="EW1178:FK1178" si="37">SUM(EW1179:EW1192)</f>
        <v>0</v>
      </c>
      <c r="EX1178" s="133">
        <f t="shared" si="37"/>
        <v>0</v>
      </c>
      <c r="EY1178" s="133">
        <f t="shared" si="37"/>
        <v>0</v>
      </c>
      <c r="EZ1178" s="133">
        <f t="shared" si="37"/>
        <v>0</v>
      </c>
      <c r="FA1178" s="133">
        <f t="shared" si="37"/>
        <v>0</v>
      </c>
      <c r="FB1178" s="133">
        <f t="shared" si="37"/>
        <v>0</v>
      </c>
      <c r="FC1178" s="133">
        <f t="shared" si="37"/>
        <v>0</v>
      </c>
      <c r="FD1178" s="133">
        <f t="shared" si="37"/>
        <v>0</v>
      </c>
      <c r="FE1178" s="133">
        <f t="shared" si="37"/>
        <v>0</v>
      </c>
      <c r="FF1178" s="133">
        <f t="shared" si="37"/>
        <v>0</v>
      </c>
      <c r="FG1178" s="133">
        <f t="shared" si="37"/>
        <v>0</v>
      </c>
      <c r="FH1178" s="133">
        <f t="shared" si="37"/>
        <v>0</v>
      </c>
      <c r="FI1178" s="133">
        <f t="shared" si="37"/>
        <v>0</v>
      </c>
      <c r="FJ1178" s="133">
        <f t="shared" si="37"/>
        <v>0</v>
      </c>
      <c r="FK1178" s="133">
        <f t="shared" si="37"/>
        <v>0</v>
      </c>
      <c r="FL1178" s="314" t="s">
        <v>822</v>
      </c>
      <c r="FM1178" s="314" t="s">
        <v>822</v>
      </c>
      <c r="FN1178" s="314" t="s">
        <v>822</v>
      </c>
      <c r="FO1178" s="314" t="s">
        <v>822</v>
      </c>
      <c r="FP1178" s="314" t="s">
        <v>822</v>
      </c>
      <c r="FQ1178" s="314" t="s">
        <v>822</v>
      </c>
      <c r="FR1178" s="133">
        <f t="shared" ref="FR1178:GF1178" si="38">SUM(FR1179:FR1192)</f>
        <v>0</v>
      </c>
      <c r="FS1178" s="133">
        <f t="shared" si="38"/>
        <v>0</v>
      </c>
      <c r="FT1178" s="133">
        <f t="shared" si="38"/>
        <v>0</v>
      </c>
      <c r="FU1178" s="133">
        <f t="shared" si="38"/>
        <v>0</v>
      </c>
      <c r="FV1178" s="133">
        <f t="shared" si="38"/>
        <v>0</v>
      </c>
      <c r="FW1178" s="133">
        <f t="shared" si="38"/>
        <v>0</v>
      </c>
      <c r="FX1178" s="133">
        <f t="shared" si="38"/>
        <v>0</v>
      </c>
      <c r="FY1178" s="133">
        <f t="shared" si="38"/>
        <v>0</v>
      </c>
      <c r="FZ1178" s="133">
        <f t="shared" si="38"/>
        <v>0</v>
      </c>
      <c r="GA1178" s="133">
        <f t="shared" si="38"/>
        <v>0</v>
      </c>
      <c r="GB1178" s="133">
        <f t="shared" si="38"/>
        <v>0</v>
      </c>
      <c r="GC1178" s="133">
        <f t="shared" si="38"/>
        <v>0</v>
      </c>
      <c r="GD1178" s="133">
        <f t="shared" si="38"/>
        <v>0</v>
      </c>
      <c r="GE1178" s="133">
        <f t="shared" si="38"/>
        <v>0</v>
      </c>
      <c r="GF1178" s="133">
        <f t="shared" si="38"/>
        <v>0</v>
      </c>
      <c r="GG1178" s="314" t="s">
        <v>822</v>
      </c>
      <c r="GH1178" s="314" t="s">
        <v>822</v>
      </c>
      <c r="GI1178" s="314" t="s">
        <v>822</v>
      </c>
      <c r="GJ1178" s="314" t="s">
        <v>822</v>
      </c>
      <c r="GK1178" s="314" t="s">
        <v>822</v>
      </c>
      <c r="GL1178" s="314" t="s">
        <v>822</v>
      </c>
      <c r="GM1178" s="133">
        <f t="shared" ref="GM1178:HA1178" si="39">SUM(GM1179:GM1192)</f>
        <v>0</v>
      </c>
      <c r="GN1178" s="133">
        <f t="shared" si="39"/>
        <v>0</v>
      </c>
      <c r="GO1178" s="133">
        <f t="shared" si="39"/>
        <v>0</v>
      </c>
      <c r="GP1178" s="133">
        <f t="shared" si="39"/>
        <v>0</v>
      </c>
      <c r="GQ1178" s="133">
        <f t="shared" si="39"/>
        <v>0</v>
      </c>
      <c r="GR1178" s="133">
        <f t="shared" si="39"/>
        <v>0</v>
      </c>
      <c r="GS1178" s="133">
        <f t="shared" si="39"/>
        <v>32</v>
      </c>
      <c r="GT1178" s="133">
        <f t="shared" si="39"/>
        <v>32</v>
      </c>
      <c r="GU1178" s="133">
        <f t="shared" si="39"/>
        <v>32</v>
      </c>
      <c r="GV1178" s="133">
        <f t="shared" si="39"/>
        <v>1268928</v>
      </c>
      <c r="GW1178" s="133">
        <f t="shared" si="39"/>
        <v>1328288</v>
      </c>
      <c r="GX1178" s="133">
        <f t="shared" si="39"/>
        <v>1328288</v>
      </c>
      <c r="GY1178" s="133">
        <f t="shared" si="39"/>
        <v>2772448</v>
      </c>
      <c r="GZ1178" s="133">
        <f t="shared" si="39"/>
        <v>2820704</v>
      </c>
      <c r="HA1178" s="133">
        <f t="shared" si="39"/>
        <v>2820704</v>
      </c>
      <c r="HB1178" s="314" t="s">
        <v>822</v>
      </c>
      <c r="HC1178" s="314" t="s">
        <v>822</v>
      </c>
      <c r="HD1178" s="314" t="s">
        <v>822</v>
      </c>
      <c r="HE1178" s="314" t="s">
        <v>822</v>
      </c>
      <c r="HF1178" s="314" t="s">
        <v>822</v>
      </c>
      <c r="HG1178" s="314" t="s">
        <v>822</v>
      </c>
      <c r="HH1178" s="133">
        <f t="shared" ref="HH1178:HV1178" si="40">SUM(HH1179:HH1192)</f>
        <v>1268899.8400000001</v>
      </c>
      <c r="HI1178" s="133">
        <f t="shared" si="40"/>
        <v>1328300.1599999999</v>
      </c>
      <c r="HJ1178" s="133">
        <f t="shared" si="40"/>
        <v>1328300.1599999999</v>
      </c>
      <c r="HK1178" s="133">
        <f t="shared" si="40"/>
        <v>745315.2</v>
      </c>
      <c r="HL1178" s="133">
        <f t="shared" si="40"/>
        <v>745983.36</v>
      </c>
      <c r="HM1178" s="133">
        <f t="shared" si="40"/>
        <v>745983.36</v>
      </c>
      <c r="HN1178" s="133">
        <f t="shared" si="40"/>
        <v>0</v>
      </c>
      <c r="HO1178" s="133">
        <f t="shared" si="40"/>
        <v>0</v>
      </c>
      <c r="HP1178" s="133">
        <f t="shared" si="40"/>
        <v>0</v>
      </c>
      <c r="HQ1178" s="133">
        <f t="shared" si="40"/>
        <v>0</v>
      </c>
      <c r="HR1178" s="133">
        <f t="shared" si="40"/>
        <v>0</v>
      </c>
      <c r="HS1178" s="133">
        <f t="shared" si="40"/>
        <v>0</v>
      </c>
      <c r="HT1178" s="133">
        <f t="shared" si="40"/>
        <v>0</v>
      </c>
      <c r="HU1178" s="133">
        <f t="shared" si="40"/>
        <v>0</v>
      </c>
      <c r="HV1178" s="133">
        <f t="shared" si="40"/>
        <v>0</v>
      </c>
      <c r="HW1178" s="314" t="s">
        <v>822</v>
      </c>
      <c r="HX1178" s="314" t="s">
        <v>822</v>
      </c>
      <c r="HY1178" s="314" t="s">
        <v>822</v>
      </c>
      <c r="HZ1178" s="314" t="s">
        <v>822</v>
      </c>
      <c r="IA1178" s="314" t="s">
        <v>822</v>
      </c>
      <c r="IB1178" s="314" t="s">
        <v>822</v>
      </c>
      <c r="IC1178" s="133">
        <f t="shared" ref="IC1178:IQ1178" si="41">SUM(IC1179:IC1192)</f>
        <v>0</v>
      </c>
      <c r="ID1178" s="133">
        <f t="shared" si="41"/>
        <v>0</v>
      </c>
      <c r="IE1178" s="133">
        <f t="shared" si="41"/>
        <v>0</v>
      </c>
      <c r="IF1178" s="133">
        <f t="shared" si="41"/>
        <v>0</v>
      </c>
      <c r="IG1178" s="133">
        <f t="shared" si="41"/>
        <v>0</v>
      </c>
      <c r="IH1178" s="133">
        <f t="shared" si="41"/>
        <v>0</v>
      </c>
      <c r="II1178" s="133">
        <f t="shared" si="41"/>
        <v>0</v>
      </c>
      <c r="IJ1178" s="133">
        <f t="shared" si="41"/>
        <v>0</v>
      </c>
      <c r="IK1178" s="133">
        <f t="shared" si="41"/>
        <v>0</v>
      </c>
      <c r="IL1178" s="133">
        <f t="shared" si="41"/>
        <v>0</v>
      </c>
      <c r="IM1178" s="133">
        <f t="shared" si="41"/>
        <v>0</v>
      </c>
      <c r="IN1178" s="133">
        <f t="shared" si="41"/>
        <v>0</v>
      </c>
      <c r="IO1178" s="133">
        <f t="shared" si="41"/>
        <v>0</v>
      </c>
      <c r="IP1178" s="133">
        <f t="shared" si="41"/>
        <v>0</v>
      </c>
      <c r="IQ1178" s="133">
        <f t="shared" si="41"/>
        <v>0</v>
      </c>
      <c r="IR1178" s="314" t="s">
        <v>822</v>
      </c>
      <c r="IS1178" s="314" t="s">
        <v>822</v>
      </c>
      <c r="IT1178" s="314" t="s">
        <v>822</v>
      </c>
      <c r="IU1178" s="314" t="s">
        <v>822</v>
      </c>
      <c r="IV1178" s="314" t="s">
        <v>822</v>
      </c>
      <c r="IW1178" s="314" t="s">
        <v>822</v>
      </c>
      <c r="IX1178" s="133">
        <f t="shared" ref="IX1178:JL1178" si="42">SUM(IX1179:IX1192)</f>
        <v>0</v>
      </c>
      <c r="IY1178" s="133">
        <f t="shared" si="42"/>
        <v>0</v>
      </c>
      <c r="IZ1178" s="133">
        <f t="shared" si="42"/>
        <v>0</v>
      </c>
      <c r="JA1178" s="133">
        <f t="shared" si="42"/>
        <v>0</v>
      </c>
      <c r="JB1178" s="133">
        <f t="shared" si="42"/>
        <v>0</v>
      </c>
      <c r="JC1178" s="133">
        <f t="shared" si="42"/>
        <v>0</v>
      </c>
      <c r="JD1178" s="133">
        <f t="shared" si="42"/>
        <v>0</v>
      </c>
      <c r="JE1178" s="133">
        <f t="shared" si="42"/>
        <v>0</v>
      </c>
      <c r="JF1178" s="133">
        <f t="shared" si="42"/>
        <v>0</v>
      </c>
      <c r="JG1178" s="133">
        <f t="shared" si="42"/>
        <v>0</v>
      </c>
      <c r="JH1178" s="133">
        <f t="shared" si="42"/>
        <v>0</v>
      </c>
      <c r="JI1178" s="133">
        <f t="shared" si="42"/>
        <v>0</v>
      </c>
      <c r="JJ1178" s="133">
        <f t="shared" si="42"/>
        <v>0</v>
      </c>
      <c r="JK1178" s="133">
        <f t="shared" si="42"/>
        <v>0</v>
      </c>
      <c r="JL1178" s="133">
        <f t="shared" si="42"/>
        <v>0</v>
      </c>
      <c r="JM1178" s="314" t="s">
        <v>822</v>
      </c>
      <c r="JN1178" s="314" t="s">
        <v>822</v>
      </c>
      <c r="JO1178" s="314" t="s">
        <v>822</v>
      </c>
      <c r="JP1178" s="314" t="s">
        <v>822</v>
      </c>
      <c r="JQ1178" s="314" t="s">
        <v>822</v>
      </c>
      <c r="JR1178" s="314" t="s">
        <v>822</v>
      </c>
      <c r="JS1178" s="133">
        <f t="shared" ref="JS1178:KG1178" si="43">SUM(JS1179:JS1192)</f>
        <v>0</v>
      </c>
      <c r="JT1178" s="133">
        <f t="shared" si="43"/>
        <v>0</v>
      </c>
      <c r="JU1178" s="133">
        <f t="shared" si="43"/>
        <v>0</v>
      </c>
      <c r="JV1178" s="133">
        <f t="shared" si="43"/>
        <v>0</v>
      </c>
      <c r="JW1178" s="133">
        <f t="shared" si="43"/>
        <v>0</v>
      </c>
      <c r="JX1178" s="133">
        <f t="shared" si="43"/>
        <v>0</v>
      </c>
      <c r="JY1178" s="133">
        <f t="shared" si="43"/>
        <v>0</v>
      </c>
      <c r="JZ1178" s="133">
        <f t="shared" si="43"/>
        <v>0</v>
      </c>
      <c r="KA1178" s="133">
        <f t="shared" si="43"/>
        <v>0</v>
      </c>
      <c r="KB1178" s="133">
        <f t="shared" si="43"/>
        <v>0</v>
      </c>
      <c r="KC1178" s="133">
        <f t="shared" si="43"/>
        <v>0</v>
      </c>
      <c r="KD1178" s="133">
        <f t="shared" si="43"/>
        <v>0</v>
      </c>
      <c r="KE1178" s="133">
        <f t="shared" si="43"/>
        <v>0</v>
      </c>
      <c r="KF1178" s="133">
        <f t="shared" si="43"/>
        <v>0</v>
      </c>
      <c r="KG1178" s="133">
        <f t="shared" si="43"/>
        <v>0</v>
      </c>
      <c r="KH1178" s="314" t="s">
        <v>822</v>
      </c>
      <c r="KI1178" s="314" t="s">
        <v>822</v>
      </c>
      <c r="KJ1178" s="314" t="s">
        <v>822</v>
      </c>
      <c r="KK1178" s="314" t="s">
        <v>822</v>
      </c>
      <c r="KL1178" s="314" t="s">
        <v>822</v>
      </c>
      <c r="KM1178" s="314" t="s">
        <v>822</v>
      </c>
      <c r="KN1178" s="133">
        <f t="shared" ref="KN1178:LB1178" si="44">SUM(KN1179:KN1192)</f>
        <v>0</v>
      </c>
      <c r="KO1178" s="133">
        <f t="shared" si="44"/>
        <v>0</v>
      </c>
      <c r="KP1178" s="133">
        <f t="shared" si="44"/>
        <v>0</v>
      </c>
      <c r="KQ1178" s="133">
        <f t="shared" si="44"/>
        <v>0</v>
      </c>
      <c r="KR1178" s="133">
        <f t="shared" si="44"/>
        <v>0</v>
      </c>
      <c r="KS1178" s="133">
        <f t="shared" si="44"/>
        <v>0</v>
      </c>
      <c r="KT1178" s="133">
        <f t="shared" si="44"/>
        <v>0</v>
      </c>
      <c r="KU1178" s="133">
        <f t="shared" si="44"/>
        <v>0</v>
      </c>
      <c r="KV1178" s="133">
        <f t="shared" si="44"/>
        <v>0</v>
      </c>
      <c r="KW1178" s="133">
        <f t="shared" si="44"/>
        <v>0</v>
      </c>
      <c r="KX1178" s="133">
        <f t="shared" si="44"/>
        <v>0</v>
      </c>
      <c r="KY1178" s="133">
        <f t="shared" si="44"/>
        <v>0</v>
      </c>
      <c r="KZ1178" s="133">
        <f t="shared" si="44"/>
        <v>0</v>
      </c>
      <c r="LA1178" s="133">
        <f t="shared" si="44"/>
        <v>0</v>
      </c>
      <c r="LB1178" s="133">
        <f t="shared" si="44"/>
        <v>0</v>
      </c>
      <c r="LC1178" s="314" t="s">
        <v>822</v>
      </c>
      <c r="LD1178" s="314" t="s">
        <v>822</v>
      </c>
      <c r="LE1178" s="314" t="s">
        <v>822</v>
      </c>
      <c r="LF1178" s="314" t="s">
        <v>822</v>
      </c>
      <c r="LG1178" s="314" t="s">
        <v>822</v>
      </c>
      <c r="LH1178" s="314" t="s">
        <v>822</v>
      </c>
      <c r="LI1178" s="133">
        <f t="shared" ref="LI1178:LW1178" si="45">SUM(LI1179:LI1192)</f>
        <v>0</v>
      </c>
      <c r="LJ1178" s="133">
        <f t="shared" si="45"/>
        <v>0</v>
      </c>
      <c r="LK1178" s="133">
        <f t="shared" si="45"/>
        <v>0</v>
      </c>
      <c r="LL1178" s="133">
        <f t="shared" si="45"/>
        <v>0</v>
      </c>
      <c r="LM1178" s="133">
        <f t="shared" si="45"/>
        <v>0</v>
      </c>
      <c r="LN1178" s="133">
        <f t="shared" si="45"/>
        <v>0</v>
      </c>
      <c r="LO1178" s="133">
        <f t="shared" si="45"/>
        <v>0</v>
      </c>
      <c r="LP1178" s="133">
        <f t="shared" si="45"/>
        <v>0</v>
      </c>
      <c r="LQ1178" s="133">
        <f t="shared" si="45"/>
        <v>0</v>
      </c>
      <c r="LR1178" s="133">
        <f t="shared" si="45"/>
        <v>0</v>
      </c>
      <c r="LS1178" s="133">
        <f t="shared" si="45"/>
        <v>0</v>
      </c>
      <c r="LT1178" s="133">
        <f t="shared" si="45"/>
        <v>0</v>
      </c>
      <c r="LU1178" s="133">
        <f t="shared" si="45"/>
        <v>0</v>
      </c>
      <c r="LV1178" s="133">
        <f t="shared" si="45"/>
        <v>0</v>
      </c>
      <c r="LW1178" s="133">
        <f t="shared" si="45"/>
        <v>0</v>
      </c>
      <c r="LX1178" s="314" t="s">
        <v>822</v>
      </c>
      <c r="LY1178" s="314" t="s">
        <v>822</v>
      </c>
      <c r="LZ1178" s="314" t="s">
        <v>822</v>
      </c>
      <c r="MA1178" s="314" t="s">
        <v>822</v>
      </c>
      <c r="MB1178" s="314" t="s">
        <v>822</v>
      </c>
      <c r="MC1178" s="314" t="s">
        <v>822</v>
      </c>
      <c r="MD1178" s="133">
        <f t="shared" ref="MD1178:MR1178" si="46">SUM(MD1179:MD1192)</f>
        <v>0</v>
      </c>
      <c r="ME1178" s="133">
        <f t="shared" si="46"/>
        <v>0</v>
      </c>
      <c r="MF1178" s="133">
        <f t="shared" si="46"/>
        <v>0</v>
      </c>
      <c r="MG1178" s="133">
        <f t="shared" si="46"/>
        <v>0</v>
      </c>
      <c r="MH1178" s="133">
        <f t="shared" si="46"/>
        <v>0</v>
      </c>
      <c r="MI1178" s="133">
        <f t="shared" si="46"/>
        <v>0</v>
      </c>
      <c r="MJ1178" s="133">
        <f t="shared" si="46"/>
        <v>0</v>
      </c>
      <c r="MK1178" s="133">
        <f t="shared" si="46"/>
        <v>0</v>
      </c>
      <c r="ML1178" s="133">
        <f t="shared" si="46"/>
        <v>0</v>
      </c>
      <c r="MM1178" s="133">
        <f t="shared" si="46"/>
        <v>0</v>
      </c>
      <c r="MN1178" s="133">
        <f t="shared" si="46"/>
        <v>0</v>
      </c>
      <c r="MO1178" s="133">
        <f t="shared" si="46"/>
        <v>0</v>
      </c>
      <c r="MP1178" s="133">
        <f t="shared" si="46"/>
        <v>0</v>
      </c>
      <c r="MQ1178" s="133">
        <f t="shared" si="46"/>
        <v>0</v>
      </c>
      <c r="MR1178" s="133">
        <f t="shared" si="46"/>
        <v>0</v>
      </c>
      <c r="MS1178" s="314" t="s">
        <v>822</v>
      </c>
      <c r="MT1178" s="314" t="s">
        <v>822</v>
      </c>
      <c r="MU1178" s="314" t="s">
        <v>822</v>
      </c>
      <c r="MV1178" s="314" t="s">
        <v>822</v>
      </c>
      <c r="MW1178" s="314" t="s">
        <v>822</v>
      </c>
      <c r="MX1178" s="314" t="s">
        <v>822</v>
      </c>
      <c r="MY1178" s="133">
        <f t="shared" ref="MY1178:NM1178" si="47">SUM(MY1179:MY1192)</f>
        <v>0</v>
      </c>
      <c r="MZ1178" s="133">
        <f t="shared" si="47"/>
        <v>0</v>
      </c>
      <c r="NA1178" s="133">
        <f t="shared" si="47"/>
        <v>0</v>
      </c>
      <c r="NB1178" s="133">
        <f t="shared" si="47"/>
        <v>0</v>
      </c>
      <c r="NC1178" s="133">
        <f t="shared" si="47"/>
        <v>0</v>
      </c>
      <c r="ND1178" s="133">
        <f t="shared" si="47"/>
        <v>0</v>
      </c>
      <c r="NE1178" s="133">
        <f t="shared" si="47"/>
        <v>0</v>
      </c>
      <c r="NF1178" s="133">
        <f t="shared" si="47"/>
        <v>0</v>
      </c>
      <c r="NG1178" s="133">
        <f t="shared" si="47"/>
        <v>0</v>
      </c>
      <c r="NH1178" s="133">
        <f t="shared" si="47"/>
        <v>0</v>
      </c>
      <c r="NI1178" s="133">
        <f t="shared" si="47"/>
        <v>0</v>
      </c>
      <c r="NJ1178" s="133">
        <f t="shared" si="47"/>
        <v>0</v>
      </c>
      <c r="NK1178" s="133">
        <f t="shared" si="47"/>
        <v>0</v>
      </c>
      <c r="NL1178" s="133">
        <f t="shared" si="47"/>
        <v>0</v>
      </c>
      <c r="NM1178" s="133">
        <f t="shared" si="47"/>
        <v>0</v>
      </c>
      <c r="NN1178" s="314" t="s">
        <v>822</v>
      </c>
      <c r="NO1178" s="314" t="s">
        <v>822</v>
      </c>
      <c r="NP1178" s="314" t="s">
        <v>822</v>
      </c>
      <c r="NQ1178" s="314" t="s">
        <v>822</v>
      </c>
      <c r="NR1178" s="314" t="s">
        <v>822</v>
      </c>
      <c r="NS1178" s="314" t="s">
        <v>822</v>
      </c>
      <c r="NT1178" s="133">
        <f t="shared" ref="NT1178:OH1178" si="48">SUM(NT1179:NT1192)</f>
        <v>0</v>
      </c>
      <c r="NU1178" s="133">
        <f t="shared" si="48"/>
        <v>0</v>
      </c>
      <c r="NV1178" s="133">
        <f t="shared" si="48"/>
        <v>0</v>
      </c>
      <c r="NW1178" s="133">
        <f t="shared" si="48"/>
        <v>0</v>
      </c>
      <c r="NX1178" s="133">
        <f t="shared" si="48"/>
        <v>0</v>
      </c>
      <c r="NY1178" s="133">
        <f t="shared" si="48"/>
        <v>0</v>
      </c>
      <c r="NZ1178" s="133">
        <f t="shared" si="48"/>
        <v>0</v>
      </c>
      <c r="OA1178" s="133">
        <f t="shared" si="48"/>
        <v>0</v>
      </c>
      <c r="OB1178" s="133">
        <f t="shared" si="48"/>
        <v>0</v>
      </c>
      <c r="OC1178" s="133">
        <f t="shared" si="48"/>
        <v>0</v>
      </c>
      <c r="OD1178" s="133">
        <f t="shared" si="48"/>
        <v>0</v>
      </c>
      <c r="OE1178" s="133">
        <f t="shared" si="48"/>
        <v>0</v>
      </c>
      <c r="OF1178" s="133">
        <f t="shared" si="48"/>
        <v>0</v>
      </c>
      <c r="OG1178" s="133">
        <f t="shared" si="48"/>
        <v>0</v>
      </c>
      <c r="OH1178" s="133">
        <f t="shared" si="48"/>
        <v>0</v>
      </c>
      <c r="OI1178" s="314" t="s">
        <v>822</v>
      </c>
      <c r="OJ1178" s="314" t="s">
        <v>822</v>
      </c>
      <c r="OK1178" s="314" t="s">
        <v>822</v>
      </c>
      <c r="OL1178" s="314" t="s">
        <v>822</v>
      </c>
      <c r="OM1178" s="314" t="s">
        <v>822</v>
      </c>
      <c r="ON1178" s="314" t="s">
        <v>822</v>
      </c>
      <c r="OO1178" s="133">
        <f t="shared" ref="OO1178:PC1178" si="49">SUM(OO1179:OO1192)</f>
        <v>0</v>
      </c>
      <c r="OP1178" s="133">
        <f t="shared" si="49"/>
        <v>0</v>
      </c>
      <c r="OQ1178" s="133">
        <f t="shared" si="49"/>
        <v>0</v>
      </c>
      <c r="OR1178" s="133">
        <f t="shared" si="49"/>
        <v>0</v>
      </c>
      <c r="OS1178" s="133">
        <f t="shared" si="49"/>
        <v>0</v>
      </c>
      <c r="OT1178" s="133">
        <f t="shared" si="49"/>
        <v>0</v>
      </c>
      <c r="OU1178" s="133">
        <f t="shared" si="49"/>
        <v>0</v>
      </c>
      <c r="OV1178" s="133">
        <f t="shared" si="49"/>
        <v>0</v>
      </c>
      <c r="OW1178" s="133">
        <f t="shared" si="49"/>
        <v>0</v>
      </c>
      <c r="OX1178" s="133">
        <f t="shared" si="49"/>
        <v>0</v>
      </c>
      <c r="OY1178" s="133">
        <f t="shared" si="49"/>
        <v>0</v>
      </c>
      <c r="OZ1178" s="133">
        <f t="shared" si="49"/>
        <v>0</v>
      </c>
      <c r="PA1178" s="133">
        <f t="shared" si="49"/>
        <v>0</v>
      </c>
      <c r="PB1178" s="133">
        <f t="shared" si="49"/>
        <v>0</v>
      </c>
      <c r="PC1178" s="133">
        <f t="shared" si="49"/>
        <v>0</v>
      </c>
      <c r="PD1178" s="314" t="s">
        <v>822</v>
      </c>
      <c r="PE1178" s="314" t="s">
        <v>822</v>
      </c>
      <c r="PF1178" s="314" t="s">
        <v>822</v>
      </c>
      <c r="PG1178" s="314" t="s">
        <v>822</v>
      </c>
      <c r="PH1178" s="314" t="s">
        <v>822</v>
      </c>
      <c r="PI1178" s="314" t="s">
        <v>822</v>
      </c>
      <c r="PJ1178" s="133">
        <f t="shared" ref="PJ1178:PX1178" si="50">SUM(PJ1179:PJ1192)</f>
        <v>0</v>
      </c>
      <c r="PK1178" s="133">
        <f t="shared" si="50"/>
        <v>0</v>
      </c>
      <c r="PL1178" s="133">
        <f t="shared" si="50"/>
        <v>0</v>
      </c>
      <c r="PM1178" s="133">
        <f t="shared" si="50"/>
        <v>0</v>
      </c>
      <c r="PN1178" s="133">
        <f t="shared" si="50"/>
        <v>0</v>
      </c>
      <c r="PO1178" s="133">
        <f t="shared" si="50"/>
        <v>0</v>
      </c>
      <c r="PP1178" s="133">
        <f t="shared" si="50"/>
        <v>0</v>
      </c>
      <c r="PQ1178" s="133">
        <f t="shared" si="50"/>
        <v>0</v>
      </c>
      <c r="PR1178" s="133">
        <f t="shared" si="50"/>
        <v>0</v>
      </c>
      <c r="PS1178" s="133">
        <f t="shared" si="50"/>
        <v>0</v>
      </c>
      <c r="PT1178" s="133">
        <f t="shared" si="50"/>
        <v>0</v>
      </c>
      <c r="PU1178" s="133">
        <f t="shared" si="50"/>
        <v>0</v>
      </c>
      <c r="PV1178" s="133">
        <f t="shared" si="50"/>
        <v>0</v>
      </c>
      <c r="PW1178" s="133">
        <f t="shared" si="50"/>
        <v>0</v>
      </c>
      <c r="PX1178" s="133">
        <f t="shared" si="50"/>
        <v>0</v>
      </c>
      <c r="PY1178" s="314" t="s">
        <v>822</v>
      </c>
      <c r="PZ1178" s="314" t="s">
        <v>822</v>
      </c>
      <c r="QA1178" s="314" t="s">
        <v>822</v>
      </c>
      <c r="QB1178" s="314" t="s">
        <v>822</v>
      </c>
      <c r="QC1178" s="314" t="s">
        <v>822</v>
      </c>
      <c r="QD1178" s="314" t="s">
        <v>822</v>
      </c>
      <c r="QE1178" s="133">
        <f t="shared" ref="QE1178:QS1178" si="51">SUM(QE1179:QE1192)</f>
        <v>0</v>
      </c>
      <c r="QF1178" s="133">
        <f t="shared" si="51"/>
        <v>0</v>
      </c>
      <c r="QG1178" s="133">
        <f t="shared" si="51"/>
        <v>0</v>
      </c>
      <c r="QH1178" s="133">
        <f t="shared" si="51"/>
        <v>0</v>
      </c>
      <c r="QI1178" s="133">
        <f t="shared" si="51"/>
        <v>0</v>
      </c>
      <c r="QJ1178" s="133">
        <f t="shared" si="51"/>
        <v>0</v>
      </c>
      <c r="QK1178" s="133">
        <f t="shared" si="51"/>
        <v>0</v>
      </c>
      <c r="QL1178" s="133">
        <f t="shared" si="51"/>
        <v>0</v>
      </c>
      <c r="QM1178" s="133">
        <f t="shared" si="51"/>
        <v>0</v>
      </c>
      <c r="QN1178" s="133">
        <f t="shared" si="51"/>
        <v>0</v>
      </c>
      <c r="QO1178" s="133">
        <f t="shared" si="51"/>
        <v>0</v>
      </c>
      <c r="QP1178" s="133">
        <f t="shared" si="51"/>
        <v>0</v>
      </c>
      <c r="QQ1178" s="133">
        <f t="shared" si="51"/>
        <v>0</v>
      </c>
      <c r="QR1178" s="133">
        <f t="shared" si="51"/>
        <v>0</v>
      </c>
      <c r="QS1178" s="133">
        <f t="shared" si="51"/>
        <v>0</v>
      </c>
      <c r="QT1178" s="314" t="s">
        <v>822</v>
      </c>
      <c r="QU1178" s="314" t="s">
        <v>822</v>
      </c>
      <c r="QV1178" s="314" t="s">
        <v>822</v>
      </c>
      <c r="QW1178" s="314" t="s">
        <v>822</v>
      </c>
      <c r="QX1178" s="314" t="s">
        <v>822</v>
      </c>
      <c r="QY1178" s="314" t="s">
        <v>822</v>
      </c>
      <c r="QZ1178" s="133">
        <f t="shared" ref="QZ1178:RN1178" si="52">SUM(QZ1179:QZ1192)</f>
        <v>0</v>
      </c>
      <c r="RA1178" s="133">
        <f t="shared" si="52"/>
        <v>0</v>
      </c>
      <c r="RB1178" s="133">
        <f t="shared" si="52"/>
        <v>0</v>
      </c>
      <c r="RC1178" s="133">
        <f t="shared" si="52"/>
        <v>0</v>
      </c>
      <c r="RD1178" s="133">
        <f t="shared" si="52"/>
        <v>0</v>
      </c>
      <c r="RE1178" s="133">
        <f t="shared" si="52"/>
        <v>0</v>
      </c>
      <c r="RF1178" s="133">
        <f t="shared" si="52"/>
        <v>0</v>
      </c>
      <c r="RG1178" s="133">
        <f t="shared" si="52"/>
        <v>0</v>
      </c>
      <c r="RH1178" s="133">
        <f t="shared" si="52"/>
        <v>0</v>
      </c>
      <c r="RI1178" s="133">
        <f t="shared" si="52"/>
        <v>0</v>
      </c>
      <c r="RJ1178" s="133">
        <f t="shared" si="52"/>
        <v>0</v>
      </c>
      <c r="RK1178" s="133">
        <f t="shared" si="52"/>
        <v>0</v>
      </c>
      <c r="RL1178" s="133">
        <f t="shared" si="52"/>
        <v>0</v>
      </c>
      <c r="RM1178" s="133">
        <f t="shared" si="52"/>
        <v>0</v>
      </c>
      <c r="RN1178" s="133">
        <f t="shared" si="52"/>
        <v>0</v>
      </c>
      <c r="RO1178" s="314" t="s">
        <v>822</v>
      </c>
      <c r="RP1178" s="314" t="s">
        <v>822</v>
      </c>
      <c r="RQ1178" s="314" t="s">
        <v>822</v>
      </c>
      <c r="RR1178" s="314" t="s">
        <v>822</v>
      </c>
      <c r="RS1178" s="314" t="s">
        <v>822</v>
      </c>
      <c r="RT1178" s="314" t="s">
        <v>822</v>
      </c>
      <c r="RU1178" s="133">
        <f t="shared" ref="RU1178:SI1178" si="53">SUM(RU1179:RU1192)</f>
        <v>0</v>
      </c>
      <c r="RV1178" s="133">
        <f t="shared" si="53"/>
        <v>0</v>
      </c>
      <c r="RW1178" s="133">
        <f t="shared" si="53"/>
        <v>0</v>
      </c>
      <c r="RX1178" s="133">
        <f t="shared" si="53"/>
        <v>0</v>
      </c>
      <c r="RY1178" s="133">
        <f t="shared" si="53"/>
        <v>0</v>
      </c>
      <c r="RZ1178" s="133">
        <f t="shared" si="53"/>
        <v>0</v>
      </c>
      <c r="SA1178" s="133">
        <f t="shared" si="53"/>
        <v>0</v>
      </c>
      <c r="SB1178" s="133">
        <f t="shared" si="53"/>
        <v>0</v>
      </c>
      <c r="SC1178" s="133">
        <f t="shared" si="53"/>
        <v>0</v>
      </c>
      <c r="SD1178" s="133">
        <f t="shared" si="53"/>
        <v>0</v>
      </c>
      <c r="SE1178" s="133">
        <f t="shared" si="53"/>
        <v>0</v>
      </c>
      <c r="SF1178" s="133">
        <f t="shared" si="53"/>
        <v>0</v>
      </c>
      <c r="SG1178" s="133">
        <f t="shared" si="53"/>
        <v>0</v>
      </c>
      <c r="SH1178" s="133">
        <f t="shared" si="53"/>
        <v>0</v>
      </c>
      <c r="SI1178" s="133">
        <f t="shared" si="53"/>
        <v>0</v>
      </c>
      <c r="SJ1178" s="314" t="s">
        <v>822</v>
      </c>
      <c r="SK1178" s="314" t="s">
        <v>822</v>
      </c>
      <c r="SL1178" s="314" t="s">
        <v>822</v>
      </c>
      <c r="SM1178" s="314" t="s">
        <v>822</v>
      </c>
      <c r="SN1178" s="314" t="s">
        <v>822</v>
      </c>
      <c r="SO1178" s="314" t="s">
        <v>822</v>
      </c>
      <c r="SP1178" s="133">
        <f t="shared" ref="SP1178:TD1178" si="54">SUM(SP1179:SP1192)</f>
        <v>0</v>
      </c>
      <c r="SQ1178" s="133">
        <f t="shared" si="54"/>
        <v>0</v>
      </c>
      <c r="SR1178" s="133">
        <f t="shared" si="54"/>
        <v>0</v>
      </c>
      <c r="SS1178" s="133">
        <f t="shared" si="54"/>
        <v>0</v>
      </c>
      <c r="ST1178" s="133">
        <f t="shared" si="54"/>
        <v>0</v>
      </c>
      <c r="SU1178" s="133">
        <f t="shared" si="54"/>
        <v>0</v>
      </c>
      <c r="SV1178" s="133">
        <f t="shared" si="54"/>
        <v>0</v>
      </c>
      <c r="SW1178" s="133">
        <f t="shared" si="54"/>
        <v>0</v>
      </c>
      <c r="SX1178" s="133">
        <f t="shared" si="54"/>
        <v>0</v>
      </c>
      <c r="SY1178" s="133">
        <f t="shared" si="54"/>
        <v>0</v>
      </c>
      <c r="SZ1178" s="133">
        <f t="shared" si="54"/>
        <v>0</v>
      </c>
      <c r="TA1178" s="133">
        <f t="shared" si="54"/>
        <v>0</v>
      </c>
      <c r="TB1178" s="133">
        <f t="shared" si="54"/>
        <v>0</v>
      </c>
      <c r="TC1178" s="133">
        <f t="shared" si="54"/>
        <v>0</v>
      </c>
      <c r="TD1178" s="133">
        <f t="shared" si="54"/>
        <v>0</v>
      </c>
      <c r="TE1178" s="314" t="s">
        <v>822</v>
      </c>
      <c r="TF1178" s="314" t="s">
        <v>822</v>
      </c>
      <c r="TG1178" s="314" t="s">
        <v>822</v>
      </c>
      <c r="TH1178" s="314" t="s">
        <v>822</v>
      </c>
      <c r="TI1178" s="314" t="s">
        <v>822</v>
      </c>
      <c r="TJ1178" s="314" t="s">
        <v>822</v>
      </c>
      <c r="TK1178" s="133">
        <f t="shared" ref="TK1178:TY1178" si="55">SUM(TK1179:TK1192)</f>
        <v>0</v>
      </c>
      <c r="TL1178" s="133">
        <f t="shared" si="55"/>
        <v>0</v>
      </c>
      <c r="TM1178" s="133">
        <f t="shared" si="55"/>
        <v>0</v>
      </c>
      <c r="TN1178" s="133">
        <f t="shared" si="55"/>
        <v>0</v>
      </c>
      <c r="TO1178" s="133">
        <f t="shared" si="55"/>
        <v>0</v>
      </c>
      <c r="TP1178" s="133">
        <f t="shared" si="55"/>
        <v>0</v>
      </c>
      <c r="TQ1178" s="133">
        <f t="shared" si="55"/>
        <v>0</v>
      </c>
      <c r="TR1178" s="133">
        <f t="shared" si="55"/>
        <v>0</v>
      </c>
      <c r="TS1178" s="133">
        <f t="shared" si="55"/>
        <v>0</v>
      </c>
      <c r="TT1178" s="133">
        <f t="shared" si="55"/>
        <v>0</v>
      </c>
      <c r="TU1178" s="133">
        <f t="shared" si="55"/>
        <v>0</v>
      </c>
      <c r="TV1178" s="133">
        <f t="shared" si="55"/>
        <v>0</v>
      </c>
      <c r="TW1178" s="133">
        <f t="shared" si="55"/>
        <v>0</v>
      </c>
      <c r="TX1178" s="133">
        <f t="shared" si="55"/>
        <v>0</v>
      </c>
      <c r="TY1178" s="133">
        <f t="shared" si="55"/>
        <v>0</v>
      </c>
      <c r="TZ1178" s="314" t="s">
        <v>822</v>
      </c>
      <c r="UA1178" s="314" t="s">
        <v>822</v>
      </c>
      <c r="UB1178" s="314" t="s">
        <v>822</v>
      </c>
      <c r="UC1178" s="314" t="s">
        <v>822</v>
      </c>
      <c r="UD1178" s="314" t="s">
        <v>822</v>
      </c>
      <c r="UE1178" s="314" t="s">
        <v>822</v>
      </c>
      <c r="UF1178" s="133">
        <f t="shared" ref="UF1178:UT1178" si="56">SUM(UF1179:UF1192)</f>
        <v>0</v>
      </c>
      <c r="UG1178" s="133">
        <f t="shared" si="56"/>
        <v>0</v>
      </c>
      <c r="UH1178" s="133">
        <f t="shared" si="56"/>
        <v>0</v>
      </c>
      <c r="UI1178" s="133">
        <f t="shared" si="56"/>
        <v>0</v>
      </c>
      <c r="UJ1178" s="133">
        <f t="shared" si="56"/>
        <v>0</v>
      </c>
      <c r="UK1178" s="133">
        <f t="shared" si="56"/>
        <v>0</v>
      </c>
      <c r="UL1178" s="133">
        <f t="shared" si="56"/>
        <v>68</v>
      </c>
      <c r="UM1178" s="133">
        <f t="shared" si="56"/>
        <v>68</v>
      </c>
      <c r="UN1178" s="133">
        <f t="shared" si="56"/>
        <v>68</v>
      </c>
      <c r="UO1178" s="133">
        <f t="shared" si="56"/>
        <v>2696472</v>
      </c>
      <c r="UP1178" s="133">
        <f t="shared" si="56"/>
        <v>2822612</v>
      </c>
      <c r="UQ1178" s="133">
        <f t="shared" si="56"/>
        <v>2822612</v>
      </c>
      <c r="UR1178" s="133">
        <f t="shared" si="56"/>
        <v>5891452</v>
      </c>
      <c r="US1178" s="133">
        <f t="shared" si="56"/>
        <v>5993996</v>
      </c>
      <c r="UT1178" s="133">
        <f t="shared" si="56"/>
        <v>5993996</v>
      </c>
      <c r="UU1178" s="314" t="s">
        <v>822</v>
      </c>
      <c r="UV1178" s="314" t="s">
        <v>822</v>
      </c>
      <c r="UW1178" s="314" t="s">
        <v>822</v>
      </c>
      <c r="UX1178" s="314" t="s">
        <v>822</v>
      </c>
      <c r="UY1178" s="314" t="s">
        <v>822</v>
      </c>
      <c r="UZ1178" s="314" t="s">
        <v>822</v>
      </c>
      <c r="VA1178" s="133">
        <f t="shared" ref="VA1178:VO1178" si="57">SUM(VA1179:VA1192)</f>
        <v>3235699.76</v>
      </c>
      <c r="VB1178" s="133">
        <f t="shared" si="57"/>
        <v>3387099.72</v>
      </c>
      <c r="VC1178" s="133">
        <f t="shared" si="57"/>
        <v>3387099.72</v>
      </c>
      <c r="VD1178" s="133">
        <f t="shared" si="57"/>
        <v>719017.72</v>
      </c>
      <c r="VE1178" s="133">
        <f t="shared" si="57"/>
        <v>768982.76</v>
      </c>
      <c r="VF1178" s="133">
        <f t="shared" si="57"/>
        <v>768982.76</v>
      </c>
      <c r="VG1178" s="133">
        <f t="shared" si="57"/>
        <v>0</v>
      </c>
      <c r="VH1178" s="133">
        <f t="shared" si="57"/>
        <v>0</v>
      </c>
      <c r="VI1178" s="133">
        <f t="shared" si="57"/>
        <v>0</v>
      </c>
      <c r="VJ1178" s="133">
        <f t="shared" si="57"/>
        <v>0</v>
      </c>
      <c r="VK1178" s="133">
        <f t="shared" si="57"/>
        <v>0</v>
      </c>
      <c r="VL1178" s="133">
        <f t="shared" si="57"/>
        <v>0</v>
      </c>
      <c r="VM1178" s="133">
        <f t="shared" si="57"/>
        <v>0</v>
      </c>
      <c r="VN1178" s="133">
        <f t="shared" si="57"/>
        <v>0</v>
      </c>
      <c r="VO1178" s="133">
        <f t="shared" si="57"/>
        <v>0</v>
      </c>
      <c r="VP1178" s="314" t="s">
        <v>822</v>
      </c>
      <c r="VQ1178" s="314" t="s">
        <v>822</v>
      </c>
      <c r="VR1178" s="314" t="s">
        <v>822</v>
      </c>
      <c r="VS1178" s="314" t="s">
        <v>822</v>
      </c>
      <c r="VT1178" s="314" t="s">
        <v>822</v>
      </c>
      <c r="VU1178" s="314" t="s">
        <v>822</v>
      </c>
      <c r="VV1178" s="133">
        <f t="shared" ref="VV1178:WJ1178" si="58">SUM(VV1179:VV1192)</f>
        <v>0</v>
      </c>
      <c r="VW1178" s="133">
        <f t="shared" si="58"/>
        <v>0</v>
      </c>
      <c r="VX1178" s="133">
        <f t="shared" si="58"/>
        <v>0</v>
      </c>
      <c r="VY1178" s="133">
        <f t="shared" si="58"/>
        <v>0</v>
      </c>
      <c r="VZ1178" s="133">
        <f t="shared" si="58"/>
        <v>0</v>
      </c>
      <c r="WA1178" s="133">
        <f t="shared" si="58"/>
        <v>0</v>
      </c>
      <c r="WB1178" s="133">
        <f t="shared" si="58"/>
        <v>0</v>
      </c>
      <c r="WC1178" s="133">
        <f t="shared" si="58"/>
        <v>0</v>
      </c>
      <c r="WD1178" s="133">
        <f t="shared" si="58"/>
        <v>0</v>
      </c>
      <c r="WE1178" s="133">
        <f t="shared" si="58"/>
        <v>0</v>
      </c>
      <c r="WF1178" s="133">
        <f t="shared" si="58"/>
        <v>0</v>
      </c>
      <c r="WG1178" s="133">
        <f t="shared" si="58"/>
        <v>0</v>
      </c>
      <c r="WH1178" s="133">
        <f t="shared" si="58"/>
        <v>0</v>
      </c>
      <c r="WI1178" s="133">
        <f t="shared" si="58"/>
        <v>0</v>
      </c>
      <c r="WJ1178" s="133">
        <f t="shared" si="58"/>
        <v>0</v>
      </c>
      <c r="WK1178" s="314" t="s">
        <v>822</v>
      </c>
      <c r="WL1178" s="314" t="s">
        <v>822</v>
      </c>
      <c r="WM1178" s="314" t="s">
        <v>822</v>
      </c>
      <c r="WN1178" s="314" t="s">
        <v>822</v>
      </c>
      <c r="WO1178" s="314" t="s">
        <v>822</v>
      </c>
      <c r="WP1178" s="314" t="s">
        <v>822</v>
      </c>
      <c r="WQ1178" s="133">
        <f t="shared" ref="WQ1178:XE1178" si="59">SUM(WQ1179:WQ1192)</f>
        <v>0</v>
      </c>
      <c r="WR1178" s="133">
        <f t="shared" si="59"/>
        <v>0</v>
      </c>
      <c r="WS1178" s="133">
        <f t="shared" si="59"/>
        <v>0</v>
      </c>
      <c r="WT1178" s="133">
        <f t="shared" si="59"/>
        <v>0</v>
      </c>
      <c r="WU1178" s="133">
        <f t="shared" si="59"/>
        <v>0</v>
      </c>
      <c r="WV1178" s="133">
        <f t="shared" si="59"/>
        <v>0</v>
      </c>
      <c r="WW1178" s="133">
        <f t="shared" si="59"/>
        <v>0</v>
      </c>
      <c r="WX1178" s="133">
        <f t="shared" si="59"/>
        <v>0</v>
      </c>
      <c r="WY1178" s="133">
        <f t="shared" si="59"/>
        <v>0</v>
      </c>
      <c r="WZ1178" s="133">
        <f t="shared" si="59"/>
        <v>0</v>
      </c>
      <c r="XA1178" s="133">
        <f t="shared" si="59"/>
        <v>0</v>
      </c>
      <c r="XB1178" s="133">
        <f t="shared" si="59"/>
        <v>0</v>
      </c>
      <c r="XC1178" s="133">
        <f t="shared" si="59"/>
        <v>0</v>
      </c>
      <c r="XD1178" s="133">
        <f t="shared" si="59"/>
        <v>0</v>
      </c>
      <c r="XE1178" s="133">
        <f t="shared" si="59"/>
        <v>0</v>
      </c>
      <c r="XF1178" s="314" t="s">
        <v>822</v>
      </c>
      <c r="XG1178" s="314" t="s">
        <v>822</v>
      </c>
      <c r="XH1178" s="314" t="s">
        <v>822</v>
      </c>
      <c r="XI1178" s="314" t="s">
        <v>822</v>
      </c>
      <c r="XJ1178" s="314" t="s">
        <v>822</v>
      </c>
      <c r="XK1178" s="314" t="s">
        <v>822</v>
      </c>
      <c r="XL1178" s="133">
        <f t="shared" ref="XL1178:XZ1178" si="60">SUM(XL1179:XL1192)</f>
        <v>0</v>
      </c>
      <c r="XM1178" s="133">
        <f t="shared" si="60"/>
        <v>0</v>
      </c>
      <c r="XN1178" s="133">
        <f t="shared" si="60"/>
        <v>0</v>
      </c>
      <c r="XO1178" s="133">
        <f t="shared" si="60"/>
        <v>0</v>
      </c>
      <c r="XP1178" s="133">
        <f t="shared" si="60"/>
        <v>0</v>
      </c>
      <c r="XQ1178" s="133">
        <f t="shared" si="60"/>
        <v>0</v>
      </c>
      <c r="XR1178" s="133">
        <f t="shared" si="60"/>
        <v>0</v>
      </c>
      <c r="XS1178" s="133">
        <f t="shared" si="60"/>
        <v>0</v>
      </c>
      <c r="XT1178" s="133">
        <f t="shared" si="60"/>
        <v>0</v>
      </c>
      <c r="XU1178" s="133">
        <f t="shared" si="60"/>
        <v>0</v>
      </c>
      <c r="XV1178" s="133">
        <f t="shared" si="60"/>
        <v>0</v>
      </c>
      <c r="XW1178" s="133">
        <f t="shared" si="60"/>
        <v>0</v>
      </c>
      <c r="XX1178" s="133">
        <f t="shared" si="60"/>
        <v>0</v>
      </c>
      <c r="XY1178" s="133">
        <f t="shared" si="60"/>
        <v>0</v>
      </c>
      <c r="XZ1178" s="133">
        <f t="shared" si="60"/>
        <v>0</v>
      </c>
      <c r="YA1178" s="314" t="s">
        <v>822</v>
      </c>
      <c r="YB1178" s="314" t="s">
        <v>822</v>
      </c>
      <c r="YC1178" s="314" t="s">
        <v>822</v>
      </c>
      <c r="YD1178" s="314" t="s">
        <v>822</v>
      </c>
      <c r="YE1178" s="314" t="s">
        <v>822</v>
      </c>
      <c r="YF1178" s="314" t="s">
        <v>822</v>
      </c>
      <c r="YG1178" s="133">
        <f t="shared" ref="YG1178:YL1178" si="61">SUM(YG1179:YG1192)</f>
        <v>0</v>
      </c>
      <c r="YH1178" s="133">
        <f t="shared" si="61"/>
        <v>0</v>
      </c>
      <c r="YI1178" s="133">
        <f t="shared" si="61"/>
        <v>0</v>
      </c>
      <c r="YJ1178" s="133">
        <f t="shared" si="61"/>
        <v>0</v>
      </c>
      <c r="YK1178" s="133">
        <f t="shared" si="61"/>
        <v>0</v>
      </c>
      <c r="YL1178" s="133">
        <f t="shared" si="61"/>
        <v>0</v>
      </c>
      <c r="YM1178" s="133">
        <f>SUM(YM1179:YM1192)</f>
        <v>100</v>
      </c>
      <c r="YN1178" s="133">
        <f t="shared" ref="YN1178:YU1178" si="62">SUM(YN1179:YN1192)</f>
        <v>100</v>
      </c>
      <c r="YO1178" s="133">
        <f t="shared" si="62"/>
        <v>100</v>
      </c>
      <c r="YP1178" s="133">
        <f t="shared" si="62"/>
        <v>3965400</v>
      </c>
      <c r="YQ1178" s="133">
        <f t="shared" si="62"/>
        <v>4150900</v>
      </c>
      <c r="YR1178" s="133">
        <f t="shared" si="62"/>
        <v>4150900</v>
      </c>
      <c r="YS1178" s="133">
        <f t="shared" si="62"/>
        <v>8663900</v>
      </c>
      <c r="YT1178" s="133">
        <f t="shared" si="62"/>
        <v>8814700</v>
      </c>
      <c r="YU1178" s="133">
        <f t="shared" si="62"/>
        <v>8814700</v>
      </c>
      <c r="YV1178" s="314" t="s">
        <v>822</v>
      </c>
      <c r="YW1178" s="314" t="s">
        <v>822</v>
      </c>
      <c r="YX1178" s="314" t="s">
        <v>822</v>
      </c>
      <c r="YY1178" s="314" t="s">
        <v>822</v>
      </c>
      <c r="YZ1178" s="314" t="s">
        <v>822</v>
      </c>
      <c r="ZA1178" s="314" t="s">
        <v>822</v>
      </c>
      <c r="ZB1178" s="133">
        <f t="shared" ref="ZB1178:ZG1178" si="63">SUM(ZB1179:ZB1192)</f>
        <v>4504600</v>
      </c>
      <c r="ZC1178" s="133">
        <f t="shared" si="63"/>
        <v>4715400</v>
      </c>
      <c r="ZD1178" s="133">
        <f t="shared" si="63"/>
        <v>4715400</v>
      </c>
      <c r="ZE1178" s="133">
        <f t="shared" si="63"/>
        <v>1467931</v>
      </c>
      <c r="ZF1178" s="133">
        <f t="shared" si="63"/>
        <v>1518309</v>
      </c>
      <c r="ZG1178" s="133">
        <f t="shared" si="63"/>
        <v>1518309</v>
      </c>
    </row>
    <row r="1179" spans="1:683" ht="36" hidden="1" customHeight="1">
      <c r="A1179" s="302" t="s">
        <v>415</v>
      </c>
      <c r="B1179" s="302" t="s">
        <v>421</v>
      </c>
      <c r="C1179" s="5"/>
      <c r="D1179" s="764"/>
      <c r="E1179" s="291"/>
      <c r="F1179" s="114">
        <f>F14</f>
        <v>0</v>
      </c>
      <c r="G1179" s="114">
        <f t="shared" ref="G1179:H1179" si="64">G14</f>
        <v>0</v>
      </c>
      <c r="H1179" s="114">
        <f t="shared" si="64"/>
        <v>0</v>
      </c>
      <c r="I1179" s="101">
        <f>F319</f>
        <v>99562</v>
      </c>
      <c r="J1179" s="101">
        <f t="shared" ref="J1179:K1179" si="65">G319</f>
        <v>101309</v>
      </c>
      <c r="K1179" s="101">
        <f t="shared" si="65"/>
        <v>101309</v>
      </c>
      <c r="L1179" s="106"/>
      <c r="M1179" s="106"/>
      <c r="N1179" s="106"/>
      <c r="O1179" s="101">
        <f>$F1179*L1179</f>
        <v>0</v>
      </c>
      <c r="P1179" s="101">
        <f>$G1179*M1179</f>
        <v>0</v>
      </c>
      <c r="Q1179" s="101">
        <f>$H1179*N1179</f>
        <v>0</v>
      </c>
      <c r="R1179" s="101">
        <f>$I1179*L1179</f>
        <v>0</v>
      </c>
      <c r="S1179" s="101">
        <f>$J1179*M1179</f>
        <v>0</v>
      </c>
      <c r="T1179" s="101">
        <f>$K1179*N1179</f>
        <v>0</v>
      </c>
      <c r="U1179" s="101">
        <f>$F1179*U$1207</f>
        <v>0</v>
      </c>
      <c r="V1179" s="101">
        <f>$G1179*V$1207</f>
        <v>0</v>
      </c>
      <c r="W1179" s="101">
        <f>$H1179*W$1207</f>
        <v>0</v>
      </c>
      <c r="X1179" s="101">
        <f>$I1179*X$1207</f>
        <v>0</v>
      </c>
      <c r="Y1179" s="101">
        <f>$J1179*Y$1207</f>
        <v>0</v>
      </c>
      <c r="Z1179" s="101">
        <f>$K1179*Z$1207</f>
        <v>0</v>
      </c>
      <c r="AA1179" s="101">
        <f>L1179*U1179</f>
        <v>0</v>
      </c>
      <c r="AB1179" s="101">
        <f t="shared" ref="AB1179:AC1192" si="66">M1179*V1179</f>
        <v>0</v>
      </c>
      <c r="AC1179" s="101">
        <f t="shared" si="66"/>
        <v>0</v>
      </c>
      <c r="AD1179" s="101">
        <f>L1179*X1179</f>
        <v>0</v>
      </c>
      <c r="AE1179" s="101">
        <f t="shared" ref="AE1179:AF1192" si="67">M1179*Y1179</f>
        <v>0</v>
      </c>
      <c r="AF1179" s="101">
        <f t="shared" si="67"/>
        <v>0</v>
      </c>
      <c r="AG1179" s="106"/>
      <c r="AH1179" s="106"/>
      <c r="AI1179" s="106"/>
      <c r="AJ1179" s="101">
        <f t="shared" ref="AJ1179:AJ1192" si="68">$F1179*AG1179</f>
        <v>0</v>
      </c>
      <c r="AK1179" s="101">
        <f t="shared" ref="AK1179:AK1192" si="69">$G1179*AH1179</f>
        <v>0</v>
      </c>
      <c r="AL1179" s="101">
        <f t="shared" ref="AL1179:AL1192" si="70">$H1179*AI1179</f>
        <v>0</v>
      </c>
      <c r="AM1179" s="101">
        <f t="shared" ref="AM1179:AM1192" si="71">$I1179*AG1179</f>
        <v>0</v>
      </c>
      <c r="AN1179" s="101">
        <f t="shared" ref="AN1179:AN1192" si="72">$J1179*AH1179</f>
        <v>0</v>
      </c>
      <c r="AO1179" s="101">
        <f t="shared" ref="AO1179:AO1192" si="73">$K1179*AI1179</f>
        <v>0</v>
      </c>
      <c r="AP1179" s="101">
        <f>$F1179*AP$1207</f>
        <v>0</v>
      </c>
      <c r="AQ1179" s="101">
        <f>$G1179*AQ$1207</f>
        <v>0</v>
      </c>
      <c r="AR1179" s="101">
        <f>$H1179*AR$1207</f>
        <v>0</v>
      </c>
      <c r="AS1179" s="101">
        <f>$I1179*AS$1207</f>
        <v>0</v>
      </c>
      <c r="AT1179" s="101">
        <f>$J1179*AT$1207</f>
        <v>0</v>
      </c>
      <c r="AU1179" s="101">
        <f>$K1179*AU$1207</f>
        <v>0</v>
      </c>
      <c r="AV1179" s="101">
        <f t="shared" ref="AV1179:AX1192" si="74">AG1179*AP1179</f>
        <v>0</v>
      </c>
      <c r="AW1179" s="101">
        <f t="shared" si="74"/>
        <v>0</v>
      </c>
      <c r="AX1179" s="101">
        <f t="shared" si="74"/>
        <v>0</v>
      </c>
      <c r="AY1179" s="101">
        <f t="shared" ref="AY1179:BA1192" si="75">AG1179*AS1179</f>
        <v>0</v>
      </c>
      <c r="AZ1179" s="101">
        <f t="shared" si="75"/>
        <v>0</v>
      </c>
      <c r="BA1179" s="101">
        <f t="shared" si="75"/>
        <v>0</v>
      </c>
      <c r="BB1179" s="106"/>
      <c r="BC1179" s="106"/>
      <c r="BD1179" s="106"/>
      <c r="BE1179" s="101">
        <f t="shared" ref="BE1179:BE1192" si="76">$F1179*BB1179</f>
        <v>0</v>
      </c>
      <c r="BF1179" s="101">
        <f t="shared" ref="BF1179:BF1192" si="77">$G1179*BC1179</f>
        <v>0</v>
      </c>
      <c r="BG1179" s="101">
        <f t="shared" ref="BG1179:BG1192" si="78">$H1179*BD1179</f>
        <v>0</v>
      </c>
      <c r="BH1179" s="101">
        <f t="shared" ref="BH1179:BH1192" si="79">$I1179*BB1179</f>
        <v>0</v>
      </c>
      <c r="BI1179" s="101">
        <f t="shared" ref="BI1179:BI1192" si="80">$J1179*BC1179</f>
        <v>0</v>
      </c>
      <c r="BJ1179" s="101">
        <f t="shared" ref="BJ1179:BJ1192" si="81">$K1179*BD1179</f>
        <v>0</v>
      </c>
      <c r="BK1179" s="101">
        <f>$F1179*BK$1207</f>
        <v>0</v>
      </c>
      <c r="BL1179" s="101">
        <f>$G1179*BL$1207</f>
        <v>0</v>
      </c>
      <c r="BM1179" s="101">
        <f>$H1179*BM$1207</f>
        <v>0</v>
      </c>
      <c r="BN1179" s="101">
        <f>$I1179*BN$1207</f>
        <v>0</v>
      </c>
      <c r="BO1179" s="101">
        <f>$J1179*BO$1207</f>
        <v>0</v>
      </c>
      <c r="BP1179" s="101">
        <f>$K1179*BP$1207</f>
        <v>0</v>
      </c>
      <c r="BQ1179" s="101">
        <f t="shared" ref="BQ1179:BS1192" si="82">BB1179*BK1179</f>
        <v>0</v>
      </c>
      <c r="BR1179" s="101">
        <f t="shared" si="82"/>
        <v>0</v>
      </c>
      <c r="BS1179" s="101">
        <f t="shared" si="82"/>
        <v>0</v>
      </c>
      <c r="BT1179" s="101">
        <f t="shared" ref="BT1179:BV1192" si="83">BB1179*BN1179</f>
        <v>0</v>
      </c>
      <c r="BU1179" s="101">
        <f t="shared" si="83"/>
        <v>0</v>
      </c>
      <c r="BV1179" s="101">
        <f t="shared" si="83"/>
        <v>0</v>
      </c>
      <c r="BW1179" s="106"/>
      <c r="BX1179" s="106"/>
      <c r="BY1179" s="106"/>
      <c r="BZ1179" s="101">
        <f t="shared" ref="BZ1179:BZ1192" si="84">$F1179*BW1179</f>
        <v>0</v>
      </c>
      <c r="CA1179" s="101">
        <f t="shared" ref="CA1179:CA1192" si="85">$G1179*BX1179</f>
        <v>0</v>
      </c>
      <c r="CB1179" s="101">
        <f t="shared" ref="CB1179:CB1192" si="86">$H1179*BY1179</f>
        <v>0</v>
      </c>
      <c r="CC1179" s="101">
        <f t="shared" ref="CC1179:CC1192" si="87">$I1179*BW1179</f>
        <v>0</v>
      </c>
      <c r="CD1179" s="101">
        <f t="shared" ref="CD1179:CD1192" si="88">$J1179*BX1179</f>
        <v>0</v>
      </c>
      <c r="CE1179" s="101">
        <f t="shared" ref="CE1179:CE1192" si="89">$K1179*BY1179</f>
        <v>0</v>
      </c>
      <c r="CF1179" s="101">
        <f>$F1179*CF$1207</f>
        <v>0</v>
      </c>
      <c r="CG1179" s="101">
        <f>$G1179*CG$1207</f>
        <v>0</v>
      </c>
      <c r="CH1179" s="101">
        <f>$H1179*CH$1207</f>
        <v>0</v>
      </c>
      <c r="CI1179" s="101">
        <f>$I1179*CI$1207</f>
        <v>0</v>
      </c>
      <c r="CJ1179" s="101">
        <f>$J1179*CJ$1207</f>
        <v>0</v>
      </c>
      <c r="CK1179" s="101">
        <f>$K1179*CK$1207</f>
        <v>0</v>
      </c>
      <c r="CL1179" s="101">
        <f t="shared" ref="CL1179:CN1192" si="90">BW1179*CF1179</f>
        <v>0</v>
      </c>
      <c r="CM1179" s="101">
        <f t="shared" si="90"/>
        <v>0</v>
      </c>
      <c r="CN1179" s="101">
        <f t="shared" si="90"/>
        <v>0</v>
      </c>
      <c r="CO1179" s="101">
        <f t="shared" ref="CO1179:CQ1192" si="91">BW1179*CI1179</f>
        <v>0</v>
      </c>
      <c r="CP1179" s="101">
        <f t="shared" si="91"/>
        <v>0</v>
      </c>
      <c r="CQ1179" s="101">
        <f t="shared" si="91"/>
        <v>0</v>
      </c>
      <c r="CR1179" s="106"/>
      <c r="CS1179" s="106"/>
      <c r="CT1179" s="106"/>
      <c r="CU1179" s="101">
        <f t="shared" ref="CU1179:CU1192" si="92">$F1179*CR1179</f>
        <v>0</v>
      </c>
      <c r="CV1179" s="101">
        <f t="shared" ref="CV1179:CV1192" si="93">$G1179*CS1179</f>
        <v>0</v>
      </c>
      <c r="CW1179" s="101">
        <f t="shared" ref="CW1179:CW1192" si="94">$H1179*CT1179</f>
        <v>0</v>
      </c>
      <c r="CX1179" s="101">
        <f t="shared" ref="CX1179:CX1192" si="95">$I1179*CR1179</f>
        <v>0</v>
      </c>
      <c r="CY1179" s="101">
        <f t="shared" ref="CY1179:CY1192" si="96">$J1179*CS1179</f>
        <v>0</v>
      </c>
      <c r="CZ1179" s="101">
        <f t="shared" ref="CZ1179:CZ1192" si="97">$K1179*CT1179</f>
        <v>0</v>
      </c>
      <c r="DA1179" s="101">
        <f>$F1179*DA$1207</f>
        <v>0</v>
      </c>
      <c r="DB1179" s="101">
        <f>$G1179*DB$1207</f>
        <v>0</v>
      </c>
      <c r="DC1179" s="101">
        <f>$H1179*DC$1207</f>
        <v>0</v>
      </c>
      <c r="DD1179" s="101">
        <f>$I1179*DD$1207</f>
        <v>0</v>
      </c>
      <c r="DE1179" s="101">
        <f>$J1179*DE$1207</f>
        <v>0</v>
      </c>
      <c r="DF1179" s="101">
        <f>$K1179*DF$1207</f>
        <v>0</v>
      </c>
      <c r="DG1179" s="101">
        <f t="shared" ref="DG1179:DI1192" si="98">CR1179*DA1179</f>
        <v>0</v>
      </c>
      <c r="DH1179" s="101">
        <f t="shared" si="98"/>
        <v>0</v>
      </c>
      <c r="DI1179" s="101">
        <f t="shared" si="98"/>
        <v>0</v>
      </c>
      <c r="DJ1179" s="101">
        <f t="shared" ref="DJ1179:DL1192" si="99">CR1179*DD1179</f>
        <v>0</v>
      </c>
      <c r="DK1179" s="101">
        <f t="shared" si="99"/>
        <v>0</v>
      </c>
      <c r="DL1179" s="101">
        <f t="shared" si="99"/>
        <v>0</v>
      </c>
      <c r="DM1179" s="106"/>
      <c r="DN1179" s="106"/>
      <c r="DO1179" s="106"/>
      <c r="DP1179" s="101">
        <f t="shared" ref="DP1179:DP1192" si="100">$F1179*DM1179</f>
        <v>0</v>
      </c>
      <c r="DQ1179" s="101">
        <f t="shared" ref="DQ1179:DQ1192" si="101">$G1179*DN1179</f>
        <v>0</v>
      </c>
      <c r="DR1179" s="101">
        <f t="shared" ref="DR1179:DR1192" si="102">$H1179*DO1179</f>
        <v>0</v>
      </c>
      <c r="DS1179" s="101">
        <f t="shared" ref="DS1179:DS1192" si="103">$I1179*DM1179</f>
        <v>0</v>
      </c>
      <c r="DT1179" s="101">
        <f t="shared" ref="DT1179:DT1192" si="104">$J1179*DN1179</f>
        <v>0</v>
      </c>
      <c r="DU1179" s="101">
        <f t="shared" ref="DU1179:DU1192" si="105">$K1179*DO1179</f>
        <v>0</v>
      </c>
      <c r="DV1179" s="101">
        <f>$F1179*DV$1207</f>
        <v>0</v>
      </c>
      <c r="DW1179" s="101">
        <f>$G1179*DW$1207</f>
        <v>0</v>
      </c>
      <c r="DX1179" s="101">
        <f>$H1179*DX$1207</f>
        <v>0</v>
      </c>
      <c r="DY1179" s="101">
        <f>$I1179*DY$1207</f>
        <v>0</v>
      </c>
      <c r="DZ1179" s="101">
        <f>$J1179*DZ$1207</f>
        <v>0</v>
      </c>
      <c r="EA1179" s="101">
        <f>$K1179*EA$1207</f>
        <v>0</v>
      </c>
      <c r="EB1179" s="101">
        <f t="shared" ref="EB1179:ED1192" si="106">DM1179*DV1179</f>
        <v>0</v>
      </c>
      <c r="EC1179" s="101">
        <f t="shared" si="106"/>
        <v>0</v>
      </c>
      <c r="ED1179" s="101">
        <f t="shared" si="106"/>
        <v>0</v>
      </c>
      <c r="EE1179" s="101">
        <f t="shared" ref="EE1179:EG1192" si="107">DM1179*DY1179</f>
        <v>0</v>
      </c>
      <c r="EF1179" s="101">
        <f t="shared" si="107"/>
        <v>0</v>
      </c>
      <c r="EG1179" s="101">
        <f t="shared" si="107"/>
        <v>0</v>
      </c>
      <c r="EH1179" s="106"/>
      <c r="EI1179" s="106"/>
      <c r="EJ1179" s="106"/>
      <c r="EK1179" s="101">
        <f t="shared" ref="EK1179:EK1192" si="108">$F1179*EH1179</f>
        <v>0</v>
      </c>
      <c r="EL1179" s="101">
        <f t="shared" ref="EL1179:EL1192" si="109">$G1179*EI1179</f>
        <v>0</v>
      </c>
      <c r="EM1179" s="101">
        <f t="shared" ref="EM1179:EM1192" si="110">$H1179*EJ1179</f>
        <v>0</v>
      </c>
      <c r="EN1179" s="101">
        <f t="shared" ref="EN1179:EN1192" si="111">$I1179*EH1179</f>
        <v>0</v>
      </c>
      <c r="EO1179" s="101">
        <f t="shared" ref="EO1179:EO1192" si="112">$J1179*EI1179</f>
        <v>0</v>
      </c>
      <c r="EP1179" s="101">
        <f t="shared" ref="EP1179:EP1192" si="113">$K1179*EJ1179</f>
        <v>0</v>
      </c>
      <c r="EQ1179" s="101">
        <f>$F1179*EQ$1207</f>
        <v>0</v>
      </c>
      <c r="ER1179" s="101">
        <f>$G1179*ER$1207</f>
        <v>0</v>
      </c>
      <c r="ES1179" s="101">
        <f>$H1179*ES$1207</f>
        <v>0</v>
      </c>
      <c r="ET1179" s="101">
        <f>$I1179*ET$1207</f>
        <v>0</v>
      </c>
      <c r="EU1179" s="101">
        <f>$J1179*EU$1207</f>
        <v>0</v>
      </c>
      <c r="EV1179" s="101">
        <f>$K1179*EV$1207</f>
        <v>0</v>
      </c>
      <c r="EW1179" s="101">
        <f t="shared" ref="EW1179:EY1192" si="114">EH1179*EQ1179</f>
        <v>0</v>
      </c>
      <c r="EX1179" s="101">
        <f t="shared" si="114"/>
        <v>0</v>
      </c>
      <c r="EY1179" s="101">
        <f t="shared" si="114"/>
        <v>0</v>
      </c>
      <c r="EZ1179" s="101">
        <f t="shared" ref="EZ1179:FB1192" si="115">EH1179*ET1179</f>
        <v>0</v>
      </c>
      <c r="FA1179" s="101">
        <f t="shared" si="115"/>
        <v>0</v>
      </c>
      <c r="FB1179" s="101">
        <f t="shared" si="115"/>
        <v>0</v>
      </c>
      <c r="FC1179" s="106"/>
      <c r="FD1179" s="106"/>
      <c r="FE1179" s="106"/>
      <c r="FF1179" s="101">
        <f t="shared" ref="FF1179:FF1192" si="116">$F1179*FC1179</f>
        <v>0</v>
      </c>
      <c r="FG1179" s="101">
        <f t="shared" ref="FG1179:FG1192" si="117">$G1179*FD1179</f>
        <v>0</v>
      </c>
      <c r="FH1179" s="101">
        <f t="shared" ref="FH1179:FH1192" si="118">$H1179*FE1179</f>
        <v>0</v>
      </c>
      <c r="FI1179" s="101">
        <f t="shared" ref="FI1179:FI1192" si="119">$I1179*FC1179</f>
        <v>0</v>
      </c>
      <c r="FJ1179" s="101">
        <f t="shared" ref="FJ1179:FJ1192" si="120">$J1179*FD1179</f>
        <v>0</v>
      </c>
      <c r="FK1179" s="101">
        <f t="shared" ref="FK1179:FK1192" si="121">$K1179*FE1179</f>
        <v>0</v>
      </c>
      <c r="FL1179" s="101">
        <f>$F1179*FL$1207</f>
        <v>0</v>
      </c>
      <c r="FM1179" s="101">
        <f>$G1179*FM$1207</f>
        <v>0</v>
      </c>
      <c r="FN1179" s="101">
        <f>$H1179*FN$1207</f>
        <v>0</v>
      </c>
      <c r="FO1179" s="101">
        <f>$I1179*FO$1207</f>
        <v>0</v>
      </c>
      <c r="FP1179" s="101">
        <f>$J1179*FP$1207</f>
        <v>0</v>
      </c>
      <c r="FQ1179" s="101">
        <f>$K1179*FQ$1207</f>
        <v>0</v>
      </c>
      <c r="FR1179" s="101">
        <f t="shared" ref="FR1179:FT1192" si="122">FC1179*FL1179</f>
        <v>0</v>
      </c>
      <c r="FS1179" s="101">
        <f t="shared" si="122"/>
        <v>0</v>
      </c>
      <c r="FT1179" s="101">
        <f t="shared" si="122"/>
        <v>0</v>
      </c>
      <c r="FU1179" s="101">
        <f t="shared" ref="FU1179:FW1192" si="123">FC1179*FO1179</f>
        <v>0</v>
      </c>
      <c r="FV1179" s="101">
        <f t="shared" si="123"/>
        <v>0</v>
      </c>
      <c r="FW1179" s="101">
        <f t="shared" si="123"/>
        <v>0</v>
      </c>
      <c r="FX1179" s="106"/>
      <c r="FY1179" s="106"/>
      <c r="FZ1179" s="106"/>
      <c r="GA1179" s="101">
        <f t="shared" ref="GA1179:GA1192" si="124">$F1179*FX1179</f>
        <v>0</v>
      </c>
      <c r="GB1179" s="101">
        <f t="shared" ref="GB1179:GB1192" si="125">$G1179*FY1179</f>
        <v>0</v>
      </c>
      <c r="GC1179" s="101">
        <f t="shared" ref="GC1179:GC1192" si="126">$H1179*FZ1179</f>
        <v>0</v>
      </c>
      <c r="GD1179" s="101">
        <f t="shared" ref="GD1179:GD1192" si="127">$I1179*FX1179</f>
        <v>0</v>
      </c>
      <c r="GE1179" s="101">
        <f t="shared" ref="GE1179:GE1192" si="128">$J1179*FY1179</f>
        <v>0</v>
      </c>
      <c r="GF1179" s="101">
        <f t="shared" ref="GF1179:GF1192" si="129">$K1179*FZ1179</f>
        <v>0</v>
      </c>
      <c r="GG1179" s="101">
        <f>$F1179*GG$1207</f>
        <v>0</v>
      </c>
      <c r="GH1179" s="101">
        <f>$G1179*GH$1207</f>
        <v>0</v>
      </c>
      <c r="GI1179" s="101">
        <f>$H1179*GI$1207</f>
        <v>0</v>
      </c>
      <c r="GJ1179" s="101">
        <f>$I1179*GJ$1207</f>
        <v>0</v>
      </c>
      <c r="GK1179" s="101">
        <f>$J1179*GK$1207</f>
        <v>0</v>
      </c>
      <c r="GL1179" s="101">
        <f>$K1179*GL$1207</f>
        <v>0</v>
      </c>
      <c r="GM1179" s="101">
        <f t="shared" ref="GM1179:GO1192" si="130">FX1179*GG1179</f>
        <v>0</v>
      </c>
      <c r="GN1179" s="101">
        <f t="shared" si="130"/>
        <v>0</v>
      </c>
      <c r="GO1179" s="101">
        <f t="shared" si="130"/>
        <v>0</v>
      </c>
      <c r="GP1179" s="101">
        <f t="shared" ref="GP1179:GR1192" si="131">FX1179*GJ1179</f>
        <v>0</v>
      </c>
      <c r="GQ1179" s="101">
        <f t="shared" si="131"/>
        <v>0</v>
      </c>
      <c r="GR1179" s="101">
        <f t="shared" si="131"/>
        <v>0</v>
      </c>
      <c r="GS1179" s="106"/>
      <c r="GT1179" s="106"/>
      <c r="GU1179" s="106"/>
      <c r="GV1179" s="101">
        <f t="shared" ref="GV1179:GV1192" si="132">$F1179*GS1179</f>
        <v>0</v>
      </c>
      <c r="GW1179" s="101">
        <f t="shared" ref="GW1179:GW1192" si="133">$G1179*GT1179</f>
        <v>0</v>
      </c>
      <c r="GX1179" s="101">
        <f t="shared" ref="GX1179:GX1192" si="134">$H1179*GU1179</f>
        <v>0</v>
      </c>
      <c r="GY1179" s="101">
        <f t="shared" ref="GY1179:GY1192" si="135">$I1179*GS1179</f>
        <v>0</v>
      </c>
      <c r="GZ1179" s="101">
        <f t="shared" ref="GZ1179:GZ1192" si="136">$J1179*GT1179</f>
        <v>0</v>
      </c>
      <c r="HA1179" s="101">
        <f t="shared" ref="HA1179:HA1192" si="137">$K1179*GU1179</f>
        <v>0</v>
      </c>
      <c r="HB1179" s="101">
        <f>$F1179*HB$1207</f>
        <v>0</v>
      </c>
      <c r="HC1179" s="101">
        <f>$G1179*HC$1207</f>
        <v>0</v>
      </c>
      <c r="HD1179" s="101">
        <f>$H1179*HD$1207</f>
        <v>0</v>
      </c>
      <c r="HE1179" s="101">
        <f>$I1179*HE$1207</f>
        <v>26765.18</v>
      </c>
      <c r="HF1179" s="101">
        <f>$J1179*HF$1207</f>
        <v>26792.89</v>
      </c>
      <c r="HG1179" s="101">
        <f>$K1179*HG$1207</f>
        <v>26792.89</v>
      </c>
      <c r="HH1179" s="101">
        <f t="shared" ref="HH1179:HJ1192" si="138">GS1179*HB1179</f>
        <v>0</v>
      </c>
      <c r="HI1179" s="101">
        <f t="shared" si="138"/>
        <v>0</v>
      </c>
      <c r="HJ1179" s="101">
        <f t="shared" si="138"/>
        <v>0</v>
      </c>
      <c r="HK1179" s="101">
        <f t="shared" ref="HK1179:HM1192" si="139">GS1179*HE1179</f>
        <v>0</v>
      </c>
      <c r="HL1179" s="101">
        <f t="shared" si="139"/>
        <v>0</v>
      </c>
      <c r="HM1179" s="101">
        <f t="shared" si="139"/>
        <v>0</v>
      </c>
      <c r="HN1179" s="106"/>
      <c r="HO1179" s="106"/>
      <c r="HP1179" s="106"/>
      <c r="HQ1179" s="101">
        <f t="shared" ref="HQ1179:HQ1192" si="140">$F1179*HN1179</f>
        <v>0</v>
      </c>
      <c r="HR1179" s="101">
        <f t="shared" ref="HR1179:HR1192" si="141">$G1179*HO1179</f>
        <v>0</v>
      </c>
      <c r="HS1179" s="101">
        <f t="shared" ref="HS1179:HS1192" si="142">$H1179*HP1179</f>
        <v>0</v>
      </c>
      <c r="HT1179" s="101">
        <f t="shared" ref="HT1179:HT1192" si="143">$I1179*HN1179</f>
        <v>0</v>
      </c>
      <c r="HU1179" s="101">
        <f t="shared" ref="HU1179:HU1192" si="144">$J1179*HO1179</f>
        <v>0</v>
      </c>
      <c r="HV1179" s="101">
        <f t="shared" ref="HV1179:HV1192" si="145">$K1179*HP1179</f>
        <v>0</v>
      </c>
      <c r="HW1179" s="101">
        <f>$F1179*HW$1207</f>
        <v>0</v>
      </c>
      <c r="HX1179" s="101">
        <f>$G1179*HX$1207</f>
        <v>0</v>
      </c>
      <c r="HY1179" s="101">
        <f>$H1179*HY$1207</f>
        <v>0</v>
      </c>
      <c r="HZ1179" s="101">
        <f>$I1179*HZ$1207</f>
        <v>0</v>
      </c>
      <c r="IA1179" s="101">
        <f>$J1179*IA$1207</f>
        <v>0</v>
      </c>
      <c r="IB1179" s="101">
        <f>$K1179*IB$1207</f>
        <v>0</v>
      </c>
      <c r="IC1179" s="101">
        <f t="shared" ref="IC1179:IE1192" si="146">HN1179*HW1179</f>
        <v>0</v>
      </c>
      <c r="ID1179" s="101">
        <f t="shared" si="146"/>
        <v>0</v>
      </c>
      <c r="IE1179" s="101">
        <f t="shared" si="146"/>
        <v>0</v>
      </c>
      <c r="IF1179" s="101">
        <f t="shared" ref="IF1179:IH1192" si="147">HN1179*HZ1179</f>
        <v>0</v>
      </c>
      <c r="IG1179" s="101">
        <f t="shared" si="147"/>
        <v>0</v>
      </c>
      <c r="IH1179" s="101">
        <f t="shared" si="147"/>
        <v>0</v>
      </c>
      <c r="II1179" s="106"/>
      <c r="IJ1179" s="106"/>
      <c r="IK1179" s="106"/>
      <c r="IL1179" s="101">
        <f t="shared" ref="IL1179:IL1192" si="148">$F1179*II1179</f>
        <v>0</v>
      </c>
      <c r="IM1179" s="101">
        <f t="shared" ref="IM1179:IM1192" si="149">$G1179*IJ1179</f>
        <v>0</v>
      </c>
      <c r="IN1179" s="101">
        <f t="shared" ref="IN1179:IN1192" si="150">$H1179*IK1179</f>
        <v>0</v>
      </c>
      <c r="IO1179" s="101">
        <f t="shared" ref="IO1179:IO1192" si="151">$I1179*II1179</f>
        <v>0</v>
      </c>
      <c r="IP1179" s="101">
        <f t="shared" ref="IP1179:IP1192" si="152">$J1179*IJ1179</f>
        <v>0</v>
      </c>
      <c r="IQ1179" s="101">
        <f t="shared" ref="IQ1179:IQ1192" si="153">$K1179*IK1179</f>
        <v>0</v>
      </c>
      <c r="IR1179" s="101">
        <f>$F1179*IR$1207</f>
        <v>0</v>
      </c>
      <c r="IS1179" s="101">
        <f>$G1179*IS$1207</f>
        <v>0</v>
      </c>
      <c r="IT1179" s="101">
        <f>$H1179*IT$1207</f>
        <v>0</v>
      </c>
      <c r="IU1179" s="101">
        <f>$I1179*IU$1207</f>
        <v>0</v>
      </c>
      <c r="IV1179" s="101">
        <f>$J1179*IV$1207</f>
        <v>0</v>
      </c>
      <c r="IW1179" s="101">
        <f>$K1179*IW$1207</f>
        <v>0</v>
      </c>
      <c r="IX1179" s="101">
        <f t="shared" ref="IX1179:IZ1192" si="154">II1179*IR1179</f>
        <v>0</v>
      </c>
      <c r="IY1179" s="101">
        <f t="shared" si="154"/>
        <v>0</v>
      </c>
      <c r="IZ1179" s="101">
        <f t="shared" si="154"/>
        <v>0</v>
      </c>
      <c r="JA1179" s="101">
        <f t="shared" ref="JA1179:JC1192" si="155">II1179*IU1179</f>
        <v>0</v>
      </c>
      <c r="JB1179" s="101">
        <f t="shared" si="155"/>
        <v>0</v>
      </c>
      <c r="JC1179" s="101">
        <f t="shared" si="155"/>
        <v>0</v>
      </c>
      <c r="JD1179" s="106"/>
      <c r="JE1179" s="106"/>
      <c r="JF1179" s="106"/>
      <c r="JG1179" s="101">
        <f t="shared" ref="JG1179:JG1192" si="156">$F1179*JD1179</f>
        <v>0</v>
      </c>
      <c r="JH1179" s="101">
        <f t="shared" ref="JH1179:JH1192" si="157">$G1179*JE1179</f>
        <v>0</v>
      </c>
      <c r="JI1179" s="101">
        <f t="shared" ref="JI1179:JI1192" si="158">$H1179*JF1179</f>
        <v>0</v>
      </c>
      <c r="JJ1179" s="101">
        <f t="shared" ref="JJ1179:JJ1192" si="159">$I1179*JD1179</f>
        <v>0</v>
      </c>
      <c r="JK1179" s="101">
        <f t="shared" ref="JK1179:JK1192" si="160">$J1179*JE1179</f>
        <v>0</v>
      </c>
      <c r="JL1179" s="101">
        <f t="shared" ref="JL1179:JL1192" si="161">$K1179*JF1179</f>
        <v>0</v>
      </c>
      <c r="JM1179" s="101">
        <f>$F1179*JM$1207</f>
        <v>0</v>
      </c>
      <c r="JN1179" s="101">
        <f>$G1179*JN$1207</f>
        <v>0</v>
      </c>
      <c r="JO1179" s="101">
        <f>$H1179*JO$1207</f>
        <v>0</v>
      </c>
      <c r="JP1179" s="101">
        <f>$I1179*JP$1207</f>
        <v>0</v>
      </c>
      <c r="JQ1179" s="101">
        <f>$J1179*JQ$1207</f>
        <v>0</v>
      </c>
      <c r="JR1179" s="101">
        <f>$K1179*JR$1207</f>
        <v>0</v>
      </c>
      <c r="JS1179" s="101">
        <f t="shared" ref="JS1179:JU1192" si="162">JD1179*JM1179</f>
        <v>0</v>
      </c>
      <c r="JT1179" s="101">
        <f t="shared" si="162"/>
        <v>0</v>
      </c>
      <c r="JU1179" s="101">
        <f t="shared" si="162"/>
        <v>0</v>
      </c>
      <c r="JV1179" s="101">
        <f t="shared" ref="JV1179:JX1192" si="163">JD1179*JP1179</f>
        <v>0</v>
      </c>
      <c r="JW1179" s="101">
        <f t="shared" si="163"/>
        <v>0</v>
      </c>
      <c r="JX1179" s="101">
        <f t="shared" si="163"/>
        <v>0</v>
      </c>
      <c r="JY1179" s="106"/>
      <c r="JZ1179" s="106"/>
      <c r="KA1179" s="106"/>
      <c r="KB1179" s="101">
        <f t="shared" ref="KB1179:KB1192" si="164">$F1179*JY1179</f>
        <v>0</v>
      </c>
      <c r="KC1179" s="101">
        <f t="shared" ref="KC1179:KC1192" si="165">$G1179*JZ1179</f>
        <v>0</v>
      </c>
      <c r="KD1179" s="101">
        <f t="shared" ref="KD1179:KD1192" si="166">$H1179*KA1179</f>
        <v>0</v>
      </c>
      <c r="KE1179" s="101">
        <f t="shared" ref="KE1179:KE1192" si="167">$I1179*JY1179</f>
        <v>0</v>
      </c>
      <c r="KF1179" s="101">
        <f t="shared" ref="KF1179:KF1192" si="168">$J1179*JZ1179</f>
        <v>0</v>
      </c>
      <c r="KG1179" s="101">
        <f t="shared" ref="KG1179:KG1192" si="169">$K1179*KA1179</f>
        <v>0</v>
      </c>
      <c r="KH1179" s="101">
        <f>$F1179*KH$1207</f>
        <v>0</v>
      </c>
      <c r="KI1179" s="101">
        <f>$G1179*KI$1207</f>
        <v>0</v>
      </c>
      <c r="KJ1179" s="101">
        <f>$H1179*KJ$1207</f>
        <v>0</v>
      </c>
      <c r="KK1179" s="101">
        <f>$I1179*KK$1207</f>
        <v>0</v>
      </c>
      <c r="KL1179" s="101">
        <f>$J1179*KL$1207</f>
        <v>0</v>
      </c>
      <c r="KM1179" s="101">
        <f>$K1179*KM$1207</f>
        <v>0</v>
      </c>
      <c r="KN1179" s="101">
        <f t="shared" ref="KN1179:KP1192" si="170">JY1179*KH1179</f>
        <v>0</v>
      </c>
      <c r="KO1179" s="101">
        <f t="shared" si="170"/>
        <v>0</v>
      </c>
      <c r="KP1179" s="101">
        <f t="shared" si="170"/>
        <v>0</v>
      </c>
      <c r="KQ1179" s="101">
        <f t="shared" ref="KQ1179:KS1192" si="171">JY1179*KK1179</f>
        <v>0</v>
      </c>
      <c r="KR1179" s="101">
        <f t="shared" si="171"/>
        <v>0</v>
      </c>
      <c r="KS1179" s="101">
        <f t="shared" si="171"/>
        <v>0</v>
      </c>
      <c r="KT1179" s="106"/>
      <c r="KU1179" s="106"/>
      <c r="KV1179" s="106"/>
      <c r="KW1179" s="101">
        <f t="shared" ref="KW1179:KW1192" si="172">$F1179*KT1179</f>
        <v>0</v>
      </c>
      <c r="KX1179" s="101">
        <f t="shared" ref="KX1179:KX1192" si="173">$G1179*KU1179</f>
        <v>0</v>
      </c>
      <c r="KY1179" s="101">
        <f t="shared" ref="KY1179:KY1192" si="174">$H1179*KV1179</f>
        <v>0</v>
      </c>
      <c r="KZ1179" s="101">
        <f t="shared" ref="KZ1179:KZ1192" si="175">$I1179*KT1179</f>
        <v>0</v>
      </c>
      <c r="LA1179" s="101">
        <f t="shared" ref="LA1179:LA1192" si="176">$J1179*KU1179</f>
        <v>0</v>
      </c>
      <c r="LB1179" s="101">
        <f t="shared" ref="LB1179:LB1192" si="177">$K1179*KV1179</f>
        <v>0</v>
      </c>
      <c r="LC1179" s="101">
        <f>$F1179*LC$1207</f>
        <v>0</v>
      </c>
      <c r="LD1179" s="101">
        <f>$G1179*LD$1207</f>
        <v>0</v>
      </c>
      <c r="LE1179" s="101">
        <f>$H1179*LE$1207</f>
        <v>0</v>
      </c>
      <c r="LF1179" s="101">
        <f>$I1179*LF$1207</f>
        <v>0</v>
      </c>
      <c r="LG1179" s="101">
        <f>$J1179*LG$1207</f>
        <v>0</v>
      </c>
      <c r="LH1179" s="101">
        <f>$K1179*LH$1207</f>
        <v>0</v>
      </c>
      <c r="LI1179" s="101">
        <f t="shared" ref="LI1179:LK1192" si="178">KT1179*LC1179</f>
        <v>0</v>
      </c>
      <c r="LJ1179" s="101">
        <f t="shared" si="178"/>
        <v>0</v>
      </c>
      <c r="LK1179" s="101">
        <f t="shared" si="178"/>
        <v>0</v>
      </c>
      <c r="LL1179" s="101">
        <f t="shared" ref="LL1179:LN1192" si="179">KT1179*LF1179</f>
        <v>0</v>
      </c>
      <c r="LM1179" s="101">
        <f t="shared" si="179"/>
        <v>0</v>
      </c>
      <c r="LN1179" s="101">
        <f t="shared" si="179"/>
        <v>0</v>
      </c>
      <c r="LO1179" s="106"/>
      <c r="LP1179" s="106"/>
      <c r="LQ1179" s="106"/>
      <c r="LR1179" s="101">
        <f t="shared" ref="LR1179:LR1192" si="180">$F1179*LO1179</f>
        <v>0</v>
      </c>
      <c r="LS1179" s="101">
        <f t="shared" ref="LS1179:LS1192" si="181">$G1179*LP1179</f>
        <v>0</v>
      </c>
      <c r="LT1179" s="101">
        <f t="shared" ref="LT1179:LT1192" si="182">$H1179*LQ1179</f>
        <v>0</v>
      </c>
      <c r="LU1179" s="101">
        <f t="shared" ref="LU1179:LU1192" si="183">$I1179*LO1179</f>
        <v>0</v>
      </c>
      <c r="LV1179" s="101">
        <f t="shared" ref="LV1179:LV1192" si="184">$J1179*LP1179</f>
        <v>0</v>
      </c>
      <c r="LW1179" s="101">
        <f t="shared" ref="LW1179:LW1192" si="185">$K1179*LQ1179</f>
        <v>0</v>
      </c>
      <c r="LX1179" s="101">
        <f>$F1179*LX$1207</f>
        <v>0</v>
      </c>
      <c r="LY1179" s="101">
        <f>$G1179*LY$1207</f>
        <v>0</v>
      </c>
      <c r="LZ1179" s="101">
        <f>$H1179*LZ$1207</f>
        <v>0</v>
      </c>
      <c r="MA1179" s="101">
        <f>$I1179*MA$1207</f>
        <v>0</v>
      </c>
      <c r="MB1179" s="101">
        <f>$J1179*MB$1207</f>
        <v>0</v>
      </c>
      <c r="MC1179" s="101">
        <f>$K1179*MC$1207</f>
        <v>0</v>
      </c>
      <c r="MD1179" s="101">
        <f t="shared" ref="MD1179:MF1192" si="186">LO1179*LX1179</f>
        <v>0</v>
      </c>
      <c r="ME1179" s="101">
        <f t="shared" si="186"/>
        <v>0</v>
      </c>
      <c r="MF1179" s="101">
        <f t="shared" si="186"/>
        <v>0</v>
      </c>
      <c r="MG1179" s="101">
        <f t="shared" ref="MG1179:MI1192" si="187">LO1179*MA1179</f>
        <v>0</v>
      </c>
      <c r="MH1179" s="101">
        <f t="shared" si="187"/>
        <v>0</v>
      </c>
      <c r="MI1179" s="101">
        <f t="shared" si="187"/>
        <v>0</v>
      </c>
      <c r="MJ1179" s="106"/>
      <c r="MK1179" s="106"/>
      <c r="ML1179" s="106"/>
      <c r="MM1179" s="101">
        <f t="shared" ref="MM1179:MM1192" si="188">$F1179*MJ1179</f>
        <v>0</v>
      </c>
      <c r="MN1179" s="101">
        <f t="shared" ref="MN1179:MN1192" si="189">$G1179*MK1179</f>
        <v>0</v>
      </c>
      <c r="MO1179" s="101">
        <f t="shared" ref="MO1179:MO1192" si="190">$H1179*ML1179</f>
        <v>0</v>
      </c>
      <c r="MP1179" s="101">
        <f t="shared" ref="MP1179:MP1192" si="191">$I1179*MJ1179</f>
        <v>0</v>
      </c>
      <c r="MQ1179" s="101">
        <f t="shared" ref="MQ1179:MQ1192" si="192">$J1179*MK1179</f>
        <v>0</v>
      </c>
      <c r="MR1179" s="101">
        <f t="shared" ref="MR1179:MR1192" si="193">$K1179*ML1179</f>
        <v>0</v>
      </c>
      <c r="MS1179" s="101">
        <f>$F1179*MS$1207</f>
        <v>0</v>
      </c>
      <c r="MT1179" s="101">
        <f>$G1179*MT$1207</f>
        <v>0</v>
      </c>
      <c r="MU1179" s="101">
        <f>$H1179*MU$1207</f>
        <v>0</v>
      </c>
      <c r="MV1179" s="101">
        <f>$I1179*MV$1207</f>
        <v>0</v>
      </c>
      <c r="MW1179" s="101">
        <f>$J1179*MW$1207</f>
        <v>0</v>
      </c>
      <c r="MX1179" s="101">
        <f>$K1179*MX$1207</f>
        <v>0</v>
      </c>
      <c r="MY1179" s="101">
        <f t="shared" ref="MY1179:NA1192" si="194">MJ1179*MS1179</f>
        <v>0</v>
      </c>
      <c r="MZ1179" s="101">
        <f t="shared" si="194"/>
        <v>0</v>
      </c>
      <c r="NA1179" s="101">
        <f t="shared" si="194"/>
        <v>0</v>
      </c>
      <c r="NB1179" s="101">
        <f t="shared" ref="NB1179:ND1192" si="195">MJ1179*MV1179</f>
        <v>0</v>
      </c>
      <c r="NC1179" s="101">
        <f t="shared" si="195"/>
        <v>0</v>
      </c>
      <c r="ND1179" s="101">
        <f t="shared" si="195"/>
        <v>0</v>
      </c>
      <c r="NE1179" s="106"/>
      <c r="NF1179" s="106"/>
      <c r="NG1179" s="106"/>
      <c r="NH1179" s="101">
        <f t="shared" ref="NH1179:NH1192" si="196">$F1179*NE1179</f>
        <v>0</v>
      </c>
      <c r="NI1179" s="101">
        <f t="shared" ref="NI1179:NI1192" si="197">$G1179*NF1179</f>
        <v>0</v>
      </c>
      <c r="NJ1179" s="101">
        <f t="shared" ref="NJ1179:NJ1192" si="198">$H1179*NG1179</f>
        <v>0</v>
      </c>
      <c r="NK1179" s="101">
        <f t="shared" ref="NK1179:NK1192" si="199">$I1179*NE1179</f>
        <v>0</v>
      </c>
      <c r="NL1179" s="101">
        <f t="shared" ref="NL1179:NL1192" si="200">$J1179*NF1179</f>
        <v>0</v>
      </c>
      <c r="NM1179" s="101">
        <f t="shared" ref="NM1179:NM1192" si="201">$K1179*NG1179</f>
        <v>0</v>
      </c>
      <c r="NN1179" s="101">
        <f>$F1179*NN$1207</f>
        <v>0</v>
      </c>
      <c r="NO1179" s="101">
        <f>$G1179*NO$1207</f>
        <v>0</v>
      </c>
      <c r="NP1179" s="101">
        <f>$H1179*NP$1207</f>
        <v>0</v>
      </c>
      <c r="NQ1179" s="101">
        <f>$I1179*NQ$1207</f>
        <v>0</v>
      </c>
      <c r="NR1179" s="101">
        <f>$J1179*NR$1207</f>
        <v>0</v>
      </c>
      <c r="NS1179" s="101">
        <f>$K1179*NS$1207</f>
        <v>0</v>
      </c>
      <c r="NT1179" s="101">
        <f t="shared" ref="NT1179:NV1192" si="202">NE1179*NN1179</f>
        <v>0</v>
      </c>
      <c r="NU1179" s="101">
        <f t="shared" si="202"/>
        <v>0</v>
      </c>
      <c r="NV1179" s="101">
        <f t="shared" si="202"/>
        <v>0</v>
      </c>
      <c r="NW1179" s="101">
        <f t="shared" ref="NW1179:NY1192" si="203">NE1179*NQ1179</f>
        <v>0</v>
      </c>
      <c r="NX1179" s="101">
        <f t="shared" si="203"/>
        <v>0</v>
      </c>
      <c r="NY1179" s="101">
        <f t="shared" si="203"/>
        <v>0</v>
      </c>
      <c r="NZ1179" s="106"/>
      <c r="OA1179" s="106"/>
      <c r="OB1179" s="106"/>
      <c r="OC1179" s="101">
        <f t="shared" ref="OC1179:OC1192" si="204">$F1179*NZ1179</f>
        <v>0</v>
      </c>
      <c r="OD1179" s="101">
        <f t="shared" ref="OD1179:OD1192" si="205">$G1179*OA1179</f>
        <v>0</v>
      </c>
      <c r="OE1179" s="101">
        <f t="shared" ref="OE1179:OE1192" si="206">$H1179*OB1179</f>
        <v>0</v>
      </c>
      <c r="OF1179" s="101">
        <f t="shared" ref="OF1179:OF1192" si="207">$I1179*NZ1179</f>
        <v>0</v>
      </c>
      <c r="OG1179" s="101">
        <f t="shared" ref="OG1179:OG1192" si="208">$J1179*OA1179</f>
        <v>0</v>
      </c>
      <c r="OH1179" s="101">
        <f t="shared" ref="OH1179:OH1192" si="209">$K1179*OB1179</f>
        <v>0</v>
      </c>
      <c r="OI1179" s="101">
        <f>$F1179*OI$1207</f>
        <v>0</v>
      </c>
      <c r="OJ1179" s="101">
        <f>$G1179*OJ$1207</f>
        <v>0</v>
      </c>
      <c r="OK1179" s="101">
        <f>$H1179*OK$1207</f>
        <v>0</v>
      </c>
      <c r="OL1179" s="101">
        <f>$I1179*OL$1207</f>
        <v>0</v>
      </c>
      <c r="OM1179" s="101">
        <f>$J1179*OM$1207</f>
        <v>0</v>
      </c>
      <c r="ON1179" s="101">
        <f>$K1179*ON$1207</f>
        <v>0</v>
      </c>
      <c r="OO1179" s="101">
        <f t="shared" ref="OO1179:OQ1192" si="210">NZ1179*OI1179</f>
        <v>0</v>
      </c>
      <c r="OP1179" s="101">
        <f t="shared" si="210"/>
        <v>0</v>
      </c>
      <c r="OQ1179" s="101">
        <f t="shared" si="210"/>
        <v>0</v>
      </c>
      <c r="OR1179" s="101">
        <f t="shared" ref="OR1179:OT1192" si="211">NZ1179*OL1179</f>
        <v>0</v>
      </c>
      <c r="OS1179" s="101">
        <f t="shared" si="211"/>
        <v>0</v>
      </c>
      <c r="OT1179" s="101">
        <f t="shared" si="211"/>
        <v>0</v>
      </c>
      <c r="OU1179" s="106"/>
      <c r="OV1179" s="106"/>
      <c r="OW1179" s="106"/>
      <c r="OX1179" s="101">
        <f t="shared" ref="OX1179:OX1192" si="212">$F1179*OU1179</f>
        <v>0</v>
      </c>
      <c r="OY1179" s="101">
        <f t="shared" ref="OY1179:OY1192" si="213">$G1179*OV1179</f>
        <v>0</v>
      </c>
      <c r="OZ1179" s="101">
        <f t="shared" ref="OZ1179:OZ1192" si="214">$H1179*OW1179</f>
        <v>0</v>
      </c>
      <c r="PA1179" s="101">
        <f t="shared" ref="PA1179:PA1192" si="215">$I1179*OU1179</f>
        <v>0</v>
      </c>
      <c r="PB1179" s="101">
        <f t="shared" ref="PB1179:PB1192" si="216">$J1179*OV1179</f>
        <v>0</v>
      </c>
      <c r="PC1179" s="101">
        <f t="shared" ref="PC1179:PC1192" si="217">$K1179*OW1179</f>
        <v>0</v>
      </c>
      <c r="PD1179" s="101">
        <f>$F1179*PD$1207</f>
        <v>0</v>
      </c>
      <c r="PE1179" s="101">
        <f>$G1179*PE$1207</f>
        <v>0</v>
      </c>
      <c r="PF1179" s="101">
        <f>$H1179*PF$1207</f>
        <v>0</v>
      </c>
      <c r="PG1179" s="101">
        <f>$I1179*PG$1207</f>
        <v>0</v>
      </c>
      <c r="PH1179" s="101">
        <f>$J1179*PH$1207</f>
        <v>0</v>
      </c>
      <c r="PI1179" s="101">
        <f>$K1179*PI$1207</f>
        <v>0</v>
      </c>
      <c r="PJ1179" s="101">
        <f t="shared" ref="PJ1179:PL1192" si="218">OU1179*PD1179</f>
        <v>0</v>
      </c>
      <c r="PK1179" s="101">
        <f t="shared" si="218"/>
        <v>0</v>
      </c>
      <c r="PL1179" s="101">
        <f t="shared" si="218"/>
        <v>0</v>
      </c>
      <c r="PM1179" s="101">
        <f t="shared" ref="PM1179:PO1192" si="219">OU1179*PG1179</f>
        <v>0</v>
      </c>
      <c r="PN1179" s="101">
        <f t="shared" si="219"/>
        <v>0</v>
      </c>
      <c r="PO1179" s="101">
        <f t="shared" si="219"/>
        <v>0</v>
      </c>
      <c r="PP1179" s="106"/>
      <c r="PQ1179" s="106"/>
      <c r="PR1179" s="106"/>
      <c r="PS1179" s="101">
        <f t="shared" ref="PS1179:PS1192" si="220">$F1179*PP1179</f>
        <v>0</v>
      </c>
      <c r="PT1179" s="101">
        <f t="shared" ref="PT1179:PT1192" si="221">$G1179*PQ1179</f>
        <v>0</v>
      </c>
      <c r="PU1179" s="101">
        <f t="shared" ref="PU1179:PU1192" si="222">$H1179*PR1179</f>
        <v>0</v>
      </c>
      <c r="PV1179" s="101">
        <f t="shared" ref="PV1179:PV1192" si="223">$I1179*PP1179</f>
        <v>0</v>
      </c>
      <c r="PW1179" s="101">
        <f t="shared" ref="PW1179:PW1192" si="224">$J1179*PQ1179</f>
        <v>0</v>
      </c>
      <c r="PX1179" s="101">
        <f t="shared" ref="PX1179:PX1192" si="225">$K1179*PR1179</f>
        <v>0</v>
      </c>
      <c r="PY1179" s="101">
        <f>$F1179*PY$1207</f>
        <v>0</v>
      </c>
      <c r="PZ1179" s="101">
        <f>$G1179*PZ$1207</f>
        <v>0</v>
      </c>
      <c r="QA1179" s="101">
        <f>$H1179*QA$1207</f>
        <v>0</v>
      </c>
      <c r="QB1179" s="101">
        <f>$I1179*QB$1207</f>
        <v>0</v>
      </c>
      <c r="QC1179" s="101">
        <f>$J1179*QC$1207</f>
        <v>0</v>
      </c>
      <c r="QD1179" s="101">
        <f>$K1179*QD$1207</f>
        <v>0</v>
      </c>
      <c r="QE1179" s="101">
        <f t="shared" ref="QE1179:QG1192" si="226">PP1179*PY1179</f>
        <v>0</v>
      </c>
      <c r="QF1179" s="101">
        <f t="shared" si="226"/>
        <v>0</v>
      </c>
      <c r="QG1179" s="101">
        <f t="shared" si="226"/>
        <v>0</v>
      </c>
      <c r="QH1179" s="101">
        <f t="shared" ref="QH1179:QJ1192" si="227">PP1179*QB1179</f>
        <v>0</v>
      </c>
      <c r="QI1179" s="101">
        <f t="shared" si="227"/>
        <v>0</v>
      </c>
      <c r="QJ1179" s="101">
        <f t="shared" si="227"/>
        <v>0</v>
      </c>
      <c r="QK1179" s="106"/>
      <c r="QL1179" s="106"/>
      <c r="QM1179" s="106"/>
      <c r="QN1179" s="101">
        <f t="shared" ref="QN1179:QN1192" si="228">$F1179*QK1179</f>
        <v>0</v>
      </c>
      <c r="QO1179" s="101">
        <f t="shared" ref="QO1179:QO1192" si="229">$G1179*QL1179</f>
        <v>0</v>
      </c>
      <c r="QP1179" s="101">
        <f t="shared" ref="QP1179:QP1192" si="230">$H1179*QM1179</f>
        <v>0</v>
      </c>
      <c r="QQ1179" s="101">
        <f t="shared" ref="QQ1179:QQ1192" si="231">$I1179*QK1179</f>
        <v>0</v>
      </c>
      <c r="QR1179" s="101">
        <f t="shared" ref="QR1179:QR1192" si="232">$J1179*QL1179</f>
        <v>0</v>
      </c>
      <c r="QS1179" s="101">
        <f t="shared" ref="QS1179:QS1192" si="233">$K1179*QM1179</f>
        <v>0</v>
      </c>
      <c r="QT1179" s="101">
        <f>$F1179*QT$1207</f>
        <v>0</v>
      </c>
      <c r="QU1179" s="101">
        <f>$G1179*QU$1207</f>
        <v>0</v>
      </c>
      <c r="QV1179" s="101">
        <f>$H1179*QV$1207</f>
        <v>0</v>
      </c>
      <c r="QW1179" s="101">
        <f>$I1179*QW$1207</f>
        <v>0</v>
      </c>
      <c r="QX1179" s="101">
        <f>$J1179*QX$1207</f>
        <v>0</v>
      </c>
      <c r="QY1179" s="101">
        <f>$K1179*QY$1207</f>
        <v>0</v>
      </c>
      <c r="QZ1179" s="101">
        <f t="shared" ref="QZ1179:RB1192" si="234">QK1179*QT1179</f>
        <v>0</v>
      </c>
      <c r="RA1179" s="101">
        <f t="shared" si="234"/>
        <v>0</v>
      </c>
      <c r="RB1179" s="101">
        <f t="shared" si="234"/>
        <v>0</v>
      </c>
      <c r="RC1179" s="101">
        <f t="shared" ref="RC1179:RE1192" si="235">QK1179*QW1179</f>
        <v>0</v>
      </c>
      <c r="RD1179" s="101">
        <f t="shared" si="235"/>
        <v>0</v>
      </c>
      <c r="RE1179" s="101">
        <f t="shared" si="235"/>
        <v>0</v>
      </c>
      <c r="RF1179" s="106"/>
      <c r="RG1179" s="106"/>
      <c r="RH1179" s="106"/>
      <c r="RI1179" s="101">
        <f t="shared" ref="RI1179:RI1192" si="236">$F1179*RF1179</f>
        <v>0</v>
      </c>
      <c r="RJ1179" s="101">
        <f t="shared" ref="RJ1179:RJ1192" si="237">$G1179*RG1179</f>
        <v>0</v>
      </c>
      <c r="RK1179" s="101">
        <f t="shared" ref="RK1179:RK1192" si="238">$H1179*RH1179</f>
        <v>0</v>
      </c>
      <c r="RL1179" s="101">
        <f t="shared" ref="RL1179:RL1192" si="239">$I1179*RF1179</f>
        <v>0</v>
      </c>
      <c r="RM1179" s="101">
        <f t="shared" ref="RM1179:RM1192" si="240">$J1179*RG1179</f>
        <v>0</v>
      </c>
      <c r="RN1179" s="101">
        <f t="shared" ref="RN1179:RN1192" si="241">$K1179*RH1179</f>
        <v>0</v>
      </c>
      <c r="RO1179" s="101">
        <f>$F1179*RO$1207</f>
        <v>0</v>
      </c>
      <c r="RP1179" s="101">
        <f>$G1179*RP$1207</f>
        <v>0</v>
      </c>
      <c r="RQ1179" s="101">
        <f>$H1179*RQ$1207</f>
        <v>0</v>
      </c>
      <c r="RR1179" s="101">
        <f>$I1179*RR$1207</f>
        <v>0</v>
      </c>
      <c r="RS1179" s="101">
        <f>$J1179*RS$1207</f>
        <v>0</v>
      </c>
      <c r="RT1179" s="101">
        <f>$K1179*RT$1207</f>
        <v>0</v>
      </c>
      <c r="RU1179" s="101">
        <f t="shared" ref="RU1179:RW1192" si="242">RF1179*RO1179</f>
        <v>0</v>
      </c>
      <c r="RV1179" s="101">
        <f t="shared" si="242"/>
        <v>0</v>
      </c>
      <c r="RW1179" s="101">
        <f t="shared" si="242"/>
        <v>0</v>
      </c>
      <c r="RX1179" s="101">
        <f t="shared" ref="RX1179:RZ1192" si="243">RF1179*RR1179</f>
        <v>0</v>
      </c>
      <c r="RY1179" s="101">
        <f t="shared" si="243"/>
        <v>0</v>
      </c>
      <c r="RZ1179" s="101">
        <f t="shared" si="243"/>
        <v>0</v>
      </c>
      <c r="SA1179" s="106"/>
      <c r="SB1179" s="106"/>
      <c r="SC1179" s="106"/>
      <c r="SD1179" s="101">
        <f t="shared" ref="SD1179:SD1192" si="244">$F1179*SA1179</f>
        <v>0</v>
      </c>
      <c r="SE1179" s="101">
        <f t="shared" ref="SE1179:SE1192" si="245">$G1179*SB1179</f>
        <v>0</v>
      </c>
      <c r="SF1179" s="101">
        <f t="shared" ref="SF1179:SF1192" si="246">$H1179*SC1179</f>
        <v>0</v>
      </c>
      <c r="SG1179" s="101">
        <f t="shared" ref="SG1179:SG1192" si="247">$I1179*SA1179</f>
        <v>0</v>
      </c>
      <c r="SH1179" s="101">
        <f t="shared" ref="SH1179:SH1192" si="248">$J1179*SB1179</f>
        <v>0</v>
      </c>
      <c r="SI1179" s="101">
        <f t="shared" ref="SI1179:SI1192" si="249">$K1179*SC1179</f>
        <v>0</v>
      </c>
      <c r="SJ1179" s="101">
        <f>$F1179*SJ$1207</f>
        <v>0</v>
      </c>
      <c r="SK1179" s="101">
        <f>$G1179*SK$1207</f>
        <v>0</v>
      </c>
      <c r="SL1179" s="101">
        <f>$H1179*SL$1207</f>
        <v>0</v>
      </c>
      <c r="SM1179" s="101">
        <f>$I1179*SM$1207</f>
        <v>0</v>
      </c>
      <c r="SN1179" s="101">
        <f>$J1179*SN$1207</f>
        <v>0</v>
      </c>
      <c r="SO1179" s="101">
        <f>$K1179*SO$1207</f>
        <v>0</v>
      </c>
      <c r="SP1179" s="101">
        <f t="shared" ref="SP1179:SR1192" si="250">SA1179*SJ1179</f>
        <v>0</v>
      </c>
      <c r="SQ1179" s="101">
        <f t="shared" si="250"/>
        <v>0</v>
      </c>
      <c r="SR1179" s="101">
        <f t="shared" si="250"/>
        <v>0</v>
      </c>
      <c r="SS1179" s="101">
        <f t="shared" ref="SS1179:SU1192" si="251">SA1179*SM1179</f>
        <v>0</v>
      </c>
      <c r="ST1179" s="101">
        <f t="shared" si="251"/>
        <v>0</v>
      </c>
      <c r="SU1179" s="101">
        <f t="shared" si="251"/>
        <v>0</v>
      </c>
      <c r="SV1179" s="106"/>
      <c r="SW1179" s="106"/>
      <c r="SX1179" s="106"/>
      <c r="SY1179" s="101">
        <f t="shared" ref="SY1179:SY1192" si="252">$F1179*SV1179</f>
        <v>0</v>
      </c>
      <c r="SZ1179" s="101">
        <f t="shared" ref="SZ1179:SZ1192" si="253">$G1179*SW1179</f>
        <v>0</v>
      </c>
      <c r="TA1179" s="101">
        <f t="shared" ref="TA1179:TA1192" si="254">$H1179*SX1179</f>
        <v>0</v>
      </c>
      <c r="TB1179" s="101">
        <f t="shared" ref="TB1179:TB1192" si="255">$I1179*SV1179</f>
        <v>0</v>
      </c>
      <c r="TC1179" s="101">
        <f t="shared" ref="TC1179:TC1192" si="256">$J1179*SW1179</f>
        <v>0</v>
      </c>
      <c r="TD1179" s="101">
        <f t="shared" ref="TD1179:TD1192" si="257">$K1179*SX1179</f>
        <v>0</v>
      </c>
      <c r="TE1179" s="101">
        <f>$F1179*TE$1207</f>
        <v>0</v>
      </c>
      <c r="TF1179" s="101">
        <f>$G1179*TF$1207</f>
        <v>0</v>
      </c>
      <c r="TG1179" s="101">
        <f>$H1179*TG$1207</f>
        <v>0</v>
      </c>
      <c r="TH1179" s="101">
        <f>$I1179*TH$1207</f>
        <v>0</v>
      </c>
      <c r="TI1179" s="101">
        <f>$J1179*TI$1207</f>
        <v>0</v>
      </c>
      <c r="TJ1179" s="101">
        <f>$K1179*TJ$1207</f>
        <v>0</v>
      </c>
      <c r="TK1179" s="101">
        <f t="shared" ref="TK1179:TM1192" si="258">SV1179*TE1179</f>
        <v>0</v>
      </c>
      <c r="TL1179" s="101">
        <f t="shared" si="258"/>
        <v>0</v>
      </c>
      <c r="TM1179" s="101">
        <f t="shared" si="258"/>
        <v>0</v>
      </c>
      <c r="TN1179" s="101">
        <f t="shared" ref="TN1179:TP1192" si="259">SV1179*TH1179</f>
        <v>0</v>
      </c>
      <c r="TO1179" s="101">
        <f t="shared" si="259"/>
        <v>0</v>
      </c>
      <c r="TP1179" s="101">
        <f t="shared" si="259"/>
        <v>0</v>
      </c>
      <c r="TQ1179" s="106"/>
      <c r="TR1179" s="106"/>
      <c r="TS1179" s="106"/>
      <c r="TT1179" s="101">
        <f t="shared" ref="TT1179:TT1192" si="260">$F1179*TQ1179</f>
        <v>0</v>
      </c>
      <c r="TU1179" s="101">
        <f t="shared" ref="TU1179:TU1192" si="261">$G1179*TR1179</f>
        <v>0</v>
      </c>
      <c r="TV1179" s="101">
        <f t="shared" ref="TV1179:TV1192" si="262">$H1179*TS1179</f>
        <v>0</v>
      </c>
      <c r="TW1179" s="101">
        <f t="shared" ref="TW1179:TW1192" si="263">$I1179*TQ1179</f>
        <v>0</v>
      </c>
      <c r="TX1179" s="101">
        <f t="shared" ref="TX1179:TX1192" si="264">$J1179*TR1179</f>
        <v>0</v>
      </c>
      <c r="TY1179" s="101">
        <f t="shared" ref="TY1179:TY1192" si="265">$K1179*TS1179</f>
        <v>0</v>
      </c>
      <c r="TZ1179" s="101">
        <f>$F1179*TZ$1207</f>
        <v>0</v>
      </c>
      <c r="UA1179" s="101">
        <f>$G1179*UA$1207</f>
        <v>0</v>
      </c>
      <c r="UB1179" s="101">
        <f>$H1179*UB$1207</f>
        <v>0</v>
      </c>
      <c r="UC1179" s="101">
        <f>$I1179*UC$1207</f>
        <v>0</v>
      </c>
      <c r="UD1179" s="101">
        <f>$J1179*UD$1207</f>
        <v>0</v>
      </c>
      <c r="UE1179" s="101">
        <f>$K1179*UE$1207</f>
        <v>0</v>
      </c>
      <c r="UF1179" s="101">
        <f t="shared" ref="UF1179:UH1192" si="266">TQ1179*TZ1179</f>
        <v>0</v>
      </c>
      <c r="UG1179" s="101">
        <f t="shared" si="266"/>
        <v>0</v>
      </c>
      <c r="UH1179" s="101">
        <f t="shared" si="266"/>
        <v>0</v>
      </c>
      <c r="UI1179" s="101">
        <f t="shared" ref="UI1179:UK1192" si="267">TQ1179*UC1179</f>
        <v>0</v>
      </c>
      <c r="UJ1179" s="101">
        <f t="shared" si="267"/>
        <v>0</v>
      </c>
      <c r="UK1179" s="101">
        <f t="shared" si="267"/>
        <v>0</v>
      </c>
      <c r="UL1179" s="106"/>
      <c r="UM1179" s="106"/>
      <c r="UN1179" s="106"/>
      <c r="UO1179" s="101">
        <f t="shared" ref="UO1179:UO1192" si="268">$F1179*UL1179</f>
        <v>0</v>
      </c>
      <c r="UP1179" s="101">
        <f t="shared" ref="UP1179:UP1192" si="269">$G1179*UM1179</f>
        <v>0</v>
      </c>
      <c r="UQ1179" s="101">
        <f t="shared" ref="UQ1179:UQ1192" si="270">$H1179*UN1179</f>
        <v>0</v>
      </c>
      <c r="UR1179" s="101">
        <f t="shared" ref="UR1179:UR1192" si="271">$I1179*UL1179</f>
        <v>0</v>
      </c>
      <c r="US1179" s="101">
        <f t="shared" ref="US1179:US1192" si="272">$J1179*UM1179</f>
        <v>0</v>
      </c>
      <c r="UT1179" s="101">
        <f t="shared" ref="UT1179:UT1192" si="273">$K1179*UN1179</f>
        <v>0</v>
      </c>
      <c r="UU1179" s="101">
        <f>$F1179*UU$1207</f>
        <v>0</v>
      </c>
      <c r="UV1179" s="101">
        <f>$G1179*UV$1207</f>
        <v>0</v>
      </c>
      <c r="UW1179" s="101">
        <f>$H1179*UW$1207</f>
        <v>0</v>
      </c>
      <c r="UX1179" s="101">
        <f>$I1179*UX$1207</f>
        <v>12150.96</v>
      </c>
      <c r="UY1179" s="101">
        <f>$J1179*UY$1207</f>
        <v>12997.15</v>
      </c>
      <c r="UZ1179" s="101">
        <f>$K1179*UZ$1207</f>
        <v>12997.15</v>
      </c>
      <c r="VA1179" s="101">
        <f t="shared" ref="VA1179:VC1192" si="274">UL1179*UU1179</f>
        <v>0</v>
      </c>
      <c r="VB1179" s="101">
        <f t="shared" si="274"/>
        <v>0</v>
      </c>
      <c r="VC1179" s="101">
        <f t="shared" si="274"/>
        <v>0</v>
      </c>
      <c r="VD1179" s="101">
        <f t="shared" ref="VD1179:VF1192" si="275">UL1179*UX1179</f>
        <v>0</v>
      </c>
      <c r="VE1179" s="101">
        <f t="shared" si="275"/>
        <v>0</v>
      </c>
      <c r="VF1179" s="101">
        <f t="shared" si="275"/>
        <v>0</v>
      </c>
      <c r="VG1179" s="106"/>
      <c r="VH1179" s="106"/>
      <c r="VI1179" s="106"/>
      <c r="VJ1179" s="101">
        <f t="shared" ref="VJ1179:VJ1192" si="276">$F1179*VG1179</f>
        <v>0</v>
      </c>
      <c r="VK1179" s="101">
        <f t="shared" ref="VK1179:VK1192" si="277">$G1179*VH1179</f>
        <v>0</v>
      </c>
      <c r="VL1179" s="101">
        <f t="shared" ref="VL1179:VL1192" si="278">$H1179*VI1179</f>
        <v>0</v>
      </c>
      <c r="VM1179" s="101">
        <f t="shared" ref="VM1179:VM1192" si="279">$I1179*VG1179</f>
        <v>0</v>
      </c>
      <c r="VN1179" s="101">
        <f t="shared" ref="VN1179:VN1192" si="280">$J1179*VH1179</f>
        <v>0</v>
      </c>
      <c r="VO1179" s="101">
        <f t="shared" ref="VO1179:VO1192" si="281">$K1179*VI1179</f>
        <v>0</v>
      </c>
      <c r="VP1179" s="101">
        <f>$F1179*VP$1207</f>
        <v>0</v>
      </c>
      <c r="VQ1179" s="101">
        <f>$G1179*VQ$1207</f>
        <v>0</v>
      </c>
      <c r="VR1179" s="101">
        <f>$H1179*VR$1207</f>
        <v>0</v>
      </c>
      <c r="VS1179" s="101">
        <f>$I1179*VS$1207</f>
        <v>0</v>
      </c>
      <c r="VT1179" s="101">
        <f>$J1179*VT$1207</f>
        <v>0</v>
      </c>
      <c r="VU1179" s="101">
        <f>$K1179*VU$1207</f>
        <v>0</v>
      </c>
      <c r="VV1179" s="101">
        <f t="shared" ref="VV1179:VX1192" si="282">VG1179*VP1179</f>
        <v>0</v>
      </c>
      <c r="VW1179" s="101">
        <f t="shared" si="282"/>
        <v>0</v>
      </c>
      <c r="VX1179" s="101">
        <f t="shared" si="282"/>
        <v>0</v>
      </c>
      <c r="VY1179" s="101">
        <f t="shared" ref="VY1179:WA1192" si="283">VG1179*VS1179</f>
        <v>0</v>
      </c>
      <c r="VZ1179" s="101">
        <f t="shared" si="283"/>
        <v>0</v>
      </c>
      <c r="WA1179" s="101">
        <f t="shared" si="283"/>
        <v>0</v>
      </c>
      <c r="WB1179" s="106"/>
      <c r="WC1179" s="106"/>
      <c r="WD1179" s="106"/>
      <c r="WE1179" s="101">
        <f t="shared" ref="WE1179:WE1192" si="284">$F1179*WB1179</f>
        <v>0</v>
      </c>
      <c r="WF1179" s="101">
        <f t="shared" ref="WF1179:WF1192" si="285">$G1179*WC1179</f>
        <v>0</v>
      </c>
      <c r="WG1179" s="101">
        <f t="shared" ref="WG1179:WG1192" si="286">$H1179*WD1179</f>
        <v>0</v>
      </c>
      <c r="WH1179" s="101">
        <f t="shared" ref="WH1179:WH1192" si="287">$I1179*WB1179</f>
        <v>0</v>
      </c>
      <c r="WI1179" s="101">
        <f t="shared" ref="WI1179:WI1192" si="288">$J1179*WC1179</f>
        <v>0</v>
      </c>
      <c r="WJ1179" s="101">
        <f t="shared" ref="WJ1179:WJ1192" si="289">$K1179*WD1179</f>
        <v>0</v>
      </c>
      <c r="WK1179" s="101">
        <f>$F1179*WK$1207</f>
        <v>0</v>
      </c>
      <c r="WL1179" s="101">
        <f>$G1179*WL$1207</f>
        <v>0</v>
      </c>
      <c r="WM1179" s="101">
        <f>$H1179*WM$1207</f>
        <v>0</v>
      </c>
      <c r="WN1179" s="101">
        <f>$I1179*WN$1207</f>
        <v>0</v>
      </c>
      <c r="WO1179" s="101">
        <f>$J1179*WO$1207</f>
        <v>0</v>
      </c>
      <c r="WP1179" s="101">
        <f>$K1179*WP$1207</f>
        <v>0</v>
      </c>
      <c r="WQ1179" s="101">
        <f t="shared" ref="WQ1179:WS1192" si="290">WB1179*WK1179</f>
        <v>0</v>
      </c>
      <c r="WR1179" s="101">
        <f t="shared" si="290"/>
        <v>0</v>
      </c>
      <c r="WS1179" s="101">
        <f t="shared" si="290"/>
        <v>0</v>
      </c>
      <c r="WT1179" s="101">
        <f t="shared" ref="WT1179:WV1192" si="291">WB1179*WN1179</f>
        <v>0</v>
      </c>
      <c r="WU1179" s="101">
        <f t="shared" si="291"/>
        <v>0</v>
      </c>
      <c r="WV1179" s="101">
        <f t="shared" si="291"/>
        <v>0</v>
      </c>
      <c r="WW1179" s="106"/>
      <c r="WX1179" s="106"/>
      <c r="WY1179" s="106"/>
      <c r="WZ1179" s="101">
        <f t="shared" ref="WZ1179:WZ1192" si="292">$F1179*WW1179</f>
        <v>0</v>
      </c>
      <c r="XA1179" s="101">
        <f t="shared" ref="XA1179:XA1192" si="293">$G1179*WX1179</f>
        <v>0</v>
      </c>
      <c r="XB1179" s="101">
        <f t="shared" ref="XB1179:XB1192" si="294">$H1179*WY1179</f>
        <v>0</v>
      </c>
      <c r="XC1179" s="101">
        <f t="shared" ref="XC1179:XC1192" si="295">$I1179*WW1179</f>
        <v>0</v>
      </c>
      <c r="XD1179" s="101">
        <f t="shared" ref="XD1179:XD1192" si="296">$J1179*WX1179</f>
        <v>0</v>
      </c>
      <c r="XE1179" s="101">
        <f t="shared" ref="XE1179:XE1192" si="297">$K1179*WY1179</f>
        <v>0</v>
      </c>
      <c r="XF1179" s="101">
        <f>$F1179*XF$1207</f>
        <v>0</v>
      </c>
      <c r="XG1179" s="101">
        <f>$G1179*XG$1207</f>
        <v>0</v>
      </c>
      <c r="XH1179" s="101">
        <f>$H1179*XH$1207</f>
        <v>0</v>
      </c>
      <c r="XI1179" s="101">
        <f>$I1179*XI$1207</f>
        <v>0</v>
      </c>
      <c r="XJ1179" s="101">
        <f>$J1179*XJ$1207</f>
        <v>0</v>
      </c>
      <c r="XK1179" s="101">
        <f>$K1179*XK$1207</f>
        <v>0</v>
      </c>
      <c r="XL1179" s="101">
        <f t="shared" ref="XL1179:XN1192" si="298">WW1179*XF1179</f>
        <v>0</v>
      </c>
      <c r="XM1179" s="101">
        <f t="shared" si="298"/>
        <v>0</v>
      </c>
      <c r="XN1179" s="101">
        <f t="shared" si="298"/>
        <v>0</v>
      </c>
      <c r="XO1179" s="101">
        <f t="shared" ref="XO1179:XQ1192" si="299">WW1179*XI1179</f>
        <v>0</v>
      </c>
      <c r="XP1179" s="101">
        <f t="shared" si="299"/>
        <v>0</v>
      </c>
      <c r="XQ1179" s="101">
        <f t="shared" si="299"/>
        <v>0</v>
      </c>
      <c r="XR1179" s="106"/>
      <c r="XS1179" s="106"/>
      <c r="XT1179" s="106"/>
      <c r="XU1179" s="101">
        <f t="shared" ref="XU1179:XU1192" si="300">$F1179*XR1179</f>
        <v>0</v>
      </c>
      <c r="XV1179" s="101">
        <f t="shared" ref="XV1179:XV1192" si="301">$G1179*XS1179</f>
        <v>0</v>
      </c>
      <c r="XW1179" s="101">
        <f t="shared" ref="XW1179:XW1192" si="302">$H1179*XT1179</f>
        <v>0</v>
      </c>
      <c r="XX1179" s="101">
        <f t="shared" ref="XX1179:XX1192" si="303">$I1179*XR1179</f>
        <v>0</v>
      </c>
      <c r="XY1179" s="101">
        <f t="shared" ref="XY1179:XY1192" si="304">$J1179*XS1179</f>
        <v>0</v>
      </c>
      <c r="XZ1179" s="101">
        <f t="shared" ref="XZ1179:XZ1192" si="305">$K1179*XT1179</f>
        <v>0</v>
      </c>
      <c r="YA1179" s="101">
        <f>$F1179*YA$1207</f>
        <v>0</v>
      </c>
      <c r="YB1179" s="101">
        <f>$G1179*YB$1207</f>
        <v>0</v>
      </c>
      <c r="YC1179" s="101">
        <f>$H1179*YC$1207</f>
        <v>0</v>
      </c>
      <c r="YD1179" s="101">
        <f>$I1179*YD$1207</f>
        <v>0</v>
      </c>
      <c r="YE1179" s="101">
        <f>$J1179*YE$1207</f>
        <v>0</v>
      </c>
      <c r="YF1179" s="101">
        <f>$K1179*YF$1207</f>
        <v>0</v>
      </c>
      <c r="YG1179" s="101">
        <f t="shared" ref="YG1179:YI1192" si="306">XR1179*YA1179</f>
        <v>0</v>
      </c>
      <c r="YH1179" s="101">
        <f t="shared" si="306"/>
        <v>0</v>
      </c>
      <c r="YI1179" s="101">
        <f t="shared" si="306"/>
        <v>0</v>
      </c>
      <c r="YJ1179" s="101">
        <f t="shared" ref="YJ1179:YL1192" si="307">XR1179*YD1179</f>
        <v>0</v>
      </c>
      <c r="YK1179" s="101">
        <f t="shared" si="307"/>
        <v>0</v>
      </c>
      <c r="YL1179" s="101">
        <f t="shared" si="307"/>
        <v>0</v>
      </c>
      <c r="YM1179" s="149">
        <f>L1179+AG1179+BB1179+BW1179+CR1179+DM1179+EH1179+FC1179+FX1179+GS1179+HN1179+II1179+JD1179+JY1179+KT1179+LO1179+MJ1179+NE1179+NZ1179+OU1179+PP1179+QK1179+RF1179+SA1179+SV1179+TQ1179+UL1179+VG1179+WB1179+WW1179+XR1179</f>
        <v>0</v>
      </c>
      <c r="YN1179" s="149">
        <f t="shared" ref="YN1179:YO1192" si="308">M1179+AH1179+BC1179+BX1179+CS1179+DN1179+EI1179+FD1179+FY1179+GT1179+HO1179+IJ1179+JE1179+JZ1179+KU1179+LP1179+MK1179+NF1179+OA1179+OV1179+PQ1179+QL1179+RG1179+SB1179+SW1179+TR1179+UM1179+VH1179+WC1179+WX1179+XS1179</f>
        <v>0</v>
      </c>
      <c r="YO1179" s="149">
        <f t="shared" si="308"/>
        <v>0</v>
      </c>
      <c r="YP1179" s="101">
        <f t="shared" ref="YP1179:YP1192" si="309">$F1179*YM1179</f>
        <v>0</v>
      </c>
      <c r="YQ1179" s="101">
        <f t="shared" ref="YQ1179:YQ1192" si="310">$G1179*YN1179</f>
        <v>0</v>
      </c>
      <c r="YR1179" s="101">
        <f t="shared" ref="YR1179:YR1192" si="311">$H1179*YO1179</f>
        <v>0</v>
      </c>
      <c r="YS1179" s="101">
        <f t="shared" ref="YS1179:YS1192" si="312">$I1179*YM1179</f>
        <v>0</v>
      </c>
      <c r="YT1179" s="101">
        <f t="shared" ref="YT1179:YT1192" si="313">$J1179*YN1179</f>
        <v>0</v>
      </c>
      <c r="YU1179" s="101">
        <f t="shared" ref="YU1179:YU1192" si="314">$K1179*YO1179</f>
        <v>0</v>
      </c>
      <c r="YV1179" s="101">
        <f>$F1179*YV$1207</f>
        <v>0</v>
      </c>
      <c r="YW1179" s="101">
        <f>$G1179*YW$1207</f>
        <v>0</v>
      </c>
      <c r="YX1179" s="101">
        <f>$H1179*YX$1207</f>
        <v>0</v>
      </c>
      <c r="YY1179" s="101">
        <f>$I1179*YY$1207</f>
        <v>16868.86</v>
      </c>
      <c r="YZ1179" s="101">
        <f>$J1179*YZ$1207</f>
        <v>17450.21</v>
      </c>
      <c r="ZA1179" s="101">
        <f>$K1179*ZA$1207</f>
        <v>17450.21</v>
      </c>
      <c r="ZB1179" s="101">
        <f t="shared" ref="ZB1179:ZD1192" si="315">YM1179*YV1179</f>
        <v>0</v>
      </c>
      <c r="ZC1179" s="101">
        <f t="shared" si="315"/>
        <v>0</v>
      </c>
      <c r="ZD1179" s="101">
        <f t="shared" si="315"/>
        <v>0</v>
      </c>
      <c r="ZE1179" s="101">
        <f t="shared" ref="ZE1179:ZG1192" si="316">YM1179*YY1179</f>
        <v>0</v>
      </c>
      <c r="ZF1179" s="101">
        <f t="shared" si="316"/>
        <v>0</v>
      </c>
      <c r="ZG1179" s="101">
        <f t="shared" si="316"/>
        <v>0</v>
      </c>
    </row>
    <row r="1180" spans="1:683" ht="36">
      <c r="A1180" s="302" t="s">
        <v>407</v>
      </c>
      <c r="B1180" s="302" t="s">
        <v>424</v>
      </c>
      <c r="C1180" s="5"/>
      <c r="D1180" s="764"/>
      <c r="E1180" s="291"/>
      <c r="F1180" s="114">
        <f t="shared" ref="F1180:H1192" si="317">F15</f>
        <v>39654</v>
      </c>
      <c r="G1180" s="114">
        <f t="shared" si="317"/>
        <v>41509</v>
      </c>
      <c r="H1180" s="114">
        <f t="shared" si="317"/>
        <v>41509</v>
      </c>
      <c r="I1180" s="101">
        <f t="shared" ref="I1180:K1192" si="318">F320</f>
        <v>86639</v>
      </c>
      <c r="J1180" s="101">
        <f t="shared" si="318"/>
        <v>88147</v>
      </c>
      <c r="K1180" s="101">
        <f t="shared" si="318"/>
        <v>88147</v>
      </c>
      <c r="L1180" s="106"/>
      <c r="M1180" s="106"/>
      <c r="N1180" s="106"/>
      <c r="O1180" s="101">
        <f t="shared" ref="O1180:O1192" si="319">$F1180*L1180</f>
        <v>0</v>
      </c>
      <c r="P1180" s="101">
        <f t="shared" ref="P1180:P1192" si="320">$G1180*M1180</f>
        <v>0</v>
      </c>
      <c r="Q1180" s="101">
        <f t="shared" ref="Q1180:Q1192" si="321">$H1180*N1180</f>
        <v>0</v>
      </c>
      <c r="R1180" s="101">
        <f t="shared" ref="R1180:R1192" si="322">$I1180*L1180</f>
        <v>0</v>
      </c>
      <c r="S1180" s="101">
        <f t="shared" ref="S1180:S1192" si="323">$J1180*M1180</f>
        <v>0</v>
      </c>
      <c r="T1180" s="101">
        <f t="shared" ref="T1180:T1192" si="324">$K1180*N1180</f>
        <v>0</v>
      </c>
      <c r="U1180" s="101">
        <f t="shared" ref="U1180:U1192" si="325">$F1180*U$1207</f>
        <v>0</v>
      </c>
      <c r="V1180" s="101">
        <f t="shared" ref="V1180:V1192" si="326">$G1180*V$1207</f>
        <v>0</v>
      </c>
      <c r="W1180" s="101">
        <f t="shared" ref="W1180:W1192" si="327">$H1180*W$1207</f>
        <v>0</v>
      </c>
      <c r="X1180" s="101">
        <f t="shared" ref="X1180:X1192" si="328">$I1180*X$1207</f>
        <v>0</v>
      </c>
      <c r="Y1180" s="101">
        <f t="shared" ref="Y1180:Y1192" si="329">$J1180*Y$1207</f>
        <v>0</v>
      </c>
      <c r="Z1180" s="101">
        <f t="shared" ref="Z1180:Z1192" si="330">$K1180*Z$1207</f>
        <v>0</v>
      </c>
      <c r="AA1180" s="101">
        <f t="shared" ref="AA1180:AA1192" si="331">L1180*U1180</f>
        <v>0</v>
      </c>
      <c r="AB1180" s="101">
        <f t="shared" si="66"/>
        <v>0</v>
      </c>
      <c r="AC1180" s="101">
        <f t="shared" si="66"/>
        <v>0</v>
      </c>
      <c r="AD1180" s="101">
        <f t="shared" ref="AD1180:AD1192" si="332">L1180*X1180</f>
        <v>0</v>
      </c>
      <c r="AE1180" s="101">
        <f t="shared" si="67"/>
        <v>0</v>
      </c>
      <c r="AF1180" s="101">
        <f t="shared" si="67"/>
        <v>0</v>
      </c>
      <c r="AG1180" s="106"/>
      <c r="AH1180" s="106"/>
      <c r="AI1180" s="106"/>
      <c r="AJ1180" s="101">
        <f t="shared" si="68"/>
        <v>0</v>
      </c>
      <c r="AK1180" s="101">
        <f t="shared" si="69"/>
        <v>0</v>
      </c>
      <c r="AL1180" s="101">
        <f t="shared" si="70"/>
        <v>0</v>
      </c>
      <c r="AM1180" s="101">
        <f t="shared" si="71"/>
        <v>0</v>
      </c>
      <c r="AN1180" s="101">
        <f t="shared" si="72"/>
        <v>0</v>
      </c>
      <c r="AO1180" s="101">
        <f t="shared" si="73"/>
        <v>0</v>
      </c>
      <c r="AP1180" s="101">
        <f t="shared" ref="AP1180:AP1192" si="333">$F1180*AP$1207</f>
        <v>0</v>
      </c>
      <c r="AQ1180" s="101">
        <f t="shared" ref="AQ1180:AQ1192" si="334">$G1180*AQ$1207</f>
        <v>0</v>
      </c>
      <c r="AR1180" s="101">
        <f t="shared" ref="AR1180:AR1192" si="335">$H1180*AR$1207</f>
        <v>0</v>
      </c>
      <c r="AS1180" s="101">
        <f t="shared" ref="AS1180:AS1192" si="336">$I1180*AS$1207</f>
        <v>0</v>
      </c>
      <c r="AT1180" s="101">
        <f t="shared" ref="AT1180:AT1192" si="337">$J1180*AT$1207</f>
        <v>0</v>
      </c>
      <c r="AU1180" s="101">
        <f t="shared" ref="AU1180:AU1192" si="338">$K1180*AU$1207</f>
        <v>0</v>
      </c>
      <c r="AV1180" s="101">
        <f t="shared" si="74"/>
        <v>0</v>
      </c>
      <c r="AW1180" s="101">
        <f t="shared" si="74"/>
        <v>0</v>
      </c>
      <c r="AX1180" s="101">
        <f t="shared" si="74"/>
        <v>0</v>
      </c>
      <c r="AY1180" s="101">
        <f t="shared" si="75"/>
        <v>0</v>
      </c>
      <c r="AZ1180" s="101">
        <f t="shared" si="75"/>
        <v>0</v>
      </c>
      <c r="BA1180" s="101">
        <f t="shared" si="75"/>
        <v>0</v>
      </c>
      <c r="BB1180" s="106"/>
      <c r="BC1180" s="106"/>
      <c r="BD1180" s="106"/>
      <c r="BE1180" s="101">
        <f t="shared" si="76"/>
        <v>0</v>
      </c>
      <c r="BF1180" s="101">
        <f t="shared" si="77"/>
        <v>0</v>
      </c>
      <c r="BG1180" s="101">
        <f t="shared" si="78"/>
        <v>0</v>
      </c>
      <c r="BH1180" s="101">
        <f t="shared" si="79"/>
        <v>0</v>
      </c>
      <c r="BI1180" s="101">
        <f t="shared" si="80"/>
        <v>0</v>
      </c>
      <c r="BJ1180" s="101">
        <f t="shared" si="81"/>
        <v>0</v>
      </c>
      <c r="BK1180" s="101">
        <f t="shared" ref="BK1180:BK1192" si="339">$F1180*BK$1207</f>
        <v>0</v>
      </c>
      <c r="BL1180" s="101">
        <f t="shared" ref="BL1180:BL1192" si="340">$G1180*BL$1207</f>
        <v>0</v>
      </c>
      <c r="BM1180" s="101">
        <f t="shared" ref="BM1180:BM1192" si="341">$H1180*BM$1207</f>
        <v>0</v>
      </c>
      <c r="BN1180" s="101">
        <f t="shared" ref="BN1180:BN1192" si="342">$I1180*BN$1207</f>
        <v>0</v>
      </c>
      <c r="BO1180" s="101">
        <f t="shared" ref="BO1180:BO1192" si="343">$J1180*BO$1207</f>
        <v>0</v>
      </c>
      <c r="BP1180" s="101">
        <f t="shared" ref="BP1180:BP1192" si="344">$K1180*BP$1207</f>
        <v>0</v>
      </c>
      <c r="BQ1180" s="101">
        <f t="shared" si="82"/>
        <v>0</v>
      </c>
      <c r="BR1180" s="101">
        <f t="shared" si="82"/>
        <v>0</v>
      </c>
      <c r="BS1180" s="101">
        <f t="shared" si="82"/>
        <v>0</v>
      </c>
      <c r="BT1180" s="101">
        <f t="shared" si="83"/>
        <v>0</v>
      </c>
      <c r="BU1180" s="101">
        <f t="shared" si="83"/>
        <v>0</v>
      </c>
      <c r="BV1180" s="101">
        <f t="shared" si="83"/>
        <v>0</v>
      </c>
      <c r="BW1180" s="106"/>
      <c r="BX1180" s="106"/>
      <c r="BY1180" s="106"/>
      <c r="BZ1180" s="101">
        <f t="shared" si="84"/>
        <v>0</v>
      </c>
      <c r="CA1180" s="101">
        <f t="shared" si="85"/>
        <v>0</v>
      </c>
      <c r="CB1180" s="101">
        <f t="shared" si="86"/>
        <v>0</v>
      </c>
      <c r="CC1180" s="101">
        <f t="shared" si="87"/>
        <v>0</v>
      </c>
      <c r="CD1180" s="101">
        <f t="shared" si="88"/>
        <v>0</v>
      </c>
      <c r="CE1180" s="101">
        <f t="shared" si="89"/>
        <v>0</v>
      </c>
      <c r="CF1180" s="101">
        <f t="shared" ref="CF1180:CF1192" si="345">$F1180*CF$1207</f>
        <v>0</v>
      </c>
      <c r="CG1180" s="101">
        <f t="shared" ref="CG1180:CG1192" si="346">$G1180*CG$1207</f>
        <v>0</v>
      </c>
      <c r="CH1180" s="101">
        <f t="shared" ref="CH1180:CH1192" si="347">$H1180*CH$1207</f>
        <v>0</v>
      </c>
      <c r="CI1180" s="101">
        <f t="shared" ref="CI1180:CI1192" si="348">$I1180*CI$1207</f>
        <v>0</v>
      </c>
      <c r="CJ1180" s="101">
        <f t="shared" ref="CJ1180:CJ1192" si="349">$J1180*CJ$1207</f>
        <v>0</v>
      </c>
      <c r="CK1180" s="101">
        <f t="shared" ref="CK1180:CK1192" si="350">$K1180*CK$1207</f>
        <v>0</v>
      </c>
      <c r="CL1180" s="101">
        <f t="shared" si="90"/>
        <v>0</v>
      </c>
      <c r="CM1180" s="101">
        <f t="shared" si="90"/>
        <v>0</v>
      </c>
      <c r="CN1180" s="101">
        <f t="shared" si="90"/>
        <v>0</v>
      </c>
      <c r="CO1180" s="101">
        <f t="shared" si="91"/>
        <v>0</v>
      </c>
      <c r="CP1180" s="101">
        <f t="shared" si="91"/>
        <v>0</v>
      </c>
      <c r="CQ1180" s="101">
        <f t="shared" si="91"/>
        <v>0</v>
      </c>
      <c r="CR1180" s="106"/>
      <c r="CS1180" s="106"/>
      <c r="CT1180" s="106"/>
      <c r="CU1180" s="101">
        <f t="shared" si="92"/>
        <v>0</v>
      </c>
      <c r="CV1180" s="101">
        <f t="shared" si="93"/>
        <v>0</v>
      </c>
      <c r="CW1180" s="101">
        <f t="shared" si="94"/>
        <v>0</v>
      </c>
      <c r="CX1180" s="101">
        <f t="shared" si="95"/>
        <v>0</v>
      </c>
      <c r="CY1180" s="101">
        <f t="shared" si="96"/>
        <v>0</v>
      </c>
      <c r="CZ1180" s="101">
        <f t="shared" si="97"/>
        <v>0</v>
      </c>
      <c r="DA1180" s="101">
        <f t="shared" ref="DA1180:DA1192" si="351">$F1180*DA$1207</f>
        <v>0</v>
      </c>
      <c r="DB1180" s="101">
        <f t="shared" ref="DB1180:DB1192" si="352">$G1180*DB$1207</f>
        <v>0</v>
      </c>
      <c r="DC1180" s="101">
        <f t="shared" ref="DC1180:DC1192" si="353">$H1180*DC$1207</f>
        <v>0</v>
      </c>
      <c r="DD1180" s="101">
        <f t="shared" ref="DD1180:DD1192" si="354">$I1180*DD$1207</f>
        <v>0</v>
      </c>
      <c r="DE1180" s="101">
        <f t="shared" ref="DE1180:DE1192" si="355">$J1180*DE$1207</f>
        <v>0</v>
      </c>
      <c r="DF1180" s="101">
        <f t="shared" ref="DF1180:DF1192" si="356">$K1180*DF$1207</f>
        <v>0</v>
      </c>
      <c r="DG1180" s="101">
        <f t="shared" si="98"/>
        <v>0</v>
      </c>
      <c r="DH1180" s="101">
        <f t="shared" si="98"/>
        <v>0</v>
      </c>
      <c r="DI1180" s="101">
        <f t="shared" si="98"/>
        <v>0</v>
      </c>
      <c r="DJ1180" s="101">
        <f t="shared" si="99"/>
        <v>0</v>
      </c>
      <c r="DK1180" s="101">
        <f t="shared" si="99"/>
        <v>0</v>
      </c>
      <c r="DL1180" s="101">
        <f t="shared" si="99"/>
        <v>0</v>
      </c>
      <c r="DM1180" s="106"/>
      <c r="DN1180" s="106"/>
      <c r="DO1180" s="106"/>
      <c r="DP1180" s="101">
        <f t="shared" si="100"/>
        <v>0</v>
      </c>
      <c r="DQ1180" s="101">
        <f t="shared" si="101"/>
        <v>0</v>
      </c>
      <c r="DR1180" s="101">
        <f t="shared" si="102"/>
        <v>0</v>
      </c>
      <c r="DS1180" s="101">
        <f t="shared" si="103"/>
        <v>0</v>
      </c>
      <c r="DT1180" s="101">
        <f t="shared" si="104"/>
        <v>0</v>
      </c>
      <c r="DU1180" s="101">
        <f t="shared" si="105"/>
        <v>0</v>
      </c>
      <c r="DV1180" s="101">
        <f t="shared" ref="DV1180:DV1192" si="357">$F1180*DV$1207</f>
        <v>0</v>
      </c>
      <c r="DW1180" s="101">
        <f t="shared" ref="DW1180:DW1192" si="358">$G1180*DW$1207</f>
        <v>0</v>
      </c>
      <c r="DX1180" s="101">
        <f t="shared" ref="DX1180:DX1192" si="359">$H1180*DX$1207</f>
        <v>0</v>
      </c>
      <c r="DY1180" s="101">
        <f t="shared" ref="DY1180:DY1192" si="360">$I1180*DY$1207</f>
        <v>0</v>
      </c>
      <c r="DZ1180" s="101">
        <f t="shared" ref="DZ1180:DZ1192" si="361">$J1180*DZ$1207</f>
        <v>0</v>
      </c>
      <c r="EA1180" s="101">
        <f t="shared" ref="EA1180:EA1192" si="362">$K1180*EA$1207</f>
        <v>0</v>
      </c>
      <c r="EB1180" s="101">
        <f t="shared" si="106"/>
        <v>0</v>
      </c>
      <c r="EC1180" s="101">
        <f t="shared" si="106"/>
        <v>0</v>
      </c>
      <c r="ED1180" s="101">
        <f t="shared" si="106"/>
        <v>0</v>
      </c>
      <c r="EE1180" s="101">
        <f t="shared" si="107"/>
        <v>0</v>
      </c>
      <c r="EF1180" s="101">
        <f t="shared" si="107"/>
        <v>0</v>
      </c>
      <c r="EG1180" s="101">
        <f t="shared" si="107"/>
        <v>0</v>
      </c>
      <c r="EH1180" s="106"/>
      <c r="EI1180" s="106"/>
      <c r="EJ1180" s="106"/>
      <c r="EK1180" s="101">
        <f t="shared" si="108"/>
        <v>0</v>
      </c>
      <c r="EL1180" s="101">
        <f t="shared" si="109"/>
        <v>0</v>
      </c>
      <c r="EM1180" s="101">
        <f t="shared" si="110"/>
        <v>0</v>
      </c>
      <c r="EN1180" s="101">
        <f t="shared" si="111"/>
        <v>0</v>
      </c>
      <c r="EO1180" s="101">
        <f t="shared" si="112"/>
        <v>0</v>
      </c>
      <c r="EP1180" s="101">
        <f t="shared" si="113"/>
        <v>0</v>
      </c>
      <c r="EQ1180" s="101">
        <f t="shared" ref="EQ1180:EQ1192" si="363">$F1180*EQ$1207</f>
        <v>0</v>
      </c>
      <c r="ER1180" s="101">
        <f t="shared" ref="ER1180:ER1192" si="364">$G1180*ER$1207</f>
        <v>0</v>
      </c>
      <c r="ES1180" s="101">
        <f t="shared" ref="ES1180:ES1192" si="365">$H1180*ES$1207</f>
        <v>0</v>
      </c>
      <c r="ET1180" s="101">
        <f t="shared" ref="ET1180:ET1192" si="366">$I1180*ET$1207</f>
        <v>0</v>
      </c>
      <c r="EU1180" s="101">
        <f t="shared" ref="EU1180:EU1192" si="367">$J1180*EU$1207</f>
        <v>0</v>
      </c>
      <c r="EV1180" s="101">
        <f t="shared" ref="EV1180:EV1192" si="368">$K1180*EV$1207</f>
        <v>0</v>
      </c>
      <c r="EW1180" s="101">
        <f t="shared" si="114"/>
        <v>0</v>
      </c>
      <c r="EX1180" s="101">
        <f t="shared" si="114"/>
        <v>0</v>
      </c>
      <c r="EY1180" s="101">
        <f t="shared" si="114"/>
        <v>0</v>
      </c>
      <c r="EZ1180" s="101">
        <f t="shared" si="115"/>
        <v>0</v>
      </c>
      <c r="FA1180" s="101">
        <f t="shared" si="115"/>
        <v>0</v>
      </c>
      <c r="FB1180" s="101">
        <f t="shared" si="115"/>
        <v>0</v>
      </c>
      <c r="FC1180" s="106"/>
      <c r="FD1180" s="106"/>
      <c r="FE1180" s="106"/>
      <c r="FF1180" s="101">
        <f t="shared" si="116"/>
        <v>0</v>
      </c>
      <c r="FG1180" s="101">
        <f t="shared" si="117"/>
        <v>0</v>
      </c>
      <c r="FH1180" s="101">
        <f t="shared" si="118"/>
        <v>0</v>
      </c>
      <c r="FI1180" s="101">
        <f t="shared" si="119"/>
        <v>0</v>
      </c>
      <c r="FJ1180" s="101">
        <f t="shared" si="120"/>
        <v>0</v>
      </c>
      <c r="FK1180" s="101">
        <f t="shared" si="121"/>
        <v>0</v>
      </c>
      <c r="FL1180" s="101">
        <f t="shared" ref="FL1180:FL1192" si="369">$F1180*FL$1207</f>
        <v>0</v>
      </c>
      <c r="FM1180" s="101">
        <f t="shared" ref="FM1180:FM1192" si="370">$G1180*FM$1207</f>
        <v>0</v>
      </c>
      <c r="FN1180" s="101">
        <f t="shared" ref="FN1180:FN1192" si="371">$H1180*FN$1207</f>
        <v>0</v>
      </c>
      <c r="FO1180" s="101">
        <f t="shared" ref="FO1180:FO1192" si="372">$I1180*FO$1207</f>
        <v>0</v>
      </c>
      <c r="FP1180" s="101">
        <f t="shared" ref="FP1180:FP1192" si="373">$J1180*FP$1207</f>
        <v>0</v>
      </c>
      <c r="FQ1180" s="101">
        <f t="shared" ref="FQ1180:FQ1192" si="374">$K1180*FQ$1207</f>
        <v>0</v>
      </c>
      <c r="FR1180" s="101">
        <f t="shared" si="122"/>
        <v>0</v>
      </c>
      <c r="FS1180" s="101">
        <f t="shared" si="122"/>
        <v>0</v>
      </c>
      <c r="FT1180" s="101">
        <f t="shared" si="122"/>
        <v>0</v>
      </c>
      <c r="FU1180" s="101">
        <f t="shared" si="123"/>
        <v>0</v>
      </c>
      <c r="FV1180" s="101">
        <f t="shared" si="123"/>
        <v>0</v>
      </c>
      <c r="FW1180" s="101">
        <f t="shared" si="123"/>
        <v>0</v>
      </c>
      <c r="FX1180" s="106"/>
      <c r="FY1180" s="106"/>
      <c r="FZ1180" s="106"/>
      <c r="GA1180" s="101">
        <f t="shared" si="124"/>
        <v>0</v>
      </c>
      <c r="GB1180" s="101">
        <f t="shared" si="125"/>
        <v>0</v>
      </c>
      <c r="GC1180" s="101">
        <f t="shared" si="126"/>
        <v>0</v>
      </c>
      <c r="GD1180" s="101">
        <f t="shared" si="127"/>
        <v>0</v>
      </c>
      <c r="GE1180" s="101">
        <f t="shared" si="128"/>
        <v>0</v>
      </c>
      <c r="GF1180" s="101">
        <f t="shared" si="129"/>
        <v>0</v>
      </c>
      <c r="GG1180" s="101">
        <f t="shared" ref="GG1180:GG1192" si="375">$F1180*GG$1207</f>
        <v>0</v>
      </c>
      <c r="GH1180" s="101">
        <f t="shared" ref="GH1180:GH1192" si="376">$G1180*GH$1207</f>
        <v>0</v>
      </c>
      <c r="GI1180" s="101">
        <f t="shared" ref="GI1180:GI1192" si="377">$H1180*GI$1207</f>
        <v>0</v>
      </c>
      <c r="GJ1180" s="101">
        <f t="shared" ref="GJ1180:GJ1192" si="378">$I1180*GJ$1207</f>
        <v>0</v>
      </c>
      <c r="GK1180" s="101">
        <f t="shared" ref="GK1180:GK1192" si="379">$J1180*GK$1207</f>
        <v>0</v>
      </c>
      <c r="GL1180" s="101">
        <f t="shared" ref="GL1180:GL1192" si="380">$K1180*GL$1207</f>
        <v>0</v>
      </c>
      <c r="GM1180" s="101">
        <f t="shared" si="130"/>
        <v>0</v>
      </c>
      <c r="GN1180" s="101">
        <f t="shared" si="130"/>
        <v>0</v>
      </c>
      <c r="GO1180" s="101">
        <f t="shared" si="130"/>
        <v>0</v>
      </c>
      <c r="GP1180" s="101">
        <f t="shared" si="131"/>
        <v>0</v>
      </c>
      <c r="GQ1180" s="101">
        <f t="shared" si="131"/>
        <v>0</v>
      </c>
      <c r="GR1180" s="101">
        <f t="shared" si="131"/>
        <v>0</v>
      </c>
      <c r="GS1180" s="106">
        <v>32</v>
      </c>
      <c r="GT1180" s="106">
        <v>32</v>
      </c>
      <c r="GU1180" s="106">
        <v>32</v>
      </c>
      <c r="GV1180" s="101">
        <f t="shared" si="132"/>
        <v>1268928</v>
      </c>
      <c r="GW1180" s="101">
        <f t="shared" si="133"/>
        <v>1328288</v>
      </c>
      <c r="GX1180" s="101">
        <f t="shared" si="134"/>
        <v>1328288</v>
      </c>
      <c r="GY1180" s="101">
        <f t="shared" si="135"/>
        <v>2772448</v>
      </c>
      <c r="GZ1180" s="101">
        <f t="shared" si="136"/>
        <v>2820704</v>
      </c>
      <c r="HA1180" s="101">
        <f t="shared" si="137"/>
        <v>2820704</v>
      </c>
      <c r="HB1180" s="101">
        <f t="shared" ref="HB1180:HB1192" si="381">$F1180*HB$1207</f>
        <v>39653.120000000003</v>
      </c>
      <c r="HC1180" s="101">
        <f t="shared" ref="HC1180:HC1192" si="382">$G1180*HC$1207</f>
        <v>41509.379999999997</v>
      </c>
      <c r="HD1180" s="101">
        <f t="shared" ref="HD1180:HD1192" si="383">$H1180*HD$1207</f>
        <v>41509.379999999997</v>
      </c>
      <c r="HE1180" s="101">
        <f t="shared" ref="HE1180:HE1192" si="384">$I1180*HE$1207</f>
        <v>23291.1</v>
      </c>
      <c r="HF1180" s="101">
        <f t="shared" ref="HF1180:HF1192" si="385">$J1180*HF$1207</f>
        <v>23311.98</v>
      </c>
      <c r="HG1180" s="101">
        <f t="shared" ref="HG1180:HG1192" si="386">$K1180*HG$1207</f>
        <v>23311.98</v>
      </c>
      <c r="HH1180" s="101">
        <f t="shared" si="138"/>
        <v>1268899.8400000001</v>
      </c>
      <c r="HI1180" s="101">
        <f t="shared" si="138"/>
        <v>1328300.1599999999</v>
      </c>
      <c r="HJ1180" s="101">
        <f t="shared" si="138"/>
        <v>1328300.1599999999</v>
      </c>
      <c r="HK1180" s="101">
        <f t="shared" si="139"/>
        <v>745315.2</v>
      </c>
      <c r="HL1180" s="101">
        <f t="shared" si="139"/>
        <v>745983.36</v>
      </c>
      <c r="HM1180" s="101">
        <f t="shared" si="139"/>
        <v>745983.36</v>
      </c>
      <c r="HN1180" s="106"/>
      <c r="HO1180" s="106"/>
      <c r="HP1180" s="106"/>
      <c r="HQ1180" s="101">
        <f t="shared" si="140"/>
        <v>0</v>
      </c>
      <c r="HR1180" s="101">
        <f t="shared" si="141"/>
        <v>0</v>
      </c>
      <c r="HS1180" s="101">
        <f t="shared" si="142"/>
        <v>0</v>
      </c>
      <c r="HT1180" s="101">
        <f t="shared" si="143"/>
        <v>0</v>
      </c>
      <c r="HU1180" s="101">
        <f t="shared" si="144"/>
        <v>0</v>
      </c>
      <c r="HV1180" s="101">
        <f t="shared" si="145"/>
        <v>0</v>
      </c>
      <c r="HW1180" s="101">
        <f t="shared" ref="HW1180:HW1192" si="387">$F1180*HW$1207</f>
        <v>0</v>
      </c>
      <c r="HX1180" s="101">
        <f t="shared" ref="HX1180:HX1192" si="388">$G1180*HX$1207</f>
        <v>0</v>
      </c>
      <c r="HY1180" s="101">
        <f t="shared" ref="HY1180:HY1192" si="389">$H1180*HY$1207</f>
        <v>0</v>
      </c>
      <c r="HZ1180" s="101">
        <f t="shared" ref="HZ1180:HZ1192" si="390">$I1180*HZ$1207</f>
        <v>0</v>
      </c>
      <c r="IA1180" s="101">
        <f t="shared" ref="IA1180:IA1192" si="391">$J1180*IA$1207</f>
        <v>0</v>
      </c>
      <c r="IB1180" s="101">
        <f t="shared" ref="IB1180:IB1192" si="392">$K1180*IB$1207</f>
        <v>0</v>
      </c>
      <c r="IC1180" s="101">
        <f t="shared" si="146"/>
        <v>0</v>
      </c>
      <c r="ID1180" s="101">
        <f t="shared" si="146"/>
        <v>0</v>
      </c>
      <c r="IE1180" s="101">
        <f t="shared" si="146"/>
        <v>0</v>
      </c>
      <c r="IF1180" s="101">
        <f t="shared" si="147"/>
        <v>0</v>
      </c>
      <c r="IG1180" s="101">
        <f t="shared" si="147"/>
        <v>0</v>
      </c>
      <c r="IH1180" s="101">
        <f t="shared" si="147"/>
        <v>0</v>
      </c>
      <c r="II1180" s="106"/>
      <c r="IJ1180" s="106"/>
      <c r="IK1180" s="106"/>
      <c r="IL1180" s="101">
        <f t="shared" si="148"/>
        <v>0</v>
      </c>
      <c r="IM1180" s="101">
        <f t="shared" si="149"/>
        <v>0</v>
      </c>
      <c r="IN1180" s="101">
        <f t="shared" si="150"/>
        <v>0</v>
      </c>
      <c r="IO1180" s="101">
        <f t="shared" si="151"/>
        <v>0</v>
      </c>
      <c r="IP1180" s="101">
        <f t="shared" si="152"/>
        <v>0</v>
      </c>
      <c r="IQ1180" s="101">
        <f t="shared" si="153"/>
        <v>0</v>
      </c>
      <c r="IR1180" s="101">
        <f t="shared" ref="IR1180:IR1192" si="393">$F1180*IR$1207</f>
        <v>0</v>
      </c>
      <c r="IS1180" s="101">
        <f t="shared" ref="IS1180:IS1192" si="394">$G1180*IS$1207</f>
        <v>0</v>
      </c>
      <c r="IT1180" s="101">
        <f t="shared" ref="IT1180:IT1192" si="395">$H1180*IT$1207</f>
        <v>0</v>
      </c>
      <c r="IU1180" s="101">
        <f t="shared" ref="IU1180:IU1192" si="396">$I1180*IU$1207</f>
        <v>0</v>
      </c>
      <c r="IV1180" s="101">
        <f t="shared" ref="IV1180:IV1192" si="397">$J1180*IV$1207</f>
        <v>0</v>
      </c>
      <c r="IW1180" s="101">
        <f t="shared" ref="IW1180:IW1192" si="398">$K1180*IW$1207</f>
        <v>0</v>
      </c>
      <c r="IX1180" s="101">
        <f t="shared" si="154"/>
        <v>0</v>
      </c>
      <c r="IY1180" s="101">
        <f t="shared" si="154"/>
        <v>0</v>
      </c>
      <c r="IZ1180" s="101">
        <f t="shared" si="154"/>
        <v>0</v>
      </c>
      <c r="JA1180" s="101">
        <f t="shared" si="155"/>
        <v>0</v>
      </c>
      <c r="JB1180" s="101">
        <f t="shared" si="155"/>
        <v>0</v>
      </c>
      <c r="JC1180" s="101">
        <f t="shared" si="155"/>
        <v>0</v>
      </c>
      <c r="JD1180" s="106"/>
      <c r="JE1180" s="106"/>
      <c r="JF1180" s="106"/>
      <c r="JG1180" s="101">
        <f t="shared" si="156"/>
        <v>0</v>
      </c>
      <c r="JH1180" s="101">
        <f t="shared" si="157"/>
        <v>0</v>
      </c>
      <c r="JI1180" s="101">
        <f t="shared" si="158"/>
        <v>0</v>
      </c>
      <c r="JJ1180" s="101">
        <f t="shared" si="159"/>
        <v>0</v>
      </c>
      <c r="JK1180" s="101">
        <f t="shared" si="160"/>
        <v>0</v>
      </c>
      <c r="JL1180" s="101">
        <f t="shared" si="161"/>
        <v>0</v>
      </c>
      <c r="JM1180" s="101">
        <f t="shared" ref="JM1180:JM1192" si="399">$F1180*JM$1207</f>
        <v>0</v>
      </c>
      <c r="JN1180" s="101">
        <f t="shared" ref="JN1180:JN1192" si="400">$G1180*JN$1207</f>
        <v>0</v>
      </c>
      <c r="JO1180" s="101">
        <f t="shared" ref="JO1180:JO1192" si="401">$H1180*JO$1207</f>
        <v>0</v>
      </c>
      <c r="JP1180" s="101">
        <f t="shared" ref="JP1180:JP1192" si="402">$I1180*JP$1207</f>
        <v>0</v>
      </c>
      <c r="JQ1180" s="101">
        <f t="shared" ref="JQ1180:JQ1192" si="403">$J1180*JQ$1207</f>
        <v>0</v>
      </c>
      <c r="JR1180" s="101">
        <f t="shared" ref="JR1180:JR1192" si="404">$K1180*JR$1207</f>
        <v>0</v>
      </c>
      <c r="JS1180" s="101">
        <f t="shared" si="162"/>
        <v>0</v>
      </c>
      <c r="JT1180" s="101">
        <f t="shared" si="162"/>
        <v>0</v>
      </c>
      <c r="JU1180" s="101">
        <f t="shared" si="162"/>
        <v>0</v>
      </c>
      <c r="JV1180" s="101">
        <f t="shared" si="163"/>
        <v>0</v>
      </c>
      <c r="JW1180" s="101">
        <f t="shared" si="163"/>
        <v>0</v>
      </c>
      <c r="JX1180" s="101">
        <f t="shared" si="163"/>
        <v>0</v>
      </c>
      <c r="JY1180" s="106"/>
      <c r="JZ1180" s="106"/>
      <c r="KA1180" s="106"/>
      <c r="KB1180" s="101">
        <f t="shared" si="164"/>
        <v>0</v>
      </c>
      <c r="KC1180" s="101">
        <f t="shared" si="165"/>
        <v>0</v>
      </c>
      <c r="KD1180" s="101">
        <f t="shared" si="166"/>
        <v>0</v>
      </c>
      <c r="KE1180" s="101">
        <f t="shared" si="167"/>
        <v>0</v>
      </c>
      <c r="KF1180" s="101">
        <f t="shared" si="168"/>
        <v>0</v>
      </c>
      <c r="KG1180" s="101">
        <f t="shared" si="169"/>
        <v>0</v>
      </c>
      <c r="KH1180" s="101">
        <f t="shared" ref="KH1180:KH1192" si="405">$F1180*KH$1207</f>
        <v>0</v>
      </c>
      <c r="KI1180" s="101">
        <f t="shared" ref="KI1180:KI1192" si="406">$G1180*KI$1207</f>
        <v>0</v>
      </c>
      <c r="KJ1180" s="101">
        <f t="shared" ref="KJ1180:KJ1192" si="407">$H1180*KJ$1207</f>
        <v>0</v>
      </c>
      <c r="KK1180" s="101">
        <f t="shared" ref="KK1180:KK1192" si="408">$I1180*KK$1207</f>
        <v>0</v>
      </c>
      <c r="KL1180" s="101">
        <f t="shared" ref="KL1180:KL1192" si="409">$J1180*KL$1207</f>
        <v>0</v>
      </c>
      <c r="KM1180" s="101">
        <f t="shared" ref="KM1180:KM1192" si="410">$K1180*KM$1207</f>
        <v>0</v>
      </c>
      <c r="KN1180" s="101">
        <f t="shared" si="170"/>
        <v>0</v>
      </c>
      <c r="KO1180" s="101">
        <f t="shared" si="170"/>
        <v>0</v>
      </c>
      <c r="KP1180" s="101">
        <f t="shared" si="170"/>
        <v>0</v>
      </c>
      <c r="KQ1180" s="101">
        <f t="shared" si="171"/>
        <v>0</v>
      </c>
      <c r="KR1180" s="101">
        <f t="shared" si="171"/>
        <v>0</v>
      </c>
      <c r="KS1180" s="101">
        <f t="shared" si="171"/>
        <v>0</v>
      </c>
      <c r="KT1180" s="106"/>
      <c r="KU1180" s="106"/>
      <c r="KV1180" s="106"/>
      <c r="KW1180" s="101">
        <f t="shared" si="172"/>
        <v>0</v>
      </c>
      <c r="KX1180" s="101">
        <f t="shared" si="173"/>
        <v>0</v>
      </c>
      <c r="KY1180" s="101">
        <f t="shared" si="174"/>
        <v>0</v>
      </c>
      <c r="KZ1180" s="101">
        <f t="shared" si="175"/>
        <v>0</v>
      </c>
      <c r="LA1180" s="101">
        <f t="shared" si="176"/>
        <v>0</v>
      </c>
      <c r="LB1180" s="101">
        <f t="shared" si="177"/>
        <v>0</v>
      </c>
      <c r="LC1180" s="101">
        <f t="shared" ref="LC1180:LC1192" si="411">$F1180*LC$1207</f>
        <v>0</v>
      </c>
      <c r="LD1180" s="101">
        <f t="shared" ref="LD1180:LD1192" si="412">$G1180*LD$1207</f>
        <v>0</v>
      </c>
      <c r="LE1180" s="101">
        <f t="shared" ref="LE1180:LE1192" si="413">$H1180*LE$1207</f>
        <v>0</v>
      </c>
      <c r="LF1180" s="101">
        <f t="shared" ref="LF1180:LF1192" si="414">$I1180*LF$1207</f>
        <v>0</v>
      </c>
      <c r="LG1180" s="101">
        <f t="shared" ref="LG1180:LG1192" si="415">$J1180*LG$1207</f>
        <v>0</v>
      </c>
      <c r="LH1180" s="101">
        <f t="shared" ref="LH1180:LH1192" si="416">$K1180*LH$1207</f>
        <v>0</v>
      </c>
      <c r="LI1180" s="101">
        <f t="shared" si="178"/>
        <v>0</v>
      </c>
      <c r="LJ1180" s="101">
        <f t="shared" si="178"/>
        <v>0</v>
      </c>
      <c r="LK1180" s="101">
        <f t="shared" si="178"/>
        <v>0</v>
      </c>
      <c r="LL1180" s="101">
        <f t="shared" si="179"/>
        <v>0</v>
      </c>
      <c r="LM1180" s="101">
        <f t="shared" si="179"/>
        <v>0</v>
      </c>
      <c r="LN1180" s="101">
        <f t="shared" si="179"/>
        <v>0</v>
      </c>
      <c r="LO1180" s="106"/>
      <c r="LP1180" s="106"/>
      <c r="LQ1180" s="106"/>
      <c r="LR1180" s="101">
        <f t="shared" si="180"/>
        <v>0</v>
      </c>
      <c r="LS1180" s="101">
        <f t="shared" si="181"/>
        <v>0</v>
      </c>
      <c r="LT1180" s="101">
        <f t="shared" si="182"/>
        <v>0</v>
      </c>
      <c r="LU1180" s="101">
        <f t="shared" si="183"/>
        <v>0</v>
      </c>
      <c r="LV1180" s="101">
        <f t="shared" si="184"/>
        <v>0</v>
      </c>
      <c r="LW1180" s="101">
        <f t="shared" si="185"/>
        <v>0</v>
      </c>
      <c r="LX1180" s="101">
        <f t="shared" ref="LX1180:LX1192" si="417">$F1180*LX$1207</f>
        <v>0</v>
      </c>
      <c r="LY1180" s="101">
        <f t="shared" ref="LY1180:LY1192" si="418">$G1180*LY$1207</f>
        <v>0</v>
      </c>
      <c r="LZ1180" s="101">
        <f t="shared" ref="LZ1180:LZ1192" si="419">$H1180*LZ$1207</f>
        <v>0</v>
      </c>
      <c r="MA1180" s="101">
        <f t="shared" ref="MA1180:MA1192" si="420">$I1180*MA$1207</f>
        <v>0</v>
      </c>
      <c r="MB1180" s="101">
        <f t="shared" ref="MB1180:MB1192" si="421">$J1180*MB$1207</f>
        <v>0</v>
      </c>
      <c r="MC1180" s="101">
        <f t="shared" ref="MC1180:MC1192" si="422">$K1180*MC$1207</f>
        <v>0</v>
      </c>
      <c r="MD1180" s="101">
        <f t="shared" si="186"/>
        <v>0</v>
      </c>
      <c r="ME1180" s="101">
        <f t="shared" si="186"/>
        <v>0</v>
      </c>
      <c r="MF1180" s="101">
        <f t="shared" si="186"/>
        <v>0</v>
      </c>
      <c r="MG1180" s="101">
        <f t="shared" si="187"/>
        <v>0</v>
      </c>
      <c r="MH1180" s="101">
        <f t="shared" si="187"/>
        <v>0</v>
      </c>
      <c r="MI1180" s="101">
        <f t="shared" si="187"/>
        <v>0</v>
      </c>
      <c r="MJ1180" s="106"/>
      <c r="MK1180" s="106"/>
      <c r="ML1180" s="106"/>
      <c r="MM1180" s="101">
        <f t="shared" si="188"/>
        <v>0</v>
      </c>
      <c r="MN1180" s="101">
        <f t="shared" si="189"/>
        <v>0</v>
      </c>
      <c r="MO1180" s="101">
        <f t="shared" si="190"/>
        <v>0</v>
      </c>
      <c r="MP1180" s="101">
        <f t="shared" si="191"/>
        <v>0</v>
      </c>
      <c r="MQ1180" s="101">
        <f t="shared" si="192"/>
        <v>0</v>
      </c>
      <c r="MR1180" s="101">
        <f t="shared" si="193"/>
        <v>0</v>
      </c>
      <c r="MS1180" s="101">
        <f t="shared" ref="MS1180:MS1192" si="423">$F1180*MS$1207</f>
        <v>0</v>
      </c>
      <c r="MT1180" s="101">
        <f t="shared" ref="MT1180:MT1192" si="424">$G1180*MT$1207</f>
        <v>0</v>
      </c>
      <c r="MU1180" s="101">
        <f t="shared" ref="MU1180:MU1192" si="425">$H1180*MU$1207</f>
        <v>0</v>
      </c>
      <c r="MV1180" s="101">
        <f t="shared" ref="MV1180:MV1192" si="426">$I1180*MV$1207</f>
        <v>0</v>
      </c>
      <c r="MW1180" s="101">
        <f t="shared" ref="MW1180:MW1192" si="427">$J1180*MW$1207</f>
        <v>0</v>
      </c>
      <c r="MX1180" s="101">
        <f t="shared" ref="MX1180:MX1192" si="428">$K1180*MX$1207</f>
        <v>0</v>
      </c>
      <c r="MY1180" s="101">
        <f t="shared" si="194"/>
        <v>0</v>
      </c>
      <c r="MZ1180" s="101">
        <f t="shared" si="194"/>
        <v>0</v>
      </c>
      <c r="NA1180" s="101">
        <f t="shared" si="194"/>
        <v>0</v>
      </c>
      <c r="NB1180" s="101">
        <f t="shared" si="195"/>
        <v>0</v>
      </c>
      <c r="NC1180" s="101">
        <f t="shared" si="195"/>
        <v>0</v>
      </c>
      <c r="ND1180" s="101">
        <f t="shared" si="195"/>
        <v>0</v>
      </c>
      <c r="NE1180" s="106"/>
      <c r="NF1180" s="106"/>
      <c r="NG1180" s="106"/>
      <c r="NH1180" s="101">
        <f t="shared" si="196"/>
        <v>0</v>
      </c>
      <c r="NI1180" s="101">
        <f t="shared" si="197"/>
        <v>0</v>
      </c>
      <c r="NJ1180" s="101">
        <f t="shared" si="198"/>
        <v>0</v>
      </c>
      <c r="NK1180" s="101">
        <f t="shared" si="199"/>
        <v>0</v>
      </c>
      <c r="NL1180" s="101">
        <f t="shared" si="200"/>
        <v>0</v>
      </c>
      <c r="NM1180" s="101">
        <f t="shared" si="201"/>
        <v>0</v>
      </c>
      <c r="NN1180" s="101">
        <f t="shared" ref="NN1180:NN1192" si="429">$F1180*NN$1207</f>
        <v>0</v>
      </c>
      <c r="NO1180" s="101">
        <f t="shared" ref="NO1180:NO1192" si="430">$G1180*NO$1207</f>
        <v>0</v>
      </c>
      <c r="NP1180" s="101">
        <f t="shared" ref="NP1180:NP1192" si="431">$H1180*NP$1207</f>
        <v>0</v>
      </c>
      <c r="NQ1180" s="101">
        <f t="shared" ref="NQ1180:NQ1192" si="432">$I1180*NQ$1207</f>
        <v>0</v>
      </c>
      <c r="NR1180" s="101">
        <f t="shared" ref="NR1180:NR1192" si="433">$J1180*NR$1207</f>
        <v>0</v>
      </c>
      <c r="NS1180" s="101">
        <f t="shared" ref="NS1180:NS1192" si="434">$K1180*NS$1207</f>
        <v>0</v>
      </c>
      <c r="NT1180" s="101">
        <f t="shared" si="202"/>
        <v>0</v>
      </c>
      <c r="NU1180" s="101">
        <f t="shared" si="202"/>
        <v>0</v>
      </c>
      <c r="NV1180" s="101">
        <f t="shared" si="202"/>
        <v>0</v>
      </c>
      <c r="NW1180" s="101">
        <f t="shared" si="203"/>
        <v>0</v>
      </c>
      <c r="NX1180" s="101">
        <f t="shared" si="203"/>
        <v>0</v>
      </c>
      <c r="NY1180" s="101">
        <f t="shared" si="203"/>
        <v>0</v>
      </c>
      <c r="NZ1180" s="106"/>
      <c r="OA1180" s="106"/>
      <c r="OB1180" s="106"/>
      <c r="OC1180" s="101">
        <f t="shared" si="204"/>
        <v>0</v>
      </c>
      <c r="OD1180" s="101">
        <f t="shared" si="205"/>
        <v>0</v>
      </c>
      <c r="OE1180" s="101">
        <f t="shared" si="206"/>
        <v>0</v>
      </c>
      <c r="OF1180" s="101">
        <f t="shared" si="207"/>
        <v>0</v>
      </c>
      <c r="OG1180" s="101">
        <f t="shared" si="208"/>
        <v>0</v>
      </c>
      <c r="OH1180" s="101">
        <f t="shared" si="209"/>
        <v>0</v>
      </c>
      <c r="OI1180" s="101">
        <f t="shared" ref="OI1180:OI1192" si="435">$F1180*OI$1207</f>
        <v>0</v>
      </c>
      <c r="OJ1180" s="101">
        <f t="shared" ref="OJ1180:OJ1192" si="436">$G1180*OJ$1207</f>
        <v>0</v>
      </c>
      <c r="OK1180" s="101">
        <f t="shared" ref="OK1180:OK1192" si="437">$H1180*OK$1207</f>
        <v>0</v>
      </c>
      <c r="OL1180" s="101">
        <f t="shared" ref="OL1180:OL1192" si="438">$I1180*OL$1207</f>
        <v>0</v>
      </c>
      <c r="OM1180" s="101">
        <f t="shared" ref="OM1180:OM1192" si="439">$J1180*OM$1207</f>
        <v>0</v>
      </c>
      <c r="ON1180" s="101">
        <f t="shared" ref="ON1180:ON1192" si="440">$K1180*ON$1207</f>
        <v>0</v>
      </c>
      <c r="OO1180" s="101">
        <f t="shared" si="210"/>
        <v>0</v>
      </c>
      <c r="OP1180" s="101">
        <f t="shared" si="210"/>
        <v>0</v>
      </c>
      <c r="OQ1180" s="101">
        <f t="shared" si="210"/>
        <v>0</v>
      </c>
      <c r="OR1180" s="101">
        <f t="shared" si="211"/>
        <v>0</v>
      </c>
      <c r="OS1180" s="101">
        <f t="shared" si="211"/>
        <v>0</v>
      </c>
      <c r="OT1180" s="101">
        <f t="shared" si="211"/>
        <v>0</v>
      </c>
      <c r="OU1180" s="106"/>
      <c r="OV1180" s="106"/>
      <c r="OW1180" s="106"/>
      <c r="OX1180" s="101">
        <f t="shared" si="212"/>
        <v>0</v>
      </c>
      <c r="OY1180" s="101">
        <f t="shared" si="213"/>
        <v>0</v>
      </c>
      <c r="OZ1180" s="101">
        <f t="shared" si="214"/>
        <v>0</v>
      </c>
      <c r="PA1180" s="101">
        <f t="shared" si="215"/>
        <v>0</v>
      </c>
      <c r="PB1180" s="101">
        <f t="shared" si="216"/>
        <v>0</v>
      </c>
      <c r="PC1180" s="101">
        <f t="shared" si="217"/>
        <v>0</v>
      </c>
      <c r="PD1180" s="101">
        <f t="shared" ref="PD1180:PD1192" si="441">$F1180*PD$1207</f>
        <v>0</v>
      </c>
      <c r="PE1180" s="101">
        <f t="shared" ref="PE1180:PE1192" si="442">$G1180*PE$1207</f>
        <v>0</v>
      </c>
      <c r="PF1180" s="101">
        <f t="shared" ref="PF1180:PF1192" si="443">$H1180*PF$1207</f>
        <v>0</v>
      </c>
      <c r="PG1180" s="101">
        <f t="shared" ref="PG1180:PG1192" si="444">$I1180*PG$1207</f>
        <v>0</v>
      </c>
      <c r="PH1180" s="101">
        <f t="shared" ref="PH1180:PH1192" si="445">$J1180*PH$1207</f>
        <v>0</v>
      </c>
      <c r="PI1180" s="101">
        <f t="shared" ref="PI1180:PI1192" si="446">$K1180*PI$1207</f>
        <v>0</v>
      </c>
      <c r="PJ1180" s="101">
        <f t="shared" si="218"/>
        <v>0</v>
      </c>
      <c r="PK1180" s="101">
        <f t="shared" si="218"/>
        <v>0</v>
      </c>
      <c r="PL1180" s="101">
        <f t="shared" si="218"/>
        <v>0</v>
      </c>
      <c r="PM1180" s="101">
        <f t="shared" si="219"/>
        <v>0</v>
      </c>
      <c r="PN1180" s="101">
        <f t="shared" si="219"/>
        <v>0</v>
      </c>
      <c r="PO1180" s="101">
        <f t="shared" si="219"/>
        <v>0</v>
      </c>
      <c r="PP1180" s="106"/>
      <c r="PQ1180" s="106"/>
      <c r="PR1180" s="106"/>
      <c r="PS1180" s="101">
        <f t="shared" si="220"/>
        <v>0</v>
      </c>
      <c r="PT1180" s="101">
        <f t="shared" si="221"/>
        <v>0</v>
      </c>
      <c r="PU1180" s="101">
        <f t="shared" si="222"/>
        <v>0</v>
      </c>
      <c r="PV1180" s="101">
        <f t="shared" si="223"/>
        <v>0</v>
      </c>
      <c r="PW1180" s="101">
        <f t="shared" si="224"/>
        <v>0</v>
      </c>
      <c r="PX1180" s="101">
        <f t="shared" si="225"/>
        <v>0</v>
      </c>
      <c r="PY1180" s="101">
        <f t="shared" ref="PY1180:PY1192" si="447">$F1180*PY$1207</f>
        <v>0</v>
      </c>
      <c r="PZ1180" s="101">
        <f t="shared" ref="PZ1180:PZ1192" si="448">$G1180*PZ$1207</f>
        <v>0</v>
      </c>
      <c r="QA1180" s="101">
        <f t="shared" ref="QA1180:QA1192" si="449">$H1180*QA$1207</f>
        <v>0</v>
      </c>
      <c r="QB1180" s="101">
        <f t="shared" ref="QB1180:QB1192" si="450">$I1180*QB$1207</f>
        <v>0</v>
      </c>
      <c r="QC1180" s="101">
        <f t="shared" ref="QC1180:QC1192" si="451">$J1180*QC$1207</f>
        <v>0</v>
      </c>
      <c r="QD1180" s="101">
        <f t="shared" ref="QD1180:QD1192" si="452">$K1180*QD$1207</f>
        <v>0</v>
      </c>
      <c r="QE1180" s="101">
        <f t="shared" si="226"/>
        <v>0</v>
      </c>
      <c r="QF1180" s="101">
        <f t="shared" si="226"/>
        <v>0</v>
      </c>
      <c r="QG1180" s="101">
        <f t="shared" si="226"/>
        <v>0</v>
      </c>
      <c r="QH1180" s="101">
        <f t="shared" si="227"/>
        <v>0</v>
      </c>
      <c r="QI1180" s="101">
        <f t="shared" si="227"/>
        <v>0</v>
      </c>
      <c r="QJ1180" s="101">
        <f t="shared" si="227"/>
        <v>0</v>
      </c>
      <c r="QK1180" s="106"/>
      <c r="QL1180" s="106"/>
      <c r="QM1180" s="106"/>
      <c r="QN1180" s="101">
        <f t="shared" si="228"/>
        <v>0</v>
      </c>
      <c r="QO1180" s="101">
        <f t="shared" si="229"/>
        <v>0</v>
      </c>
      <c r="QP1180" s="101">
        <f t="shared" si="230"/>
        <v>0</v>
      </c>
      <c r="QQ1180" s="101">
        <f t="shared" si="231"/>
        <v>0</v>
      </c>
      <c r="QR1180" s="101">
        <f t="shared" si="232"/>
        <v>0</v>
      </c>
      <c r="QS1180" s="101">
        <f t="shared" si="233"/>
        <v>0</v>
      </c>
      <c r="QT1180" s="101">
        <f t="shared" ref="QT1180:QT1192" si="453">$F1180*QT$1207</f>
        <v>0</v>
      </c>
      <c r="QU1180" s="101">
        <f t="shared" ref="QU1180:QU1192" si="454">$G1180*QU$1207</f>
        <v>0</v>
      </c>
      <c r="QV1180" s="101">
        <f t="shared" ref="QV1180:QV1192" si="455">$H1180*QV$1207</f>
        <v>0</v>
      </c>
      <c r="QW1180" s="101">
        <f t="shared" ref="QW1180:QW1192" si="456">$I1180*QW$1207</f>
        <v>0</v>
      </c>
      <c r="QX1180" s="101">
        <f t="shared" ref="QX1180:QX1192" si="457">$J1180*QX$1207</f>
        <v>0</v>
      </c>
      <c r="QY1180" s="101">
        <f t="shared" ref="QY1180:QY1192" si="458">$K1180*QY$1207</f>
        <v>0</v>
      </c>
      <c r="QZ1180" s="101">
        <f t="shared" si="234"/>
        <v>0</v>
      </c>
      <c r="RA1180" s="101">
        <f t="shared" si="234"/>
        <v>0</v>
      </c>
      <c r="RB1180" s="101">
        <f t="shared" si="234"/>
        <v>0</v>
      </c>
      <c r="RC1180" s="101">
        <f t="shared" si="235"/>
        <v>0</v>
      </c>
      <c r="RD1180" s="101">
        <f t="shared" si="235"/>
        <v>0</v>
      </c>
      <c r="RE1180" s="101">
        <f t="shared" si="235"/>
        <v>0</v>
      </c>
      <c r="RF1180" s="106"/>
      <c r="RG1180" s="106"/>
      <c r="RH1180" s="106"/>
      <c r="RI1180" s="101">
        <f t="shared" si="236"/>
        <v>0</v>
      </c>
      <c r="RJ1180" s="101">
        <f t="shared" si="237"/>
        <v>0</v>
      </c>
      <c r="RK1180" s="101">
        <f t="shared" si="238"/>
        <v>0</v>
      </c>
      <c r="RL1180" s="101">
        <f t="shared" si="239"/>
        <v>0</v>
      </c>
      <c r="RM1180" s="101">
        <f t="shared" si="240"/>
        <v>0</v>
      </c>
      <c r="RN1180" s="101">
        <f t="shared" si="241"/>
        <v>0</v>
      </c>
      <c r="RO1180" s="101">
        <f t="shared" ref="RO1180:RO1192" si="459">$F1180*RO$1207</f>
        <v>0</v>
      </c>
      <c r="RP1180" s="101">
        <f t="shared" ref="RP1180:RP1192" si="460">$G1180*RP$1207</f>
        <v>0</v>
      </c>
      <c r="RQ1180" s="101">
        <f t="shared" ref="RQ1180:RQ1192" si="461">$H1180*RQ$1207</f>
        <v>0</v>
      </c>
      <c r="RR1180" s="101">
        <f t="shared" ref="RR1180:RR1192" si="462">$I1180*RR$1207</f>
        <v>0</v>
      </c>
      <c r="RS1180" s="101">
        <f t="shared" ref="RS1180:RS1192" si="463">$J1180*RS$1207</f>
        <v>0</v>
      </c>
      <c r="RT1180" s="101">
        <f t="shared" ref="RT1180:RT1192" si="464">$K1180*RT$1207</f>
        <v>0</v>
      </c>
      <c r="RU1180" s="101">
        <f t="shared" si="242"/>
        <v>0</v>
      </c>
      <c r="RV1180" s="101">
        <f t="shared" si="242"/>
        <v>0</v>
      </c>
      <c r="RW1180" s="101">
        <f t="shared" si="242"/>
        <v>0</v>
      </c>
      <c r="RX1180" s="101">
        <f t="shared" si="243"/>
        <v>0</v>
      </c>
      <c r="RY1180" s="101">
        <f t="shared" si="243"/>
        <v>0</v>
      </c>
      <c r="RZ1180" s="101">
        <f t="shared" si="243"/>
        <v>0</v>
      </c>
      <c r="SA1180" s="106"/>
      <c r="SB1180" s="106"/>
      <c r="SC1180" s="106"/>
      <c r="SD1180" s="101">
        <f t="shared" si="244"/>
        <v>0</v>
      </c>
      <c r="SE1180" s="101">
        <f t="shared" si="245"/>
        <v>0</v>
      </c>
      <c r="SF1180" s="101">
        <f t="shared" si="246"/>
        <v>0</v>
      </c>
      <c r="SG1180" s="101">
        <f t="shared" si="247"/>
        <v>0</v>
      </c>
      <c r="SH1180" s="101">
        <f t="shared" si="248"/>
        <v>0</v>
      </c>
      <c r="SI1180" s="101">
        <f t="shared" si="249"/>
        <v>0</v>
      </c>
      <c r="SJ1180" s="101">
        <f t="shared" ref="SJ1180:SJ1192" si="465">$F1180*SJ$1207</f>
        <v>0</v>
      </c>
      <c r="SK1180" s="101">
        <f t="shared" ref="SK1180:SK1192" si="466">$G1180*SK$1207</f>
        <v>0</v>
      </c>
      <c r="SL1180" s="101">
        <f t="shared" ref="SL1180:SL1192" si="467">$H1180*SL$1207</f>
        <v>0</v>
      </c>
      <c r="SM1180" s="101">
        <f t="shared" ref="SM1180:SM1192" si="468">$I1180*SM$1207</f>
        <v>0</v>
      </c>
      <c r="SN1180" s="101">
        <f t="shared" ref="SN1180:SN1192" si="469">$J1180*SN$1207</f>
        <v>0</v>
      </c>
      <c r="SO1180" s="101">
        <f t="shared" ref="SO1180:SO1192" si="470">$K1180*SO$1207</f>
        <v>0</v>
      </c>
      <c r="SP1180" s="101">
        <f t="shared" si="250"/>
        <v>0</v>
      </c>
      <c r="SQ1180" s="101">
        <f t="shared" si="250"/>
        <v>0</v>
      </c>
      <c r="SR1180" s="101">
        <f t="shared" si="250"/>
        <v>0</v>
      </c>
      <c r="SS1180" s="101">
        <f t="shared" si="251"/>
        <v>0</v>
      </c>
      <c r="ST1180" s="101">
        <f t="shared" si="251"/>
        <v>0</v>
      </c>
      <c r="SU1180" s="101">
        <f t="shared" si="251"/>
        <v>0</v>
      </c>
      <c r="SV1180" s="106"/>
      <c r="SW1180" s="106"/>
      <c r="SX1180" s="106"/>
      <c r="SY1180" s="101">
        <f t="shared" si="252"/>
        <v>0</v>
      </c>
      <c r="SZ1180" s="101">
        <f t="shared" si="253"/>
        <v>0</v>
      </c>
      <c r="TA1180" s="101">
        <f t="shared" si="254"/>
        <v>0</v>
      </c>
      <c r="TB1180" s="101">
        <f t="shared" si="255"/>
        <v>0</v>
      </c>
      <c r="TC1180" s="101">
        <f t="shared" si="256"/>
        <v>0</v>
      </c>
      <c r="TD1180" s="101">
        <f t="shared" si="257"/>
        <v>0</v>
      </c>
      <c r="TE1180" s="101">
        <f t="shared" ref="TE1180:TE1192" si="471">$F1180*TE$1207</f>
        <v>0</v>
      </c>
      <c r="TF1180" s="101">
        <f t="shared" ref="TF1180:TF1192" si="472">$G1180*TF$1207</f>
        <v>0</v>
      </c>
      <c r="TG1180" s="101">
        <f t="shared" ref="TG1180:TG1192" si="473">$H1180*TG$1207</f>
        <v>0</v>
      </c>
      <c r="TH1180" s="101">
        <f t="shared" ref="TH1180:TH1192" si="474">$I1180*TH$1207</f>
        <v>0</v>
      </c>
      <c r="TI1180" s="101">
        <f t="shared" ref="TI1180:TI1192" si="475">$J1180*TI$1207</f>
        <v>0</v>
      </c>
      <c r="TJ1180" s="101">
        <f t="shared" ref="TJ1180:TJ1192" si="476">$K1180*TJ$1207</f>
        <v>0</v>
      </c>
      <c r="TK1180" s="101">
        <f t="shared" si="258"/>
        <v>0</v>
      </c>
      <c r="TL1180" s="101">
        <f t="shared" si="258"/>
        <v>0</v>
      </c>
      <c r="TM1180" s="101">
        <f t="shared" si="258"/>
        <v>0</v>
      </c>
      <c r="TN1180" s="101">
        <f t="shared" si="259"/>
        <v>0</v>
      </c>
      <c r="TO1180" s="101">
        <f t="shared" si="259"/>
        <v>0</v>
      </c>
      <c r="TP1180" s="101">
        <f t="shared" si="259"/>
        <v>0</v>
      </c>
      <c r="TQ1180" s="106"/>
      <c r="TR1180" s="106"/>
      <c r="TS1180" s="106"/>
      <c r="TT1180" s="101">
        <f t="shared" si="260"/>
        <v>0</v>
      </c>
      <c r="TU1180" s="101">
        <f t="shared" si="261"/>
        <v>0</v>
      </c>
      <c r="TV1180" s="101">
        <f t="shared" si="262"/>
        <v>0</v>
      </c>
      <c r="TW1180" s="101">
        <f t="shared" si="263"/>
        <v>0</v>
      </c>
      <c r="TX1180" s="101">
        <f t="shared" si="264"/>
        <v>0</v>
      </c>
      <c r="TY1180" s="101">
        <f t="shared" si="265"/>
        <v>0</v>
      </c>
      <c r="TZ1180" s="101">
        <f t="shared" ref="TZ1180:TZ1192" si="477">$F1180*TZ$1207</f>
        <v>0</v>
      </c>
      <c r="UA1180" s="101">
        <f t="shared" ref="UA1180:UA1192" si="478">$G1180*UA$1207</f>
        <v>0</v>
      </c>
      <c r="UB1180" s="101">
        <f t="shared" ref="UB1180:UB1192" si="479">$H1180*UB$1207</f>
        <v>0</v>
      </c>
      <c r="UC1180" s="101">
        <f t="shared" ref="UC1180:UC1192" si="480">$I1180*UC$1207</f>
        <v>0</v>
      </c>
      <c r="UD1180" s="101">
        <f t="shared" ref="UD1180:UD1192" si="481">$J1180*UD$1207</f>
        <v>0</v>
      </c>
      <c r="UE1180" s="101">
        <f t="shared" ref="UE1180:UE1192" si="482">$K1180*UE$1207</f>
        <v>0</v>
      </c>
      <c r="UF1180" s="101">
        <f t="shared" si="266"/>
        <v>0</v>
      </c>
      <c r="UG1180" s="101">
        <f t="shared" si="266"/>
        <v>0</v>
      </c>
      <c r="UH1180" s="101">
        <f t="shared" si="266"/>
        <v>0</v>
      </c>
      <c r="UI1180" s="101">
        <f t="shared" si="267"/>
        <v>0</v>
      </c>
      <c r="UJ1180" s="101">
        <f t="shared" si="267"/>
        <v>0</v>
      </c>
      <c r="UK1180" s="101">
        <f t="shared" si="267"/>
        <v>0</v>
      </c>
      <c r="UL1180" s="106">
        <v>68</v>
      </c>
      <c r="UM1180" s="106">
        <v>68</v>
      </c>
      <c r="UN1180" s="106">
        <v>68</v>
      </c>
      <c r="UO1180" s="101">
        <f t="shared" si="268"/>
        <v>2696472</v>
      </c>
      <c r="UP1180" s="101">
        <f t="shared" si="269"/>
        <v>2822612</v>
      </c>
      <c r="UQ1180" s="101">
        <f t="shared" si="270"/>
        <v>2822612</v>
      </c>
      <c r="UR1180" s="101">
        <f t="shared" si="271"/>
        <v>5891452</v>
      </c>
      <c r="US1180" s="101">
        <f t="shared" si="272"/>
        <v>5993996</v>
      </c>
      <c r="UT1180" s="101">
        <f t="shared" si="273"/>
        <v>5993996</v>
      </c>
      <c r="UU1180" s="101">
        <f t="shared" ref="UU1180:UU1192" si="483">$F1180*UU$1207</f>
        <v>47583.82</v>
      </c>
      <c r="UV1180" s="101">
        <f t="shared" ref="UV1180:UV1192" si="484">$G1180*UV$1207</f>
        <v>49810.29</v>
      </c>
      <c r="UW1180" s="101">
        <f t="shared" ref="UW1180:UW1192" si="485">$H1180*UW$1207</f>
        <v>49810.29</v>
      </c>
      <c r="UX1180" s="101">
        <f t="shared" ref="UX1180:UX1192" si="486">$I1180*UX$1207</f>
        <v>10573.79</v>
      </c>
      <c r="UY1180" s="101">
        <f t="shared" ref="UY1180:UY1192" si="487">$J1180*UY$1207</f>
        <v>11308.57</v>
      </c>
      <c r="UZ1180" s="101">
        <f t="shared" ref="UZ1180:UZ1192" si="488">$K1180*UZ$1207</f>
        <v>11308.57</v>
      </c>
      <c r="VA1180" s="101">
        <f t="shared" si="274"/>
        <v>3235699.76</v>
      </c>
      <c r="VB1180" s="101">
        <f t="shared" si="274"/>
        <v>3387099.72</v>
      </c>
      <c r="VC1180" s="101">
        <f t="shared" si="274"/>
        <v>3387099.72</v>
      </c>
      <c r="VD1180" s="101">
        <f t="shared" si="275"/>
        <v>719017.72</v>
      </c>
      <c r="VE1180" s="101">
        <f t="shared" si="275"/>
        <v>768982.76</v>
      </c>
      <c r="VF1180" s="101">
        <f t="shared" si="275"/>
        <v>768982.76</v>
      </c>
      <c r="VG1180" s="106"/>
      <c r="VH1180" s="106"/>
      <c r="VI1180" s="106"/>
      <c r="VJ1180" s="101">
        <f t="shared" si="276"/>
        <v>0</v>
      </c>
      <c r="VK1180" s="101">
        <f t="shared" si="277"/>
        <v>0</v>
      </c>
      <c r="VL1180" s="101">
        <f t="shared" si="278"/>
        <v>0</v>
      </c>
      <c r="VM1180" s="101">
        <f t="shared" si="279"/>
        <v>0</v>
      </c>
      <c r="VN1180" s="101">
        <f t="shared" si="280"/>
        <v>0</v>
      </c>
      <c r="VO1180" s="101">
        <f t="shared" si="281"/>
        <v>0</v>
      </c>
      <c r="VP1180" s="101">
        <f t="shared" ref="VP1180:VP1192" si="489">$F1180*VP$1207</f>
        <v>0</v>
      </c>
      <c r="VQ1180" s="101">
        <f t="shared" ref="VQ1180:VQ1192" si="490">$G1180*VQ$1207</f>
        <v>0</v>
      </c>
      <c r="VR1180" s="101">
        <f t="shared" ref="VR1180:VR1192" si="491">$H1180*VR$1207</f>
        <v>0</v>
      </c>
      <c r="VS1180" s="101">
        <f t="shared" ref="VS1180:VS1192" si="492">$I1180*VS$1207</f>
        <v>0</v>
      </c>
      <c r="VT1180" s="101">
        <f t="shared" ref="VT1180:VT1192" si="493">$J1180*VT$1207</f>
        <v>0</v>
      </c>
      <c r="VU1180" s="101">
        <f t="shared" ref="VU1180:VU1192" si="494">$K1180*VU$1207</f>
        <v>0</v>
      </c>
      <c r="VV1180" s="101">
        <f t="shared" si="282"/>
        <v>0</v>
      </c>
      <c r="VW1180" s="101">
        <f t="shared" si="282"/>
        <v>0</v>
      </c>
      <c r="VX1180" s="101">
        <f t="shared" si="282"/>
        <v>0</v>
      </c>
      <c r="VY1180" s="101">
        <f t="shared" si="283"/>
        <v>0</v>
      </c>
      <c r="VZ1180" s="101">
        <f t="shared" si="283"/>
        <v>0</v>
      </c>
      <c r="WA1180" s="101">
        <f t="shared" si="283"/>
        <v>0</v>
      </c>
      <c r="WB1180" s="106"/>
      <c r="WC1180" s="106"/>
      <c r="WD1180" s="106"/>
      <c r="WE1180" s="101">
        <f t="shared" si="284"/>
        <v>0</v>
      </c>
      <c r="WF1180" s="101">
        <f t="shared" si="285"/>
        <v>0</v>
      </c>
      <c r="WG1180" s="101">
        <f t="shared" si="286"/>
        <v>0</v>
      </c>
      <c r="WH1180" s="101">
        <f t="shared" si="287"/>
        <v>0</v>
      </c>
      <c r="WI1180" s="101">
        <f t="shared" si="288"/>
        <v>0</v>
      </c>
      <c r="WJ1180" s="101">
        <f t="shared" si="289"/>
        <v>0</v>
      </c>
      <c r="WK1180" s="101">
        <f t="shared" ref="WK1180:WK1192" si="495">$F1180*WK$1207</f>
        <v>0</v>
      </c>
      <c r="WL1180" s="101">
        <f t="shared" ref="WL1180:WL1192" si="496">$G1180*WL$1207</f>
        <v>0</v>
      </c>
      <c r="WM1180" s="101">
        <f t="shared" ref="WM1180:WM1192" si="497">$H1180*WM$1207</f>
        <v>0</v>
      </c>
      <c r="WN1180" s="101">
        <f t="shared" ref="WN1180:WN1192" si="498">$I1180*WN$1207</f>
        <v>0</v>
      </c>
      <c r="WO1180" s="101">
        <f t="shared" ref="WO1180:WO1192" si="499">$J1180*WO$1207</f>
        <v>0</v>
      </c>
      <c r="WP1180" s="101">
        <f t="shared" ref="WP1180:WP1192" si="500">$K1180*WP$1207</f>
        <v>0</v>
      </c>
      <c r="WQ1180" s="101">
        <f t="shared" si="290"/>
        <v>0</v>
      </c>
      <c r="WR1180" s="101">
        <f t="shared" si="290"/>
        <v>0</v>
      </c>
      <c r="WS1180" s="101">
        <f t="shared" si="290"/>
        <v>0</v>
      </c>
      <c r="WT1180" s="101">
        <f t="shared" si="291"/>
        <v>0</v>
      </c>
      <c r="WU1180" s="101">
        <f t="shared" si="291"/>
        <v>0</v>
      </c>
      <c r="WV1180" s="101">
        <f t="shared" si="291"/>
        <v>0</v>
      </c>
      <c r="WW1180" s="106"/>
      <c r="WX1180" s="106"/>
      <c r="WY1180" s="106"/>
      <c r="WZ1180" s="101">
        <f t="shared" si="292"/>
        <v>0</v>
      </c>
      <c r="XA1180" s="101">
        <f t="shared" si="293"/>
        <v>0</v>
      </c>
      <c r="XB1180" s="101">
        <f t="shared" si="294"/>
        <v>0</v>
      </c>
      <c r="XC1180" s="101">
        <f t="shared" si="295"/>
        <v>0</v>
      </c>
      <c r="XD1180" s="101">
        <f t="shared" si="296"/>
        <v>0</v>
      </c>
      <c r="XE1180" s="101">
        <f t="shared" si="297"/>
        <v>0</v>
      </c>
      <c r="XF1180" s="101">
        <f t="shared" ref="XF1180:XF1192" si="501">$F1180*XF$1207</f>
        <v>0</v>
      </c>
      <c r="XG1180" s="101">
        <f t="shared" ref="XG1180:XG1192" si="502">$G1180*XG$1207</f>
        <v>0</v>
      </c>
      <c r="XH1180" s="101">
        <f t="shared" ref="XH1180:XH1192" si="503">$H1180*XH$1207</f>
        <v>0</v>
      </c>
      <c r="XI1180" s="101">
        <f t="shared" ref="XI1180:XI1192" si="504">$I1180*XI$1207</f>
        <v>0</v>
      </c>
      <c r="XJ1180" s="101">
        <f t="shared" ref="XJ1180:XJ1192" si="505">$J1180*XJ$1207</f>
        <v>0</v>
      </c>
      <c r="XK1180" s="101">
        <f t="shared" ref="XK1180:XK1192" si="506">$K1180*XK$1207</f>
        <v>0</v>
      </c>
      <c r="XL1180" s="101">
        <f t="shared" si="298"/>
        <v>0</v>
      </c>
      <c r="XM1180" s="101">
        <f t="shared" si="298"/>
        <v>0</v>
      </c>
      <c r="XN1180" s="101">
        <f t="shared" si="298"/>
        <v>0</v>
      </c>
      <c r="XO1180" s="101">
        <f t="shared" si="299"/>
        <v>0</v>
      </c>
      <c r="XP1180" s="101">
        <f t="shared" si="299"/>
        <v>0</v>
      </c>
      <c r="XQ1180" s="101">
        <f t="shared" si="299"/>
        <v>0</v>
      </c>
      <c r="XR1180" s="106"/>
      <c r="XS1180" s="106"/>
      <c r="XT1180" s="106"/>
      <c r="XU1180" s="101">
        <f t="shared" si="300"/>
        <v>0</v>
      </c>
      <c r="XV1180" s="101">
        <f t="shared" si="301"/>
        <v>0</v>
      </c>
      <c r="XW1180" s="101">
        <f t="shared" si="302"/>
        <v>0</v>
      </c>
      <c r="XX1180" s="101">
        <f t="shared" si="303"/>
        <v>0</v>
      </c>
      <c r="XY1180" s="101">
        <f t="shared" si="304"/>
        <v>0</v>
      </c>
      <c r="XZ1180" s="101">
        <f t="shared" si="305"/>
        <v>0</v>
      </c>
      <c r="YA1180" s="101">
        <f t="shared" ref="YA1180:YA1192" si="507">$F1180*YA$1207</f>
        <v>0</v>
      </c>
      <c r="YB1180" s="101">
        <f t="shared" ref="YB1180:YB1192" si="508">$G1180*YB$1207</f>
        <v>0</v>
      </c>
      <c r="YC1180" s="101">
        <f t="shared" ref="YC1180:YC1192" si="509">$H1180*YC$1207</f>
        <v>0</v>
      </c>
      <c r="YD1180" s="101">
        <f t="shared" ref="YD1180:YD1192" si="510">$I1180*YD$1207</f>
        <v>0</v>
      </c>
      <c r="YE1180" s="101">
        <f t="shared" ref="YE1180:YE1192" si="511">$J1180*YE$1207</f>
        <v>0</v>
      </c>
      <c r="YF1180" s="101">
        <f t="shared" ref="YF1180:YF1192" si="512">$K1180*YF$1207</f>
        <v>0</v>
      </c>
      <c r="YG1180" s="101">
        <f t="shared" si="306"/>
        <v>0</v>
      </c>
      <c r="YH1180" s="101">
        <f t="shared" si="306"/>
        <v>0</v>
      </c>
      <c r="YI1180" s="101">
        <f t="shared" si="306"/>
        <v>0</v>
      </c>
      <c r="YJ1180" s="101">
        <f t="shared" si="307"/>
        <v>0</v>
      </c>
      <c r="YK1180" s="101">
        <f t="shared" si="307"/>
        <v>0</v>
      </c>
      <c r="YL1180" s="101">
        <f t="shared" si="307"/>
        <v>0</v>
      </c>
      <c r="YM1180" s="149">
        <f t="shared" ref="YM1180:YM1192" si="513">L1180+AG1180+BB1180+BW1180+CR1180+DM1180+EH1180+FC1180+FX1180+GS1180+HN1180+II1180+JD1180+JY1180+KT1180+LO1180+MJ1180+NE1180+NZ1180+OU1180+PP1180+QK1180+RF1180+SA1180+SV1180+TQ1180+UL1180+VG1180+WB1180+WW1180+XR1180</f>
        <v>100</v>
      </c>
      <c r="YN1180" s="149">
        <f t="shared" si="308"/>
        <v>100</v>
      </c>
      <c r="YO1180" s="149">
        <f t="shared" si="308"/>
        <v>100</v>
      </c>
      <c r="YP1180" s="101">
        <f t="shared" si="309"/>
        <v>3965400</v>
      </c>
      <c r="YQ1180" s="101">
        <f t="shared" si="310"/>
        <v>4150900</v>
      </c>
      <c r="YR1180" s="101">
        <f t="shared" si="311"/>
        <v>4150900</v>
      </c>
      <c r="YS1180" s="101">
        <f t="shared" si="312"/>
        <v>8663900</v>
      </c>
      <c r="YT1180" s="101">
        <f t="shared" si="313"/>
        <v>8814700</v>
      </c>
      <c r="YU1180" s="101">
        <f t="shared" si="314"/>
        <v>8814700</v>
      </c>
      <c r="YV1180" s="101">
        <f t="shared" ref="YV1180:YV1192" si="514">$F1180*YV$1207</f>
        <v>45046</v>
      </c>
      <c r="YW1180" s="101">
        <f t="shared" ref="YW1180:YW1192" si="515">$G1180*YW$1207</f>
        <v>47154</v>
      </c>
      <c r="YX1180" s="101">
        <f t="shared" ref="YX1180:YX1192" si="516">$H1180*YX$1207</f>
        <v>47154</v>
      </c>
      <c r="YY1180" s="101">
        <f t="shared" ref="YY1180:YY1192" si="517">$I1180*YY$1207</f>
        <v>14679.31</v>
      </c>
      <c r="YZ1180" s="101">
        <f t="shared" ref="YZ1180:YZ1192" si="518">$J1180*YZ$1207</f>
        <v>15183.09</v>
      </c>
      <c r="ZA1180" s="101">
        <f t="shared" ref="ZA1180:ZA1192" si="519">$K1180*ZA$1207</f>
        <v>15183.09</v>
      </c>
      <c r="ZB1180" s="101">
        <f t="shared" si="315"/>
        <v>4504600</v>
      </c>
      <c r="ZC1180" s="101">
        <f t="shared" si="315"/>
        <v>4715400</v>
      </c>
      <c r="ZD1180" s="101">
        <f t="shared" si="315"/>
        <v>4715400</v>
      </c>
      <c r="ZE1180" s="101">
        <f t="shared" si="316"/>
        <v>1467931</v>
      </c>
      <c r="ZF1180" s="101">
        <f t="shared" si="316"/>
        <v>1518309</v>
      </c>
      <c r="ZG1180" s="101">
        <f t="shared" si="316"/>
        <v>1518309</v>
      </c>
    </row>
    <row r="1181" spans="1:683" ht="36" hidden="1" customHeight="1">
      <c r="A1181" s="302" t="s">
        <v>823</v>
      </c>
      <c r="B1181" s="302" t="s">
        <v>421</v>
      </c>
      <c r="C1181" s="5"/>
      <c r="D1181" s="764"/>
      <c r="E1181" s="291"/>
      <c r="F1181" s="114">
        <f t="shared" si="317"/>
        <v>55516</v>
      </c>
      <c r="G1181" s="114">
        <f t="shared" si="317"/>
        <v>58113</v>
      </c>
      <c r="H1181" s="114">
        <f t="shared" si="317"/>
        <v>58113</v>
      </c>
      <c r="I1181" s="101">
        <f t="shared" si="318"/>
        <v>86639</v>
      </c>
      <c r="J1181" s="101">
        <f t="shared" si="318"/>
        <v>88147</v>
      </c>
      <c r="K1181" s="101">
        <f t="shared" si="318"/>
        <v>88147</v>
      </c>
      <c r="L1181" s="106"/>
      <c r="M1181" s="106"/>
      <c r="N1181" s="106"/>
      <c r="O1181" s="101">
        <f t="shared" si="319"/>
        <v>0</v>
      </c>
      <c r="P1181" s="101">
        <f t="shared" si="320"/>
        <v>0</v>
      </c>
      <c r="Q1181" s="101">
        <f t="shared" si="321"/>
        <v>0</v>
      </c>
      <c r="R1181" s="101">
        <f t="shared" si="322"/>
        <v>0</v>
      </c>
      <c r="S1181" s="101">
        <f t="shared" si="323"/>
        <v>0</v>
      </c>
      <c r="T1181" s="101">
        <f t="shared" si="324"/>
        <v>0</v>
      </c>
      <c r="U1181" s="101">
        <f t="shared" si="325"/>
        <v>0</v>
      </c>
      <c r="V1181" s="101">
        <f t="shared" si="326"/>
        <v>0</v>
      </c>
      <c r="W1181" s="101">
        <f t="shared" si="327"/>
        <v>0</v>
      </c>
      <c r="X1181" s="101">
        <f t="shared" si="328"/>
        <v>0</v>
      </c>
      <c r="Y1181" s="101">
        <f t="shared" si="329"/>
        <v>0</v>
      </c>
      <c r="Z1181" s="101">
        <f t="shared" si="330"/>
        <v>0</v>
      </c>
      <c r="AA1181" s="101">
        <f t="shared" si="331"/>
        <v>0</v>
      </c>
      <c r="AB1181" s="101">
        <f t="shared" si="66"/>
        <v>0</v>
      </c>
      <c r="AC1181" s="101">
        <f t="shared" si="66"/>
        <v>0</v>
      </c>
      <c r="AD1181" s="101">
        <f t="shared" si="332"/>
        <v>0</v>
      </c>
      <c r="AE1181" s="101">
        <f t="shared" si="67"/>
        <v>0</v>
      </c>
      <c r="AF1181" s="101">
        <f t="shared" si="67"/>
        <v>0</v>
      </c>
      <c r="AG1181" s="106"/>
      <c r="AH1181" s="106"/>
      <c r="AI1181" s="106"/>
      <c r="AJ1181" s="101">
        <f t="shared" si="68"/>
        <v>0</v>
      </c>
      <c r="AK1181" s="101">
        <f t="shared" si="69"/>
        <v>0</v>
      </c>
      <c r="AL1181" s="101">
        <f t="shared" si="70"/>
        <v>0</v>
      </c>
      <c r="AM1181" s="101">
        <f t="shared" si="71"/>
        <v>0</v>
      </c>
      <c r="AN1181" s="101">
        <f t="shared" si="72"/>
        <v>0</v>
      </c>
      <c r="AO1181" s="101">
        <f t="shared" si="73"/>
        <v>0</v>
      </c>
      <c r="AP1181" s="101">
        <f t="shared" si="333"/>
        <v>0</v>
      </c>
      <c r="AQ1181" s="101">
        <f t="shared" si="334"/>
        <v>0</v>
      </c>
      <c r="AR1181" s="101">
        <f t="shared" si="335"/>
        <v>0</v>
      </c>
      <c r="AS1181" s="101">
        <f t="shared" si="336"/>
        <v>0</v>
      </c>
      <c r="AT1181" s="101">
        <f t="shared" si="337"/>
        <v>0</v>
      </c>
      <c r="AU1181" s="101">
        <f t="shared" si="338"/>
        <v>0</v>
      </c>
      <c r="AV1181" s="101">
        <f t="shared" si="74"/>
        <v>0</v>
      </c>
      <c r="AW1181" s="101">
        <f t="shared" si="74"/>
        <v>0</v>
      </c>
      <c r="AX1181" s="101">
        <f t="shared" si="74"/>
        <v>0</v>
      </c>
      <c r="AY1181" s="101">
        <f t="shared" si="75"/>
        <v>0</v>
      </c>
      <c r="AZ1181" s="101">
        <f t="shared" si="75"/>
        <v>0</v>
      </c>
      <c r="BA1181" s="101">
        <f t="shared" si="75"/>
        <v>0</v>
      </c>
      <c r="BB1181" s="106"/>
      <c r="BC1181" s="106"/>
      <c r="BD1181" s="106"/>
      <c r="BE1181" s="101">
        <f t="shared" si="76"/>
        <v>0</v>
      </c>
      <c r="BF1181" s="101">
        <f t="shared" si="77"/>
        <v>0</v>
      </c>
      <c r="BG1181" s="101">
        <f t="shared" si="78"/>
        <v>0</v>
      </c>
      <c r="BH1181" s="101">
        <f t="shared" si="79"/>
        <v>0</v>
      </c>
      <c r="BI1181" s="101">
        <f t="shared" si="80"/>
        <v>0</v>
      </c>
      <c r="BJ1181" s="101">
        <f t="shared" si="81"/>
        <v>0</v>
      </c>
      <c r="BK1181" s="101">
        <f t="shared" si="339"/>
        <v>0</v>
      </c>
      <c r="BL1181" s="101">
        <f t="shared" si="340"/>
        <v>0</v>
      </c>
      <c r="BM1181" s="101">
        <f t="shared" si="341"/>
        <v>0</v>
      </c>
      <c r="BN1181" s="101">
        <f t="shared" si="342"/>
        <v>0</v>
      </c>
      <c r="BO1181" s="101">
        <f t="shared" si="343"/>
        <v>0</v>
      </c>
      <c r="BP1181" s="101">
        <f t="shared" si="344"/>
        <v>0</v>
      </c>
      <c r="BQ1181" s="101">
        <f t="shared" si="82"/>
        <v>0</v>
      </c>
      <c r="BR1181" s="101">
        <f t="shared" si="82"/>
        <v>0</v>
      </c>
      <c r="BS1181" s="101">
        <f t="shared" si="82"/>
        <v>0</v>
      </c>
      <c r="BT1181" s="101">
        <f t="shared" si="83"/>
        <v>0</v>
      </c>
      <c r="BU1181" s="101">
        <f t="shared" si="83"/>
        <v>0</v>
      </c>
      <c r="BV1181" s="101">
        <f t="shared" si="83"/>
        <v>0</v>
      </c>
      <c r="BW1181" s="106"/>
      <c r="BX1181" s="106"/>
      <c r="BY1181" s="106"/>
      <c r="BZ1181" s="101">
        <f t="shared" si="84"/>
        <v>0</v>
      </c>
      <c r="CA1181" s="101">
        <f t="shared" si="85"/>
        <v>0</v>
      </c>
      <c r="CB1181" s="101">
        <f t="shared" si="86"/>
        <v>0</v>
      </c>
      <c r="CC1181" s="101">
        <f t="shared" si="87"/>
        <v>0</v>
      </c>
      <c r="CD1181" s="101">
        <f t="shared" si="88"/>
        <v>0</v>
      </c>
      <c r="CE1181" s="101">
        <f t="shared" si="89"/>
        <v>0</v>
      </c>
      <c r="CF1181" s="101">
        <f t="shared" si="345"/>
        <v>0</v>
      </c>
      <c r="CG1181" s="101">
        <f t="shared" si="346"/>
        <v>0</v>
      </c>
      <c r="CH1181" s="101">
        <f t="shared" si="347"/>
        <v>0</v>
      </c>
      <c r="CI1181" s="101">
        <f t="shared" si="348"/>
        <v>0</v>
      </c>
      <c r="CJ1181" s="101">
        <f t="shared" si="349"/>
        <v>0</v>
      </c>
      <c r="CK1181" s="101">
        <f t="shared" si="350"/>
        <v>0</v>
      </c>
      <c r="CL1181" s="101">
        <f t="shared" si="90"/>
        <v>0</v>
      </c>
      <c r="CM1181" s="101">
        <f t="shared" si="90"/>
        <v>0</v>
      </c>
      <c r="CN1181" s="101">
        <f t="shared" si="90"/>
        <v>0</v>
      </c>
      <c r="CO1181" s="101">
        <f t="shared" si="91"/>
        <v>0</v>
      </c>
      <c r="CP1181" s="101">
        <f t="shared" si="91"/>
        <v>0</v>
      </c>
      <c r="CQ1181" s="101">
        <f t="shared" si="91"/>
        <v>0</v>
      </c>
      <c r="CR1181" s="106"/>
      <c r="CS1181" s="106"/>
      <c r="CT1181" s="106"/>
      <c r="CU1181" s="101">
        <f t="shared" si="92"/>
        <v>0</v>
      </c>
      <c r="CV1181" s="101">
        <f t="shared" si="93"/>
        <v>0</v>
      </c>
      <c r="CW1181" s="101">
        <f t="shared" si="94"/>
        <v>0</v>
      </c>
      <c r="CX1181" s="101">
        <f t="shared" si="95"/>
        <v>0</v>
      </c>
      <c r="CY1181" s="101">
        <f t="shared" si="96"/>
        <v>0</v>
      </c>
      <c r="CZ1181" s="101">
        <f t="shared" si="97"/>
        <v>0</v>
      </c>
      <c r="DA1181" s="101">
        <f t="shared" si="351"/>
        <v>0</v>
      </c>
      <c r="DB1181" s="101">
        <f t="shared" si="352"/>
        <v>0</v>
      </c>
      <c r="DC1181" s="101">
        <f t="shared" si="353"/>
        <v>0</v>
      </c>
      <c r="DD1181" s="101">
        <f t="shared" si="354"/>
        <v>0</v>
      </c>
      <c r="DE1181" s="101">
        <f t="shared" si="355"/>
        <v>0</v>
      </c>
      <c r="DF1181" s="101">
        <f t="shared" si="356"/>
        <v>0</v>
      </c>
      <c r="DG1181" s="101">
        <f t="shared" si="98"/>
        <v>0</v>
      </c>
      <c r="DH1181" s="101">
        <f t="shared" si="98"/>
        <v>0</v>
      </c>
      <c r="DI1181" s="101">
        <f t="shared" si="98"/>
        <v>0</v>
      </c>
      <c r="DJ1181" s="101">
        <f t="shared" si="99"/>
        <v>0</v>
      </c>
      <c r="DK1181" s="101">
        <f t="shared" si="99"/>
        <v>0</v>
      </c>
      <c r="DL1181" s="101">
        <f t="shared" si="99"/>
        <v>0</v>
      </c>
      <c r="DM1181" s="106"/>
      <c r="DN1181" s="106"/>
      <c r="DO1181" s="106"/>
      <c r="DP1181" s="101">
        <f t="shared" si="100"/>
        <v>0</v>
      </c>
      <c r="DQ1181" s="101">
        <f t="shared" si="101"/>
        <v>0</v>
      </c>
      <c r="DR1181" s="101">
        <f t="shared" si="102"/>
        <v>0</v>
      </c>
      <c r="DS1181" s="101">
        <f t="shared" si="103"/>
        <v>0</v>
      </c>
      <c r="DT1181" s="101">
        <f t="shared" si="104"/>
        <v>0</v>
      </c>
      <c r="DU1181" s="101">
        <f t="shared" si="105"/>
        <v>0</v>
      </c>
      <c r="DV1181" s="101">
        <f t="shared" si="357"/>
        <v>0</v>
      </c>
      <c r="DW1181" s="101">
        <f t="shared" si="358"/>
        <v>0</v>
      </c>
      <c r="DX1181" s="101">
        <f t="shared" si="359"/>
        <v>0</v>
      </c>
      <c r="DY1181" s="101">
        <f t="shared" si="360"/>
        <v>0</v>
      </c>
      <c r="DZ1181" s="101">
        <f t="shared" si="361"/>
        <v>0</v>
      </c>
      <c r="EA1181" s="101">
        <f t="shared" si="362"/>
        <v>0</v>
      </c>
      <c r="EB1181" s="101">
        <f t="shared" si="106"/>
        <v>0</v>
      </c>
      <c r="EC1181" s="101">
        <f t="shared" si="106"/>
        <v>0</v>
      </c>
      <c r="ED1181" s="101">
        <f t="shared" si="106"/>
        <v>0</v>
      </c>
      <c r="EE1181" s="101">
        <f t="shared" si="107"/>
        <v>0</v>
      </c>
      <c r="EF1181" s="101">
        <f t="shared" si="107"/>
        <v>0</v>
      </c>
      <c r="EG1181" s="101">
        <f t="shared" si="107"/>
        <v>0</v>
      </c>
      <c r="EH1181" s="106"/>
      <c r="EI1181" s="106"/>
      <c r="EJ1181" s="106"/>
      <c r="EK1181" s="101">
        <f t="shared" si="108"/>
        <v>0</v>
      </c>
      <c r="EL1181" s="101">
        <f t="shared" si="109"/>
        <v>0</v>
      </c>
      <c r="EM1181" s="101">
        <f t="shared" si="110"/>
        <v>0</v>
      </c>
      <c r="EN1181" s="101">
        <f t="shared" si="111"/>
        <v>0</v>
      </c>
      <c r="EO1181" s="101">
        <f t="shared" si="112"/>
        <v>0</v>
      </c>
      <c r="EP1181" s="101">
        <f t="shared" si="113"/>
        <v>0</v>
      </c>
      <c r="EQ1181" s="101">
        <f t="shared" si="363"/>
        <v>0</v>
      </c>
      <c r="ER1181" s="101">
        <f t="shared" si="364"/>
        <v>0</v>
      </c>
      <c r="ES1181" s="101">
        <f t="shared" si="365"/>
        <v>0</v>
      </c>
      <c r="ET1181" s="101">
        <f t="shared" si="366"/>
        <v>0</v>
      </c>
      <c r="EU1181" s="101">
        <f t="shared" si="367"/>
        <v>0</v>
      </c>
      <c r="EV1181" s="101">
        <f t="shared" si="368"/>
        <v>0</v>
      </c>
      <c r="EW1181" s="101">
        <f t="shared" si="114"/>
        <v>0</v>
      </c>
      <c r="EX1181" s="101">
        <f t="shared" si="114"/>
        <v>0</v>
      </c>
      <c r="EY1181" s="101">
        <f t="shared" si="114"/>
        <v>0</v>
      </c>
      <c r="EZ1181" s="101">
        <f t="shared" si="115"/>
        <v>0</v>
      </c>
      <c r="FA1181" s="101">
        <f t="shared" si="115"/>
        <v>0</v>
      </c>
      <c r="FB1181" s="101">
        <f t="shared" si="115"/>
        <v>0</v>
      </c>
      <c r="FC1181" s="106"/>
      <c r="FD1181" s="106"/>
      <c r="FE1181" s="106"/>
      <c r="FF1181" s="101">
        <f t="shared" si="116"/>
        <v>0</v>
      </c>
      <c r="FG1181" s="101">
        <f t="shared" si="117"/>
        <v>0</v>
      </c>
      <c r="FH1181" s="101">
        <f t="shared" si="118"/>
        <v>0</v>
      </c>
      <c r="FI1181" s="101">
        <f t="shared" si="119"/>
        <v>0</v>
      </c>
      <c r="FJ1181" s="101">
        <f t="shared" si="120"/>
        <v>0</v>
      </c>
      <c r="FK1181" s="101">
        <f t="shared" si="121"/>
        <v>0</v>
      </c>
      <c r="FL1181" s="101">
        <f t="shared" si="369"/>
        <v>0</v>
      </c>
      <c r="FM1181" s="101">
        <f t="shared" si="370"/>
        <v>0</v>
      </c>
      <c r="FN1181" s="101">
        <f t="shared" si="371"/>
        <v>0</v>
      </c>
      <c r="FO1181" s="101">
        <f t="shared" si="372"/>
        <v>0</v>
      </c>
      <c r="FP1181" s="101">
        <f t="shared" si="373"/>
        <v>0</v>
      </c>
      <c r="FQ1181" s="101">
        <f t="shared" si="374"/>
        <v>0</v>
      </c>
      <c r="FR1181" s="101">
        <f t="shared" si="122"/>
        <v>0</v>
      </c>
      <c r="FS1181" s="101">
        <f t="shared" si="122"/>
        <v>0</v>
      </c>
      <c r="FT1181" s="101">
        <f t="shared" si="122"/>
        <v>0</v>
      </c>
      <c r="FU1181" s="101">
        <f t="shared" si="123"/>
        <v>0</v>
      </c>
      <c r="FV1181" s="101">
        <f t="shared" si="123"/>
        <v>0</v>
      </c>
      <c r="FW1181" s="101">
        <f t="shared" si="123"/>
        <v>0</v>
      </c>
      <c r="FX1181" s="106"/>
      <c r="FY1181" s="106"/>
      <c r="FZ1181" s="106"/>
      <c r="GA1181" s="101">
        <f t="shared" si="124"/>
        <v>0</v>
      </c>
      <c r="GB1181" s="101">
        <f t="shared" si="125"/>
        <v>0</v>
      </c>
      <c r="GC1181" s="101">
        <f t="shared" si="126"/>
        <v>0</v>
      </c>
      <c r="GD1181" s="101">
        <f t="shared" si="127"/>
        <v>0</v>
      </c>
      <c r="GE1181" s="101">
        <f t="shared" si="128"/>
        <v>0</v>
      </c>
      <c r="GF1181" s="101">
        <f t="shared" si="129"/>
        <v>0</v>
      </c>
      <c r="GG1181" s="101">
        <f t="shared" si="375"/>
        <v>0</v>
      </c>
      <c r="GH1181" s="101">
        <f t="shared" si="376"/>
        <v>0</v>
      </c>
      <c r="GI1181" s="101">
        <f t="shared" si="377"/>
        <v>0</v>
      </c>
      <c r="GJ1181" s="101">
        <f t="shared" si="378"/>
        <v>0</v>
      </c>
      <c r="GK1181" s="101">
        <f t="shared" si="379"/>
        <v>0</v>
      </c>
      <c r="GL1181" s="101">
        <f t="shared" si="380"/>
        <v>0</v>
      </c>
      <c r="GM1181" s="101">
        <f t="shared" si="130"/>
        <v>0</v>
      </c>
      <c r="GN1181" s="101">
        <f t="shared" si="130"/>
        <v>0</v>
      </c>
      <c r="GO1181" s="101">
        <f t="shared" si="130"/>
        <v>0</v>
      </c>
      <c r="GP1181" s="101">
        <f t="shared" si="131"/>
        <v>0</v>
      </c>
      <c r="GQ1181" s="101">
        <f t="shared" si="131"/>
        <v>0</v>
      </c>
      <c r="GR1181" s="101">
        <f t="shared" si="131"/>
        <v>0</v>
      </c>
      <c r="GS1181" s="106"/>
      <c r="GT1181" s="106"/>
      <c r="GU1181" s="106"/>
      <c r="GV1181" s="101">
        <f t="shared" si="132"/>
        <v>0</v>
      </c>
      <c r="GW1181" s="101">
        <f t="shared" si="133"/>
        <v>0</v>
      </c>
      <c r="GX1181" s="101">
        <f t="shared" si="134"/>
        <v>0</v>
      </c>
      <c r="GY1181" s="101">
        <f t="shared" si="135"/>
        <v>0</v>
      </c>
      <c r="GZ1181" s="101">
        <f t="shared" si="136"/>
        <v>0</v>
      </c>
      <c r="HA1181" s="101">
        <f t="shared" si="137"/>
        <v>0</v>
      </c>
      <c r="HB1181" s="101">
        <f t="shared" si="381"/>
        <v>55514.77</v>
      </c>
      <c r="HC1181" s="101">
        <f t="shared" si="382"/>
        <v>58113.53</v>
      </c>
      <c r="HD1181" s="101">
        <f t="shared" si="383"/>
        <v>58113.53</v>
      </c>
      <c r="HE1181" s="101">
        <f t="shared" si="384"/>
        <v>23291.1</v>
      </c>
      <c r="HF1181" s="101">
        <f t="shared" si="385"/>
        <v>23311.98</v>
      </c>
      <c r="HG1181" s="101">
        <f t="shared" si="386"/>
        <v>23311.98</v>
      </c>
      <c r="HH1181" s="101">
        <f t="shared" si="138"/>
        <v>0</v>
      </c>
      <c r="HI1181" s="101">
        <f t="shared" si="138"/>
        <v>0</v>
      </c>
      <c r="HJ1181" s="101">
        <f t="shared" si="138"/>
        <v>0</v>
      </c>
      <c r="HK1181" s="101">
        <f t="shared" si="139"/>
        <v>0</v>
      </c>
      <c r="HL1181" s="101">
        <f t="shared" si="139"/>
        <v>0</v>
      </c>
      <c r="HM1181" s="101">
        <f t="shared" si="139"/>
        <v>0</v>
      </c>
      <c r="HN1181" s="106"/>
      <c r="HO1181" s="106"/>
      <c r="HP1181" s="106"/>
      <c r="HQ1181" s="101">
        <f t="shared" si="140"/>
        <v>0</v>
      </c>
      <c r="HR1181" s="101">
        <f t="shared" si="141"/>
        <v>0</v>
      </c>
      <c r="HS1181" s="101">
        <f t="shared" si="142"/>
        <v>0</v>
      </c>
      <c r="HT1181" s="101">
        <f t="shared" si="143"/>
        <v>0</v>
      </c>
      <c r="HU1181" s="101">
        <f t="shared" si="144"/>
        <v>0</v>
      </c>
      <c r="HV1181" s="101">
        <f t="shared" si="145"/>
        <v>0</v>
      </c>
      <c r="HW1181" s="101">
        <f t="shared" si="387"/>
        <v>0</v>
      </c>
      <c r="HX1181" s="101">
        <f t="shared" si="388"/>
        <v>0</v>
      </c>
      <c r="HY1181" s="101">
        <f t="shared" si="389"/>
        <v>0</v>
      </c>
      <c r="HZ1181" s="101">
        <f t="shared" si="390"/>
        <v>0</v>
      </c>
      <c r="IA1181" s="101">
        <f t="shared" si="391"/>
        <v>0</v>
      </c>
      <c r="IB1181" s="101">
        <f t="shared" si="392"/>
        <v>0</v>
      </c>
      <c r="IC1181" s="101">
        <f t="shared" si="146"/>
        <v>0</v>
      </c>
      <c r="ID1181" s="101">
        <f t="shared" si="146"/>
        <v>0</v>
      </c>
      <c r="IE1181" s="101">
        <f t="shared" si="146"/>
        <v>0</v>
      </c>
      <c r="IF1181" s="101">
        <f t="shared" si="147"/>
        <v>0</v>
      </c>
      <c r="IG1181" s="101">
        <f t="shared" si="147"/>
        <v>0</v>
      </c>
      <c r="IH1181" s="101">
        <f t="shared" si="147"/>
        <v>0</v>
      </c>
      <c r="II1181" s="106"/>
      <c r="IJ1181" s="106"/>
      <c r="IK1181" s="106"/>
      <c r="IL1181" s="101">
        <f t="shared" si="148"/>
        <v>0</v>
      </c>
      <c r="IM1181" s="101">
        <f t="shared" si="149"/>
        <v>0</v>
      </c>
      <c r="IN1181" s="101">
        <f t="shared" si="150"/>
        <v>0</v>
      </c>
      <c r="IO1181" s="101">
        <f t="shared" si="151"/>
        <v>0</v>
      </c>
      <c r="IP1181" s="101">
        <f t="shared" si="152"/>
        <v>0</v>
      </c>
      <c r="IQ1181" s="101">
        <f t="shared" si="153"/>
        <v>0</v>
      </c>
      <c r="IR1181" s="101">
        <f t="shared" si="393"/>
        <v>0</v>
      </c>
      <c r="IS1181" s="101">
        <f t="shared" si="394"/>
        <v>0</v>
      </c>
      <c r="IT1181" s="101">
        <f t="shared" si="395"/>
        <v>0</v>
      </c>
      <c r="IU1181" s="101">
        <f t="shared" si="396"/>
        <v>0</v>
      </c>
      <c r="IV1181" s="101">
        <f t="shared" si="397"/>
        <v>0</v>
      </c>
      <c r="IW1181" s="101">
        <f t="shared" si="398"/>
        <v>0</v>
      </c>
      <c r="IX1181" s="101">
        <f t="shared" si="154"/>
        <v>0</v>
      </c>
      <c r="IY1181" s="101">
        <f t="shared" si="154"/>
        <v>0</v>
      </c>
      <c r="IZ1181" s="101">
        <f t="shared" si="154"/>
        <v>0</v>
      </c>
      <c r="JA1181" s="101">
        <f t="shared" si="155"/>
        <v>0</v>
      </c>
      <c r="JB1181" s="101">
        <f t="shared" si="155"/>
        <v>0</v>
      </c>
      <c r="JC1181" s="101">
        <f t="shared" si="155"/>
        <v>0</v>
      </c>
      <c r="JD1181" s="106"/>
      <c r="JE1181" s="106"/>
      <c r="JF1181" s="106"/>
      <c r="JG1181" s="101">
        <f t="shared" si="156"/>
        <v>0</v>
      </c>
      <c r="JH1181" s="101">
        <f t="shared" si="157"/>
        <v>0</v>
      </c>
      <c r="JI1181" s="101">
        <f t="shared" si="158"/>
        <v>0</v>
      </c>
      <c r="JJ1181" s="101">
        <f t="shared" si="159"/>
        <v>0</v>
      </c>
      <c r="JK1181" s="101">
        <f t="shared" si="160"/>
        <v>0</v>
      </c>
      <c r="JL1181" s="101">
        <f t="shared" si="161"/>
        <v>0</v>
      </c>
      <c r="JM1181" s="101">
        <f t="shared" si="399"/>
        <v>0</v>
      </c>
      <c r="JN1181" s="101">
        <f t="shared" si="400"/>
        <v>0</v>
      </c>
      <c r="JO1181" s="101">
        <f t="shared" si="401"/>
        <v>0</v>
      </c>
      <c r="JP1181" s="101">
        <f t="shared" si="402"/>
        <v>0</v>
      </c>
      <c r="JQ1181" s="101">
        <f t="shared" si="403"/>
        <v>0</v>
      </c>
      <c r="JR1181" s="101">
        <f t="shared" si="404"/>
        <v>0</v>
      </c>
      <c r="JS1181" s="101">
        <f t="shared" si="162"/>
        <v>0</v>
      </c>
      <c r="JT1181" s="101">
        <f t="shared" si="162"/>
        <v>0</v>
      </c>
      <c r="JU1181" s="101">
        <f t="shared" si="162"/>
        <v>0</v>
      </c>
      <c r="JV1181" s="101">
        <f t="shared" si="163"/>
        <v>0</v>
      </c>
      <c r="JW1181" s="101">
        <f t="shared" si="163"/>
        <v>0</v>
      </c>
      <c r="JX1181" s="101">
        <f t="shared" si="163"/>
        <v>0</v>
      </c>
      <c r="JY1181" s="106"/>
      <c r="JZ1181" s="106"/>
      <c r="KA1181" s="106"/>
      <c r="KB1181" s="101">
        <f t="shared" si="164"/>
        <v>0</v>
      </c>
      <c r="KC1181" s="101">
        <f t="shared" si="165"/>
        <v>0</v>
      </c>
      <c r="KD1181" s="101">
        <f t="shared" si="166"/>
        <v>0</v>
      </c>
      <c r="KE1181" s="101">
        <f t="shared" si="167"/>
        <v>0</v>
      </c>
      <c r="KF1181" s="101">
        <f t="shared" si="168"/>
        <v>0</v>
      </c>
      <c r="KG1181" s="101">
        <f t="shared" si="169"/>
        <v>0</v>
      </c>
      <c r="KH1181" s="101">
        <f t="shared" si="405"/>
        <v>0</v>
      </c>
      <c r="KI1181" s="101">
        <f t="shared" si="406"/>
        <v>0</v>
      </c>
      <c r="KJ1181" s="101">
        <f t="shared" si="407"/>
        <v>0</v>
      </c>
      <c r="KK1181" s="101">
        <f t="shared" si="408"/>
        <v>0</v>
      </c>
      <c r="KL1181" s="101">
        <f t="shared" si="409"/>
        <v>0</v>
      </c>
      <c r="KM1181" s="101">
        <f t="shared" si="410"/>
        <v>0</v>
      </c>
      <c r="KN1181" s="101">
        <f t="shared" si="170"/>
        <v>0</v>
      </c>
      <c r="KO1181" s="101">
        <f t="shared" si="170"/>
        <v>0</v>
      </c>
      <c r="KP1181" s="101">
        <f t="shared" si="170"/>
        <v>0</v>
      </c>
      <c r="KQ1181" s="101">
        <f t="shared" si="171"/>
        <v>0</v>
      </c>
      <c r="KR1181" s="101">
        <f t="shared" si="171"/>
        <v>0</v>
      </c>
      <c r="KS1181" s="101">
        <f t="shared" si="171"/>
        <v>0</v>
      </c>
      <c r="KT1181" s="106"/>
      <c r="KU1181" s="106"/>
      <c r="KV1181" s="106"/>
      <c r="KW1181" s="101">
        <f t="shared" si="172"/>
        <v>0</v>
      </c>
      <c r="KX1181" s="101">
        <f t="shared" si="173"/>
        <v>0</v>
      </c>
      <c r="KY1181" s="101">
        <f t="shared" si="174"/>
        <v>0</v>
      </c>
      <c r="KZ1181" s="101">
        <f t="shared" si="175"/>
        <v>0</v>
      </c>
      <c r="LA1181" s="101">
        <f t="shared" si="176"/>
        <v>0</v>
      </c>
      <c r="LB1181" s="101">
        <f t="shared" si="177"/>
        <v>0</v>
      </c>
      <c r="LC1181" s="101">
        <f t="shared" si="411"/>
        <v>0</v>
      </c>
      <c r="LD1181" s="101">
        <f t="shared" si="412"/>
        <v>0</v>
      </c>
      <c r="LE1181" s="101">
        <f t="shared" si="413"/>
        <v>0</v>
      </c>
      <c r="LF1181" s="101">
        <f t="shared" si="414"/>
        <v>0</v>
      </c>
      <c r="LG1181" s="101">
        <f t="shared" si="415"/>
        <v>0</v>
      </c>
      <c r="LH1181" s="101">
        <f t="shared" si="416"/>
        <v>0</v>
      </c>
      <c r="LI1181" s="101">
        <f t="shared" si="178"/>
        <v>0</v>
      </c>
      <c r="LJ1181" s="101">
        <f t="shared" si="178"/>
        <v>0</v>
      </c>
      <c r="LK1181" s="101">
        <f t="shared" si="178"/>
        <v>0</v>
      </c>
      <c r="LL1181" s="101">
        <f t="shared" si="179"/>
        <v>0</v>
      </c>
      <c r="LM1181" s="101">
        <f t="shared" si="179"/>
        <v>0</v>
      </c>
      <c r="LN1181" s="101">
        <f t="shared" si="179"/>
        <v>0</v>
      </c>
      <c r="LO1181" s="106"/>
      <c r="LP1181" s="106"/>
      <c r="LQ1181" s="106"/>
      <c r="LR1181" s="101">
        <f t="shared" si="180"/>
        <v>0</v>
      </c>
      <c r="LS1181" s="101">
        <f t="shared" si="181"/>
        <v>0</v>
      </c>
      <c r="LT1181" s="101">
        <f t="shared" si="182"/>
        <v>0</v>
      </c>
      <c r="LU1181" s="101">
        <f t="shared" si="183"/>
        <v>0</v>
      </c>
      <c r="LV1181" s="101">
        <f t="shared" si="184"/>
        <v>0</v>
      </c>
      <c r="LW1181" s="101">
        <f t="shared" si="185"/>
        <v>0</v>
      </c>
      <c r="LX1181" s="101">
        <f t="shared" si="417"/>
        <v>0</v>
      </c>
      <c r="LY1181" s="101">
        <f t="shared" si="418"/>
        <v>0</v>
      </c>
      <c r="LZ1181" s="101">
        <f t="shared" si="419"/>
        <v>0</v>
      </c>
      <c r="MA1181" s="101">
        <f t="shared" si="420"/>
        <v>0</v>
      </c>
      <c r="MB1181" s="101">
        <f t="shared" si="421"/>
        <v>0</v>
      </c>
      <c r="MC1181" s="101">
        <f t="shared" si="422"/>
        <v>0</v>
      </c>
      <c r="MD1181" s="101">
        <f t="shared" si="186"/>
        <v>0</v>
      </c>
      <c r="ME1181" s="101">
        <f t="shared" si="186"/>
        <v>0</v>
      </c>
      <c r="MF1181" s="101">
        <f t="shared" si="186"/>
        <v>0</v>
      </c>
      <c r="MG1181" s="101">
        <f t="shared" si="187"/>
        <v>0</v>
      </c>
      <c r="MH1181" s="101">
        <f t="shared" si="187"/>
        <v>0</v>
      </c>
      <c r="MI1181" s="101">
        <f t="shared" si="187"/>
        <v>0</v>
      </c>
      <c r="MJ1181" s="106"/>
      <c r="MK1181" s="106"/>
      <c r="ML1181" s="106"/>
      <c r="MM1181" s="101">
        <f t="shared" si="188"/>
        <v>0</v>
      </c>
      <c r="MN1181" s="101">
        <f t="shared" si="189"/>
        <v>0</v>
      </c>
      <c r="MO1181" s="101">
        <f t="shared" si="190"/>
        <v>0</v>
      </c>
      <c r="MP1181" s="101">
        <f t="shared" si="191"/>
        <v>0</v>
      </c>
      <c r="MQ1181" s="101">
        <f t="shared" si="192"/>
        <v>0</v>
      </c>
      <c r="MR1181" s="101">
        <f t="shared" si="193"/>
        <v>0</v>
      </c>
      <c r="MS1181" s="101">
        <f t="shared" si="423"/>
        <v>0</v>
      </c>
      <c r="MT1181" s="101">
        <f t="shared" si="424"/>
        <v>0</v>
      </c>
      <c r="MU1181" s="101">
        <f t="shared" si="425"/>
        <v>0</v>
      </c>
      <c r="MV1181" s="101">
        <f t="shared" si="426"/>
        <v>0</v>
      </c>
      <c r="MW1181" s="101">
        <f t="shared" si="427"/>
        <v>0</v>
      </c>
      <c r="MX1181" s="101">
        <f t="shared" si="428"/>
        <v>0</v>
      </c>
      <c r="MY1181" s="101">
        <f t="shared" si="194"/>
        <v>0</v>
      </c>
      <c r="MZ1181" s="101">
        <f t="shared" si="194"/>
        <v>0</v>
      </c>
      <c r="NA1181" s="101">
        <f t="shared" si="194"/>
        <v>0</v>
      </c>
      <c r="NB1181" s="101">
        <f t="shared" si="195"/>
        <v>0</v>
      </c>
      <c r="NC1181" s="101">
        <f t="shared" si="195"/>
        <v>0</v>
      </c>
      <c r="ND1181" s="101">
        <f t="shared" si="195"/>
        <v>0</v>
      </c>
      <c r="NE1181" s="106"/>
      <c r="NF1181" s="106"/>
      <c r="NG1181" s="106"/>
      <c r="NH1181" s="101">
        <f t="shared" si="196"/>
        <v>0</v>
      </c>
      <c r="NI1181" s="101">
        <f t="shared" si="197"/>
        <v>0</v>
      </c>
      <c r="NJ1181" s="101">
        <f t="shared" si="198"/>
        <v>0</v>
      </c>
      <c r="NK1181" s="101">
        <f t="shared" si="199"/>
        <v>0</v>
      </c>
      <c r="NL1181" s="101">
        <f t="shared" si="200"/>
        <v>0</v>
      </c>
      <c r="NM1181" s="101">
        <f t="shared" si="201"/>
        <v>0</v>
      </c>
      <c r="NN1181" s="101">
        <f t="shared" si="429"/>
        <v>0</v>
      </c>
      <c r="NO1181" s="101">
        <f t="shared" si="430"/>
        <v>0</v>
      </c>
      <c r="NP1181" s="101">
        <f t="shared" si="431"/>
        <v>0</v>
      </c>
      <c r="NQ1181" s="101">
        <f t="shared" si="432"/>
        <v>0</v>
      </c>
      <c r="NR1181" s="101">
        <f t="shared" si="433"/>
        <v>0</v>
      </c>
      <c r="NS1181" s="101">
        <f t="shared" si="434"/>
        <v>0</v>
      </c>
      <c r="NT1181" s="101">
        <f t="shared" si="202"/>
        <v>0</v>
      </c>
      <c r="NU1181" s="101">
        <f t="shared" si="202"/>
        <v>0</v>
      </c>
      <c r="NV1181" s="101">
        <f t="shared" si="202"/>
        <v>0</v>
      </c>
      <c r="NW1181" s="101">
        <f t="shared" si="203"/>
        <v>0</v>
      </c>
      <c r="NX1181" s="101">
        <f t="shared" si="203"/>
        <v>0</v>
      </c>
      <c r="NY1181" s="101">
        <f t="shared" si="203"/>
        <v>0</v>
      </c>
      <c r="NZ1181" s="106"/>
      <c r="OA1181" s="106"/>
      <c r="OB1181" s="106"/>
      <c r="OC1181" s="101">
        <f t="shared" si="204"/>
        <v>0</v>
      </c>
      <c r="OD1181" s="101">
        <f t="shared" si="205"/>
        <v>0</v>
      </c>
      <c r="OE1181" s="101">
        <f t="shared" si="206"/>
        <v>0</v>
      </c>
      <c r="OF1181" s="101">
        <f t="shared" si="207"/>
        <v>0</v>
      </c>
      <c r="OG1181" s="101">
        <f t="shared" si="208"/>
        <v>0</v>
      </c>
      <c r="OH1181" s="101">
        <f t="shared" si="209"/>
        <v>0</v>
      </c>
      <c r="OI1181" s="101">
        <f t="shared" si="435"/>
        <v>0</v>
      </c>
      <c r="OJ1181" s="101">
        <f t="shared" si="436"/>
        <v>0</v>
      </c>
      <c r="OK1181" s="101">
        <f t="shared" si="437"/>
        <v>0</v>
      </c>
      <c r="OL1181" s="101">
        <f t="shared" si="438"/>
        <v>0</v>
      </c>
      <c r="OM1181" s="101">
        <f t="shared" si="439"/>
        <v>0</v>
      </c>
      <c r="ON1181" s="101">
        <f t="shared" si="440"/>
        <v>0</v>
      </c>
      <c r="OO1181" s="101">
        <f t="shared" si="210"/>
        <v>0</v>
      </c>
      <c r="OP1181" s="101">
        <f t="shared" si="210"/>
        <v>0</v>
      </c>
      <c r="OQ1181" s="101">
        <f t="shared" si="210"/>
        <v>0</v>
      </c>
      <c r="OR1181" s="101">
        <f t="shared" si="211"/>
        <v>0</v>
      </c>
      <c r="OS1181" s="101">
        <f t="shared" si="211"/>
        <v>0</v>
      </c>
      <c r="OT1181" s="101">
        <f t="shared" si="211"/>
        <v>0</v>
      </c>
      <c r="OU1181" s="106"/>
      <c r="OV1181" s="106"/>
      <c r="OW1181" s="106"/>
      <c r="OX1181" s="101">
        <f t="shared" si="212"/>
        <v>0</v>
      </c>
      <c r="OY1181" s="101">
        <f t="shared" si="213"/>
        <v>0</v>
      </c>
      <c r="OZ1181" s="101">
        <f t="shared" si="214"/>
        <v>0</v>
      </c>
      <c r="PA1181" s="101">
        <f t="shared" si="215"/>
        <v>0</v>
      </c>
      <c r="PB1181" s="101">
        <f t="shared" si="216"/>
        <v>0</v>
      </c>
      <c r="PC1181" s="101">
        <f t="shared" si="217"/>
        <v>0</v>
      </c>
      <c r="PD1181" s="101">
        <f t="shared" si="441"/>
        <v>0</v>
      </c>
      <c r="PE1181" s="101">
        <f t="shared" si="442"/>
        <v>0</v>
      </c>
      <c r="PF1181" s="101">
        <f t="shared" si="443"/>
        <v>0</v>
      </c>
      <c r="PG1181" s="101">
        <f t="shared" si="444"/>
        <v>0</v>
      </c>
      <c r="PH1181" s="101">
        <f t="shared" si="445"/>
        <v>0</v>
      </c>
      <c r="PI1181" s="101">
        <f t="shared" si="446"/>
        <v>0</v>
      </c>
      <c r="PJ1181" s="101">
        <f t="shared" si="218"/>
        <v>0</v>
      </c>
      <c r="PK1181" s="101">
        <f t="shared" si="218"/>
        <v>0</v>
      </c>
      <c r="PL1181" s="101">
        <f t="shared" si="218"/>
        <v>0</v>
      </c>
      <c r="PM1181" s="101">
        <f t="shared" si="219"/>
        <v>0</v>
      </c>
      <c r="PN1181" s="101">
        <f t="shared" si="219"/>
        <v>0</v>
      </c>
      <c r="PO1181" s="101">
        <f t="shared" si="219"/>
        <v>0</v>
      </c>
      <c r="PP1181" s="106"/>
      <c r="PQ1181" s="106"/>
      <c r="PR1181" s="106"/>
      <c r="PS1181" s="101">
        <f t="shared" si="220"/>
        <v>0</v>
      </c>
      <c r="PT1181" s="101">
        <f t="shared" si="221"/>
        <v>0</v>
      </c>
      <c r="PU1181" s="101">
        <f t="shared" si="222"/>
        <v>0</v>
      </c>
      <c r="PV1181" s="101">
        <f t="shared" si="223"/>
        <v>0</v>
      </c>
      <c r="PW1181" s="101">
        <f t="shared" si="224"/>
        <v>0</v>
      </c>
      <c r="PX1181" s="101">
        <f t="shared" si="225"/>
        <v>0</v>
      </c>
      <c r="PY1181" s="101">
        <f t="shared" si="447"/>
        <v>0</v>
      </c>
      <c r="PZ1181" s="101">
        <f t="shared" si="448"/>
        <v>0</v>
      </c>
      <c r="QA1181" s="101">
        <f t="shared" si="449"/>
        <v>0</v>
      </c>
      <c r="QB1181" s="101">
        <f t="shared" si="450"/>
        <v>0</v>
      </c>
      <c r="QC1181" s="101">
        <f t="shared" si="451"/>
        <v>0</v>
      </c>
      <c r="QD1181" s="101">
        <f t="shared" si="452"/>
        <v>0</v>
      </c>
      <c r="QE1181" s="101">
        <f t="shared" si="226"/>
        <v>0</v>
      </c>
      <c r="QF1181" s="101">
        <f t="shared" si="226"/>
        <v>0</v>
      </c>
      <c r="QG1181" s="101">
        <f t="shared" si="226"/>
        <v>0</v>
      </c>
      <c r="QH1181" s="101">
        <f t="shared" si="227"/>
        <v>0</v>
      </c>
      <c r="QI1181" s="101">
        <f t="shared" si="227"/>
        <v>0</v>
      </c>
      <c r="QJ1181" s="101">
        <f t="shared" si="227"/>
        <v>0</v>
      </c>
      <c r="QK1181" s="106"/>
      <c r="QL1181" s="106"/>
      <c r="QM1181" s="106"/>
      <c r="QN1181" s="101">
        <f t="shared" si="228"/>
        <v>0</v>
      </c>
      <c r="QO1181" s="101">
        <f t="shared" si="229"/>
        <v>0</v>
      </c>
      <c r="QP1181" s="101">
        <f t="shared" si="230"/>
        <v>0</v>
      </c>
      <c r="QQ1181" s="101">
        <f t="shared" si="231"/>
        <v>0</v>
      </c>
      <c r="QR1181" s="101">
        <f t="shared" si="232"/>
        <v>0</v>
      </c>
      <c r="QS1181" s="101">
        <f t="shared" si="233"/>
        <v>0</v>
      </c>
      <c r="QT1181" s="101">
        <f t="shared" si="453"/>
        <v>0</v>
      </c>
      <c r="QU1181" s="101">
        <f t="shared" si="454"/>
        <v>0</v>
      </c>
      <c r="QV1181" s="101">
        <f t="shared" si="455"/>
        <v>0</v>
      </c>
      <c r="QW1181" s="101">
        <f t="shared" si="456"/>
        <v>0</v>
      </c>
      <c r="QX1181" s="101">
        <f t="shared" si="457"/>
        <v>0</v>
      </c>
      <c r="QY1181" s="101">
        <f t="shared" si="458"/>
        <v>0</v>
      </c>
      <c r="QZ1181" s="101">
        <f t="shared" si="234"/>
        <v>0</v>
      </c>
      <c r="RA1181" s="101">
        <f t="shared" si="234"/>
        <v>0</v>
      </c>
      <c r="RB1181" s="101">
        <f t="shared" si="234"/>
        <v>0</v>
      </c>
      <c r="RC1181" s="101">
        <f t="shared" si="235"/>
        <v>0</v>
      </c>
      <c r="RD1181" s="101">
        <f t="shared" si="235"/>
        <v>0</v>
      </c>
      <c r="RE1181" s="101">
        <f t="shared" si="235"/>
        <v>0</v>
      </c>
      <c r="RF1181" s="106"/>
      <c r="RG1181" s="106"/>
      <c r="RH1181" s="106"/>
      <c r="RI1181" s="101">
        <f t="shared" si="236"/>
        <v>0</v>
      </c>
      <c r="RJ1181" s="101">
        <f t="shared" si="237"/>
        <v>0</v>
      </c>
      <c r="RK1181" s="101">
        <f t="shared" si="238"/>
        <v>0</v>
      </c>
      <c r="RL1181" s="101">
        <f t="shared" si="239"/>
        <v>0</v>
      </c>
      <c r="RM1181" s="101">
        <f t="shared" si="240"/>
        <v>0</v>
      </c>
      <c r="RN1181" s="101">
        <f t="shared" si="241"/>
        <v>0</v>
      </c>
      <c r="RO1181" s="101">
        <f t="shared" si="459"/>
        <v>0</v>
      </c>
      <c r="RP1181" s="101">
        <f t="shared" si="460"/>
        <v>0</v>
      </c>
      <c r="RQ1181" s="101">
        <f t="shared" si="461"/>
        <v>0</v>
      </c>
      <c r="RR1181" s="101">
        <f t="shared" si="462"/>
        <v>0</v>
      </c>
      <c r="RS1181" s="101">
        <f t="shared" si="463"/>
        <v>0</v>
      </c>
      <c r="RT1181" s="101">
        <f t="shared" si="464"/>
        <v>0</v>
      </c>
      <c r="RU1181" s="101">
        <f t="shared" si="242"/>
        <v>0</v>
      </c>
      <c r="RV1181" s="101">
        <f t="shared" si="242"/>
        <v>0</v>
      </c>
      <c r="RW1181" s="101">
        <f t="shared" si="242"/>
        <v>0</v>
      </c>
      <c r="RX1181" s="101">
        <f t="shared" si="243"/>
        <v>0</v>
      </c>
      <c r="RY1181" s="101">
        <f t="shared" si="243"/>
        <v>0</v>
      </c>
      <c r="RZ1181" s="101">
        <f t="shared" si="243"/>
        <v>0</v>
      </c>
      <c r="SA1181" s="106"/>
      <c r="SB1181" s="106"/>
      <c r="SC1181" s="106"/>
      <c r="SD1181" s="101">
        <f t="shared" si="244"/>
        <v>0</v>
      </c>
      <c r="SE1181" s="101">
        <f t="shared" si="245"/>
        <v>0</v>
      </c>
      <c r="SF1181" s="101">
        <f t="shared" si="246"/>
        <v>0</v>
      </c>
      <c r="SG1181" s="101">
        <f t="shared" si="247"/>
        <v>0</v>
      </c>
      <c r="SH1181" s="101">
        <f t="shared" si="248"/>
        <v>0</v>
      </c>
      <c r="SI1181" s="101">
        <f t="shared" si="249"/>
        <v>0</v>
      </c>
      <c r="SJ1181" s="101">
        <f t="shared" si="465"/>
        <v>0</v>
      </c>
      <c r="SK1181" s="101">
        <f t="shared" si="466"/>
        <v>0</v>
      </c>
      <c r="SL1181" s="101">
        <f t="shared" si="467"/>
        <v>0</v>
      </c>
      <c r="SM1181" s="101">
        <f t="shared" si="468"/>
        <v>0</v>
      </c>
      <c r="SN1181" s="101">
        <f t="shared" si="469"/>
        <v>0</v>
      </c>
      <c r="SO1181" s="101">
        <f t="shared" si="470"/>
        <v>0</v>
      </c>
      <c r="SP1181" s="101">
        <f t="shared" si="250"/>
        <v>0</v>
      </c>
      <c r="SQ1181" s="101">
        <f t="shared" si="250"/>
        <v>0</v>
      </c>
      <c r="SR1181" s="101">
        <f t="shared" si="250"/>
        <v>0</v>
      </c>
      <c r="SS1181" s="101">
        <f t="shared" si="251"/>
        <v>0</v>
      </c>
      <c r="ST1181" s="101">
        <f t="shared" si="251"/>
        <v>0</v>
      </c>
      <c r="SU1181" s="101">
        <f t="shared" si="251"/>
        <v>0</v>
      </c>
      <c r="SV1181" s="106"/>
      <c r="SW1181" s="106"/>
      <c r="SX1181" s="106"/>
      <c r="SY1181" s="101">
        <f t="shared" si="252"/>
        <v>0</v>
      </c>
      <c r="SZ1181" s="101">
        <f t="shared" si="253"/>
        <v>0</v>
      </c>
      <c r="TA1181" s="101">
        <f t="shared" si="254"/>
        <v>0</v>
      </c>
      <c r="TB1181" s="101">
        <f t="shared" si="255"/>
        <v>0</v>
      </c>
      <c r="TC1181" s="101">
        <f t="shared" si="256"/>
        <v>0</v>
      </c>
      <c r="TD1181" s="101">
        <f t="shared" si="257"/>
        <v>0</v>
      </c>
      <c r="TE1181" s="101">
        <f t="shared" si="471"/>
        <v>0</v>
      </c>
      <c r="TF1181" s="101">
        <f t="shared" si="472"/>
        <v>0</v>
      </c>
      <c r="TG1181" s="101">
        <f t="shared" si="473"/>
        <v>0</v>
      </c>
      <c r="TH1181" s="101">
        <f t="shared" si="474"/>
        <v>0</v>
      </c>
      <c r="TI1181" s="101">
        <f t="shared" si="475"/>
        <v>0</v>
      </c>
      <c r="TJ1181" s="101">
        <f t="shared" si="476"/>
        <v>0</v>
      </c>
      <c r="TK1181" s="101">
        <f t="shared" si="258"/>
        <v>0</v>
      </c>
      <c r="TL1181" s="101">
        <f t="shared" si="258"/>
        <v>0</v>
      </c>
      <c r="TM1181" s="101">
        <f t="shared" si="258"/>
        <v>0</v>
      </c>
      <c r="TN1181" s="101">
        <f t="shared" si="259"/>
        <v>0</v>
      </c>
      <c r="TO1181" s="101">
        <f t="shared" si="259"/>
        <v>0</v>
      </c>
      <c r="TP1181" s="101">
        <f t="shared" si="259"/>
        <v>0</v>
      </c>
      <c r="TQ1181" s="106"/>
      <c r="TR1181" s="106"/>
      <c r="TS1181" s="106"/>
      <c r="TT1181" s="101">
        <f t="shared" si="260"/>
        <v>0</v>
      </c>
      <c r="TU1181" s="101">
        <f t="shared" si="261"/>
        <v>0</v>
      </c>
      <c r="TV1181" s="101">
        <f t="shared" si="262"/>
        <v>0</v>
      </c>
      <c r="TW1181" s="101">
        <f t="shared" si="263"/>
        <v>0</v>
      </c>
      <c r="TX1181" s="101">
        <f t="shared" si="264"/>
        <v>0</v>
      </c>
      <c r="TY1181" s="101">
        <f t="shared" si="265"/>
        <v>0</v>
      </c>
      <c r="TZ1181" s="101">
        <f t="shared" si="477"/>
        <v>0</v>
      </c>
      <c r="UA1181" s="101">
        <f t="shared" si="478"/>
        <v>0</v>
      </c>
      <c r="UB1181" s="101">
        <f t="shared" si="479"/>
        <v>0</v>
      </c>
      <c r="UC1181" s="101">
        <f t="shared" si="480"/>
        <v>0</v>
      </c>
      <c r="UD1181" s="101">
        <f t="shared" si="481"/>
        <v>0</v>
      </c>
      <c r="UE1181" s="101">
        <f t="shared" si="482"/>
        <v>0</v>
      </c>
      <c r="UF1181" s="101">
        <f t="shared" si="266"/>
        <v>0</v>
      </c>
      <c r="UG1181" s="101">
        <f t="shared" si="266"/>
        <v>0</v>
      </c>
      <c r="UH1181" s="101">
        <f t="shared" si="266"/>
        <v>0</v>
      </c>
      <c r="UI1181" s="101">
        <f t="shared" si="267"/>
        <v>0</v>
      </c>
      <c r="UJ1181" s="101">
        <f t="shared" si="267"/>
        <v>0</v>
      </c>
      <c r="UK1181" s="101">
        <f t="shared" si="267"/>
        <v>0</v>
      </c>
      <c r="UL1181" s="106"/>
      <c r="UM1181" s="106"/>
      <c r="UN1181" s="106"/>
      <c r="UO1181" s="101">
        <f t="shared" si="268"/>
        <v>0</v>
      </c>
      <c r="UP1181" s="101">
        <f t="shared" si="269"/>
        <v>0</v>
      </c>
      <c r="UQ1181" s="101">
        <f t="shared" si="270"/>
        <v>0</v>
      </c>
      <c r="UR1181" s="101">
        <f t="shared" si="271"/>
        <v>0</v>
      </c>
      <c r="US1181" s="101">
        <f t="shared" si="272"/>
        <v>0</v>
      </c>
      <c r="UT1181" s="101">
        <f t="shared" si="273"/>
        <v>0</v>
      </c>
      <c r="UU1181" s="101">
        <f t="shared" si="483"/>
        <v>66617.83</v>
      </c>
      <c r="UV1181" s="101">
        <f t="shared" si="484"/>
        <v>69734.89</v>
      </c>
      <c r="UW1181" s="101">
        <f t="shared" si="485"/>
        <v>69734.89</v>
      </c>
      <c r="UX1181" s="101">
        <f t="shared" si="486"/>
        <v>10573.79</v>
      </c>
      <c r="UY1181" s="101">
        <f t="shared" si="487"/>
        <v>11308.57</v>
      </c>
      <c r="UZ1181" s="101">
        <f t="shared" si="488"/>
        <v>11308.57</v>
      </c>
      <c r="VA1181" s="101">
        <f t="shared" si="274"/>
        <v>0</v>
      </c>
      <c r="VB1181" s="101">
        <f t="shared" si="274"/>
        <v>0</v>
      </c>
      <c r="VC1181" s="101">
        <f t="shared" si="274"/>
        <v>0</v>
      </c>
      <c r="VD1181" s="101">
        <f t="shared" si="275"/>
        <v>0</v>
      </c>
      <c r="VE1181" s="101">
        <f t="shared" si="275"/>
        <v>0</v>
      </c>
      <c r="VF1181" s="101">
        <f t="shared" si="275"/>
        <v>0</v>
      </c>
      <c r="VG1181" s="106"/>
      <c r="VH1181" s="106"/>
      <c r="VI1181" s="106"/>
      <c r="VJ1181" s="101">
        <f t="shared" si="276"/>
        <v>0</v>
      </c>
      <c r="VK1181" s="101">
        <f t="shared" si="277"/>
        <v>0</v>
      </c>
      <c r="VL1181" s="101">
        <f t="shared" si="278"/>
        <v>0</v>
      </c>
      <c r="VM1181" s="101">
        <f t="shared" si="279"/>
        <v>0</v>
      </c>
      <c r="VN1181" s="101">
        <f t="shared" si="280"/>
        <v>0</v>
      </c>
      <c r="VO1181" s="101">
        <f t="shared" si="281"/>
        <v>0</v>
      </c>
      <c r="VP1181" s="101">
        <f t="shared" si="489"/>
        <v>0</v>
      </c>
      <c r="VQ1181" s="101">
        <f t="shared" si="490"/>
        <v>0</v>
      </c>
      <c r="VR1181" s="101">
        <f t="shared" si="491"/>
        <v>0</v>
      </c>
      <c r="VS1181" s="101">
        <f t="shared" si="492"/>
        <v>0</v>
      </c>
      <c r="VT1181" s="101">
        <f t="shared" si="493"/>
        <v>0</v>
      </c>
      <c r="VU1181" s="101">
        <f t="shared" si="494"/>
        <v>0</v>
      </c>
      <c r="VV1181" s="101">
        <f t="shared" si="282"/>
        <v>0</v>
      </c>
      <c r="VW1181" s="101">
        <f t="shared" si="282"/>
        <v>0</v>
      </c>
      <c r="VX1181" s="101">
        <f t="shared" si="282"/>
        <v>0</v>
      </c>
      <c r="VY1181" s="101">
        <f t="shared" si="283"/>
        <v>0</v>
      </c>
      <c r="VZ1181" s="101">
        <f t="shared" si="283"/>
        <v>0</v>
      </c>
      <c r="WA1181" s="101">
        <f t="shared" si="283"/>
        <v>0</v>
      </c>
      <c r="WB1181" s="106"/>
      <c r="WC1181" s="106"/>
      <c r="WD1181" s="106"/>
      <c r="WE1181" s="101">
        <f t="shared" si="284"/>
        <v>0</v>
      </c>
      <c r="WF1181" s="101">
        <f t="shared" si="285"/>
        <v>0</v>
      </c>
      <c r="WG1181" s="101">
        <f t="shared" si="286"/>
        <v>0</v>
      </c>
      <c r="WH1181" s="101">
        <f t="shared" si="287"/>
        <v>0</v>
      </c>
      <c r="WI1181" s="101">
        <f t="shared" si="288"/>
        <v>0</v>
      </c>
      <c r="WJ1181" s="101">
        <f t="shared" si="289"/>
        <v>0</v>
      </c>
      <c r="WK1181" s="101">
        <f t="shared" si="495"/>
        <v>0</v>
      </c>
      <c r="WL1181" s="101">
        <f t="shared" si="496"/>
        <v>0</v>
      </c>
      <c r="WM1181" s="101">
        <f t="shared" si="497"/>
        <v>0</v>
      </c>
      <c r="WN1181" s="101">
        <f t="shared" si="498"/>
        <v>0</v>
      </c>
      <c r="WO1181" s="101">
        <f t="shared" si="499"/>
        <v>0</v>
      </c>
      <c r="WP1181" s="101">
        <f t="shared" si="500"/>
        <v>0</v>
      </c>
      <c r="WQ1181" s="101">
        <f t="shared" si="290"/>
        <v>0</v>
      </c>
      <c r="WR1181" s="101">
        <f t="shared" si="290"/>
        <v>0</v>
      </c>
      <c r="WS1181" s="101">
        <f t="shared" si="290"/>
        <v>0</v>
      </c>
      <c r="WT1181" s="101">
        <f t="shared" si="291"/>
        <v>0</v>
      </c>
      <c r="WU1181" s="101">
        <f t="shared" si="291"/>
        <v>0</v>
      </c>
      <c r="WV1181" s="101">
        <f t="shared" si="291"/>
        <v>0</v>
      </c>
      <c r="WW1181" s="106"/>
      <c r="WX1181" s="106"/>
      <c r="WY1181" s="106"/>
      <c r="WZ1181" s="101">
        <f t="shared" si="292"/>
        <v>0</v>
      </c>
      <c r="XA1181" s="101">
        <f t="shared" si="293"/>
        <v>0</v>
      </c>
      <c r="XB1181" s="101">
        <f t="shared" si="294"/>
        <v>0</v>
      </c>
      <c r="XC1181" s="101">
        <f t="shared" si="295"/>
        <v>0</v>
      </c>
      <c r="XD1181" s="101">
        <f t="shared" si="296"/>
        <v>0</v>
      </c>
      <c r="XE1181" s="101">
        <f t="shared" si="297"/>
        <v>0</v>
      </c>
      <c r="XF1181" s="101">
        <f t="shared" si="501"/>
        <v>0</v>
      </c>
      <c r="XG1181" s="101">
        <f t="shared" si="502"/>
        <v>0</v>
      </c>
      <c r="XH1181" s="101">
        <f t="shared" si="503"/>
        <v>0</v>
      </c>
      <c r="XI1181" s="101">
        <f t="shared" si="504"/>
        <v>0</v>
      </c>
      <c r="XJ1181" s="101">
        <f t="shared" si="505"/>
        <v>0</v>
      </c>
      <c r="XK1181" s="101">
        <f t="shared" si="506"/>
        <v>0</v>
      </c>
      <c r="XL1181" s="101">
        <f t="shared" si="298"/>
        <v>0</v>
      </c>
      <c r="XM1181" s="101">
        <f t="shared" si="298"/>
        <v>0</v>
      </c>
      <c r="XN1181" s="101">
        <f t="shared" si="298"/>
        <v>0</v>
      </c>
      <c r="XO1181" s="101">
        <f t="shared" si="299"/>
        <v>0</v>
      </c>
      <c r="XP1181" s="101">
        <f t="shared" si="299"/>
        <v>0</v>
      </c>
      <c r="XQ1181" s="101">
        <f t="shared" si="299"/>
        <v>0</v>
      </c>
      <c r="XR1181" s="106"/>
      <c r="XS1181" s="106"/>
      <c r="XT1181" s="106"/>
      <c r="XU1181" s="101">
        <f t="shared" si="300"/>
        <v>0</v>
      </c>
      <c r="XV1181" s="101">
        <f t="shared" si="301"/>
        <v>0</v>
      </c>
      <c r="XW1181" s="101">
        <f t="shared" si="302"/>
        <v>0</v>
      </c>
      <c r="XX1181" s="101">
        <f t="shared" si="303"/>
        <v>0</v>
      </c>
      <c r="XY1181" s="101">
        <f t="shared" si="304"/>
        <v>0</v>
      </c>
      <c r="XZ1181" s="101">
        <f t="shared" si="305"/>
        <v>0</v>
      </c>
      <c r="YA1181" s="101">
        <f t="shared" si="507"/>
        <v>0</v>
      </c>
      <c r="YB1181" s="101">
        <f t="shared" si="508"/>
        <v>0</v>
      </c>
      <c r="YC1181" s="101">
        <f t="shared" si="509"/>
        <v>0</v>
      </c>
      <c r="YD1181" s="101">
        <f t="shared" si="510"/>
        <v>0</v>
      </c>
      <c r="YE1181" s="101">
        <f t="shared" si="511"/>
        <v>0</v>
      </c>
      <c r="YF1181" s="101">
        <f t="shared" si="512"/>
        <v>0</v>
      </c>
      <c r="YG1181" s="101">
        <f t="shared" si="306"/>
        <v>0</v>
      </c>
      <c r="YH1181" s="101">
        <f t="shared" si="306"/>
        <v>0</v>
      </c>
      <c r="YI1181" s="101">
        <f t="shared" si="306"/>
        <v>0</v>
      </c>
      <c r="YJ1181" s="101">
        <f t="shared" si="307"/>
        <v>0</v>
      </c>
      <c r="YK1181" s="101">
        <f t="shared" si="307"/>
        <v>0</v>
      </c>
      <c r="YL1181" s="101">
        <f t="shared" si="307"/>
        <v>0</v>
      </c>
      <c r="YM1181" s="149">
        <f t="shared" si="513"/>
        <v>0</v>
      </c>
      <c r="YN1181" s="149">
        <f t="shared" si="308"/>
        <v>0</v>
      </c>
      <c r="YO1181" s="149">
        <f t="shared" si="308"/>
        <v>0</v>
      </c>
      <c r="YP1181" s="101">
        <f t="shared" si="309"/>
        <v>0</v>
      </c>
      <c r="YQ1181" s="101">
        <f t="shared" si="310"/>
        <v>0</v>
      </c>
      <c r="YR1181" s="101">
        <f t="shared" si="311"/>
        <v>0</v>
      </c>
      <c r="YS1181" s="101">
        <f t="shared" si="312"/>
        <v>0</v>
      </c>
      <c r="YT1181" s="101">
        <f t="shared" si="313"/>
        <v>0</v>
      </c>
      <c r="YU1181" s="101">
        <f t="shared" si="314"/>
        <v>0</v>
      </c>
      <c r="YV1181" s="101">
        <f t="shared" si="514"/>
        <v>63064.85</v>
      </c>
      <c r="YW1181" s="101">
        <f t="shared" si="515"/>
        <v>66016.05</v>
      </c>
      <c r="YX1181" s="101">
        <f t="shared" si="516"/>
        <v>66016.05</v>
      </c>
      <c r="YY1181" s="101">
        <f t="shared" si="517"/>
        <v>14679.31</v>
      </c>
      <c r="YZ1181" s="101">
        <f t="shared" si="518"/>
        <v>15183.09</v>
      </c>
      <c r="ZA1181" s="101">
        <f t="shared" si="519"/>
        <v>15183.09</v>
      </c>
      <c r="ZB1181" s="101">
        <f t="shared" si="315"/>
        <v>0</v>
      </c>
      <c r="ZC1181" s="101">
        <f t="shared" si="315"/>
        <v>0</v>
      </c>
      <c r="ZD1181" s="101">
        <f t="shared" si="315"/>
        <v>0</v>
      </c>
      <c r="ZE1181" s="101">
        <f t="shared" si="316"/>
        <v>0</v>
      </c>
      <c r="ZF1181" s="101">
        <f t="shared" si="316"/>
        <v>0</v>
      </c>
      <c r="ZG1181" s="101">
        <f t="shared" si="316"/>
        <v>0</v>
      </c>
    </row>
    <row r="1182" spans="1:683" ht="38.25" hidden="1" customHeight="1">
      <c r="A1182" s="302" t="s">
        <v>408</v>
      </c>
      <c r="B1182" s="302" t="s">
        <v>424</v>
      </c>
      <c r="C1182" s="5"/>
      <c r="D1182" s="764"/>
      <c r="E1182" s="291"/>
      <c r="F1182" s="114">
        <f t="shared" si="317"/>
        <v>0</v>
      </c>
      <c r="G1182" s="114">
        <f t="shared" si="317"/>
        <v>0</v>
      </c>
      <c r="H1182" s="114">
        <f t="shared" si="317"/>
        <v>0</v>
      </c>
      <c r="I1182" s="101">
        <f t="shared" si="318"/>
        <v>86639</v>
      </c>
      <c r="J1182" s="101">
        <f t="shared" si="318"/>
        <v>88147</v>
      </c>
      <c r="K1182" s="101">
        <f t="shared" si="318"/>
        <v>88147</v>
      </c>
      <c r="L1182" s="106"/>
      <c r="M1182" s="106"/>
      <c r="N1182" s="106"/>
      <c r="O1182" s="101">
        <f t="shared" si="319"/>
        <v>0</v>
      </c>
      <c r="P1182" s="101">
        <f t="shared" si="320"/>
        <v>0</v>
      </c>
      <c r="Q1182" s="101">
        <f t="shared" si="321"/>
        <v>0</v>
      </c>
      <c r="R1182" s="101">
        <f t="shared" si="322"/>
        <v>0</v>
      </c>
      <c r="S1182" s="101">
        <f t="shared" si="323"/>
        <v>0</v>
      </c>
      <c r="T1182" s="101">
        <f t="shared" si="324"/>
        <v>0</v>
      </c>
      <c r="U1182" s="101">
        <f t="shared" si="325"/>
        <v>0</v>
      </c>
      <c r="V1182" s="101">
        <f t="shared" si="326"/>
        <v>0</v>
      </c>
      <c r="W1182" s="101">
        <f t="shared" si="327"/>
        <v>0</v>
      </c>
      <c r="X1182" s="101">
        <f t="shared" si="328"/>
        <v>0</v>
      </c>
      <c r="Y1182" s="101">
        <f t="shared" si="329"/>
        <v>0</v>
      </c>
      <c r="Z1182" s="101">
        <f t="shared" si="330"/>
        <v>0</v>
      </c>
      <c r="AA1182" s="101">
        <f t="shared" si="331"/>
        <v>0</v>
      </c>
      <c r="AB1182" s="101">
        <f t="shared" si="66"/>
        <v>0</v>
      </c>
      <c r="AC1182" s="101">
        <f t="shared" si="66"/>
        <v>0</v>
      </c>
      <c r="AD1182" s="101">
        <f t="shared" si="332"/>
        <v>0</v>
      </c>
      <c r="AE1182" s="101">
        <f t="shared" si="67"/>
        <v>0</v>
      </c>
      <c r="AF1182" s="101">
        <f t="shared" si="67"/>
        <v>0</v>
      </c>
      <c r="AG1182" s="106"/>
      <c r="AH1182" s="106"/>
      <c r="AI1182" s="106"/>
      <c r="AJ1182" s="101">
        <f t="shared" si="68"/>
        <v>0</v>
      </c>
      <c r="AK1182" s="101">
        <f t="shared" si="69"/>
        <v>0</v>
      </c>
      <c r="AL1182" s="101">
        <f t="shared" si="70"/>
        <v>0</v>
      </c>
      <c r="AM1182" s="101">
        <f t="shared" si="71"/>
        <v>0</v>
      </c>
      <c r="AN1182" s="101">
        <f t="shared" si="72"/>
        <v>0</v>
      </c>
      <c r="AO1182" s="101">
        <f t="shared" si="73"/>
        <v>0</v>
      </c>
      <c r="AP1182" s="101">
        <f t="shared" si="333"/>
        <v>0</v>
      </c>
      <c r="AQ1182" s="101">
        <f t="shared" si="334"/>
        <v>0</v>
      </c>
      <c r="AR1182" s="101">
        <f t="shared" si="335"/>
        <v>0</v>
      </c>
      <c r="AS1182" s="101">
        <f t="shared" si="336"/>
        <v>0</v>
      </c>
      <c r="AT1182" s="101">
        <f t="shared" si="337"/>
        <v>0</v>
      </c>
      <c r="AU1182" s="101">
        <f t="shared" si="338"/>
        <v>0</v>
      </c>
      <c r="AV1182" s="101">
        <f t="shared" si="74"/>
        <v>0</v>
      </c>
      <c r="AW1182" s="101">
        <f t="shared" si="74"/>
        <v>0</v>
      </c>
      <c r="AX1182" s="101">
        <f t="shared" si="74"/>
        <v>0</v>
      </c>
      <c r="AY1182" s="101">
        <f t="shared" si="75"/>
        <v>0</v>
      </c>
      <c r="AZ1182" s="101">
        <f t="shared" si="75"/>
        <v>0</v>
      </c>
      <c r="BA1182" s="101">
        <f t="shared" si="75"/>
        <v>0</v>
      </c>
      <c r="BB1182" s="106"/>
      <c r="BC1182" s="106"/>
      <c r="BD1182" s="106"/>
      <c r="BE1182" s="101">
        <f t="shared" si="76"/>
        <v>0</v>
      </c>
      <c r="BF1182" s="101">
        <f t="shared" si="77"/>
        <v>0</v>
      </c>
      <c r="BG1182" s="101">
        <f t="shared" si="78"/>
        <v>0</v>
      </c>
      <c r="BH1182" s="101">
        <f t="shared" si="79"/>
        <v>0</v>
      </c>
      <c r="BI1182" s="101">
        <f t="shared" si="80"/>
        <v>0</v>
      </c>
      <c r="BJ1182" s="101">
        <f t="shared" si="81"/>
        <v>0</v>
      </c>
      <c r="BK1182" s="101">
        <f t="shared" si="339"/>
        <v>0</v>
      </c>
      <c r="BL1182" s="101">
        <f t="shared" si="340"/>
        <v>0</v>
      </c>
      <c r="BM1182" s="101">
        <f t="shared" si="341"/>
        <v>0</v>
      </c>
      <c r="BN1182" s="101">
        <f t="shared" si="342"/>
        <v>0</v>
      </c>
      <c r="BO1182" s="101">
        <f t="shared" si="343"/>
        <v>0</v>
      </c>
      <c r="BP1182" s="101">
        <f t="shared" si="344"/>
        <v>0</v>
      </c>
      <c r="BQ1182" s="101">
        <f t="shared" si="82"/>
        <v>0</v>
      </c>
      <c r="BR1182" s="101">
        <f t="shared" si="82"/>
        <v>0</v>
      </c>
      <c r="BS1182" s="101">
        <f t="shared" si="82"/>
        <v>0</v>
      </c>
      <c r="BT1182" s="101">
        <f t="shared" si="83"/>
        <v>0</v>
      </c>
      <c r="BU1182" s="101">
        <f t="shared" si="83"/>
        <v>0</v>
      </c>
      <c r="BV1182" s="101">
        <f t="shared" si="83"/>
        <v>0</v>
      </c>
      <c r="BW1182" s="106"/>
      <c r="BX1182" s="106"/>
      <c r="BY1182" s="106"/>
      <c r="BZ1182" s="101">
        <f t="shared" si="84"/>
        <v>0</v>
      </c>
      <c r="CA1182" s="101">
        <f t="shared" si="85"/>
        <v>0</v>
      </c>
      <c r="CB1182" s="101">
        <f t="shared" si="86"/>
        <v>0</v>
      </c>
      <c r="CC1182" s="101">
        <f t="shared" si="87"/>
        <v>0</v>
      </c>
      <c r="CD1182" s="101">
        <f t="shared" si="88"/>
        <v>0</v>
      </c>
      <c r="CE1182" s="101">
        <f t="shared" si="89"/>
        <v>0</v>
      </c>
      <c r="CF1182" s="101">
        <f t="shared" si="345"/>
        <v>0</v>
      </c>
      <c r="CG1182" s="101">
        <f t="shared" si="346"/>
        <v>0</v>
      </c>
      <c r="CH1182" s="101">
        <f t="shared" si="347"/>
        <v>0</v>
      </c>
      <c r="CI1182" s="101">
        <f t="shared" si="348"/>
        <v>0</v>
      </c>
      <c r="CJ1182" s="101">
        <f t="shared" si="349"/>
        <v>0</v>
      </c>
      <c r="CK1182" s="101">
        <f t="shared" si="350"/>
        <v>0</v>
      </c>
      <c r="CL1182" s="101">
        <f t="shared" si="90"/>
        <v>0</v>
      </c>
      <c r="CM1182" s="101">
        <f t="shared" si="90"/>
        <v>0</v>
      </c>
      <c r="CN1182" s="101">
        <f t="shared" si="90"/>
        <v>0</v>
      </c>
      <c r="CO1182" s="101">
        <f t="shared" si="91"/>
        <v>0</v>
      </c>
      <c r="CP1182" s="101">
        <f t="shared" si="91"/>
        <v>0</v>
      </c>
      <c r="CQ1182" s="101">
        <f t="shared" si="91"/>
        <v>0</v>
      </c>
      <c r="CR1182" s="106"/>
      <c r="CS1182" s="106"/>
      <c r="CT1182" s="106"/>
      <c r="CU1182" s="101">
        <f t="shared" si="92"/>
        <v>0</v>
      </c>
      <c r="CV1182" s="101">
        <f t="shared" si="93"/>
        <v>0</v>
      </c>
      <c r="CW1182" s="101">
        <f t="shared" si="94"/>
        <v>0</v>
      </c>
      <c r="CX1182" s="101">
        <f t="shared" si="95"/>
        <v>0</v>
      </c>
      <c r="CY1182" s="101">
        <f t="shared" si="96"/>
        <v>0</v>
      </c>
      <c r="CZ1182" s="101">
        <f t="shared" si="97"/>
        <v>0</v>
      </c>
      <c r="DA1182" s="101">
        <f t="shared" si="351"/>
        <v>0</v>
      </c>
      <c r="DB1182" s="101">
        <f t="shared" si="352"/>
        <v>0</v>
      </c>
      <c r="DC1182" s="101">
        <f t="shared" si="353"/>
        <v>0</v>
      </c>
      <c r="DD1182" s="101">
        <f t="shared" si="354"/>
        <v>0</v>
      </c>
      <c r="DE1182" s="101">
        <f t="shared" si="355"/>
        <v>0</v>
      </c>
      <c r="DF1182" s="101">
        <f t="shared" si="356"/>
        <v>0</v>
      </c>
      <c r="DG1182" s="101">
        <f t="shared" si="98"/>
        <v>0</v>
      </c>
      <c r="DH1182" s="101">
        <f t="shared" si="98"/>
        <v>0</v>
      </c>
      <c r="DI1182" s="101">
        <f t="shared" si="98"/>
        <v>0</v>
      </c>
      <c r="DJ1182" s="101">
        <f t="shared" si="99"/>
        <v>0</v>
      </c>
      <c r="DK1182" s="101">
        <f t="shared" si="99"/>
        <v>0</v>
      </c>
      <c r="DL1182" s="101">
        <f t="shared" si="99"/>
        <v>0</v>
      </c>
      <c r="DM1182" s="106"/>
      <c r="DN1182" s="106"/>
      <c r="DO1182" s="106"/>
      <c r="DP1182" s="101">
        <f t="shared" si="100"/>
        <v>0</v>
      </c>
      <c r="DQ1182" s="101">
        <f t="shared" si="101"/>
        <v>0</v>
      </c>
      <c r="DR1182" s="101">
        <f t="shared" si="102"/>
        <v>0</v>
      </c>
      <c r="DS1182" s="101">
        <f t="shared" si="103"/>
        <v>0</v>
      </c>
      <c r="DT1182" s="101">
        <f t="shared" si="104"/>
        <v>0</v>
      </c>
      <c r="DU1182" s="101">
        <f t="shared" si="105"/>
        <v>0</v>
      </c>
      <c r="DV1182" s="101">
        <f t="shared" si="357"/>
        <v>0</v>
      </c>
      <c r="DW1182" s="101">
        <f t="shared" si="358"/>
        <v>0</v>
      </c>
      <c r="DX1182" s="101">
        <f t="shared" si="359"/>
        <v>0</v>
      </c>
      <c r="DY1182" s="101">
        <f t="shared" si="360"/>
        <v>0</v>
      </c>
      <c r="DZ1182" s="101">
        <f t="shared" si="361"/>
        <v>0</v>
      </c>
      <c r="EA1182" s="101">
        <f t="shared" si="362"/>
        <v>0</v>
      </c>
      <c r="EB1182" s="101">
        <f t="shared" si="106"/>
        <v>0</v>
      </c>
      <c r="EC1182" s="101">
        <f t="shared" si="106"/>
        <v>0</v>
      </c>
      <c r="ED1182" s="101">
        <f t="shared" si="106"/>
        <v>0</v>
      </c>
      <c r="EE1182" s="101">
        <f t="shared" si="107"/>
        <v>0</v>
      </c>
      <c r="EF1182" s="101">
        <f t="shared" si="107"/>
        <v>0</v>
      </c>
      <c r="EG1182" s="101">
        <f t="shared" si="107"/>
        <v>0</v>
      </c>
      <c r="EH1182" s="106"/>
      <c r="EI1182" s="106"/>
      <c r="EJ1182" s="106"/>
      <c r="EK1182" s="101">
        <f t="shared" si="108"/>
        <v>0</v>
      </c>
      <c r="EL1182" s="101">
        <f t="shared" si="109"/>
        <v>0</v>
      </c>
      <c r="EM1182" s="101">
        <f t="shared" si="110"/>
        <v>0</v>
      </c>
      <c r="EN1182" s="101">
        <f t="shared" si="111"/>
        <v>0</v>
      </c>
      <c r="EO1182" s="101">
        <f t="shared" si="112"/>
        <v>0</v>
      </c>
      <c r="EP1182" s="101">
        <f t="shared" si="113"/>
        <v>0</v>
      </c>
      <c r="EQ1182" s="101">
        <f t="shared" si="363"/>
        <v>0</v>
      </c>
      <c r="ER1182" s="101">
        <f t="shared" si="364"/>
        <v>0</v>
      </c>
      <c r="ES1182" s="101">
        <f t="shared" si="365"/>
        <v>0</v>
      </c>
      <c r="ET1182" s="101">
        <f t="shared" si="366"/>
        <v>0</v>
      </c>
      <c r="EU1182" s="101">
        <f t="shared" si="367"/>
        <v>0</v>
      </c>
      <c r="EV1182" s="101">
        <f t="shared" si="368"/>
        <v>0</v>
      </c>
      <c r="EW1182" s="101">
        <f t="shared" si="114"/>
        <v>0</v>
      </c>
      <c r="EX1182" s="101">
        <f t="shared" si="114"/>
        <v>0</v>
      </c>
      <c r="EY1182" s="101">
        <f t="shared" si="114"/>
        <v>0</v>
      </c>
      <c r="EZ1182" s="101">
        <f t="shared" si="115"/>
        <v>0</v>
      </c>
      <c r="FA1182" s="101">
        <f t="shared" si="115"/>
        <v>0</v>
      </c>
      <c r="FB1182" s="101">
        <f t="shared" si="115"/>
        <v>0</v>
      </c>
      <c r="FC1182" s="106"/>
      <c r="FD1182" s="106"/>
      <c r="FE1182" s="106"/>
      <c r="FF1182" s="101">
        <f t="shared" si="116"/>
        <v>0</v>
      </c>
      <c r="FG1182" s="101">
        <f t="shared" si="117"/>
        <v>0</v>
      </c>
      <c r="FH1182" s="101">
        <f t="shared" si="118"/>
        <v>0</v>
      </c>
      <c r="FI1182" s="101">
        <f t="shared" si="119"/>
        <v>0</v>
      </c>
      <c r="FJ1182" s="101">
        <f t="shared" si="120"/>
        <v>0</v>
      </c>
      <c r="FK1182" s="101">
        <f t="shared" si="121"/>
        <v>0</v>
      </c>
      <c r="FL1182" s="101">
        <f t="shared" si="369"/>
        <v>0</v>
      </c>
      <c r="FM1182" s="101">
        <f t="shared" si="370"/>
        <v>0</v>
      </c>
      <c r="FN1182" s="101">
        <f t="shared" si="371"/>
        <v>0</v>
      </c>
      <c r="FO1182" s="101">
        <f t="shared" si="372"/>
        <v>0</v>
      </c>
      <c r="FP1182" s="101">
        <f t="shared" si="373"/>
        <v>0</v>
      </c>
      <c r="FQ1182" s="101">
        <f t="shared" si="374"/>
        <v>0</v>
      </c>
      <c r="FR1182" s="101">
        <f t="shared" si="122"/>
        <v>0</v>
      </c>
      <c r="FS1182" s="101">
        <f t="shared" si="122"/>
        <v>0</v>
      </c>
      <c r="FT1182" s="101">
        <f t="shared" si="122"/>
        <v>0</v>
      </c>
      <c r="FU1182" s="101">
        <f t="shared" si="123"/>
        <v>0</v>
      </c>
      <c r="FV1182" s="101">
        <f t="shared" si="123"/>
        <v>0</v>
      </c>
      <c r="FW1182" s="101">
        <f t="shared" si="123"/>
        <v>0</v>
      </c>
      <c r="FX1182" s="106"/>
      <c r="FY1182" s="106"/>
      <c r="FZ1182" s="106"/>
      <c r="GA1182" s="101">
        <f t="shared" si="124"/>
        <v>0</v>
      </c>
      <c r="GB1182" s="101">
        <f t="shared" si="125"/>
        <v>0</v>
      </c>
      <c r="GC1182" s="101">
        <f t="shared" si="126"/>
        <v>0</v>
      </c>
      <c r="GD1182" s="101">
        <f t="shared" si="127"/>
        <v>0</v>
      </c>
      <c r="GE1182" s="101">
        <f t="shared" si="128"/>
        <v>0</v>
      </c>
      <c r="GF1182" s="101">
        <f t="shared" si="129"/>
        <v>0</v>
      </c>
      <c r="GG1182" s="101">
        <f t="shared" si="375"/>
        <v>0</v>
      </c>
      <c r="GH1182" s="101">
        <f t="shared" si="376"/>
        <v>0</v>
      </c>
      <c r="GI1182" s="101">
        <f t="shared" si="377"/>
        <v>0</v>
      </c>
      <c r="GJ1182" s="101">
        <f t="shared" si="378"/>
        <v>0</v>
      </c>
      <c r="GK1182" s="101">
        <f t="shared" si="379"/>
        <v>0</v>
      </c>
      <c r="GL1182" s="101">
        <f t="shared" si="380"/>
        <v>0</v>
      </c>
      <c r="GM1182" s="101">
        <f t="shared" si="130"/>
        <v>0</v>
      </c>
      <c r="GN1182" s="101">
        <f t="shared" si="130"/>
        <v>0</v>
      </c>
      <c r="GO1182" s="101">
        <f t="shared" si="130"/>
        <v>0</v>
      </c>
      <c r="GP1182" s="101">
        <f t="shared" si="131"/>
        <v>0</v>
      </c>
      <c r="GQ1182" s="101">
        <f t="shared" si="131"/>
        <v>0</v>
      </c>
      <c r="GR1182" s="101">
        <f t="shared" si="131"/>
        <v>0</v>
      </c>
      <c r="GS1182" s="106"/>
      <c r="GT1182" s="106"/>
      <c r="GU1182" s="106"/>
      <c r="GV1182" s="101">
        <f t="shared" si="132"/>
        <v>0</v>
      </c>
      <c r="GW1182" s="101">
        <f t="shared" si="133"/>
        <v>0</v>
      </c>
      <c r="GX1182" s="101">
        <f t="shared" si="134"/>
        <v>0</v>
      </c>
      <c r="GY1182" s="101">
        <f t="shared" si="135"/>
        <v>0</v>
      </c>
      <c r="GZ1182" s="101">
        <f t="shared" si="136"/>
        <v>0</v>
      </c>
      <c r="HA1182" s="101">
        <f t="shared" si="137"/>
        <v>0</v>
      </c>
      <c r="HB1182" s="101">
        <f t="shared" si="381"/>
        <v>0</v>
      </c>
      <c r="HC1182" s="101">
        <f t="shared" si="382"/>
        <v>0</v>
      </c>
      <c r="HD1182" s="101">
        <f t="shared" si="383"/>
        <v>0</v>
      </c>
      <c r="HE1182" s="101">
        <f t="shared" si="384"/>
        <v>23291.1</v>
      </c>
      <c r="HF1182" s="101">
        <f t="shared" si="385"/>
        <v>23311.98</v>
      </c>
      <c r="HG1182" s="101">
        <f t="shared" si="386"/>
        <v>23311.98</v>
      </c>
      <c r="HH1182" s="101">
        <f t="shared" si="138"/>
        <v>0</v>
      </c>
      <c r="HI1182" s="101">
        <f t="shared" si="138"/>
        <v>0</v>
      </c>
      <c r="HJ1182" s="101">
        <f t="shared" si="138"/>
        <v>0</v>
      </c>
      <c r="HK1182" s="101">
        <f t="shared" si="139"/>
        <v>0</v>
      </c>
      <c r="HL1182" s="101">
        <f t="shared" si="139"/>
        <v>0</v>
      </c>
      <c r="HM1182" s="101">
        <f t="shared" si="139"/>
        <v>0</v>
      </c>
      <c r="HN1182" s="106"/>
      <c r="HO1182" s="106"/>
      <c r="HP1182" s="106"/>
      <c r="HQ1182" s="101">
        <f t="shared" si="140"/>
        <v>0</v>
      </c>
      <c r="HR1182" s="101">
        <f t="shared" si="141"/>
        <v>0</v>
      </c>
      <c r="HS1182" s="101">
        <f t="shared" si="142"/>
        <v>0</v>
      </c>
      <c r="HT1182" s="101">
        <f t="shared" si="143"/>
        <v>0</v>
      </c>
      <c r="HU1182" s="101">
        <f t="shared" si="144"/>
        <v>0</v>
      </c>
      <c r="HV1182" s="101">
        <f t="shared" si="145"/>
        <v>0</v>
      </c>
      <c r="HW1182" s="101">
        <f t="shared" si="387"/>
        <v>0</v>
      </c>
      <c r="HX1182" s="101">
        <f t="shared" si="388"/>
        <v>0</v>
      </c>
      <c r="HY1182" s="101">
        <f t="shared" si="389"/>
        <v>0</v>
      </c>
      <c r="HZ1182" s="101">
        <f t="shared" si="390"/>
        <v>0</v>
      </c>
      <c r="IA1182" s="101">
        <f t="shared" si="391"/>
        <v>0</v>
      </c>
      <c r="IB1182" s="101">
        <f t="shared" si="392"/>
        <v>0</v>
      </c>
      <c r="IC1182" s="101">
        <f t="shared" si="146"/>
        <v>0</v>
      </c>
      <c r="ID1182" s="101">
        <f t="shared" si="146"/>
        <v>0</v>
      </c>
      <c r="IE1182" s="101">
        <f t="shared" si="146"/>
        <v>0</v>
      </c>
      <c r="IF1182" s="101">
        <f t="shared" si="147"/>
        <v>0</v>
      </c>
      <c r="IG1182" s="101">
        <f t="shared" si="147"/>
        <v>0</v>
      </c>
      <c r="IH1182" s="101">
        <f t="shared" si="147"/>
        <v>0</v>
      </c>
      <c r="II1182" s="106"/>
      <c r="IJ1182" s="106"/>
      <c r="IK1182" s="106"/>
      <c r="IL1182" s="101">
        <f t="shared" si="148"/>
        <v>0</v>
      </c>
      <c r="IM1182" s="101">
        <f t="shared" si="149"/>
        <v>0</v>
      </c>
      <c r="IN1182" s="101">
        <f t="shared" si="150"/>
        <v>0</v>
      </c>
      <c r="IO1182" s="101">
        <f t="shared" si="151"/>
        <v>0</v>
      </c>
      <c r="IP1182" s="101">
        <f t="shared" si="152"/>
        <v>0</v>
      </c>
      <c r="IQ1182" s="101">
        <f t="shared" si="153"/>
        <v>0</v>
      </c>
      <c r="IR1182" s="101">
        <f t="shared" si="393"/>
        <v>0</v>
      </c>
      <c r="IS1182" s="101">
        <f t="shared" si="394"/>
        <v>0</v>
      </c>
      <c r="IT1182" s="101">
        <f t="shared" si="395"/>
        <v>0</v>
      </c>
      <c r="IU1182" s="101">
        <f t="shared" si="396"/>
        <v>0</v>
      </c>
      <c r="IV1182" s="101">
        <f t="shared" si="397"/>
        <v>0</v>
      </c>
      <c r="IW1182" s="101">
        <f t="shared" si="398"/>
        <v>0</v>
      </c>
      <c r="IX1182" s="101">
        <f t="shared" si="154"/>
        <v>0</v>
      </c>
      <c r="IY1182" s="101">
        <f t="shared" si="154"/>
        <v>0</v>
      </c>
      <c r="IZ1182" s="101">
        <f t="shared" si="154"/>
        <v>0</v>
      </c>
      <c r="JA1182" s="101">
        <f t="shared" si="155"/>
        <v>0</v>
      </c>
      <c r="JB1182" s="101">
        <f t="shared" si="155"/>
        <v>0</v>
      </c>
      <c r="JC1182" s="101">
        <f t="shared" si="155"/>
        <v>0</v>
      </c>
      <c r="JD1182" s="106"/>
      <c r="JE1182" s="106"/>
      <c r="JF1182" s="106"/>
      <c r="JG1182" s="101">
        <f t="shared" si="156"/>
        <v>0</v>
      </c>
      <c r="JH1182" s="101">
        <f t="shared" si="157"/>
        <v>0</v>
      </c>
      <c r="JI1182" s="101">
        <f t="shared" si="158"/>
        <v>0</v>
      </c>
      <c r="JJ1182" s="101">
        <f t="shared" si="159"/>
        <v>0</v>
      </c>
      <c r="JK1182" s="101">
        <f t="shared" si="160"/>
        <v>0</v>
      </c>
      <c r="JL1182" s="101">
        <f t="shared" si="161"/>
        <v>0</v>
      </c>
      <c r="JM1182" s="101">
        <f t="shared" si="399"/>
        <v>0</v>
      </c>
      <c r="JN1182" s="101">
        <f t="shared" si="400"/>
        <v>0</v>
      </c>
      <c r="JO1182" s="101">
        <f t="shared" si="401"/>
        <v>0</v>
      </c>
      <c r="JP1182" s="101">
        <f t="shared" si="402"/>
        <v>0</v>
      </c>
      <c r="JQ1182" s="101">
        <f t="shared" si="403"/>
        <v>0</v>
      </c>
      <c r="JR1182" s="101">
        <f t="shared" si="404"/>
        <v>0</v>
      </c>
      <c r="JS1182" s="101">
        <f t="shared" si="162"/>
        <v>0</v>
      </c>
      <c r="JT1182" s="101">
        <f t="shared" si="162"/>
        <v>0</v>
      </c>
      <c r="JU1182" s="101">
        <f t="shared" si="162"/>
        <v>0</v>
      </c>
      <c r="JV1182" s="101">
        <f t="shared" si="163"/>
        <v>0</v>
      </c>
      <c r="JW1182" s="101">
        <f t="shared" si="163"/>
        <v>0</v>
      </c>
      <c r="JX1182" s="101">
        <f t="shared" si="163"/>
        <v>0</v>
      </c>
      <c r="JY1182" s="106"/>
      <c r="JZ1182" s="106"/>
      <c r="KA1182" s="106"/>
      <c r="KB1182" s="101">
        <f t="shared" si="164"/>
        <v>0</v>
      </c>
      <c r="KC1182" s="101">
        <f t="shared" si="165"/>
        <v>0</v>
      </c>
      <c r="KD1182" s="101">
        <f t="shared" si="166"/>
        <v>0</v>
      </c>
      <c r="KE1182" s="101">
        <f t="shared" si="167"/>
        <v>0</v>
      </c>
      <c r="KF1182" s="101">
        <f t="shared" si="168"/>
        <v>0</v>
      </c>
      <c r="KG1182" s="101">
        <f t="shared" si="169"/>
        <v>0</v>
      </c>
      <c r="KH1182" s="101">
        <f t="shared" si="405"/>
        <v>0</v>
      </c>
      <c r="KI1182" s="101">
        <f t="shared" si="406"/>
        <v>0</v>
      </c>
      <c r="KJ1182" s="101">
        <f t="shared" si="407"/>
        <v>0</v>
      </c>
      <c r="KK1182" s="101">
        <f t="shared" si="408"/>
        <v>0</v>
      </c>
      <c r="KL1182" s="101">
        <f t="shared" si="409"/>
        <v>0</v>
      </c>
      <c r="KM1182" s="101">
        <f t="shared" si="410"/>
        <v>0</v>
      </c>
      <c r="KN1182" s="101">
        <f t="shared" si="170"/>
        <v>0</v>
      </c>
      <c r="KO1182" s="101">
        <f t="shared" si="170"/>
        <v>0</v>
      </c>
      <c r="KP1182" s="101">
        <f t="shared" si="170"/>
        <v>0</v>
      </c>
      <c r="KQ1182" s="101">
        <f t="shared" si="171"/>
        <v>0</v>
      </c>
      <c r="KR1182" s="101">
        <f t="shared" si="171"/>
        <v>0</v>
      </c>
      <c r="KS1182" s="101">
        <f t="shared" si="171"/>
        <v>0</v>
      </c>
      <c r="KT1182" s="106"/>
      <c r="KU1182" s="106"/>
      <c r="KV1182" s="106"/>
      <c r="KW1182" s="101">
        <f t="shared" si="172"/>
        <v>0</v>
      </c>
      <c r="KX1182" s="101">
        <f t="shared" si="173"/>
        <v>0</v>
      </c>
      <c r="KY1182" s="101">
        <f t="shared" si="174"/>
        <v>0</v>
      </c>
      <c r="KZ1182" s="101">
        <f t="shared" si="175"/>
        <v>0</v>
      </c>
      <c r="LA1182" s="101">
        <f t="shared" si="176"/>
        <v>0</v>
      </c>
      <c r="LB1182" s="101">
        <f t="shared" si="177"/>
        <v>0</v>
      </c>
      <c r="LC1182" s="101">
        <f t="shared" si="411"/>
        <v>0</v>
      </c>
      <c r="LD1182" s="101">
        <f t="shared" si="412"/>
        <v>0</v>
      </c>
      <c r="LE1182" s="101">
        <f t="shared" si="413"/>
        <v>0</v>
      </c>
      <c r="LF1182" s="101">
        <f t="shared" si="414"/>
        <v>0</v>
      </c>
      <c r="LG1182" s="101">
        <f t="shared" si="415"/>
        <v>0</v>
      </c>
      <c r="LH1182" s="101">
        <f t="shared" si="416"/>
        <v>0</v>
      </c>
      <c r="LI1182" s="101">
        <f t="shared" si="178"/>
        <v>0</v>
      </c>
      <c r="LJ1182" s="101">
        <f t="shared" si="178"/>
        <v>0</v>
      </c>
      <c r="LK1182" s="101">
        <f t="shared" si="178"/>
        <v>0</v>
      </c>
      <c r="LL1182" s="101">
        <f t="shared" si="179"/>
        <v>0</v>
      </c>
      <c r="LM1182" s="101">
        <f t="shared" si="179"/>
        <v>0</v>
      </c>
      <c r="LN1182" s="101">
        <f t="shared" si="179"/>
        <v>0</v>
      </c>
      <c r="LO1182" s="106"/>
      <c r="LP1182" s="106"/>
      <c r="LQ1182" s="106"/>
      <c r="LR1182" s="101">
        <f t="shared" si="180"/>
        <v>0</v>
      </c>
      <c r="LS1182" s="101">
        <f t="shared" si="181"/>
        <v>0</v>
      </c>
      <c r="LT1182" s="101">
        <f t="shared" si="182"/>
        <v>0</v>
      </c>
      <c r="LU1182" s="101">
        <f t="shared" si="183"/>
        <v>0</v>
      </c>
      <c r="LV1182" s="101">
        <f t="shared" si="184"/>
        <v>0</v>
      </c>
      <c r="LW1182" s="101">
        <f t="shared" si="185"/>
        <v>0</v>
      </c>
      <c r="LX1182" s="101">
        <f t="shared" si="417"/>
        <v>0</v>
      </c>
      <c r="LY1182" s="101">
        <f t="shared" si="418"/>
        <v>0</v>
      </c>
      <c r="LZ1182" s="101">
        <f t="shared" si="419"/>
        <v>0</v>
      </c>
      <c r="MA1182" s="101">
        <f t="shared" si="420"/>
        <v>0</v>
      </c>
      <c r="MB1182" s="101">
        <f t="shared" si="421"/>
        <v>0</v>
      </c>
      <c r="MC1182" s="101">
        <f t="shared" si="422"/>
        <v>0</v>
      </c>
      <c r="MD1182" s="101">
        <f t="shared" si="186"/>
        <v>0</v>
      </c>
      <c r="ME1182" s="101">
        <f t="shared" si="186"/>
        <v>0</v>
      </c>
      <c r="MF1182" s="101">
        <f t="shared" si="186"/>
        <v>0</v>
      </c>
      <c r="MG1182" s="101">
        <f t="shared" si="187"/>
        <v>0</v>
      </c>
      <c r="MH1182" s="101">
        <f t="shared" si="187"/>
        <v>0</v>
      </c>
      <c r="MI1182" s="101">
        <f t="shared" si="187"/>
        <v>0</v>
      </c>
      <c r="MJ1182" s="106"/>
      <c r="MK1182" s="106"/>
      <c r="ML1182" s="106"/>
      <c r="MM1182" s="101">
        <f t="shared" si="188"/>
        <v>0</v>
      </c>
      <c r="MN1182" s="101">
        <f t="shared" si="189"/>
        <v>0</v>
      </c>
      <c r="MO1182" s="101">
        <f t="shared" si="190"/>
        <v>0</v>
      </c>
      <c r="MP1182" s="101">
        <f t="shared" si="191"/>
        <v>0</v>
      </c>
      <c r="MQ1182" s="101">
        <f t="shared" si="192"/>
        <v>0</v>
      </c>
      <c r="MR1182" s="101">
        <f t="shared" si="193"/>
        <v>0</v>
      </c>
      <c r="MS1182" s="101">
        <f t="shared" si="423"/>
        <v>0</v>
      </c>
      <c r="MT1182" s="101">
        <f t="shared" si="424"/>
        <v>0</v>
      </c>
      <c r="MU1182" s="101">
        <f t="shared" si="425"/>
        <v>0</v>
      </c>
      <c r="MV1182" s="101">
        <f t="shared" si="426"/>
        <v>0</v>
      </c>
      <c r="MW1182" s="101">
        <f t="shared" si="427"/>
        <v>0</v>
      </c>
      <c r="MX1182" s="101">
        <f t="shared" si="428"/>
        <v>0</v>
      </c>
      <c r="MY1182" s="101">
        <f t="shared" si="194"/>
        <v>0</v>
      </c>
      <c r="MZ1182" s="101">
        <f t="shared" si="194"/>
        <v>0</v>
      </c>
      <c r="NA1182" s="101">
        <f t="shared" si="194"/>
        <v>0</v>
      </c>
      <c r="NB1182" s="101">
        <f t="shared" si="195"/>
        <v>0</v>
      </c>
      <c r="NC1182" s="101">
        <f t="shared" si="195"/>
        <v>0</v>
      </c>
      <c r="ND1182" s="101">
        <f t="shared" si="195"/>
        <v>0</v>
      </c>
      <c r="NE1182" s="106"/>
      <c r="NF1182" s="106"/>
      <c r="NG1182" s="106"/>
      <c r="NH1182" s="101">
        <f t="shared" si="196"/>
        <v>0</v>
      </c>
      <c r="NI1182" s="101">
        <f t="shared" si="197"/>
        <v>0</v>
      </c>
      <c r="NJ1182" s="101">
        <f t="shared" si="198"/>
        <v>0</v>
      </c>
      <c r="NK1182" s="101">
        <f t="shared" si="199"/>
        <v>0</v>
      </c>
      <c r="NL1182" s="101">
        <f t="shared" si="200"/>
        <v>0</v>
      </c>
      <c r="NM1182" s="101">
        <f t="shared" si="201"/>
        <v>0</v>
      </c>
      <c r="NN1182" s="101">
        <f t="shared" si="429"/>
        <v>0</v>
      </c>
      <c r="NO1182" s="101">
        <f t="shared" si="430"/>
        <v>0</v>
      </c>
      <c r="NP1182" s="101">
        <f t="shared" si="431"/>
        <v>0</v>
      </c>
      <c r="NQ1182" s="101">
        <f t="shared" si="432"/>
        <v>0</v>
      </c>
      <c r="NR1182" s="101">
        <f t="shared" si="433"/>
        <v>0</v>
      </c>
      <c r="NS1182" s="101">
        <f t="shared" si="434"/>
        <v>0</v>
      </c>
      <c r="NT1182" s="101">
        <f t="shared" si="202"/>
        <v>0</v>
      </c>
      <c r="NU1182" s="101">
        <f t="shared" si="202"/>
        <v>0</v>
      </c>
      <c r="NV1182" s="101">
        <f t="shared" si="202"/>
        <v>0</v>
      </c>
      <c r="NW1182" s="101">
        <f t="shared" si="203"/>
        <v>0</v>
      </c>
      <c r="NX1182" s="101">
        <f t="shared" si="203"/>
        <v>0</v>
      </c>
      <c r="NY1182" s="101">
        <f t="shared" si="203"/>
        <v>0</v>
      </c>
      <c r="NZ1182" s="106"/>
      <c r="OA1182" s="106"/>
      <c r="OB1182" s="106"/>
      <c r="OC1182" s="101">
        <f t="shared" si="204"/>
        <v>0</v>
      </c>
      <c r="OD1182" s="101">
        <f t="shared" si="205"/>
        <v>0</v>
      </c>
      <c r="OE1182" s="101">
        <f t="shared" si="206"/>
        <v>0</v>
      </c>
      <c r="OF1182" s="101">
        <f t="shared" si="207"/>
        <v>0</v>
      </c>
      <c r="OG1182" s="101">
        <f t="shared" si="208"/>
        <v>0</v>
      </c>
      <c r="OH1182" s="101">
        <f t="shared" si="209"/>
        <v>0</v>
      </c>
      <c r="OI1182" s="101">
        <f t="shared" si="435"/>
        <v>0</v>
      </c>
      <c r="OJ1182" s="101">
        <f t="shared" si="436"/>
        <v>0</v>
      </c>
      <c r="OK1182" s="101">
        <f t="shared" si="437"/>
        <v>0</v>
      </c>
      <c r="OL1182" s="101">
        <f t="shared" si="438"/>
        <v>0</v>
      </c>
      <c r="OM1182" s="101">
        <f t="shared" si="439"/>
        <v>0</v>
      </c>
      <c r="ON1182" s="101">
        <f t="shared" si="440"/>
        <v>0</v>
      </c>
      <c r="OO1182" s="101">
        <f t="shared" si="210"/>
        <v>0</v>
      </c>
      <c r="OP1182" s="101">
        <f t="shared" si="210"/>
        <v>0</v>
      </c>
      <c r="OQ1182" s="101">
        <f t="shared" si="210"/>
        <v>0</v>
      </c>
      <c r="OR1182" s="101">
        <f t="shared" si="211"/>
        <v>0</v>
      </c>
      <c r="OS1182" s="101">
        <f t="shared" si="211"/>
        <v>0</v>
      </c>
      <c r="OT1182" s="101">
        <f t="shared" si="211"/>
        <v>0</v>
      </c>
      <c r="OU1182" s="106"/>
      <c r="OV1182" s="106"/>
      <c r="OW1182" s="106"/>
      <c r="OX1182" s="101">
        <f t="shared" si="212"/>
        <v>0</v>
      </c>
      <c r="OY1182" s="101">
        <f t="shared" si="213"/>
        <v>0</v>
      </c>
      <c r="OZ1182" s="101">
        <f t="shared" si="214"/>
        <v>0</v>
      </c>
      <c r="PA1182" s="101">
        <f t="shared" si="215"/>
        <v>0</v>
      </c>
      <c r="PB1182" s="101">
        <f t="shared" si="216"/>
        <v>0</v>
      </c>
      <c r="PC1182" s="101">
        <f t="shared" si="217"/>
        <v>0</v>
      </c>
      <c r="PD1182" s="101">
        <f t="shared" si="441"/>
        <v>0</v>
      </c>
      <c r="PE1182" s="101">
        <f t="shared" si="442"/>
        <v>0</v>
      </c>
      <c r="PF1182" s="101">
        <f t="shared" si="443"/>
        <v>0</v>
      </c>
      <c r="PG1182" s="101">
        <f t="shared" si="444"/>
        <v>0</v>
      </c>
      <c r="PH1182" s="101">
        <f t="shared" si="445"/>
        <v>0</v>
      </c>
      <c r="PI1182" s="101">
        <f t="shared" si="446"/>
        <v>0</v>
      </c>
      <c r="PJ1182" s="101">
        <f t="shared" si="218"/>
        <v>0</v>
      </c>
      <c r="PK1182" s="101">
        <f t="shared" si="218"/>
        <v>0</v>
      </c>
      <c r="PL1182" s="101">
        <f t="shared" si="218"/>
        <v>0</v>
      </c>
      <c r="PM1182" s="101">
        <f t="shared" si="219"/>
        <v>0</v>
      </c>
      <c r="PN1182" s="101">
        <f t="shared" si="219"/>
        <v>0</v>
      </c>
      <c r="PO1182" s="101">
        <f t="shared" si="219"/>
        <v>0</v>
      </c>
      <c r="PP1182" s="106"/>
      <c r="PQ1182" s="106"/>
      <c r="PR1182" s="106"/>
      <c r="PS1182" s="101">
        <f t="shared" si="220"/>
        <v>0</v>
      </c>
      <c r="PT1182" s="101">
        <f t="shared" si="221"/>
        <v>0</v>
      </c>
      <c r="PU1182" s="101">
        <f t="shared" si="222"/>
        <v>0</v>
      </c>
      <c r="PV1182" s="101">
        <f t="shared" si="223"/>
        <v>0</v>
      </c>
      <c r="PW1182" s="101">
        <f t="shared" si="224"/>
        <v>0</v>
      </c>
      <c r="PX1182" s="101">
        <f t="shared" si="225"/>
        <v>0</v>
      </c>
      <c r="PY1182" s="101">
        <f t="shared" si="447"/>
        <v>0</v>
      </c>
      <c r="PZ1182" s="101">
        <f t="shared" si="448"/>
        <v>0</v>
      </c>
      <c r="QA1182" s="101">
        <f t="shared" si="449"/>
        <v>0</v>
      </c>
      <c r="QB1182" s="101">
        <f t="shared" si="450"/>
        <v>0</v>
      </c>
      <c r="QC1182" s="101">
        <f t="shared" si="451"/>
        <v>0</v>
      </c>
      <c r="QD1182" s="101">
        <f t="shared" si="452"/>
        <v>0</v>
      </c>
      <c r="QE1182" s="101">
        <f t="shared" si="226"/>
        <v>0</v>
      </c>
      <c r="QF1182" s="101">
        <f t="shared" si="226"/>
        <v>0</v>
      </c>
      <c r="QG1182" s="101">
        <f t="shared" si="226"/>
        <v>0</v>
      </c>
      <c r="QH1182" s="101">
        <f t="shared" si="227"/>
        <v>0</v>
      </c>
      <c r="QI1182" s="101">
        <f t="shared" si="227"/>
        <v>0</v>
      </c>
      <c r="QJ1182" s="101">
        <f t="shared" si="227"/>
        <v>0</v>
      </c>
      <c r="QK1182" s="106"/>
      <c r="QL1182" s="106"/>
      <c r="QM1182" s="106"/>
      <c r="QN1182" s="101">
        <f t="shared" si="228"/>
        <v>0</v>
      </c>
      <c r="QO1182" s="101">
        <f t="shared" si="229"/>
        <v>0</v>
      </c>
      <c r="QP1182" s="101">
        <f t="shared" si="230"/>
        <v>0</v>
      </c>
      <c r="QQ1182" s="101">
        <f t="shared" si="231"/>
        <v>0</v>
      </c>
      <c r="QR1182" s="101">
        <f t="shared" si="232"/>
        <v>0</v>
      </c>
      <c r="QS1182" s="101">
        <f t="shared" si="233"/>
        <v>0</v>
      </c>
      <c r="QT1182" s="101">
        <f t="shared" si="453"/>
        <v>0</v>
      </c>
      <c r="QU1182" s="101">
        <f t="shared" si="454"/>
        <v>0</v>
      </c>
      <c r="QV1182" s="101">
        <f t="shared" si="455"/>
        <v>0</v>
      </c>
      <c r="QW1182" s="101">
        <f t="shared" si="456"/>
        <v>0</v>
      </c>
      <c r="QX1182" s="101">
        <f t="shared" si="457"/>
        <v>0</v>
      </c>
      <c r="QY1182" s="101">
        <f t="shared" si="458"/>
        <v>0</v>
      </c>
      <c r="QZ1182" s="101">
        <f t="shared" si="234"/>
        <v>0</v>
      </c>
      <c r="RA1182" s="101">
        <f t="shared" si="234"/>
        <v>0</v>
      </c>
      <c r="RB1182" s="101">
        <f t="shared" si="234"/>
        <v>0</v>
      </c>
      <c r="RC1182" s="101">
        <f t="shared" si="235"/>
        <v>0</v>
      </c>
      <c r="RD1182" s="101">
        <f t="shared" si="235"/>
        <v>0</v>
      </c>
      <c r="RE1182" s="101">
        <f t="shared" si="235"/>
        <v>0</v>
      </c>
      <c r="RF1182" s="106"/>
      <c r="RG1182" s="106"/>
      <c r="RH1182" s="106"/>
      <c r="RI1182" s="101">
        <f t="shared" si="236"/>
        <v>0</v>
      </c>
      <c r="RJ1182" s="101">
        <f t="shared" si="237"/>
        <v>0</v>
      </c>
      <c r="RK1182" s="101">
        <f t="shared" si="238"/>
        <v>0</v>
      </c>
      <c r="RL1182" s="101">
        <f t="shared" si="239"/>
        <v>0</v>
      </c>
      <c r="RM1182" s="101">
        <f t="shared" si="240"/>
        <v>0</v>
      </c>
      <c r="RN1182" s="101">
        <f t="shared" si="241"/>
        <v>0</v>
      </c>
      <c r="RO1182" s="101">
        <f t="shared" si="459"/>
        <v>0</v>
      </c>
      <c r="RP1182" s="101">
        <f t="shared" si="460"/>
        <v>0</v>
      </c>
      <c r="RQ1182" s="101">
        <f t="shared" si="461"/>
        <v>0</v>
      </c>
      <c r="RR1182" s="101">
        <f t="shared" si="462"/>
        <v>0</v>
      </c>
      <c r="RS1182" s="101">
        <f t="shared" si="463"/>
        <v>0</v>
      </c>
      <c r="RT1182" s="101">
        <f t="shared" si="464"/>
        <v>0</v>
      </c>
      <c r="RU1182" s="101">
        <f t="shared" si="242"/>
        <v>0</v>
      </c>
      <c r="RV1182" s="101">
        <f t="shared" si="242"/>
        <v>0</v>
      </c>
      <c r="RW1182" s="101">
        <f t="shared" si="242"/>
        <v>0</v>
      </c>
      <c r="RX1182" s="101">
        <f t="shared" si="243"/>
        <v>0</v>
      </c>
      <c r="RY1182" s="101">
        <f t="shared" si="243"/>
        <v>0</v>
      </c>
      <c r="RZ1182" s="101">
        <f t="shared" si="243"/>
        <v>0</v>
      </c>
      <c r="SA1182" s="106"/>
      <c r="SB1182" s="106"/>
      <c r="SC1182" s="106"/>
      <c r="SD1182" s="101">
        <f t="shared" si="244"/>
        <v>0</v>
      </c>
      <c r="SE1182" s="101">
        <f t="shared" si="245"/>
        <v>0</v>
      </c>
      <c r="SF1182" s="101">
        <f t="shared" si="246"/>
        <v>0</v>
      </c>
      <c r="SG1182" s="101">
        <f t="shared" si="247"/>
        <v>0</v>
      </c>
      <c r="SH1182" s="101">
        <f t="shared" si="248"/>
        <v>0</v>
      </c>
      <c r="SI1182" s="101">
        <f t="shared" si="249"/>
        <v>0</v>
      </c>
      <c r="SJ1182" s="101">
        <f t="shared" si="465"/>
        <v>0</v>
      </c>
      <c r="SK1182" s="101">
        <f t="shared" si="466"/>
        <v>0</v>
      </c>
      <c r="SL1182" s="101">
        <f t="shared" si="467"/>
        <v>0</v>
      </c>
      <c r="SM1182" s="101">
        <f t="shared" si="468"/>
        <v>0</v>
      </c>
      <c r="SN1182" s="101">
        <f t="shared" si="469"/>
        <v>0</v>
      </c>
      <c r="SO1182" s="101">
        <f t="shared" si="470"/>
        <v>0</v>
      </c>
      <c r="SP1182" s="101">
        <f t="shared" si="250"/>
        <v>0</v>
      </c>
      <c r="SQ1182" s="101">
        <f t="shared" si="250"/>
        <v>0</v>
      </c>
      <c r="SR1182" s="101">
        <f t="shared" si="250"/>
        <v>0</v>
      </c>
      <c r="SS1182" s="101">
        <f t="shared" si="251"/>
        <v>0</v>
      </c>
      <c r="ST1182" s="101">
        <f t="shared" si="251"/>
        <v>0</v>
      </c>
      <c r="SU1182" s="101">
        <f t="shared" si="251"/>
        <v>0</v>
      </c>
      <c r="SV1182" s="106"/>
      <c r="SW1182" s="106"/>
      <c r="SX1182" s="106"/>
      <c r="SY1182" s="101">
        <f t="shared" si="252"/>
        <v>0</v>
      </c>
      <c r="SZ1182" s="101">
        <f t="shared" si="253"/>
        <v>0</v>
      </c>
      <c r="TA1182" s="101">
        <f t="shared" si="254"/>
        <v>0</v>
      </c>
      <c r="TB1182" s="101">
        <f t="shared" si="255"/>
        <v>0</v>
      </c>
      <c r="TC1182" s="101">
        <f t="shared" si="256"/>
        <v>0</v>
      </c>
      <c r="TD1182" s="101">
        <f t="shared" si="257"/>
        <v>0</v>
      </c>
      <c r="TE1182" s="101">
        <f t="shared" si="471"/>
        <v>0</v>
      </c>
      <c r="TF1182" s="101">
        <f t="shared" si="472"/>
        <v>0</v>
      </c>
      <c r="TG1182" s="101">
        <f t="shared" si="473"/>
        <v>0</v>
      </c>
      <c r="TH1182" s="101">
        <f t="shared" si="474"/>
        <v>0</v>
      </c>
      <c r="TI1182" s="101">
        <f t="shared" si="475"/>
        <v>0</v>
      </c>
      <c r="TJ1182" s="101">
        <f t="shared" si="476"/>
        <v>0</v>
      </c>
      <c r="TK1182" s="101">
        <f t="shared" si="258"/>
        <v>0</v>
      </c>
      <c r="TL1182" s="101">
        <f t="shared" si="258"/>
        <v>0</v>
      </c>
      <c r="TM1182" s="101">
        <f t="shared" si="258"/>
        <v>0</v>
      </c>
      <c r="TN1182" s="101">
        <f t="shared" si="259"/>
        <v>0</v>
      </c>
      <c r="TO1182" s="101">
        <f t="shared" si="259"/>
        <v>0</v>
      </c>
      <c r="TP1182" s="101">
        <f t="shared" si="259"/>
        <v>0</v>
      </c>
      <c r="TQ1182" s="106"/>
      <c r="TR1182" s="106"/>
      <c r="TS1182" s="106"/>
      <c r="TT1182" s="101">
        <f t="shared" si="260"/>
        <v>0</v>
      </c>
      <c r="TU1182" s="101">
        <f t="shared" si="261"/>
        <v>0</v>
      </c>
      <c r="TV1182" s="101">
        <f t="shared" si="262"/>
        <v>0</v>
      </c>
      <c r="TW1182" s="101">
        <f t="shared" si="263"/>
        <v>0</v>
      </c>
      <c r="TX1182" s="101">
        <f t="shared" si="264"/>
        <v>0</v>
      </c>
      <c r="TY1182" s="101">
        <f t="shared" si="265"/>
        <v>0</v>
      </c>
      <c r="TZ1182" s="101">
        <f t="shared" si="477"/>
        <v>0</v>
      </c>
      <c r="UA1182" s="101">
        <f t="shared" si="478"/>
        <v>0</v>
      </c>
      <c r="UB1182" s="101">
        <f t="shared" si="479"/>
        <v>0</v>
      </c>
      <c r="UC1182" s="101">
        <f t="shared" si="480"/>
        <v>0</v>
      </c>
      <c r="UD1182" s="101">
        <f t="shared" si="481"/>
        <v>0</v>
      </c>
      <c r="UE1182" s="101">
        <f t="shared" si="482"/>
        <v>0</v>
      </c>
      <c r="UF1182" s="101">
        <f t="shared" si="266"/>
        <v>0</v>
      </c>
      <c r="UG1182" s="101">
        <f t="shared" si="266"/>
        <v>0</v>
      </c>
      <c r="UH1182" s="101">
        <f t="shared" si="266"/>
        <v>0</v>
      </c>
      <c r="UI1182" s="101">
        <f t="shared" si="267"/>
        <v>0</v>
      </c>
      <c r="UJ1182" s="101">
        <f t="shared" si="267"/>
        <v>0</v>
      </c>
      <c r="UK1182" s="101">
        <f t="shared" si="267"/>
        <v>0</v>
      </c>
      <c r="UL1182" s="106"/>
      <c r="UM1182" s="106"/>
      <c r="UN1182" s="106"/>
      <c r="UO1182" s="101">
        <f t="shared" si="268"/>
        <v>0</v>
      </c>
      <c r="UP1182" s="101">
        <f t="shared" si="269"/>
        <v>0</v>
      </c>
      <c r="UQ1182" s="101">
        <f t="shared" si="270"/>
        <v>0</v>
      </c>
      <c r="UR1182" s="101">
        <f t="shared" si="271"/>
        <v>0</v>
      </c>
      <c r="US1182" s="101">
        <f t="shared" si="272"/>
        <v>0</v>
      </c>
      <c r="UT1182" s="101">
        <f t="shared" si="273"/>
        <v>0</v>
      </c>
      <c r="UU1182" s="101">
        <f t="shared" si="483"/>
        <v>0</v>
      </c>
      <c r="UV1182" s="101">
        <f t="shared" si="484"/>
        <v>0</v>
      </c>
      <c r="UW1182" s="101">
        <f t="shared" si="485"/>
        <v>0</v>
      </c>
      <c r="UX1182" s="101">
        <f t="shared" si="486"/>
        <v>10573.79</v>
      </c>
      <c r="UY1182" s="101">
        <f t="shared" si="487"/>
        <v>11308.57</v>
      </c>
      <c r="UZ1182" s="101">
        <f t="shared" si="488"/>
        <v>11308.57</v>
      </c>
      <c r="VA1182" s="101">
        <f t="shared" si="274"/>
        <v>0</v>
      </c>
      <c r="VB1182" s="101">
        <f t="shared" si="274"/>
        <v>0</v>
      </c>
      <c r="VC1182" s="101">
        <f t="shared" si="274"/>
        <v>0</v>
      </c>
      <c r="VD1182" s="101">
        <f t="shared" si="275"/>
        <v>0</v>
      </c>
      <c r="VE1182" s="101">
        <f t="shared" si="275"/>
        <v>0</v>
      </c>
      <c r="VF1182" s="101">
        <f t="shared" si="275"/>
        <v>0</v>
      </c>
      <c r="VG1182" s="106"/>
      <c r="VH1182" s="106"/>
      <c r="VI1182" s="106"/>
      <c r="VJ1182" s="101">
        <f t="shared" si="276"/>
        <v>0</v>
      </c>
      <c r="VK1182" s="101">
        <f t="shared" si="277"/>
        <v>0</v>
      </c>
      <c r="VL1182" s="101">
        <f t="shared" si="278"/>
        <v>0</v>
      </c>
      <c r="VM1182" s="101">
        <f t="shared" si="279"/>
        <v>0</v>
      </c>
      <c r="VN1182" s="101">
        <f t="shared" si="280"/>
        <v>0</v>
      </c>
      <c r="VO1182" s="101">
        <f t="shared" si="281"/>
        <v>0</v>
      </c>
      <c r="VP1182" s="101">
        <f t="shared" si="489"/>
        <v>0</v>
      </c>
      <c r="VQ1182" s="101">
        <f t="shared" si="490"/>
        <v>0</v>
      </c>
      <c r="VR1182" s="101">
        <f t="shared" si="491"/>
        <v>0</v>
      </c>
      <c r="VS1182" s="101">
        <f t="shared" si="492"/>
        <v>0</v>
      </c>
      <c r="VT1182" s="101">
        <f t="shared" si="493"/>
        <v>0</v>
      </c>
      <c r="VU1182" s="101">
        <f t="shared" si="494"/>
        <v>0</v>
      </c>
      <c r="VV1182" s="101">
        <f t="shared" si="282"/>
        <v>0</v>
      </c>
      <c r="VW1182" s="101">
        <f t="shared" si="282"/>
        <v>0</v>
      </c>
      <c r="VX1182" s="101">
        <f t="shared" si="282"/>
        <v>0</v>
      </c>
      <c r="VY1182" s="101">
        <f t="shared" si="283"/>
        <v>0</v>
      </c>
      <c r="VZ1182" s="101">
        <f t="shared" si="283"/>
        <v>0</v>
      </c>
      <c r="WA1182" s="101">
        <f t="shared" si="283"/>
        <v>0</v>
      </c>
      <c r="WB1182" s="106"/>
      <c r="WC1182" s="106"/>
      <c r="WD1182" s="106"/>
      <c r="WE1182" s="101">
        <f t="shared" si="284"/>
        <v>0</v>
      </c>
      <c r="WF1182" s="101">
        <f t="shared" si="285"/>
        <v>0</v>
      </c>
      <c r="WG1182" s="101">
        <f t="shared" si="286"/>
        <v>0</v>
      </c>
      <c r="WH1182" s="101">
        <f t="shared" si="287"/>
        <v>0</v>
      </c>
      <c r="WI1182" s="101">
        <f t="shared" si="288"/>
        <v>0</v>
      </c>
      <c r="WJ1182" s="101">
        <f t="shared" si="289"/>
        <v>0</v>
      </c>
      <c r="WK1182" s="101">
        <f t="shared" si="495"/>
        <v>0</v>
      </c>
      <c r="WL1182" s="101">
        <f t="shared" si="496"/>
        <v>0</v>
      </c>
      <c r="WM1182" s="101">
        <f t="shared" si="497"/>
        <v>0</v>
      </c>
      <c r="WN1182" s="101">
        <f t="shared" si="498"/>
        <v>0</v>
      </c>
      <c r="WO1182" s="101">
        <f t="shared" si="499"/>
        <v>0</v>
      </c>
      <c r="WP1182" s="101">
        <f t="shared" si="500"/>
        <v>0</v>
      </c>
      <c r="WQ1182" s="101">
        <f t="shared" si="290"/>
        <v>0</v>
      </c>
      <c r="WR1182" s="101">
        <f t="shared" si="290"/>
        <v>0</v>
      </c>
      <c r="WS1182" s="101">
        <f t="shared" si="290"/>
        <v>0</v>
      </c>
      <c r="WT1182" s="101">
        <f t="shared" si="291"/>
        <v>0</v>
      </c>
      <c r="WU1182" s="101">
        <f t="shared" si="291"/>
        <v>0</v>
      </c>
      <c r="WV1182" s="101">
        <f t="shared" si="291"/>
        <v>0</v>
      </c>
      <c r="WW1182" s="106"/>
      <c r="WX1182" s="106"/>
      <c r="WY1182" s="106"/>
      <c r="WZ1182" s="101">
        <f t="shared" si="292"/>
        <v>0</v>
      </c>
      <c r="XA1182" s="101">
        <f t="shared" si="293"/>
        <v>0</v>
      </c>
      <c r="XB1182" s="101">
        <f t="shared" si="294"/>
        <v>0</v>
      </c>
      <c r="XC1182" s="101">
        <f t="shared" si="295"/>
        <v>0</v>
      </c>
      <c r="XD1182" s="101">
        <f t="shared" si="296"/>
        <v>0</v>
      </c>
      <c r="XE1182" s="101">
        <f t="shared" si="297"/>
        <v>0</v>
      </c>
      <c r="XF1182" s="101">
        <f t="shared" si="501"/>
        <v>0</v>
      </c>
      <c r="XG1182" s="101">
        <f t="shared" si="502"/>
        <v>0</v>
      </c>
      <c r="XH1182" s="101">
        <f t="shared" si="503"/>
        <v>0</v>
      </c>
      <c r="XI1182" s="101">
        <f t="shared" si="504"/>
        <v>0</v>
      </c>
      <c r="XJ1182" s="101">
        <f t="shared" si="505"/>
        <v>0</v>
      </c>
      <c r="XK1182" s="101">
        <f t="shared" si="506"/>
        <v>0</v>
      </c>
      <c r="XL1182" s="101">
        <f t="shared" si="298"/>
        <v>0</v>
      </c>
      <c r="XM1182" s="101">
        <f t="shared" si="298"/>
        <v>0</v>
      </c>
      <c r="XN1182" s="101">
        <f t="shared" si="298"/>
        <v>0</v>
      </c>
      <c r="XO1182" s="101">
        <f t="shared" si="299"/>
        <v>0</v>
      </c>
      <c r="XP1182" s="101">
        <f t="shared" si="299"/>
        <v>0</v>
      </c>
      <c r="XQ1182" s="101">
        <f t="shared" si="299"/>
        <v>0</v>
      </c>
      <c r="XR1182" s="106"/>
      <c r="XS1182" s="106"/>
      <c r="XT1182" s="106"/>
      <c r="XU1182" s="101">
        <f t="shared" si="300"/>
        <v>0</v>
      </c>
      <c r="XV1182" s="101">
        <f t="shared" si="301"/>
        <v>0</v>
      </c>
      <c r="XW1182" s="101">
        <f t="shared" si="302"/>
        <v>0</v>
      </c>
      <c r="XX1182" s="101">
        <f t="shared" si="303"/>
        <v>0</v>
      </c>
      <c r="XY1182" s="101">
        <f t="shared" si="304"/>
        <v>0</v>
      </c>
      <c r="XZ1182" s="101">
        <f t="shared" si="305"/>
        <v>0</v>
      </c>
      <c r="YA1182" s="101">
        <f t="shared" si="507"/>
        <v>0</v>
      </c>
      <c r="YB1182" s="101">
        <f t="shared" si="508"/>
        <v>0</v>
      </c>
      <c r="YC1182" s="101">
        <f t="shared" si="509"/>
        <v>0</v>
      </c>
      <c r="YD1182" s="101">
        <f t="shared" si="510"/>
        <v>0</v>
      </c>
      <c r="YE1182" s="101">
        <f t="shared" si="511"/>
        <v>0</v>
      </c>
      <c r="YF1182" s="101">
        <f t="shared" si="512"/>
        <v>0</v>
      </c>
      <c r="YG1182" s="101">
        <f t="shared" si="306"/>
        <v>0</v>
      </c>
      <c r="YH1182" s="101">
        <f t="shared" si="306"/>
        <v>0</v>
      </c>
      <c r="YI1182" s="101">
        <f t="shared" si="306"/>
        <v>0</v>
      </c>
      <c r="YJ1182" s="101">
        <f t="shared" si="307"/>
        <v>0</v>
      </c>
      <c r="YK1182" s="101">
        <f t="shared" si="307"/>
        <v>0</v>
      </c>
      <c r="YL1182" s="101">
        <f t="shared" si="307"/>
        <v>0</v>
      </c>
      <c r="YM1182" s="149">
        <f t="shared" si="513"/>
        <v>0</v>
      </c>
      <c r="YN1182" s="149">
        <f t="shared" si="308"/>
        <v>0</v>
      </c>
      <c r="YO1182" s="149">
        <f t="shared" si="308"/>
        <v>0</v>
      </c>
      <c r="YP1182" s="101">
        <f t="shared" si="309"/>
        <v>0</v>
      </c>
      <c r="YQ1182" s="101">
        <f t="shared" si="310"/>
        <v>0</v>
      </c>
      <c r="YR1182" s="101">
        <f t="shared" si="311"/>
        <v>0</v>
      </c>
      <c r="YS1182" s="101">
        <f t="shared" si="312"/>
        <v>0</v>
      </c>
      <c r="YT1182" s="101">
        <f t="shared" si="313"/>
        <v>0</v>
      </c>
      <c r="YU1182" s="101">
        <f t="shared" si="314"/>
        <v>0</v>
      </c>
      <c r="YV1182" s="101">
        <f t="shared" si="514"/>
        <v>0</v>
      </c>
      <c r="YW1182" s="101">
        <f t="shared" si="515"/>
        <v>0</v>
      </c>
      <c r="YX1182" s="101">
        <f t="shared" si="516"/>
        <v>0</v>
      </c>
      <c r="YY1182" s="101">
        <f t="shared" si="517"/>
        <v>14679.31</v>
      </c>
      <c r="YZ1182" s="101">
        <f t="shared" si="518"/>
        <v>15183.09</v>
      </c>
      <c r="ZA1182" s="101">
        <f t="shared" si="519"/>
        <v>15183.09</v>
      </c>
      <c r="ZB1182" s="101">
        <f t="shared" si="315"/>
        <v>0</v>
      </c>
      <c r="ZC1182" s="101">
        <f t="shared" si="315"/>
        <v>0</v>
      </c>
      <c r="ZD1182" s="101">
        <f t="shared" si="315"/>
        <v>0</v>
      </c>
      <c r="ZE1182" s="101">
        <f t="shared" si="316"/>
        <v>0</v>
      </c>
      <c r="ZF1182" s="101">
        <f t="shared" si="316"/>
        <v>0</v>
      </c>
      <c r="ZG1182" s="101">
        <f t="shared" si="316"/>
        <v>0</v>
      </c>
    </row>
    <row r="1183" spans="1:683" ht="39" hidden="1" customHeight="1">
      <c r="A1183" s="302" t="s">
        <v>409</v>
      </c>
      <c r="B1183" s="302" t="s">
        <v>424</v>
      </c>
      <c r="C1183" s="5"/>
      <c r="D1183" s="764"/>
      <c r="E1183" s="291"/>
      <c r="F1183" s="114">
        <f t="shared" si="317"/>
        <v>39654</v>
      </c>
      <c r="G1183" s="114">
        <f t="shared" si="317"/>
        <v>41509</v>
      </c>
      <c r="H1183" s="114">
        <f t="shared" si="317"/>
        <v>41509</v>
      </c>
      <c r="I1183" s="101">
        <f t="shared" si="318"/>
        <v>86639</v>
      </c>
      <c r="J1183" s="101">
        <f t="shared" si="318"/>
        <v>88147</v>
      </c>
      <c r="K1183" s="101">
        <f t="shared" si="318"/>
        <v>88147</v>
      </c>
      <c r="L1183" s="106"/>
      <c r="M1183" s="106"/>
      <c r="N1183" s="106"/>
      <c r="O1183" s="101">
        <f t="shared" si="319"/>
        <v>0</v>
      </c>
      <c r="P1183" s="101">
        <f t="shared" si="320"/>
        <v>0</v>
      </c>
      <c r="Q1183" s="101">
        <f t="shared" si="321"/>
        <v>0</v>
      </c>
      <c r="R1183" s="101">
        <f t="shared" si="322"/>
        <v>0</v>
      </c>
      <c r="S1183" s="101">
        <f t="shared" si="323"/>
        <v>0</v>
      </c>
      <c r="T1183" s="101">
        <f t="shared" si="324"/>
        <v>0</v>
      </c>
      <c r="U1183" s="101">
        <f t="shared" si="325"/>
        <v>0</v>
      </c>
      <c r="V1183" s="101">
        <f t="shared" si="326"/>
        <v>0</v>
      </c>
      <c r="W1183" s="101">
        <f t="shared" si="327"/>
        <v>0</v>
      </c>
      <c r="X1183" s="101">
        <f t="shared" si="328"/>
        <v>0</v>
      </c>
      <c r="Y1183" s="101">
        <f t="shared" si="329"/>
        <v>0</v>
      </c>
      <c r="Z1183" s="101">
        <f t="shared" si="330"/>
        <v>0</v>
      </c>
      <c r="AA1183" s="101">
        <f t="shared" si="331"/>
        <v>0</v>
      </c>
      <c r="AB1183" s="101">
        <f t="shared" si="66"/>
        <v>0</v>
      </c>
      <c r="AC1183" s="101">
        <f t="shared" si="66"/>
        <v>0</v>
      </c>
      <c r="AD1183" s="101">
        <f t="shared" si="332"/>
        <v>0</v>
      </c>
      <c r="AE1183" s="101">
        <f t="shared" si="67"/>
        <v>0</v>
      </c>
      <c r="AF1183" s="101">
        <f t="shared" si="67"/>
        <v>0</v>
      </c>
      <c r="AG1183" s="106"/>
      <c r="AH1183" s="106"/>
      <c r="AI1183" s="106"/>
      <c r="AJ1183" s="101">
        <f t="shared" si="68"/>
        <v>0</v>
      </c>
      <c r="AK1183" s="101">
        <f t="shared" si="69"/>
        <v>0</v>
      </c>
      <c r="AL1183" s="101">
        <f t="shared" si="70"/>
        <v>0</v>
      </c>
      <c r="AM1183" s="101">
        <f t="shared" si="71"/>
        <v>0</v>
      </c>
      <c r="AN1183" s="101">
        <f t="shared" si="72"/>
        <v>0</v>
      </c>
      <c r="AO1183" s="101">
        <f t="shared" si="73"/>
        <v>0</v>
      </c>
      <c r="AP1183" s="101">
        <f t="shared" si="333"/>
        <v>0</v>
      </c>
      <c r="AQ1183" s="101">
        <f t="shared" si="334"/>
        <v>0</v>
      </c>
      <c r="AR1183" s="101">
        <f t="shared" si="335"/>
        <v>0</v>
      </c>
      <c r="AS1183" s="101">
        <f t="shared" si="336"/>
        <v>0</v>
      </c>
      <c r="AT1183" s="101">
        <f t="shared" si="337"/>
        <v>0</v>
      </c>
      <c r="AU1183" s="101">
        <f t="shared" si="338"/>
        <v>0</v>
      </c>
      <c r="AV1183" s="101">
        <f t="shared" si="74"/>
        <v>0</v>
      </c>
      <c r="AW1183" s="101">
        <f t="shared" si="74"/>
        <v>0</v>
      </c>
      <c r="AX1183" s="101">
        <f t="shared" si="74"/>
        <v>0</v>
      </c>
      <c r="AY1183" s="101">
        <f t="shared" si="75"/>
        <v>0</v>
      </c>
      <c r="AZ1183" s="101">
        <f t="shared" si="75"/>
        <v>0</v>
      </c>
      <c r="BA1183" s="101">
        <f t="shared" si="75"/>
        <v>0</v>
      </c>
      <c r="BB1183" s="106"/>
      <c r="BC1183" s="106"/>
      <c r="BD1183" s="106"/>
      <c r="BE1183" s="101">
        <f t="shared" si="76"/>
        <v>0</v>
      </c>
      <c r="BF1183" s="101">
        <f t="shared" si="77"/>
        <v>0</v>
      </c>
      <c r="BG1183" s="101">
        <f t="shared" si="78"/>
        <v>0</v>
      </c>
      <c r="BH1183" s="101">
        <f t="shared" si="79"/>
        <v>0</v>
      </c>
      <c r="BI1183" s="101">
        <f t="shared" si="80"/>
        <v>0</v>
      </c>
      <c r="BJ1183" s="101">
        <f t="shared" si="81"/>
        <v>0</v>
      </c>
      <c r="BK1183" s="101">
        <f t="shared" si="339"/>
        <v>0</v>
      </c>
      <c r="BL1183" s="101">
        <f t="shared" si="340"/>
        <v>0</v>
      </c>
      <c r="BM1183" s="101">
        <f t="shared" si="341"/>
        <v>0</v>
      </c>
      <c r="BN1183" s="101">
        <f t="shared" si="342"/>
        <v>0</v>
      </c>
      <c r="BO1183" s="101">
        <f t="shared" si="343"/>
        <v>0</v>
      </c>
      <c r="BP1183" s="101">
        <f t="shared" si="344"/>
        <v>0</v>
      </c>
      <c r="BQ1183" s="101">
        <f t="shared" si="82"/>
        <v>0</v>
      </c>
      <c r="BR1183" s="101">
        <f t="shared" si="82"/>
        <v>0</v>
      </c>
      <c r="BS1183" s="101">
        <f t="shared" si="82"/>
        <v>0</v>
      </c>
      <c r="BT1183" s="101">
        <f t="shared" si="83"/>
        <v>0</v>
      </c>
      <c r="BU1183" s="101">
        <f t="shared" si="83"/>
        <v>0</v>
      </c>
      <c r="BV1183" s="101">
        <f t="shared" si="83"/>
        <v>0</v>
      </c>
      <c r="BW1183" s="106"/>
      <c r="BX1183" s="106"/>
      <c r="BY1183" s="106"/>
      <c r="BZ1183" s="101">
        <f t="shared" si="84"/>
        <v>0</v>
      </c>
      <c r="CA1183" s="101">
        <f t="shared" si="85"/>
        <v>0</v>
      </c>
      <c r="CB1183" s="101">
        <f t="shared" si="86"/>
        <v>0</v>
      </c>
      <c r="CC1183" s="101">
        <f t="shared" si="87"/>
        <v>0</v>
      </c>
      <c r="CD1183" s="101">
        <f t="shared" si="88"/>
        <v>0</v>
      </c>
      <c r="CE1183" s="101">
        <f t="shared" si="89"/>
        <v>0</v>
      </c>
      <c r="CF1183" s="101">
        <f t="shared" si="345"/>
        <v>0</v>
      </c>
      <c r="CG1183" s="101">
        <f t="shared" si="346"/>
        <v>0</v>
      </c>
      <c r="CH1183" s="101">
        <f t="shared" si="347"/>
        <v>0</v>
      </c>
      <c r="CI1183" s="101">
        <f t="shared" si="348"/>
        <v>0</v>
      </c>
      <c r="CJ1183" s="101">
        <f t="shared" si="349"/>
        <v>0</v>
      </c>
      <c r="CK1183" s="101">
        <f t="shared" si="350"/>
        <v>0</v>
      </c>
      <c r="CL1183" s="101">
        <f t="shared" si="90"/>
        <v>0</v>
      </c>
      <c r="CM1183" s="101">
        <f t="shared" si="90"/>
        <v>0</v>
      </c>
      <c r="CN1183" s="101">
        <f t="shared" si="90"/>
        <v>0</v>
      </c>
      <c r="CO1183" s="101">
        <f t="shared" si="91"/>
        <v>0</v>
      </c>
      <c r="CP1183" s="101">
        <f t="shared" si="91"/>
        <v>0</v>
      </c>
      <c r="CQ1183" s="101">
        <f t="shared" si="91"/>
        <v>0</v>
      </c>
      <c r="CR1183" s="106"/>
      <c r="CS1183" s="106"/>
      <c r="CT1183" s="106"/>
      <c r="CU1183" s="101">
        <f t="shared" si="92"/>
        <v>0</v>
      </c>
      <c r="CV1183" s="101">
        <f t="shared" si="93"/>
        <v>0</v>
      </c>
      <c r="CW1183" s="101">
        <f t="shared" si="94"/>
        <v>0</v>
      </c>
      <c r="CX1183" s="101">
        <f t="shared" si="95"/>
        <v>0</v>
      </c>
      <c r="CY1183" s="101">
        <f t="shared" si="96"/>
        <v>0</v>
      </c>
      <c r="CZ1183" s="101">
        <f t="shared" si="97"/>
        <v>0</v>
      </c>
      <c r="DA1183" s="101">
        <f t="shared" si="351"/>
        <v>0</v>
      </c>
      <c r="DB1183" s="101">
        <f t="shared" si="352"/>
        <v>0</v>
      </c>
      <c r="DC1183" s="101">
        <f t="shared" si="353"/>
        <v>0</v>
      </c>
      <c r="DD1183" s="101">
        <f t="shared" si="354"/>
        <v>0</v>
      </c>
      <c r="DE1183" s="101">
        <f t="shared" si="355"/>
        <v>0</v>
      </c>
      <c r="DF1183" s="101">
        <f t="shared" si="356"/>
        <v>0</v>
      </c>
      <c r="DG1183" s="101">
        <f t="shared" si="98"/>
        <v>0</v>
      </c>
      <c r="DH1183" s="101">
        <f t="shared" si="98"/>
        <v>0</v>
      </c>
      <c r="DI1183" s="101">
        <f t="shared" si="98"/>
        <v>0</v>
      </c>
      <c r="DJ1183" s="101">
        <f t="shared" si="99"/>
        <v>0</v>
      </c>
      <c r="DK1183" s="101">
        <f t="shared" si="99"/>
        <v>0</v>
      </c>
      <c r="DL1183" s="101">
        <f t="shared" si="99"/>
        <v>0</v>
      </c>
      <c r="DM1183" s="106"/>
      <c r="DN1183" s="106"/>
      <c r="DO1183" s="106"/>
      <c r="DP1183" s="101">
        <f t="shared" si="100"/>
        <v>0</v>
      </c>
      <c r="DQ1183" s="101">
        <f t="shared" si="101"/>
        <v>0</v>
      </c>
      <c r="DR1183" s="101">
        <f t="shared" si="102"/>
        <v>0</v>
      </c>
      <c r="DS1183" s="101">
        <f t="shared" si="103"/>
        <v>0</v>
      </c>
      <c r="DT1183" s="101">
        <f t="shared" si="104"/>
        <v>0</v>
      </c>
      <c r="DU1183" s="101">
        <f t="shared" si="105"/>
        <v>0</v>
      </c>
      <c r="DV1183" s="101">
        <f t="shared" si="357"/>
        <v>0</v>
      </c>
      <c r="DW1183" s="101">
        <f t="shared" si="358"/>
        <v>0</v>
      </c>
      <c r="DX1183" s="101">
        <f t="shared" si="359"/>
        <v>0</v>
      </c>
      <c r="DY1183" s="101">
        <f t="shared" si="360"/>
        <v>0</v>
      </c>
      <c r="DZ1183" s="101">
        <f t="shared" si="361"/>
        <v>0</v>
      </c>
      <c r="EA1183" s="101">
        <f t="shared" si="362"/>
        <v>0</v>
      </c>
      <c r="EB1183" s="101">
        <f t="shared" si="106"/>
        <v>0</v>
      </c>
      <c r="EC1183" s="101">
        <f t="shared" si="106"/>
        <v>0</v>
      </c>
      <c r="ED1183" s="101">
        <f t="shared" si="106"/>
        <v>0</v>
      </c>
      <c r="EE1183" s="101">
        <f t="shared" si="107"/>
        <v>0</v>
      </c>
      <c r="EF1183" s="101">
        <f t="shared" si="107"/>
        <v>0</v>
      </c>
      <c r="EG1183" s="101">
        <f t="shared" si="107"/>
        <v>0</v>
      </c>
      <c r="EH1183" s="106"/>
      <c r="EI1183" s="106"/>
      <c r="EJ1183" s="106"/>
      <c r="EK1183" s="101">
        <f t="shared" si="108"/>
        <v>0</v>
      </c>
      <c r="EL1183" s="101">
        <f t="shared" si="109"/>
        <v>0</v>
      </c>
      <c r="EM1183" s="101">
        <f t="shared" si="110"/>
        <v>0</v>
      </c>
      <c r="EN1183" s="101">
        <f t="shared" si="111"/>
        <v>0</v>
      </c>
      <c r="EO1183" s="101">
        <f t="shared" si="112"/>
        <v>0</v>
      </c>
      <c r="EP1183" s="101">
        <f t="shared" si="113"/>
        <v>0</v>
      </c>
      <c r="EQ1183" s="101">
        <f t="shared" si="363"/>
        <v>0</v>
      </c>
      <c r="ER1183" s="101">
        <f t="shared" si="364"/>
        <v>0</v>
      </c>
      <c r="ES1183" s="101">
        <f t="shared" si="365"/>
        <v>0</v>
      </c>
      <c r="ET1183" s="101">
        <f t="shared" si="366"/>
        <v>0</v>
      </c>
      <c r="EU1183" s="101">
        <f t="shared" si="367"/>
        <v>0</v>
      </c>
      <c r="EV1183" s="101">
        <f t="shared" si="368"/>
        <v>0</v>
      </c>
      <c r="EW1183" s="101">
        <f t="shared" si="114"/>
        <v>0</v>
      </c>
      <c r="EX1183" s="101">
        <f t="shared" si="114"/>
        <v>0</v>
      </c>
      <c r="EY1183" s="101">
        <f t="shared" si="114"/>
        <v>0</v>
      </c>
      <c r="EZ1183" s="101">
        <f t="shared" si="115"/>
        <v>0</v>
      </c>
      <c r="FA1183" s="101">
        <f t="shared" si="115"/>
        <v>0</v>
      </c>
      <c r="FB1183" s="101">
        <f t="shared" si="115"/>
        <v>0</v>
      </c>
      <c r="FC1183" s="106"/>
      <c r="FD1183" s="106"/>
      <c r="FE1183" s="106"/>
      <c r="FF1183" s="101">
        <f t="shared" si="116"/>
        <v>0</v>
      </c>
      <c r="FG1183" s="101">
        <f t="shared" si="117"/>
        <v>0</v>
      </c>
      <c r="FH1183" s="101">
        <f t="shared" si="118"/>
        <v>0</v>
      </c>
      <c r="FI1183" s="101">
        <f t="shared" si="119"/>
        <v>0</v>
      </c>
      <c r="FJ1183" s="101">
        <f t="shared" si="120"/>
        <v>0</v>
      </c>
      <c r="FK1183" s="101">
        <f t="shared" si="121"/>
        <v>0</v>
      </c>
      <c r="FL1183" s="101">
        <f t="shared" si="369"/>
        <v>0</v>
      </c>
      <c r="FM1183" s="101">
        <f t="shared" si="370"/>
        <v>0</v>
      </c>
      <c r="FN1183" s="101">
        <f t="shared" si="371"/>
        <v>0</v>
      </c>
      <c r="FO1183" s="101">
        <f t="shared" si="372"/>
        <v>0</v>
      </c>
      <c r="FP1183" s="101">
        <f t="shared" si="373"/>
        <v>0</v>
      </c>
      <c r="FQ1183" s="101">
        <f t="shared" si="374"/>
        <v>0</v>
      </c>
      <c r="FR1183" s="101">
        <f t="shared" si="122"/>
        <v>0</v>
      </c>
      <c r="FS1183" s="101">
        <f t="shared" si="122"/>
        <v>0</v>
      </c>
      <c r="FT1183" s="101">
        <f t="shared" si="122"/>
        <v>0</v>
      </c>
      <c r="FU1183" s="101">
        <f t="shared" si="123"/>
        <v>0</v>
      </c>
      <c r="FV1183" s="101">
        <f t="shared" si="123"/>
        <v>0</v>
      </c>
      <c r="FW1183" s="101">
        <f t="shared" si="123"/>
        <v>0</v>
      </c>
      <c r="FX1183" s="106"/>
      <c r="FY1183" s="106"/>
      <c r="FZ1183" s="106"/>
      <c r="GA1183" s="101">
        <f t="shared" si="124"/>
        <v>0</v>
      </c>
      <c r="GB1183" s="101">
        <f t="shared" si="125"/>
        <v>0</v>
      </c>
      <c r="GC1183" s="101">
        <f t="shared" si="126"/>
        <v>0</v>
      </c>
      <c r="GD1183" s="101">
        <f t="shared" si="127"/>
        <v>0</v>
      </c>
      <c r="GE1183" s="101">
        <f t="shared" si="128"/>
        <v>0</v>
      </c>
      <c r="GF1183" s="101">
        <f t="shared" si="129"/>
        <v>0</v>
      </c>
      <c r="GG1183" s="101">
        <f t="shared" si="375"/>
        <v>0</v>
      </c>
      <c r="GH1183" s="101">
        <f t="shared" si="376"/>
        <v>0</v>
      </c>
      <c r="GI1183" s="101">
        <f t="shared" si="377"/>
        <v>0</v>
      </c>
      <c r="GJ1183" s="101">
        <f t="shared" si="378"/>
        <v>0</v>
      </c>
      <c r="GK1183" s="101">
        <f t="shared" si="379"/>
        <v>0</v>
      </c>
      <c r="GL1183" s="101">
        <f t="shared" si="380"/>
        <v>0</v>
      </c>
      <c r="GM1183" s="101">
        <f t="shared" si="130"/>
        <v>0</v>
      </c>
      <c r="GN1183" s="101">
        <f t="shared" si="130"/>
        <v>0</v>
      </c>
      <c r="GO1183" s="101">
        <f t="shared" si="130"/>
        <v>0</v>
      </c>
      <c r="GP1183" s="101">
        <f t="shared" si="131"/>
        <v>0</v>
      </c>
      <c r="GQ1183" s="101">
        <f t="shared" si="131"/>
        <v>0</v>
      </c>
      <c r="GR1183" s="101">
        <f t="shared" si="131"/>
        <v>0</v>
      </c>
      <c r="GS1183" s="106"/>
      <c r="GT1183" s="106"/>
      <c r="GU1183" s="106"/>
      <c r="GV1183" s="101">
        <f t="shared" si="132"/>
        <v>0</v>
      </c>
      <c r="GW1183" s="101">
        <f t="shared" si="133"/>
        <v>0</v>
      </c>
      <c r="GX1183" s="101">
        <f t="shared" si="134"/>
        <v>0</v>
      </c>
      <c r="GY1183" s="101">
        <f t="shared" si="135"/>
        <v>0</v>
      </c>
      <c r="GZ1183" s="101">
        <f t="shared" si="136"/>
        <v>0</v>
      </c>
      <c r="HA1183" s="101">
        <f t="shared" si="137"/>
        <v>0</v>
      </c>
      <c r="HB1183" s="101">
        <f t="shared" si="381"/>
        <v>39653.120000000003</v>
      </c>
      <c r="HC1183" s="101">
        <f t="shared" si="382"/>
        <v>41509.379999999997</v>
      </c>
      <c r="HD1183" s="101">
        <f t="shared" si="383"/>
        <v>41509.379999999997</v>
      </c>
      <c r="HE1183" s="101">
        <f t="shared" si="384"/>
        <v>23291.1</v>
      </c>
      <c r="HF1183" s="101">
        <f t="shared" si="385"/>
        <v>23311.98</v>
      </c>
      <c r="HG1183" s="101">
        <f t="shared" si="386"/>
        <v>23311.98</v>
      </c>
      <c r="HH1183" s="101">
        <f t="shared" si="138"/>
        <v>0</v>
      </c>
      <c r="HI1183" s="101">
        <f t="shared" si="138"/>
        <v>0</v>
      </c>
      <c r="HJ1183" s="101">
        <f t="shared" si="138"/>
        <v>0</v>
      </c>
      <c r="HK1183" s="101">
        <f t="shared" si="139"/>
        <v>0</v>
      </c>
      <c r="HL1183" s="101">
        <f t="shared" si="139"/>
        <v>0</v>
      </c>
      <c r="HM1183" s="101">
        <f t="shared" si="139"/>
        <v>0</v>
      </c>
      <c r="HN1183" s="106"/>
      <c r="HO1183" s="106"/>
      <c r="HP1183" s="106"/>
      <c r="HQ1183" s="101">
        <f t="shared" si="140"/>
        <v>0</v>
      </c>
      <c r="HR1183" s="101">
        <f t="shared" si="141"/>
        <v>0</v>
      </c>
      <c r="HS1183" s="101">
        <f t="shared" si="142"/>
        <v>0</v>
      </c>
      <c r="HT1183" s="101">
        <f t="shared" si="143"/>
        <v>0</v>
      </c>
      <c r="HU1183" s="101">
        <f t="shared" si="144"/>
        <v>0</v>
      </c>
      <c r="HV1183" s="101">
        <f t="shared" si="145"/>
        <v>0</v>
      </c>
      <c r="HW1183" s="101">
        <f t="shared" si="387"/>
        <v>0</v>
      </c>
      <c r="HX1183" s="101">
        <f t="shared" si="388"/>
        <v>0</v>
      </c>
      <c r="HY1183" s="101">
        <f t="shared" si="389"/>
        <v>0</v>
      </c>
      <c r="HZ1183" s="101">
        <f t="shared" si="390"/>
        <v>0</v>
      </c>
      <c r="IA1183" s="101">
        <f t="shared" si="391"/>
        <v>0</v>
      </c>
      <c r="IB1183" s="101">
        <f t="shared" si="392"/>
        <v>0</v>
      </c>
      <c r="IC1183" s="101">
        <f t="shared" si="146"/>
        <v>0</v>
      </c>
      <c r="ID1183" s="101">
        <f t="shared" si="146"/>
        <v>0</v>
      </c>
      <c r="IE1183" s="101">
        <f t="shared" si="146"/>
        <v>0</v>
      </c>
      <c r="IF1183" s="101">
        <f t="shared" si="147"/>
        <v>0</v>
      </c>
      <c r="IG1183" s="101">
        <f t="shared" si="147"/>
        <v>0</v>
      </c>
      <c r="IH1183" s="101">
        <f t="shared" si="147"/>
        <v>0</v>
      </c>
      <c r="II1183" s="106"/>
      <c r="IJ1183" s="106"/>
      <c r="IK1183" s="106"/>
      <c r="IL1183" s="101">
        <f t="shared" si="148"/>
        <v>0</v>
      </c>
      <c r="IM1183" s="101">
        <f t="shared" si="149"/>
        <v>0</v>
      </c>
      <c r="IN1183" s="101">
        <f t="shared" si="150"/>
        <v>0</v>
      </c>
      <c r="IO1183" s="101">
        <f t="shared" si="151"/>
        <v>0</v>
      </c>
      <c r="IP1183" s="101">
        <f t="shared" si="152"/>
        <v>0</v>
      </c>
      <c r="IQ1183" s="101">
        <f t="shared" si="153"/>
        <v>0</v>
      </c>
      <c r="IR1183" s="101">
        <f t="shared" si="393"/>
        <v>0</v>
      </c>
      <c r="IS1183" s="101">
        <f t="shared" si="394"/>
        <v>0</v>
      </c>
      <c r="IT1183" s="101">
        <f t="shared" si="395"/>
        <v>0</v>
      </c>
      <c r="IU1183" s="101">
        <f t="shared" si="396"/>
        <v>0</v>
      </c>
      <c r="IV1183" s="101">
        <f t="shared" si="397"/>
        <v>0</v>
      </c>
      <c r="IW1183" s="101">
        <f t="shared" si="398"/>
        <v>0</v>
      </c>
      <c r="IX1183" s="101">
        <f t="shared" si="154"/>
        <v>0</v>
      </c>
      <c r="IY1183" s="101">
        <f t="shared" si="154"/>
        <v>0</v>
      </c>
      <c r="IZ1183" s="101">
        <f t="shared" si="154"/>
        <v>0</v>
      </c>
      <c r="JA1183" s="101">
        <f t="shared" si="155"/>
        <v>0</v>
      </c>
      <c r="JB1183" s="101">
        <f t="shared" si="155"/>
        <v>0</v>
      </c>
      <c r="JC1183" s="101">
        <f t="shared" si="155"/>
        <v>0</v>
      </c>
      <c r="JD1183" s="106"/>
      <c r="JE1183" s="106"/>
      <c r="JF1183" s="106"/>
      <c r="JG1183" s="101">
        <f t="shared" si="156"/>
        <v>0</v>
      </c>
      <c r="JH1183" s="101">
        <f t="shared" si="157"/>
        <v>0</v>
      </c>
      <c r="JI1183" s="101">
        <f t="shared" si="158"/>
        <v>0</v>
      </c>
      <c r="JJ1183" s="101">
        <f t="shared" si="159"/>
        <v>0</v>
      </c>
      <c r="JK1183" s="101">
        <f t="shared" si="160"/>
        <v>0</v>
      </c>
      <c r="JL1183" s="101">
        <f t="shared" si="161"/>
        <v>0</v>
      </c>
      <c r="JM1183" s="101">
        <f t="shared" si="399"/>
        <v>0</v>
      </c>
      <c r="JN1183" s="101">
        <f t="shared" si="400"/>
        <v>0</v>
      </c>
      <c r="JO1183" s="101">
        <f t="shared" si="401"/>
        <v>0</v>
      </c>
      <c r="JP1183" s="101">
        <f t="shared" si="402"/>
        <v>0</v>
      </c>
      <c r="JQ1183" s="101">
        <f t="shared" si="403"/>
        <v>0</v>
      </c>
      <c r="JR1183" s="101">
        <f t="shared" si="404"/>
        <v>0</v>
      </c>
      <c r="JS1183" s="101">
        <f t="shared" si="162"/>
        <v>0</v>
      </c>
      <c r="JT1183" s="101">
        <f t="shared" si="162"/>
        <v>0</v>
      </c>
      <c r="JU1183" s="101">
        <f t="shared" si="162"/>
        <v>0</v>
      </c>
      <c r="JV1183" s="101">
        <f t="shared" si="163"/>
        <v>0</v>
      </c>
      <c r="JW1183" s="101">
        <f t="shared" si="163"/>
        <v>0</v>
      </c>
      <c r="JX1183" s="101">
        <f t="shared" si="163"/>
        <v>0</v>
      </c>
      <c r="JY1183" s="106"/>
      <c r="JZ1183" s="106"/>
      <c r="KA1183" s="106"/>
      <c r="KB1183" s="101">
        <f t="shared" si="164"/>
        <v>0</v>
      </c>
      <c r="KC1183" s="101">
        <f t="shared" si="165"/>
        <v>0</v>
      </c>
      <c r="KD1183" s="101">
        <f t="shared" si="166"/>
        <v>0</v>
      </c>
      <c r="KE1183" s="101">
        <f t="shared" si="167"/>
        <v>0</v>
      </c>
      <c r="KF1183" s="101">
        <f t="shared" si="168"/>
        <v>0</v>
      </c>
      <c r="KG1183" s="101">
        <f t="shared" si="169"/>
        <v>0</v>
      </c>
      <c r="KH1183" s="101">
        <f t="shared" si="405"/>
        <v>0</v>
      </c>
      <c r="KI1183" s="101">
        <f t="shared" si="406"/>
        <v>0</v>
      </c>
      <c r="KJ1183" s="101">
        <f t="shared" si="407"/>
        <v>0</v>
      </c>
      <c r="KK1183" s="101">
        <f t="shared" si="408"/>
        <v>0</v>
      </c>
      <c r="KL1183" s="101">
        <f t="shared" si="409"/>
        <v>0</v>
      </c>
      <c r="KM1183" s="101">
        <f t="shared" si="410"/>
        <v>0</v>
      </c>
      <c r="KN1183" s="101">
        <f t="shared" si="170"/>
        <v>0</v>
      </c>
      <c r="KO1183" s="101">
        <f t="shared" si="170"/>
        <v>0</v>
      </c>
      <c r="KP1183" s="101">
        <f t="shared" si="170"/>
        <v>0</v>
      </c>
      <c r="KQ1183" s="101">
        <f t="shared" si="171"/>
        <v>0</v>
      </c>
      <c r="KR1183" s="101">
        <f t="shared" si="171"/>
        <v>0</v>
      </c>
      <c r="KS1183" s="101">
        <f t="shared" si="171"/>
        <v>0</v>
      </c>
      <c r="KT1183" s="106"/>
      <c r="KU1183" s="106"/>
      <c r="KV1183" s="106"/>
      <c r="KW1183" s="101">
        <f t="shared" si="172"/>
        <v>0</v>
      </c>
      <c r="KX1183" s="101">
        <f t="shared" si="173"/>
        <v>0</v>
      </c>
      <c r="KY1183" s="101">
        <f t="shared" si="174"/>
        <v>0</v>
      </c>
      <c r="KZ1183" s="101">
        <f t="shared" si="175"/>
        <v>0</v>
      </c>
      <c r="LA1183" s="101">
        <f t="shared" si="176"/>
        <v>0</v>
      </c>
      <c r="LB1183" s="101">
        <f t="shared" si="177"/>
        <v>0</v>
      </c>
      <c r="LC1183" s="101">
        <f t="shared" si="411"/>
        <v>0</v>
      </c>
      <c r="LD1183" s="101">
        <f t="shared" si="412"/>
        <v>0</v>
      </c>
      <c r="LE1183" s="101">
        <f t="shared" si="413"/>
        <v>0</v>
      </c>
      <c r="LF1183" s="101">
        <f t="shared" si="414"/>
        <v>0</v>
      </c>
      <c r="LG1183" s="101">
        <f t="shared" si="415"/>
        <v>0</v>
      </c>
      <c r="LH1183" s="101">
        <f t="shared" si="416"/>
        <v>0</v>
      </c>
      <c r="LI1183" s="101">
        <f t="shared" si="178"/>
        <v>0</v>
      </c>
      <c r="LJ1183" s="101">
        <f t="shared" si="178"/>
        <v>0</v>
      </c>
      <c r="LK1183" s="101">
        <f t="shared" si="178"/>
        <v>0</v>
      </c>
      <c r="LL1183" s="101">
        <f t="shared" si="179"/>
        <v>0</v>
      </c>
      <c r="LM1183" s="101">
        <f t="shared" si="179"/>
        <v>0</v>
      </c>
      <c r="LN1183" s="101">
        <f t="shared" si="179"/>
        <v>0</v>
      </c>
      <c r="LO1183" s="106"/>
      <c r="LP1183" s="106"/>
      <c r="LQ1183" s="106"/>
      <c r="LR1183" s="101">
        <f t="shared" si="180"/>
        <v>0</v>
      </c>
      <c r="LS1183" s="101">
        <f t="shared" si="181"/>
        <v>0</v>
      </c>
      <c r="LT1183" s="101">
        <f t="shared" si="182"/>
        <v>0</v>
      </c>
      <c r="LU1183" s="101">
        <f t="shared" si="183"/>
        <v>0</v>
      </c>
      <c r="LV1183" s="101">
        <f t="shared" si="184"/>
        <v>0</v>
      </c>
      <c r="LW1183" s="101">
        <f t="shared" si="185"/>
        <v>0</v>
      </c>
      <c r="LX1183" s="101">
        <f t="shared" si="417"/>
        <v>0</v>
      </c>
      <c r="LY1183" s="101">
        <f t="shared" si="418"/>
        <v>0</v>
      </c>
      <c r="LZ1183" s="101">
        <f t="shared" si="419"/>
        <v>0</v>
      </c>
      <c r="MA1183" s="101">
        <f t="shared" si="420"/>
        <v>0</v>
      </c>
      <c r="MB1183" s="101">
        <f t="shared" si="421"/>
        <v>0</v>
      </c>
      <c r="MC1183" s="101">
        <f t="shared" si="422"/>
        <v>0</v>
      </c>
      <c r="MD1183" s="101">
        <f t="shared" si="186"/>
        <v>0</v>
      </c>
      <c r="ME1183" s="101">
        <f t="shared" si="186"/>
        <v>0</v>
      </c>
      <c r="MF1183" s="101">
        <f t="shared" si="186"/>
        <v>0</v>
      </c>
      <c r="MG1183" s="101">
        <f t="shared" si="187"/>
        <v>0</v>
      </c>
      <c r="MH1183" s="101">
        <f t="shared" si="187"/>
        <v>0</v>
      </c>
      <c r="MI1183" s="101">
        <f t="shared" si="187"/>
        <v>0</v>
      </c>
      <c r="MJ1183" s="106"/>
      <c r="MK1183" s="106"/>
      <c r="ML1183" s="106"/>
      <c r="MM1183" s="101">
        <f t="shared" si="188"/>
        <v>0</v>
      </c>
      <c r="MN1183" s="101">
        <f t="shared" si="189"/>
        <v>0</v>
      </c>
      <c r="MO1183" s="101">
        <f t="shared" si="190"/>
        <v>0</v>
      </c>
      <c r="MP1183" s="101">
        <f t="shared" si="191"/>
        <v>0</v>
      </c>
      <c r="MQ1183" s="101">
        <f t="shared" si="192"/>
        <v>0</v>
      </c>
      <c r="MR1183" s="101">
        <f t="shared" si="193"/>
        <v>0</v>
      </c>
      <c r="MS1183" s="101">
        <f t="shared" si="423"/>
        <v>0</v>
      </c>
      <c r="MT1183" s="101">
        <f t="shared" si="424"/>
        <v>0</v>
      </c>
      <c r="MU1183" s="101">
        <f t="shared" si="425"/>
        <v>0</v>
      </c>
      <c r="MV1183" s="101">
        <f t="shared" si="426"/>
        <v>0</v>
      </c>
      <c r="MW1183" s="101">
        <f t="shared" si="427"/>
        <v>0</v>
      </c>
      <c r="MX1183" s="101">
        <f t="shared" si="428"/>
        <v>0</v>
      </c>
      <c r="MY1183" s="101">
        <f t="shared" si="194"/>
        <v>0</v>
      </c>
      <c r="MZ1183" s="101">
        <f t="shared" si="194"/>
        <v>0</v>
      </c>
      <c r="NA1183" s="101">
        <f t="shared" si="194"/>
        <v>0</v>
      </c>
      <c r="NB1183" s="101">
        <f t="shared" si="195"/>
        <v>0</v>
      </c>
      <c r="NC1183" s="101">
        <f t="shared" si="195"/>
        <v>0</v>
      </c>
      <c r="ND1183" s="101">
        <f t="shared" si="195"/>
        <v>0</v>
      </c>
      <c r="NE1183" s="106"/>
      <c r="NF1183" s="106"/>
      <c r="NG1183" s="106"/>
      <c r="NH1183" s="101">
        <f t="shared" si="196"/>
        <v>0</v>
      </c>
      <c r="NI1183" s="101">
        <f t="shared" si="197"/>
        <v>0</v>
      </c>
      <c r="NJ1183" s="101">
        <f t="shared" si="198"/>
        <v>0</v>
      </c>
      <c r="NK1183" s="101">
        <f t="shared" si="199"/>
        <v>0</v>
      </c>
      <c r="NL1183" s="101">
        <f t="shared" si="200"/>
        <v>0</v>
      </c>
      <c r="NM1183" s="101">
        <f t="shared" si="201"/>
        <v>0</v>
      </c>
      <c r="NN1183" s="101">
        <f t="shared" si="429"/>
        <v>0</v>
      </c>
      <c r="NO1183" s="101">
        <f t="shared" si="430"/>
        <v>0</v>
      </c>
      <c r="NP1183" s="101">
        <f t="shared" si="431"/>
        <v>0</v>
      </c>
      <c r="NQ1183" s="101">
        <f t="shared" si="432"/>
        <v>0</v>
      </c>
      <c r="NR1183" s="101">
        <f t="shared" si="433"/>
        <v>0</v>
      </c>
      <c r="NS1183" s="101">
        <f t="shared" si="434"/>
        <v>0</v>
      </c>
      <c r="NT1183" s="101">
        <f t="shared" si="202"/>
        <v>0</v>
      </c>
      <c r="NU1183" s="101">
        <f t="shared" si="202"/>
        <v>0</v>
      </c>
      <c r="NV1183" s="101">
        <f t="shared" si="202"/>
        <v>0</v>
      </c>
      <c r="NW1183" s="101">
        <f t="shared" si="203"/>
        <v>0</v>
      </c>
      <c r="NX1183" s="101">
        <f t="shared" si="203"/>
        <v>0</v>
      </c>
      <c r="NY1183" s="101">
        <f t="shared" si="203"/>
        <v>0</v>
      </c>
      <c r="NZ1183" s="106"/>
      <c r="OA1183" s="106"/>
      <c r="OB1183" s="106"/>
      <c r="OC1183" s="101">
        <f t="shared" si="204"/>
        <v>0</v>
      </c>
      <c r="OD1183" s="101">
        <f t="shared" si="205"/>
        <v>0</v>
      </c>
      <c r="OE1183" s="101">
        <f t="shared" si="206"/>
        <v>0</v>
      </c>
      <c r="OF1183" s="101">
        <f t="shared" si="207"/>
        <v>0</v>
      </c>
      <c r="OG1183" s="101">
        <f t="shared" si="208"/>
        <v>0</v>
      </c>
      <c r="OH1183" s="101">
        <f t="shared" si="209"/>
        <v>0</v>
      </c>
      <c r="OI1183" s="101">
        <f t="shared" si="435"/>
        <v>0</v>
      </c>
      <c r="OJ1183" s="101">
        <f t="shared" si="436"/>
        <v>0</v>
      </c>
      <c r="OK1183" s="101">
        <f t="shared" si="437"/>
        <v>0</v>
      </c>
      <c r="OL1183" s="101">
        <f t="shared" si="438"/>
        <v>0</v>
      </c>
      <c r="OM1183" s="101">
        <f t="shared" si="439"/>
        <v>0</v>
      </c>
      <c r="ON1183" s="101">
        <f t="shared" si="440"/>
        <v>0</v>
      </c>
      <c r="OO1183" s="101">
        <f t="shared" si="210"/>
        <v>0</v>
      </c>
      <c r="OP1183" s="101">
        <f t="shared" si="210"/>
        <v>0</v>
      </c>
      <c r="OQ1183" s="101">
        <f t="shared" si="210"/>
        <v>0</v>
      </c>
      <c r="OR1183" s="101">
        <f t="shared" si="211"/>
        <v>0</v>
      </c>
      <c r="OS1183" s="101">
        <f t="shared" si="211"/>
        <v>0</v>
      </c>
      <c r="OT1183" s="101">
        <f t="shared" si="211"/>
        <v>0</v>
      </c>
      <c r="OU1183" s="106"/>
      <c r="OV1183" s="106"/>
      <c r="OW1183" s="106"/>
      <c r="OX1183" s="101">
        <f t="shared" si="212"/>
        <v>0</v>
      </c>
      <c r="OY1183" s="101">
        <f t="shared" si="213"/>
        <v>0</v>
      </c>
      <c r="OZ1183" s="101">
        <f t="shared" si="214"/>
        <v>0</v>
      </c>
      <c r="PA1183" s="101">
        <f t="shared" si="215"/>
        <v>0</v>
      </c>
      <c r="PB1183" s="101">
        <f t="shared" si="216"/>
        <v>0</v>
      </c>
      <c r="PC1183" s="101">
        <f t="shared" si="217"/>
        <v>0</v>
      </c>
      <c r="PD1183" s="101">
        <f t="shared" si="441"/>
        <v>0</v>
      </c>
      <c r="PE1183" s="101">
        <f t="shared" si="442"/>
        <v>0</v>
      </c>
      <c r="PF1183" s="101">
        <f t="shared" si="443"/>
        <v>0</v>
      </c>
      <c r="PG1183" s="101">
        <f t="shared" si="444"/>
        <v>0</v>
      </c>
      <c r="PH1183" s="101">
        <f t="shared" si="445"/>
        <v>0</v>
      </c>
      <c r="PI1183" s="101">
        <f t="shared" si="446"/>
        <v>0</v>
      </c>
      <c r="PJ1183" s="101">
        <f t="shared" si="218"/>
        <v>0</v>
      </c>
      <c r="PK1183" s="101">
        <f t="shared" si="218"/>
        <v>0</v>
      </c>
      <c r="PL1183" s="101">
        <f t="shared" si="218"/>
        <v>0</v>
      </c>
      <c r="PM1183" s="101">
        <f t="shared" si="219"/>
        <v>0</v>
      </c>
      <c r="PN1183" s="101">
        <f t="shared" si="219"/>
        <v>0</v>
      </c>
      <c r="PO1183" s="101">
        <f t="shared" si="219"/>
        <v>0</v>
      </c>
      <c r="PP1183" s="106"/>
      <c r="PQ1183" s="106"/>
      <c r="PR1183" s="106"/>
      <c r="PS1183" s="101">
        <f t="shared" si="220"/>
        <v>0</v>
      </c>
      <c r="PT1183" s="101">
        <f t="shared" si="221"/>
        <v>0</v>
      </c>
      <c r="PU1183" s="101">
        <f t="shared" si="222"/>
        <v>0</v>
      </c>
      <c r="PV1183" s="101">
        <f t="shared" si="223"/>
        <v>0</v>
      </c>
      <c r="PW1183" s="101">
        <f t="shared" si="224"/>
        <v>0</v>
      </c>
      <c r="PX1183" s="101">
        <f t="shared" si="225"/>
        <v>0</v>
      </c>
      <c r="PY1183" s="101">
        <f t="shared" si="447"/>
        <v>0</v>
      </c>
      <c r="PZ1183" s="101">
        <f t="shared" si="448"/>
        <v>0</v>
      </c>
      <c r="QA1183" s="101">
        <f t="shared" si="449"/>
        <v>0</v>
      </c>
      <c r="QB1183" s="101">
        <f t="shared" si="450"/>
        <v>0</v>
      </c>
      <c r="QC1183" s="101">
        <f t="shared" si="451"/>
        <v>0</v>
      </c>
      <c r="QD1183" s="101">
        <f t="shared" si="452"/>
        <v>0</v>
      </c>
      <c r="QE1183" s="101">
        <f t="shared" si="226"/>
        <v>0</v>
      </c>
      <c r="QF1183" s="101">
        <f t="shared" si="226"/>
        <v>0</v>
      </c>
      <c r="QG1183" s="101">
        <f t="shared" si="226"/>
        <v>0</v>
      </c>
      <c r="QH1183" s="101">
        <f t="shared" si="227"/>
        <v>0</v>
      </c>
      <c r="QI1183" s="101">
        <f t="shared" si="227"/>
        <v>0</v>
      </c>
      <c r="QJ1183" s="101">
        <f t="shared" si="227"/>
        <v>0</v>
      </c>
      <c r="QK1183" s="106"/>
      <c r="QL1183" s="106"/>
      <c r="QM1183" s="106"/>
      <c r="QN1183" s="101">
        <f t="shared" si="228"/>
        <v>0</v>
      </c>
      <c r="QO1183" s="101">
        <f t="shared" si="229"/>
        <v>0</v>
      </c>
      <c r="QP1183" s="101">
        <f t="shared" si="230"/>
        <v>0</v>
      </c>
      <c r="QQ1183" s="101">
        <f t="shared" si="231"/>
        <v>0</v>
      </c>
      <c r="QR1183" s="101">
        <f t="shared" si="232"/>
        <v>0</v>
      </c>
      <c r="QS1183" s="101">
        <f t="shared" si="233"/>
        <v>0</v>
      </c>
      <c r="QT1183" s="101">
        <f t="shared" si="453"/>
        <v>0</v>
      </c>
      <c r="QU1183" s="101">
        <f t="shared" si="454"/>
        <v>0</v>
      </c>
      <c r="QV1183" s="101">
        <f t="shared" si="455"/>
        <v>0</v>
      </c>
      <c r="QW1183" s="101">
        <f t="shared" si="456"/>
        <v>0</v>
      </c>
      <c r="QX1183" s="101">
        <f t="shared" si="457"/>
        <v>0</v>
      </c>
      <c r="QY1183" s="101">
        <f t="shared" si="458"/>
        <v>0</v>
      </c>
      <c r="QZ1183" s="101">
        <f t="shared" si="234"/>
        <v>0</v>
      </c>
      <c r="RA1183" s="101">
        <f t="shared" si="234"/>
        <v>0</v>
      </c>
      <c r="RB1183" s="101">
        <f t="shared" si="234"/>
        <v>0</v>
      </c>
      <c r="RC1183" s="101">
        <f t="shared" si="235"/>
        <v>0</v>
      </c>
      <c r="RD1183" s="101">
        <f t="shared" si="235"/>
        <v>0</v>
      </c>
      <c r="RE1183" s="101">
        <f t="shared" si="235"/>
        <v>0</v>
      </c>
      <c r="RF1183" s="106"/>
      <c r="RG1183" s="106"/>
      <c r="RH1183" s="106"/>
      <c r="RI1183" s="101">
        <f t="shared" si="236"/>
        <v>0</v>
      </c>
      <c r="RJ1183" s="101">
        <f t="shared" si="237"/>
        <v>0</v>
      </c>
      <c r="RK1183" s="101">
        <f t="shared" si="238"/>
        <v>0</v>
      </c>
      <c r="RL1183" s="101">
        <f t="shared" si="239"/>
        <v>0</v>
      </c>
      <c r="RM1183" s="101">
        <f t="shared" si="240"/>
        <v>0</v>
      </c>
      <c r="RN1183" s="101">
        <f t="shared" si="241"/>
        <v>0</v>
      </c>
      <c r="RO1183" s="101">
        <f t="shared" si="459"/>
        <v>0</v>
      </c>
      <c r="RP1183" s="101">
        <f t="shared" si="460"/>
        <v>0</v>
      </c>
      <c r="RQ1183" s="101">
        <f t="shared" si="461"/>
        <v>0</v>
      </c>
      <c r="RR1183" s="101">
        <f t="shared" si="462"/>
        <v>0</v>
      </c>
      <c r="RS1183" s="101">
        <f t="shared" si="463"/>
        <v>0</v>
      </c>
      <c r="RT1183" s="101">
        <f t="shared" si="464"/>
        <v>0</v>
      </c>
      <c r="RU1183" s="101">
        <f t="shared" si="242"/>
        <v>0</v>
      </c>
      <c r="RV1183" s="101">
        <f t="shared" si="242"/>
        <v>0</v>
      </c>
      <c r="RW1183" s="101">
        <f t="shared" si="242"/>
        <v>0</v>
      </c>
      <c r="RX1183" s="101">
        <f t="shared" si="243"/>
        <v>0</v>
      </c>
      <c r="RY1183" s="101">
        <f t="shared" si="243"/>
        <v>0</v>
      </c>
      <c r="RZ1183" s="101">
        <f t="shared" si="243"/>
        <v>0</v>
      </c>
      <c r="SA1183" s="106"/>
      <c r="SB1183" s="106"/>
      <c r="SC1183" s="106"/>
      <c r="SD1183" s="101">
        <f t="shared" si="244"/>
        <v>0</v>
      </c>
      <c r="SE1183" s="101">
        <f t="shared" si="245"/>
        <v>0</v>
      </c>
      <c r="SF1183" s="101">
        <f t="shared" si="246"/>
        <v>0</v>
      </c>
      <c r="SG1183" s="101">
        <f t="shared" si="247"/>
        <v>0</v>
      </c>
      <c r="SH1183" s="101">
        <f t="shared" si="248"/>
        <v>0</v>
      </c>
      <c r="SI1183" s="101">
        <f t="shared" si="249"/>
        <v>0</v>
      </c>
      <c r="SJ1183" s="101">
        <f t="shared" si="465"/>
        <v>0</v>
      </c>
      <c r="SK1183" s="101">
        <f t="shared" si="466"/>
        <v>0</v>
      </c>
      <c r="SL1183" s="101">
        <f t="shared" si="467"/>
        <v>0</v>
      </c>
      <c r="SM1183" s="101">
        <f t="shared" si="468"/>
        <v>0</v>
      </c>
      <c r="SN1183" s="101">
        <f t="shared" si="469"/>
        <v>0</v>
      </c>
      <c r="SO1183" s="101">
        <f t="shared" si="470"/>
        <v>0</v>
      </c>
      <c r="SP1183" s="101">
        <f t="shared" si="250"/>
        <v>0</v>
      </c>
      <c r="SQ1183" s="101">
        <f t="shared" si="250"/>
        <v>0</v>
      </c>
      <c r="SR1183" s="101">
        <f t="shared" si="250"/>
        <v>0</v>
      </c>
      <c r="SS1183" s="101">
        <f t="shared" si="251"/>
        <v>0</v>
      </c>
      <c r="ST1183" s="101">
        <f t="shared" si="251"/>
        <v>0</v>
      </c>
      <c r="SU1183" s="101">
        <f t="shared" si="251"/>
        <v>0</v>
      </c>
      <c r="SV1183" s="106"/>
      <c r="SW1183" s="106"/>
      <c r="SX1183" s="106"/>
      <c r="SY1183" s="101">
        <f t="shared" si="252"/>
        <v>0</v>
      </c>
      <c r="SZ1183" s="101">
        <f t="shared" si="253"/>
        <v>0</v>
      </c>
      <c r="TA1183" s="101">
        <f t="shared" si="254"/>
        <v>0</v>
      </c>
      <c r="TB1183" s="101">
        <f t="shared" si="255"/>
        <v>0</v>
      </c>
      <c r="TC1183" s="101">
        <f t="shared" si="256"/>
        <v>0</v>
      </c>
      <c r="TD1183" s="101">
        <f t="shared" si="257"/>
        <v>0</v>
      </c>
      <c r="TE1183" s="101">
        <f t="shared" si="471"/>
        <v>0</v>
      </c>
      <c r="TF1183" s="101">
        <f t="shared" si="472"/>
        <v>0</v>
      </c>
      <c r="TG1183" s="101">
        <f t="shared" si="473"/>
        <v>0</v>
      </c>
      <c r="TH1183" s="101">
        <f t="shared" si="474"/>
        <v>0</v>
      </c>
      <c r="TI1183" s="101">
        <f t="shared" si="475"/>
        <v>0</v>
      </c>
      <c r="TJ1183" s="101">
        <f t="shared" si="476"/>
        <v>0</v>
      </c>
      <c r="TK1183" s="101">
        <f t="shared" si="258"/>
        <v>0</v>
      </c>
      <c r="TL1183" s="101">
        <f t="shared" si="258"/>
        <v>0</v>
      </c>
      <c r="TM1183" s="101">
        <f t="shared" si="258"/>
        <v>0</v>
      </c>
      <c r="TN1183" s="101">
        <f t="shared" si="259"/>
        <v>0</v>
      </c>
      <c r="TO1183" s="101">
        <f t="shared" si="259"/>
        <v>0</v>
      </c>
      <c r="TP1183" s="101">
        <f t="shared" si="259"/>
        <v>0</v>
      </c>
      <c r="TQ1183" s="106"/>
      <c r="TR1183" s="106"/>
      <c r="TS1183" s="106"/>
      <c r="TT1183" s="101">
        <f t="shared" si="260"/>
        <v>0</v>
      </c>
      <c r="TU1183" s="101">
        <f t="shared" si="261"/>
        <v>0</v>
      </c>
      <c r="TV1183" s="101">
        <f t="shared" si="262"/>
        <v>0</v>
      </c>
      <c r="TW1183" s="101">
        <f t="shared" si="263"/>
        <v>0</v>
      </c>
      <c r="TX1183" s="101">
        <f t="shared" si="264"/>
        <v>0</v>
      </c>
      <c r="TY1183" s="101">
        <f t="shared" si="265"/>
        <v>0</v>
      </c>
      <c r="TZ1183" s="101">
        <f t="shared" si="477"/>
        <v>0</v>
      </c>
      <c r="UA1183" s="101">
        <f t="shared" si="478"/>
        <v>0</v>
      </c>
      <c r="UB1183" s="101">
        <f t="shared" si="479"/>
        <v>0</v>
      </c>
      <c r="UC1183" s="101">
        <f t="shared" si="480"/>
        <v>0</v>
      </c>
      <c r="UD1183" s="101">
        <f t="shared" si="481"/>
        <v>0</v>
      </c>
      <c r="UE1183" s="101">
        <f t="shared" si="482"/>
        <v>0</v>
      </c>
      <c r="UF1183" s="101">
        <f t="shared" si="266"/>
        <v>0</v>
      </c>
      <c r="UG1183" s="101">
        <f t="shared" si="266"/>
        <v>0</v>
      </c>
      <c r="UH1183" s="101">
        <f t="shared" si="266"/>
        <v>0</v>
      </c>
      <c r="UI1183" s="101">
        <f t="shared" si="267"/>
        <v>0</v>
      </c>
      <c r="UJ1183" s="101">
        <f t="shared" si="267"/>
        <v>0</v>
      </c>
      <c r="UK1183" s="101">
        <f t="shared" si="267"/>
        <v>0</v>
      </c>
      <c r="UL1183" s="106"/>
      <c r="UM1183" s="106"/>
      <c r="UN1183" s="106"/>
      <c r="UO1183" s="101">
        <f t="shared" si="268"/>
        <v>0</v>
      </c>
      <c r="UP1183" s="101">
        <f t="shared" si="269"/>
        <v>0</v>
      </c>
      <c r="UQ1183" s="101">
        <f t="shared" si="270"/>
        <v>0</v>
      </c>
      <c r="UR1183" s="101">
        <f t="shared" si="271"/>
        <v>0</v>
      </c>
      <c r="US1183" s="101">
        <f t="shared" si="272"/>
        <v>0</v>
      </c>
      <c r="UT1183" s="101">
        <f t="shared" si="273"/>
        <v>0</v>
      </c>
      <c r="UU1183" s="101">
        <f t="shared" si="483"/>
        <v>47583.82</v>
      </c>
      <c r="UV1183" s="101">
        <f t="shared" si="484"/>
        <v>49810.29</v>
      </c>
      <c r="UW1183" s="101">
        <f t="shared" si="485"/>
        <v>49810.29</v>
      </c>
      <c r="UX1183" s="101">
        <f t="shared" si="486"/>
        <v>10573.79</v>
      </c>
      <c r="UY1183" s="101">
        <f t="shared" si="487"/>
        <v>11308.57</v>
      </c>
      <c r="UZ1183" s="101">
        <f t="shared" si="488"/>
        <v>11308.57</v>
      </c>
      <c r="VA1183" s="101">
        <f t="shared" si="274"/>
        <v>0</v>
      </c>
      <c r="VB1183" s="101">
        <f t="shared" si="274"/>
        <v>0</v>
      </c>
      <c r="VC1183" s="101">
        <f t="shared" si="274"/>
        <v>0</v>
      </c>
      <c r="VD1183" s="101">
        <f t="shared" si="275"/>
        <v>0</v>
      </c>
      <c r="VE1183" s="101">
        <f t="shared" si="275"/>
        <v>0</v>
      </c>
      <c r="VF1183" s="101">
        <f t="shared" si="275"/>
        <v>0</v>
      </c>
      <c r="VG1183" s="106"/>
      <c r="VH1183" s="106"/>
      <c r="VI1183" s="106"/>
      <c r="VJ1183" s="101">
        <f t="shared" si="276"/>
        <v>0</v>
      </c>
      <c r="VK1183" s="101">
        <f t="shared" si="277"/>
        <v>0</v>
      </c>
      <c r="VL1183" s="101">
        <f t="shared" si="278"/>
        <v>0</v>
      </c>
      <c r="VM1183" s="101">
        <f t="shared" si="279"/>
        <v>0</v>
      </c>
      <c r="VN1183" s="101">
        <f t="shared" si="280"/>
        <v>0</v>
      </c>
      <c r="VO1183" s="101">
        <f t="shared" si="281"/>
        <v>0</v>
      </c>
      <c r="VP1183" s="101">
        <f t="shared" si="489"/>
        <v>0</v>
      </c>
      <c r="VQ1183" s="101">
        <f t="shared" si="490"/>
        <v>0</v>
      </c>
      <c r="VR1183" s="101">
        <f t="shared" si="491"/>
        <v>0</v>
      </c>
      <c r="VS1183" s="101">
        <f t="shared" si="492"/>
        <v>0</v>
      </c>
      <c r="VT1183" s="101">
        <f t="shared" si="493"/>
        <v>0</v>
      </c>
      <c r="VU1183" s="101">
        <f t="shared" si="494"/>
        <v>0</v>
      </c>
      <c r="VV1183" s="101">
        <f t="shared" si="282"/>
        <v>0</v>
      </c>
      <c r="VW1183" s="101">
        <f t="shared" si="282"/>
        <v>0</v>
      </c>
      <c r="VX1183" s="101">
        <f t="shared" si="282"/>
        <v>0</v>
      </c>
      <c r="VY1183" s="101">
        <f t="shared" si="283"/>
        <v>0</v>
      </c>
      <c r="VZ1183" s="101">
        <f t="shared" si="283"/>
        <v>0</v>
      </c>
      <c r="WA1183" s="101">
        <f t="shared" si="283"/>
        <v>0</v>
      </c>
      <c r="WB1183" s="106"/>
      <c r="WC1183" s="106"/>
      <c r="WD1183" s="106"/>
      <c r="WE1183" s="101">
        <f t="shared" si="284"/>
        <v>0</v>
      </c>
      <c r="WF1183" s="101">
        <f t="shared" si="285"/>
        <v>0</v>
      </c>
      <c r="WG1183" s="101">
        <f t="shared" si="286"/>
        <v>0</v>
      </c>
      <c r="WH1183" s="101">
        <f t="shared" si="287"/>
        <v>0</v>
      </c>
      <c r="WI1183" s="101">
        <f t="shared" si="288"/>
        <v>0</v>
      </c>
      <c r="WJ1183" s="101">
        <f t="shared" si="289"/>
        <v>0</v>
      </c>
      <c r="WK1183" s="101">
        <f t="shared" si="495"/>
        <v>0</v>
      </c>
      <c r="WL1183" s="101">
        <f t="shared" si="496"/>
        <v>0</v>
      </c>
      <c r="WM1183" s="101">
        <f t="shared" si="497"/>
        <v>0</v>
      </c>
      <c r="WN1183" s="101">
        <f t="shared" si="498"/>
        <v>0</v>
      </c>
      <c r="WO1183" s="101">
        <f t="shared" si="499"/>
        <v>0</v>
      </c>
      <c r="WP1183" s="101">
        <f t="shared" si="500"/>
        <v>0</v>
      </c>
      <c r="WQ1183" s="101">
        <f t="shared" si="290"/>
        <v>0</v>
      </c>
      <c r="WR1183" s="101">
        <f t="shared" si="290"/>
        <v>0</v>
      </c>
      <c r="WS1183" s="101">
        <f t="shared" si="290"/>
        <v>0</v>
      </c>
      <c r="WT1183" s="101">
        <f t="shared" si="291"/>
        <v>0</v>
      </c>
      <c r="WU1183" s="101">
        <f t="shared" si="291"/>
        <v>0</v>
      </c>
      <c r="WV1183" s="101">
        <f t="shared" si="291"/>
        <v>0</v>
      </c>
      <c r="WW1183" s="106"/>
      <c r="WX1183" s="106"/>
      <c r="WY1183" s="106"/>
      <c r="WZ1183" s="101">
        <f t="shared" si="292"/>
        <v>0</v>
      </c>
      <c r="XA1183" s="101">
        <f t="shared" si="293"/>
        <v>0</v>
      </c>
      <c r="XB1183" s="101">
        <f t="shared" si="294"/>
        <v>0</v>
      </c>
      <c r="XC1183" s="101">
        <f t="shared" si="295"/>
        <v>0</v>
      </c>
      <c r="XD1183" s="101">
        <f t="shared" si="296"/>
        <v>0</v>
      </c>
      <c r="XE1183" s="101">
        <f t="shared" si="297"/>
        <v>0</v>
      </c>
      <c r="XF1183" s="101">
        <f t="shared" si="501"/>
        <v>0</v>
      </c>
      <c r="XG1183" s="101">
        <f t="shared" si="502"/>
        <v>0</v>
      </c>
      <c r="XH1183" s="101">
        <f t="shared" si="503"/>
        <v>0</v>
      </c>
      <c r="XI1183" s="101">
        <f t="shared" si="504"/>
        <v>0</v>
      </c>
      <c r="XJ1183" s="101">
        <f t="shared" si="505"/>
        <v>0</v>
      </c>
      <c r="XK1183" s="101">
        <f t="shared" si="506"/>
        <v>0</v>
      </c>
      <c r="XL1183" s="101">
        <f t="shared" si="298"/>
        <v>0</v>
      </c>
      <c r="XM1183" s="101">
        <f t="shared" si="298"/>
        <v>0</v>
      </c>
      <c r="XN1183" s="101">
        <f t="shared" si="298"/>
        <v>0</v>
      </c>
      <c r="XO1183" s="101">
        <f t="shared" si="299"/>
        <v>0</v>
      </c>
      <c r="XP1183" s="101">
        <f t="shared" si="299"/>
        <v>0</v>
      </c>
      <c r="XQ1183" s="101">
        <f t="shared" si="299"/>
        <v>0</v>
      </c>
      <c r="XR1183" s="106"/>
      <c r="XS1183" s="106"/>
      <c r="XT1183" s="106"/>
      <c r="XU1183" s="101">
        <f t="shared" si="300"/>
        <v>0</v>
      </c>
      <c r="XV1183" s="101">
        <f t="shared" si="301"/>
        <v>0</v>
      </c>
      <c r="XW1183" s="101">
        <f t="shared" si="302"/>
        <v>0</v>
      </c>
      <c r="XX1183" s="101">
        <f t="shared" si="303"/>
        <v>0</v>
      </c>
      <c r="XY1183" s="101">
        <f t="shared" si="304"/>
        <v>0</v>
      </c>
      <c r="XZ1183" s="101">
        <f t="shared" si="305"/>
        <v>0</v>
      </c>
      <c r="YA1183" s="101">
        <f t="shared" si="507"/>
        <v>0</v>
      </c>
      <c r="YB1183" s="101">
        <f t="shared" si="508"/>
        <v>0</v>
      </c>
      <c r="YC1183" s="101">
        <f t="shared" si="509"/>
        <v>0</v>
      </c>
      <c r="YD1183" s="101">
        <f t="shared" si="510"/>
        <v>0</v>
      </c>
      <c r="YE1183" s="101">
        <f t="shared" si="511"/>
        <v>0</v>
      </c>
      <c r="YF1183" s="101">
        <f t="shared" si="512"/>
        <v>0</v>
      </c>
      <c r="YG1183" s="101">
        <f t="shared" si="306"/>
        <v>0</v>
      </c>
      <c r="YH1183" s="101">
        <f t="shared" si="306"/>
        <v>0</v>
      </c>
      <c r="YI1183" s="101">
        <f t="shared" si="306"/>
        <v>0</v>
      </c>
      <c r="YJ1183" s="101">
        <f t="shared" si="307"/>
        <v>0</v>
      </c>
      <c r="YK1183" s="101">
        <f t="shared" si="307"/>
        <v>0</v>
      </c>
      <c r="YL1183" s="101">
        <f t="shared" si="307"/>
        <v>0</v>
      </c>
      <c r="YM1183" s="149">
        <f t="shared" si="513"/>
        <v>0</v>
      </c>
      <c r="YN1183" s="149">
        <f t="shared" si="308"/>
        <v>0</v>
      </c>
      <c r="YO1183" s="149">
        <f t="shared" si="308"/>
        <v>0</v>
      </c>
      <c r="YP1183" s="101">
        <f t="shared" si="309"/>
        <v>0</v>
      </c>
      <c r="YQ1183" s="101">
        <f t="shared" si="310"/>
        <v>0</v>
      </c>
      <c r="YR1183" s="101">
        <f t="shared" si="311"/>
        <v>0</v>
      </c>
      <c r="YS1183" s="101">
        <f t="shared" si="312"/>
        <v>0</v>
      </c>
      <c r="YT1183" s="101">
        <f t="shared" si="313"/>
        <v>0</v>
      </c>
      <c r="YU1183" s="101">
        <f t="shared" si="314"/>
        <v>0</v>
      </c>
      <c r="YV1183" s="101">
        <f t="shared" si="514"/>
        <v>45046</v>
      </c>
      <c r="YW1183" s="101">
        <f t="shared" si="515"/>
        <v>47154</v>
      </c>
      <c r="YX1183" s="101">
        <f t="shared" si="516"/>
        <v>47154</v>
      </c>
      <c r="YY1183" s="101">
        <f t="shared" si="517"/>
        <v>14679.31</v>
      </c>
      <c r="YZ1183" s="101">
        <f t="shared" si="518"/>
        <v>15183.09</v>
      </c>
      <c r="ZA1183" s="101">
        <f t="shared" si="519"/>
        <v>15183.09</v>
      </c>
      <c r="ZB1183" s="101">
        <f t="shared" si="315"/>
        <v>0</v>
      </c>
      <c r="ZC1183" s="101">
        <f t="shared" si="315"/>
        <v>0</v>
      </c>
      <c r="ZD1183" s="101">
        <f t="shared" si="315"/>
        <v>0</v>
      </c>
      <c r="ZE1183" s="101">
        <f t="shared" si="316"/>
        <v>0</v>
      </c>
      <c r="ZF1183" s="101">
        <f t="shared" si="316"/>
        <v>0</v>
      </c>
      <c r="ZG1183" s="101">
        <f t="shared" si="316"/>
        <v>0</v>
      </c>
    </row>
    <row r="1184" spans="1:683" ht="48" hidden="1">
      <c r="A1184" s="93" t="s">
        <v>410</v>
      </c>
      <c r="B1184" s="302" t="s">
        <v>423</v>
      </c>
      <c r="C1184" s="5"/>
      <c r="D1184" s="764"/>
      <c r="E1184" s="291"/>
      <c r="F1184" s="114">
        <f t="shared" si="317"/>
        <v>0</v>
      </c>
      <c r="G1184" s="114">
        <f t="shared" si="317"/>
        <v>0</v>
      </c>
      <c r="H1184" s="114">
        <f t="shared" si="317"/>
        <v>0</v>
      </c>
      <c r="I1184" s="101">
        <f t="shared" si="318"/>
        <v>143296</v>
      </c>
      <c r="J1184" s="101">
        <f t="shared" si="318"/>
        <v>145852</v>
      </c>
      <c r="K1184" s="101">
        <f t="shared" si="318"/>
        <v>145852</v>
      </c>
      <c r="L1184" s="106"/>
      <c r="M1184" s="106"/>
      <c r="N1184" s="106"/>
      <c r="O1184" s="101">
        <f t="shared" si="319"/>
        <v>0</v>
      </c>
      <c r="P1184" s="101">
        <f t="shared" si="320"/>
        <v>0</v>
      </c>
      <c r="Q1184" s="101">
        <f t="shared" si="321"/>
        <v>0</v>
      </c>
      <c r="R1184" s="101">
        <f t="shared" si="322"/>
        <v>0</v>
      </c>
      <c r="S1184" s="101">
        <f t="shared" si="323"/>
        <v>0</v>
      </c>
      <c r="T1184" s="101">
        <f t="shared" si="324"/>
        <v>0</v>
      </c>
      <c r="U1184" s="101">
        <f t="shared" si="325"/>
        <v>0</v>
      </c>
      <c r="V1184" s="101">
        <f t="shared" si="326"/>
        <v>0</v>
      </c>
      <c r="W1184" s="101">
        <f t="shared" si="327"/>
        <v>0</v>
      </c>
      <c r="X1184" s="101">
        <f t="shared" si="328"/>
        <v>0</v>
      </c>
      <c r="Y1184" s="101">
        <f t="shared" si="329"/>
        <v>0</v>
      </c>
      <c r="Z1184" s="101">
        <f t="shared" si="330"/>
        <v>0</v>
      </c>
      <c r="AA1184" s="101">
        <f t="shared" si="331"/>
        <v>0</v>
      </c>
      <c r="AB1184" s="101">
        <f t="shared" si="66"/>
        <v>0</v>
      </c>
      <c r="AC1184" s="101">
        <f t="shared" si="66"/>
        <v>0</v>
      </c>
      <c r="AD1184" s="101">
        <f t="shared" si="332"/>
        <v>0</v>
      </c>
      <c r="AE1184" s="101">
        <f t="shared" si="67"/>
        <v>0</v>
      </c>
      <c r="AF1184" s="101">
        <f t="shared" si="67"/>
        <v>0</v>
      </c>
      <c r="AG1184" s="106"/>
      <c r="AH1184" s="106"/>
      <c r="AI1184" s="106"/>
      <c r="AJ1184" s="101">
        <f t="shared" si="68"/>
        <v>0</v>
      </c>
      <c r="AK1184" s="101">
        <f t="shared" si="69"/>
        <v>0</v>
      </c>
      <c r="AL1184" s="101">
        <f t="shared" si="70"/>
        <v>0</v>
      </c>
      <c r="AM1184" s="101">
        <f t="shared" si="71"/>
        <v>0</v>
      </c>
      <c r="AN1184" s="101">
        <f t="shared" si="72"/>
        <v>0</v>
      </c>
      <c r="AO1184" s="101">
        <f t="shared" si="73"/>
        <v>0</v>
      </c>
      <c r="AP1184" s="101">
        <f t="shared" si="333"/>
        <v>0</v>
      </c>
      <c r="AQ1184" s="101">
        <f t="shared" si="334"/>
        <v>0</v>
      </c>
      <c r="AR1184" s="101">
        <f t="shared" si="335"/>
        <v>0</v>
      </c>
      <c r="AS1184" s="101">
        <f t="shared" si="336"/>
        <v>0</v>
      </c>
      <c r="AT1184" s="101">
        <f t="shared" si="337"/>
        <v>0</v>
      </c>
      <c r="AU1184" s="101">
        <f t="shared" si="338"/>
        <v>0</v>
      </c>
      <c r="AV1184" s="101">
        <f t="shared" si="74"/>
        <v>0</v>
      </c>
      <c r="AW1184" s="101">
        <f t="shared" si="74"/>
        <v>0</v>
      </c>
      <c r="AX1184" s="101">
        <f t="shared" si="74"/>
        <v>0</v>
      </c>
      <c r="AY1184" s="101">
        <f t="shared" si="75"/>
        <v>0</v>
      </c>
      <c r="AZ1184" s="101">
        <f t="shared" si="75"/>
        <v>0</v>
      </c>
      <c r="BA1184" s="101">
        <f t="shared" si="75"/>
        <v>0</v>
      </c>
      <c r="BB1184" s="106"/>
      <c r="BC1184" s="106"/>
      <c r="BD1184" s="106"/>
      <c r="BE1184" s="101">
        <f t="shared" si="76"/>
        <v>0</v>
      </c>
      <c r="BF1184" s="101">
        <f t="shared" si="77"/>
        <v>0</v>
      </c>
      <c r="BG1184" s="101">
        <f t="shared" si="78"/>
        <v>0</v>
      </c>
      <c r="BH1184" s="101">
        <f t="shared" si="79"/>
        <v>0</v>
      </c>
      <c r="BI1184" s="101">
        <f t="shared" si="80"/>
        <v>0</v>
      </c>
      <c r="BJ1184" s="101">
        <f t="shared" si="81"/>
        <v>0</v>
      </c>
      <c r="BK1184" s="101">
        <f t="shared" si="339"/>
        <v>0</v>
      </c>
      <c r="BL1184" s="101">
        <f t="shared" si="340"/>
        <v>0</v>
      </c>
      <c r="BM1184" s="101">
        <f t="shared" si="341"/>
        <v>0</v>
      </c>
      <c r="BN1184" s="101">
        <f t="shared" si="342"/>
        <v>0</v>
      </c>
      <c r="BO1184" s="101">
        <f t="shared" si="343"/>
        <v>0</v>
      </c>
      <c r="BP1184" s="101">
        <f t="shared" si="344"/>
        <v>0</v>
      </c>
      <c r="BQ1184" s="101">
        <f t="shared" si="82"/>
        <v>0</v>
      </c>
      <c r="BR1184" s="101">
        <f t="shared" si="82"/>
        <v>0</v>
      </c>
      <c r="BS1184" s="101">
        <f t="shared" si="82"/>
        <v>0</v>
      </c>
      <c r="BT1184" s="101">
        <f t="shared" si="83"/>
        <v>0</v>
      </c>
      <c r="BU1184" s="101">
        <f t="shared" si="83"/>
        <v>0</v>
      </c>
      <c r="BV1184" s="101">
        <f t="shared" si="83"/>
        <v>0</v>
      </c>
      <c r="BW1184" s="106"/>
      <c r="BX1184" s="106"/>
      <c r="BY1184" s="106"/>
      <c r="BZ1184" s="101">
        <f t="shared" si="84"/>
        <v>0</v>
      </c>
      <c r="CA1184" s="101">
        <f t="shared" si="85"/>
        <v>0</v>
      </c>
      <c r="CB1184" s="101">
        <f t="shared" si="86"/>
        <v>0</v>
      </c>
      <c r="CC1184" s="101">
        <f t="shared" si="87"/>
        <v>0</v>
      </c>
      <c r="CD1184" s="101">
        <f t="shared" si="88"/>
        <v>0</v>
      </c>
      <c r="CE1184" s="101">
        <f t="shared" si="89"/>
        <v>0</v>
      </c>
      <c r="CF1184" s="101">
        <f t="shared" si="345"/>
        <v>0</v>
      </c>
      <c r="CG1184" s="101">
        <f t="shared" si="346"/>
        <v>0</v>
      </c>
      <c r="CH1184" s="101">
        <f t="shared" si="347"/>
        <v>0</v>
      </c>
      <c r="CI1184" s="101">
        <f t="shared" si="348"/>
        <v>0</v>
      </c>
      <c r="CJ1184" s="101">
        <f t="shared" si="349"/>
        <v>0</v>
      </c>
      <c r="CK1184" s="101">
        <f t="shared" si="350"/>
        <v>0</v>
      </c>
      <c r="CL1184" s="101">
        <f t="shared" si="90"/>
        <v>0</v>
      </c>
      <c r="CM1184" s="101">
        <f t="shared" si="90"/>
        <v>0</v>
      </c>
      <c r="CN1184" s="101">
        <f t="shared" si="90"/>
        <v>0</v>
      </c>
      <c r="CO1184" s="101">
        <f t="shared" si="91"/>
        <v>0</v>
      </c>
      <c r="CP1184" s="101">
        <f t="shared" si="91"/>
        <v>0</v>
      </c>
      <c r="CQ1184" s="101">
        <f t="shared" si="91"/>
        <v>0</v>
      </c>
      <c r="CR1184" s="106"/>
      <c r="CS1184" s="106"/>
      <c r="CT1184" s="106"/>
      <c r="CU1184" s="101">
        <f t="shared" si="92"/>
        <v>0</v>
      </c>
      <c r="CV1184" s="101">
        <f t="shared" si="93"/>
        <v>0</v>
      </c>
      <c r="CW1184" s="101">
        <f t="shared" si="94"/>
        <v>0</v>
      </c>
      <c r="CX1184" s="101">
        <f t="shared" si="95"/>
        <v>0</v>
      </c>
      <c r="CY1184" s="101">
        <f t="shared" si="96"/>
        <v>0</v>
      </c>
      <c r="CZ1184" s="101">
        <f t="shared" si="97"/>
        <v>0</v>
      </c>
      <c r="DA1184" s="101">
        <f t="shared" si="351"/>
        <v>0</v>
      </c>
      <c r="DB1184" s="101">
        <f t="shared" si="352"/>
        <v>0</v>
      </c>
      <c r="DC1184" s="101">
        <f t="shared" si="353"/>
        <v>0</v>
      </c>
      <c r="DD1184" s="101">
        <f t="shared" si="354"/>
        <v>0</v>
      </c>
      <c r="DE1184" s="101">
        <f t="shared" si="355"/>
        <v>0</v>
      </c>
      <c r="DF1184" s="101">
        <f t="shared" si="356"/>
        <v>0</v>
      </c>
      <c r="DG1184" s="101">
        <f t="shared" si="98"/>
        <v>0</v>
      </c>
      <c r="DH1184" s="101">
        <f t="shared" si="98"/>
        <v>0</v>
      </c>
      <c r="DI1184" s="101">
        <f t="shared" si="98"/>
        <v>0</v>
      </c>
      <c r="DJ1184" s="101">
        <f t="shared" si="99"/>
        <v>0</v>
      </c>
      <c r="DK1184" s="101">
        <f t="shared" si="99"/>
        <v>0</v>
      </c>
      <c r="DL1184" s="101">
        <f t="shared" si="99"/>
        <v>0</v>
      </c>
      <c r="DM1184" s="106"/>
      <c r="DN1184" s="106"/>
      <c r="DO1184" s="106"/>
      <c r="DP1184" s="101">
        <f t="shared" si="100"/>
        <v>0</v>
      </c>
      <c r="DQ1184" s="101">
        <f t="shared" si="101"/>
        <v>0</v>
      </c>
      <c r="DR1184" s="101">
        <f t="shared" si="102"/>
        <v>0</v>
      </c>
      <c r="DS1184" s="101">
        <f t="shared" si="103"/>
        <v>0</v>
      </c>
      <c r="DT1184" s="101">
        <f t="shared" si="104"/>
        <v>0</v>
      </c>
      <c r="DU1184" s="101">
        <f t="shared" si="105"/>
        <v>0</v>
      </c>
      <c r="DV1184" s="101">
        <f t="shared" si="357"/>
        <v>0</v>
      </c>
      <c r="DW1184" s="101">
        <f t="shared" si="358"/>
        <v>0</v>
      </c>
      <c r="DX1184" s="101">
        <f t="shared" si="359"/>
        <v>0</v>
      </c>
      <c r="DY1184" s="101">
        <f t="shared" si="360"/>
        <v>0</v>
      </c>
      <c r="DZ1184" s="101">
        <f t="shared" si="361"/>
        <v>0</v>
      </c>
      <c r="EA1184" s="101">
        <f t="shared" si="362"/>
        <v>0</v>
      </c>
      <c r="EB1184" s="101">
        <f t="shared" si="106"/>
        <v>0</v>
      </c>
      <c r="EC1184" s="101">
        <f t="shared" si="106"/>
        <v>0</v>
      </c>
      <c r="ED1184" s="101">
        <f t="shared" si="106"/>
        <v>0</v>
      </c>
      <c r="EE1184" s="101">
        <f t="shared" si="107"/>
        <v>0</v>
      </c>
      <c r="EF1184" s="101">
        <f t="shared" si="107"/>
        <v>0</v>
      </c>
      <c r="EG1184" s="101">
        <f t="shared" si="107"/>
        <v>0</v>
      </c>
      <c r="EH1184" s="106"/>
      <c r="EI1184" s="106"/>
      <c r="EJ1184" s="106"/>
      <c r="EK1184" s="101">
        <f t="shared" si="108"/>
        <v>0</v>
      </c>
      <c r="EL1184" s="101">
        <f t="shared" si="109"/>
        <v>0</v>
      </c>
      <c r="EM1184" s="101">
        <f t="shared" si="110"/>
        <v>0</v>
      </c>
      <c r="EN1184" s="101">
        <f t="shared" si="111"/>
        <v>0</v>
      </c>
      <c r="EO1184" s="101">
        <f t="shared" si="112"/>
        <v>0</v>
      </c>
      <c r="EP1184" s="101">
        <f t="shared" si="113"/>
        <v>0</v>
      </c>
      <c r="EQ1184" s="101">
        <f t="shared" si="363"/>
        <v>0</v>
      </c>
      <c r="ER1184" s="101">
        <f t="shared" si="364"/>
        <v>0</v>
      </c>
      <c r="ES1184" s="101">
        <f t="shared" si="365"/>
        <v>0</v>
      </c>
      <c r="ET1184" s="101">
        <f t="shared" si="366"/>
        <v>0</v>
      </c>
      <c r="EU1184" s="101">
        <f t="shared" si="367"/>
        <v>0</v>
      </c>
      <c r="EV1184" s="101">
        <f t="shared" si="368"/>
        <v>0</v>
      </c>
      <c r="EW1184" s="101">
        <f t="shared" si="114"/>
        <v>0</v>
      </c>
      <c r="EX1184" s="101">
        <f t="shared" si="114"/>
        <v>0</v>
      </c>
      <c r="EY1184" s="101">
        <f t="shared" si="114"/>
        <v>0</v>
      </c>
      <c r="EZ1184" s="101">
        <f t="shared" si="115"/>
        <v>0</v>
      </c>
      <c r="FA1184" s="101">
        <f t="shared" si="115"/>
        <v>0</v>
      </c>
      <c r="FB1184" s="101">
        <f t="shared" si="115"/>
        <v>0</v>
      </c>
      <c r="FC1184" s="106"/>
      <c r="FD1184" s="106"/>
      <c r="FE1184" s="106"/>
      <c r="FF1184" s="101">
        <f t="shared" si="116"/>
        <v>0</v>
      </c>
      <c r="FG1184" s="101">
        <f t="shared" si="117"/>
        <v>0</v>
      </c>
      <c r="FH1184" s="101">
        <f t="shared" si="118"/>
        <v>0</v>
      </c>
      <c r="FI1184" s="101">
        <f t="shared" si="119"/>
        <v>0</v>
      </c>
      <c r="FJ1184" s="101">
        <f t="shared" si="120"/>
        <v>0</v>
      </c>
      <c r="FK1184" s="101">
        <f t="shared" si="121"/>
        <v>0</v>
      </c>
      <c r="FL1184" s="101">
        <f t="shared" si="369"/>
        <v>0</v>
      </c>
      <c r="FM1184" s="101">
        <f t="shared" si="370"/>
        <v>0</v>
      </c>
      <c r="FN1184" s="101">
        <f t="shared" si="371"/>
        <v>0</v>
      </c>
      <c r="FO1184" s="101">
        <f t="shared" si="372"/>
        <v>0</v>
      </c>
      <c r="FP1184" s="101">
        <f t="shared" si="373"/>
        <v>0</v>
      </c>
      <c r="FQ1184" s="101">
        <f t="shared" si="374"/>
        <v>0</v>
      </c>
      <c r="FR1184" s="101">
        <f t="shared" si="122"/>
        <v>0</v>
      </c>
      <c r="FS1184" s="101">
        <f t="shared" si="122"/>
        <v>0</v>
      </c>
      <c r="FT1184" s="101">
        <f t="shared" si="122"/>
        <v>0</v>
      </c>
      <c r="FU1184" s="101">
        <f t="shared" si="123"/>
        <v>0</v>
      </c>
      <c r="FV1184" s="101">
        <f t="shared" si="123"/>
        <v>0</v>
      </c>
      <c r="FW1184" s="101">
        <f t="shared" si="123"/>
        <v>0</v>
      </c>
      <c r="FX1184" s="106"/>
      <c r="FY1184" s="106"/>
      <c r="FZ1184" s="106"/>
      <c r="GA1184" s="101">
        <f t="shared" si="124"/>
        <v>0</v>
      </c>
      <c r="GB1184" s="101">
        <f t="shared" si="125"/>
        <v>0</v>
      </c>
      <c r="GC1184" s="101">
        <f t="shared" si="126"/>
        <v>0</v>
      </c>
      <c r="GD1184" s="101">
        <f t="shared" si="127"/>
        <v>0</v>
      </c>
      <c r="GE1184" s="101">
        <f t="shared" si="128"/>
        <v>0</v>
      </c>
      <c r="GF1184" s="101">
        <f t="shared" si="129"/>
        <v>0</v>
      </c>
      <c r="GG1184" s="101">
        <f t="shared" si="375"/>
        <v>0</v>
      </c>
      <c r="GH1184" s="101">
        <f t="shared" si="376"/>
        <v>0</v>
      </c>
      <c r="GI1184" s="101">
        <f t="shared" si="377"/>
        <v>0</v>
      </c>
      <c r="GJ1184" s="101">
        <f t="shared" si="378"/>
        <v>0</v>
      </c>
      <c r="GK1184" s="101">
        <f t="shared" si="379"/>
        <v>0</v>
      </c>
      <c r="GL1184" s="101">
        <f t="shared" si="380"/>
        <v>0</v>
      </c>
      <c r="GM1184" s="101">
        <f t="shared" si="130"/>
        <v>0</v>
      </c>
      <c r="GN1184" s="101">
        <f t="shared" si="130"/>
        <v>0</v>
      </c>
      <c r="GO1184" s="101">
        <f t="shared" si="130"/>
        <v>0</v>
      </c>
      <c r="GP1184" s="101">
        <f t="shared" si="131"/>
        <v>0</v>
      </c>
      <c r="GQ1184" s="101">
        <f t="shared" si="131"/>
        <v>0</v>
      </c>
      <c r="GR1184" s="101">
        <f t="shared" si="131"/>
        <v>0</v>
      </c>
      <c r="GS1184" s="106"/>
      <c r="GT1184" s="106"/>
      <c r="GU1184" s="106"/>
      <c r="GV1184" s="101">
        <f t="shared" si="132"/>
        <v>0</v>
      </c>
      <c r="GW1184" s="101">
        <f t="shared" si="133"/>
        <v>0</v>
      </c>
      <c r="GX1184" s="101">
        <f t="shared" si="134"/>
        <v>0</v>
      </c>
      <c r="GY1184" s="101">
        <f t="shared" si="135"/>
        <v>0</v>
      </c>
      <c r="GZ1184" s="101">
        <f t="shared" si="136"/>
        <v>0</v>
      </c>
      <c r="HA1184" s="101">
        <f t="shared" si="137"/>
        <v>0</v>
      </c>
      <c r="HB1184" s="101">
        <f t="shared" si="381"/>
        <v>0</v>
      </c>
      <c r="HC1184" s="101">
        <f t="shared" si="382"/>
        <v>0</v>
      </c>
      <c r="HD1184" s="101">
        <f t="shared" si="383"/>
        <v>0</v>
      </c>
      <c r="HE1184" s="101">
        <f t="shared" si="384"/>
        <v>38522.160000000003</v>
      </c>
      <c r="HF1184" s="101">
        <f t="shared" si="385"/>
        <v>38573.050000000003</v>
      </c>
      <c r="HG1184" s="101">
        <f t="shared" si="386"/>
        <v>38573.050000000003</v>
      </c>
      <c r="HH1184" s="101">
        <f t="shared" si="138"/>
        <v>0</v>
      </c>
      <c r="HI1184" s="101">
        <f t="shared" si="138"/>
        <v>0</v>
      </c>
      <c r="HJ1184" s="101">
        <f t="shared" si="138"/>
        <v>0</v>
      </c>
      <c r="HK1184" s="101">
        <f t="shared" si="139"/>
        <v>0</v>
      </c>
      <c r="HL1184" s="101">
        <f t="shared" si="139"/>
        <v>0</v>
      </c>
      <c r="HM1184" s="101">
        <f t="shared" si="139"/>
        <v>0</v>
      </c>
      <c r="HN1184" s="106"/>
      <c r="HO1184" s="106"/>
      <c r="HP1184" s="106"/>
      <c r="HQ1184" s="101">
        <f t="shared" si="140"/>
        <v>0</v>
      </c>
      <c r="HR1184" s="101">
        <f t="shared" si="141"/>
        <v>0</v>
      </c>
      <c r="HS1184" s="101">
        <f t="shared" si="142"/>
        <v>0</v>
      </c>
      <c r="HT1184" s="101">
        <f t="shared" si="143"/>
        <v>0</v>
      </c>
      <c r="HU1184" s="101">
        <f t="shared" si="144"/>
        <v>0</v>
      </c>
      <c r="HV1184" s="101">
        <f t="shared" si="145"/>
        <v>0</v>
      </c>
      <c r="HW1184" s="101">
        <f t="shared" si="387"/>
        <v>0</v>
      </c>
      <c r="HX1184" s="101">
        <f t="shared" si="388"/>
        <v>0</v>
      </c>
      <c r="HY1184" s="101">
        <f t="shared" si="389"/>
        <v>0</v>
      </c>
      <c r="HZ1184" s="101">
        <f t="shared" si="390"/>
        <v>0</v>
      </c>
      <c r="IA1184" s="101">
        <f t="shared" si="391"/>
        <v>0</v>
      </c>
      <c r="IB1184" s="101">
        <f t="shared" si="392"/>
        <v>0</v>
      </c>
      <c r="IC1184" s="101">
        <f t="shared" si="146"/>
        <v>0</v>
      </c>
      <c r="ID1184" s="101">
        <f t="shared" si="146"/>
        <v>0</v>
      </c>
      <c r="IE1184" s="101">
        <f t="shared" si="146"/>
        <v>0</v>
      </c>
      <c r="IF1184" s="101">
        <f t="shared" si="147"/>
        <v>0</v>
      </c>
      <c r="IG1184" s="101">
        <f t="shared" si="147"/>
        <v>0</v>
      </c>
      <c r="IH1184" s="101">
        <f t="shared" si="147"/>
        <v>0</v>
      </c>
      <c r="II1184" s="106"/>
      <c r="IJ1184" s="106"/>
      <c r="IK1184" s="106"/>
      <c r="IL1184" s="101">
        <f t="shared" si="148"/>
        <v>0</v>
      </c>
      <c r="IM1184" s="101">
        <f t="shared" si="149"/>
        <v>0</v>
      </c>
      <c r="IN1184" s="101">
        <f t="shared" si="150"/>
        <v>0</v>
      </c>
      <c r="IO1184" s="101">
        <f t="shared" si="151"/>
        <v>0</v>
      </c>
      <c r="IP1184" s="101">
        <f t="shared" si="152"/>
        <v>0</v>
      </c>
      <c r="IQ1184" s="101">
        <f t="shared" si="153"/>
        <v>0</v>
      </c>
      <c r="IR1184" s="101">
        <f t="shared" si="393"/>
        <v>0</v>
      </c>
      <c r="IS1184" s="101">
        <f t="shared" si="394"/>
        <v>0</v>
      </c>
      <c r="IT1184" s="101">
        <f t="shared" si="395"/>
        <v>0</v>
      </c>
      <c r="IU1184" s="101">
        <f t="shared" si="396"/>
        <v>0</v>
      </c>
      <c r="IV1184" s="101">
        <f t="shared" si="397"/>
        <v>0</v>
      </c>
      <c r="IW1184" s="101">
        <f t="shared" si="398"/>
        <v>0</v>
      </c>
      <c r="IX1184" s="101">
        <f t="shared" si="154"/>
        <v>0</v>
      </c>
      <c r="IY1184" s="101">
        <f t="shared" si="154"/>
        <v>0</v>
      </c>
      <c r="IZ1184" s="101">
        <f t="shared" si="154"/>
        <v>0</v>
      </c>
      <c r="JA1184" s="101">
        <f t="shared" si="155"/>
        <v>0</v>
      </c>
      <c r="JB1184" s="101">
        <f t="shared" si="155"/>
        <v>0</v>
      </c>
      <c r="JC1184" s="101">
        <f t="shared" si="155"/>
        <v>0</v>
      </c>
      <c r="JD1184" s="106"/>
      <c r="JE1184" s="106"/>
      <c r="JF1184" s="106"/>
      <c r="JG1184" s="101">
        <f t="shared" si="156"/>
        <v>0</v>
      </c>
      <c r="JH1184" s="101">
        <f t="shared" si="157"/>
        <v>0</v>
      </c>
      <c r="JI1184" s="101">
        <f t="shared" si="158"/>
        <v>0</v>
      </c>
      <c r="JJ1184" s="101">
        <f t="shared" si="159"/>
        <v>0</v>
      </c>
      <c r="JK1184" s="101">
        <f t="shared" si="160"/>
        <v>0</v>
      </c>
      <c r="JL1184" s="101">
        <f t="shared" si="161"/>
        <v>0</v>
      </c>
      <c r="JM1184" s="101">
        <f t="shared" si="399"/>
        <v>0</v>
      </c>
      <c r="JN1184" s="101">
        <f t="shared" si="400"/>
        <v>0</v>
      </c>
      <c r="JO1184" s="101">
        <f t="shared" si="401"/>
        <v>0</v>
      </c>
      <c r="JP1184" s="101">
        <f t="shared" si="402"/>
        <v>0</v>
      </c>
      <c r="JQ1184" s="101">
        <f t="shared" si="403"/>
        <v>0</v>
      </c>
      <c r="JR1184" s="101">
        <f t="shared" si="404"/>
        <v>0</v>
      </c>
      <c r="JS1184" s="101">
        <f t="shared" si="162"/>
        <v>0</v>
      </c>
      <c r="JT1184" s="101">
        <f t="shared" si="162"/>
        <v>0</v>
      </c>
      <c r="JU1184" s="101">
        <f t="shared" si="162"/>
        <v>0</v>
      </c>
      <c r="JV1184" s="101">
        <f t="shared" si="163"/>
        <v>0</v>
      </c>
      <c r="JW1184" s="101">
        <f t="shared" si="163"/>
        <v>0</v>
      </c>
      <c r="JX1184" s="101">
        <f t="shared" si="163"/>
        <v>0</v>
      </c>
      <c r="JY1184" s="106"/>
      <c r="JZ1184" s="106"/>
      <c r="KA1184" s="106"/>
      <c r="KB1184" s="101">
        <f t="shared" si="164"/>
        <v>0</v>
      </c>
      <c r="KC1184" s="101">
        <f t="shared" si="165"/>
        <v>0</v>
      </c>
      <c r="KD1184" s="101">
        <f t="shared" si="166"/>
        <v>0</v>
      </c>
      <c r="KE1184" s="101">
        <f t="shared" si="167"/>
        <v>0</v>
      </c>
      <c r="KF1184" s="101">
        <f t="shared" si="168"/>
        <v>0</v>
      </c>
      <c r="KG1184" s="101">
        <f t="shared" si="169"/>
        <v>0</v>
      </c>
      <c r="KH1184" s="101">
        <f t="shared" si="405"/>
        <v>0</v>
      </c>
      <c r="KI1184" s="101">
        <f t="shared" si="406"/>
        <v>0</v>
      </c>
      <c r="KJ1184" s="101">
        <f t="shared" si="407"/>
        <v>0</v>
      </c>
      <c r="KK1184" s="101">
        <f t="shared" si="408"/>
        <v>0</v>
      </c>
      <c r="KL1184" s="101">
        <f t="shared" si="409"/>
        <v>0</v>
      </c>
      <c r="KM1184" s="101">
        <f t="shared" si="410"/>
        <v>0</v>
      </c>
      <c r="KN1184" s="101">
        <f t="shared" si="170"/>
        <v>0</v>
      </c>
      <c r="KO1184" s="101">
        <f t="shared" si="170"/>
        <v>0</v>
      </c>
      <c r="KP1184" s="101">
        <f t="shared" si="170"/>
        <v>0</v>
      </c>
      <c r="KQ1184" s="101">
        <f t="shared" si="171"/>
        <v>0</v>
      </c>
      <c r="KR1184" s="101">
        <f t="shared" si="171"/>
        <v>0</v>
      </c>
      <c r="KS1184" s="101">
        <f t="shared" si="171"/>
        <v>0</v>
      </c>
      <c r="KT1184" s="106"/>
      <c r="KU1184" s="106"/>
      <c r="KV1184" s="106"/>
      <c r="KW1184" s="101">
        <f t="shared" si="172"/>
        <v>0</v>
      </c>
      <c r="KX1184" s="101">
        <f t="shared" si="173"/>
        <v>0</v>
      </c>
      <c r="KY1184" s="101">
        <f t="shared" si="174"/>
        <v>0</v>
      </c>
      <c r="KZ1184" s="101">
        <f t="shared" si="175"/>
        <v>0</v>
      </c>
      <c r="LA1184" s="101">
        <f t="shared" si="176"/>
        <v>0</v>
      </c>
      <c r="LB1184" s="101">
        <f t="shared" si="177"/>
        <v>0</v>
      </c>
      <c r="LC1184" s="101">
        <f t="shared" si="411"/>
        <v>0</v>
      </c>
      <c r="LD1184" s="101">
        <f t="shared" si="412"/>
        <v>0</v>
      </c>
      <c r="LE1184" s="101">
        <f t="shared" si="413"/>
        <v>0</v>
      </c>
      <c r="LF1184" s="101">
        <f t="shared" si="414"/>
        <v>0</v>
      </c>
      <c r="LG1184" s="101">
        <f t="shared" si="415"/>
        <v>0</v>
      </c>
      <c r="LH1184" s="101">
        <f t="shared" si="416"/>
        <v>0</v>
      </c>
      <c r="LI1184" s="101">
        <f t="shared" si="178"/>
        <v>0</v>
      </c>
      <c r="LJ1184" s="101">
        <f t="shared" si="178"/>
        <v>0</v>
      </c>
      <c r="LK1184" s="101">
        <f t="shared" si="178"/>
        <v>0</v>
      </c>
      <c r="LL1184" s="101">
        <f t="shared" si="179"/>
        <v>0</v>
      </c>
      <c r="LM1184" s="101">
        <f t="shared" si="179"/>
        <v>0</v>
      </c>
      <c r="LN1184" s="101">
        <f t="shared" si="179"/>
        <v>0</v>
      </c>
      <c r="LO1184" s="106"/>
      <c r="LP1184" s="106"/>
      <c r="LQ1184" s="106"/>
      <c r="LR1184" s="101">
        <f t="shared" si="180"/>
        <v>0</v>
      </c>
      <c r="LS1184" s="101">
        <f t="shared" si="181"/>
        <v>0</v>
      </c>
      <c r="LT1184" s="101">
        <f t="shared" si="182"/>
        <v>0</v>
      </c>
      <c r="LU1184" s="101">
        <f t="shared" si="183"/>
        <v>0</v>
      </c>
      <c r="LV1184" s="101">
        <f t="shared" si="184"/>
        <v>0</v>
      </c>
      <c r="LW1184" s="101">
        <f t="shared" si="185"/>
        <v>0</v>
      </c>
      <c r="LX1184" s="101">
        <f t="shared" si="417"/>
        <v>0</v>
      </c>
      <c r="LY1184" s="101">
        <f t="shared" si="418"/>
        <v>0</v>
      </c>
      <c r="LZ1184" s="101">
        <f t="shared" si="419"/>
        <v>0</v>
      </c>
      <c r="MA1184" s="101">
        <f t="shared" si="420"/>
        <v>0</v>
      </c>
      <c r="MB1184" s="101">
        <f t="shared" si="421"/>
        <v>0</v>
      </c>
      <c r="MC1184" s="101">
        <f t="shared" si="422"/>
        <v>0</v>
      </c>
      <c r="MD1184" s="101">
        <f t="shared" si="186"/>
        <v>0</v>
      </c>
      <c r="ME1184" s="101">
        <f t="shared" si="186"/>
        <v>0</v>
      </c>
      <c r="MF1184" s="101">
        <f t="shared" si="186"/>
        <v>0</v>
      </c>
      <c r="MG1184" s="101">
        <f t="shared" si="187"/>
        <v>0</v>
      </c>
      <c r="MH1184" s="101">
        <f t="shared" si="187"/>
        <v>0</v>
      </c>
      <c r="MI1184" s="101">
        <f t="shared" si="187"/>
        <v>0</v>
      </c>
      <c r="MJ1184" s="106"/>
      <c r="MK1184" s="106"/>
      <c r="ML1184" s="106"/>
      <c r="MM1184" s="101">
        <f t="shared" si="188"/>
        <v>0</v>
      </c>
      <c r="MN1184" s="101">
        <f t="shared" si="189"/>
        <v>0</v>
      </c>
      <c r="MO1184" s="101">
        <f t="shared" si="190"/>
        <v>0</v>
      </c>
      <c r="MP1184" s="101">
        <f t="shared" si="191"/>
        <v>0</v>
      </c>
      <c r="MQ1184" s="101">
        <f t="shared" si="192"/>
        <v>0</v>
      </c>
      <c r="MR1184" s="101">
        <f t="shared" si="193"/>
        <v>0</v>
      </c>
      <c r="MS1184" s="101">
        <f t="shared" si="423"/>
        <v>0</v>
      </c>
      <c r="MT1184" s="101">
        <f t="shared" si="424"/>
        <v>0</v>
      </c>
      <c r="MU1184" s="101">
        <f t="shared" si="425"/>
        <v>0</v>
      </c>
      <c r="MV1184" s="101">
        <f t="shared" si="426"/>
        <v>0</v>
      </c>
      <c r="MW1184" s="101">
        <f t="shared" si="427"/>
        <v>0</v>
      </c>
      <c r="MX1184" s="101">
        <f t="shared" si="428"/>
        <v>0</v>
      </c>
      <c r="MY1184" s="101">
        <f t="shared" si="194"/>
        <v>0</v>
      </c>
      <c r="MZ1184" s="101">
        <f t="shared" si="194"/>
        <v>0</v>
      </c>
      <c r="NA1184" s="101">
        <f t="shared" si="194"/>
        <v>0</v>
      </c>
      <c r="NB1184" s="101">
        <f t="shared" si="195"/>
        <v>0</v>
      </c>
      <c r="NC1184" s="101">
        <f t="shared" si="195"/>
        <v>0</v>
      </c>
      <c r="ND1184" s="101">
        <f t="shared" si="195"/>
        <v>0</v>
      </c>
      <c r="NE1184" s="106"/>
      <c r="NF1184" s="106"/>
      <c r="NG1184" s="106"/>
      <c r="NH1184" s="101">
        <f t="shared" si="196"/>
        <v>0</v>
      </c>
      <c r="NI1184" s="101">
        <f t="shared" si="197"/>
        <v>0</v>
      </c>
      <c r="NJ1184" s="101">
        <f t="shared" si="198"/>
        <v>0</v>
      </c>
      <c r="NK1184" s="101">
        <f t="shared" si="199"/>
        <v>0</v>
      </c>
      <c r="NL1184" s="101">
        <f t="shared" si="200"/>
        <v>0</v>
      </c>
      <c r="NM1184" s="101">
        <f t="shared" si="201"/>
        <v>0</v>
      </c>
      <c r="NN1184" s="101">
        <f t="shared" si="429"/>
        <v>0</v>
      </c>
      <c r="NO1184" s="101">
        <f t="shared" si="430"/>
        <v>0</v>
      </c>
      <c r="NP1184" s="101">
        <f t="shared" si="431"/>
        <v>0</v>
      </c>
      <c r="NQ1184" s="101">
        <f t="shared" si="432"/>
        <v>0</v>
      </c>
      <c r="NR1184" s="101">
        <f t="shared" si="433"/>
        <v>0</v>
      </c>
      <c r="NS1184" s="101">
        <f t="shared" si="434"/>
        <v>0</v>
      </c>
      <c r="NT1184" s="101">
        <f t="shared" si="202"/>
        <v>0</v>
      </c>
      <c r="NU1184" s="101">
        <f t="shared" si="202"/>
        <v>0</v>
      </c>
      <c r="NV1184" s="101">
        <f t="shared" si="202"/>
        <v>0</v>
      </c>
      <c r="NW1184" s="101">
        <f t="shared" si="203"/>
        <v>0</v>
      </c>
      <c r="NX1184" s="101">
        <f t="shared" si="203"/>
        <v>0</v>
      </c>
      <c r="NY1184" s="101">
        <f t="shared" si="203"/>
        <v>0</v>
      </c>
      <c r="NZ1184" s="106"/>
      <c r="OA1184" s="106"/>
      <c r="OB1184" s="106"/>
      <c r="OC1184" s="101">
        <f t="shared" si="204"/>
        <v>0</v>
      </c>
      <c r="OD1184" s="101">
        <f t="shared" si="205"/>
        <v>0</v>
      </c>
      <c r="OE1184" s="101">
        <f t="shared" si="206"/>
        <v>0</v>
      </c>
      <c r="OF1184" s="101">
        <f t="shared" si="207"/>
        <v>0</v>
      </c>
      <c r="OG1184" s="101">
        <f t="shared" si="208"/>
        <v>0</v>
      </c>
      <c r="OH1184" s="101">
        <f t="shared" si="209"/>
        <v>0</v>
      </c>
      <c r="OI1184" s="101">
        <f t="shared" si="435"/>
        <v>0</v>
      </c>
      <c r="OJ1184" s="101">
        <f t="shared" si="436"/>
        <v>0</v>
      </c>
      <c r="OK1184" s="101">
        <f t="shared" si="437"/>
        <v>0</v>
      </c>
      <c r="OL1184" s="101">
        <f t="shared" si="438"/>
        <v>0</v>
      </c>
      <c r="OM1184" s="101">
        <f t="shared" si="439"/>
        <v>0</v>
      </c>
      <c r="ON1184" s="101">
        <f t="shared" si="440"/>
        <v>0</v>
      </c>
      <c r="OO1184" s="101">
        <f t="shared" si="210"/>
        <v>0</v>
      </c>
      <c r="OP1184" s="101">
        <f t="shared" si="210"/>
        <v>0</v>
      </c>
      <c r="OQ1184" s="101">
        <f t="shared" si="210"/>
        <v>0</v>
      </c>
      <c r="OR1184" s="101">
        <f t="shared" si="211"/>
        <v>0</v>
      </c>
      <c r="OS1184" s="101">
        <f t="shared" si="211"/>
        <v>0</v>
      </c>
      <c r="OT1184" s="101">
        <f t="shared" si="211"/>
        <v>0</v>
      </c>
      <c r="OU1184" s="106"/>
      <c r="OV1184" s="106"/>
      <c r="OW1184" s="106"/>
      <c r="OX1184" s="101">
        <f t="shared" si="212"/>
        <v>0</v>
      </c>
      <c r="OY1184" s="101">
        <f t="shared" si="213"/>
        <v>0</v>
      </c>
      <c r="OZ1184" s="101">
        <f t="shared" si="214"/>
        <v>0</v>
      </c>
      <c r="PA1184" s="101">
        <f t="shared" si="215"/>
        <v>0</v>
      </c>
      <c r="PB1184" s="101">
        <f t="shared" si="216"/>
        <v>0</v>
      </c>
      <c r="PC1184" s="101">
        <f t="shared" si="217"/>
        <v>0</v>
      </c>
      <c r="PD1184" s="101">
        <f t="shared" si="441"/>
        <v>0</v>
      </c>
      <c r="PE1184" s="101">
        <f t="shared" si="442"/>
        <v>0</v>
      </c>
      <c r="PF1184" s="101">
        <f t="shared" si="443"/>
        <v>0</v>
      </c>
      <c r="PG1184" s="101">
        <f t="shared" si="444"/>
        <v>0</v>
      </c>
      <c r="PH1184" s="101">
        <f t="shared" si="445"/>
        <v>0</v>
      </c>
      <c r="PI1184" s="101">
        <f t="shared" si="446"/>
        <v>0</v>
      </c>
      <c r="PJ1184" s="101">
        <f t="shared" si="218"/>
        <v>0</v>
      </c>
      <c r="PK1184" s="101">
        <f t="shared" si="218"/>
        <v>0</v>
      </c>
      <c r="PL1184" s="101">
        <f t="shared" si="218"/>
        <v>0</v>
      </c>
      <c r="PM1184" s="101">
        <f t="shared" si="219"/>
        <v>0</v>
      </c>
      <c r="PN1184" s="101">
        <f t="shared" si="219"/>
        <v>0</v>
      </c>
      <c r="PO1184" s="101">
        <f t="shared" si="219"/>
        <v>0</v>
      </c>
      <c r="PP1184" s="106"/>
      <c r="PQ1184" s="106"/>
      <c r="PR1184" s="106"/>
      <c r="PS1184" s="101">
        <f t="shared" si="220"/>
        <v>0</v>
      </c>
      <c r="PT1184" s="101">
        <f t="shared" si="221"/>
        <v>0</v>
      </c>
      <c r="PU1184" s="101">
        <f t="shared" si="222"/>
        <v>0</v>
      </c>
      <c r="PV1184" s="101">
        <f t="shared" si="223"/>
        <v>0</v>
      </c>
      <c r="PW1184" s="101">
        <f t="shared" si="224"/>
        <v>0</v>
      </c>
      <c r="PX1184" s="101">
        <f t="shared" si="225"/>
        <v>0</v>
      </c>
      <c r="PY1184" s="101">
        <f t="shared" si="447"/>
        <v>0</v>
      </c>
      <c r="PZ1184" s="101">
        <f t="shared" si="448"/>
        <v>0</v>
      </c>
      <c r="QA1184" s="101">
        <f t="shared" si="449"/>
        <v>0</v>
      </c>
      <c r="QB1184" s="101">
        <f t="shared" si="450"/>
        <v>0</v>
      </c>
      <c r="QC1184" s="101">
        <f t="shared" si="451"/>
        <v>0</v>
      </c>
      <c r="QD1184" s="101">
        <f t="shared" si="452"/>
        <v>0</v>
      </c>
      <c r="QE1184" s="101">
        <f t="shared" si="226"/>
        <v>0</v>
      </c>
      <c r="QF1184" s="101">
        <f t="shared" si="226"/>
        <v>0</v>
      </c>
      <c r="QG1184" s="101">
        <f t="shared" si="226"/>
        <v>0</v>
      </c>
      <c r="QH1184" s="101">
        <f t="shared" si="227"/>
        <v>0</v>
      </c>
      <c r="QI1184" s="101">
        <f t="shared" si="227"/>
        <v>0</v>
      </c>
      <c r="QJ1184" s="101">
        <f t="shared" si="227"/>
        <v>0</v>
      </c>
      <c r="QK1184" s="106"/>
      <c r="QL1184" s="106"/>
      <c r="QM1184" s="106"/>
      <c r="QN1184" s="101">
        <f t="shared" si="228"/>
        <v>0</v>
      </c>
      <c r="QO1184" s="101">
        <f t="shared" si="229"/>
        <v>0</v>
      </c>
      <c r="QP1184" s="101">
        <f t="shared" si="230"/>
        <v>0</v>
      </c>
      <c r="QQ1184" s="101">
        <f t="shared" si="231"/>
        <v>0</v>
      </c>
      <c r="QR1184" s="101">
        <f t="shared" si="232"/>
        <v>0</v>
      </c>
      <c r="QS1184" s="101">
        <f t="shared" si="233"/>
        <v>0</v>
      </c>
      <c r="QT1184" s="101">
        <f t="shared" si="453"/>
        <v>0</v>
      </c>
      <c r="QU1184" s="101">
        <f t="shared" si="454"/>
        <v>0</v>
      </c>
      <c r="QV1184" s="101">
        <f t="shared" si="455"/>
        <v>0</v>
      </c>
      <c r="QW1184" s="101">
        <f t="shared" si="456"/>
        <v>0</v>
      </c>
      <c r="QX1184" s="101">
        <f t="shared" si="457"/>
        <v>0</v>
      </c>
      <c r="QY1184" s="101">
        <f t="shared" si="458"/>
        <v>0</v>
      </c>
      <c r="QZ1184" s="101">
        <f t="shared" si="234"/>
        <v>0</v>
      </c>
      <c r="RA1184" s="101">
        <f t="shared" si="234"/>
        <v>0</v>
      </c>
      <c r="RB1184" s="101">
        <f t="shared" si="234"/>
        <v>0</v>
      </c>
      <c r="RC1184" s="101">
        <f t="shared" si="235"/>
        <v>0</v>
      </c>
      <c r="RD1184" s="101">
        <f t="shared" si="235"/>
        <v>0</v>
      </c>
      <c r="RE1184" s="101">
        <f t="shared" si="235"/>
        <v>0</v>
      </c>
      <c r="RF1184" s="106"/>
      <c r="RG1184" s="106"/>
      <c r="RH1184" s="106"/>
      <c r="RI1184" s="101">
        <f t="shared" si="236"/>
        <v>0</v>
      </c>
      <c r="RJ1184" s="101">
        <f t="shared" si="237"/>
        <v>0</v>
      </c>
      <c r="RK1184" s="101">
        <f t="shared" si="238"/>
        <v>0</v>
      </c>
      <c r="RL1184" s="101">
        <f t="shared" si="239"/>
        <v>0</v>
      </c>
      <c r="RM1184" s="101">
        <f t="shared" si="240"/>
        <v>0</v>
      </c>
      <c r="RN1184" s="101">
        <f t="shared" si="241"/>
        <v>0</v>
      </c>
      <c r="RO1184" s="101">
        <f t="shared" si="459"/>
        <v>0</v>
      </c>
      <c r="RP1184" s="101">
        <f t="shared" si="460"/>
        <v>0</v>
      </c>
      <c r="RQ1184" s="101">
        <f t="shared" si="461"/>
        <v>0</v>
      </c>
      <c r="RR1184" s="101">
        <f t="shared" si="462"/>
        <v>0</v>
      </c>
      <c r="RS1184" s="101">
        <f t="shared" si="463"/>
        <v>0</v>
      </c>
      <c r="RT1184" s="101">
        <f t="shared" si="464"/>
        <v>0</v>
      </c>
      <c r="RU1184" s="101">
        <f t="shared" si="242"/>
        <v>0</v>
      </c>
      <c r="RV1184" s="101">
        <f t="shared" si="242"/>
        <v>0</v>
      </c>
      <c r="RW1184" s="101">
        <f t="shared" si="242"/>
        <v>0</v>
      </c>
      <c r="RX1184" s="101">
        <f t="shared" si="243"/>
        <v>0</v>
      </c>
      <c r="RY1184" s="101">
        <f t="shared" si="243"/>
        <v>0</v>
      </c>
      <c r="RZ1184" s="101">
        <f t="shared" si="243"/>
        <v>0</v>
      </c>
      <c r="SA1184" s="106"/>
      <c r="SB1184" s="106"/>
      <c r="SC1184" s="106"/>
      <c r="SD1184" s="101">
        <f t="shared" si="244"/>
        <v>0</v>
      </c>
      <c r="SE1184" s="101">
        <f t="shared" si="245"/>
        <v>0</v>
      </c>
      <c r="SF1184" s="101">
        <f t="shared" si="246"/>
        <v>0</v>
      </c>
      <c r="SG1184" s="101">
        <f t="shared" si="247"/>
        <v>0</v>
      </c>
      <c r="SH1184" s="101">
        <f t="shared" si="248"/>
        <v>0</v>
      </c>
      <c r="SI1184" s="101">
        <f t="shared" si="249"/>
        <v>0</v>
      </c>
      <c r="SJ1184" s="101">
        <f t="shared" si="465"/>
        <v>0</v>
      </c>
      <c r="SK1184" s="101">
        <f t="shared" si="466"/>
        <v>0</v>
      </c>
      <c r="SL1184" s="101">
        <f t="shared" si="467"/>
        <v>0</v>
      </c>
      <c r="SM1184" s="101">
        <f t="shared" si="468"/>
        <v>0</v>
      </c>
      <c r="SN1184" s="101">
        <f t="shared" si="469"/>
        <v>0</v>
      </c>
      <c r="SO1184" s="101">
        <f t="shared" si="470"/>
        <v>0</v>
      </c>
      <c r="SP1184" s="101">
        <f t="shared" si="250"/>
        <v>0</v>
      </c>
      <c r="SQ1184" s="101">
        <f t="shared" si="250"/>
        <v>0</v>
      </c>
      <c r="SR1184" s="101">
        <f t="shared" si="250"/>
        <v>0</v>
      </c>
      <c r="SS1184" s="101">
        <f t="shared" si="251"/>
        <v>0</v>
      </c>
      <c r="ST1184" s="101">
        <f t="shared" si="251"/>
        <v>0</v>
      </c>
      <c r="SU1184" s="101">
        <f t="shared" si="251"/>
        <v>0</v>
      </c>
      <c r="SV1184" s="106"/>
      <c r="SW1184" s="106"/>
      <c r="SX1184" s="106"/>
      <c r="SY1184" s="101">
        <f t="shared" si="252"/>
        <v>0</v>
      </c>
      <c r="SZ1184" s="101">
        <f t="shared" si="253"/>
        <v>0</v>
      </c>
      <c r="TA1184" s="101">
        <f t="shared" si="254"/>
        <v>0</v>
      </c>
      <c r="TB1184" s="101">
        <f t="shared" si="255"/>
        <v>0</v>
      </c>
      <c r="TC1184" s="101">
        <f t="shared" si="256"/>
        <v>0</v>
      </c>
      <c r="TD1184" s="101">
        <f t="shared" si="257"/>
        <v>0</v>
      </c>
      <c r="TE1184" s="101">
        <f t="shared" si="471"/>
        <v>0</v>
      </c>
      <c r="TF1184" s="101">
        <f t="shared" si="472"/>
        <v>0</v>
      </c>
      <c r="TG1184" s="101">
        <f t="shared" si="473"/>
        <v>0</v>
      </c>
      <c r="TH1184" s="101">
        <f t="shared" si="474"/>
        <v>0</v>
      </c>
      <c r="TI1184" s="101">
        <f t="shared" si="475"/>
        <v>0</v>
      </c>
      <c r="TJ1184" s="101">
        <f t="shared" si="476"/>
        <v>0</v>
      </c>
      <c r="TK1184" s="101">
        <f t="shared" si="258"/>
        <v>0</v>
      </c>
      <c r="TL1184" s="101">
        <f t="shared" si="258"/>
        <v>0</v>
      </c>
      <c r="TM1184" s="101">
        <f t="shared" si="258"/>
        <v>0</v>
      </c>
      <c r="TN1184" s="101">
        <f t="shared" si="259"/>
        <v>0</v>
      </c>
      <c r="TO1184" s="101">
        <f t="shared" si="259"/>
        <v>0</v>
      </c>
      <c r="TP1184" s="101">
        <f t="shared" si="259"/>
        <v>0</v>
      </c>
      <c r="TQ1184" s="106"/>
      <c r="TR1184" s="106"/>
      <c r="TS1184" s="106"/>
      <c r="TT1184" s="101">
        <f t="shared" si="260"/>
        <v>0</v>
      </c>
      <c r="TU1184" s="101">
        <f t="shared" si="261"/>
        <v>0</v>
      </c>
      <c r="TV1184" s="101">
        <f t="shared" si="262"/>
        <v>0</v>
      </c>
      <c r="TW1184" s="101">
        <f t="shared" si="263"/>
        <v>0</v>
      </c>
      <c r="TX1184" s="101">
        <f t="shared" si="264"/>
        <v>0</v>
      </c>
      <c r="TY1184" s="101">
        <f t="shared" si="265"/>
        <v>0</v>
      </c>
      <c r="TZ1184" s="101">
        <f t="shared" si="477"/>
        <v>0</v>
      </c>
      <c r="UA1184" s="101">
        <f t="shared" si="478"/>
        <v>0</v>
      </c>
      <c r="UB1184" s="101">
        <f t="shared" si="479"/>
        <v>0</v>
      </c>
      <c r="UC1184" s="101">
        <f t="shared" si="480"/>
        <v>0</v>
      </c>
      <c r="UD1184" s="101">
        <f t="shared" si="481"/>
        <v>0</v>
      </c>
      <c r="UE1184" s="101">
        <f t="shared" si="482"/>
        <v>0</v>
      </c>
      <c r="UF1184" s="101">
        <f t="shared" si="266"/>
        <v>0</v>
      </c>
      <c r="UG1184" s="101">
        <f t="shared" si="266"/>
        <v>0</v>
      </c>
      <c r="UH1184" s="101">
        <f t="shared" si="266"/>
        <v>0</v>
      </c>
      <c r="UI1184" s="101">
        <f t="shared" si="267"/>
        <v>0</v>
      </c>
      <c r="UJ1184" s="101">
        <f t="shared" si="267"/>
        <v>0</v>
      </c>
      <c r="UK1184" s="101">
        <f t="shared" si="267"/>
        <v>0</v>
      </c>
      <c r="UL1184" s="106"/>
      <c r="UM1184" s="106"/>
      <c r="UN1184" s="106"/>
      <c r="UO1184" s="101">
        <f t="shared" si="268"/>
        <v>0</v>
      </c>
      <c r="UP1184" s="101">
        <f t="shared" si="269"/>
        <v>0</v>
      </c>
      <c r="UQ1184" s="101">
        <f t="shared" si="270"/>
        <v>0</v>
      </c>
      <c r="UR1184" s="101">
        <f t="shared" si="271"/>
        <v>0</v>
      </c>
      <c r="US1184" s="101">
        <f t="shared" si="272"/>
        <v>0</v>
      </c>
      <c r="UT1184" s="101">
        <f t="shared" si="273"/>
        <v>0</v>
      </c>
      <c r="UU1184" s="101">
        <f t="shared" si="483"/>
        <v>0</v>
      </c>
      <c r="UV1184" s="101">
        <f t="shared" si="484"/>
        <v>0</v>
      </c>
      <c r="UW1184" s="101">
        <f t="shared" si="485"/>
        <v>0</v>
      </c>
      <c r="UX1184" s="101">
        <f t="shared" si="486"/>
        <v>17488.45</v>
      </c>
      <c r="UY1184" s="101">
        <f t="shared" si="487"/>
        <v>18711.669999999998</v>
      </c>
      <c r="UZ1184" s="101">
        <f t="shared" si="488"/>
        <v>18711.669999999998</v>
      </c>
      <c r="VA1184" s="101">
        <f t="shared" si="274"/>
        <v>0</v>
      </c>
      <c r="VB1184" s="101">
        <f t="shared" si="274"/>
        <v>0</v>
      </c>
      <c r="VC1184" s="101">
        <f t="shared" si="274"/>
        <v>0</v>
      </c>
      <c r="VD1184" s="101">
        <f t="shared" si="275"/>
        <v>0</v>
      </c>
      <c r="VE1184" s="101">
        <f t="shared" si="275"/>
        <v>0</v>
      </c>
      <c r="VF1184" s="101">
        <f t="shared" si="275"/>
        <v>0</v>
      </c>
      <c r="VG1184" s="106"/>
      <c r="VH1184" s="106"/>
      <c r="VI1184" s="106"/>
      <c r="VJ1184" s="101">
        <f t="shared" si="276"/>
        <v>0</v>
      </c>
      <c r="VK1184" s="101">
        <f t="shared" si="277"/>
        <v>0</v>
      </c>
      <c r="VL1184" s="101">
        <f t="shared" si="278"/>
        <v>0</v>
      </c>
      <c r="VM1184" s="101">
        <f t="shared" si="279"/>
        <v>0</v>
      </c>
      <c r="VN1184" s="101">
        <f t="shared" si="280"/>
        <v>0</v>
      </c>
      <c r="VO1184" s="101">
        <f t="shared" si="281"/>
        <v>0</v>
      </c>
      <c r="VP1184" s="101">
        <f t="shared" si="489"/>
        <v>0</v>
      </c>
      <c r="VQ1184" s="101">
        <f t="shared" si="490"/>
        <v>0</v>
      </c>
      <c r="VR1184" s="101">
        <f t="shared" si="491"/>
        <v>0</v>
      </c>
      <c r="VS1184" s="101">
        <f t="shared" si="492"/>
        <v>0</v>
      </c>
      <c r="VT1184" s="101">
        <f t="shared" si="493"/>
        <v>0</v>
      </c>
      <c r="VU1184" s="101">
        <f t="shared" si="494"/>
        <v>0</v>
      </c>
      <c r="VV1184" s="101">
        <f t="shared" si="282"/>
        <v>0</v>
      </c>
      <c r="VW1184" s="101">
        <f t="shared" si="282"/>
        <v>0</v>
      </c>
      <c r="VX1184" s="101">
        <f t="shared" si="282"/>
        <v>0</v>
      </c>
      <c r="VY1184" s="101">
        <f t="shared" si="283"/>
        <v>0</v>
      </c>
      <c r="VZ1184" s="101">
        <f t="shared" si="283"/>
        <v>0</v>
      </c>
      <c r="WA1184" s="101">
        <f t="shared" si="283"/>
        <v>0</v>
      </c>
      <c r="WB1184" s="106"/>
      <c r="WC1184" s="106"/>
      <c r="WD1184" s="106"/>
      <c r="WE1184" s="101">
        <f t="shared" si="284"/>
        <v>0</v>
      </c>
      <c r="WF1184" s="101">
        <f t="shared" si="285"/>
        <v>0</v>
      </c>
      <c r="WG1184" s="101">
        <f t="shared" si="286"/>
        <v>0</v>
      </c>
      <c r="WH1184" s="101">
        <f t="shared" si="287"/>
        <v>0</v>
      </c>
      <c r="WI1184" s="101">
        <f t="shared" si="288"/>
        <v>0</v>
      </c>
      <c r="WJ1184" s="101">
        <f t="shared" si="289"/>
        <v>0</v>
      </c>
      <c r="WK1184" s="101">
        <f t="shared" si="495"/>
        <v>0</v>
      </c>
      <c r="WL1184" s="101">
        <f t="shared" si="496"/>
        <v>0</v>
      </c>
      <c r="WM1184" s="101">
        <f t="shared" si="497"/>
        <v>0</v>
      </c>
      <c r="WN1184" s="101">
        <f t="shared" si="498"/>
        <v>0</v>
      </c>
      <c r="WO1184" s="101">
        <f t="shared" si="499"/>
        <v>0</v>
      </c>
      <c r="WP1184" s="101">
        <f t="shared" si="500"/>
        <v>0</v>
      </c>
      <c r="WQ1184" s="101">
        <f t="shared" si="290"/>
        <v>0</v>
      </c>
      <c r="WR1184" s="101">
        <f t="shared" si="290"/>
        <v>0</v>
      </c>
      <c r="WS1184" s="101">
        <f t="shared" si="290"/>
        <v>0</v>
      </c>
      <c r="WT1184" s="101">
        <f t="shared" si="291"/>
        <v>0</v>
      </c>
      <c r="WU1184" s="101">
        <f t="shared" si="291"/>
        <v>0</v>
      </c>
      <c r="WV1184" s="101">
        <f t="shared" si="291"/>
        <v>0</v>
      </c>
      <c r="WW1184" s="106"/>
      <c r="WX1184" s="106"/>
      <c r="WY1184" s="106"/>
      <c r="WZ1184" s="101">
        <f t="shared" si="292"/>
        <v>0</v>
      </c>
      <c r="XA1184" s="101">
        <f t="shared" si="293"/>
        <v>0</v>
      </c>
      <c r="XB1184" s="101">
        <f t="shared" si="294"/>
        <v>0</v>
      </c>
      <c r="XC1184" s="101">
        <f t="shared" si="295"/>
        <v>0</v>
      </c>
      <c r="XD1184" s="101">
        <f t="shared" si="296"/>
        <v>0</v>
      </c>
      <c r="XE1184" s="101">
        <f t="shared" si="297"/>
        <v>0</v>
      </c>
      <c r="XF1184" s="101">
        <f t="shared" si="501"/>
        <v>0</v>
      </c>
      <c r="XG1184" s="101">
        <f t="shared" si="502"/>
        <v>0</v>
      </c>
      <c r="XH1184" s="101">
        <f t="shared" si="503"/>
        <v>0</v>
      </c>
      <c r="XI1184" s="101">
        <f t="shared" si="504"/>
        <v>0</v>
      </c>
      <c r="XJ1184" s="101">
        <f t="shared" si="505"/>
        <v>0</v>
      </c>
      <c r="XK1184" s="101">
        <f t="shared" si="506"/>
        <v>0</v>
      </c>
      <c r="XL1184" s="101">
        <f t="shared" si="298"/>
        <v>0</v>
      </c>
      <c r="XM1184" s="101">
        <f t="shared" si="298"/>
        <v>0</v>
      </c>
      <c r="XN1184" s="101">
        <f t="shared" si="298"/>
        <v>0</v>
      </c>
      <c r="XO1184" s="101">
        <f t="shared" si="299"/>
        <v>0</v>
      </c>
      <c r="XP1184" s="101">
        <f t="shared" si="299"/>
        <v>0</v>
      </c>
      <c r="XQ1184" s="101">
        <f t="shared" si="299"/>
        <v>0</v>
      </c>
      <c r="XR1184" s="106"/>
      <c r="XS1184" s="106"/>
      <c r="XT1184" s="106"/>
      <c r="XU1184" s="101">
        <f t="shared" si="300"/>
        <v>0</v>
      </c>
      <c r="XV1184" s="101">
        <f t="shared" si="301"/>
        <v>0</v>
      </c>
      <c r="XW1184" s="101">
        <f t="shared" si="302"/>
        <v>0</v>
      </c>
      <c r="XX1184" s="101">
        <f t="shared" si="303"/>
        <v>0</v>
      </c>
      <c r="XY1184" s="101">
        <f t="shared" si="304"/>
        <v>0</v>
      </c>
      <c r="XZ1184" s="101">
        <f t="shared" si="305"/>
        <v>0</v>
      </c>
      <c r="YA1184" s="101">
        <f t="shared" si="507"/>
        <v>0</v>
      </c>
      <c r="YB1184" s="101">
        <f t="shared" si="508"/>
        <v>0</v>
      </c>
      <c r="YC1184" s="101">
        <f t="shared" si="509"/>
        <v>0</v>
      </c>
      <c r="YD1184" s="101">
        <f t="shared" si="510"/>
        <v>0</v>
      </c>
      <c r="YE1184" s="101">
        <f t="shared" si="511"/>
        <v>0</v>
      </c>
      <c r="YF1184" s="101">
        <f t="shared" si="512"/>
        <v>0</v>
      </c>
      <c r="YG1184" s="101">
        <f t="shared" si="306"/>
        <v>0</v>
      </c>
      <c r="YH1184" s="101">
        <f t="shared" si="306"/>
        <v>0</v>
      </c>
      <c r="YI1184" s="101">
        <f t="shared" si="306"/>
        <v>0</v>
      </c>
      <c r="YJ1184" s="101">
        <f t="shared" si="307"/>
        <v>0</v>
      </c>
      <c r="YK1184" s="101">
        <f t="shared" si="307"/>
        <v>0</v>
      </c>
      <c r="YL1184" s="101">
        <f t="shared" si="307"/>
        <v>0</v>
      </c>
      <c r="YM1184" s="149">
        <f t="shared" si="513"/>
        <v>0</v>
      </c>
      <c r="YN1184" s="149">
        <f t="shared" si="308"/>
        <v>0</v>
      </c>
      <c r="YO1184" s="149">
        <f t="shared" si="308"/>
        <v>0</v>
      </c>
      <c r="YP1184" s="101">
        <f t="shared" si="309"/>
        <v>0</v>
      </c>
      <c r="YQ1184" s="101">
        <f t="shared" si="310"/>
        <v>0</v>
      </c>
      <c r="YR1184" s="101">
        <f t="shared" si="311"/>
        <v>0</v>
      </c>
      <c r="YS1184" s="101">
        <f t="shared" si="312"/>
        <v>0</v>
      </c>
      <c r="YT1184" s="101">
        <f t="shared" si="313"/>
        <v>0</v>
      </c>
      <c r="YU1184" s="101">
        <f t="shared" si="314"/>
        <v>0</v>
      </c>
      <c r="YV1184" s="101">
        <f t="shared" si="514"/>
        <v>0</v>
      </c>
      <c r="YW1184" s="101">
        <f t="shared" si="515"/>
        <v>0</v>
      </c>
      <c r="YX1184" s="101">
        <f t="shared" si="516"/>
        <v>0</v>
      </c>
      <c r="YY1184" s="101">
        <f t="shared" si="517"/>
        <v>24278.75</v>
      </c>
      <c r="YZ1184" s="101">
        <f t="shared" si="518"/>
        <v>25122.62</v>
      </c>
      <c r="ZA1184" s="101">
        <f t="shared" si="519"/>
        <v>25122.62</v>
      </c>
      <c r="ZB1184" s="101">
        <f t="shared" si="315"/>
        <v>0</v>
      </c>
      <c r="ZC1184" s="101">
        <f t="shared" si="315"/>
        <v>0</v>
      </c>
      <c r="ZD1184" s="101">
        <f t="shared" si="315"/>
        <v>0</v>
      </c>
      <c r="ZE1184" s="101">
        <f t="shared" si="316"/>
        <v>0</v>
      </c>
      <c r="ZF1184" s="101">
        <f t="shared" si="316"/>
        <v>0</v>
      </c>
      <c r="ZG1184" s="101">
        <f t="shared" si="316"/>
        <v>0</v>
      </c>
    </row>
    <row r="1185" spans="1:683" ht="86.25" hidden="1" customHeight="1">
      <c r="A1185" s="102" t="s">
        <v>411</v>
      </c>
      <c r="B1185" s="302" t="s">
        <v>423</v>
      </c>
      <c r="C1185" s="5"/>
      <c r="D1185" s="764"/>
      <c r="E1185" s="291"/>
      <c r="F1185" s="114">
        <f t="shared" si="317"/>
        <v>0</v>
      </c>
      <c r="G1185" s="114">
        <f t="shared" si="317"/>
        <v>0</v>
      </c>
      <c r="H1185" s="114">
        <f t="shared" si="317"/>
        <v>0</v>
      </c>
      <c r="I1185" s="101">
        <f t="shared" si="318"/>
        <v>170925</v>
      </c>
      <c r="J1185" s="101">
        <f t="shared" si="318"/>
        <v>173991</v>
      </c>
      <c r="K1185" s="101">
        <f t="shared" si="318"/>
        <v>173991</v>
      </c>
      <c r="L1185" s="106"/>
      <c r="M1185" s="106"/>
      <c r="N1185" s="106"/>
      <c r="O1185" s="101">
        <f t="shared" si="319"/>
        <v>0</v>
      </c>
      <c r="P1185" s="101">
        <f t="shared" si="320"/>
        <v>0</v>
      </c>
      <c r="Q1185" s="101">
        <f t="shared" si="321"/>
        <v>0</v>
      </c>
      <c r="R1185" s="101">
        <f t="shared" si="322"/>
        <v>0</v>
      </c>
      <c r="S1185" s="101">
        <f t="shared" si="323"/>
        <v>0</v>
      </c>
      <c r="T1185" s="101">
        <f t="shared" si="324"/>
        <v>0</v>
      </c>
      <c r="U1185" s="101">
        <f t="shared" si="325"/>
        <v>0</v>
      </c>
      <c r="V1185" s="101">
        <f t="shared" si="326"/>
        <v>0</v>
      </c>
      <c r="W1185" s="101">
        <f t="shared" si="327"/>
        <v>0</v>
      </c>
      <c r="X1185" s="101">
        <f t="shared" si="328"/>
        <v>0</v>
      </c>
      <c r="Y1185" s="101">
        <f t="shared" si="329"/>
        <v>0</v>
      </c>
      <c r="Z1185" s="101">
        <f t="shared" si="330"/>
        <v>0</v>
      </c>
      <c r="AA1185" s="101">
        <f t="shared" si="331"/>
        <v>0</v>
      </c>
      <c r="AB1185" s="101">
        <f t="shared" si="66"/>
        <v>0</v>
      </c>
      <c r="AC1185" s="101">
        <f t="shared" si="66"/>
        <v>0</v>
      </c>
      <c r="AD1185" s="101">
        <f t="shared" si="332"/>
        <v>0</v>
      </c>
      <c r="AE1185" s="101">
        <f t="shared" si="67"/>
        <v>0</v>
      </c>
      <c r="AF1185" s="101">
        <f t="shared" si="67"/>
        <v>0</v>
      </c>
      <c r="AG1185" s="106"/>
      <c r="AH1185" s="106"/>
      <c r="AI1185" s="106"/>
      <c r="AJ1185" s="101">
        <f t="shared" si="68"/>
        <v>0</v>
      </c>
      <c r="AK1185" s="101">
        <f t="shared" si="69"/>
        <v>0</v>
      </c>
      <c r="AL1185" s="101">
        <f t="shared" si="70"/>
        <v>0</v>
      </c>
      <c r="AM1185" s="101">
        <f t="shared" si="71"/>
        <v>0</v>
      </c>
      <c r="AN1185" s="101">
        <f t="shared" si="72"/>
        <v>0</v>
      </c>
      <c r="AO1185" s="101">
        <f t="shared" si="73"/>
        <v>0</v>
      </c>
      <c r="AP1185" s="101">
        <f t="shared" si="333"/>
        <v>0</v>
      </c>
      <c r="AQ1185" s="101">
        <f t="shared" si="334"/>
        <v>0</v>
      </c>
      <c r="AR1185" s="101">
        <f t="shared" si="335"/>
        <v>0</v>
      </c>
      <c r="AS1185" s="101">
        <f t="shared" si="336"/>
        <v>0</v>
      </c>
      <c r="AT1185" s="101">
        <f t="shared" si="337"/>
        <v>0</v>
      </c>
      <c r="AU1185" s="101">
        <f t="shared" si="338"/>
        <v>0</v>
      </c>
      <c r="AV1185" s="101">
        <f t="shared" si="74"/>
        <v>0</v>
      </c>
      <c r="AW1185" s="101">
        <f t="shared" si="74"/>
        <v>0</v>
      </c>
      <c r="AX1185" s="101">
        <f t="shared" si="74"/>
        <v>0</v>
      </c>
      <c r="AY1185" s="101">
        <f t="shared" si="75"/>
        <v>0</v>
      </c>
      <c r="AZ1185" s="101">
        <f t="shared" si="75"/>
        <v>0</v>
      </c>
      <c r="BA1185" s="101">
        <f t="shared" si="75"/>
        <v>0</v>
      </c>
      <c r="BB1185" s="106"/>
      <c r="BC1185" s="106"/>
      <c r="BD1185" s="106"/>
      <c r="BE1185" s="101">
        <f t="shared" si="76"/>
        <v>0</v>
      </c>
      <c r="BF1185" s="101">
        <f t="shared" si="77"/>
        <v>0</v>
      </c>
      <c r="BG1185" s="101">
        <f t="shared" si="78"/>
        <v>0</v>
      </c>
      <c r="BH1185" s="101">
        <f t="shared" si="79"/>
        <v>0</v>
      </c>
      <c r="BI1185" s="101">
        <f t="shared" si="80"/>
        <v>0</v>
      </c>
      <c r="BJ1185" s="101">
        <f t="shared" si="81"/>
        <v>0</v>
      </c>
      <c r="BK1185" s="101">
        <f t="shared" si="339"/>
        <v>0</v>
      </c>
      <c r="BL1185" s="101">
        <f t="shared" si="340"/>
        <v>0</v>
      </c>
      <c r="BM1185" s="101">
        <f t="shared" si="341"/>
        <v>0</v>
      </c>
      <c r="BN1185" s="101">
        <f t="shared" si="342"/>
        <v>0</v>
      </c>
      <c r="BO1185" s="101">
        <f t="shared" si="343"/>
        <v>0</v>
      </c>
      <c r="BP1185" s="101">
        <f t="shared" si="344"/>
        <v>0</v>
      </c>
      <c r="BQ1185" s="101">
        <f t="shared" si="82"/>
        <v>0</v>
      </c>
      <c r="BR1185" s="101">
        <f t="shared" si="82"/>
        <v>0</v>
      </c>
      <c r="BS1185" s="101">
        <f t="shared" si="82"/>
        <v>0</v>
      </c>
      <c r="BT1185" s="101">
        <f t="shared" si="83"/>
        <v>0</v>
      </c>
      <c r="BU1185" s="101">
        <f t="shared" si="83"/>
        <v>0</v>
      </c>
      <c r="BV1185" s="101">
        <f t="shared" si="83"/>
        <v>0</v>
      </c>
      <c r="BW1185" s="106"/>
      <c r="BX1185" s="106"/>
      <c r="BY1185" s="106"/>
      <c r="BZ1185" s="101">
        <f t="shared" si="84"/>
        <v>0</v>
      </c>
      <c r="CA1185" s="101">
        <f t="shared" si="85"/>
        <v>0</v>
      </c>
      <c r="CB1185" s="101">
        <f t="shared" si="86"/>
        <v>0</v>
      </c>
      <c r="CC1185" s="101">
        <f t="shared" si="87"/>
        <v>0</v>
      </c>
      <c r="CD1185" s="101">
        <f t="shared" si="88"/>
        <v>0</v>
      </c>
      <c r="CE1185" s="101">
        <f t="shared" si="89"/>
        <v>0</v>
      </c>
      <c r="CF1185" s="101">
        <f t="shared" si="345"/>
        <v>0</v>
      </c>
      <c r="CG1185" s="101">
        <f t="shared" si="346"/>
        <v>0</v>
      </c>
      <c r="CH1185" s="101">
        <f t="shared" si="347"/>
        <v>0</v>
      </c>
      <c r="CI1185" s="101">
        <f t="shared" si="348"/>
        <v>0</v>
      </c>
      <c r="CJ1185" s="101">
        <f t="shared" si="349"/>
        <v>0</v>
      </c>
      <c r="CK1185" s="101">
        <f t="shared" si="350"/>
        <v>0</v>
      </c>
      <c r="CL1185" s="101">
        <f t="shared" si="90"/>
        <v>0</v>
      </c>
      <c r="CM1185" s="101">
        <f t="shared" si="90"/>
        <v>0</v>
      </c>
      <c r="CN1185" s="101">
        <f t="shared" si="90"/>
        <v>0</v>
      </c>
      <c r="CO1185" s="101">
        <f t="shared" si="91"/>
        <v>0</v>
      </c>
      <c r="CP1185" s="101">
        <f t="shared" si="91"/>
        <v>0</v>
      </c>
      <c r="CQ1185" s="101">
        <f t="shared" si="91"/>
        <v>0</v>
      </c>
      <c r="CR1185" s="106"/>
      <c r="CS1185" s="106"/>
      <c r="CT1185" s="106"/>
      <c r="CU1185" s="101">
        <f t="shared" si="92"/>
        <v>0</v>
      </c>
      <c r="CV1185" s="101">
        <f t="shared" si="93"/>
        <v>0</v>
      </c>
      <c r="CW1185" s="101">
        <f t="shared" si="94"/>
        <v>0</v>
      </c>
      <c r="CX1185" s="101">
        <f t="shared" si="95"/>
        <v>0</v>
      </c>
      <c r="CY1185" s="101">
        <f t="shared" si="96"/>
        <v>0</v>
      </c>
      <c r="CZ1185" s="101">
        <f t="shared" si="97"/>
        <v>0</v>
      </c>
      <c r="DA1185" s="101">
        <f t="shared" si="351"/>
        <v>0</v>
      </c>
      <c r="DB1185" s="101">
        <f t="shared" si="352"/>
        <v>0</v>
      </c>
      <c r="DC1185" s="101">
        <f t="shared" si="353"/>
        <v>0</v>
      </c>
      <c r="DD1185" s="101">
        <f t="shared" si="354"/>
        <v>0</v>
      </c>
      <c r="DE1185" s="101">
        <f t="shared" si="355"/>
        <v>0</v>
      </c>
      <c r="DF1185" s="101">
        <f t="shared" si="356"/>
        <v>0</v>
      </c>
      <c r="DG1185" s="101">
        <f t="shared" si="98"/>
        <v>0</v>
      </c>
      <c r="DH1185" s="101">
        <f t="shared" si="98"/>
        <v>0</v>
      </c>
      <c r="DI1185" s="101">
        <f t="shared" si="98"/>
        <v>0</v>
      </c>
      <c r="DJ1185" s="101">
        <f t="shared" si="99"/>
        <v>0</v>
      </c>
      <c r="DK1185" s="101">
        <f t="shared" si="99"/>
        <v>0</v>
      </c>
      <c r="DL1185" s="101">
        <f t="shared" si="99"/>
        <v>0</v>
      </c>
      <c r="DM1185" s="106"/>
      <c r="DN1185" s="106"/>
      <c r="DO1185" s="106"/>
      <c r="DP1185" s="101">
        <f t="shared" si="100"/>
        <v>0</v>
      </c>
      <c r="DQ1185" s="101">
        <f t="shared" si="101"/>
        <v>0</v>
      </c>
      <c r="DR1185" s="101">
        <f t="shared" si="102"/>
        <v>0</v>
      </c>
      <c r="DS1185" s="101">
        <f t="shared" si="103"/>
        <v>0</v>
      </c>
      <c r="DT1185" s="101">
        <f t="shared" si="104"/>
        <v>0</v>
      </c>
      <c r="DU1185" s="101">
        <f t="shared" si="105"/>
        <v>0</v>
      </c>
      <c r="DV1185" s="101">
        <f t="shared" si="357"/>
        <v>0</v>
      </c>
      <c r="DW1185" s="101">
        <f t="shared" si="358"/>
        <v>0</v>
      </c>
      <c r="DX1185" s="101">
        <f t="shared" si="359"/>
        <v>0</v>
      </c>
      <c r="DY1185" s="101">
        <f t="shared" si="360"/>
        <v>0</v>
      </c>
      <c r="DZ1185" s="101">
        <f t="shared" si="361"/>
        <v>0</v>
      </c>
      <c r="EA1185" s="101">
        <f t="shared" si="362"/>
        <v>0</v>
      </c>
      <c r="EB1185" s="101">
        <f t="shared" si="106"/>
        <v>0</v>
      </c>
      <c r="EC1185" s="101">
        <f t="shared" si="106"/>
        <v>0</v>
      </c>
      <c r="ED1185" s="101">
        <f t="shared" si="106"/>
        <v>0</v>
      </c>
      <c r="EE1185" s="101">
        <f t="shared" si="107"/>
        <v>0</v>
      </c>
      <c r="EF1185" s="101">
        <f t="shared" si="107"/>
        <v>0</v>
      </c>
      <c r="EG1185" s="101">
        <f t="shared" si="107"/>
        <v>0</v>
      </c>
      <c r="EH1185" s="106"/>
      <c r="EI1185" s="106"/>
      <c r="EJ1185" s="106"/>
      <c r="EK1185" s="101">
        <f t="shared" si="108"/>
        <v>0</v>
      </c>
      <c r="EL1185" s="101">
        <f t="shared" si="109"/>
        <v>0</v>
      </c>
      <c r="EM1185" s="101">
        <f t="shared" si="110"/>
        <v>0</v>
      </c>
      <c r="EN1185" s="101">
        <f t="shared" si="111"/>
        <v>0</v>
      </c>
      <c r="EO1185" s="101">
        <f t="shared" si="112"/>
        <v>0</v>
      </c>
      <c r="EP1185" s="101">
        <f t="shared" si="113"/>
        <v>0</v>
      </c>
      <c r="EQ1185" s="101">
        <f t="shared" si="363"/>
        <v>0</v>
      </c>
      <c r="ER1185" s="101">
        <f t="shared" si="364"/>
        <v>0</v>
      </c>
      <c r="ES1185" s="101">
        <f t="shared" si="365"/>
        <v>0</v>
      </c>
      <c r="ET1185" s="101">
        <f t="shared" si="366"/>
        <v>0</v>
      </c>
      <c r="EU1185" s="101">
        <f t="shared" si="367"/>
        <v>0</v>
      </c>
      <c r="EV1185" s="101">
        <f t="shared" si="368"/>
        <v>0</v>
      </c>
      <c r="EW1185" s="101">
        <f t="shared" si="114"/>
        <v>0</v>
      </c>
      <c r="EX1185" s="101">
        <f t="shared" si="114"/>
        <v>0</v>
      </c>
      <c r="EY1185" s="101">
        <f t="shared" si="114"/>
        <v>0</v>
      </c>
      <c r="EZ1185" s="101">
        <f t="shared" si="115"/>
        <v>0</v>
      </c>
      <c r="FA1185" s="101">
        <f t="shared" si="115"/>
        <v>0</v>
      </c>
      <c r="FB1185" s="101">
        <f t="shared" si="115"/>
        <v>0</v>
      </c>
      <c r="FC1185" s="106"/>
      <c r="FD1185" s="106"/>
      <c r="FE1185" s="106"/>
      <c r="FF1185" s="101">
        <f t="shared" si="116"/>
        <v>0</v>
      </c>
      <c r="FG1185" s="101">
        <f t="shared" si="117"/>
        <v>0</v>
      </c>
      <c r="FH1185" s="101">
        <f t="shared" si="118"/>
        <v>0</v>
      </c>
      <c r="FI1185" s="101">
        <f t="shared" si="119"/>
        <v>0</v>
      </c>
      <c r="FJ1185" s="101">
        <f t="shared" si="120"/>
        <v>0</v>
      </c>
      <c r="FK1185" s="101">
        <f t="shared" si="121"/>
        <v>0</v>
      </c>
      <c r="FL1185" s="101">
        <f t="shared" si="369"/>
        <v>0</v>
      </c>
      <c r="FM1185" s="101">
        <f t="shared" si="370"/>
        <v>0</v>
      </c>
      <c r="FN1185" s="101">
        <f t="shared" si="371"/>
        <v>0</v>
      </c>
      <c r="FO1185" s="101">
        <f t="shared" si="372"/>
        <v>0</v>
      </c>
      <c r="FP1185" s="101">
        <f t="shared" si="373"/>
        <v>0</v>
      </c>
      <c r="FQ1185" s="101">
        <f t="shared" si="374"/>
        <v>0</v>
      </c>
      <c r="FR1185" s="101">
        <f t="shared" si="122"/>
        <v>0</v>
      </c>
      <c r="FS1185" s="101">
        <f t="shared" si="122"/>
        <v>0</v>
      </c>
      <c r="FT1185" s="101">
        <f t="shared" si="122"/>
        <v>0</v>
      </c>
      <c r="FU1185" s="101">
        <f t="shared" si="123"/>
        <v>0</v>
      </c>
      <c r="FV1185" s="101">
        <f t="shared" si="123"/>
        <v>0</v>
      </c>
      <c r="FW1185" s="101">
        <f t="shared" si="123"/>
        <v>0</v>
      </c>
      <c r="FX1185" s="106"/>
      <c r="FY1185" s="106"/>
      <c r="FZ1185" s="106"/>
      <c r="GA1185" s="101">
        <f t="shared" si="124"/>
        <v>0</v>
      </c>
      <c r="GB1185" s="101">
        <f t="shared" si="125"/>
        <v>0</v>
      </c>
      <c r="GC1185" s="101">
        <f t="shared" si="126"/>
        <v>0</v>
      </c>
      <c r="GD1185" s="101">
        <f t="shared" si="127"/>
        <v>0</v>
      </c>
      <c r="GE1185" s="101">
        <f t="shared" si="128"/>
        <v>0</v>
      </c>
      <c r="GF1185" s="101">
        <f t="shared" si="129"/>
        <v>0</v>
      </c>
      <c r="GG1185" s="101">
        <f t="shared" si="375"/>
        <v>0</v>
      </c>
      <c r="GH1185" s="101">
        <f t="shared" si="376"/>
        <v>0</v>
      </c>
      <c r="GI1185" s="101">
        <f t="shared" si="377"/>
        <v>0</v>
      </c>
      <c r="GJ1185" s="101">
        <f t="shared" si="378"/>
        <v>0</v>
      </c>
      <c r="GK1185" s="101">
        <f t="shared" si="379"/>
        <v>0</v>
      </c>
      <c r="GL1185" s="101">
        <f t="shared" si="380"/>
        <v>0</v>
      </c>
      <c r="GM1185" s="101">
        <f t="shared" si="130"/>
        <v>0</v>
      </c>
      <c r="GN1185" s="101">
        <f t="shared" si="130"/>
        <v>0</v>
      </c>
      <c r="GO1185" s="101">
        <f t="shared" si="130"/>
        <v>0</v>
      </c>
      <c r="GP1185" s="101">
        <f t="shared" si="131"/>
        <v>0</v>
      </c>
      <c r="GQ1185" s="101">
        <f t="shared" si="131"/>
        <v>0</v>
      </c>
      <c r="GR1185" s="101">
        <f t="shared" si="131"/>
        <v>0</v>
      </c>
      <c r="GS1185" s="106"/>
      <c r="GT1185" s="106"/>
      <c r="GU1185" s="106"/>
      <c r="GV1185" s="101">
        <f t="shared" si="132"/>
        <v>0</v>
      </c>
      <c r="GW1185" s="101">
        <f t="shared" si="133"/>
        <v>0</v>
      </c>
      <c r="GX1185" s="101">
        <f t="shared" si="134"/>
        <v>0</v>
      </c>
      <c r="GY1185" s="101">
        <f t="shared" si="135"/>
        <v>0</v>
      </c>
      <c r="GZ1185" s="101">
        <f t="shared" si="136"/>
        <v>0</v>
      </c>
      <c r="HA1185" s="101">
        <f t="shared" si="137"/>
        <v>0</v>
      </c>
      <c r="HB1185" s="101">
        <f t="shared" si="381"/>
        <v>0</v>
      </c>
      <c r="HC1185" s="101">
        <f t="shared" si="382"/>
        <v>0</v>
      </c>
      <c r="HD1185" s="101">
        <f t="shared" si="383"/>
        <v>0</v>
      </c>
      <c r="HE1185" s="101">
        <f t="shared" si="384"/>
        <v>45949.64</v>
      </c>
      <c r="HF1185" s="101">
        <f t="shared" si="385"/>
        <v>46014.879999999997</v>
      </c>
      <c r="HG1185" s="101">
        <f t="shared" si="386"/>
        <v>46014.879999999997</v>
      </c>
      <c r="HH1185" s="101">
        <f t="shared" si="138"/>
        <v>0</v>
      </c>
      <c r="HI1185" s="101">
        <f t="shared" si="138"/>
        <v>0</v>
      </c>
      <c r="HJ1185" s="101">
        <f t="shared" si="138"/>
        <v>0</v>
      </c>
      <c r="HK1185" s="101">
        <f t="shared" si="139"/>
        <v>0</v>
      </c>
      <c r="HL1185" s="101">
        <f t="shared" si="139"/>
        <v>0</v>
      </c>
      <c r="HM1185" s="101">
        <f t="shared" si="139"/>
        <v>0</v>
      </c>
      <c r="HN1185" s="106"/>
      <c r="HO1185" s="106"/>
      <c r="HP1185" s="106"/>
      <c r="HQ1185" s="101">
        <f t="shared" si="140"/>
        <v>0</v>
      </c>
      <c r="HR1185" s="101">
        <f t="shared" si="141"/>
        <v>0</v>
      </c>
      <c r="HS1185" s="101">
        <f t="shared" si="142"/>
        <v>0</v>
      </c>
      <c r="HT1185" s="101">
        <f t="shared" si="143"/>
        <v>0</v>
      </c>
      <c r="HU1185" s="101">
        <f t="shared" si="144"/>
        <v>0</v>
      </c>
      <c r="HV1185" s="101">
        <f t="shared" si="145"/>
        <v>0</v>
      </c>
      <c r="HW1185" s="101">
        <f t="shared" si="387"/>
        <v>0</v>
      </c>
      <c r="HX1185" s="101">
        <f t="shared" si="388"/>
        <v>0</v>
      </c>
      <c r="HY1185" s="101">
        <f t="shared" si="389"/>
        <v>0</v>
      </c>
      <c r="HZ1185" s="101">
        <f t="shared" si="390"/>
        <v>0</v>
      </c>
      <c r="IA1185" s="101">
        <f t="shared" si="391"/>
        <v>0</v>
      </c>
      <c r="IB1185" s="101">
        <f t="shared" si="392"/>
        <v>0</v>
      </c>
      <c r="IC1185" s="101">
        <f t="shared" si="146"/>
        <v>0</v>
      </c>
      <c r="ID1185" s="101">
        <f t="shared" si="146"/>
        <v>0</v>
      </c>
      <c r="IE1185" s="101">
        <f t="shared" si="146"/>
        <v>0</v>
      </c>
      <c r="IF1185" s="101">
        <f t="shared" si="147"/>
        <v>0</v>
      </c>
      <c r="IG1185" s="101">
        <f t="shared" si="147"/>
        <v>0</v>
      </c>
      <c r="IH1185" s="101">
        <f t="shared" si="147"/>
        <v>0</v>
      </c>
      <c r="II1185" s="106"/>
      <c r="IJ1185" s="106"/>
      <c r="IK1185" s="106"/>
      <c r="IL1185" s="101">
        <f t="shared" si="148"/>
        <v>0</v>
      </c>
      <c r="IM1185" s="101">
        <f t="shared" si="149"/>
        <v>0</v>
      </c>
      <c r="IN1185" s="101">
        <f t="shared" si="150"/>
        <v>0</v>
      </c>
      <c r="IO1185" s="101">
        <f t="shared" si="151"/>
        <v>0</v>
      </c>
      <c r="IP1185" s="101">
        <f t="shared" si="152"/>
        <v>0</v>
      </c>
      <c r="IQ1185" s="101">
        <f t="shared" si="153"/>
        <v>0</v>
      </c>
      <c r="IR1185" s="101">
        <f t="shared" si="393"/>
        <v>0</v>
      </c>
      <c r="IS1185" s="101">
        <f t="shared" si="394"/>
        <v>0</v>
      </c>
      <c r="IT1185" s="101">
        <f t="shared" si="395"/>
        <v>0</v>
      </c>
      <c r="IU1185" s="101">
        <f t="shared" si="396"/>
        <v>0</v>
      </c>
      <c r="IV1185" s="101">
        <f t="shared" si="397"/>
        <v>0</v>
      </c>
      <c r="IW1185" s="101">
        <f t="shared" si="398"/>
        <v>0</v>
      </c>
      <c r="IX1185" s="101">
        <f t="shared" si="154"/>
        <v>0</v>
      </c>
      <c r="IY1185" s="101">
        <f t="shared" si="154"/>
        <v>0</v>
      </c>
      <c r="IZ1185" s="101">
        <f t="shared" si="154"/>
        <v>0</v>
      </c>
      <c r="JA1185" s="101">
        <f t="shared" si="155"/>
        <v>0</v>
      </c>
      <c r="JB1185" s="101">
        <f t="shared" si="155"/>
        <v>0</v>
      </c>
      <c r="JC1185" s="101">
        <f t="shared" si="155"/>
        <v>0</v>
      </c>
      <c r="JD1185" s="106"/>
      <c r="JE1185" s="106"/>
      <c r="JF1185" s="106"/>
      <c r="JG1185" s="101">
        <f t="shared" si="156"/>
        <v>0</v>
      </c>
      <c r="JH1185" s="101">
        <f t="shared" si="157"/>
        <v>0</v>
      </c>
      <c r="JI1185" s="101">
        <f t="shared" si="158"/>
        <v>0</v>
      </c>
      <c r="JJ1185" s="101">
        <f t="shared" si="159"/>
        <v>0</v>
      </c>
      <c r="JK1185" s="101">
        <f t="shared" si="160"/>
        <v>0</v>
      </c>
      <c r="JL1185" s="101">
        <f t="shared" si="161"/>
        <v>0</v>
      </c>
      <c r="JM1185" s="101">
        <f t="shared" si="399"/>
        <v>0</v>
      </c>
      <c r="JN1185" s="101">
        <f t="shared" si="400"/>
        <v>0</v>
      </c>
      <c r="JO1185" s="101">
        <f t="shared" si="401"/>
        <v>0</v>
      </c>
      <c r="JP1185" s="101">
        <f t="shared" si="402"/>
        <v>0</v>
      </c>
      <c r="JQ1185" s="101">
        <f t="shared" si="403"/>
        <v>0</v>
      </c>
      <c r="JR1185" s="101">
        <f t="shared" si="404"/>
        <v>0</v>
      </c>
      <c r="JS1185" s="101">
        <f t="shared" si="162"/>
        <v>0</v>
      </c>
      <c r="JT1185" s="101">
        <f t="shared" si="162"/>
        <v>0</v>
      </c>
      <c r="JU1185" s="101">
        <f t="shared" si="162"/>
        <v>0</v>
      </c>
      <c r="JV1185" s="101">
        <f t="shared" si="163"/>
        <v>0</v>
      </c>
      <c r="JW1185" s="101">
        <f t="shared" si="163"/>
        <v>0</v>
      </c>
      <c r="JX1185" s="101">
        <f t="shared" si="163"/>
        <v>0</v>
      </c>
      <c r="JY1185" s="106"/>
      <c r="JZ1185" s="106"/>
      <c r="KA1185" s="106"/>
      <c r="KB1185" s="101">
        <f t="shared" si="164"/>
        <v>0</v>
      </c>
      <c r="KC1185" s="101">
        <f t="shared" si="165"/>
        <v>0</v>
      </c>
      <c r="KD1185" s="101">
        <f t="shared" si="166"/>
        <v>0</v>
      </c>
      <c r="KE1185" s="101">
        <f t="shared" si="167"/>
        <v>0</v>
      </c>
      <c r="KF1185" s="101">
        <f t="shared" si="168"/>
        <v>0</v>
      </c>
      <c r="KG1185" s="101">
        <f t="shared" si="169"/>
        <v>0</v>
      </c>
      <c r="KH1185" s="101">
        <f t="shared" si="405"/>
        <v>0</v>
      </c>
      <c r="KI1185" s="101">
        <f t="shared" si="406"/>
        <v>0</v>
      </c>
      <c r="KJ1185" s="101">
        <f t="shared" si="407"/>
        <v>0</v>
      </c>
      <c r="KK1185" s="101">
        <f t="shared" si="408"/>
        <v>0</v>
      </c>
      <c r="KL1185" s="101">
        <f t="shared" si="409"/>
        <v>0</v>
      </c>
      <c r="KM1185" s="101">
        <f t="shared" si="410"/>
        <v>0</v>
      </c>
      <c r="KN1185" s="101">
        <f t="shared" si="170"/>
        <v>0</v>
      </c>
      <c r="KO1185" s="101">
        <f t="shared" si="170"/>
        <v>0</v>
      </c>
      <c r="KP1185" s="101">
        <f t="shared" si="170"/>
        <v>0</v>
      </c>
      <c r="KQ1185" s="101">
        <f t="shared" si="171"/>
        <v>0</v>
      </c>
      <c r="KR1185" s="101">
        <f t="shared" si="171"/>
        <v>0</v>
      </c>
      <c r="KS1185" s="101">
        <f t="shared" si="171"/>
        <v>0</v>
      </c>
      <c r="KT1185" s="106"/>
      <c r="KU1185" s="106"/>
      <c r="KV1185" s="106"/>
      <c r="KW1185" s="101">
        <f t="shared" si="172"/>
        <v>0</v>
      </c>
      <c r="KX1185" s="101">
        <f t="shared" si="173"/>
        <v>0</v>
      </c>
      <c r="KY1185" s="101">
        <f t="shared" si="174"/>
        <v>0</v>
      </c>
      <c r="KZ1185" s="101">
        <f t="shared" si="175"/>
        <v>0</v>
      </c>
      <c r="LA1185" s="101">
        <f t="shared" si="176"/>
        <v>0</v>
      </c>
      <c r="LB1185" s="101">
        <f t="shared" si="177"/>
        <v>0</v>
      </c>
      <c r="LC1185" s="101">
        <f t="shared" si="411"/>
        <v>0</v>
      </c>
      <c r="LD1185" s="101">
        <f t="shared" si="412"/>
        <v>0</v>
      </c>
      <c r="LE1185" s="101">
        <f t="shared" si="413"/>
        <v>0</v>
      </c>
      <c r="LF1185" s="101">
        <f t="shared" si="414"/>
        <v>0</v>
      </c>
      <c r="LG1185" s="101">
        <f t="shared" si="415"/>
        <v>0</v>
      </c>
      <c r="LH1185" s="101">
        <f t="shared" si="416"/>
        <v>0</v>
      </c>
      <c r="LI1185" s="101">
        <f t="shared" si="178"/>
        <v>0</v>
      </c>
      <c r="LJ1185" s="101">
        <f t="shared" si="178"/>
        <v>0</v>
      </c>
      <c r="LK1185" s="101">
        <f t="shared" si="178"/>
        <v>0</v>
      </c>
      <c r="LL1185" s="101">
        <f t="shared" si="179"/>
        <v>0</v>
      </c>
      <c r="LM1185" s="101">
        <f t="shared" si="179"/>
        <v>0</v>
      </c>
      <c r="LN1185" s="101">
        <f t="shared" si="179"/>
        <v>0</v>
      </c>
      <c r="LO1185" s="106"/>
      <c r="LP1185" s="106"/>
      <c r="LQ1185" s="106"/>
      <c r="LR1185" s="101">
        <f t="shared" si="180"/>
        <v>0</v>
      </c>
      <c r="LS1185" s="101">
        <f t="shared" si="181"/>
        <v>0</v>
      </c>
      <c r="LT1185" s="101">
        <f t="shared" si="182"/>
        <v>0</v>
      </c>
      <c r="LU1185" s="101">
        <f t="shared" si="183"/>
        <v>0</v>
      </c>
      <c r="LV1185" s="101">
        <f t="shared" si="184"/>
        <v>0</v>
      </c>
      <c r="LW1185" s="101">
        <f t="shared" si="185"/>
        <v>0</v>
      </c>
      <c r="LX1185" s="101">
        <f t="shared" si="417"/>
        <v>0</v>
      </c>
      <c r="LY1185" s="101">
        <f t="shared" si="418"/>
        <v>0</v>
      </c>
      <c r="LZ1185" s="101">
        <f t="shared" si="419"/>
        <v>0</v>
      </c>
      <c r="MA1185" s="101">
        <f t="shared" si="420"/>
        <v>0</v>
      </c>
      <c r="MB1185" s="101">
        <f t="shared" si="421"/>
        <v>0</v>
      </c>
      <c r="MC1185" s="101">
        <f t="shared" si="422"/>
        <v>0</v>
      </c>
      <c r="MD1185" s="101">
        <f t="shared" si="186"/>
        <v>0</v>
      </c>
      <c r="ME1185" s="101">
        <f t="shared" si="186"/>
        <v>0</v>
      </c>
      <c r="MF1185" s="101">
        <f t="shared" si="186"/>
        <v>0</v>
      </c>
      <c r="MG1185" s="101">
        <f t="shared" si="187"/>
        <v>0</v>
      </c>
      <c r="MH1185" s="101">
        <f t="shared" si="187"/>
        <v>0</v>
      </c>
      <c r="MI1185" s="101">
        <f t="shared" si="187"/>
        <v>0</v>
      </c>
      <c r="MJ1185" s="106"/>
      <c r="MK1185" s="106"/>
      <c r="ML1185" s="106"/>
      <c r="MM1185" s="101">
        <f t="shared" si="188"/>
        <v>0</v>
      </c>
      <c r="MN1185" s="101">
        <f t="shared" si="189"/>
        <v>0</v>
      </c>
      <c r="MO1185" s="101">
        <f t="shared" si="190"/>
        <v>0</v>
      </c>
      <c r="MP1185" s="101">
        <f t="shared" si="191"/>
        <v>0</v>
      </c>
      <c r="MQ1185" s="101">
        <f t="shared" si="192"/>
        <v>0</v>
      </c>
      <c r="MR1185" s="101">
        <f t="shared" si="193"/>
        <v>0</v>
      </c>
      <c r="MS1185" s="101">
        <f t="shared" si="423"/>
        <v>0</v>
      </c>
      <c r="MT1185" s="101">
        <f t="shared" si="424"/>
        <v>0</v>
      </c>
      <c r="MU1185" s="101">
        <f t="shared" si="425"/>
        <v>0</v>
      </c>
      <c r="MV1185" s="101">
        <f t="shared" si="426"/>
        <v>0</v>
      </c>
      <c r="MW1185" s="101">
        <f t="shared" si="427"/>
        <v>0</v>
      </c>
      <c r="MX1185" s="101">
        <f t="shared" si="428"/>
        <v>0</v>
      </c>
      <c r="MY1185" s="101">
        <f t="shared" si="194"/>
        <v>0</v>
      </c>
      <c r="MZ1185" s="101">
        <f t="shared" si="194"/>
        <v>0</v>
      </c>
      <c r="NA1185" s="101">
        <f t="shared" si="194"/>
        <v>0</v>
      </c>
      <c r="NB1185" s="101">
        <f t="shared" si="195"/>
        <v>0</v>
      </c>
      <c r="NC1185" s="101">
        <f t="shared" si="195"/>
        <v>0</v>
      </c>
      <c r="ND1185" s="101">
        <f t="shared" si="195"/>
        <v>0</v>
      </c>
      <c r="NE1185" s="106"/>
      <c r="NF1185" s="106"/>
      <c r="NG1185" s="106"/>
      <c r="NH1185" s="101">
        <f t="shared" si="196"/>
        <v>0</v>
      </c>
      <c r="NI1185" s="101">
        <f t="shared" si="197"/>
        <v>0</v>
      </c>
      <c r="NJ1185" s="101">
        <f t="shared" si="198"/>
        <v>0</v>
      </c>
      <c r="NK1185" s="101">
        <f t="shared" si="199"/>
        <v>0</v>
      </c>
      <c r="NL1185" s="101">
        <f t="shared" si="200"/>
        <v>0</v>
      </c>
      <c r="NM1185" s="101">
        <f t="shared" si="201"/>
        <v>0</v>
      </c>
      <c r="NN1185" s="101">
        <f t="shared" si="429"/>
        <v>0</v>
      </c>
      <c r="NO1185" s="101">
        <f t="shared" si="430"/>
        <v>0</v>
      </c>
      <c r="NP1185" s="101">
        <f t="shared" si="431"/>
        <v>0</v>
      </c>
      <c r="NQ1185" s="101">
        <f t="shared" si="432"/>
        <v>0</v>
      </c>
      <c r="NR1185" s="101">
        <f t="shared" si="433"/>
        <v>0</v>
      </c>
      <c r="NS1185" s="101">
        <f t="shared" si="434"/>
        <v>0</v>
      </c>
      <c r="NT1185" s="101">
        <f t="shared" si="202"/>
        <v>0</v>
      </c>
      <c r="NU1185" s="101">
        <f t="shared" si="202"/>
        <v>0</v>
      </c>
      <c r="NV1185" s="101">
        <f t="shared" si="202"/>
        <v>0</v>
      </c>
      <c r="NW1185" s="101">
        <f t="shared" si="203"/>
        <v>0</v>
      </c>
      <c r="NX1185" s="101">
        <f t="shared" si="203"/>
        <v>0</v>
      </c>
      <c r="NY1185" s="101">
        <f t="shared" si="203"/>
        <v>0</v>
      </c>
      <c r="NZ1185" s="106"/>
      <c r="OA1185" s="106"/>
      <c r="OB1185" s="106"/>
      <c r="OC1185" s="101">
        <f t="shared" si="204"/>
        <v>0</v>
      </c>
      <c r="OD1185" s="101">
        <f t="shared" si="205"/>
        <v>0</v>
      </c>
      <c r="OE1185" s="101">
        <f t="shared" si="206"/>
        <v>0</v>
      </c>
      <c r="OF1185" s="101">
        <f t="shared" si="207"/>
        <v>0</v>
      </c>
      <c r="OG1185" s="101">
        <f t="shared" si="208"/>
        <v>0</v>
      </c>
      <c r="OH1185" s="101">
        <f t="shared" si="209"/>
        <v>0</v>
      </c>
      <c r="OI1185" s="101">
        <f t="shared" si="435"/>
        <v>0</v>
      </c>
      <c r="OJ1185" s="101">
        <f t="shared" si="436"/>
        <v>0</v>
      </c>
      <c r="OK1185" s="101">
        <f t="shared" si="437"/>
        <v>0</v>
      </c>
      <c r="OL1185" s="101">
        <f t="shared" si="438"/>
        <v>0</v>
      </c>
      <c r="OM1185" s="101">
        <f t="shared" si="439"/>
        <v>0</v>
      </c>
      <c r="ON1185" s="101">
        <f t="shared" si="440"/>
        <v>0</v>
      </c>
      <c r="OO1185" s="101">
        <f t="shared" si="210"/>
        <v>0</v>
      </c>
      <c r="OP1185" s="101">
        <f t="shared" si="210"/>
        <v>0</v>
      </c>
      <c r="OQ1185" s="101">
        <f t="shared" si="210"/>
        <v>0</v>
      </c>
      <c r="OR1185" s="101">
        <f t="shared" si="211"/>
        <v>0</v>
      </c>
      <c r="OS1185" s="101">
        <f t="shared" si="211"/>
        <v>0</v>
      </c>
      <c r="OT1185" s="101">
        <f t="shared" si="211"/>
        <v>0</v>
      </c>
      <c r="OU1185" s="106"/>
      <c r="OV1185" s="106"/>
      <c r="OW1185" s="106"/>
      <c r="OX1185" s="101">
        <f t="shared" si="212"/>
        <v>0</v>
      </c>
      <c r="OY1185" s="101">
        <f t="shared" si="213"/>
        <v>0</v>
      </c>
      <c r="OZ1185" s="101">
        <f t="shared" si="214"/>
        <v>0</v>
      </c>
      <c r="PA1185" s="101">
        <f t="shared" si="215"/>
        <v>0</v>
      </c>
      <c r="PB1185" s="101">
        <f t="shared" si="216"/>
        <v>0</v>
      </c>
      <c r="PC1185" s="101">
        <f t="shared" si="217"/>
        <v>0</v>
      </c>
      <c r="PD1185" s="101">
        <f t="shared" si="441"/>
        <v>0</v>
      </c>
      <c r="PE1185" s="101">
        <f t="shared" si="442"/>
        <v>0</v>
      </c>
      <c r="PF1185" s="101">
        <f t="shared" si="443"/>
        <v>0</v>
      </c>
      <c r="PG1185" s="101">
        <f t="shared" si="444"/>
        <v>0</v>
      </c>
      <c r="PH1185" s="101">
        <f t="shared" si="445"/>
        <v>0</v>
      </c>
      <c r="PI1185" s="101">
        <f t="shared" si="446"/>
        <v>0</v>
      </c>
      <c r="PJ1185" s="101">
        <f t="shared" si="218"/>
        <v>0</v>
      </c>
      <c r="PK1185" s="101">
        <f t="shared" si="218"/>
        <v>0</v>
      </c>
      <c r="PL1185" s="101">
        <f t="shared" si="218"/>
        <v>0</v>
      </c>
      <c r="PM1185" s="101">
        <f t="shared" si="219"/>
        <v>0</v>
      </c>
      <c r="PN1185" s="101">
        <f t="shared" si="219"/>
        <v>0</v>
      </c>
      <c r="PO1185" s="101">
        <f t="shared" si="219"/>
        <v>0</v>
      </c>
      <c r="PP1185" s="106"/>
      <c r="PQ1185" s="106"/>
      <c r="PR1185" s="106"/>
      <c r="PS1185" s="101">
        <f t="shared" si="220"/>
        <v>0</v>
      </c>
      <c r="PT1185" s="101">
        <f t="shared" si="221"/>
        <v>0</v>
      </c>
      <c r="PU1185" s="101">
        <f t="shared" si="222"/>
        <v>0</v>
      </c>
      <c r="PV1185" s="101">
        <f t="shared" si="223"/>
        <v>0</v>
      </c>
      <c r="PW1185" s="101">
        <f t="shared" si="224"/>
        <v>0</v>
      </c>
      <c r="PX1185" s="101">
        <f t="shared" si="225"/>
        <v>0</v>
      </c>
      <c r="PY1185" s="101">
        <f t="shared" si="447"/>
        <v>0</v>
      </c>
      <c r="PZ1185" s="101">
        <f t="shared" si="448"/>
        <v>0</v>
      </c>
      <c r="QA1185" s="101">
        <f t="shared" si="449"/>
        <v>0</v>
      </c>
      <c r="QB1185" s="101">
        <f t="shared" si="450"/>
        <v>0</v>
      </c>
      <c r="QC1185" s="101">
        <f t="shared" si="451"/>
        <v>0</v>
      </c>
      <c r="QD1185" s="101">
        <f t="shared" si="452"/>
        <v>0</v>
      </c>
      <c r="QE1185" s="101">
        <f t="shared" si="226"/>
        <v>0</v>
      </c>
      <c r="QF1185" s="101">
        <f t="shared" si="226"/>
        <v>0</v>
      </c>
      <c r="QG1185" s="101">
        <f t="shared" si="226"/>
        <v>0</v>
      </c>
      <c r="QH1185" s="101">
        <f t="shared" si="227"/>
        <v>0</v>
      </c>
      <c r="QI1185" s="101">
        <f t="shared" si="227"/>
        <v>0</v>
      </c>
      <c r="QJ1185" s="101">
        <f t="shared" si="227"/>
        <v>0</v>
      </c>
      <c r="QK1185" s="106"/>
      <c r="QL1185" s="106"/>
      <c r="QM1185" s="106"/>
      <c r="QN1185" s="101">
        <f t="shared" si="228"/>
        <v>0</v>
      </c>
      <c r="QO1185" s="101">
        <f t="shared" si="229"/>
        <v>0</v>
      </c>
      <c r="QP1185" s="101">
        <f t="shared" si="230"/>
        <v>0</v>
      </c>
      <c r="QQ1185" s="101">
        <f t="shared" si="231"/>
        <v>0</v>
      </c>
      <c r="QR1185" s="101">
        <f t="shared" si="232"/>
        <v>0</v>
      </c>
      <c r="QS1185" s="101">
        <f t="shared" si="233"/>
        <v>0</v>
      </c>
      <c r="QT1185" s="101">
        <f t="shared" si="453"/>
        <v>0</v>
      </c>
      <c r="QU1185" s="101">
        <f t="shared" si="454"/>
        <v>0</v>
      </c>
      <c r="QV1185" s="101">
        <f t="shared" si="455"/>
        <v>0</v>
      </c>
      <c r="QW1185" s="101">
        <f t="shared" si="456"/>
        <v>0</v>
      </c>
      <c r="QX1185" s="101">
        <f t="shared" si="457"/>
        <v>0</v>
      </c>
      <c r="QY1185" s="101">
        <f t="shared" si="458"/>
        <v>0</v>
      </c>
      <c r="QZ1185" s="101">
        <f t="shared" si="234"/>
        <v>0</v>
      </c>
      <c r="RA1185" s="101">
        <f t="shared" si="234"/>
        <v>0</v>
      </c>
      <c r="RB1185" s="101">
        <f t="shared" si="234"/>
        <v>0</v>
      </c>
      <c r="RC1185" s="101">
        <f t="shared" si="235"/>
        <v>0</v>
      </c>
      <c r="RD1185" s="101">
        <f t="shared" si="235"/>
        <v>0</v>
      </c>
      <c r="RE1185" s="101">
        <f t="shared" si="235"/>
        <v>0</v>
      </c>
      <c r="RF1185" s="106"/>
      <c r="RG1185" s="106"/>
      <c r="RH1185" s="106"/>
      <c r="RI1185" s="101">
        <f t="shared" si="236"/>
        <v>0</v>
      </c>
      <c r="RJ1185" s="101">
        <f t="shared" si="237"/>
        <v>0</v>
      </c>
      <c r="RK1185" s="101">
        <f t="shared" si="238"/>
        <v>0</v>
      </c>
      <c r="RL1185" s="101">
        <f t="shared" si="239"/>
        <v>0</v>
      </c>
      <c r="RM1185" s="101">
        <f t="shared" si="240"/>
        <v>0</v>
      </c>
      <c r="RN1185" s="101">
        <f t="shared" si="241"/>
        <v>0</v>
      </c>
      <c r="RO1185" s="101">
        <f t="shared" si="459"/>
        <v>0</v>
      </c>
      <c r="RP1185" s="101">
        <f t="shared" si="460"/>
        <v>0</v>
      </c>
      <c r="RQ1185" s="101">
        <f t="shared" si="461"/>
        <v>0</v>
      </c>
      <c r="RR1185" s="101">
        <f t="shared" si="462"/>
        <v>0</v>
      </c>
      <c r="RS1185" s="101">
        <f t="shared" si="463"/>
        <v>0</v>
      </c>
      <c r="RT1185" s="101">
        <f t="shared" si="464"/>
        <v>0</v>
      </c>
      <c r="RU1185" s="101">
        <f t="shared" si="242"/>
        <v>0</v>
      </c>
      <c r="RV1185" s="101">
        <f t="shared" si="242"/>
        <v>0</v>
      </c>
      <c r="RW1185" s="101">
        <f t="shared" si="242"/>
        <v>0</v>
      </c>
      <c r="RX1185" s="101">
        <f t="shared" si="243"/>
        <v>0</v>
      </c>
      <c r="RY1185" s="101">
        <f t="shared" si="243"/>
        <v>0</v>
      </c>
      <c r="RZ1185" s="101">
        <f t="shared" si="243"/>
        <v>0</v>
      </c>
      <c r="SA1185" s="106"/>
      <c r="SB1185" s="106"/>
      <c r="SC1185" s="106"/>
      <c r="SD1185" s="101">
        <f t="shared" si="244"/>
        <v>0</v>
      </c>
      <c r="SE1185" s="101">
        <f t="shared" si="245"/>
        <v>0</v>
      </c>
      <c r="SF1185" s="101">
        <f t="shared" si="246"/>
        <v>0</v>
      </c>
      <c r="SG1185" s="101">
        <f t="shared" si="247"/>
        <v>0</v>
      </c>
      <c r="SH1185" s="101">
        <f t="shared" si="248"/>
        <v>0</v>
      </c>
      <c r="SI1185" s="101">
        <f t="shared" si="249"/>
        <v>0</v>
      </c>
      <c r="SJ1185" s="101">
        <f t="shared" si="465"/>
        <v>0</v>
      </c>
      <c r="SK1185" s="101">
        <f t="shared" si="466"/>
        <v>0</v>
      </c>
      <c r="SL1185" s="101">
        <f t="shared" si="467"/>
        <v>0</v>
      </c>
      <c r="SM1185" s="101">
        <f t="shared" si="468"/>
        <v>0</v>
      </c>
      <c r="SN1185" s="101">
        <f t="shared" si="469"/>
        <v>0</v>
      </c>
      <c r="SO1185" s="101">
        <f t="shared" si="470"/>
        <v>0</v>
      </c>
      <c r="SP1185" s="101">
        <f t="shared" si="250"/>
        <v>0</v>
      </c>
      <c r="SQ1185" s="101">
        <f t="shared" si="250"/>
        <v>0</v>
      </c>
      <c r="SR1185" s="101">
        <f t="shared" si="250"/>
        <v>0</v>
      </c>
      <c r="SS1185" s="101">
        <f t="shared" si="251"/>
        <v>0</v>
      </c>
      <c r="ST1185" s="101">
        <f t="shared" si="251"/>
        <v>0</v>
      </c>
      <c r="SU1185" s="101">
        <f t="shared" si="251"/>
        <v>0</v>
      </c>
      <c r="SV1185" s="106"/>
      <c r="SW1185" s="106"/>
      <c r="SX1185" s="106"/>
      <c r="SY1185" s="101">
        <f t="shared" si="252"/>
        <v>0</v>
      </c>
      <c r="SZ1185" s="101">
        <f t="shared" si="253"/>
        <v>0</v>
      </c>
      <c r="TA1185" s="101">
        <f t="shared" si="254"/>
        <v>0</v>
      </c>
      <c r="TB1185" s="101">
        <f t="shared" si="255"/>
        <v>0</v>
      </c>
      <c r="TC1185" s="101">
        <f t="shared" si="256"/>
        <v>0</v>
      </c>
      <c r="TD1185" s="101">
        <f t="shared" si="257"/>
        <v>0</v>
      </c>
      <c r="TE1185" s="101">
        <f t="shared" si="471"/>
        <v>0</v>
      </c>
      <c r="TF1185" s="101">
        <f t="shared" si="472"/>
        <v>0</v>
      </c>
      <c r="TG1185" s="101">
        <f t="shared" si="473"/>
        <v>0</v>
      </c>
      <c r="TH1185" s="101">
        <f t="shared" si="474"/>
        <v>0</v>
      </c>
      <c r="TI1185" s="101">
        <f t="shared" si="475"/>
        <v>0</v>
      </c>
      <c r="TJ1185" s="101">
        <f t="shared" si="476"/>
        <v>0</v>
      </c>
      <c r="TK1185" s="101">
        <f t="shared" si="258"/>
        <v>0</v>
      </c>
      <c r="TL1185" s="101">
        <f t="shared" si="258"/>
        <v>0</v>
      </c>
      <c r="TM1185" s="101">
        <f t="shared" si="258"/>
        <v>0</v>
      </c>
      <c r="TN1185" s="101">
        <f t="shared" si="259"/>
        <v>0</v>
      </c>
      <c r="TO1185" s="101">
        <f t="shared" si="259"/>
        <v>0</v>
      </c>
      <c r="TP1185" s="101">
        <f t="shared" si="259"/>
        <v>0</v>
      </c>
      <c r="TQ1185" s="106"/>
      <c r="TR1185" s="106"/>
      <c r="TS1185" s="106"/>
      <c r="TT1185" s="101">
        <f t="shared" si="260"/>
        <v>0</v>
      </c>
      <c r="TU1185" s="101">
        <f t="shared" si="261"/>
        <v>0</v>
      </c>
      <c r="TV1185" s="101">
        <f t="shared" si="262"/>
        <v>0</v>
      </c>
      <c r="TW1185" s="101">
        <f t="shared" si="263"/>
        <v>0</v>
      </c>
      <c r="TX1185" s="101">
        <f t="shared" si="264"/>
        <v>0</v>
      </c>
      <c r="TY1185" s="101">
        <f t="shared" si="265"/>
        <v>0</v>
      </c>
      <c r="TZ1185" s="101">
        <f t="shared" si="477"/>
        <v>0</v>
      </c>
      <c r="UA1185" s="101">
        <f t="shared" si="478"/>
        <v>0</v>
      </c>
      <c r="UB1185" s="101">
        <f t="shared" si="479"/>
        <v>0</v>
      </c>
      <c r="UC1185" s="101">
        <f t="shared" si="480"/>
        <v>0</v>
      </c>
      <c r="UD1185" s="101">
        <f t="shared" si="481"/>
        <v>0</v>
      </c>
      <c r="UE1185" s="101">
        <f t="shared" si="482"/>
        <v>0</v>
      </c>
      <c r="UF1185" s="101">
        <f t="shared" si="266"/>
        <v>0</v>
      </c>
      <c r="UG1185" s="101">
        <f t="shared" si="266"/>
        <v>0</v>
      </c>
      <c r="UH1185" s="101">
        <f t="shared" si="266"/>
        <v>0</v>
      </c>
      <c r="UI1185" s="101">
        <f t="shared" si="267"/>
        <v>0</v>
      </c>
      <c r="UJ1185" s="101">
        <f t="shared" si="267"/>
        <v>0</v>
      </c>
      <c r="UK1185" s="101">
        <f t="shared" si="267"/>
        <v>0</v>
      </c>
      <c r="UL1185" s="106"/>
      <c r="UM1185" s="106"/>
      <c r="UN1185" s="106"/>
      <c r="UO1185" s="101">
        <f t="shared" si="268"/>
        <v>0</v>
      </c>
      <c r="UP1185" s="101">
        <f t="shared" si="269"/>
        <v>0</v>
      </c>
      <c r="UQ1185" s="101">
        <f t="shared" si="270"/>
        <v>0</v>
      </c>
      <c r="UR1185" s="101">
        <f t="shared" si="271"/>
        <v>0</v>
      </c>
      <c r="US1185" s="101">
        <f t="shared" si="272"/>
        <v>0</v>
      </c>
      <c r="UT1185" s="101">
        <f t="shared" si="273"/>
        <v>0</v>
      </c>
      <c r="UU1185" s="101">
        <f t="shared" si="483"/>
        <v>0</v>
      </c>
      <c r="UV1185" s="101">
        <f t="shared" si="484"/>
        <v>0</v>
      </c>
      <c r="UW1185" s="101">
        <f t="shared" si="485"/>
        <v>0</v>
      </c>
      <c r="UX1185" s="101">
        <f t="shared" si="486"/>
        <v>20860.400000000001</v>
      </c>
      <c r="UY1185" s="101">
        <f t="shared" si="487"/>
        <v>22321.68</v>
      </c>
      <c r="UZ1185" s="101">
        <f t="shared" si="488"/>
        <v>22321.68</v>
      </c>
      <c r="VA1185" s="101">
        <f t="shared" si="274"/>
        <v>0</v>
      </c>
      <c r="VB1185" s="101">
        <f t="shared" si="274"/>
        <v>0</v>
      </c>
      <c r="VC1185" s="101">
        <f t="shared" si="274"/>
        <v>0</v>
      </c>
      <c r="VD1185" s="101">
        <f t="shared" si="275"/>
        <v>0</v>
      </c>
      <c r="VE1185" s="101">
        <f t="shared" si="275"/>
        <v>0</v>
      </c>
      <c r="VF1185" s="101">
        <f t="shared" si="275"/>
        <v>0</v>
      </c>
      <c r="VG1185" s="106"/>
      <c r="VH1185" s="106"/>
      <c r="VI1185" s="106"/>
      <c r="VJ1185" s="101">
        <f t="shared" si="276"/>
        <v>0</v>
      </c>
      <c r="VK1185" s="101">
        <f t="shared" si="277"/>
        <v>0</v>
      </c>
      <c r="VL1185" s="101">
        <f t="shared" si="278"/>
        <v>0</v>
      </c>
      <c r="VM1185" s="101">
        <f t="shared" si="279"/>
        <v>0</v>
      </c>
      <c r="VN1185" s="101">
        <f t="shared" si="280"/>
        <v>0</v>
      </c>
      <c r="VO1185" s="101">
        <f t="shared" si="281"/>
        <v>0</v>
      </c>
      <c r="VP1185" s="101">
        <f t="shared" si="489"/>
        <v>0</v>
      </c>
      <c r="VQ1185" s="101">
        <f t="shared" si="490"/>
        <v>0</v>
      </c>
      <c r="VR1185" s="101">
        <f t="shared" si="491"/>
        <v>0</v>
      </c>
      <c r="VS1185" s="101">
        <f t="shared" si="492"/>
        <v>0</v>
      </c>
      <c r="VT1185" s="101">
        <f t="shared" si="493"/>
        <v>0</v>
      </c>
      <c r="VU1185" s="101">
        <f t="shared" si="494"/>
        <v>0</v>
      </c>
      <c r="VV1185" s="101">
        <f t="shared" si="282"/>
        <v>0</v>
      </c>
      <c r="VW1185" s="101">
        <f t="shared" si="282"/>
        <v>0</v>
      </c>
      <c r="VX1185" s="101">
        <f t="shared" si="282"/>
        <v>0</v>
      </c>
      <c r="VY1185" s="101">
        <f t="shared" si="283"/>
        <v>0</v>
      </c>
      <c r="VZ1185" s="101">
        <f t="shared" si="283"/>
        <v>0</v>
      </c>
      <c r="WA1185" s="101">
        <f t="shared" si="283"/>
        <v>0</v>
      </c>
      <c r="WB1185" s="106"/>
      <c r="WC1185" s="106"/>
      <c r="WD1185" s="106"/>
      <c r="WE1185" s="101">
        <f t="shared" si="284"/>
        <v>0</v>
      </c>
      <c r="WF1185" s="101">
        <f t="shared" si="285"/>
        <v>0</v>
      </c>
      <c r="WG1185" s="101">
        <f t="shared" si="286"/>
        <v>0</v>
      </c>
      <c r="WH1185" s="101">
        <f t="shared" si="287"/>
        <v>0</v>
      </c>
      <c r="WI1185" s="101">
        <f t="shared" si="288"/>
        <v>0</v>
      </c>
      <c r="WJ1185" s="101">
        <f t="shared" si="289"/>
        <v>0</v>
      </c>
      <c r="WK1185" s="101">
        <f t="shared" si="495"/>
        <v>0</v>
      </c>
      <c r="WL1185" s="101">
        <f t="shared" si="496"/>
        <v>0</v>
      </c>
      <c r="WM1185" s="101">
        <f t="shared" si="497"/>
        <v>0</v>
      </c>
      <c r="WN1185" s="101">
        <f t="shared" si="498"/>
        <v>0</v>
      </c>
      <c r="WO1185" s="101">
        <f t="shared" si="499"/>
        <v>0</v>
      </c>
      <c r="WP1185" s="101">
        <f t="shared" si="500"/>
        <v>0</v>
      </c>
      <c r="WQ1185" s="101">
        <f t="shared" si="290"/>
        <v>0</v>
      </c>
      <c r="WR1185" s="101">
        <f t="shared" si="290"/>
        <v>0</v>
      </c>
      <c r="WS1185" s="101">
        <f t="shared" si="290"/>
        <v>0</v>
      </c>
      <c r="WT1185" s="101">
        <f t="shared" si="291"/>
        <v>0</v>
      </c>
      <c r="WU1185" s="101">
        <f t="shared" si="291"/>
        <v>0</v>
      </c>
      <c r="WV1185" s="101">
        <f t="shared" si="291"/>
        <v>0</v>
      </c>
      <c r="WW1185" s="106"/>
      <c r="WX1185" s="106"/>
      <c r="WY1185" s="106"/>
      <c r="WZ1185" s="101">
        <f t="shared" si="292"/>
        <v>0</v>
      </c>
      <c r="XA1185" s="101">
        <f t="shared" si="293"/>
        <v>0</v>
      </c>
      <c r="XB1185" s="101">
        <f t="shared" si="294"/>
        <v>0</v>
      </c>
      <c r="XC1185" s="101">
        <f t="shared" si="295"/>
        <v>0</v>
      </c>
      <c r="XD1185" s="101">
        <f t="shared" si="296"/>
        <v>0</v>
      </c>
      <c r="XE1185" s="101">
        <f t="shared" si="297"/>
        <v>0</v>
      </c>
      <c r="XF1185" s="101">
        <f t="shared" si="501"/>
        <v>0</v>
      </c>
      <c r="XG1185" s="101">
        <f t="shared" si="502"/>
        <v>0</v>
      </c>
      <c r="XH1185" s="101">
        <f t="shared" si="503"/>
        <v>0</v>
      </c>
      <c r="XI1185" s="101">
        <f t="shared" si="504"/>
        <v>0</v>
      </c>
      <c r="XJ1185" s="101">
        <f t="shared" si="505"/>
        <v>0</v>
      </c>
      <c r="XK1185" s="101">
        <f t="shared" si="506"/>
        <v>0</v>
      </c>
      <c r="XL1185" s="101">
        <f t="shared" si="298"/>
        <v>0</v>
      </c>
      <c r="XM1185" s="101">
        <f t="shared" si="298"/>
        <v>0</v>
      </c>
      <c r="XN1185" s="101">
        <f t="shared" si="298"/>
        <v>0</v>
      </c>
      <c r="XO1185" s="101">
        <f t="shared" si="299"/>
        <v>0</v>
      </c>
      <c r="XP1185" s="101">
        <f t="shared" si="299"/>
        <v>0</v>
      </c>
      <c r="XQ1185" s="101">
        <f t="shared" si="299"/>
        <v>0</v>
      </c>
      <c r="XR1185" s="106"/>
      <c r="XS1185" s="106"/>
      <c r="XT1185" s="106"/>
      <c r="XU1185" s="101">
        <f t="shared" si="300"/>
        <v>0</v>
      </c>
      <c r="XV1185" s="101">
        <f t="shared" si="301"/>
        <v>0</v>
      </c>
      <c r="XW1185" s="101">
        <f t="shared" si="302"/>
        <v>0</v>
      </c>
      <c r="XX1185" s="101">
        <f t="shared" si="303"/>
        <v>0</v>
      </c>
      <c r="XY1185" s="101">
        <f t="shared" si="304"/>
        <v>0</v>
      </c>
      <c r="XZ1185" s="101">
        <f t="shared" si="305"/>
        <v>0</v>
      </c>
      <c r="YA1185" s="101">
        <f t="shared" si="507"/>
        <v>0</v>
      </c>
      <c r="YB1185" s="101">
        <f t="shared" si="508"/>
        <v>0</v>
      </c>
      <c r="YC1185" s="101">
        <f t="shared" si="509"/>
        <v>0</v>
      </c>
      <c r="YD1185" s="101">
        <f t="shared" si="510"/>
        <v>0</v>
      </c>
      <c r="YE1185" s="101">
        <f t="shared" si="511"/>
        <v>0</v>
      </c>
      <c r="YF1185" s="101">
        <f t="shared" si="512"/>
        <v>0</v>
      </c>
      <c r="YG1185" s="101">
        <f t="shared" si="306"/>
        <v>0</v>
      </c>
      <c r="YH1185" s="101">
        <f t="shared" si="306"/>
        <v>0</v>
      </c>
      <c r="YI1185" s="101">
        <f t="shared" si="306"/>
        <v>0</v>
      </c>
      <c r="YJ1185" s="101">
        <f t="shared" si="307"/>
        <v>0</v>
      </c>
      <c r="YK1185" s="101">
        <f t="shared" si="307"/>
        <v>0</v>
      </c>
      <c r="YL1185" s="101">
        <f t="shared" si="307"/>
        <v>0</v>
      </c>
      <c r="YM1185" s="149">
        <f t="shared" si="513"/>
        <v>0</v>
      </c>
      <c r="YN1185" s="149">
        <f t="shared" si="308"/>
        <v>0</v>
      </c>
      <c r="YO1185" s="149">
        <f t="shared" si="308"/>
        <v>0</v>
      </c>
      <c r="YP1185" s="101">
        <f t="shared" si="309"/>
        <v>0</v>
      </c>
      <c r="YQ1185" s="101">
        <f t="shared" si="310"/>
        <v>0</v>
      </c>
      <c r="YR1185" s="101">
        <f t="shared" si="311"/>
        <v>0</v>
      </c>
      <c r="YS1185" s="101">
        <f t="shared" si="312"/>
        <v>0</v>
      </c>
      <c r="YT1185" s="101">
        <f t="shared" si="313"/>
        <v>0</v>
      </c>
      <c r="YU1185" s="101">
        <f t="shared" si="314"/>
        <v>0</v>
      </c>
      <c r="YV1185" s="101">
        <f t="shared" si="514"/>
        <v>0</v>
      </c>
      <c r="YW1185" s="101">
        <f t="shared" si="515"/>
        <v>0</v>
      </c>
      <c r="YX1185" s="101">
        <f t="shared" si="516"/>
        <v>0</v>
      </c>
      <c r="YY1185" s="101">
        <f t="shared" si="517"/>
        <v>28959.95</v>
      </c>
      <c r="YZ1185" s="101">
        <f t="shared" si="518"/>
        <v>29969.49</v>
      </c>
      <c r="ZA1185" s="101">
        <f t="shared" si="519"/>
        <v>29969.49</v>
      </c>
      <c r="ZB1185" s="101">
        <f t="shared" si="315"/>
        <v>0</v>
      </c>
      <c r="ZC1185" s="101">
        <f t="shared" si="315"/>
        <v>0</v>
      </c>
      <c r="ZD1185" s="101">
        <f t="shared" si="315"/>
        <v>0</v>
      </c>
      <c r="ZE1185" s="101">
        <f t="shared" si="316"/>
        <v>0</v>
      </c>
      <c r="ZF1185" s="101">
        <f t="shared" si="316"/>
        <v>0</v>
      </c>
      <c r="ZG1185" s="101">
        <f t="shared" si="316"/>
        <v>0</v>
      </c>
    </row>
    <row r="1186" spans="1:683" ht="86.25" hidden="1" customHeight="1">
      <c r="A1186" s="102" t="s">
        <v>416</v>
      </c>
      <c r="B1186" s="302" t="s">
        <v>422</v>
      </c>
      <c r="C1186" s="5"/>
      <c r="D1186" s="764"/>
      <c r="E1186" s="291"/>
      <c r="F1186" s="114">
        <f t="shared" si="317"/>
        <v>0</v>
      </c>
      <c r="G1186" s="114">
        <f t="shared" si="317"/>
        <v>0</v>
      </c>
      <c r="H1186" s="114">
        <f t="shared" si="317"/>
        <v>0</v>
      </c>
      <c r="I1186" s="101">
        <f t="shared" si="318"/>
        <v>241223</v>
      </c>
      <c r="J1186" s="101">
        <f t="shared" si="318"/>
        <v>245590</v>
      </c>
      <c r="K1186" s="101">
        <f t="shared" si="318"/>
        <v>245590</v>
      </c>
      <c r="L1186" s="106"/>
      <c r="M1186" s="106"/>
      <c r="N1186" s="106"/>
      <c r="O1186" s="101">
        <f t="shared" si="319"/>
        <v>0</v>
      </c>
      <c r="P1186" s="101">
        <f t="shared" si="320"/>
        <v>0</v>
      </c>
      <c r="Q1186" s="101">
        <f t="shared" si="321"/>
        <v>0</v>
      </c>
      <c r="R1186" s="101">
        <f t="shared" si="322"/>
        <v>0</v>
      </c>
      <c r="S1186" s="101">
        <f t="shared" si="323"/>
        <v>0</v>
      </c>
      <c r="T1186" s="101">
        <f t="shared" si="324"/>
        <v>0</v>
      </c>
      <c r="U1186" s="101">
        <f t="shared" si="325"/>
        <v>0</v>
      </c>
      <c r="V1186" s="101">
        <f t="shared" si="326"/>
        <v>0</v>
      </c>
      <c r="W1186" s="101">
        <f t="shared" si="327"/>
        <v>0</v>
      </c>
      <c r="X1186" s="101">
        <f t="shared" si="328"/>
        <v>0</v>
      </c>
      <c r="Y1186" s="101">
        <f t="shared" si="329"/>
        <v>0</v>
      </c>
      <c r="Z1186" s="101">
        <f t="shared" si="330"/>
        <v>0</v>
      </c>
      <c r="AA1186" s="101">
        <f t="shared" si="331"/>
        <v>0</v>
      </c>
      <c r="AB1186" s="101">
        <f t="shared" si="66"/>
        <v>0</v>
      </c>
      <c r="AC1186" s="101">
        <f t="shared" si="66"/>
        <v>0</v>
      </c>
      <c r="AD1186" s="101">
        <f t="shared" si="332"/>
        <v>0</v>
      </c>
      <c r="AE1186" s="101">
        <f t="shared" si="67"/>
        <v>0</v>
      </c>
      <c r="AF1186" s="101">
        <f t="shared" si="67"/>
        <v>0</v>
      </c>
      <c r="AG1186" s="106"/>
      <c r="AH1186" s="106"/>
      <c r="AI1186" s="106"/>
      <c r="AJ1186" s="101">
        <f t="shared" si="68"/>
        <v>0</v>
      </c>
      <c r="AK1186" s="101">
        <f t="shared" si="69"/>
        <v>0</v>
      </c>
      <c r="AL1186" s="101">
        <f t="shared" si="70"/>
        <v>0</v>
      </c>
      <c r="AM1186" s="101">
        <f t="shared" si="71"/>
        <v>0</v>
      </c>
      <c r="AN1186" s="101">
        <f t="shared" si="72"/>
        <v>0</v>
      </c>
      <c r="AO1186" s="101">
        <f t="shared" si="73"/>
        <v>0</v>
      </c>
      <c r="AP1186" s="101">
        <f t="shared" si="333"/>
        <v>0</v>
      </c>
      <c r="AQ1186" s="101">
        <f t="shared" si="334"/>
        <v>0</v>
      </c>
      <c r="AR1186" s="101">
        <f t="shared" si="335"/>
        <v>0</v>
      </c>
      <c r="AS1186" s="101">
        <f t="shared" si="336"/>
        <v>0</v>
      </c>
      <c r="AT1186" s="101">
        <f t="shared" si="337"/>
        <v>0</v>
      </c>
      <c r="AU1186" s="101">
        <f t="shared" si="338"/>
        <v>0</v>
      </c>
      <c r="AV1186" s="101">
        <f t="shared" si="74"/>
        <v>0</v>
      </c>
      <c r="AW1186" s="101">
        <f t="shared" si="74"/>
        <v>0</v>
      </c>
      <c r="AX1186" s="101">
        <f t="shared" si="74"/>
        <v>0</v>
      </c>
      <c r="AY1186" s="101">
        <f t="shared" si="75"/>
        <v>0</v>
      </c>
      <c r="AZ1186" s="101">
        <f t="shared" si="75"/>
        <v>0</v>
      </c>
      <c r="BA1186" s="101">
        <f t="shared" si="75"/>
        <v>0</v>
      </c>
      <c r="BB1186" s="106"/>
      <c r="BC1186" s="106"/>
      <c r="BD1186" s="106"/>
      <c r="BE1186" s="101">
        <f t="shared" si="76"/>
        <v>0</v>
      </c>
      <c r="BF1186" s="101">
        <f t="shared" si="77"/>
        <v>0</v>
      </c>
      <c r="BG1186" s="101">
        <f t="shared" si="78"/>
        <v>0</v>
      </c>
      <c r="BH1186" s="101">
        <f t="shared" si="79"/>
        <v>0</v>
      </c>
      <c r="BI1186" s="101">
        <f t="shared" si="80"/>
        <v>0</v>
      </c>
      <c r="BJ1186" s="101">
        <f t="shared" si="81"/>
        <v>0</v>
      </c>
      <c r="BK1186" s="101">
        <f t="shared" si="339"/>
        <v>0</v>
      </c>
      <c r="BL1186" s="101">
        <f t="shared" si="340"/>
        <v>0</v>
      </c>
      <c r="BM1186" s="101">
        <f t="shared" si="341"/>
        <v>0</v>
      </c>
      <c r="BN1186" s="101">
        <f t="shared" si="342"/>
        <v>0</v>
      </c>
      <c r="BO1186" s="101">
        <f t="shared" si="343"/>
        <v>0</v>
      </c>
      <c r="BP1186" s="101">
        <f t="shared" si="344"/>
        <v>0</v>
      </c>
      <c r="BQ1186" s="101">
        <f t="shared" si="82"/>
        <v>0</v>
      </c>
      <c r="BR1186" s="101">
        <f t="shared" si="82"/>
        <v>0</v>
      </c>
      <c r="BS1186" s="101">
        <f t="shared" si="82"/>
        <v>0</v>
      </c>
      <c r="BT1186" s="101">
        <f t="shared" si="83"/>
        <v>0</v>
      </c>
      <c r="BU1186" s="101">
        <f t="shared" si="83"/>
        <v>0</v>
      </c>
      <c r="BV1186" s="101">
        <f t="shared" si="83"/>
        <v>0</v>
      </c>
      <c r="BW1186" s="106"/>
      <c r="BX1186" s="106"/>
      <c r="BY1186" s="106"/>
      <c r="BZ1186" s="101">
        <f t="shared" si="84"/>
        <v>0</v>
      </c>
      <c r="CA1186" s="101">
        <f t="shared" si="85"/>
        <v>0</v>
      </c>
      <c r="CB1186" s="101">
        <f t="shared" si="86"/>
        <v>0</v>
      </c>
      <c r="CC1186" s="101">
        <f t="shared" si="87"/>
        <v>0</v>
      </c>
      <c r="CD1186" s="101">
        <f t="shared" si="88"/>
        <v>0</v>
      </c>
      <c r="CE1186" s="101">
        <f t="shared" si="89"/>
        <v>0</v>
      </c>
      <c r="CF1186" s="101">
        <f t="shared" si="345"/>
        <v>0</v>
      </c>
      <c r="CG1186" s="101">
        <f t="shared" si="346"/>
        <v>0</v>
      </c>
      <c r="CH1186" s="101">
        <f t="shared" si="347"/>
        <v>0</v>
      </c>
      <c r="CI1186" s="101">
        <f t="shared" si="348"/>
        <v>0</v>
      </c>
      <c r="CJ1186" s="101">
        <f t="shared" si="349"/>
        <v>0</v>
      </c>
      <c r="CK1186" s="101">
        <f t="shared" si="350"/>
        <v>0</v>
      </c>
      <c r="CL1186" s="101">
        <f t="shared" si="90"/>
        <v>0</v>
      </c>
      <c r="CM1186" s="101">
        <f t="shared" si="90"/>
        <v>0</v>
      </c>
      <c r="CN1186" s="101">
        <f t="shared" si="90"/>
        <v>0</v>
      </c>
      <c r="CO1186" s="101">
        <f t="shared" si="91"/>
        <v>0</v>
      </c>
      <c r="CP1186" s="101">
        <f t="shared" si="91"/>
        <v>0</v>
      </c>
      <c r="CQ1186" s="101">
        <f t="shared" si="91"/>
        <v>0</v>
      </c>
      <c r="CR1186" s="106"/>
      <c r="CS1186" s="106"/>
      <c r="CT1186" s="106"/>
      <c r="CU1186" s="101">
        <f t="shared" si="92"/>
        <v>0</v>
      </c>
      <c r="CV1186" s="101">
        <f t="shared" si="93"/>
        <v>0</v>
      </c>
      <c r="CW1186" s="101">
        <f t="shared" si="94"/>
        <v>0</v>
      </c>
      <c r="CX1186" s="101">
        <f t="shared" si="95"/>
        <v>0</v>
      </c>
      <c r="CY1186" s="101">
        <f t="shared" si="96"/>
        <v>0</v>
      </c>
      <c r="CZ1186" s="101">
        <f t="shared" si="97"/>
        <v>0</v>
      </c>
      <c r="DA1186" s="101">
        <f t="shared" si="351"/>
        <v>0</v>
      </c>
      <c r="DB1186" s="101">
        <f t="shared" si="352"/>
        <v>0</v>
      </c>
      <c r="DC1186" s="101">
        <f t="shared" si="353"/>
        <v>0</v>
      </c>
      <c r="DD1186" s="101">
        <f t="shared" si="354"/>
        <v>0</v>
      </c>
      <c r="DE1186" s="101">
        <f t="shared" si="355"/>
        <v>0</v>
      </c>
      <c r="DF1186" s="101">
        <f t="shared" si="356"/>
        <v>0</v>
      </c>
      <c r="DG1186" s="101">
        <f t="shared" si="98"/>
        <v>0</v>
      </c>
      <c r="DH1186" s="101">
        <f t="shared" si="98"/>
        <v>0</v>
      </c>
      <c r="DI1186" s="101">
        <f t="shared" si="98"/>
        <v>0</v>
      </c>
      <c r="DJ1186" s="101">
        <f t="shared" si="99"/>
        <v>0</v>
      </c>
      <c r="DK1186" s="101">
        <f t="shared" si="99"/>
        <v>0</v>
      </c>
      <c r="DL1186" s="101">
        <f t="shared" si="99"/>
        <v>0</v>
      </c>
      <c r="DM1186" s="106"/>
      <c r="DN1186" s="106"/>
      <c r="DO1186" s="106"/>
      <c r="DP1186" s="101">
        <f t="shared" si="100"/>
        <v>0</v>
      </c>
      <c r="DQ1186" s="101">
        <f t="shared" si="101"/>
        <v>0</v>
      </c>
      <c r="DR1186" s="101">
        <f t="shared" si="102"/>
        <v>0</v>
      </c>
      <c r="DS1186" s="101">
        <f t="shared" si="103"/>
        <v>0</v>
      </c>
      <c r="DT1186" s="101">
        <f t="shared" si="104"/>
        <v>0</v>
      </c>
      <c r="DU1186" s="101">
        <f t="shared" si="105"/>
        <v>0</v>
      </c>
      <c r="DV1186" s="101">
        <f t="shared" si="357"/>
        <v>0</v>
      </c>
      <c r="DW1186" s="101">
        <f t="shared" si="358"/>
        <v>0</v>
      </c>
      <c r="DX1186" s="101">
        <f t="shared" si="359"/>
        <v>0</v>
      </c>
      <c r="DY1186" s="101">
        <f t="shared" si="360"/>
        <v>0</v>
      </c>
      <c r="DZ1186" s="101">
        <f t="shared" si="361"/>
        <v>0</v>
      </c>
      <c r="EA1186" s="101">
        <f t="shared" si="362"/>
        <v>0</v>
      </c>
      <c r="EB1186" s="101">
        <f t="shared" si="106"/>
        <v>0</v>
      </c>
      <c r="EC1186" s="101">
        <f t="shared" si="106"/>
        <v>0</v>
      </c>
      <c r="ED1186" s="101">
        <f t="shared" si="106"/>
        <v>0</v>
      </c>
      <c r="EE1186" s="101">
        <f t="shared" si="107"/>
        <v>0</v>
      </c>
      <c r="EF1186" s="101">
        <f t="shared" si="107"/>
        <v>0</v>
      </c>
      <c r="EG1186" s="101">
        <f t="shared" si="107"/>
        <v>0</v>
      </c>
      <c r="EH1186" s="106"/>
      <c r="EI1186" s="106"/>
      <c r="EJ1186" s="106"/>
      <c r="EK1186" s="101">
        <f t="shared" si="108"/>
        <v>0</v>
      </c>
      <c r="EL1186" s="101">
        <f t="shared" si="109"/>
        <v>0</v>
      </c>
      <c r="EM1186" s="101">
        <f t="shared" si="110"/>
        <v>0</v>
      </c>
      <c r="EN1186" s="101">
        <f t="shared" si="111"/>
        <v>0</v>
      </c>
      <c r="EO1186" s="101">
        <f t="shared" si="112"/>
        <v>0</v>
      </c>
      <c r="EP1186" s="101">
        <f t="shared" si="113"/>
        <v>0</v>
      </c>
      <c r="EQ1186" s="101">
        <f t="shared" si="363"/>
        <v>0</v>
      </c>
      <c r="ER1186" s="101">
        <f t="shared" si="364"/>
        <v>0</v>
      </c>
      <c r="ES1186" s="101">
        <f t="shared" si="365"/>
        <v>0</v>
      </c>
      <c r="ET1186" s="101">
        <f t="shared" si="366"/>
        <v>0</v>
      </c>
      <c r="EU1186" s="101">
        <f t="shared" si="367"/>
        <v>0</v>
      </c>
      <c r="EV1186" s="101">
        <f t="shared" si="368"/>
        <v>0</v>
      </c>
      <c r="EW1186" s="101">
        <f t="shared" si="114"/>
        <v>0</v>
      </c>
      <c r="EX1186" s="101">
        <f t="shared" si="114"/>
        <v>0</v>
      </c>
      <c r="EY1186" s="101">
        <f t="shared" si="114"/>
        <v>0</v>
      </c>
      <c r="EZ1186" s="101">
        <f t="shared" si="115"/>
        <v>0</v>
      </c>
      <c r="FA1186" s="101">
        <f t="shared" si="115"/>
        <v>0</v>
      </c>
      <c r="FB1186" s="101">
        <f t="shared" si="115"/>
        <v>0</v>
      </c>
      <c r="FC1186" s="106"/>
      <c r="FD1186" s="106"/>
      <c r="FE1186" s="106"/>
      <c r="FF1186" s="101">
        <f t="shared" si="116"/>
        <v>0</v>
      </c>
      <c r="FG1186" s="101">
        <f t="shared" si="117"/>
        <v>0</v>
      </c>
      <c r="FH1186" s="101">
        <f t="shared" si="118"/>
        <v>0</v>
      </c>
      <c r="FI1186" s="101">
        <f t="shared" si="119"/>
        <v>0</v>
      </c>
      <c r="FJ1186" s="101">
        <f t="shared" si="120"/>
        <v>0</v>
      </c>
      <c r="FK1186" s="101">
        <f t="shared" si="121"/>
        <v>0</v>
      </c>
      <c r="FL1186" s="101">
        <f t="shared" si="369"/>
        <v>0</v>
      </c>
      <c r="FM1186" s="101">
        <f t="shared" si="370"/>
        <v>0</v>
      </c>
      <c r="FN1186" s="101">
        <f t="shared" si="371"/>
        <v>0</v>
      </c>
      <c r="FO1186" s="101">
        <f t="shared" si="372"/>
        <v>0</v>
      </c>
      <c r="FP1186" s="101">
        <f t="shared" si="373"/>
        <v>0</v>
      </c>
      <c r="FQ1186" s="101">
        <f t="shared" si="374"/>
        <v>0</v>
      </c>
      <c r="FR1186" s="101">
        <f t="shared" si="122"/>
        <v>0</v>
      </c>
      <c r="FS1186" s="101">
        <f t="shared" si="122"/>
        <v>0</v>
      </c>
      <c r="FT1186" s="101">
        <f t="shared" si="122"/>
        <v>0</v>
      </c>
      <c r="FU1186" s="101">
        <f t="shared" si="123"/>
        <v>0</v>
      </c>
      <c r="FV1186" s="101">
        <f t="shared" si="123"/>
        <v>0</v>
      </c>
      <c r="FW1186" s="101">
        <f t="shared" si="123"/>
        <v>0</v>
      </c>
      <c r="FX1186" s="106"/>
      <c r="FY1186" s="106"/>
      <c r="FZ1186" s="106"/>
      <c r="GA1186" s="101">
        <f t="shared" si="124"/>
        <v>0</v>
      </c>
      <c r="GB1186" s="101">
        <f t="shared" si="125"/>
        <v>0</v>
      </c>
      <c r="GC1186" s="101">
        <f t="shared" si="126"/>
        <v>0</v>
      </c>
      <c r="GD1186" s="101">
        <f t="shared" si="127"/>
        <v>0</v>
      </c>
      <c r="GE1186" s="101">
        <f t="shared" si="128"/>
        <v>0</v>
      </c>
      <c r="GF1186" s="101">
        <f t="shared" si="129"/>
        <v>0</v>
      </c>
      <c r="GG1186" s="101">
        <f t="shared" si="375"/>
        <v>0</v>
      </c>
      <c r="GH1186" s="101">
        <f t="shared" si="376"/>
        <v>0</v>
      </c>
      <c r="GI1186" s="101">
        <f t="shared" si="377"/>
        <v>0</v>
      </c>
      <c r="GJ1186" s="101">
        <f t="shared" si="378"/>
        <v>0</v>
      </c>
      <c r="GK1186" s="101">
        <f t="shared" si="379"/>
        <v>0</v>
      </c>
      <c r="GL1186" s="101">
        <f t="shared" si="380"/>
        <v>0</v>
      </c>
      <c r="GM1186" s="101">
        <f t="shared" si="130"/>
        <v>0</v>
      </c>
      <c r="GN1186" s="101">
        <f t="shared" si="130"/>
        <v>0</v>
      </c>
      <c r="GO1186" s="101">
        <f t="shared" si="130"/>
        <v>0</v>
      </c>
      <c r="GP1186" s="101">
        <f t="shared" si="131"/>
        <v>0</v>
      </c>
      <c r="GQ1186" s="101">
        <f t="shared" si="131"/>
        <v>0</v>
      </c>
      <c r="GR1186" s="101">
        <f t="shared" si="131"/>
        <v>0</v>
      </c>
      <c r="GS1186" s="106"/>
      <c r="GT1186" s="106"/>
      <c r="GU1186" s="106"/>
      <c r="GV1186" s="101">
        <f t="shared" si="132"/>
        <v>0</v>
      </c>
      <c r="GW1186" s="101">
        <f t="shared" si="133"/>
        <v>0</v>
      </c>
      <c r="GX1186" s="101">
        <f t="shared" si="134"/>
        <v>0</v>
      </c>
      <c r="GY1186" s="101">
        <f t="shared" si="135"/>
        <v>0</v>
      </c>
      <c r="GZ1186" s="101">
        <f t="shared" si="136"/>
        <v>0</v>
      </c>
      <c r="HA1186" s="101">
        <f t="shared" si="137"/>
        <v>0</v>
      </c>
      <c r="HB1186" s="101">
        <f t="shared" si="381"/>
        <v>0</v>
      </c>
      <c r="HC1186" s="101">
        <f t="shared" si="382"/>
        <v>0</v>
      </c>
      <c r="HD1186" s="101">
        <f t="shared" si="383"/>
        <v>0</v>
      </c>
      <c r="HE1186" s="101">
        <f t="shared" si="384"/>
        <v>64847.8</v>
      </c>
      <c r="HF1186" s="101">
        <f t="shared" si="385"/>
        <v>64950.46</v>
      </c>
      <c r="HG1186" s="101">
        <f t="shared" si="386"/>
        <v>64950.46</v>
      </c>
      <c r="HH1186" s="101">
        <f t="shared" si="138"/>
        <v>0</v>
      </c>
      <c r="HI1186" s="101">
        <f t="shared" si="138"/>
        <v>0</v>
      </c>
      <c r="HJ1186" s="101">
        <f t="shared" si="138"/>
        <v>0</v>
      </c>
      <c r="HK1186" s="101">
        <f t="shared" si="139"/>
        <v>0</v>
      </c>
      <c r="HL1186" s="101">
        <f t="shared" si="139"/>
        <v>0</v>
      </c>
      <c r="HM1186" s="101">
        <f t="shared" si="139"/>
        <v>0</v>
      </c>
      <c r="HN1186" s="106"/>
      <c r="HO1186" s="106"/>
      <c r="HP1186" s="106"/>
      <c r="HQ1186" s="101">
        <f t="shared" si="140"/>
        <v>0</v>
      </c>
      <c r="HR1186" s="101">
        <f t="shared" si="141"/>
        <v>0</v>
      </c>
      <c r="HS1186" s="101">
        <f t="shared" si="142"/>
        <v>0</v>
      </c>
      <c r="HT1186" s="101">
        <f t="shared" si="143"/>
        <v>0</v>
      </c>
      <c r="HU1186" s="101">
        <f t="shared" si="144"/>
        <v>0</v>
      </c>
      <c r="HV1186" s="101">
        <f t="shared" si="145"/>
        <v>0</v>
      </c>
      <c r="HW1186" s="101">
        <f t="shared" si="387"/>
        <v>0</v>
      </c>
      <c r="HX1186" s="101">
        <f t="shared" si="388"/>
        <v>0</v>
      </c>
      <c r="HY1186" s="101">
        <f t="shared" si="389"/>
        <v>0</v>
      </c>
      <c r="HZ1186" s="101">
        <f t="shared" si="390"/>
        <v>0</v>
      </c>
      <c r="IA1186" s="101">
        <f t="shared" si="391"/>
        <v>0</v>
      </c>
      <c r="IB1186" s="101">
        <f t="shared" si="392"/>
        <v>0</v>
      </c>
      <c r="IC1186" s="101">
        <f t="shared" si="146"/>
        <v>0</v>
      </c>
      <c r="ID1186" s="101">
        <f t="shared" si="146"/>
        <v>0</v>
      </c>
      <c r="IE1186" s="101">
        <f t="shared" si="146"/>
        <v>0</v>
      </c>
      <c r="IF1186" s="101">
        <f t="shared" si="147"/>
        <v>0</v>
      </c>
      <c r="IG1186" s="101">
        <f t="shared" si="147"/>
        <v>0</v>
      </c>
      <c r="IH1186" s="101">
        <f t="shared" si="147"/>
        <v>0</v>
      </c>
      <c r="II1186" s="106"/>
      <c r="IJ1186" s="106"/>
      <c r="IK1186" s="106"/>
      <c r="IL1186" s="101">
        <f t="shared" si="148"/>
        <v>0</v>
      </c>
      <c r="IM1186" s="101">
        <f t="shared" si="149"/>
        <v>0</v>
      </c>
      <c r="IN1186" s="101">
        <f t="shared" si="150"/>
        <v>0</v>
      </c>
      <c r="IO1186" s="101">
        <f t="shared" si="151"/>
        <v>0</v>
      </c>
      <c r="IP1186" s="101">
        <f t="shared" si="152"/>
        <v>0</v>
      </c>
      <c r="IQ1186" s="101">
        <f t="shared" si="153"/>
        <v>0</v>
      </c>
      <c r="IR1186" s="101">
        <f t="shared" si="393"/>
        <v>0</v>
      </c>
      <c r="IS1186" s="101">
        <f t="shared" si="394"/>
        <v>0</v>
      </c>
      <c r="IT1186" s="101">
        <f t="shared" si="395"/>
        <v>0</v>
      </c>
      <c r="IU1186" s="101">
        <f t="shared" si="396"/>
        <v>0</v>
      </c>
      <c r="IV1186" s="101">
        <f t="shared" si="397"/>
        <v>0</v>
      </c>
      <c r="IW1186" s="101">
        <f t="shared" si="398"/>
        <v>0</v>
      </c>
      <c r="IX1186" s="101">
        <f t="shared" si="154"/>
        <v>0</v>
      </c>
      <c r="IY1186" s="101">
        <f t="shared" si="154"/>
        <v>0</v>
      </c>
      <c r="IZ1186" s="101">
        <f t="shared" si="154"/>
        <v>0</v>
      </c>
      <c r="JA1186" s="101">
        <f t="shared" si="155"/>
        <v>0</v>
      </c>
      <c r="JB1186" s="101">
        <f t="shared" si="155"/>
        <v>0</v>
      </c>
      <c r="JC1186" s="101">
        <f t="shared" si="155"/>
        <v>0</v>
      </c>
      <c r="JD1186" s="106"/>
      <c r="JE1186" s="106"/>
      <c r="JF1186" s="106"/>
      <c r="JG1186" s="101">
        <f t="shared" si="156"/>
        <v>0</v>
      </c>
      <c r="JH1186" s="101">
        <f t="shared" si="157"/>
        <v>0</v>
      </c>
      <c r="JI1186" s="101">
        <f t="shared" si="158"/>
        <v>0</v>
      </c>
      <c r="JJ1186" s="101">
        <f t="shared" si="159"/>
        <v>0</v>
      </c>
      <c r="JK1186" s="101">
        <f t="shared" si="160"/>
        <v>0</v>
      </c>
      <c r="JL1186" s="101">
        <f t="shared" si="161"/>
        <v>0</v>
      </c>
      <c r="JM1186" s="101">
        <f t="shared" si="399"/>
        <v>0</v>
      </c>
      <c r="JN1186" s="101">
        <f t="shared" si="400"/>
        <v>0</v>
      </c>
      <c r="JO1186" s="101">
        <f t="shared" si="401"/>
        <v>0</v>
      </c>
      <c r="JP1186" s="101">
        <f t="shared" si="402"/>
        <v>0</v>
      </c>
      <c r="JQ1186" s="101">
        <f t="shared" si="403"/>
        <v>0</v>
      </c>
      <c r="JR1186" s="101">
        <f t="shared" si="404"/>
        <v>0</v>
      </c>
      <c r="JS1186" s="101">
        <f t="shared" si="162"/>
        <v>0</v>
      </c>
      <c r="JT1186" s="101">
        <f t="shared" si="162"/>
        <v>0</v>
      </c>
      <c r="JU1186" s="101">
        <f t="shared" si="162"/>
        <v>0</v>
      </c>
      <c r="JV1186" s="101">
        <f t="shared" si="163"/>
        <v>0</v>
      </c>
      <c r="JW1186" s="101">
        <f t="shared" si="163"/>
        <v>0</v>
      </c>
      <c r="JX1186" s="101">
        <f t="shared" si="163"/>
        <v>0</v>
      </c>
      <c r="JY1186" s="106"/>
      <c r="JZ1186" s="106"/>
      <c r="KA1186" s="106"/>
      <c r="KB1186" s="101">
        <f t="shared" si="164"/>
        <v>0</v>
      </c>
      <c r="KC1186" s="101">
        <f t="shared" si="165"/>
        <v>0</v>
      </c>
      <c r="KD1186" s="101">
        <f t="shared" si="166"/>
        <v>0</v>
      </c>
      <c r="KE1186" s="101">
        <f t="shared" si="167"/>
        <v>0</v>
      </c>
      <c r="KF1186" s="101">
        <f t="shared" si="168"/>
        <v>0</v>
      </c>
      <c r="KG1186" s="101">
        <f t="shared" si="169"/>
        <v>0</v>
      </c>
      <c r="KH1186" s="101">
        <f t="shared" si="405"/>
        <v>0</v>
      </c>
      <c r="KI1186" s="101">
        <f t="shared" si="406"/>
        <v>0</v>
      </c>
      <c r="KJ1186" s="101">
        <f t="shared" si="407"/>
        <v>0</v>
      </c>
      <c r="KK1186" s="101">
        <f t="shared" si="408"/>
        <v>0</v>
      </c>
      <c r="KL1186" s="101">
        <f t="shared" si="409"/>
        <v>0</v>
      </c>
      <c r="KM1186" s="101">
        <f t="shared" si="410"/>
        <v>0</v>
      </c>
      <c r="KN1186" s="101">
        <f t="shared" si="170"/>
        <v>0</v>
      </c>
      <c r="KO1186" s="101">
        <f t="shared" si="170"/>
        <v>0</v>
      </c>
      <c r="KP1186" s="101">
        <f t="shared" si="170"/>
        <v>0</v>
      </c>
      <c r="KQ1186" s="101">
        <f t="shared" si="171"/>
        <v>0</v>
      </c>
      <c r="KR1186" s="101">
        <f t="shared" si="171"/>
        <v>0</v>
      </c>
      <c r="KS1186" s="101">
        <f t="shared" si="171"/>
        <v>0</v>
      </c>
      <c r="KT1186" s="106"/>
      <c r="KU1186" s="106"/>
      <c r="KV1186" s="106"/>
      <c r="KW1186" s="101">
        <f t="shared" si="172"/>
        <v>0</v>
      </c>
      <c r="KX1186" s="101">
        <f t="shared" si="173"/>
        <v>0</v>
      </c>
      <c r="KY1186" s="101">
        <f t="shared" si="174"/>
        <v>0</v>
      </c>
      <c r="KZ1186" s="101">
        <f t="shared" si="175"/>
        <v>0</v>
      </c>
      <c r="LA1186" s="101">
        <f t="shared" si="176"/>
        <v>0</v>
      </c>
      <c r="LB1186" s="101">
        <f t="shared" si="177"/>
        <v>0</v>
      </c>
      <c r="LC1186" s="101">
        <f t="shared" si="411"/>
        <v>0</v>
      </c>
      <c r="LD1186" s="101">
        <f t="shared" si="412"/>
        <v>0</v>
      </c>
      <c r="LE1186" s="101">
        <f t="shared" si="413"/>
        <v>0</v>
      </c>
      <c r="LF1186" s="101">
        <f t="shared" si="414"/>
        <v>0</v>
      </c>
      <c r="LG1186" s="101">
        <f t="shared" si="415"/>
        <v>0</v>
      </c>
      <c r="LH1186" s="101">
        <f t="shared" si="416"/>
        <v>0</v>
      </c>
      <c r="LI1186" s="101">
        <f t="shared" si="178"/>
        <v>0</v>
      </c>
      <c r="LJ1186" s="101">
        <f t="shared" si="178"/>
        <v>0</v>
      </c>
      <c r="LK1186" s="101">
        <f t="shared" si="178"/>
        <v>0</v>
      </c>
      <c r="LL1186" s="101">
        <f t="shared" si="179"/>
        <v>0</v>
      </c>
      <c r="LM1186" s="101">
        <f t="shared" si="179"/>
        <v>0</v>
      </c>
      <c r="LN1186" s="101">
        <f t="shared" si="179"/>
        <v>0</v>
      </c>
      <c r="LO1186" s="106"/>
      <c r="LP1186" s="106"/>
      <c r="LQ1186" s="106"/>
      <c r="LR1186" s="101">
        <f t="shared" si="180"/>
        <v>0</v>
      </c>
      <c r="LS1186" s="101">
        <f t="shared" si="181"/>
        <v>0</v>
      </c>
      <c r="LT1186" s="101">
        <f t="shared" si="182"/>
        <v>0</v>
      </c>
      <c r="LU1186" s="101">
        <f t="shared" si="183"/>
        <v>0</v>
      </c>
      <c r="LV1186" s="101">
        <f t="shared" si="184"/>
        <v>0</v>
      </c>
      <c r="LW1186" s="101">
        <f t="shared" si="185"/>
        <v>0</v>
      </c>
      <c r="LX1186" s="101">
        <f t="shared" si="417"/>
        <v>0</v>
      </c>
      <c r="LY1186" s="101">
        <f t="shared" si="418"/>
        <v>0</v>
      </c>
      <c r="LZ1186" s="101">
        <f t="shared" si="419"/>
        <v>0</v>
      </c>
      <c r="MA1186" s="101">
        <f t="shared" si="420"/>
        <v>0</v>
      </c>
      <c r="MB1186" s="101">
        <f t="shared" si="421"/>
        <v>0</v>
      </c>
      <c r="MC1186" s="101">
        <f t="shared" si="422"/>
        <v>0</v>
      </c>
      <c r="MD1186" s="101">
        <f t="shared" si="186"/>
        <v>0</v>
      </c>
      <c r="ME1186" s="101">
        <f t="shared" si="186"/>
        <v>0</v>
      </c>
      <c r="MF1186" s="101">
        <f t="shared" si="186"/>
        <v>0</v>
      </c>
      <c r="MG1186" s="101">
        <f t="shared" si="187"/>
        <v>0</v>
      </c>
      <c r="MH1186" s="101">
        <f t="shared" si="187"/>
        <v>0</v>
      </c>
      <c r="MI1186" s="101">
        <f t="shared" si="187"/>
        <v>0</v>
      </c>
      <c r="MJ1186" s="106"/>
      <c r="MK1186" s="106"/>
      <c r="ML1186" s="106"/>
      <c r="MM1186" s="101">
        <f t="shared" si="188"/>
        <v>0</v>
      </c>
      <c r="MN1186" s="101">
        <f t="shared" si="189"/>
        <v>0</v>
      </c>
      <c r="MO1186" s="101">
        <f t="shared" si="190"/>
        <v>0</v>
      </c>
      <c r="MP1186" s="101">
        <f t="shared" si="191"/>
        <v>0</v>
      </c>
      <c r="MQ1186" s="101">
        <f t="shared" si="192"/>
        <v>0</v>
      </c>
      <c r="MR1186" s="101">
        <f t="shared" si="193"/>
        <v>0</v>
      </c>
      <c r="MS1186" s="101">
        <f t="shared" si="423"/>
        <v>0</v>
      </c>
      <c r="MT1186" s="101">
        <f t="shared" si="424"/>
        <v>0</v>
      </c>
      <c r="MU1186" s="101">
        <f t="shared" si="425"/>
        <v>0</v>
      </c>
      <c r="MV1186" s="101">
        <f t="shared" si="426"/>
        <v>0</v>
      </c>
      <c r="MW1186" s="101">
        <f t="shared" si="427"/>
        <v>0</v>
      </c>
      <c r="MX1186" s="101">
        <f t="shared" si="428"/>
        <v>0</v>
      </c>
      <c r="MY1186" s="101">
        <f t="shared" si="194"/>
        <v>0</v>
      </c>
      <c r="MZ1186" s="101">
        <f t="shared" si="194"/>
        <v>0</v>
      </c>
      <c r="NA1186" s="101">
        <f t="shared" si="194"/>
        <v>0</v>
      </c>
      <c r="NB1186" s="101">
        <f t="shared" si="195"/>
        <v>0</v>
      </c>
      <c r="NC1186" s="101">
        <f t="shared" si="195"/>
        <v>0</v>
      </c>
      <c r="ND1186" s="101">
        <f t="shared" si="195"/>
        <v>0</v>
      </c>
      <c r="NE1186" s="106"/>
      <c r="NF1186" s="106"/>
      <c r="NG1186" s="106"/>
      <c r="NH1186" s="101">
        <f t="shared" si="196"/>
        <v>0</v>
      </c>
      <c r="NI1186" s="101">
        <f t="shared" si="197"/>
        <v>0</v>
      </c>
      <c r="NJ1186" s="101">
        <f t="shared" si="198"/>
        <v>0</v>
      </c>
      <c r="NK1186" s="101">
        <f t="shared" si="199"/>
        <v>0</v>
      </c>
      <c r="NL1186" s="101">
        <f t="shared" si="200"/>
        <v>0</v>
      </c>
      <c r="NM1186" s="101">
        <f t="shared" si="201"/>
        <v>0</v>
      </c>
      <c r="NN1186" s="101">
        <f t="shared" si="429"/>
        <v>0</v>
      </c>
      <c r="NO1186" s="101">
        <f t="shared" si="430"/>
        <v>0</v>
      </c>
      <c r="NP1186" s="101">
        <f t="shared" si="431"/>
        <v>0</v>
      </c>
      <c r="NQ1186" s="101">
        <f t="shared" si="432"/>
        <v>0</v>
      </c>
      <c r="NR1186" s="101">
        <f t="shared" si="433"/>
        <v>0</v>
      </c>
      <c r="NS1186" s="101">
        <f t="shared" si="434"/>
        <v>0</v>
      </c>
      <c r="NT1186" s="101">
        <f t="shared" si="202"/>
        <v>0</v>
      </c>
      <c r="NU1186" s="101">
        <f t="shared" si="202"/>
        <v>0</v>
      </c>
      <c r="NV1186" s="101">
        <f t="shared" si="202"/>
        <v>0</v>
      </c>
      <c r="NW1186" s="101">
        <f t="shared" si="203"/>
        <v>0</v>
      </c>
      <c r="NX1186" s="101">
        <f t="shared" si="203"/>
        <v>0</v>
      </c>
      <c r="NY1186" s="101">
        <f t="shared" si="203"/>
        <v>0</v>
      </c>
      <c r="NZ1186" s="106"/>
      <c r="OA1186" s="106"/>
      <c r="OB1186" s="106"/>
      <c r="OC1186" s="101">
        <f t="shared" si="204"/>
        <v>0</v>
      </c>
      <c r="OD1186" s="101">
        <f t="shared" si="205"/>
        <v>0</v>
      </c>
      <c r="OE1186" s="101">
        <f t="shared" si="206"/>
        <v>0</v>
      </c>
      <c r="OF1186" s="101">
        <f t="shared" si="207"/>
        <v>0</v>
      </c>
      <c r="OG1186" s="101">
        <f t="shared" si="208"/>
        <v>0</v>
      </c>
      <c r="OH1186" s="101">
        <f t="shared" si="209"/>
        <v>0</v>
      </c>
      <c r="OI1186" s="101">
        <f t="shared" si="435"/>
        <v>0</v>
      </c>
      <c r="OJ1186" s="101">
        <f t="shared" si="436"/>
        <v>0</v>
      </c>
      <c r="OK1186" s="101">
        <f t="shared" si="437"/>
        <v>0</v>
      </c>
      <c r="OL1186" s="101">
        <f t="shared" si="438"/>
        <v>0</v>
      </c>
      <c r="OM1186" s="101">
        <f t="shared" si="439"/>
        <v>0</v>
      </c>
      <c r="ON1186" s="101">
        <f t="shared" si="440"/>
        <v>0</v>
      </c>
      <c r="OO1186" s="101">
        <f t="shared" si="210"/>
        <v>0</v>
      </c>
      <c r="OP1186" s="101">
        <f t="shared" si="210"/>
        <v>0</v>
      </c>
      <c r="OQ1186" s="101">
        <f t="shared" si="210"/>
        <v>0</v>
      </c>
      <c r="OR1186" s="101">
        <f t="shared" si="211"/>
        <v>0</v>
      </c>
      <c r="OS1186" s="101">
        <f t="shared" si="211"/>
        <v>0</v>
      </c>
      <c r="OT1186" s="101">
        <f t="shared" si="211"/>
        <v>0</v>
      </c>
      <c r="OU1186" s="106"/>
      <c r="OV1186" s="106"/>
      <c r="OW1186" s="106"/>
      <c r="OX1186" s="101">
        <f t="shared" si="212"/>
        <v>0</v>
      </c>
      <c r="OY1186" s="101">
        <f t="shared" si="213"/>
        <v>0</v>
      </c>
      <c r="OZ1186" s="101">
        <f t="shared" si="214"/>
        <v>0</v>
      </c>
      <c r="PA1186" s="101">
        <f t="shared" si="215"/>
        <v>0</v>
      </c>
      <c r="PB1186" s="101">
        <f t="shared" si="216"/>
        <v>0</v>
      </c>
      <c r="PC1186" s="101">
        <f t="shared" si="217"/>
        <v>0</v>
      </c>
      <c r="PD1186" s="101">
        <f t="shared" si="441"/>
        <v>0</v>
      </c>
      <c r="PE1186" s="101">
        <f t="shared" si="442"/>
        <v>0</v>
      </c>
      <c r="PF1186" s="101">
        <f t="shared" si="443"/>
        <v>0</v>
      </c>
      <c r="PG1186" s="101">
        <f t="shared" si="444"/>
        <v>0</v>
      </c>
      <c r="PH1186" s="101">
        <f t="shared" si="445"/>
        <v>0</v>
      </c>
      <c r="PI1186" s="101">
        <f t="shared" si="446"/>
        <v>0</v>
      </c>
      <c r="PJ1186" s="101">
        <f t="shared" si="218"/>
        <v>0</v>
      </c>
      <c r="PK1186" s="101">
        <f t="shared" si="218"/>
        <v>0</v>
      </c>
      <c r="PL1186" s="101">
        <f t="shared" si="218"/>
        <v>0</v>
      </c>
      <c r="PM1186" s="101">
        <f t="shared" si="219"/>
        <v>0</v>
      </c>
      <c r="PN1186" s="101">
        <f t="shared" si="219"/>
        <v>0</v>
      </c>
      <c r="PO1186" s="101">
        <f t="shared" si="219"/>
        <v>0</v>
      </c>
      <c r="PP1186" s="106"/>
      <c r="PQ1186" s="106"/>
      <c r="PR1186" s="106"/>
      <c r="PS1186" s="101">
        <f t="shared" si="220"/>
        <v>0</v>
      </c>
      <c r="PT1186" s="101">
        <f t="shared" si="221"/>
        <v>0</v>
      </c>
      <c r="PU1186" s="101">
        <f t="shared" si="222"/>
        <v>0</v>
      </c>
      <c r="PV1186" s="101">
        <f t="shared" si="223"/>
        <v>0</v>
      </c>
      <c r="PW1186" s="101">
        <f t="shared" si="224"/>
        <v>0</v>
      </c>
      <c r="PX1186" s="101">
        <f t="shared" si="225"/>
        <v>0</v>
      </c>
      <c r="PY1186" s="101">
        <f t="shared" si="447"/>
        <v>0</v>
      </c>
      <c r="PZ1186" s="101">
        <f t="shared" si="448"/>
        <v>0</v>
      </c>
      <c r="QA1186" s="101">
        <f t="shared" si="449"/>
        <v>0</v>
      </c>
      <c r="QB1186" s="101">
        <f t="shared" si="450"/>
        <v>0</v>
      </c>
      <c r="QC1186" s="101">
        <f t="shared" si="451"/>
        <v>0</v>
      </c>
      <c r="QD1186" s="101">
        <f t="shared" si="452"/>
        <v>0</v>
      </c>
      <c r="QE1186" s="101">
        <f t="shared" si="226"/>
        <v>0</v>
      </c>
      <c r="QF1186" s="101">
        <f t="shared" si="226"/>
        <v>0</v>
      </c>
      <c r="QG1186" s="101">
        <f t="shared" si="226"/>
        <v>0</v>
      </c>
      <c r="QH1186" s="101">
        <f t="shared" si="227"/>
        <v>0</v>
      </c>
      <c r="QI1186" s="101">
        <f t="shared" si="227"/>
        <v>0</v>
      </c>
      <c r="QJ1186" s="101">
        <f t="shared" si="227"/>
        <v>0</v>
      </c>
      <c r="QK1186" s="106"/>
      <c r="QL1186" s="106"/>
      <c r="QM1186" s="106"/>
      <c r="QN1186" s="101">
        <f t="shared" si="228"/>
        <v>0</v>
      </c>
      <c r="QO1186" s="101">
        <f t="shared" si="229"/>
        <v>0</v>
      </c>
      <c r="QP1186" s="101">
        <f t="shared" si="230"/>
        <v>0</v>
      </c>
      <c r="QQ1186" s="101">
        <f t="shared" si="231"/>
        <v>0</v>
      </c>
      <c r="QR1186" s="101">
        <f t="shared" si="232"/>
        <v>0</v>
      </c>
      <c r="QS1186" s="101">
        <f t="shared" si="233"/>
        <v>0</v>
      </c>
      <c r="QT1186" s="101">
        <f t="shared" si="453"/>
        <v>0</v>
      </c>
      <c r="QU1186" s="101">
        <f t="shared" si="454"/>
        <v>0</v>
      </c>
      <c r="QV1186" s="101">
        <f t="shared" si="455"/>
        <v>0</v>
      </c>
      <c r="QW1186" s="101">
        <f t="shared" si="456"/>
        <v>0</v>
      </c>
      <c r="QX1186" s="101">
        <f t="shared" si="457"/>
        <v>0</v>
      </c>
      <c r="QY1186" s="101">
        <f t="shared" si="458"/>
        <v>0</v>
      </c>
      <c r="QZ1186" s="101">
        <f t="shared" si="234"/>
        <v>0</v>
      </c>
      <c r="RA1186" s="101">
        <f t="shared" si="234"/>
        <v>0</v>
      </c>
      <c r="RB1186" s="101">
        <f t="shared" si="234"/>
        <v>0</v>
      </c>
      <c r="RC1186" s="101">
        <f t="shared" si="235"/>
        <v>0</v>
      </c>
      <c r="RD1186" s="101">
        <f t="shared" si="235"/>
        <v>0</v>
      </c>
      <c r="RE1186" s="101">
        <f t="shared" si="235"/>
        <v>0</v>
      </c>
      <c r="RF1186" s="106"/>
      <c r="RG1186" s="106"/>
      <c r="RH1186" s="106"/>
      <c r="RI1186" s="101">
        <f t="shared" si="236"/>
        <v>0</v>
      </c>
      <c r="RJ1186" s="101">
        <f t="shared" si="237"/>
        <v>0</v>
      </c>
      <c r="RK1186" s="101">
        <f t="shared" si="238"/>
        <v>0</v>
      </c>
      <c r="RL1186" s="101">
        <f t="shared" si="239"/>
        <v>0</v>
      </c>
      <c r="RM1186" s="101">
        <f t="shared" si="240"/>
        <v>0</v>
      </c>
      <c r="RN1186" s="101">
        <f t="shared" si="241"/>
        <v>0</v>
      </c>
      <c r="RO1186" s="101">
        <f t="shared" si="459"/>
        <v>0</v>
      </c>
      <c r="RP1186" s="101">
        <f t="shared" si="460"/>
        <v>0</v>
      </c>
      <c r="RQ1186" s="101">
        <f t="shared" si="461"/>
        <v>0</v>
      </c>
      <c r="RR1186" s="101">
        <f t="shared" si="462"/>
        <v>0</v>
      </c>
      <c r="RS1186" s="101">
        <f t="shared" si="463"/>
        <v>0</v>
      </c>
      <c r="RT1186" s="101">
        <f t="shared" si="464"/>
        <v>0</v>
      </c>
      <c r="RU1186" s="101">
        <f t="shared" si="242"/>
        <v>0</v>
      </c>
      <c r="RV1186" s="101">
        <f t="shared" si="242"/>
        <v>0</v>
      </c>
      <c r="RW1186" s="101">
        <f t="shared" si="242"/>
        <v>0</v>
      </c>
      <c r="RX1186" s="101">
        <f t="shared" si="243"/>
        <v>0</v>
      </c>
      <c r="RY1186" s="101">
        <f t="shared" si="243"/>
        <v>0</v>
      </c>
      <c r="RZ1186" s="101">
        <f t="shared" si="243"/>
        <v>0</v>
      </c>
      <c r="SA1186" s="106"/>
      <c r="SB1186" s="106"/>
      <c r="SC1186" s="106"/>
      <c r="SD1186" s="101">
        <f t="shared" si="244"/>
        <v>0</v>
      </c>
      <c r="SE1186" s="101">
        <f t="shared" si="245"/>
        <v>0</v>
      </c>
      <c r="SF1186" s="101">
        <f t="shared" si="246"/>
        <v>0</v>
      </c>
      <c r="SG1186" s="101">
        <f t="shared" si="247"/>
        <v>0</v>
      </c>
      <c r="SH1186" s="101">
        <f t="shared" si="248"/>
        <v>0</v>
      </c>
      <c r="SI1186" s="101">
        <f t="shared" si="249"/>
        <v>0</v>
      </c>
      <c r="SJ1186" s="101">
        <f t="shared" si="465"/>
        <v>0</v>
      </c>
      <c r="SK1186" s="101">
        <f t="shared" si="466"/>
        <v>0</v>
      </c>
      <c r="SL1186" s="101">
        <f t="shared" si="467"/>
        <v>0</v>
      </c>
      <c r="SM1186" s="101">
        <f t="shared" si="468"/>
        <v>0</v>
      </c>
      <c r="SN1186" s="101">
        <f t="shared" si="469"/>
        <v>0</v>
      </c>
      <c r="SO1186" s="101">
        <f t="shared" si="470"/>
        <v>0</v>
      </c>
      <c r="SP1186" s="101">
        <f t="shared" si="250"/>
        <v>0</v>
      </c>
      <c r="SQ1186" s="101">
        <f t="shared" si="250"/>
        <v>0</v>
      </c>
      <c r="SR1186" s="101">
        <f t="shared" si="250"/>
        <v>0</v>
      </c>
      <c r="SS1186" s="101">
        <f t="shared" si="251"/>
        <v>0</v>
      </c>
      <c r="ST1186" s="101">
        <f t="shared" si="251"/>
        <v>0</v>
      </c>
      <c r="SU1186" s="101">
        <f t="shared" si="251"/>
        <v>0</v>
      </c>
      <c r="SV1186" s="106"/>
      <c r="SW1186" s="106"/>
      <c r="SX1186" s="106"/>
      <c r="SY1186" s="101">
        <f t="shared" si="252"/>
        <v>0</v>
      </c>
      <c r="SZ1186" s="101">
        <f t="shared" si="253"/>
        <v>0</v>
      </c>
      <c r="TA1186" s="101">
        <f t="shared" si="254"/>
        <v>0</v>
      </c>
      <c r="TB1186" s="101">
        <f t="shared" si="255"/>
        <v>0</v>
      </c>
      <c r="TC1186" s="101">
        <f t="shared" si="256"/>
        <v>0</v>
      </c>
      <c r="TD1186" s="101">
        <f t="shared" si="257"/>
        <v>0</v>
      </c>
      <c r="TE1186" s="101">
        <f t="shared" si="471"/>
        <v>0</v>
      </c>
      <c r="TF1186" s="101">
        <f t="shared" si="472"/>
        <v>0</v>
      </c>
      <c r="TG1186" s="101">
        <f t="shared" si="473"/>
        <v>0</v>
      </c>
      <c r="TH1186" s="101">
        <f t="shared" si="474"/>
        <v>0</v>
      </c>
      <c r="TI1186" s="101">
        <f t="shared" si="475"/>
        <v>0</v>
      </c>
      <c r="TJ1186" s="101">
        <f t="shared" si="476"/>
        <v>0</v>
      </c>
      <c r="TK1186" s="101">
        <f t="shared" si="258"/>
        <v>0</v>
      </c>
      <c r="TL1186" s="101">
        <f t="shared" si="258"/>
        <v>0</v>
      </c>
      <c r="TM1186" s="101">
        <f t="shared" si="258"/>
        <v>0</v>
      </c>
      <c r="TN1186" s="101">
        <f t="shared" si="259"/>
        <v>0</v>
      </c>
      <c r="TO1186" s="101">
        <f t="shared" si="259"/>
        <v>0</v>
      </c>
      <c r="TP1186" s="101">
        <f t="shared" si="259"/>
        <v>0</v>
      </c>
      <c r="TQ1186" s="106"/>
      <c r="TR1186" s="106"/>
      <c r="TS1186" s="106"/>
      <c r="TT1186" s="101">
        <f t="shared" si="260"/>
        <v>0</v>
      </c>
      <c r="TU1186" s="101">
        <f t="shared" si="261"/>
        <v>0</v>
      </c>
      <c r="TV1186" s="101">
        <f t="shared" si="262"/>
        <v>0</v>
      </c>
      <c r="TW1186" s="101">
        <f t="shared" si="263"/>
        <v>0</v>
      </c>
      <c r="TX1186" s="101">
        <f t="shared" si="264"/>
        <v>0</v>
      </c>
      <c r="TY1186" s="101">
        <f t="shared" si="265"/>
        <v>0</v>
      </c>
      <c r="TZ1186" s="101">
        <f t="shared" si="477"/>
        <v>0</v>
      </c>
      <c r="UA1186" s="101">
        <f t="shared" si="478"/>
        <v>0</v>
      </c>
      <c r="UB1186" s="101">
        <f t="shared" si="479"/>
        <v>0</v>
      </c>
      <c r="UC1186" s="101">
        <f t="shared" si="480"/>
        <v>0</v>
      </c>
      <c r="UD1186" s="101">
        <f t="shared" si="481"/>
        <v>0</v>
      </c>
      <c r="UE1186" s="101">
        <f t="shared" si="482"/>
        <v>0</v>
      </c>
      <c r="UF1186" s="101">
        <f t="shared" si="266"/>
        <v>0</v>
      </c>
      <c r="UG1186" s="101">
        <f t="shared" si="266"/>
        <v>0</v>
      </c>
      <c r="UH1186" s="101">
        <f t="shared" si="266"/>
        <v>0</v>
      </c>
      <c r="UI1186" s="101">
        <f t="shared" si="267"/>
        <v>0</v>
      </c>
      <c r="UJ1186" s="101">
        <f t="shared" si="267"/>
        <v>0</v>
      </c>
      <c r="UK1186" s="101">
        <f t="shared" si="267"/>
        <v>0</v>
      </c>
      <c r="UL1186" s="106"/>
      <c r="UM1186" s="106"/>
      <c r="UN1186" s="106"/>
      <c r="UO1186" s="101">
        <f t="shared" si="268"/>
        <v>0</v>
      </c>
      <c r="UP1186" s="101">
        <f t="shared" si="269"/>
        <v>0</v>
      </c>
      <c r="UQ1186" s="101">
        <f t="shared" si="270"/>
        <v>0</v>
      </c>
      <c r="UR1186" s="101">
        <f t="shared" si="271"/>
        <v>0</v>
      </c>
      <c r="US1186" s="101">
        <f t="shared" si="272"/>
        <v>0</v>
      </c>
      <c r="UT1186" s="101">
        <f t="shared" si="273"/>
        <v>0</v>
      </c>
      <c r="UU1186" s="101">
        <f t="shared" si="483"/>
        <v>0</v>
      </c>
      <c r="UV1186" s="101">
        <f t="shared" si="484"/>
        <v>0</v>
      </c>
      <c r="UW1186" s="101">
        <f t="shared" si="485"/>
        <v>0</v>
      </c>
      <c r="UX1186" s="101">
        <f t="shared" si="486"/>
        <v>29439.87</v>
      </c>
      <c r="UY1186" s="101">
        <f t="shared" si="487"/>
        <v>31507.27</v>
      </c>
      <c r="UZ1186" s="101">
        <f t="shared" si="488"/>
        <v>31507.27</v>
      </c>
      <c r="VA1186" s="101">
        <f t="shared" si="274"/>
        <v>0</v>
      </c>
      <c r="VB1186" s="101">
        <f t="shared" si="274"/>
        <v>0</v>
      </c>
      <c r="VC1186" s="101">
        <f t="shared" si="274"/>
        <v>0</v>
      </c>
      <c r="VD1186" s="101">
        <f t="shared" si="275"/>
        <v>0</v>
      </c>
      <c r="VE1186" s="101">
        <f t="shared" si="275"/>
        <v>0</v>
      </c>
      <c r="VF1186" s="101">
        <f t="shared" si="275"/>
        <v>0</v>
      </c>
      <c r="VG1186" s="106"/>
      <c r="VH1186" s="106"/>
      <c r="VI1186" s="106"/>
      <c r="VJ1186" s="101">
        <f t="shared" si="276"/>
        <v>0</v>
      </c>
      <c r="VK1186" s="101">
        <f t="shared" si="277"/>
        <v>0</v>
      </c>
      <c r="VL1186" s="101">
        <f t="shared" si="278"/>
        <v>0</v>
      </c>
      <c r="VM1186" s="101">
        <f t="shared" si="279"/>
        <v>0</v>
      </c>
      <c r="VN1186" s="101">
        <f t="shared" si="280"/>
        <v>0</v>
      </c>
      <c r="VO1186" s="101">
        <f t="shared" si="281"/>
        <v>0</v>
      </c>
      <c r="VP1186" s="101">
        <f t="shared" si="489"/>
        <v>0</v>
      </c>
      <c r="VQ1186" s="101">
        <f t="shared" si="490"/>
        <v>0</v>
      </c>
      <c r="VR1186" s="101">
        <f t="shared" si="491"/>
        <v>0</v>
      </c>
      <c r="VS1186" s="101">
        <f t="shared" si="492"/>
        <v>0</v>
      </c>
      <c r="VT1186" s="101">
        <f t="shared" si="493"/>
        <v>0</v>
      </c>
      <c r="VU1186" s="101">
        <f t="shared" si="494"/>
        <v>0</v>
      </c>
      <c r="VV1186" s="101">
        <f t="shared" si="282"/>
        <v>0</v>
      </c>
      <c r="VW1186" s="101">
        <f t="shared" si="282"/>
        <v>0</v>
      </c>
      <c r="VX1186" s="101">
        <f t="shared" si="282"/>
        <v>0</v>
      </c>
      <c r="VY1186" s="101">
        <f t="shared" si="283"/>
        <v>0</v>
      </c>
      <c r="VZ1186" s="101">
        <f t="shared" si="283"/>
        <v>0</v>
      </c>
      <c r="WA1186" s="101">
        <f t="shared" si="283"/>
        <v>0</v>
      </c>
      <c r="WB1186" s="106"/>
      <c r="WC1186" s="106"/>
      <c r="WD1186" s="106"/>
      <c r="WE1186" s="101">
        <f t="shared" si="284"/>
        <v>0</v>
      </c>
      <c r="WF1186" s="101">
        <f t="shared" si="285"/>
        <v>0</v>
      </c>
      <c r="WG1186" s="101">
        <f t="shared" si="286"/>
        <v>0</v>
      </c>
      <c r="WH1186" s="101">
        <f t="shared" si="287"/>
        <v>0</v>
      </c>
      <c r="WI1186" s="101">
        <f t="shared" si="288"/>
        <v>0</v>
      </c>
      <c r="WJ1186" s="101">
        <f t="shared" si="289"/>
        <v>0</v>
      </c>
      <c r="WK1186" s="101">
        <f t="shared" si="495"/>
        <v>0</v>
      </c>
      <c r="WL1186" s="101">
        <f t="shared" si="496"/>
        <v>0</v>
      </c>
      <c r="WM1186" s="101">
        <f t="shared" si="497"/>
        <v>0</v>
      </c>
      <c r="WN1186" s="101">
        <f t="shared" si="498"/>
        <v>0</v>
      </c>
      <c r="WO1186" s="101">
        <f t="shared" si="499"/>
        <v>0</v>
      </c>
      <c r="WP1186" s="101">
        <f t="shared" si="500"/>
        <v>0</v>
      </c>
      <c r="WQ1186" s="101">
        <f t="shared" si="290"/>
        <v>0</v>
      </c>
      <c r="WR1186" s="101">
        <f t="shared" si="290"/>
        <v>0</v>
      </c>
      <c r="WS1186" s="101">
        <f t="shared" si="290"/>
        <v>0</v>
      </c>
      <c r="WT1186" s="101">
        <f t="shared" si="291"/>
        <v>0</v>
      </c>
      <c r="WU1186" s="101">
        <f t="shared" si="291"/>
        <v>0</v>
      </c>
      <c r="WV1186" s="101">
        <f t="shared" si="291"/>
        <v>0</v>
      </c>
      <c r="WW1186" s="106"/>
      <c r="WX1186" s="106"/>
      <c r="WY1186" s="106"/>
      <c r="WZ1186" s="101">
        <f t="shared" si="292"/>
        <v>0</v>
      </c>
      <c r="XA1186" s="101">
        <f t="shared" si="293"/>
        <v>0</v>
      </c>
      <c r="XB1186" s="101">
        <f t="shared" si="294"/>
        <v>0</v>
      </c>
      <c r="XC1186" s="101">
        <f t="shared" si="295"/>
        <v>0</v>
      </c>
      <c r="XD1186" s="101">
        <f t="shared" si="296"/>
        <v>0</v>
      </c>
      <c r="XE1186" s="101">
        <f t="shared" si="297"/>
        <v>0</v>
      </c>
      <c r="XF1186" s="101">
        <f t="shared" si="501"/>
        <v>0</v>
      </c>
      <c r="XG1186" s="101">
        <f t="shared" si="502"/>
        <v>0</v>
      </c>
      <c r="XH1186" s="101">
        <f t="shared" si="503"/>
        <v>0</v>
      </c>
      <c r="XI1186" s="101">
        <f t="shared" si="504"/>
        <v>0</v>
      </c>
      <c r="XJ1186" s="101">
        <f t="shared" si="505"/>
        <v>0</v>
      </c>
      <c r="XK1186" s="101">
        <f t="shared" si="506"/>
        <v>0</v>
      </c>
      <c r="XL1186" s="101">
        <f t="shared" si="298"/>
        <v>0</v>
      </c>
      <c r="XM1186" s="101">
        <f t="shared" si="298"/>
        <v>0</v>
      </c>
      <c r="XN1186" s="101">
        <f t="shared" si="298"/>
        <v>0</v>
      </c>
      <c r="XO1186" s="101">
        <f t="shared" si="299"/>
        <v>0</v>
      </c>
      <c r="XP1186" s="101">
        <f t="shared" si="299"/>
        <v>0</v>
      </c>
      <c r="XQ1186" s="101">
        <f t="shared" si="299"/>
        <v>0</v>
      </c>
      <c r="XR1186" s="106"/>
      <c r="XS1186" s="106"/>
      <c r="XT1186" s="106"/>
      <c r="XU1186" s="101">
        <f t="shared" si="300"/>
        <v>0</v>
      </c>
      <c r="XV1186" s="101">
        <f t="shared" si="301"/>
        <v>0</v>
      </c>
      <c r="XW1186" s="101">
        <f t="shared" si="302"/>
        <v>0</v>
      </c>
      <c r="XX1186" s="101">
        <f t="shared" si="303"/>
        <v>0</v>
      </c>
      <c r="XY1186" s="101">
        <f t="shared" si="304"/>
        <v>0</v>
      </c>
      <c r="XZ1186" s="101">
        <f t="shared" si="305"/>
        <v>0</v>
      </c>
      <c r="YA1186" s="101">
        <f t="shared" si="507"/>
        <v>0</v>
      </c>
      <c r="YB1186" s="101">
        <f t="shared" si="508"/>
        <v>0</v>
      </c>
      <c r="YC1186" s="101">
        <f t="shared" si="509"/>
        <v>0</v>
      </c>
      <c r="YD1186" s="101">
        <f t="shared" si="510"/>
        <v>0</v>
      </c>
      <c r="YE1186" s="101">
        <f t="shared" si="511"/>
        <v>0</v>
      </c>
      <c r="YF1186" s="101">
        <f t="shared" si="512"/>
        <v>0</v>
      </c>
      <c r="YG1186" s="101">
        <f t="shared" si="306"/>
        <v>0</v>
      </c>
      <c r="YH1186" s="101">
        <f t="shared" si="306"/>
        <v>0</v>
      </c>
      <c r="YI1186" s="101">
        <f t="shared" si="306"/>
        <v>0</v>
      </c>
      <c r="YJ1186" s="101">
        <f t="shared" si="307"/>
        <v>0</v>
      </c>
      <c r="YK1186" s="101">
        <f t="shared" si="307"/>
        <v>0</v>
      </c>
      <c r="YL1186" s="101">
        <f t="shared" si="307"/>
        <v>0</v>
      </c>
      <c r="YM1186" s="149">
        <f t="shared" si="513"/>
        <v>0</v>
      </c>
      <c r="YN1186" s="149">
        <f t="shared" si="308"/>
        <v>0</v>
      </c>
      <c r="YO1186" s="149">
        <f t="shared" si="308"/>
        <v>0</v>
      </c>
      <c r="YP1186" s="101">
        <f t="shared" si="309"/>
        <v>0</v>
      </c>
      <c r="YQ1186" s="101">
        <f t="shared" si="310"/>
        <v>0</v>
      </c>
      <c r="YR1186" s="101">
        <f t="shared" si="311"/>
        <v>0</v>
      </c>
      <c r="YS1186" s="101">
        <f t="shared" si="312"/>
        <v>0</v>
      </c>
      <c r="YT1186" s="101">
        <f t="shared" si="313"/>
        <v>0</v>
      </c>
      <c r="YU1186" s="101">
        <f t="shared" si="314"/>
        <v>0</v>
      </c>
      <c r="YV1186" s="101">
        <f t="shared" si="514"/>
        <v>0</v>
      </c>
      <c r="YW1186" s="101">
        <f t="shared" si="515"/>
        <v>0</v>
      </c>
      <c r="YX1186" s="101">
        <f t="shared" si="516"/>
        <v>0</v>
      </c>
      <c r="YY1186" s="101">
        <f t="shared" si="517"/>
        <v>40870.589999999997</v>
      </c>
      <c r="YZ1186" s="101">
        <f t="shared" si="518"/>
        <v>42302.22</v>
      </c>
      <c r="ZA1186" s="101">
        <f t="shared" si="519"/>
        <v>42302.22</v>
      </c>
      <c r="ZB1186" s="101">
        <f t="shared" si="315"/>
        <v>0</v>
      </c>
      <c r="ZC1186" s="101">
        <f t="shared" si="315"/>
        <v>0</v>
      </c>
      <c r="ZD1186" s="101">
        <f t="shared" si="315"/>
        <v>0</v>
      </c>
      <c r="ZE1186" s="101">
        <f t="shared" si="316"/>
        <v>0</v>
      </c>
      <c r="ZF1186" s="101">
        <f t="shared" si="316"/>
        <v>0</v>
      </c>
      <c r="ZG1186" s="101">
        <f t="shared" si="316"/>
        <v>0</v>
      </c>
    </row>
    <row r="1187" spans="1:683" ht="87.75" hidden="1" customHeight="1">
      <c r="A1187" s="102" t="s">
        <v>412</v>
      </c>
      <c r="B1187" s="302" t="s">
        <v>423</v>
      </c>
      <c r="C1187" s="5"/>
      <c r="D1187" s="764"/>
      <c r="E1187" s="291"/>
      <c r="F1187" s="114">
        <f t="shared" si="317"/>
        <v>0</v>
      </c>
      <c r="G1187" s="114">
        <f t="shared" si="317"/>
        <v>0</v>
      </c>
      <c r="H1187" s="114">
        <f t="shared" si="317"/>
        <v>0</v>
      </c>
      <c r="I1187" s="101">
        <f t="shared" si="318"/>
        <v>212375</v>
      </c>
      <c r="J1187" s="101">
        <f t="shared" si="318"/>
        <v>216209</v>
      </c>
      <c r="K1187" s="101">
        <f t="shared" si="318"/>
        <v>216209</v>
      </c>
      <c r="L1187" s="106"/>
      <c r="M1187" s="106"/>
      <c r="N1187" s="106"/>
      <c r="O1187" s="101">
        <f t="shared" si="319"/>
        <v>0</v>
      </c>
      <c r="P1187" s="101">
        <f t="shared" si="320"/>
        <v>0</v>
      </c>
      <c r="Q1187" s="101">
        <f t="shared" si="321"/>
        <v>0</v>
      </c>
      <c r="R1187" s="101">
        <f t="shared" si="322"/>
        <v>0</v>
      </c>
      <c r="S1187" s="101">
        <f t="shared" si="323"/>
        <v>0</v>
      </c>
      <c r="T1187" s="101">
        <f t="shared" si="324"/>
        <v>0</v>
      </c>
      <c r="U1187" s="101">
        <f t="shared" si="325"/>
        <v>0</v>
      </c>
      <c r="V1187" s="101">
        <f t="shared" si="326"/>
        <v>0</v>
      </c>
      <c r="W1187" s="101">
        <f t="shared" si="327"/>
        <v>0</v>
      </c>
      <c r="X1187" s="101">
        <f t="shared" si="328"/>
        <v>0</v>
      </c>
      <c r="Y1187" s="101">
        <f t="shared" si="329"/>
        <v>0</v>
      </c>
      <c r="Z1187" s="101">
        <f t="shared" si="330"/>
        <v>0</v>
      </c>
      <c r="AA1187" s="101">
        <f t="shared" si="331"/>
        <v>0</v>
      </c>
      <c r="AB1187" s="101">
        <f t="shared" si="66"/>
        <v>0</v>
      </c>
      <c r="AC1187" s="101">
        <f t="shared" si="66"/>
        <v>0</v>
      </c>
      <c r="AD1187" s="101">
        <f t="shared" si="332"/>
        <v>0</v>
      </c>
      <c r="AE1187" s="101">
        <f t="shared" si="67"/>
        <v>0</v>
      </c>
      <c r="AF1187" s="101">
        <f t="shared" si="67"/>
        <v>0</v>
      </c>
      <c r="AG1187" s="106"/>
      <c r="AH1187" s="106"/>
      <c r="AI1187" s="106"/>
      <c r="AJ1187" s="101">
        <f t="shared" si="68"/>
        <v>0</v>
      </c>
      <c r="AK1187" s="101">
        <f t="shared" si="69"/>
        <v>0</v>
      </c>
      <c r="AL1187" s="101">
        <f t="shared" si="70"/>
        <v>0</v>
      </c>
      <c r="AM1187" s="101">
        <f t="shared" si="71"/>
        <v>0</v>
      </c>
      <c r="AN1187" s="101">
        <f t="shared" si="72"/>
        <v>0</v>
      </c>
      <c r="AO1187" s="101">
        <f t="shared" si="73"/>
        <v>0</v>
      </c>
      <c r="AP1187" s="101">
        <f t="shared" si="333"/>
        <v>0</v>
      </c>
      <c r="AQ1187" s="101">
        <f t="shared" si="334"/>
        <v>0</v>
      </c>
      <c r="AR1187" s="101">
        <f t="shared" si="335"/>
        <v>0</v>
      </c>
      <c r="AS1187" s="101">
        <f t="shared" si="336"/>
        <v>0</v>
      </c>
      <c r="AT1187" s="101">
        <f t="shared" si="337"/>
        <v>0</v>
      </c>
      <c r="AU1187" s="101">
        <f t="shared" si="338"/>
        <v>0</v>
      </c>
      <c r="AV1187" s="101">
        <f t="shared" si="74"/>
        <v>0</v>
      </c>
      <c r="AW1187" s="101">
        <f t="shared" si="74"/>
        <v>0</v>
      </c>
      <c r="AX1187" s="101">
        <f t="shared" si="74"/>
        <v>0</v>
      </c>
      <c r="AY1187" s="101">
        <f t="shared" si="75"/>
        <v>0</v>
      </c>
      <c r="AZ1187" s="101">
        <f t="shared" si="75"/>
        <v>0</v>
      </c>
      <c r="BA1187" s="101">
        <f t="shared" si="75"/>
        <v>0</v>
      </c>
      <c r="BB1187" s="106"/>
      <c r="BC1187" s="106"/>
      <c r="BD1187" s="106"/>
      <c r="BE1187" s="101">
        <f t="shared" si="76"/>
        <v>0</v>
      </c>
      <c r="BF1187" s="101">
        <f t="shared" si="77"/>
        <v>0</v>
      </c>
      <c r="BG1187" s="101">
        <f t="shared" si="78"/>
        <v>0</v>
      </c>
      <c r="BH1187" s="101">
        <f t="shared" si="79"/>
        <v>0</v>
      </c>
      <c r="BI1187" s="101">
        <f t="shared" si="80"/>
        <v>0</v>
      </c>
      <c r="BJ1187" s="101">
        <f t="shared" si="81"/>
        <v>0</v>
      </c>
      <c r="BK1187" s="101">
        <f t="shared" si="339"/>
        <v>0</v>
      </c>
      <c r="BL1187" s="101">
        <f t="shared" si="340"/>
        <v>0</v>
      </c>
      <c r="BM1187" s="101">
        <f t="shared" si="341"/>
        <v>0</v>
      </c>
      <c r="BN1187" s="101">
        <f t="shared" si="342"/>
        <v>0</v>
      </c>
      <c r="BO1187" s="101">
        <f t="shared" si="343"/>
        <v>0</v>
      </c>
      <c r="BP1187" s="101">
        <f t="shared" si="344"/>
        <v>0</v>
      </c>
      <c r="BQ1187" s="101">
        <f t="shared" si="82"/>
        <v>0</v>
      </c>
      <c r="BR1187" s="101">
        <f t="shared" si="82"/>
        <v>0</v>
      </c>
      <c r="BS1187" s="101">
        <f t="shared" si="82"/>
        <v>0</v>
      </c>
      <c r="BT1187" s="101">
        <f t="shared" si="83"/>
        <v>0</v>
      </c>
      <c r="BU1187" s="101">
        <f t="shared" si="83"/>
        <v>0</v>
      </c>
      <c r="BV1187" s="101">
        <f t="shared" si="83"/>
        <v>0</v>
      </c>
      <c r="BW1187" s="106"/>
      <c r="BX1187" s="106"/>
      <c r="BY1187" s="106"/>
      <c r="BZ1187" s="101">
        <f t="shared" si="84"/>
        <v>0</v>
      </c>
      <c r="CA1187" s="101">
        <f t="shared" si="85"/>
        <v>0</v>
      </c>
      <c r="CB1187" s="101">
        <f t="shared" si="86"/>
        <v>0</v>
      </c>
      <c r="CC1187" s="101">
        <f t="shared" si="87"/>
        <v>0</v>
      </c>
      <c r="CD1187" s="101">
        <f t="shared" si="88"/>
        <v>0</v>
      </c>
      <c r="CE1187" s="101">
        <f t="shared" si="89"/>
        <v>0</v>
      </c>
      <c r="CF1187" s="101">
        <f t="shared" si="345"/>
        <v>0</v>
      </c>
      <c r="CG1187" s="101">
        <f t="shared" si="346"/>
        <v>0</v>
      </c>
      <c r="CH1187" s="101">
        <f t="shared" si="347"/>
        <v>0</v>
      </c>
      <c r="CI1187" s="101">
        <f t="shared" si="348"/>
        <v>0</v>
      </c>
      <c r="CJ1187" s="101">
        <f t="shared" si="349"/>
        <v>0</v>
      </c>
      <c r="CK1187" s="101">
        <f t="shared" si="350"/>
        <v>0</v>
      </c>
      <c r="CL1187" s="101">
        <f t="shared" si="90"/>
        <v>0</v>
      </c>
      <c r="CM1187" s="101">
        <f t="shared" si="90"/>
        <v>0</v>
      </c>
      <c r="CN1187" s="101">
        <f t="shared" si="90"/>
        <v>0</v>
      </c>
      <c r="CO1187" s="101">
        <f t="shared" si="91"/>
        <v>0</v>
      </c>
      <c r="CP1187" s="101">
        <f t="shared" si="91"/>
        <v>0</v>
      </c>
      <c r="CQ1187" s="101">
        <f t="shared" si="91"/>
        <v>0</v>
      </c>
      <c r="CR1187" s="106"/>
      <c r="CS1187" s="106"/>
      <c r="CT1187" s="106"/>
      <c r="CU1187" s="101">
        <f t="shared" si="92"/>
        <v>0</v>
      </c>
      <c r="CV1187" s="101">
        <f t="shared" si="93"/>
        <v>0</v>
      </c>
      <c r="CW1187" s="101">
        <f t="shared" si="94"/>
        <v>0</v>
      </c>
      <c r="CX1187" s="101">
        <f t="shared" si="95"/>
        <v>0</v>
      </c>
      <c r="CY1187" s="101">
        <f t="shared" si="96"/>
        <v>0</v>
      </c>
      <c r="CZ1187" s="101">
        <f t="shared" si="97"/>
        <v>0</v>
      </c>
      <c r="DA1187" s="101">
        <f t="shared" si="351"/>
        <v>0</v>
      </c>
      <c r="DB1187" s="101">
        <f t="shared" si="352"/>
        <v>0</v>
      </c>
      <c r="DC1187" s="101">
        <f t="shared" si="353"/>
        <v>0</v>
      </c>
      <c r="DD1187" s="101">
        <f t="shared" si="354"/>
        <v>0</v>
      </c>
      <c r="DE1187" s="101">
        <f t="shared" si="355"/>
        <v>0</v>
      </c>
      <c r="DF1187" s="101">
        <f t="shared" si="356"/>
        <v>0</v>
      </c>
      <c r="DG1187" s="101">
        <f t="shared" si="98"/>
        <v>0</v>
      </c>
      <c r="DH1187" s="101">
        <f t="shared" si="98"/>
        <v>0</v>
      </c>
      <c r="DI1187" s="101">
        <f t="shared" si="98"/>
        <v>0</v>
      </c>
      <c r="DJ1187" s="101">
        <f t="shared" si="99"/>
        <v>0</v>
      </c>
      <c r="DK1187" s="101">
        <f t="shared" si="99"/>
        <v>0</v>
      </c>
      <c r="DL1187" s="101">
        <f t="shared" si="99"/>
        <v>0</v>
      </c>
      <c r="DM1187" s="106"/>
      <c r="DN1187" s="106"/>
      <c r="DO1187" s="106"/>
      <c r="DP1187" s="101">
        <f t="shared" si="100"/>
        <v>0</v>
      </c>
      <c r="DQ1187" s="101">
        <f t="shared" si="101"/>
        <v>0</v>
      </c>
      <c r="DR1187" s="101">
        <f t="shared" si="102"/>
        <v>0</v>
      </c>
      <c r="DS1187" s="101">
        <f t="shared" si="103"/>
        <v>0</v>
      </c>
      <c r="DT1187" s="101">
        <f t="shared" si="104"/>
        <v>0</v>
      </c>
      <c r="DU1187" s="101">
        <f t="shared" si="105"/>
        <v>0</v>
      </c>
      <c r="DV1187" s="101">
        <f t="shared" si="357"/>
        <v>0</v>
      </c>
      <c r="DW1187" s="101">
        <f t="shared" si="358"/>
        <v>0</v>
      </c>
      <c r="DX1187" s="101">
        <f t="shared" si="359"/>
        <v>0</v>
      </c>
      <c r="DY1187" s="101">
        <f t="shared" si="360"/>
        <v>0</v>
      </c>
      <c r="DZ1187" s="101">
        <f t="shared" si="361"/>
        <v>0</v>
      </c>
      <c r="EA1187" s="101">
        <f t="shared" si="362"/>
        <v>0</v>
      </c>
      <c r="EB1187" s="101">
        <f t="shared" si="106"/>
        <v>0</v>
      </c>
      <c r="EC1187" s="101">
        <f t="shared" si="106"/>
        <v>0</v>
      </c>
      <c r="ED1187" s="101">
        <f t="shared" si="106"/>
        <v>0</v>
      </c>
      <c r="EE1187" s="101">
        <f t="shared" si="107"/>
        <v>0</v>
      </c>
      <c r="EF1187" s="101">
        <f t="shared" si="107"/>
        <v>0</v>
      </c>
      <c r="EG1187" s="101">
        <f t="shared" si="107"/>
        <v>0</v>
      </c>
      <c r="EH1187" s="106"/>
      <c r="EI1187" s="106"/>
      <c r="EJ1187" s="106"/>
      <c r="EK1187" s="101">
        <f t="shared" si="108"/>
        <v>0</v>
      </c>
      <c r="EL1187" s="101">
        <f t="shared" si="109"/>
        <v>0</v>
      </c>
      <c r="EM1187" s="101">
        <f t="shared" si="110"/>
        <v>0</v>
      </c>
      <c r="EN1187" s="101">
        <f t="shared" si="111"/>
        <v>0</v>
      </c>
      <c r="EO1187" s="101">
        <f t="shared" si="112"/>
        <v>0</v>
      </c>
      <c r="EP1187" s="101">
        <f t="shared" si="113"/>
        <v>0</v>
      </c>
      <c r="EQ1187" s="101">
        <f t="shared" si="363"/>
        <v>0</v>
      </c>
      <c r="ER1187" s="101">
        <f t="shared" si="364"/>
        <v>0</v>
      </c>
      <c r="ES1187" s="101">
        <f t="shared" si="365"/>
        <v>0</v>
      </c>
      <c r="ET1187" s="101">
        <f t="shared" si="366"/>
        <v>0</v>
      </c>
      <c r="EU1187" s="101">
        <f t="shared" si="367"/>
        <v>0</v>
      </c>
      <c r="EV1187" s="101">
        <f t="shared" si="368"/>
        <v>0</v>
      </c>
      <c r="EW1187" s="101">
        <f t="shared" si="114"/>
        <v>0</v>
      </c>
      <c r="EX1187" s="101">
        <f t="shared" si="114"/>
        <v>0</v>
      </c>
      <c r="EY1187" s="101">
        <f t="shared" si="114"/>
        <v>0</v>
      </c>
      <c r="EZ1187" s="101">
        <f t="shared" si="115"/>
        <v>0</v>
      </c>
      <c r="FA1187" s="101">
        <f t="shared" si="115"/>
        <v>0</v>
      </c>
      <c r="FB1187" s="101">
        <f t="shared" si="115"/>
        <v>0</v>
      </c>
      <c r="FC1187" s="106"/>
      <c r="FD1187" s="106"/>
      <c r="FE1187" s="106"/>
      <c r="FF1187" s="101">
        <f t="shared" si="116"/>
        <v>0</v>
      </c>
      <c r="FG1187" s="101">
        <f t="shared" si="117"/>
        <v>0</v>
      </c>
      <c r="FH1187" s="101">
        <f t="shared" si="118"/>
        <v>0</v>
      </c>
      <c r="FI1187" s="101">
        <f t="shared" si="119"/>
        <v>0</v>
      </c>
      <c r="FJ1187" s="101">
        <f t="shared" si="120"/>
        <v>0</v>
      </c>
      <c r="FK1187" s="101">
        <f t="shared" si="121"/>
        <v>0</v>
      </c>
      <c r="FL1187" s="101">
        <f t="shared" si="369"/>
        <v>0</v>
      </c>
      <c r="FM1187" s="101">
        <f t="shared" si="370"/>
        <v>0</v>
      </c>
      <c r="FN1187" s="101">
        <f t="shared" si="371"/>
        <v>0</v>
      </c>
      <c r="FO1187" s="101">
        <f t="shared" si="372"/>
        <v>0</v>
      </c>
      <c r="FP1187" s="101">
        <f t="shared" si="373"/>
        <v>0</v>
      </c>
      <c r="FQ1187" s="101">
        <f t="shared" si="374"/>
        <v>0</v>
      </c>
      <c r="FR1187" s="101">
        <f t="shared" si="122"/>
        <v>0</v>
      </c>
      <c r="FS1187" s="101">
        <f t="shared" si="122"/>
        <v>0</v>
      </c>
      <c r="FT1187" s="101">
        <f t="shared" si="122"/>
        <v>0</v>
      </c>
      <c r="FU1187" s="101">
        <f t="shared" si="123"/>
        <v>0</v>
      </c>
      <c r="FV1187" s="101">
        <f t="shared" si="123"/>
        <v>0</v>
      </c>
      <c r="FW1187" s="101">
        <f t="shared" si="123"/>
        <v>0</v>
      </c>
      <c r="FX1187" s="106"/>
      <c r="FY1187" s="106"/>
      <c r="FZ1187" s="106"/>
      <c r="GA1187" s="101">
        <f t="shared" si="124"/>
        <v>0</v>
      </c>
      <c r="GB1187" s="101">
        <f t="shared" si="125"/>
        <v>0</v>
      </c>
      <c r="GC1187" s="101">
        <f t="shared" si="126"/>
        <v>0</v>
      </c>
      <c r="GD1187" s="101">
        <f t="shared" si="127"/>
        <v>0</v>
      </c>
      <c r="GE1187" s="101">
        <f t="shared" si="128"/>
        <v>0</v>
      </c>
      <c r="GF1187" s="101">
        <f t="shared" si="129"/>
        <v>0</v>
      </c>
      <c r="GG1187" s="101">
        <f t="shared" si="375"/>
        <v>0</v>
      </c>
      <c r="GH1187" s="101">
        <f t="shared" si="376"/>
        <v>0</v>
      </c>
      <c r="GI1187" s="101">
        <f t="shared" si="377"/>
        <v>0</v>
      </c>
      <c r="GJ1187" s="101">
        <f t="shared" si="378"/>
        <v>0</v>
      </c>
      <c r="GK1187" s="101">
        <f t="shared" si="379"/>
        <v>0</v>
      </c>
      <c r="GL1187" s="101">
        <f t="shared" si="380"/>
        <v>0</v>
      </c>
      <c r="GM1187" s="101">
        <f t="shared" si="130"/>
        <v>0</v>
      </c>
      <c r="GN1187" s="101">
        <f t="shared" si="130"/>
        <v>0</v>
      </c>
      <c r="GO1187" s="101">
        <f t="shared" si="130"/>
        <v>0</v>
      </c>
      <c r="GP1187" s="101">
        <f t="shared" si="131"/>
        <v>0</v>
      </c>
      <c r="GQ1187" s="101">
        <f t="shared" si="131"/>
        <v>0</v>
      </c>
      <c r="GR1187" s="101">
        <f t="shared" si="131"/>
        <v>0</v>
      </c>
      <c r="GS1187" s="106"/>
      <c r="GT1187" s="106"/>
      <c r="GU1187" s="106"/>
      <c r="GV1187" s="101">
        <f t="shared" si="132"/>
        <v>0</v>
      </c>
      <c r="GW1187" s="101">
        <f t="shared" si="133"/>
        <v>0</v>
      </c>
      <c r="GX1187" s="101">
        <f t="shared" si="134"/>
        <v>0</v>
      </c>
      <c r="GY1187" s="101">
        <f t="shared" si="135"/>
        <v>0</v>
      </c>
      <c r="GZ1187" s="101">
        <f t="shared" si="136"/>
        <v>0</v>
      </c>
      <c r="HA1187" s="101">
        <f t="shared" si="137"/>
        <v>0</v>
      </c>
      <c r="HB1187" s="101">
        <f t="shared" si="381"/>
        <v>0</v>
      </c>
      <c r="HC1187" s="101">
        <f t="shared" si="382"/>
        <v>0</v>
      </c>
      <c r="HD1187" s="101">
        <f t="shared" si="383"/>
        <v>0</v>
      </c>
      <c r="HE1187" s="101">
        <f t="shared" si="384"/>
        <v>57092.61</v>
      </c>
      <c r="HF1187" s="101">
        <f t="shared" si="385"/>
        <v>57180.15</v>
      </c>
      <c r="HG1187" s="101">
        <f t="shared" si="386"/>
        <v>57180.15</v>
      </c>
      <c r="HH1187" s="101">
        <f t="shared" si="138"/>
        <v>0</v>
      </c>
      <c r="HI1187" s="101">
        <f t="shared" si="138"/>
        <v>0</v>
      </c>
      <c r="HJ1187" s="101">
        <f t="shared" si="138"/>
        <v>0</v>
      </c>
      <c r="HK1187" s="101">
        <f t="shared" si="139"/>
        <v>0</v>
      </c>
      <c r="HL1187" s="101">
        <f t="shared" si="139"/>
        <v>0</v>
      </c>
      <c r="HM1187" s="101">
        <f t="shared" si="139"/>
        <v>0</v>
      </c>
      <c r="HN1187" s="106"/>
      <c r="HO1187" s="106"/>
      <c r="HP1187" s="106"/>
      <c r="HQ1187" s="101">
        <f t="shared" si="140"/>
        <v>0</v>
      </c>
      <c r="HR1187" s="101">
        <f t="shared" si="141"/>
        <v>0</v>
      </c>
      <c r="HS1187" s="101">
        <f t="shared" si="142"/>
        <v>0</v>
      </c>
      <c r="HT1187" s="101">
        <f t="shared" si="143"/>
        <v>0</v>
      </c>
      <c r="HU1187" s="101">
        <f t="shared" si="144"/>
        <v>0</v>
      </c>
      <c r="HV1187" s="101">
        <f t="shared" si="145"/>
        <v>0</v>
      </c>
      <c r="HW1187" s="101">
        <f t="shared" si="387"/>
        <v>0</v>
      </c>
      <c r="HX1187" s="101">
        <f t="shared" si="388"/>
        <v>0</v>
      </c>
      <c r="HY1187" s="101">
        <f t="shared" si="389"/>
        <v>0</v>
      </c>
      <c r="HZ1187" s="101">
        <f t="shared" si="390"/>
        <v>0</v>
      </c>
      <c r="IA1187" s="101">
        <f t="shared" si="391"/>
        <v>0</v>
      </c>
      <c r="IB1187" s="101">
        <f t="shared" si="392"/>
        <v>0</v>
      </c>
      <c r="IC1187" s="101">
        <f t="shared" si="146"/>
        <v>0</v>
      </c>
      <c r="ID1187" s="101">
        <f t="shared" si="146"/>
        <v>0</v>
      </c>
      <c r="IE1187" s="101">
        <f t="shared" si="146"/>
        <v>0</v>
      </c>
      <c r="IF1187" s="101">
        <f t="shared" si="147"/>
        <v>0</v>
      </c>
      <c r="IG1187" s="101">
        <f t="shared" si="147"/>
        <v>0</v>
      </c>
      <c r="IH1187" s="101">
        <f t="shared" si="147"/>
        <v>0</v>
      </c>
      <c r="II1187" s="106"/>
      <c r="IJ1187" s="106"/>
      <c r="IK1187" s="106"/>
      <c r="IL1187" s="101">
        <f t="shared" si="148"/>
        <v>0</v>
      </c>
      <c r="IM1187" s="101">
        <f t="shared" si="149"/>
        <v>0</v>
      </c>
      <c r="IN1187" s="101">
        <f t="shared" si="150"/>
        <v>0</v>
      </c>
      <c r="IO1187" s="101">
        <f t="shared" si="151"/>
        <v>0</v>
      </c>
      <c r="IP1187" s="101">
        <f t="shared" si="152"/>
        <v>0</v>
      </c>
      <c r="IQ1187" s="101">
        <f t="shared" si="153"/>
        <v>0</v>
      </c>
      <c r="IR1187" s="101">
        <f t="shared" si="393"/>
        <v>0</v>
      </c>
      <c r="IS1187" s="101">
        <f t="shared" si="394"/>
        <v>0</v>
      </c>
      <c r="IT1187" s="101">
        <f t="shared" si="395"/>
        <v>0</v>
      </c>
      <c r="IU1187" s="101">
        <f t="shared" si="396"/>
        <v>0</v>
      </c>
      <c r="IV1187" s="101">
        <f t="shared" si="397"/>
        <v>0</v>
      </c>
      <c r="IW1187" s="101">
        <f t="shared" si="398"/>
        <v>0</v>
      </c>
      <c r="IX1187" s="101">
        <f t="shared" si="154"/>
        <v>0</v>
      </c>
      <c r="IY1187" s="101">
        <f t="shared" si="154"/>
        <v>0</v>
      </c>
      <c r="IZ1187" s="101">
        <f t="shared" si="154"/>
        <v>0</v>
      </c>
      <c r="JA1187" s="101">
        <f t="shared" si="155"/>
        <v>0</v>
      </c>
      <c r="JB1187" s="101">
        <f t="shared" si="155"/>
        <v>0</v>
      </c>
      <c r="JC1187" s="101">
        <f t="shared" si="155"/>
        <v>0</v>
      </c>
      <c r="JD1187" s="106"/>
      <c r="JE1187" s="106"/>
      <c r="JF1187" s="106"/>
      <c r="JG1187" s="101">
        <f t="shared" si="156"/>
        <v>0</v>
      </c>
      <c r="JH1187" s="101">
        <f t="shared" si="157"/>
        <v>0</v>
      </c>
      <c r="JI1187" s="101">
        <f t="shared" si="158"/>
        <v>0</v>
      </c>
      <c r="JJ1187" s="101">
        <f t="shared" si="159"/>
        <v>0</v>
      </c>
      <c r="JK1187" s="101">
        <f t="shared" si="160"/>
        <v>0</v>
      </c>
      <c r="JL1187" s="101">
        <f t="shared" si="161"/>
        <v>0</v>
      </c>
      <c r="JM1187" s="101">
        <f t="shared" si="399"/>
        <v>0</v>
      </c>
      <c r="JN1187" s="101">
        <f t="shared" si="400"/>
        <v>0</v>
      </c>
      <c r="JO1187" s="101">
        <f t="shared" si="401"/>
        <v>0</v>
      </c>
      <c r="JP1187" s="101">
        <f t="shared" si="402"/>
        <v>0</v>
      </c>
      <c r="JQ1187" s="101">
        <f t="shared" si="403"/>
        <v>0</v>
      </c>
      <c r="JR1187" s="101">
        <f t="shared" si="404"/>
        <v>0</v>
      </c>
      <c r="JS1187" s="101">
        <f t="shared" si="162"/>
        <v>0</v>
      </c>
      <c r="JT1187" s="101">
        <f t="shared" si="162"/>
        <v>0</v>
      </c>
      <c r="JU1187" s="101">
        <f t="shared" si="162"/>
        <v>0</v>
      </c>
      <c r="JV1187" s="101">
        <f t="shared" si="163"/>
        <v>0</v>
      </c>
      <c r="JW1187" s="101">
        <f t="shared" si="163"/>
        <v>0</v>
      </c>
      <c r="JX1187" s="101">
        <f t="shared" si="163"/>
        <v>0</v>
      </c>
      <c r="JY1187" s="106"/>
      <c r="JZ1187" s="106"/>
      <c r="KA1187" s="106"/>
      <c r="KB1187" s="101">
        <f t="shared" si="164"/>
        <v>0</v>
      </c>
      <c r="KC1187" s="101">
        <f t="shared" si="165"/>
        <v>0</v>
      </c>
      <c r="KD1187" s="101">
        <f t="shared" si="166"/>
        <v>0</v>
      </c>
      <c r="KE1187" s="101">
        <f t="shared" si="167"/>
        <v>0</v>
      </c>
      <c r="KF1187" s="101">
        <f t="shared" si="168"/>
        <v>0</v>
      </c>
      <c r="KG1187" s="101">
        <f t="shared" si="169"/>
        <v>0</v>
      </c>
      <c r="KH1187" s="101">
        <f t="shared" si="405"/>
        <v>0</v>
      </c>
      <c r="KI1187" s="101">
        <f t="shared" si="406"/>
        <v>0</v>
      </c>
      <c r="KJ1187" s="101">
        <f t="shared" si="407"/>
        <v>0</v>
      </c>
      <c r="KK1187" s="101">
        <f t="shared" si="408"/>
        <v>0</v>
      </c>
      <c r="KL1187" s="101">
        <f t="shared" si="409"/>
        <v>0</v>
      </c>
      <c r="KM1187" s="101">
        <f t="shared" si="410"/>
        <v>0</v>
      </c>
      <c r="KN1187" s="101">
        <f t="shared" si="170"/>
        <v>0</v>
      </c>
      <c r="KO1187" s="101">
        <f t="shared" si="170"/>
        <v>0</v>
      </c>
      <c r="KP1187" s="101">
        <f t="shared" si="170"/>
        <v>0</v>
      </c>
      <c r="KQ1187" s="101">
        <f t="shared" si="171"/>
        <v>0</v>
      </c>
      <c r="KR1187" s="101">
        <f t="shared" si="171"/>
        <v>0</v>
      </c>
      <c r="KS1187" s="101">
        <f t="shared" si="171"/>
        <v>0</v>
      </c>
      <c r="KT1187" s="106"/>
      <c r="KU1187" s="106"/>
      <c r="KV1187" s="106"/>
      <c r="KW1187" s="101">
        <f t="shared" si="172"/>
        <v>0</v>
      </c>
      <c r="KX1187" s="101">
        <f t="shared" si="173"/>
        <v>0</v>
      </c>
      <c r="KY1187" s="101">
        <f t="shared" si="174"/>
        <v>0</v>
      </c>
      <c r="KZ1187" s="101">
        <f t="shared" si="175"/>
        <v>0</v>
      </c>
      <c r="LA1187" s="101">
        <f t="shared" si="176"/>
        <v>0</v>
      </c>
      <c r="LB1187" s="101">
        <f t="shared" si="177"/>
        <v>0</v>
      </c>
      <c r="LC1187" s="101">
        <f t="shared" si="411"/>
        <v>0</v>
      </c>
      <c r="LD1187" s="101">
        <f t="shared" si="412"/>
        <v>0</v>
      </c>
      <c r="LE1187" s="101">
        <f t="shared" si="413"/>
        <v>0</v>
      </c>
      <c r="LF1187" s="101">
        <f t="shared" si="414"/>
        <v>0</v>
      </c>
      <c r="LG1187" s="101">
        <f t="shared" si="415"/>
        <v>0</v>
      </c>
      <c r="LH1187" s="101">
        <f t="shared" si="416"/>
        <v>0</v>
      </c>
      <c r="LI1187" s="101">
        <f t="shared" si="178"/>
        <v>0</v>
      </c>
      <c r="LJ1187" s="101">
        <f t="shared" si="178"/>
        <v>0</v>
      </c>
      <c r="LK1187" s="101">
        <f t="shared" si="178"/>
        <v>0</v>
      </c>
      <c r="LL1187" s="101">
        <f t="shared" si="179"/>
        <v>0</v>
      </c>
      <c r="LM1187" s="101">
        <f t="shared" si="179"/>
        <v>0</v>
      </c>
      <c r="LN1187" s="101">
        <f t="shared" si="179"/>
        <v>0</v>
      </c>
      <c r="LO1187" s="106"/>
      <c r="LP1187" s="106"/>
      <c r="LQ1187" s="106"/>
      <c r="LR1187" s="101">
        <f t="shared" si="180"/>
        <v>0</v>
      </c>
      <c r="LS1187" s="101">
        <f t="shared" si="181"/>
        <v>0</v>
      </c>
      <c r="LT1187" s="101">
        <f t="shared" si="182"/>
        <v>0</v>
      </c>
      <c r="LU1187" s="101">
        <f t="shared" si="183"/>
        <v>0</v>
      </c>
      <c r="LV1187" s="101">
        <f t="shared" si="184"/>
        <v>0</v>
      </c>
      <c r="LW1187" s="101">
        <f t="shared" si="185"/>
        <v>0</v>
      </c>
      <c r="LX1187" s="101">
        <f t="shared" si="417"/>
        <v>0</v>
      </c>
      <c r="LY1187" s="101">
        <f t="shared" si="418"/>
        <v>0</v>
      </c>
      <c r="LZ1187" s="101">
        <f t="shared" si="419"/>
        <v>0</v>
      </c>
      <c r="MA1187" s="101">
        <f t="shared" si="420"/>
        <v>0</v>
      </c>
      <c r="MB1187" s="101">
        <f t="shared" si="421"/>
        <v>0</v>
      </c>
      <c r="MC1187" s="101">
        <f t="shared" si="422"/>
        <v>0</v>
      </c>
      <c r="MD1187" s="101">
        <f t="shared" si="186"/>
        <v>0</v>
      </c>
      <c r="ME1187" s="101">
        <f t="shared" si="186"/>
        <v>0</v>
      </c>
      <c r="MF1187" s="101">
        <f t="shared" si="186"/>
        <v>0</v>
      </c>
      <c r="MG1187" s="101">
        <f t="shared" si="187"/>
        <v>0</v>
      </c>
      <c r="MH1187" s="101">
        <f t="shared" si="187"/>
        <v>0</v>
      </c>
      <c r="MI1187" s="101">
        <f t="shared" si="187"/>
        <v>0</v>
      </c>
      <c r="MJ1187" s="106"/>
      <c r="MK1187" s="106"/>
      <c r="ML1187" s="106"/>
      <c r="MM1187" s="101">
        <f t="shared" si="188"/>
        <v>0</v>
      </c>
      <c r="MN1187" s="101">
        <f t="shared" si="189"/>
        <v>0</v>
      </c>
      <c r="MO1187" s="101">
        <f t="shared" si="190"/>
        <v>0</v>
      </c>
      <c r="MP1187" s="101">
        <f t="shared" si="191"/>
        <v>0</v>
      </c>
      <c r="MQ1187" s="101">
        <f t="shared" si="192"/>
        <v>0</v>
      </c>
      <c r="MR1187" s="101">
        <f t="shared" si="193"/>
        <v>0</v>
      </c>
      <c r="MS1187" s="101">
        <f t="shared" si="423"/>
        <v>0</v>
      </c>
      <c r="MT1187" s="101">
        <f t="shared" si="424"/>
        <v>0</v>
      </c>
      <c r="MU1187" s="101">
        <f t="shared" si="425"/>
        <v>0</v>
      </c>
      <c r="MV1187" s="101">
        <f t="shared" si="426"/>
        <v>0</v>
      </c>
      <c r="MW1187" s="101">
        <f t="shared" si="427"/>
        <v>0</v>
      </c>
      <c r="MX1187" s="101">
        <f t="shared" si="428"/>
        <v>0</v>
      </c>
      <c r="MY1187" s="101">
        <f t="shared" si="194"/>
        <v>0</v>
      </c>
      <c r="MZ1187" s="101">
        <f t="shared" si="194"/>
        <v>0</v>
      </c>
      <c r="NA1187" s="101">
        <f t="shared" si="194"/>
        <v>0</v>
      </c>
      <c r="NB1187" s="101">
        <f t="shared" si="195"/>
        <v>0</v>
      </c>
      <c r="NC1187" s="101">
        <f t="shared" si="195"/>
        <v>0</v>
      </c>
      <c r="ND1187" s="101">
        <f t="shared" si="195"/>
        <v>0</v>
      </c>
      <c r="NE1187" s="106"/>
      <c r="NF1187" s="106"/>
      <c r="NG1187" s="106"/>
      <c r="NH1187" s="101">
        <f t="shared" si="196"/>
        <v>0</v>
      </c>
      <c r="NI1187" s="101">
        <f t="shared" si="197"/>
        <v>0</v>
      </c>
      <c r="NJ1187" s="101">
        <f t="shared" si="198"/>
        <v>0</v>
      </c>
      <c r="NK1187" s="101">
        <f t="shared" si="199"/>
        <v>0</v>
      </c>
      <c r="NL1187" s="101">
        <f t="shared" si="200"/>
        <v>0</v>
      </c>
      <c r="NM1187" s="101">
        <f t="shared" si="201"/>
        <v>0</v>
      </c>
      <c r="NN1187" s="101">
        <f t="shared" si="429"/>
        <v>0</v>
      </c>
      <c r="NO1187" s="101">
        <f t="shared" si="430"/>
        <v>0</v>
      </c>
      <c r="NP1187" s="101">
        <f t="shared" si="431"/>
        <v>0</v>
      </c>
      <c r="NQ1187" s="101">
        <f t="shared" si="432"/>
        <v>0</v>
      </c>
      <c r="NR1187" s="101">
        <f t="shared" si="433"/>
        <v>0</v>
      </c>
      <c r="NS1187" s="101">
        <f t="shared" si="434"/>
        <v>0</v>
      </c>
      <c r="NT1187" s="101">
        <f t="shared" si="202"/>
        <v>0</v>
      </c>
      <c r="NU1187" s="101">
        <f t="shared" si="202"/>
        <v>0</v>
      </c>
      <c r="NV1187" s="101">
        <f t="shared" si="202"/>
        <v>0</v>
      </c>
      <c r="NW1187" s="101">
        <f t="shared" si="203"/>
        <v>0</v>
      </c>
      <c r="NX1187" s="101">
        <f t="shared" si="203"/>
        <v>0</v>
      </c>
      <c r="NY1187" s="101">
        <f t="shared" si="203"/>
        <v>0</v>
      </c>
      <c r="NZ1187" s="106"/>
      <c r="OA1187" s="106"/>
      <c r="OB1187" s="106"/>
      <c r="OC1187" s="101">
        <f t="shared" si="204"/>
        <v>0</v>
      </c>
      <c r="OD1187" s="101">
        <f t="shared" si="205"/>
        <v>0</v>
      </c>
      <c r="OE1187" s="101">
        <f t="shared" si="206"/>
        <v>0</v>
      </c>
      <c r="OF1187" s="101">
        <f t="shared" si="207"/>
        <v>0</v>
      </c>
      <c r="OG1187" s="101">
        <f t="shared" si="208"/>
        <v>0</v>
      </c>
      <c r="OH1187" s="101">
        <f t="shared" si="209"/>
        <v>0</v>
      </c>
      <c r="OI1187" s="101">
        <f t="shared" si="435"/>
        <v>0</v>
      </c>
      <c r="OJ1187" s="101">
        <f t="shared" si="436"/>
        <v>0</v>
      </c>
      <c r="OK1187" s="101">
        <f t="shared" si="437"/>
        <v>0</v>
      </c>
      <c r="OL1187" s="101">
        <f t="shared" si="438"/>
        <v>0</v>
      </c>
      <c r="OM1187" s="101">
        <f t="shared" si="439"/>
        <v>0</v>
      </c>
      <c r="ON1187" s="101">
        <f t="shared" si="440"/>
        <v>0</v>
      </c>
      <c r="OO1187" s="101">
        <f t="shared" si="210"/>
        <v>0</v>
      </c>
      <c r="OP1187" s="101">
        <f t="shared" si="210"/>
        <v>0</v>
      </c>
      <c r="OQ1187" s="101">
        <f t="shared" si="210"/>
        <v>0</v>
      </c>
      <c r="OR1187" s="101">
        <f t="shared" si="211"/>
        <v>0</v>
      </c>
      <c r="OS1187" s="101">
        <f t="shared" si="211"/>
        <v>0</v>
      </c>
      <c r="OT1187" s="101">
        <f t="shared" si="211"/>
        <v>0</v>
      </c>
      <c r="OU1187" s="106"/>
      <c r="OV1187" s="106"/>
      <c r="OW1187" s="106"/>
      <c r="OX1187" s="101">
        <f t="shared" si="212"/>
        <v>0</v>
      </c>
      <c r="OY1187" s="101">
        <f t="shared" si="213"/>
        <v>0</v>
      </c>
      <c r="OZ1187" s="101">
        <f t="shared" si="214"/>
        <v>0</v>
      </c>
      <c r="PA1187" s="101">
        <f t="shared" si="215"/>
        <v>0</v>
      </c>
      <c r="PB1187" s="101">
        <f t="shared" si="216"/>
        <v>0</v>
      </c>
      <c r="PC1187" s="101">
        <f t="shared" si="217"/>
        <v>0</v>
      </c>
      <c r="PD1187" s="101">
        <f t="shared" si="441"/>
        <v>0</v>
      </c>
      <c r="PE1187" s="101">
        <f t="shared" si="442"/>
        <v>0</v>
      </c>
      <c r="PF1187" s="101">
        <f t="shared" si="443"/>
        <v>0</v>
      </c>
      <c r="PG1187" s="101">
        <f t="shared" si="444"/>
        <v>0</v>
      </c>
      <c r="PH1187" s="101">
        <f t="shared" si="445"/>
        <v>0</v>
      </c>
      <c r="PI1187" s="101">
        <f t="shared" si="446"/>
        <v>0</v>
      </c>
      <c r="PJ1187" s="101">
        <f t="shared" si="218"/>
        <v>0</v>
      </c>
      <c r="PK1187" s="101">
        <f t="shared" si="218"/>
        <v>0</v>
      </c>
      <c r="PL1187" s="101">
        <f t="shared" si="218"/>
        <v>0</v>
      </c>
      <c r="PM1187" s="101">
        <f t="shared" si="219"/>
        <v>0</v>
      </c>
      <c r="PN1187" s="101">
        <f t="shared" si="219"/>
        <v>0</v>
      </c>
      <c r="PO1187" s="101">
        <f t="shared" si="219"/>
        <v>0</v>
      </c>
      <c r="PP1187" s="106"/>
      <c r="PQ1187" s="106"/>
      <c r="PR1187" s="106"/>
      <c r="PS1187" s="101">
        <f t="shared" si="220"/>
        <v>0</v>
      </c>
      <c r="PT1187" s="101">
        <f t="shared" si="221"/>
        <v>0</v>
      </c>
      <c r="PU1187" s="101">
        <f t="shared" si="222"/>
        <v>0</v>
      </c>
      <c r="PV1187" s="101">
        <f t="shared" si="223"/>
        <v>0</v>
      </c>
      <c r="PW1187" s="101">
        <f t="shared" si="224"/>
        <v>0</v>
      </c>
      <c r="PX1187" s="101">
        <f t="shared" si="225"/>
        <v>0</v>
      </c>
      <c r="PY1187" s="101">
        <f t="shared" si="447"/>
        <v>0</v>
      </c>
      <c r="PZ1187" s="101">
        <f t="shared" si="448"/>
        <v>0</v>
      </c>
      <c r="QA1187" s="101">
        <f t="shared" si="449"/>
        <v>0</v>
      </c>
      <c r="QB1187" s="101">
        <f t="shared" si="450"/>
        <v>0</v>
      </c>
      <c r="QC1187" s="101">
        <f t="shared" si="451"/>
        <v>0</v>
      </c>
      <c r="QD1187" s="101">
        <f t="shared" si="452"/>
        <v>0</v>
      </c>
      <c r="QE1187" s="101">
        <f t="shared" si="226"/>
        <v>0</v>
      </c>
      <c r="QF1187" s="101">
        <f t="shared" si="226"/>
        <v>0</v>
      </c>
      <c r="QG1187" s="101">
        <f t="shared" si="226"/>
        <v>0</v>
      </c>
      <c r="QH1187" s="101">
        <f t="shared" si="227"/>
        <v>0</v>
      </c>
      <c r="QI1187" s="101">
        <f t="shared" si="227"/>
        <v>0</v>
      </c>
      <c r="QJ1187" s="101">
        <f t="shared" si="227"/>
        <v>0</v>
      </c>
      <c r="QK1187" s="106"/>
      <c r="QL1187" s="106"/>
      <c r="QM1187" s="106"/>
      <c r="QN1187" s="101">
        <f t="shared" si="228"/>
        <v>0</v>
      </c>
      <c r="QO1187" s="101">
        <f t="shared" si="229"/>
        <v>0</v>
      </c>
      <c r="QP1187" s="101">
        <f t="shared" si="230"/>
        <v>0</v>
      </c>
      <c r="QQ1187" s="101">
        <f t="shared" si="231"/>
        <v>0</v>
      </c>
      <c r="QR1187" s="101">
        <f t="shared" si="232"/>
        <v>0</v>
      </c>
      <c r="QS1187" s="101">
        <f t="shared" si="233"/>
        <v>0</v>
      </c>
      <c r="QT1187" s="101">
        <f t="shared" si="453"/>
        <v>0</v>
      </c>
      <c r="QU1187" s="101">
        <f t="shared" si="454"/>
        <v>0</v>
      </c>
      <c r="QV1187" s="101">
        <f t="shared" si="455"/>
        <v>0</v>
      </c>
      <c r="QW1187" s="101">
        <f t="shared" si="456"/>
        <v>0</v>
      </c>
      <c r="QX1187" s="101">
        <f t="shared" si="457"/>
        <v>0</v>
      </c>
      <c r="QY1187" s="101">
        <f t="shared" si="458"/>
        <v>0</v>
      </c>
      <c r="QZ1187" s="101">
        <f t="shared" si="234"/>
        <v>0</v>
      </c>
      <c r="RA1187" s="101">
        <f t="shared" si="234"/>
        <v>0</v>
      </c>
      <c r="RB1187" s="101">
        <f t="shared" si="234"/>
        <v>0</v>
      </c>
      <c r="RC1187" s="101">
        <f t="shared" si="235"/>
        <v>0</v>
      </c>
      <c r="RD1187" s="101">
        <f t="shared" si="235"/>
        <v>0</v>
      </c>
      <c r="RE1187" s="101">
        <f t="shared" si="235"/>
        <v>0</v>
      </c>
      <c r="RF1187" s="106"/>
      <c r="RG1187" s="106"/>
      <c r="RH1187" s="106"/>
      <c r="RI1187" s="101">
        <f t="shared" si="236"/>
        <v>0</v>
      </c>
      <c r="RJ1187" s="101">
        <f t="shared" si="237"/>
        <v>0</v>
      </c>
      <c r="RK1187" s="101">
        <f t="shared" si="238"/>
        <v>0</v>
      </c>
      <c r="RL1187" s="101">
        <f t="shared" si="239"/>
        <v>0</v>
      </c>
      <c r="RM1187" s="101">
        <f t="shared" si="240"/>
        <v>0</v>
      </c>
      <c r="RN1187" s="101">
        <f t="shared" si="241"/>
        <v>0</v>
      </c>
      <c r="RO1187" s="101">
        <f t="shared" si="459"/>
        <v>0</v>
      </c>
      <c r="RP1187" s="101">
        <f t="shared" si="460"/>
        <v>0</v>
      </c>
      <c r="RQ1187" s="101">
        <f t="shared" si="461"/>
        <v>0</v>
      </c>
      <c r="RR1187" s="101">
        <f t="shared" si="462"/>
        <v>0</v>
      </c>
      <c r="RS1187" s="101">
        <f t="shared" si="463"/>
        <v>0</v>
      </c>
      <c r="RT1187" s="101">
        <f t="shared" si="464"/>
        <v>0</v>
      </c>
      <c r="RU1187" s="101">
        <f t="shared" si="242"/>
        <v>0</v>
      </c>
      <c r="RV1187" s="101">
        <f t="shared" si="242"/>
        <v>0</v>
      </c>
      <c r="RW1187" s="101">
        <f t="shared" si="242"/>
        <v>0</v>
      </c>
      <c r="RX1187" s="101">
        <f t="shared" si="243"/>
        <v>0</v>
      </c>
      <c r="RY1187" s="101">
        <f t="shared" si="243"/>
        <v>0</v>
      </c>
      <c r="RZ1187" s="101">
        <f t="shared" si="243"/>
        <v>0</v>
      </c>
      <c r="SA1187" s="106"/>
      <c r="SB1187" s="106"/>
      <c r="SC1187" s="106"/>
      <c r="SD1187" s="101">
        <f t="shared" si="244"/>
        <v>0</v>
      </c>
      <c r="SE1187" s="101">
        <f t="shared" si="245"/>
        <v>0</v>
      </c>
      <c r="SF1187" s="101">
        <f t="shared" si="246"/>
        <v>0</v>
      </c>
      <c r="SG1187" s="101">
        <f t="shared" si="247"/>
        <v>0</v>
      </c>
      <c r="SH1187" s="101">
        <f t="shared" si="248"/>
        <v>0</v>
      </c>
      <c r="SI1187" s="101">
        <f t="shared" si="249"/>
        <v>0</v>
      </c>
      <c r="SJ1187" s="101">
        <f t="shared" si="465"/>
        <v>0</v>
      </c>
      <c r="SK1187" s="101">
        <f t="shared" si="466"/>
        <v>0</v>
      </c>
      <c r="SL1187" s="101">
        <f t="shared" si="467"/>
        <v>0</v>
      </c>
      <c r="SM1187" s="101">
        <f t="shared" si="468"/>
        <v>0</v>
      </c>
      <c r="SN1187" s="101">
        <f t="shared" si="469"/>
        <v>0</v>
      </c>
      <c r="SO1187" s="101">
        <f t="shared" si="470"/>
        <v>0</v>
      </c>
      <c r="SP1187" s="101">
        <f t="shared" si="250"/>
        <v>0</v>
      </c>
      <c r="SQ1187" s="101">
        <f t="shared" si="250"/>
        <v>0</v>
      </c>
      <c r="SR1187" s="101">
        <f t="shared" si="250"/>
        <v>0</v>
      </c>
      <c r="SS1187" s="101">
        <f t="shared" si="251"/>
        <v>0</v>
      </c>
      <c r="ST1187" s="101">
        <f t="shared" si="251"/>
        <v>0</v>
      </c>
      <c r="SU1187" s="101">
        <f t="shared" si="251"/>
        <v>0</v>
      </c>
      <c r="SV1187" s="106"/>
      <c r="SW1187" s="106"/>
      <c r="SX1187" s="106"/>
      <c r="SY1187" s="101">
        <f t="shared" si="252"/>
        <v>0</v>
      </c>
      <c r="SZ1187" s="101">
        <f t="shared" si="253"/>
        <v>0</v>
      </c>
      <c r="TA1187" s="101">
        <f t="shared" si="254"/>
        <v>0</v>
      </c>
      <c r="TB1187" s="101">
        <f t="shared" si="255"/>
        <v>0</v>
      </c>
      <c r="TC1187" s="101">
        <f t="shared" si="256"/>
        <v>0</v>
      </c>
      <c r="TD1187" s="101">
        <f t="shared" si="257"/>
        <v>0</v>
      </c>
      <c r="TE1187" s="101">
        <f t="shared" si="471"/>
        <v>0</v>
      </c>
      <c r="TF1187" s="101">
        <f t="shared" si="472"/>
        <v>0</v>
      </c>
      <c r="TG1187" s="101">
        <f t="shared" si="473"/>
        <v>0</v>
      </c>
      <c r="TH1187" s="101">
        <f t="shared" si="474"/>
        <v>0</v>
      </c>
      <c r="TI1187" s="101">
        <f t="shared" si="475"/>
        <v>0</v>
      </c>
      <c r="TJ1187" s="101">
        <f t="shared" si="476"/>
        <v>0</v>
      </c>
      <c r="TK1187" s="101">
        <f t="shared" si="258"/>
        <v>0</v>
      </c>
      <c r="TL1187" s="101">
        <f t="shared" si="258"/>
        <v>0</v>
      </c>
      <c r="TM1187" s="101">
        <f t="shared" si="258"/>
        <v>0</v>
      </c>
      <c r="TN1187" s="101">
        <f t="shared" si="259"/>
        <v>0</v>
      </c>
      <c r="TO1187" s="101">
        <f t="shared" si="259"/>
        <v>0</v>
      </c>
      <c r="TP1187" s="101">
        <f t="shared" si="259"/>
        <v>0</v>
      </c>
      <c r="TQ1187" s="106"/>
      <c r="TR1187" s="106"/>
      <c r="TS1187" s="106"/>
      <c r="TT1187" s="101">
        <f t="shared" si="260"/>
        <v>0</v>
      </c>
      <c r="TU1187" s="101">
        <f t="shared" si="261"/>
        <v>0</v>
      </c>
      <c r="TV1187" s="101">
        <f t="shared" si="262"/>
        <v>0</v>
      </c>
      <c r="TW1187" s="101">
        <f t="shared" si="263"/>
        <v>0</v>
      </c>
      <c r="TX1187" s="101">
        <f t="shared" si="264"/>
        <v>0</v>
      </c>
      <c r="TY1187" s="101">
        <f t="shared" si="265"/>
        <v>0</v>
      </c>
      <c r="TZ1187" s="101">
        <f t="shared" si="477"/>
        <v>0</v>
      </c>
      <c r="UA1187" s="101">
        <f t="shared" si="478"/>
        <v>0</v>
      </c>
      <c r="UB1187" s="101">
        <f t="shared" si="479"/>
        <v>0</v>
      </c>
      <c r="UC1187" s="101">
        <f t="shared" si="480"/>
        <v>0</v>
      </c>
      <c r="UD1187" s="101">
        <f t="shared" si="481"/>
        <v>0</v>
      </c>
      <c r="UE1187" s="101">
        <f t="shared" si="482"/>
        <v>0</v>
      </c>
      <c r="UF1187" s="101">
        <f t="shared" si="266"/>
        <v>0</v>
      </c>
      <c r="UG1187" s="101">
        <f t="shared" si="266"/>
        <v>0</v>
      </c>
      <c r="UH1187" s="101">
        <f t="shared" si="266"/>
        <v>0</v>
      </c>
      <c r="UI1187" s="101">
        <f t="shared" si="267"/>
        <v>0</v>
      </c>
      <c r="UJ1187" s="101">
        <f t="shared" si="267"/>
        <v>0</v>
      </c>
      <c r="UK1187" s="101">
        <f t="shared" si="267"/>
        <v>0</v>
      </c>
      <c r="UL1187" s="106"/>
      <c r="UM1187" s="106"/>
      <c r="UN1187" s="106"/>
      <c r="UO1187" s="101">
        <f t="shared" si="268"/>
        <v>0</v>
      </c>
      <c r="UP1187" s="101">
        <f t="shared" si="269"/>
        <v>0</v>
      </c>
      <c r="UQ1187" s="101">
        <f t="shared" si="270"/>
        <v>0</v>
      </c>
      <c r="UR1187" s="101">
        <f t="shared" si="271"/>
        <v>0</v>
      </c>
      <c r="US1187" s="101">
        <f t="shared" si="272"/>
        <v>0</v>
      </c>
      <c r="UT1187" s="101">
        <f t="shared" si="273"/>
        <v>0</v>
      </c>
      <c r="UU1187" s="101">
        <f t="shared" si="483"/>
        <v>0</v>
      </c>
      <c r="UV1187" s="101">
        <f t="shared" si="484"/>
        <v>0</v>
      </c>
      <c r="UW1187" s="101">
        <f t="shared" si="485"/>
        <v>0</v>
      </c>
      <c r="UX1187" s="101">
        <f t="shared" si="486"/>
        <v>25919.14</v>
      </c>
      <c r="UY1187" s="101">
        <f t="shared" si="487"/>
        <v>27737.919999999998</v>
      </c>
      <c r="UZ1187" s="101">
        <f t="shared" si="488"/>
        <v>27737.919999999998</v>
      </c>
      <c r="VA1187" s="101">
        <f t="shared" si="274"/>
        <v>0</v>
      </c>
      <c r="VB1187" s="101">
        <f t="shared" si="274"/>
        <v>0</v>
      </c>
      <c r="VC1187" s="101">
        <f t="shared" si="274"/>
        <v>0</v>
      </c>
      <c r="VD1187" s="101">
        <f t="shared" si="275"/>
        <v>0</v>
      </c>
      <c r="VE1187" s="101">
        <f t="shared" si="275"/>
        <v>0</v>
      </c>
      <c r="VF1187" s="101">
        <f t="shared" si="275"/>
        <v>0</v>
      </c>
      <c r="VG1187" s="106"/>
      <c r="VH1187" s="106"/>
      <c r="VI1187" s="106"/>
      <c r="VJ1187" s="101">
        <f t="shared" si="276"/>
        <v>0</v>
      </c>
      <c r="VK1187" s="101">
        <f t="shared" si="277"/>
        <v>0</v>
      </c>
      <c r="VL1187" s="101">
        <f t="shared" si="278"/>
        <v>0</v>
      </c>
      <c r="VM1187" s="101">
        <f t="shared" si="279"/>
        <v>0</v>
      </c>
      <c r="VN1187" s="101">
        <f t="shared" si="280"/>
        <v>0</v>
      </c>
      <c r="VO1187" s="101">
        <f t="shared" si="281"/>
        <v>0</v>
      </c>
      <c r="VP1187" s="101">
        <f t="shared" si="489"/>
        <v>0</v>
      </c>
      <c r="VQ1187" s="101">
        <f t="shared" si="490"/>
        <v>0</v>
      </c>
      <c r="VR1187" s="101">
        <f t="shared" si="491"/>
        <v>0</v>
      </c>
      <c r="VS1187" s="101">
        <f t="shared" si="492"/>
        <v>0</v>
      </c>
      <c r="VT1187" s="101">
        <f t="shared" si="493"/>
        <v>0</v>
      </c>
      <c r="VU1187" s="101">
        <f t="shared" si="494"/>
        <v>0</v>
      </c>
      <c r="VV1187" s="101">
        <f t="shared" si="282"/>
        <v>0</v>
      </c>
      <c r="VW1187" s="101">
        <f t="shared" si="282"/>
        <v>0</v>
      </c>
      <c r="VX1187" s="101">
        <f t="shared" si="282"/>
        <v>0</v>
      </c>
      <c r="VY1187" s="101">
        <f t="shared" si="283"/>
        <v>0</v>
      </c>
      <c r="VZ1187" s="101">
        <f t="shared" si="283"/>
        <v>0</v>
      </c>
      <c r="WA1187" s="101">
        <f t="shared" si="283"/>
        <v>0</v>
      </c>
      <c r="WB1187" s="106"/>
      <c r="WC1187" s="106"/>
      <c r="WD1187" s="106"/>
      <c r="WE1187" s="101">
        <f t="shared" si="284"/>
        <v>0</v>
      </c>
      <c r="WF1187" s="101">
        <f t="shared" si="285"/>
        <v>0</v>
      </c>
      <c r="WG1187" s="101">
        <f t="shared" si="286"/>
        <v>0</v>
      </c>
      <c r="WH1187" s="101">
        <f t="shared" si="287"/>
        <v>0</v>
      </c>
      <c r="WI1187" s="101">
        <f t="shared" si="288"/>
        <v>0</v>
      </c>
      <c r="WJ1187" s="101">
        <f t="shared" si="289"/>
        <v>0</v>
      </c>
      <c r="WK1187" s="101">
        <f t="shared" si="495"/>
        <v>0</v>
      </c>
      <c r="WL1187" s="101">
        <f t="shared" si="496"/>
        <v>0</v>
      </c>
      <c r="WM1187" s="101">
        <f t="shared" si="497"/>
        <v>0</v>
      </c>
      <c r="WN1187" s="101">
        <f t="shared" si="498"/>
        <v>0</v>
      </c>
      <c r="WO1187" s="101">
        <f t="shared" si="499"/>
        <v>0</v>
      </c>
      <c r="WP1187" s="101">
        <f t="shared" si="500"/>
        <v>0</v>
      </c>
      <c r="WQ1187" s="101">
        <f t="shared" si="290"/>
        <v>0</v>
      </c>
      <c r="WR1187" s="101">
        <f t="shared" si="290"/>
        <v>0</v>
      </c>
      <c r="WS1187" s="101">
        <f t="shared" si="290"/>
        <v>0</v>
      </c>
      <c r="WT1187" s="101">
        <f t="shared" si="291"/>
        <v>0</v>
      </c>
      <c r="WU1187" s="101">
        <f t="shared" si="291"/>
        <v>0</v>
      </c>
      <c r="WV1187" s="101">
        <f t="shared" si="291"/>
        <v>0</v>
      </c>
      <c r="WW1187" s="106"/>
      <c r="WX1187" s="106"/>
      <c r="WY1187" s="106"/>
      <c r="WZ1187" s="101">
        <f t="shared" si="292"/>
        <v>0</v>
      </c>
      <c r="XA1187" s="101">
        <f t="shared" si="293"/>
        <v>0</v>
      </c>
      <c r="XB1187" s="101">
        <f t="shared" si="294"/>
        <v>0</v>
      </c>
      <c r="XC1187" s="101">
        <f t="shared" si="295"/>
        <v>0</v>
      </c>
      <c r="XD1187" s="101">
        <f t="shared" si="296"/>
        <v>0</v>
      </c>
      <c r="XE1187" s="101">
        <f t="shared" si="297"/>
        <v>0</v>
      </c>
      <c r="XF1187" s="101">
        <f t="shared" si="501"/>
        <v>0</v>
      </c>
      <c r="XG1187" s="101">
        <f t="shared" si="502"/>
        <v>0</v>
      </c>
      <c r="XH1187" s="101">
        <f t="shared" si="503"/>
        <v>0</v>
      </c>
      <c r="XI1187" s="101">
        <f t="shared" si="504"/>
        <v>0</v>
      </c>
      <c r="XJ1187" s="101">
        <f t="shared" si="505"/>
        <v>0</v>
      </c>
      <c r="XK1187" s="101">
        <f t="shared" si="506"/>
        <v>0</v>
      </c>
      <c r="XL1187" s="101">
        <f t="shared" si="298"/>
        <v>0</v>
      </c>
      <c r="XM1187" s="101">
        <f t="shared" si="298"/>
        <v>0</v>
      </c>
      <c r="XN1187" s="101">
        <f t="shared" si="298"/>
        <v>0</v>
      </c>
      <c r="XO1187" s="101">
        <f t="shared" si="299"/>
        <v>0</v>
      </c>
      <c r="XP1187" s="101">
        <f t="shared" si="299"/>
        <v>0</v>
      </c>
      <c r="XQ1187" s="101">
        <f t="shared" si="299"/>
        <v>0</v>
      </c>
      <c r="XR1187" s="106"/>
      <c r="XS1187" s="106"/>
      <c r="XT1187" s="106"/>
      <c r="XU1187" s="101">
        <f t="shared" si="300"/>
        <v>0</v>
      </c>
      <c r="XV1187" s="101">
        <f t="shared" si="301"/>
        <v>0</v>
      </c>
      <c r="XW1187" s="101">
        <f t="shared" si="302"/>
        <v>0</v>
      </c>
      <c r="XX1187" s="101">
        <f t="shared" si="303"/>
        <v>0</v>
      </c>
      <c r="XY1187" s="101">
        <f t="shared" si="304"/>
        <v>0</v>
      </c>
      <c r="XZ1187" s="101">
        <f t="shared" si="305"/>
        <v>0</v>
      </c>
      <c r="YA1187" s="101">
        <f t="shared" si="507"/>
        <v>0</v>
      </c>
      <c r="YB1187" s="101">
        <f t="shared" si="508"/>
        <v>0</v>
      </c>
      <c r="YC1187" s="101">
        <f t="shared" si="509"/>
        <v>0</v>
      </c>
      <c r="YD1187" s="101">
        <f t="shared" si="510"/>
        <v>0</v>
      </c>
      <c r="YE1187" s="101">
        <f t="shared" si="511"/>
        <v>0</v>
      </c>
      <c r="YF1187" s="101">
        <f t="shared" si="512"/>
        <v>0</v>
      </c>
      <c r="YG1187" s="101">
        <f t="shared" si="306"/>
        <v>0</v>
      </c>
      <c r="YH1187" s="101">
        <f t="shared" si="306"/>
        <v>0</v>
      </c>
      <c r="YI1187" s="101">
        <f t="shared" si="306"/>
        <v>0</v>
      </c>
      <c r="YJ1187" s="101">
        <f t="shared" si="307"/>
        <v>0</v>
      </c>
      <c r="YK1187" s="101">
        <f t="shared" si="307"/>
        <v>0</v>
      </c>
      <c r="YL1187" s="101">
        <f t="shared" si="307"/>
        <v>0</v>
      </c>
      <c r="YM1187" s="149">
        <f t="shared" si="513"/>
        <v>0</v>
      </c>
      <c r="YN1187" s="149">
        <f t="shared" si="308"/>
        <v>0</v>
      </c>
      <c r="YO1187" s="149">
        <f t="shared" si="308"/>
        <v>0</v>
      </c>
      <c r="YP1187" s="101">
        <f t="shared" si="309"/>
        <v>0</v>
      </c>
      <c r="YQ1187" s="101">
        <f t="shared" si="310"/>
        <v>0</v>
      </c>
      <c r="YR1187" s="101">
        <f t="shared" si="311"/>
        <v>0</v>
      </c>
      <c r="YS1187" s="101">
        <f t="shared" si="312"/>
        <v>0</v>
      </c>
      <c r="YT1187" s="101">
        <f t="shared" si="313"/>
        <v>0</v>
      </c>
      <c r="YU1187" s="101">
        <f t="shared" si="314"/>
        <v>0</v>
      </c>
      <c r="YV1187" s="101">
        <f t="shared" si="514"/>
        <v>0</v>
      </c>
      <c r="YW1187" s="101">
        <f t="shared" si="515"/>
        <v>0</v>
      </c>
      <c r="YX1187" s="101">
        <f t="shared" si="516"/>
        <v>0</v>
      </c>
      <c r="YY1187" s="101">
        <f t="shared" si="517"/>
        <v>35982.85</v>
      </c>
      <c r="YZ1187" s="101">
        <f t="shared" si="518"/>
        <v>37241.42</v>
      </c>
      <c r="ZA1187" s="101">
        <f t="shared" si="519"/>
        <v>37241.42</v>
      </c>
      <c r="ZB1187" s="101">
        <f t="shared" si="315"/>
        <v>0</v>
      </c>
      <c r="ZC1187" s="101">
        <f t="shared" si="315"/>
        <v>0</v>
      </c>
      <c r="ZD1187" s="101">
        <f t="shared" si="315"/>
        <v>0</v>
      </c>
      <c r="ZE1187" s="101">
        <f t="shared" si="316"/>
        <v>0</v>
      </c>
      <c r="ZF1187" s="101">
        <f t="shared" si="316"/>
        <v>0</v>
      </c>
      <c r="ZG1187" s="101">
        <f t="shared" si="316"/>
        <v>0</v>
      </c>
    </row>
    <row r="1188" spans="1:683" ht="24" hidden="1">
      <c r="A1188" s="93" t="s">
        <v>417</v>
      </c>
      <c r="B1188" s="302" t="s">
        <v>421</v>
      </c>
      <c r="C1188" s="5"/>
      <c r="D1188" s="764"/>
      <c r="E1188" s="291"/>
      <c r="F1188" s="114">
        <f t="shared" si="317"/>
        <v>0</v>
      </c>
      <c r="G1188" s="114">
        <f t="shared" si="317"/>
        <v>0</v>
      </c>
      <c r="H1188" s="114">
        <f t="shared" si="317"/>
        <v>0</v>
      </c>
      <c r="I1188" s="101">
        <f t="shared" si="318"/>
        <v>99562</v>
      </c>
      <c r="J1188" s="101">
        <f t="shared" si="318"/>
        <v>101309</v>
      </c>
      <c r="K1188" s="101">
        <f t="shared" si="318"/>
        <v>101309</v>
      </c>
      <c r="L1188" s="106"/>
      <c r="M1188" s="106"/>
      <c r="N1188" s="106"/>
      <c r="O1188" s="101">
        <f t="shared" si="319"/>
        <v>0</v>
      </c>
      <c r="P1188" s="101">
        <f t="shared" si="320"/>
        <v>0</v>
      </c>
      <c r="Q1188" s="101">
        <f t="shared" si="321"/>
        <v>0</v>
      </c>
      <c r="R1188" s="101">
        <f t="shared" si="322"/>
        <v>0</v>
      </c>
      <c r="S1188" s="101">
        <f t="shared" si="323"/>
        <v>0</v>
      </c>
      <c r="T1188" s="101">
        <f t="shared" si="324"/>
        <v>0</v>
      </c>
      <c r="U1188" s="101">
        <f t="shared" si="325"/>
        <v>0</v>
      </c>
      <c r="V1188" s="101">
        <f t="shared" si="326"/>
        <v>0</v>
      </c>
      <c r="W1188" s="101">
        <f t="shared" si="327"/>
        <v>0</v>
      </c>
      <c r="X1188" s="101">
        <f t="shared" si="328"/>
        <v>0</v>
      </c>
      <c r="Y1188" s="101">
        <f t="shared" si="329"/>
        <v>0</v>
      </c>
      <c r="Z1188" s="101">
        <f t="shared" si="330"/>
        <v>0</v>
      </c>
      <c r="AA1188" s="101">
        <f t="shared" si="331"/>
        <v>0</v>
      </c>
      <c r="AB1188" s="101">
        <f t="shared" si="66"/>
        <v>0</v>
      </c>
      <c r="AC1188" s="101">
        <f t="shared" si="66"/>
        <v>0</v>
      </c>
      <c r="AD1188" s="101">
        <f t="shared" si="332"/>
        <v>0</v>
      </c>
      <c r="AE1188" s="101">
        <f t="shared" si="67"/>
        <v>0</v>
      </c>
      <c r="AF1188" s="101">
        <f t="shared" si="67"/>
        <v>0</v>
      </c>
      <c r="AG1188" s="106"/>
      <c r="AH1188" s="106"/>
      <c r="AI1188" s="106"/>
      <c r="AJ1188" s="101">
        <f t="shared" si="68"/>
        <v>0</v>
      </c>
      <c r="AK1188" s="101">
        <f t="shared" si="69"/>
        <v>0</v>
      </c>
      <c r="AL1188" s="101">
        <f t="shared" si="70"/>
        <v>0</v>
      </c>
      <c r="AM1188" s="101">
        <f t="shared" si="71"/>
        <v>0</v>
      </c>
      <c r="AN1188" s="101">
        <f t="shared" si="72"/>
        <v>0</v>
      </c>
      <c r="AO1188" s="101">
        <f t="shared" si="73"/>
        <v>0</v>
      </c>
      <c r="AP1188" s="101">
        <f t="shared" si="333"/>
        <v>0</v>
      </c>
      <c r="AQ1188" s="101">
        <f t="shared" si="334"/>
        <v>0</v>
      </c>
      <c r="AR1188" s="101">
        <f t="shared" si="335"/>
        <v>0</v>
      </c>
      <c r="AS1188" s="101">
        <f t="shared" si="336"/>
        <v>0</v>
      </c>
      <c r="AT1188" s="101">
        <f t="shared" si="337"/>
        <v>0</v>
      </c>
      <c r="AU1188" s="101">
        <f t="shared" si="338"/>
        <v>0</v>
      </c>
      <c r="AV1188" s="101">
        <f t="shared" si="74"/>
        <v>0</v>
      </c>
      <c r="AW1188" s="101">
        <f t="shared" si="74"/>
        <v>0</v>
      </c>
      <c r="AX1188" s="101">
        <f t="shared" si="74"/>
        <v>0</v>
      </c>
      <c r="AY1188" s="101">
        <f t="shared" si="75"/>
        <v>0</v>
      </c>
      <c r="AZ1188" s="101">
        <f t="shared" si="75"/>
        <v>0</v>
      </c>
      <c r="BA1188" s="101">
        <f t="shared" si="75"/>
        <v>0</v>
      </c>
      <c r="BB1188" s="106"/>
      <c r="BC1188" s="106"/>
      <c r="BD1188" s="106"/>
      <c r="BE1188" s="101">
        <f t="shared" si="76"/>
        <v>0</v>
      </c>
      <c r="BF1188" s="101">
        <f t="shared" si="77"/>
        <v>0</v>
      </c>
      <c r="BG1188" s="101">
        <f t="shared" si="78"/>
        <v>0</v>
      </c>
      <c r="BH1188" s="101">
        <f t="shared" si="79"/>
        <v>0</v>
      </c>
      <c r="BI1188" s="101">
        <f t="shared" si="80"/>
        <v>0</v>
      </c>
      <c r="BJ1188" s="101">
        <f t="shared" si="81"/>
        <v>0</v>
      </c>
      <c r="BK1188" s="101">
        <f t="shared" si="339"/>
        <v>0</v>
      </c>
      <c r="BL1188" s="101">
        <f t="shared" si="340"/>
        <v>0</v>
      </c>
      <c r="BM1188" s="101">
        <f t="shared" si="341"/>
        <v>0</v>
      </c>
      <c r="BN1188" s="101">
        <f t="shared" si="342"/>
        <v>0</v>
      </c>
      <c r="BO1188" s="101">
        <f t="shared" si="343"/>
        <v>0</v>
      </c>
      <c r="BP1188" s="101">
        <f t="shared" si="344"/>
        <v>0</v>
      </c>
      <c r="BQ1188" s="101">
        <f t="shared" si="82"/>
        <v>0</v>
      </c>
      <c r="BR1188" s="101">
        <f t="shared" si="82"/>
        <v>0</v>
      </c>
      <c r="BS1188" s="101">
        <f t="shared" si="82"/>
        <v>0</v>
      </c>
      <c r="BT1188" s="101">
        <f t="shared" si="83"/>
        <v>0</v>
      </c>
      <c r="BU1188" s="101">
        <f t="shared" si="83"/>
        <v>0</v>
      </c>
      <c r="BV1188" s="101">
        <f t="shared" si="83"/>
        <v>0</v>
      </c>
      <c r="BW1188" s="106"/>
      <c r="BX1188" s="106"/>
      <c r="BY1188" s="106"/>
      <c r="BZ1188" s="101">
        <f t="shared" si="84"/>
        <v>0</v>
      </c>
      <c r="CA1188" s="101">
        <f t="shared" si="85"/>
        <v>0</v>
      </c>
      <c r="CB1188" s="101">
        <f t="shared" si="86"/>
        <v>0</v>
      </c>
      <c r="CC1188" s="101">
        <f t="shared" si="87"/>
        <v>0</v>
      </c>
      <c r="CD1188" s="101">
        <f t="shared" si="88"/>
        <v>0</v>
      </c>
      <c r="CE1188" s="101">
        <f t="shared" si="89"/>
        <v>0</v>
      </c>
      <c r="CF1188" s="101">
        <f t="shared" si="345"/>
        <v>0</v>
      </c>
      <c r="CG1188" s="101">
        <f t="shared" si="346"/>
        <v>0</v>
      </c>
      <c r="CH1188" s="101">
        <f t="shared" si="347"/>
        <v>0</v>
      </c>
      <c r="CI1188" s="101">
        <f t="shared" si="348"/>
        <v>0</v>
      </c>
      <c r="CJ1188" s="101">
        <f t="shared" si="349"/>
        <v>0</v>
      </c>
      <c r="CK1188" s="101">
        <f t="shared" si="350"/>
        <v>0</v>
      </c>
      <c r="CL1188" s="101">
        <f t="shared" si="90"/>
        <v>0</v>
      </c>
      <c r="CM1188" s="101">
        <f t="shared" si="90"/>
        <v>0</v>
      </c>
      <c r="CN1188" s="101">
        <f t="shared" si="90"/>
        <v>0</v>
      </c>
      <c r="CO1188" s="101">
        <f t="shared" si="91"/>
        <v>0</v>
      </c>
      <c r="CP1188" s="101">
        <f t="shared" si="91"/>
        <v>0</v>
      </c>
      <c r="CQ1188" s="101">
        <f t="shared" si="91"/>
        <v>0</v>
      </c>
      <c r="CR1188" s="106"/>
      <c r="CS1188" s="106"/>
      <c r="CT1188" s="106"/>
      <c r="CU1188" s="101">
        <f t="shared" si="92"/>
        <v>0</v>
      </c>
      <c r="CV1188" s="101">
        <f t="shared" si="93"/>
        <v>0</v>
      </c>
      <c r="CW1188" s="101">
        <f t="shared" si="94"/>
        <v>0</v>
      </c>
      <c r="CX1188" s="101">
        <f t="shared" si="95"/>
        <v>0</v>
      </c>
      <c r="CY1188" s="101">
        <f t="shared" si="96"/>
        <v>0</v>
      </c>
      <c r="CZ1188" s="101">
        <f t="shared" si="97"/>
        <v>0</v>
      </c>
      <c r="DA1188" s="101">
        <f t="shared" si="351"/>
        <v>0</v>
      </c>
      <c r="DB1188" s="101">
        <f t="shared" si="352"/>
        <v>0</v>
      </c>
      <c r="DC1188" s="101">
        <f t="shared" si="353"/>
        <v>0</v>
      </c>
      <c r="DD1188" s="101">
        <f t="shared" si="354"/>
        <v>0</v>
      </c>
      <c r="DE1188" s="101">
        <f t="shared" si="355"/>
        <v>0</v>
      </c>
      <c r="DF1188" s="101">
        <f t="shared" si="356"/>
        <v>0</v>
      </c>
      <c r="DG1188" s="101">
        <f t="shared" si="98"/>
        <v>0</v>
      </c>
      <c r="DH1188" s="101">
        <f t="shared" si="98"/>
        <v>0</v>
      </c>
      <c r="DI1188" s="101">
        <f t="shared" si="98"/>
        <v>0</v>
      </c>
      <c r="DJ1188" s="101">
        <f t="shared" si="99"/>
        <v>0</v>
      </c>
      <c r="DK1188" s="101">
        <f t="shared" si="99"/>
        <v>0</v>
      </c>
      <c r="DL1188" s="101">
        <f t="shared" si="99"/>
        <v>0</v>
      </c>
      <c r="DM1188" s="106"/>
      <c r="DN1188" s="106"/>
      <c r="DO1188" s="106"/>
      <c r="DP1188" s="101">
        <f t="shared" si="100"/>
        <v>0</v>
      </c>
      <c r="DQ1188" s="101">
        <f t="shared" si="101"/>
        <v>0</v>
      </c>
      <c r="DR1188" s="101">
        <f t="shared" si="102"/>
        <v>0</v>
      </c>
      <c r="DS1188" s="101">
        <f t="shared" si="103"/>
        <v>0</v>
      </c>
      <c r="DT1188" s="101">
        <f t="shared" si="104"/>
        <v>0</v>
      </c>
      <c r="DU1188" s="101">
        <f t="shared" si="105"/>
        <v>0</v>
      </c>
      <c r="DV1188" s="101">
        <f t="shared" si="357"/>
        <v>0</v>
      </c>
      <c r="DW1188" s="101">
        <f t="shared" si="358"/>
        <v>0</v>
      </c>
      <c r="DX1188" s="101">
        <f t="shared" si="359"/>
        <v>0</v>
      </c>
      <c r="DY1188" s="101">
        <f t="shared" si="360"/>
        <v>0</v>
      </c>
      <c r="DZ1188" s="101">
        <f t="shared" si="361"/>
        <v>0</v>
      </c>
      <c r="EA1188" s="101">
        <f t="shared" si="362"/>
        <v>0</v>
      </c>
      <c r="EB1188" s="101">
        <f t="shared" si="106"/>
        <v>0</v>
      </c>
      <c r="EC1188" s="101">
        <f t="shared" si="106"/>
        <v>0</v>
      </c>
      <c r="ED1188" s="101">
        <f t="shared" si="106"/>
        <v>0</v>
      </c>
      <c r="EE1188" s="101">
        <f t="shared" si="107"/>
        <v>0</v>
      </c>
      <c r="EF1188" s="101">
        <f t="shared" si="107"/>
        <v>0</v>
      </c>
      <c r="EG1188" s="101">
        <f t="shared" si="107"/>
        <v>0</v>
      </c>
      <c r="EH1188" s="106"/>
      <c r="EI1188" s="106"/>
      <c r="EJ1188" s="106"/>
      <c r="EK1188" s="101">
        <f t="shared" si="108"/>
        <v>0</v>
      </c>
      <c r="EL1188" s="101">
        <f t="shared" si="109"/>
        <v>0</v>
      </c>
      <c r="EM1188" s="101">
        <f t="shared" si="110"/>
        <v>0</v>
      </c>
      <c r="EN1188" s="101">
        <f t="shared" si="111"/>
        <v>0</v>
      </c>
      <c r="EO1188" s="101">
        <f t="shared" si="112"/>
        <v>0</v>
      </c>
      <c r="EP1188" s="101">
        <f t="shared" si="113"/>
        <v>0</v>
      </c>
      <c r="EQ1188" s="101">
        <f t="shared" si="363"/>
        <v>0</v>
      </c>
      <c r="ER1188" s="101">
        <f t="shared" si="364"/>
        <v>0</v>
      </c>
      <c r="ES1188" s="101">
        <f t="shared" si="365"/>
        <v>0</v>
      </c>
      <c r="ET1188" s="101">
        <f t="shared" si="366"/>
        <v>0</v>
      </c>
      <c r="EU1188" s="101">
        <f t="shared" si="367"/>
        <v>0</v>
      </c>
      <c r="EV1188" s="101">
        <f t="shared" si="368"/>
        <v>0</v>
      </c>
      <c r="EW1188" s="101">
        <f t="shared" si="114"/>
        <v>0</v>
      </c>
      <c r="EX1188" s="101">
        <f t="shared" si="114"/>
        <v>0</v>
      </c>
      <c r="EY1188" s="101">
        <f t="shared" si="114"/>
        <v>0</v>
      </c>
      <c r="EZ1188" s="101">
        <f t="shared" si="115"/>
        <v>0</v>
      </c>
      <c r="FA1188" s="101">
        <f t="shared" si="115"/>
        <v>0</v>
      </c>
      <c r="FB1188" s="101">
        <f t="shared" si="115"/>
        <v>0</v>
      </c>
      <c r="FC1188" s="106"/>
      <c r="FD1188" s="106"/>
      <c r="FE1188" s="106"/>
      <c r="FF1188" s="101">
        <f t="shared" si="116"/>
        <v>0</v>
      </c>
      <c r="FG1188" s="101">
        <f t="shared" si="117"/>
        <v>0</v>
      </c>
      <c r="FH1188" s="101">
        <f t="shared" si="118"/>
        <v>0</v>
      </c>
      <c r="FI1188" s="101">
        <f t="shared" si="119"/>
        <v>0</v>
      </c>
      <c r="FJ1188" s="101">
        <f t="shared" si="120"/>
        <v>0</v>
      </c>
      <c r="FK1188" s="101">
        <f t="shared" si="121"/>
        <v>0</v>
      </c>
      <c r="FL1188" s="101">
        <f t="shared" si="369"/>
        <v>0</v>
      </c>
      <c r="FM1188" s="101">
        <f t="shared" si="370"/>
        <v>0</v>
      </c>
      <c r="FN1188" s="101">
        <f t="shared" si="371"/>
        <v>0</v>
      </c>
      <c r="FO1188" s="101">
        <f t="shared" si="372"/>
        <v>0</v>
      </c>
      <c r="FP1188" s="101">
        <f t="shared" si="373"/>
        <v>0</v>
      </c>
      <c r="FQ1188" s="101">
        <f t="shared" si="374"/>
        <v>0</v>
      </c>
      <c r="FR1188" s="101">
        <f t="shared" si="122"/>
        <v>0</v>
      </c>
      <c r="FS1188" s="101">
        <f t="shared" si="122"/>
        <v>0</v>
      </c>
      <c r="FT1188" s="101">
        <f t="shared" si="122"/>
        <v>0</v>
      </c>
      <c r="FU1188" s="101">
        <f t="shared" si="123"/>
        <v>0</v>
      </c>
      <c r="FV1188" s="101">
        <f t="shared" si="123"/>
        <v>0</v>
      </c>
      <c r="FW1188" s="101">
        <f t="shared" si="123"/>
        <v>0</v>
      </c>
      <c r="FX1188" s="106"/>
      <c r="FY1188" s="106"/>
      <c r="FZ1188" s="106"/>
      <c r="GA1188" s="101">
        <f t="shared" si="124"/>
        <v>0</v>
      </c>
      <c r="GB1188" s="101">
        <f t="shared" si="125"/>
        <v>0</v>
      </c>
      <c r="GC1188" s="101">
        <f t="shared" si="126"/>
        <v>0</v>
      </c>
      <c r="GD1188" s="101">
        <f t="shared" si="127"/>
        <v>0</v>
      </c>
      <c r="GE1188" s="101">
        <f t="shared" si="128"/>
        <v>0</v>
      </c>
      <c r="GF1188" s="101">
        <f t="shared" si="129"/>
        <v>0</v>
      </c>
      <c r="GG1188" s="101">
        <f t="shared" si="375"/>
        <v>0</v>
      </c>
      <c r="GH1188" s="101">
        <f t="shared" si="376"/>
        <v>0</v>
      </c>
      <c r="GI1188" s="101">
        <f t="shared" si="377"/>
        <v>0</v>
      </c>
      <c r="GJ1188" s="101">
        <f t="shared" si="378"/>
        <v>0</v>
      </c>
      <c r="GK1188" s="101">
        <f t="shared" si="379"/>
        <v>0</v>
      </c>
      <c r="GL1188" s="101">
        <f t="shared" si="380"/>
        <v>0</v>
      </c>
      <c r="GM1188" s="101">
        <f t="shared" si="130"/>
        <v>0</v>
      </c>
      <c r="GN1188" s="101">
        <f t="shared" si="130"/>
        <v>0</v>
      </c>
      <c r="GO1188" s="101">
        <f t="shared" si="130"/>
        <v>0</v>
      </c>
      <c r="GP1188" s="101">
        <f t="shared" si="131"/>
        <v>0</v>
      </c>
      <c r="GQ1188" s="101">
        <f t="shared" si="131"/>
        <v>0</v>
      </c>
      <c r="GR1188" s="101">
        <f t="shared" si="131"/>
        <v>0</v>
      </c>
      <c r="GS1188" s="106"/>
      <c r="GT1188" s="106"/>
      <c r="GU1188" s="106"/>
      <c r="GV1188" s="101">
        <f t="shared" si="132"/>
        <v>0</v>
      </c>
      <c r="GW1188" s="101">
        <f t="shared" si="133"/>
        <v>0</v>
      </c>
      <c r="GX1188" s="101">
        <f t="shared" si="134"/>
        <v>0</v>
      </c>
      <c r="GY1188" s="101">
        <f t="shared" si="135"/>
        <v>0</v>
      </c>
      <c r="GZ1188" s="101">
        <f t="shared" si="136"/>
        <v>0</v>
      </c>
      <c r="HA1188" s="101">
        <f t="shared" si="137"/>
        <v>0</v>
      </c>
      <c r="HB1188" s="101">
        <f t="shared" si="381"/>
        <v>0</v>
      </c>
      <c r="HC1188" s="101">
        <f t="shared" si="382"/>
        <v>0</v>
      </c>
      <c r="HD1188" s="101">
        <f t="shared" si="383"/>
        <v>0</v>
      </c>
      <c r="HE1188" s="101">
        <f t="shared" si="384"/>
        <v>26765.18</v>
      </c>
      <c r="HF1188" s="101">
        <f t="shared" si="385"/>
        <v>26792.89</v>
      </c>
      <c r="HG1188" s="101">
        <f t="shared" si="386"/>
        <v>26792.89</v>
      </c>
      <c r="HH1188" s="101">
        <f t="shared" si="138"/>
        <v>0</v>
      </c>
      <c r="HI1188" s="101">
        <f t="shared" si="138"/>
        <v>0</v>
      </c>
      <c r="HJ1188" s="101">
        <f t="shared" si="138"/>
        <v>0</v>
      </c>
      <c r="HK1188" s="101">
        <f t="shared" si="139"/>
        <v>0</v>
      </c>
      <c r="HL1188" s="101">
        <f t="shared" si="139"/>
        <v>0</v>
      </c>
      <c r="HM1188" s="101">
        <f t="shared" si="139"/>
        <v>0</v>
      </c>
      <c r="HN1188" s="106"/>
      <c r="HO1188" s="106"/>
      <c r="HP1188" s="106"/>
      <c r="HQ1188" s="101">
        <f t="shared" si="140"/>
        <v>0</v>
      </c>
      <c r="HR1188" s="101">
        <f t="shared" si="141"/>
        <v>0</v>
      </c>
      <c r="HS1188" s="101">
        <f t="shared" si="142"/>
        <v>0</v>
      </c>
      <c r="HT1188" s="101">
        <f t="shared" si="143"/>
        <v>0</v>
      </c>
      <c r="HU1188" s="101">
        <f t="shared" si="144"/>
        <v>0</v>
      </c>
      <c r="HV1188" s="101">
        <f t="shared" si="145"/>
        <v>0</v>
      </c>
      <c r="HW1188" s="101">
        <f t="shared" si="387"/>
        <v>0</v>
      </c>
      <c r="HX1188" s="101">
        <f t="shared" si="388"/>
        <v>0</v>
      </c>
      <c r="HY1188" s="101">
        <f t="shared" si="389"/>
        <v>0</v>
      </c>
      <c r="HZ1188" s="101">
        <f t="shared" si="390"/>
        <v>0</v>
      </c>
      <c r="IA1188" s="101">
        <f t="shared" si="391"/>
        <v>0</v>
      </c>
      <c r="IB1188" s="101">
        <f t="shared" si="392"/>
        <v>0</v>
      </c>
      <c r="IC1188" s="101">
        <f t="shared" si="146"/>
        <v>0</v>
      </c>
      <c r="ID1188" s="101">
        <f t="shared" si="146"/>
        <v>0</v>
      </c>
      <c r="IE1188" s="101">
        <f t="shared" si="146"/>
        <v>0</v>
      </c>
      <c r="IF1188" s="101">
        <f t="shared" si="147"/>
        <v>0</v>
      </c>
      <c r="IG1188" s="101">
        <f t="shared" si="147"/>
        <v>0</v>
      </c>
      <c r="IH1188" s="101">
        <f t="shared" si="147"/>
        <v>0</v>
      </c>
      <c r="II1188" s="106"/>
      <c r="IJ1188" s="106"/>
      <c r="IK1188" s="106"/>
      <c r="IL1188" s="101">
        <f t="shared" si="148"/>
        <v>0</v>
      </c>
      <c r="IM1188" s="101">
        <f t="shared" si="149"/>
        <v>0</v>
      </c>
      <c r="IN1188" s="101">
        <f t="shared" si="150"/>
        <v>0</v>
      </c>
      <c r="IO1188" s="101">
        <f t="shared" si="151"/>
        <v>0</v>
      </c>
      <c r="IP1188" s="101">
        <f t="shared" si="152"/>
        <v>0</v>
      </c>
      <c r="IQ1188" s="101">
        <f t="shared" si="153"/>
        <v>0</v>
      </c>
      <c r="IR1188" s="101">
        <f t="shared" si="393"/>
        <v>0</v>
      </c>
      <c r="IS1188" s="101">
        <f t="shared" si="394"/>
        <v>0</v>
      </c>
      <c r="IT1188" s="101">
        <f t="shared" si="395"/>
        <v>0</v>
      </c>
      <c r="IU1188" s="101">
        <f t="shared" si="396"/>
        <v>0</v>
      </c>
      <c r="IV1188" s="101">
        <f t="shared" si="397"/>
        <v>0</v>
      </c>
      <c r="IW1188" s="101">
        <f t="shared" si="398"/>
        <v>0</v>
      </c>
      <c r="IX1188" s="101">
        <f t="shared" si="154"/>
        <v>0</v>
      </c>
      <c r="IY1188" s="101">
        <f t="shared" si="154"/>
        <v>0</v>
      </c>
      <c r="IZ1188" s="101">
        <f t="shared" si="154"/>
        <v>0</v>
      </c>
      <c r="JA1188" s="101">
        <f t="shared" si="155"/>
        <v>0</v>
      </c>
      <c r="JB1188" s="101">
        <f t="shared" si="155"/>
        <v>0</v>
      </c>
      <c r="JC1188" s="101">
        <f t="shared" si="155"/>
        <v>0</v>
      </c>
      <c r="JD1188" s="106"/>
      <c r="JE1188" s="106"/>
      <c r="JF1188" s="106"/>
      <c r="JG1188" s="101">
        <f t="shared" si="156"/>
        <v>0</v>
      </c>
      <c r="JH1188" s="101">
        <f t="shared" si="157"/>
        <v>0</v>
      </c>
      <c r="JI1188" s="101">
        <f t="shared" si="158"/>
        <v>0</v>
      </c>
      <c r="JJ1188" s="101">
        <f t="shared" si="159"/>
        <v>0</v>
      </c>
      <c r="JK1188" s="101">
        <f t="shared" si="160"/>
        <v>0</v>
      </c>
      <c r="JL1188" s="101">
        <f t="shared" si="161"/>
        <v>0</v>
      </c>
      <c r="JM1188" s="101">
        <f t="shared" si="399"/>
        <v>0</v>
      </c>
      <c r="JN1188" s="101">
        <f t="shared" si="400"/>
        <v>0</v>
      </c>
      <c r="JO1188" s="101">
        <f t="shared" si="401"/>
        <v>0</v>
      </c>
      <c r="JP1188" s="101">
        <f t="shared" si="402"/>
        <v>0</v>
      </c>
      <c r="JQ1188" s="101">
        <f t="shared" si="403"/>
        <v>0</v>
      </c>
      <c r="JR1188" s="101">
        <f t="shared" si="404"/>
        <v>0</v>
      </c>
      <c r="JS1188" s="101">
        <f t="shared" si="162"/>
        <v>0</v>
      </c>
      <c r="JT1188" s="101">
        <f t="shared" si="162"/>
        <v>0</v>
      </c>
      <c r="JU1188" s="101">
        <f t="shared" si="162"/>
        <v>0</v>
      </c>
      <c r="JV1188" s="101">
        <f t="shared" si="163"/>
        <v>0</v>
      </c>
      <c r="JW1188" s="101">
        <f t="shared" si="163"/>
        <v>0</v>
      </c>
      <c r="JX1188" s="101">
        <f t="shared" si="163"/>
        <v>0</v>
      </c>
      <c r="JY1188" s="106"/>
      <c r="JZ1188" s="106"/>
      <c r="KA1188" s="106"/>
      <c r="KB1188" s="101">
        <f t="shared" si="164"/>
        <v>0</v>
      </c>
      <c r="KC1188" s="101">
        <f t="shared" si="165"/>
        <v>0</v>
      </c>
      <c r="KD1188" s="101">
        <f t="shared" si="166"/>
        <v>0</v>
      </c>
      <c r="KE1188" s="101">
        <f t="shared" si="167"/>
        <v>0</v>
      </c>
      <c r="KF1188" s="101">
        <f t="shared" si="168"/>
        <v>0</v>
      </c>
      <c r="KG1188" s="101">
        <f t="shared" si="169"/>
        <v>0</v>
      </c>
      <c r="KH1188" s="101">
        <f t="shared" si="405"/>
        <v>0</v>
      </c>
      <c r="KI1188" s="101">
        <f t="shared" si="406"/>
        <v>0</v>
      </c>
      <c r="KJ1188" s="101">
        <f t="shared" si="407"/>
        <v>0</v>
      </c>
      <c r="KK1188" s="101">
        <f t="shared" si="408"/>
        <v>0</v>
      </c>
      <c r="KL1188" s="101">
        <f t="shared" si="409"/>
        <v>0</v>
      </c>
      <c r="KM1188" s="101">
        <f t="shared" si="410"/>
        <v>0</v>
      </c>
      <c r="KN1188" s="101">
        <f t="shared" si="170"/>
        <v>0</v>
      </c>
      <c r="KO1188" s="101">
        <f t="shared" si="170"/>
        <v>0</v>
      </c>
      <c r="KP1188" s="101">
        <f t="shared" si="170"/>
        <v>0</v>
      </c>
      <c r="KQ1188" s="101">
        <f t="shared" si="171"/>
        <v>0</v>
      </c>
      <c r="KR1188" s="101">
        <f t="shared" si="171"/>
        <v>0</v>
      </c>
      <c r="KS1188" s="101">
        <f t="shared" si="171"/>
        <v>0</v>
      </c>
      <c r="KT1188" s="106"/>
      <c r="KU1188" s="106"/>
      <c r="KV1188" s="106"/>
      <c r="KW1188" s="101">
        <f t="shared" si="172"/>
        <v>0</v>
      </c>
      <c r="KX1188" s="101">
        <f t="shared" si="173"/>
        <v>0</v>
      </c>
      <c r="KY1188" s="101">
        <f t="shared" si="174"/>
        <v>0</v>
      </c>
      <c r="KZ1188" s="101">
        <f t="shared" si="175"/>
        <v>0</v>
      </c>
      <c r="LA1188" s="101">
        <f t="shared" si="176"/>
        <v>0</v>
      </c>
      <c r="LB1188" s="101">
        <f t="shared" si="177"/>
        <v>0</v>
      </c>
      <c r="LC1188" s="101">
        <f t="shared" si="411"/>
        <v>0</v>
      </c>
      <c r="LD1188" s="101">
        <f t="shared" si="412"/>
        <v>0</v>
      </c>
      <c r="LE1188" s="101">
        <f t="shared" si="413"/>
        <v>0</v>
      </c>
      <c r="LF1188" s="101">
        <f t="shared" si="414"/>
        <v>0</v>
      </c>
      <c r="LG1188" s="101">
        <f t="shared" si="415"/>
        <v>0</v>
      </c>
      <c r="LH1188" s="101">
        <f t="shared" si="416"/>
        <v>0</v>
      </c>
      <c r="LI1188" s="101">
        <f t="shared" si="178"/>
        <v>0</v>
      </c>
      <c r="LJ1188" s="101">
        <f t="shared" si="178"/>
        <v>0</v>
      </c>
      <c r="LK1188" s="101">
        <f t="shared" si="178"/>
        <v>0</v>
      </c>
      <c r="LL1188" s="101">
        <f t="shared" si="179"/>
        <v>0</v>
      </c>
      <c r="LM1188" s="101">
        <f t="shared" si="179"/>
        <v>0</v>
      </c>
      <c r="LN1188" s="101">
        <f t="shared" si="179"/>
        <v>0</v>
      </c>
      <c r="LO1188" s="106"/>
      <c r="LP1188" s="106"/>
      <c r="LQ1188" s="106"/>
      <c r="LR1188" s="101">
        <f t="shared" si="180"/>
        <v>0</v>
      </c>
      <c r="LS1188" s="101">
        <f t="shared" si="181"/>
        <v>0</v>
      </c>
      <c r="LT1188" s="101">
        <f t="shared" si="182"/>
        <v>0</v>
      </c>
      <c r="LU1188" s="101">
        <f t="shared" si="183"/>
        <v>0</v>
      </c>
      <c r="LV1188" s="101">
        <f t="shared" si="184"/>
        <v>0</v>
      </c>
      <c r="LW1188" s="101">
        <f t="shared" si="185"/>
        <v>0</v>
      </c>
      <c r="LX1188" s="101">
        <f t="shared" si="417"/>
        <v>0</v>
      </c>
      <c r="LY1188" s="101">
        <f t="shared" si="418"/>
        <v>0</v>
      </c>
      <c r="LZ1188" s="101">
        <f t="shared" si="419"/>
        <v>0</v>
      </c>
      <c r="MA1188" s="101">
        <f t="shared" si="420"/>
        <v>0</v>
      </c>
      <c r="MB1188" s="101">
        <f t="shared" si="421"/>
        <v>0</v>
      </c>
      <c r="MC1188" s="101">
        <f t="shared" si="422"/>
        <v>0</v>
      </c>
      <c r="MD1188" s="101">
        <f t="shared" si="186"/>
        <v>0</v>
      </c>
      <c r="ME1188" s="101">
        <f t="shared" si="186"/>
        <v>0</v>
      </c>
      <c r="MF1188" s="101">
        <f t="shared" si="186"/>
        <v>0</v>
      </c>
      <c r="MG1188" s="101">
        <f t="shared" si="187"/>
        <v>0</v>
      </c>
      <c r="MH1188" s="101">
        <f t="shared" si="187"/>
        <v>0</v>
      </c>
      <c r="MI1188" s="101">
        <f t="shared" si="187"/>
        <v>0</v>
      </c>
      <c r="MJ1188" s="106"/>
      <c r="MK1188" s="106"/>
      <c r="ML1188" s="106"/>
      <c r="MM1188" s="101">
        <f t="shared" si="188"/>
        <v>0</v>
      </c>
      <c r="MN1188" s="101">
        <f t="shared" si="189"/>
        <v>0</v>
      </c>
      <c r="MO1188" s="101">
        <f t="shared" si="190"/>
        <v>0</v>
      </c>
      <c r="MP1188" s="101">
        <f t="shared" si="191"/>
        <v>0</v>
      </c>
      <c r="MQ1188" s="101">
        <f t="shared" si="192"/>
        <v>0</v>
      </c>
      <c r="MR1188" s="101">
        <f t="shared" si="193"/>
        <v>0</v>
      </c>
      <c r="MS1188" s="101">
        <f t="shared" si="423"/>
        <v>0</v>
      </c>
      <c r="MT1188" s="101">
        <f t="shared" si="424"/>
        <v>0</v>
      </c>
      <c r="MU1188" s="101">
        <f t="shared" si="425"/>
        <v>0</v>
      </c>
      <c r="MV1188" s="101">
        <f t="shared" si="426"/>
        <v>0</v>
      </c>
      <c r="MW1188" s="101">
        <f t="shared" si="427"/>
        <v>0</v>
      </c>
      <c r="MX1188" s="101">
        <f t="shared" si="428"/>
        <v>0</v>
      </c>
      <c r="MY1188" s="101">
        <f t="shared" si="194"/>
        <v>0</v>
      </c>
      <c r="MZ1188" s="101">
        <f t="shared" si="194"/>
        <v>0</v>
      </c>
      <c r="NA1188" s="101">
        <f t="shared" si="194"/>
        <v>0</v>
      </c>
      <c r="NB1188" s="101">
        <f t="shared" si="195"/>
        <v>0</v>
      </c>
      <c r="NC1188" s="101">
        <f t="shared" si="195"/>
        <v>0</v>
      </c>
      <c r="ND1188" s="101">
        <f t="shared" si="195"/>
        <v>0</v>
      </c>
      <c r="NE1188" s="106"/>
      <c r="NF1188" s="106"/>
      <c r="NG1188" s="106"/>
      <c r="NH1188" s="101">
        <f t="shared" si="196"/>
        <v>0</v>
      </c>
      <c r="NI1188" s="101">
        <f t="shared" si="197"/>
        <v>0</v>
      </c>
      <c r="NJ1188" s="101">
        <f t="shared" si="198"/>
        <v>0</v>
      </c>
      <c r="NK1188" s="101">
        <f t="shared" si="199"/>
        <v>0</v>
      </c>
      <c r="NL1188" s="101">
        <f t="shared" si="200"/>
        <v>0</v>
      </c>
      <c r="NM1188" s="101">
        <f t="shared" si="201"/>
        <v>0</v>
      </c>
      <c r="NN1188" s="101">
        <f t="shared" si="429"/>
        <v>0</v>
      </c>
      <c r="NO1188" s="101">
        <f t="shared" si="430"/>
        <v>0</v>
      </c>
      <c r="NP1188" s="101">
        <f t="shared" si="431"/>
        <v>0</v>
      </c>
      <c r="NQ1188" s="101">
        <f t="shared" si="432"/>
        <v>0</v>
      </c>
      <c r="NR1188" s="101">
        <f t="shared" si="433"/>
        <v>0</v>
      </c>
      <c r="NS1188" s="101">
        <f t="shared" si="434"/>
        <v>0</v>
      </c>
      <c r="NT1188" s="101">
        <f t="shared" si="202"/>
        <v>0</v>
      </c>
      <c r="NU1188" s="101">
        <f t="shared" si="202"/>
        <v>0</v>
      </c>
      <c r="NV1188" s="101">
        <f t="shared" si="202"/>
        <v>0</v>
      </c>
      <c r="NW1188" s="101">
        <f t="shared" si="203"/>
        <v>0</v>
      </c>
      <c r="NX1188" s="101">
        <f t="shared" si="203"/>
        <v>0</v>
      </c>
      <c r="NY1188" s="101">
        <f t="shared" si="203"/>
        <v>0</v>
      </c>
      <c r="NZ1188" s="106"/>
      <c r="OA1188" s="106"/>
      <c r="OB1188" s="106"/>
      <c r="OC1188" s="101">
        <f t="shared" si="204"/>
        <v>0</v>
      </c>
      <c r="OD1188" s="101">
        <f t="shared" si="205"/>
        <v>0</v>
      </c>
      <c r="OE1188" s="101">
        <f t="shared" si="206"/>
        <v>0</v>
      </c>
      <c r="OF1188" s="101">
        <f t="shared" si="207"/>
        <v>0</v>
      </c>
      <c r="OG1188" s="101">
        <f t="shared" si="208"/>
        <v>0</v>
      </c>
      <c r="OH1188" s="101">
        <f t="shared" si="209"/>
        <v>0</v>
      </c>
      <c r="OI1188" s="101">
        <f t="shared" si="435"/>
        <v>0</v>
      </c>
      <c r="OJ1188" s="101">
        <f t="shared" si="436"/>
        <v>0</v>
      </c>
      <c r="OK1188" s="101">
        <f t="shared" si="437"/>
        <v>0</v>
      </c>
      <c r="OL1188" s="101">
        <f t="shared" si="438"/>
        <v>0</v>
      </c>
      <c r="OM1188" s="101">
        <f t="shared" si="439"/>
        <v>0</v>
      </c>
      <c r="ON1188" s="101">
        <f t="shared" si="440"/>
        <v>0</v>
      </c>
      <c r="OO1188" s="101">
        <f t="shared" si="210"/>
        <v>0</v>
      </c>
      <c r="OP1188" s="101">
        <f t="shared" si="210"/>
        <v>0</v>
      </c>
      <c r="OQ1188" s="101">
        <f t="shared" si="210"/>
        <v>0</v>
      </c>
      <c r="OR1188" s="101">
        <f t="shared" si="211"/>
        <v>0</v>
      </c>
      <c r="OS1188" s="101">
        <f t="shared" si="211"/>
        <v>0</v>
      </c>
      <c r="OT1188" s="101">
        <f t="shared" si="211"/>
        <v>0</v>
      </c>
      <c r="OU1188" s="106"/>
      <c r="OV1188" s="106"/>
      <c r="OW1188" s="106"/>
      <c r="OX1188" s="101">
        <f t="shared" si="212"/>
        <v>0</v>
      </c>
      <c r="OY1188" s="101">
        <f t="shared" si="213"/>
        <v>0</v>
      </c>
      <c r="OZ1188" s="101">
        <f t="shared" si="214"/>
        <v>0</v>
      </c>
      <c r="PA1188" s="101">
        <f t="shared" si="215"/>
        <v>0</v>
      </c>
      <c r="PB1188" s="101">
        <f t="shared" si="216"/>
        <v>0</v>
      </c>
      <c r="PC1188" s="101">
        <f t="shared" si="217"/>
        <v>0</v>
      </c>
      <c r="PD1188" s="101">
        <f t="shared" si="441"/>
        <v>0</v>
      </c>
      <c r="PE1188" s="101">
        <f t="shared" si="442"/>
        <v>0</v>
      </c>
      <c r="PF1188" s="101">
        <f t="shared" si="443"/>
        <v>0</v>
      </c>
      <c r="PG1188" s="101">
        <f t="shared" si="444"/>
        <v>0</v>
      </c>
      <c r="PH1188" s="101">
        <f t="shared" si="445"/>
        <v>0</v>
      </c>
      <c r="PI1188" s="101">
        <f t="shared" si="446"/>
        <v>0</v>
      </c>
      <c r="PJ1188" s="101">
        <f t="shared" si="218"/>
        <v>0</v>
      </c>
      <c r="PK1188" s="101">
        <f t="shared" si="218"/>
        <v>0</v>
      </c>
      <c r="PL1188" s="101">
        <f t="shared" si="218"/>
        <v>0</v>
      </c>
      <c r="PM1188" s="101">
        <f t="shared" si="219"/>
        <v>0</v>
      </c>
      <c r="PN1188" s="101">
        <f t="shared" si="219"/>
        <v>0</v>
      </c>
      <c r="PO1188" s="101">
        <f t="shared" si="219"/>
        <v>0</v>
      </c>
      <c r="PP1188" s="106"/>
      <c r="PQ1188" s="106"/>
      <c r="PR1188" s="106"/>
      <c r="PS1188" s="101">
        <f t="shared" si="220"/>
        <v>0</v>
      </c>
      <c r="PT1188" s="101">
        <f t="shared" si="221"/>
        <v>0</v>
      </c>
      <c r="PU1188" s="101">
        <f t="shared" si="222"/>
        <v>0</v>
      </c>
      <c r="PV1188" s="101">
        <f t="shared" si="223"/>
        <v>0</v>
      </c>
      <c r="PW1188" s="101">
        <f t="shared" si="224"/>
        <v>0</v>
      </c>
      <c r="PX1188" s="101">
        <f t="shared" si="225"/>
        <v>0</v>
      </c>
      <c r="PY1188" s="101">
        <f t="shared" si="447"/>
        <v>0</v>
      </c>
      <c r="PZ1188" s="101">
        <f t="shared" si="448"/>
        <v>0</v>
      </c>
      <c r="QA1188" s="101">
        <f t="shared" si="449"/>
        <v>0</v>
      </c>
      <c r="QB1188" s="101">
        <f t="shared" si="450"/>
        <v>0</v>
      </c>
      <c r="QC1188" s="101">
        <f t="shared" si="451"/>
        <v>0</v>
      </c>
      <c r="QD1188" s="101">
        <f t="shared" si="452"/>
        <v>0</v>
      </c>
      <c r="QE1188" s="101">
        <f t="shared" si="226"/>
        <v>0</v>
      </c>
      <c r="QF1188" s="101">
        <f t="shared" si="226"/>
        <v>0</v>
      </c>
      <c r="QG1188" s="101">
        <f t="shared" si="226"/>
        <v>0</v>
      </c>
      <c r="QH1188" s="101">
        <f t="shared" si="227"/>
        <v>0</v>
      </c>
      <c r="QI1188" s="101">
        <f t="shared" si="227"/>
        <v>0</v>
      </c>
      <c r="QJ1188" s="101">
        <f t="shared" si="227"/>
        <v>0</v>
      </c>
      <c r="QK1188" s="106"/>
      <c r="QL1188" s="106"/>
      <c r="QM1188" s="106"/>
      <c r="QN1188" s="101">
        <f t="shared" si="228"/>
        <v>0</v>
      </c>
      <c r="QO1188" s="101">
        <f t="shared" si="229"/>
        <v>0</v>
      </c>
      <c r="QP1188" s="101">
        <f t="shared" si="230"/>
        <v>0</v>
      </c>
      <c r="QQ1188" s="101">
        <f t="shared" si="231"/>
        <v>0</v>
      </c>
      <c r="QR1188" s="101">
        <f t="shared" si="232"/>
        <v>0</v>
      </c>
      <c r="QS1188" s="101">
        <f t="shared" si="233"/>
        <v>0</v>
      </c>
      <c r="QT1188" s="101">
        <f t="shared" si="453"/>
        <v>0</v>
      </c>
      <c r="QU1188" s="101">
        <f t="shared" si="454"/>
        <v>0</v>
      </c>
      <c r="QV1188" s="101">
        <f t="shared" si="455"/>
        <v>0</v>
      </c>
      <c r="QW1188" s="101">
        <f t="shared" si="456"/>
        <v>0</v>
      </c>
      <c r="QX1188" s="101">
        <f t="shared" si="457"/>
        <v>0</v>
      </c>
      <c r="QY1188" s="101">
        <f t="shared" si="458"/>
        <v>0</v>
      </c>
      <c r="QZ1188" s="101">
        <f t="shared" si="234"/>
        <v>0</v>
      </c>
      <c r="RA1188" s="101">
        <f t="shared" si="234"/>
        <v>0</v>
      </c>
      <c r="RB1188" s="101">
        <f t="shared" si="234"/>
        <v>0</v>
      </c>
      <c r="RC1188" s="101">
        <f t="shared" si="235"/>
        <v>0</v>
      </c>
      <c r="RD1188" s="101">
        <f t="shared" si="235"/>
        <v>0</v>
      </c>
      <c r="RE1188" s="101">
        <f t="shared" si="235"/>
        <v>0</v>
      </c>
      <c r="RF1188" s="106"/>
      <c r="RG1188" s="106"/>
      <c r="RH1188" s="106"/>
      <c r="RI1188" s="101">
        <f t="shared" si="236"/>
        <v>0</v>
      </c>
      <c r="RJ1188" s="101">
        <f t="shared" si="237"/>
        <v>0</v>
      </c>
      <c r="RK1188" s="101">
        <f t="shared" si="238"/>
        <v>0</v>
      </c>
      <c r="RL1188" s="101">
        <f t="shared" si="239"/>
        <v>0</v>
      </c>
      <c r="RM1188" s="101">
        <f t="shared" si="240"/>
        <v>0</v>
      </c>
      <c r="RN1188" s="101">
        <f t="shared" si="241"/>
        <v>0</v>
      </c>
      <c r="RO1188" s="101">
        <f t="shared" si="459"/>
        <v>0</v>
      </c>
      <c r="RP1188" s="101">
        <f t="shared" si="460"/>
        <v>0</v>
      </c>
      <c r="RQ1188" s="101">
        <f t="shared" si="461"/>
        <v>0</v>
      </c>
      <c r="RR1188" s="101">
        <f t="shared" si="462"/>
        <v>0</v>
      </c>
      <c r="RS1188" s="101">
        <f t="shared" si="463"/>
        <v>0</v>
      </c>
      <c r="RT1188" s="101">
        <f t="shared" si="464"/>
        <v>0</v>
      </c>
      <c r="RU1188" s="101">
        <f t="shared" si="242"/>
        <v>0</v>
      </c>
      <c r="RV1188" s="101">
        <f t="shared" si="242"/>
        <v>0</v>
      </c>
      <c r="RW1188" s="101">
        <f t="shared" si="242"/>
        <v>0</v>
      </c>
      <c r="RX1188" s="101">
        <f t="shared" si="243"/>
        <v>0</v>
      </c>
      <c r="RY1188" s="101">
        <f t="shared" si="243"/>
        <v>0</v>
      </c>
      <c r="RZ1188" s="101">
        <f t="shared" si="243"/>
        <v>0</v>
      </c>
      <c r="SA1188" s="106"/>
      <c r="SB1188" s="106"/>
      <c r="SC1188" s="106"/>
      <c r="SD1188" s="101">
        <f t="shared" si="244"/>
        <v>0</v>
      </c>
      <c r="SE1188" s="101">
        <f t="shared" si="245"/>
        <v>0</v>
      </c>
      <c r="SF1188" s="101">
        <f t="shared" si="246"/>
        <v>0</v>
      </c>
      <c r="SG1188" s="101">
        <f t="shared" si="247"/>
        <v>0</v>
      </c>
      <c r="SH1188" s="101">
        <f t="shared" si="248"/>
        <v>0</v>
      </c>
      <c r="SI1188" s="101">
        <f t="shared" si="249"/>
        <v>0</v>
      </c>
      <c r="SJ1188" s="101">
        <f t="shared" si="465"/>
        <v>0</v>
      </c>
      <c r="SK1188" s="101">
        <f t="shared" si="466"/>
        <v>0</v>
      </c>
      <c r="SL1188" s="101">
        <f t="shared" si="467"/>
        <v>0</v>
      </c>
      <c r="SM1188" s="101">
        <f t="shared" si="468"/>
        <v>0</v>
      </c>
      <c r="SN1188" s="101">
        <f t="shared" si="469"/>
        <v>0</v>
      </c>
      <c r="SO1188" s="101">
        <f t="shared" si="470"/>
        <v>0</v>
      </c>
      <c r="SP1188" s="101">
        <f t="shared" si="250"/>
        <v>0</v>
      </c>
      <c r="SQ1188" s="101">
        <f t="shared" si="250"/>
        <v>0</v>
      </c>
      <c r="SR1188" s="101">
        <f t="shared" si="250"/>
        <v>0</v>
      </c>
      <c r="SS1188" s="101">
        <f t="shared" si="251"/>
        <v>0</v>
      </c>
      <c r="ST1188" s="101">
        <f t="shared" si="251"/>
        <v>0</v>
      </c>
      <c r="SU1188" s="101">
        <f t="shared" si="251"/>
        <v>0</v>
      </c>
      <c r="SV1188" s="106"/>
      <c r="SW1188" s="106"/>
      <c r="SX1188" s="106"/>
      <c r="SY1188" s="101">
        <f t="shared" si="252"/>
        <v>0</v>
      </c>
      <c r="SZ1188" s="101">
        <f t="shared" si="253"/>
        <v>0</v>
      </c>
      <c r="TA1188" s="101">
        <f t="shared" si="254"/>
        <v>0</v>
      </c>
      <c r="TB1188" s="101">
        <f t="shared" si="255"/>
        <v>0</v>
      </c>
      <c r="TC1188" s="101">
        <f t="shared" si="256"/>
        <v>0</v>
      </c>
      <c r="TD1188" s="101">
        <f t="shared" si="257"/>
        <v>0</v>
      </c>
      <c r="TE1188" s="101">
        <f t="shared" si="471"/>
        <v>0</v>
      </c>
      <c r="TF1188" s="101">
        <f t="shared" si="472"/>
        <v>0</v>
      </c>
      <c r="TG1188" s="101">
        <f t="shared" si="473"/>
        <v>0</v>
      </c>
      <c r="TH1188" s="101">
        <f t="shared" si="474"/>
        <v>0</v>
      </c>
      <c r="TI1188" s="101">
        <f t="shared" si="475"/>
        <v>0</v>
      </c>
      <c r="TJ1188" s="101">
        <f t="shared" si="476"/>
        <v>0</v>
      </c>
      <c r="TK1188" s="101">
        <f t="shared" si="258"/>
        <v>0</v>
      </c>
      <c r="TL1188" s="101">
        <f t="shared" si="258"/>
        <v>0</v>
      </c>
      <c r="TM1188" s="101">
        <f t="shared" si="258"/>
        <v>0</v>
      </c>
      <c r="TN1188" s="101">
        <f t="shared" si="259"/>
        <v>0</v>
      </c>
      <c r="TO1188" s="101">
        <f t="shared" si="259"/>
        <v>0</v>
      </c>
      <c r="TP1188" s="101">
        <f t="shared" si="259"/>
        <v>0</v>
      </c>
      <c r="TQ1188" s="106"/>
      <c r="TR1188" s="106"/>
      <c r="TS1188" s="106"/>
      <c r="TT1188" s="101">
        <f t="shared" si="260"/>
        <v>0</v>
      </c>
      <c r="TU1188" s="101">
        <f t="shared" si="261"/>
        <v>0</v>
      </c>
      <c r="TV1188" s="101">
        <f t="shared" si="262"/>
        <v>0</v>
      </c>
      <c r="TW1188" s="101">
        <f t="shared" si="263"/>
        <v>0</v>
      </c>
      <c r="TX1188" s="101">
        <f t="shared" si="264"/>
        <v>0</v>
      </c>
      <c r="TY1188" s="101">
        <f t="shared" si="265"/>
        <v>0</v>
      </c>
      <c r="TZ1188" s="101">
        <f t="shared" si="477"/>
        <v>0</v>
      </c>
      <c r="UA1188" s="101">
        <f t="shared" si="478"/>
        <v>0</v>
      </c>
      <c r="UB1188" s="101">
        <f t="shared" si="479"/>
        <v>0</v>
      </c>
      <c r="UC1188" s="101">
        <f t="shared" si="480"/>
        <v>0</v>
      </c>
      <c r="UD1188" s="101">
        <f t="shared" si="481"/>
        <v>0</v>
      </c>
      <c r="UE1188" s="101">
        <f t="shared" si="482"/>
        <v>0</v>
      </c>
      <c r="UF1188" s="101">
        <f t="shared" si="266"/>
        <v>0</v>
      </c>
      <c r="UG1188" s="101">
        <f t="shared" si="266"/>
        <v>0</v>
      </c>
      <c r="UH1188" s="101">
        <f t="shared" si="266"/>
        <v>0</v>
      </c>
      <c r="UI1188" s="101">
        <f t="shared" si="267"/>
        <v>0</v>
      </c>
      <c r="UJ1188" s="101">
        <f t="shared" si="267"/>
        <v>0</v>
      </c>
      <c r="UK1188" s="101">
        <f t="shared" si="267"/>
        <v>0</v>
      </c>
      <c r="UL1188" s="106"/>
      <c r="UM1188" s="106"/>
      <c r="UN1188" s="106"/>
      <c r="UO1188" s="101">
        <f t="shared" si="268"/>
        <v>0</v>
      </c>
      <c r="UP1188" s="101">
        <f t="shared" si="269"/>
        <v>0</v>
      </c>
      <c r="UQ1188" s="101">
        <f t="shared" si="270"/>
        <v>0</v>
      </c>
      <c r="UR1188" s="101">
        <f t="shared" si="271"/>
        <v>0</v>
      </c>
      <c r="US1188" s="101">
        <f t="shared" si="272"/>
        <v>0</v>
      </c>
      <c r="UT1188" s="101">
        <f t="shared" si="273"/>
        <v>0</v>
      </c>
      <c r="UU1188" s="101">
        <f t="shared" si="483"/>
        <v>0</v>
      </c>
      <c r="UV1188" s="101">
        <f t="shared" si="484"/>
        <v>0</v>
      </c>
      <c r="UW1188" s="101">
        <f t="shared" si="485"/>
        <v>0</v>
      </c>
      <c r="UX1188" s="101">
        <f t="shared" si="486"/>
        <v>12150.96</v>
      </c>
      <c r="UY1188" s="101">
        <f t="shared" si="487"/>
        <v>12997.15</v>
      </c>
      <c r="UZ1188" s="101">
        <f t="shared" si="488"/>
        <v>12997.15</v>
      </c>
      <c r="VA1188" s="101">
        <f t="shared" si="274"/>
        <v>0</v>
      </c>
      <c r="VB1188" s="101">
        <f t="shared" si="274"/>
        <v>0</v>
      </c>
      <c r="VC1188" s="101">
        <f t="shared" si="274"/>
        <v>0</v>
      </c>
      <c r="VD1188" s="101">
        <f t="shared" si="275"/>
        <v>0</v>
      </c>
      <c r="VE1188" s="101">
        <f t="shared" si="275"/>
        <v>0</v>
      </c>
      <c r="VF1188" s="101">
        <f t="shared" si="275"/>
        <v>0</v>
      </c>
      <c r="VG1188" s="106"/>
      <c r="VH1188" s="106"/>
      <c r="VI1188" s="106"/>
      <c r="VJ1188" s="101">
        <f t="shared" si="276"/>
        <v>0</v>
      </c>
      <c r="VK1188" s="101">
        <f t="shared" si="277"/>
        <v>0</v>
      </c>
      <c r="VL1188" s="101">
        <f t="shared" si="278"/>
        <v>0</v>
      </c>
      <c r="VM1188" s="101">
        <f t="shared" si="279"/>
        <v>0</v>
      </c>
      <c r="VN1188" s="101">
        <f t="shared" si="280"/>
        <v>0</v>
      </c>
      <c r="VO1188" s="101">
        <f t="shared" si="281"/>
        <v>0</v>
      </c>
      <c r="VP1188" s="101">
        <f t="shared" si="489"/>
        <v>0</v>
      </c>
      <c r="VQ1188" s="101">
        <f t="shared" si="490"/>
        <v>0</v>
      </c>
      <c r="VR1188" s="101">
        <f t="shared" si="491"/>
        <v>0</v>
      </c>
      <c r="VS1188" s="101">
        <f t="shared" si="492"/>
        <v>0</v>
      </c>
      <c r="VT1188" s="101">
        <f t="shared" si="493"/>
        <v>0</v>
      </c>
      <c r="VU1188" s="101">
        <f t="shared" si="494"/>
        <v>0</v>
      </c>
      <c r="VV1188" s="101">
        <f t="shared" si="282"/>
        <v>0</v>
      </c>
      <c r="VW1188" s="101">
        <f t="shared" si="282"/>
        <v>0</v>
      </c>
      <c r="VX1188" s="101">
        <f t="shared" si="282"/>
        <v>0</v>
      </c>
      <c r="VY1188" s="101">
        <f t="shared" si="283"/>
        <v>0</v>
      </c>
      <c r="VZ1188" s="101">
        <f t="shared" si="283"/>
        <v>0</v>
      </c>
      <c r="WA1188" s="101">
        <f t="shared" si="283"/>
        <v>0</v>
      </c>
      <c r="WB1188" s="106"/>
      <c r="WC1188" s="106"/>
      <c r="WD1188" s="106"/>
      <c r="WE1188" s="101">
        <f t="shared" si="284"/>
        <v>0</v>
      </c>
      <c r="WF1188" s="101">
        <f t="shared" si="285"/>
        <v>0</v>
      </c>
      <c r="WG1188" s="101">
        <f t="shared" si="286"/>
        <v>0</v>
      </c>
      <c r="WH1188" s="101">
        <f t="shared" si="287"/>
        <v>0</v>
      </c>
      <c r="WI1188" s="101">
        <f t="shared" si="288"/>
        <v>0</v>
      </c>
      <c r="WJ1188" s="101">
        <f t="shared" si="289"/>
        <v>0</v>
      </c>
      <c r="WK1188" s="101">
        <f t="shared" si="495"/>
        <v>0</v>
      </c>
      <c r="WL1188" s="101">
        <f t="shared" si="496"/>
        <v>0</v>
      </c>
      <c r="WM1188" s="101">
        <f t="shared" si="497"/>
        <v>0</v>
      </c>
      <c r="WN1188" s="101">
        <f t="shared" si="498"/>
        <v>0</v>
      </c>
      <c r="WO1188" s="101">
        <f t="shared" si="499"/>
        <v>0</v>
      </c>
      <c r="WP1188" s="101">
        <f t="shared" si="500"/>
        <v>0</v>
      </c>
      <c r="WQ1188" s="101">
        <f t="shared" si="290"/>
        <v>0</v>
      </c>
      <c r="WR1188" s="101">
        <f t="shared" si="290"/>
        <v>0</v>
      </c>
      <c r="WS1188" s="101">
        <f t="shared" si="290"/>
        <v>0</v>
      </c>
      <c r="WT1188" s="101">
        <f t="shared" si="291"/>
        <v>0</v>
      </c>
      <c r="WU1188" s="101">
        <f t="shared" si="291"/>
        <v>0</v>
      </c>
      <c r="WV1188" s="101">
        <f t="shared" si="291"/>
        <v>0</v>
      </c>
      <c r="WW1188" s="106"/>
      <c r="WX1188" s="106"/>
      <c r="WY1188" s="106"/>
      <c r="WZ1188" s="101">
        <f t="shared" si="292"/>
        <v>0</v>
      </c>
      <c r="XA1188" s="101">
        <f t="shared" si="293"/>
        <v>0</v>
      </c>
      <c r="XB1188" s="101">
        <f t="shared" si="294"/>
        <v>0</v>
      </c>
      <c r="XC1188" s="101">
        <f t="shared" si="295"/>
        <v>0</v>
      </c>
      <c r="XD1188" s="101">
        <f t="shared" si="296"/>
        <v>0</v>
      </c>
      <c r="XE1188" s="101">
        <f t="shared" si="297"/>
        <v>0</v>
      </c>
      <c r="XF1188" s="101">
        <f t="shared" si="501"/>
        <v>0</v>
      </c>
      <c r="XG1188" s="101">
        <f t="shared" si="502"/>
        <v>0</v>
      </c>
      <c r="XH1188" s="101">
        <f t="shared" si="503"/>
        <v>0</v>
      </c>
      <c r="XI1188" s="101">
        <f t="shared" si="504"/>
        <v>0</v>
      </c>
      <c r="XJ1188" s="101">
        <f t="shared" si="505"/>
        <v>0</v>
      </c>
      <c r="XK1188" s="101">
        <f t="shared" si="506"/>
        <v>0</v>
      </c>
      <c r="XL1188" s="101">
        <f t="shared" si="298"/>
        <v>0</v>
      </c>
      <c r="XM1188" s="101">
        <f t="shared" si="298"/>
        <v>0</v>
      </c>
      <c r="XN1188" s="101">
        <f t="shared" si="298"/>
        <v>0</v>
      </c>
      <c r="XO1188" s="101">
        <f t="shared" si="299"/>
        <v>0</v>
      </c>
      <c r="XP1188" s="101">
        <f t="shared" si="299"/>
        <v>0</v>
      </c>
      <c r="XQ1188" s="101">
        <f t="shared" si="299"/>
        <v>0</v>
      </c>
      <c r="XR1188" s="106"/>
      <c r="XS1188" s="106"/>
      <c r="XT1188" s="106"/>
      <c r="XU1188" s="101">
        <f t="shared" si="300"/>
        <v>0</v>
      </c>
      <c r="XV1188" s="101">
        <f t="shared" si="301"/>
        <v>0</v>
      </c>
      <c r="XW1188" s="101">
        <f t="shared" si="302"/>
        <v>0</v>
      </c>
      <c r="XX1188" s="101">
        <f t="shared" si="303"/>
        <v>0</v>
      </c>
      <c r="XY1188" s="101">
        <f t="shared" si="304"/>
        <v>0</v>
      </c>
      <c r="XZ1188" s="101">
        <f t="shared" si="305"/>
        <v>0</v>
      </c>
      <c r="YA1188" s="101">
        <f t="shared" si="507"/>
        <v>0</v>
      </c>
      <c r="YB1188" s="101">
        <f t="shared" si="508"/>
        <v>0</v>
      </c>
      <c r="YC1188" s="101">
        <f t="shared" si="509"/>
        <v>0</v>
      </c>
      <c r="YD1188" s="101">
        <f t="shared" si="510"/>
        <v>0</v>
      </c>
      <c r="YE1188" s="101">
        <f t="shared" si="511"/>
        <v>0</v>
      </c>
      <c r="YF1188" s="101">
        <f t="shared" si="512"/>
        <v>0</v>
      </c>
      <c r="YG1188" s="101">
        <f t="shared" si="306"/>
        <v>0</v>
      </c>
      <c r="YH1188" s="101">
        <f t="shared" si="306"/>
        <v>0</v>
      </c>
      <c r="YI1188" s="101">
        <f t="shared" si="306"/>
        <v>0</v>
      </c>
      <c r="YJ1188" s="101">
        <f t="shared" si="307"/>
        <v>0</v>
      </c>
      <c r="YK1188" s="101">
        <f t="shared" si="307"/>
        <v>0</v>
      </c>
      <c r="YL1188" s="101">
        <f t="shared" si="307"/>
        <v>0</v>
      </c>
      <c r="YM1188" s="149">
        <f t="shared" si="513"/>
        <v>0</v>
      </c>
      <c r="YN1188" s="149">
        <f t="shared" si="308"/>
        <v>0</v>
      </c>
      <c r="YO1188" s="149">
        <f t="shared" si="308"/>
        <v>0</v>
      </c>
      <c r="YP1188" s="101">
        <f t="shared" si="309"/>
        <v>0</v>
      </c>
      <c r="YQ1188" s="101">
        <f t="shared" si="310"/>
        <v>0</v>
      </c>
      <c r="YR1188" s="101">
        <f t="shared" si="311"/>
        <v>0</v>
      </c>
      <c r="YS1188" s="101">
        <f t="shared" si="312"/>
        <v>0</v>
      </c>
      <c r="YT1188" s="101">
        <f t="shared" si="313"/>
        <v>0</v>
      </c>
      <c r="YU1188" s="101">
        <f t="shared" si="314"/>
        <v>0</v>
      </c>
      <c r="YV1188" s="101">
        <f t="shared" si="514"/>
        <v>0</v>
      </c>
      <c r="YW1188" s="101">
        <f t="shared" si="515"/>
        <v>0</v>
      </c>
      <c r="YX1188" s="101">
        <f t="shared" si="516"/>
        <v>0</v>
      </c>
      <c r="YY1188" s="101">
        <f t="shared" si="517"/>
        <v>16868.86</v>
      </c>
      <c r="YZ1188" s="101">
        <f t="shared" si="518"/>
        <v>17450.21</v>
      </c>
      <c r="ZA1188" s="101">
        <f t="shared" si="519"/>
        <v>17450.21</v>
      </c>
      <c r="ZB1188" s="101">
        <f t="shared" si="315"/>
        <v>0</v>
      </c>
      <c r="ZC1188" s="101">
        <f t="shared" si="315"/>
        <v>0</v>
      </c>
      <c r="ZD1188" s="101">
        <f t="shared" si="315"/>
        <v>0</v>
      </c>
      <c r="ZE1188" s="101">
        <f t="shared" si="316"/>
        <v>0</v>
      </c>
      <c r="ZF1188" s="101">
        <f t="shared" si="316"/>
        <v>0</v>
      </c>
      <c r="ZG1188" s="101">
        <f t="shared" si="316"/>
        <v>0</v>
      </c>
    </row>
    <row r="1189" spans="1:683" ht="24" hidden="1">
      <c r="A1189" s="302" t="s">
        <v>413</v>
      </c>
      <c r="B1189" s="302" t="s">
        <v>424</v>
      </c>
      <c r="C1189" s="5"/>
      <c r="D1189" s="764"/>
      <c r="E1189" s="291"/>
      <c r="F1189" s="114">
        <f t="shared" si="317"/>
        <v>0</v>
      </c>
      <c r="G1189" s="114">
        <f t="shared" si="317"/>
        <v>0</v>
      </c>
      <c r="H1189" s="114">
        <f t="shared" si="317"/>
        <v>0</v>
      </c>
      <c r="I1189" s="101">
        <f t="shared" si="318"/>
        <v>86639</v>
      </c>
      <c r="J1189" s="101">
        <f t="shared" si="318"/>
        <v>88147</v>
      </c>
      <c r="K1189" s="101">
        <f t="shared" si="318"/>
        <v>88147</v>
      </c>
      <c r="L1189" s="106"/>
      <c r="M1189" s="106"/>
      <c r="N1189" s="106"/>
      <c r="O1189" s="101">
        <f t="shared" si="319"/>
        <v>0</v>
      </c>
      <c r="P1189" s="101">
        <f t="shared" si="320"/>
        <v>0</v>
      </c>
      <c r="Q1189" s="101">
        <f t="shared" si="321"/>
        <v>0</v>
      </c>
      <c r="R1189" s="101">
        <f t="shared" si="322"/>
        <v>0</v>
      </c>
      <c r="S1189" s="101">
        <f t="shared" si="323"/>
        <v>0</v>
      </c>
      <c r="T1189" s="101">
        <f t="shared" si="324"/>
        <v>0</v>
      </c>
      <c r="U1189" s="101">
        <f t="shared" si="325"/>
        <v>0</v>
      </c>
      <c r="V1189" s="101">
        <f t="shared" si="326"/>
        <v>0</v>
      </c>
      <c r="W1189" s="101">
        <f t="shared" si="327"/>
        <v>0</v>
      </c>
      <c r="X1189" s="101">
        <f t="shared" si="328"/>
        <v>0</v>
      </c>
      <c r="Y1189" s="101">
        <f t="shared" si="329"/>
        <v>0</v>
      </c>
      <c r="Z1189" s="101">
        <f t="shared" si="330"/>
        <v>0</v>
      </c>
      <c r="AA1189" s="101">
        <f t="shared" si="331"/>
        <v>0</v>
      </c>
      <c r="AB1189" s="101">
        <f t="shared" si="66"/>
        <v>0</v>
      </c>
      <c r="AC1189" s="101">
        <f t="shared" si="66"/>
        <v>0</v>
      </c>
      <c r="AD1189" s="101">
        <f t="shared" si="332"/>
        <v>0</v>
      </c>
      <c r="AE1189" s="101">
        <f t="shared" si="67"/>
        <v>0</v>
      </c>
      <c r="AF1189" s="101">
        <f t="shared" si="67"/>
        <v>0</v>
      </c>
      <c r="AG1189" s="106"/>
      <c r="AH1189" s="106"/>
      <c r="AI1189" s="106"/>
      <c r="AJ1189" s="101">
        <f t="shared" si="68"/>
        <v>0</v>
      </c>
      <c r="AK1189" s="101">
        <f t="shared" si="69"/>
        <v>0</v>
      </c>
      <c r="AL1189" s="101">
        <f t="shared" si="70"/>
        <v>0</v>
      </c>
      <c r="AM1189" s="101">
        <f t="shared" si="71"/>
        <v>0</v>
      </c>
      <c r="AN1189" s="101">
        <f t="shared" si="72"/>
        <v>0</v>
      </c>
      <c r="AO1189" s="101">
        <f t="shared" si="73"/>
        <v>0</v>
      </c>
      <c r="AP1189" s="101">
        <f t="shared" si="333"/>
        <v>0</v>
      </c>
      <c r="AQ1189" s="101">
        <f t="shared" si="334"/>
        <v>0</v>
      </c>
      <c r="AR1189" s="101">
        <f t="shared" si="335"/>
        <v>0</v>
      </c>
      <c r="AS1189" s="101">
        <f t="shared" si="336"/>
        <v>0</v>
      </c>
      <c r="AT1189" s="101">
        <f t="shared" si="337"/>
        <v>0</v>
      </c>
      <c r="AU1189" s="101">
        <f t="shared" si="338"/>
        <v>0</v>
      </c>
      <c r="AV1189" s="101">
        <f t="shared" si="74"/>
        <v>0</v>
      </c>
      <c r="AW1189" s="101">
        <f t="shared" si="74"/>
        <v>0</v>
      </c>
      <c r="AX1189" s="101">
        <f t="shared" si="74"/>
        <v>0</v>
      </c>
      <c r="AY1189" s="101">
        <f t="shared" si="75"/>
        <v>0</v>
      </c>
      <c r="AZ1189" s="101">
        <f t="shared" si="75"/>
        <v>0</v>
      </c>
      <c r="BA1189" s="101">
        <f t="shared" si="75"/>
        <v>0</v>
      </c>
      <c r="BB1189" s="106"/>
      <c r="BC1189" s="106"/>
      <c r="BD1189" s="106"/>
      <c r="BE1189" s="101">
        <f t="shared" si="76"/>
        <v>0</v>
      </c>
      <c r="BF1189" s="101">
        <f t="shared" si="77"/>
        <v>0</v>
      </c>
      <c r="BG1189" s="101">
        <f t="shared" si="78"/>
        <v>0</v>
      </c>
      <c r="BH1189" s="101">
        <f t="shared" si="79"/>
        <v>0</v>
      </c>
      <c r="BI1189" s="101">
        <f t="shared" si="80"/>
        <v>0</v>
      </c>
      <c r="BJ1189" s="101">
        <f t="shared" si="81"/>
        <v>0</v>
      </c>
      <c r="BK1189" s="101">
        <f t="shared" si="339"/>
        <v>0</v>
      </c>
      <c r="BL1189" s="101">
        <f t="shared" si="340"/>
        <v>0</v>
      </c>
      <c r="BM1189" s="101">
        <f t="shared" si="341"/>
        <v>0</v>
      </c>
      <c r="BN1189" s="101">
        <f t="shared" si="342"/>
        <v>0</v>
      </c>
      <c r="BO1189" s="101">
        <f t="shared" si="343"/>
        <v>0</v>
      </c>
      <c r="BP1189" s="101">
        <f t="shared" si="344"/>
        <v>0</v>
      </c>
      <c r="BQ1189" s="101">
        <f t="shared" si="82"/>
        <v>0</v>
      </c>
      <c r="BR1189" s="101">
        <f t="shared" si="82"/>
        <v>0</v>
      </c>
      <c r="BS1189" s="101">
        <f t="shared" si="82"/>
        <v>0</v>
      </c>
      <c r="BT1189" s="101">
        <f t="shared" si="83"/>
        <v>0</v>
      </c>
      <c r="BU1189" s="101">
        <f t="shared" si="83"/>
        <v>0</v>
      </c>
      <c r="BV1189" s="101">
        <f t="shared" si="83"/>
        <v>0</v>
      </c>
      <c r="BW1189" s="106"/>
      <c r="BX1189" s="106"/>
      <c r="BY1189" s="106"/>
      <c r="BZ1189" s="101">
        <f t="shared" si="84"/>
        <v>0</v>
      </c>
      <c r="CA1189" s="101">
        <f t="shared" si="85"/>
        <v>0</v>
      </c>
      <c r="CB1189" s="101">
        <f t="shared" si="86"/>
        <v>0</v>
      </c>
      <c r="CC1189" s="101">
        <f t="shared" si="87"/>
        <v>0</v>
      </c>
      <c r="CD1189" s="101">
        <f t="shared" si="88"/>
        <v>0</v>
      </c>
      <c r="CE1189" s="101">
        <f t="shared" si="89"/>
        <v>0</v>
      </c>
      <c r="CF1189" s="101">
        <f t="shared" si="345"/>
        <v>0</v>
      </c>
      <c r="CG1189" s="101">
        <f t="shared" si="346"/>
        <v>0</v>
      </c>
      <c r="CH1189" s="101">
        <f t="shared" si="347"/>
        <v>0</v>
      </c>
      <c r="CI1189" s="101">
        <f t="shared" si="348"/>
        <v>0</v>
      </c>
      <c r="CJ1189" s="101">
        <f t="shared" si="349"/>
        <v>0</v>
      </c>
      <c r="CK1189" s="101">
        <f t="shared" si="350"/>
        <v>0</v>
      </c>
      <c r="CL1189" s="101">
        <f t="shared" si="90"/>
        <v>0</v>
      </c>
      <c r="CM1189" s="101">
        <f t="shared" si="90"/>
        <v>0</v>
      </c>
      <c r="CN1189" s="101">
        <f t="shared" si="90"/>
        <v>0</v>
      </c>
      <c r="CO1189" s="101">
        <f t="shared" si="91"/>
        <v>0</v>
      </c>
      <c r="CP1189" s="101">
        <f t="shared" si="91"/>
        <v>0</v>
      </c>
      <c r="CQ1189" s="101">
        <f t="shared" si="91"/>
        <v>0</v>
      </c>
      <c r="CR1189" s="106"/>
      <c r="CS1189" s="106"/>
      <c r="CT1189" s="106"/>
      <c r="CU1189" s="101">
        <f t="shared" si="92"/>
        <v>0</v>
      </c>
      <c r="CV1189" s="101">
        <f t="shared" si="93"/>
        <v>0</v>
      </c>
      <c r="CW1189" s="101">
        <f t="shared" si="94"/>
        <v>0</v>
      </c>
      <c r="CX1189" s="101">
        <f t="shared" si="95"/>
        <v>0</v>
      </c>
      <c r="CY1189" s="101">
        <f t="shared" si="96"/>
        <v>0</v>
      </c>
      <c r="CZ1189" s="101">
        <f t="shared" si="97"/>
        <v>0</v>
      </c>
      <c r="DA1189" s="101">
        <f t="shared" si="351"/>
        <v>0</v>
      </c>
      <c r="DB1189" s="101">
        <f t="shared" si="352"/>
        <v>0</v>
      </c>
      <c r="DC1189" s="101">
        <f t="shared" si="353"/>
        <v>0</v>
      </c>
      <c r="DD1189" s="101">
        <f t="shared" si="354"/>
        <v>0</v>
      </c>
      <c r="DE1189" s="101">
        <f t="shared" si="355"/>
        <v>0</v>
      </c>
      <c r="DF1189" s="101">
        <f t="shared" si="356"/>
        <v>0</v>
      </c>
      <c r="DG1189" s="101">
        <f t="shared" si="98"/>
        <v>0</v>
      </c>
      <c r="DH1189" s="101">
        <f t="shared" si="98"/>
        <v>0</v>
      </c>
      <c r="DI1189" s="101">
        <f t="shared" si="98"/>
        <v>0</v>
      </c>
      <c r="DJ1189" s="101">
        <f t="shared" si="99"/>
        <v>0</v>
      </c>
      <c r="DK1189" s="101">
        <f t="shared" si="99"/>
        <v>0</v>
      </c>
      <c r="DL1189" s="101">
        <f t="shared" si="99"/>
        <v>0</v>
      </c>
      <c r="DM1189" s="106"/>
      <c r="DN1189" s="106"/>
      <c r="DO1189" s="106"/>
      <c r="DP1189" s="101">
        <f t="shared" si="100"/>
        <v>0</v>
      </c>
      <c r="DQ1189" s="101">
        <f t="shared" si="101"/>
        <v>0</v>
      </c>
      <c r="DR1189" s="101">
        <f t="shared" si="102"/>
        <v>0</v>
      </c>
      <c r="DS1189" s="101">
        <f t="shared" si="103"/>
        <v>0</v>
      </c>
      <c r="DT1189" s="101">
        <f t="shared" si="104"/>
        <v>0</v>
      </c>
      <c r="DU1189" s="101">
        <f t="shared" si="105"/>
        <v>0</v>
      </c>
      <c r="DV1189" s="101">
        <f t="shared" si="357"/>
        <v>0</v>
      </c>
      <c r="DW1189" s="101">
        <f t="shared" si="358"/>
        <v>0</v>
      </c>
      <c r="DX1189" s="101">
        <f t="shared" si="359"/>
        <v>0</v>
      </c>
      <c r="DY1189" s="101">
        <f t="shared" si="360"/>
        <v>0</v>
      </c>
      <c r="DZ1189" s="101">
        <f t="shared" si="361"/>
        <v>0</v>
      </c>
      <c r="EA1189" s="101">
        <f t="shared" si="362"/>
        <v>0</v>
      </c>
      <c r="EB1189" s="101">
        <f t="shared" si="106"/>
        <v>0</v>
      </c>
      <c r="EC1189" s="101">
        <f t="shared" si="106"/>
        <v>0</v>
      </c>
      <c r="ED1189" s="101">
        <f t="shared" si="106"/>
        <v>0</v>
      </c>
      <c r="EE1189" s="101">
        <f t="shared" si="107"/>
        <v>0</v>
      </c>
      <c r="EF1189" s="101">
        <f t="shared" si="107"/>
        <v>0</v>
      </c>
      <c r="EG1189" s="101">
        <f t="shared" si="107"/>
        <v>0</v>
      </c>
      <c r="EH1189" s="106"/>
      <c r="EI1189" s="106"/>
      <c r="EJ1189" s="106"/>
      <c r="EK1189" s="101">
        <f t="shared" si="108"/>
        <v>0</v>
      </c>
      <c r="EL1189" s="101">
        <f t="shared" si="109"/>
        <v>0</v>
      </c>
      <c r="EM1189" s="101">
        <f t="shared" si="110"/>
        <v>0</v>
      </c>
      <c r="EN1189" s="101">
        <f t="shared" si="111"/>
        <v>0</v>
      </c>
      <c r="EO1189" s="101">
        <f t="shared" si="112"/>
        <v>0</v>
      </c>
      <c r="EP1189" s="101">
        <f t="shared" si="113"/>
        <v>0</v>
      </c>
      <c r="EQ1189" s="101">
        <f t="shared" si="363"/>
        <v>0</v>
      </c>
      <c r="ER1189" s="101">
        <f t="shared" si="364"/>
        <v>0</v>
      </c>
      <c r="ES1189" s="101">
        <f t="shared" si="365"/>
        <v>0</v>
      </c>
      <c r="ET1189" s="101">
        <f t="shared" si="366"/>
        <v>0</v>
      </c>
      <c r="EU1189" s="101">
        <f t="shared" si="367"/>
        <v>0</v>
      </c>
      <c r="EV1189" s="101">
        <f t="shared" si="368"/>
        <v>0</v>
      </c>
      <c r="EW1189" s="101">
        <f t="shared" si="114"/>
        <v>0</v>
      </c>
      <c r="EX1189" s="101">
        <f t="shared" si="114"/>
        <v>0</v>
      </c>
      <c r="EY1189" s="101">
        <f t="shared" si="114"/>
        <v>0</v>
      </c>
      <c r="EZ1189" s="101">
        <f t="shared" si="115"/>
        <v>0</v>
      </c>
      <c r="FA1189" s="101">
        <f t="shared" si="115"/>
        <v>0</v>
      </c>
      <c r="FB1189" s="101">
        <f t="shared" si="115"/>
        <v>0</v>
      </c>
      <c r="FC1189" s="106"/>
      <c r="FD1189" s="106"/>
      <c r="FE1189" s="106"/>
      <c r="FF1189" s="101">
        <f t="shared" si="116"/>
        <v>0</v>
      </c>
      <c r="FG1189" s="101">
        <f t="shared" si="117"/>
        <v>0</v>
      </c>
      <c r="FH1189" s="101">
        <f t="shared" si="118"/>
        <v>0</v>
      </c>
      <c r="FI1189" s="101">
        <f t="shared" si="119"/>
        <v>0</v>
      </c>
      <c r="FJ1189" s="101">
        <f t="shared" si="120"/>
        <v>0</v>
      </c>
      <c r="FK1189" s="101">
        <f t="shared" si="121"/>
        <v>0</v>
      </c>
      <c r="FL1189" s="101">
        <f t="shared" si="369"/>
        <v>0</v>
      </c>
      <c r="FM1189" s="101">
        <f t="shared" si="370"/>
        <v>0</v>
      </c>
      <c r="FN1189" s="101">
        <f t="shared" si="371"/>
        <v>0</v>
      </c>
      <c r="FO1189" s="101">
        <f t="shared" si="372"/>
        <v>0</v>
      </c>
      <c r="FP1189" s="101">
        <f t="shared" si="373"/>
        <v>0</v>
      </c>
      <c r="FQ1189" s="101">
        <f t="shared" si="374"/>
        <v>0</v>
      </c>
      <c r="FR1189" s="101">
        <f t="shared" si="122"/>
        <v>0</v>
      </c>
      <c r="FS1189" s="101">
        <f t="shared" si="122"/>
        <v>0</v>
      </c>
      <c r="FT1189" s="101">
        <f t="shared" si="122"/>
        <v>0</v>
      </c>
      <c r="FU1189" s="101">
        <f t="shared" si="123"/>
        <v>0</v>
      </c>
      <c r="FV1189" s="101">
        <f t="shared" si="123"/>
        <v>0</v>
      </c>
      <c r="FW1189" s="101">
        <f t="shared" si="123"/>
        <v>0</v>
      </c>
      <c r="FX1189" s="106"/>
      <c r="FY1189" s="106"/>
      <c r="FZ1189" s="106"/>
      <c r="GA1189" s="101">
        <f t="shared" si="124"/>
        <v>0</v>
      </c>
      <c r="GB1189" s="101">
        <f t="shared" si="125"/>
        <v>0</v>
      </c>
      <c r="GC1189" s="101">
        <f t="shared" si="126"/>
        <v>0</v>
      </c>
      <c r="GD1189" s="101">
        <f t="shared" si="127"/>
        <v>0</v>
      </c>
      <c r="GE1189" s="101">
        <f t="shared" si="128"/>
        <v>0</v>
      </c>
      <c r="GF1189" s="101">
        <f t="shared" si="129"/>
        <v>0</v>
      </c>
      <c r="GG1189" s="101">
        <f t="shared" si="375"/>
        <v>0</v>
      </c>
      <c r="GH1189" s="101">
        <f t="shared" si="376"/>
        <v>0</v>
      </c>
      <c r="GI1189" s="101">
        <f t="shared" si="377"/>
        <v>0</v>
      </c>
      <c r="GJ1189" s="101">
        <f t="shared" si="378"/>
        <v>0</v>
      </c>
      <c r="GK1189" s="101">
        <f t="shared" si="379"/>
        <v>0</v>
      </c>
      <c r="GL1189" s="101">
        <f t="shared" si="380"/>
        <v>0</v>
      </c>
      <c r="GM1189" s="101">
        <f t="shared" si="130"/>
        <v>0</v>
      </c>
      <c r="GN1189" s="101">
        <f t="shared" si="130"/>
        <v>0</v>
      </c>
      <c r="GO1189" s="101">
        <f t="shared" si="130"/>
        <v>0</v>
      </c>
      <c r="GP1189" s="101">
        <f t="shared" si="131"/>
        <v>0</v>
      </c>
      <c r="GQ1189" s="101">
        <f t="shared" si="131"/>
        <v>0</v>
      </c>
      <c r="GR1189" s="101">
        <f t="shared" si="131"/>
        <v>0</v>
      </c>
      <c r="GS1189" s="106"/>
      <c r="GT1189" s="106"/>
      <c r="GU1189" s="106"/>
      <c r="GV1189" s="101">
        <f t="shared" si="132"/>
        <v>0</v>
      </c>
      <c r="GW1189" s="101">
        <f t="shared" si="133"/>
        <v>0</v>
      </c>
      <c r="GX1189" s="101">
        <f t="shared" si="134"/>
        <v>0</v>
      </c>
      <c r="GY1189" s="101">
        <f t="shared" si="135"/>
        <v>0</v>
      </c>
      <c r="GZ1189" s="101">
        <f t="shared" si="136"/>
        <v>0</v>
      </c>
      <c r="HA1189" s="101">
        <f t="shared" si="137"/>
        <v>0</v>
      </c>
      <c r="HB1189" s="101">
        <f t="shared" si="381"/>
        <v>0</v>
      </c>
      <c r="HC1189" s="101">
        <f t="shared" si="382"/>
        <v>0</v>
      </c>
      <c r="HD1189" s="101">
        <f t="shared" si="383"/>
        <v>0</v>
      </c>
      <c r="HE1189" s="101">
        <f t="shared" si="384"/>
        <v>23291.1</v>
      </c>
      <c r="HF1189" s="101">
        <f t="shared" si="385"/>
        <v>23311.98</v>
      </c>
      <c r="HG1189" s="101">
        <f t="shared" si="386"/>
        <v>23311.98</v>
      </c>
      <c r="HH1189" s="101">
        <f t="shared" si="138"/>
        <v>0</v>
      </c>
      <c r="HI1189" s="101">
        <f t="shared" si="138"/>
        <v>0</v>
      </c>
      <c r="HJ1189" s="101">
        <f t="shared" si="138"/>
        <v>0</v>
      </c>
      <c r="HK1189" s="101">
        <f t="shared" si="139"/>
        <v>0</v>
      </c>
      <c r="HL1189" s="101">
        <f t="shared" si="139"/>
        <v>0</v>
      </c>
      <c r="HM1189" s="101">
        <f t="shared" si="139"/>
        <v>0</v>
      </c>
      <c r="HN1189" s="106"/>
      <c r="HO1189" s="106"/>
      <c r="HP1189" s="106"/>
      <c r="HQ1189" s="101">
        <f t="shared" si="140"/>
        <v>0</v>
      </c>
      <c r="HR1189" s="101">
        <f t="shared" si="141"/>
        <v>0</v>
      </c>
      <c r="HS1189" s="101">
        <f t="shared" si="142"/>
        <v>0</v>
      </c>
      <c r="HT1189" s="101">
        <f t="shared" si="143"/>
        <v>0</v>
      </c>
      <c r="HU1189" s="101">
        <f t="shared" si="144"/>
        <v>0</v>
      </c>
      <c r="HV1189" s="101">
        <f t="shared" si="145"/>
        <v>0</v>
      </c>
      <c r="HW1189" s="101">
        <f t="shared" si="387"/>
        <v>0</v>
      </c>
      <c r="HX1189" s="101">
        <f t="shared" si="388"/>
        <v>0</v>
      </c>
      <c r="HY1189" s="101">
        <f t="shared" si="389"/>
        <v>0</v>
      </c>
      <c r="HZ1189" s="101">
        <f t="shared" si="390"/>
        <v>0</v>
      </c>
      <c r="IA1189" s="101">
        <f t="shared" si="391"/>
        <v>0</v>
      </c>
      <c r="IB1189" s="101">
        <f t="shared" si="392"/>
        <v>0</v>
      </c>
      <c r="IC1189" s="101">
        <f t="shared" si="146"/>
        <v>0</v>
      </c>
      <c r="ID1189" s="101">
        <f t="shared" si="146"/>
        <v>0</v>
      </c>
      <c r="IE1189" s="101">
        <f t="shared" si="146"/>
        <v>0</v>
      </c>
      <c r="IF1189" s="101">
        <f t="shared" si="147"/>
        <v>0</v>
      </c>
      <c r="IG1189" s="101">
        <f t="shared" si="147"/>
        <v>0</v>
      </c>
      <c r="IH1189" s="101">
        <f t="shared" si="147"/>
        <v>0</v>
      </c>
      <c r="II1189" s="106"/>
      <c r="IJ1189" s="106"/>
      <c r="IK1189" s="106"/>
      <c r="IL1189" s="101">
        <f t="shared" si="148"/>
        <v>0</v>
      </c>
      <c r="IM1189" s="101">
        <f t="shared" si="149"/>
        <v>0</v>
      </c>
      <c r="IN1189" s="101">
        <f t="shared" si="150"/>
        <v>0</v>
      </c>
      <c r="IO1189" s="101">
        <f t="shared" si="151"/>
        <v>0</v>
      </c>
      <c r="IP1189" s="101">
        <f t="shared" si="152"/>
        <v>0</v>
      </c>
      <c r="IQ1189" s="101">
        <f t="shared" si="153"/>
        <v>0</v>
      </c>
      <c r="IR1189" s="101">
        <f t="shared" si="393"/>
        <v>0</v>
      </c>
      <c r="IS1189" s="101">
        <f t="shared" si="394"/>
        <v>0</v>
      </c>
      <c r="IT1189" s="101">
        <f t="shared" si="395"/>
        <v>0</v>
      </c>
      <c r="IU1189" s="101">
        <f t="shared" si="396"/>
        <v>0</v>
      </c>
      <c r="IV1189" s="101">
        <f t="shared" si="397"/>
        <v>0</v>
      </c>
      <c r="IW1189" s="101">
        <f t="shared" si="398"/>
        <v>0</v>
      </c>
      <c r="IX1189" s="101">
        <f t="shared" si="154"/>
        <v>0</v>
      </c>
      <c r="IY1189" s="101">
        <f t="shared" si="154"/>
        <v>0</v>
      </c>
      <c r="IZ1189" s="101">
        <f t="shared" si="154"/>
        <v>0</v>
      </c>
      <c r="JA1189" s="101">
        <f t="shared" si="155"/>
        <v>0</v>
      </c>
      <c r="JB1189" s="101">
        <f t="shared" si="155"/>
        <v>0</v>
      </c>
      <c r="JC1189" s="101">
        <f t="shared" si="155"/>
        <v>0</v>
      </c>
      <c r="JD1189" s="106"/>
      <c r="JE1189" s="106"/>
      <c r="JF1189" s="106"/>
      <c r="JG1189" s="101">
        <f t="shared" si="156"/>
        <v>0</v>
      </c>
      <c r="JH1189" s="101">
        <f t="shared" si="157"/>
        <v>0</v>
      </c>
      <c r="JI1189" s="101">
        <f t="shared" si="158"/>
        <v>0</v>
      </c>
      <c r="JJ1189" s="101">
        <f t="shared" si="159"/>
        <v>0</v>
      </c>
      <c r="JK1189" s="101">
        <f t="shared" si="160"/>
        <v>0</v>
      </c>
      <c r="JL1189" s="101">
        <f t="shared" si="161"/>
        <v>0</v>
      </c>
      <c r="JM1189" s="101">
        <f t="shared" si="399"/>
        <v>0</v>
      </c>
      <c r="JN1189" s="101">
        <f t="shared" si="400"/>
        <v>0</v>
      </c>
      <c r="JO1189" s="101">
        <f t="shared" si="401"/>
        <v>0</v>
      </c>
      <c r="JP1189" s="101">
        <f t="shared" si="402"/>
        <v>0</v>
      </c>
      <c r="JQ1189" s="101">
        <f t="shared" si="403"/>
        <v>0</v>
      </c>
      <c r="JR1189" s="101">
        <f t="shared" si="404"/>
        <v>0</v>
      </c>
      <c r="JS1189" s="101">
        <f t="shared" si="162"/>
        <v>0</v>
      </c>
      <c r="JT1189" s="101">
        <f t="shared" si="162"/>
        <v>0</v>
      </c>
      <c r="JU1189" s="101">
        <f t="shared" si="162"/>
        <v>0</v>
      </c>
      <c r="JV1189" s="101">
        <f t="shared" si="163"/>
        <v>0</v>
      </c>
      <c r="JW1189" s="101">
        <f t="shared" si="163"/>
        <v>0</v>
      </c>
      <c r="JX1189" s="101">
        <f t="shared" si="163"/>
        <v>0</v>
      </c>
      <c r="JY1189" s="106"/>
      <c r="JZ1189" s="106"/>
      <c r="KA1189" s="106"/>
      <c r="KB1189" s="101">
        <f t="shared" si="164"/>
        <v>0</v>
      </c>
      <c r="KC1189" s="101">
        <f t="shared" si="165"/>
        <v>0</v>
      </c>
      <c r="KD1189" s="101">
        <f t="shared" si="166"/>
        <v>0</v>
      </c>
      <c r="KE1189" s="101">
        <f t="shared" si="167"/>
        <v>0</v>
      </c>
      <c r="KF1189" s="101">
        <f t="shared" si="168"/>
        <v>0</v>
      </c>
      <c r="KG1189" s="101">
        <f t="shared" si="169"/>
        <v>0</v>
      </c>
      <c r="KH1189" s="101">
        <f t="shared" si="405"/>
        <v>0</v>
      </c>
      <c r="KI1189" s="101">
        <f t="shared" si="406"/>
        <v>0</v>
      </c>
      <c r="KJ1189" s="101">
        <f t="shared" si="407"/>
        <v>0</v>
      </c>
      <c r="KK1189" s="101">
        <f t="shared" si="408"/>
        <v>0</v>
      </c>
      <c r="KL1189" s="101">
        <f t="shared" si="409"/>
        <v>0</v>
      </c>
      <c r="KM1189" s="101">
        <f t="shared" si="410"/>
        <v>0</v>
      </c>
      <c r="KN1189" s="101">
        <f t="shared" si="170"/>
        <v>0</v>
      </c>
      <c r="KO1189" s="101">
        <f t="shared" si="170"/>
        <v>0</v>
      </c>
      <c r="KP1189" s="101">
        <f t="shared" si="170"/>
        <v>0</v>
      </c>
      <c r="KQ1189" s="101">
        <f t="shared" si="171"/>
        <v>0</v>
      </c>
      <c r="KR1189" s="101">
        <f t="shared" si="171"/>
        <v>0</v>
      </c>
      <c r="KS1189" s="101">
        <f t="shared" si="171"/>
        <v>0</v>
      </c>
      <c r="KT1189" s="106"/>
      <c r="KU1189" s="106"/>
      <c r="KV1189" s="106"/>
      <c r="KW1189" s="101">
        <f t="shared" si="172"/>
        <v>0</v>
      </c>
      <c r="KX1189" s="101">
        <f t="shared" si="173"/>
        <v>0</v>
      </c>
      <c r="KY1189" s="101">
        <f t="shared" si="174"/>
        <v>0</v>
      </c>
      <c r="KZ1189" s="101">
        <f t="shared" si="175"/>
        <v>0</v>
      </c>
      <c r="LA1189" s="101">
        <f t="shared" si="176"/>
        <v>0</v>
      </c>
      <c r="LB1189" s="101">
        <f t="shared" si="177"/>
        <v>0</v>
      </c>
      <c r="LC1189" s="101">
        <f t="shared" si="411"/>
        <v>0</v>
      </c>
      <c r="LD1189" s="101">
        <f t="shared" si="412"/>
        <v>0</v>
      </c>
      <c r="LE1189" s="101">
        <f t="shared" si="413"/>
        <v>0</v>
      </c>
      <c r="LF1189" s="101">
        <f t="shared" si="414"/>
        <v>0</v>
      </c>
      <c r="LG1189" s="101">
        <f t="shared" si="415"/>
        <v>0</v>
      </c>
      <c r="LH1189" s="101">
        <f t="shared" si="416"/>
        <v>0</v>
      </c>
      <c r="LI1189" s="101">
        <f t="shared" si="178"/>
        <v>0</v>
      </c>
      <c r="LJ1189" s="101">
        <f t="shared" si="178"/>
        <v>0</v>
      </c>
      <c r="LK1189" s="101">
        <f t="shared" si="178"/>
        <v>0</v>
      </c>
      <c r="LL1189" s="101">
        <f t="shared" si="179"/>
        <v>0</v>
      </c>
      <c r="LM1189" s="101">
        <f t="shared" si="179"/>
        <v>0</v>
      </c>
      <c r="LN1189" s="101">
        <f t="shared" si="179"/>
        <v>0</v>
      </c>
      <c r="LO1189" s="106"/>
      <c r="LP1189" s="106"/>
      <c r="LQ1189" s="106"/>
      <c r="LR1189" s="101">
        <f t="shared" si="180"/>
        <v>0</v>
      </c>
      <c r="LS1189" s="101">
        <f t="shared" si="181"/>
        <v>0</v>
      </c>
      <c r="LT1189" s="101">
        <f t="shared" si="182"/>
        <v>0</v>
      </c>
      <c r="LU1189" s="101">
        <f t="shared" si="183"/>
        <v>0</v>
      </c>
      <c r="LV1189" s="101">
        <f t="shared" si="184"/>
        <v>0</v>
      </c>
      <c r="LW1189" s="101">
        <f t="shared" si="185"/>
        <v>0</v>
      </c>
      <c r="LX1189" s="101">
        <f t="shared" si="417"/>
        <v>0</v>
      </c>
      <c r="LY1189" s="101">
        <f t="shared" si="418"/>
        <v>0</v>
      </c>
      <c r="LZ1189" s="101">
        <f t="shared" si="419"/>
        <v>0</v>
      </c>
      <c r="MA1189" s="101">
        <f t="shared" si="420"/>
        <v>0</v>
      </c>
      <c r="MB1189" s="101">
        <f t="shared" si="421"/>
        <v>0</v>
      </c>
      <c r="MC1189" s="101">
        <f t="shared" si="422"/>
        <v>0</v>
      </c>
      <c r="MD1189" s="101">
        <f t="shared" si="186"/>
        <v>0</v>
      </c>
      <c r="ME1189" s="101">
        <f t="shared" si="186"/>
        <v>0</v>
      </c>
      <c r="MF1189" s="101">
        <f t="shared" si="186"/>
        <v>0</v>
      </c>
      <c r="MG1189" s="101">
        <f t="shared" si="187"/>
        <v>0</v>
      </c>
      <c r="MH1189" s="101">
        <f t="shared" si="187"/>
        <v>0</v>
      </c>
      <c r="MI1189" s="101">
        <f t="shared" si="187"/>
        <v>0</v>
      </c>
      <c r="MJ1189" s="106"/>
      <c r="MK1189" s="106"/>
      <c r="ML1189" s="106"/>
      <c r="MM1189" s="101">
        <f t="shared" si="188"/>
        <v>0</v>
      </c>
      <c r="MN1189" s="101">
        <f t="shared" si="189"/>
        <v>0</v>
      </c>
      <c r="MO1189" s="101">
        <f t="shared" si="190"/>
        <v>0</v>
      </c>
      <c r="MP1189" s="101">
        <f t="shared" si="191"/>
        <v>0</v>
      </c>
      <c r="MQ1189" s="101">
        <f t="shared" si="192"/>
        <v>0</v>
      </c>
      <c r="MR1189" s="101">
        <f t="shared" si="193"/>
        <v>0</v>
      </c>
      <c r="MS1189" s="101">
        <f t="shared" si="423"/>
        <v>0</v>
      </c>
      <c r="MT1189" s="101">
        <f t="shared" si="424"/>
        <v>0</v>
      </c>
      <c r="MU1189" s="101">
        <f t="shared" si="425"/>
        <v>0</v>
      </c>
      <c r="MV1189" s="101">
        <f t="shared" si="426"/>
        <v>0</v>
      </c>
      <c r="MW1189" s="101">
        <f t="shared" si="427"/>
        <v>0</v>
      </c>
      <c r="MX1189" s="101">
        <f t="shared" si="428"/>
        <v>0</v>
      </c>
      <c r="MY1189" s="101">
        <f t="shared" si="194"/>
        <v>0</v>
      </c>
      <c r="MZ1189" s="101">
        <f t="shared" si="194"/>
        <v>0</v>
      </c>
      <c r="NA1189" s="101">
        <f t="shared" si="194"/>
        <v>0</v>
      </c>
      <c r="NB1189" s="101">
        <f t="shared" si="195"/>
        <v>0</v>
      </c>
      <c r="NC1189" s="101">
        <f t="shared" si="195"/>
        <v>0</v>
      </c>
      <c r="ND1189" s="101">
        <f t="shared" si="195"/>
        <v>0</v>
      </c>
      <c r="NE1189" s="106"/>
      <c r="NF1189" s="106"/>
      <c r="NG1189" s="106"/>
      <c r="NH1189" s="101">
        <f t="shared" si="196"/>
        <v>0</v>
      </c>
      <c r="NI1189" s="101">
        <f t="shared" si="197"/>
        <v>0</v>
      </c>
      <c r="NJ1189" s="101">
        <f t="shared" si="198"/>
        <v>0</v>
      </c>
      <c r="NK1189" s="101">
        <f t="shared" si="199"/>
        <v>0</v>
      </c>
      <c r="NL1189" s="101">
        <f t="shared" si="200"/>
        <v>0</v>
      </c>
      <c r="NM1189" s="101">
        <f t="shared" si="201"/>
        <v>0</v>
      </c>
      <c r="NN1189" s="101">
        <f t="shared" si="429"/>
        <v>0</v>
      </c>
      <c r="NO1189" s="101">
        <f t="shared" si="430"/>
        <v>0</v>
      </c>
      <c r="NP1189" s="101">
        <f t="shared" si="431"/>
        <v>0</v>
      </c>
      <c r="NQ1189" s="101">
        <f t="shared" si="432"/>
        <v>0</v>
      </c>
      <c r="NR1189" s="101">
        <f t="shared" si="433"/>
        <v>0</v>
      </c>
      <c r="NS1189" s="101">
        <f t="shared" si="434"/>
        <v>0</v>
      </c>
      <c r="NT1189" s="101">
        <f t="shared" si="202"/>
        <v>0</v>
      </c>
      <c r="NU1189" s="101">
        <f t="shared" si="202"/>
        <v>0</v>
      </c>
      <c r="NV1189" s="101">
        <f t="shared" si="202"/>
        <v>0</v>
      </c>
      <c r="NW1189" s="101">
        <f t="shared" si="203"/>
        <v>0</v>
      </c>
      <c r="NX1189" s="101">
        <f t="shared" si="203"/>
        <v>0</v>
      </c>
      <c r="NY1189" s="101">
        <f t="shared" si="203"/>
        <v>0</v>
      </c>
      <c r="NZ1189" s="106"/>
      <c r="OA1189" s="106"/>
      <c r="OB1189" s="106"/>
      <c r="OC1189" s="101">
        <f t="shared" si="204"/>
        <v>0</v>
      </c>
      <c r="OD1189" s="101">
        <f t="shared" si="205"/>
        <v>0</v>
      </c>
      <c r="OE1189" s="101">
        <f t="shared" si="206"/>
        <v>0</v>
      </c>
      <c r="OF1189" s="101">
        <f t="shared" si="207"/>
        <v>0</v>
      </c>
      <c r="OG1189" s="101">
        <f t="shared" si="208"/>
        <v>0</v>
      </c>
      <c r="OH1189" s="101">
        <f t="shared" si="209"/>
        <v>0</v>
      </c>
      <c r="OI1189" s="101">
        <f t="shared" si="435"/>
        <v>0</v>
      </c>
      <c r="OJ1189" s="101">
        <f t="shared" si="436"/>
        <v>0</v>
      </c>
      <c r="OK1189" s="101">
        <f t="shared" si="437"/>
        <v>0</v>
      </c>
      <c r="OL1189" s="101">
        <f t="shared" si="438"/>
        <v>0</v>
      </c>
      <c r="OM1189" s="101">
        <f t="shared" si="439"/>
        <v>0</v>
      </c>
      <c r="ON1189" s="101">
        <f t="shared" si="440"/>
        <v>0</v>
      </c>
      <c r="OO1189" s="101">
        <f t="shared" si="210"/>
        <v>0</v>
      </c>
      <c r="OP1189" s="101">
        <f t="shared" si="210"/>
        <v>0</v>
      </c>
      <c r="OQ1189" s="101">
        <f t="shared" si="210"/>
        <v>0</v>
      </c>
      <c r="OR1189" s="101">
        <f t="shared" si="211"/>
        <v>0</v>
      </c>
      <c r="OS1189" s="101">
        <f t="shared" si="211"/>
        <v>0</v>
      </c>
      <c r="OT1189" s="101">
        <f t="shared" si="211"/>
        <v>0</v>
      </c>
      <c r="OU1189" s="106"/>
      <c r="OV1189" s="106"/>
      <c r="OW1189" s="106"/>
      <c r="OX1189" s="101">
        <f t="shared" si="212"/>
        <v>0</v>
      </c>
      <c r="OY1189" s="101">
        <f t="shared" si="213"/>
        <v>0</v>
      </c>
      <c r="OZ1189" s="101">
        <f t="shared" si="214"/>
        <v>0</v>
      </c>
      <c r="PA1189" s="101">
        <f t="shared" si="215"/>
        <v>0</v>
      </c>
      <c r="PB1189" s="101">
        <f t="shared" si="216"/>
        <v>0</v>
      </c>
      <c r="PC1189" s="101">
        <f t="shared" si="217"/>
        <v>0</v>
      </c>
      <c r="PD1189" s="101">
        <f t="shared" si="441"/>
        <v>0</v>
      </c>
      <c r="PE1189" s="101">
        <f t="shared" si="442"/>
        <v>0</v>
      </c>
      <c r="PF1189" s="101">
        <f t="shared" si="443"/>
        <v>0</v>
      </c>
      <c r="PG1189" s="101">
        <f t="shared" si="444"/>
        <v>0</v>
      </c>
      <c r="PH1189" s="101">
        <f t="shared" si="445"/>
        <v>0</v>
      </c>
      <c r="PI1189" s="101">
        <f t="shared" si="446"/>
        <v>0</v>
      </c>
      <c r="PJ1189" s="101">
        <f t="shared" si="218"/>
        <v>0</v>
      </c>
      <c r="PK1189" s="101">
        <f t="shared" si="218"/>
        <v>0</v>
      </c>
      <c r="PL1189" s="101">
        <f t="shared" si="218"/>
        <v>0</v>
      </c>
      <c r="PM1189" s="101">
        <f t="shared" si="219"/>
        <v>0</v>
      </c>
      <c r="PN1189" s="101">
        <f t="shared" si="219"/>
        <v>0</v>
      </c>
      <c r="PO1189" s="101">
        <f t="shared" si="219"/>
        <v>0</v>
      </c>
      <c r="PP1189" s="106"/>
      <c r="PQ1189" s="106"/>
      <c r="PR1189" s="106"/>
      <c r="PS1189" s="101">
        <f t="shared" si="220"/>
        <v>0</v>
      </c>
      <c r="PT1189" s="101">
        <f t="shared" si="221"/>
        <v>0</v>
      </c>
      <c r="PU1189" s="101">
        <f t="shared" si="222"/>
        <v>0</v>
      </c>
      <c r="PV1189" s="101">
        <f t="shared" si="223"/>
        <v>0</v>
      </c>
      <c r="PW1189" s="101">
        <f t="shared" si="224"/>
        <v>0</v>
      </c>
      <c r="PX1189" s="101">
        <f t="shared" si="225"/>
        <v>0</v>
      </c>
      <c r="PY1189" s="101">
        <f t="shared" si="447"/>
        <v>0</v>
      </c>
      <c r="PZ1189" s="101">
        <f t="shared" si="448"/>
        <v>0</v>
      </c>
      <c r="QA1189" s="101">
        <f t="shared" si="449"/>
        <v>0</v>
      </c>
      <c r="QB1189" s="101">
        <f t="shared" si="450"/>
        <v>0</v>
      </c>
      <c r="QC1189" s="101">
        <f t="shared" si="451"/>
        <v>0</v>
      </c>
      <c r="QD1189" s="101">
        <f t="shared" si="452"/>
        <v>0</v>
      </c>
      <c r="QE1189" s="101">
        <f t="shared" si="226"/>
        <v>0</v>
      </c>
      <c r="QF1189" s="101">
        <f t="shared" si="226"/>
        <v>0</v>
      </c>
      <c r="QG1189" s="101">
        <f t="shared" si="226"/>
        <v>0</v>
      </c>
      <c r="QH1189" s="101">
        <f t="shared" si="227"/>
        <v>0</v>
      </c>
      <c r="QI1189" s="101">
        <f t="shared" si="227"/>
        <v>0</v>
      </c>
      <c r="QJ1189" s="101">
        <f t="shared" si="227"/>
        <v>0</v>
      </c>
      <c r="QK1189" s="106"/>
      <c r="QL1189" s="106"/>
      <c r="QM1189" s="106"/>
      <c r="QN1189" s="101">
        <f t="shared" si="228"/>
        <v>0</v>
      </c>
      <c r="QO1189" s="101">
        <f t="shared" si="229"/>
        <v>0</v>
      </c>
      <c r="QP1189" s="101">
        <f t="shared" si="230"/>
        <v>0</v>
      </c>
      <c r="QQ1189" s="101">
        <f t="shared" si="231"/>
        <v>0</v>
      </c>
      <c r="QR1189" s="101">
        <f t="shared" si="232"/>
        <v>0</v>
      </c>
      <c r="QS1189" s="101">
        <f t="shared" si="233"/>
        <v>0</v>
      </c>
      <c r="QT1189" s="101">
        <f t="shared" si="453"/>
        <v>0</v>
      </c>
      <c r="QU1189" s="101">
        <f t="shared" si="454"/>
        <v>0</v>
      </c>
      <c r="QV1189" s="101">
        <f t="shared" si="455"/>
        <v>0</v>
      </c>
      <c r="QW1189" s="101">
        <f t="shared" si="456"/>
        <v>0</v>
      </c>
      <c r="QX1189" s="101">
        <f t="shared" si="457"/>
        <v>0</v>
      </c>
      <c r="QY1189" s="101">
        <f t="shared" si="458"/>
        <v>0</v>
      </c>
      <c r="QZ1189" s="101">
        <f t="shared" si="234"/>
        <v>0</v>
      </c>
      <c r="RA1189" s="101">
        <f t="shared" si="234"/>
        <v>0</v>
      </c>
      <c r="RB1189" s="101">
        <f t="shared" si="234"/>
        <v>0</v>
      </c>
      <c r="RC1189" s="101">
        <f t="shared" si="235"/>
        <v>0</v>
      </c>
      <c r="RD1189" s="101">
        <f t="shared" si="235"/>
        <v>0</v>
      </c>
      <c r="RE1189" s="101">
        <f t="shared" si="235"/>
        <v>0</v>
      </c>
      <c r="RF1189" s="106"/>
      <c r="RG1189" s="106"/>
      <c r="RH1189" s="106"/>
      <c r="RI1189" s="101">
        <f t="shared" si="236"/>
        <v>0</v>
      </c>
      <c r="RJ1189" s="101">
        <f t="shared" si="237"/>
        <v>0</v>
      </c>
      <c r="RK1189" s="101">
        <f t="shared" si="238"/>
        <v>0</v>
      </c>
      <c r="RL1189" s="101">
        <f t="shared" si="239"/>
        <v>0</v>
      </c>
      <c r="RM1189" s="101">
        <f t="shared" si="240"/>
        <v>0</v>
      </c>
      <c r="RN1189" s="101">
        <f t="shared" si="241"/>
        <v>0</v>
      </c>
      <c r="RO1189" s="101">
        <f t="shared" si="459"/>
        <v>0</v>
      </c>
      <c r="RP1189" s="101">
        <f t="shared" si="460"/>
        <v>0</v>
      </c>
      <c r="RQ1189" s="101">
        <f t="shared" si="461"/>
        <v>0</v>
      </c>
      <c r="RR1189" s="101">
        <f t="shared" si="462"/>
        <v>0</v>
      </c>
      <c r="RS1189" s="101">
        <f t="shared" si="463"/>
        <v>0</v>
      </c>
      <c r="RT1189" s="101">
        <f t="shared" si="464"/>
        <v>0</v>
      </c>
      <c r="RU1189" s="101">
        <f t="shared" si="242"/>
        <v>0</v>
      </c>
      <c r="RV1189" s="101">
        <f t="shared" si="242"/>
        <v>0</v>
      </c>
      <c r="RW1189" s="101">
        <f t="shared" si="242"/>
        <v>0</v>
      </c>
      <c r="RX1189" s="101">
        <f t="shared" si="243"/>
        <v>0</v>
      </c>
      <c r="RY1189" s="101">
        <f t="shared" si="243"/>
        <v>0</v>
      </c>
      <c r="RZ1189" s="101">
        <f t="shared" si="243"/>
        <v>0</v>
      </c>
      <c r="SA1189" s="106"/>
      <c r="SB1189" s="106"/>
      <c r="SC1189" s="106"/>
      <c r="SD1189" s="101">
        <f t="shared" si="244"/>
        <v>0</v>
      </c>
      <c r="SE1189" s="101">
        <f t="shared" si="245"/>
        <v>0</v>
      </c>
      <c r="SF1189" s="101">
        <f t="shared" si="246"/>
        <v>0</v>
      </c>
      <c r="SG1189" s="101">
        <f t="shared" si="247"/>
        <v>0</v>
      </c>
      <c r="SH1189" s="101">
        <f t="shared" si="248"/>
        <v>0</v>
      </c>
      <c r="SI1189" s="101">
        <f t="shared" si="249"/>
        <v>0</v>
      </c>
      <c r="SJ1189" s="101">
        <f t="shared" si="465"/>
        <v>0</v>
      </c>
      <c r="SK1189" s="101">
        <f t="shared" si="466"/>
        <v>0</v>
      </c>
      <c r="SL1189" s="101">
        <f t="shared" si="467"/>
        <v>0</v>
      </c>
      <c r="SM1189" s="101">
        <f t="shared" si="468"/>
        <v>0</v>
      </c>
      <c r="SN1189" s="101">
        <f t="shared" si="469"/>
        <v>0</v>
      </c>
      <c r="SO1189" s="101">
        <f t="shared" si="470"/>
        <v>0</v>
      </c>
      <c r="SP1189" s="101">
        <f t="shared" si="250"/>
        <v>0</v>
      </c>
      <c r="SQ1189" s="101">
        <f t="shared" si="250"/>
        <v>0</v>
      </c>
      <c r="SR1189" s="101">
        <f t="shared" si="250"/>
        <v>0</v>
      </c>
      <c r="SS1189" s="101">
        <f t="shared" si="251"/>
        <v>0</v>
      </c>
      <c r="ST1189" s="101">
        <f t="shared" si="251"/>
        <v>0</v>
      </c>
      <c r="SU1189" s="101">
        <f t="shared" si="251"/>
        <v>0</v>
      </c>
      <c r="SV1189" s="106"/>
      <c r="SW1189" s="106"/>
      <c r="SX1189" s="106"/>
      <c r="SY1189" s="101">
        <f t="shared" si="252"/>
        <v>0</v>
      </c>
      <c r="SZ1189" s="101">
        <f t="shared" si="253"/>
        <v>0</v>
      </c>
      <c r="TA1189" s="101">
        <f t="shared" si="254"/>
        <v>0</v>
      </c>
      <c r="TB1189" s="101">
        <f t="shared" si="255"/>
        <v>0</v>
      </c>
      <c r="TC1189" s="101">
        <f t="shared" si="256"/>
        <v>0</v>
      </c>
      <c r="TD1189" s="101">
        <f t="shared" si="257"/>
        <v>0</v>
      </c>
      <c r="TE1189" s="101">
        <f t="shared" si="471"/>
        <v>0</v>
      </c>
      <c r="TF1189" s="101">
        <f t="shared" si="472"/>
        <v>0</v>
      </c>
      <c r="TG1189" s="101">
        <f t="shared" si="473"/>
        <v>0</v>
      </c>
      <c r="TH1189" s="101">
        <f t="shared" si="474"/>
        <v>0</v>
      </c>
      <c r="TI1189" s="101">
        <f t="shared" si="475"/>
        <v>0</v>
      </c>
      <c r="TJ1189" s="101">
        <f t="shared" si="476"/>
        <v>0</v>
      </c>
      <c r="TK1189" s="101">
        <f t="shared" si="258"/>
        <v>0</v>
      </c>
      <c r="TL1189" s="101">
        <f t="shared" si="258"/>
        <v>0</v>
      </c>
      <c r="TM1189" s="101">
        <f t="shared" si="258"/>
        <v>0</v>
      </c>
      <c r="TN1189" s="101">
        <f t="shared" si="259"/>
        <v>0</v>
      </c>
      <c r="TO1189" s="101">
        <f t="shared" si="259"/>
        <v>0</v>
      </c>
      <c r="TP1189" s="101">
        <f t="shared" si="259"/>
        <v>0</v>
      </c>
      <c r="TQ1189" s="106"/>
      <c r="TR1189" s="106"/>
      <c r="TS1189" s="106"/>
      <c r="TT1189" s="101">
        <f t="shared" si="260"/>
        <v>0</v>
      </c>
      <c r="TU1189" s="101">
        <f t="shared" si="261"/>
        <v>0</v>
      </c>
      <c r="TV1189" s="101">
        <f t="shared" si="262"/>
        <v>0</v>
      </c>
      <c r="TW1189" s="101">
        <f t="shared" si="263"/>
        <v>0</v>
      </c>
      <c r="TX1189" s="101">
        <f t="shared" si="264"/>
        <v>0</v>
      </c>
      <c r="TY1189" s="101">
        <f t="shared" si="265"/>
        <v>0</v>
      </c>
      <c r="TZ1189" s="101">
        <f t="shared" si="477"/>
        <v>0</v>
      </c>
      <c r="UA1189" s="101">
        <f t="shared" si="478"/>
        <v>0</v>
      </c>
      <c r="UB1189" s="101">
        <f t="shared" si="479"/>
        <v>0</v>
      </c>
      <c r="UC1189" s="101">
        <f t="shared" si="480"/>
        <v>0</v>
      </c>
      <c r="UD1189" s="101">
        <f t="shared" si="481"/>
        <v>0</v>
      </c>
      <c r="UE1189" s="101">
        <f t="shared" si="482"/>
        <v>0</v>
      </c>
      <c r="UF1189" s="101">
        <f t="shared" si="266"/>
        <v>0</v>
      </c>
      <c r="UG1189" s="101">
        <f t="shared" si="266"/>
        <v>0</v>
      </c>
      <c r="UH1189" s="101">
        <f t="shared" si="266"/>
        <v>0</v>
      </c>
      <c r="UI1189" s="101">
        <f t="shared" si="267"/>
        <v>0</v>
      </c>
      <c r="UJ1189" s="101">
        <f t="shared" si="267"/>
        <v>0</v>
      </c>
      <c r="UK1189" s="101">
        <f t="shared" si="267"/>
        <v>0</v>
      </c>
      <c r="UL1189" s="106"/>
      <c r="UM1189" s="106"/>
      <c r="UN1189" s="106"/>
      <c r="UO1189" s="101">
        <f t="shared" si="268"/>
        <v>0</v>
      </c>
      <c r="UP1189" s="101">
        <f t="shared" si="269"/>
        <v>0</v>
      </c>
      <c r="UQ1189" s="101">
        <f t="shared" si="270"/>
        <v>0</v>
      </c>
      <c r="UR1189" s="101">
        <f t="shared" si="271"/>
        <v>0</v>
      </c>
      <c r="US1189" s="101">
        <f t="shared" si="272"/>
        <v>0</v>
      </c>
      <c r="UT1189" s="101">
        <f t="shared" si="273"/>
        <v>0</v>
      </c>
      <c r="UU1189" s="101">
        <f t="shared" si="483"/>
        <v>0</v>
      </c>
      <c r="UV1189" s="101">
        <f t="shared" si="484"/>
        <v>0</v>
      </c>
      <c r="UW1189" s="101">
        <f t="shared" si="485"/>
        <v>0</v>
      </c>
      <c r="UX1189" s="101">
        <f t="shared" si="486"/>
        <v>10573.79</v>
      </c>
      <c r="UY1189" s="101">
        <f t="shared" si="487"/>
        <v>11308.57</v>
      </c>
      <c r="UZ1189" s="101">
        <f t="shared" si="488"/>
        <v>11308.57</v>
      </c>
      <c r="VA1189" s="101">
        <f t="shared" si="274"/>
        <v>0</v>
      </c>
      <c r="VB1189" s="101">
        <f t="shared" si="274"/>
        <v>0</v>
      </c>
      <c r="VC1189" s="101">
        <f t="shared" si="274"/>
        <v>0</v>
      </c>
      <c r="VD1189" s="101">
        <f t="shared" si="275"/>
        <v>0</v>
      </c>
      <c r="VE1189" s="101">
        <f t="shared" si="275"/>
        <v>0</v>
      </c>
      <c r="VF1189" s="101">
        <f t="shared" si="275"/>
        <v>0</v>
      </c>
      <c r="VG1189" s="106"/>
      <c r="VH1189" s="106"/>
      <c r="VI1189" s="106"/>
      <c r="VJ1189" s="101">
        <f t="shared" si="276"/>
        <v>0</v>
      </c>
      <c r="VK1189" s="101">
        <f t="shared" si="277"/>
        <v>0</v>
      </c>
      <c r="VL1189" s="101">
        <f t="shared" si="278"/>
        <v>0</v>
      </c>
      <c r="VM1189" s="101">
        <f t="shared" si="279"/>
        <v>0</v>
      </c>
      <c r="VN1189" s="101">
        <f t="shared" si="280"/>
        <v>0</v>
      </c>
      <c r="VO1189" s="101">
        <f t="shared" si="281"/>
        <v>0</v>
      </c>
      <c r="VP1189" s="101">
        <f t="shared" si="489"/>
        <v>0</v>
      </c>
      <c r="VQ1189" s="101">
        <f t="shared" si="490"/>
        <v>0</v>
      </c>
      <c r="VR1189" s="101">
        <f t="shared" si="491"/>
        <v>0</v>
      </c>
      <c r="VS1189" s="101">
        <f t="shared" si="492"/>
        <v>0</v>
      </c>
      <c r="VT1189" s="101">
        <f t="shared" si="493"/>
        <v>0</v>
      </c>
      <c r="VU1189" s="101">
        <f t="shared" si="494"/>
        <v>0</v>
      </c>
      <c r="VV1189" s="101">
        <f t="shared" si="282"/>
        <v>0</v>
      </c>
      <c r="VW1189" s="101">
        <f t="shared" si="282"/>
        <v>0</v>
      </c>
      <c r="VX1189" s="101">
        <f t="shared" si="282"/>
        <v>0</v>
      </c>
      <c r="VY1189" s="101">
        <f t="shared" si="283"/>
        <v>0</v>
      </c>
      <c r="VZ1189" s="101">
        <f t="shared" si="283"/>
        <v>0</v>
      </c>
      <c r="WA1189" s="101">
        <f t="shared" si="283"/>
        <v>0</v>
      </c>
      <c r="WB1189" s="106"/>
      <c r="WC1189" s="106"/>
      <c r="WD1189" s="106"/>
      <c r="WE1189" s="101">
        <f t="shared" si="284"/>
        <v>0</v>
      </c>
      <c r="WF1189" s="101">
        <f t="shared" si="285"/>
        <v>0</v>
      </c>
      <c r="WG1189" s="101">
        <f t="shared" si="286"/>
        <v>0</v>
      </c>
      <c r="WH1189" s="101">
        <f t="shared" si="287"/>
        <v>0</v>
      </c>
      <c r="WI1189" s="101">
        <f t="shared" si="288"/>
        <v>0</v>
      </c>
      <c r="WJ1189" s="101">
        <f t="shared" si="289"/>
        <v>0</v>
      </c>
      <c r="WK1189" s="101">
        <f t="shared" si="495"/>
        <v>0</v>
      </c>
      <c r="WL1189" s="101">
        <f t="shared" si="496"/>
        <v>0</v>
      </c>
      <c r="WM1189" s="101">
        <f t="shared" si="497"/>
        <v>0</v>
      </c>
      <c r="WN1189" s="101">
        <f t="shared" si="498"/>
        <v>0</v>
      </c>
      <c r="WO1189" s="101">
        <f t="shared" si="499"/>
        <v>0</v>
      </c>
      <c r="WP1189" s="101">
        <f t="shared" si="500"/>
        <v>0</v>
      </c>
      <c r="WQ1189" s="101">
        <f t="shared" si="290"/>
        <v>0</v>
      </c>
      <c r="WR1189" s="101">
        <f t="shared" si="290"/>
        <v>0</v>
      </c>
      <c r="WS1189" s="101">
        <f t="shared" si="290"/>
        <v>0</v>
      </c>
      <c r="WT1189" s="101">
        <f t="shared" si="291"/>
        <v>0</v>
      </c>
      <c r="WU1189" s="101">
        <f t="shared" si="291"/>
        <v>0</v>
      </c>
      <c r="WV1189" s="101">
        <f t="shared" si="291"/>
        <v>0</v>
      </c>
      <c r="WW1189" s="106"/>
      <c r="WX1189" s="106"/>
      <c r="WY1189" s="106"/>
      <c r="WZ1189" s="101">
        <f t="shared" si="292"/>
        <v>0</v>
      </c>
      <c r="XA1189" s="101">
        <f t="shared" si="293"/>
        <v>0</v>
      </c>
      <c r="XB1189" s="101">
        <f t="shared" si="294"/>
        <v>0</v>
      </c>
      <c r="XC1189" s="101">
        <f t="shared" si="295"/>
        <v>0</v>
      </c>
      <c r="XD1189" s="101">
        <f t="shared" si="296"/>
        <v>0</v>
      </c>
      <c r="XE1189" s="101">
        <f t="shared" si="297"/>
        <v>0</v>
      </c>
      <c r="XF1189" s="101">
        <f t="shared" si="501"/>
        <v>0</v>
      </c>
      <c r="XG1189" s="101">
        <f t="shared" si="502"/>
        <v>0</v>
      </c>
      <c r="XH1189" s="101">
        <f t="shared" si="503"/>
        <v>0</v>
      </c>
      <c r="XI1189" s="101">
        <f t="shared" si="504"/>
        <v>0</v>
      </c>
      <c r="XJ1189" s="101">
        <f t="shared" si="505"/>
        <v>0</v>
      </c>
      <c r="XK1189" s="101">
        <f t="shared" si="506"/>
        <v>0</v>
      </c>
      <c r="XL1189" s="101">
        <f t="shared" si="298"/>
        <v>0</v>
      </c>
      <c r="XM1189" s="101">
        <f t="shared" si="298"/>
        <v>0</v>
      </c>
      <c r="XN1189" s="101">
        <f t="shared" si="298"/>
        <v>0</v>
      </c>
      <c r="XO1189" s="101">
        <f t="shared" si="299"/>
        <v>0</v>
      </c>
      <c r="XP1189" s="101">
        <f t="shared" si="299"/>
        <v>0</v>
      </c>
      <c r="XQ1189" s="101">
        <f t="shared" si="299"/>
        <v>0</v>
      </c>
      <c r="XR1189" s="106"/>
      <c r="XS1189" s="106"/>
      <c r="XT1189" s="106"/>
      <c r="XU1189" s="101">
        <f t="shared" si="300"/>
        <v>0</v>
      </c>
      <c r="XV1189" s="101">
        <f t="shared" si="301"/>
        <v>0</v>
      </c>
      <c r="XW1189" s="101">
        <f t="shared" si="302"/>
        <v>0</v>
      </c>
      <c r="XX1189" s="101">
        <f t="shared" si="303"/>
        <v>0</v>
      </c>
      <c r="XY1189" s="101">
        <f t="shared" si="304"/>
        <v>0</v>
      </c>
      <c r="XZ1189" s="101">
        <f t="shared" si="305"/>
        <v>0</v>
      </c>
      <c r="YA1189" s="101">
        <f t="shared" si="507"/>
        <v>0</v>
      </c>
      <c r="YB1189" s="101">
        <f t="shared" si="508"/>
        <v>0</v>
      </c>
      <c r="YC1189" s="101">
        <f t="shared" si="509"/>
        <v>0</v>
      </c>
      <c r="YD1189" s="101">
        <f t="shared" si="510"/>
        <v>0</v>
      </c>
      <c r="YE1189" s="101">
        <f t="shared" si="511"/>
        <v>0</v>
      </c>
      <c r="YF1189" s="101">
        <f t="shared" si="512"/>
        <v>0</v>
      </c>
      <c r="YG1189" s="101">
        <f t="shared" si="306"/>
        <v>0</v>
      </c>
      <c r="YH1189" s="101">
        <f t="shared" si="306"/>
        <v>0</v>
      </c>
      <c r="YI1189" s="101">
        <f t="shared" si="306"/>
        <v>0</v>
      </c>
      <c r="YJ1189" s="101">
        <f t="shared" si="307"/>
        <v>0</v>
      </c>
      <c r="YK1189" s="101">
        <f t="shared" si="307"/>
        <v>0</v>
      </c>
      <c r="YL1189" s="101">
        <f t="shared" si="307"/>
        <v>0</v>
      </c>
      <c r="YM1189" s="149">
        <f t="shared" si="513"/>
        <v>0</v>
      </c>
      <c r="YN1189" s="149">
        <f t="shared" si="308"/>
        <v>0</v>
      </c>
      <c r="YO1189" s="149">
        <f t="shared" si="308"/>
        <v>0</v>
      </c>
      <c r="YP1189" s="101">
        <f t="shared" si="309"/>
        <v>0</v>
      </c>
      <c r="YQ1189" s="101">
        <f t="shared" si="310"/>
        <v>0</v>
      </c>
      <c r="YR1189" s="101">
        <f t="shared" si="311"/>
        <v>0</v>
      </c>
      <c r="YS1189" s="101">
        <f t="shared" si="312"/>
        <v>0</v>
      </c>
      <c r="YT1189" s="101">
        <f t="shared" si="313"/>
        <v>0</v>
      </c>
      <c r="YU1189" s="101">
        <f t="shared" si="314"/>
        <v>0</v>
      </c>
      <c r="YV1189" s="101">
        <f t="shared" si="514"/>
        <v>0</v>
      </c>
      <c r="YW1189" s="101">
        <f t="shared" si="515"/>
        <v>0</v>
      </c>
      <c r="YX1189" s="101">
        <f t="shared" si="516"/>
        <v>0</v>
      </c>
      <c r="YY1189" s="101">
        <f t="shared" si="517"/>
        <v>14679.31</v>
      </c>
      <c r="YZ1189" s="101">
        <f t="shared" si="518"/>
        <v>15183.09</v>
      </c>
      <c r="ZA1189" s="101">
        <f t="shared" si="519"/>
        <v>15183.09</v>
      </c>
      <c r="ZB1189" s="101">
        <f t="shared" si="315"/>
        <v>0</v>
      </c>
      <c r="ZC1189" s="101">
        <f t="shared" si="315"/>
        <v>0</v>
      </c>
      <c r="ZD1189" s="101">
        <f t="shared" si="315"/>
        <v>0</v>
      </c>
      <c r="ZE1189" s="101">
        <f t="shared" si="316"/>
        <v>0</v>
      </c>
      <c r="ZF1189" s="101">
        <f t="shared" si="316"/>
        <v>0</v>
      </c>
      <c r="ZG1189" s="101">
        <f t="shared" si="316"/>
        <v>0</v>
      </c>
    </row>
    <row r="1190" spans="1:683" ht="24" hidden="1">
      <c r="A1190" s="93" t="s">
        <v>418</v>
      </c>
      <c r="B1190" s="302" t="s">
        <v>421</v>
      </c>
      <c r="C1190" s="5"/>
      <c r="D1190" s="764"/>
      <c r="E1190" s="291"/>
      <c r="F1190" s="114">
        <f t="shared" si="317"/>
        <v>0</v>
      </c>
      <c r="G1190" s="114">
        <f t="shared" si="317"/>
        <v>0</v>
      </c>
      <c r="H1190" s="114">
        <f t="shared" si="317"/>
        <v>0</v>
      </c>
      <c r="I1190" s="101">
        <f t="shared" si="318"/>
        <v>146782</v>
      </c>
      <c r="J1190" s="101">
        <f t="shared" si="318"/>
        <v>149403</v>
      </c>
      <c r="K1190" s="101">
        <f t="shared" si="318"/>
        <v>149403</v>
      </c>
      <c r="L1190" s="106"/>
      <c r="M1190" s="106"/>
      <c r="N1190" s="106"/>
      <c r="O1190" s="101">
        <f t="shared" si="319"/>
        <v>0</v>
      </c>
      <c r="P1190" s="101">
        <f t="shared" si="320"/>
        <v>0</v>
      </c>
      <c r="Q1190" s="101">
        <f t="shared" si="321"/>
        <v>0</v>
      </c>
      <c r="R1190" s="101">
        <f t="shared" si="322"/>
        <v>0</v>
      </c>
      <c r="S1190" s="101">
        <f t="shared" si="323"/>
        <v>0</v>
      </c>
      <c r="T1190" s="101">
        <f t="shared" si="324"/>
        <v>0</v>
      </c>
      <c r="U1190" s="101">
        <f t="shared" si="325"/>
        <v>0</v>
      </c>
      <c r="V1190" s="101">
        <f t="shared" si="326"/>
        <v>0</v>
      </c>
      <c r="W1190" s="101">
        <f t="shared" si="327"/>
        <v>0</v>
      </c>
      <c r="X1190" s="101">
        <f t="shared" si="328"/>
        <v>0</v>
      </c>
      <c r="Y1190" s="101">
        <f t="shared" si="329"/>
        <v>0</v>
      </c>
      <c r="Z1190" s="101">
        <f t="shared" si="330"/>
        <v>0</v>
      </c>
      <c r="AA1190" s="101">
        <f t="shared" si="331"/>
        <v>0</v>
      </c>
      <c r="AB1190" s="101">
        <f t="shared" si="66"/>
        <v>0</v>
      </c>
      <c r="AC1190" s="101">
        <f t="shared" si="66"/>
        <v>0</v>
      </c>
      <c r="AD1190" s="101">
        <f t="shared" si="332"/>
        <v>0</v>
      </c>
      <c r="AE1190" s="101">
        <f t="shared" si="67"/>
        <v>0</v>
      </c>
      <c r="AF1190" s="101">
        <f t="shared" si="67"/>
        <v>0</v>
      </c>
      <c r="AG1190" s="106"/>
      <c r="AH1190" s="106"/>
      <c r="AI1190" s="106"/>
      <c r="AJ1190" s="101">
        <f t="shared" si="68"/>
        <v>0</v>
      </c>
      <c r="AK1190" s="101">
        <f t="shared" si="69"/>
        <v>0</v>
      </c>
      <c r="AL1190" s="101">
        <f t="shared" si="70"/>
        <v>0</v>
      </c>
      <c r="AM1190" s="101">
        <f t="shared" si="71"/>
        <v>0</v>
      </c>
      <c r="AN1190" s="101">
        <f t="shared" si="72"/>
        <v>0</v>
      </c>
      <c r="AO1190" s="101">
        <f t="shared" si="73"/>
        <v>0</v>
      </c>
      <c r="AP1190" s="101">
        <f t="shared" si="333"/>
        <v>0</v>
      </c>
      <c r="AQ1190" s="101">
        <f t="shared" si="334"/>
        <v>0</v>
      </c>
      <c r="AR1190" s="101">
        <f t="shared" si="335"/>
        <v>0</v>
      </c>
      <c r="AS1190" s="101">
        <f t="shared" si="336"/>
        <v>0</v>
      </c>
      <c r="AT1190" s="101">
        <f t="shared" si="337"/>
        <v>0</v>
      </c>
      <c r="AU1190" s="101">
        <f t="shared" si="338"/>
        <v>0</v>
      </c>
      <c r="AV1190" s="101">
        <f t="shared" si="74"/>
        <v>0</v>
      </c>
      <c r="AW1190" s="101">
        <f t="shared" si="74"/>
        <v>0</v>
      </c>
      <c r="AX1190" s="101">
        <f t="shared" si="74"/>
        <v>0</v>
      </c>
      <c r="AY1190" s="101">
        <f t="shared" si="75"/>
        <v>0</v>
      </c>
      <c r="AZ1190" s="101">
        <f t="shared" si="75"/>
        <v>0</v>
      </c>
      <c r="BA1190" s="101">
        <f t="shared" si="75"/>
        <v>0</v>
      </c>
      <c r="BB1190" s="106"/>
      <c r="BC1190" s="106"/>
      <c r="BD1190" s="106"/>
      <c r="BE1190" s="101">
        <f t="shared" si="76"/>
        <v>0</v>
      </c>
      <c r="BF1190" s="101">
        <f t="shared" si="77"/>
        <v>0</v>
      </c>
      <c r="BG1190" s="101">
        <f t="shared" si="78"/>
        <v>0</v>
      </c>
      <c r="BH1190" s="101">
        <f t="shared" si="79"/>
        <v>0</v>
      </c>
      <c r="BI1190" s="101">
        <f t="shared" si="80"/>
        <v>0</v>
      </c>
      <c r="BJ1190" s="101">
        <f t="shared" si="81"/>
        <v>0</v>
      </c>
      <c r="BK1190" s="101">
        <f t="shared" si="339"/>
        <v>0</v>
      </c>
      <c r="BL1190" s="101">
        <f t="shared" si="340"/>
        <v>0</v>
      </c>
      <c r="BM1190" s="101">
        <f t="shared" si="341"/>
        <v>0</v>
      </c>
      <c r="BN1190" s="101">
        <f t="shared" si="342"/>
        <v>0</v>
      </c>
      <c r="BO1190" s="101">
        <f t="shared" si="343"/>
        <v>0</v>
      </c>
      <c r="BP1190" s="101">
        <f t="shared" si="344"/>
        <v>0</v>
      </c>
      <c r="BQ1190" s="101">
        <f t="shared" si="82"/>
        <v>0</v>
      </c>
      <c r="BR1190" s="101">
        <f t="shared" si="82"/>
        <v>0</v>
      </c>
      <c r="BS1190" s="101">
        <f t="shared" si="82"/>
        <v>0</v>
      </c>
      <c r="BT1190" s="101">
        <f t="shared" si="83"/>
        <v>0</v>
      </c>
      <c r="BU1190" s="101">
        <f t="shared" si="83"/>
        <v>0</v>
      </c>
      <c r="BV1190" s="101">
        <f t="shared" si="83"/>
        <v>0</v>
      </c>
      <c r="BW1190" s="106"/>
      <c r="BX1190" s="106"/>
      <c r="BY1190" s="106"/>
      <c r="BZ1190" s="101">
        <f t="shared" si="84"/>
        <v>0</v>
      </c>
      <c r="CA1190" s="101">
        <f t="shared" si="85"/>
        <v>0</v>
      </c>
      <c r="CB1190" s="101">
        <f t="shared" si="86"/>
        <v>0</v>
      </c>
      <c r="CC1190" s="101">
        <f t="shared" si="87"/>
        <v>0</v>
      </c>
      <c r="CD1190" s="101">
        <f t="shared" si="88"/>
        <v>0</v>
      </c>
      <c r="CE1190" s="101">
        <f t="shared" si="89"/>
        <v>0</v>
      </c>
      <c r="CF1190" s="101">
        <f t="shared" si="345"/>
        <v>0</v>
      </c>
      <c r="CG1190" s="101">
        <f t="shared" si="346"/>
        <v>0</v>
      </c>
      <c r="CH1190" s="101">
        <f t="shared" si="347"/>
        <v>0</v>
      </c>
      <c r="CI1190" s="101">
        <f t="shared" si="348"/>
        <v>0</v>
      </c>
      <c r="CJ1190" s="101">
        <f t="shared" si="349"/>
        <v>0</v>
      </c>
      <c r="CK1190" s="101">
        <f t="shared" si="350"/>
        <v>0</v>
      </c>
      <c r="CL1190" s="101">
        <f t="shared" si="90"/>
        <v>0</v>
      </c>
      <c r="CM1190" s="101">
        <f t="shared" si="90"/>
        <v>0</v>
      </c>
      <c r="CN1190" s="101">
        <f t="shared" si="90"/>
        <v>0</v>
      </c>
      <c r="CO1190" s="101">
        <f t="shared" si="91"/>
        <v>0</v>
      </c>
      <c r="CP1190" s="101">
        <f t="shared" si="91"/>
        <v>0</v>
      </c>
      <c r="CQ1190" s="101">
        <f t="shared" si="91"/>
        <v>0</v>
      </c>
      <c r="CR1190" s="106"/>
      <c r="CS1190" s="106"/>
      <c r="CT1190" s="106"/>
      <c r="CU1190" s="101">
        <f t="shared" si="92"/>
        <v>0</v>
      </c>
      <c r="CV1190" s="101">
        <f t="shared" si="93"/>
        <v>0</v>
      </c>
      <c r="CW1190" s="101">
        <f t="shared" si="94"/>
        <v>0</v>
      </c>
      <c r="CX1190" s="101">
        <f t="shared" si="95"/>
        <v>0</v>
      </c>
      <c r="CY1190" s="101">
        <f t="shared" si="96"/>
        <v>0</v>
      </c>
      <c r="CZ1190" s="101">
        <f t="shared" si="97"/>
        <v>0</v>
      </c>
      <c r="DA1190" s="101">
        <f t="shared" si="351"/>
        <v>0</v>
      </c>
      <c r="DB1190" s="101">
        <f t="shared" si="352"/>
        <v>0</v>
      </c>
      <c r="DC1190" s="101">
        <f t="shared" si="353"/>
        <v>0</v>
      </c>
      <c r="DD1190" s="101">
        <f t="shared" si="354"/>
        <v>0</v>
      </c>
      <c r="DE1190" s="101">
        <f t="shared" si="355"/>
        <v>0</v>
      </c>
      <c r="DF1190" s="101">
        <f t="shared" si="356"/>
        <v>0</v>
      </c>
      <c r="DG1190" s="101">
        <f t="shared" si="98"/>
        <v>0</v>
      </c>
      <c r="DH1190" s="101">
        <f t="shared" si="98"/>
        <v>0</v>
      </c>
      <c r="DI1190" s="101">
        <f t="shared" si="98"/>
        <v>0</v>
      </c>
      <c r="DJ1190" s="101">
        <f t="shared" si="99"/>
        <v>0</v>
      </c>
      <c r="DK1190" s="101">
        <f t="shared" si="99"/>
        <v>0</v>
      </c>
      <c r="DL1190" s="101">
        <f t="shared" si="99"/>
        <v>0</v>
      </c>
      <c r="DM1190" s="106"/>
      <c r="DN1190" s="106"/>
      <c r="DO1190" s="106"/>
      <c r="DP1190" s="101">
        <f t="shared" si="100"/>
        <v>0</v>
      </c>
      <c r="DQ1190" s="101">
        <f t="shared" si="101"/>
        <v>0</v>
      </c>
      <c r="DR1190" s="101">
        <f t="shared" si="102"/>
        <v>0</v>
      </c>
      <c r="DS1190" s="101">
        <f t="shared" si="103"/>
        <v>0</v>
      </c>
      <c r="DT1190" s="101">
        <f t="shared" si="104"/>
        <v>0</v>
      </c>
      <c r="DU1190" s="101">
        <f t="shared" si="105"/>
        <v>0</v>
      </c>
      <c r="DV1190" s="101">
        <f t="shared" si="357"/>
        <v>0</v>
      </c>
      <c r="DW1190" s="101">
        <f t="shared" si="358"/>
        <v>0</v>
      </c>
      <c r="DX1190" s="101">
        <f t="shared" si="359"/>
        <v>0</v>
      </c>
      <c r="DY1190" s="101">
        <f t="shared" si="360"/>
        <v>0</v>
      </c>
      <c r="DZ1190" s="101">
        <f t="shared" si="361"/>
        <v>0</v>
      </c>
      <c r="EA1190" s="101">
        <f t="shared" si="362"/>
        <v>0</v>
      </c>
      <c r="EB1190" s="101">
        <f t="shared" si="106"/>
        <v>0</v>
      </c>
      <c r="EC1190" s="101">
        <f t="shared" si="106"/>
        <v>0</v>
      </c>
      <c r="ED1190" s="101">
        <f t="shared" si="106"/>
        <v>0</v>
      </c>
      <c r="EE1190" s="101">
        <f t="shared" si="107"/>
        <v>0</v>
      </c>
      <c r="EF1190" s="101">
        <f t="shared" si="107"/>
        <v>0</v>
      </c>
      <c r="EG1190" s="101">
        <f t="shared" si="107"/>
        <v>0</v>
      </c>
      <c r="EH1190" s="106"/>
      <c r="EI1190" s="106"/>
      <c r="EJ1190" s="106"/>
      <c r="EK1190" s="101">
        <f t="shared" si="108"/>
        <v>0</v>
      </c>
      <c r="EL1190" s="101">
        <f t="shared" si="109"/>
        <v>0</v>
      </c>
      <c r="EM1190" s="101">
        <f t="shared" si="110"/>
        <v>0</v>
      </c>
      <c r="EN1190" s="101">
        <f t="shared" si="111"/>
        <v>0</v>
      </c>
      <c r="EO1190" s="101">
        <f t="shared" si="112"/>
        <v>0</v>
      </c>
      <c r="EP1190" s="101">
        <f t="shared" si="113"/>
        <v>0</v>
      </c>
      <c r="EQ1190" s="101">
        <f t="shared" si="363"/>
        <v>0</v>
      </c>
      <c r="ER1190" s="101">
        <f t="shared" si="364"/>
        <v>0</v>
      </c>
      <c r="ES1190" s="101">
        <f t="shared" si="365"/>
        <v>0</v>
      </c>
      <c r="ET1190" s="101">
        <f t="shared" si="366"/>
        <v>0</v>
      </c>
      <c r="EU1190" s="101">
        <f t="shared" si="367"/>
        <v>0</v>
      </c>
      <c r="EV1190" s="101">
        <f t="shared" si="368"/>
        <v>0</v>
      </c>
      <c r="EW1190" s="101">
        <f t="shared" si="114"/>
        <v>0</v>
      </c>
      <c r="EX1190" s="101">
        <f t="shared" si="114"/>
        <v>0</v>
      </c>
      <c r="EY1190" s="101">
        <f t="shared" si="114"/>
        <v>0</v>
      </c>
      <c r="EZ1190" s="101">
        <f t="shared" si="115"/>
        <v>0</v>
      </c>
      <c r="FA1190" s="101">
        <f t="shared" si="115"/>
        <v>0</v>
      </c>
      <c r="FB1190" s="101">
        <f t="shared" si="115"/>
        <v>0</v>
      </c>
      <c r="FC1190" s="106"/>
      <c r="FD1190" s="106"/>
      <c r="FE1190" s="106"/>
      <c r="FF1190" s="101">
        <f t="shared" si="116"/>
        <v>0</v>
      </c>
      <c r="FG1190" s="101">
        <f t="shared" si="117"/>
        <v>0</v>
      </c>
      <c r="FH1190" s="101">
        <f t="shared" si="118"/>
        <v>0</v>
      </c>
      <c r="FI1190" s="101">
        <f t="shared" si="119"/>
        <v>0</v>
      </c>
      <c r="FJ1190" s="101">
        <f t="shared" si="120"/>
        <v>0</v>
      </c>
      <c r="FK1190" s="101">
        <f t="shared" si="121"/>
        <v>0</v>
      </c>
      <c r="FL1190" s="101">
        <f t="shared" si="369"/>
        <v>0</v>
      </c>
      <c r="FM1190" s="101">
        <f t="shared" si="370"/>
        <v>0</v>
      </c>
      <c r="FN1190" s="101">
        <f t="shared" si="371"/>
        <v>0</v>
      </c>
      <c r="FO1190" s="101">
        <f t="shared" si="372"/>
        <v>0</v>
      </c>
      <c r="FP1190" s="101">
        <f t="shared" si="373"/>
        <v>0</v>
      </c>
      <c r="FQ1190" s="101">
        <f t="shared" si="374"/>
        <v>0</v>
      </c>
      <c r="FR1190" s="101">
        <f t="shared" si="122"/>
        <v>0</v>
      </c>
      <c r="FS1190" s="101">
        <f t="shared" si="122"/>
        <v>0</v>
      </c>
      <c r="FT1190" s="101">
        <f t="shared" si="122"/>
        <v>0</v>
      </c>
      <c r="FU1190" s="101">
        <f t="shared" si="123"/>
        <v>0</v>
      </c>
      <c r="FV1190" s="101">
        <f t="shared" si="123"/>
        <v>0</v>
      </c>
      <c r="FW1190" s="101">
        <f t="shared" si="123"/>
        <v>0</v>
      </c>
      <c r="FX1190" s="106"/>
      <c r="FY1190" s="106"/>
      <c r="FZ1190" s="106"/>
      <c r="GA1190" s="101">
        <f t="shared" si="124"/>
        <v>0</v>
      </c>
      <c r="GB1190" s="101">
        <f t="shared" si="125"/>
        <v>0</v>
      </c>
      <c r="GC1190" s="101">
        <f t="shared" si="126"/>
        <v>0</v>
      </c>
      <c r="GD1190" s="101">
        <f t="shared" si="127"/>
        <v>0</v>
      </c>
      <c r="GE1190" s="101">
        <f t="shared" si="128"/>
        <v>0</v>
      </c>
      <c r="GF1190" s="101">
        <f t="shared" si="129"/>
        <v>0</v>
      </c>
      <c r="GG1190" s="101">
        <f t="shared" si="375"/>
        <v>0</v>
      </c>
      <c r="GH1190" s="101">
        <f t="shared" si="376"/>
        <v>0</v>
      </c>
      <c r="GI1190" s="101">
        <f t="shared" si="377"/>
        <v>0</v>
      </c>
      <c r="GJ1190" s="101">
        <f t="shared" si="378"/>
        <v>0</v>
      </c>
      <c r="GK1190" s="101">
        <f t="shared" si="379"/>
        <v>0</v>
      </c>
      <c r="GL1190" s="101">
        <f t="shared" si="380"/>
        <v>0</v>
      </c>
      <c r="GM1190" s="101">
        <f t="shared" si="130"/>
        <v>0</v>
      </c>
      <c r="GN1190" s="101">
        <f t="shared" si="130"/>
        <v>0</v>
      </c>
      <c r="GO1190" s="101">
        <f t="shared" si="130"/>
        <v>0</v>
      </c>
      <c r="GP1190" s="101">
        <f t="shared" si="131"/>
        <v>0</v>
      </c>
      <c r="GQ1190" s="101">
        <f t="shared" si="131"/>
        <v>0</v>
      </c>
      <c r="GR1190" s="101">
        <f t="shared" si="131"/>
        <v>0</v>
      </c>
      <c r="GS1190" s="106"/>
      <c r="GT1190" s="106"/>
      <c r="GU1190" s="106"/>
      <c r="GV1190" s="101">
        <f t="shared" si="132"/>
        <v>0</v>
      </c>
      <c r="GW1190" s="101">
        <f t="shared" si="133"/>
        <v>0</v>
      </c>
      <c r="GX1190" s="101">
        <f t="shared" si="134"/>
        <v>0</v>
      </c>
      <c r="GY1190" s="101">
        <f t="shared" si="135"/>
        <v>0</v>
      </c>
      <c r="GZ1190" s="101">
        <f t="shared" si="136"/>
        <v>0</v>
      </c>
      <c r="HA1190" s="101">
        <f t="shared" si="137"/>
        <v>0</v>
      </c>
      <c r="HB1190" s="101">
        <f t="shared" si="381"/>
        <v>0</v>
      </c>
      <c r="HC1190" s="101">
        <f t="shared" si="382"/>
        <v>0</v>
      </c>
      <c r="HD1190" s="101">
        <f t="shared" si="383"/>
        <v>0</v>
      </c>
      <c r="HE1190" s="101">
        <f t="shared" si="384"/>
        <v>39459.300000000003</v>
      </c>
      <c r="HF1190" s="101">
        <f t="shared" si="385"/>
        <v>39512.17</v>
      </c>
      <c r="HG1190" s="101">
        <f t="shared" si="386"/>
        <v>39512.17</v>
      </c>
      <c r="HH1190" s="101">
        <f t="shared" si="138"/>
        <v>0</v>
      </c>
      <c r="HI1190" s="101">
        <f t="shared" si="138"/>
        <v>0</v>
      </c>
      <c r="HJ1190" s="101">
        <f t="shared" si="138"/>
        <v>0</v>
      </c>
      <c r="HK1190" s="101">
        <f t="shared" si="139"/>
        <v>0</v>
      </c>
      <c r="HL1190" s="101">
        <f t="shared" si="139"/>
        <v>0</v>
      </c>
      <c r="HM1190" s="101">
        <f t="shared" si="139"/>
        <v>0</v>
      </c>
      <c r="HN1190" s="106"/>
      <c r="HO1190" s="106"/>
      <c r="HP1190" s="106"/>
      <c r="HQ1190" s="101">
        <f t="shared" si="140"/>
        <v>0</v>
      </c>
      <c r="HR1190" s="101">
        <f t="shared" si="141"/>
        <v>0</v>
      </c>
      <c r="HS1190" s="101">
        <f t="shared" si="142"/>
        <v>0</v>
      </c>
      <c r="HT1190" s="101">
        <f t="shared" si="143"/>
        <v>0</v>
      </c>
      <c r="HU1190" s="101">
        <f t="shared" si="144"/>
        <v>0</v>
      </c>
      <c r="HV1190" s="101">
        <f t="shared" si="145"/>
        <v>0</v>
      </c>
      <c r="HW1190" s="101">
        <f t="shared" si="387"/>
        <v>0</v>
      </c>
      <c r="HX1190" s="101">
        <f t="shared" si="388"/>
        <v>0</v>
      </c>
      <c r="HY1190" s="101">
        <f t="shared" si="389"/>
        <v>0</v>
      </c>
      <c r="HZ1190" s="101">
        <f t="shared" si="390"/>
        <v>0</v>
      </c>
      <c r="IA1190" s="101">
        <f t="shared" si="391"/>
        <v>0</v>
      </c>
      <c r="IB1190" s="101">
        <f t="shared" si="392"/>
        <v>0</v>
      </c>
      <c r="IC1190" s="101">
        <f t="shared" si="146"/>
        <v>0</v>
      </c>
      <c r="ID1190" s="101">
        <f t="shared" si="146"/>
        <v>0</v>
      </c>
      <c r="IE1190" s="101">
        <f t="shared" si="146"/>
        <v>0</v>
      </c>
      <c r="IF1190" s="101">
        <f t="shared" si="147"/>
        <v>0</v>
      </c>
      <c r="IG1190" s="101">
        <f t="shared" si="147"/>
        <v>0</v>
      </c>
      <c r="IH1190" s="101">
        <f t="shared" si="147"/>
        <v>0</v>
      </c>
      <c r="II1190" s="106"/>
      <c r="IJ1190" s="106"/>
      <c r="IK1190" s="106"/>
      <c r="IL1190" s="101">
        <f t="shared" si="148"/>
        <v>0</v>
      </c>
      <c r="IM1190" s="101">
        <f t="shared" si="149"/>
        <v>0</v>
      </c>
      <c r="IN1190" s="101">
        <f t="shared" si="150"/>
        <v>0</v>
      </c>
      <c r="IO1190" s="101">
        <f t="shared" si="151"/>
        <v>0</v>
      </c>
      <c r="IP1190" s="101">
        <f t="shared" si="152"/>
        <v>0</v>
      </c>
      <c r="IQ1190" s="101">
        <f t="shared" si="153"/>
        <v>0</v>
      </c>
      <c r="IR1190" s="101">
        <f t="shared" si="393"/>
        <v>0</v>
      </c>
      <c r="IS1190" s="101">
        <f t="shared" si="394"/>
        <v>0</v>
      </c>
      <c r="IT1190" s="101">
        <f t="shared" si="395"/>
        <v>0</v>
      </c>
      <c r="IU1190" s="101">
        <f t="shared" si="396"/>
        <v>0</v>
      </c>
      <c r="IV1190" s="101">
        <f t="shared" si="397"/>
        <v>0</v>
      </c>
      <c r="IW1190" s="101">
        <f t="shared" si="398"/>
        <v>0</v>
      </c>
      <c r="IX1190" s="101">
        <f t="shared" si="154"/>
        <v>0</v>
      </c>
      <c r="IY1190" s="101">
        <f t="shared" si="154"/>
        <v>0</v>
      </c>
      <c r="IZ1190" s="101">
        <f t="shared" si="154"/>
        <v>0</v>
      </c>
      <c r="JA1190" s="101">
        <f t="shared" si="155"/>
        <v>0</v>
      </c>
      <c r="JB1190" s="101">
        <f t="shared" si="155"/>
        <v>0</v>
      </c>
      <c r="JC1190" s="101">
        <f t="shared" si="155"/>
        <v>0</v>
      </c>
      <c r="JD1190" s="106"/>
      <c r="JE1190" s="106"/>
      <c r="JF1190" s="106"/>
      <c r="JG1190" s="101">
        <f t="shared" si="156"/>
        <v>0</v>
      </c>
      <c r="JH1190" s="101">
        <f t="shared" si="157"/>
        <v>0</v>
      </c>
      <c r="JI1190" s="101">
        <f t="shared" si="158"/>
        <v>0</v>
      </c>
      <c r="JJ1190" s="101">
        <f t="shared" si="159"/>
        <v>0</v>
      </c>
      <c r="JK1190" s="101">
        <f t="shared" si="160"/>
        <v>0</v>
      </c>
      <c r="JL1190" s="101">
        <f t="shared" si="161"/>
        <v>0</v>
      </c>
      <c r="JM1190" s="101">
        <f t="shared" si="399"/>
        <v>0</v>
      </c>
      <c r="JN1190" s="101">
        <f t="shared" si="400"/>
        <v>0</v>
      </c>
      <c r="JO1190" s="101">
        <f t="shared" si="401"/>
        <v>0</v>
      </c>
      <c r="JP1190" s="101">
        <f t="shared" si="402"/>
        <v>0</v>
      </c>
      <c r="JQ1190" s="101">
        <f t="shared" si="403"/>
        <v>0</v>
      </c>
      <c r="JR1190" s="101">
        <f t="shared" si="404"/>
        <v>0</v>
      </c>
      <c r="JS1190" s="101">
        <f t="shared" si="162"/>
        <v>0</v>
      </c>
      <c r="JT1190" s="101">
        <f t="shared" si="162"/>
        <v>0</v>
      </c>
      <c r="JU1190" s="101">
        <f t="shared" si="162"/>
        <v>0</v>
      </c>
      <c r="JV1190" s="101">
        <f t="shared" si="163"/>
        <v>0</v>
      </c>
      <c r="JW1190" s="101">
        <f t="shared" si="163"/>
        <v>0</v>
      </c>
      <c r="JX1190" s="101">
        <f t="shared" si="163"/>
        <v>0</v>
      </c>
      <c r="JY1190" s="106"/>
      <c r="JZ1190" s="106"/>
      <c r="KA1190" s="106"/>
      <c r="KB1190" s="101">
        <f t="shared" si="164"/>
        <v>0</v>
      </c>
      <c r="KC1190" s="101">
        <f t="shared" si="165"/>
        <v>0</v>
      </c>
      <c r="KD1190" s="101">
        <f t="shared" si="166"/>
        <v>0</v>
      </c>
      <c r="KE1190" s="101">
        <f t="shared" si="167"/>
        <v>0</v>
      </c>
      <c r="KF1190" s="101">
        <f t="shared" si="168"/>
        <v>0</v>
      </c>
      <c r="KG1190" s="101">
        <f t="shared" si="169"/>
        <v>0</v>
      </c>
      <c r="KH1190" s="101">
        <f t="shared" si="405"/>
        <v>0</v>
      </c>
      <c r="KI1190" s="101">
        <f t="shared" si="406"/>
        <v>0</v>
      </c>
      <c r="KJ1190" s="101">
        <f t="shared" si="407"/>
        <v>0</v>
      </c>
      <c r="KK1190" s="101">
        <f t="shared" si="408"/>
        <v>0</v>
      </c>
      <c r="KL1190" s="101">
        <f t="shared" si="409"/>
        <v>0</v>
      </c>
      <c r="KM1190" s="101">
        <f t="shared" si="410"/>
        <v>0</v>
      </c>
      <c r="KN1190" s="101">
        <f t="shared" si="170"/>
        <v>0</v>
      </c>
      <c r="KO1190" s="101">
        <f t="shared" si="170"/>
        <v>0</v>
      </c>
      <c r="KP1190" s="101">
        <f t="shared" si="170"/>
        <v>0</v>
      </c>
      <c r="KQ1190" s="101">
        <f t="shared" si="171"/>
        <v>0</v>
      </c>
      <c r="KR1190" s="101">
        <f t="shared" si="171"/>
        <v>0</v>
      </c>
      <c r="KS1190" s="101">
        <f t="shared" si="171"/>
        <v>0</v>
      </c>
      <c r="KT1190" s="106"/>
      <c r="KU1190" s="106"/>
      <c r="KV1190" s="106"/>
      <c r="KW1190" s="101">
        <f t="shared" si="172"/>
        <v>0</v>
      </c>
      <c r="KX1190" s="101">
        <f t="shared" si="173"/>
        <v>0</v>
      </c>
      <c r="KY1190" s="101">
        <f t="shared" si="174"/>
        <v>0</v>
      </c>
      <c r="KZ1190" s="101">
        <f t="shared" si="175"/>
        <v>0</v>
      </c>
      <c r="LA1190" s="101">
        <f t="shared" si="176"/>
        <v>0</v>
      </c>
      <c r="LB1190" s="101">
        <f t="shared" si="177"/>
        <v>0</v>
      </c>
      <c r="LC1190" s="101">
        <f t="shared" si="411"/>
        <v>0</v>
      </c>
      <c r="LD1190" s="101">
        <f t="shared" si="412"/>
        <v>0</v>
      </c>
      <c r="LE1190" s="101">
        <f t="shared" si="413"/>
        <v>0</v>
      </c>
      <c r="LF1190" s="101">
        <f t="shared" si="414"/>
        <v>0</v>
      </c>
      <c r="LG1190" s="101">
        <f t="shared" si="415"/>
        <v>0</v>
      </c>
      <c r="LH1190" s="101">
        <f t="shared" si="416"/>
        <v>0</v>
      </c>
      <c r="LI1190" s="101">
        <f t="shared" si="178"/>
        <v>0</v>
      </c>
      <c r="LJ1190" s="101">
        <f t="shared" si="178"/>
        <v>0</v>
      </c>
      <c r="LK1190" s="101">
        <f t="shared" si="178"/>
        <v>0</v>
      </c>
      <c r="LL1190" s="101">
        <f t="shared" si="179"/>
        <v>0</v>
      </c>
      <c r="LM1190" s="101">
        <f t="shared" si="179"/>
        <v>0</v>
      </c>
      <c r="LN1190" s="101">
        <f t="shared" si="179"/>
        <v>0</v>
      </c>
      <c r="LO1190" s="106"/>
      <c r="LP1190" s="106"/>
      <c r="LQ1190" s="106"/>
      <c r="LR1190" s="101">
        <f t="shared" si="180"/>
        <v>0</v>
      </c>
      <c r="LS1190" s="101">
        <f t="shared" si="181"/>
        <v>0</v>
      </c>
      <c r="LT1190" s="101">
        <f t="shared" si="182"/>
        <v>0</v>
      </c>
      <c r="LU1190" s="101">
        <f t="shared" si="183"/>
        <v>0</v>
      </c>
      <c r="LV1190" s="101">
        <f t="shared" si="184"/>
        <v>0</v>
      </c>
      <c r="LW1190" s="101">
        <f t="shared" si="185"/>
        <v>0</v>
      </c>
      <c r="LX1190" s="101">
        <f t="shared" si="417"/>
        <v>0</v>
      </c>
      <c r="LY1190" s="101">
        <f t="shared" si="418"/>
        <v>0</v>
      </c>
      <c r="LZ1190" s="101">
        <f t="shared" si="419"/>
        <v>0</v>
      </c>
      <c r="MA1190" s="101">
        <f t="shared" si="420"/>
        <v>0</v>
      </c>
      <c r="MB1190" s="101">
        <f t="shared" si="421"/>
        <v>0</v>
      </c>
      <c r="MC1190" s="101">
        <f t="shared" si="422"/>
        <v>0</v>
      </c>
      <c r="MD1190" s="101">
        <f t="shared" si="186"/>
        <v>0</v>
      </c>
      <c r="ME1190" s="101">
        <f t="shared" si="186"/>
        <v>0</v>
      </c>
      <c r="MF1190" s="101">
        <f t="shared" si="186"/>
        <v>0</v>
      </c>
      <c r="MG1190" s="101">
        <f t="shared" si="187"/>
        <v>0</v>
      </c>
      <c r="MH1190" s="101">
        <f t="shared" si="187"/>
        <v>0</v>
      </c>
      <c r="MI1190" s="101">
        <f t="shared" si="187"/>
        <v>0</v>
      </c>
      <c r="MJ1190" s="106"/>
      <c r="MK1190" s="106"/>
      <c r="ML1190" s="106"/>
      <c r="MM1190" s="101">
        <f t="shared" si="188"/>
        <v>0</v>
      </c>
      <c r="MN1190" s="101">
        <f t="shared" si="189"/>
        <v>0</v>
      </c>
      <c r="MO1190" s="101">
        <f t="shared" si="190"/>
        <v>0</v>
      </c>
      <c r="MP1190" s="101">
        <f t="shared" si="191"/>
        <v>0</v>
      </c>
      <c r="MQ1190" s="101">
        <f t="shared" si="192"/>
        <v>0</v>
      </c>
      <c r="MR1190" s="101">
        <f t="shared" si="193"/>
        <v>0</v>
      </c>
      <c r="MS1190" s="101">
        <f t="shared" si="423"/>
        <v>0</v>
      </c>
      <c r="MT1190" s="101">
        <f t="shared" si="424"/>
        <v>0</v>
      </c>
      <c r="MU1190" s="101">
        <f t="shared" si="425"/>
        <v>0</v>
      </c>
      <c r="MV1190" s="101">
        <f t="shared" si="426"/>
        <v>0</v>
      </c>
      <c r="MW1190" s="101">
        <f t="shared" si="427"/>
        <v>0</v>
      </c>
      <c r="MX1190" s="101">
        <f t="shared" si="428"/>
        <v>0</v>
      </c>
      <c r="MY1190" s="101">
        <f t="shared" si="194"/>
        <v>0</v>
      </c>
      <c r="MZ1190" s="101">
        <f t="shared" si="194"/>
        <v>0</v>
      </c>
      <c r="NA1190" s="101">
        <f t="shared" si="194"/>
        <v>0</v>
      </c>
      <c r="NB1190" s="101">
        <f t="shared" si="195"/>
        <v>0</v>
      </c>
      <c r="NC1190" s="101">
        <f t="shared" si="195"/>
        <v>0</v>
      </c>
      <c r="ND1190" s="101">
        <f t="shared" si="195"/>
        <v>0</v>
      </c>
      <c r="NE1190" s="106"/>
      <c r="NF1190" s="106"/>
      <c r="NG1190" s="106"/>
      <c r="NH1190" s="101">
        <f t="shared" si="196"/>
        <v>0</v>
      </c>
      <c r="NI1190" s="101">
        <f t="shared" si="197"/>
        <v>0</v>
      </c>
      <c r="NJ1190" s="101">
        <f t="shared" si="198"/>
        <v>0</v>
      </c>
      <c r="NK1190" s="101">
        <f t="shared" si="199"/>
        <v>0</v>
      </c>
      <c r="NL1190" s="101">
        <f t="shared" si="200"/>
        <v>0</v>
      </c>
      <c r="NM1190" s="101">
        <f t="shared" si="201"/>
        <v>0</v>
      </c>
      <c r="NN1190" s="101">
        <f t="shared" si="429"/>
        <v>0</v>
      </c>
      <c r="NO1190" s="101">
        <f t="shared" si="430"/>
        <v>0</v>
      </c>
      <c r="NP1190" s="101">
        <f t="shared" si="431"/>
        <v>0</v>
      </c>
      <c r="NQ1190" s="101">
        <f t="shared" si="432"/>
        <v>0</v>
      </c>
      <c r="NR1190" s="101">
        <f t="shared" si="433"/>
        <v>0</v>
      </c>
      <c r="NS1190" s="101">
        <f t="shared" si="434"/>
        <v>0</v>
      </c>
      <c r="NT1190" s="101">
        <f t="shared" si="202"/>
        <v>0</v>
      </c>
      <c r="NU1190" s="101">
        <f t="shared" si="202"/>
        <v>0</v>
      </c>
      <c r="NV1190" s="101">
        <f t="shared" si="202"/>
        <v>0</v>
      </c>
      <c r="NW1190" s="101">
        <f t="shared" si="203"/>
        <v>0</v>
      </c>
      <c r="NX1190" s="101">
        <f t="shared" si="203"/>
        <v>0</v>
      </c>
      <c r="NY1190" s="101">
        <f t="shared" si="203"/>
        <v>0</v>
      </c>
      <c r="NZ1190" s="106"/>
      <c r="OA1190" s="106"/>
      <c r="OB1190" s="106"/>
      <c r="OC1190" s="101">
        <f t="shared" si="204"/>
        <v>0</v>
      </c>
      <c r="OD1190" s="101">
        <f t="shared" si="205"/>
        <v>0</v>
      </c>
      <c r="OE1190" s="101">
        <f t="shared" si="206"/>
        <v>0</v>
      </c>
      <c r="OF1190" s="101">
        <f t="shared" si="207"/>
        <v>0</v>
      </c>
      <c r="OG1190" s="101">
        <f t="shared" si="208"/>
        <v>0</v>
      </c>
      <c r="OH1190" s="101">
        <f t="shared" si="209"/>
        <v>0</v>
      </c>
      <c r="OI1190" s="101">
        <f t="shared" si="435"/>
        <v>0</v>
      </c>
      <c r="OJ1190" s="101">
        <f t="shared" si="436"/>
        <v>0</v>
      </c>
      <c r="OK1190" s="101">
        <f t="shared" si="437"/>
        <v>0</v>
      </c>
      <c r="OL1190" s="101">
        <f t="shared" si="438"/>
        <v>0</v>
      </c>
      <c r="OM1190" s="101">
        <f t="shared" si="439"/>
        <v>0</v>
      </c>
      <c r="ON1190" s="101">
        <f t="shared" si="440"/>
        <v>0</v>
      </c>
      <c r="OO1190" s="101">
        <f t="shared" si="210"/>
        <v>0</v>
      </c>
      <c r="OP1190" s="101">
        <f t="shared" si="210"/>
        <v>0</v>
      </c>
      <c r="OQ1190" s="101">
        <f t="shared" si="210"/>
        <v>0</v>
      </c>
      <c r="OR1190" s="101">
        <f t="shared" si="211"/>
        <v>0</v>
      </c>
      <c r="OS1190" s="101">
        <f t="shared" si="211"/>
        <v>0</v>
      </c>
      <c r="OT1190" s="101">
        <f t="shared" si="211"/>
        <v>0</v>
      </c>
      <c r="OU1190" s="106"/>
      <c r="OV1190" s="106"/>
      <c r="OW1190" s="106"/>
      <c r="OX1190" s="101">
        <f t="shared" si="212"/>
        <v>0</v>
      </c>
      <c r="OY1190" s="101">
        <f t="shared" si="213"/>
        <v>0</v>
      </c>
      <c r="OZ1190" s="101">
        <f t="shared" si="214"/>
        <v>0</v>
      </c>
      <c r="PA1190" s="101">
        <f t="shared" si="215"/>
        <v>0</v>
      </c>
      <c r="PB1190" s="101">
        <f t="shared" si="216"/>
        <v>0</v>
      </c>
      <c r="PC1190" s="101">
        <f t="shared" si="217"/>
        <v>0</v>
      </c>
      <c r="PD1190" s="101">
        <f t="shared" si="441"/>
        <v>0</v>
      </c>
      <c r="PE1190" s="101">
        <f t="shared" si="442"/>
        <v>0</v>
      </c>
      <c r="PF1190" s="101">
        <f t="shared" si="443"/>
        <v>0</v>
      </c>
      <c r="PG1190" s="101">
        <f t="shared" si="444"/>
        <v>0</v>
      </c>
      <c r="PH1190" s="101">
        <f t="shared" si="445"/>
        <v>0</v>
      </c>
      <c r="PI1190" s="101">
        <f t="shared" si="446"/>
        <v>0</v>
      </c>
      <c r="PJ1190" s="101">
        <f t="shared" si="218"/>
        <v>0</v>
      </c>
      <c r="PK1190" s="101">
        <f t="shared" si="218"/>
        <v>0</v>
      </c>
      <c r="PL1190" s="101">
        <f t="shared" si="218"/>
        <v>0</v>
      </c>
      <c r="PM1190" s="101">
        <f t="shared" si="219"/>
        <v>0</v>
      </c>
      <c r="PN1190" s="101">
        <f t="shared" si="219"/>
        <v>0</v>
      </c>
      <c r="PO1190" s="101">
        <f t="shared" si="219"/>
        <v>0</v>
      </c>
      <c r="PP1190" s="106"/>
      <c r="PQ1190" s="106"/>
      <c r="PR1190" s="106"/>
      <c r="PS1190" s="101">
        <f t="shared" si="220"/>
        <v>0</v>
      </c>
      <c r="PT1190" s="101">
        <f t="shared" si="221"/>
        <v>0</v>
      </c>
      <c r="PU1190" s="101">
        <f t="shared" si="222"/>
        <v>0</v>
      </c>
      <c r="PV1190" s="101">
        <f t="shared" si="223"/>
        <v>0</v>
      </c>
      <c r="PW1190" s="101">
        <f t="shared" si="224"/>
        <v>0</v>
      </c>
      <c r="PX1190" s="101">
        <f t="shared" si="225"/>
        <v>0</v>
      </c>
      <c r="PY1190" s="101">
        <f t="shared" si="447"/>
        <v>0</v>
      </c>
      <c r="PZ1190" s="101">
        <f t="shared" si="448"/>
        <v>0</v>
      </c>
      <c r="QA1190" s="101">
        <f t="shared" si="449"/>
        <v>0</v>
      </c>
      <c r="QB1190" s="101">
        <f t="shared" si="450"/>
        <v>0</v>
      </c>
      <c r="QC1190" s="101">
        <f t="shared" si="451"/>
        <v>0</v>
      </c>
      <c r="QD1190" s="101">
        <f t="shared" si="452"/>
        <v>0</v>
      </c>
      <c r="QE1190" s="101">
        <f t="shared" si="226"/>
        <v>0</v>
      </c>
      <c r="QF1190" s="101">
        <f t="shared" si="226"/>
        <v>0</v>
      </c>
      <c r="QG1190" s="101">
        <f t="shared" si="226"/>
        <v>0</v>
      </c>
      <c r="QH1190" s="101">
        <f t="shared" si="227"/>
        <v>0</v>
      </c>
      <c r="QI1190" s="101">
        <f t="shared" si="227"/>
        <v>0</v>
      </c>
      <c r="QJ1190" s="101">
        <f t="shared" si="227"/>
        <v>0</v>
      </c>
      <c r="QK1190" s="106"/>
      <c r="QL1190" s="106"/>
      <c r="QM1190" s="106"/>
      <c r="QN1190" s="101">
        <f t="shared" si="228"/>
        <v>0</v>
      </c>
      <c r="QO1190" s="101">
        <f t="shared" si="229"/>
        <v>0</v>
      </c>
      <c r="QP1190" s="101">
        <f t="shared" si="230"/>
        <v>0</v>
      </c>
      <c r="QQ1190" s="101">
        <f t="shared" si="231"/>
        <v>0</v>
      </c>
      <c r="QR1190" s="101">
        <f t="shared" si="232"/>
        <v>0</v>
      </c>
      <c r="QS1190" s="101">
        <f t="shared" si="233"/>
        <v>0</v>
      </c>
      <c r="QT1190" s="101">
        <f t="shared" si="453"/>
        <v>0</v>
      </c>
      <c r="QU1190" s="101">
        <f t="shared" si="454"/>
        <v>0</v>
      </c>
      <c r="QV1190" s="101">
        <f t="shared" si="455"/>
        <v>0</v>
      </c>
      <c r="QW1190" s="101">
        <f t="shared" si="456"/>
        <v>0</v>
      </c>
      <c r="QX1190" s="101">
        <f t="shared" si="457"/>
        <v>0</v>
      </c>
      <c r="QY1190" s="101">
        <f t="shared" si="458"/>
        <v>0</v>
      </c>
      <c r="QZ1190" s="101">
        <f t="shared" si="234"/>
        <v>0</v>
      </c>
      <c r="RA1190" s="101">
        <f t="shared" si="234"/>
        <v>0</v>
      </c>
      <c r="RB1190" s="101">
        <f t="shared" si="234"/>
        <v>0</v>
      </c>
      <c r="RC1190" s="101">
        <f t="shared" si="235"/>
        <v>0</v>
      </c>
      <c r="RD1190" s="101">
        <f t="shared" si="235"/>
        <v>0</v>
      </c>
      <c r="RE1190" s="101">
        <f t="shared" si="235"/>
        <v>0</v>
      </c>
      <c r="RF1190" s="106"/>
      <c r="RG1190" s="106"/>
      <c r="RH1190" s="106"/>
      <c r="RI1190" s="101">
        <f t="shared" si="236"/>
        <v>0</v>
      </c>
      <c r="RJ1190" s="101">
        <f t="shared" si="237"/>
        <v>0</v>
      </c>
      <c r="RK1190" s="101">
        <f t="shared" si="238"/>
        <v>0</v>
      </c>
      <c r="RL1190" s="101">
        <f t="shared" si="239"/>
        <v>0</v>
      </c>
      <c r="RM1190" s="101">
        <f t="shared" si="240"/>
        <v>0</v>
      </c>
      <c r="RN1190" s="101">
        <f t="shared" si="241"/>
        <v>0</v>
      </c>
      <c r="RO1190" s="101">
        <f t="shared" si="459"/>
        <v>0</v>
      </c>
      <c r="RP1190" s="101">
        <f t="shared" si="460"/>
        <v>0</v>
      </c>
      <c r="RQ1190" s="101">
        <f t="shared" si="461"/>
        <v>0</v>
      </c>
      <c r="RR1190" s="101">
        <f t="shared" si="462"/>
        <v>0</v>
      </c>
      <c r="RS1190" s="101">
        <f t="shared" si="463"/>
        <v>0</v>
      </c>
      <c r="RT1190" s="101">
        <f t="shared" si="464"/>
        <v>0</v>
      </c>
      <c r="RU1190" s="101">
        <f t="shared" si="242"/>
        <v>0</v>
      </c>
      <c r="RV1190" s="101">
        <f t="shared" si="242"/>
        <v>0</v>
      </c>
      <c r="RW1190" s="101">
        <f t="shared" si="242"/>
        <v>0</v>
      </c>
      <c r="RX1190" s="101">
        <f t="shared" si="243"/>
        <v>0</v>
      </c>
      <c r="RY1190" s="101">
        <f t="shared" si="243"/>
        <v>0</v>
      </c>
      <c r="RZ1190" s="101">
        <f t="shared" si="243"/>
        <v>0</v>
      </c>
      <c r="SA1190" s="106"/>
      <c r="SB1190" s="106"/>
      <c r="SC1190" s="106"/>
      <c r="SD1190" s="101">
        <f t="shared" si="244"/>
        <v>0</v>
      </c>
      <c r="SE1190" s="101">
        <f t="shared" si="245"/>
        <v>0</v>
      </c>
      <c r="SF1190" s="101">
        <f t="shared" si="246"/>
        <v>0</v>
      </c>
      <c r="SG1190" s="101">
        <f t="shared" si="247"/>
        <v>0</v>
      </c>
      <c r="SH1190" s="101">
        <f t="shared" si="248"/>
        <v>0</v>
      </c>
      <c r="SI1190" s="101">
        <f t="shared" si="249"/>
        <v>0</v>
      </c>
      <c r="SJ1190" s="101">
        <f t="shared" si="465"/>
        <v>0</v>
      </c>
      <c r="SK1190" s="101">
        <f t="shared" si="466"/>
        <v>0</v>
      </c>
      <c r="SL1190" s="101">
        <f t="shared" si="467"/>
        <v>0</v>
      </c>
      <c r="SM1190" s="101">
        <f t="shared" si="468"/>
        <v>0</v>
      </c>
      <c r="SN1190" s="101">
        <f t="shared" si="469"/>
        <v>0</v>
      </c>
      <c r="SO1190" s="101">
        <f t="shared" si="470"/>
        <v>0</v>
      </c>
      <c r="SP1190" s="101">
        <f t="shared" si="250"/>
        <v>0</v>
      </c>
      <c r="SQ1190" s="101">
        <f t="shared" si="250"/>
        <v>0</v>
      </c>
      <c r="SR1190" s="101">
        <f t="shared" si="250"/>
        <v>0</v>
      </c>
      <c r="SS1190" s="101">
        <f t="shared" si="251"/>
        <v>0</v>
      </c>
      <c r="ST1190" s="101">
        <f t="shared" si="251"/>
        <v>0</v>
      </c>
      <c r="SU1190" s="101">
        <f t="shared" si="251"/>
        <v>0</v>
      </c>
      <c r="SV1190" s="106"/>
      <c r="SW1190" s="106"/>
      <c r="SX1190" s="106"/>
      <c r="SY1190" s="101">
        <f t="shared" si="252"/>
        <v>0</v>
      </c>
      <c r="SZ1190" s="101">
        <f t="shared" si="253"/>
        <v>0</v>
      </c>
      <c r="TA1190" s="101">
        <f t="shared" si="254"/>
        <v>0</v>
      </c>
      <c r="TB1190" s="101">
        <f t="shared" si="255"/>
        <v>0</v>
      </c>
      <c r="TC1190" s="101">
        <f t="shared" si="256"/>
        <v>0</v>
      </c>
      <c r="TD1190" s="101">
        <f t="shared" si="257"/>
        <v>0</v>
      </c>
      <c r="TE1190" s="101">
        <f t="shared" si="471"/>
        <v>0</v>
      </c>
      <c r="TF1190" s="101">
        <f t="shared" si="472"/>
        <v>0</v>
      </c>
      <c r="TG1190" s="101">
        <f t="shared" si="473"/>
        <v>0</v>
      </c>
      <c r="TH1190" s="101">
        <f t="shared" si="474"/>
        <v>0</v>
      </c>
      <c r="TI1190" s="101">
        <f t="shared" si="475"/>
        <v>0</v>
      </c>
      <c r="TJ1190" s="101">
        <f t="shared" si="476"/>
        <v>0</v>
      </c>
      <c r="TK1190" s="101">
        <f t="shared" si="258"/>
        <v>0</v>
      </c>
      <c r="TL1190" s="101">
        <f t="shared" si="258"/>
        <v>0</v>
      </c>
      <c r="TM1190" s="101">
        <f t="shared" si="258"/>
        <v>0</v>
      </c>
      <c r="TN1190" s="101">
        <f t="shared" si="259"/>
        <v>0</v>
      </c>
      <c r="TO1190" s="101">
        <f t="shared" si="259"/>
        <v>0</v>
      </c>
      <c r="TP1190" s="101">
        <f t="shared" si="259"/>
        <v>0</v>
      </c>
      <c r="TQ1190" s="106"/>
      <c r="TR1190" s="106"/>
      <c r="TS1190" s="106"/>
      <c r="TT1190" s="101">
        <f t="shared" si="260"/>
        <v>0</v>
      </c>
      <c r="TU1190" s="101">
        <f t="shared" si="261"/>
        <v>0</v>
      </c>
      <c r="TV1190" s="101">
        <f t="shared" si="262"/>
        <v>0</v>
      </c>
      <c r="TW1190" s="101">
        <f t="shared" si="263"/>
        <v>0</v>
      </c>
      <c r="TX1190" s="101">
        <f t="shared" si="264"/>
        <v>0</v>
      </c>
      <c r="TY1190" s="101">
        <f t="shared" si="265"/>
        <v>0</v>
      </c>
      <c r="TZ1190" s="101">
        <f t="shared" si="477"/>
        <v>0</v>
      </c>
      <c r="UA1190" s="101">
        <f t="shared" si="478"/>
        <v>0</v>
      </c>
      <c r="UB1190" s="101">
        <f t="shared" si="479"/>
        <v>0</v>
      </c>
      <c r="UC1190" s="101">
        <f t="shared" si="480"/>
        <v>0</v>
      </c>
      <c r="UD1190" s="101">
        <f t="shared" si="481"/>
        <v>0</v>
      </c>
      <c r="UE1190" s="101">
        <f t="shared" si="482"/>
        <v>0</v>
      </c>
      <c r="UF1190" s="101">
        <f t="shared" si="266"/>
        <v>0</v>
      </c>
      <c r="UG1190" s="101">
        <f t="shared" si="266"/>
        <v>0</v>
      </c>
      <c r="UH1190" s="101">
        <f t="shared" si="266"/>
        <v>0</v>
      </c>
      <c r="UI1190" s="101">
        <f t="shared" si="267"/>
        <v>0</v>
      </c>
      <c r="UJ1190" s="101">
        <f t="shared" si="267"/>
        <v>0</v>
      </c>
      <c r="UK1190" s="101">
        <f t="shared" si="267"/>
        <v>0</v>
      </c>
      <c r="UL1190" s="106"/>
      <c r="UM1190" s="106"/>
      <c r="UN1190" s="106"/>
      <c r="UO1190" s="101">
        <f t="shared" si="268"/>
        <v>0</v>
      </c>
      <c r="UP1190" s="101">
        <f t="shared" si="269"/>
        <v>0</v>
      </c>
      <c r="UQ1190" s="101">
        <f t="shared" si="270"/>
        <v>0</v>
      </c>
      <c r="UR1190" s="101">
        <f t="shared" si="271"/>
        <v>0</v>
      </c>
      <c r="US1190" s="101">
        <f t="shared" si="272"/>
        <v>0</v>
      </c>
      <c r="UT1190" s="101">
        <f t="shared" si="273"/>
        <v>0</v>
      </c>
      <c r="UU1190" s="101">
        <f t="shared" si="483"/>
        <v>0</v>
      </c>
      <c r="UV1190" s="101">
        <f t="shared" si="484"/>
        <v>0</v>
      </c>
      <c r="UW1190" s="101">
        <f t="shared" si="485"/>
        <v>0</v>
      </c>
      <c r="UX1190" s="101">
        <f t="shared" si="486"/>
        <v>17913.89</v>
      </c>
      <c r="UY1190" s="101">
        <f t="shared" si="487"/>
        <v>19167.23</v>
      </c>
      <c r="UZ1190" s="101">
        <f t="shared" si="488"/>
        <v>19167.23</v>
      </c>
      <c r="VA1190" s="101">
        <f t="shared" si="274"/>
        <v>0</v>
      </c>
      <c r="VB1190" s="101">
        <f t="shared" si="274"/>
        <v>0</v>
      </c>
      <c r="VC1190" s="101">
        <f t="shared" si="274"/>
        <v>0</v>
      </c>
      <c r="VD1190" s="101">
        <f t="shared" si="275"/>
        <v>0</v>
      </c>
      <c r="VE1190" s="101">
        <f t="shared" si="275"/>
        <v>0</v>
      </c>
      <c r="VF1190" s="101">
        <f t="shared" si="275"/>
        <v>0</v>
      </c>
      <c r="VG1190" s="106"/>
      <c r="VH1190" s="106"/>
      <c r="VI1190" s="106"/>
      <c r="VJ1190" s="101">
        <f t="shared" si="276"/>
        <v>0</v>
      </c>
      <c r="VK1190" s="101">
        <f t="shared" si="277"/>
        <v>0</v>
      </c>
      <c r="VL1190" s="101">
        <f t="shared" si="278"/>
        <v>0</v>
      </c>
      <c r="VM1190" s="101">
        <f t="shared" si="279"/>
        <v>0</v>
      </c>
      <c r="VN1190" s="101">
        <f t="shared" si="280"/>
        <v>0</v>
      </c>
      <c r="VO1190" s="101">
        <f t="shared" si="281"/>
        <v>0</v>
      </c>
      <c r="VP1190" s="101">
        <f t="shared" si="489"/>
        <v>0</v>
      </c>
      <c r="VQ1190" s="101">
        <f t="shared" si="490"/>
        <v>0</v>
      </c>
      <c r="VR1190" s="101">
        <f t="shared" si="491"/>
        <v>0</v>
      </c>
      <c r="VS1190" s="101">
        <f t="shared" si="492"/>
        <v>0</v>
      </c>
      <c r="VT1190" s="101">
        <f t="shared" si="493"/>
        <v>0</v>
      </c>
      <c r="VU1190" s="101">
        <f t="shared" si="494"/>
        <v>0</v>
      </c>
      <c r="VV1190" s="101">
        <f t="shared" si="282"/>
        <v>0</v>
      </c>
      <c r="VW1190" s="101">
        <f t="shared" si="282"/>
        <v>0</v>
      </c>
      <c r="VX1190" s="101">
        <f t="shared" si="282"/>
        <v>0</v>
      </c>
      <c r="VY1190" s="101">
        <f t="shared" si="283"/>
        <v>0</v>
      </c>
      <c r="VZ1190" s="101">
        <f t="shared" si="283"/>
        <v>0</v>
      </c>
      <c r="WA1190" s="101">
        <f t="shared" si="283"/>
        <v>0</v>
      </c>
      <c r="WB1190" s="106"/>
      <c r="WC1190" s="106"/>
      <c r="WD1190" s="106"/>
      <c r="WE1190" s="101">
        <f t="shared" si="284"/>
        <v>0</v>
      </c>
      <c r="WF1190" s="101">
        <f t="shared" si="285"/>
        <v>0</v>
      </c>
      <c r="WG1190" s="101">
        <f t="shared" si="286"/>
        <v>0</v>
      </c>
      <c r="WH1190" s="101">
        <f t="shared" si="287"/>
        <v>0</v>
      </c>
      <c r="WI1190" s="101">
        <f t="shared" si="288"/>
        <v>0</v>
      </c>
      <c r="WJ1190" s="101">
        <f t="shared" si="289"/>
        <v>0</v>
      </c>
      <c r="WK1190" s="101">
        <f t="shared" si="495"/>
        <v>0</v>
      </c>
      <c r="WL1190" s="101">
        <f t="shared" si="496"/>
        <v>0</v>
      </c>
      <c r="WM1190" s="101">
        <f t="shared" si="497"/>
        <v>0</v>
      </c>
      <c r="WN1190" s="101">
        <f t="shared" si="498"/>
        <v>0</v>
      </c>
      <c r="WO1190" s="101">
        <f t="shared" si="499"/>
        <v>0</v>
      </c>
      <c r="WP1190" s="101">
        <f t="shared" si="500"/>
        <v>0</v>
      </c>
      <c r="WQ1190" s="101">
        <f t="shared" si="290"/>
        <v>0</v>
      </c>
      <c r="WR1190" s="101">
        <f t="shared" si="290"/>
        <v>0</v>
      </c>
      <c r="WS1190" s="101">
        <f t="shared" si="290"/>
        <v>0</v>
      </c>
      <c r="WT1190" s="101">
        <f t="shared" si="291"/>
        <v>0</v>
      </c>
      <c r="WU1190" s="101">
        <f t="shared" si="291"/>
        <v>0</v>
      </c>
      <c r="WV1190" s="101">
        <f t="shared" si="291"/>
        <v>0</v>
      </c>
      <c r="WW1190" s="106"/>
      <c r="WX1190" s="106"/>
      <c r="WY1190" s="106"/>
      <c r="WZ1190" s="101">
        <f t="shared" si="292"/>
        <v>0</v>
      </c>
      <c r="XA1190" s="101">
        <f t="shared" si="293"/>
        <v>0</v>
      </c>
      <c r="XB1190" s="101">
        <f t="shared" si="294"/>
        <v>0</v>
      </c>
      <c r="XC1190" s="101">
        <f t="shared" si="295"/>
        <v>0</v>
      </c>
      <c r="XD1190" s="101">
        <f t="shared" si="296"/>
        <v>0</v>
      </c>
      <c r="XE1190" s="101">
        <f t="shared" si="297"/>
        <v>0</v>
      </c>
      <c r="XF1190" s="101">
        <f t="shared" si="501"/>
        <v>0</v>
      </c>
      <c r="XG1190" s="101">
        <f t="shared" si="502"/>
        <v>0</v>
      </c>
      <c r="XH1190" s="101">
        <f t="shared" si="503"/>
        <v>0</v>
      </c>
      <c r="XI1190" s="101">
        <f t="shared" si="504"/>
        <v>0</v>
      </c>
      <c r="XJ1190" s="101">
        <f t="shared" si="505"/>
        <v>0</v>
      </c>
      <c r="XK1190" s="101">
        <f t="shared" si="506"/>
        <v>0</v>
      </c>
      <c r="XL1190" s="101">
        <f t="shared" si="298"/>
        <v>0</v>
      </c>
      <c r="XM1190" s="101">
        <f t="shared" si="298"/>
        <v>0</v>
      </c>
      <c r="XN1190" s="101">
        <f t="shared" si="298"/>
        <v>0</v>
      </c>
      <c r="XO1190" s="101">
        <f t="shared" si="299"/>
        <v>0</v>
      </c>
      <c r="XP1190" s="101">
        <f t="shared" si="299"/>
        <v>0</v>
      </c>
      <c r="XQ1190" s="101">
        <f t="shared" si="299"/>
        <v>0</v>
      </c>
      <c r="XR1190" s="106"/>
      <c r="XS1190" s="106"/>
      <c r="XT1190" s="106"/>
      <c r="XU1190" s="101">
        <f t="shared" si="300"/>
        <v>0</v>
      </c>
      <c r="XV1190" s="101">
        <f t="shared" si="301"/>
        <v>0</v>
      </c>
      <c r="XW1190" s="101">
        <f t="shared" si="302"/>
        <v>0</v>
      </c>
      <c r="XX1190" s="101">
        <f t="shared" si="303"/>
        <v>0</v>
      </c>
      <c r="XY1190" s="101">
        <f t="shared" si="304"/>
        <v>0</v>
      </c>
      <c r="XZ1190" s="101">
        <f t="shared" si="305"/>
        <v>0</v>
      </c>
      <c r="YA1190" s="101">
        <f t="shared" si="507"/>
        <v>0</v>
      </c>
      <c r="YB1190" s="101">
        <f t="shared" si="508"/>
        <v>0</v>
      </c>
      <c r="YC1190" s="101">
        <f t="shared" si="509"/>
        <v>0</v>
      </c>
      <c r="YD1190" s="101">
        <f t="shared" si="510"/>
        <v>0</v>
      </c>
      <c r="YE1190" s="101">
        <f t="shared" si="511"/>
        <v>0</v>
      </c>
      <c r="YF1190" s="101">
        <f t="shared" si="512"/>
        <v>0</v>
      </c>
      <c r="YG1190" s="101">
        <f t="shared" si="306"/>
        <v>0</v>
      </c>
      <c r="YH1190" s="101">
        <f t="shared" si="306"/>
        <v>0</v>
      </c>
      <c r="YI1190" s="101">
        <f t="shared" si="306"/>
        <v>0</v>
      </c>
      <c r="YJ1190" s="101">
        <f t="shared" si="307"/>
        <v>0</v>
      </c>
      <c r="YK1190" s="101">
        <f t="shared" si="307"/>
        <v>0</v>
      </c>
      <c r="YL1190" s="101">
        <f t="shared" si="307"/>
        <v>0</v>
      </c>
      <c r="YM1190" s="149">
        <f t="shared" si="513"/>
        <v>0</v>
      </c>
      <c r="YN1190" s="149">
        <f t="shared" si="308"/>
        <v>0</v>
      </c>
      <c r="YO1190" s="149">
        <f t="shared" si="308"/>
        <v>0</v>
      </c>
      <c r="YP1190" s="101">
        <f t="shared" si="309"/>
        <v>0</v>
      </c>
      <c r="YQ1190" s="101">
        <f t="shared" si="310"/>
        <v>0</v>
      </c>
      <c r="YR1190" s="101">
        <f t="shared" si="311"/>
        <v>0</v>
      </c>
      <c r="YS1190" s="101">
        <f t="shared" si="312"/>
        <v>0</v>
      </c>
      <c r="YT1190" s="101">
        <f t="shared" si="313"/>
        <v>0</v>
      </c>
      <c r="YU1190" s="101">
        <f t="shared" si="314"/>
        <v>0</v>
      </c>
      <c r="YV1190" s="101">
        <f t="shared" si="514"/>
        <v>0</v>
      </c>
      <c r="YW1190" s="101">
        <f t="shared" si="515"/>
        <v>0</v>
      </c>
      <c r="YX1190" s="101">
        <f t="shared" si="516"/>
        <v>0</v>
      </c>
      <c r="YY1190" s="101">
        <f t="shared" si="517"/>
        <v>24869.38</v>
      </c>
      <c r="YZ1190" s="101">
        <f t="shared" si="518"/>
        <v>25734.27</v>
      </c>
      <c r="ZA1190" s="101">
        <f t="shared" si="519"/>
        <v>25734.27</v>
      </c>
      <c r="ZB1190" s="101">
        <f t="shared" si="315"/>
        <v>0</v>
      </c>
      <c r="ZC1190" s="101">
        <f t="shared" si="315"/>
        <v>0</v>
      </c>
      <c r="ZD1190" s="101">
        <f t="shared" si="315"/>
        <v>0</v>
      </c>
      <c r="ZE1190" s="101">
        <f t="shared" si="316"/>
        <v>0</v>
      </c>
      <c r="ZF1190" s="101">
        <f t="shared" si="316"/>
        <v>0</v>
      </c>
      <c r="ZG1190" s="101">
        <f t="shared" si="316"/>
        <v>0</v>
      </c>
    </row>
    <row r="1191" spans="1:683" ht="24" hidden="1">
      <c r="A1191" s="302" t="s">
        <v>414</v>
      </c>
      <c r="B1191" s="302" t="s">
        <v>424</v>
      </c>
      <c r="C1191" s="5"/>
      <c r="D1191" s="764"/>
      <c r="E1191" s="291"/>
      <c r="F1191" s="114">
        <f t="shared" si="317"/>
        <v>0</v>
      </c>
      <c r="G1191" s="114">
        <f t="shared" si="317"/>
        <v>0</v>
      </c>
      <c r="H1191" s="114">
        <f t="shared" si="317"/>
        <v>0</v>
      </c>
      <c r="I1191" s="101">
        <f t="shared" si="318"/>
        <v>123557</v>
      </c>
      <c r="J1191" s="101">
        <f t="shared" si="318"/>
        <v>125748</v>
      </c>
      <c r="K1191" s="101">
        <f t="shared" si="318"/>
        <v>125748</v>
      </c>
      <c r="L1191" s="106"/>
      <c r="M1191" s="106"/>
      <c r="N1191" s="106"/>
      <c r="O1191" s="101">
        <f t="shared" si="319"/>
        <v>0</v>
      </c>
      <c r="P1191" s="101">
        <f t="shared" si="320"/>
        <v>0</v>
      </c>
      <c r="Q1191" s="101">
        <f t="shared" si="321"/>
        <v>0</v>
      </c>
      <c r="R1191" s="101">
        <f t="shared" si="322"/>
        <v>0</v>
      </c>
      <c r="S1191" s="101">
        <f t="shared" si="323"/>
        <v>0</v>
      </c>
      <c r="T1191" s="101">
        <f t="shared" si="324"/>
        <v>0</v>
      </c>
      <c r="U1191" s="101">
        <f t="shared" si="325"/>
        <v>0</v>
      </c>
      <c r="V1191" s="101">
        <f t="shared" si="326"/>
        <v>0</v>
      </c>
      <c r="W1191" s="101">
        <f t="shared" si="327"/>
        <v>0</v>
      </c>
      <c r="X1191" s="101">
        <f t="shared" si="328"/>
        <v>0</v>
      </c>
      <c r="Y1191" s="101">
        <f t="shared" si="329"/>
        <v>0</v>
      </c>
      <c r="Z1191" s="101">
        <f t="shared" si="330"/>
        <v>0</v>
      </c>
      <c r="AA1191" s="101">
        <f t="shared" si="331"/>
        <v>0</v>
      </c>
      <c r="AB1191" s="101">
        <f t="shared" si="66"/>
        <v>0</v>
      </c>
      <c r="AC1191" s="101">
        <f t="shared" si="66"/>
        <v>0</v>
      </c>
      <c r="AD1191" s="101">
        <f t="shared" si="332"/>
        <v>0</v>
      </c>
      <c r="AE1191" s="101">
        <f t="shared" si="67"/>
        <v>0</v>
      </c>
      <c r="AF1191" s="101">
        <f t="shared" si="67"/>
        <v>0</v>
      </c>
      <c r="AG1191" s="106"/>
      <c r="AH1191" s="106"/>
      <c r="AI1191" s="106"/>
      <c r="AJ1191" s="101">
        <f t="shared" si="68"/>
        <v>0</v>
      </c>
      <c r="AK1191" s="101">
        <f t="shared" si="69"/>
        <v>0</v>
      </c>
      <c r="AL1191" s="101">
        <f t="shared" si="70"/>
        <v>0</v>
      </c>
      <c r="AM1191" s="101">
        <f t="shared" si="71"/>
        <v>0</v>
      </c>
      <c r="AN1191" s="101">
        <f t="shared" si="72"/>
        <v>0</v>
      </c>
      <c r="AO1191" s="101">
        <f t="shared" si="73"/>
        <v>0</v>
      </c>
      <c r="AP1191" s="101">
        <f t="shared" si="333"/>
        <v>0</v>
      </c>
      <c r="AQ1191" s="101">
        <f t="shared" si="334"/>
        <v>0</v>
      </c>
      <c r="AR1191" s="101">
        <f t="shared" si="335"/>
        <v>0</v>
      </c>
      <c r="AS1191" s="101">
        <f t="shared" si="336"/>
        <v>0</v>
      </c>
      <c r="AT1191" s="101">
        <f t="shared" si="337"/>
        <v>0</v>
      </c>
      <c r="AU1191" s="101">
        <f t="shared" si="338"/>
        <v>0</v>
      </c>
      <c r="AV1191" s="101">
        <f t="shared" si="74"/>
        <v>0</v>
      </c>
      <c r="AW1191" s="101">
        <f t="shared" si="74"/>
        <v>0</v>
      </c>
      <c r="AX1191" s="101">
        <f t="shared" si="74"/>
        <v>0</v>
      </c>
      <c r="AY1191" s="101">
        <f t="shared" si="75"/>
        <v>0</v>
      </c>
      <c r="AZ1191" s="101">
        <f t="shared" si="75"/>
        <v>0</v>
      </c>
      <c r="BA1191" s="101">
        <f t="shared" si="75"/>
        <v>0</v>
      </c>
      <c r="BB1191" s="106"/>
      <c r="BC1191" s="106"/>
      <c r="BD1191" s="106"/>
      <c r="BE1191" s="101">
        <f t="shared" si="76"/>
        <v>0</v>
      </c>
      <c r="BF1191" s="101">
        <f t="shared" si="77"/>
        <v>0</v>
      </c>
      <c r="BG1191" s="101">
        <f t="shared" si="78"/>
        <v>0</v>
      </c>
      <c r="BH1191" s="101">
        <f t="shared" si="79"/>
        <v>0</v>
      </c>
      <c r="BI1191" s="101">
        <f t="shared" si="80"/>
        <v>0</v>
      </c>
      <c r="BJ1191" s="101">
        <f t="shared" si="81"/>
        <v>0</v>
      </c>
      <c r="BK1191" s="101">
        <f t="shared" si="339"/>
        <v>0</v>
      </c>
      <c r="BL1191" s="101">
        <f t="shared" si="340"/>
        <v>0</v>
      </c>
      <c r="BM1191" s="101">
        <f t="shared" si="341"/>
        <v>0</v>
      </c>
      <c r="BN1191" s="101">
        <f t="shared" si="342"/>
        <v>0</v>
      </c>
      <c r="BO1191" s="101">
        <f t="shared" si="343"/>
        <v>0</v>
      </c>
      <c r="BP1191" s="101">
        <f t="shared" si="344"/>
        <v>0</v>
      </c>
      <c r="BQ1191" s="101">
        <f t="shared" si="82"/>
        <v>0</v>
      </c>
      <c r="BR1191" s="101">
        <f t="shared" si="82"/>
        <v>0</v>
      </c>
      <c r="BS1191" s="101">
        <f t="shared" si="82"/>
        <v>0</v>
      </c>
      <c r="BT1191" s="101">
        <f t="shared" si="83"/>
        <v>0</v>
      </c>
      <c r="BU1191" s="101">
        <f t="shared" si="83"/>
        <v>0</v>
      </c>
      <c r="BV1191" s="101">
        <f t="shared" si="83"/>
        <v>0</v>
      </c>
      <c r="BW1191" s="106"/>
      <c r="BX1191" s="106"/>
      <c r="BY1191" s="106"/>
      <c r="BZ1191" s="101">
        <f t="shared" si="84"/>
        <v>0</v>
      </c>
      <c r="CA1191" s="101">
        <f t="shared" si="85"/>
        <v>0</v>
      </c>
      <c r="CB1191" s="101">
        <f t="shared" si="86"/>
        <v>0</v>
      </c>
      <c r="CC1191" s="101">
        <f t="shared" si="87"/>
        <v>0</v>
      </c>
      <c r="CD1191" s="101">
        <f t="shared" si="88"/>
        <v>0</v>
      </c>
      <c r="CE1191" s="101">
        <f t="shared" si="89"/>
        <v>0</v>
      </c>
      <c r="CF1191" s="101">
        <f t="shared" si="345"/>
        <v>0</v>
      </c>
      <c r="CG1191" s="101">
        <f t="shared" si="346"/>
        <v>0</v>
      </c>
      <c r="CH1191" s="101">
        <f t="shared" si="347"/>
        <v>0</v>
      </c>
      <c r="CI1191" s="101">
        <f t="shared" si="348"/>
        <v>0</v>
      </c>
      <c r="CJ1191" s="101">
        <f t="shared" si="349"/>
        <v>0</v>
      </c>
      <c r="CK1191" s="101">
        <f t="shared" si="350"/>
        <v>0</v>
      </c>
      <c r="CL1191" s="101">
        <f t="shared" si="90"/>
        <v>0</v>
      </c>
      <c r="CM1191" s="101">
        <f t="shared" si="90"/>
        <v>0</v>
      </c>
      <c r="CN1191" s="101">
        <f t="shared" si="90"/>
        <v>0</v>
      </c>
      <c r="CO1191" s="101">
        <f t="shared" si="91"/>
        <v>0</v>
      </c>
      <c r="CP1191" s="101">
        <f t="shared" si="91"/>
        <v>0</v>
      </c>
      <c r="CQ1191" s="101">
        <f t="shared" si="91"/>
        <v>0</v>
      </c>
      <c r="CR1191" s="106"/>
      <c r="CS1191" s="106"/>
      <c r="CT1191" s="106"/>
      <c r="CU1191" s="101">
        <f t="shared" si="92"/>
        <v>0</v>
      </c>
      <c r="CV1191" s="101">
        <f t="shared" si="93"/>
        <v>0</v>
      </c>
      <c r="CW1191" s="101">
        <f t="shared" si="94"/>
        <v>0</v>
      </c>
      <c r="CX1191" s="101">
        <f t="shared" si="95"/>
        <v>0</v>
      </c>
      <c r="CY1191" s="101">
        <f t="shared" si="96"/>
        <v>0</v>
      </c>
      <c r="CZ1191" s="101">
        <f t="shared" si="97"/>
        <v>0</v>
      </c>
      <c r="DA1191" s="101">
        <f t="shared" si="351"/>
        <v>0</v>
      </c>
      <c r="DB1191" s="101">
        <f t="shared" si="352"/>
        <v>0</v>
      </c>
      <c r="DC1191" s="101">
        <f t="shared" si="353"/>
        <v>0</v>
      </c>
      <c r="DD1191" s="101">
        <f t="shared" si="354"/>
        <v>0</v>
      </c>
      <c r="DE1191" s="101">
        <f t="shared" si="355"/>
        <v>0</v>
      </c>
      <c r="DF1191" s="101">
        <f t="shared" si="356"/>
        <v>0</v>
      </c>
      <c r="DG1191" s="101">
        <f t="shared" si="98"/>
        <v>0</v>
      </c>
      <c r="DH1191" s="101">
        <f t="shared" si="98"/>
        <v>0</v>
      </c>
      <c r="DI1191" s="101">
        <f t="shared" si="98"/>
        <v>0</v>
      </c>
      <c r="DJ1191" s="101">
        <f t="shared" si="99"/>
        <v>0</v>
      </c>
      <c r="DK1191" s="101">
        <f t="shared" si="99"/>
        <v>0</v>
      </c>
      <c r="DL1191" s="101">
        <f t="shared" si="99"/>
        <v>0</v>
      </c>
      <c r="DM1191" s="106"/>
      <c r="DN1191" s="106"/>
      <c r="DO1191" s="106"/>
      <c r="DP1191" s="101">
        <f t="shared" si="100"/>
        <v>0</v>
      </c>
      <c r="DQ1191" s="101">
        <f t="shared" si="101"/>
        <v>0</v>
      </c>
      <c r="DR1191" s="101">
        <f t="shared" si="102"/>
        <v>0</v>
      </c>
      <c r="DS1191" s="101">
        <f t="shared" si="103"/>
        <v>0</v>
      </c>
      <c r="DT1191" s="101">
        <f t="shared" si="104"/>
        <v>0</v>
      </c>
      <c r="DU1191" s="101">
        <f t="shared" si="105"/>
        <v>0</v>
      </c>
      <c r="DV1191" s="101">
        <f t="shared" si="357"/>
        <v>0</v>
      </c>
      <c r="DW1191" s="101">
        <f t="shared" si="358"/>
        <v>0</v>
      </c>
      <c r="DX1191" s="101">
        <f t="shared" si="359"/>
        <v>0</v>
      </c>
      <c r="DY1191" s="101">
        <f t="shared" si="360"/>
        <v>0</v>
      </c>
      <c r="DZ1191" s="101">
        <f t="shared" si="361"/>
        <v>0</v>
      </c>
      <c r="EA1191" s="101">
        <f t="shared" si="362"/>
        <v>0</v>
      </c>
      <c r="EB1191" s="101">
        <f t="shared" si="106"/>
        <v>0</v>
      </c>
      <c r="EC1191" s="101">
        <f t="shared" si="106"/>
        <v>0</v>
      </c>
      <c r="ED1191" s="101">
        <f t="shared" si="106"/>
        <v>0</v>
      </c>
      <c r="EE1191" s="101">
        <f t="shared" si="107"/>
        <v>0</v>
      </c>
      <c r="EF1191" s="101">
        <f t="shared" si="107"/>
        <v>0</v>
      </c>
      <c r="EG1191" s="101">
        <f t="shared" si="107"/>
        <v>0</v>
      </c>
      <c r="EH1191" s="106"/>
      <c r="EI1191" s="106"/>
      <c r="EJ1191" s="106"/>
      <c r="EK1191" s="101">
        <f t="shared" si="108"/>
        <v>0</v>
      </c>
      <c r="EL1191" s="101">
        <f t="shared" si="109"/>
        <v>0</v>
      </c>
      <c r="EM1191" s="101">
        <f t="shared" si="110"/>
        <v>0</v>
      </c>
      <c r="EN1191" s="101">
        <f t="shared" si="111"/>
        <v>0</v>
      </c>
      <c r="EO1191" s="101">
        <f t="shared" si="112"/>
        <v>0</v>
      </c>
      <c r="EP1191" s="101">
        <f t="shared" si="113"/>
        <v>0</v>
      </c>
      <c r="EQ1191" s="101">
        <f t="shared" si="363"/>
        <v>0</v>
      </c>
      <c r="ER1191" s="101">
        <f t="shared" si="364"/>
        <v>0</v>
      </c>
      <c r="ES1191" s="101">
        <f t="shared" si="365"/>
        <v>0</v>
      </c>
      <c r="ET1191" s="101">
        <f t="shared" si="366"/>
        <v>0</v>
      </c>
      <c r="EU1191" s="101">
        <f t="shared" si="367"/>
        <v>0</v>
      </c>
      <c r="EV1191" s="101">
        <f t="shared" si="368"/>
        <v>0</v>
      </c>
      <c r="EW1191" s="101">
        <f t="shared" si="114"/>
        <v>0</v>
      </c>
      <c r="EX1191" s="101">
        <f t="shared" si="114"/>
        <v>0</v>
      </c>
      <c r="EY1191" s="101">
        <f t="shared" si="114"/>
        <v>0</v>
      </c>
      <c r="EZ1191" s="101">
        <f t="shared" si="115"/>
        <v>0</v>
      </c>
      <c r="FA1191" s="101">
        <f t="shared" si="115"/>
        <v>0</v>
      </c>
      <c r="FB1191" s="101">
        <f t="shared" si="115"/>
        <v>0</v>
      </c>
      <c r="FC1191" s="106"/>
      <c r="FD1191" s="106"/>
      <c r="FE1191" s="106"/>
      <c r="FF1191" s="101">
        <f t="shared" si="116"/>
        <v>0</v>
      </c>
      <c r="FG1191" s="101">
        <f t="shared" si="117"/>
        <v>0</v>
      </c>
      <c r="FH1191" s="101">
        <f t="shared" si="118"/>
        <v>0</v>
      </c>
      <c r="FI1191" s="101">
        <f t="shared" si="119"/>
        <v>0</v>
      </c>
      <c r="FJ1191" s="101">
        <f t="shared" si="120"/>
        <v>0</v>
      </c>
      <c r="FK1191" s="101">
        <f t="shared" si="121"/>
        <v>0</v>
      </c>
      <c r="FL1191" s="101">
        <f t="shared" si="369"/>
        <v>0</v>
      </c>
      <c r="FM1191" s="101">
        <f t="shared" si="370"/>
        <v>0</v>
      </c>
      <c r="FN1191" s="101">
        <f t="shared" si="371"/>
        <v>0</v>
      </c>
      <c r="FO1191" s="101">
        <f t="shared" si="372"/>
        <v>0</v>
      </c>
      <c r="FP1191" s="101">
        <f t="shared" si="373"/>
        <v>0</v>
      </c>
      <c r="FQ1191" s="101">
        <f t="shared" si="374"/>
        <v>0</v>
      </c>
      <c r="FR1191" s="101">
        <f t="shared" si="122"/>
        <v>0</v>
      </c>
      <c r="FS1191" s="101">
        <f t="shared" si="122"/>
        <v>0</v>
      </c>
      <c r="FT1191" s="101">
        <f t="shared" si="122"/>
        <v>0</v>
      </c>
      <c r="FU1191" s="101">
        <f t="shared" si="123"/>
        <v>0</v>
      </c>
      <c r="FV1191" s="101">
        <f t="shared" si="123"/>
        <v>0</v>
      </c>
      <c r="FW1191" s="101">
        <f t="shared" si="123"/>
        <v>0</v>
      </c>
      <c r="FX1191" s="106"/>
      <c r="FY1191" s="106"/>
      <c r="FZ1191" s="106"/>
      <c r="GA1191" s="101">
        <f t="shared" si="124"/>
        <v>0</v>
      </c>
      <c r="GB1191" s="101">
        <f t="shared" si="125"/>
        <v>0</v>
      </c>
      <c r="GC1191" s="101">
        <f t="shared" si="126"/>
        <v>0</v>
      </c>
      <c r="GD1191" s="101">
        <f t="shared" si="127"/>
        <v>0</v>
      </c>
      <c r="GE1191" s="101">
        <f t="shared" si="128"/>
        <v>0</v>
      </c>
      <c r="GF1191" s="101">
        <f t="shared" si="129"/>
        <v>0</v>
      </c>
      <c r="GG1191" s="101">
        <f t="shared" si="375"/>
        <v>0</v>
      </c>
      <c r="GH1191" s="101">
        <f t="shared" si="376"/>
        <v>0</v>
      </c>
      <c r="GI1191" s="101">
        <f t="shared" si="377"/>
        <v>0</v>
      </c>
      <c r="GJ1191" s="101">
        <f t="shared" si="378"/>
        <v>0</v>
      </c>
      <c r="GK1191" s="101">
        <f t="shared" si="379"/>
        <v>0</v>
      </c>
      <c r="GL1191" s="101">
        <f t="shared" si="380"/>
        <v>0</v>
      </c>
      <c r="GM1191" s="101">
        <f t="shared" si="130"/>
        <v>0</v>
      </c>
      <c r="GN1191" s="101">
        <f t="shared" si="130"/>
        <v>0</v>
      </c>
      <c r="GO1191" s="101">
        <f t="shared" si="130"/>
        <v>0</v>
      </c>
      <c r="GP1191" s="101">
        <f t="shared" si="131"/>
        <v>0</v>
      </c>
      <c r="GQ1191" s="101">
        <f t="shared" si="131"/>
        <v>0</v>
      </c>
      <c r="GR1191" s="101">
        <f t="shared" si="131"/>
        <v>0</v>
      </c>
      <c r="GS1191" s="106"/>
      <c r="GT1191" s="106"/>
      <c r="GU1191" s="106"/>
      <c r="GV1191" s="101">
        <f t="shared" si="132"/>
        <v>0</v>
      </c>
      <c r="GW1191" s="101">
        <f t="shared" si="133"/>
        <v>0</v>
      </c>
      <c r="GX1191" s="101">
        <f t="shared" si="134"/>
        <v>0</v>
      </c>
      <c r="GY1191" s="101">
        <f t="shared" si="135"/>
        <v>0</v>
      </c>
      <c r="GZ1191" s="101">
        <f t="shared" si="136"/>
        <v>0</v>
      </c>
      <c r="HA1191" s="101">
        <f t="shared" si="137"/>
        <v>0</v>
      </c>
      <c r="HB1191" s="101">
        <f t="shared" si="381"/>
        <v>0</v>
      </c>
      <c r="HC1191" s="101">
        <f t="shared" si="382"/>
        <v>0</v>
      </c>
      <c r="HD1191" s="101">
        <f t="shared" si="383"/>
        <v>0</v>
      </c>
      <c r="HE1191" s="101">
        <f t="shared" si="384"/>
        <v>33215.74</v>
      </c>
      <c r="HF1191" s="101">
        <f t="shared" si="385"/>
        <v>33256.199999999997</v>
      </c>
      <c r="HG1191" s="101">
        <f t="shared" si="386"/>
        <v>33256.199999999997</v>
      </c>
      <c r="HH1191" s="101">
        <f t="shared" si="138"/>
        <v>0</v>
      </c>
      <c r="HI1191" s="101">
        <f t="shared" si="138"/>
        <v>0</v>
      </c>
      <c r="HJ1191" s="101">
        <f t="shared" si="138"/>
        <v>0</v>
      </c>
      <c r="HK1191" s="101">
        <f t="shared" si="139"/>
        <v>0</v>
      </c>
      <c r="HL1191" s="101">
        <f t="shared" si="139"/>
        <v>0</v>
      </c>
      <c r="HM1191" s="101">
        <f t="shared" si="139"/>
        <v>0</v>
      </c>
      <c r="HN1191" s="106"/>
      <c r="HO1191" s="106"/>
      <c r="HP1191" s="106"/>
      <c r="HQ1191" s="101">
        <f t="shared" si="140"/>
        <v>0</v>
      </c>
      <c r="HR1191" s="101">
        <f t="shared" si="141"/>
        <v>0</v>
      </c>
      <c r="HS1191" s="101">
        <f t="shared" si="142"/>
        <v>0</v>
      </c>
      <c r="HT1191" s="101">
        <f t="shared" si="143"/>
        <v>0</v>
      </c>
      <c r="HU1191" s="101">
        <f t="shared" si="144"/>
        <v>0</v>
      </c>
      <c r="HV1191" s="101">
        <f t="shared" si="145"/>
        <v>0</v>
      </c>
      <c r="HW1191" s="101">
        <f t="shared" si="387"/>
        <v>0</v>
      </c>
      <c r="HX1191" s="101">
        <f t="shared" si="388"/>
        <v>0</v>
      </c>
      <c r="HY1191" s="101">
        <f t="shared" si="389"/>
        <v>0</v>
      </c>
      <c r="HZ1191" s="101">
        <f t="shared" si="390"/>
        <v>0</v>
      </c>
      <c r="IA1191" s="101">
        <f t="shared" si="391"/>
        <v>0</v>
      </c>
      <c r="IB1191" s="101">
        <f t="shared" si="392"/>
        <v>0</v>
      </c>
      <c r="IC1191" s="101">
        <f t="shared" si="146"/>
        <v>0</v>
      </c>
      <c r="ID1191" s="101">
        <f t="shared" si="146"/>
        <v>0</v>
      </c>
      <c r="IE1191" s="101">
        <f t="shared" si="146"/>
        <v>0</v>
      </c>
      <c r="IF1191" s="101">
        <f t="shared" si="147"/>
        <v>0</v>
      </c>
      <c r="IG1191" s="101">
        <f t="shared" si="147"/>
        <v>0</v>
      </c>
      <c r="IH1191" s="101">
        <f t="shared" si="147"/>
        <v>0</v>
      </c>
      <c r="II1191" s="106"/>
      <c r="IJ1191" s="106"/>
      <c r="IK1191" s="106"/>
      <c r="IL1191" s="101">
        <f t="shared" si="148"/>
        <v>0</v>
      </c>
      <c r="IM1191" s="101">
        <f t="shared" si="149"/>
        <v>0</v>
      </c>
      <c r="IN1191" s="101">
        <f t="shared" si="150"/>
        <v>0</v>
      </c>
      <c r="IO1191" s="101">
        <f t="shared" si="151"/>
        <v>0</v>
      </c>
      <c r="IP1191" s="101">
        <f t="shared" si="152"/>
        <v>0</v>
      </c>
      <c r="IQ1191" s="101">
        <f t="shared" si="153"/>
        <v>0</v>
      </c>
      <c r="IR1191" s="101">
        <f t="shared" si="393"/>
        <v>0</v>
      </c>
      <c r="IS1191" s="101">
        <f t="shared" si="394"/>
        <v>0</v>
      </c>
      <c r="IT1191" s="101">
        <f t="shared" si="395"/>
        <v>0</v>
      </c>
      <c r="IU1191" s="101">
        <f t="shared" si="396"/>
        <v>0</v>
      </c>
      <c r="IV1191" s="101">
        <f t="shared" si="397"/>
        <v>0</v>
      </c>
      <c r="IW1191" s="101">
        <f t="shared" si="398"/>
        <v>0</v>
      </c>
      <c r="IX1191" s="101">
        <f t="shared" si="154"/>
        <v>0</v>
      </c>
      <c r="IY1191" s="101">
        <f t="shared" si="154"/>
        <v>0</v>
      </c>
      <c r="IZ1191" s="101">
        <f t="shared" si="154"/>
        <v>0</v>
      </c>
      <c r="JA1191" s="101">
        <f t="shared" si="155"/>
        <v>0</v>
      </c>
      <c r="JB1191" s="101">
        <f t="shared" si="155"/>
        <v>0</v>
      </c>
      <c r="JC1191" s="101">
        <f t="shared" si="155"/>
        <v>0</v>
      </c>
      <c r="JD1191" s="106"/>
      <c r="JE1191" s="106"/>
      <c r="JF1191" s="106"/>
      <c r="JG1191" s="101">
        <f t="shared" si="156"/>
        <v>0</v>
      </c>
      <c r="JH1191" s="101">
        <f t="shared" si="157"/>
        <v>0</v>
      </c>
      <c r="JI1191" s="101">
        <f t="shared" si="158"/>
        <v>0</v>
      </c>
      <c r="JJ1191" s="101">
        <f t="shared" si="159"/>
        <v>0</v>
      </c>
      <c r="JK1191" s="101">
        <f t="shared" si="160"/>
        <v>0</v>
      </c>
      <c r="JL1191" s="101">
        <f t="shared" si="161"/>
        <v>0</v>
      </c>
      <c r="JM1191" s="101">
        <f t="shared" si="399"/>
        <v>0</v>
      </c>
      <c r="JN1191" s="101">
        <f t="shared" si="400"/>
        <v>0</v>
      </c>
      <c r="JO1191" s="101">
        <f t="shared" si="401"/>
        <v>0</v>
      </c>
      <c r="JP1191" s="101">
        <f t="shared" si="402"/>
        <v>0</v>
      </c>
      <c r="JQ1191" s="101">
        <f t="shared" si="403"/>
        <v>0</v>
      </c>
      <c r="JR1191" s="101">
        <f t="shared" si="404"/>
        <v>0</v>
      </c>
      <c r="JS1191" s="101">
        <f t="shared" si="162"/>
        <v>0</v>
      </c>
      <c r="JT1191" s="101">
        <f t="shared" si="162"/>
        <v>0</v>
      </c>
      <c r="JU1191" s="101">
        <f t="shared" si="162"/>
        <v>0</v>
      </c>
      <c r="JV1191" s="101">
        <f t="shared" si="163"/>
        <v>0</v>
      </c>
      <c r="JW1191" s="101">
        <f t="shared" si="163"/>
        <v>0</v>
      </c>
      <c r="JX1191" s="101">
        <f t="shared" si="163"/>
        <v>0</v>
      </c>
      <c r="JY1191" s="106"/>
      <c r="JZ1191" s="106"/>
      <c r="KA1191" s="106"/>
      <c r="KB1191" s="101">
        <f t="shared" si="164"/>
        <v>0</v>
      </c>
      <c r="KC1191" s="101">
        <f t="shared" si="165"/>
        <v>0</v>
      </c>
      <c r="KD1191" s="101">
        <f t="shared" si="166"/>
        <v>0</v>
      </c>
      <c r="KE1191" s="101">
        <f t="shared" si="167"/>
        <v>0</v>
      </c>
      <c r="KF1191" s="101">
        <f t="shared" si="168"/>
        <v>0</v>
      </c>
      <c r="KG1191" s="101">
        <f t="shared" si="169"/>
        <v>0</v>
      </c>
      <c r="KH1191" s="101">
        <f t="shared" si="405"/>
        <v>0</v>
      </c>
      <c r="KI1191" s="101">
        <f t="shared" si="406"/>
        <v>0</v>
      </c>
      <c r="KJ1191" s="101">
        <f t="shared" si="407"/>
        <v>0</v>
      </c>
      <c r="KK1191" s="101">
        <f t="shared" si="408"/>
        <v>0</v>
      </c>
      <c r="KL1191" s="101">
        <f t="shared" si="409"/>
        <v>0</v>
      </c>
      <c r="KM1191" s="101">
        <f t="shared" si="410"/>
        <v>0</v>
      </c>
      <c r="KN1191" s="101">
        <f t="shared" si="170"/>
        <v>0</v>
      </c>
      <c r="KO1191" s="101">
        <f t="shared" si="170"/>
        <v>0</v>
      </c>
      <c r="KP1191" s="101">
        <f t="shared" si="170"/>
        <v>0</v>
      </c>
      <c r="KQ1191" s="101">
        <f t="shared" si="171"/>
        <v>0</v>
      </c>
      <c r="KR1191" s="101">
        <f t="shared" si="171"/>
        <v>0</v>
      </c>
      <c r="KS1191" s="101">
        <f t="shared" si="171"/>
        <v>0</v>
      </c>
      <c r="KT1191" s="106"/>
      <c r="KU1191" s="106"/>
      <c r="KV1191" s="106"/>
      <c r="KW1191" s="101">
        <f t="shared" si="172"/>
        <v>0</v>
      </c>
      <c r="KX1191" s="101">
        <f t="shared" si="173"/>
        <v>0</v>
      </c>
      <c r="KY1191" s="101">
        <f t="shared" si="174"/>
        <v>0</v>
      </c>
      <c r="KZ1191" s="101">
        <f t="shared" si="175"/>
        <v>0</v>
      </c>
      <c r="LA1191" s="101">
        <f t="shared" si="176"/>
        <v>0</v>
      </c>
      <c r="LB1191" s="101">
        <f t="shared" si="177"/>
        <v>0</v>
      </c>
      <c r="LC1191" s="101">
        <f t="shared" si="411"/>
        <v>0</v>
      </c>
      <c r="LD1191" s="101">
        <f t="shared" si="412"/>
        <v>0</v>
      </c>
      <c r="LE1191" s="101">
        <f t="shared" si="413"/>
        <v>0</v>
      </c>
      <c r="LF1191" s="101">
        <f t="shared" si="414"/>
        <v>0</v>
      </c>
      <c r="LG1191" s="101">
        <f t="shared" si="415"/>
        <v>0</v>
      </c>
      <c r="LH1191" s="101">
        <f t="shared" si="416"/>
        <v>0</v>
      </c>
      <c r="LI1191" s="101">
        <f t="shared" si="178"/>
        <v>0</v>
      </c>
      <c r="LJ1191" s="101">
        <f t="shared" si="178"/>
        <v>0</v>
      </c>
      <c r="LK1191" s="101">
        <f t="shared" si="178"/>
        <v>0</v>
      </c>
      <c r="LL1191" s="101">
        <f t="shared" si="179"/>
        <v>0</v>
      </c>
      <c r="LM1191" s="101">
        <f t="shared" si="179"/>
        <v>0</v>
      </c>
      <c r="LN1191" s="101">
        <f t="shared" si="179"/>
        <v>0</v>
      </c>
      <c r="LO1191" s="106"/>
      <c r="LP1191" s="106"/>
      <c r="LQ1191" s="106"/>
      <c r="LR1191" s="101">
        <f t="shared" si="180"/>
        <v>0</v>
      </c>
      <c r="LS1191" s="101">
        <f t="shared" si="181"/>
        <v>0</v>
      </c>
      <c r="LT1191" s="101">
        <f t="shared" si="182"/>
        <v>0</v>
      </c>
      <c r="LU1191" s="101">
        <f t="shared" si="183"/>
        <v>0</v>
      </c>
      <c r="LV1191" s="101">
        <f t="shared" si="184"/>
        <v>0</v>
      </c>
      <c r="LW1191" s="101">
        <f t="shared" si="185"/>
        <v>0</v>
      </c>
      <c r="LX1191" s="101">
        <f t="shared" si="417"/>
        <v>0</v>
      </c>
      <c r="LY1191" s="101">
        <f t="shared" si="418"/>
        <v>0</v>
      </c>
      <c r="LZ1191" s="101">
        <f t="shared" si="419"/>
        <v>0</v>
      </c>
      <c r="MA1191" s="101">
        <f t="shared" si="420"/>
        <v>0</v>
      </c>
      <c r="MB1191" s="101">
        <f t="shared" si="421"/>
        <v>0</v>
      </c>
      <c r="MC1191" s="101">
        <f t="shared" si="422"/>
        <v>0</v>
      </c>
      <c r="MD1191" s="101">
        <f t="shared" si="186"/>
        <v>0</v>
      </c>
      <c r="ME1191" s="101">
        <f t="shared" si="186"/>
        <v>0</v>
      </c>
      <c r="MF1191" s="101">
        <f t="shared" si="186"/>
        <v>0</v>
      </c>
      <c r="MG1191" s="101">
        <f t="shared" si="187"/>
        <v>0</v>
      </c>
      <c r="MH1191" s="101">
        <f t="shared" si="187"/>
        <v>0</v>
      </c>
      <c r="MI1191" s="101">
        <f t="shared" si="187"/>
        <v>0</v>
      </c>
      <c r="MJ1191" s="106"/>
      <c r="MK1191" s="106"/>
      <c r="ML1191" s="106"/>
      <c r="MM1191" s="101">
        <f t="shared" si="188"/>
        <v>0</v>
      </c>
      <c r="MN1191" s="101">
        <f t="shared" si="189"/>
        <v>0</v>
      </c>
      <c r="MO1191" s="101">
        <f t="shared" si="190"/>
        <v>0</v>
      </c>
      <c r="MP1191" s="101">
        <f t="shared" si="191"/>
        <v>0</v>
      </c>
      <c r="MQ1191" s="101">
        <f t="shared" si="192"/>
        <v>0</v>
      </c>
      <c r="MR1191" s="101">
        <f t="shared" si="193"/>
        <v>0</v>
      </c>
      <c r="MS1191" s="101">
        <f t="shared" si="423"/>
        <v>0</v>
      </c>
      <c r="MT1191" s="101">
        <f t="shared" si="424"/>
        <v>0</v>
      </c>
      <c r="MU1191" s="101">
        <f t="shared" si="425"/>
        <v>0</v>
      </c>
      <c r="MV1191" s="101">
        <f t="shared" si="426"/>
        <v>0</v>
      </c>
      <c r="MW1191" s="101">
        <f t="shared" si="427"/>
        <v>0</v>
      </c>
      <c r="MX1191" s="101">
        <f t="shared" si="428"/>
        <v>0</v>
      </c>
      <c r="MY1191" s="101">
        <f t="shared" si="194"/>
        <v>0</v>
      </c>
      <c r="MZ1191" s="101">
        <f t="shared" si="194"/>
        <v>0</v>
      </c>
      <c r="NA1191" s="101">
        <f t="shared" si="194"/>
        <v>0</v>
      </c>
      <c r="NB1191" s="101">
        <f t="shared" si="195"/>
        <v>0</v>
      </c>
      <c r="NC1191" s="101">
        <f t="shared" si="195"/>
        <v>0</v>
      </c>
      <c r="ND1191" s="101">
        <f t="shared" si="195"/>
        <v>0</v>
      </c>
      <c r="NE1191" s="106"/>
      <c r="NF1191" s="106"/>
      <c r="NG1191" s="106"/>
      <c r="NH1191" s="101">
        <f t="shared" si="196"/>
        <v>0</v>
      </c>
      <c r="NI1191" s="101">
        <f t="shared" si="197"/>
        <v>0</v>
      </c>
      <c r="NJ1191" s="101">
        <f t="shared" si="198"/>
        <v>0</v>
      </c>
      <c r="NK1191" s="101">
        <f t="shared" si="199"/>
        <v>0</v>
      </c>
      <c r="NL1191" s="101">
        <f t="shared" si="200"/>
        <v>0</v>
      </c>
      <c r="NM1191" s="101">
        <f t="shared" si="201"/>
        <v>0</v>
      </c>
      <c r="NN1191" s="101">
        <f t="shared" si="429"/>
        <v>0</v>
      </c>
      <c r="NO1191" s="101">
        <f t="shared" si="430"/>
        <v>0</v>
      </c>
      <c r="NP1191" s="101">
        <f t="shared" si="431"/>
        <v>0</v>
      </c>
      <c r="NQ1191" s="101">
        <f t="shared" si="432"/>
        <v>0</v>
      </c>
      <c r="NR1191" s="101">
        <f t="shared" si="433"/>
        <v>0</v>
      </c>
      <c r="NS1191" s="101">
        <f t="shared" si="434"/>
        <v>0</v>
      </c>
      <c r="NT1191" s="101">
        <f t="shared" si="202"/>
        <v>0</v>
      </c>
      <c r="NU1191" s="101">
        <f t="shared" si="202"/>
        <v>0</v>
      </c>
      <c r="NV1191" s="101">
        <f t="shared" si="202"/>
        <v>0</v>
      </c>
      <c r="NW1191" s="101">
        <f t="shared" si="203"/>
        <v>0</v>
      </c>
      <c r="NX1191" s="101">
        <f t="shared" si="203"/>
        <v>0</v>
      </c>
      <c r="NY1191" s="101">
        <f t="shared" si="203"/>
        <v>0</v>
      </c>
      <c r="NZ1191" s="106"/>
      <c r="OA1191" s="106"/>
      <c r="OB1191" s="106"/>
      <c r="OC1191" s="101">
        <f t="shared" si="204"/>
        <v>0</v>
      </c>
      <c r="OD1191" s="101">
        <f t="shared" si="205"/>
        <v>0</v>
      </c>
      <c r="OE1191" s="101">
        <f t="shared" si="206"/>
        <v>0</v>
      </c>
      <c r="OF1191" s="101">
        <f t="shared" si="207"/>
        <v>0</v>
      </c>
      <c r="OG1191" s="101">
        <f t="shared" si="208"/>
        <v>0</v>
      </c>
      <c r="OH1191" s="101">
        <f t="shared" si="209"/>
        <v>0</v>
      </c>
      <c r="OI1191" s="101">
        <f t="shared" si="435"/>
        <v>0</v>
      </c>
      <c r="OJ1191" s="101">
        <f t="shared" si="436"/>
        <v>0</v>
      </c>
      <c r="OK1191" s="101">
        <f t="shared" si="437"/>
        <v>0</v>
      </c>
      <c r="OL1191" s="101">
        <f t="shared" si="438"/>
        <v>0</v>
      </c>
      <c r="OM1191" s="101">
        <f t="shared" si="439"/>
        <v>0</v>
      </c>
      <c r="ON1191" s="101">
        <f t="shared" si="440"/>
        <v>0</v>
      </c>
      <c r="OO1191" s="101">
        <f t="shared" si="210"/>
        <v>0</v>
      </c>
      <c r="OP1191" s="101">
        <f t="shared" si="210"/>
        <v>0</v>
      </c>
      <c r="OQ1191" s="101">
        <f t="shared" si="210"/>
        <v>0</v>
      </c>
      <c r="OR1191" s="101">
        <f t="shared" si="211"/>
        <v>0</v>
      </c>
      <c r="OS1191" s="101">
        <f t="shared" si="211"/>
        <v>0</v>
      </c>
      <c r="OT1191" s="101">
        <f t="shared" si="211"/>
        <v>0</v>
      </c>
      <c r="OU1191" s="106"/>
      <c r="OV1191" s="106"/>
      <c r="OW1191" s="106"/>
      <c r="OX1191" s="101">
        <f t="shared" si="212"/>
        <v>0</v>
      </c>
      <c r="OY1191" s="101">
        <f t="shared" si="213"/>
        <v>0</v>
      </c>
      <c r="OZ1191" s="101">
        <f t="shared" si="214"/>
        <v>0</v>
      </c>
      <c r="PA1191" s="101">
        <f t="shared" si="215"/>
        <v>0</v>
      </c>
      <c r="PB1191" s="101">
        <f t="shared" si="216"/>
        <v>0</v>
      </c>
      <c r="PC1191" s="101">
        <f t="shared" si="217"/>
        <v>0</v>
      </c>
      <c r="PD1191" s="101">
        <f t="shared" si="441"/>
        <v>0</v>
      </c>
      <c r="PE1191" s="101">
        <f t="shared" si="442"/>
        <v>0</v>
      </c>
      <c r="PF1191" s="101">
        <f t="shared" si="443"/>
        <v>0</v>
      </c>
      <c r="PG1191" s="101">
        <f t="shared" si="444"/>
        <v>0</v>
      </c>
      <c r="PH1191" s="101">
        <f t="shared" si="445"/>
        <v>0</v>
      </c>
      <c r="PI1191" s="101">
        <f t="shared" si="446"/>
        <v>0</v>
      </c>
      <c r="PJ1191" s="101">
        <f t="shared" si="218"/>
        <v>0</v>
      </c>
      <c r="PK1191" s="101">
        <f t="shared" si="218"/>
        <v>0</v>
      </c>
      <c r="PL1191" s="101">
        <f t="shared" si="218"/>
        <v>0</v>
      </c>
      <c r="PM1191" s="101">
        <f t="shared" si="219"/>
        <v>0</v>
      </c>
      <c r="PN1191" s="101">
        <f t="shared" si="219"/>
        <v>0</v>
      </c>
      <c r="PO1191" s="101">
        <f t="shared" si="219"/>
        <v>0</v>
      </c>
      <c r="PP1191" s="106"/>
      <c r="PQ1191" s="106"/>
      <c r="PR1191" s="106"/>
      <c r="PS1191" s="101">
        <f t="shared" si="220"/>
        <v>0</v>
      </c>
      <c r="PT1191" s="101">
        <f t="shared" si="221"/>
        <v>0</v>
      </c>
      <c r="PU1191" s="101">
        <f t="shared" si="222"/>
        <v>0</v>
      </c>
      <c r="PV1191" s="101">
        <f t="shared" si="223"/>
        <v>0</v>
      </c>
      <c r="PW1191" s="101">
        <f t="shared" si="224"/>
        <v>0</v>
      </c>
      <c r="PX1191" s="101">
        <f t="shared" si="225"/>
        <v>0</v>
      </c>
      <c r="PY1191" s="101">
        <f t="shared" si="447"/>
        <v>0</v>
      </c>
      <c r="PZ1191" s="101">
        <f t="shared" si="448"/>
        <v>0</v>
      </c>
      <c r="QA1191" s="101">
        <f t="shared" si="449"/>
        <v>0</v>
      </c>
      <c r="QB1191" s="101">
        <f t="shared" si="450"/>
        <v>0</v>
      </c>
      <c r="QC1191" s="101">
        <f t="shared" si="451"/>
        <v>0</v>
      </c>
      <c r="QD1191" s="101">
        <f t="shared" si="452"/>
        <v>0</v>
      </c>
      <c r="QE1191" s="101">
        <f t="shared" si="226"/>
        <v>0</v>
      </c>
      <c r="QF1191" s="101">
        <f t="shared" si="226"/>
        <v>0</v>
      </c>
      <c r="QG1191" s="101">
        <f t="shared" si="226"/>
        <v>0</v>
      </c>
      <c r="QH1191" s="101">
        <f t="shared" si="227"/>
        <v>0</v>
      </c>
      <c r="QI1191" s="101">
        <f t="shared" si="227"/>
        <v>0</v>
      </c>
      <c r="QJ1191" s="101">
        <f t="shared" si="227"/>
        <v>0</v>
      </c>
      <c r="QK1191" s="106"/>
      <c r="QL1191" s="106"/>
      <c r="QM1191" s="106"/>
      <c r="QN1191" s="101">
        <f t="shared" si="228"/>
        <v>0</v>
      </c>
      <c r="QO1191" s="101">
        <f t="shared" si="229"/>
        <v>0</v>
      </c>
      <c r="QP1191" s="101">
        <f t="shared" si="230"/>
        <v>0</v>
      </c>
      <c r="QQ1191" s="101">
        <f t="shared" si="231"/>
        <v>0</v>
      </c>
      <c r="QR1191" s="101">
        <f t="shared" si="232"/>
        <v>0</v>
      </c>
      <c r="QS1191" s="101">
        <f t="shared" si="233"/>
        <v>0</v>
      </c>
      <c r="QT1191" s="101">
        <f t="shared" si="453"/>
        <v>0</v>
      </c>
      <c r="QU1191" s="101">
        <f t="shared" si="454"/>
        <v>0</v>
      </c>
      <c r="QV1191" s="101">
        <f t="shared" si="455"/>
        <v>0</v>
      </c>
      <c r="QW1191" s="101">
        <f t="shared" si="456"/>
        <v>0</v>
      </c>
      <c r="QX1191" s="101">
        <f t="shared" si="457"/>
        <v>0</v>
      </c>
      <c r="QY1191" s="101">
        <f t="shared" si="458"/>
        <v>0</v>
      </c>
      <c r="QZ1191" s="101">
        <f t="shared" si="234"/>
        <v>0</v>
      </c>
      <c r="RA1191" s="101">
        <f t="shared" si="234"/>
        <v>0</v>
      </c>
      <c r="RB1191" s="101">
        <f t="shared" si="234"/>
        <v>0</v>
      </c>
      <c r="RC1191" s="101">
        <f t="shared" si="235"/>
        <v>0</v>
      </c>
      <c r="RD1191" s="101">
        <f t="shared" si="235"/>
        <v>0</v>
      </c>
      <c r="RE1191" s="101">
        <f t="shared" si="235"/>
        <v>0</v>
      </c>
      <c r="RF1191" s="106"/>
      <c r="RG1191" s="106"/>
      <c r="RH1191" s="106"/>
      <c r="RI1191" s="101">
        <f t="shared" si="236"/>
        <v>0</v>
      </c>
      <c r="RJ1191" s="101">
        <f t="shared" si="237"/>
        <v>0</v>
      </c>
      <c r="RK1191" s="101">
        <f t="shared" si="238"/>
        <v>0</v>
      </c>
      <c r="RL1191" s="101">
        <f t="shared" si="239"/>
        <v>0</v>
      </c>
      <c r="RM1191" s="101">
        <f t="shared" si="240"/>
        <v>0</v>
      </c>
      <c r="RN1191" s="101">
        <f t="shared" si="241"/>
        <v>0</v>
      </c>
      <c r="RO1191" s="101">
        <f t="shared" si="459"/>
        <v>0</v>
      </c>
      <c r="RP1191" s="101">
        <f t="shared" si="460"/>
        <v>0</v>
      </c>
      <c r="RQ1191" s="101">
        <f t="shared" si="461"/>
        <v>0</v>
      </c>
      <c r="RR1191" s="101">
        <f t="shared" si="462"/>
        <v>0</v>
      </c>
      <c r="RS1191" s="101">
        <f t="shared" si="463"/>
        <v>0</v>
      </c>
      <c r="RT1191" s="101">
        <f t="shared" si="464"/>
        <v>0</v>
      </c>
      <c r="RU1191" s="101">
        <f t="shared" si="242"/>
        <v>0</v>
      </c>
      <c r="RV1191" s="101">
        <f t="shared" si="242"/>
        <v>0</v>
      </c>
      <c r="RW1191" s="101">
        <f t="shared" si="242"/>
        <v>0</v>
      </c>
      <c r="RX1191" s="101">
        <f t="shared" si="243"/>
        <v>0</v>
      </c>
      <c r="RY1191" s="101">
        <f t="shared" si="243"/>
        <v>0</v>
      </c>
      <c r="RZ1191" s="101">
        <f t="shared" si="243"/>
        <v>0</v>
      </c>
      <c r="SA1191" s="106"/>
      <c r="SB1191" s="106"/>
      <c r="SC1191" s="106"/>
      <c r="SD1191" s="101">
        <f t="shared" si="244"/>
        <v>0</v>
      </c>
      <c r="SE1191" s="101">
        <f t="shared" si="245"/>
        <v>0</v>
      </c>
      <c r="SF1191" s="101">
        <f t="shared" si="246"/>
        <v>0</v>
      </c>
      <c r="SG1191" s="101">
        <f t="shared" si="247"/>
        <v>0</v>
      </c>
      <c r="SH1191" s="101">
        <f t="shared" si="248"/>
        <v>0</v>
      </c>
      <c r="SI1191" s="101">
        <f t="shared" si="249"/>
        <v>0</v>
      </c>
      <c r="SJ1191" s="101">
        <f t="shared" si="465"/>
        <v>0</v>
      </c>
      <c r="SK1191" s="101">
        <f t="shared" si="466"/>
        <v>0</v>
      </c>
      <c r="SL1191" s="101">
        <f t="shared" si="467"/>
        <v>0</v>
      </c>
      <c r="SM1191" s="101">
        <f t="shared" si="468"/>
        <v>0</v>
      </c>
      <c r="SN1191" s="101">
        <f t="shared" si="469"/>
        <v>0</v>
      </c>
      <c r="SO1191" s="101">
        <f t="shared" si="470"/>
        <v>0</v>
      </c>
      <c r="SP1191" s="101">
        <f t="shared" si="250"/>
        <v>0</v>
      </c>
      <c r="SQ1191" s="101">
        <f t="shared" si="250"/>
        <v>0</v>
      </c>
      <c r="SR1191" s="101">
        <f t="shared" si="250"/>
        <v>0</v>
      </c>
      <c r="SS1191" s="101">
        <f t="shared" si="251"/>
        <v>0</v>
      </c>
      <c r="ST1191" s="101">
        <f t="shared" si="251"/>
        <v>0</v>
      </c>
      <c r="SU1191" s="101">
        <f t="shared" si="251"/>
        <v>0</v>
      </c>
      <c r="SV1191" s="106"/>
      <c r="SW1191" s="106"/>
      <c r="SX1191" s="106"/>
      <c r="SY1191" s="101">
        <f t="shared" si="252"/>
        <v>0</v>
      </c>
      <c r="SZ1191" s="101">
        <f t="shared" si="253"/>
        <v>0</v>
      </c>
      <c r="TA1191" s="101">
        <f t="shared" si="254"/>
        <v>0</v>
      </c>
      <c r="TB1191" s="101">
        <f t="shared" si="255"/>
        <v>0</v>
      </c>
      <c r="TC1191" s="101">
        <f t="shared" si="256"/>
        <v>0</v>
      </c>
      <c r="TD1191" s="101">
        <f t="shared" si="257"/>
        <v>0</v>
      </c>
      <c r="TE1191" s="101">
        <f t="shared" si="471"/>
        <v>0</v>
      </c>
      <c r="TF1191" s="101">
        <f t="shared" si="472"/>
        <v>0</v>
      </c>
      <c r="TG1191" s="101">
        <f t="shared" si="473"/>
        <v>0</v>
      </c>
      <c r="TH1191" s="101">
        <f t="shared" si="474"/>
        <v>0</v>
      </c>
      <c r="TI1191" s="101">
        <f t="shared" si="475"/>
        <v>0</v>
      </c>
      <c r="TJ1191" s="101">
        <f t="shared" si="476"/>
        <v>0</v>
      </c>
      <c r="TK1191" s="101">
        <f t="shared" si="258"/>
        <v>0</v>
      </c>
      <c r="TL1191" s="101">
        <f t="shared" si="258"/>
        <v>0</v>
      </c>
      <c r="TM1191" s="101">
        <f t="shared" si="258"/>
        <v>0</v>
      </c>
      <c r="TN1191" s="101">
        <f t="shared" si="259"/>
        <v>0</v>
      </c>
      <c r="TO1191" s="101">
        <f t="shared" si="259"/>
        <v>0</v>
      </c>
      <c r="TP1191" s="101">
        <f t="shared" si="259"/>
        <v>0</v>
      </c>
      <c r="TQ1191" s="106"/>
      <c r="TR1191" s="106"/>
      <c r="TS1191" s="106"/>
      <c r="TT1191" s="101">
        <f t="shared" si="260"/>
        <v>0</v>
      </c>
      <c r="TU1191" s="101">
        <f t="shared" si="261"/>
        <v>0</v>
      </c>
      <c r="TV1191" s="101">
        <f t="shared" si="262"/>
        <v>0</v>
      </c>
      <c r="TW1191" s="101">
        <f t="shared" si="263"/>
        <v>0</v>
      </c>
      <c r="TX1191" s="101">
        <f t="shared" si="264"/>
        <v>0</v>
      </c>
      <c r="TY1191" s="101">
        <f t="shared" si="265"/>
        <v>0</v>
      </c>
      <c r="TZ1191" s="101">
        <f t="shared" si="477"/>
        <v>0</v>
      </c>
      <c r="UA1191" s="101">
        <f t="shared" si="478"/>
        <v>0</v>
      </c>
      <c r="UB1191" s="101">
        <f t="shared" si="479"/>
        <v>0</v>
      </c>
      <c r="UC1191" s="101">
        <f t="shared" si="480"/>
        <v>0</v>
      </c>
      <c r="UD1191" s="101">
        <f t="shared" si="481"/>
        <v>0</v>
      </c>
      <c r="UE1191" s="101">
        <f t="shared" si="482"/>
        <v>0</v>
      </c>
      <c r="UF1191" s="101">
        <f t="shared" si="266"/>
        <v>0</v>
      </c>
      <c r="UG1191" s="101">
        <f t="shared" si="266"/>
        <v>0</v>
      </c>
      <c r="UH1191" s="101">
        <f t="shared" si="266"/>
        <v>0</v>
      </c>
      <c r="UI1191" s="101">
        <f t="shared" si="267"/>
        <v>0</v>
      </c>
      <c r="UJ1191" s="101">
        <f t="shared" si="267"/>
        <v>0</v>
      </c>
      <c r="UK1191" s="101">
        <f t="shared" si="267"/>
        <v>0</v>
      </c>
      <c r="UL1191" s="106"/>
      <c r="UM1191" s="106"/>
      <c r="UN1191" s="106"/>
      <c r="UO1191" s="101">
        <f t="shared" si="268"/>
        <v>0</v>
      </c>
      <c r="UP1191" s="101">
        <f t="shared" si="269"/>
        <v>0</v>
      </c>
      <c r="UQ1191" s="101">
        <f t="shared" si="270"/>
        <v>0</v>
      </c>
      <c r="UR1191" s="101">
        <f t="shared" si="271"/>
        <v>0</v>
      </c>
      <c r="US1191" s="101">
        <f t="shared" si="272"/>
        <v>0</v>
      </c>
      <c r="UT1191" s="101">
        <f t="shared" si="273"/>
        <v>0</v>
      </c>
      <c r="UU1191" s="101">
        <f t="shared" si="483"/>
        <v>0</v>
      </c>
      <c r="UV1191" s="101">
        <f t="shared" si="484"/>
        <v>0</v>
      </c>
      <c r="UW1191" s="101">
        <f t="shared" si="485"/>
        <v>0</v>
      </c>
      <c r="UX1191" s="101">
        <f t="shared" si="486"/>
        <v>15079.41</v>
      </c>
      <c r="UY1191" s="101">
        <f t="shared" si="487"/>
        <v>16132.48</v>
      </c>
      <c r="UZ1191" s="101">
        <f t="shared" si="488"/>
        <v>16132.48</v>
      </c>
      <c r="VA1191" s="101">
        <f t="shared" si="274"/>
        <v>0</v>
      </c>
      <c r="VB1191" s="101">
        <f t="shared" si="274"/>
        <v>0</v>
      </c>
      <c r="VC1191" s="101">
        <f t="shared" si="274"/>
        <v>0</v>
      </c>
      <c r="VD1191" s="101">
        <f t="shared" si="275"/>
        <v>0</v>
      </c>
      <c r="VE1191" s="101">
        <f t="shared" si="275"/>
        <v>0</v>
      </c>
      <c r="VF1191" s="101">
        <f t="shared" si="275"/>
        <v>0</v>
      </c>
      <c r="VG1191" s="106"/>
      <c r="VH1191" s="106"/>
      <c r="VI1191" s="106"/>
      <c r="VJ1191" s="101">
        <f t="shared" si="276"/>
        <v>0</v>
      </c>
      <c r="VK1191" s="101">
        <f t="shared" si="277"/>
        <v>0</v>
      </c>
      <c r="VL1191" s="101">
        <f t="shared" si="278"/>
        <v>0</v>
      </c>
      <c r="VM1191" s="101">
        <f t="shared" si="279"/>
        <v>0</v>
      </c>
      <c r="VN1191" s="101">
        <f t="shared" si="280"/>
        <v>0</v>
      </c>
      <c r="VO1191" s="101">
        <f t="shared" si="281"/>
        <v>0</v>
      </c>
      <c r="VP1191" s="101">
        <f t="shared" si="489"/>
        <v>0</v>
      </c>
      <c r="VQ1191" s="101">
        <f t="shared" si="490"/>
        <v>0</v>
      </c>
      <c r="VR1191" s="101">
        <f t="shared" si="491"/>
        <v>0</v>
      </c>
      <c r="VS1191" s="101">
        <f t="shared" si="492"/>
        <v>0</v>
      </c>
      <c r="VT1191" s="101">
        <f t="shared" si="493"/>
        <v>0</v>
      </c>
      <c r="VU1191" s="101">
        <f t="shared" si="494"/>
        <v>0</v>
      </c>
      <c r="VV1191" s="101">
        <f t="shared" si="282"/>
        <v>0</v>
      </c>
      <c r="VW1191" s="101">
        <f t="shared" si="282"/>
        <v>0</v>
      </c>
      <c r="VX1191" s="101">
        <f t="shared" si="282"/>
        <v>0</v>
      </c>
      <c r="VY1191" s="101">
        <f t="shared" si="283"/>
        <v>0</v>
      </c>
      <c r="VZ1191" s="101">
        <f t="shared" si="283"/>
        <v>0</v>
      </c>
      <c r="WA1191" s="101">
        <f t="shared" si="283"/>
        <v>0</v>
      </c>
      <c r="WB1191" s="106"/>
      <c r="WC1191" s="106"/>
      <c r="WD1191" s="106"/>
      <c r="WE1191" s="101">
        <f t="shared" si="284"/>
        <v>0</v>
      </c>
      <c r="WF1191" s="101">
        <f t="shared" si="285"/>
        <v>0</v>
      </c>
      <c r="WG1191" s="101">
        <f t="shared" si="286"/>
        <v>0</v>
      </c>
      <c r="WH1191" s="101">
        <f t="shared" si="287"/>
        <v>0</v>
      </c>
      <c r="WI1191" s="101">
        <f t="shared" si="288"/>
        <v>0</v>
      </c>
      <c r="WJ1191" s="101">
        <f t="shared" si="289"/>
        <v>0</v>
      </c>
      <c r="WK1191" s="101">
        <f t="shared" si="495"/>
        <v>0</v>
      </c>
      <c r="WL1191" s="101">
        <f t="shared" si="496"/>
        <v>0</v>
      </c>
      <c r="WM1191" s="101">
        <f t="shared" si="497"/>
        <v>0</v>
      </c>
      <c r="WN1191" s="101">
        <f t="shared" si="498"/>
        <v>0</v>
      </c>
      <c r="WO1191" s="101">
        <f t="shared" si="499"/>
        <v>0</v>
      </c>
      <c r="WP1191" s="101">
        <f t="shared" si="500"/>
        <v>0</v>
      </c>
      <c r="WQ1191" s="101">
        <f t="shared" si="290"/>
        <v>0</v>
      </c>
      <c r="WR1191" s="101">
        <f t="shared" si="290"/>
        <v>0</v>
      </c>
      <c r="WS1191" s="101">
        <f t="shared" si="290"/>
        <v>0</v>
      </c>
      <c r="WT1191" s="101">
        <f t="shared" si="291"/>
        <v>0</v>
      </c>
      <c r="WU1191" s="101">
        <f t="shared" si="291"/>
        <v>0</v>
      </c>
      <c r="WV1191" s="101">
        <f t="shared" si="291"/>
        <v>0</v>
      </c>
      <c r="WW1191" s="106"/>
      <c r="WX1191" s="106"/>
      <c r="WY1191" s="106"/>
      <c r="WZ1191" s="101">
        <f t="shared" si="292"/>
        <v>0</v>
      </c>
      <c r="XA1191" s="101">
        <f t="shared" si="293"/>
        <v>0</v>
      </c>
      <c r="XB1191" s="101">
        <f t="shared" si="294"/>
        <v>0</v>
      </c>
      <c r="XC1191" s="101">
        <f t="shared" si="295"/>
        <v>0</v>
      </c>
      <c r="XD1191" s="101">
        <f t="shared" si="296"/>
        <v>0</v>
      </c>
      <c r="XE1191" s="101">
        <f t="shared" si="297"/>
        <v>0</v>
      </c>
      <c r="XF1191" s="101">
        <f t="shared" si="501"/>
        <v>0</v>
      </c>
      <c r="XG1191" s="101">
        <f t="shared" si="502"/>
        <v>0</v>
      </c>
      <c r="XH1191" s="101">
        <f t="shared" si="503"/>
        <v>0</v>
      </c>
      <c r="XI1191" s="101">
        <f t="shared" si="504"/>
        <v>0</v>
      </c>
      <c r="XJ1191" s="101">
        <f t="shared" si="505"/>
        <v>0</v>
      </c>
      <c r="XK1191" s="101">
        <f t="shared" si="506"/>
        <v>0</v>
      </c>
      <c r="XL1191" s="101">
        <f t="shared" si="298"/>
        <v>0</v>
      </c>
      <c r="XM1191" s="101">
        <f t="shared" si="298"/>
        <v>0</v>
      </c>
      <c r="XN1191" s="101">
        <f t="shared" si="298"/>
        <v>0</v>
      </c>
      <c r="XO1191" s="101">
        <f t="shared" si="299"/>
        <v>0</v>
      </c>
      <c r="XP1191" s="101">
        <f t="shared" si="299"/>
        <v>0</v>
      </c>
      <c r="XQ1191" s="101">
        <f t="shared" si="299"/>
        <v>0</v>
      </c>
      <c r="XR1191" s="106"/>
      <c r="XS1191" s="106"/>
      <c r="XT1191" s="106"/>
      <c r="XU1191" s="101">
        <f t="shared" si="300"/>
        <v>0</v>
      </c>
      <c r="XV1191" s="101">
        <f t="shared" si="301"/>
        <v>0</v>
      </c>
      <c r="XW1191" s="101">
        <f t="shared" si="302"/>
        <v>0</v>
      </c>
      <c r="XX1191" s="101">
        <f t="shared" si="303"/>
        <v>0</v>
      </c>
      <c r="XY1191" s="101">
        <f t="shared" si="304"/>
        <v>0</v>
      </c>
      <c r="XZ1191" s="101">
        <f t="shared" si="305"/>
        <v>0</v>
      </c>
      <c r="YA1191" s="101">
        <f t="shared" si="507"/>
        <v>0</v>
      </c>
      <c r="YB1191" s="101">
        <f t="shared" si="508"/>
        <v>0</v>
      </c>
      <c r="YC1191" s="101">
        <f t="shared" si="509"/>
        <v>0</v>
      </c>
      <c r="YD1191" s="101">
        <f t="shared" si="510"/>
        <v>0</v>
      </c>
      <c r="YE1191" s="101">
        <f t="shared" si="511"/>
        <v>0</v>
      </c>
      <c r="YF1191" s="101">
        <f t="shared" si="512"/>
        <v>0</v>
      </c>
      <c r="YG1191" s="101">
        <f t="shared" si="306"/>
        <v>0</v>
      </c>
      <c r="YH1191" s="101">
        <f t="shared" si="306"/>
        <v>0</v>
      </c>
      <c r="YI1191" s="101">
        <f t="shared" si="306"/>
        <v>0</v>
      </c>
      <c r="YJ1191" s="101">
        <f t="shared" si="307"/>
        <v>0</v>
      </c>
      <c r="YK1191" s="101">
        <f t="shared" si="307"/>
        <v>0</v>
      </c>
      <c r="YL1191" s="101">
        <f t="shared" si="307"/>
        <v>0</v>
      </c>
      <c r="YM1191" s="149">
        <f t="shared" si="513"/>
        <v>0</v>
      </c>
      <c r="YN1191" s="149">
        <f t="shared" si="308"/>
        <v>0</v>
      </c>
      <c r="YO1191" s="149">
        <f t="shared" si="308"/>
        <v>0</v>
      </c>
      <c r="YP1191" s="101">
        <f t="shared" si="309"/>
        <v>0</v>
      </c>
      <c r="YQ1191" s="101">
        <f t="shared" si="310"/>
        <v>0</v>
      </c>
      <c r="YR1191" s="101">
        <f t="shared" si="311"/>
        <v>0</v>
      </c>
      <c r="YS1191" s="101">
        <f t="shared" si="312"/>
        <v>0</v>
      </c>
      <c r="YT1191" s="101">
        <f t="shared" si="313"/>
        <v>0</v>
      </c>
      <c r="YU1191" s="101">
        <f t="shared" si="314"/>
        <v>0</v>
      </c>
      <c r="YV1191" s="101">
        <f t="shared" si="514"/>
        <v>0</v>
      </c>
      <c r="YW1191" s="101">
        <f t="shared" si="515"/>
        <v>0</v>
      </c>
      <c r="YX1191" s="101">
        <f t="shared" si="516"/>
        <v>0</v>
      </c>
      <c r="YY1191" s="101">
        <f t="shared" si="517"/>
        <v>20934.349999999999</v>
      </c>
      <c r="YZ1191" s="101">
        <f t="shared" si="518"/>
        <v>21659.759999999998</v>
      </c>
      <c r="ZA1191" s="101">
        <f t="shared" si="519"/>
        <v>21659.759999999998</v>
      </c>
      <c r="ZB1191" s="101">
        <f t="shared" si="315"/>
        <v>0</v>
      </c>
      <c r="ZC1191" s="101">
        <f t="shared" si="315"/>
        <v>0</v>
      </c>
      <c r="ZD1191" s="101">
        <f t="shared" si="315"/>
        <v>0</v>
      </c>
      <c r="ZE1191" s="101">
        <f t="shared" si="316"/>
        <v>0</v>
      </c>
      <c r="ZF1191" s="101">
        <f t="shared" si="316"/>
        <v>0</v>
      </c>
      <c r="ZG1191" s="101">
        <f t="shared" si="316"/>
        <v>0</v>
      </c>
    </row>
    <row r="1192" spans="1:683" ht="15" hidden="1" customHeight="1">
      <c r="A1192" s="764"/>
      <c r="B1192" s="302"/>
      <c r="C1192" s="5"/>
      <c r="D1192" s="764"/>
      <c r="E1192" s="291"/>
      <c r="F1192" s="114">
        <f t="shared" si="317"/>
        <v>0</v>
      </c>
      <c r="G1192" s="114">
        <f t="shared" si="317"/>
        <v>0</v>
      </c>
      <c r="H1192" s="114">
        <f t="shared" si="317"/>
        <v>0</v>
      </c>
      <c r="I1192" s="101">
        <f t="shared" si="318"/>
        <v>0</v>
      </c>
      <c r="J1192" s="101">
        <f t="shared" si="318"/>
        <v>0</v>
      </c>
      <c r="K1192" s="101">
        <f t="shared" si="318"/>
        <v>0</v>
      </c>
      <c r="L1192" s="106"/>
      <c r="M1192" s="106"/>
      <c r="N1192" s="106"/>
      <c r="O1192" s="101">
        <f t="shared" si="319"/>
        <v>0</v>
      </c>
      <c r="P1192" s="101">
        <f t="shared" si="320"/>
        <v>0</v>
      </c>
      <c r="Q1192" s="101">
        <f t="shared" si="321"/>
        <v>0</v>
      </c>
      <c r="R1192" s="101">
        <f t="shared" si="322"/>
        <v>0</v>
      </c>
      <c r="S1192" s="101">
        <f t="shared" si="323"/>
        <v>0</v>
      </c>
      <c r="T1192" s="101">
        <f t="shared" si="324"/>
        <v>0</v>
      </c>
      <c r="U1192" s="101">
        <f t="shared" si="325"/>
        <v>0</v>
      </c>
      <c r="V1192" s="101">
        <f t="shared" si="326"/>
        <v>0</v>
      </c>
      <c r="W1192" s="101">
        <f t="shared" si="327"/>
        <v>0</v>
      </c>
      <c r="X1192" s="101">
        <f t="shared" si="328"/>
        <v>0</v>
      </c>
      <c r="Y1192" s="101">
        <f t="shared" si="329"/>
        <v>0</v>
      </c>
      <c r="Z1192" s="101">
        <f t="shared" si="330"/>
        <v>0</v>
      </c>
      <c r="AA1192" s="101">
        <f t="shared" si="331"/>
        <v>0</v>
      </c>
      <c r="AB1192" s="101">
        <f t="shared" si="66"/>
        <v>0</v>
      </c>
      <c r="AC1192" s="101">
        <f t="shared" si="66"/>
        <v>0</v>
      </c>
      <c r="AD1192" s="101">
        <f t="shared" si="332"/>
        <v>0</v>
      </c>
      <c r="AE1192" s="101">
        <f t="shared" si="67"/>
        <v>0</v>
      </c>
      <c r="AF1192" s="101">
        <f t="shared" si="67"/>
        <v>0</v>
      </c>
      <c r="AG1192" s="106"/>
      <c r="AH1192" s="106"/>
      <c r="AI1192" s="106"/>
      <c r="AJ1192" s="101">
        <f t="shared" si="68"/>
        <v>0</v>
      </c>
      <c r="AK1192" s="101">
        <f t="shared" si="69"/>
        <v>0</v>
      </c>
      <c r="AL1192" s="101">
        <f t="shared" si="70"/>
        <v>0</v>
      </c>
      <c r="AM1192" s="101">
        <f t="shared" si="71"/>
        <v>0</v>
      </c>
      <c r="AN1192" s="101">
        <f t="shared" si="72"/>
        <v>0</v>
      </c>
      <c r="AO1192" s="101">
        <f t="shared" si="73"/>
        <v>0</v>
      </c>
      <c r="AP1192" s="101">
        <f t="shared" si="333"/>
        <v>0</v>
      </c>
      <c r="AQ1192" s="101">
        <f t="shared" si="334"/>
        <v>0</v>
      </c>
      <c r="AR1192" s="101">
        <f t="shared" si="335"/>
        <v>0</v>
      </c>
      <c r="AS1192" s="101">
        <f t="shared" si="336"/>
        <v>0</v>
      </c>
      <c r="AT1192" s="101">
        <f t="shared" si="337"/>
        <v>0</v>
      </c>
      <c r="AU1192" s="101">
        <f t="shared" si="338"/>
        <v>0</v>
      </c>
      <c r="AV1192" s="101">
        <f t="shared" si="74"/>
        <v>0</v>
      </c>
      <c r="AW1192" s="101">
        <f t="shared" si="74"/>
        <v>0</v>
      </c>
      <c r="AX1192" s="101">
        <f t="shared" si="74"/>
        <v>0</v>
      </c>
      <c r="AY1192" s="101">
        <f t="shared" si="75"/>
        <v>0</v>
      </c>
      <c r="AZ1192" s="101">
        <f t="shared" si="75"/>
        <v>0</v>
      </c>
      <c r="BA1192" s="101">
        <f t="shared" si="75"/>
        <v>0</v>
      </c>
      <c r="BB1192" s="106"/>
      <c r="BC1192" s="106"/>
      <c r="BD1192" s="106"/>
      <c r="BE1192" s="101">
        <f t="shared" si="76"/>
        <v>0</v>
      </c>
      <c r="BF1192" s="101">
        <f t="shared" si="77"/>
        <v>0</v>
      </c>
      <c r="BG1192" s="101">
        <f t="shared" si="78"/>
        <v>0</v>
      </c>
      <c r="BH1192" s="101">
        <f t="shared" si="79"/>
        <v>0</v>
      </c>
      <c r="BI1192" s="101">
        <f t="shared" si="80"/>
        <v>0</v>
      </c>
      <c r="BJ1192" s="101">
        <f t="shared" si="81"/>
        <v>0</v>
      </c>
      <c r="BK1192" s="101">
        <f t="shared" si="339"/>
        <v>0</v>
      </c>
      <c r="BL1192" s="101">
        <f t="shared" si="340"/>
        <v>0</v>
      </c>
      <c r="BM1192" s="101">
        <f t="shared" si="341"/>
        <v>0</v>
      </c>
      <c r="BN1192" s="101">
        <f t="shared" si="342"/>
        <v>0</v>
      </c>
      <c r="BO1192" s="101">
        <f t="shared" si="343"/>
        <v>0</v>
      </c>
      <c r="BP1192" s="101">
        <f t="shared" si="344"/>
        <v>0</v>
      </c>
      <c r="BQ1192" s="101">
        <f t="shared" si="82"/>
        <v>0</v>
      </c>
      <c r="BR1192" s="101">
        <f t="shared" si="82"/>
        <v>0</v>
      </c>
      <c r="BS1192" s="101">
        <f t="shared" si="82"/>
        <v>0</v>
      </c>
      <c r="BT1192" s="101">
        <f t="shared" si="83"/>
        <v>0</v>
      </c>
      <c r="BU1192" s="101">
        <f t="shared" si="83"/>
        <v>0</v>
      </c>
      <c r="BV1192" s="101">
        <f t="shared" si="83"/>
        <v>0</v>
      </c>
      <c r="BW1192" s="106"/>
      <c r="BX1192" s="106"/>
      <c r="BY1192" s="106"/>
      <c r="BZ1192" s="101">
        <f t="shared" si="84"/>
        <v>0</v>
      </c>
      <c r="CA1192" s="101">
        <f t="shared" si="85"/>
        <v>0</v>
      </c>
      <c r="CB1192" s="101">
        <f t="shared" si="86"/>
        <v>0</v>
      </c>
      <c r="CC1192" s="101">
        <f t="shared" si="87"/>
        <v>0</v>
      </c>
      <c r="CD1192" s="101">
        <f t="shared" si="88"/>
        <v>0</v>
      </c>
      <c r="CE1192" s="101">
        <f t="shared" si="89"/>
        <v>0</v>
      </c>
      <c r="CF1192" s="101">
        <f t="shared" si="345"/>
        <v>0</v>
      </c>
      <c r="CG1192" s="101">
        <f t="shared" si="346"/>
        <v>0</v>
      </c>
      <c r="CH1192" s="101">
        <f t="shared" si="347"/>
        <v>0</v>
      </c>
      <c r="CI1192" s="101">
        <f t="shared" si="348"/>
        <v>0</v>
      </c>
      <c r="CJ1192" s="101">
        <f t="shared" si="349"/>
        <v>0</v>
      </c>
      <c r="CK1192" s="101">
        <f t="shared" si="350"/>
        <v>0</v>
      </c>
      <c r="CL1192" s="101">
        <f t="shared" si="90"/>
        <v>0</v>
      </c>
      <c r="CM1192" s="101">
        <f t="shared" si="90"/>
        <v>0</v>
      </c>
      <c r="CN1192" s="101">
        <f t="shared" si="90"/>
        <v>0</v>
      </c>
      <c r="CO1192" s="101">
        <f t="shared" si="91"/>
        <v>0</v>
      </c>
      <c r="CP1192" s="101">
        <f t="shared" si="91"/>
        <v>0</v>
      </c>
      <c r="CQ1192" s="101">
        <f t="shared" si="91"/>
        <v>0</v>
      </c>
      <c r="CR1192" s="106"/>
      <c r="CS1192" s="106"/>
      <c r="CT1192" s="106"/>
      <c r="CU1192" s="101">
        <f t="shared" si="92"/>
        <v>0</v>
      </c>
      <c r="CV1192" s="101">
        <f t="shared" si="93"/>
        <v>0</v>
      </c>
      <c r="CW1192" s="101">
        <f t="shared" si="94"/>
        <v>0</v>
      </c>
      <c r="CX1192" s="101">
        <f t="shared" si="95"/>
        <v>0</v>
      </c>
      <c r="CY1192" s="101">
        <f t="shared" si="96"/>
        <v>0</v>
      </c>
      <c r="CZ1192" s="101">
        <f t="shared" si="97"/>
        <v>0</v>
      </c>
      <c r="DA1192" s="101">
        <f t="shared" si="351"/>
        <v>0</v>
      </c>
      <c r="DB1192" s="101">
        <f t="shared" si="352"/>
        <v>0</v>
      </c>
      <c r="DC1192" s="101">
        <f t="shared" si="353"/>
        <v>0</v>
      </c>
      <c r="DD1192" s="101">
        <f t="shared" si="354"/>
        <v>0</v>
      </c>
      <c r="DE1192" s="101">
        <f t="shared" si="355"/>
        <v>0</v>
      </c>
      <c r="DF1192" s="101">
        <f t="shared" si="356"/>
        <v>0</v>
      </c>
      <c r="DG1192" s="101">
        <f t="shared" si="98"/>
        <v>0</v>
      </c>
      <c r="DH1192" s="101">
        <f t="shared" si="98"/>
        <v>0</v>
      </c>
      <c r="DI1192" s="101">
        <f t="shared" si="98"/>
        <v>0</v>
      </c>
      <c r="DJ1192" s="101">
        <f t="shared" si="99"/>
        <v>0</v>
      </c>
      <c r="DK1192" s="101">
        <f t="shared" si="99"/>
        <v>0</v>
      </c>
      <c r="DL1192" s="101">
        <f t="shared" si="99"/>
        <v>0</v>
      </c>
      <c r="DM1192" s="106"/>
      <c r="DN1192" s="106"/>
      <c r="DO1192" s="106"/>
      <c r="DP1192" s="101">
        <f t="shared" si="100"/>
        <v>0</v>
      </c>
      <c r="DQ1192" s="101">
        <f t="shared" si="101"/>
        <v>0</v>
      </c>
      <c r="DR1192" s="101">
        <f t="shared" si="102"/>
        <v>0</v>
      </c>
      <c r="DS1192" s="101">
        <f t="shared" si="103"/>
        <v>0</v>
      </c>
      <c r="DT1192" s="101">
        <f t="shared" si="104"/>
        <v>0</v>
      </c>
      <c r="DU1192" s="101">
        <f t="shared" si="105"/>
        <v>0</v>
      </c>
      <c r="DV1192" s="101">
        <f t="shared" si="357"/>
        <v>0</v>
      </c>
      <c r="DW1192" s="101">
        <f t="shared" si="358"/>
        <v>0</v>
      </c>
      <c r="DX1192" s="101">
        <f t="shared" si="359"/>
        <v>0</v>
      </c>
      <c r="DY1192" s="101">
        <f t="shared" si="360"/>
        <v>0</v>
      </c>
      <c r="DZ1192" s="101">
        <f t="shared" si="361"/>
        <v>0</v>
      </c>
      <c r="EA1192" s="101">
        <f t="shared" si="362"/>
        <v>0</v>
      </c>
      <c r="EB1192" s="101">
        <f t="shared" si="106"/>
        <v>0</v>
      </c>
      <c r="EC1192" s="101">
        <f t="shared" si="106"/>
        <v>0</v>
      </c>
      <c r="ED1192" s="101">
        <f t="shared" si="106"/>
        <v>0</v>
      </c>
      <c r="EE1192" s="101">
        <f t="shared" si="107"/>
        <v>0</v>
      </c>
      <c r="EF1192" s="101">
        <f t="shared" si="107"/>
        <v>0</v>
      </c>
      <c r="EG1192" s="101">
        <f t="shared" si="107"/>
        <v>0</v>
      </c>
      <c r="EH1192" s="106"/>
      <c r="EI1192" s="106"/>
      <c r="EJ1192" s="106"/>
      <c r="EK1192" s="101">
        <f t="shared" si="108"/>
        <v>0</v>
      </c>
      <c r="EL1192" s="101">
        <f t="shared" si="109"/>
        <v>0</v>
      </c>
      <c r="EM1192" s="101">
        <f t="shared" si="110"/>
        <v>0</v>
      </c>
      <c r="EN1192" s="101">
        <f t="shared" si="111"/>
        <v>0</v>
      </c>
      <c r="EO1192" s="101">
        <f t="shared" si="112"/>
        <v>0</v>
      </c>
      <c r="EP1192" s="101">
        <f t="shared" si="113"/>
        <v>0</v>
      </c>
      <c r="EQ1192" s="101">
        <f t="shared" si="363"/>
        <v>0</v>
      </c>
      <c r="ER1192" s="101">
        <f t="shared" si="364"/>
        <v>0</v>
      </c>
      <c r="ES1192" s="101">
        <f t="shared" si="365"/>
        <v>0</v>
      </c>
      <c r="ET1192" s="101">
        <f t="shared" si="366"/>
        <v>0</v>
      </c>
      <c r="EU1192" s="101">
        <f t="shared" si="367"/>
        <v>0</v>
      </c>
      <c r="EV1192" s="101">
        <f t="shared" si="368"/>
        <v>0</v>
      </c>
      <c r="EW1192" s="101">
        <f t="shared" si="114"/>
        <v>0</v>
      </c>
      <c r="EX1192" s="101">
        <f t="shared" si="114"/>
        <v>0</v>
      </c>
      <c r="EY1192" s="101">
        <f t="shared" si="114"/>
        <v>0</v>
      </c>
      <c r="EZ1192" s="101">
        <f t="shared" si="115"/>
        <v>0</v>
      </c>
      <c r="FA1192" s="101">
        <f t="shared" si="115"/>
        <v>0</v>
      </c>
      <c r="FB1192" s="101">
        <f t="shared" si="115"/>
        <v>0</v>
      </c>
      <c r="FC1192" s="106"/>
      <c r="FD1192" s="106"/>
      <c r="FE1192" s="106"/>
      <c r="FF1192" s="101">
        <f t="shared" si="116"/>
        <v>0</v>
      </c>
      <c r="FG1192" s="101">
        <f t="shared" si="117"/>
        <v>0</v>
      </c>
      <c r="FH1192" s="101">
        <f t="shared" si="118"/>
        <v>0</v>
      </c>
      <c r="FI1192" s="101">
        <f t="shared" si="119"/>
        <v>0</v>
      </c>
      <c r="FJ1192" s="101">
        <f t="shared" si="120"/>
        <v>0</v>
      </c>
      <c r="FK1192" s="101">
        <f t="shared" si="121"/>
        <v>0</v>
      </c>
      <c r="FL1192" s="101">
        <f t="shared" si="369"/>
        <v>0</v>
      </c>
      <c r="FM1192" s="101">
        <f t="shared" si="370"/>
        <v>0</v>
      </c>
      <c r="FN1192" s="101">
        <f t="shared" si="371"/>
        <v>0</v>
      </c>
      <c r="FO1192" s="101">
        <f t="shared" si="372"/>
        <v>0</v>
      </c>
      <c r="FP1192" s="101">
        <f t="shared" si="373"/>
        <v>0</v>
      </c>
      <c r="FQ1192" s="101">
        <f t="shared" si="374"/>
        <v>0</v>
      </c>
      <c r="FR1192" s="101">
        <f t="shared" si="122"/>
        <v>0</v>
      </c>
      <c r="FS1192" s="101">
        <f t="shared" si="122"/>
        <v>0</v>
      </c>
      <c r="FT1192" s="101">
        <f t="shared" si="122"/>
        <v>0</v>
      </c>
      <c r="FU1192" s="101">
        <f t="shared" si="123"/>
        <v>0</v>
      </c>
      <c r="FV1192" s="101">
        <f t="shared" si="123"/>
        <v>0</v>
      </c>
      <c r="FW1192" s="101">
        <f t="shared" si="123"/>
        <v>0</v>
      </c>
      <c r="FX1192" s="106"/>
      <c r="FY1192" s="106"/>
      <c r="FZ1192" s="106"/>
      <c r="GA1192" s="101">
        <f t="shared" si="124"/>
        <v>0</v>
      </c>
      <c r="GB1192" s="101">
        <f t="shared" si="125"/>
        <v>0</v>
      </c>
      <c r="GC1192" s="101">
        <f t="shared" si="126"/>
        <v>0</v>
      </c>
      <c r="GD1192" s="101">
        <f t="shared" si="127"/>
        <v>0</v>
      </c>
      <c r="GE1192" s="101">
        <f t="shared" si="128"/>
        <v>0</v>
      </c>
      <c r="GF1192" s="101">
        <f t="shared" si="129"/>
        <v>0</v>
      </c>
      <c r="GG1192" s="101">
        <f t="shared" si="375"/>
        <v>0</v>
      </c>
      <c r="GH1192" s="101">
        <f t="shared" si="376"/>
        <v>0</v>
      </c>
      <c r="GI1192" s="101">
        <f t="shared" si="377"/>
        <v>0</v>
      </c>
      <c r="GJ1192" s="101">
        <f t="shared" si="378"/>
        <v>0</v>
      </c>
      <c r="GK1192" s="101">
        <f t="shared" si="379"/>
        <v>0</v>
      </c>
      <c r="GL1192" s="101">
        <f t="shared" si="380"/>
        <v>0</v>
      </c>
      <c r="GM1192" s="101">
        <f t="shared" si="130"/>
        <v>0</v>
      </c>
      <c r="GN1192" s="101">
        <f t="shared" si="130"/>
        <v>0</v>
      </c>
      <c r="GO1192" s="101">
        <f t="shared" si="130"/>
        <v>0</v>
      </c>
      <c r="GP1192" s="101">
        <f t="shared" si="131"/>
        <v>0</v>
      </c>
      <c r="GQ1192" s="101">
        <f t="shared" si="131"/>
        <v>0</v>
      </c>
      <c r="GR1192" s="101">
        <f t="shared" si="131"/>
        <v>0</v>
      </c>
      <c r="GS1192" s="106"/>
      <c r="GT1192" s="106"/>
      <c r="GU1192" s="106"/>
      <c r="GV1192" s="101">
        <f t="shared" si="132"/>
        <v>0</v>
      </c>
      <c r="GW1192" s="101">
        <f t="shared" si="133"/>
        <v>0</v>
      </c>
      <c r="GX1192" s="101">
        <f t="shared" si="134"/>
        <v>0</v>
      </c>
      <c r="GY1192" s="101">
        <f t="shared" si="135"/>
        <v>0</v>
      </c>
      <c r="GZ1192" s="101">
        <f t="shared" si="136"/>
        <v>0</v>
      </c>
      <c r="HA1192" s="101">
        <f t="shared" si="137"/>
        <v>0</v>
      </c>
      <c r="HB1192" s="101">
        <f t="shared" si="381"/>
        <v>0</v>
      </c>
      <c r="HC1192" s="101">
        <f t="shared" si="382"/>
        <v>0</v>
      </c>
      <c r="HD1192" s="101">
        <f t="shared" si="383"/>
        <v>0</v>
      </c>
      <c r="HE1192" s="101">
        <f t="shared" si="384"/>
        <v>0</v>
      </c>
      <c r="HF1192" s="101">
        <f t="shared" si="385"/>
        <v>0</v>
      </c>
      <c r="HG1192" s="101">
        <f t="shared" si="386"/>
        <v>0</v>
      </c>
      <c r="HH1192" s="101">
        <f t="shared" si="138"/>
        <v>0</v>
      </c>
      <c r="HI1192" s="101">
        <f t="shared" si="138"/>
        <v>0</v>
      </c>
      <c r="HJ1192" s="101">
        <f t="shared" si="138"/>
        <v>0</v>
      </c>
      <c r="HK1192" s="101">
        <f t="shared" si="139"/>
        <v>0</v>
      </c>
      <c r="HL1192" s="101">
        <f t="shared" si="139"/>
        <v>0</v>
      </c>
      <c r="HM1192" s="101">
        <f t="shared" si="139"/>
        <v>0</v>
      </c>
      <c r="HN1192" s="106"/>
      <c r="HO1192" s="106"/>
      <c r="HP1192" s="106"/>
      <c r="HQ1192" s="101">
        <f t="shared" si="140"/>
        <v>0</v>
      </c>
      <c r="HR1192" s="101">
        <f t="shared" si="141"/>
        <v>0</v>
      </c>
      <c r="HS1192" s="101">
        <f t="shared" si="142"/>
        <v>0</v>
      </c>
      <c r="HT1192" s="101">
        <f t="shared" si="143"/>
        <v>0</v>
      </c>
      <c r="HU1192" s="101">
        <f t="shared" si="144"/>
        <v>0</v>
      </c>
      <c r="HV1192" s="101">
        <f t="shared" si="145"/>
        <v>0</v>
      </c>
      <c r="HW1192" s="101">
        <f t="shared" si="387"/>
        <v>0</v>
      </c>
      <c r="HX1192" s="101">
        <f t="shared" si="388"/>
        <v>0</v>
      </c>
      <c r="HY1192" s="101">
        <f t="shared" si="389"/>
        <v>0</v>
      </c>
      <c r="HZ1192" s="101">
        <f t="shared" si="390"/>
        <v>0</v>
      </c>
      <c r="IA1192" s="101">
        <f t="shared" si="391"/>
        <v>0</v>
      </c>
      <c r="IB1192" s="101">
        <f t="shared" si="392"/>
        <v>0</v>
      </c>
      <c r="IC1192" s="101">
        <f t="shared" si="146"/>
        <v>0</v>
      </c>
      <c r="ID1192" s="101">
        <f t="shared" si="146"/>
        <v>0</v>
      </c>
      <c r="IE1192" s="101">
        <f t="shared" si="146"/>
        <v>0</v>
      </c>
      <c r="IF1192" s="101">
        <f t="shared" si="147"/>
        <v>0</v>
      </c>
      <c r="IG1192" s="101">
        <f t="shared" si="147"/>
        <v>0</v>
      </c>
      <c r="IH1192" s="101">
        <f t="shared" si="147"/>
        <v>0</v>
      </c>
      <c r="II1192" s="106"/>
      <c r="IJ1192" s="106"/>
      <c r="IK1192" s="106"/>
      <c r="IL1192" s="101">
        <f t="shared" si="148"/>
        <v>0</v>
      </c>
      <c r="IM1192" s="101">
        <f t="shared" si="149"/>
        <v>0</v>
      </c>
      <c r="IN1192" s="101">
        <f t="shared" si="150"/>
        <v>0</v>
      </c>
      <c r="IO1192" s="101">
        <f t="shared" si="151"/>
        <v>0</v>
      </c>
      <c r="IP1192" s="101">
        <f t="shared" si="152"/>
        <v>0</v>
      </c>
      <c r="IQ1192" s="101">
        <f t="shared" si="153"/>
        <v>0</v>
      </c>
      <c r="IR1192" s="101">
        <f t="shared" si="393"/>
        <v>0</v>
      </c>
      <c r="IS1192" s="101">
        <f t="shared" si="394"/>
        <v>0</v>
      </c>
      <c r="IT1192" s="101">
        <f t="shared" si="395"/>
        <v>0</v>
      </c>
      <c r="IU1192" s="101">
        <f t="shared" si="396"/>
        <v>0</v>
      </c>
      <c r="IV1192" s="101">
        <f t="shared" si="397"/>
        <v>0</v>
      </c>
      <c r="IW1192" s="101">
        <f t="shared" si="398"/>
        <v>0</v>
      </c>
      <c r="IX1192" s="101">
        <f t="shared" si="154"/>
        <v>0</v>
      </c>
      <c r="IY1192" s="101">
        <f t="shared" si="154"/>
        <v>0</v>
      </c>
      <c r="IZ1192" s="101">
        <f t="shared" si="154"/>
        <v>0</v>
      </c>
      <c r="JA1192" s="101">
        <f t="shared" si="155"/>
        <v>0</v>
      </c>
      <c r="JB1192" s="101">
        <f t="shared" si="155"/>
        <v>0</v>
      </c>
      <c r="JC1192" s="101">
        <f t="shared" si="155"/>
        <v>0</v>
      </c>
      <c r="JD1192" s="106"/>
      <c r="JE1192" s="106"/>
      <c r="JF1192" s="106"/>
      <c r="JG1192" s="101">
        <f t="shared" si="156"/>
        <v>0</v>
      </c>
      <c r="JH1192" s="101">
        <f t="shared" si="157"/>
        <v>0</v>
      </c>
      <c r="JI1192" s="101">
        <f t="shared" si="158"/>
        <v>0</v>
      </c>
      <c r="JJ1192" s="101">
        <f t="shared" si="159"/>
        <v>0</v>
      </c>
      <c r="JK1192" s="101">
        <f t="shared" si="160"/>
        <v>0</v>
      </c>
      <c r="JL1192" s="101">
        <f t="shared" si="161"/>
        <v>0</v>
      </c>
      <c r="JM1192" s="101">
        <f t="shared" si="399"/>
        <v>0</v>
      </c>
      <c r="JN1192" s="101">
        <f t="shared" si="400"/>
        <v>0</v>
      </c>
      <c r="JO1192" s="101">
        <f t="shared" si="401"/>
        <v>0</v>
      </c>
      <c r="JP1192" s="101">
        <f t="shared" si="402"/>
        <v>0</v>
      </c>
      <c r="JQ1192" s="101">
        <f t="shared" si="403"/>
        <v>0</v>
      </c>
      <c r="JR1192" s="101">
        <f t="shared" si="404"/>
        <v>0</v>
      </c>
      <c r="JS1192" s="101">
        <f t="shared" si="162"/>
        <v>0</v>
      </c>
      <c r="JT1192" s="101">
        <f t="shared" si="162"/>
        <v>0</v>
      </c>
      <c r="JU1192" s="101">
        <f t="shared" si="162"/>
        <v>0</v>
      </c>
      <c r="JV1192" s="101">
        <f t="shared" si="163"/>
        <v>0</v>
      </c>
      <c r="JW1192" s="101">
        <f t="shared" si="163"/>
        <v>0</v>
      </c>
      <c r="JX1192" s="101">
        <f t="shared" si="163"/>
        <v>0</v>
      </c>
      <c r="JY1192" s="106"/>
      <c r="JZ1192" s="106"/>
      <c r="KA1192" s="106"/>
      <c r="KB1192" s="101">
        <f t="shared" si="164"/>
        <v>0</v>
      </c>
      <c r="KC1192" s="101">
        <f t="shared" si="165"/>
        <v>0</v>
      </c>
      <c r="KD1192" s="101">
        <f t="shared" si="166"/>
        <v>0</v>
      </c>
      <c r="KE1192" s="101">
        <f t="shared" si="167"/>
        <v>0</v>
      </c>
      <c r="KF1192" s="101">
        <f t="shared" si="168"/>
        <v>0</v>
      </c>
      <c r="KG1192" s="101">
        <f t="shared" si="169"/>
        <v>0</v>
      </c>
      <c r="KH1192" s="101">
        <f t="shared" si="405"/>
        <v>0</v>
      </c>
      <c r="KI1192" s="101">
        <f t="shared" si="406"/>
        <v>0</v>
      </c>
      <c r="KJ1192" s="101">
        <f t="shared" si="407"/>
        <v>0</v>
      </c>
      <c r="KK1192" s="101">
        <f t="shared" si="408"/>
        <v>0</v>
      </c>
      <c r="KL1192" s="101">
        <f t="shared" si="409"/>
        <v>0</v>
      </c>
      <c r="KM1192" s="101">
        <f t="shared" si="410"/>
        <v>0</v>
      </c>
      <c r="KN1192" s="101">
        <f t="shared" si="170"/>
        <v>0</v>
      </c>
      <c r="KO1192" s="101">
        <f t="shared" si="170"/>
        <v>0</v>
      </c>
      <c r="KP1192" s="101">
        <f t="shared" si="170"/>
        <v>0</v>
      </c>
      <c r="KQ1192" s="101">
        <f t="shared" si="171"/>
        <v>0</v>
      </c>
      <c r="KR1192" s="101">
        <f t="shared" si="171"/>
        <v>0</v>
      </c>
      <c r="KS1192" s="101">
        <f t="shared" si="171"/>
        <v>0</v>
      </c>
      <c r="KT1192" s="106"/>
      <c r="KU1192" s="106"/>
      <c r="KV1192" s="106"/>
      <c r="KW1192" s="101">
        <f t="shared" si="172"/>
        <v>0</v>
      </c>
      <c r="KX1192" s="101">
        <f t="shared" si="173"/>
        <v>0</v>
      </c>
      <c r="KY1192" s="101">
        <f t="shared" si="174"/>
        <v>0</v>
      </c>
      <c r="KZ1192" s="101">
        <f t="shared" si="175"/>
        <v>0</v>
      </c>
      <c r="LA1192" s="101">
        <f t="shared" si="176"/>
        <v>0</v>
      </c>
      <c r="LB1192" s="101">
        <f t="shared" si="177"/>
        <v>0</v>
      </c>
      <c r="LC1192" s="101">
        <f t="shared" si="411"/>
        <v>0</v>
      </c>
      <c r="LD1192" s="101">
        <f t="shared" si="412"/>
        <v>0</v>
      </c>
      <c r="LE1192" s="101">
        <f t="shared" si="413"/>
        <v>0</v>
      </c>
      <c r="LF1192" s="101">
        <f t="shared" si="414"/>
        <v>0</v>
      </c>
      <c r="LG1192" s="101">
        <f t="shared" si="415"/>
        <v>0</v>
      </c>
      <c r="LH1192" s="101">
        <f t="shared" si="416"/>
        <v>0</v>
      </c>
      <c r="LI1192" s="101">
        <f t="shared" si="178"/>
        <v>0</v>
      </c>
      <c r="LJ1192" s="101">
        <f t="shared" si="178"/>
        <v>0</v>
      </c>
      <c r="LK1192" s="101">
        <f t="shared" si="178"/>
        <v>0</v>
      </c>
      <c r="LL1192" s="101">
        <f t="shared" si="179"/>
        <v>0</v>
      </c>
      <c r="LM1192" s="101">
        <f t="shared" si="179"/>
        <v>0</v>
      </c>
      <c r="LN1192" s="101">
        <f t="shared" si="179"/>
        <v>0</v>
      </c>
      <c r="LO1192" s="106"/>
      <c r="LP1192" s="106"/>
      <c r="LQ1192" s="106"/>
      <c r="LR1192" s="101">
        <f t="shared" si="180"/>
        <v>0</v>
      </c>
      <c r="LS1192" s="101">
        <f t="shared" si="181"/>
        <v>0</v>
      </c>
      <c r="LT1192" s="101">
        <f t="shared" si="182"/>
        <v>0</v>
      </c>
      <c r="LU1192" s="101">
        <f t="shared" si="183"/>
        <v>0</v>
      </c>
      <c r="LV1192" s="101">
        <f t="shared" si="184"/>
        <v>0</v>
      </c>
      <c r="LW1192" s="101">
        <f t="shared" si="185"/>
        <v>0</v>
      </c>
      <c r="LX1192" s="101">
        <f t="shared" si="417"/>
        <v>0</v>
      </c>
      <c r="LY1192" s="101">
        <f t="shared" si="418"/>
        <v>0</v>
      </c>
      <c r="LZ1192" s="101">
        <f t="shared" si="419"/>
        <v>0</v>
      </c>
      <c r="MA1192" s="101">
        <f t="shared" si="420"/>
        <v>0</v>
      </c>
      <c r="MB1192" s="101">
        <f t="shared" si="421"/>
        <v>0</v>
      </c>
      <c r="MC1192" s="101">
        <f t="shared" si="422"/>
        <v>0</v>
      </c>
      <c r="MD1192" s="101">
        <f t="shared" si="186"/>
        <v>0</v>
      </c>
      <c r="ME1192" s="101">
        <f t="shared" si="186"/>
        <v>0</v>
      </c>
      <c r="MF1192" s="101">
        <f t="shared" si="186"/>
        <v>0</v>
      </c>
      <c r="MG1192" s="101">
        <f t="shared" si="187"/>
        <v>0</v>
      </c>
      <c r="MH1192" s="101">
        <f t="shared" si="187"/>
        <v>0</v>
      </c>
      <c r="MI1192" s="101">
        <f t="shared" si="187"/>
        <v>0</v>
      </c>
      <c r="MJ1192" s="106"/>
      <c r="MK1192" s="106"/>
      <c r="ML1192" s="106"/>
      <c r="MM1192" s="101">
        <f t="shared" si="188"/>
        <v>0</v>
      </c>
      <c r="MN1192" s="101">
        <f t="shared" si="189"/>
        <v>0</v>
      </c>
      <c r="MO1192" s="101">
        <f t="shared" si="190"/>
        <v>0</v>
      </c>
      <c r="MP1192" s="101">
        <f t="shared" si="191"/>
        <v>0</v>
      </c>
      <c r="MQ1192" s="101">
        <f t="shared" si="192"/>
        <v>0</v>
      </c>
      <c r="MR1192" s="101">
        <f t="shared" si="193"/>
        <v>0</v>
      </c>
      <c r="MS1192" s="101">
        <f t="shared" si="423"/>
        <v>0</v>
      </c>
      <c r="MT1192" s="101">
        <f t="shared" si="424"/>
        <v>0</v>
      </c>
      <c r="MU1192" s="101">
        <f t="shared" si="425"/>
        <v>0</v>
      </c>
      <c r="MV1192" s="101">
        <f t="shared" si="426"/>
        <v>0</v>
      </c>
      <c r="MW1192" s="101">
        <f t="shared" si="427"/>
        <v>0</v>
      </c>
      <c r="MX1192" s="101">
        <f t="shared" si="428"/>
        <v>0</v>
      </c>
      <c r="MY1192" s="101">
        <f t="shared" si="194"/>
        <v>0</v>
      </c>
      <c r="MZ1192" s="101">
        <f t="shared" si="194"/>
        <v>0</v>
      </c>
      <c r="NA1192" s="101">
        <f t="shared" si="194"/>
        <v>0</v>
      </c>
      <c r="NB1192" s="101">
        <f t="shared" si="195"/>
        <v>0</v>
      </c>
      <c r="NC1192" s="101">
        <f t="shared" si="195"/>
        <v>0</v>
      </c>
      <c r="ND1192" s="101">
        <f t="shared" si="195"/>
        <v>0</v>
      </c>
      <c r="NE1192" s="106"/>
      <c r="NF1192" s="106"/>
      <c r="NG1192" s="106"/>
      <c r="NH1192" s="101">
        <f t="shared" si="196"/>
        <v>0</v>
      </c>
      <c r="NI1192" s="101">
        <f t="shared" si="197"/>
        <v>0</v>
      </c>
      <c r="NJ1192" s="101">
        <f t="shared" si="198"/>
        <v>0</v>
      </c>
      <c r="NK1192" s="101">
        <f t="shared" si="199"/>
        <v>0</v>
      </c>
      <c r="NL1192" s="101">
        <f t="shared" si="200"/>
        <v>0</v>
      </c>
      <c r="NM1192" s="101">
        <f t="shared" si="201"/>
        <v>0</v>
      </c>
      <c r="NN1192" s="101">
        <f t="shared" si="429"/>
        <v>0</v>
      </c>
      <c r="NO1192" s="101">
        <f t="shared" si="430"/>
        <v>0</v>
      </c>
      <c r="NP1192" s="101">
        <f t="shared" si="431"/>
        <v>0</v>
      </c>
      <c r="NQ1192" s="101">
        <f t="shared" si="432"/>
        <v>0</v>
      </c>
      <c r="NR1192" s="101">
        <f t="shared" si="433"/>
        <v>0</v>
      </c>
      <c r="NS1192" s="101">
        <f t="shared" si="434"/>
        <v>0</v>
      </c>
      <c r="NT1192" s="101">
        <f t="shared" si="202"/>
        <v>0</v>
      </c>
      <c r="NU1192" s="101">
        <f t="shared" si="202"/>
        <v>0</v>
      </c>
      <c r="NV1192" s="101">
        <f t="shared" si="202"/>
        <v>0</v>
      </c>
      <c r="NW1192" s="101">
        <f t="shared" si="203"/>
        <v>0</v>
      </c>
      <c r="NX1192" s="101">
        <f t="shared" si="203"/>
        <v>0</v>
      </c>
      <c r="NY1192" s="101">
        <f t="shared" si="203"/>
        <v>0</v>
      </c>
      <c r="NZ1192" s="106"/>
      <c r="OA1192" s="106"/>
      <c r="OB1192" s="106"/>
      <c r="OC1192" s="101">
        <f t="shared" si="204"/>
        <v>0</v>
      </c>
      <c r="OD1192" s="101">
        <f t="shared" si="205"/>
        <v>0</v>
      </c>
      <c r="OE1192" s="101">
        <f t="shared" si="206"/>
        <v>0</v>
      </c>
      <c r="OF1192" s="101">
        <f t="shared" si="207"/>
        <v>0</v>
      </c>
      <c r="OG1192" s="101">
        <f t="shared" si="208"/>
        <v>0</v>
      </c>
      <c r="OH1192" s="101">
        <f t="shared" si="209"/>
        <v>0</v>
      </c>
      <c r="OI1192" s="101">
        <f t="shared" si="435"/>
        <v>0</v>
      </c>
      <c r="OJ1192" s="101">
        <f t="shared" si="436"/>
        <v>0</v>
      </c>
      <c r="OK1192" s="101">
        <f t="shared" si="437"/>
        <v>0</v>
      </c>
      <c r="OL1192" s="101">
        <f t="shared" si="438"/>
        <v>0</v>
      </c>
      <c r="OM1192" s="101">
        <f t="shared" si="439"/>
        <v>0</v>
      </c>
      <c r="ON1192" s="101">
        <f t="shared" si="440"/>
        <v>0</v>
      </c>
      <c r="OO1192" s="101">
        <f t="shared" si="210"/>
        <v>0</v>
      </c>
      <c r="OP1192" s="101">
        <f t="shared" si="210"/>
        <v>0</v>
      </c>
      <c r="OQ1192" s="101">
        <f t="shared" si="210"/>
        <v>0</v>
      </c>
      <c r="OR1192" s="101">
        <f t="shared" si="211"/>
        <v>0</v>
      </c>
      <c r="OS1192" s="101">
        <f t="shared" si="211"/>
        <v>0</v>
      </c>
      <c r="OT1192" s="101">
        <f t="shared" si="211"/>
        <v>0</v>
      </c>
      <c r="OU1192" s="106"/>
      <c r="OV1192" s="106"/>
      <c r="OW1192" s="106"/>
      <c r="OX1192" s="101">
        <f t="shared" si="212"/>
        <v>0</v>
      </c>
      <c r="OY1192" s="101">
        <f t="shared" si="213"/>
        <v>0</v>
      </c>
      <c r="OZ1192" s="101">
        <f t="shared" si="214"/>
        <v>0</v>
      </c>
      <c r="PA1192" s="101">
        <f t="shared" si="215"/>
        <v>0</v>
      </c>
      <c r="PB1192" s="101">
        <f t="shared" si="216"/>
        <v>0</v>
      </c>
      <c r="PC1192" s="101">
        <f t="shared" si="217"/>
        <v>0</v>
      </c>
      <c r="PD1192" s="101">
        <f t="shared" si="441"/>
        <v>0</v>
      </c>
      <c r="PE1192" s="101">
        <f t="shared" si="442"/>
        <v>0</v>
      </c>
      <c r="PF1192" s="101">
        <f t="shared" si="443"/>
        <v>0</v>
      </c>
      <c r="PG1192" s="101">
        <f t="shared" si="444"/>
        <v>0</v>
      </c>
      <c r="PH1192" s="101">
        <f t="shared" si="445"/>
        <v>0</v>
      </c>
      <c r="PI1192" s="101">
        <f t="shared" si="446"/>
        <v>0</v>
      </c>
      <c r="PJ1192" s="101">
        <f t="shared" si="218"/>
        <v>0</v>
      </c>
      <c r="PK1192" s="101">
        <f t="shared" si="218"/>
        <v>0</v>
      </c>
      <c r="PL1192" s="101">
        <f t="shared" si="218"/>
        <v>0</v>
      </c>
      <c r="PM1192" s="101">
        <f t="shared" si="219"/>
        <v>0</v>
      </c>
      <c r="PN1192" s="101">
        <f t="shared" si="219"/>
        <v>0</v>
      </c>
      <c r="PO1192" s="101">
        <f t="shared" si="219"/>
        <v>0</v>
      </c>
      <c r="PP1192" s="106"/>
      <c r="PQ1192" s="106"/>
      <c r="PR1192" s="106"/>
      <c r="PS1192" s="101">
        <f t="shared" si="220"/>
        <v>0</v>
      </c>
      <c r="PT1192" s="101">
        <f t="shared" si="221"/>
        <v>0</v>
      </c>
      <c r="PU1192" s="101">
        <f t="shared" si="222"/>
        <v>0</v>
      </c>
      <c r="PV1192" s="101">
        <f t="shared" si="223"/>
        <v>0</v>
      </c>
      <c r="PW1192" s="101">
        <f t="shared" si="224"/>
        <v>0</v>
      </c>
      <c r="PX1192" s="101">
        <f t="shared" si="225"/>
        <v>0</v>
      </c>
      <c r="PY1192" s="101">
        <f t="shared" si="447"/>
        <v>0</v>
      </c>
      <c r="PZ1192" s="101">
        <f t="shared" si="448"/>
        <v>0</v>
      </c>
      <c r="QA1192" s="101">
        <f t="shared" si="449"/>
        <v>0</v>
      </c>
      <c r="QB1192" s="101">
        <f t="shared" si="450"/>
        <v>0</v>
      </c>
      <c r="QC1192" s="101">
        <f t="shared" si="451"/>
        <v>0</v>
      </c>
      <c r="QD1192" s="101">
        <f t="shared" si="452"/>
        <v>0</v>
      </c>
      <c r="QE1192" s="101">
        <f t="shared" si="226"/>
        <v>0</v>
      </c>
      <c r="QF1192" s="101">
        <f t="shared" si="226"/>
        <v>0</v>
      </c>
      <c r="QG1192" s="101">
        <f t="shared" si="226"/>
        <v>0</v>
      </c>
      <c r="QH1192" s="101">
        <f t="shared" si="227"/>
        <v>0</v>
      </c>
      <c r="QI1192" s="101">
        <f t="shared" si="227"/>
        <v>0</v>
      </c>
      <c r="QJ1192" s="101">
        <f t="shared" si="227"/>
        <v>0</v>
      </c>
      <c r="QK1192" s="106"/>
      <c r="QL1192" s="106"/>
      <c r="QM1192" s="106"/>
      <c r="QN1192" s="101">
        <f t="shared" si="228"/>
        <v>0</v>
      </c>
      <c r="QO1192" s="101">
        <f t="shared" si="229"/>
        <v>0</v>
      </c>
      <c r="QP1192" s="101">
        <f t="shared" si="230"/>
        <v>0</v>
      </c>
      <c r="QQ1192" s="101">
        <f t="shared" si="231"/>
        <v>0</v>
      </c>
      <c r="QR1192" s="101">
        <f t="shared" si="232"/>
        <v>0</v>
      </c>
      <c r="QS1192" s="101">
        <f t="shared" si="233"/>
        <v>0</v>
      </c>
      <c r="QT1192" s="101">
        <f t="shared" si="453"/>
        <v>0</v>
      </c>
      <c r="QU1192" s="101">
        <f t="shared" si="454"/>
        <v>0</v>
      </c>
      <c r="QV1192" s="101">
        <f t="shared" si="455"/>
        <v>0</v>
      </c>
      <c r="QW1192" s="101">
        <f t="shared" si="456"/>
        <v>0</v>
      </c>
      <c r="QX1192" s="101">
        <f t="shared" si="457"/>
        <v>0</v>
      </c>
      <c r="QY1192" s="101">
        <f t="shared" si="458"/>
        <v>0</v>
      </c>
      <c r="QZ1192" s="101">
        <f t="shared" si="234"/>
        <v>0</v>
      </c>
      <c r="RA1192" s="101">
        <f t="shared" si="234"/>
        <v>0</v>
      </c>
      <c r="RB1192" s="101">
        <f t="shared" si="234"/>
        <v>0</v>
      </c>
      <c r="RC1192" s="101">
        <f t="shared" si="235"/>
        <v>0</v>
      </c>
      <c r="RD1192" s="101">
        <f t="shared" si="235"/>
        <v>0</v>
      </c>
      <c r="RE1192" s="101">
        <f t="shared" si="235"/>
        <v>0</v>
      </c>
      <c r="RF1192" s="106"/>
      <c r="RG1192" s="106"/>
      <c r="RH1192" s="106"/>
      <c r="RI1192" s="101">
        <f t="shared" si="236"/>
        <v>0</v>
      </c>
      <c r="RJ1192" s="101">
        <f t="shared" si="237"/>
        <v>0</v>
      </c>
      <c r="RK1192" s="101">
        <f t="shared" si="238"/>
        <v>0</v>
      </c>
      <c r="RL1192" s="101">
        <f t="shared" si="239"/>
        <v>0</v>
      </c>
      <c r="RM1192" s="101">
        <f t="shared" si="240"/>
        <v>0</v>
      </c>
      <c r="RN1192" s="101">
        <f t="shared" si="241"/>
        <v>0</v>
      </c>
      <c r="RO1192" s="101">
        <f t="shared" si="459"/>
        <v>0</v>
      </c>
      <c r="RP1192" s="101">
        <f t="shared" si="460"/>
        <v>0</v>
      </c>
      <c r="RQ1192" s="101">
        <f t="shared" si="461"/>
        <v>0</v>
      </c>
      <c r="RR1192" s="101">
        <f t="shared" si="462"/>
        <v>0</v>
      </c>
      <c r="RS1192" s="101">
        <f t="shared" si="463"/>
        <v>0</v>
      </c>
      <c r="RT1192" s="101">
        <f t="shared" si="464"/>
        <v>0</v>
      </c>
      <c r="RU1192" s="101">
        <f t="shared" si="242"/>
        <v>0</v>
      </c>
      <c r="RV1192" s="101">
        <f t="shared" si="242"/>
        <v>0</v>
      </c>
      <c r="RW1192" s="101">
        <f t="shared" si="242"/>
        <v>0</v>
      </c>
      <c r="RX1192" s="101">
        <f t="shared" si="243"/>
        <v>0</v>
      </c>
      <c r="RY1192" s="101">
        <f t="shared" si="243"/>
        <v>0</v>
      </c>
      <c r="RZ1192" s="101">
        <f t="shared" si="243"/>
        <v>0</v>
      </c>
      <c r="SA1192" s="106"/>
      <c r="SB1192" s="106"/>
      <c r="SC1192" s="106"/>
      <c r="SD1192" s="101">
        <f t="shared" si="244"/>
        <v>0</v>
      </c>
      <c r="SE1192" s="101">
        <f t="shared" si="245"/>
        <v>0</v>
      </c>
      <c r="SF1192" s="101">
        <f t="shared" si="246"/>
        <v>0</v>
      </c>
      <c r="SG1192" s="101">
        <f t="shared" si="247"/>
        <v>0</v>
      </c>
      <c r="SH1192" s="101">
        <f t="shared" si="248"/>
        <v>0</v>
      </c>
      <c r="SI1192" s="101">
        <f t="shared" si="249"/>
        <v>0</v>
      </c>
      <c r="SJ1192" s="101">
        <f t="shared" si="465"/>
        <v>0</v>
      </c>
      <c r="SK1192" s="101">
        <f t="shared" si="466"/>
        <v>0</v>
      </c>
      <c r="SL1192" s="101">
        <f t="shared" si="467"/>
        <v>0</v>
      </c>
      <c r="SM1192" s="101">
        <f t="shared" si="468"/>
        <v>0</v>
      </c>
      <c r="SN1192" s="101">
        <f t="shared" si="469"/>
        <v>0</v>
      </c>
      <c r="SO1192" s="101">
        <f t="shared" si="470"/>
        <v>0</v>
      </c>
      <c r="SP1192" s="101">
        <f t="shared" si="250"/>
        <v>0</v>
      </c>
      <c r="SQ1192" s="101">
        <f t="shared" si="250"/>
        <v>0</v>
      </c>
      <c r="SR1192" s="101">
        <f t="shared" si="250"/>
        <v>0</v>
      </c>
      <c r="SS1192" s="101">
        <f t="shared" si="251"/>
        <v>0</v>
      </c>
      <c r="ST1192" s="101">
        <f t="shared" si="251"/>
        <v>0</v>
      </c>
      <c r="SU1192" s="101">
        <f t="shared" si="251"/>
        <v>0</v>
      </c>
      <c r="SV1192" s="106"/>
      <c r="SW1192" s="106"/>
      <c r="SX1192" s="106"/>
      <c r="SY1192" s="101">
        <f t="shared" si="252"/>
        <v>0</v>
      </c>
      <c r="SZ1192" s="101">
        <f t="shared" si="253"/>
        <v>0</v>
      </c>
      <c r="TA1192" s="101">
        <f t="shared" si="254"/>
        <v>0</v>
      </c>
      <c r="TB1192" s="101">
        <f t="shared" si="255"/>
        <v>0</v>
      </c>
      <c r="TC1192" s="101">
        <f t="shared" si="256"/>
        <v>0</v>
      </c>
      <c r="TD1192" s="101">
        <f t="shared" si="257"/>
        <v>0</v>
      </c>
      <c r="TE1192" s="101">
        <f t="shared" si="471"/>
        <v>0</v>
      </c>
      <c r="TF1192" s="101">
        <f t="shared" si="472"/>
        <v>0</v>
      </c>
      <c r="TG1192" s="101">
        <f t="shared" si="473"/>
        <v>0</v>
      </c>
      <c r="TH1192" s="101">
        <f t="shared" si="474"/>
        <v>0</v>
      </c>
      <c r="TI1192" s="101">
        <f t="shared" si="475"/>
        <v>0</v>
      </c>
      <c r="TJ1192" s="101">
        <f t="shared" si="476"/>
        <v>0</v>
      </c>
      <c r="TK1192" s="101">
        <f t="shared" si="258"/>
        <v>0</v>
      </c>
      <c r="TL1192" s="101">
        <f t="shared" si="258"/>
        <v>0</v>
      </c>
      <c r="TM1192" s="101">
        <f t="shared" si="258"/>
        <v>0</v>
      </c>
      <c r="TN1192" s="101">
        <f t="shared" si="259"/>
        <v>0</v>
      </c>
      <c r="TO1192" s="101">
        <f t="shared" si="259"/>
        <v>0</v>
      </c>
      <c r="TP1192" s="101">
        <f t="shared" si="259"/>
        <v>0</v>
      </c>
      <c r="TQ1192" s="106"/>
      <c r="TR1192" s="106"/>
      <c r="TS1192" s="106"/>
      <c r="TT1192" s="101">
        <f t="shared" si="260"/>
        <v>0</v>
      </c>
      <c r="TU1192" s="101">
        <f t="shared" si="261"/>
        <v>0</v>
      </c>
      <c r="TV1192" s="101">
        <f t="shared" si="262"/>
        <v>0</v>
      </c>
      <c r="TW1192" s="101">
        <f t="shared" si="263"/>
        <v>0</v>
      </c>
      <c r="TX1192" s="101">
        <f t="shared" si="264"/>
        <v>0</v>
      </c>
      <c r="TY1192" s="101">
        <f t="shared" si="265"/>
        <v>0</v>
      </c>
      <c r="TZ1192" s="101">
        <f t="shared" si="477"/>
        <v>0</v>
      </c>
      <c r="UA1192" s="101">
        <f t="shared" si="478"/>
        <v>0</v>
      </c>
      <c r="UB1192" s="101">
        <f t="shared" si="479"/>
        <v>0</v>
      </c>
      <c r="UC1192" s="101">
        <f t="shared" si="480"/>
        <v>0</v>
      </c>
      <c r="UD1192" s="101">
        <f t="shared" si="481"/>
        <v>0</v>
      </c>
      <c r="UE1192" s="101">
        <f t="shared" si="482"/>
        <v>0</v>
      </c>
      <c r="UF1192" s="101">
        <f t="shared" si="266"/>
        <v>0</v>
      </c>
      <c r="UG1192" s="101">
        <f t="shared" si="266"/>
        <v>0</v>
      </c>
      <c r="UH1192" s="101">
        <f t="shared" si="266"/>
        <v>0</v>
      </c>
      <c r="UI1192" s="101">
        <f t="shared" si="267"/>
        <v>0</v>
      </c>
      <c r="UJ1192" s="101">
        <f t="shared" si="267"/>
        <v>0</v>
      </c>
      <c r="UK1192" s="101">
        <f t="shared" si="267"/>
        <v>0</v>
      </c>
      <c r="UL1192" s="106"/>
      <c r="UM1192" s="106"/>
      <c r="UN1192" s="106"/>
      <c r="UO1192" s="101">
        <f t="shared" si="268"/>
        <v>0</v>
      </c>
      <c r="UP1192" s="101">
        <f t="shared" si="269"/>
        <v>0</v>
      </c>
      <c r="UQ1192" s="101">
        <f t="shared" si="270"/>
        <v>0</v>
      </c>
      <c r="UR1192" s="101">
        <f t="shared" si="271"/>
        <v>0</v>
      </c>
      <c r="US1192" s="101">
        <f t="shared" si="272"/>
        <v>0</v>
      </c>
      <c r="UT1192" s="101">
        <f t="shared" si="273"/>
        <v>0</v>
      </c>
      <c r="UU1192" s="101">
        <f t="shared" si="483"/>
        <v>0</v>
      </c>
      <c r="UV1192" s="101">
        <f t="shared" si="484"/>
        <v>0</v>
      </c>
      <c r="UW1192" s="101">
        <f t="shared" si="485"/>
        <v>0</v>
      </c>
      <c r="UX1192" s="101">
        <f t="shared" si="486"/>
        <v>0</v>
      </c>
      <c r="UY1192" s="101">
        <f t="shared" si="487"/>
        <v>0</v>
      </c>
      <c r="UZ1192" s="101">
        <f t="shared" si="488"/>
        <v>0</v>
      </c>
      <c r="VA1192" s="101">
        <f t="shared" si="274"/>
        <v>0</v>
      </c>
      <c r="VB1192" s="101">
        <f t="shared" si="274"/>
        <v>0</v>
      </c>
      <c r="VC1192" s="101">
        <f t="shared" si="274"/>
        <v>0</v>
      </c>
      <c r="VD1192" s="101">
        <f t="shared" si="275"/>
        <v>0</v>
      </c>
      <c r="VE1192" s="101">
        <f t="shared" si="275"/>
        <v>0</v>
      </c>
      <c r="VF1192" s="101">
        <f t="shared" si="275"/>
        <v>0</v>
      </c>
      <c r="VG1192" s="106"/>
      <c r="VH1192" s="106"/>
      <c r="VI1192" s="106"/>
      <c r="VJ1192" s="101">
        <f t="shared" si="276"/>
        <v>0</v>
      </c>
      <c r="VK1192" s="101">
        <f t="shared" si="277"/>
        <v>0</v>
      </c>
      <c r="VL1192" s="101">
        <f t="shared" si="278"/>
        <v>0</v>
      </c>
      <c r="VM1192" s="101">
        <f t="shared" si="279"/>
        <v>0</v>
      </c>
      <c r="VN1192" s="101">
        <f t="shared" si="280"/>
        <v>0</v>
      </c>
      <c r="VO1192" s="101">
        <f t="shared" si="281"/>
        <v>0</v>
      </c>
      <c r="VP1192" s="101">
        <f t="shared" si="489"/>
        <v>0</v>
      </c>
      <c r="VQ1192" s="101">
        <f t="shared" si="490"/>
        <v>0</v>
      </c>
      <c r="VR1192" s="101">
        <f t="shared" si="491"/>
        <v>0</v>
      </c>
      <c r="VS1192" s="101">
        <f t="shared" si="492"/>
        <v>0</v>
      </c>
      <c r="VT1192" s="101">
        <f t="shared" si="493"/>
        <v>0</v>
      </c>
      <c r="VU1192" s="101">
        <f t="shared" si="494"/>
        <v>0</v>
      </c>
      <c r="VV1192" s="101">
        <f t="shared" si="282"/>
        <v>0</v>
      </c>
      <c r="VW1192" s="101">
        <f t="shared" si="282"/>
        <v>0</v>
      </c>
      <c r="VX1192" s="101">
        <f t="shared" si="282"/>
        <v>0</v>
      </c>
      <c r="VY1192" s="101">
        <f t="shared" si="283"/>
        <v>0</v>
      </c>
      <c r="VZ1192" s="101">
        <f t="shared" si="283"/>
        <v>0</v>
      </c>
      <c r="WA1192" s="101">
        <f t="shared" si="283"/>
        <v>0</v>
      </c>
      <c r="WB1192" s="106"/>
      <c r="WC1192" s="106"/>
      <c r="WD1192" s="106"/>
      <c r="WE1192" s="101">
        <f t="shared" si="284"/>
        <v>0</v>
      </c>
      <c r="WF1192" s="101">
        <f t="shared" si="285"/>
        <v>0</v>
      </c>
      <c r="WG1192" s="101">
        <f t="shared" si="286"/>
        <v>0</v>
      </c>
      <c r="WH1192" s="101">
        <f t="shared" si="287"/>
        <v>0</v>
      </c>
      <c r="WI1192" s="101">
        <f t="shared" si="288"/>
        <v>0</v>
      </c>
      <c r="WJ1192" s="101">
        <f t="shared" si="289"/>
        <v>0</v>
      </c>
      <c r="WK1192" s="101">
        <f t="shared" si="495"/>
        <v>0</v>
      </c>
      <c r="WL1192" s="101">
        <f t="shared" si="496"/>
        <v>0</v>
      </c>
      <c r="WM1192" s="101">
        <f t="shared" si="497"/>
        <v>0</v>
      </c>
      <c r="WN1192" s="101">
        <f t="shared" si="498"/>
        <v>0</v>
      </c>
      <c r="WO1192" s="101">
        <f t="shared" si="499"/>
        <v>0</v>
      </c>
      <c r="WP1192" s="101">
        <f t="shared" si="500"/>
        <v>0</v>
      </c>
      <c r="WQ1192" s="101">
        <f t="shared" si="290"/>
        <v>0</v>
      </c>
      <c r="WR1192" s="101">
        <f t="shared" si="290"/>
        <v>0</v>
      </c>
      <c r="WS1192" s="101">
        <f t="shared" si="290"/>
        <v>0</v>
      </c>
      <c r="WT1192" s="101">
        <f t="shared" si="291"/>
        <v>0</v>
      </c>
      <c r="WU1192" s="101">
        <f t="shared" si="291"/>
        <v>0</v>
      </c>
      <c r="WV1192" s="101">
        <f t="shared" si="291"/>
        <v>0</v>
      </c>
      <c r="WW1192" s="106"/>
      <c r="WX1192" s="106"/>
      <c r="WY1192" s="106"/>
      <c r="WZ1192" s="101">
        <f t="shared" si="292"/>
        <v>0</v>
      </c>
      <c r="XA1192" s="101">
        <f t="shared" si="293"/>
        <v>0</v>
      </c>
      <c r="XB1192" s="101">
        <f t="shared" si="294"/>
        <v>0</v>
      </c>
      <c r="XC1192" s="101">
        <f t="shared" si="295"/>
        <v>0</v>
      </c>
      <c r="XD1192" s="101">
        <f t="shared" si="296"/>
        <v>0</v>
      </c>
      <c r="XE1192" s="101">
        <f t="shared" si="297"/>
        <v>0</v>
      </c>
      <c r="XF1192" s="101">
        <f t="shared" si="501"/>
        <v>0</v>
      </c>
      <c r="XG1192" s="101">
        <f t="shared" si="502"/>
        <v>0</v>
      </c>
      <c r="XH1192" s="101">
        <f t="shared" si="503"/>
        <v>0</v>
      </c>
      <c r="XI1192" s="101">
        <f t="shared" si="504"/>
        <v>0</v>
      </c>
      <c r="XJ1192" s="101">
        <f t="shared" si="505"/>
        <v>0</v>
      </c>
      <c r="XK1192" s="101">
        <f t="shared" si="506"/>
        <v>0</v>
      </c>
      <c r="XL1192" s="101">
        <f t="shared" si="298"/>
        <v>0</v>
      </c>
      <c r="XM1192" s="101">
        <f t="shared" si="298"/>
        <v>0</v>
      </c>
      <c r="XN1192" s="101">
        <f t="shared" si="298"/>
        <v>0</v>
      </c>
      <c r="XO1192" s="101">
        <f t="shared" si="299"/>
        <v>0</v>
      </c>
      <c r="XP1192" s="101">
        <f t="shared" si="299"/>
        <v>0</v>
      </c>
      <c r="XQ1192" s="101">
        <f t="shared" si="299"/>
        <v>0</v>
      </c>
      <c r="XR1192" s="106"/>
      <c r="XS1192" s="106"/>
      <c r="XT1192" s="106"/>
      <c r="XU1192" s="101">
        <f t="shared" si="300"/>
        <v>0</v>
      </c>
      <c r="XV1192" s="101">
        <f t="shared" si="301"/>
        <v>0</v>
      </c>
      <c r="XW1192" s="101">
        <f t="shared" si="302"/>
        <v>0</v>
      </c>
      <c r="XX1192" s="101">
        <f t="shared" si="303"/>
        <v>0</v>
      </c>
      <c r="XY1192" s="101">
        <f t="shared" si="304"/>
        <v>0</v>
      </c>
      <c r="XZ1192" s="101">
        <f t="shared" si="305"/>
        <v>0</v>
      </c>
      <c r="YA1192" s="101">
        <f t="shared" si="507"/>
        <v>0</v>
      </c>
      <c r="YB1192" s="101">
        <f t="shared" si="508"/>
        <v>0</v>
      </c>
      <c r="YC1192" s="101">
        <f t="shared" si="509"/>
        <v>0</v>
      </c>
      <c r="YD1192" s="101">
        <f t="shared" si="510"/>
        <v>0</v>
      </c>
      <c r="YE1192" s="101">
        <f t="shared" si="511"/>
        <v>0</v>
      </c>
      <c r="YF1192" s="101">
        <f t="shared" si="512"/>
        <v>0</v>
      </c>
      <c r="YG1192" s="101">
        <f t="shared" si="306"/>
        <v>0</v>
      </c>
      <c r="YH1192" s="101">
        <f t="shared" si="306"/>
        <v>0</v>
      </c>
      <c r="YI1192" s="101">
        <f t="shared" si="306"/>
        <v>0</v>
      </c>
      <c r="YJ1192" s="101">
        <f t="shared" si="307"/>
        <v>0</v>
      </c>
      <c r="YK1192" s="101">
        <f t="shared" si="307"/>
        <v>0</v>
      </c>
      <c r="YL1192" s="101">
        <f t="shared" si="307"/>
        <v>0</v>
      </c>
      <c r="YM1192" s="149">
        <f t="shared" si="513"/>
        <v>0</v>
      </c>
      <c r="YN1192" s="149">
        <f t="shared" si="308"/>
        <v>0</v>
      </c>
      <c r="YO1192" s="149">
        <f t="shared" si="308"/>
        <v>0</v>
      </c>
      <c r="YP1192" s="101">
        <f t="shared" si="309"/>
        <v>0</v>
      </c>
      <c r="YQ1192" s="101">
        <f t="shared" si="310"/>
        <v>0</v>
      </c>
      <c r="YR1192" s="101">
        <f t="shared" si="311"/>
        <v>0</v>
      </c>
      <c r="YS1192" s="101">
        <f t="shared" si="312"/>
        <v>0</v>
      </c>
      <c r="YT1192" s="101">
        <f t="shared" si="313"/>
        <v>0</v>
      </c>
      <c r="YU1192" s="101">
        <f t="shared" si="314"/>
        <v>0</v>
      </c>
      <c r="YV1192" s="101">
        <f t="shared" si="514"/>
        <v>0</v>
      </c>
      <c r="YW1192" s="101">
        <f t="shared" si="515"/>
        <v>0</v>
      </c>
      <c r="YX1192" s="101">
        <f t="shared" si="516"/>
        <v>0</v>
      </c>
      <c r="YY1192" s="101">
        <f t="shared" si="517"/>
        <v>0</v>
      </c>
      <c r="YZ1192" s="101">
        <f t="shared" si="518"/>
        <v>0</v>
      </c>
      <c r="ZA1192" s="101">
        <f t="shared" si="519"/>
        <v>0</v>
      </c>
      <c r="ZB1192" s="101">
        <f t="shared" si="315"/>
        <v>0</v>
      </c>
      <c r="ZC1192" s="101">
        <f t="shared" si="315"/>
        <v>0</v>
      </c>
      <c r="ZD1192" s="101">
        <f t="shared" si="315"/>
        <v>0</v>
      </c>
      <c r="ZE1192" s="101">
        <f t="shared" si="316"/>
        <v>0</v>
      </c>
      <c r="ZF1192" s="101">
        <f t="shared" si="316"/>
        <v>0</v>
      </c>
      <c r="ZG1192" s="101">
        <f t="shared" si="316"/>
        <v>0</v>
      </c>
    </row>
    <row r="1193" spans="1:683" s="286" customFormat="1" ht="24" customHeight="1">
      <c r="A1193" s="313" t="s">
        <v>824</v>
      </c>
      <c r="B1193" s="785"/>
    </row>
    <row r="1194" spans="1:683">
      <c r="A1194" s="118" t="s">
        <v>711</v>
      </c>
      <c r="B1194" s="796"/>
      <c r="C1194" s="117" t="s">
        <v>442</v>
      </c>
      <c r="D1194" s="907"/>
      <c r="E1194" s="908"/>
      <c r="F1194" s="314" t="s">
        <v>822</v>
      </c>
      <c r="G1194" s="314" t="s">
        <v>822</v>
      </c>
      <c r="H1194" s="314" t="s">
        <v>822</v>
      </c>
      <c r="I1194" s="314" t="s">
        <v>822</v>
      </c>
      <c r="J1194" s="314" t="s">
        <v>822</v>
      </c>
      <c r="K1194" s="314" t="s">
        <v>822</v>
      </c>
      <c r="L1194" s="133">
        <f>SUM(L1195:L1204)</f>
        <v>0</v>
      </c>
      <c r="M1194" s="133">
        <f t="shared" ref="M1194:T1194" si="520">SUM(M1195:M1204)</f>
        <v>0</v>
      </c>
      <c r="N1194" s="133">
        <f t="shared" si="520"/>
        <v>0</v>
      </c>
      <c r="O1194" s="133">
        <f t="shared" si="520"/>
        <v>0</v>
      </c>
      <c r="P1194" s="133">
        <f t="shared" si="520"/>
        <v>0</v>
      </c>
      <c r="Q1194" s="133">
        <f t="shared" si="520"/>
        <v>0</v>
      </c>
      <c r="R1194" s="133">
        <f t="shared" si="520"/>
        <v>0</v>
      </c>
      <c r="S1194" s="133">
        <f t="shared" si="520"/>
        <v>0</v>
      </c>
      <c r="T1194" s="133">
        <f t="shared" si="520"/>
        <v>0</v>
      </c>
      <c r="U1194" s="314" t="s">
        <v>822</v>
      </c>
      <c r="V1194" s="314" t="s">
        <v>822</v>
      </c>
      <c r="W1194" s="314" t="s">
        <v>822</v>
      </c>
      <c r="X1194" s="314" t="s">
        <v>822</v>
      </c>
      <c r="Y1194" s="314" t="s">
        <v>822</v>
      </c>
      <c r="Z1194" s="314" t="s">
        <v>822</v>
      </c>
      <c r="AA1194" s="133">
        <f t="shared" ref="AA1194:AO1194" si="521">SUM(AA1195:AA1204)</f>
        <v>0</v>
      </c>
      <c r="AB1194" s="133">
        <f t="shared" si="521"/>
        <v>0</v>
      </c>
      <c r="AC1194" s="133">
        <f t="shared" si="521"/>
        <v>0</v>
      </c>
      <c r="AD1194" s="133">
        <f t="shared" si="521"/>
        <v>0</v>
      </c>
      <c r="AE1194" s="133">
        <f t="shared" si="521"/>
        <v>0</v>
      </c>
      <c r="AF1194" s="133">
        <f t="shared" si="521"/>
        <v>0</v>
      </c>
      <c r="AG1194" s="133">
        <f t="shared" si="521"/>
        <v>0</v>
      </c>
      <c r="AH1194" s="133">
        <f t="shared" si="521"/>
        <v>0</v>
      </c>
      <c r="AI1194" s="133">
        <f t="shared" si="521"/>
        <v>0</v>
      </c>
      <c r="AJ1194" s="133">
        <f t="shared" si="521"/>
        <v>0</v>
      </c>
      <c r="AK1194" s="133">
        <f t="shared" si="521"/>
        <v>0</v>
      </c>
      <c r="AL1194" s="133">
        <f t="shared" si="521"/>
        <v>0</v>
      </c>
      <c r="AM1194" s="133">
        <f t="shared" si="521"/>
        <v>0</v>
      </c>
      <c r="AN1194" s="133">
        <f t="shared" si="521"/>
        <v>0</v>
      </c>
      <c r="AO1194" s="133">
        <f t="shared" si="521"/>
        <v>0</v>
      </c>
      <c r="AP1194" s="314" t="s">
        <v>822</v>
      </c>
      <c r="AQ1194" s="314" t="s">
        <v>822</v>
      </c>
      <c r="AR1194" s="314" t="s">
        <v>822</v>
      </c>
      <c r="AS1194" s="314" t="s">
        <v>822</v>
      </c>
      <c r="AT1194" s="314" t="s">
        <v>822</v>
      </c>
      <c r="AU1194" s="314" t="s">
        <v>822</v>
      </c>
      <c r="AV1194" s="133">
        <f t="shared" ref="AV1194:BJ1194" si="522">SUM(AV1195:AV1204)</f>
        <v>0</v>
      </c>
      <c r="AW1194" s="133">
        <f t="shared" si="522"/>
        <v>0</v>
      </c>
      <c r="AX1194" s="133">
        <f t="shared" si="522"/>
        <v>0</v>
      </c>
      <c r="AY1194" s="133">
        <f t="shared" si="522"/>
        <v>0</v>
      </c>
      <c r="AZ1194" s="133">
        <f t="shared" si="522"/>
        <v>0</v>
      </c>
      <c r="BA1194" s="133">
        <f t="shared" si="522"/>
        <v>0</v>
      </c>
      <c r="BB1194" s="133">
        <f t="shared" si="522"/>
        <v>0</v>
      </c>
      <c r="BC1194" s="133">
        <f t="shared" si="522"/>
        <v>0</v>
      </c>
      <c r="BD1194" s="133">
        <f t="shared" si="522"/>
        <v>0</v>
      </c>
      <c r="BE1194" s="133">
        <f t="shared" si="522"/>
        <v>0</v>
      </c>
      <c r="BF1194" s="133">
        <f t="shared" si="522"/>
        <v>0</v>
      </c>
      <c r="BG1194" s="133">
        <f t="shared" si="522"/>
        <v>0</v>
      </c>
      <c r="BH1194" s="133">
        <f t="shared" si="522"/>
        <v>0</v>
      </c>
      <c r="BI1194" s="133">
        <f t="shared" si="522"/>
        <v>0</v>
      </c>
      <c r="BJ1194" s="133">
        <f t="shared" si="522"/>
        <v>0</v>
      </c>
      <c r="BK1194" s="314" t="s">
        <v>822</v>
      </c>
      <c r="BL1194" s="314" t="s">
        <v>822</v>
      </c>
      <c r="BM1194" s="314" t="s">
        <v>822</v>
      </c>
      <c r="BN1194" s="314" t="s">
        <v>822</v>
      </c>
      <c r="BO1194" s="314" t="s">
        <v>822</v>
      </c>
      <c r="BP1194" s="314" t="s">
        <v>822</v>
      </c>
      <c r="BQ1194" s="133">
        <f t="shared" ref="BQ1194:CE1194" si="523">SUM(BQ1195:BQ1204)</f>
        <v>0</v>
      </c>
      <c r="BR1194" s="133">
        <f t="shared" si="523"/>
        <v>0</v>
      </c>
      <c r="BS1194" s="133">
        <f t="shared" si="523"/>
        <v>0</v>
      </c>
      <c r="BT1194" s="133">
        <f t="shared" si="523"/>
        <v>0</v>
      </c>
      <c r="BU1194" s="133">
        <f t="shared" si="523"/>
        <v>0</v>
      </c>
      <c r="BV1194" s="133">
        <f t="shared" si="523"/>
        <v>0</v>
      </c>
      <c r="BW1194" s="133">
        <f t="shared" si="523"/>
        <v>0</v>
      </c>
      <c r="BX1194" s="133">
        <f t="shared" si="523"/>
        <v>0</v>
      </c>
      <c r="BY1194" s="133">
        <f t="shared" si="523"/>
        <v>0</v>
      </c>
      <c r="BZ1194" s="133">
        <f t="shared" si="523"/>
        <v>0</v>
      </c>
      <c r="CA1194" s="133">
        <f t="shared" si="523"/>
        <v>0</v>
      </c>
      <c r="CB1194" s="133">
        <f t="shared" si="523"/>
        <v>0</v>
      </c>
      <c r="CC1194" s="133">
        <f t="shared" si="523"/>
        <v>0</v>
      </c>
      <c r="CD1194" s="133">
        <f t="shared" si="523"/>
        <v>0</v>
      </c>
      <c r="CE1194" s="133">
        <f t="shared" si="523"/>
        <v>0</v>
      </c>
      <c r="CF1194" s="314" t="s">
        <v>822</v>
      </c>
      <c r="CG1194" s="314" t="s">
        <v>822</v>
      </c>
      <c r="CH1194" s="314" t="s">
        <v>822</v>
      </c>
      <c r="CI1194" s="314" t="s">
        <v>822</v>
      </c>
      <c r="CJ1194" s="314" t="s">
        <v>822</v>
      </c>
      <c r="CK1194" s="314" t="s">
        <v>822</v>
      </c>
      <c r="CL1194" s="133">
        <f t="shared" ref="CL1194:CZ1194" si="524">SUM(CL1195:CL1204)</f>
        <v>0</v>
      </c>
      <c r="CM1194" s="133">
        <f t="shared" si="524"/>
        <v>0</v>
      </c>
      <c r="CN1194" s="133">
        <f t="shared" si="524"/>
        <v>0</v>
      </c>
      <c r="CO1194" s="133">
        <f t="shared" si="524"/>
        <v>0</v>
      </c>
      <c r="CP1194" s="133">
        <f t="shared" si="524"/>
        <v>0</v>
      </c>
      <c r="CQ1194" s="133">
        <f t="shared" si="524"/>
        <v>0</v>
      </c>
      <c r="CR1194" s="133">
        <f t="shared" si="524"/>
        <v>0</v>
      </c>
      <c r="CS1194" s="133">
        <f t="shared" si="524"/>
        <v>0</v>
      </c>
      <c r="CT1194" s="133">
        <f t="shared" si="524"/>
        <v>0</v>
      </c>
      <c r="CU1194" s="133">
        <f t="shared" si="524"/>
        <v>0</v>
      </c>
      <c r="CV1194" s="133">
        <f t="shared" si="524"/>
        <v>0</v>
      </c>
      <c r="CW1194" s="133">
        <f t="shared" si="524"/>
        <v>0</v>
      </c>
      <c r="CX1194" s="133">
        <f t="shared" si="524"/>
        <v>0</v>
      </c>
      <c r="CY1194" s="133">
        <f t="shared" si="524"/>
        <v>0</v>
      </c>
      <c r="CZ1194" s="133">
        <f t="shared" si="524"/>
        <v>0</v>
      </c>
      <c r="DA1194" s="314" t="s">
        <v>822</v>
      </c>
      <c r="DB1194" s="314" t="s">
        <v>822</v>
      </c>
      <c r="DC1194" s="314" t="s">
        <v>822</v>
      </c>
      <c r="DD1194" s="314" t="s">
        <v>822</v>
      </c>
      <c r="DE1194" s="314" t="s">
        <v>822</v>
      </c>
      <c r="DF1194" s="314" t="s">
        <v>822</v>
      </c>
      <c r="DG1194" s="133">
        <f t="shared" ref="DG1194:DU1194" si="525">SUM(DG1195:DG1204)</f>
        <v>0</v>
      </c>
      <c r="DH1194" s="133">
        <f t="shared" si="525"/>
        <v>0</v>
      </c>
      <c r="DI1194" s="133">
        <f t="shared" si="525"/>
        <v>0</v>
      </c>
      <c r="DJ1194" s="133">
        <f t="shared" si="525"/>
        <v>0</v>
      </c>
      <c r="DK1194" s="133">
        <f t="shared" si="525"/>
        <v>0</v>
      </c>
      <c r="DL1194" s="133">
        <f t="shared" si="525"/>
        <v>0</v>
      </c>
      <c r="DM1194" s="133">
        <f t="shared" si="525"/>
        <v>0</v>
      </c>
      <c r="DN1194" s="133">
        <f t="shared" si="525"/>
        <v>0</v>
      </c>
      <c r="DO1194" s="133">
        <f t="shared" si="525"/>
        <v>0</v>
      </c>
      <c r="DP1194" s="133">
        <f t="shared" si="525"/>
        <v>0</v>
      </c>
      <c r="DQ1194" s="133">
        <f t="shared" si="525"/>
        <v>0</v>
      </c>
      <c r="DR1194" s="133">
        <f t="shared" si="525"/>
        <v>0</v>
      </c>
      <c r="DS1194" s="133">
        <f t="shared" si="525"/>
        <v>0</v>
      </c>
      <c r="DT1194" s="133">
        <f t="shared" si="525"/>
        <v>0</v>
      </c>
      <c r="DU1194" s="133">
        <f t="shared" si="525"/>
        <v>0</v>
      </c>
      <c r="DV1194" s="314" t="s">
        <v>822</v>
      </c>
      <c r="DW1194" s="314" t="s">
        <v>822</v>
      </c>
      <c r="DX1194" s="314" t="s">
        <v>822</v>
      </c>
      <c r="DY1194" s="314" t="s">
        <v>822</v>
      </c>
      <c r="DZ1194" s="314" t="s">
        <v>822</v>
      </c>
      <c r="EA1194" s="314" t="s">
        <v>822</v>
      </c>
      <c r="EB1194" s="133">
        <f t="shared" ref="EB1194:EP1194" si="526">SUM(EB1195:EB1204)</f>
        <v>0</v>
      </c>
      <c r="EC1194" s="133">
        <f t="shared" si="526"/>
        <v>0</v>
      </c>
      <c r="ED1194" s="133">
        <f t="shared" si="526"/>
        <v>0</v>
      </c>
      <c r="EE1194" s="133">
        <f t="shared" si="526"/>
        <v>0</v>
      </c>
      <c r="EF1194" s="133">
        <f t="shared" si="526"/>
        <v>0</v>
      </c>
      <c r="EG1194" s="133">
        <f t="shared" si="526"/>
        <v>0</v>
      </c>
      <c r="EH1194" s="133">
        <f t="shared" si="526"/>
        <v>0</v>
      </c>
      <c r="EI1194" s="133">
        <f t="shared" si="526"/>
        <v>0</v>
      </c>
      <c r="EJ1194" s="133">
        <f t="shared" si="526"/>
        <v>0</v>
      </c>
      <c r="EK1194" s="133">
        <f t="shared" si="526"/>
        <v>0</v>
      </c>
      <c r="EL1194" s="133">
        <f t="shared" si="526"/>
        <v>0</v>
      </c>
      <c r="EM1194" s="133">
        <f t="shared" si="526"/>
        <v>0</v>
      </c>
      <c r="EN1194" s="133">
        <f t="shared" si="526"/>
        <v>0</v>
      </c>
      <c r="EO1194" s="133">
        <f t="shared" si="526"/>
        <v>0</v>
      </c>
      <c r="EP1194" s="133">
        <f t="shared" si="526"/>
        <v>0</v>
      </c>
      <c r="EQ1194" s="314" t="s">
        <v>822</v>
      </c>
      <c r="ER1194" s="314" t="s">
        <v>822</v>
      </c>
      <c r="ES1194" s="314" t="s">
        <v>822</v>
      </c>
      <c r="ET1194" s="314" t="s">
        <v>822</v>
      </c>
      <c r="EU1194" s="314" t="s">
        <v>822</v>
      </c>
      <c r="EV1194" s="314" t="s">
        <v>822</v>
      </c>
      <c r="EW1194" s="133">
        <f t="shared" ref="EW1194:FK1194" si="527">SUM(EW1195:EW1204)</f>
        <v>0</v>
      </c>
      <c r="EX1194" s="133">
        <f t="shared" si="527"/>
        <v>0</v>
      </c>
      <c r="EY1194" s="133">
        <f t="shared" si="527"/>
        <v>0</v>
      </c>
      <c r="EZ1194" s="133">
        <f t="shared" si="527"/>
        <v>0</v>
      </c>
      <c r="FA1194" s="133">
        <f t="shared" si="527"/>
        <v>0</v>
      </c>
      <c r="FB1194" s="133">
        <f t="shared" si="527"/>
        <v>0</v>
      </c>
      <c r="FC1194" s="133">
        <f t="shared" si="527"/>
        <v>0</v>
      </c>
      <c r="FD1194" s="133">
        <f t="shared" si="527"/>
        <v>0</v>
      </c>
      <c r="FE1194" s="133">
        <f t="shared" si="527"/>
        <v>0</v>
      </c>
      <c r="FF1194" s="133">
        <f t="shared" si="527"/>
        <v>0</v>
      </c>
      <c r="FG1194" s="133">
        <f t="shared" si="527"/>
        <v>0</v>
      </c>
      <c r="FH1194" s="133">
        <f t="shared" si="527"/>
        <v>0</v>
      </c>
      <c r="FI1194" s="133">
        <f t="shared" si="527"/>
        <v>0</v>
      </c>
      <c r="FJ1194" s="133">
        <f t="shared" si="527"/>
        <v>0</v>
      </c>
      <c r="FK1194" s="133">
        <f t="shared" si="527"/>
        <v>0</v>
      </c>
      <c r="FL1194" s="314" t="s">
        <v>822</v>
      </c>
      <c r="FM1194" s="314" t="s">
        <v>822</v>
      </c>
      <c r="FN1194" s="314" t="s">
        <v>822</v>
      </c>
      <c r="FO1194" s="314" t="s">
        <v>822</v>
      </c>
      <c r="FP1194" s="314" t="s">
        <v>822</v>
      </c>
      <c r="FQ1194" s="314" t="s">
        <v>822</v>
      </c>
      <c r="FR1194" s="133">
        <f t="shared" ref="FR1194:GF1194" si="528">SUM(FR1195:FR1204)</f>
        <v>0</v>
      </c>
      <c r="FS1194" s="133">
        <f t="shared" si="528"/>
        <v>0</v>
      </c>
      <c r="FT1194" s="133">
        <f t="shared" si="528"/>
        <v>0</v>
      </c>
      <c r="FU1194" s="133">
        <f t="shared" si="528"/>
        <v>0</v>
      </c>
      <c r="FV1194" s="133">
        <f t="shared" si="528"/>
        <v>0</v>
      </c>
      <c r="FW1194" s="133">
        <f t="shared" si="528"/>
        <v>0</v>
      </c>
      <c r="FX1194" s="133">
        <f t="shared" si="528"/>
        <v>0</v>
      </c>
      <c r="FY1194" s="133">
        <f t="shared" si="528"/>
        <v>0</v>
      </c>
      <c r="FZ1194" s="133">
        <f t="shared" si="528"/>
        <v>0</v>
      </c>
      <c r="GA1194" s="133">
        <f t="shared" si="528"/>
        <v>0</v>
      </c>
      <c r="GB1194" s="133">
        <f t="shared" si="528"/>
        <v>0</v>
      </c>
      <c r="GC1194" s="133">
        <f t="shared" si="528"/>
        <v>0</v>
      </c>
      <c r="GD1194" s="133">
        <f t="shared" si="528"/>
        <v>0</v>
      </c>
      <c r="GE1194" s="133">
        <f t="shared" si="528"/>
        <v>0</v>
      </c>
      <c r="GF1194" s="133">
        <f t="shared" si="528"/>
        <v>0</v>
      </c>
      <c r="GG1194" s="314" t="s">
        <v>822</v>
      </c>
      <c r="GH1194" s="314" t="s">
        <v>822</v>
      </c>
      <c r="GI1194" s="314" t="s">
        <v>822</v>
      </c>
      <c r="GJ1194" s="314" t="s">
        <v>822</v>
      </c>
      <c r="GK1194" s="314" t="s">
        <v>822</v>
      </c>
      <c r="GL1194" s="314" t="s">
        <v>822</v>
      </c>
      <c r="GM1194" s="133">
        <f t="shared" ref="GM1194:HA1194" si="529">SUM(GM1195:GM1204)</f>
        <v>0</v>
      </c>
      <c r="GN1194" s="133">
        <f t="shared" si="529"/>
        <v>0</v>
      </c>
      <c r="GO1194" s="133">
        <f t="shared" si="529"/>
        <v>0</v>
      </c>
      <c r="GP1194" s="133">
        <f t="shared" si="529"/>
        <v>0</v>
      </c>
      <c r="GQ1194" s="133">
        <f t="shared" si="529"/>
        <v>0</v>
      </c>
      <c r="GR1194" s="133">
        <f t="shared" si="529"/>
        <v>0</v>
      </c>
      <c r="GS1194" s="133">
        <f t="shared" si="529"/>
        <v>32</v>
      </c>
      <c r="GT1194" s="133">
        <f t="shared" si="529"/>
        <v>32</v>
      </c>
      <c r="GU1194" s="133">
        <f t="shared" si="529"/>
        <v>32</v>
      </c>
      <c r="GV1194" s="133">
        <f t="shared" si="529"/>
        <v>0</v>
      </c>
      <c r="GW1194" s="133">
        <f t="shared" si="529"/>
        <v>0</v>
      </c>
      <c r="GX1194" s="133">
        <f t="shared" si="529"/>
        <v>0</v>
      </c>
      <c r="GY1194" s="133">
        <f t="shared" si="529"/>
        <v>267771.65000000002</v>
      </c>
      <c r="GZ1194" s="133">
        <f t="shared" si="529"/>
        <v>267771.65000000002</v>
      </c>
      <c r="HA1194" s="133">
        <f t="shared" si="529"/>
        <v>267771.65000000002</v>
      </c>
      <c r="HB1194" s="314" t="s">
        <v>822</v>
      </c>
      <c r="HC1194" s="314" t="s">
        <v>822</v>
      </c>
      <c r="HD1194" s="314" t="s">
        <v>822</v>
      </c>
      <c r="HE1194" s="314" t="s">
        <v>822</v>
      </c>
      <c r="HF1194" s="314" t="s">
        <v>822</v>
      </c>
      <c r="HG1194" s="314" t="s">
        <v>822</v>
      </c>
      <c r="HH1194" s="133">
        <f t="shared" ref="HH1194:HV1194" si="530">SUM(HH1195:HH1204)</f>
        <v>0</v>
      </c>
      <c r="HI1194" s="133">
        <f t="shared" si="530"/>
        <v>0</v>
      </c>
      <c r="HJ1194" s="133">
        <f t="shared" si="530"/>
        <v>0</v>
      </c>
      <c r="HK1194" s="133">
        <f t="shared" si="530"/>
        <v>71984.850000000006</v>
      </c>
      <c r="HL1194" s="133">
        <f t="shared" si="530"/>
        <v>70816.649999999994</v>
      </c>
      <c r="HM1194" s="133">
        <f t="shared" si="530"/>
        <v>70816.649999999994</v>
      </c>
      <c r="HN1194" s="133">
        <f t="shared" si="530"/>
        <v>0</v>
      </c>
      <c r="HO1194" s="133">
        <f t="shared" si="530"/>
        <v>0</v>
      </c>
      <c r="HP1194" s="133">
        <f t="shared" si="530"/>
        <v>0</v>
      </c>
      <c r="HQ1194" s="133">
        <f t="shared" si="530"/>
        <v>0</v>
      </c>
      <c r="HR1194" s="133">
        <f t="shared" si="530"/>
        <v>0</v>
      </c>
      <c r="HS1194" s="133">
        <f t="shared" si="530"/>
        <v>0</v>
      </c>
      <c r="HT1194" s="133">
        <f t="shared" si="530"/>
        <v>0</v>
      </c>
      <c r="HU1194" s="133">
        <f t="shared" si="530"/>
        <v>0</v>
      </c>
      <c r="HV1194" s="133">
        <f t="shared" si="530"/>
        <v>0</v>
      </c>
      <c r="HW1194" s="314" t="s">
        <v>822</v>
      </c>
      <c r="HX1194" s="314" t="s">
        <v>822</v>
      </c>
      <c r="HY1194" s="314" t="s">
        <v>822</v>
      </c>
      <c r="HZ1194" s="314" t="s">
        <v>822</v>
      </c>
      <c r="IA1194" s="314" t="s">
        <v>822</v>
      </c>
      <c r="IB1194" s="314" t="s">
        <v>822</v>
      </c>
      <c r="IC1194" s="133">
        <f t="shared" ref="IC1194:IQ1194" si="531">SUM(IC1195:IC1204)</f>
        <v>0</v>
      </c>
      <c r="ID1194" s="133">
        <f t="shared" si="531"/>
        <v>0</v>
      </c>
      <c r="IE1194" s="133">
        <f t="shared" si="531"/>
        <v>0</v>
      </c>
      <c r="IF1194" s="133">
        <f t="shared" si="531"/>
        <v>0</v>
      </c>
      <c r="IG1194" s="133">
        <f t="shared" si="531"/>
        <v>0</v>
      </c>
      <c r="IH1194" s="133">
        <f t="shared" si="531"/>
        <v>0</v>
      </c>
      <c r="II1194" s="133">
        <f t="shared" si="531"/>
        <v>0</v>
      </c>
      <c r="IJ1194" s="133">
        <f t="shared" si="531"/>
        <v>0</v>
      </c>
      <c r="IK1194" s="133">
        <f t="shared" si="531"/>
        <v>0</v>
      </c>
      <c r="IL1194" s="133">
        <f t="shared" si="531"/>
        <v>0</v>
      </c>
      <c r="IM1194" s="133">
        <f t="shared" si="531"/>
        <v>0</v>
      </c>
      <c r="IN1194" s="133">
        <f t="shared" si="531"/>
        <v>0</v>
      </c>
      <c r="IO1194" s="133">
        <f t="shared" si="531"/>
        <v>0</v>
      </c>
      <c r="IP1194" s="133">
        <f t="shared" si="531"/>
        <v>0</v>
      </c>
      <c r="IQ1194" s="133">
        <f t="shared" si="531"/>
        <v>0</v>
      </c>
      <c r="IR1194" s="314" t="s">
        <v>822</v>
      </c>
      <c r="IS1194" s="314" t="s">
        <v>822</v>
      </c>
      <c r="IT1194" s="314" t="s">
        <v>822</v>
      </c>
      <c r="IU1194" s="314" t="s">
        <v>822</v>
      </c>
      <c r="IV1194" s="314" t="s">
        <v>822</v>
      </c>
      <c r="IW1194" s="314" t="s">
        <v>822</v>
      </c>
      <c r="IX1194" s="133">
        <f t="shared" ref="IX1194:JL1194" si="532">SUM(IX1195:IX1204)</f>
        <v>0</v>
      </c>
      <c r="IY1194" s="133">
        <f t="shared" si="532"/>
        <v>0</v>
      </c>
      <c r="IZ1194" s="133">
        <f t="shared" si="532"/>
        <v>0</v>
      </c>
      <c r="JA1194" s="133">
        <f t="shared" si="532"/>
        <v>0</v>
      </c>
      <c r="JB1194" s="133">
        <f t="shared" si="532"/>
        <v>0</v>
      </c>
      <c r="JC1194" s="133">
        <f t="shared" si="532"/>
        <v>0</v>
      </c>
      <c r="JD1194" s="133">
        <f t="shared" si="532"/>
        <v>0</v>
      </c>
      <c r="JE1194" s="133">
        <f t="shared" si="532"/>
        <v>0</v>
      </c>
      <c r="JF1194" s="133">
        <f t="shared" si="532"/>
        <v>0</v>
      </c>
      <c r="JG1194" s="133">
        <f t="shared" si="532"/>
        <v>0</v>
      </c>
      <c r="JH1194" s="133">
        <f t="shared" si="532"/>
        <v>0</v>
      </c>
      <c r="JI1194" s="133">
        <f t="shared" si="532"/>
        <v>0</v>
      </c>
      <c r="JJ1194" s="133">
        <f t="shared" si="532"/>
        <v>0</v>
      </c>
      <c r="JK1194" s="133">
        <f t="shared" si="532"/>
        <v>0</v>
      </c>
      <c r="JL1194" s="133">
        <f t="shared" si="532"/>
        <v>0</v>
      </c>
      <c r="JM1194" s="314" t="s">
        <v>822</v>
      </c>
      <c r="JN1194" s="314" t="s">
        <v>822</v>
      </c>
      <c r="JO1194" s="314" t="s">
        <v>822</v>
      </c>
      <c r="JP1194" s="314" t="s">
        <v>822</v>
      </c>
      <c r="JQ1194" s="314" t="s">
        <v>822</v>
      </c>
      <c r="JR1194" s="314" t="s">
        <v>822</v>
      </c>
      <c r="JS1194" s="133">
        <f t="shared" ref="JS1194:KG1194" si="533">SUM(JS1195:JS1204)</f>
        <v>0</v>
      </c>
      <c r="JT1194" s="133">
        <f t="shared" si="533"/>
        <v>0</v>
      </c>
      <c r="JU1194" s="133">
        <f t="shared" si="533"/>
        <v>0</v>
      </c>
      <c r="JV1194" s="133">
        <f t="shared" si="533"/>
        <v>0</v>
      </c>
      <c r="JW1194" s="133">
        <f t="shared" si="533"/>
        <v>0</v>
      </c>
      <c r="JX1194" s="133">
        <f t="shared" si="533"/>
        <v>0</v>
      </c>
      <c r="JY1194" s="133">
        <f t="shared" si="533"/>
        <v>0</v>
      </c>
      <c r="JZ1194" s="133">
        <f t="shared" si="533"/>
        <v>0</v>
      </c>
      <c r="KA1194" s="133">
        <f t="shared" si="533"/>
        <v>0</v>
      </c>
      <c r="KB1194" s="133">
        <f t="shared" si="533"/>
        <v>0</v>
      </c>
      <c r="KC1194" s="133">
        <f t="shared" si="533"/>
        <v>0</v>
      </c>
      <c r="KD1194" s="133">
        <f t="shared" si="533"/>
        <v>0</v>
      </c>
      <c r="KE1194" s="133">
        <f t="shared" si="533"/>
        <v>0</v>
      </c>
      <c r="KF1194" s="133">
        <f t="shared" si="533"/>
        <v>0</v>
      </c>
      <c r="KG1194" s="133">
        <f t="shared" si="533"/>
        <v>0</v>
      </c>
      <c r="KH1194" s="314" t="s">
        <v>822</v>
      </c>
      <c r="KI1194" s="314" t="s">
        <v>822</v>
      </c>
      <c r="KJ1194" s="314" t="s">
        <v>822</v>
      </c>
      <c r="KK1194" s="314" t="s">
        <v>822</v>
      </c>
      <c r="KL1194" s="314" t="s">
        <v>822</v>
      </c>
      <c r="KM1194" s="314" t="s">
        <v>822</v>
      </c>
      <c r="KN1194" s="133">
        <f t="shared" ref="KN1194:LB1194" si="534">SUM(KN1195:KN1204)</f>
        <v>0</v>
      </c>
      <c r="KO1194" s="133">
        <f t="shared" si="534"/>
        <v>0</v>
      </c>
      <c r="KP1194" s="133">
        <f t="shared" si="534"/>
        <v>0</v>
      </c>
      <c r="KQ1194" s="133">
        <f t="shared" si="534"/>
        <v>0</v>
      </c>
      <c r="KR1194" s="133">
        <f t="shared" si="534"/>
        <v>0</v>
      </c>
      <c r="KS1194" s="133">
        <f t="shared" si="534"/>
        <v>0</v>
      </c>
      <c r="KT1194" s="133">
        <f t="shared" si="534"/>
        <v>0</v>
      </c>
      <c r="KU1194" s="133">
        <f t="shared" si="534"/>
        <v>0</v>
      </c>
      <c r="KV1194" s="133">
        <f t="shared" si="534"/>
        <v>0</v>
      </c>
      <c r="KW1194" s="133">
        <f t="shared" si="534"/>
        <v>0</v>
      </c>
      <c r="KX1194" s="133">
        <f t="shared" si="534"/>
        <v>0</v>
      </c>
      <c r="KY1194" s="133">
        <f t="shared" si="534"/>
        <v>0</v>
      </c>
      <c r="KZ1194" s="133">
        <f t="shared" si="534"/>
        <v>0</v>
      </c>
      <c r="LA1194" s="133">
        <f t="shared" si="534"/>
        <v>0</v>
      </c>
      <c r="LB1194" s="133">
        <f t="shared" si="534"/>
        <v>0</v>
      </c>
      <c r="LC1194" s="314" t="s">
        <v>822</v>
      </c>
      <c r="LD1194" s="314" t="s">
        <v>822</v>
      </c>
      <c r="LE1194" s="314" t="s">
        <v>822</v>
      </c>
      <c r="LF1194" s="314" t="s">
        <v>822</v>
      </c>
      <c r="LG1194" s="314" t="s">
        <v>822</v>
      </c>
      <c r="LH1194" s="314" t="s">
        <v>822</v>
      </c>
      <c r="LI1194" s="133">
        <f t="shared" ref="LI1194:LW1194" si="535">SUM(LI1195:LI1204)</f>
        <v>0</v>
      </c>
      <c r="LJ1194" s="133">
        <f t="shared" si="535"/>
        <v>0</v>
      </c>
      <c r="LK1194" s="133">
        <f t="shared" si="535"/>
        <v>0</v>
      </c>
      <c r="LL1194" s="133">
        <f t="shared" si="535"/>
        <v>0</v>
      </c>
      <c r="LM1194" s="133">
        <f t="shared" si="535"/>
        <v>0</v>
      </c>
      <c r="LN1194" s="133">
        <f t="shared" si="535"/>
        <v>0</v>
      </c>
      <c r="LO1194" s="133">
        <f t="shared" si="535"/>
        <v>0</v>
      </c>
      <c r="LP1194" s="133">
        <f t="shared" si="535"/>
        <v>0</v>
      </c>
      <c r="LQ1194" s="133">
        <f t="shared" si="535"/>
        <v>0</v>
      </c>
      <c r="LR1194" s="133">
        <f t="shared" si="535"/>
        <v>0</v>
      </c>
      <c r="LS1194" s="133">
        <f t="shared" si="535"/>
        <v>0</v>
      </c>
      <c r="LT1194" s="133">
        <f t="shared" si="535"/>
        <v>0</v>
      </c>
      <c r="LU1194" s="133">
        <f t="shared" si="535"/>
        <v>0</v>
      </c>
      <c r="LV1194" s="133">
        <f t="shared" si="535"/>
        <v>0</v>
      </c>
      <c r="LW1194" s="133">
        <f t="shared" si="535"/>
        <v>0</v>
      </c>
      <c r="LX1194" s="314" t="s">
        <v>822</v>
      </c>
      <c r="LY1194" s="314" t="s">
        <v>822</v>
      </c>
      <c r="LZ1194" s="314" t="s">
        <v>822</v>
      </c>
      <c r="MA1194" s="314" t="s">
        <v>822</v>
      </c>
      <c r="MB1194" s="314" t="s">
        <v>822</v>
      </c>
      <c r="MC1194" s="314" t="s">
        <v>822</v>
      </c>
      <c r="MD1194" s="133">
        <f t="shared" ref="MD1194:MR1194" si="536">SUM(MD1195:MD1204)</f>
        <v>0</v>
      </c>
      <c r="ME1194" s="133">
        <f t="shared" si="536"/>
        <v>0</v>
      </c>
      <c r="MF1194" s="133">
        <f t="shared" si="536"/>
        <v>0</v>
      </c>
      <c r="MG1194" s="133">
        <f t="shared" si="536"/>
        <v>0</v>
      </c>
      <c r="MH1194" s="133">
        <f t="shared" si="536"/>
        <v>0</v>
      </c>
      <c r="MI1194" s="133">
        <f t="shared" si="536"/>
        <v>0</v>
      </c>
      <c r="MJ1194" s="133">
        <f t="shared" si="536"/>
        <v>0</v>
      </c>
      <c r="MK1194" s="133">
        <f t="shared" si="536"/>
        <v>0</v>
      </c>
      <c r="ML1194" s="133">
        <f t="shared" si="536"/>
        <v>0</v>
      </c>
      <c r="MM1194" s="133">
        <f t="shared" si="536"/>
        <v>0</v>
      </c>
      <c r="MN1194" s="133">
        <f t="shared" si="536"/>
        <v>0</v>
      </c>
      <c r="MO1194" s="133">
        <f t="shared" si="536"/>
        <v>0</v>
      </c>
      <c r="MP1194" s="133">
        <f t="shared" si="536"/>
        <v>0</v>
      </c>
      <c r="MQ1194" s="133">
        <f t="shared" si="536"/>
        <v>0</v>
      </c>
      <c r="MR1194" s="133">
        <f t="shared" si="536"/>
        <v>0</v>
      </c>
      <c r="MS1194" s="314" t="s">
        <v>822</v>
      </c>
      <c r="MT1194" s="314" t="s">
        <v>822</v>
      </c>
      <c r="MU1194" s="314" t="s">
        <v>822</v>
      </c>
      <c r="MV1194" s="314" t="s">
        <v>822</v>
      </c>
      <c r="MW1194" s="314" t="s">
        <v>822</v>
      </c>
      <c r="MX1194" s="314" t="s">
        <v>822</v>
      </c>
      <c r="MY1194" s="133">
        <f t="shared" ref="MY1194:NM1194" si="537">SUM(MY1195:MY1204)</f>
        <v>0</v>
      </c>
      <c r="MZ1194" s="133">
        <f t="shared" si="537"/>
        <v>0</v>
      </c>
      <c r="NA1194" s="133">
        <f t="shared" si="537"/>
        <v>0</v>
      </c>
      <c r="NB1194" s="133">
        <f t="shared" si="537"/>
        <v>0</v>
      </c>
      <c r="NC1194" s="133">
        <f t="shared" si="537"/>
        <v>0</v>
      </c>
      <c r="ND1194" s="133">
        <f t="shared" si="537"/>
        <v>0</v>
      </c>
      <c r="NE1194" s="133">
        <f t="shared" si="537"/>
        <v>0</v>
      </c>
      <c r="NF1194" s="133">
        <f t="shared" si="537"/>
        <v>0</v>
      </c>
      <c r="NG1194" s="133">
        <f t="shared" si="537"/>
        <v>0</v>
      </c>
      <c r="NH1194" s="133">
        <f t="shared" si="537"/>
        <v>0</v>
      </c>
      <c r="NI1194" s="133">
        <f t="shared" si="537"/>
        <v>0</v>
      </c>
      <c r="NJ1194" s="133">
        <f t="shared" si="537"/>
        <v>0</v>
      </c>
      <c r="NK1194" s="133">
        <f t="shared" si="537"/>
        <v>0</v>
      </c>
      <c r="NL1194" s="133">
        <f t="shared" si="537"/>
        <v>0</v>
      </c>
      <c r="NM1194" s="133">
        <f t="shared" si="537"/>
        <v>0</v>
      </c>
      <c r="NN1194" s="314" t="s">
        <v>822</v>
      </c>
      <c r="NO1194" s="314" t="s">
        <v>822</v>
      </c>
      <c r="NP1194" s="314" t="s">
        <v>822</v>
      </c>
      <c r="NQ1194" s="314" t="s">
        <v>822</v>
      </c>
      <c r="NR1194" s="314" t="s">
        <v>822</v>
      </c>
      <c r="NS1194" s="314" t="s">
        <v>822</v>
      </c>
      <c r="NT1194" s="133">
        <f t="shared" ref="NT1194:OH1194" si="538">SUM(NT1195:NT1204)</f>
        <v>0</v>
      </c>
      <c r="NU1194" s="133">
        <f t="shared" si="538"/>
        <v>0</v>
      </c>
      <c r="NV1194" s="133">
        <f t="shared" si="538"/>
        <v>0</v>
      </c>
      <c r="NW1194" s="133">
        <f t="shared" si="538"/>
        <v>0</v>
      </c>
      <c r="NX1194" s="133">
        <f t="shared" si="538"/>
        <v>0</v>
      </c>
      <c r="NY1194" s="133">
        <f t="shared" si="538"/>
        <v>0</v>
      </c>
      <c r="NZ1194" s="133">
        <f t="shared" si="538"/>
        <v>0</v>
      </c>
      <c r="OA1194" s="133">
        <f t="shared" si="538"/>
        <v>0</v>
      </c>
      <c r="OB1194" s="133">
        <f t="shared" si="538"/>
        <v>0</v>
      </c>
      <c r="OC1194" s="133">
        <f t="shared" si="538"/>
        <v>0</v>
      </c>
      <c r="OD1194" s="133">
        <f t="shared" si="538"/>
        <v>0</v>
      </c>
      <c r="OE1194" s="133">
        <f t="shared" si="538"/>
        <v>0</v>
      </c>
      <c r="OF1194" s="133">
        <f t="shared" si="538"/>
        <v>0</v>
      </c>
      <c r="OG1194" s="133">
        <f t="shared" si="538"/>
        <v>0</v>
      </c>
      <c r="OH1194" s="133">
        <f t="shared" si="538"/>
        <v>0</v>
      </c>
      <c r="OI1194" s="314" t="s">
        <v>822</v>
      </c>
      <c r="OJ1194" s="314" t="s">
        <v>822</v>
      </c>
      <c r="OK1194" s="314" t="s">
        <v>822</v>
      </c>
      <c r="OL1194" s="314" t="s">
        <v>822</v>
      </c>
      <c r="OM1194" s="314" t="s">
        <v>822</v>
      </c>
      <c r="ON1194" s="314" t="s">
        <v>822</v>
      </c>
      <c r="OO1194" s="133">
        <f t="shared" ref="OO1194:PC1194" si="539">SUM(OO1195:OO1204)</f>
        <v>0</v>
      </c>
      <c r="OP1194" s="133">
        <f t="shared" si="539"/>
        <v>0</v>
      </c>
      <c r="OQ1194" s="133">
        <f t="shared" si="539"/>
        <v>0</v>
      </c>
      <c r="OR1194" s="133">
        <f t="shared" si="539"/>
        <v>0</v>
      </c>
      <c r="OS1194" s="133">
        <f t="shared" si="539"/>
        <v>0</v>
      </c>
      <c r="OT1194" s="133">
        <f t="shared" si="539"/>
        <v>0</v>
      </c>
      <c r="OU1194" s="133">
        <f t="shared" si="539"/>
        <v>0</v>
      </c>
      <c r="OV1194" s="133">
        <f t="shared" si="539"/>
        <v>0</v>
      </c>
      <c r="OW1194" s="133">
        <f t="shared" si="539"/>
        <v>0</v>
      </c>
      <c r="OX1194" s="133">
        <f t="shared" si="539"/>
        <v>0</v>
      </c>
      <c r="OY1194" s="133">
        <f t="shared" si="539"/>
        <v>0</v>
      </c>
      <c r="OZ1194" s="133">
        <f t="shared" si="539"/>
        <v>0</v>
      </c>
      <c r="PA1194" s="133">
        <f t="shared" si="539"/>
        <v>0</v>
      </c>
      <c r="PB1194" s="133">
        <f t="shared" si="539"/>
        <v>0</v>
      </c>
      <c r="PC1194" s="133">
        <f t="shared" si="539"/>
        <v>0</v>
      </c>
      <c r="PD1194" s="314" t="s">
        <v>822</v>
      </c>
      <c r="PE1194" s="314" t="s">
        <v>822</v>
      </c>
      <c r="PF1194" s="314" t="s">
        <v>822</v>
      </c>
      <c r="PG1194" s="314" t="s">
        <v>822</v>
      </c>
      <c r="PH1194" s="314" t="s">
        <v>822</v>
      </c>
      <c r="PI1194" s="314" t="s">
        <v>822</v>
      </c>
      <c r="PJ1194" s="133">
        <f t="shared" ref="PJ1194:PX1194" si="540">SUM(PJ1195:PJ1204)</f>
        <v>0</v>
      </c>
      <c r="PK1194" s="133">
        <f t="shared" si="540"/>
        <v>0</v>
      </c>
      <c r="PL1194" s="133">
        <f t="shared" si="540"/>
        <v>0</v>
      </c>
      <c r="PM1194" s="133">
        <f t="shared" si="540"/>
        <v>0</v>
      </c>
      <c r="PN1194" s="133">
        <f t="shared" si="540"/>
        <v>0</v>
      </c>
      <c r="PO1194" s="133">
        <f t="shared" si="540"/>
        <v>0</v>
      </c>
      <c r="PP1194" s="133">
        <f t="shared" si="540"/>
        <v>0</v>
      </c>
      <c r="PQ1194" s="133">
        <f t="shared" si="540"/>
        <v>0</v>
      </c>
      <c r="PR1194" s="133">
        <f t="shared" si="540"/>
        <v>0</v>
      </c>
      <c r="PS1194" s="133">
        <f t="shared" si="540"/>
        <v>0</v>
      </c>
      <c r="PT1194" s="133">
        <f t="shared" si="540"/>
        <v>0</v>
      </c>
      <c r="PU1194" s="133">
        <f t="shared" si="540"/>
        <v>0</v>
      </c>
      <c r="PV1194" s="133">
        <f t="shared" si="540"/>
        <v>0</v>
      </c>
      <c r="PW1194" s="133">
        <f t="shared" si="540"/>
        <v>0</v>
      </c>
      <c r="PX1194" s="133">
        <f t="shared" si="540"/>
        <v>0</v>
      </c>
      <c r="PY1194" s="314" t="s">
        <v>822</v>
      </c>
      <c r="PZ1194" s="314" t="s">
        <v>822</v>
      </c>
      <c r="QA1194" s="314" t="s">
        <v>822</v>
      </c>
      <c r="QB1194" s="314" t="s">
        <v>822</v>
      </c>
      <c r="QC1194" s="314" t="s">
        <v>822</v>
      </c>
      <c r="QD1194" s="314" t="s">
        <v>822</v>
      </c>
      <c r="QE1194" s="133">
        <f t="shared" ref="QE1194:QS1194" si="541">SUM(QE1195:QE1204)</f>
        <v>0</v>
      </c>
      <c r="QF1194" s="133">
        <f t="shared" si="541"/>
        <v>0</v>
      </c>
      <c r="QG1194" s="133">
        <f t="shared" si="541"/>
        <v>0</v>
      </c>
      <c r="QH1194" s="133">
        <f t="shared" si="541"/>
        <v>0</v>
      </c>
      <c r="QI1194" s="133">
        <f t="shared" si="541"/>
        <v>0</v>
      </c>
      <c r="QJ1194" s="133">
        <f t="shared" si="541"/>
        <v>0</v>
      </c>
      <c r="QK1194" s="133">
        <f t="shared" si="541"/>
        <v>0</v>
      </c>
      <c r="QL1194" s="133">
        <f t="shared" si="541"/>
        <v>0</v>
      </c>
      <c r="QM1194" s="133">
        <f t="shared" si="541"/>
        <v>0</v>
      </c>
      <c r="QN1194" s="133">
        <f t="shared" si="541"/>
        <v>0</v>
      </c>
      <c r="QO1194" s="133">
        <f t="shared" si="541"/>
        <v>0</v>
      </c>
      <c r="QP1194" s="133">
        <f t="shared" si="541"/>
        <v>0</v>
      </c>
      <c r="QQ1194" s="133">
        <f t="shared" si="541"/>
        <v>0</v>
      </c>
      <c r="QR1194" s="133">
        <f t="shared" si="541"/>
        <v>0</v>
      </c>
      <c r="QS1194" s="133">
        <f t="shared" si="541"/>
        <v>0</v>
      </c>
      <c r="QT1194" s="314" t="s">
        <v>822</v>
      </c>
      <c r="QU1194" s="314" t="s">
        <v>822</v>
      </c>
      <c r="QV1194" s="314" t="s">
        <v>822</v>
      </c>
      <c r="QW1194" s="314" t="s">
        <v>822</v>
      </c>
      <c r="QX1194" s="314" t="s">
        <v>822</v>
      </c>
      <c r="QY1194" s="314" t="s">
        <v>822</v>
      </c>
      <c r="QZ1194" s="133">
        <f t="shared" ref="QZ1194:RN1194" si="542">SUM(QZ1195:QZ1204)</f>
        <v>0</v>
      </c>
      <c r="RA1194" s="133">
        <f t="shared" si="542"/>
        <v>0</v>
      </c>
      <c r="RB1194" s="133">
        <f t="shared" si="542"/>
        <v>0</v>
      </c>
      <c r="RC1194" s="133">
        <f t="shared" si="542"/>
        <v>0</v>
      </c>
      <c r="RD1194" s="133">
        <f t="shared" si="542"/>
        <v>0</v>
      </c>
      <c r="RE1194" s="133">
        <f t="shared" si="542"/>
        <v>0</v>
      </c>
      <c r="RF1194" s="133">
        <f t="shared" si="542"/>
        <v>0</v>
      </c>
      <c r="RG1194" s="133">
        <f t="shared" si="542"/>
        <v>0</v>
      </c>
      <c r="RH1194" s="133">
        <f t="shared" si="542"/>
        <v>0</v>
      </c>
      <c r="RI1194" s="133">
        <f t="shared" si="542"/>
        <v>0</v>
      </c>
      <c r="RJ1194" s="133">
        <f t="shared" si="542"/>
        <v>0</v>
      </c>
      <c r="RK1194" s="133">
        <f t="shared" si="542"/>
        <v>0</v>
      </c>
      <c r="RL1194" s="133">
        <f t="shared" si="542"/>
        <v>0</v>
      </c>
      <c r="RM1194" s="133">
        <f t="shared" si="542"/>
        <v>0</v>
      </c>
      <c r="RN1194" s="133">
        <f t="shared" si="542"/>
        <v>0</v>
      </c>
      <c r="RO1194" s="314" t="s">
        <v>822</v>
      </c>
      <c r="RP1194" s="314" t="s">
        <v>822</v>
      </c>
      <c r="RQ1194" s="314" t="s">
        <v>822</v>
      </c>
      <c r="RR1194" s="314" t="s">
        <v>822</v>
      </c>
      <c r="RS1194" s="314" t="s">
        <v>822</v>
      </c>
      <c r="RT1194" s="314" t="s">
        <v>822</v>
      </c>
      <c r="RU1194" s="133">
        <f t="shared" ref="RU1194:SI1194" si="543">SUM(RU1195:RU1204)</f>
        <v>0</v>
      </c>
      <c r="RV1194" s="133">
        <f t="shared" si="543"/>
        <v>0</v>
      </c>
      <c r="RW1194" s="133">
        <f t="shared" si="543"/>
        <v>0</v>
      </c>
      <c r="RX1194" s="133">
        <f t="shared" si="543"/>
        <v>0</v>
      </c>
      <c r="RY1194" s="133">
        <f t="shared" si="543"/>
        <v>0</v>
      </c>
      <c r="RZ1194" s="133">
        <f t="shared" si="543"/>
        <v>0</v>
      </c>
      <c r="SA1194" s="133">
        <f t="shared" si="543"/>
        <v>0</v>
      </c>
      <c r="SB1194" s="133">
        <f t="shared" si="543"/>
        <v>0</v>
      </c>
      <c r="SC1194" s="133">
        <f t="shared" si="543"/>
        <v>0</v>
      </c>
      <c r="SD1194" s="133">
        <f t="shared" si="543"/>
        <v>0</v>
      </c>
      <c r="SE1194" s="133">
        <f t="shared" si="543"/>
        <v>0</v>
      </c>
      <c r="SF1194" s="133">
        <f t="shared" si="543"/>
        <v>0</v>
      </c>
      <c r="SG1194" s="133">
        <f t="shared" si="543"/>
        <v>0</v>
      </c>
      <c r="SH1194" s="133">
        <f t="shared" si="543"/>
        <v>0</v>
      </c>
      <c r="SI1194" s="133">
        <f t="shared" si="543"/>
        <v>0</v>
      </c>
      <c r="SJ1194" s="314" t="s">
        <v>822</v>
      </c>
      <c r="SK1194" s="314" t="s">
        <v>822</v>
      </c>
      <c r="SL1194" s="314" t="s">
        <v>822</v>
      </c>
      <c r="SM1194" s="314" t="s">
        <v>822</v>
      </c>
      <c r="SN1194" s="314" t="s">
        <v>822</v>
      </c>
      <c r="SO1194" s="314" t="s">
        <v>822</v>
      </c>
      <c r="SP1194" s="133">
        <f t="shared" ref="SP1194:TD1194" si="544">SUM(SP1195:SP1204)</f>
        <v>0</v>
      </c>
      <c r="SQ1194" s="133">
        <f t="shared" si="544"/>
        <v>0</v>
      </c>
      <c r="SR1194" s="133">
        <f t="shared" si="544"/>
        <v>0</v>
      </c>
      <c r="SS1194" s="133">
        <f t="shared" si="544"/>
        <v>0</v>
      </c>
      <c r="ST1194" s="133">
        <f t="shared" si="544"/>
        <v>0</v>
      </c>
      <c r="SU1194" s="133">
        <f t="shared" si="544"/>
        <v>0</v>
      </c>
      <c r="SV1194" s="133">
        <f t="shared" si="544"/>
        <v>0</v>
      </c>
      <c r="SW1194" s="133">
        <f t="shared" si="544"/>
        <v>0</v>
      </c>
      <c r="SX1194" s="133">
        <f t="shared" si="544"/>
        <v>0</v>
      </c>
      <c r="SY1194" s="133">
        <f t="shared" si="544"/>
        <v>0</v>
      </c>
      <c r="SZ1194" s="133">
        <f t="shared" si="544"/>
        <v>0</v>
      </c>
      <c r="TA1194" s="133">
        <f t="shared" si="544"/>
        <v>0</v>
      </c>
      <c r="TB1194" s="133">
        <f t="shared" si="544"/>
        <v>0</v>
      </c>
      <c r="TC1194" s="133">
        <f t="shared" si="544"/>
        <v>0</v>
      </c>
      <c r="TD1194" s="133">
        <f t="shared" si="544"/>
        <v>0</v>
      </c>
      <c r="TE1194" s="314" t="s">
        <v>822</v>
      </c>
      <c r="TF1194" s="314" t="s">
        <v>822</v>
      </c>
      <c r="TG1194" s="314" t="s">
        <v>822</v>
      </c>
      <c r="TH1194" s="314" t="s">
        <v>822</v>
      </c>
      <c r="TI1194" s="314" t="s">
        <v>822</v>
      </c>
      <c r="TJ1194" s="314" t="s">
        <v>822</v>
      </c>
      <c r="TK1194" s="133">
        <f t="shared" ref="TK1194:TY1194" si="545">SUM(TK1195:TK1204)</f>
        <v>0</v>
      </c>
      <c r="TL1194" s="133">
        <f t="shared" si="545"/>
        <v>0</v>
      </c>
      <c r="TM1194" s="133">
        <f t="shared" si="545"/>
        <v>0</v>
      </c>
      <c r="TN1194" s="133">
        <f t="shared" si="545"/>
        <v>0</v>
      </c>
      <c r="TO1194" s="133">
        <f t="shared" si="545"/>
        <v>0</v>
      </c>
      <c r="TP1194" s="133">
        <f t="shared" si="545"/>
        <v>0</v>
      </c>
      <c r="TQ1194" s="133">
        <f t="shared" si="545"/>
        <v>0</v>
      </c>
      <c r="TR1194" s="133">
        <f t="shared" si="545"/>
        <v>0</v>
      </c>
      <c r="TS1194" s="133">
        <f t="shared" si="545"/>
        <v>0</v>
      </c>
      <c r="TT1194" s="133">
        <f t="shared" si="545"/>
        <v>0</v>
      </c>
      <c r="TU1194" s="133">
        <f t="shared" si="545"/>
        <v>0</v>
      </c>
      <c r="TV1194" s="133">
        <f t="shared" si="545"/>
        <v>0</v>
      </c>
      <c r="TW1194" s="133">
        <f t="shared" si="545"/>
        <v>0</v>
      </c>
      <c r="TX1194" s="133">
        <f t="shared" si="545"/>
        <v>0</v>
      </c>
      <c r="TY1194" s="133">
        <f t="shared" si="545"/>
        <v>0</v>
      </c>
      <c r="TZ1194" s="314" t="s">
        <v>822</v>
      </c>
      <c r="UA1194" s="314" t="s">
        <v>822</v>
      </c>
      <c r="UB1194" s="314" t="s">
        <v>822</v>
      </c>
      <c r="UC1194" s="314" t="s">
        <v>822</v>
      </c>
      <c r="UD1194" s="314" t="s">
        <v>822</v>
      </c>
      <c r="UE1194" s="314" t="s">
        <v>822</v>
      </c>
      <c r="UF1194" s="133">
        <f t="shared" ref="UF1194:UT1194" si="546">SUM(UF1195:UF1204)</f>
        <v>0</v>
      </c>
      <c r="UG1194" s="133">
        <f t="shared" si="546"/>
        <v>0</v>
      </c>
      <c r="UH1194" s="133">
        <f t="shared" si="546"/>
        <v>0</v>
      </c>
      <c r="UI1194" s="133">
        <f t="shared" si="546"/>
        <v>0</v>
      </c>
      <c r="UJ1194" s="133">
        <f t="shared" si="546"/>
        <v>0</v>
      </c>
      <c r="UK1194" s="133">
        <f t="shared" si="546"/>
        <v>0</v>
      </c>
      <c r="UL1194" s="133">
        <f t="shared" si="546"/>
        <v>68</v>
      </c>
      <c r="UM1194" s="133">
        <f t="shared" si="546"/>
        <v>68</v>
      </c>
      <c r="UN1194" s="133">
        <f t="shared" si="546"/>
        <v>68</v>
      </c>
      <c r="UO1194" s="133">
        <f t="shared" si="546"/>
        <v>0</v>
      </c>
      <c r="UP1194" s="133">
        <f t="shared" si="546"/>
        <v>0</v>
      </c>
      <c r="UQ1194" s="133">
        <f t="shared" si="546"/>
        <v>0</v>
      </c>
      <c r="UR1194" s="133">
        <f t="shared" si="546"/>
        <v>485746.01</v>
      </c>
      <c r="US1194" s="133">
        <f t="shared" si="546"/>
        <v>485746.01</v>
      </c>
      <c r="UT1194" s="133">
        <f t="shared" si="546"/>
        <v>485746.01</v>
      </c>
      <c r="UU1194" s="314" t="s">
        <v>822</v>
      </c>
      <c r="UV1194" s="314" t="s">
        <v>822</v>
      </c>
      <c r="UW1194" s="314" t="s">
        <v>822</v>
      </c>
      <c r="UX1194" s="314" t="s">
        <v>822</v>
      </c>
      <c r="UY1194" s="314" t="s">
        <v>822</v>
      </c>
      <c r="UZ1194" s="314" t="s">
        <v>822</v>
      </c>
      <c r="VA1194" s="133">
        <f t="shared" ref="VA1194:VO1194" si="547">SUM(VA1195:VA1204)</f>
        <v>0</v>
      </c>
      <c r="VB1194" s="133">
        <f t="shared" si="547"/>
        <v>0</v>
      </c>
      <c r="VC1194" s="133">
        <f t="shared" si="547"/>
        <v>0</v>
      </c>
      <c r="VD1194" s="133">
        <f t="shared" si="547"/>
        <v>59282.68</v>
      </c>
      <c r="VE1194" s="133">
        <f t="shared" si="547"/>
        <v>62317.39</v>
      </c>
      <c r="VF1194" s="133">
        <f t="shared" si="547"/>
        <v>62317.39</v>
      </c>
      <c r="VG1194" s="133">
        <f t="shared" si="547"/>
        <v>0</v>
      </c>
      <c r="VH1194" s="133">
        <f t="shared" si="547"/>
        <v>0</v>
      </c>
      <c r="VI1194" s="133">
        <f t="shared" si="547"/>
        <v>0</v>
      </c>
      <c r="VJ1194" s="133">
        <f t="shared" si="547"/>
        <v>0</v>
      </c>
      <c r="VK1194" s="133">
        <f t="shared" si="547"/>
        <v>0</v>
      </c>
      <c r="VL1194" s="133">
        <f t="shared" si="547"/>
        <v>0</v>
      </c>
      <c r="VM1194" s="133">
        <f t="shared" si="547"/>
        <v>0</v>
      </c>
      <c r="VN1194" s="133">
        <f t="shared" si="547"/>
        <v>0</v>
      </c>
      <c r="VO1194" s="133">
        <f t="shared" si="547"/>
        <v>0</v>
      </c>
      <c r="VP1194" s="314" t="s">
        <v>822</v>
      </c>
      <c r="VQ1194" s="314" t="s">
        <v>822</v>
      </c>
      <c r="VR1194" s="314" t="s">
        <v>822</v>
      </c>
      <c r="VS1194" s="314" t="s">
        <v>822</v>
      </c>
      <c r="VT1194" s="314" t="s">
        <v>822</v>
      </c>
      <c r="VU1194" s="314" t="s">
        <v>822</v>
      </c>
      <c r="VV1194" s="133">
        <f t="shared" ref="VV1194:WJ1194" si="548">SUM(VV1195:VV1204)</f>
        <v>0</v>
      </c>
      <c r="VW1194" s="133">
        <f t="shared" si="548"/>
        <v>0</v>
      </c>
      <c r="VX1194" s="133">
        <f t="shared" si="548"/>
        <v>0</v>
      </c>
      <c r="VY1194" s="133">
        <f t="shared" si="548"/>
        <v>0</v>
      </c>
      <c r="VZ1194" s="133">
        <f t="shared" si="548"/>
        <v>0</v>
      </c>
      <c r="WA1194" s="133">
        <f t="shared" si="548"/>
        <v>0</v>
      </c>
      <c r="WB1194" s="133">
        <f t="shared" si="548"/>
        <v>0</v>
      </c>
      <c r="WC1194" s="133">
        <f t="shared" si="548"/>
        <v>0</v>
      </c>
      <c r="WD1194" s="133">
        <f t="shared" si="548"/>
        <v>0</v>
      </c>
      <c r="WE1194" s="133">
        <f t="shared" si="548"/>
        <v>0</v>
      </c>
      <c r="WF1194" s="133">
        <f t="shared" si="548"/>
        <v>0</v>
      </c>
      <c r="WG1194" s="133">
        <f t="shared" si="548"/>
        <v>0</v>
      </c>
      <c r="WH1194" s="133">
        <f t="shared" si="548"/>
        <v>0</v>
      </c>
      <c r="WI1194" s="133">
        <f t="shared" si="548"/>
        <v>0</v>
      </c>
      <c r="WJ1194" s="133">
        <f t="shared" si="548"/>
        <v>0</v>
      </c>
      <c r="WK1194" s="314" t="s">
        <v>822</v>
      </c>
      <c r="WL1194" s="314" t="s">
        <v>822</v>
      </c>
      <c r="WM1194" s="314" t="s">
        <v>822</v>
      </c>
      <c r="WN1194" s="314" t="s">
        <v>822</v>
      </c>
      <c r="WO1194" s="314" t="s">
        <v>822</v>
      </c>
      <c r="WP1194" s="314" t="s">
        <v>822</v>
      </c>
      <c r="WQ1194" s="133">
        <f t="shared" ref="WQ1194:XE1194" si="549">SUM(WQ1195:WQ1204)</f>
        <v>0</v>
      </c>
      <c r="WR1194" s="133">
        <f t="shared" si="549"/>
        <v>0</v>
      </c>
      <c r="WS1194" s="133">
        <f t="shared" si="549"/>
        <v>0</v>
      </c>
      <c r="WT1194" s="133">
        <f t="shared" si="549"/>
        <v>0</v>
      </c>
      <c r="WU1194" s="133">
        <f t="shared" si="549"/>
        <v>0</v>
      </c>
      <c r="WV1194" s="133">
        <f t="shared" si="549"/>
        <v>0</v>
      </c>
      <c r="WW1194" s="133">
        <f t="shared" si="549"/>
        <v>0</v>
      </c>
      <c r="WX1194" s="133">
        <f t="shared" si="549"/>
        <v>0</v>
      </c>
      <c r="WY1194" s="133">
        <f t="shared" si="549"/>
        <v>0</v>
      </c>
      <c r="WZ1194" s="133">
        <f t="shared" si="549"/>
        <v>0</v>
      </c>
      <c r="XA1194" s="133">
        <f t="shared" si="549"/>
        <v>0</v>
      </c>
      <c r="XB1194" s="133">
        <f t="shared" si="549"/>
        <v>0</v>
      </c>
      <c r="XC1194" s="133">
        <f t="shared" si="549"/>
        <v>0</v>
      </c>
      <c r="XD1194" s="133">
        <f t="shared" si="549"/>
        <v>0</v>
      </c>
      <c r="XE1194" s="133">
        <f t="shared" si="549"/>
        <v>0</v>
      </c>
      <c r="XF1194" s="314" t="s">
        <v>822</v>
      </c>
      <c r="XG1194" s="314" t="s">
        <v>822</v>
      </c>
      <c r="XH1194" s="314" t="s">
        <v>822</v>
      </c>
      <c r="XI1194" s="314" t="s">
        <v>822</v>
      </c>
      <c r="XJ1194" s="314" t="s">
        <v>822</v>
      </c>
      <c r="XK1194" s="314" t="s">
        <v>822</v>
      </c>
      <c r="XL1194" s="133">
        <f t="shared" ref="XL1194:XZ1194" si="550">SUM(XL1195:XL1204)</f>
        <v>0</v>
      </c>
      <c r="XM1194" s="133">
        <f t="shared" si="550"/>
        <v>0</v>
      </c>
      <c r="XN1194" s="133">
        <f t="shared" si="550"/>
        <v>0</v>
      </c>
      <c r="XO1194" s="133">
        <f t="shared" si="550"/>
        <v>0</v>
      </c>
      <c r="XP1194" s="133">
        <f t="shared" si="550"/>
        <v>0</v>
      </c>
      <c r="XQ1194" s="133">
        <f t="shared" si="550"/>
        <v>0</v>
      </c>
      <c r="XR1194" s="133">
        <f t="shared" si="550"/>
        <v>0</v>
      </c>
      <c r="XS1194" s="133">
        <f t="shared" si="550"/>
        <v>0</v>
      </c>
      <c r="XT1194" s="133">
        <f t="shared" si="550"/>
        <v>0</v>
      </c>
      <c r="XU1194" s="133">
        <f t="shared" si="550"/>
        <v>0</v>
      </c>
      <c r="XV1194" s="133">
        <f t="shared" si="550"/>
        <v>0</v>
      </c>
      <c r="XW1194" s="133">
        <f t="shared" si="550"/>
        <v>0</v>
      </c>
      <c r="XX1194" s="133">
        <f t="shared" si="550"/>
        <v>0</v>
      </c>
      <c r="XY1194" s="133">
        <f t="shared" si="550"/>
        <v>0</v>
      </c>
      <c r="XZ1194" s="133">
        <f t="shared" si="550"/>
        <v>0</v>
      </c>
      <c r="YA1194" s="314" t="s">
        <v>822</v>
      </c>
      <c r="YB1194" s="314" t="s">
        <v>822</v>
      </c>
      <c r="YC1194" s="314" t="s">
        <v>822</v>
      </c>
      <c r="YD1194" s="314" t="s">
        <v>822</v>
      </c>
      <c r="YE1194" s="314" t="s">
        <v>822</v>
      </c>
      <c r="YF1194" s="314" t="s">
        <v>822</v>
      </c>
      <c r="YG1194" s="133">
        <f t="shared" ref="YG1194:YL1194" si="551">SUM(YG1195:YG1204)</f>
        <v>0</v>
      </c>
      <c r="YH1194" s="133">
        <f t="shared" si="551"/>
        <v>0</v>
      </c>
      <c r="YI1194" s="133">
        <f t="shared" si="551"/>
        <v>0</v>
      </c>
      <c r="YJ1194" s="133">
        <f t="shared" si="551"/>
        <v>0</v>
      </c>
      <c r="YK1194" s="133">
        <f t="shared" si="551"/>
        <v>0</v>
      </c>
      <c r="YL1194" s="133">
        <f t="shared" si="551"/>
        <v>0</v>
      </c>
      <c r="YM1194" s="133">
        <f>SUM(YM1195:YM1204)</f>
        <v>100</v>
      </c>
      <c r="YN1194" s="133">
        <f t="shared" ref="YN1194:YU1194" si="552">SUM(YN1195:YN1204)</f>
        <v>100</v>
      </c>
      <c r="YO1194" s="133">
        <f t="shared" si="552"/>
        <v>100</v>
      </c>
      <c r="YP1194" s="133">
        <f t="shared" si="552"/>
        <v>0</v>
      </c>
      <c r="YQ1194" s="133">
        <f t="shared" si="552"/>
        <v>0</v>
      </c>
      <c r="YR1194" s="133">
        <f t="shared" si="552"/>
        <v>0</v>
      </c>
      <c r="YS1194" s="133">
        <f t="shared" si="552"/>
        <v>753517.66</v>
      </c>
      <c r="YT1194" s="133">
        <f t="shared" si="552"/>
        <v>753517.66</v>
      </c>
      <c r="YU1194" s="133">
        <f t="shared" si="552"/>
        <v>753517.66</v>
      </c>
      <c r="YV1194" s="314" t="s">
        <v>822</v>
      </c>
      <c r="YW1194" s="314" t="s">
        <v>822</v>
      </c>
      <c r="YX1194" s="314" t="s">
        <v>822</v>
      </c>
      <c r="YY1194" s="314" t="s">
        <v>822</v>
      </c>
      <c r="YZ1194" s="314" t="s">
        <v>822</v>
      </c>
      <c r="ZA1194" s="314" t="s">
        <v>822</v>
      </c>
      <c r="ZB1194" s="133">
        <f t="shared" ref="ZB1194:ZG1194" si="553">SUM(ZB1195:ZB1204)</f>
        <v>0</v>
      </c>
      <c r="ZC1194" s="133">
        <f t="shared" si="553"/>
        <v>0</v>
      </c>
      <c r="ZD1194" s="133">
        <f t="shared" si="553"/>
        <v>0</v>
      </c>
      <c r="ZE1194" s="133">
        <f t="shared" si="553"/>
        <v>127669.25</v>
      </c>
      <c r="ZF1194" s="133">
        <f t="shared" si="553"/>
        <v>129791.28</v>
      </c>
      <c r="ZG1194" s="133">
        <f t="shared" si="553"/>
        <v>129791.28</v>
      </c>
    </row>
    <row r="1195" spans="1:683" ht="24" hidden="1">
      <c r="A1195" s="12" t="s">
        <v>825</v>
      </c>
      <c r="B1195" s="302" t="s">
        <v>426</v>
      </c>
      <c r="C1195" s="5"/>
      <c r="D1195" s="764"/>
      <c r="E1195" s="291"/>
      <c r="F1195" s="114"/>
      <c r="G1195" s="114"/>
      <c r="H1195" s="114"/>
      <c r="I1195" s="101">
        <f>F1127</f>
        <v>17853.66</v>
      </c>
      <c r="J1195" s="101">
        <f t="shared" ref="J1195:K1195" si="554">G1127</f>
        <v>17853.66</v>
      </c>
      <c r="K1195" s="101">
        <f t="shared" si="554"/>
        <v>17853.66</v>
      </c>
      <c r="L1195" s="106"/>
      <c r="M1195" s="106"/>
      <c r="N1195" s="106"/>
      <c r="O1195" s="127"/>
      <c r="P1195" s="127"/>
      <c r="Q1195" s="127"/>
      <c r="R1195" s="101">
        <f>$I1195*L1195</f>
        <v>0</v>
      </c>
      <c r="S1195" s="101">
        <f>$J1195*M1195</f>
        <v>0</v>
      </c>
      <c r="T1195" s="101">
        <f>$K1195*N1195</f>
        <v>0</v>
      </c>
      <c r="U1195" s="127"/>
      <c r="V1195" s="127"/>
      <c r="W1195" s="127"/>
      <c r="X1195" s="101">
        <f t="shared" ref="X1195:X1204" si="555">$I1195*X$1207</f>
        <v>0</v>
      </c>
      <c r="Y1195" s="101">
        <f t="shared" ref="Y1195:Y1204" si="556">$J1195*Y$1207</f>
        <v>0</v>
      </c>
      <c r="Z1195" s="101">
        <f t="shared" ref="Z1195:Z1204" si="557">$K1195*Z$1207</f>
        <v>0</v>
      </c>
      <c r="AA1195" s="127"/>
      <c r="AB1195" s="127"/>
      <c r="AC1195" s="127"/>
      <c r="AD1195" s="101">
        <f t="shared" ref="AD1195:AF1204" si="558">L1195*X1195</f>
        <v>0</v>
      </c>
      <c r="AE1195" s="101">
        <f t="shared" si="558"/>
        <v>0</v>
      </c>
      <c r="AF1195" s="101">
        <f t="shared" si="558"/>
        <v>0</v>
      </c>
      <c r="AG1195" s="106"/>
      <c r="AH1195" s="106"/>
      <c r="AI1195" s="106"/>
      <c r="AJ1195" s="127"/>
      <c r="AK1195" s="127"/>
      <c r="AL1195" s="127"/>
      <c r="AM1195" s="101">
        <f t="shared" ref="AM1195:AM1204" si="559">$I1195*AG1195</f>
        <v>0</v>
      </c>
      <c r="AN1195" s="101">
        <f t="shared" ref="AN1195:AN1204" si="560">$J1195*AH1195</f>
        <v>0</v>
      </c>
      <c r="AO1195" s="101">
        <f t="shared" ref="AO1195:AO1204" si="561">$K1195*AI1195</f>
        <v>0</v>
      </c>
      <c r="AP1195" s="127"/>
      <c r="AQ1195" s="127"/>
      <c r="AR1195" s="127"/>
      <c r="AS1195" s="101">
        <f t="shared" ref="AS1195:AS1204" si="562">$I1195*AS$1207</f>
        <v>0</v>
      </c>
      <c r="AT1195" s="101">
        <f t="shared" ref="AT1195:AT1204" si="563">$J1195*AT$1207</f>
        <v>0</v>
      </c>
      <c r="AU1195" s="101">
        <f t="shared" ref="AU1195:AU1204" si="564">$K1195*AU$1207</f>
        <v>0</v>
      </c>
      <c r="AV1195" s="127"/>
      <c r="AW1195" s="127"/>
      <c r="AX1195" s="127"/>
      <c r="AY1195" s="101">
        <f t="shared" ref="AY1195:BA1204" si="565">AG1195*AS1195</f>
        <v>0</v>
      </c>
      <c r="AZ1195" s="101">
        <f t="shared" si="565"/>
        <v>0</v>
      </c>
      <c r="BA1195" s="101">
        <f t="shared" si="565"/>
        <v>0</v>
      </c>
      <c r="BB1195" s="106"/>
      <c r="BC1195" s="106"/>
      <c r="BD1195" s="106"/>
      <c r="BE1195" s="127"/>
      <c r="BF1195" s="127"/>
      <c r="BG1195" s="127"/>
      <c r="BH1195" s="101">
        <f t="shared" ref="BH1195:BH1204" si="566">$I1195*BB1195</f>
        <v>0</v>
      </c>
      <c r="BI1195" s="101">
        <f t="shared" ref="BI1195:BI1204" si="567">$J1195*BC1195</f>
        <v>0</v>
      </c>
      <c r="BJ1195" s="101">
        <f t="shared" ref="BJ1195:BJ1204" si="568">$K1195*BD1195</f>
        <v>0</v>
      </c>
      <c r="BK1195" s="127"/>
      <c r="BL1195" s="127"/>
      <c r="BM1195" s="127"/>
      <c r="BN1195" s="101">
        <f t="shared" ref="BN1195:BN1204" si="569">$I1195*BN$1207</f>
        <v>0</v>
      </c>
      <c r="BO1195" s="101">
        <f t="shared" ref="BO1195:BO1204" si="570">$J1195*BO$1207</f>
        <v>0</v>
      </c>
      <c r="BP1195" s="101">
        <f t="shared" ref="BP1195:BP1204" si="571">$K1195*BP$1207</f>
        <v>0</v>
      </c>
      <c r="BQ1195" s="127"/>
      <c r="BR1195" s="127"/>
      <c r="BS1195" s="127"/>
      <c r="BT1195" s="101">
        <f t="shared" ref="BT1195:BV1204" si="572">BB1195*BN1195</f>
        <v>0</v>
      </c>
      <c r="BU1195" s="101">
        <f t="shared" si="572"/>
        <v>0</v>
      </c>
      <c r="BV1195" s="101">
        <f t="shared" si="572"/>
        <v>0</v>
      </c>
      <c r="BW1195" s="106"/>
      <c r="BX1195" s="106"/>
      <c r="BY1195" s="106"/>
      <c r="BZ1195" s="127"/>
      <c r="CA1195" s="127"/>
      <c r="CB1195" s="127"/>
      <c r="CC1195" s="101">
        <f t="shared" ref="CC1195:CC1204" si="573">$I1195*BW1195</f>
        <v>0</v>
      </c>
      <c r="CD1195" s="101">
        <f t="shared" ref="CD1195:CD1204" si="574">$J1195*BX1195</f>
        <v>0</v>
      </c>
      <c r="CE1195" s="101">
        <f t="shared" ref="CE1195:CE1204" si="575">$K1195*BY1195</f>
        <v>0</v>
      </c>
      <c r="CF1195" s="127"/>
      <c r="CG1195" s="127"/>
      <c r="CH1195" s="127"/>
      <c r="CI1195" s="101">
        <f t="shared" ref="CI1195:CI1204" si="576">$I1195*CI$1207</f>
        <v>0</v>
      </c>
      <c r="CJ1195" s="101">
        <f t="shared" ref="CJ1195:CJ1204" si="577">$J1195*CJ$1207</f>
        <v>0</v>
      </c>
      <c r="CK1195" s="101">
        <f t="shared" ref="CK1195:CK1204" si="578">$K1195*CK$1207</f>
        <v>0</v>
      </c>
      <c r="CL1195" s="127"/>
      <c r="CM1195" s="127"/>
      <c r="CN1195" s="127"/>
      <c r="CO1195" s="101">
        <f t="shared" ref="CO1195:CQ1204" si="579">BW1195*CI1195</f>
        <v>0</v>
      </c>
      <c r="CP1195" s="101">
        <f t="shared" si="579"/>
        <v>0</v>
      </c>
      <c r="CQ1195" s="101">
        <f t="shared" si="579"/>
        <v>0</v>
      </c>
      <c r="CR1195" s="106"/>
      <c r="CS1195" s="106"/>
      <c r="CT1195" s="106"/>
      <c r="CU1195" s="127"/>
      <c r="CV1195" s="127"/>
      <c r="CW1195" s="127"/>
      <c r="CX1195" s="101">
        <f t="shared" ref="CX1195:CX1204" si="580">$I1195*CR1195</f>
        <v>0</v>
      </c>
      <c r="CY1195" s="101">
        <f t="shared" ref="CY1195:CY1204" si="581">$J1195*CS1195</f>
        <v>0</v>
      </c>
      <c r="CZ1195" s="101">
        <f t="shared" ref="CZ1195:CZ1204" si="582">$K1195*CT1195</f>
        <v>0</v>
      </c>
      <c r="DA1195" s="127"/>
      <c r="DB1195" s="127"/>
      <c r="DC1195" s="127"/>
      <c r="DD1195" s="101">
        <f t="shared" ref="DD1195:DD1204" si="583">$I1195*DD$1207</f>
        <v>0</v>
      </c>
      <c r="DE1195" s="101">
        <f t="shared" ref="DE1195:DE1204" si="584">$J1195*DE$1207</f>
        <v>0</v>
      </c>
      <c r="DF1195" s="101">
        <f t="shared" ref="DF1195:DF1204" si="585">$K1195*DF$1207</f>
        <v>0</v>
      </c>
      <c r="DG1195" s="127"/>
      <c r="DH1195" s="127"/>
      <c r="DI1195" s="127"/>
      <c r="DJ1195" s="101">
        <f t="shared" ref="DJ1195:DL1204" si="586">CR1195*DD1195</f>
        <v>0</v>
      </c>
      <c r="DK1195" s="101">
        <f t="shared" si="586"/>
        <v>0</v>
      </c>
      <c r="DL1195" s="101">
        <f t="shared" si="586"/>
        <v>0</v>
      </c>
      <c r="DM1195" s="106"/>
      <c r="DN1195" s="106"/>
      <c r="DO1195" s="106"/>
      <c r="DP1195" s="127"/>
      <c r="DQ1195" s="127"/>
      <c r="DR1195" s="127"/>
      <c r="DS1195" s="101">
        <f t="shared" ref="DS1195:DS1204" si="587">$I1195*DM1195</f>
        <v>0</v>
      </c>
      <c r="DT1195" s="101">
        <f t="shared" ref="DT1195:DT1204" si="588">$J1195*DN1195</f>
        <v>0</v>
      </c>
      <c r="DU1195" s="101">
        <f t="shared" ref="DU1195:DU1204" si="589">$K1195*DO1195</f>
        <v>0</v>
      </c>
      <c r="DV1195" s="127"/>
      <c r="DW1195" s="127"/>
      <c r="DX1195" s="127"/>
      <c r="DY1195" s="101">
        <f t="shared" ref="DY1195:DY1204" si="590">$I1195*DY$1207</f>
        <v>0</v>
      </c>
      <c r="DZ1195" s="101">
        <f t="shared" ref="DZ1195:DZ1204" si="591">$J1195*DZ$1207</f>
        <v>0</v>
      </c>
      <c r="EA1195" s="101">
        <f t="shared" ref="EA1195:EA1204" si="592">$K1195*EA$1207</f>
        <v>0</v>
      </c>
      <c r="EB1195" s="127"/>
      <c r="EC1195" s="127"/>
      <c r="ED1195" s="127"/>
      <c r="EE1195" s="101">
        <f t="shared" ref="EE1195:EG1204" si="593">DM1195*DY1195</f>
        <v>0</v>
      </c>
      <c r="EF1195" s="101">
        <f t="shared" si="593"/>
        <v>0</v>
      </c>
      <c r="EG1195" s="101">
        <f t="shared" si="593"/>
        <v>0</v>
      </c>
      <c r="EH1195" s="106"/>
      <c r="EI1195" s="106"/>
      <c r="EJ1195" s="106"/>
      <c r="EK1195" s="127"/>
      <c r="EL1195" s="127"/>
      <c r="EM1195" s="127"/>
      <c r="EN1195" s="101">
        <f t="shared" ref="EN1195:EN1204" si="594">$I1195*EH1195</f>
        <v>0</v>
      </c>
      <c r="EO1195" s="101">
        <f t="shared" ref="EO1195:EO1204" si="595">$J1195*EI1195</f>
        <v>0</v>
      </c>
      <c r="EP1195" s="101">
        <f t="shared" ref="EP1195:EP1204" si="596">$K1195*EJ1195</f>
        <v>0</v>
      </c>
      <c r="EQ1195" s="127"/>
      <c r="ER1195" s="127"/>
      <c r="ES1195" s="127"/>
      <c r="ET1195" s="101">
        <f t="shared" ref="ET1195:ET1204" si="597">$I1195*ET$1207</f>
        <v>0</v>
      </c>
      <c r="EU1195" s="101">
        <f t="shared" ref="EU1195:EU1204" si="598">$J1195*EU$1207</f>
        <v>0</v>
      </c>
      <c r="EV1195" s="101">
        <f t="shared" ref="EV1195:EV1204" si="599">$K1195*EV$1207</f>
        <v>0</v>
      </c>
      <c r="EW1195" s="127"/>
      <c r="EX1195" s="127"/>
      <c r="EY1195" s="127"/>
      <c r="EZ1195" s="101">
        <f t="shared" ref="EZ1195:FB1204" si="600">EH1195*ET1195</f>
        <v>0</v>
      </c>
      <c r="FA1195" s="101">
        <f t="shared" si="600"/>
        <v>0</v>
      </c>
      <c r="FB1195" s="101">
        <f t="shared" si="600"/>
        <v>0</v>
      </c>
      <c r="FC1195" s="106"/>
      <c r="FD1195" s="106"/>
      <c r="FE1195" s="106"/>
      <c r="FF1195" s="127"/>
      <c r="FG1195" s="127"/>
      <c r="FH1195" s="127"/>
      <c r="FI1195" s="101">
        <f t="shared" ref="FI1195:FI1204" si="601">$I1195*FC1195</f>
        <v>0</v>
      </c>
      <c r="FJ1195" s="101">
        <f t="shared" ref="FJ1195:FJ1204" si="602">$J1195*FD1195</f>
        <v>0</v>
      </c>
      <c r="FK1195" s="101">
        <f t="shared" ref="FK1195:FK1204" si="603">$K1195*FE1195</f>
        <v>0</v>
      </c>
      <c r="FL1195" s="127"/>
      <c r="FM1195" s="127"/>
      <c r="FN1195" s="127"/>
      <c r="FO1195" s="101">
        <f t="shared" ref="FO1195:FO1204" si="604">$I1195*FO$1207</f>
        <v>0</v>
      </c>
      <c r="FP1195" s="101">
        <f t="shared" ref="FP1195:FP1204" si="605">$J1195*FP$1207</f>
        <v>0</v>
      </c>
      <c r="FQ1195" s="101">
        <f t="shared" ref="FQ1195:FQ1204" si="606">$K1195*FQ$1207</f>
        <v>0</v>
      </c>
      <c r="FR1195" s="127"/>
      <c r="FS1195" s="127"/>
      <c r="FT1195" s="127"/>
      <c r="FU1195" s="101">
        <f t="shared" ref="FU1195:FW1204" si="607">FC1195*FO1195</f>
        <v>0</v>
      </c>
      <c r="FV1195" s="101">
        <f t="shared" si="607"/>
        <v>0</v>
      </c>
      <c r="FW1195" s="101">
        <f t="shared" si="607"/>
        <v>0</v>
      </c>
      <c r="FX1195" s="106"/>
      <c r="FY1195" s="106"/>
      <c r="FZ1195" s="106"/>
      <c r="GA1195" s="127"/>
      <c r="GB1195" s="127"/>
      <c r="GC1195" s="127"/>
      <c r="GD1195" s="101">
        <f t="shared" ref="GD1195:GD1204" si="608">$I1195*FX1195</f>
        <v>0</v>
      </c>
      <c r="GE1195" s="101">
        <f t="shared" ref="GE1195:GE1204" si="609">$J1195*FY1195</f>
        <v>0</v>
      </c>
      <c r="GF1195" s="101">
        <f t="shared" ref="GF1195:GF1204" si="610">$K1195*FZ1195</f>
        <v>0</v>
      </c>
      <c r="GG1195" s="127"/>
      <c r="GH1195" s="127"/>
      <c r="GI1195" s="127"/>
      <c r="GJ1195" s="101">
        <f t="shared" ref="GJ1195:GJ1204" si="611">$I1195*GJ$1207</f>
        <v>0</v>
      </c>
      <c r="GK1195" s="101">
        <f t="shared" ref="GK1195:GK1204" si="612">$J1195*GK$1207</f>
        <v>0</v>
      </c>
      <c r="GL1195" s="101">
        <f t="shared" ref="GL1195:GL1204" si="613">$K1195*GL$1207</f>
        <v>0</v>
      </c>
      <c r="GM1195" s="127"/>
      <c r="GN1195" s="127"/>
      <c r="GO1195" s="127"/>
      <c r="GP1195" s="101">
        <f t="shared" ref="GP1195:GR1204" si="614">FX1195*GJ1195</f>
        <v>0</v>
      </c>
      <c r="GQ1195" s="101">
        <f t="shared" si="614"/>
        <v>0</v>
      </c>
      <c r="GR1195" s="101">
        <f t="shared" si="614"/>
        <v>0</v>
      </c>
      <c r="GS1195" s="106"/>
      <c r="GT1195" s="106"/>
      <c r="GU1195" s="106"/>
      <c r="GV1195" s="127"/>
      <c r="GW1195" s="127"/>
      <c r="GX1195" s="127"/>
      <c r="GY1195" s="101">
        <f t="shared" ref="GY1195:GY1204" si="615">$I1195*GS1195</f>
        <v>0</v>
      </c>
      <c r="GZ1195" s="101">
        <f t="shared" ref="GZ1195:GZ1204" si="616">$J1195*GT1195</f>
        <v>0</v>
      </c>
      <c r="HA1195" s="101">
        <f t="shared" ref="HA1195:HA1204" si="617">$K1195*GU1195</f>
        <v>0</v>
      </c>
      <c r="HB1195" s="127"/>
      <c r="HC1195" s="127"/>
      <c r="HD1195" s="127"/>
      <c r="HE1195" s="101">
        <f t="shared" ref="HE1195:HE1204" si="618">$I1195*HE$1207</f>
        <v>4799.59</v>
      </c>
      <c r="HF1195" s="101">
        <f t="shared" ref="HF1195:HF1204" si="619">$J1195*HF$1207</f>
        <v>4721.7</v>
      </c>
      <c r="HG1195" s="101">
        <f t="shared" ref="HG1195:HG1204" si="620">$K1195*HG$1207</f>
        <v>4721.7</v>
      </c>
      <c r="HH1195" s="127"/>
      <c r="HI1195" s="127"/>
      <c r="HJ1195" s="127"/>
      <c r="HK1195" s="101">
        <f t="shared" ref="HK1195:HM1204" si="621">GS1195*HE1195</f>
        <v>0</v>
      </c>
      <c r="HL1195" s="101">
        <f t="shared" si="621"/>
        <v>0</v>
      </c>
      <c r="HM1195" s="101">
        <f t="shared" si="621"/>
        <v>0</v>
      </c>
      <c r="HN1195" s="106"/>
      <c r="HO1195" s="106"/>
      <c r="HP1195" s="106"/>
      <c r="HQ1195" s="127"/>
      <c r="HR1195" s="127"/>
      <c r="HS1195" s="127"/>
      <c r="HT1195" s="101">
        <f t="shared" ref="HT1195:HT1204" si="622">$I1195*HN1195</f>
        <v>0</v>
      </c>
      <c r="HU1195" s="101">
        <f t="shared" ref="HU1195:HU1204" si="623">$J1195*HO1195</f>
        <v>0</v>
      </c>
      <c r="HV1195" s="101">
        <f t="shared" ref="HV1195:HV1204" si="624">$K1195*HP1195</f>
        <v>0</v>
      </c>
      <c r="HW1195" s="127"/>
      <c r="HX1195" s="127"/>
      <c r="HY1195" s="127"/>
      <c r="HZ1195" s="101">
        <f t="shared" ref="HZ1195:HZ1204" si="625">$I1195*HZ$1207</f>
        <v>0</v>
      </c>
      <c r="IA1195" s="101">
        <f t="shared" ref="IA1195:IA1204" si="626">$J1195*IA$1207</f>
        <v>0</v>
      </c>
      <c r="IB1195" s="101">
        <f t="shared" ref="IB1195:IB1204" si="627">$K1195*IB$1207</f>
        <v>0</v>
      </c>
      <c r="IC1195" s="127"/>
      <c r="ID1195" s="127"/>
      <c r="IE1195" s="127"/>
      <c r="IF1195" s="101">
        <f t="shared" ref="IF1195:IH1204" si="628">HN1195*HZ1195</f>
        <v>0</v>
      </c>
      <c r="IG1195" s="101">
        <f t="shared" si="628"/>
        <v>0</v>
      </c>
      <c r="IH1195" s="101">
        <f t="shared" si="628"/>
        <v>0</v>
      </c>
      <c r="II1195" s="106"/>
      <c r="IJ1195" s="106"/>
      <c r="IK1195" s="106"/>
      <c r="IL1195" s="127"/>
      <c r="IM1195" s="127"/>
      <c r="IN1195" s="127"/>
      <c r="IO1195" s="101">
        <f t="shared" ref="IO1195:IO1204" si="629">$I1195*II1195</f>
        <v>0</v>
      </c>
      <c r="IP1195" s="101">
        <f t="shared" ref="IP1195:IP1204" si="630">$J1195*IJ1195</f>
        <v>0</v>
      </c>
      <c r="IQ1195" s="101">
        <f t="shared" ref="IQ1195:IQ1204" si="631">$K1195*IK1195</f>
        <v>0</v>
      </c>
      <c r="IR1195" s="127"/>
      <c r="IS1195" s="127"/>
      <c r="IT1195" s="127"/>
      <c r="IU1195" s="101">
        <f t="shared" ref="IU1195:IU1204" si="632">$I1195*IU$1207</f>
        <v>0</v>
      </c>
      <c r="IV1195" s="101">
        <f t="shared" ref="IV1195:IV1204" si="633">$J1195*IV$1207</f>
        <v>0</v>
      </c>
      <c r="IW1195" s="101">
        <f t="shared" ref="IW1195:IW1204" si="634">$K1195*IW$1207</f>
        <v>0</v>
      </c>
      <c r="IX1195" s="127"/>
      <c r="IY1195" s="127"/>
      <c r="IZ1195" s="127"/>
      <c r="JA1195" s="101">
        <f t="shared" ref="JA1195:JC1204" si="635">II1195*IU1195</f>
        <v>0</v>
      </c>
      <c r="JB1195" s="101">
        <f t="shared" si="635"/>
        <v>0</v>
      </c>
      <c r="JC1195" s="101">
        <f t="shared" si="635"/>
        <v>0</v>
      </c>
      <c r="JD1195" s="106"/>
      <c r="JE1195" s="106"/>
      <c r="JF1195" s="106"/>
      <c r="JG1195" s="127"/>
      <c r="JH1195" s="127"/>
      <c r="JI1195" s="127"/>
      <c r="JJ1195" s="101">
        <f t="shared" ref="JJ1195:JJ1204" si="636">$I1195*JD1195</f>
        <v>0</v>
      </c>
      <c r="JK1195" s="101">
        <f t="shared" ref="JK1195:JK1204" si="637">$J1195*JE1195</f>
        <v>0</v>
      </c>
      <c r="JL1195" s="101">
        <f t="shared" ref="JL1195:JL1204" si="638">$K1195*JF1195</f>
        <v>0</v>
      </c>
      <c r="JM1195" s="127"/>
      <c r="JN1195" s="127"/>
      <c r="JO1195" s="127"/>
      <c r="JP1195" s="101">
        <f t="shared" ref="JP1195:JP1204" si="639">$I1195*JP$1207</f>
        <v>0</v>
      </c>
      <c r="JQ1195" s="101">
        <f t="shared" ref="JQ1195:JQ1204" si="640">$J1195*JQ$1207</f>
        <v>0</v>
      </c>
      <c r="JR1195" s="101">
        <f t="shared" ref="JR1195:JR1204" si="641">$K1195*JR$1207</f>
        <v>0</v>
      </c>
      <c r="JS1195" s="127"/>
      <c r="JT1195" s="127"/>
      <c r="JU1195" s="127"/>
      <c r="JV1195" s="101">
        <f t="shared" ref="JV1195:JX1204" si="642">JD1195*JP1195</f>
        <v>0</v>
      </c>
      <c r="JW1195" s="101">
        <f t="shared" si="642"/>
        <v>0</v>
      </c>
      <c r="JX1195" s="101">
        <f t="shared" si="642"/>
        <v>0</v>
      </c>
      <c r="JY1195" s="106"/>
      <c r="JZ1195" s="106"/>
      <c r="KA1195" s="106"/>
      <c r="KB1195" s="127"/>
      <c r="KC1195" s="127"/>
      <c r="KD1195" s="127"/>
      <c r="KE1195" s="101">
        <f t="shared" ref="KE1195:KE1204" si="643">$I1195*JY1195</f>
        <v>0</v>
      </c>
      <c r="KF1195" s="101">
        <f t="shared" ref="KF1195:KF1204" si="644">$J1195*JZ1195</f>
        <v>0</v>
      </c>
      <c r="KG1195" s="101">
        <f t="shared" ref="KG1195:KG1204" si="645">$K1195*KA1195</f>
        <v>0</v>
      </c>
      <c r="KH1195" s="127"/>
      <c r="KI1195" s="127"/>
      <c r="KJ1195" s="127"/>
      <c r="KK1195" s="101">
        <f t="shared" ref="KK1195:KK1204" si="646">$I1195*KK$1207</f>
        <v>0</v>
      </c>
      <c r="KL1195" s="101">
        <f t="shared" ref="KL1195:KL1204" si="647">$J1195*KL$1207</f>
        <v>0</v>
      </c>
      <c r="KM1195" s="101">
        <f t="shared" ref="KM1195:KM1204" si="648">$K1195*KM$1207</f>
        <v>0</v>
      </c>
      <c r="KN1195" s="127"/>
      <c r="KO1195" s="127"/>
      <c r="KP1195" s="127"/>
      <c r="KQ1195" s="101">
        <f t="shared" ref="KQ1195:KS1204" si="649">JY1195*KK1195</f>
        <v>0</v>
      </c>
      <c r="KR1195" s="101">
        <f t="shared" si="649"/>
        <v>0</v>
      </c>
      <c r="KS1195" s="101">
        <f t="shared" si="649"/>
        <v>0</v>
      </c>
      <c r="KT1195" s="106"/>
      <c r="KU1195" s="106"/>
      <c r="KV1195" s="106"/>
      <c r="KW1195" s="127"/>
      <c r="KX1195" s="127"/>
      <c r="KY1195" s="127"/>
      <c r="KZ1195" s="101">
        <f t="shared" ref="KZ1195:KZ1204" si="650">$I1195*KT1195</f>
        <v>0</v>
      </c>
      <c r="LA1195" s="101">
        <f t="shared" ref="LA1195:LA1204" si="651">$J1195*KU1195</f>
        <v>0</v>
      </c>
      <c r="LB1195" s="101">
        <f t="shared" ref="LB1195:LB1204" si="652">$K1195*KV1195</f>
        <v>0</v>
      </c>
      <c r="LC1195" s="127"/>
      <c r="LD1195" s="127"/>
      <c r="LE1195" s="127"/>
      <c r="LF1195" s="101">
        <f t="shared" ref="LF1195:LF1204" si="653">$I1195*LF$1207</f>
        <v>0</v>
      </c>
      <c r="LG1195" s="101">
        <f t="shared" ref="LG1195:LG1204" si="654">$J1195*LG$1207</f>
        <v>0</v>
      </c>
      <c r="LH1195" s="101">
        <f t="shared" ref="LH1195:LH1204" si="655">$K1195*LH$1207</f>
        <v>0</v>
      </c>
      <c r="LI1195" s="127"/>
      <c r="LJ1195" s="127"/>
      <c r="LK1195" s="127"/>
      <c r="LL1195" s="101">
        <f t="shared" ref="LL1195:LN1204" si="656">KT1195*LF1195</f>
        <v>0</v>
      </c>
      <c r="LM1195" s="101">
        <f t="shared" si="656"/>
        <v>0</v>
      </c>
      <c r="LN1195" s="101">
        <f t="shared" si="656"/>
        <v>0</v>
      </c>
      <c r="LO1195" s="106"/>
      <c r="LP1195" s="106"/>
      <c r="LQ1195" s="106"/>
      <c r="LR1195" s="127"/>
      <c r="LS1195" s="127"/>
      <c r="LT1195" s="127"/>
      <c r="LU1195" s="101">
        <f t="shared" ref="LU1195:LU1204" si="657">$I1195*LO1195</f>
        <v>0</v>
      </c>
      <c r="LV1195" s="101">
        <f t="shared" ref="LV1195:LV1204" si="658">$J1195*LP1195</f>
        <v>0</v>
      </c>
      <c r="LW1195" s="101">
        <f t="shared" ref="LW1195:LW1204" si="659">$K1195*LQ1195</f>
        <v>0</v>
      </c>
      <c r="LX1195" s="127"/>
      <c r="LY1195" s="127"/>
      <c r="LZ1195" s="127"/>
      <c r="MA1195" s="101">
        <f t="shared" ref="MA1195:MA1204" si="660">$I1195*MA$1207</f>
        <v>0</v>
      </c>
      <c r="MB1195" s="101">
        <f t="shared" ref="MB1195:MB1204" si="661">$J1195*MB$1207</f>
        <v>0</v>
      </c>
      <c r="MC1195" s="101">
        <f t="shared" ref="MC1195:MC1204" si="662">$K1195*MC$1207</f>
        <v>0</v>
      </c>
      <c r="MD1195" s="127"/>
      <c r="ME1195" s="127"/>
      <c r="MF1195" s="127"/>
      <c r="MG1195" s="101">
        <f t="shared" ref="MG1195:MI1204" si="663">LO1195*MA1195</f>
        <v>0</v>
      </c>
      <c r="MH1195" s="101">
        <f t="shared" si="663"/>
        <v>0</v>
      </c>
      <c r="MI1195" s="101">
        <f t="shared" si="663"/>
        <v>0</v>
      </c>
      <c r="MJ1195" s="106"/>
      <c r="MK1195" s="106"/>
      <c r="ML1195" s="106"/>
      <c r="MM1195" s="127"/>
      <c r="MN1195" s="127"/>
      <c r="MO1195" s="127"/>
      <c r="MP1195" s="101">
        <f t="shared" ref="MP1195:MP1204" si="664">$I1195*MJ1195</f>
        <v>0</v>
      </c>
      <c r="MQ1195" s="101">
        <f t="shared" ref="MQ1195:MQ1204" si="665">$J1195*MK1195</f>
        <v>0</v>
      </c>
      <c r="MR1195" s="101">
        <f t="shared" ref="MR1195:MR1204" si="666">$K1195*ML1195</f>
        <v>0</v>
      </c>
      <c r="MS1195" s="127"/>
      <c r="MT1195" s="127"/>
      <c r="MU1195" s="127"/>
      <c r="MV1195" s="101">
        <f t="shared" ref="MV1195:MV1204" si="667">$I1195*MV$1207</f>
        <v>0</v>
      </c>
      <c r="MW1195" s="101">
        <f t="shared" ref="MW1195:MW1204" si="668">$J1195*MW$1207</f>
        <v>0</v>
      </c>
      <c r="MX1195" s="101">
        <f t="shared" ref="MX1195:MX1204" si="669">$K1195*MX$1207</f>
        <v>0</v>
      </c>
      <c r="MY1195" s="127"/>
      <c r="MZ1195" s="127"/>
      <c r="NA1195" s="127"/>
      <c r="NB1195" s="101">
        <f t="shared" ref="NB1195:ND1204" si="670">MJ1195*MV1195</f>
        <v>0</v>
      </c>
      <c r="NC1195" s="101">
        <f t="shared" si="670"/>
        <v>0</v>
      </c>
      <c r="ND1195" s="101">
        <f t="shared" si="670"/>
        <v>0</v>
      </c>
      <c r="NE1195" s="106"/>
      <c r="NF1195" s="106"/>
      <c r="NG1195" s="106"/>
      <c r="NH1195" s="127"/>
      <c r="NI1195" s="127"/>
      <c r="NJ1195" s="127"/>
      <c r="NK1195" s="101">
        <f t="shared" ref="NK1195:NK1204" si="671">$I1195*NE1195</f>
        <v>0</v>
      </c>
      <c r="NL1195" s="101">
        <f t="shared" ref="NL1195:NL1204" si="672">$J1195*NF1195</f>
        <v>0</v>
      </c>
      <c r="NM1195" s="101">
        <f t="shared" ref="NM1195:NM1204" si="673">$K1195*NG1195</f>
        <v>0</v>
      </c>
      <c r="NN1195" s="127"/>
      <c r="NO1195" s="127"/>
      <c r="NP1195" s="127"/>
      <c r="NQ1195" s="101">
        <f t="shared" ref="NQ1195:NQ1204" si="674">$I1195*NQ$1207</f>
        <v>0</v>
      </c>
      <c r="NR1195" s="101">
        <f t="shared" ref="NR1195:NR1204" si="675">$J1195*NR$1207</f>
        <v>0</v>
      </c>
      <c r="NS1195" s="101">
        <f t="shared" ref="NS1195:NS1204" si="676">$K1195*NS$1207</f>
        <v>0</v>
      </c>
      <c r="NT1195" s="127"/>
      <c r="NU1195" s="127"/>
      <c r="NV1195" s="127"/>
      <c r="NW1195" s="101">
        <f t="shared" ref="NW1195:NY1204" si="677">NE1195*NQ1195</f>
        <v>0</v>
      </c>
      <c r="NX1195" s="101">
        <f t="shared" si="677"/>
        <v>0</v>
      </c>
      <c r="NY1195" s="101">
        <f t="shared" si="677"/>
        <v>0</v>
      </c>
      <c r="NZ1195" s="106"/>
      <c r="OA1195" s="106"/>
      <c r="OB1195" s="106"/>
      <c r="OC1195" s="127"/>
      <c r="OD1195" s="127"/>
      <c r="OE1195" s="127"/>
      <c r="OF1195" s="101">
        <f t="shared" ref="OF1195:OF1204" si="678">$I1195*NZ1195</f>
        <v>0</v>
      </c>
      <c r="OG1195" s="101">
        <f t="shared" ref="OG1195:OG1204" si="679">$J1195*OA1195</f>
        <v>0</v>
      </c>
      <c r="OH1195" s="101">
        <f t="shared" ref="OH1195:OH1204" si="680">$K1195*OB1195</f>
        <v>0</v>
      </c>
      <c r="OI1195" s="127"/>
      <c r="OJ1195" s="127"/>
      <c r="OK1195" s="127"/>
      <c r="OL1195" s="101">
        <f t="shared" ref="OL1195:OL1204" si="681">$I1195*OL$1207</f>
        <v>0</v>
      </c>
      <c r="OM1195" s="101">
        <f t="shared" ref="OM1195:OM1204" si="682">$J1195*OM$1207</f>
        <v>0</v>
      </c>
      <c r="ON1195" s="101">
        <f t="shared" ref="ON1195:ON1204" si="683">$K1195*ON$1207</f>
        <v>0</v>
      </c>
      <c r="OO1195" s="127"/>
      <c r="OP1195" s="127"/>
      <c r="OQ1195" s="127"/>
      <c r="OR1195" s="101">
        <f t="shared" ref="OR1195:OT1204" si="684">NZ1195*OL1195</f>
        <v>0</v>
      </c>
      <c r="OS1195" s="101">
        <f t="shared" si="684"/>
        <v>0</v>
      </c>
      <c r="OT1195" s="101">
        <f t="shared" si="684"/>
        <v>0</v>
      </c>
      <c r="OU1195" s="106"/>
      <c r="OV1195" s="106"/>
      <c r="OW1195" s="106"/>
      <c r="OX1195" s="127"/>
      <c r="OY1195" s="127"/>
      <c r="OZ1195" s="127"/>
      <c r="PA1195" s="101">
        <f t="shared" ref="PA1195:PA1204" si="685">$I1195*OU1195</f>
        <v>0</v>
      </c>
      <c r="PB1195" s="101">
        <f t="shared" ref="PB1195:PB1204" si="686">$J1195*OV1195</f>
        <v>0</v>
      </c>
      <c r="PC1195" s="101">
        <f t="shared" ref="PC1195:PC1204" si="687">$K1195*OW1195</f>
        <v>0</v>
      </c>
      <c r="PD1195" s="127"/>
      <c r="PE1195" s="127"/>
      <c r="PF1195" s="127"/>
      <c r="PG1195" s="101">
        <f t="shared" ref="PG1195:PG1204" si="688">$I1195*PG$1207</f>
        <v>0</v>
      </c>
      <c r="PH1195" s="101">
        <f t="shared" ref="PH1195:PH1204" si="689">$J1195*PH$1207</f>
        <v>0</v>
      </c>
      <c r="PI1195" s="101">
        <f t="shared" ref="PI1195:PI1204" si="690">$K1195*PI$1207</f>
        <v>0</v>
      </c>
      <c r="PJ1195" s="127"/>
      <c r="PK1195" s="127"/>
      <c r="PL1195" s="127"/>
      <c r="PM1195" s="101">
        <f t="shared" ref="PM1195:PO1204" si="691">OU1195*PG1195</f>
        <v>0</v>
      </c>
      <c r="PN1195" s="101">
        <f t="shared" si="691"/>
        <v>0</v>
      </c>
      <c r="PO1195" s="101">
        <f t="shared" si="691"/>
        <v>0</v>
      </c>
      <c r="PP1195" s="106"/>
      <c r="PQ1195" s="106"/>
      <c r="PR1195" s="106"/>
      <c r="PS1195" s="127"/>
      <c r="PT1195" s="127"/>
      <c r="PU1195" s="127"/>
      <c r="PV1195" s="101">
        <f t="shared" ref="PV1195:PV1204" si="692">$I1195*PP1195</f>
        <v>0</v>
      </c>
      <c r="PW1195" s="101">
        <f t="shared" ref="PW1195:PW1204" si="693">$J1195*PQ1195</f>
        <v>0</v>
      </c>
      <c r="PX1195" s="101">
        <f t="shared" ref="PX1195:PX1204" si="694">$K1195*PR1195</f>
        <v>0</v>
      </c>
      <c r="PY1195" s="127"/>
      <c r="PZ1195" s="127"/>
      <c r="QA1195" s="127"/>
      <c r="QB1195" s="101">
        <f t="shared" ref="QB1195:QB1204" si="695">$I1195*QB$1207</f>
        <v>0</v>
      </c>
      <c r="QC1195" s="101">
        <f t="shared" ref="QC1195:QC1204" si="696">$J1195*QC$1207</f>
        <v>0</v>
      </c>
      <c r="QD1195" s="101">
        <f t="shared" ref="QD1195:QD1204" si="697">$K1195*QD$1207</f>
        <v>0</v>
      </c>
      <c r="QE1195" s="127"/>
      <c r="QF1195" s="127"/>
      <c r="QG1195" s="127"/>
      <c r="QH1195" s="101">
        <f t="shared" ref="QH1195:QJ1204" si="698">PP1195*QB1195</f>
        <v>0</v>
      </c>
      <c r="QI1195" s="101">
        <f t="shared" si="698"/>
        <v>0</v>
      </c>
      <c r="QJ1195" s="101">
        <f t="shared" si="698"/>
        <v>0</v>
      </c>
      <c r="QK1195" s="106"/>
      <c r="QL1195" s="106"/>
      <c r="QM1195" s="106"/>
      <c r="QN1195" s="127"/>
      <c r="QO1195" s="127"/>
      <c r="QP1195" s="127"/>
      <c r="QQ1195" s="101">
        <f t="shared" ref="QQ1195:QQ1204" si="699">$I1195*QK1195</f>
        <v>0</v>
      </c>
      <c r="QR1195" s="101">
        <f t="shared" ref="QR1195:QR1204" si="700">$J1195*QL1195</f>
        <v>0</v>
      </c>
      <c r="QS1195" s="101">
        <f t="shared" ref="QS1195:QS1204" si="701">$K1195*QM1195</f>
        <v>0</v>
      </c>
      <c r="QT1195" s="127"/>
      <c r="QU1195" s="127"/>
      <c r="QV1195" s="127"/>
      <c r="QW1195" s="101">
        <f t="shared" ref="QW1195:QW1204" si="702">$I1195*QW$1207</f>
        <v>0</v>
      </c>
      <c r="QX1195" s="101">
        <f t="shared" ref="QX1195:QX1204" si="703">$J1195*QX$1207</f>
        <v>0</v>
      </c>
      <c r="QY1195" s="101">
        <f t="shared" ref="QY1195:QY1204" si="704">$K1195*QY$1207</f>
        <v>0</v>
      </c>
      <c r="QZ1195" s="127"/>
      <c r="RA1195" s="127"/>
      <c r="RB1195" s="127"/>
      <c r="RC1195" s="101">
        <f t="shared" ref="RC1195:RE1204" si="705">QK1195*QW1195</f>
        <v>0</v>
      </c>
      <c r="RD1195" s="101">
        <f t="shared" si="705"/>
        <v>0</v>
      </c>
      <c r="RE1195" s="101">
        <f t="shared" si="705"/>
        <v>0</v>
      </c>
      <c r="RF1195" s="106"/>
      <c r="RG1195" s="106"/>
      <c r="RH1195" s="106"/>
      <c r="RI1195" s="127"/>
      <c r="RJ1195" s="127"/>
      <c r="RK1195" s="127"/>
      <c r="RL1195" s="101">
        <f t="shared" ref="RL1195:RL1204" si="706">$I1195*RF1195</f>
        <v>0</v>
      </c>
      <c r="RM1195" s="101">
        <f t="shared" ref="RM1195:RM1204" si="707">$J1195*RG1195</f>
        <v>0</v>
      </c>
      <c r="RN1195" s="101">
        <f t="shared" ref="RN1195:RN1204" si="708">$K1195*RH1195</f>
        <v>0</v>
      </c>
      <c r="RO1195" s="127"/>
      <c r="RP1195" s="127"/>
      <c r="RQ1195" s="127"/>
      <c r="RR1195" s="101">
        <f t="shared" ref="RR1195:RR1204" si="709">$I1195*RR$1207</f>
        <v>0</v>
      </c>
      <c r="RS1195" s="101">
        <f t="shared" ref="RS1195:RS1204" si="710">$J1195*RS$1207</f>
        <v>0</v>
      </c>
      <c r="RT1195" s="101">
        <f t="shared" ref="RT1195:RT1204" si="711">$K1195*RT$1207</f>
        <v>0</v>
      </c>
      <c r="RU1195" s="127"/>
      <c r="RV1195" s="127"/>
      <c r="RW1195" s="127"/>
      <c r="RX1195" s="101">
        <f t="shared" ref="RX1195:RZ1204" si="712">RF1195*RR1195</f>
        <v>0</v>
      </c>
      <c r="RY1195" s="101">
        <f t="shared" si="712"/>
        <v>0</v>
      </c>
      <c r="RZ1195" s="101">
        <f t="shared" si="712"/>
        <v>0</v>
      </c>
      <c r="SA1195" s="106"/>
      <c r="SB1195" s="106"/>
      <c r="SC1195" s="106"/>
      <c r="SD1195" s="127"/>
      <c r="SE1195" s="127"/>
      <c r="SF1195" s="127"/>
      <c r="SG1195" s="101">
        <f t="shared" ref="SG1195:SG1204" si="713">$I1195*SA1195</f>
        <v>0</v>
      </c>
      <c r="SH1195" s="101">
        <f t="shared" ref="SH1195:SH1204" si="714">$J1195*SB1195</f>
        <v>0</v>
      </c>
      <c r="SI1195" s="101">
        <f t="shared" ref="SI1195:SI1204" si="715">$K1195*SC1195</f>
        <v>0</v>
      </c>
      <c r="SJ1195" s="127"/>
      <c r="SK1195" s="127"/>
      <c r="SL1195" s="127"/>
      <c r="SM1195" s="101">
        <f t="shared" ref="SM1195:SM1204" si="716">$I1195*SM$1207</f>
        <v>0</v>
      </c>
      <c r="SN1195" s="101">
        <f t="shared" ref="SN1195:SN1204" si="717">$J1195*SN$1207</f>
        <v>0</v>
      </c>
      <c r="SO1195" s="101">
        <f t="shared" ref="SO1195:SO1204" si="718">$K1195*SO$1207</f>
        <v>0</v>
      </c>
      <c r="SP1195" s="127"/>
      <c r="SQ1195" s="127"/>
      <c r="SR1195" s="127"/>
      <c r="SS1195" s="101">
        <f t="shared" ref="SS1195:SU1204" si="719">SA1195*SM1195</f>
        <v>0</v>
      </c>
      <c r="ST1195" s="101">
        <f t="shared" si="719"/>
        <v>0</v>
      </c>
      <c r="SU1195" s="101">
        <f t="shared" si="719"/>
        <v>0</v>
      </c>
      <c r="SV1195" s="106"/>
      <c r="SW1195" s="106"/>
      <c r="SX1195" s="106"/>
      <c r="SY1195" s="127"/>
      <c r="SZ1195" s="127"/>
      <c r="TA1195" s="127"/>
      <c r="TB1195" s="101">
        <f t="shared" ref="TB1195:TB1204" si="720">$I1195*SV1195</f>
        <v>0</v>
      </c>
      <c r="TC1195" s="101">
        <f t="shared" ref="TC1195:TC1204" si="721">$J1195*SW1195</f>
        <v>0</v>
      </c>
      <c r="TD1195" s="101">
        <f t="shared" ref="TD1195:TD1204" si="722">$K1195*SX1195</f>
        <v>0</v>
      </c>
      <c r="TE1195" s="127"/>
      <c r="TF1195" s="127"/>
      <c r="TG1195" s="127"/>
      <c r="TH1195" s="101">
        <f t="shared" ref="TH1195:TH1204" si="723">$I1195*TH$1207</f>
        <v>0</v>
      </c>
      <c r="TI1195" s="101">
        <f t="shared" ref="TI1195:TI1204" si="724">$J1195*TI$1207</f>
        <v>0</v>
      </c>
      <c r="TJ1195" s="101">
        <f t="shared" ref="TJ1195:TJ1204" si="725">$K1195*TJ$1207</f>
        <v>0</v>
      </c>
      <c r="TK1195" s="127"/>
      <c r="TL1195" s="127"/>
      <c r="TM1195" s="127"/>
      <c r="TN1195" s="101">
        <f t="shared" ref="TN1195:TP1204" si="726">SV1195*TH1195</f>
        <v>0</v>
      </c>
      <c r="TO1195" s="101">
        <f t="shared" si="726"/>
        <v>0</v>
      </c>
      <c r="TP1195" s="101">
        <f t="shared" si="726"/>
        <v>0</v>
      </c>
      <c r="TQ1195" s="106"/>
      <c r="TR1195" s="106"/>
      <c r="TS1195" s="106"/>
      <c r="TT1195" s="127"/>
      <c r="TU1195" s="127"/>
      <c r="TV1195" s="127"/>
      <c r="TW1195" s="101">
        <f t="shared" ref="TW1195:TW1204" si="727">$I1195*TQ1195</f>
        <v>0</v>
      </c>
      <c r="TX1195" s="101">
        <f t="shared" ref="TX1195:TX1204" si="728">$J1195*TR1195</f>
        <v>0</v>
      </c>
      <c r="TY1195" s="101">
        <f t="shared" ref="TY1195:TY1204" si="729">$K1195*TS1195</f>
        <v>0</v>
      </c>
      <c r="TZ1195" s="127"/>
      <c r="UA1195" s="127"/>
      <c r="UB1195" s="127"/>
      <c r="UC1195" s="101">
        <f t="shared" ref="UC1195:UC1204" si="730">$I1195*UC$1207</f>
        <v>0</v>
      </c>
      <c r="UD1195" s="101">
        <f t="shared" ref="UD1195:UD1204" si="731">$J1195*UD$1207</f>
        <v>0</v>
      </c>
      <c r="UE1195" s="101">
        <f t="shared" ref="UE1195:UE1204" si="732">$K1195*UE$1207</f>
        <v>0</v>
      </c>
      <c r="UF1195" s="127"/>
      <c r="UG1195" s="127"/>
      <c r="UH1195" s="127"/>
      <c r="UI1195" s="101">
        <f t="shared" ref="UI1195:UK1204" si="733">TQ1195*UC1195</f>
        <v>0</v>
      </c>
      <c r="UJ1195" s="101">
        <f t="shared" si="733"/>
        <v>0</v>
      </c>
      <c r="UK1195" s="101">
        <f t="shared" si="733"/>
        <v>0</v>
      </c>
      <c r="UL1195" s="106"/>
      <c r="UM1195" s="106"/>
      <c r="UN1195" s="106"/>
      <c r="UO1195" s="127"/>
      <c r="UP1195" s="127"/>
      <c r="UQ1195" s="127"/>
      <c r="UR1195" s="101">
        <f t="shared" ref="UR1195:UR1204" si="734">$I1195*UL1195</f>
        <v>0</v>
      </c>
      <c r="US1195" s="101">
        <f t="shared" ref="US1195:US1204" si="735">$J1195*UM1195</f>
        <v>0</v>
      </c>
      <c r="UT1195" s="101">
        <f t="shared" ref="UT1195:UT1204" si="736">$K1195*UN1195</f>
        <v>0</v>
      </c>
      <c r="UU1195" s="127"/>
      <c r="UV1195" s="127"/>
      <c r="UW1195" s="127"/>
      <c r="UX1195" s="101">
        <f t="shared" ref="UX1195:UX1204" si="737">$I1195*UX$1207</f>
        <v>2178.94</v>
      </c>
      <c r="UY1195" s="101">
        <f t="shared" ref="UY1195:UY1204" si="738">$J1195*UY$1207</f>
        <v>2290.48</v>
      </c>
      <c r="UZ1195" s="101">
        <f t="shared" ref="UZ1195:UZ1204" si="739">$K1195*UZ$1207</f>
        <v>2290.48</v>
      </c>
      <c r="VA1195" s="127"/>
      <c r="VB1195" s="127"/>
      <c r="VC1195" s="127"/>
      <c r="VD1195" s="101">
        <f t="shared" ref="VD1195:VF1204" si="740">UL1195*UX1195</f>
        <v>0</v>
      </c>
      <c r="VE1195" s="101">
        <f t="shared" si="740"/>
        <v>0</v>
      </c>
      <c r="VF1195" s="101">
        <f t="shared" si="740"/>
        <v>0</v>
      </c>
      <c r="VG1195" s="106"/>
      <c r="VH1195" s="106"/>
      <c r="VI1195" s="106"/>
      <c r="VJ1195" s="127"/>
      <c r="VK1195" s="127"/>
      <c r="VL1195" s="127"/>
      <c r="VM1195" s="101">
        <f t="shared" ref="VM1195:VM1204" si="741">$I1195*VG1195</f>
        <v>0</v>
      </c>
      <c r="VN1195" s="101">
        <f t="shared" ref="VN1195:VN1204" si="742">$J1195*VH1195</f>
        <v>0</v>
      </c>
      <c r="VO1195" s="101">
        <f t="shared" ref="VO1195:VO1204" si="743">$K1195*VI1195</f>
        <v>0</v>
      </c>
      <c r="VP1195" s="127"/>
      <c r="VQ1195" s="127"/>
      <c r="VR1195" s="127"/>
      <c r="VS1195" s="101">
        <f t="shared" ref="VS1195:VS1204" si="744">$I1195*VS$1207</f>
        <v>0</v>
      </c>
      <c r="VT1195" s="101">
        <f t="shared" ref="VT1195:VT1204" si="745">$J1195*VT$1207</f>
        <v>0</v>
      </c>
      <c r="VU1195" s="101">
        <f t="shared" ref="VU1195:VU1204" si="746">$K1195*VU$1207</f>
        <v>0</v>
      </c>
      <c r="VV1195" s="127"/>
      <c r="VW1195" s="127"/>
      <c r="VX1195" s="127"/>
      <c r="VY1195" s="101">
        <f t="shared" ref="VY1195:WA1204" si="747">VG1195*VS1195</f>
        <v>0</v>
      </c>
      <c r="VZ1195" s="101">
        <f t="shared" si="747"/>
        <v>0</v>
      </c>
      <c r="WA1195" s="101">
        <f t="shared" si="747"/>
        <v>0</v>
      </c>
      <c r="WB1195" s="106"/>
      <c r="WC1195" s="106"/>
      <c r="WD1195" s="106"/>
      <c r="WE1195" s="127"/>
      <c r="WF1195" s="127"/>
      <c r="WG1195" s="127"/>
      <c r="WH1195" s="101">
        <f t="shared" ref="WH1195:WH1204" si="748">$I1195*WB1195</f>
        <v>0</v>
      </c>
      <c r="WI1195" s="101">
        <f t="shared" ref="WI1195:WI1204" si="749">$J1195*WC1195</f>
        <v>0</v>
      </c>
      <c r="WJ1195" s="101">
        <f t="shared" ref="WJ1195:WJ1204" si="750">$K1195*WD1195</f>
        <v>0</v>
      </c>
      <c r="WK1195" s="127"/>
      <c r="WL1195" s="127"/>
      <c r="WM1195" s="127"/>
      <c r="WN1195" s="101">
        <f t="shared" ref="WN1195:WN1204" si="751">$I1195*WN$1207</f>
        <v>0</v>
      </c>
      <c r="WO1195" s="101">
        <f t="shared" ref="WO1195:WO1204" si="752">$J1195*WO$1207</f>
        <v>0</v>
      </c>
      <c r="WP1195" s="101">
        <f t="shared" ref="WP1195:WP1204" si="753">$K1195*WP$1207</f>
        <v>0</v>
      </c>
      <c r="WQ1195" s="127"/>
      <c r="WR1195" s="127"/>
      <c r="WS1195" s="127"/>
      <c r="WT1195" s="101">
        <f t="shared" ref="WT1195:WV1204" si="754">WB1195*WN1195</f>
        <v>0</v>
      </c>
      <c r="WU1195" s="101">
        <f t="shared" si="754"/>
        <v>0</v>
      </c>
      <c r="WV1195" s="101">
        <f t="shared" si="754"/>
        <v>0</v>
      </c>
      <c r="WW1195" s="106"/>
      <c r="WX1195" s="106"/>
      <c r="WY1195" s="106"/>
      <c r="WZ1195" s="127"/>
      <c r="XA1195" s="127"/>
      <c r="XB1195" s="127"/>
      <c r="XC1195" s="101">
        <f t="shared" ref="XC1195:XC1204" si="755">$I1195*WW1195</f>
        <v>0</v>
      </c>
      <c r="XD1195" s="101">
        <f t="shared" ref="XD1195:XD1204" si="756">$J1195*WX1195</f>
        <v>0</v>
      </c>
      <c r="XE1195" s="101">
        <f t="shared" ref="XE1195:XE1204" si="757">$K1195*WY1195</f>
        <v>0</v>
      </c>
      <c r="XF1195" s="127"/>
      <c r="XG1195" s="127"/>
      <c r="XH1195" s="127"/>
      <c r="XI1195" s="101">
        <f t="shared" ref="XI1195:XI1204" si="758">$I1195*XI$1207</f>
        <v>0</v>
      </c>
      <c r="XJ1195" s="101">
        <f t="shared" ref="XJ1195:XJ1204" si="759">$J1195*XJ$1207</f>
        <v>0</v>
      </c>
      <c r="XK1195" s="101">
        <f t="shared" ref="XK1195:XK1204" si="760">$K1195*XK$1207</f>
        <v>0</v>
      </c>
      <c r="XL1195" s="127"/>
      <c r="XM1195" s="127"/>
      <c r="XN1195" s="127"/>
      <c r="XO1195" s="101">
        <f t="shared" ref="XO1195:XQ1204" si="761">WW1195*XI1195</f>
        <v>0</v>
      </c>
      <c r="XP1195" s="101">
        <f t="shared" si="761"/>
        <v>0</v>
      </c>
      <c r="XQ1195" s="101">
        <f t="shared" si="761"/>
        <v>0</v>
      </c>
      <c r="XR1195" s="106"/>
      <c r="XS1195" s="106"/>
      <c r="XT1195" s="106"/>
      <c r="XU1195" s="127"/>
      <c r="XV1195" s="127"/>
      <c r="XW1195" s="127"/>
      <c r="XX1195" s="101">
        <f t="shared" ref="XX1195:XX1204" si="762">$I1195*XR1195</f>
        <v>0</v>
      </c>
      <c r="XY1195" s="101">
        <f t="shared" ref="XY1195:XY1204" si="763">$J1195*XS1195</f>
        <v>0</v>
      </c>
      <c r="XZ1195" s="101">
        <f t="shared" ref="XZ1195:XZ1204" si="764">$K1195*XT1195</f>
        <v>0</v>
      </c>
      <c r="YA1195" s="127"/>
      <c r="YB1195" s="127"/>
      <c r="YC1195" s="127"/>
      <c r="YD1195" s="101">
        <f t="shared" ref="YD1195:YD1204" si="765">$I1195*YD$1207</f>
        <v>0</v>
      </c>
      <c r="YE1195" s="101">
        <f t="shared" ref="YE1195:YE1204" si="766">$J1195*YE$1207</f>
        <v>0</v>
      </c>
      <c r="YF1195" s="101">
        <f t="shared" ref="YF1195:YF1204" si="767">$K1195*YF$1207</f>
        <v>0</v>
      </c>
      <c r="YG1195" s="127"/>
      <c r="YH1195" s="127"/>
      <c r="YI1195" s="127"/>
      <c r="YJ1195" s="101">
        <f t="shared" ref="YJ1195:YL1204" si="768">XR1195*YD1195</f>
        <v>0</v>
      </c>
      <c r="YK1195" s="101">
        <f t="shared" si="768"/>
        <v>0</v>
      </c>
      <c r="YL1195" s="101">
        <f t="shared" si="768"/>
        <v>0</v>
      </c>
      <c r="YM1195" s="149">
        <f t="shared" ref="YM1195:YO1204" si="769">L1195+AG1195+BB1195+BW1195+CR1195+DM1195+EH1195+FC1195+FX1195+GS1195+HN1195+II1195+JD1195+JY1195+KT1195+LO1195+MJ1195+NE1195+NZ1195+OU1195+PP1195+QK1195+RF1195+SA1195+SV1195+TQ1195+UL1195+VG1195+WB1195+WW1195+XR1195</f>
        <v>0</v>
      </c>
      <c r="YN1195" s="149">
        <f t="shared" si="769"/>
        <v>0</v>
      </c>
      <c r="YO1195" s="149">
        <f t="shared" si="769"/>
        <v>0</v>
      </c>
      <c r="YP1195" s="127"/>
      <c r="YQ1195" s="127"/>
      <c r="YR1195" s="127"/>
      <c r="YS1195" s="101">
        <f t="shared" ref="YS1195:YS1204" si="770">$I1195*YM1195</f>
        <v>0</v>
      </c>
      <c r="YT1195" s="101">
        <f t="shared" ref="YT1195:YT1204" si="771">$J1195*YN1195</f>
        <v>0</v>
      </c>
      <c r="YU1195" s="101">
        <f t="shared" ref="YU1195:YU1204" si="772">$K1195*YO1195</f>
        <v>0</v>
      </c>
      <c r="YV1195" s="127"/>
      <c r="YW1195" s="127"/>
      <c r="YX1195" s="127"/>
      <c r="YY1195" s="101">
        <f t="shared" ref="YY1195:YY1204" si="773">$I1195*YY$1207</f>
        <v>3024.96</v>
      </c>
      <c r="YZ1195" s="101">
        <f t="shared" ref="YZ1195:YZ1204" si="774">$J1195*YZ$1207</f>
        <v>3075.25</v>
      </c>
      <c r="ZA1195" s="101">
        <f t="shared" ref="ZA1195:ZA1204" si="775">$K1195*ZA$1207</f>
        <v>3075.25</v>
      </c>
      <c r="ZB1195" s="127"/>
      <c r="ZC1195" s="127"/>
      <c r="ZD1195" s="127"/>
      <c r="ZE1195" s="101">
        <f t="shared" ref="ZE1195:ZG1204" si="776">YM1195*YY1195</f>
        <v>0</v>
      </c>
      <c r="ZF1195" s="101">
        <f t="shared" si="776"/>
        <v>0</v>
      </c>
      <c r="ZG1195" s="101">
        <f t="shared" si="776"/>
        <v>0</v>
      </c>
    </row>
    <row r="1196" spans="1:683" ht="36" hidden="1">
      <c r="A1196" s="12" t="s">
        <v>826</v>
      </c>
      <c r="B1196" s="302" t="s">
        <v>427</v>
      </c>
      <c r="C1196" s="5"/>
      <c r="D1196" s="764"/>
      <c r="E1196" s="291"/>
      <c r="F1196" s="114"/>
      <c r="G1196" s="114"/>
      <c r="H1196" s="114"/>
      <c r="I1196" s="101">
        <f t="shared" ref="I1196:K1204" si="777">F1128</f>
        <v>17853.66</v>
      </c>
      <c r="J1196" s="101">
        <f t="shared" si="777"/>
        <v>17853.66</v>
      </c>
      <c r="K1196" s="101">
        <f t="shared" si="777"/>
        <v>17853.66</v>
      </c>
      <c r="L1196" s="106"/>
      <c r="M1196" s="106"/>
      <c r="N1196" s="106"/>
      <c r="O1196" s="127"/>
      <c r="P1196" s="127"/>
      <c r="Q1196" s="127"/>
      <c r="R1196" s="101">
        <f t="shared" ref="R1196:R1204" si="778">$I1196*L1196</f>
        <v>0</v>
      </c>
      <c r="S1196" s="101">
        <f t="shared" ref="S1196:S1204" si="779">$J1196*M1196</f>
        <v>0</v>
      </c>
      <c r="T1196" s="101">
        <f t="shared" ref="T1196:T1204" si="780">$K1196*N1196</f>
        <v>0</v>
      </c>
      <c r="U1196" s="127"/>
      <c r="V1196" s="127"/>
      <c r="W1196" s="127"/>
      <c r="X1196" s="101">
        <f t="shared" si="555"/>
        <v>0</v>
      </c>
      <c r="Y1196" s="101">
        <f t="shared" si="556"/>
        <v>0</v>
      </c>
      <c r="Z1196" s="101">
        <f t="shared" si="557"/>
        <v>0</v>
      </c>
      <c r="AA1196" s="127"/>
      <c r="AB1196" s="127"/>
      <c r="AC1196" s="127"/>
      <c r="AD1196" s="101">
        <f t="shared" si="558"/>
        <v>0</v>
      </c>
      <c r="AE1196" s="101">
        <f t="shared" si="558"/>
        <v>0</v>
      </c>
      <c r="AF1196" s="101">
        <f t="shared" si="558"/>
        <v>0</v>
      </c>
      <c r="AG1196" s="106"/>
      <c r="AH1196" s="106"/>
      <c r="AI1196" s="106"/>
      <c r="AJ1196" s="127"/>
      <c r="AK1196" s="127"/>
      <c r="AL1196" s="127"/>
      <c r="AM1196" s="101">
        <f t="shared" si="559"/>
        <v>0</v>
      </c>
      <c r="AN1196" s="101">
        <f t="shared" si="560"/>
        <v>0</v>
      </c>
      <c r="AO1196" s="101">
        <f t="shared" si="561"/>
        <v>0</v>
      </c>
      <c r="AP1196" s="127"/>
      <c r="AQ1196" s="127"/>
      <c r="AR1196" s="127"/>
      <c r="AS1196" s="101">
        <f t="shared" si="562"/>
        <v>0</v>
      </c>
      <c r="AT1196" s="101">
        <f t="shared" si="563"/>
        <v>0</v>
      </c>
      <c r="AU1196" s="101">
        <f t="shared" si="564"/>
        <v>0</v>
      </c>
      <c r="AV1196" s="127"/>
      <c r="AW1196" s="127"/>
      <c r="AX1196" s="127"/>
      <c r="AY1196" s="101">
        <f t="shared" si="565"/>
        <v>0</v>
      </c>
      <c r="AZ1196" s="101">
        <f t="shared" si="565"/>
        <v>0</v>
      </c>
      <c r="BA1196" s="101">
        <f t="shared" si="565"/>
        <v>0</v>
      </c>
      <c r="BB1196" s="106"/>
      <c r="BC1196" s="106"/>
      <c r="BD1196" s="106"/>
      <c r="BE1196" s="127"/>
      <c r="BF1196" s="127"/>
      <c r="BG1196" s="127"/>
      <c r="BH1196" s="101">
        <f t="shared" si="566"/>
        <v>0</v>
      </c>
      <c r="BI1196" s="101">
        <f t="shared" si="567"/>
        <v>0</v>
      </c>
      <c r="BJ1196" s="101">
        <f t="shared" si="568"/>
        <v>0</v>
      </c>
      <c r="BK1196" s="127"/>
      <c r="BL1196" s="127"/>
      <c r="BM1196" s="127"/>
      <c r="BN1196" s="101">
        <f t="shared" si="569"/>
        <v>0</v>
      </c>
      <c r="BO1196" s="101">
        <f t="shared" si="570"/>
        <v>0</v>
      </c>
      <c r="BP1196" s="101">
        <f t="shared" si="571"/>
        <v>0</v>
      </c>
      <c r="BQ1196" s="127"/>
      <c r="BR1196" s="127"/>
      <c r="BS1196" s="127"/>
      <c r="BT1196" s="101">
        <f t="shared" si="572"/>
        <v>0</v>
      </c>
      <c r="BU1196" s="101">
        <f t="shared" si="572"/>
        <v>0</v>
      </c>
      <c r="BV1196" s="101">
        <f t="shared" si="572"/>
        <v>0</v>
      </c>
      <c r="BW1196" s="106"/>
      <c r="BX1196" s="106"/>
      <c r="BY1196" s="106"/>
      <c r="BZ1196" s="127"/>
      <c r="CA1196" s="127"/>
      <c r="CB1196" s="127"/>
      <c r="CC1196" s="101">
        <f t="shared" si="573"/>
        <v>0</v>
      </c>
      <c r="CD1196" s="101">
        <f t="shared" si="574"/>
        <v>0</v>
      </c>
      <c r="CE1196" s="101">
        <f t="shared" si="575"/>
        <v>0</v>
      </c>
      <c r="CF1196" s="127"/>
      <c r="CG1196" s="127"/>
      <c r="CH1196" s="127"/>
      <c r="CI1196" s="101">
        <f t="shared" si="576"/>
        <v>0</v>
      </c>
      <c r="CJ1196" s="101">
        <f t="shared" si="577"/>
        <v>0</v>
      </c>
      <c r="CK1196" s="101">
        <f t="shared" si="578"/>
        <v>0</v>
      </c>
      <c r="CL1196" s="127"/>
      <c r="CM1196" s="127"/>
      <c r="CN1196" s="127"/>
      <c r="CO1196" s="101">
        <f t="shared" si="579"/>
        <v>0</v>
      </c>
      <c r="CP1196" s="101">
        <f t="shared" si="579"/>
        <v>0</v>
      </c>
      <c r="CQ1196" s="101">
        <f t="shared" si="579"/>
        <v>0</v>
      </c>
      <c r="CR1196" s="106"/>
      <c r="CS1196" s="106"/>
      <c r="CT1196" s="106"/>
      <c r="CU1196" s="127"/>
      <c r="CV1196" s="127"/>
      <c r="CW1196" s="127"/>
      <c r="CX1196" s="101">
        <f t="shared" si="580"/>
        <v>0</v>
      </c>
      <c r="CY1196" s="101">
        <f t="shared" si="581"/>
        <v>0</v>
      </c>
      <c r="CZ1196" s="101">
        <f t="shared" si="582"/>
        <v>0</v>
      </c>
      <c r="DA1196" s="127"/>
      <c r="DB1196" s="127"/>
      <c r="DC1196" s="127"/>
      <c r="DD1196" s="101">
        <f t="shared" si="583"/>
        <v>0</v>
      </c>
      <c r="DE1196" s="101">
        <f t="shared" si="584"/>
        <v>0</v>
      </c>
      <c r="DF1196" s="101">
        <f t="shared" si="585"/>
        <v>0</v>
      </c>
      <c r="DG1196" s="127"/>
      <c r="DH1196" s="127"/>
      <c r="DI1196" s="127"/>
      <c r="DJ1196" s="101">
        <f t="shared" si="586"/>
        <v>0</v>
      </c>
      <c r="DK1196" s="101">
        <f t="shared" si="586"/>
        <v>0</v>
      </c>
      <c r="DL1196" s="101">
        <f t="shared" si="586"/>
        <v>0</v>
      </c>
      <c r="DM1196" s="106"/>
      <c r="DN1196" s="106"/>
      <c r="DO1196" s="106"/>
      <c r="DP1196" s="127"/>
      <c r="DQ1196" s="127"/>
      <c r="DR1196" s="127"/>
      <c r="DS1196" s="101">
        <f t="shared" si="587"/>
        <v>0</v>
      </c>
      <c r="DT1196" s="101">
        <f t="shared" si="588"/>
        <v>0</v>
      </c>
      <c r="DU1196" s="101">
        <f t="shared" si="589"/>
        <v>0</v>
      </c>
      <c r="DV1196" s="127"/>
      <c r="DW1196" s="127"/>
      <c r="DX1196" s="127"/>
      <c r="DY1196" s="101">
        <f t="shared" si="590"/>
        <v>0</v>
      </c>
      <c r="DZ1196" s="101">
        <f t="shared" si="591"/>
        <v>0</v>
      </c>
      <c r="EA1196" s="101">
        <f t="shared" si="592"/>
        <v>0</v>
      </c>
      <c r="EB1196" s="127"/>
      <c r="EC1196" s="127"/>
      <c r="ED1196" s="127"/>
      <c r="EE1196" s="101">
        <f t="shared" si="593"/>
        <v>0</v>
      </c>
      <c r="EF1196" s="101">
        <f t="shared" si="593"/>
        <v>0</v>
      </c>
      <c r="EG1196" s="101">
        <f t="shared" si="593"/>
        <v>0</v>
      </c>
      <c r="EH1196" s="106"/>
      <c r="EI1196" s="106"/>
      <c r="EJ1196" s="106"/>
      <c r="EK1196" s="127"/>
      <c r="EL1196" s="127"/>
      <c r="EM1196" s="127"/>
      <c r="EN1196" s="101">
        <f t="shared" si="594"/>
        <v>0</v>
      </c>
      <c r="EO1196" s="101">
        <f t="shared" si="595"/>
        <v>0</v>
      </c>
      <c r="EP1196" s="101">
        <f t="shared" si="596"/>
        <v>0</v>
      </c>
      <c r="EQ1196" s="127"/>
      <c r="ER1196" s="127"/>
      <c r="ES1196" s="127"/>
      <c r="ET1196" s="101">
        <f t="shared" si="597"/>
        <v>0</v>
      </c>
      <c r="EU1196" s="101">
        <f t="shared" si="598"/>
        <v>0</v>
      </c>
      <c r="EV1196" s="101">
        <f t="shared" si="599"/>
        <v>0</v>
      </c>
      <c r="EW1196" s="127"/>
      <c r="EX1196" s="127"/>
      <c r="EY1196" s="127"/>
      <c r="EZ1196" s="101">
        <f t="shared" si="600"/>
        <v>0</v>
      </c>
      <c r="FA1196" s="101">
        <f t="shared" si="600"/>
        <v>0</v>
      </c>
      <c r="FB1196" s="101">
        <f t="shared" si="600"/>
        <v>0</v>
      </c>
      <c r="FC1196" s="106"/>
      <c r="FD1196" s="106"/>
      <c r="FE1196" s="106"/>
      <c r="FF1196" s="127"/>
      <c r="FG1196" s="127"/>
      <c r="FH1196" s="127"/>
      <c r="FI1196" s="101">
        <f t="shared" si="601"/>
        <v>0</v>
      </c>
      <c r="FJ1196" s="101">
        <f t="shared" si="602"/>
        <v>0</v>
      </c>
      <c r="FK1196" s="101">
        <f t="shared" si="603"/>
        <v>0</v>
      </c>
      <c r="FL1196" s="127"/>
      <c r="FM1196" s="127"/>
      <c r="FN1196" s="127"/>
      <c r="FO1196" s="101">
        <f t="shared" si="604"/>
        <v>0</v>
      </c>
      <c r="FP1196" s="101">
        <f t="shared" si="605"/>
        <v>0</v>
      </c>
      <c r="FQ1196" s="101">
        <f t="shared" si="606"/>
        <v>0</v>
      </c>
      <c r="FR1196" s="127"/>
      <c r="FS1196" s="127"/>
      <c r="FT1196" s="127"/>
      <c r="FU1196" s="101">
        <f t="shared" si="607"/>
        <v>0</v>
      </c>
      <c r="FV1196" s="101">
        <f t="shared" si="607"/>
        <v>0</v>
      </c>
      <c r="FW1196" s="101">
        <f t="shared" si="607"/>
        <v>0</v>
      </c>
      <c r="FX1196" s="106"/>
      <c r="FY1196" s="106"/>
      <c r="FZ1196" s="106"/>
      <c r="GA1196" s="127"/>
      <c r="GB1196" s="127"/>
      <c r="GC1196" s="127"/>
      <c r="GD1196" s="101">
        <f t="shared" si="608"/>
        <v>0</v>
      </c>
      <c r="GE1196" s="101">
        <f t="shared" si="609"/>
        <v>0</v>
      </c>
      <c r="GF1196" s="101">
        <f t="shared" si="610"/>
        <v>0</v>
      </c>
      <c r="GG1196" s="127"/>
      <c r="GH1196" s="127"/>
      <c r="GI1196" s="127"/>
      <c r="GJ1196" s="101">
        <f t="shared" si="611"/>
        <v>0</v>
      </c>
      <c r="GK1196" s="101">
        <f t="shared" si="612"/>
        <v>0</v>
      </c>
      <c r="GL1196" s="101">
        <f t="shared" si="613"/>
        <v>0</v>
      </c>
      <c r="GM1196" s="127"/>
      <c r="GN1196" s="127"/>
      <c r="GO1196" s="127"/>
      <c r="GP1196" s="101">
        <f t="shared" si="614"/>
        <v>0</v>
      </c>
      <c r="GQ1196" s="101">
        <f t="shared" si="614"/>
        <v>0</v>
      </c>
      <c r="GR1196" s="101">
        <f t="shared" si="614"/>
        <v>0</v>
      </c>
      <c r="GS1196" s="106"/>
      <c r="GT1196" s="106"/>
      <c r="GU1196" s="106"/>
      <c r="GV1196" s="127"/>
      <c r="GW1196" s="127"/>
      <c r="GX1196" s="127"/>
      <c r="GY1196" s="101">
        <f t="shared" si="615"/>
        <v>0</v>
      </c>
      <c r="GZ1196" s="101">
        <f t="shared" si="616"/>
        <v>0</v>
      </c>
      <c r="HA1196" s="101">
        <f t="shared" si="617"/>
        <v>0</v>
      </c>
      <c r="HB1196" s="127"/>
      <c r="HC1196" s="127"/>
      <c r="HD1196" s="127"/>
      <c r="HE1196" s="101">
        <f t="shared" si="618"/>
        <v>4799.59</v>
      </c>
      <c r="HF1196" s="101">
        <f t="shared" si="619"/>
        <v>4721.7</v>
      </c>
      <c r="HG1196" s="101">
        <f t="shared" si="620"/>
        <v>4721.7</v>
      </c>
      <c r="HH1196" s="127"/>
      <c r="HI1196" s="127"/>
      <c r="HJ1196" s="127"/>
      <c r="HK1196" s="101">
        <f t="shared" si="621"/>
        <v>0</v>
      </c>
      <c r="HL1196" s="101">
        <f t="shared" si="621"/>
        <v>0</v>
      </c>
      <c r="HM1196" s="101">
        <f t="shared" si="621"/>
        <v>0</v>
      </c>
      <c r="HN1196" s="106"/>
      <c r="HO1196" s="106"/>
      <c r="HP1196" s="106"/>
      <c r="HQ1196" s="127"/>
      <c r="HR1196" s="127"/>
      <c r="HS1196" s="127"/>
      <c r="HT1196" s="101">
        <f t="shared" si="622"/>
        <v>0</v>
      </c>
      <c r="HU1196" s="101">
        <f t="shared" si="623"/>
        <v>0</v>
      </c>
      <c r="HV1196" s="101">
        <f t="shared" si="624"/>
        <v>0</v>
      </c>
      <c r="HW1196" s="127"/>
      <c r="HX1196" s="127"/>
      <c r="HY1196" s="127"/>
      <c r="HZ1196" s="101">
        <f t="shared" si="625"/>
        <v>0</v>
      </c>
      <c r="IA1196" s="101">
        <f t="shared" si="626"/>
        <v>0</v>
      </c>
      <c r="IB1196" s="101">
        <f t="shared" si="627"/>
        <v>0</v>
      </c>
      <c r="IC1196" s="127"/>
      <c r="ID1196" s="127"/>
      <c r="IE1196" s="127"/>
      <c r="IF1196" s="101">
        <f t="shared" si="628"/>
        <v>0</v>
      </c>
      <c r="IG1196" s="101">
        <f t="shared" si="628"/>
        <v>0</v>
      </c>
      <c r="IH1196" s="101">
        <f t="shared" si="628"/>
        <v>0</v>
      </c>
      <c r="II1196" s="106"/>
      <c r="IJ1196" s="106"/>
      <c r="IK1196" s="106"/>
      <c r="IL1196" s="127"/>
      <c r="IM1196" s="127"/>
      <c r="IN1196" s="127"/>
      <c r="IO1196" s="101">
        <f t="shared" si="629"/>
        <v>0</v>
      </c>
      <c r="IP1196" s="101">
        <f t="shared" si="630"/>
        <v>0</v>
      </c>
      <c r="IQ1196" s="101">
        <f t="shared" si="631"/>
        <v>0</v>
      </c>
      <c r="IR1196" s="127"/>
      <c r="IS1196" s="127"/>
      <c r="IT1196" s="127"/>
      <c r="IU1196" s="101">
        <f t="shared" si="632"/>
        <v>0</v>
      </c>
      <c r="IV1196" s="101">
        <f t="shared" si="633"/>
        <v>0</v>
      </c>
      <c r="IW1196" s="101">
        <f t="shared" si="634"/>
        <v>0</v>
      </c>
      <c r="IX1196" s="127"/>
      <c r="IY1196" s="127"/>
      <c r="IZ1196" s="127"/>
      <c r="JA1196" s="101">
        <f t="shared" si="635"/>
        <v>0</v>
      </c>
      <c r="JB1196" s="101">
        <f t="shared" si="635"/>
        <v>0</v>
      </c>
      <c r="JC1196" s="101">
        <f t="shared" si="635"/>
        <v>0</v>
      </c>
      <c r="JD1196" s="106"/>
      <c r="JE1196" s="106"/>
      <c r="JF1196" s="106"/>
      <c r="JG1196" s="127"/>
      <c r="JH1196" s="127"/>
      <c r="JI1196" s="127"/>
      <c r="JJ1196" s="101">
        <f t="shared" si="636"/>
        <v>0</v>
      </c>
      <c r="JK1196" s="101">
        <f t="shared" si="637"/>
        <v>0</v>
      </c>
      <c r="JL1196" s="101">
        <f t="shared" si="638"/>
        <v>0</v>
      </c>
      <c r="JM1196" s="127"/>
      <c r="JN1196" s="127"/>
      <c r="JO1196" s="127"/>
      <c r="JP1196" s="101">
        <f t="shared" si="639"/>
        <v>0</v>
      </c>
      <c r="JQ1196" s="101">
        <f t="shared" si="640"/>
        <v>0</v>
      </c>
      <c r="JR1196" s="101">
        <f t="shared" si="641"/>
        <v>0</v>
      </c>
      <c r="JS1196" s="127"/>
      <c r="JT1196" s="127"/>
      <c r="JU1196" s="127"/>
      <c r="JV1196" s="101">
        <f t="shared" si="642"/>
        <v>0</v>
      </c>
      <c r="JW1196" s="101">
        <f t="shared" si="642"/>
        <v>0</v>
      </c>
      <c r="JX1196" s="101">
        <f t="shared" si="642"/>
        <v>0</v>
      </c>
      <c r="JY1196" s="106"/>
      <c r="JZ1196" s="106"/>
      <c r="KA1196" s="106"/>
      <c r="KB1196" s="127"/>
      <c r="KC1196" s="127"/>
      <c r="KD1196" s="127"/>
      <c r="KE1196" s="101">
        <f t="shared" si="643"/>
        <v>0</v>
      </c>
      <c r="KF1196" s="101">
        <f t="shared" si="644"/>
        <v>0</v>
      </c>
      <c r="KG1196" s="101">
        <f t="shared" si="645"/>
        <v>0</v>
      </c>
      <c r="KH1196" s="127"/>
      <c r="KI1196" s="127"/>
      <c r="KJ1196" s="127"/>
      <c r="KK1196" s="101">
        <f t="shared" si="646"/>
        <v>0</v>
      </c>
      <c r="KL1196" s="101">
        <f t="shared" si="647"/>
        <v>0</v>
      </c>
      <c r="KM1196" s="101">
        <f t="shared" si="648"/>
        <v>0</v>
      </c>
      <c r="KN1196" s="127"/>
      <c r="KO1196" s="127"/>
      <c r="KP1196" s="127"/>
      <c r="KQ1196" s="101">
        <f t="shared" si="649"/>
        <v>0</v>
      </c>
      <c r="KR1196" s="101">
        <f t="shared" si="649"/>
        <v>0</v>
      </c>
      <c r="KS1196" s="101">
        <f t="shared" si="649"/>
        <v>0</v>
      </c>
      <c r="KT1196" s="106"/>
      <c r="KU1196" s="106"/>
      <c r="KV1196" s="106"/>
      <c r="KW1196" s="127"/>
      <c r="KX1196" s="127"/>
      <c r="KY1196" s="127"/>
      <c r="KZ1196" s="101">
        <f t="shared" si="650"/>
        <v>0</v>
      </c>
      <c r="LA1196" s="101">
        <f t="shared" si="651"/>
        <v>0</v>
      </c>
      <c r="LB1196" s="101">
        <f t="shared" si="652"/>
        <v>0</v>
      </c>
      <c r="LC1196" s="127"/>
      <c r="LD1196" s="127"/>
      <c r="LE1196" s="127"/>
      <c r="LF1196" s="101">
        <f t="shared" si="653"/>
        <v>0</v>
      </c>
      <c r="LG1196" s="101">
        <f t="shared" si="654"/>
        <v>0</v>
      </c>
      <c r="LH1196" s="101">
        <f t="shared" si="655"/>
        <v>0</v>
      </c>
      <c r="LI1196" s="127"/>
      <c r="LJ1196" s="127"/>
      <c r="LK1196" s="127"/>
      <c r="LL1196" s="101">
        <f t="shared" si="656"/>
        <v>0</v>
      </c>
      <c r="LM1196" s="101">
        <f t="shared" si="656"/>
        <v>0</v>
      </c>
      <c r="LN1196" s="101">
        <f t="shared" si="656"/>
        <v>0</v>
      </c>
      <c r="LO1196" s="106"/>
      <c r="LP1196" s="106"/>
      <c r="LQ1196" s="106"/>
      <c r="LR1196" s="127"/>
      <c r="LS1196" s="127"/>
      <c r="LT1196" s="127"/>
      <c r="LU1196" s="101">
        <f t="shared" si="657"/>
        <v>0</v>
      </c>
      <c r="LV1196" s="101">
        <f t="shared" si="658"/>
        <v>0</v>
      </c>
      <c r="LW1196" s="101">
        <f t="shared" si="659"/>
        <v>0</v>
      </c>
      <c r="LX1196" s="127"/>
      <c r="LY1196" s="127"/>
      <c r="LZ1196" s="127"/>
      <c r="MA1196" s="101">
        <f t="shared" si="660"/>
        <v>0</v>
      </c>
      <c r="MB1196" s="101">
        <f t="shared" si="661"/>
        <v>0</v>
      </c>
      <c r="MC1196" s="101">
        <f t="shared" si="662"/>
        <v>0</v>
      </c>
      <c r="MD1196" s="127"/>
      <c r="ME1196" s="127"/>
      <c r="MF1196" s="127"/>
      <c r="MG1196" s="101">
        <f t="shared" si="663"/>
        <v>0</v>
      </c>
      <c r="MH1196" s="101">
        <f t="shared" si="663"/>
        <v>0</v>
      </c>
      <c r="MI1196" s="101">
        <f t="shared" si="663"/>
        <v>0</v>
      </c>
      <c r="MJ1196" s="106"/>
      <c r="MK1196" s="106"/>
      <c r="ML1196" s="106"/>
      <c r="MM1196" s="127"/>
      <c r="MN1196" s="127"/>
      <c r="MO1196" s="127"/>
      <c r="MP1196" s="101">
        <f t="shared" si="664"/>
        <v>0</v>
      </c>
      <c r="MQ1196" s="101">
        <f t="shared" si="665"/>
        <v>0</v>
      </c>
      <c r="MR1196" s="101">
        <f t="shared" si="666"/>
        <v>0</v>
      </c>
      <c r="MS1196" s="127"/>
      <c r="MT1196" s="127"/>
      <c r="MU1196" s="127"/>
      <c r="MV1196" s="101">
        <f t="shared" si="667"/>
        <v>0</v>
      </c>
      <c r="MW1196" s="101">
        <f t="shared" si="668"/>
        <v>0</v>
      </c>
      <c r="MX1196" s="101">
        <f t="shared" si="669"/>
        <v>0</v>
      </c>
      <c r="MY1196" s="127"/>
      <c r="MZ1196" s="127"/>
      <c r="NA1196" s="127"/>
      <c r="NB1196" s="101">
        <f t="shared" si="670"/>
        <v>0</v>
      </c>
      <c r="NC1196" s="101">
        <f t="shared" si="670"/>
        <v>0</v>
      </c>
      <c r="ND1196" s="101">
        <f t="shared" si="670"/>
        <v>0</v>
      </c>
      <c r="NE1196" s="106"/>
      <c r="NF1196" s="106"/>
      <c r="NG1196" s="106"/>
      <c r="NH1196" s="127"/>
      <c r="NI1196" s="127"/>
      <c r="NJ1196" s="127"/>
      <c r="NK1196" s="101">
        <f t="shared" si="671"/>
        <v>0</v>
      </c>
      <c r="NL1196" s="101">
        <f t="shared" si="672"/>
        <v>0</v>
      </c>
      <c r="NM1196" s="101">
        <f t="shared" si="673"/>
        <v>0</v>
      </c>
      <c r="NN1196" s="127"/>
      <c r="NO1196" s="127"/>
      <c r="NP1196" s="127"/>
      <c r="NQ1196" s="101">
        <f t="shared" si="674"/>
        <v>0</v>
      </c>
      <c r="NR1196" s="101">
        <f t="shared" si="675"/>
        <v>0</v>
      </c>
      <c r="NS1196" s="101">
        <f t="shared" si="676"/>
        <v>0</v>
      </c>
      <c r="NT1196" s="127"/>
      <c r="NU1196" s="127"/>
      <c r="NV1196" s="127"/>
      <c r="NW1196" s="101">
        <f t="shared" si="677"/>
        <v>0</v>
      </c>
      <c r="NX1196" s="101">
        <f t="shared" si="677"/>
        <v>0</v>
      </c>
      <c r="NY1196" s="101">
        <f t="shared" si="677"/>
        <v>0</v>
      </c>
      <c r="NZ1196" s="106"/>
      <c r="OA1196" s="106"/>
      <c r="OB1196" s="106"/>
      <c r="OC1196" s="127"/>
      <c r="OD1196" s="127"/>
      <c r="OE1196" s="127"/>
      <c r="OF1196" s="101">
        <f t="shared" si="678"/>
        <v>0</v>
      </c>
      <c r="OG1196" s="101">
        <f t="shared" si="679"/>
        <v>0</v>
      </c>
      <c r="OH1196" s="101">
        <f t="shared" si="680"/>
        <v>0</v>
      </c>
      <c r="OI1196" s="127"/>
      <c r="OJ1196" s="127"/>
      <c r="OK1196" s="127"/>
      <c r="OL1196" s="101">
        <f t="shared" si="681"/>
        <v>0</v>
      </c>
      <c r="OM1196" s="101">
        <f t="shared" si="682"/>
        <v>0</v>
      </c>
      <c r="ON1196" s="101">
        <f t="shared" si="683"/>
        <v>0</v>
      </c>
      <c r="OO1196" s="127"/>
      <c r="OP1196" s="127"/>
      <c r="OQ1196" s="127"/>
      <c r="OR1196" s="101">
        <f t="shared" si="684"/>
        <v>0</v>
      </c>
      <c r="OS1196" s="101">
        <f t="shared" si="684"/>
        <v>0</v>
      </c>
      <c r="OT1196" s="101">
        <f t="shared" si="684"/>
        <v>0</v>
      </c>
      <c r="OU1196" s="106"/>
      <c r="OV1196" s="106"/>
      <c r="OW1196" s="106"/>
      <c r="OX1196" s="127"/>
      <c r="OY1196" s="127"/>
      <c r="OZ1196" s="127"/>
      <c r="PA1196" s="101">
        <f t="shared" si="685"/>
        <v>0</v>
      </c>
      <c r="PB1196" s="101">
        <f t="shared" si="686"/>
        <v>0</v>
      </c>
      <c r="PC1196" s="101">
        <f t="shared" si="687"/>
        <v>0</v>
      </c>
      <c r="PD1196" s="127"/>
      <c r="PE1196" s="127"/>
      <c r="PF1196" s="127"/>
      <c r="PG1196" s="101">
        <f t="shared" si="688"/>
        <v>0</v>
      </c>
      <c r="PH1196" s="101">
        <f t="shared" si="689"/>
        <v>0</v>
      </c>
      <c r="PI1196" s="101">
        <f t="shared" si="690"/>
        <v>0</v>
      </c>
      <c r="PJ1196" s="127"/>
      <c r="PK1196" s="127"/>
      <c r="PL1196" s="127"/>
      <c r="PM1196" s="101">
        <f t="shared" si="691"/>
        <v>0</v>
      </c>
      <c r="PN1196" s="101">
        <f t="shared" si="691"/>
        <v>0</v>
      </c>
      <c r="PO1196" s="101">
        <f t="shared" si="691"/>
        <v>0</v>
      </c>
      <c r="PP1196" s="106"/>
      <c r="PQ1196" s="106"/>
      <c r="PR1196" s="106"/>
      <c r="PS1196" s="127"/>
      <c r="PT1196" s="127"/>
      <c r="PU1196" s="127"/>
      <c r="PV1196" s="101">
        <f t="shared" si="692"/>
        <v>0</v>
      </c>
      <c r="PW1196" s="101">
        <f t="shared" si="693"/>
        <v>0</v>
      </c>
      <c r="PX1196" s="101">
        <f t="shared" si="694"/>
        <v>0</v>
      </c>
      <c r="PY1196" s="127"/>
      <c r="PZ1196" s="127"/>
      <c r="QA1196" s="127"/>
      <c r="QB1196" s="101">
        <f t="shared" si="695"/>
        <v>0</v>
      </c>
      <c r="QC1196" s="101">
        <f t="shared" si="696"/>
        <v>0</v>
      </c>
      <c r="QD1196" s="101">
        <f t="shared" si="697"/>
        <v>0</v>
      </c>
      <c r="QE1196" s="127"/>
      <c r="QF1196" s="127"/>
      <c r="QG1196" s="127"/>
      <c r="QH1196" s="101">
        <f t="shared" si="698"/>
        <v>0</v>
      </c>
      <c r="QI1196" s="101">
        <f t="shared" si="698"/>
        <v>0</v>
      </c>
      <c r="QJ1196" s="101">
        <f t="shared" si="698"/>
        <v>0</v>
      </c>
      <c r="QK1196" s="106"/>
      <c r="QL1196" s="106"/>
      <c r="QM1196" s="106"/>
      <c r="QN1196" s="127"/>
      <c r="QO1196" s="127"/>
      <c r="QP1196" s="127"/>
      <c r="QQ1196" s="101">
        <f t="shared" si="699"/>
        <v>0</v>
      </c>
      <c r="QR1196" s="101">
        <f t="shared" si="700"/>
        <v>0</v>
      </c>
      <c r="QS1196" s="101">
        <f t="shared" si="701"/>
        <v>0</v>
      </c>
      <c r="QT1196" s="127"/>
      <c r="QU1196" s="127"/>
      <c r="QV1196" s="127"/>
      <c r="QW1196" s="101">
        <f t="shared" si="702"/>
        <v>0</v>
      </c>
      <c r="QX1196" s="101">
        <f t="shared" si="703"/>
        <v>0</v>
      </c>
      <c r="QY1196" s="101">
        <f t="shared" si="704"/>
        <v>0</v>
      </c>
      <c r="QZ1196" s="127"/>
      <c r="RA1196" s="127"/>
      <c r="RB1196" s="127"/>
      <c r="RC1196" s="101">
        <f t="shared" si="705"/>
        <v>0</v>
      </c>
      <c r="RD1196" s="101">
        <f t="shared" si="705"/>
        <v>0</v>
      </c>
      <c r="RE1196" s="101">
        <f t="shared" si="705"/>
        <v>0</v>
      </c>
      <c r="RF1196" s="106"/>
      <c r="RG1196" s="106"/>
      <c r="RH1196" s="106"/>
      <c r="RI1196" s="127"/>
      <c r="RJ1196" s="127"/>
      <c r="RK1196" s="127"/>
      <c r="RL1196" s="101">
        <f t="shared" si="706"/>
        <v>0</v>
      </c>
      <c r="RM1196" s="101">
        <f t="shared" si="707"/>
        <v>0</v>
      </c>
      <c r="RN1196" s="101">
        <f t="shared" si="708"/>
        <v>0</v>
      </c>
      <c r="RO1196" s="127"/>
      <c r="RP1196" s="127"/>
      <c r="RQ1196" s="127"/>
      <c r="RR1196" s="101">
        <f t="shared" si="709"/>
        <v>0</v>
      </c>
      <c r="RS1196" s="101">
        <f t="shared" si="710"/>
        <v>0</v>
      </c>
      <c r="RT1196" s="101">
        <f t="shared" si="711"/>
        <v>0</v>
      </c>
      <c r="RU1196" s="127"/>
      <c r="RV1196" s="127"/>
      <c r="RW1196" s="127"/>
      <c r="RX1196" s="101">
        <f t="shared" si="712"/>
        <v>0</v>
      </c>
      <c r="RY1196" s="101">
        <f t="shared" si="712"/>
        <v>0</v>
      </c>
      <c r="RZ1196" s="101">
        <f t="shared" si="712"/>
        <v>0</v>
      </c>
      <c r="SA1196" s="106"/>
      <c r="SB1196" s="106"/>
      <c r="SC1196" s="106"/>
      <c r="SD1196" s="127"/>
      <c r="SE1196" s="127"/>
      <c r="SF1196" s="127"/>
      <c r="SG1196" s="101">
        <f t="shared" si="713"/>
        <v>0</v>
      </c>
      <c r="SH1196" s="101">
        <f t="shared" si="714"/>
        <v>0</v>
      </c>
      <c r="SI1196" s="101">
        <f t="shared" si="715"/>
        <v>0</v>
      </c>
      <c r="SJ1196" s="127"/>
      <c r="SK1196" s="127"/>
      <c r="SL1196" s="127"/>
      <c r="SM1196" s="101">
        <f t="shared" si="716"/>
        <v>0</v>
      </c>
      <c r="SN1196" s="101">
        <f t="shared" si="717"/>
        <v>0</v>
      </c>
      <c r="SO1196" s="101">
        <f t="shared" si="718"/>
        <v>0</v>
      </c>
      <c r="SP1196" s="127"/>
      <c r="SQ1196" s="127"/>
      <c r="SR1196" s="127"/>
      <c r="SS1196" s="101">
        <f t="shared" si="719"/>
        <v>0</v>
      </c>
      <c r="ST1196" s="101">
        <f t="shared" si="719"/>
        <v>0</v>
      </c>
      <c r="SU1196" s="101">
        <f t="shared" si="719"/>
        <v>0</v>
      </c>
      <c r="SV1196" s="106"/>
      <c r="SW1196" s="106"/>
      <c r="SX1196" s="106"/>
      <c r="SY1196" s="127"/>
      <c r="SZ1196" s="127"/>
      <c r="TA1196" s="127"/>
      <c r="TB1196" s="101">
        <f t="shared" si="720"/>
        <v>0</v>
      </c>
      <c r="TC1196" s="101">
        <f t="shared" si="721"/>
        <v>0</v>
      </c>
      <c r="TD1196" s="101">
        <f t="shared" si="722"/>
        <v>0</v>
      </c>
      <c r="TE1196" s="127"/>
      <c r="TF1196" s="127"/>
      <c r="TG1196" s="127"/>
      <c r="TH1196" s="101">
        <f t="shared" si="723"/>
        <v>0</v>
      </c>
      <c r="TI1196" s="101">
        <f t="shared" si="724"/>
        <v>0</v>
      </c>
      <c r="TJ1196" s="101">
        <f t="shared" si="725"/>
        <v>0</v>
      </c>
      <c r="TK1196" s="127"/>
      <c r="TL1196" s="127"/>
      <c r="TM1196" s="127"/>
      <c r="TN1196" s="101">
        <f t="shared" si="726"/>
        <v>0</v>
      </c>
      <c r="TO1196" s="101">
        <f t="shared" si="726"/>
        <v>0</v>
      </c>
      <c r="TP1196" s="101">
        <f t="shared" si="726"/>
        <v>0</v>
      </c>
      <c r="TQ1196" s="106"/>
      <c r="TR1196" s="106"/>
      <c r="TS1196" s="106"/>
      <c r="TT1196" s="127"/>
      <c r="TU1196" s="127"/>
      <c r="TV1196" s="127"/>
      <c r="TW1196" s="101">
        <f t="shared" si="727"/>
        <v>0</v>
      </c>
      <c r="TX1196" s="101">
        <f t="shared" si="728"/>
        <v>0</v>
      </c>
      <c r="TY1196" s="101">
        <f t="shared" si="729"/>
        <v>0</v>
      </c>
      <c r="TZ1196" s="127"/>
      <c r="UA1196" s="127"/>
      <c r="UB1196" s="127"/>
      <c r="UC1196" s="101">
        <f t="shared" si="730"/>
        <v>0</v>
      </c>
      <c r="UD1196" s="101">
        <f t="shared" si="731"/>
        <v>0</v>
      </c>
      <c r="UE1196" s="101">
        <f t="shared" si="732"/>
        <v>0</v>
      </c>
      <c r="UF1196" s="127"/>
      <c r="UG1196" s="127"/>
      <c r="UH1196" s="127"/>
      <c r="UI1196" s="101">
        <f t="shared" si="733"/>
        <v>0</v>
      </c>
      <c r="UJ1196" s="101">
        <f t="shared" si="733"/>
        <v>0</v>
      </c>
      <c r="UK1196" s="101">
        <f t="shared" si="733"/>
        <v>0</v>
      </c>
      <c r="UL1196" s="106"/>
      <c r="UM1196" s="106"/>
      <c r="UN1196" s="106"/>
      <c r="UO1196" s="127"/>
      <c r="UP1196" s="127"/>
      <c r="UQ1196" s="127"/>
      <c r="UR1196" s="101">
        <f t="shared" si="734"/>
        <v>0</v>
      </c>
      <c r="US1196" s="101">
        <f t="shared" si="735"/>
        <v>0</v>
      </c>
      <c r="UT1196" s="101">
        <f t="shared" si="736"/>
        <v>0</v>
      </c>
      <c r="UU1196" s="127"/>
      <c r="UV1196" s="127"/>
      <c r="UW1196" s="127"/>
      <c r="UX1196" s="101">
        <f t="shared" si="737"/>
        <v>2178.94</v>
      </c>
      <c r="UY1196" s="101">
        <f t="shared" si="738"/>
        <v>2290.48</v>
      </c>
      <c r="UZ1196" s="101">
        <f t="shared" si="739"/>
        <v>2290.48</v>
      </c>
      <c r="VA1196" s="127"/>
      <c r="VB1196" s="127"/>
      <c r="VC1196" s="127"/>
      <c r="VD1196" s="101">
        <f t="shared" si="740"/>
        <v>0</v>
      </c>
      <c r="VE1196" s="101">
        <f t="shared" si="740"/>
        <v>0</v>
      </c>
      <c r="VF1196" s="101">
        <f t="shared" si="740"/>
        <v>0</v>
      </c>
      <c r="VG1196" s="106"/>
      <c r="VH1196" s="106"/>
      <c r="VI1196" s="106"/>
      <c r="VJ1196" s="127"/>
      <c r="VK1196" s="127"/>
      <c r="VL1196" s="127"/>
      <c r="VM1196" s="101">
        <f t="shared" si="741"/>
        <v>0</v>
      </c>
      <c r="VN1196" s="101">
        <f t="shared" si="742"/>
        <v>0</v>
      </c>
      <c r="VO1196" s="101">
        <f t="shared" si="743"/>
        <v>0</v>
      </c>
      <c r="VP1196" s="127"/>
      <c r="VQ1196" s="127"/>
      <c r="VR1196" s="127"/>
      <c r="VS1196" s="101">
        <f t="shared" si="744"/>
        <v>0</v>
      </c>
      <c r="VT1196" s="101">
        <f t="shared" si="745"/>
        <v>0</v>
      </c>
      <c r="VU1196" s="101">
        <f t="shared" si="746"/>
        <v>0</v>
      </c>
      <c r="VV1196" s="127"/>
      <c r="VW1196" s="127"/>
      <c r="VX1196" s="127"/>
      <c r="VY1196" s="101">
        <f t="shared" si="747"/>
        <v>0</v>
      </c>
      <c r="VZ1196" s="101">
        <f t="shared" si="747"/>
        <v>0</v>
      </c>
      <c r="WA1196" s="101">
        <f t="shared" si="747"/>
        <v>0</v>
      </c>
      <c r="WB1196" s="106"/>
      <c r="WC1196" s="106"/>
      <c r="WD1196" s="106"/>
      <c r="WE1196" s="127"/>
      <c r="WF1196" s="127"/>
      <c r="WG1196" s="127"/>
      <c r="WH1196" s="101">
        <f t="shared" si="748"/>
        <v>0</v>
      </c>
      <c r="WI1196" s="101">
        <f t="shared" si="749"/>
        <v>0</v>
      </c>
      <c r="WJ1196" s="101">
        <f t="shared" si="750"/>
        <v>0</v>
      </c>
      <c r="WK1196" s="127"/>
      <c r="WL1196" s="127"/>
      <c r="WM1196" s="127"/>
      <c r="WN1196" s="101">
        <f t="shared" si="751"/>
        <v>0</v>
      </c>
      <c r="WO1196" s="101">
        <f t="shared" si="752"/>
        <v>0</v>
      </c>
      <c r="WP1196" s="101">
        <f t="shared" si="753"/>
        <v>0</v>
      </c>
      <c r="WQ1196" s="127"/>
      <c r="WR1196" s="127"/>
      <c r="WS1196" s="127"/>
      <c r="WT1196" s="101">
        <f t="shared" si="754"/>
        <v>0</v>
      </c>
      <c r="WU1196" s="101">
        <f t="shared" si="754"/>
        <v>0</v>
      </c>
      <c r="WV1196" s="101">
        <f t="shared" si="754"/>
        <v>0</v>
      </c>
      <c r="WW1196" s="106"/>
      <c r="WX1196" s="106"/>
      <c r="WY1196" s="106"/>
      <c r="WZ1196" s="127"/>
      <c r="XA1196" s="127"/>
      <c r="XB1196" s="127"/>
      <c r="XC1196" s="101">
        <f t="shared" si="755"/>
        <v>0</v>
      </c>
      <c r="XD1196" s="101">
        <f t="shared" si="756"/>
        <v>0</v>
      </c>
      <c r="XE1196" s="101">
        <f t="shared" si="757"/>
        <v>0</v>
      </c>
      <c r="XF1196" s="127"/>
      <c r="XG1196" s="127"/>
      <c r="XH1196" s="127"/>
      <c r="XI1196" s="101">
        <f t="shared" si="758"/>
        <v>0</v>
      </c>
      <c r="XJ1196" s="101">
        <f t="shared" si="759"/>
        <v>0</v>
      </c>
      <c r="XK1196" s="101">
        <f t="shared" si="760"/>
        <v>0</v>
      </c>
      <c r="XL1196" s="127"/>
      <c r="XM1196" s="127"/>
      <c r="XN1196" s="127"/>
      <c r="XO1196" s="101">
        <f t="shared" si="761"/>
        <v>0</v>
      </c>
      <c r="XP1196" s="101">
        <f t="shared" si="761"/>
        <v>0</v>
      </c>
      <c r="XQ1196" s="101">
        <f t="shared" si="761"/>
        <v>0</v>
      </c>
      <c r="XR1196" s="106"/>
      <c r="XS1196" s="106"/>
      <c r="XT1196" s="106"/>
      <c r="XU1196" s="127"/>
      <c r="XV1196" s="127"/>
      <c r="XW1196" s="127"/>
      <c r="XX1196" s="101">
        <f t="shared" si="762"/>
        <v>0</v>
      </c>
      <c r="XY1196" s="101">
        <f t="shared" si="763"/>
        <v>0</v>
      </c>
      <c r="XZ1196" s="101">
        <f t="shared" si="764"/>
        <v>0</v>
      </c>
      <c r="YA1196" s="127"/>
      <c r="YB1196" s="127"/>
      <c r="YC1196" s="127"/>
      <c r="YD1196" s="101">
        <f t="shared" si="765"/>
        <v>0</v>
      </c>
      <c r="YE1196" s="101">
        <f t="shared" si="766"/>
        <v>0</v>
      </c>
      <c r="YF1196" s="101">
        <f t="shared" si="767"/>
        <v>0</v>
      </c>
      <c r="YG1196" s="127"/>
      <c r="YH1196" s="127"/>
      <c r="YI1196" s="127"/>
      <c r="YJ1196" s="101">
        <f t="shared" si="768"/>
        <v>0</v>
      </c>
      <c r="YK1196" s="101">
        <f t="shared" si="768"/>
        <v>0</v>
      </c>
      <c r="YL1196" s="101">
        <f t="shared" si="768"/>
        <v>0</v>
      </c>
      <c r="YM1196" s="149">
        <f t="shared" si="769"/>
        <v>0</v>
      </c>
      <c r="YN1196" s="149">
        <f t="shared" si="769"/>
        <v>0</v>
      </c>
      <c r="YO1196" s="149">
        <f t="shared" si="769"/>
        <v>0</v>
      </c>
      <c r="YP1196" s="127"/>
      <c r="YQ1196" s="127"/>
      <c r="YR1196" s="127"/>
      <c r="YS1196" s="101">
        <f t="shared" si="770"/>
        <v>0</v>
      </c>
      <c r="YT1196" s="101">
        <f t="shared" si="771"/>
        <v>0</v>
      </c>
      <c r="YU1196" s="101">
        <f t="shared" si="772"/>
        <v>0</v>
      </c>
      <c r="YV1196" s="127"/>
      <c r="YW1196" s="127"/>
      <c r="YX1196" s="127"/>
      <c r="YY1196" s="101">
        <f t="shared" si="773"/>
        <v>3024.96</v>
      </c>
      <c r="YZ1196" s="101">
        <f t="shared" si="774"/>
        <v>3075.25</v>
      </c>
      <c r="ZA1196" s="101">
        <f t="shared" si="775"/>
        <v>3075.25</v>
      </c>
      <c r="ZB1196" s="127"/>
      <c r="ZC1196" s="127"/>
      <c r="ZD1196" s="127"/>
      <c r="ZE1196" s="101">
        <f t="shared" si="776"/>
        <v>0</v>
      </c>
      <c r="ZF1196" s="101">
        <f t="shared" si="776"/>
        <v>0</v>
      </c>
      <c r="ZG1196" s="101">
        <f t="shared" si="776"/>
        <v>0</v>
      </c>
    </row>
    <row r="1197" spans="1:683" ht="24">
      <c r="A1197" s="12" t="s">
        <v>827</v>
      </c>
      <c r="B1197" s="302" t="s">
        <v>428</v>
      </c>
      <c r="C1197" s="5"/>
      <c r="D1197" s="764"/>
      <c r="E1197" s="291"/>
      <c r="F1197" s="114"/>
      <c r="G1197" s="114"/>
      <c r="H1197" s="114"/>
      <c r="I1197" s="101">
        <f t="shared" si="777"/>
        <v>17853.66</v>
      </c>
      <c r="J1197" s="101">
        <f t="shared" si="777"/>
        <v>17853.66</v>
      </c>
      <c r="K1197" s="101">
        <f t="shared" si="777"/>
        <v>17853.66</v>
      </c>
      <c r="L1197" s="106"/>
      <c r="M1197" s="106"/>
      <c r="N1197" s="106"/>
      <c r="O1197" s="127"/>
      <c r="P1197" s="127"/>
      <c r="Q1197" s="127"/>
      <c r="R1197" s="101">
        <f t="shared" si="778"/>
        <v>0</v>
      </c>
      <c r="S1197" s="101">
        <f t="shared" si="779"/>
        <v>0</v>
      </c>
      <c r="T1197" s="101">
        <f t="shared" si="780"/>
        <v>0</v>
      </c>
      <c r="U1197" s="127"/>
      <c r="V1197" s="127"/>
      <c r="W1197" s="127"/>
      <c r="X1197" s="101">
        <f t="shared" si="555"/>
        <v>0</v>
      </c>
      <c r="Y1197" s="101">
        <f t="shared" si="556"/>
        <v>0</v>
      </c>
      <c r="Z1197" s="101">
        <f t="shared" si="557"/>
        <v>0</v>
      </c>
      <c r="AA1197" s="127"/>
      <c r="AB1197" s="127"/>
      <c r="AC1197" s="127"/>
      <c r="AD1197" s="101">
        <f t="shared" si="558"/>
        <v>0</v>
      </c>
      <c r="AE1197" s="101">
        <f t="shared" si="558"/>
        <v>0</v>
      </c>
      <c r="AF1197" s="101">
        <f t="shared" si="558"/>
        <v>0</v>
      </c>
      <c r="AG1197" s="106"/>
      <c r="AH1197" s="106"/>
      <c r="AI1197" s="106"/>
      <c r="AJ1197" s="127"/>
      <c r="AK1197" s="127"/>
      <c r="AL1197" s="127"/>
      <c r="AM1197" s="101">
        <f t="shared" si="559"/>
        <v>0</v>
      </c>
      <c r="AN1197" s="101">
        <f t="shared" si="560"/>
        <v>0</v>
      </c>
      <c r="AO1197" s="101">
        <f t="shared" si="561"/>
        <v>0</v>
      </c>
      <c r="AP1197" s="127"/>
      <c r="AQ1197" s="127"/>
      <c r="AR1197" s="127"/>
      <c r="AS1197" s="101">
        <f t="shared" si="562"/>
        <v>0</v>
      </c>
      <c r="AT1197" s="101">
        <f t="shared" si="563"/>
        <v>0</v>
      </c>
      <c r="AU1197" s="101">
        <f t="shared" si="564"/>
        <v>0</v>
      </c>
      <c r="AV1197" s="127"/>
      <c r="AW1197" s="127"/>
      <c r="AX1197" s="127"/>
      <c r="AY1197" s="101">
        <f t="shared" si="565"/>
        <v>0</v>
      </c>
      <c r="AZ1197" s="101">
        <f t="shared" si="565"/>
        <v>0</v>
      </c>
      <c r="BA1197" s="101">
        <f t="shared" si="565"/>
        <v>0</v>
      </c>
      <c r="BB1197" s="106"/>
      <c r="BC1197" s="106"/>
      <c r="BD1197" s="106"/>
      <c r="BE1197" s="127"/>
      <c r="BF1197" s="127"/>
      <c r="BG1197" s="127"/>
      <c r="BH1197" s="101">
        <f t="shared" si="566"/>
        <v>0</v>
      </c>
      <c r="BI1197" s="101">
        <f t="shared" si="567"/>
        <v>0</v>
      </c>
      <c r="BJ1197" s="101">
        <f t="shared" si="568"/>
        <v>0</v>
      </c>
      <c r="BK1197" s="127"/>
      <c r="BL1197" s="127"/>
      <c r="BM1197" s="127"/>
      <c r="BN1197" s="101">
        <f t="shared" si="569"/>
        <v>0</v>
      </c>
      <c r="BO1197" s="101">
        <f t="shared" si="570"/>
        <v>0</v>
      </c>
      <c r="BP1197" s="101">
        <f t="shared" si="571"/>
        <v>0</v>
      </c>
      <c r="BQ1197" s="127"/>
      <c r="BR1197" s="127"/>
      <c r="BS1197" s="127"/>
      <c r="BT1197" s="101">
        <f t="shared" si="572"/>
        <v>0</v>
      </c>
      <c r="BU1197" s="101">
        <f t="shared" si="572"/>
        <v>0</v>
      </c>
      <c r="BV1197" s="101">
        <f t="shared" si="572"/>
        <v>0</v>
      </c>
      <c r="BW1197" s="106"/>
      <c r="BX1197" s="106"/>
      <c r="BY1197" s="106"/>
      <c r="BZ1197" s="127"/>
      <c r="CA1197" s="127"/>
      <c r="CB1197" s="127"/>
      <c r="CC1197" s="101">
        <f t="shared" si="573"/>
        <v>0</v>
      </c>
      <c r="CD1197" s="101">
        <f t="shared" si="574"/>
        <v>0</v>
      </c>
      <c r="CE1197" s="101">
        <f t="shared" si="575"/>
        <v>0</v>
      </c>
      <c r="CF1197" s="127"/>
      <c r="CG1197" s="127"/>
      <c r="CH1197" s="127"/>
      <c r="CI1197" s="101">
        <f t="shared" si="576"/>
        <v>0</v>
      </c>
      <c r="CJ1197" s="101">
        <f t="shared" si="577"/>
        <v>0</v>
      </c>
      <c r="CK1197" s="101">
        <f t="shared" si="578"/>
        <v>0</v>
      </c>
      <c r="CL1197" s="127"/>
      <c r="CM1197" s="127"/>
      <c r="CN1197" s="127"/>
      <c r="CO1197" s="101">
        <f t="shared" si="579"/>
        <v>0</v>
      </c>
      <c r="CP1197" s="101">
        <f t="shared" si="579"/>
        <v>0</v>
      </c>
      <c r="CQ1197" s="101">
        <f t="shared" si="579"/>
        <v>0</v>
      </c>
      <c r="CR1197" s="106"/>
      <c r="CS1197" s="106"/>
      <c r="CT1197" s="106"/>
      <c r="CU1197" s="127"/>
      <c r="CV1197" s="127"/>
      <c r="CW1197" s="127"/>
      <c r="CX1197" s="101">
        <f t="shared" si="580"/>
        <v>0</v>
      </c>
      <c r="CY1197" s="101">
        <f t="shared" si="581"/>
        <v>0</v>
      </c>
      <c r="CZ1197" s="101">
        <f t="shared" si="582"/>
        <v>0</v>
      </c>
      <c r="DA1197" s="127"/>
      <c r="DB1197" s="127"/>
      <c r="DC1197" s="127"/>
      <c r="DD1197" s="101">
        <f t="shared" si="583"/>
        <v>0</v>
      </c>
      <c r="DE1197" s="101">
        <f t="shared" si="584"/>
        <v>0</v>
      </c>
      <c r="DF1197" s="101">
        <f t="shared" si="585"/>
        <v>0</v>
      </c>
      <c r="DG1197" s="127"/>
      <c r="DH1197" s="127"/>
      <c r="DI1197" s="127"/>
      <c r="DJ1197" s="101">
        <f t="shared" si="586"/>
        <v>0</v>
      </c>
      <c r="DK1197" s="101">
        <f t="shared" si="586"/>
        <v>0</v>
      </c>
      <c r="DL1197" s="101">
        <f t="shared" si="586"/>
        <v>0</v>
      </c>
      <c r="DM1197" s="106"/>
      <c r="DN1197" s="106"/>
      <c r="DO1197" s="106"/>
      <c r="DP1197" s="127"/>
      <c r="DQ1197" s="127"/>
      <c r="DR1197" s="127"/>
      <c r="DS1197" s="101">
        <f t="shared" si="587"/>
        <v>0</v>
      </c>
      <c r="DT1197" s="101">
        <f t="shared" si="588"/>
        <v>0</v>
      </c>
      <c r="DU1197" s="101">
        <f t="shared" si="589"/>
        <v>0</v>
      </c>
      <c r="DV1197" s="127"/>
      <c r="DW1197" s="127"/>
      <c r="DX1197" s="127"/>
      <c r="DY1197" s="101">
        <f t="shared" si="590"/>
        <v>0</v>
      </c>
      <c r="DZ1197" s="101">
        <f t="shared" si="591"/>
        <v>0</v>
      </c>
      <c r="EA1197" s="101">
        <f t="shared" si="592"/>
        <v>0</v>
      </c>
      <c r="EB1197" s="127"/>
      <c r="EC1197" s="127"/>
      <c r="ED1197" s="127"/>
      <c r="EE1197" s="101">
        <f t="shared" si="593"/>
        <v>0</v>
      </c>
      <c r="EF1197" s="101">
        <f t="shared" si="593"/>
        <v>0</v>
      </c>
      <c r="EG1197" s="101">
        <f t="shared" si="593"/>
        <v>0</v>
      </c>
      <c r="EH1197" s="106"/>
      <c r="EI1197" s="106"/>
      <c r="EJ1197" s="106"/>
      <c r="EK1197" s="127"/>
      <c r="EL1197" s="127"/>
      <c r="EM1197" s="127"/>
      <c r="EN1197" s="101">
        <f t="shared" si="594"/>
        <v>0</v>
      </c>
      <c r="EO1197" s="101">
        <f t="shared" si="595"/>
        <v>0</v>
      </c>
      <c r="EP1197" s="101">
        <f t="shared" si="596"/>
        <v>0</v>
      </c>
      <c r="EQ1197" s="127"/>
      <c r="ER1197" s="127"/>
      <c r="ES1197" s="127"/>
      <c r="ET1197" s="101">
        <f t="shared" si="597"/>
        <v>0</v>
      </c>
      <c r="EU1197" s="101">
        <f t="shared" si="598"/>
        <v>0</v>
      </c>
      <c r="EV1197" s="101">
        <f t="shared" si="599"/>
        <v>0</v>
      </c>
      <c r="EW1197" s="127"/>
      <c r="EX1197" s="127"/>
      <c r="EY1197" s="127"/>
      <c r="EZ1197" s="101">
        <f t="shared" si="600"/>
        <v>0</v>
      </c>
      <c r="FA1197" s="101">
        <f t="shared" si="600"/>
        <v>0</v>
      </c>
      <c r="FB1197" s="101">
        <f t="shared" si="600"/>
        <v>0</v>
      </c>
      <c r="FC1197" s="106"/>
      <c r="FD1197" s="106"/>
      <c r="FE1197" s="106"/>
      <c r="FF1197" s="127"/>
      <c r="FG1197" s="127"/>
      <c r="FH1197" s="127"/>
      <c r="FI1197" s="101">
        <f t="shared" si="601"/>
        <v>0</v>
      </c>
      <c r="FJ1197" s="101">
        <f t="shared" si="602"/>
        <v>0</v>
      </c>
      <c r="FK1197" s="101">
        <f t="shared" si="603"/>
        <v>0</v>
      </c>
      <c r="FL1197" s="127"/>
      <c r="FM1197" s="127"/>
      <c r="FN1197" s="127"/>
      <c r="FO1197" s="101">
        <f t="shared" si="604"/>
        <v>0</v>
      </c>
      <c r="FP1197" s="101">
        <f t="shared" si="605"/>
        <v>0</v>
      </c>
      <c r="FQ1197" s="101">
        <f t="shared" si="606"/>
        <v>0</v>
      </c>
      <c r="FR1197" s="127"/>
      <c r="FS1197" s="127"/>
      <c r="FT1197" s="127"/>
      <c r="FU1197" s="101">
        <f t="shared" si="607"/>
        <v>0</v>
      </c>
      <c r="FV1197" s="101">
        <f t="shared" si="607"/>
        <v>0</v>
      </c>
      <c r="FW1197" s="101">
        <f t="shared" si="607"/>
        <v>0</v>
      </c>
      <c r="FX1197" s="106"/>
      <c r="FY1197" s="106"/>
      <c r="FZ1197" s="106"/>
      <c r="GA1197" s="127"/>
      <c r="GB1197" s="127"/>
      <c r="GC1197" s="127"/>
      <c r="GD1197" s="101">
        <f t="shared" si="608"/>
        <v>0</v>
      </c>
      <c r="GE1197" s="101">
        <f t="shared" si="609"/>
        <v>0</v>
      </c>
      <c r="GF1197" s="101">
        <f t="shared" si="610"/>
        <v>0</v>
      </c>
      <c r="GG1197" s="127"/>
      <c r="GH1197" s="127"/>
      <c r="GI1197" s="127"/>
      <c r="GJ1197" s="101">
        <f t="shared" si="611"/>
        <v>0</v>
      </c>
      <c r="GK1197" s="101">
        <f t="shared" si="612"/>
        <v>0</v>
      </c>
      <c r="GL1197" s="101">
        <f t="shared" si="613"/>
        <v>0</v>
      </c>
      <c r="GM1197" s="127"/>
      <c r="GN1197" s="127"/>
      <c r="GO1197" s="127"/>
      <c r="GP1197" s="101">
        <f t="shared" si="614"/>
        <v>0</v>
      </c>
      <c r="GQ1197" s="101">
        <f t="shared" si="614"/>
        <v>0</v>
      </c>
      <c r="GR1197" s="101">
        <f t="shared" si="614"/>
        <v>0</v>
      </c>
      <c r="GS1197" s="106"/>
      <c r="GT1197" s="106"/>
      <c r="GU1197" s="106"/>
      <c r="GV1197" s="127"/>
      <c r="GW1197" s="127"/>
      <c r="GX1197" s="127"/>
      <c r="GY1197" s="101">
        <f t="shared" si="615"/>
        <v>0</v>
      </c>
      <c r="GZ1197" s="101">
        <f t="shared" si="616"/>
        <v>0</v>
      </c>
      <c r="HA1197" s="101">
        <f t="shared" si="617"/>
        <v>0</v>
      </c>
      <c r="HB1197" s="127"/>
      <c r="HC1197" s="127"/>
      <c r="HD1197" s="127"/>
      <c r="HE1197" s="101">
        <f t="shared" si="618"/>
        <v>4799.59</v>
      </c>
      <c r="HF1197" s="101">
        <f t="shared" si="619"/>
        <v>4721.7</v>
      </c>
      <c r="HG1197" s="101">
        <f t="shared" si="620"/>
        <v>4721.7</v>
      </c>
      <c r="HH1197" s="127"/>
      <c r="HI1197" s="127"/>
      <c r="HJ1197" s="127"/>
      <c r="HK1197" s="101">
        <f t="shared" si="621"/>
        <v>0</v>
      </c>
      <c r="HL1197" s="101">
        <f t="shared" si="621"/>
        <v>0</v>
      </c>
      <c r="HM1197" s="101">
        <f t="shared" si="621"/>
        <v>0</v>
      </c>
      <c r="HN1197" s="106"/>
      <c r="HO1197" s="106"/>
      <c r="HP1197" s="106"/>
      <c r="HQ1197" s="127"/>
      <c r="HR1197" s="127"/>
      <c r="HS1197" s="127"/>
      <c r="HT1197" s="101">
        <f t="shared" si="622"/>
        <v>0</v>
      </c>
      <c r="HU1197" s="101">
        <f t="shared" si="623"/>
        <v>0</v>
      </c>
      <c r="HV1197" s="101">
        <f t="shared" si="624"/>
        <v>0</v>
      </c>
      <c r="HW1197" s="127"/>
      <c r="HX1197" s="127"/>
      <c r="HY1197" s="127"/>
      <c r="HZ1197" s="101">
        <f t="shared" si="625"/>
        <v>0</v>
      </c>
      <c r="IA1197" s="101">
        <f t="shared" si="626"/>
        <v>0</v>
      </c>
      <c r="IB1197" s="101">
        <f t="shared" si="627"/>
        <v>0</v>
      </c>
      <c r="IC1197" s="127"/>
      <c r="ID1197" s="127"/>
      <c r="IE1197" s="127"/>
      <c r="IF1197" s="101">
        <f t="shared" si="628"/>
        <v>0</v>
      </c>
      <c r="IG1197" s="101">
        <f t="shared" si="628"/>
        <v>0</v>
      </c>
      <c r="IH1197" s="101">
        <f t="shared" si="628"/>
        <v>0</v>
      </c>
      <c r="II1197" s="106"/>
      <c r="IJ1197" s="106"/>
      <c r="IK1197" s="106"/>
      <c r="IL1197" s="127"/>
      <c r="IM1197" s="127"/>
      <c r="IN1197" s="127"/>
      <c r="IO1197" s="101">
        <f t="shared" si="629"/>
        <v>0</v>
      </c>
      <c r="IP1197" s="101">
        <f t="shared" si="630"/>
        <v>0</v>
      </c>
      <c r="IQ1197" s="101">
        <f t="shared" si="631"/>
        <v>0</v>
      </c>
      <c r="IR1197" s="127"/>
      <c r="IS1197" s="127"/>
      <c r="IT1197" s="127"/>
      <c r="IU1197" s="101">
        <f t="shared" si="632"/>
        <v>0</v>
      </c>
      <c r="IV1197" s="101">
        <f t="shared" si="633"/>
        <v>0</v>
      </c>
      <c r="IW1197" s="101">
        <f t="shared" si="634"/>
        <v>0</v>
      </c>
      <c r="IX1197" s="127"/>
      <c r="IY1197" s="127"/>
      <c r="IZ1197" s="127"/>
      <c r="JA1197" s="101">
        <f t="shared" si="635"/>
        <v>0</v>
      </c>
      <c r="JB1197" s="101">
        <f t="shared" si="635"/>
        <v>0</v>
      </c>
      <c r="JC1197" s="101">
        <f t="shared" si="635"/>
        <v>0</v>
      </c>
      <c r="JD1197" s="106"/>
      <c r="JE1197" s="106"/>
      <c r="JF1197" s="106"/>
      <c r="JG1197" s="127"/>
      <c r="JH1197" s="127"/>
      <c r="JI1197" s="127"/>
      <c r="JJ1197" s="101">
        <f t="shared" si="636"/>
        <v>0</v>
      </c>
      <c r="JK1197" s="101">
        <f t="shared" si="637"/>
        <v>0</v>
      </c>
      <c r="JL1197" s="101">
        <f t="shared" si="638"/>
        <v>0</v>
      </c>
      <c r="JM1197" s="127"/>
      <c r="JN1197" s="127"/>
      <c r="JO1197" s="127"/>
      <c r="JP1197" s="101">
        <f t="shared" si="639"/>
        <v>0</v>
      </c>
      <c r="JQ1197" s="101">
        <f t="shared" si="640"/>
        <v>0</v>
      </c>
      <c r="JR1197" s="101">
        <f t="shared" si="641"/>
        <v>0</v>
      </c>
      <c r="JS1197" s="127"/>
      <c r="JT1197" s="127"/>
      <c r="JU1197" s="127"/>
      <c r="JV1197" s="101">
        <f t="shared" si="642"/>
        <v>0</v>
      </c>
      <c r="JW1197" s="101">
        <f t="shared" si="642"/>
        <v>0</v>
      </c>
      <c r="JX1197" s="101">
        <f t="shared" si="642"/>
        <v>0</v>
      </c>
      <c r="JY1197" s="106"/>
      <c r="JZ1197" s="106"/>
      <c r="KA1197" s="106"/>
      <c r="KB1197" s="127"/>
      <c r="KC1197" s="127"/>
      <c r="KD1197" s="127"/>
      <c r="KE1197" s="101">
        <f t="shared" si="643"/>
        <v>0</v>
      </c>
      <c r="KF1197" s="101">
        <f t="shared" si="644"/>
        <v>0</v>
      </c>
      <c r="KG1197" s="101">
        <f t="shared" si="645"/>
        <v>0</v>
      </c>
      <c r="KH1197" s="127"/>
      <c r="KI1197" s="127"/>
      <c r="KJ1197" s="127"/>
      <c r="KK1197" s="101">
        <f t="shared" si="646"/>
        <v>0</v>
      </c>
      <c r="KL1197" s="101">
        <f t="shared" si="647"/>
        <v>0</v>
      </c>
      <c r="KM1197" s="101">
        <f t="shared" si="648"/>
        <v>0</v>
      </c>
      <c r="KN1197" s="127"/>
      <c r="KO1197" s="127"/>
      <c r="KP1197" s="127"/>
      <c r="KQ1197" s="101">
        <f t="shared" si="649"/>
        <v>0</v>
      </c>
      <c r="KR1197" s="101">
        <f t="shared" si="649"/>
        <v>0</v>
      </c>
      <c r="KS1197" s="101">
        <f t="shared" si="649"/>
        <v>0</v>
      </c>
      <c r="KT1197" s="106"/>
      <c r="KU1197" s="106"/>
      <c r="KV1197" s="106"/>
      <c r="KW1197" s="127"/>
      <c r="KX1197" s="127"/>
      <c r="KY1197" s="127"/>
      <c r="KZ1197" s="101">
        <f t="shared" si="650"/>
        <v>0</v>
      </c>
      <c r="LA1197" s="101">
        <f t="shared" si="651"/>
        <v>0</v>
      </c>
      <c r="LB1197" s="101">
        <f t="shared" si="652"/>
        <v>0</v>
      </c>
      <c r="LC1197" s="127"/>
      <c r="LD1197" s="127"/>
      <c r="LE1197" s="127"/>
      <c r="LF1197" s="101">
        <f t="shared" si="653"/>
        <v>0</v>
      </c>
      <c r="LG1197" s="101">
        <f t="shared" si="654"/>
        <v>0</v>
      </c>
      <c r="LH1197" s="101">
        <f t="shared" si="655"/>
        <v>0</v>
      </c>
      <c r="LI1197" s="127"/>
      <c r="LJ1197" s="127"/>
      <c r="LK1197" s="127"/>
      <c r="LL1197" s="101">
        <f t="shared" si="656"/>
        <v>0</v>
      </c>
      <c r="LM1197" s="101">
        <f t="shared" si="656"/>
        <v>0</v>
      </c>
      <c r="LN1197" s="101">
        <f t="shared" si="656"/>
        <v>0</v>
      </c>
      <c r="LO1197" s="106"/>
      <c r="LP1197" s="106"/>
      <c r="LQ1197" s="106"/>
      <c r="LR1197" s="127"/>
      <c r="LS1197" s="127"/>
      <c r="LT1197" s="127"/>
      <c r="LU1197" s="101">
        <f t="shared" si="657"/>
        <v>0</v>
      </c>
      <c r="LV1197" s="101">
        <f t="shared" si="658"/>
        <v>0</v>
      </c>
      <c r="LW1197" s="101">
        <f t="shared" si="659"/>
        <v>0</v>
      </c>
      <c r="LX1197" s="127"/>
      <c r="LY1197" s="127"/>
      <c r="LZ1197" s="127"/>
      <c r="MA1197" s="101">
        <f t="shared" si="660"/>
        <v>0</v>
      </c>
      <c r="MB1197" s="101">
        <f t="shared" si="661"/>
        <v>0</v>
      </c>
      <c r="MC1197" s="101">
        <f t="shared" si="662"/>
        <v>0</v>
      </c>
      <c r="MD1197" s="127"/>
      <c r="ME1197" s="127"/>
      <c r="MF1197" s="127"/>
      <c r="MG1197" s="101">
        <f t="shared" si="663"/>
        <v>0</v>
      </c>
      <c r="MH1197" s="101">
        <f t="shared" si="663"/>
        <v>0</v>
      </c>
      <c r="MI1197" s="101">
        <f t="shared" si="663"/>
        <v>0</v>
      </c>
      <c r="MJ1197" s="106"/>
      <c r="MK1197" s="106"/>
      <c r="ML1197" s="106"/>
      <c r="MM1197" s="127"/>
      <c r="MN1197" s="127"/>
      <c r="MO1197" s="127"/>
      <c r="MP1197" s="101">
        <f t="shared" si="664"/>
        <v>0</v>
      </c>
      <c r="MQ1197" s="101">
        <f t="shared" si="665"/>
        <v>0</v>
      </c>
      <c r="MR1197" s="101">
        <f t="shared" si="666"/>
        <v>0</v>
      </c>
      <c r="MS1197" s="127"/>
      <c r="MT1197" s="127"/>
      <c r="MU1197" s="127"/>
      <c r="MV1197" s="101">
        <f t="shared" si="667"/>
        <v>0</v>
      </c>
      <c r="MW1197" s="101">
        <f t="shared" si="668"/>
        <v>0</v>
      </c>
      <c r="MX1197" s="101">
        <f t="shared" si="669"/>
        <v>0</v>
      </c>
      <c r="MY1197" s="127"/>
      <c r="MZ1197" s="127"/>
      <c r="NA1197" s="127"/>
      <c r="NB1197" s="101">
        <f t="shared" si="670"/>
        <v>0</v>
      </c>
      <c r="NC1197" s="101">
        <f t="shared" si="670"/>
        <v>0</v>
      </c>
      <c r="ND1197" s="101">
        <f t="shared" si="670"/>
        <v>0</v>
      </c>
      <c r="NE1197" s="106"/>
      <c r="NF1197" s="106"/>
      <c r="NG1197" s="106"/>
      <c r="NH1197" s="127"/>
      <c r="NI1197" s="127"/>
      <c r="NJ1197" s="127"/>
      <c r="NK1197" s="101">
        <f t="shared" si="671"/>
        <v>0</v>
      </c>
      <c r="NL1197" s="101">
        <f t="shared" si="672"/>
        <v>0</v>
      </c>
      <c r="NM1197" s="101">
        <f t="shared" si="673"/>
        <v>0</v>
      </c>
      <c r="NN1197" s="127"/>
      <c r="NO1197" s="127"/>
      <c r="NP1197" s="127"/>
      <c r="NQ1197" s="101">
        <f t="shared" si="674"/>
        <v>0</v>
      </c>
      <c r="NR1197" s="101">
        <f t="shared" si="675"/>
        <v>0</v>
      </c>
      <c r="NS1197" s="101">
        <f t="shared" si="676"/>
        <v>0</v>
      </c>
      <c r="NT1197" s="127"/>
      <c r="NU1197" s="127"/>
      <c r="NV1197" s="127"/>
      <c r="NW1197" s="101">
        <f t="shared" si="677"/>
        <v>0</v>
      </c>
      <c r="NX1197" s="101">
        <f t="shared" si="677"/>
        <v>0</v>
      </c>
      <c r="NY1197" s="101">
        <f t="shared" si="677"/>
        <v>0</v>
      </c>
      <c r="NZ1197" s="106"/>
      <c r="OA1197" s="106"/>
      <c r="OB1197" s="106"/>
      <c r="OC1197" s="127"/>
      <c r="OD1197" s="127"/>
      <c r="OE1197" s="127"/>
      <c r="OF1197" s="101">
        <f t="shared" si="678"/>
        <v>0</v>
      </c>
      <c r="OG1197" s="101">
        <f t="shared" si="679"/>
        <v>0</v>
      </c>
      <c r="OH1197" s="101">
        <f t="shared" si="680"/>
        <v>0</v>
      </c>
      <c r="OI1197" s="127"/>
      <c r="OJ1197" s="127"/>
      <c r="OK1197" s="127"/>
      <c r="OL1197" s="101">
        <f t="shared" si="681"/>
        <v>0</v>
      </c>
      <c r="OM1197" s="101">
        <f t="shared" si="682"/>
        <v>0</v>
      </c>
      <c r="ON1197" s="101">
        <f t="shared" si="683"/>
        <v>0</v>
      </c>
      <c r="OO1197" s="127"/>
      <c r="OP1197" s="127"/>
      <c r="OQ1197" s="127"/>
      <c r="OR1197" s="101">
        <f t="shared" si="684"/>
        <v>0</v>
      </c>
      <c r="OS1197" s="101">
        <f t="shared" si="684"/>
        <v>0</v>
      </c>
      <c r="OT1197" s="101">
        <f t="shared" si="684"/>
        <v>0</v>
      </c>
      <c r="OU1197" s="106"/>
      <c r="OV1197" s="106"/>
      <c r="OW1197" s="106"/>
      <c r="OX1197" s="127"/>
      <c r="OY1197" s="127"/>
      <c r="OZ1197" s="127"/>
      <c r="PA1197" s="101">
        <f t="shared" si="685"/>
        <v>0</v>
      </c>
      <c r="PB1197" s="101">
        <f t="shared" si="686"/>
        <v>0</v>
      </c>
      <c r="PC1197" s="101">
        <f t="shared" si="687"/>
        <v>0</v>
      </c>
      <c r="PD1197" s="127"/>
      <c r="PE1197" s="127"/>
      <c r="PF1197" s="127"/>
      <c r="PG1197" s="101">
        <f t="shared" si="688"/>
        <v>0</v>
      </c>
      <c r="PH1197" s="101">
        <f t="shared" si="689"/>
        <v>0</v>
      </c>
      <c r="PI1197" s="101">
        <f t="shared" si="690"/>
        <v>0</v>
      </c>
      <c r="PJ1197" s="127"/>
      <c r="PK1197" s="127"/>
      <c r="PL1197" s="127"/>
      <c r="PM1197" s="101">
        <f t="shared" si="691"/>
        <v>0</v>
      </c>
      <c r="PN1197" s="101">
        <f t="shared" si="691"/>
        <v>0</v>
      </c>
      <c r="PO1197" s="101">
        <f t="shared" si="691"/>
        <v>0</v>
      </c>
      <c r="PP1197" s="106"/>
      <c r="PQ1197" s="106"/>
      <c r="PR1197" s="106"/>
      <c r="PS1197" s="127"/>
      <c r="PT1197" s="127"/>
      <c r="PU1197" s="127"/>
      <c r="PV1197" s="101">
        <f t="shared" si="692"/>
        <v>0</v>
      </c>
      <c r="PW1197" s="101">
        <f t="shared" si="693"/>
        <v>0</v>
      </c>
      <c r="PX1197" s="101">
        <f t="shared" si="694"/>
        <v>0</v>
      </c>
      <c r="PY1197" s="127"/>
      <c r="PZ1197" s="127"/>
      <c r="QA1197" s="127"/>
      <c r="QB1197" s="101">
        <f t="shared" si="695"/>
        <v>0</v>
      </c>
      <c r="QC1197" s="101">
        <f t="shared" si="696"/>
        <v>0</v>
      </c>
      <c r="QD1197" s="101">
        <f t="shared" si="697"/>
        <v>0</v>
      </c>
      <c r="QE1197" s="127"/>
      <c r="QF1197" s="127"/>
      <c r="QG1197" s="127"/>
      <c r="QH1197" s="101">
        <f t="shared" si="698"/>
        <v>0</v>
      </c>
      <c r="QI1197" s="101">
        <f t="shared" si="698"/>
        <v>0</v>
      </c>
      <c r="QJ1197" s="101">
        <f t="shared" si="698"/>
        <v>0</v>
      </c>
      <c r="QK1197" s="106"/>
      <c r="QL1197" s="106"/>
      <c r="QM1197" s="106"/>
      <c r="QN1197" s="127"/>
      <c r="QO1197" s="127"/>
      <c r="QP1197" s="127"/>
      <c r="QQ1197" s="101">
        <f t="shared" si="699"/>
        <v>0</v>
      </c>
      <c r="QR1197" s="101">
        <f t="shared" si="700"/>
        <v>0</v>
      </c>
      <c r="QS1197" s="101">
        <f t="shared" si="701"/>
        <v>0</v>
      </c>
      <c r="QT1197" s="127"/>
      <c r="QU1197" s="127"/>
      <c r="QV1197" s="127"/>
      <c r="QW1197" s="101">
        <f t="shared" si="702"/>
        <v>0</v>
      </c>
      <c r="QX1197" s="101">
        <f t="shared" si="703"/>
        <v>0</v>
      </c>
      <c r="QY1197" s="101">
        <f t="shared" si="704"/>
        <v>0</v>
      </c>
      <c r="QZ1197" s="127"/>
      <c r="RA1197" s="127"/>
      <c r="RB1197" s="127"/>
      <c r="RC1197" s="101">
        <f t="shared" si="705"/>
        <v>0</v>
      </c>
      <c r="RD1197" s="101">
        <f t="shared" si="705"/>
        <v>0</v>
      </c>
      <c r="RE1197" s="101">
        <f t="shared" si="705"/>
        <v>0</v>
      </c>
      <c r="RF1197" s="106"/>
      <c r="RG1197" s="106"/>
      <c r="RH1197" s="106"/>
      <c r="RI1197" s="127"/>
      <c r="RJ1197" s="127"/>
      <c r="RK1197" s="127"/>
      <c r="RL1197" s="101">
        <f t="shared" si="706"/>
        <v>0</v>
      </c>
      <c r="RM1197" s="101">
        <f t="shared" si="707"/>
        <v>0</v>
      </c>
      <c r="RN1197" s="101">
        <f t="shared" si="708"/>
        <v>0</v>
      </c>
      <c r="RO1197" s="127"/>
      <c r="RP1197" s="127"/>
      <c r="RQ1197" s="127"/>
      <c r="RR1197" s="101">
        <f t="shared" si="709"/>
        <v>0</v>
      </c>
      <c r="RS1197" s="101">
        <f t="shared" si="710"/>
        <v>0</v>
      </c>
      <c r="RT1197" s="101">
        <f t="shared" si="711"/>
        <v>0</v>
      </c>
      <c r="RU1197" s="127"/>
      <c r="RV1197" s="127"/>
      <c r="RW1197" s="127"/>
      <c r="RX1197" s="101">
        <f t="shared" si="712"/>
        <v>0</v>
      </c>
      <c r="RY1197" s="101">
        <f t="shared" si="712"/>
        <v>0</v>
      </c>
      <c r="RZ1197" s="101">
        <f t="shared" si="712"/>
        <v>0</v>
      </c>
      <c r="SA1197" s="106"/>
      <c r="SB1197" s="106"/>
      <c r="SC1197" s="106"/>
      <c r="SD1197" s="127"/>
      <c r="SE1197" s="127"/>
      <c r="SF1197" s="127"/>
      <c r="SG1197" s="101">
        <f t="shared" si="713"/>
        <v>0</v>
      </c>
      <c r="SH1197" s="101">
        <f t="shared" si="714"/>
        <v>0</v>
      </c>
      <c r="SI1197" s="101">
        <f t="shared" si="715"/>
        <v>0</v>
      </c>
      <c r="SJ1197" s="127"/>
      <c r="SK1197" s="127"/>
      <c r="SL1197" s="127"/>
      <c r="SM1197" s="101">
        <f t="shared" si="716"/>
        <v>0</v>
      </c>
      <c r="SN1197" s="101">
        <f t="shared" si="717"/>
        <v>0</v>
      </c>
      <c r="SO1197" s="101">
        <f t="shared" si="718"/>
        <v>0</v>
      </c>
      <c r="SP1197" s="127"/>
      <c r="SQ1197" s="127"/>
      <c r="SR1197" s="127"/>
      <c r="SS1197" s="101">
        <f t="shared" si="719"/>
        <v>0</v>
      </c>
      <c r="ST1197" s="101">
        <f t="shared" si="719"/>
        <v>0</v>
      </c>
      <c r="SU1197" s="101">
        <f t="shared" si="719"/>
        <v>0</v>
      </c>
      <c r="SV1197" s="106"/>
      <c r="SW1197" s="106"/>
      <c r="SX1197" s="106"/>
      <c r="SY1197" s="127"/>
      <c r="SZ1197" s="127"/>
      <c r="TA1197" s="127"/>
      <c r="TB1197" s="101">
        <f t="shared" si="720"/>
        <v>0</v>
      </c>
      <c r="TC1197" s="101">
        <f t="shared" si="721"/>
        <v>0</v>
      </c>
      <c r="TD1197" s="101">
        <f t="shared" si="722"/>
        <v>0</v>
      </c>
      <c r="TE1197" s="127"/>
      <c r="TF1197" s="127"/>
      <c r="TG1197" s="127"/>
      <c r="TH1197" s="101">
        <f t="shared" si="723"/>
        <v>0</v>
      </c>
      <c r="TI1197" s="101">
        <f t="shared" si="724"/>
        <v>0</v>
      </c>
      <c r="TJ1197" s="101">
        <f t="shared" si="725"/>
        <v>0</v>
      </c>
      <c r="TK1197" s="127"/>
      <c r="TL1197" s="127"/>
      <c r="TM1197" s="127"/>
      <c r="TN1197" s="101">
        <f t="shared" si="726"/>
        <v>0</v>
      </c>
      <c r="TO1197" s="101">
        <f t="shared" si="726"/>
        <v>0</v>
      </c>
      <c r="TP1197" s="101">
        <f t="shared" si="726"/>
        <v>0</v>
      </c>
      <c r="TQ1197" s="106"/>
      <c r="TR1197" s="106"/>
      <c r="TS1197" s="106"/>
      <c r="TT1197" s="127"/>
      <c r="TU1197" s="127"/>
      <c r="TV1197" s="127"/>
      <c r="TW1197" s="101">
        <f t="shared" si="727"/>
        <v>0</v>
      </c>
      <c r="TX1197" s="101">
        <f t="shared" si="728"/>
        <v>0</v>
      </c>
      <c r="TY1197" s="101">
        <f t="shared" si="729"/>
        <v>0</v>
      </c>
      <c r="TZ1197" s="127"/>
      <c r="UA1197" s="127"/>
      <c r="UB1197" s="127"/>
      <c r="UC1197" s="101">
        <f t="shared" si="730"/>
        <v>0</v>
      </c>
      <c r="UD1197" s="101">
        <f t="shared" si="731"/>
        <v>0</v>
      </c>
      <c r="UE1197" s="101">
        <f t="shared" si="732"/>
        <v>0</v>
      </c>
      <c r="UF1197" s="127"/>
      <c r="UG1197" s="127"/>
      <c r="UH1197" s="127"/>
      <c r="UI1197" s="101">
        <f t="shared" si="733"/>
        <v>0</v>
      </c>
      <c r="UJ1197" s="101">
        <f t="shared" si="733"/>
        <v>0</v>
      </c>
      <c r="UK1197" s="101">
        <f t="shared" si="733"/>
        <v>0</v>
      </c>
      <c r="UL1197" s="106">
        <v>2</v>
      </c>
      <c r="UM1197" s="106">
        <v>2</v>
      </c>
      <c r="UN1197" s="106">
        <v>2</v>
      </c>
      <c r="UO1197" s="127"/>
      <c r="UP1197" s="127"/>
      <c r="UQ1197" s="127"/>
      <c r="UR1197" s="101">
        <f t="shared" si="734"/>
        <v>35707.32</v>
      </c>
      <c r="US1197" s="101">
        <f t="shared" si="735"/>
        <v>35707.32</v>
      </c>
      <c r="UT1197" s="101">
        <f t="shared" si="736"/>
        <v>35707.32</v>
      </c>
      <c r="UU1197" s="127"/>
      <c r="UV1197" s="127"/>
      <c r="UW1197" s="127"/>
      <c r="UX1197" s="101">
        <f t="shared" si="737"/>
        <v>2178.94</v>
      </c>
      <c r="UY1197" s="101">
        <f t="shared" si="738"/>
        <v>2290.48</v>
      </c>
      <c r="UZ1197" s="101">
        <f t="shared" si="739"/>
        <v>2290.48</v>
      </c>
      <c r="VA1197" s="127"/>
      <c r="VB1197" s="127"/>
      <c r="VC1197" s="127"/>
      <c r="VD1197" s="101">
        <f t="shared" si="740"/>
        <v>4357.88</v>
      </c>
      <c r="VE1197" s="101">
        <f t="shared" si="740"/>
        <v>4580.96</v>
      </c>
      <c r="VF1197" s="101">
        <f t="shared" si="740"/>
        <v>4580.96</v>
      </c>
      <c r="VG1197" s="106"/>
      <c r="VH1197" s="106"/>
      <c r="VI1197" s="106"/>
      <c r="VJ1197" s="127"/>
      <c r="VK1197" s="127"/>
      <c r="VL1197" s="127"/>
      <c r="VM1197" s="101">
        <f t="shared" si="741"/>
        <v>0</v>
      </c>
      <c r="VN1197" s="101">
        <f t="shared" si="742"/>
        <v>0</v>
      </c>
      <c r="VO1197" s="101">
        <f t="shared" si="743"/>
        <v>0</v>
      </c>
      <c r="VP1197" s="127"/>
      <c r="VQ1197" s="127"/>
      <c r="VR1197" s="127"/>
      <c r="VS1197" s="101">
        <f t="shared" si="744"/>
        <v>0</v>
      </c>
      <c r="VT1197" s="101">
        <f t="shared" si="745"/>
        <v>0</v>
      </c>
      <c r="VU1197" s="101">
        <f t="shared" si="746"/>
        <v>0</v>
      </c>
      <c r="VV1197" s="127"/>
      <c r="VW1197" s="127"/>
      <c r="VX1197" s="127"/>
      <c r="VY1197" s="101">
        <f t="shared" si="747"/>
        <v>0</v>
      </c>
      <c r="VZ1197" s="101">
        <f t="shared" si="747"/>
        <v>0</v>
      </c>
      <c r="WA1197" s="101">
        <f t="shared" si="747"/>
        <v>0</v>
      </c>
      <c r="WB1197" s="106"/>
      <c r="WC1197" s="106"/>
      <c r="WD1197" s="106"/>
      <c r="WE1197" s="127"/>
      <c r="WF1197" s="127"/>
      <c r="WG1197" s="127"/>
      <c r="WH1197" s="101">
        <f t="shared" si="748"/>
        <v>0</v>
      </c>
      <c r="WI1197" s="101">
        <f t="shared" si="749"/>
        <v>0</v>
      </c>
      <c r="WJ1197" s="101">
        <f t="shared" si="750"/>
        <v>0</v>
      </c>
      <c r="WK1197" s="127"/>
      <c r="WL1197" s="127"/>
      <c r="WM1197" s="127"/>
      <c r="WN1197" s="101">
        <f t="shared" si="751"/>
        <v>0</v>
      </c>
      <c r="WO1197" s="101">
        <f t="shared" si="752"/>
        <v>0</v>
      </c>
      <c r="WP1197" s="101">
        <f t="shared" si="753"/>
        <v>0</v>
      </c>
      <c r="WQ1197" s="127"/>
      <c r="WR1197" s="127"/>
      <c r="WS1197" s="127"/>
      <c r="WT1197" s="101">
        <f t="shared" si="754"/>
        <v>0</v>
      </c>
      <c r="WU1197" s="101">
        <f t="shared" si="754"/>
        <v>0</v>
      </c>
      <c r="WV1197" s="101">
        <f t="shared" si="754"/>
        <v>0</v>
      </c>
      <c r="WW1197" s="106"/>
      <c r="WX1197" s="106"/>
      <c r="WY1197" s="106"/>
      <c r="WZ1197" s="127"/>
      <c r="XA1197" s="127"/>
      <c r="XB1197" s="127"/>
      <c r="XC1197" s="101">
        <f t="shared" si="755"/>
        <v>0</v>
      </c>
      <c r="XD1197" s="101">
        <f t="shared" si="756"/>
        <v>0</v>
      </c>
      <c r="XE1197" s="101">
        <f t="shared" si="757"/>
        <v>0</v>
      </c>
      <c r="XF1197" s="127"/>
      <c r="XG1197" s="127"/>
      <c r="XH1197" s="127"/>
      <c r="XI1197" s="101">
        <f t="shared" si="758"/>
        <v>0</v>
      </c>
      <c r="XJ1197" s="101">
        <f t="shared" si="759"/>
        <v>0</v>
      </c>
      <c r="XK1197" s="101">
        <f t="shared" si="760"/>
        <v>0</v>
      </c>
      <c r="XL1197" s="127"/>
      <c r="XM1197" s="127"/>
      <c r="XN1197" s="127"/>
      <c r="XO1197" s="101">
        <f t="shared" si="761"/>
        <v>0</v>
      </c>
      <c r="XP1197" s="101">
        <f t="shared" si="761"/>
        <v>0</v>
      </c>
      <c r="XQ1197" s="101">
        <f t="shared" si="761"/>
        <v>0</v>
      </c>
      <c r="XR1197" s="106"/>
      <c r="XS1197" s="106"/>
      <c r="XT1197" s="106"/>
      <c r="XU1197" s="127"/>
      <c r="XV1197" s="127"/>
      <c r="XW1197" s="127"/>
      <c r="XX1197" s="101">
        <f t="shared" si="762"/>
        <v>0</v>
      </c>
      <c r="XY1197" s="101">
        <f t="shared" si="763"/>
        <v>0</v>
      </c>
      <c r="XZ1197" s="101">
        <f t="shared" si="764"/>
        <v>0</v>
      </c>
      <c r="YA1197" s="127"/>
      <c r="YB1197" s="127"/>
      <c r="YC1197" s="127"/>
      <c r="YD1197" s="101">
        <f t="shared" si="765"/>
        <v>0</v>
      </c>
      <c r="YE1197" s="101">
        <f t="shared" si="766"/>
        <v>0</v>
      </c>
      <c r="YF1197" s="101">
        <f t="shared" si="767"/>
        <v>0</v>
      </c>
      <c r="YG1197" s="127"/>
      <c r="YH1197" s="127"/>
      <c r="YI1197" s="127"/>
      <c r="YJ1197" s="101">
        <f t="shared" si="768"/>
        <v>0</v>
      </c>
      <c r="YK1197" s="101">
        <f t="shared" si="768"/>
        <v>0</v>
      </c>
      <c r="YL1197" s="101">
        <f t="shared" si="768"/>
        <v>0</v>
      </c>
      <c r="YM1197" s="149">
        <f t="shared" si="769"/>
        <v>2</v>
      </c>
      <c r="YN1197" s="149">
        <f t="shared" si="769"/>
        <v>2</v>
      </c>
      <c r="YO1197" s="149">
        <f t="shared" si="769"/>
        <v>2</v>
      </c>
      <c r="YP1197" s="127"/>
      <c r="YQ1197" s="127"/>
      <c r="YR1197" s="127"/>
      <c r="YS1197" s="101">
        <f t="shared" si="770"/>
        <v>35707.32</v>
      </c>
      <c r="YT1197" s="101">
        <f t="shared" si="771"/>
        <v>35707.32</v>
      </c>
      <c r="YU1197" s="101">
        <f t="shared" si="772"/>
        <v>35707.32</v>
      </c>
      <c r="YV1197" s="127"/>
      <c r="YW1197" s="127"/>
      <c r="YX1197" s="127"/>
      <c r="YY1197" s="101">
        <f t="shared" si="773"/>
        <v>3024.96</v>
      </c>
      <c r="YZ1197" s="101">
        <f t="shared" si="774"/>
        <v>3075.25</v>
      </c>
      <c r="ZA1197" s="101">
        <f t="shared" si="775"/>
        <v>3075.25</v>
      </c>
      <c r="ZB1197" s="127"/>
      <c r="ZC1197" s="127"/>
      <c r="ZD1197" s="127"/>
      <c r="ZE1197" s="101">
        <f t="shared" si="776"/>
        <v>6049.92</v>
      </c>
      <c r="ZF1197" s="101">
        <f t="shared" si="776"/>
        <v>6150.5</v>
      </c>
      <c r="ZG1197" s="101">
        <f t="shared" si="776"/>
        <v>6150.5</v>
      </c>
    </row>
    <row r="1198" spans="1:683" ht="36">
      <c r="A1198" s="12" t="s">
        <v>828</v>
      </c>
      <c r="B1198" s="302" t="s">
        <v>429</v>
      </c>
      <c r="C1198" s="5"/>
      <c r="D1198" s="764"/>
      <c r="E1198" s="291"/>
      <c r="F1198" s="114"/>
      <c r="G1198" s="114"/>
      <c r="H1198" s="114"/>
      <c r="I1198" s="101">
        <f t="shared" si="777"/>
        <v>10890.73</v>
      </c>
      <c r="J1198" s="101">
        <f t="shared" si="777"/>
        <v>10890.73</v>
      </c>
      <c r="K1198" s="101">
        <f t="shared" si="777"/>
        <v>10890.73</v>
      </c>
      <c r="L1198" s="106"/>
      <c r="M1198" s="106"/>
      <c r="N1198" s="106"/>
      <c r="O1198" s="127"/>
      <c r="P1198" s="127"/>
      <c r="Q1198" s="127"/>
      <c r="R1198" s="101">
        <f t="shared" si="778"/>
        <v>0</v>
      </c>
      <c r="S1198" s="101">
        <f t="shared" si="779"/>
        <v>0</v>
      </c>
      <c r="T1198" s="101">
        <f t="shared" si="780"/>
        <v>0</v>
      </c>
      <c r="U1198" s="127"/>
      <c r="V1198" s="127"/>
      <c r="W1198" s="127"/>
      <c r="X1198" s="101">
        <f t="shared" si="555"/>
        <v>0</v>
      </c>
      <c r="Y1198" s="101">
        <f t="shared" si="556"/>
        <v>0</v>
      </c>
      <c r="Z1198" s="101">
        <f t="shared" si="557"/>
        <v>0</v>
      </c>
      <c r="AA1198" s="127"/>
      <c r="AB1198" s="127"/>
      <c r="AC1198" s="127"/>
      <c r="AD1198" s="101">
        <f t="shared" si="558"/>
        <v>0</v>
      </c>
      <c r="AE1198" s="101">
        <f t="shared" si="558"/>
        <v>0</v>
      </c>
      <c r="AF1198" s="101">
        <f t="shared" si="558"/>
        <v>0</v>
      </c>
      <c r="AG1198" s="106"/>
      <c r="AH1198" s="106"/>
      <c r="AI1198" s="106"/>
      <c r="AJ1198" s="127"/>
      <c r="AK1198" s="127"/>
      <c r="AL1198" s="127"/>
      <c r="AM1198" s="101">
        <f t="shared" si="559"/>
        <v>0</v>
      </c>
      <c r="AN1198" s="101">
        <f t="shared" si="560"/>
        <v>0</v>
      </c>
      <c r="AO1198" s="101">
        <f t="shared" si="561"/>
        <v>0</v>
      </c>
      <c r="AP1198" s="127"/>
      <c r="AQ1198" s="127"/>
      <c r="AR1198" s="127"/>
      <c r="AS1198" s="101">
        <f t="shared" si="562"/>
        <v>0</v>
      </c>
      <c r="AT1198" s="101">
        <f t="shared" si="563"/>
        <v>0</v>
      </c>
      <c r="AU1198" s="101">
        <f t="shared" si="564"/>
        <v>0</v>
      </c>
      <c r="AV1198" s="127"/>
      <c r="AW1198" s="127"/>
      <c r="AX1198" s="127"/>
      <c r="AY1198" s="101">
        <f t="shared" si="565"/>
        <v>0</v>
      </c>
      <c r="AZ1198" s="101">
        <f t="shared" si="565"/>
        <v>0</v>
      </c>
      <c r="BA1198" s="101">
        <f t="shared" si="565"/>
        <v>0</v>
      </c>
      <c r="BB1198" s="106"/>
      <c r="BC1198" s="106"/>
      <c r="BD1198" s="106"/>
      <c r="BE1198" s="127"/>
      <c r="BF1198" s="127"/>
      <c r="BG1198" s="127"/>
      <c r="BH1198" s="101">
        <f t="shared" si="566"/>
        <v>0</v>
      </c>
      <c r="BI1198" s="101">
        <f t="shared" si="567"/>
        <v>0</v>
      </c>
      <c r="BJ1198" s="101">
        <f t="shared" si="568"/>
        <v>0</v>
      </c>
      <c r="BK1198" s="127"/>
      <c r="BL1198" s="127"/>
      <c r="BM1198" s="127"/>
      <c r="BN1198" s="101">
        <f t="shared" si="569"/>
        <v>0</v>
      </c>
      <c r="BO1198" s="101">
        <f t="shared" si="570"/>
        <v>0</v>
      </c>
      <c r="BP1198" s="101">
        <f t="shared" si="571"/>
        <v>0</v>
      </c>
      <c r="BQ1198" s="127"/>
      <c r="BR1198" s="127"/>
      <c r="BS1198" s="127"/>
      <c r="BT1198" s="101">
        <f t="shared" si="572"/>
        <v>0</v>
      </c>
      <c r="BU1198" s="101">
        <f t="shared" si="572"/>
        <v>0</v>
      </c>
      <c r="BV1198" s="101">
        <f t="shared" si="572"/>
        <v>0</v>
      </c>
      <c r="BW1198" s="106"/>
      <c r="BX1198" s="106"/>
      <c r="BY1198" s="106"/>
      <c r="BZ1198" s="127"/>
      <c r="CA1198" s="127"/>
      <c r="CB1198" s="127"/>
      <c r="CC1198" s="101">
        <f t="shared" si="573"/>
        <v>0</v>
      </c>
      <c r="CD1198" s="101">
        <f t="shared" si="574"/>
        <v>0</v>
      </c>
      <c r="CE1198" s="101">
        <f t="shared" si="575"/>
        <v>0</v>
      </c>
      <c r="CF1198" s="127"/>
      <c r="CG1198" s="127"/>
      <c r="CH1198" s="127"/>
      <c r="CI1198" s="101">
        <f t="shared" si="576"/>
        <v>0</v>
      </c>
      <c r="CJ1198" s="101">
        <f t="shared" si="577"/>
        <v>0</v>
      </c>
      <c r="CK1198" s="101">
        <f t="shared" si="578"/>
        <v>0</v>
      </c>
      <c r="CL1198" s="127"/>
      <c r="CM1198" s="127"/>
      <c r="CN1198" s="127"/>
      <c r="CO1198" s="101">
        <f t="shared" si="579"/>
        <v>0</v>
      </c>
      <c r="CP1198" s="101">
        <f t="shared" si="579"/>
        <v>0</v>
      </c>
      <c r="CQ1198" s="101">
        <f t="shared" si="579"/>
        <v>0</v>
      </c>
      <c r="CR1198" s="106"/>
      <c r="CS1198" s="106"/>
      <c r="CT1198" s="106"/>
      <c r="CU1198" s="127"/>
      <c r="CV1198" s="127"/>
      <c r="CW1198" s="127"/>
      <c r="CX1198" s="101">
        <f t="shared" si="580"/>
        <v>0</v>
      </c>
      <c r="CY1198" s="101">
        <f t="shared" si="581"/>
        <v>0</v>
      </c>
      <c r="CZ1198" s="101">
        <f t="shared" si="582"/>
        <v>0</v>
      </c>
      <c r="DA1198" s="127"/>
      <c r="DB1198" s="127"/>
      <c r="DC1198" s="127"/>
      <c r="DD1198" s="101">
        <f t="shared" si="583"/>
        <v>0</v>
      </c>
      <c r="DE1198" s="101">
        <f t="shared" si="584"/>
        <v>0</v>
      </c>
      <c r="DF1198" s="101">
        <f t="shared" si="585"/>
        <v>0</v>
      </c>
      <c r="DG1198" s="127"/>
      <c r="DH1198" s="127"/>
      <c r="DI1198" s="127"/>
      <c r="DJ1198" s="101">
        <f t="shared" si="586"/>
        <v>0</v>
      </c>
      <c r="DK1198" s="101">
        <f t="shared" si="586"/>
        <v>0</v>
      </c>
      <c r="DL1198" s="101">
        <f t="shared" si="586"/>
        <v>0</v>
      </c>
      <c r="DM1198" s="106"/>
      <c r="DN1198" s="106"/>
      <c r="DO1198" s="106"/>
      <c r="DP1198" s="127"/>
      <c r="DQ1198" s="127"/>
      <c r="DR1198" s="127"/>
      <c r="DS1198" s="101">
        <f t="shared" si="587"/>
        <v>0</v>
      </c>
      <c r="DT1198" s="101">
        <f t="shared" si="588"/>
        <v>0</v>
      </c>
      <c r="DU1198" s="101">
        <f t="shared" si="589"/>
        <v>0</v>
      </c>
      <c r="DV1198" s="127"/>
      <c r="DW1198" s="127"/>
      <c r="DX1198" s="127"/>
      <c r="DY1198" s="101">
        <f t="shared" si="590"/>
        <v>0</v>
      </c>
      <c r="DZ1198" s="101">
        <f t="shared" si="591"/>
        <v>0</v>
      </c>
      <c r="EA1198" s="101">
        <f t="shared" si="592"/>
        <v>0</v>
      </c>
      <c r="EB1198" s="127"/>
      <c r="EC1198" s="127"/>
      <c r="ED1198" s="127"/>
      <c r="EE1198" s="101">
        <f t="shared" si="593"/>
        <v>0</v>
      </c>
      <c r="EF1198" s="101">
        <f t="shared" si="593"/>
        <v>0</v>
      </c>
      <c r="EG1198" s="101">
        <f t="shared" si="593"/>
        <v>0</v>
      </c>
      <c r="EH1198" s="106"/>
      <c r="EI1198" s="106"/>
      <c r="EJ1198" s="106"/>
      <c r="EK1198" s="127"/>
      <c r="EL1198" s="127"/>
      <c r="EM1198" s="127"/>
      <c r="EN1198" s="101">
        <f t="shared" si="594"/>
        <v>0</v>
      </c>
      <c r="EO1198" s="101">
        <f t="shared" si="595"/>
        <v>0</v>
      </c>
      <c r="EP1198" s="101">
        <f t="shared" si="596"/>
        <v>0</v>
      </c>
      <c r="EQ1198" s="127"/>
      <c r="ER1198" s="127"/>
      <c r="ES1198" s="127"/>
      <c r="ET1198" s="101">
        <f t="shared" si="597"/>
        <v>0</v>
      </c>
      <c r="EU1198" s="101">
        <f t="shared" si="598"/>
        <v>0</v>
      </c>
      <c r="EV1198" s="101">
        <f t="shared" si="599"/>
        <v>0</v>
      </c>
      <c r="EW1198" s="127"/>
      <c r="EX1198" s="127"/>
      <c r="EY1198" s="127"/>
      <c r="EZ1198" s="101">
        <f t="shared" si="600"/>
        <v>0</v>
      </c>
      <c r="FA1198" s="101">
        <f t="shared" si="600"/>
        <v>0</v>
      </c>
      <c r="FB1198" s="101">
        <f t="shared" si="600"/>
        <v>0</v>
      </c>
      <c r="FC1198" s="106"/>
      <c r="FD1198" s="106"/>
      <c r="FE1198" s="106"/>
      <c r="FF1198" s="127"/>
      <c r="FG1198" s="127"/>
      <c r="FH1198" s="127"/>
      <c r="FI1198" s="101">
        <f t="shared" si="601"/>
        <v>0</v>
      </c>
      <c r="FJ1198" s="101">
        <f t="shared" si="602"/>
        <v>0</v>
      </c>
      <c r="FK1198" s="101">
        <f t="shared" si="603"/>
        <v>0</v>
      </c>
      <c r="FL1198" s="127"/>
      <c r="FM1198" s="127"/>
      <c r="FN1198" s="127"/>
      <c r="FO1198" s="101">
        <f t="shared" si="604"/>
        <v>0</v>
      </c>
      <c r="FP1198" s="101">
        <f t="shared" si="605"/>
        <v>0</v>
      </c>
      <c r="FQ1198" s="101">
        <f t="shared" si="606"/>
        <v>0</v>
      </c>
      <c r="FR1198" s="127"/>
      <c r="FS1198" s="127"/>
      <c r="FT1198" s="127"/>
      <c r="FU1198" s="101">
        <f t="shared" si="607"/>
        <v>0</v>
      </c>
      <c r="FV1198" s="101">
        <f t="shared" si="607"/>
        <v>0</v>
      </c>
      <c r="FW1198" s="101">
        <f t="shared" si="607"/>
        <v>0</v>
      </c>
      <c r="FX1198" s="106"/>
      <c r="FY1198" s="106"/>
      <c r="FZ1198" s="106"/>
      <c r="GA1198" s="127"/>
      <c r="GB1198" s="127"/>
      <c r="GC1198" s="127"/>
      <c r="GD1198" s="101">
        <f t="shared" si="608"/>
        <v>0</v>
      </c>
      <c r="GE1198" s="101">
        <f t="shared" si="609"/>
        <v>0</v>
      </c>
      <c r="GF1198" s="101">
        <f t="shared" si="610"/>
        <v>0</v>
      </c>
      <c r="GG1198" s="127"/>
      <c r="GH1198" s="127"/>
      <c r="GI1198" s="127"/>
      <c r="GJ1198" s="101">
        <f t="shared" si="611"/>
        <v>0</v>
      </c>
      <c r="GK1198" s="101">
        <f t="shared" si="612"/>
        <v>0</v>
      </c>
      <c r="GL1198" s="101">
        <f t="shared" si="613"/>
        <v>0</v>
      </c>
      <c r="GM1198" s="127"/>
      <c r="GN1198" s="127"/>
      <c r="GO1198" s="127"/>
      <c r="GP1198" s="101">
        <f t="shared" si="614"/>
        <v>0</v>
      </c>
      <c r="GQ1198" s="101">
        <f t="shared" si="614"/>
        <v>0</v>
      </c>
      <c r="GR1198" s="101">
        <f t="shared" si="614"/>
        <v>0</v>
      </c>
      <c r="GS1198" s="106"/>
      <c r="GT1198" s="106"/>
      <c r="GU1198" s="106"/>
      <c r="GV1198" s="127"/>
      <c r="GW1198" s="127"/>
      <c r="GX1198" s="127"/>
      <c r="GY1198" s="101">
        <f t="shared" si="615"/>
        <v>0</v>
      </c>
      <c r="GZ1198" s="101">
        <f t="shared" si="616"/>
        <v>0</v>
      </c>
      <c r="HA1198" s="101">
        <f t="shared" si="617"/>
        <v>0</v>
      </c>
      <c r="HB1198" s="127"/>
      <c r="HC1198" s="127"/>
      <c r="HD1198" s="127"/>
      <c r="HE1198" s="101">
        <f t="shared" si="618"/>
        <v>2927.75</v>
      </c>
      <c r="HF1198" s="101">
        <f t="shared" si="619"/>
        <v>2880.24</v>
      </c>
      <c r="HG1198" s="101">
        <f t="shared" si="620"/>
        <v>2880.24</v>
      </c>
      <c r="HH1198" s="127"/>
      <c r="HI1198" s="127"/>
      <c r="HJ1198" s="127"/>
      <c r="HK1198" s="101">
        <f t="shared" si="621"/>
        <v>0</v>
      </c>
      <c r="HL1198" s="101">
        <f t="shared" si="621"/>
        <v>0</v>
      </c>
      <c r="HM1198" s="101">
        <f t="shared" si="621"/>
        <v>0</v>
      </c>
      <c r="HN1198" s="106"/>
      <c r="HO1198" s="106"/>
      <c r="HP1198" s="106"/>
      <c r="HQ1198" s="127"/>
      <c r="HR1198" s="127"/>
      <c r="HS1198" s="127"/>
      <c r="HT1198" s="101">
        <f t="shared" si="622"/>
        <v>0</v>
      </c>
      <c r="HU1198" s="101">
        <f t="shared" si="623"/>
        <v>0</v>
      </c>
      <c r="HV1198" s="101">
        <f t="shared" si="624"/>
        <v>0</v>
      </c>
      <c r="HW1198" s="127"/>
      <c r="HX1198" s="127"/>
      <c r="HY1198" s="127"/>
      <c r="HZ1198" s="101">
        <f t="shared" si="625"/>
        <v>0</v>
      </c>
      <c r="IA1198" s="101">
        <f t="shared" si="626"/>
        <v>0</v>
      </c>
      <c r="IB1198" s="101">
        <f t="shared" si="627"/>
        <v>0</v>
      </c>
      <c r="IC1198" s="127"/>
      <c r="ID1198" s="127"/>
      <c r="IE1198" s="127"/>
      <c r="IF1198" s="101">
        <f t="shared" si="628"/>
        <v>0</v>
      </c>
      <c r="IG1198" s="101">
        <f t="shared" si="628"/>
        <v>0</v>
      </c>
      <c r="IH1198" s="101">
        <f t="shared" si="628"/>
        <v>0</v>
      </c>
      <c r="II1198" s="106"/>
      <c r="IJ1198" s="106"/>
      <c r="IK1198" s="106"/>
      <c r="IL1198" s="127"/>
      <c r="IM1198" s="127"/>
      <c r="IN1198" s="127"/>
      <c r="IO1198" s="101">
        <f t="shared" si="629"/>
        <v>0</v>
      </c>
      <c r="IP1198" s="101">
        <f t="shared" si="630"/>
        <v>0</v>
      </c>
      <c r="IQ1198" s="101">
        <f t="shared" si="631"/>
        <v>0</v>
      </c>
      <c r="IR1198" s="127"/>
      <c r="IS1198" s="127"/>
      <c r="IT1198" s="127"/>
      <c r="IU1198" s="101">
        <f t="shared" si="632"/>
        <v>0</v>
      </c>
      <c r="IV1198" s="101">
        <f t="shared" si="633"/>
        <v>0</v>
      </c>
      <c r="IW1198" s="101">
        <f t="shared" si="634"/>
        <v>0</v>
      </c>
      <c r="IX1198" s="127"/>
      <c r="IY1198" s="127"/>
      <c r="IZ1198" s="127"/>
      <c r="JA1198" s="101">
        <f t="shared" si="635"/>
        <v>0</v>
      </c>
      <c r="JB1198" s="101">
        <f t="shared" si="635"/>
        <v>0</v>
      </c>
      <c r="JC1198" s="101">
        <f t="shared" si="635"/>
        <v>0</v>
      </c>
      <c r="JD1198" s="106"/>
      <c r="JE1198" s="106"/>
      <c r="JF1198" s="106"/>
      <c r="JG1198" s="127"/>
      <c r="JH1198" s="127"/>
      <c r="JI1198" s="127"/>
      <c r="JJ1198" s="101">
        <f t="shared" si="636"/>
        <v>0</v>
      </c>
      <c r="JK1198" s="101">
        <f t="shared" si="637"/>
        <v>0</v>
      </c>
      <c r="JL1198" s="101">
        <f t="shared" si="638"/>
        <v>0</v>
      </c>
      <c r="JM1198" s="127"/>
      <c r="JN1198" s="127"/>
      <c r="JO1198" s="127"/>
      <c r="JP1198" s="101">
        <f t="shared" si="639"/>
        <v>0</v>
      </c>
      <c r="JQ1198" s="101">
        <f t="shared" si="640"/>
        <v>0</v>
      </c>
      <c r="JR1198" s="101">
        <f t="shared" si="641"/>
        <v>0</v>
      </c>
      <c r="JS1198" s="127"/>
      <c r="JT1198" s="127"/>
      <c r="JU1198" s="127"/>
      <c r="JV1198" s="101">
        <f t="shared" si="642"/>
        <v>0</v>
      </c>
      <c r="JW1198" s="101">
        <f t="shared" si="642"/>
        <v>0</v>
      </c>
      <c r="JX1198" s="101">
        <f t="shared" si="642"/>
        <v>0</v>
      </c>
      <c r="JY1198" s="106"/>
      <c r="JZ1198" s="106"/>
      <c r="KA1198" s="106"/>
      <c r="KB1198" s="127"/>
      <c r="KC1198" s="127"/>
      <c r="KD1198" s="127"/>
      <c r="KE1198" s="101">
        <f t="shared" si="643"/>
        <v>0</v>
      </c>
      <c r="KF1198" s="101">
        <f t="shared" si="644"/>
        <v>0</v>
      </c>
      <c r="KG1198" s="101">
        <f t="shared" si="645"/>
        <v>0</v>
      </c>
      <c r="KH1198" s="127"/>
      <c r="KI1198" s="127"/>
      <c r="KJ1198" s="127"/>
      <c r="KK1198" s="101">
        <f t="shared" si="646"/>
        <v>0</v>
      </c>
      <c r="KL1198" s="101">
        <f t="shared" si="647"/>
        <v>0</v>
      </c>
      <c r="KM1198" s="101">
        <f t="shared" si="648"/>
        <v>0</v>
      </c>
      <c r="KN1198" s="127"/>
      <c r="KO1198" s="127"/>
      <c r="KP1198" s="127"/>
      <c r="KQ1198" s="101">
        <f t="shared" si="649"/>
        <v>0</v>
      </c>
      <c r="KR1198" s="101">
        <f t="shared" si="649"/>
        <v>0</v>
      </c>
      <c r="KS1198" s="101">
        <f t="shared" si="649"/>
        <v>0</v>
      </c>
      <c r="KT1198" s="106"/>
      <c r="KU1198" s="106"/>
      <c r="KV1198" s="106"/>
      <c r="KW1198" s="127"/>
      <c r="KX1198" s="127"/>
      <c r="KY1198" s="127"/>
      <c r="KZ1198" s="101">
        <f t="shared" si="650"/>
        <v>0</v>
      </c>
      <c r="LA1198" s="101">
        <f t="shared" si="651"/>
        <v>0</v>
      </c>
      <c r="LB1198" s="101">
        <f t="shared" si="652"/>
        <v>0</v>
      </c>
      <c r="LC1198" s="127"/>
      <c r="LD1198" s="127"/>
      <c r="LE1198" s="127"/>
      <c r="LF1198" s="101">
        <f t="shared" si="653"/>
        <v>0</v>
      </c>
      <c r="LG1198" s="101">
        <f t="shared" si="654"/>
        <v>0</v>
      </c>
      <c r="LH1198" s="101">
        <f t="shared" si="655"/>
        <v>0</v>
      </c>
      <c r="LI1198" s="127"/>
      <c r="LJ1198" s="127"/>
      <c r="LK1198" s="127"/>
      <c r="LL1198" s="101">
        <f t="shared" si="656"/>
        <v>0</v>
      </c>
      <c r="LM1198" s="101">
        <f t="shared" si="656"/>
        <v>0</v>
      </c>
      <c r="LN1198" s="101">
        <f t="shared" si="656"/>
        <v>0</v>
      </c>
      <c r="LO1198" s="106"/>
      <c r="LP1198" s="106"/>
      <c r="LQ1198" s="106"/>
      <c r="LR1198" s="127"/>
      <c r="LS1198" s="127"/>
      <c r="LT1198" s="127"/>
      <c r="LU1198" s="101">
        <f t="shared" si="657"/>
        <v>0</v>
      </c>
      <c r="LV1198" s="101">
        <f t="shared" si="658"/>
        <v>0</v>
      </c>
      <c r="LW1198" s="101">
        <f t="shared" si="659"/>
        <v>0</v>
      </c>
      <c r="LX1198" s="127"/>
      <c r="LY1198" s="127"/>
      <c r="LZ1198" s="127"/>
      <c r="MA1198" s="101">
        <f t="shared" si="660"/>
        <v>0</v>
      </c>
      <c r="MB1198" s="101">
        <f t="shared" si="661"/>
        <v>0</v>
      </c>
      <c r="MC1198" s="101">
        <f t="shared" si="662"/>
        <v>0</v>
      </c>
      <c r="MD1198" s="127"/>
      <c r="ME1198" s="127"/>
      <c r="MF1198" s="127"/>
      <c r="MG1198" s="101">
        <f t="shared" si="663"/>
        <v>0</v>
      </c>
      <c r="MH1198" s="101">
        <f t="shared" si="663"/>
        <v>0</v>
      </c>
      <c r="MI1198" s="101">
        <f t="shared" si="663"/>
        <v>0</v>
      </c>
      <c r="MJ1198" s="106"/>
      <c r="MK1198" s="106"/>
      <c r="ML1198" s="106"/>
      <c r="MM1198" s="127"/>
      <c r="MN1198" s="127"/>
      <c r="MO1198" s="127"/>
      <c r="MP1198" s="101">
        <f t="shared" si="664"/>
        <v>0</v>
      </c>
      <c r="MQ1198" s="101">
        <f t="shared" si="665"/>
        <v>0</v>
      </c>
      <c r="MR1198" s="101">
        <f t="shared" si="666"/>
        <v>0</v>
      </c>
      <c r="MS1198" s="127"/>
      <c r="MT1198" s="127"/>
      <c r="MU1198" s="127"/>
      <c r="MV1198" s="101">
        <f t="shared" si="667"/>
        <v>0</v>
      </c>
      <c r="MW1198" s="101">
        <f t="shared" si="668"/>
        <v>0</v>
      </c>
      <c r="MX1198" s="101">
        <f t="shared" si="669"/>
        <v>0</v>
      </c>
      <c r="MY1198" s="127"/>
      <c r="MZ1198" s="127"/>
      <c r="NA1198" s="127"/>
      <c r="NB1198" s="101">
        <f t="shared" si="670"/>
        <v>0</v>
      </c>
      <c r="NC1198" s="101">
        <f t="shared" si="670"/>
        <v>0</v>
      </c>
      <c r="ND1198" s="101">
        <f t="shared" si="670"/>
        <v>0</v>
      </c>
      <c r="NE1198" s="106"/>
      <c r="NF1198" s="106"/>
      <c r="NG1198" s="106"/>
      <c r="NH1198" s="127"/>
      <c r="NI1198" s="127"/>
      <c r="NJ1198" s="127"/>
      <c r="NK1198" s="101">
        <f t="shared" si="671"/>
        <v>0</v>
      </c>
      <c r="NL1198" s="101">
        <f t="shared" si="672"/>
        <v>0</v>
      </c>
      <c r="NM1198" s="101">
        <f t="shared" si="673"/>
        <v>0</v>
      </c>
      <c r="NN1198" s="127"/>
      <c r="NO1198" s="127"/>
      <c r="NP1198" s="127"/>
      <c r="NQ1198" s="101">
        <f t="shared" si="674"/>
        <v>0</v>
      </c>
      <c r="NR1198" s="101">
        <f t="shared" si="675"/>
        <v>0</v>
      </c>
      <c r="NS1198" s="101">
        <f t="shared" si="676"/>
        <v>0</v>
      </c>
      <c r="NT1198" s="127"/>
      <c r="NU1198" s="127"/>
      <c r="NV1198" s="127"/>
      <c r="NW1198" s="101">
        <f t="shared" si="677"/>
        <v>0</v>
      </c>
      <c r="NX1198" s="101">
        <f t="shared" si="677"/>
        <v>0</v>
      </c>
      <c r="NY1198" s="101">
        <f t="shared" si="677"/>
        <v>0</v>
      </c>
      <c r="NZ1198" s="106"/>
      <c r="OA1198" s="106"/>
      <c r="OB1198" s="106"/>
      <c r="OC1198" s="127"/>
      <c r="OD1198" s="127"/>
      <c r="OE1198" s="127"/>
      <c r="OF1198" s="101">
        <f t="shared" si="678"/>
        <v>0</v>
      </c>
      <c r="OG1198" s="101">
        <f t="shared" si="679"/>
        <v>0</v>
      </c>
      <c r="OH1198" s="101">
        <f t="shared" si="680"/>
        <v>0</v>
      </c>
      <c r="OI1198" s="127"/>
      <c r="OJ1198" s="127"/>
      <c r="OK1198" s="127"/>
      <c r="OL1198" s="101">
        <f t="shared" si="681"/>
        <v>0</v>
      </c>
      <c r="OM1198" s="101">
        <f t="shared" si="682"/>
        <v>0</v>
      </c>
      <c r="ON1198" s="101">
        <f t="shared" si="683"/>
        <v>0</v>
      </c>
      <c r="OO1198" s="127"/>
      <c r="OP1198" s="127"/>
      <c r="OQ1198" s="127"/>
      <c r="OR1198" s="101">
        <f t="shared" si="684"/>
        <v>0</v>
      </c>
      <c r="OS1198" s="101">
        <f t="shared" si="684"/>
        <v>0</v>
      </c>
      <c r="OT1198" s="101">
        <f t="shared" si="684"/>
        <v>0</v>
      </c>
      <c r="OU1198" s="106"/>
      <c r="OV1198" s="106"/>
      <c r="OW1198" s="106"/>
      <c r="OX1198" s="127"/>
      <c r="OY1198" s="127"/>
      <c r="OZ1198" s="127"/>
      <c r="PA1198" s="101">
        <f t="shared" si="685"/>
        <v>0</v>
      </c>
      <c r="PB1198" s="101">
        <f t="shared" si="686"/>
        <v>0</v>
      </c>
      <c r="PC1198" s="101">
        <f t="shared" si="687"/>
        <v>0</v>
      </c>
      <c r="PD1198" s="127"/>
      <c r="PE1198" s="127"/>
      <c r="PF1198" s="127"/>
      <c r="PG1198" s="101">
        <f t="shared" si="688"/>
        <v>0</v>
      </c>
      <c r="PH1198" s="101">
        <f t="shared" si="689"/>
        <v>0</v>
      </c>
      <c r="PI1198" s="101">
        <f t="shared" si="690"/>
        <v>0</v>
      </c>
      <c r="PJ1198" s="127"/>
      <c r="PK1198" s="127"/>
      <c r="PL1198" s="127"/>
      <c r="PM1198" s="101">
        <f t="shared" si="691"/>
        <v>0</v>
      </c>
      <c r="PN1198" s="101">
        <f t="shared" si="691"/>
        <v>0</v>
      </c>
      <c r="PO1198" s="101">
        <f t="shared" si="691"/>
        <v>0</v>
      </c>
      <c r="PP1198" s="106"/>
      <c r="PQ1198" s="106"/>
      <c r="PR1198" s="106"/>
      <c r="PS1198" s="127"/>
      <c r="PT1198" s="127"/>
      <c r="PU1198" s="127"/>
      <c r="PV1198" s="101">
        <f t="shared" si="692"/>
        <v>0</v>
      </c>
      <c r="PW1198" s="101">
        <f t="shared" si="693"/>
        <v>0</v>
      </c>
      <c r="PX1198" s="101">
        <f t="shared" si="694"/>
        <v>0</v>
      </c>
      <c r="PY1198" s="127"/>
      <c r="PZ1198" s="127"/>
      <c r="QA1198" s="127"/>
      <c r="QB1198" s="101">
        <f t="shared" si="695"/>
        <v>0</v>
      </c>
      <c r="QC1198" s="101">
        <f t="shared" si="696"/>
        <v>0</v>
      </c>
      <c r="QD1198" s="101">
        <f t="shared" si="697"/>
        <v>0</v>
      </c>
      <c r="QE1198" s="127"/>
      <c r="QF1198" s="127"/>
      <c r="QG1198" s="127"/>
      <c r="QH1198" s="101">
        <f t="shared" si="698"/>
        <v>0</v>
      </c>
      <c r="QI1198" s="101">
        <f t="shared" si="698"/>
        <v>0</v>
      </c>
      <c r="QJ1198" s="101">
        <f t="shared" si="698"/>
        <v>0</v>
      </c>
      <c r="QK1198" s="106"/>
      <c r="QL1198" s="106"/>
      <c r="QM1198" s="106"/>
      <c r="QN1198" s="127"/>
      <c r="QO1198" s="127"/>
      <c r="QP1198" s="127"/>
      <c r="QQ1198" s="101">
        <f t="shared" si="699"/>
        <v>0</v>
      </c>
      <c r="QR1198" s="101">
        <f t="shared" si="700"/>
        <v>0</v>
      </c>
      <c r="QS1198" s="101">
        <f t="shared" si="701"/>
        <v>0</v>
      </c>
      <c r="QT1198" s="127"/>
      <c r="QU1198" s="127"/>
      <c r="QV1198" s="127"/>
      <c r="QW1198" s="101">
        <f t="shared" si="702"/>
        <v>0</v>
      </c>
      <c r="QX1198" s="101">
        <f t="shared" si="703"/>
        <v>0</v>
      </c>
      <c r="QY1198" s="101">
        <f t="shared" si="704"/>
        <v>0</v>
      </c>
      <c r="QZ1198" s="127"/>
      <c r="RA1198" s="127"/>
      <c r="RB1198" s="127"/>
      <c r="RC1198" s="101">
        <f t="shared" si="705"/>
        <v>0</v>
      </c>
      <c r="RD1198" s="101">
        <f t="shared" si="705"/>
        <v>0</v>
      </c>
      <c r="RE1198" s="101">
        <f t="shared" si="705"/>
        <v>0</v>
      </c>
      <c r="RF1198" s="106"/>
      <c r="RG1198" s="106"/>
      <c r="RH1198" s="106"/>
      <c r="RI1198" s="127"/>
      <c r="RJ1198" s="127"/>
      <c r="RK1198" s="127"/>
      <c r="RL1198" s="101">
        <f t="shared" si="706"/>
        <v>0</v>
      </c>
      <c r="RM1198" s="101">
        <f t="shared" si="707"/>
        <v>0</v>
      </c>
      <c r="RN1198" s="101">
        <f t="shared" si="708"/>
        <v>0</v>
      </c>
      <c r="RO1198" s="127"/>
      <c r="RP1198" s="127"/>
      <c r="RQ1198" s="127"/>
      <c r="RR1198" s="101">
        <f t="shared" si="709"/>
        <v>0</v>
      </c>
      <c r="RS1198" s="101">
        <f t="shared" si="710"/>
        <v>0</v>
      </c>
      <c r="RT1198" s="101">
        <f t="shared" si="711"/>
        <v>0</v>
      </c>
      <c r="RU1198" s="127"/>
      <c r="RV1198" s="127"/>
      <c r="RW1198" s="127"/>
      <c r="RX1198" s="101">
        <f t="shared" si="712"/>
        <v>0</v>
      </c>
      <c r="RY1198" s="101">
        <f t="shared" si="712"/>
        <v>0</v>
      </c>
      <c r="RZ1198" s="101">
        <f t="shared" si="712"/>
        <v>0</v>
      </c>
      <c r="SA1198" s="106"/>
      <c r="SB1198" s="106"/>
      <c r="SC1198" s="106"/>
      <c r="SD1198" s="127"/>
      <c r="SE1198" s="127"/>
      <c r="SF1198" s="127"/>
      <c r="SG1198" s="101">
        <f t="shared" si="713"/>
        <v>0</v>
      </c>
      <c r="SH1198" s="101">
        <f t="shared" si="714"/>
        <v>0</v>
      </c>
      <c r="SI1198" s="101">
        <f t="shared" si="715"/>
        <v>0</v>
      </c>
      <c r="SJ1198" s="127"/>
      <c r="SK1198" s="127"/>
      <c r="SL1198" s="127"/>
      <c r="SM1198" s="101">
        <f t="shared" si="716"/>
        <v>0</v>
      </c>
      <c r="SN1198" s="101">
        <f t="shared" si="717"/>
        <v>0</v>
      </c>
      <c r="SO1198" s="101">
        <f t="shared" si="718"/>
        <v>0</v>
      </c>
      <c r="SP1198" s="127"/>
      <c r="SQ1198" s="127"/>
      <c r="SR1198" s="127"/>
      <c r="SS1198" s="101">
        <f t="shared" si="719"/>
        <v>0</v>
      </c>
      <c r="ST1198" s="101">
        <f t="shared" si="719"/>
        <v>0</v>
      </c>
      <c r="SU1198" s="101">
        <f t="shared" si="719"/>
        <v>0</v>
      </c>
      <c r="SV1198" s="106"/>
      <c r="SW1198" s="106"/>
      <c r="SX1198" s="106"/>
      <c r="SY1198" s="127"/>
      <c r="SZ1198" s="127"/>
      <c r="TA1198" s="127"/>
      <c r="TB1198" s="101">
        <f t="shared" si="720"/>
        <v>0</v>
      </c>
      <c r="TC1198" s="101">
        <f t="shared" si="721"/>
        <v>0</v>
      </c>
      <c r="TD1198" s="101">
        <f t="shared" si="722"/>
        <v>0</v>
      </c>
      <c r="TE1198" s="127"/>
      <c r="TF1198" s="127"/>
      <c r="TG1198" s="127"/>
      <c r="TH1198" s="101">
        <f t="shared" si="723"/>
        <v>0</v>
      </c>
      <c r="TI1198" s="101">
        <f t="shared" si="724"/>
        <v>0</v>
      </c>
      <c r="TJ1198" s="101">
        <f t="shared" si="725"/>
        <v>0</v>
      </c>
      <c r="TK1198" s="127"/>
      <c r="TL1198" s="127"/>
      <c r="TM1198" s="127"/>
      <c r="TN1198" s="101">
        <f t="shared" si="726"/>
        <v>0</v>
      </c>
      <c r="TO1198" s="101">
        <f t="shared" si="726"/>
        <v>0</v>
      </c>
      <c r="TP1198" s="101">
        <f t="shared" si="726"/>
        <v>0</v>
      </c>
      <c r="TQ1198" s="106"/>
      <c r="TR1198" s="106"/>
      <c r="TS1198" s="106"/>
      <c r="TT1198" s="127"/>
      <c r="TU1198" s="127"/>
      <c r="TV1198" s="127"/>
      <c r="TW1198" s="101">
        <f t="shared" si="727"/>
        <v>0</v>
      </c>
      <c r="TX1198" s="101">
        <f t="shared" si="728"/>
        <v>0</v>
      </c>
      <c r="TY1198" s="101">
        <f t="shared" si="729"/>
        <v>0</v>
      </c>
      <c r="TZ1198" s="127"/>
      <c r="UA1198" s="127"/>
      <c r="UB1198" s="127"/>
      <c r="UC1198" s="101">
        <f t="shared" si="730"/>
        <v>0</v>
      </c>
      <c r="UD1198" s="101">
        <f t="shared" si="731"/>
        <v>0</v>
      </c>
      <c r="UE1198" s="101">
        <f t="shared" si="732"/>
        <v>0</v>
      </c>
      <c r="UF1198" s="127"/>
      <c r="UG1198" s="127"/>
      <c r="UH1198" s="127"/>
      <c r="UI1198" s="101">
        <f t="shared" si="733"/>
        <v>0</v>
      </c>
      <c r="UJ1198" s="101">
        <f t="shared" si="733"/>
        <v>0</v>
      </c>
      <c r="UK1198" s="101">
        <f t="shared" si="733"/>
        <v>0</v>
      </c>
      <c r="UL1198" s="106">
        <v>3</v>
      </c>
      <c r="UM1198" s="106">
        <v>3</v>
      </c>
      <c r="UN1198" s="106">
        <v>3</v>
      </c>
      <c r="UO1198" s="127"/>
      <c r="UP1198" s="127"/>
      <c r="UQ1198" s="127"/>
      <c r="UR1198" s="101">
        <f t="shared" si="734"/>
        <v>32672.19</v>
      </c>
      <c r="US1198" s="101">
        <f t="shared" si="735"/>
        <v>32672.19</v>
      </c>
      <c r="UT1198" s="101">
        <f t="shared" si="736"/>
        <v>32672.19</v>
      </c>
      <c r="UU1198" s="127"/>
      <c r="UV1198" s="127"/>
      <c r="UW1198" s="127"/>
      <c r="UX1198" s="101">
        <f t="shared" si="737"/>
        <v>1329.15</v>
      </c>
      <c r="UY1198" s="101">
        <f t="shared" si="738"/>
        <v>1397.2</v>
      </c>
      <c r="UZ1198" s="101">
        <f t="shared" si="739"/>
        <v>1397.2</v>
      </c>
      <c r="VA1198" s="127"/>
      <c r="VB1198" s="127"/>
      <c r="VC1198" s="127"/>
      <c r="VD1198" s="101">
        <f t="shared" si="740"/>
        <v>3987.45</v>
      </c>
      <c r="VE1198" s="101">
        <f t="shared" si="740"/>
        <v>4191.6000000000004</v>
      </c>
      <c r="VF1198" s="101">
        <f t="shared" si="740"/>
        <v>4191.6000000000004</v>
      </c>
      <c r="VG1198" s="106"/>
      <c r="VH1198" s="106"/>
      <c r="VI1198" s="106"/>
      <c r="VJ1198" s="127"/>
      <c r="VK1198" s="127"/>
      <c r="VL1198" s="127"/>
      <c r="VM1198" s="101">
        <f t="shared" si="741"/>
        <v>0</v>
      </c>
      <c r="VN1198" s="101">
        <f t="shared" si="742"/>
        <v>0</v>
      </c>
      <c r="VO1198" s="101">
        <f t="shared" si="743"/>
        <v>0</v>
      </c>
      <c r="VP1198" s="127"/>
      <c r="VQ1198" s="127"/>
      <c r="VR1198" s="127"/>
      <c r="VS1198" s="101">
        <f t="shared" si="744"/>
        <v>0</v>
      </c>
      <c r="VT1198" s="101">
        <f t="shared" si="745"/>
        <v>0</v>
      </c>
      <c r="VU1198" s="101">
        <f t="shared" si="746"/>
        <v>0</v>
      </c>
      <c r="VV1198" s="127"/>
      <c r="VW1198" s="127"/>
      <c r="VX1198" s="127"/>
      <c r="VY1198" s="101">
        <f t="shared" si="747"/>
        <v>0</v>
      </c>
      <c r="VZ1198" s="101">
        <f t="shared" si="747"/>
        <v>0</v>
      </c>
      <c r="WA1198" s="101">
        <f t="shared" si="747"/>
        <v>0</v>
      </c>
      <c r="WB1198" s="106"/>
      <c r="WC1198" s="106"/>
      <c r="WD1198" s="106"/>
      <c r="WE1198" s="127"/>
      <c r="WF1198" s="127"/>
      <c r="WG1198" s="127"/>
      <c r="WH1198" s="101">
        <f t="shared" si="748"/>
        <v>0</v>
      </c>
      <c r="WI1198" s="101">
        <f t="shared" si="749"/>
        <v>0</v>
      </c>
      <c r="WJ1198" s="101">
        <f t="shared" si="750"/>
        <v>0</v>
      </c>
      <c r="WK1198" s="127"/>
      <c r="WL1198" s="127"/>
      <c r="WM1198" s="127"/>
      <c r="WN1198" s="101">
        <f t="shared" si="751"/>
        <v>0</v>
      </c>
      <c r="WO1198" s="101">
        <f t="shared" si="752"/>
        <v>0</v>
      </c>
      <c r="WP1198" s="101">
        <f t="shared" si="753"/>
        <v>0</v>
      </c>
      <c r="WQ1198" s="127"/>
      <c r="WR1198" s="127"/>
      <c r="WS1198" s="127"/>
      <c r="WT1198" s="101">
        <f t="shared" si="754"/>
        <v>0</v>
      </c>
      <c r="WU1198" s="101">
        <f t="shared" si="754"/>
        <v>0</v>
      </c>
      <c r="WV1198" s="101">
        <f t="shared" si="754"/>
        <v>0</v>
      </c>
      <c r="WW1198" s="106"/>
      <c r="WX1198" s="106"/>
      <c r="WY1198" s="106"/>
      <c r="WZ1198" s="127"/>
      <c r="XA1198" s="127"/>
      <c r="XB1198" s="127"/>
      <c r="XC1198" s="101">
        <f t="shared" si="755"/>
        <v>0</v>
      </c>
      <c r="XD1198" s="101">
        <f t="shared" si="756"/>
        <v>0</v>
      </c>
      <c r="XE1198" s="101">
        <f t="shared" si="757"/>
        <v>0</v>
      </c>
      <c r="XF1198" s="127"/>
      <c r="XG1198" s="127"/>
      <c r="XH1198" s="127"/>
      <c r="XI1198" s="101">
        <f t="shared" si="758"/>
        <v>0</v>
      </c>
      <c r="XJ1198" s="101">
        <f t="shared" si="759"/>
        <v>0</v>
      </c>
      <c r="XK1198" s="101">
        <f t="shared" si="760"/>
        <v>0</v>
      </c>
      <c r="XL1198" s="127"/>
      <c r="XM1198" s="127"/>
      <c r="XN1198" s="127"/>
      <c r="XO1198" s="101">
        <f t="shared" si="761"/>
        <v>0</v>
      </c>
      <c r="XP1198" s="101">
        <f t="shared" si="761"/>
        <v>0</v>
      </c>
      <c r="XQ1198" s="101">
        <f t="shared" si="761"/>
        <v>0</v>
      </c>
      <c r="XR1198" s="106"/>
      <c r="XS1198" s="106"/>
      <c r="XT1198" s="106"/>
      <c r="XU1198" s="127"/>
      <c r="XV1198" s="127"/>
      <c r="XW1198" s="127"/>
      <c r="XX1198" s="101">
        <f t="shared" si="762"/>
        <v>0</v>
      </c>
      <c r="XY1198" s="101">
        <f t="shared" si="763"/>
        <v>0</v>
      </c>
      <c r="XZ1198" s="101">
        <f t="shared" si="764"/>
        <v>0</v>
      </c>
      <c r="YA1198" s="127"/>
      <c r="YB1198" s="127"/>
      <c r="YC1198" s="127"/>
      <c r="YD1198" s="101">
        <f t="shared" si="765"/>
        <v>0</v>
      </c>
      <c r="YE1198" s="101">
        <f t="shared" si="766"/>
        <v>0</v>
      </c>
      <c r="YF1198" s="101">
        <f t="shared" si="767"/>
        <v>0</v>
      </c>
      <c r="YG1198" s="127"/>
      <c r="YH1198" s="127"/>
      <c r="YI1198" s="127"/>
      <c r="YJ1198" s="101">
        <f t="shared" si="768"/>
        <v>0</v>
      </c>
      <c r="YK1198" s="101">
        <f t="shared" si="768"/>
        <v>0</v>
      </c>
      <c r="YL1198" s="101">
        <f t="shared" si="768"/>
        <v>0</v>
      </c>
      <c r="YM1198" s="149">
        <f t="shared" si="769"/>
        <v>3</v>
      </c>
      <c r="YN1198" s="149">
        <f t="shared" si="769"/>
        <v>3</v>
      </c>
      <c r="YO1198" s="149">
        <f t="shared" si="769"/>
        <v>3</v>
      </c>
      <c r="YP1198" s="127"/>
      <c r="YQ1198" s="127"/>
      <c r="YR1198" s="127"/>
      <c r="YS1198" s="101">
        <f t="shared" si="770"/>
        <v>32672.19</v>
      </c>
      <c r="YT1198" s="101">
        <f t="shared" si="771"/>
        <v>32672.19</v>
      </c>
      <c r="YU1198" s="101">
        <f t="shared" si="772"/>
        <v>32672.19</v>
      </c>
      <c r="YV1198" s="127"/>
      <c r="YW1198" s="127"/>
      <c r="YX1198" s="127"/>
      <c r="YY1198" s="101">
        <f t="shared" si="773"/>
        <v>1845.22</v>
      </c>
      <c r="YZ1198" s="101">
        <f t="shared" si="774"/>
        <v>1875.9</v>
      </c>
      <c r="ZA1198" s="101">
        <f t="shared" si="775"/>
        <v>1875.9</v>
      </c>
      <c r="ZB1198" s="127"/>
      <c r="ZC1198" s="127"/>
      <c r="ZD1198" s="127"/>
      <c r="ZE1198" s="101">
        <f t="shared" si="776"/>
        <v>5535.66</v>
      </c>
      <c r="ZF1198" s="101">
        <f t="shared" si="776"/>
        <v>5627.7</v>
      </c>
      <c r="ZG1198" s="101">
        <f t="shared" si="776"/>
        <v>5627.7</v>
      </c>
    </row>
    <row r="1199" spans="1:683" ht="36">
      <c r="A1199" s="12" t="s">
        <v>829</v>
      </c>
      <c r="B1199" s="302" t="s">
        <v>430</v>
      </c>
      <c r="C1199" s="5"/>
      <c r="D1199" s="764"/>
      <c r="E1199" s="291"/>
      <c r="F1199" s="114"/>
      <c r="G1199" s="114"/>
      <c r="H1199" s="114"/>
      <c r="I1199" s="101">
        <f t="shared" si="777"/>
        <v>3927.8</v>
      </c>
      <c r="J1199" s="101">
        <f t="shared" si="777"/>
        <v>3927.8</v>
      </c>
      <c r="K1199" s="101">
        <f t="shared" si="777"/>
        <v>3927.8</v>
      </c>
      <c r="L1199" s="106"/>
      <c r="M1199" s="106"/>
      <c r="N1199" s="106"/>
      <c r="O1199" s="127"/>
      <c r="P1199" s="127"/>
      <c r="Q1199" s="127"/>
      <c r="R1199" s="101">
        <f t="shared" si="778"/>
        <v>0</v>
      </c>
      <c r="S1199" s="101">
        <f t="shared" si="779"/>
        <v>0</v>
      </c>
      <c r="T1199" s="101">
        <f t="shared" si="780"/>
        <v>0</v>
      </c>
      <c r="U1199" s="127"/>
      <c r="V1199" s="127"/>
      <c r="W1199" s="127"/>
      <c r="X1199" s="101">
        <f t="shared" si="555"/>
        <v>0</v>
      </c>
      <c r="Y1199" s="101">
        <f t="shared" si="556"/>
        <v>0</v>
      </c>
      <c r="Z1199" s="101">
        <f t="shared" si="557"/>
        <v>0</v>
      </c>
      <c r="AA1199" s="127"/>
      <c r="AB1199" s="127"/>
      <c r="AC1199" s="127"/>
      <c r="AD1199" s="101">
        <f t="shared" si="558"/>
        <v>0</v>
      </c>
      <c r="AE1199" s="101">
        <f t="shared" si="558"/>
        <v>0</v>
      </c>
      <c r="AF1199" s="101">
        <f t="shared" si="558"/>
        <v>0</v>
      </c>
      <c r="AG1199" s="106"/>
      <c r="AH1199" s="106"/>
      <c r="AI1199" s="106"/>
      <c r="AJ1199" s="127"/>
      <c r="AK1199" s="127"/>
      <c r="AL1199" s="127"/>
      <c r="AM1199" s="101">
        <f t="shared" si="559"/>
        <v>0</v>
      </c>
      <c r="AN1199" s="101">
        <f t="shared" si="560"/>
        <v>0</v>
      </c>
      <c r="AO1199" s="101">
        <f t="shared" si="561"/>
        <v>0</v>
      </c>
      <c r="AP1199" s="127"/>
      <c r="AQ1199" s="127"/>
      <c r="AR1199" s="127"/>
      <c r="AS1199" s="101">
        <f t="shared" si="562"/>
        <v>0</v>
      </c>
      <c r="AT1199" s="101">
        <f t="shared" si="563"/>
        <v>0</v>
      </c>
      <c r="AU1199" s="101">
        <f t="shared" si="564"/>
        <v>0</v>
      </c>
      <c r="AV1199" s="127"/>
      <c r="AW1199" s="127"/>
      <c r="AX1199" s="127"/>
      <c r="AY1199" s="101">
        <f t="shared" si="565"/>
        <v>0</v>
      </c>
      <c r="AZ1199" s="101">
        <f t="shared" si="565"/>
        <v>0</v>
      </c>
      <c r="BA1199" s="101">
        <f t="shared" si="565"/>
        <v>0</v>
      </c>
      <c r="BB1199" s="106"/>
      <c r="BC1199" s="106"/>
      <c r="BD1199" s="106"/>
      <c r="BE1199" s="127"/>
      <c r="BF1199" s="127"/>
      <c r="BG1199" s="127"/>
      <c r="BH1199" s="101">
        <f t="shared" si="566"/>
        <v>0</v>
      </c>
      <c r="BI1199" s="101">
        <f t="shared" si="567"/>
        <v>0</v>
      </c>
      <c r="BJ1199" s="101">
        <f t="shared" si="568"/>
        <v>0</v>
      </c>
      <c r="BK1199" s="127"/>
      <c r="BL1199" s="127"/>
      <c r="BM1199" s="127"/>
      <c r="BN1199" s="101">
        <f t="shared" si="569"/>
        <v>0</v>
      </c>
      <c r="BO1199" s="101">
        <f t="shared" si="570"/>
        <v>0</v>
      </c>
      <c r="BP1199" s="101">
        <f t="shared" si="571"/>
        <v>0</v>
      </c>
      <c r="BQ1199" s="127"/>
      <c r="BR1199" s="127"/>
      <c r="BS1199" s="127"/>
      <c r="BT1199" s="101">
        <f t="shared" si="572"/>
        <v>0</v>
      </c>
      <c r="BU1199" s="101">
        <f t="shared" si="572"/>
        <v>0</v>
      </c>
      <c r="BV1199" s="101">
        <f t="shared" si="572"/>
        <v>0</v>
      </c>
      <c r="BW1199" s="106"/>
      <c r="BX1199" s="106"/>
      <c r="BY1199" s="106"/>
      <c r="BZ1199" s="127"/>
      <c r="CA1199" s="127"/>
      <c r="CB1199" s="127"/>
      <c r="CC1199" s="101">
        <f t="shared" si="573"/>
        <v>0</v>
      </c>
      <c r="CD1199" s="101">
        <f t="shared" si="574"/>
        <v>0</v>
      </c>
      <c r="CE1199" s="101">
        <f t="shared" si="575"/>
        <v>0</v>
      </c>
      <c r="CF1199" s="127"/>
      <c r="CG1199" s="127"/>
      <c r="CH1199" s="127"/>
      <c r="CI1199" s="101">
        <f t="shared" si="576"/>
        <v>0</v>
      </c>
      <c r="CJ1199" s="101">
        <f t="shared" si="577"/>
        <v>0</v>
      </c>
      <c r="CK1199" s="101">
        <f t="shared" si="578"/>
        <v>0</v>
      </c>
      <c r="CL1199" s="127"/>
      <c r="CM1199" s="127"/>
      <c r="CN1199" s="127"/>
      <c r="CO1199" s="101">
        <f t="shared" si="579"/>
        <v>0</v>
      </c>
      <c r="CP1199" s="101">
        <f t="shared" si="579"/>
        <v>0</v>
      </c>
      <c r="CQ1199" s="101">
        <f t="shared" si="579"/>
        <v>0</v>
      </c>
      <c r="CR1199" s="106"/>
      <c r="CS1199" s="106"/>
      <c r="CT1199" s="106"/>
      <c r="CU1199" s="127"/>
      <c r="CV1199" s="127"/>
      <c r="CW1199" s="127"/>
      <c r="CX1199" s="101">
        <f t="shared" si="580"/>
        <v>0</v>
      </c>
      <c r="CY1199" s="101">
        <f t="shared" si="581"/>
        <v>0</v>
      </c>
      <c r="CZ1199" s="101">
        <f t="shared" si="582"/>
        <v>0</v>
      </c>
      <c r="DA1199" s="127"/>
      <c r="DB1199" s="127"/>
      <c r="DC1199" s="127"/>
      <c r="DD1199" s="101">
        <f t="shared" si="583"/>
        <v>0</v>
      </c>
      <c r="DE1199" s="101">
        <f t="shared" si="584"/>
        <v>0</v>
      </c>
      <c r="DF1199" s="101">
        <f t="shared" si="585"/>
        <v>0</v>
      </c>
      <c r="DG1199" s="127"/>
      <c r="DH1199" s="127"/>
      <c r="DI1199" s="127"/>
      <c r="DJ1199" s="101">
        <f t="shared" si="586"/>
        <v>0</v>
      </c>
      <c r="DK1199" s="101">
        <f t="shared" si="586"/>
        <v>0</v>
      </c>
      <c r="DL1199" s="101">
        <f t="shared" si="586"/>
        <v>0</v>
      </c>
      <c r="DM1199" s="106"/>
      <c r="DN1199" s="106"/>
      <c r="DO1199" s="106"/>
      <c r="DP1199" s="127"/>
      <c r="DQ1199" s="127"/>
      <c r="DR1199" s="127"/>
      <c r="DS1199" s="101">
        <f t="shared" si="587"/>
        <v>0</v>
      </c>
      <c r="DT1199" s="101">
        <f t="shared" si="588"/>
        <v>0</v>
      </c>
      <c r="DU1199" s="101">
        <f t="shared" si="589"/>
        <v>0</v>
      </c>
      <c r="DV1199" s="127"/>
      <c r="DW1199" s="127"/>
      <c r="DX1199" s="127"/>
      <c r="DY1199" s="101">
        <f t="shared" si="590"/>
        <v>0</v>
      </c>
      <c r="DZ1199" s="101">
        <f t="shared" si="591"/>
        <v>0</v>
      </c>
      <c r="EA1199" s="101">
        <f t="shared" si="592"/>
        <v>0</v>
      </c>
      <c r="EB1199" s="127"/>
      <c r="EC1199" s="127"/>
      <c r="ED1199" s="127"/>
      <c r="EE1199" s="101">
        <f t="shared" si="593"/>
        <v>0</v>
      </c>
      <c r="EF1199" s="101">
        <f t="shared" si="593"/>
        <v>0</v>
      </c>
      <c r="EG1199" s="101">
        <f t="shared" si="593"/>
        <v>0</v>
      </c>
      <c r="EH1199" s="106"/>
      <c r="EI1199" s="106"/>
      <c r="EJ1199" s="106"/>
      <c r="EK1199" s="127"/>
      <c r="EL1199" s="127"/>
      <c r="EM1199" s="127"/>
      <c r="EN1199" s="101">
        <f t="shared" si="594"/>
        <v>0</v>
      </c>
      <c r="EO1199" s="101">
        <f t="shared" si="595"/>
        <v>0</v>
      </c>
      <c r="EP1199" s="101">
        <f t="shared" si="596"/>
        <v>0</v>
      </c>
      <c r="EQ1199" s="127"/>
      <c r="ER1199" s="127"/>
      <c r="ES1199" s="127"/>
      <c r="ET1199" s="101">
        <f t="shared" si="597"/>
        <v>0</v>
      </c>
      <c r="EU1199" s="101">
        <f t="shared" si="598"/>
        <v>0</v>
      </c>
      <c r="EV1199" s="101">
        <f t="shared" si="599"/>
        <v>0</v>
      </c>
      <c r="EW1199" s="127"/>
      <c r="EX1199" s="127"/>
      <c r="EY1199" s="127"/>
      <c r="EZ1199" s="101">
        <f t="shared" si="600"/>
        <v>0</v>
      </c>
      <c r="FA1199" s="101">
        <f t="shared" si="600"/>
        <v>0</v>
      </c>
      <c r="FB1199" s="101">
        <f t="shared" si="600"/>
        <v>0</v>
      </c>
      <c r="FC1199" s="106"/>
      <c r="FD1199" s="106"/>
      <c r="FE1199" s="106"/>
      <c r="FF1199" s="127"/>
      <c r="FG1199" s="127"/>
      <c r="FH1199" s="127"/>
      <c r="FI1199" s="101">
        <f t="shared" si="601"/>
        <v>0</v>
      </c>
      <c r="FJ1199" s="101">
        <f t="shared" si="602"/>
        <v>0</v>
      </c>
      <c r="FK1199" s="101">
        <f t="shared" si="603"/>
        <v>0</v>
      </c>
      <c r="FL1199" s="127"/>
      <c r="FM1199" s="127"/>
      <c r="FN1199" s="127"/>
      <c r="FO1199" s="101">
        <f t="shared" si="604"/>
        <v>0</v>
      </c>
      <c r="FP1199" s="101">
        <f t="shared" si="605"/>
        <v>0</v>
      </c>
      <c r="FQ1199" s="101">
        <f t="shared" si="606"/>
        <v>0</v>
      </c>
      <c r="FR1199" s="127"/>
      <c r="FS1199" s="127"/>
      <c r="FT1199" s="127"/>
      <c r="FU1199" s="101">
        <f t="shared" si="607"/>
        <v>0</v>
      </c>
      <c r="FV1199" s="101">
        <f t="shared" si="607"/>
        <v>0</v>
      </c>
      <c r="FW1199" s="101">
        <f t="shared" si="607"/>
        <v>0</v>
      </c>
      <c r="FX1199" s="106"/>
      <c r="FY1199" s="106"/>
      <c r="FZ1199" s="106"/>
      <c r="GA1199" s="127"/>
      <c r="GB1199" s="127"/>
      <c r="GC1199" s="127"/>
      <c r="GD1199" s="101">
        <f t="shared" si="608"/>
        <v>0</v>
      </c>
      <c r="GE1199" s="101">
        <f t="shared" si="609"/>
        <v>0</v>
      </c>
      <c r="GF1199" s="101">
        <f t="shared" si="610"/>
        <v>0</v>
      </c>
      <c r="GG1199" s="127"/>
      <c r="GH1199" s="127"/>
      <c r="GI1199" s="127"/>
      <c r="GJ1199" s="101">
        <f t="shared" si="611"/>
        <v>0</v>
      </c>
      <c r="GK1199" s="101">
        <f t="shared" si="612"/>
        <v>0</v>
      </c>
      <c r="GL1199" s="101">
        <f t="shared" si="613"/>
        <v>0</v>
      </c>
      <c r="GM1199" s="127"/>
      <c r="GN1199" s="127"/>
      <c r="GO1199" s="127"/>
      <c r="GP1199" s="101">
        <f t="shared" si="614"/>
        <v>0</v>
      </c>
      <c r="GQ1199" s="101">
        <f t="shared" si="614"/>
        <v>0</v>
      </c>
      <c r="GR1199" s="101">
        <f t="shared" si="614"/>
        <v>0</v>
      </c>
      <c r="GS1199" s="106"/>
      <c r="GT1199" s="106"/>
      <c r="GU1199" s="106"/>
      <c r="GV1199" s="127"/>
      <c r="GW1199" s="127"/>
      <c r="GX1199" s="127"/>
      <c r="GY1199" s="101">
        <f t="shared" si="615"/>
        <v>0</v>
      </c>
      <c r="GZ1199" s="101">
        <f t="shared" si="616"/>
        <v>0</v>
      </c>
      <c r="HA1199" s="101">
        <f t="shared" si="617"/>
        <v>0</v>
      </c>
      <c r="HB1199" s="127"/>
      <c r="HC1199" s="127"/>
      <c r="HD1199" s="127"/>
      <c r="HE1199" s="101">
        <f t="shared" si="618"/>
        <v>1055.9100000000001</v>
      </c>
      <c r="HF1199" s="101">
        <f t="shared" si="619"/>
        <v>1038.77</v>
      </c>
      <c r="HG1199" s="101">
        <f t="shared" si="620"/>
        <v>1038.77</v>
      </c>
      <c r="HH1199" s="127"/>
      <c r="HI1199" s="127"/>
      <c r="HJ1199" s="127"/>
      <c r="HK1199" s="101">
        <f t="shared" si="621"/>
        <v>0</v>
      </c>
      <c r="HL1199" s="101">
        <f t="shared" si="621"/>
        <v>0</v>
      </c>
      <c r="HM1199" s="101">
        <f t="shared" si="621"/>
        <v>0</v>
      </c>
      <c r="HN1199" s="106"/>
      <c r="HO1199" s="106"/>
      <c r="HP1199" s="106"/>
      <c r="HQ1199" s="127"/>
      <c r="HR1199" s="127"/>
      <c r="HS1199" s="127"/>
      <c r="HT1199" s="101">
        <f t="shared" si="622"/>
        <v>0</v>
      </c>
      <c r="HU1199" s="101">
        <f t="shared" si="623"/>
        <v>0</v>
      </c>
      <c r="HV1199" s="101">
        <f t="shared" si="624"/>
        <v>0</v>
      </c>
      <c r="HW1199" s="127"/>
      <c r="HX1199" s="127"/>
      <c r="HY1199" s="127"/>
      <c r="HZ1199" s="101">
        <f t="shared" si="625"/>
        <v>0</v>
      </c>
      <c r="IA1199" s="101">
        <f t="shared" si="626"/>
        <v>0</v>
      </c>
      <c r="IB1199" s="101">
        <f t="shared" si="627"/>
        <v>0</v>
      </c>
      <c r="IC1199" s="127"/>
      <c r="ID1199" s="127"/>
      <c r="IE1199" s="127"/>
      <c r="IF1199" s="101">
        <f t="shared" si="628"/>
        <v>0</v>
      </c>
      <c r="IG1199" s="101">
        <f t="shared" si="628"/>
        <v>0</v>
      </c>
      <c r="IH1199" s="101">
        <f t="shared" si="628"/>
        <v>0</v>
      </c>
      <c r="II1199" s="106"/>
      <c r="IJ1199" s="106"/>
      <c r="IK1199" s="106"/>
      <c r="IL1199" s="127"/>
      <c r="IM1199" s="127"/>
      <c r="IN1199" s="127"/>
      <c r="IO1199" s="101">
        <f t="shared" si="629"/>
        <v>0</v>
      </c>
      <c r="IP1199" s="101">
        <f t="shared" si="630"/>
        <v>0</v>
      </c>
      <c r="IQ1199" s="101">
        <f t="shared" si="631"/>
        <v>0</v>
      </c>
      <c r="IR1199" s="127"/>
      <c r="IS1199" s="127"/>
      <c r="IT1199" s="127"/>
      <c r="IU1199" s="101">
        <f t="shared" si="632"/>
        <v>0</v>
      </c>
      <c r="IV1199" s="101">
        <f t="shared" si="633"/>
        <v>0</v>
      </c>
      <c r="IW1199" s="101">
        <f t="shared" si="634"/>
        <v>0</v>
      </c>
      <c r="IX1199" s="127"/>
      <c r="IY1199" s="127"/>
      <c r="IZ1199" s="127"/>
      <c r="JA1199" s="101">
        <f t="shared" si="635"/>
        <v>0</v>
      </c>
      <c r="JB1199" s="101">
        <f t="shared" si="635"/>
        <v>0</v>
      </c>
      <c r="JC1199" s="101">
        <f t="shared" si="635"/>
        <v>0</v>
      </c>
      <c r="JD1199" s="106"/>
      <c r="JE1199" s="106"/>
      <c r="JF1199" s="106"/>
      <c r="JG1199" s="127"/>
      <c r="JH1199" s="127"/>
      <c r="JI1199" s="127"/>
      <c r="JJ1199" s="101">
        <f t="shared" si="636"/>
        <v>0</v>
      </c>
      <c r="JK1199" s="101">
        <f t="shared" si="637"/>
        <v>0</v>
      </c>
      <c r="JL1199" s="101">
        <f t="shared" si="638"/>
        <v>0</v>
      </c>
      <c r="JM1199" s="127"/>
      <c r="JN1199" s="127"/>
      <c r="JO1199" s="127"/>
      <c r="JP1199" s="101">
        <f t="shared" si="639"/>
        <v>0</v>
      </c>
      <c r="JQ1199" s="101">
        <f t="shared" si="640"/>
        <v>0</v>
      </c>
      <c r="JR1199" s="101">
        <f t="shared" si="641"/>
        <v>0</v>
      </c>
      <c r="JS1199" s="127"/>
      <c r="JT1199" s="127"/>
      <c r="JU1199" s="127"/>
      <c r="JV1199" s="101">
        <f t="shared" si="642"/>
        <v>0</v>
      </c>
      <c r="JW1199" s="101">
        <f t="shared" si="642"/>
        <v>0</v>
      </c>
      <c r="JX1199" s="101">
        <f t="shared" si="642"/>
        <v>0</v>
      </c>
      <c r="JY1199" s="106"/>
      <c r="JZ1199" s="106"/>
      <c r="KA1199" s="106"/>
      <c r="KB1199" s="127"/>
      <c r="KC1199" s="127"/>
      <c r="KD1199" s="127"/>
      <c r="KE1199" s="101">
        <f t="shared" si="643"/>
        <v>0</v>
      </c>
      <c r="KF1199" s="101">
        <f t="shared" si="644"/>
        <v>0</v>
      </c>
      <c r="KG1199" s="101">
        <f t="shared" si="645"/>
        <v>0</v>
      </c>
      <c r="KH1199" s="127"/>
      <c r="KI1199" s="127"/>
      <c r="KJ1199" s="127"/>
      <c r="KK1199" s="101">
        <f t="shared" si="646"/>
        <v>0</v>
      </c>
      <c r="KL1199" s="101">
        <f t="shared" si="647"/>
        <v>0</v>
      </c>
      <c r="KM1199" s="101">
        <f t="shared" si="648"/>
        <v>0</v>
      </c>
      <c r="KN1199" s="127"/>
      <c r="KO1199" s="127"/>
      <c r="KP1199" s="127"/>
      <c r="KQ1199" s="101">
        <f t="shared" si="649"/>
        <v>0</v>
      </c>
      <c r="KR1199" s="101">
        <f t="shared" si="649"/>
        <v>0</v>
      </c>
      <c r="KS1199" s="101">
        <f t="shared" si="649"/>
        <v>0</v>
      </c>
      <c r="KT1199" s="106"/>
      <c r="KU1199" s="106"/>
      <c r="KV1199" s="106"/>
      <c r="KW1199" s="127"/>
      <c r="KX1199" s="127"/>
      <c r="KY1199" s="127"/>
      <c r="KZ1199" s="101">
        <f t="shared" si="650"/>
        <v>0</v>
      </c>
      <c r="LA1199" s="101">
        <f t="shared" si="651"/>
        <v>0</v>
      </c>
      <c r="LB1199" s="101">
        <f t="shared" si="652"/>
        <v>0</v>
      </c>
      <c r="LC1199" s="127"/>
      <c r="LD1199" s="127"/>
      <c r="LE1199" s="127"/>
      <c r="LF1199" s="101">
        <f t="shared" si="653"/>
        <v>0</v>
      </c>
      <c r="LG1199" s="101">
        <f t="shared" si="654"/>
        <v>0</v>
      </c>
      <c r="LH1199" s="101">
        <f t="shared" si="655"/>
        <v>0</v>
      </c>
      <c r="LI1199" s="127"/>
      <c r="LJ1199" s="127"/>
      <c r="LK1199" s="127"/>
      <c r="LL1199" s="101">
        <f t="shared" si="656"/>
        <v>0</v>
      </c>
      <c r="LM1199" s="101">
        <f t="shared" si="656"/>
        <v>0</v>
      </c>
      <c r="LN1199" s="101">
        <f t="shared" si="656"/>
        <v>0</v>
      </c>
      <c r="LO1199" s="106"/>
      <c r="LP1199" s="106"/>
      <c r="LQ1199" s="106"/>
      <c r="LR1199" s="127"/>
      <c r="LS1199" s="127"/>
      <c r="LT1199" s="127"/>
      <c r="LU1199" s="101">
        <f t="shared" si="657"/>
        <v>0</v>
      </c>
      <c r="LV1199" s="101">
        <f t="shared" si="658"/>
        <v>0</v>
      </c>
      <c r="LW1199" s="101">
        <f t="shared" si="659"/>
        <v>0</v>
      </c>
      <c r="LX1199" s="127"/>
      <c r="LY1199" s="127"/>
      <c r="LZ1199" s="127"/>
      <c r="MA1199" s="101">
        <f t="shared" si="660"/>
        <v>0</v>
      </c>
      <c r="MB1199" s="101">
        <f t="shared" si="661"/>
        <v>0</v>
      </c>
      <c r="MC1199" s="101">
        <f t="shared" si="662"/>
        <v>0</v>
      </c>
      <c r="MD1199" s="127"/>
      <c r="ME1199" s="127"/>
      <c r="MF1199" s="127"/>
      <c r="MG1199" s="101">
        <f t="shared" si="663"/>
        <v>0</v>
      </c>
      <c r="MH1199" s="101">
        <f t="shared" si="663"/>
        <v>0</v>
      </c>
      <c r="MI1199" s="101">
        <f t="shared" si="663"/>
        <v>0</v>
      </c>
      <c r="MJ1199" s="106"/>
      <c r="MK1199" s="106"/>
      <c r="ML1199" s="106"/>
      <c r="MM1199" s="127"/>
      <c r="MN1199" s="127"/>
      <c r="MO1199" s="127"/>
      <c r="MP1199" s="101">
        <f t="shared" si="664"/>
        <v>0</v>
      </c>
      <c r="MQ1199" s="101">
        <f t="shared" si="665"/>
        <v>0</v>
      </c>
      <c r="MR1199" s="101">
        <f t="shared" si="666"/>
        <v>0</v>
      </c>
      <c r="MS1199" s="127"/>
      <c r="MT1199" s="127"/>
      <c r="MU1199" s="127"/>
      <c r="MV1199" s="101">
        <f t="shared" si="667"/>
        <v>0</v>
      </c>
      <c r="MW1199" s="101">
        <f t="shared" si="668"/>
        <v>0</v>
      </c>
      <c r="MX1199" s="101">
        <f t="shared" si="669"/>
        <v>0</v>
      </c>
      <c r="MY1199" s="127"/>
      <c r="MZ1199" s="127"/>
      <c r="NA1199" s="127"/>
      <c r="NB1199" s="101">
        <f t="shared" si="670"/>
        <v>0</v>
      </c>
      <c r="NC1199" s="101">
        <f t="shared" si="670"/>
        <v>0</v>
      </c>
      <c r="ND1199" s="101">
        <f t="shared" si="670"/>
        <v>0</v>
      </c>
      <c r="NE1199" s="106"/>
      <c r="NF1199" s="106"/>
      <c r="NG1199" s="106"/>
      <c r="NH1199" s="127"/>
      <c r="NI1199" s="127"/>
      <c r="NJ1199" s="127"/>
      <c r="NK1199" s="101">
        <f t="shared" si="671"/>
        <v>0</v>
      </c>
      <c r="NL1199" s="101">
        <f t="shared" si="672"/>
        <v>0</v>
      </c>
      <c r="NM1199" s="101">
        <f t="shared" si="673"/>
        <v>0</v>
      </c>
      <c r="NN1199" s="127"/>
      <c r="NO1199" s="127"/>
      <c r="NP1199" s="127"/>
      <c r="NQ1199" s="101">
        <f t="shared" si="674"/>
        <v>0</v>
      </c>
      <c r="NR1199" s="101">
        <f t="shared" si="675"/>
        <v>0</v>
      </c>
      <c r="NS1199" s="101">
        <f t="shared" si="676"/>
        <v>0</v>
      </c>
      <c r="NT1199" s="127"/>
      <c r="NU1199" s="127"/>
      <c r="NV1199" s="127"/>
      <c r="NW1199" s="101">
        <f t="shared" si="677"/>
        <v>0</v>
      </c>
      <c r="NX1199" s="101">
        <f t="shared" si="677"/>
        <v>0</v>
      </c>
      <c r="NY1199" s="101">
        <f t="shared" si="677"/>
        <v>0</v>
      </c>
      <c r="NZ1199" s="106"/>
      <c r="OA1199" s="106"/>
      <c r="OB1199" s="106"/>
      <c r="OC1199" s="127"/>
      <c r="OD1199" s="127"/>
      <c r="OE1199" s="127"/>
      <c r="OF1199" s="101">
        <f t="shared" si="678"/>
        <v>0</v>
      </c>
      <c r="OG1199" s="101">
        <f t="shared" si="679"/>
        <v>0</v>
      </c>
      <c r="OH1199" s="101">
        <f t="shared" si="680"/>
        <v>0</v>
      </c>
      <c r="OI1199" s="127"/>
      <c r="OJ1199" s="127"/>
      <c r="OK1199" s="127"/>
      <c r="OL1199" s="101">
        <f t="shared" si="681"/>
        <v>0</v>
      </c>
      <c r="OM1199" s="101">
        <f t="shared" si="682"/>
        <v>0</v>
      </c>
      <c r="ON1199" s="101">
        <f t="shared" si="683"/>
        <v>0</v>
      </c>
      <c r="OO1199" s="127"/>
      <c r="OP1199" s="127"/>
      <c r="OQ1199" s="127"/>
      <c r="OR1199" s="101">
        <f t="shared" si="684"/>
        <v>0</v>
      </c>
      <c r="OS1199" s="101">
        <f t="shared" si="684"/>
        <v>0</v>
      </c>
      <c r="OT1199" s="101">
        <f t="shared" si="684"/>
        <v>0</v>
      </c>
      <c r="OU1199" s="106"/>
      <c r="OV1199" s="106"/>
      <c r="OW1199" s="106"/>
      <c r="OX1199" s="127"/>
      <c r="OY1199" s="127"/>
      <c r="OZ1199" s="127"/>
      <c r="PA1199" s="101">
        <f t="shared" si="685"/>
        <v>0</v>
      </c>
      <c r="PB1199" s="101">
        <f t="shared" si="686"/>
        <v>0</v>
      </c>
      <c r="PC1199" s="101">
        <f t="shared" si="687"/>
        <v>0</v>
      </c>
      <c r="PD1199" s="127"/>
      <c r="PE1199" s="127"/>
      <c r="PF1199" s="127"/>
      <c r="PG1199" s="101">
        <f t="shared" si="688"/>
        <v>0</v>
      </c>
      <c r="PH1199" s="101">
        <f t="shared" si="689"/>
        <v>0</v>
      </c>
      <c r="PI1199" s="101">
        <f t="shared" si="690"/>
        <v>0</v>
      </c>
      <c r="PJ1199" s="127"/>
      <c r="PK1199" s="127"/>
      <c r="PL1199" s="127"/>
      <c r="PM1199" s="101">
        <f t="shared" si="691"/>
        <v>0</v>
      </c>
      <c r="PN1199" s="101">
        <f t="shared" si="691"/>
        <v>0</v>
      </c>
      <c r="PO1199" s="101">
        <f t="shared" si="691"/>
        <v>0</v>
      </c>
      <c r="PP1199" s="106"/>
      <c r="PQ1199" s="106"/>
      <c r="PR1199" s="106"/>
      <c r="PS1199" s="127"/>
      <c r="PT1199" s="127"/>
      <c r="PU1199" s="127"/>
      <c r="PV1199" s="101">
        <f t="shared" si="692"/>
        <v>0</v>
      </c>
      <c r="PW1199" s="101">
        <f t="shared" si="693"/>
        <v>0</v>
      </c>
      <c r="PX1199" s="101">
        <f t="shared" si="694"/>
        <v>0</v>
      </c>
      <c r="PY1199" s="127"/>
      <c r="PZ1199" s="127"/>
      <c r="QA1199" s="127"/>
      <c r="QB1199" s="101">
        <f t="shared" si="695"/>
        <v>0</v>
      </c>
      <c r="QC1199" s="101">
        <f t="shared" si="696"/>
        <v>0</v>
      </c>
      <c r="QD1199" s="101">
        <f t="shared" si="697"/>
        <v>0</v>
      </c>
      <c r="QE1199" s="127"/>
      <c r="QF1199" s="127"/>
      <c r="QG1199" s="127"/>
      <c r="QH1199" s="101">
        <f t="shared" si="698"/>
        <v>0</v>
      </c>
      <c r="QI1199" s="101">
        <f t="shared" si="698"/>
        <v>0</v>
      </c>
      <c r="QJ1199" s="101">
        <f t="shared" si="698"/>
        <v>0</v>
      </c>
      <c r="QK1199" s="106"/>
      <c r="QL1199" s="106"/>
      <c r="QM1199" s="106"/>
      <c r="QN1199" s="127"/>
      <c r="QO1199" s="127"/>
      <c r="QP1199" s="127"/>
      <c r="QQ1199" s="101">
        <f t="shared" si="699"/>
        <v>0</v>
      </c>
      <c r="QR1199" s="101">
        <f t="shared" si="700"/>
        <v>0</v>
      </c>
      <c r="QS1199" s="101">
        <f t="shared" si="701"/>
        <v>0</v>
      </c>
      <c r="QT1199" s="127"/>
      <c r="QU1199" s="127"/>
      <c r="QV1199" s="127"/>
      <c r="QW1199" s="101">
        <f t="shared" si="702"/>
        <v>0</v>
      </c>
      <c r="QX1199" s="101">
        <f t="shared" si="703"/>
        <v>0</v>
      </c>
      <c r="QY1199" s="101">
        <f t="shared" si="704"/>
        <v>0</v>
      </c>
      <c r="QZ1199" s="127"/>
      <c r="RA1199" s="127"/>
      <c r="RB1199" s="127"/>
      <c r="RC1199" s="101">
        <f t="shared" si="705"/>
        <v>0</v>
      </c>
      <c r="RD1199" s="101">
        <f t="shared" si="705"/>
        <v>0</v>
      </c>
      <c r="RE1199" s="101">
        <f t="shared" si="705"/>
        <v>0</v>
      </c>
      <c r="RF1199" s="106"/>
      <c r="RG1199" s="106"/>
      <c r="RH1199" s="106"/>
      <c r="RI1199" s="127"/>
      <c r="RJ1199" s="127"/>
      <c r="RK1199" s="127"/>
      <c r="RL1199" s="101">
        <f t="shared" si="706"/>
        <v>0</v>
      </c>
      <c r="RM1199" s="101">
        <f t="shared" si="707"/>
        <v>0</v>
      </c>
      <c r="RN1199" s="101">
        <f t="shared" si="708"/>
        <v>0</v>
      </c>
      <c r="RO1199" s="127"/>
      <c r="RP1199" s="127"/>
      <c r="RQ1199" s="127"/>
      <c r="RR1199" s="101">
        <f t="shared" si="709"/>
        <v>0</v>
      </c>
      <c r="RS1199" s="101">
        <f t="shared" si="710"/>
        <v>0</v>
      </c>
      <c r="RT1199" s="101">
        <f t="shared" si="711"/>
        <v>0</v>
      </c>
      <c r="RU1199" s="127"/>
      <c r="RV1199" s="127"/>
      <c r="RW1199" s="127"/>
      <c r="RX1199" s="101">
        <f t="shared" si="712"/>
        <v>0</v>
      </c>
      <c r="RY1199" s="101">
        <f t="shared" si="712"/>
        <v>0</v>
      </c>
      <c r="RZ1199" s="101">
        <f t="shared" si="712"/>
        <v>0</v>
      </c>
      <c r="SA1199" s="106"/>
      <c r="SB1199" s="106"/>
      <c r="SC1199" s="106"/>
      <c r="SD1199" s="127"/>
      <c r="SE1199" s="127"/>
      <c r="SF1199" s="127"/>
      <c r="SG1199" s="101">
        <f t="shared" si="713"/>
        <v>0</v>
      </c>
      <c r="SH1199" s="101">
        <f t="shared" si="714"/>
        <v>0</v>
      </c>
      <c r="SI1199" s="101">
        <f t="shared" si="715"/>
        <v>0</v>
      </c>
      <c r="SJ1199" s="127"/>
      <c r="SK1199" s="127"/>
      <c r="SL1199" s="127"/>
      <c r="SM1199" s="101">
        <f t="shared" si="716"/>
        <v>0</v>
      </c>
      <c r="SN1199" s="101">
        <f t="shared" si="717"/>
        <v>0</v>
      </c>
      <c r="SO1199" s="101">
        <f t="shared" si="718"/>
        <v>0</v>
      </c>
      <c r="SP1199" s="127"/>
      <c r="SQ1199" s="127"/>
      <c r="SR1199" s="127"/>
      <c r="SS1199" s="101">
        <f t="shared" si="719"/>
        <v>0</v>
      </c>
      <c r="ST1199" s="101">
        <f t="shared" si="719"/>
        <v>0</v>
      </c>
      <c r="SU1199" s="101">
        <f t="shared" si="719"/>
        <v>0</v>
      </c>
      <c r="SV1199" s="106"/>
      <c r="SW1199" s="106"/>
      <c r="SX1199" s="106"/>
      <c r="SY1199" s="127"/>
      <c r="SZ1199" s="127"/>
      <c r="TA1199" s="127"/>
      <c r="TB1199" s="101">
        <f t="shared" si="720"/>
        <v>0</v>
      </c>
      <c r="TC1199" s="101">
        <f t="shared" si="721"/>
        <v>0</v>
      </c>
      <c r="TD1199" s="101">
        <f t="shared" si="722"/>
        <v>0</v>
      </c>
      <c r="TE1199" s="127"/>
      <c r="TF1199" s="127"/>
      <c r="TG1199" s="127"/>
      <c r="TH1199" s="101">
        <f t="shared" si="723"/>
        <v>0</v>
      </c>
      <c r="TI1199" s="101">
        <f t="shared" si="724"/>
        <v>0</v>
      </c>
      <c r="TJ1199" s="101">
        <f t="shared" si="725"/>
        <v>0</v>
      </c>
      <c r="TK1199" s="127"/>
      <c r="TL1199" s="127"/>
      <c r="TM1199" s="127"/>
      <c r="TN1199" s="101">
        <f t="shared" si="726"/>
        <v>0</v>
      </c>
      <c r="TO1199" s="101">
        <f t="shared" si="726"/>
        <v>0</v>
      </c>
      <c r="TP1199" s="101">
        <f t="shared" si="726"/>
        <v>0</v>
      </c>
      <c r="TQ1199" s="106"/>
      <c r="TR1199" s="106"/>
      <c r="TS1199" s="106"/>
      <c r="TT1199" s="127"/>
      <c r="TU1199" s="127"/>
      <c r="TV1199" s="127"/>
      <c r="TW1199" s="101">
        <f t="shared" si="727"/>
        <v>0</v>
      </c>
      <c r="TX1199" s="101">
        <f t="shared" si="728"/>
        <v>0</v>
      </c>
      <c r="TY1199" s="101">
        <f t="shared" si="729"/>
        <v>0</v>
      </c>
      <c r="TZ1199" s="127"/>
      <c r="UA1199" s="127"/>
      <c r="UB1199" s="127"/>
      <c r="UC1199" s="101">
        <f t="shared" si="730"/>
        <v>0</v>
      </c>
      <c r="UD1199" s="101">
        <f t="shared" si="731"/>
        <v>0</v>
      </c>
      <c r="UE1199" s="101">
        <f t="shared" si="732"/>
        <v>0</v>
      </c>
      <c r="UF1199" s="127"/>
      <c r="UG1199" s="127"/>
      <c r="UH1199" s="127"/>
      <c r="UI1199" s="101">
        <f t="shared" si="733"/>
        <v>0</v>
      </c>
      <c r="UJ1199" s="101">
        <f t="shared" si="733"/>
        <v>0</v>
      </c>
      <c r="UK1199" s="101">
        <f t="shared" si="733"/>
        <v>0</v>
      </c>
      <c r="UL1199" s="106">
        <v>29</v>
      </c>
      <c r="UM1199" s="106">
        <v>29</v>
      </c>
      <c r="UN1199" s="106">
        <v>29</v>
      </c>
      <c r="UO1199" s="127"/>
      <c r="UP1199" s="127"/>
      <c r="UQ1199" s="127"/>
      <c r="UR1199" s="101">
        <f t="shared" si="734"/>
        <v>113906.2</v>
      </c>
      <c r="US1199" s="101">
        <f t="shared" si="735"/>
        <v>113906.2</v>
      </c>
      <c r="UT1199" s="101">
        <f t="shared" si="736"/>
        <v>113906.2</v>
      </c>
      <c r="UU1199" s="127"/>
      <c r="UV1199" s="127"/>
      <c r="UW1199" s="127"/>
      <c r="UX1199" s="101">
        <f t="shared" si="737"/>
        <v>479.37</v>
      </c>
      <c r="UY1199" s="101">
        <f t="shared" si="738"/>
        <v>503.91</v>
      </c>
      <c r="UZ1199" s="101">
        <f t="shared" si="739"/>
        <v>503.91</v>
      </c>
      <c r="VA1199" s="127"/>
      <c r="VB1199" s="127"/>
      <c r="VC1199" s="127"/>
      <c r="VD1199" s="101">
        <f t="shared" si="740"/>
        <v>13901.73</v>
      </c>
      <c r="VE1199" s="101">
        <f t="shared" si="740"/>
        <v>14613.39</v>
      </c>
      <c r="VF1199" s="101">
        <f t="shared" si="740"/>
        <v>14613.39</v>
      </c>
      <c r="VG1199" s="106"/>
      <c r="VH1199" s="106"/>
      <c r="VI1199" s="106"/>
      <c r="VJ1199" s="127"/>
      <c r="VK1199" s="127"/>
      <c r="VL1199" s="127"/>
      <c r="VM1199" s="101">
        <f t="shared" si="741"/>
        <v>0</v>
      </c>
      <c r="VN1199" s="101">
        <f t="shared" si="742"/>
        <v>0</v>
      </c>
      <c r="VO1199" s="101">
        <f t="shared" si="743"/>
        <v>0</v>
      </c>
      <c r="VP1199" s="127"/>
      <c r="VQ1199" s="127"/>
      <c r="VR1199" s="127"/>
      <c r="VS1199" s="101">
        <f t="shared" si="744"/>
        <v>0</v>
      </c>
      <c r="VT1199" s="101">
        <f t="shared" si="745"/>
        <v>0</v>
      </c>
      <c r="VU1199" s="101">
        <f t="shared" si="746"/>
        <v>0</v>
      </c>
      <c r="VV1199" s="127"/>
      <c r="VW1199" s="127"/>
      <c r="VX1199" s="127"/>
      <c r="VY1199" s="101">
        <f t="shared" si="747"/>
        <v>0</v>
      </c>
      <c r="VZ1199" s="101">
        <f t="shared" si="747"/>
        <v>0</v>
      </c>
      <c r="WA1199" s="101">
        <f t="shared" si="747"/>
        <v>0</v>
      </c>
      <c r="WB1199" s="106"/>
      <c r="WC1199" s="106"/>
      <c r="WD1199" s="106"/>
      <c r="WE1199" s="127"/>
      <c r="WF1199" s="127"/>
      <c r="WG1199" s="127"/>
      <c r="WH1199" s="101">
        <f t="shared" si="748"/>
        <v>0</v>
      </c>
      <c r="WI1199" s="101">
        <f t="shared" si="749"/>
        <v>0</v>
      </c>
      <c r="WJ1199" s="101">
        <f t="shared" si="750"/>
        <v>0</v>
      </c>
      <c r="WK1199" s="127"/>
      <c r="WL1199" s="127"/>
      <c r="WM1199" s="127"/>
      <c r="WN1199" s="101">
        <f t="shared" si="751"/>
        <v>0</v>
      </c>
      <c r="WO1199" s="101">
        <f t="shared" si="752"/>
        <v>0</v>
      </c>
      <c r="WP1199" s="101">
        <f t="shared" si="753"/>
        <v>0</v>
      </c>
      <c r="WQ1199" s="127"/>
      <c r="WR1199" s="127"/>
      <c r="WS1199" s="127"/>
      <c r="WT1199" s="101">
        <f t="shared" si="754"/>
        <v>0</v>
      </c>
      <c r="WU1199" s="101">
        <f t="shared" si="754"/>
        <v>0</v>
      </c>
      <c r="WV1199" s="101">
        <f t="shared" si="754"/>
        <v>0</v>
      </c>
      <c r="WW1199" s="106"/>
      <c r="WX1199" s="106"/>
      <c r="WY1199" s="106"/>
      <c r="WZ1199" s="127"/>
      <c r="XA1199" s="127"/>
      <c r="XB1199" s="127"/>
      <c r="XC1199" s="101">
        <f t="shared" si="755"/>
        <v>0</v>
      </c>
      <c r="XD1199" s="101">
        <f t="shared" si="756"/>
        <v>0</v>
      </c>
      <c r="XE1199" s="101">
        <f t="shared" si="757"/>
        <v>0</v>
      </c>
      <c r="XF1199" s="127"/>
      <c r="XG1199" s="127"/>
      <c r="XH1199" s="127"/>
      <c r="XI1199" s="101">
        <f t="shared" si="758"/>
        <v>0</v>
      </c>
      <c r="XJ1199" s="101">
        <f t="shared" si="759"/>
        <v>0</v>
      </c>
      <c r="XK1199" s="101">
        <f t="shared" si="760"/>
        <v>0</v>
      </c>
      <c r="XL1199" s="127"/>
      <c r="XM1199" s="127"/>
      <c r="XN1199" s="127"/>
      <c r="XO1199" s="101">
        <f t="shared" si="761"/>
        <v>0</v>
      </c>
      <c r="XP1199" s="101">
        <f t="shared" si="761"/>
        <v>0</v>
      </c>
      <c r="XQ1199" s="101">
        <f t="shared" si="761"/>
        <v>0</v>
      </c>
      <c r="XR1199" s="106"/>
      <c r="XS1199" s="106"/>
      <c r="XT1199" s="106"/>
      <c r="XU1199" s="127"/>
      <c r="XV1199" s="127"/>
      <c r="XW1199" s="127"/>
      <c r="XX1199" s="101">
        <f t="shared" si="762"/>
        <v>0</v>
      </c>
      <c r="XY1199" s="101">
        <f t="shared" si="763"/>
        <v>0</v>
      </c>
      <c r="XZ1199" s="101">
        <f t="shared" si="764"/>
        <v>0</v>
      </c>
      <c r="YA1199" s="127"/>
      <c r="YB1199" s="127"/>
      <c r="YC1199" s="127"/>
      <c r="YD1199" s="101">
        <f t="shared" si="765"/>
        <v>0</v>
      </c>
      <c r="YE1199" s="101">
        <f t="shared" si="766"/>
        <v>0</v>
      </c>
      <c r="YF1199" s="101">
        <f t="shared" si="767"/>
        <v>0</v>
      </c>
      <c r="YG1199" s="127"/>
      <c r="YH1199" s="127"/>
      <c r="YI1199" s="127"/>
      <c r="YJ1199" s="101">
        <f t="shared" si="768"/>
        <v>0</v>
      </c>
      <c r="YK1199" s="101">
        <f t="shared" si="768"/>
        <v>0</v>
      </c>
      <c r="YL1199" s="101">
        <f t="shared" si="768"/>
        <v>0</v>
      </c>
      <c r="YM1199" s="149">
        <f t="shared" si="769"/>
        <v>29</v>
      </c>
      <c r="YN1199" s="149">
        <f t="shared" si="769"/>
        <v>29</v>
      </c>
      <c r="YO1199" s="149">
        <f t="shared" si="769"/>
        <v>29</v>
      </c>
      <c r="YP1199" s="127"/>
      <c r="YQ1199" s="127"/>
      <c r="YR1199" s="127"/>
      <c r="YS1199" s="101">
        <f t="shared" si="770"/>
        <v>113906.2</v>
      </c>
      <c r="YT1199" s="101">
        <f t="shared" si="771"/>
        <v>113906.2</v>
      </c>
      <c r="YU1199" s="101">
        <f t="shared" si="772"/>
        <v>113906.2</v>
      </c>
      <c r="YV1199" s="127"/>
      <c r="YW1199" s="127"/>
      <c r="YX1199" s="127"/>
      <c r="YY1199" s="101">
        <f t="shared" si="773"/>
        <v>665.49</v>
      </c>
      <c r="YZ1199" s="101">
        <f t="shared" si="774"/>
        <v>676.55</v>
      </c>
      <c r="ZA1199" s="101">
        <f t="shared" si="775"/>
        <v>676.55</v>
      </c>
      <c r="ZB1199" s="127"/>
      <c r="ZC1199" s="127"/>
      <c r="ZD1199" s="127"/>
      <c r="ZE1199" s="101">
        <f t="shared" si="776"/>
        <v>19299.21</v>
      </c>
      <c r="ZF1199" s="101">
        <f t="shared" si="776"/>
        <v>19619.95</v>
      </c>
      <c r="ZG1199" s="101">
        <f t="shared" si="776"/>
        <v>19619.95</v>
      </c>
    </row>
    <row r="1200" spans="1:683" ht="36" hidden="1">
      <c r="A1200" s="102" t="s">
        <v>830</v>
      </c>
      <c r="B1200" s="302" t="s">
        <v>431</v>
      </c>
      <c r="C1200" s="5"/>
      <c r="D1200" s="764"/>
      <c r="E1200" s="291"/>
      <c r="F1200" s="114"/>
      <c r="G1200" s="114"/>
      <c r="H1200" s="114"/>
      <c r="I1200" s="101">
        <f t="shared" si="777"/>
        <v>21370.45</v>
      </c>
      <c r="J1200" s="101">
        <f t="shared" si="777"/>
        <v>21370.45</v>
      </c>
      <c r="K1200" s="101">
        <f t="shared" si="777"/>
        <v>21370.45</v>
      </c>
      <c r="L1200" s="106"/>
      <c r="M1200" s="106"/>
      <c r="N1200" s="106"/>
      <c r="O1200" s="127"/>
      <c r="P1200" s="127"/>
      <c r="Q1200" s="127"/>
      <c r="R1200" s="101">
        <f t="shared" si="778"/>
        <v>0</v>
      </c>
      <c r="S1200" s="101">
        <f t="shared" si="779"/>
        <v>0</v>
      </c>
      <c r="T1200" s="101">
        <f t="shared" si="780"/>
        <v>0</v>
      </c>
      <c r="U1200" s="127"/>
      <c r="V1200" s="127"/>
      <c r="W1200" s="127"/>
      <c r="X1200" s="101">
        <f t="shared" si="555"/>
        <v>0</v>
      </c>
      <c r="Y1200" s="101">
        <f t="shared" si="556"/>
        <v>0</v>
      </c>
      <c r="Z1200" s="101">
        <f t="shared" si="557"/>
        <v>0</v>
      </c>
      <c r="AA1200" s="127"/>
      <c r="AB1200" s="127"/>
      <c r="AC1200" s="127"/>
      <c r="AD1200" s="101">
        <f t="shared" si="558"/>
        <v>0</v>
      </c>
      <c r="AE1200" s="101">
        <f t="shared" si="558"/>
        <v>0</v>
      </c>
      <c r="AF1200" s="101">
        <f t="shared" si="558"/>
        <v>0</v>
      </c>
      <c r="AG1200" s="106"/>
      <c r="AH1200" s="106"/>
      <c r="AI1200" s="106"/>
      <c r="AJ1200" s="127"/>
      <c r="AK1200" s="127"/>
      <c r="AL1200" s="127"/>
      <c r="AM1200" s="101">
        <f t="shared" si="559"/>
        <v>0</v>
      </c>
      <c r="AN1200" s="101">
        <f t="shared" si="560"/>
        <v>0</v>
      </c>
      <c r="AO1200" s="101">
        <f t="shared" si="561"/>
        <v>0</v>
      </c>
      <c r="AP1200" s="127"/>
      <c r="AQ1200" s="127"/>
      <c r="AR1200" s="127"/>
      <c r="AS1200" s="101">
        <f t="shared" si="562"/>
        <v>0</v>
      </c>
      <c r="AT1200" s="101">
        <f t="shared" si="563"/>
        <v>0</v>
      </c>
      <c r="AU1200" s="101">
        <f t="shared" si="564"/>
        <v>0</v>
      </c>
      <c r="AV1200" s="127"/>
      <c r="AW1200" s="127"/>
      <c r="AX1200" s="127"/>
      <c r="AY1200" s="101">
        <f t="shared" si="565"/>
        <v>0</v>
      </c>
      <c r="AZ1200" s="101">
        <f t="shared" si="565"/>
        <v>0</v>
      </c>
      <c r="BA1200" s="101">
        <f t="shared" si="565"/>
        <v>0</v>
      </c>
      <c r="BB1200" s="106"/>
      <c r="BC1200" s="106"/>
      <c r="BD1200" s="106"/>
      <c r="BE1200" s="127"/>
      <c r="BF1200" s="127"/>
      <c r="BG1200" s="127"/>
      <c r="BH1200" s="101">
        <f t="shared" si="566"/>
        <v>0</v>
      </c>
      <c r="BI1200" s="101">
        <f t="shared" si="567"/>
        <v>0</v>
      </c>
      <c r="BJ1200" s="101">
        <f t="shared" si="568"/>
        <v>0</v>
      </c>
      <c r="BK1200" s="127"/>
      <c r="BL1200" s="127"/>
      <c r="BM1200" s="127"/>
      <c r="BN1200" s="101">
        <f t="shared" si="569"/>
        <v>0</v>
      </c>
      <c r="BO1200" s="101">
        <f t="shared" si="570"/>
        <v>0</v>
      </c>
      <c r="BP1200" s="101">
        <f t="shared" si="571"/>
        <v>0</v>
      </c>
      <c r="BQ1200" s="127"/>
      <c r="BR1200" s="127"/>
      <c r="BS1200" s="127"/>
      <c r="BT1200" s="101">
        <f t="shared" si="572"/>
        <v>0</v>
      </c>
      <c r="BU1200" s="101">
        <f t="shared" si="572"/>
        <v>0</v>
      </c>
      <c r="BV1200" s="101">
        <f t="shared" si="572"/>
        <v>0</v>
      </c>
      <c r="BW1200" s="106"/>
      <c r="BX1200" s="106"/>
      <c r="BY1200" s="106"/>
      <c r="BZ1200" s="127"/>
      <c r="CA1200" s="127"/>
      <c r="CB1200" s="127"/>
      <c r="CC1200" s="101">
        <f t="shared" si="573"/>
        <v>0</v>
      </c>
      <c r="CD1200" s="101">
        <f t="shared" si="574"/>
        <v>0</v>
      </c>
      <c r="CE1200" s="101">
        <f t="shared" si="575"/>
        <v>0</v>
      </c>
      <c r="CF1200" s="127"/>
      <c r="CG1200" s="127"/>
      <c r="CH1200" s="127"/>
      <c r="CI1200" s="101">
        <f t="shared" si="576"/>
        <v>0</v>
      </c>
      <c r="CJ1200" s="101">
        <f t="shared" si="577"/>
        <v>0</v>
      </c>
      <c r="CK1200" s="101">
        <f t="shared" si="578"/>
        <v>0</v>
      </c>
      <c r="CL1200" s="127"/>
      <c r="CM1200" s="127"/>
      <c r="CN1200" s="127"/>
      <c r="CO1200" s="101">
        <f t="shared" si="579"/>
        <v>0</v>
      </c>
      <c r="CP1200" s="101">
        <f t="shared" si="579"/>
        <v>0</v>
      </c>
      <c r="CQ1200" s="101">
        <f t="shared" si="579"/>
        <v>0</v>
      </c>
      <c r="CR1200" s="106"/>
      <c r="CS1200" s="106"/>
      <c r="CT1200" s="106"/>
      <c r="CU1200" s="127"/>
      <c r="CV1200" s="127"/>
      <c r="CW1200" s="127"/>
      <c r="CX1200" s="101">
        <f t="shared" si="580"/>
        <v>0</v>
      </c>
      <c r="CY1200" s="101">
        <f t="shared" si="581"/>
        <v>0</v>
      </c>
      <c r="CZ1200" s="101">
        <f t="shared" si="582"/>
        <v>0</v>
      </c>
      <c r="DA1200" s="127"/>
      <c r="DB1200" s="127"/>
      <c r="DC1200" s="127"/>
      <c r="DD1200" s="101">
        <f t="shared" si="583"/>
        <v>0</v>
      </c>
      <c r="DE1200" s="101">
        <f t="shared" si="584"/>
        <v>0</v>
      </c>
      <c r="DF1200" s="101">
        <f t="shared" si="585"/>
        <v>0</v>
      </c>
      <c r="DG1200" s="127"/>
      <c r="DH1200" s="127"/>
      <c r="DI1200" s="127"/>
      <c r="DJ1200" s="101">
        <f t="shared" si="586"/>
        <v>0</v>
      </c>
      <c r="DK1200" s="101">
        <f t="shared" si="586"/>
        <v>0</v>
      </c>
      <c r="DL1200" s="101">
        <f t="shared" si="586"/>
        <v>0</v>
      </c>
      <c r="DM1200" s="106"/>
      <c r="DN1200" s="106"/>
      <c r="DO1200" s="106"/>
      <c r="DP1200" s="127"/>
      <c r="DQ1200" s="127"/>
      <c r="DR1200" s="127"/>
      <c r="DS1200" s="101">
        <f t="shared" si="587"/>
        <v>0</v>
      </c>
      <c r="DT1200" s="101">
        <f t="shared" si="588"/>
        <v>0</v>
      </c>
      <c r="DU1200" s="101">
        <f t="shared" si="589"/>
        <v>0</v>
      </c>
      <c r="DV1200" s="127"/>
      <c r="DW1200" s="127"/>
      <c r="DX1200" s="127"/>
      <c r="DY1200" s="101">
        <f t="shared" si="590"/>
        <v>0</v>
      </c>
      <c r="DZ1200" s="101">
        <f t="shared" si="591"/>
        <v>0</v>
      </c>
      <c r="EA1200" s="101">
        <f t="shared" si="592"/>
        <v>0</v>
      </c>
      <c r="EB1200" s="127"/>
      <c r="EC1200" s="127"/>
      <c r="ED1200" s="127"/>
      <c r="EE1200" s="101">
        <f t="shared" si="593"/>
        <v>0</v>
      </c>
      <c r="EF1200" s="101">
        <f t="shared" si="593"/>
        <v>0</v>
      </c>
      <c r="EG1200" s="101">
        <f t="shared" si="593"/>
        <v>0</v>
      </c>
      <c r="EH1200" s="106"/>
      <c r="EI1200" s="106"/>
      <c r="EJ1200" s="106"/>
      <c r="EK1200" s="127"/>
      <c r="EL1200" s="127"/>
      <c r="EM1200" s="127"/>
      <c r="EN1200" s="101">
        <f t="shared" si="594"/>
        <v>0</v>
      </c>
      <c r="EO1200" s="101">
        <f t="shared" si="595"/>
        <v>0</v>
      </c>
      <c r="EP1200" s="101">
        <f t="shared" si="596"/>
        <v>0</v>
      </c>
      <c r="EQ1200" s="127"/>
      <c r="ER1200" s="127"/>
      <c r="ES1200" s="127"/>
      <c r="ET1200" s="101">
        <f t="shared" si="597"/>
        <v>0</v>
      </c>
      <c r="EU1200" s="101">
        <f t="shared" si="598"/>
        <v>0</v>
      </c>
      <c r="EV1200" s="101">
        <f t="shared" si="599"/>
        <v>0</v>
      </c>
      <c r="EW1200" s="127"/>
      <c r="EX1200" s="127"/>
      <c r="EY1200" s="127"/>
      <c r="EZ1200" s="101">
        <f t="shared" si="600"/>
        <v>0</v>
      </c>
      <c r="FA1200" s="101">
        <f t="shared" si="600"/>
        <v>0</v>
      </c>
      <c r="FB1200" s="101">
        <f t="shared" si="600"/>
        <v>0</v>
      </c>
      <c r="FC1200" s="106"/>
      <c r="FD1200" s="106"/>
      <c r="FE1200" s="106"/>
      <c r="FF1200" s="127"/>
      <c r="FG1200" s="127"/>
      <c r="FH1200" s="127"/>
      <c r="FI1200" s="101">
        <f t="shared" si="601"/>
        <v>0</v>
      </c>
      <c r="FJ1200" s="101">
        <f t="shared" si="602"/>
        <v>0</v>
      </c>
      <c r="FK1200" s="101">
        <f t="shared" si="603"/>
        <v>0</v>
      </c>
      <c r="FL1200" s="127"/>
      <c r="FM1200" s="127"/>
      <c r="FN1200" s="127"/>
      <c r="FO1200" s="101">
        <f t="shared" si="604"/>
        <v>0</v>
      </c>
      <c r="FP1200" s="101">
        <f t="shared" si="605"/>
        <v>0</v>
      </c>
      <c r="FQ1200" s="101">
        <f t="shared" si="606"/>
        <v>0</v>
      </c>
      <c r="FR1200" s="127"/>
      <c r="FS1200" s="127"/>
      <c r="FT1200" s="127"/>
      <c r="FU1200" s="101">
        <f t="shared" si="607"/>
        <v>0</v>
      </c>
      <c r="FV1200" s="101">
        <f t="shared" si="607"/>
        <v>0</v>
      </c>
      <c r="FW1200" s="101">
        <f t="shared" si="607"/>
        <v>0</v>
      </c>
      <c r="FX1200" s="106"/>
      <c r="FY1200" s="106"/>
      <c r="FZ1200" s="106"/>
      <c r="GA1200" s="127"/>
      <c r="GB1200" s="127"/>
      <c r="GC1200" s="127"/>
      <c r="GD1200" s="101">
        <f t="shared" si="608"/>
        <v>0</v>
      </c>
      <c r="GE1200" s="101">
        <f t="shared" si="609"/>
        <v>0</v>
      </c>
      <c r="GF1200" s="101">
        <f t="shared" si="610"/>
        <v>0</v>
      </c>
      <c r="GG1200" s="127"/>
      <c r="GH1200" s="127"/>
      <c r="GI1200" s="127"/>
      <c r="GJ1200" s="101">
        <f t="shared" si="611"/>
        <v>0</v>
      </c>
      <c r="GK1200" s="101">
        <f t="shared" si="612"/>
        <v>0</v>
      </c>
      <c r="GL1200" s="101">
        <f t="shared" si="613"/>
        <v>0</v>
      </c>
      <c r="GM1200" s="127"/>
      <c r="GN1200" s="127"/>
      <c r="GO1200" s="127"/>
      <c r="GP1200" s="101">
        <f t="shared" si="614"/>
        <v>0</v>
      </c>
      <c r="GQ1200" s="101">
        <f t="shared" si="614"/>
        <v>0</v>
      </c>
      <c r="GR1200" s="101">
        <f t="shared" si="614"/>
        <v>0</v>
      </c>
      <c r="GS1200" s="106"/>
      <c r="GT1200" s="106"/>
      <c r="GU1200" s="106"/>
      <c r="GV1200" s="127"/>
      <c r="GW1200" s="127"/>
      <c r="GX1200" s="127"/>
      <c r="GY1200" s="101">
        <f t="shared" si="615"/>
        <v>0</v>
      </c>
      <c r="GZ1200" s="101">
        <f t="shared" si="616"/>
        <v>0</v>
      </c>
      <c r="HA1200" s="101">
        <f t="shared" si="617"/>
        <v>0</v>
      </c>
      <c r="HB1200" s="127"/>
      <c r="HC1200" s="127"/>
      <c r="HD1200" s="127"/>
      <c r="HE1200" s="101">
        <f t="shared" si="618"/>
        <v>5745</v>
      </c>
      <c r="HF1200" s="101">
        <f t="shared" si="619"/>
        <v>5651.78</v>
      </c>
      <c r="HG1200" s="101">
        <f t="shared" si="620"/>
        <v>5651.78</v>
      </c>
      <c r="HH1200" s="127"/>
      <c r="HI1200" s="127"/>
      <c r="HJ1200" s="127"/>
      <c r="HK1200" s="101">
        <f t="shared" si="621"/>
        <v>0</v>
      </c>
      <c r="HL1200" s="101">
        <f t="shared" si="621"/>
        <v>0</v>
      </c>
      <c r="HM1200" s="101">
        <f t="shared" si="621"/>
        <v>0</v>
      </c>
      <c r="HN1200" s="106"/>
      <c r="HO1200" s="106"/>
      <c r="HP1200" s="106"/>
      <c r="HQ1200" s="127"/>
      <c r="HR1200" s="127"/>
      <c r="HS1200" s="127"/>
      <c r="HT1200" s="101">
        <f t="shared" si="622"/>
        <v>0</v>
      </c>
      <c r="HU1200" s="101">
        <f t="shared" si="623"/>
        <v>0</v>
      </c>
      <c r="HV1200" s="101">
        <f t="shared" si="624"/>
        <v>0</v>
      </c>
      <c r="HW1200" s="127"/>
      <c r="HX1200" s="127"/>
      <c r="HY1200" s="127"/>
      <c r="HZ1200" s="101">
        <f t="shared" si="625"/>
        <v>0</v>
      </c>
      <c r="IA1200" s="101">
        <f t="shared" si="626"/>
        <v>0</v>
      </c>
      <c r="IB1200" s="101">
        <f t="shared" si="627"/>
        <v>0</v>
      </c>
      <c r="IC1200" s="127"/>
      <c r="ID1200" s="127"/>
      <c r="IE1200" s="127"/>
      <c r="IF1200" s="101">
        <f t="shared" si="628"/>
        <v>0</v>
      </c>
      <c r="IG1200" s="101">
        <f t="shared" si="628"/>
        <v>0</v>
      </c>
      <c r="IH1200" s="101">
        <f t="shared" si="628"/>
        <v>0</v>
      </c>
      <c r="II1200" s="106"/>
      <c r="IJ1200" s="106"/>
      <c r="IK1200" s="106"/>
      <c r="IL1200" s="127"/>
      <c r="IM1200" s="127"/>
      <c r="IN1200" s="127"/>
      <c r="IO1200" s="101">
        <f t="shared" si="629"/>
        <v>0</v>
      </c>
      <c r="IP1200" s="101">
        <f t="shared" si="630"/>
        <v>0</v>
      </c>
      <c r="IQ1200" s="101">
        <f t="shared" si="631"/>
        <v>0</v>
      </c>
      <c r="IR1200" s="127"/>
      <c r="IS1200" s="127"/>
      <c r="IT1200" s="127"/>
      <c r="IU1200" s="101">
        <f t="shared" si="632"/>
        <v>0</v>
      </c>
      <c r="IV1200" s="101">
        <f t="shared" si="633"/>
        <v>0</v>
      </c>
      <c r="IW1200" s="101">
        <f t="shared" si="634"/>
        <v>0</v>
      </c>
      <c r="IX1200" s="127"/>
      <c r="IY1200" s="127"/>
      <c r="IZ1200" s="127"/>
      <c r="JA1200" s="101">
        <f t="shared" si="635"/>
        <v>0</v>
      </c>
      <c r="JB1200" s="101">
        <f t="shared" si="635"/>
        <v>0</v>
      </c>
      <c r="JC1200" s="101">
        <f t="shared" si="635"/>
        <v>0</v>
      </c>
      <c r="JD1200" s="106"/>
      <c r="JE1200" s="106"/>
      <c r="JF1200" s="106"/>
      <c r="JG1200" s="127"/>
      <c r="JH1200" s="127"/>
      <c r="JI1200" s="127"/>
      <c r="JJ1200" s="101">
        <f t="shared" si="636"/>
        <v>0</v>
      </c>
      <c r="JK1200" s="101">
        <f t="shared" si="637"/>
        <v>0</v>
      </c>
      <c r="JL1200" s="101">
        <f t="shared" si="638"/>
        <v>0</v>
      </c>
      <c r="JM1200" s="127"/>
      <c r="JN1200" s="127"/>
      <c r="JO1200" s="127"/>
      <c r="JP1200" s="101">
        <f t="shared" si="639"/>
        <v>0</v>
      </c>
      <c r="JQ1200" s="101">
        <f t="shared" si="640"/>
        <v>0</v>
      </c>
      <c r="JR1200" s="101">
        <f t="shared" si="641"/>
        <v>0</v>
      </c>
      <c r="JS1200" s="127"/>
      <c r="JT1200" s="127"/>
      <c r="JU1200" s="127"/>
      <c r="JV1200" s="101">
        <f t="shared" si="642"/>
        <v>0</v>
      </c>
      <c r="JW1200" s="101">
        <f t="shared" si="642"/>
        <v>0</v>
      </c>
      <c r="JX1200" s="101">
        <f t="shared" si="642"/>
        <v>0</v>
      </c>
      <c r="JY1200" s="106"/>
      <c r="JZ1200" s="106"/>
      <c r="KA1200" s="106"/>
      <c r="KB1200" s="127"/>
      <c r="KC1200" s="127"/>
      <c r="KD1200" s="127"/>
      <c r="KE1200" s="101">
        <f t="shared" si="643"/>
        <v>0</v>
      </c>
      <c r="KF1200" s="101">
        <f t="shared" si="644"/>
        <v>0</v>
      </c>
      <c r="KG1200" s="101">
        <f t="shared" si="645"/>
        <v>0</v>
      </c>
      <c r="KH1200" s="127"/>
      <c r="KI1200" s="127"/>
      <c r="KJ1200" s="127"/>
      <c r="KK1200" s="101">
        <f t="shared" si="646"/>
        <v>0</v>
      </c>
      <c r="KL1200" s="101">
        <f t="shared" si="647"/>
        <v>0</v>
      </c>
      <c r="KM1200" s="101">
        <f t="shared" si="648"/>
        <v>0</v>
      </c>
      <c r="KN1200" s="127"/>
      <c r="KO1200" s="127"/>
      <c r="KP1200" s="127"/>
      <c r="KQ1200" s="101">
        <f t="shared" si="649"/>
        <v>0</v>
      </c>
      <c r="KR1200" s="101">
        <f t="shared" si="649"/>
        <v>0</v>
      </c>
      <c r="KS1200" s="101">
        <f t="shared" si="649"/>
        <v>0</v>
      </c>
      <c r="KT1200" s="106"/>
      <c r="KU1200" s="106"/>
      <c r="KV1200" s="106"/>
      <c r="KW1200" s="127"/>
      <c r="KX1200" s="127"/>
      <c r="KY1200" s="127"/>
      <c r="KZ1200" s="101">
        <f t="shared" si="650"/>
        <v>0</v>
      </c>
      <c r="LA1200" s="101">
        <f t="shared" si="651"/>
        <v>0</v>
      </c>
      <c r="LB1200" s="101">
        <f t="shared" si="652"/>
        <v>0</v>
      </c>
      <c r="LC1200" s="127"/>
      <c r="LD1200" s="127"/>
      <c r="LE1200" s="127"/>
      <c r="LF1200" s="101">
        <f t="shared" si="653"/>
        <v>0</v>
      </c>
      <c r="LG1200" s="101">
        <f t="shared" si="654"/>
        <v>0</v>
      </c>
      <c r="LH1200" s="101">
        <f t="shared" si="655"/>
        <v>0</v>
      </c>
      <c r="LI1200" s="127"/>
      <c r="LJ1200" s="127"/>
      <c r="LK1200" s="127"/>
      <c r="LL1200" s="101">
        <f t="shared" si="656"/>
        <v>0</v>
      </c>
      <c r="LM1200" s="101">
        <f t="shared" si="656"/>
        <v>0</v>
      </c>
      <c r="LN1200" s="101">
        <f t="shared" si="656"/>
        <v>0</v>
      </c>
      <c r="LO1200" s="106"/>
      <c r="LP1200" s="106"/>
      <c r="LQ1200" s="106"/>
      <c r="LR1200" s="127"/>
      <c r="LS1200" s="127"/>
      <c r="LT1200" s="127"/>
      <c r="LU1200" s="101">
        <f t="shared" si="657"/>
        <v>0</v>
      </c>
      <c r="LV1200" s="101">
        <f t="shared" si="658"/>
        <v>0</v>
      </c>
      <c r="LW1200" s="101">
        <f t="shared" si="659"/>
        <v>0</v>
      </c>
      <c r="LX1200" s="127"/>
      <c r="LY1200" s="127"/>
      <c r="LZ1200" s="127"/>
      <c r="MA1200" s="101">
        <f t="shared" si="660"/>
        <v>0</v>
      </c>
      <c r="MB1200" s="101">
        <f t="shared" si="661"/>
        <v>0</v>
      </c>
      <c r="MC1200" s="101">
        <f t="shared" si="662"/>
        <v>0</v>
      </c>
      <c r="MD1200" s="127"/>
      <c r="ME1200" s="127"/>
      <c r="MF1200" s="127"/>
      <c r="MG1200" s="101">
        <f t="shared" si="663"/>
        <v>0</v>
      </c>
      <c r="MH1200" s="101">
        <f t="shared" si="663"/>
        <v>0</v>
      </c>
      <c r="MI1200" s="101">
        <f t="shared" si="663"/>
        <v>0</v>
      </c>
      <c r="MJ1200" s="106"/>
      <c r="MK1200" s="106"/>
      <c r="ML1200" s="106"/>
      <c r="MM1200" s="127"/>
      <c r="MN1200" s="127"/>
      <c r="MO1200" s="127"/>
      <c r="MP1200" s="101">
        <f t="shared" si="664"/>
        <v>0</v>
      </c>
      <c r="MQ1200" s="101">
        <f t="shared" si="665"/>
        <v>0</v>
      </c>
      <c r="MR1200" s="101">
        <f t="shared" si="666"/>
        <v>0</v>
      </c>
      <c r="MS1200" s="127"/>
      <c r="MT1200" s="127"/>
      <c r="MU1200" s="127"/>
      <c r="MV1200" s="101">
        <f t="shared" si="667"/>
        <v>0</v>
      </c>
      <c r="MW1200" s="101">
        <f t="shared" si="668"/>
        <v>0</v>
      </c>
      <c r="MX1200" s="101">
        <f t="shared" si="669"/>
        <v>0</v>
      </c>
      <c r="MY1200" s="127"/>
      <c r="MZ1200" s="127"/>
      <c r="NA1200" s="127"/>
      <c r="NB1200" s="101">
        <f t="shared" si="670"/>
        <v>0</v>
      </c>
      <c r="NC1200" s="101">
        <f t="shared" si="670"/>
        <v>0</v>
      </c>
      <c r="ND1200" s="101">
        <f t="shared" si="670"/>
        <v>0</v>
      </c>
      <c r="NE1200" s="106"/>
      <c r="NF1200" s="106"/>
      <c r="NG1200" s="106"/>
      <c r="NH1200" s="127"/>
      <c r="NI1200" s="127"/>
      <c r="NJ1200" s="127"/>
      <c r="NK1200" s="101">
        <f t="shared" si="671"/>
        <v>0</v>
      </c>
      <c r="NL1200" s="101">
        <f t="shared" si="672"/>
        <v>0</v>
      </c>
      <c r="NM1200" s="101">
        <f t="shared" si="673"/>
        <v>0</v>
      </c>
      <c r="NN1200" s="127"/>
      <c r="NO1200" s="127"/>
      <c r="NP1200" s="127"/>
      <c r="NQ1200" s="101">
        <f t="shared" si="674"/>
        <v>0</v>
      </c>
      <c r="NR1200" s="101">
        <f t="shared" si="675"/>
        <v>0</v>
      </c>
      <c r="NS1200" s="101">
        <f t="shared" si="676"/>
        <v>0</v>
      </c>
      <c r="NT1200" s="127"/>
      <c r="NU1200" s="127"/>
      <c r="NV1200" s="127"/>
      <c r="NW1200" s="101">
        <f t="shared" si="677"/>
        <v>0</v>
      </c>
      <c r="NX1200" s="101">
        <f t="shared" si="677"/>
        <v>0</v>
      </c>
      <c r="NY1200" s="101">
        <f t="shared" si="677"/>
        <v>0</v>
      </c>
      <c r="NZ1200" s="106"/>
      <c r="OA1200" s="106"/>
      <c r="OB1200" s="106"/>
      <c r="OC1200" s="127"/>
      <c r="OD1200" s="127"/>
      <c r="OE1200" s="127"/>
      <c r="OF1200" s="101">
        <f t="shared" si="678"/>
        <v>0</v>
      </c>
      <c r="OG1200" s="101">
        <f t="shared" si="679"/>
        <v>0</v>
      </c>
      <c r="OH1200" s="101">
        <f t="shared" si="680"/>
        <v>0</v>
      </c>
      <c r="OI1200" s="127"/>
      <c r="OJ1200" s="127"/>
      <c r="OK1200" s="127"/>
      <c r="OL1200" s="101">
        <f t="shared" si="681"/>
        <v>0</v>
      </c>
      <c r="OM1200" s="101">
        <f t="shared" si="682"/>
        <v>0</v>
      </c>
      <c r="ON1200" s="101">
        <f t="shared" si="683"/>
        <v>0</v>
      </c>
      <c r="OO1200" s="127"/>
      <c r="OP1200" s="127"/>
      <c r="OQ1200" s="127"/>
      <c r="OR1200" s="101">
        <f t="shared" si="684"/>
        <v>0</v>
      </c>
      <c r="OS1200" s="101">
        <f t="shared" si="684"/>
        <v>0</v>
      </c>
      <c r="OT1200" s="101">
        <f t="shared" si="684"/>
        <v>0</v>
      </c>
      <c r="OU1200" s="106"/>
      <c r="OV1200" s="106"/>
      <c r="OW1200" s="106"/>
      <c r="OX1200" s="127"/>
      <c r="OY1200" s="127"/>
      <c r="OZ1200" s="127"/>
      <c r="PA1200" s="101">
        <f t="shared" si="685"/>
        <v>0</v>
      </c>
      <c r="PB1200" s="101">
        <f t="shared" si="686"/>
        <v>0</v>
      </c>
      <c r="PC1200" s="101">
        <f t="shared" si="687"/>
        <v>0</v>
      </c>
      <c r="PD1200" s="127"/>
      <c r="PE1200" s="127"/>
      <c r="PF1200" s="127"/>
      <c r="PG1200" s="101">
        <f t="shared" si="688"/>
        <v>0</v>
      </c>
      <c r="PH1200" s="101">
        <f t="shared" si="689"/>
        <v>0</v>
      </c>
      <c r="PI1200" s="101">
        <f t="shared" si="690"/>
        <v>0</v>
      </c>
      <c r="PJ1200" s="127"/>
      <c r="PK1200" s="127"/>
      <c r="PL1200" s="127"/>
      <c r="PM1200" s="101">
        <f t="shared" si="691"/>
        <v>0</v>
      </c>
      <c r="PN1200" s="101">
        <f t="shared" si="691"/>
        <v>0</v>
      </c>
      <c r="PO1200" s="101">
        <f t="shared" si="691"/>
        <v>0</v>
      </c>
      <c r="PP1200" s="106"/>
      <c r="PQ1200" s="106"/>
      <c r="PR1200" s="106"/>
      <c r="PS1200" s="127"/>
      <c r="PT1200" s="127"/>
      <c r="PU1200" s="127"/>
      <c r="PV1200" s="101">
        <f t="shared" si="692"/>
        <v>0</v>
      </c>
      <c r="PW1200" s="101">
        <f t="shared" si="693"/>
        <v>0</v>
      </c>
      <c r="PX1200" s="101">
        <f t="shared" si="694"/>
        <v>0</v>
      </c>
      <c r="PY1200" s="127"/>
      <c r="PZ1200" s="127"/>
      <c r="QA1200" s="127"/>
      <c r="QB1200" s="101">
        <f t="shared" si="695"/>
        <v>0</v>
      </c>
      <c r="QC1200" s="101">
        <f t="shared" si="696"/>
        <v>0</v>
      </c>
      <c r="QD1200" s="101">
        <f t="shared" si="697"/>
        <v>0</v>
      </c>
      <c r="QE1200" s="127"/>
      <c r="QF1200" s="127"/>
      <c r="QG1200" s="127"/>
      <c r="QH1200" s="101">
        <f t="shared" si="698"/>
        <v>0</v>
      </c>
      <c r="QI1200" s="101">
        <f t="shared" si="698"/>
        <v>0</v>
      </c>
      <c r="QJ1200" s="101">
        <f t="shared" si="698"/>
        <v>0</v>
      </c>
      <c r="QK1200" s="106"/>
      <c r="QL1200" s="106"/>
      <c r="QM1200" s="106"/>
      <c r="QN1200" s="127"/>
      <c r="QO1200" s="127"/>
      <c r="QP1200" s="127"/>
      <c r="QQ1200" s="101">
        <f t="shared" si="699"/>
        <v>0</v>
      </c>
      <c r="QR1200" s="101">
        <f t="shared" si="700"/>
        <v>0</v>
      </c>
      <c r="QS1200" s="101">
        <f t="shared" si="701"/>
        <v>0</v>
      </c>
      <c r="QT1200" s="127"/>
      <c r="QU1200" s="127"/>
      <c r="QV1200" s="127"/>
      <c r="QW1200" s="101">
        <f t="shared" si="702"/>
        <v>0</v>
      </c>
      <c r="QX1200" s="101">
        <f t="shared" si="703"/>
        <v>0</v>
      </c>
      <c r="QY1200" s="101">
        <f t="shared" si="704"/>
        <v>0</v>
      </c>
      <c r="QZ1200" s="127"/>
      <c r="RA1200" s="127"/>
      <c r="RB1200" s="127"/>
      <c r="RC1200" s="101">
        <f t="shared" si="705"/>
        <v>0</v>
      </c>
      <c r="RD1200" s="101">
        <f t="shared" si="705"/>
        <v>0</v>
      </c>
      <c r="RE1200" s="101">
        <f t="shared" si="705"/>
        <v>0</v>
      </c>
      <c r="RF1200" s="106"/>
      <c r="RG1200" s="106"/>
      <c r="RH1200" s="106"/>
      <c r="RI1200" s="127"/>
      <c r="RJ1200" s="127"/>
      <c r="RK1200" s="127"/>
      <c r="RL1200" s="101">
        <f t="shared" si="706"/>
        <v>0</v>
      </c>
      <c r="RM1200" s="101">
        <f t="shared" si="707"/>
        <v>0</v>
      </c>
      <c r="RN1200" s="101">
        <f t="shared" si="708"/>
        <v>0</v>
      </c>
      <c r="RO1200" s="127"/>
      <c r="RP1200" s="127"/>
      <c r="RQ1200" s="127"/>
      <c r="RR1200" s="101">
        <f t="shared" si="709"/>
        <v>0</v>
      </c>
      <c r="RS1200" s="101">
        <f t="shared" si="710"/>
        <v>0</v>
      </c>
      <c r="RT1200" s="101">
        <f t="shared" si="711"/>
        <v>0</v>
      </c>
      <c r="RU1200" s="127"/>
      <c r="RV1200" s="127"/>
      <c r="RW1200" s="127"/>
      <c r="RX1200" s="101">
        <f t="shared" si="712"/>
        <v>0</v>
      </c>
      <c r="RY1200" s="101">
        <f t="shared" si="712"/>
        <v>0</v>
      </c>
      <c r="RZ1200" s="101">
        <f t="shared" si="712"/>
        <v>0</v>
      </c>
      <c r="SA1200" s="106"/>
      <c r="SB1200" s="106"/>
      <c r="SC1200" s="106"/>
      <c r="SD1200" s="127"/>
      <c r="SE1200" s="127"/>
      <c r="SF1200" s="127"/>
      <c r="SG1200" s="101">
        <f t="shared" si="713"/>
        <v>0</v>
      </c>
      <c r="SH1200" s="101">
        <f t="shared" si="714"/>
        <v>0</v>
      </c>
      <c r="SI1200" s="101">
        <f t="shared" si="715"/>
        <v>0</v>
      </c>
      <c r="SJ1200" s="127"/>
      <c r="SK1200" s="127"/>
      <c r="SL1200" s="127"/>
      <c r="SM1200" s="101">
        <f t="shared" si="716"/>
        <v>0</v>
      </c>
      <c r="SN1200" s="101">
        <f t="shared" si="717"/>
        <v>0</v>
      </c>
      <c r="SO1200" s="101">
        <f t="shared" si="718"/>
        <v>0</v>
      </c>
      <c r="SP1200" s="127"/>
      <c r="SQ1200" s="127"/>
      <c r="SR1200" s="127"/>
      <c r="SS1200" s="101">
        <f t="shared" si="719"/>
        <v>0</v>
      </c>
      <c r="ST1200" s="101">
        <f t="shared" si="719"/>
        <v>0</v>
      </c>
      <c r="SU1200" s="101">
        <f t="shared" si="719"/>
        <v>0</v>
      </c>
      <c r="SV1200" s="106"/>
      <c r="SW1200" s="106"/>
      <c r="SX1200" s="106"/>
      <c r="SY1200" s="127"/>
      <c r="SZ1200" s="127"/>
      <c r="TA1200" s="127"/>
      <c r="TB1200" s="101">
        <f t="shared" si="720"/>
        <v>0</v>
      </c>
      <c r="TC1200" s="101">
        <f t="shared" si="721"/>
        <v>0</v>
      </c>
      <c r="TD1200" s="101">
        <f t="shared" si="722"/>
        <v>0</v>
      </c>
      <c r="TE1200" s="127"/>
      <c r="TF1200" s="127"/>
      <c r="TG1200" s="127"/>
      <c r="TH1200" s="101">
        <f t="shared" si="723"/>
        <v>0</v>
      </c>
      <c r="TI1200" s="101">
        <f t="shared" si="724"/>
        <v>0</v>
      </c>
      <c r="TJ1200" s="101">
        <f t="shared" si="725"/>
        <v>0</v>
      </c>
      <c r="TK1200" s="127"/>
      <c r="TL1200" s="127"/>
      <c r="TM1200" s="127"/>
      <c r="TN1200" s="101">
        <f t="shared" si="726"/>
        <v>0</v>
      </c>
      <c r="TO1200" s="101">
        <f t="shared" si="726"/>
        <v>0</v>
      </c>
      <c r="TP1200" s="101">
        <f t="shared" si="726"/>
        <v>0</v>
      </c>
      <c r="TQ1200" s="106"/>
      <c r="TR1200" s="106"/>
      <c r="TS1200" s="106"/>
      <c r="TT1200" s="127"/>
      <c r="TU1200" s="127"/>
      <c r="TV1200" s="127"/>
      <c r="TW1200" s="101">
        <f t="shared" si="727"/>
        <v>0</v>
      </c>
      <c r="TX1200" s="101">
        <f t="shared" si="728"/>
        <v>0</v>
      </c>
      <c r="TY1200" s="101">
        <f t="shared" si="729"/>
        <v>0</v>
      </c>
      <c r="TZ1200" s="127"/>
      <c r="UA1200" s="127"/>
      <c r="UB1200" s="127"/>
      <c r="UC1200" s="101">
        <f t="shared" si="730"/>
        <v>0</v>
      </c>
      <c r="UD1200" s="101">
        <f t="shared" si="731"/>
        <v>0</v>
      </c>
      <c r="UE1200" s="101">
        <f t="shared" si="732"/>
        <v>0</v>
      </c>
      <c r="UF1200" s="127"/>
      <c r="UG1200" s="127"/>
      <c r="UH1200" s="127"/>
      <c r="UI1200" s="101">
        <f t="shared" si="733"/>
        <v>0</v>
      </c>
      <c r="UJ1200" s="101">
        <f t="shared" si="733"/>
        <v>0</v>
      </c>
      <c r="UK1200" s="101">
        <f t="shared" si="733"/>
        <v>0</v>
      </c>
      <c r="UL1200" s="106"/>
      <c r="UM1200" s="106"/>
      <c r="UN1200" s="106"/>
      <c r="UO1200" s="127"/>
      <c r="UP1200" s="127"/>
      <c r="UQ1200" s="127"/>
      <c r="UR1200" s="101">
        <f t="shared" si="734"/>
        <v>0</v>
      </c>
      <c r="US1200" s="101">
        <f t="shared" si="735"/>
        <v>0</v>
      </c>
      <c r="UT1200" s="101">
        <f t="shared" si="736"/>
        <v>0</v>
      </c>
      <c r="UU1200" s="127"/>
      <c r="UV1200" s="127"/>
      <c r="UW1200" s="127"/>
      <c r="UX1200" s="101">
        <f t="shared" si="737"/>
        <v>2608.14</v>
      </c>
      <c r="UY1200" s="101">
        <f t="shared" si="738"/>
        <v>2741.66</v>
      </c>
      <c r="UZ1200" s="101">
        <f t="shared" si="739"/>
        <v>2741.66</v>
      </c>
      <c r="VA1200" s="127"/>
      <c r="VB1200" s="127"/>
      <c r="VC1200" s="127"/>
      <c r="VD1200" s="101">
        <f t="shared" si="740"/>
        <v>0</v>
      </c>
      <c r="VE1200" s="101">
        <f t="shared" si="740"/>
        <v>0</v>
      </c>
      <c r="VF1200" s="101">
        <f t="shared" si="740"/>
        <v>0</v>
      </c>
      <c r="VG1200" s="106"/>
      <c r="VH1200" s="106"/>
      <c r="VI1200" s="106"/>
      <c r="VJ1200" s="127"/>
      <c r="VK1200" s="127"/>
      <c r="VL1200" s="127"/>
      <c r="VM1200" s="101">
        <f t="shared" si="741"/>
        <v>0</v>
      </c>
      <c r="VN1200" s="101">
        <f t="shared" si="742"/>
        <v>0</v>
      </c>
      <c r="VO1200" s="101">
        <f t="shared" si="743"/>
        <v>0</v>
      </c>
      <c r="VP1200" s="127"/>
      <c r="VQ1200" s="127"/>
      <c r="VR1200" s="127"/>
      <c r="VS1200" s="101">
        <f t="shared" si="744"/>
        <v>0</v>
      </c>
      <c r="VT1200" s="101">
        <f t="shared" si="745"/>
        <v>0</v>
      </c>
      <c r="VU1200" s="101">
        <f t="shared" si="746"/>
        <v>0</v>
      </c>
      <c r="VV1200" s="127"/>
      <c r="VW1200" s="127"/>
      <c r="VX1200" s="127"/>
      <c r="VY1200" s="101">
        <f t="shared" si="747"/>
        <v>0</v>
      </c>
      <c r="VZ1200" s="101">
        <f t="shared" si="747"/>
        <v>0</v>
      </c>
      <c r="WA1200" s="101">
        <f t="shared" si="747"/>
        <v>0</v>
      </c>
      <c r="WB1200" s="106"/>
      <c r="WC1200" s="106"/>
      <c r="WD1200" s="106"/>
      <c r="WE1200" s="127"/>
      <c r="WF1200" s="127"/>
      <c r="WG1200" s="127"/>
      <c r="WH1200" s="101">
        <f t="shared" si="748"/>
        <v>0</v>
      </c>
      <c r="WI1200" s="101">
        <f t="shared" si="749"/>
        <v>0</v>
      </c>
      <c r="WJ1200" s="101">
        <f t="shared" si="750"/>
        <v>0</v>
      </c>
      <c r="WK1200" s="127"/>
      <c r="WL1200" s="127"/>
      <c r="WM1200" s="127"/>
      <c r="WN1200" s="101">
        <f t="shared" si="751"/>
        <v>0</v>
      </c>
      <c r="WO1200" s="101">
        <f t="shared" si="752"/>
        <v>0</v>
      </c>
      <c r="WP1200" s="101">
        <f t="shared" si="753"/>
        <v>0</v>
      </c>
      <c r="WQ1200" s="127"/>
      <c r="WR1200" s="127"/>
      <c r="WS1200" s="127"/>
      <c r="WT1200" s="101">
        <f t="shared" si="754"/>
        <v>0</v>
      </c>
      <c r="WU1200" s="101">
        <f t="shared" si="754"/>
        <v>0</v>
      </c>
      <c r="WV1200" s="101">
        <f t="shared" si="754"/>
        <v>0</v>
      </c>
      <c r="WW1200" s="106"/>
      <c r="WX1200" s="106"/>
      <c r="WY1200" s="106"/>
      <c r="WZ1200" s="127"/>
      <c r="XA1200" s="127"/>
      <c r="XB1200" s="127"/>
      <c r="XC1200" s="101">
        <f t="shared" si="755"/>
        <v>0</v>
      </c>
      <c r="XD1200" s="101">
        <f t="shared" si="756"/>
        <v>0</v>
      </c>
      <c r="XE1200" s="101">
        <f t="shared" si="757"/>
        <v>0</v>
      </c>
      <c r="XF1200" s="127"/>
      <c r="XG1200" s="127"/>
      <c r="XH1200" s="127"/>
      <c r="XI1200" s="101">
        <f t="shared" si="758"/>
        <v>0</v>
      </c>
      <c r="XJ1200" s="101">
        <f t="shared" si="759"/>
        <v>0</v>
      </c>
      <c r="XK1200" s="101">
        <f t="shared" si="760"/>
        <v>0</v>
      </c>
      <c r="XL1200" s="127"/>
      <c r="XM1200" s="127"/>
      <c r="XN1200" s="127"/>
      <c r="XO1200" s="101">
        <f t="shared" si="761"/>
        <v>0</v>
      </c>
      <c r="XP1200" s="101">
        <f t="shared" si="761"/>
        <v>0</v>
      </c>
      <c r="XQ1200" s="101">
        <f t="shared" si="761"/>
        <v>0</v>
      </c>
      <c r="XR1200" s="106"/>
      <c r="XS1200" s="106"/>
      <c r="XT1200" s="106"/>
      <c r="XU1200" s="127"/>
      <c r="XV1200" s="127"/>
      <c r="XW1200" s="127"/>
      <c r="XX1200" s="101">
        <f t="shared" si="762"/>
        <v>0</v>
      </c>
      <c r="XY1200" s="101">
        <f t="shared" si="763"/>
        <v>0</v>
      </c>
      <c r="XZ1200" s="101">
        <f t="shared" si="764"/>
        <v>0</v>
      </c>
      <c r="YA1200" s="127"/>
      <c r="YB1200" s="127"/>
      <c r="YC1200" s="127"/>
      <c r="YD1200" s="101">
        <f t="shared" si="765"/>
        <v>0</v>
      </c>
      <c r="YE1200" s="101">
        <f t="shared" si="766"/>
        <v>0</v>
      </c>
      <c r="YF1200" s="101">
        <f t="shared" si="767"/>
        <v>0</v>
      </c>
      <c r="YG1200" s="127"/>
      <c r="YH1200" s="127"/>
      <c r="YI1200" s="127"/>
      <c r="YJ1200" s="101">
        <f t="shared" si="768"/>
        <v>0</v>
      </c>
      <c r="YK1200" s="101">
        <f t="shared" si="768"/>
        <v>0</v>
      </c>
      <c r="YL1200" s="101">
        <f t="shared" si="768"/>
        <v>0</v>
      </c>
      <c r="YM1200" s="149">
        <f t="shared" si="769"/>
        <v>0</v>
      </c>
      <c r="YN1200" s="149">
        <f t="shared" si="769"/>
        <v>0</v>
      </c>
      <c r="YO1200" s="149">
        <f t="shared" si="769"/>
        <v>0</v>
      </c>
      <c r="YP1200" s="127"/>
      <c r="YQ1200" s="127"/>
      <c r="YR1200" s="127"/>
      <c r="YS1200" s="101">
        <f t="shared" si="770"/>
        <v>0</v>
      </c>
      <c r="YT1200" s="101">
        <f t="shared" si="771"/>
        <v>0</v>
      </c>
      <c r="YU1200" s="101">
        <f t="shared" si="772"/>
        <v>0</v>
      </c>
      <c r="YV1200" s="127"/>
      <c r="YW1200" s="127"/>
      <c r="YX1200" s="127"/>
      <c r="YY1200" s="101">
        <f t="shared" si="773"/>
        <v>3620.81</v>
      </c>
      <c r="YZ1200" s="101">
        <f t="shared" si="774"/>
        <v>3681</v>
      </c>
      <c r="ZA1200" s="101">
        <f t="shared" si="775"/>
        <v>3681</v>
      </c>
      <c r="ZB1200" s="127"/>
      <c r="ZC1200" s="127"/>
      <c r="ZD1200" s="127"/>
      <c r="ZE1200" s="101">
        <f t="shared" si="776"/>
        <v>0</v>
      </c>
      <c r="ZF1200" s="101">
        <f t="shared" si="776"/>
        <v>0</v>
      </c>
      <c r="ZG1200" s="101">
        <f t="shared" si="776"/>
        <v>0</v>
      </c>
    </row>
    <row r="1201" spans="1:683" ht="36" hidden="1">
      <c r="A1201" s="102" t="s">
        <v>831</v>
      </c>
      <c r="B1201" s="302" t="s">
        <v>432</v>
      </c>
      <c r="C1201" s="5"/>
      <c r="D1201" s="764"/>
      <c r="E1201" s="291"/>
      <c r="F1201" s="114"/>
      <c r="G1201" s="114"/>
      <c r="H1201" s="114"/>
      <c r="I1201" s="101">
        <f t="shared" si="777"/>
        <v>21370.45</v>
      </c>
      <c r="J1201" s="101">
        <f t="shared" si="777"/>
        <v>21370.45</v>
      </c>
      <c r="K1201" s="101">
        <f t="shared" si="777"/>
        <v>21370.45</v>
      </c>
      <c r="L1201" s="106"/>
      <c r="M1201" s="106"/>
      <c r="N1201" s="106"/>
      <c r="O1201" s="127"/>
      <c r="P1201" s="127"/>
      <c r="Q1201" s="127"/>
      <c r="R1201" s="101">
        <f t="shared" si="778"/>
        <v>0</v>
      </c>
      <c r="S1201" s="101">
        <f t="shared" si="779"/>
        <v>0</v>
      </c>
      <c r="T1201" s="101">
        <f t="shared" si="780"/>
        <v>0</v>
      </c>
      <c r="U1201" s="127"/>
      <c r="V1201" s="127"/>
      <c r="W1201" s="127"/>
      <c r="X1201" s="101">
        <f t="shared" si="555"/>
        <v>0</v>
      </c>
      <c r="Y1201" s="101">
        <f t="shared" si="556"/>
        <v>0</v>
      </c>
      <c r="Z1201" s="101">
        <f t="shared" si="557"/>
        <v>0</v>
      </c>
      <c r="AA1201" s="127"/>
      <c r="AB1201" s="127"/>
      <c r="AC1201" s="127"/>
      <c r="AD1201" s="101">
        <f t="shared" si="558"/>
        <v>0</v>
      </c>
      <c r="AE1201" s="101">
        <f t="shared" si="558"/>
        <v>0</v>
      </c>
      <c r="AF1201" s="101">
        <f t="shared" si="558"/>
        <v>0</v>
      </c>
      <c r="AG1201" s="106"/>
      <c r="AH1201" s="106"/>
      <c r="AI1201" s="106"/>
      <c r="AJ1201" s="127"/>
      <c r="AK1201" s="127"/>
      <c r="AL1201" s="127"/>
      <c r="AM1201" s="101">
        <f t="shared" si="559"/>
        <v>0</v>
      </c>
      <c r="AN1201" s="101">
        <f t="shared" si="560"/>
        <v>0</v>
      </c>
      <c r="AO1201" s="101">
        <f t="shared" si="561"/>
        <v>0</v>
      </c>
      <c r="AP1201" s="127"/>
      <c r="AQ1201" s="127"/>
      <c r="AR1201" s="127"/>
      <c r="AS1201" s="101">
        <f t="shared" si="562"/>
        <v>0</v>
      </c>
      <c r="AT1201" s="101">
        <f t="shared" si="563"/>
        <v>0</v>
      </c>
      <c r="AU1201" s="101">
        <f t="shared" si="564"/>
        <v>0</v>
      </c>
      <c r="AV1201" s="127"/>
      <c r="AW1201" s="127"/>
      <c r="AX1201" s="127"/>
      <c r="AY1201" s="101">
        <f t="shared" si="565"/>
        <v>0</v>
      </c>
      <c r="AZ1201" s="101">
        <f t="shared" si="565"/>
        <v>0</v>
      </c>
      <c r="BA1201" s="101">
        <f t="shared" si="565"/>
        <v>0</v>
      </c>
      <c r="BB1201" s="106"/>
      <c r="BC1201" s="106"/>
      <c r="BD1201" s="106"/>
      <c r="BE1201" s="127"/>
      <c r="BF1201" s="127"/>
      <c r="BG1201" s="127"/>
      <c r="BH1201" s="101">
        <f t="shared" si="566"/>
        <v>0</v>
      </c>
      <c r="BI1201" s="101">
        <f t="shared" si="567"/>
        <v>0</v>
      </c>
      <c r="BJ1201" s="101">
        <f t="shared" si="568"/>
        <v>0</v>
      </c>
      <c r="BK1201" s="127"/>
      <c r="BL1201" s="127"/>
      <c r="BM1201" s="127"/>
      <c r="BN1201" s="101">
        <f t="shared" si="569"/>
        <v>0</v>
      </c>
      <c r="BO1201" s="101">
        <f t="shared" si="570"/>
        <v>0</v>
      </c>
      <c r="BP1201" s="101">
        <f t="shared" si="571"/>
        <v>0</v>
      </c>
      <c r="BQ1201" s="127"/>
      <c r="BR1201" s="127"/>
      <c r="BS1201" s="127"/>
      <c r="BT1201" s="101">
        <f t="shared" si="572"/>
        <v>0</v>
      </c>
      <c r="BU1201" s="101">
        <f t="shared" si="572"/>
        <v>0</v>
      </c>
      <c r="BV1201" s="101">
        <f t="shared" si="572"/>
        <v>0</v>
      </c>
      <c r="BW1201" s="106"/>
      <c r="BX1201" s="106"/>
      <c r="BY1201" s="106"/>
      <c r="BZ1201" s="127"/>
      <c r="CA1201" s="127"/>
      <c r="CB1201" s="127"/>
      <c r="CC1201" s="101">
        <f t="shared" si="573"/>
        <v>0</v>
      </c>
      <c r="CD1201" s="101">
        <f t="shared" si="574"/>
        <v>0</v>
      </c>
      <c r="CE1201" s="101">
        <f t="shared" si="575"/>
        <v>0</v>
      </c>
      <c r="CF1201" s="127"/>
      <c r="CG1201" s="127"/>
      <c r="CH1201" s="127"/>
      <c r="CI1201" s="101">
        <f t="shared" si="576"/>
        <v>0</v>
      </c>
      <c r="CJ1201" s="101">
        <f t="shared" si="577"/>
        <v>0</v>
      </c>
      <c r="CK1201" s="101">
        <f t="shared" si="578"/>
        <v>0</v>
      </c>
      <c r="CL1201" s="127"/>
      <c r="CM1201" s="127"/>
      <c r="CN1201" s="127"/>
      <c r="CO1201" s="101">
        <f t="shared" si="579"/>
        <v>0</v>
      </c>
      <c r="CP1201" s="101">
        <f t="shared" si="579"/>
        <v>0</v>
      </c>
      <c r="CQ1201" s="101">
        <f t="shared" si="579"/>
        <v>0</v>
      </c>
      <c r="CR1201" s="106"/>
      <c r="CS1201" s="106"/>
      <c r="CT1201" s="106"/>
      <c r="CU1201" s="127"/>
      <c r="CV1201" s="127"/>
      <c r="CW1201" s="127"/>
      <c r="CX1201" s="101">
        <f t="shared" si="580"/>
        <v>0</v>
      </c>
      <c r="CY1201" s="101">
        <f t="shared" si="581"/>
        <v>0</v>
      </c>
      <c r="CZ1201" s="101">
        <f t="shared" si="582"/>
        <v>0</v>
      </c>
      <c r="DA1201" s="127"/>
      <c r="DB1201" s="127"/>
      <c r="DC1201" s="127"/>
      <c r="DD1201" s="101">
        <f t="shared" si="583"/>
        <v>0</v>
      </c>
      <c r="DE1201" s="101">
        <f t="shared" si="584"/>
        <v>0</v>
      </c>
      <c r="DF1201" s="101">
        <f t="shared" si="585"/>
        <v>0</v>
      </c>
      <c r="DG1201" s="127"/>
      <c r="DH1201" s="127"/>
      <c r="DI1201" s="127"/>
      <c r="DJ1201" s="101">
        <f t="shared" si="586"/>
        <v>0</v>
      </c>
      <c r="DK1201" s="101">
        <f t="shared" si="586"/>
        <v>0</v>
      </c>
      <c r="DL1201" s="101">
        <f t="shared" si="586"/>
        <v>0</v>
      </c>
      <c r="DM1201" s="106"/>
      <c r="DN1201" s="106"/>
      <c r="DO1201" s="106"/>
      <c r="DP1201" s="127"/>
      <c r="DQ1201" s="127"/>
      <c r="DR1201" s="127"/>
      <c r="DS1201" s="101">
        <f t="shared" si="587"/>
        <v>0</v>
      </c>
      <c r="DT1201" s="101">
        <f t="shared" si="588"/>
        <v>0</v>
      </c>
      <c r="DU1201" s="101">
        <f t="shared" si="589"/>
        <v>0</v>
      </c>
      <c r="DV1201" s="127"/>
      <c r="DW1201" s="127"/>
      <c r="DX1201" s="127"/>
      <c r="DY1201" s="101">
        <f t="shared" si="590"/>
        <v>0</v>
      </c>
      <c r="DZ1201" s="101">
        <f t="shared" si="591"/>
        <v>0</v>
      </c>
      <c r="EA1201" s="101">
        <f t="shared" si="592"/>
        <v>0</v>
      </c>
      <c r="EB1201" s="127"/>
      <c r="EC1201" s="127"/>
      <c r="ED1201" s="127"/>
      <c r="EE1201" s="101">
        <f t="shared" si="593"/>
        <v>0</v>
      </c>
      <c r="EF1201" s="101">
        <f t="shared" si="593"/>
        <v>0</v>
      </c>
      <c r="EG1201" s="101">
        <f t="shared" si="593"/>
        <v>0</v>
      </c>
      <c r="EH1201" s="106"/>
      <c r="EI1201" s="106"/>
      <c r="EJ1201" s="106"/>
      <c r="EK1201" s="127"/>
      <c r="EL1201" s="127"/>
      <c r="EM1201" s="127"/>
      <c r="EN1201" s="101">
        <f t="shared" si="594"/>
        <v>0</v>
      </c>
      <c r="EO1201" s="101">
        <f t="shared" si="595"/>
        <v>0</v>
      </c>
      <c r="EP1201" s="101">
        <f t="shared" si="596"/>
        <v>0</v>
      </c>
      <c r="EQ1201" s="127"/>
      <c r="ER1201" s="127"/>
      <c r="ES1201" s="127"/>
      <c r="ET1201" s="101">
        <f t="shared" si="597"/>
        <v>0</v>
      </c>
      <c r="EU1201" s="101">
        <f t="shared" si="598"/>
        <v>0</v>
      </c>
      <c r="EV1201" s="101">
        <f t="shared" si="599"/>
        <v>0</v>
      </c>
      <c r="EW1201" s="127"/>
      <c r="EX1201" s="127"/>
      <c r="EY1201" s="127"/>
      <c r="EZ1201" s="101">
        <f t="shared" si="600"/>
        <v>0</v>
      </c>
      <c r="FA1201" s="101">
        <f t="shared" si="600"/>
        <v>0</v>
      </c>
      <c r="FB1201" s="101">
        <f t="shared" si="600"/>
        <v>0</v>
      </c>
      <c r="FC1201" s="106"/>
      <c r="FD1201" s="106"/>
      <c r="FE1201" s="106"/>
      <c r="FF1201" s="127"/>
      <c r="FG1201" s="127"/>
      <c r="FH1201" s="127"/>
      <c r="FI1201" s="101">
        <f t="shared" si="601"/>
        <v>0</v>
      </c>
      <c r="FJ1201" s="101">
        <f t="shared" si="602"/>
        <v>0</v>
      </c>
      <c r="FK1201" s="101">
        <f t="shared" si="603"/>
        <v>0</v>
      </c>
      <c r="FL1201" s="127"/>
      <c r="FM1201" s="127"/>
      <c r="FN1201" s="127"/>
      <c r="FO1201" s="101">
        <f t="shared" si="604"/>
        <v>0</v>
      </c>
      <c r="FP1201" s="101">
        <f t="shared" si="605"/>
        <v>0</v>
      </c>
      <c r="FQ1201" s="101">
        <f t="shared" si="606"/>
        <v>0</v>
      </c>
      <c r="FR1201" s="127"/>
      <c r="FS1201" s="127"/>
      <c r="FT1201" s="127"/>
      <c r="FU1201" s="101">
        <f t="shared" si="607"/>
        <v>0</v>
      </c>
      <c r="FV1201" s="101">
        <f t="shared" si="607"/>
        <v>0</v>
      </c>
      <c r="FW1201" s="101">
        <f t="shared" si="607"/>
        <v>0</v>
      </c>
      <c r="FX1201" s="106"/>
      <c r="FY1201" s="106"/>
      <c r="FZ1201" s="106"/>
      <c r="GA1201" s="127"/>
      <c r="GB1201" s="127"/>
      <c r="GC1201" s="127"/>
      <c r="GD1201" s="101">
        <f t="shared" si="608"/>
        <v>0</v>
      </c>
      <c r="GE1201" s="101">
        <f t="shared" si="609"/>
        <v>0</v>
      </c>
      <c r="GF1201" s="101">
        <f t="shared" si="610"/>
        <v>0</v>
      </c>
      <c r="GG1201" s="127"/>
      <c r="GH1201" s="127"/>
      <c r="GI1201" s="127"/>
      <c r="GJ1201" s="101">
        <f t="shared" si="611"/>
        <v>0</v>
      </c>
      <c r="GK1201" s="101">
        <f t="shared" si="612"/>
        <v>0</v>
      </c>
      <c r="GL1201" s="101">
        <f t="shared" si="613"/>
        <v>0</v>
      </c>
      <c r="GM1201" s="127"/>
      <c r="GN1201" s="127"/>
      <c r="GO1201" s="127"/>
      <c r="GP1201" s="101">
        <f t="shared" si="614"/>
        <v>0</v>
      </c>
      <c r="GQ1201" s="101">
        <f t="shared" si="614"/>
        <v>0</v>
      </c>
      <c r="GR1201" s="101">
        <f t="shared" si="614"/>
        <v>0</v>
      </c>
      <c r="GS1201" s="106"/>
      <c r="GT1201" s="106"/>
      <c r="GU1201" s="106"/>
      <c r="GV1201" s="127"/>
      <c r="GW1201" s="127"/>
      <c r="GX1201" s="127"/>
      <c r="GY1201" s="101">
        <f t="shared" si="615"/>
        <v>0</v>
      </c>
      <c r="GZ1201" s="101">
        <f t="shared" si="616"/>
        <v>0</v>
      </c>
      <c r="HA1201" s="101">
        <f t="shared" si="617"/>
        <v>0</v>
      </c>
      <c r="HB1201" s="127"/>
      <c r="HC1201" s="127"/>
      <c r="HD1201" s="127"/>
      <c r="HE1201" s="101">
        <f t="shared" si="618"/>
        <v>5745</v>
      </c>
      <c r="HF1201" s="101">
        <f t="shared" si="619"/>
        <v>5651.78</v>
      </c>
      <c r="HG1201" s="101">
        <f t="shared" si="620"/>
        <v>5651.78</v>
      </c>
      <c r="HH1201" s="127"/>
      <c r="HI1201" s="127"/>
      <c r="HJ1201" s="127"/>
      <c r="HK1201" s="101">
        <f t="shared" si="621"/>
        <v>0</v>
      </c>
      <c r="HL1201" s="101">
        <f t="shared" si="621"/>
        <v>0</v>
      </c>
      <c r="HM1201" s="101">
        <f t="shared" si="621"/>
        <v>0</v>
      </c>
      <c r="HN1201" s="106"/>
      <c r="HO1201" s="106"/>
      <c r="HP1201" s="106"/>
      <c r="HQ1201" s="127"/>
      <c r="HR1201" s="127"/>
      <c r="HS1201" s="127"/>
      <c r="HT1201" s="101">
        <f t="shared" si="622"/>
        <v>0</v>
      </c>
      <c r="HU1201" s="101">
        <f t="shared" si="623"/>
        <v>0</v>
      </c>
      <c r="HV1201" s="101">
        <f t="shared" si="624"/>
        <v>0</v>
      </c>
      <c r="HW1201" s="127"/>
      <c r="HX1201" s="127"/>
      <c r="HY1201" s="127"/>
      <c r="HZ1201" s="101">
        <f t="shared" si="625"/>
        <v>0</v>
      </c>
      <c r="IA1201" s="101">
        <f t="shared" si="626"/>
        <v>0</v>
      </c>
      <c r="IB1201" s="101">
        <f t="shared" si="627"/>
        <v>0</v>
      </c>
      <c r="IC1201" s="127"/>
      <c r="ID1201" s="127"/>
      <c r="IE1201" s="127"/>
      <c r="IF1201" s="101">
        <f t="shared" si="628"/>
        <v>0</v>
      </c>
      <c r="IG1201" s="101">
        <f t="shared" si="628"/>
        <v>0</v>
      </c>
      <c r="IH1201" s="101">
        <f t="shared" si="628"/>
        <v>0</v>
      </c>
      <c r="II1201" s="106"/>
      <c r="IJ1201" s="106"/>
      <c r="IK1201" s="106"/>
      <c r="IL1201" s="127"/>
      <c r="IM1201" s="127"/>
      <c r="IN1201" s="127"/>
      <c r="IO1201" s="101">
        <f t="shared" si="629"/>
        <v>0</v>
      </c>
      <c r="IP1201" s="101">
        <f t="shared" si="630"/>
        <v>0</v>
      </c>
      <c r="IQ1201" s="101">
        <f t="shared" si="631"/>
        <v>0</v>
      </c>
      <c r="IR1201" s="127"/>
      <c r="IS1201" s="127"/>
      <c r="IT1201" s="127"/>
      <c r="IU1201" s="101">
        <f t="shared" si="632"/>
        <v>0</v>
      </c>
      <c r="IV1201" s="101">
        <f t="shared" si="633"/>
        <v>0</v>
      </c>
      <c r="IW1201" s="101">
        <f t="shared" si="634"/>
        <v>0</v>
      </c>
      <c r="IX1201" s="127"/>
      <c r="IY1201" s="127"/>
      <c r="IZ1201" s="127"/>
      <c r="JA1201" s="101">
        <f t="shared" si="635"/>
        <v>0</v>
      </c>
      <c r="JB1201" s="101">
        <f t="shared" si="635"/>
        <v>0</v>
      </c>
      <c r="JC1201" s="101">
        <f t="shared" si="635"/>
        <v>0</v>
      </c>
      <c r="JD1201" s="106"/>
      <c r="JE1201" s="106"/>
      <c r="JF1201" s="106"/>
      <c r="JG1201" s="127"/>
      <c r="JH1201" s="127"/>
      <c r="JI1201" s="127"/>
      <c r="JJ1201" s="101">
        <f t="shared" si="636"/>
        <v>0</v>
      </c>
      <c r="JK1201" s="101">
        <f t="shared" si="637"/>
        <v>0</v>
      </c>
      <c r="JL1201" s="101">
        <f t="shared" si="638"/>
        <v>0</v>
      </c>
      <c r="JM1201" s="127"/>
      <c r="JN1201" s="127"/>
      <c r="JO1201" s="127"/>
      <c r="JP1201" s="101">
        <f t="shared" si="639"/>
        <v>0</v>
      </c>
      <c r="JQ1201" s="101">
        <f t="shared" si="640"/>
        <v>0</v>
      </c>
      <c r="JR1201" s="101">
        <f t="shared" si="641"/>
        <v>0</v>
      </c>
      <c r="JS1201" s="127"/>
      <c r="JT1201" s="127"/>
      <c r="JU1201" s="127"/>
      <c r="JV1201" s="101">
        <f t="shared" si="642"/>
        <v>0</v>
      </c>
      <c r="JW1201" s="101">
        <f t="shared" si="642"/>
        <v>0</v>
      </c>
      <c r="JX1201" s="101">
        <f t="shared" si="642"/>
        <v>0</v>
      </c>
      <c r="JY1201" s="106"/>
      <c r="JZ1201" s="106"/>
      <c r="KA1201" s="106"/>
      <c r="KB1201" s="127"/>
      <c r="KC1201" s="127"/>
      <c r="KD1201" s="127"/>
      <c r="KE1201" s="101">
        <f t="shared" si="643"/>
        <v>0</v>
      </c>
      <c r="KF1201" s="101">
        <f t="shared" si="644"/>
        <v>0</v>
      </c>
      <c r="KG1201" s="101">
        <f t="shared" si="645"/>
        <v>0</v>
      </c>
      <c r="KH1201" s="127"/>
      <c r="KI1201" s="127"/>
      <c r="KJ1201" s="127"/>
      <c r="KK1201" s="101">
        <f t="shared" si="646"/>
        <v>0</v>
      </c>
      <c r="KL1201" s="101">
        <f t="shared" si="647"/>
        <v>0</v>
      </c>
      <c r="KM1201" s="101">
        <f t="shared" si="648"/>
        <v>0</v>
      </c>
      <c r="KN1201" s="127"/>
      <c r="KO1201" s="127"/>
      <c r="KP1201" s="127"/>
      <c r="KQ1201" s="101">
        <f t="shared" si="649"/>
        <v>0</v>
      </c>
      <c r="KR1201" s="101">
        <f t="shared" si="649"/>
        <v>0</v>
      </c>
      <c r="KS1201" s="101">
        <f t="shared" si="649"/>
        <v>0</v>
      </c>
      <c r="KT1201" s="106"/>
      <c r="KU1201" s="106"/>
      <c r="KV1201" s="106"/>
      <c r="KW1201" s="127"/>
      <c r="KX1201" s="127"/>
      <c r="KY1201" s="127"/>
      <c r="KZ1201" s="101">
        <f t="shared" si="650"/>
        <v>0</v>
      </c>
      <c r="LA1201" s="101">
        <f t="shared" si="651"/>
        <v>0</v>
      </c>
      <c r="LB1201" s="101">
        <f t="shared" si="652"/>
        <v>0</v>
      </c>
      <c r="LC1201" s="127"/>
      <c r="LD1201" s="127"/>
      <c r="LE1201" s="127"/>
      <c r="LF1201" s="101">
        <f t="shared" si="653"/>
        <v>0</v>
      </c>
      <c r="LG1201" s="101">
        <f t="shared" si="654"/>
        <v>0</v>
      </c>
      <c r="LH1201" s="101">
        <f t="shared" si="655"/>
        <v>0</v>
      </c>
      <c r="LI1201" s="127"/>
      <c r="LJ1201" s="127"/>
      <c r="LK1201" s="127"/>
      <c r="LL1201" s="101">
        <f t="shared" si="656"/>
        <v>0</v>
      </c>
      <c r="LM1201" s="101">
        <f t="shared" si="656"/>
        <v>0</v>
      </c>
      <c r="LN1201" s="101">
        <f t="shared" si="656"/>
        <v>0</v>
      </c>
      <c r="LO1201" s="106"/>
      <c r="LP1201" s="106"/>
      <c r="LQ1201" s="106"/>
      <c r="LR1201" s="127"/>
      <c r="LS1201" s="127"/>
      <c r="LT1201" s="127"/>
      <c r="LU1201" s="101">
        <f t="shared" si="657"/>
        <v>0</v>
      </c>
      <c r="LV1201" s="101">
        <f t="shared" si="658"/>
        <v>0</v>
      </c>
      <c r="LW1201" s="101">
        <f t="shared" si="659"/>
        <v>0</v>
      </c>
      <c r="LX1201" s="127"/>
      <c r="LY1201" s="127"/>
      <c r="LZ1201" s="127"/>
      <c r="MA1201" s="101">
        <f t="shared" si="660"/>
        <v>0</v>
      </c>
      <c r="MB1201" s="101">
        <f t="shared" si="661"/>
        <v>0</v>
      </c>
      <c r="MC1201" s="101">
        <f t="shared" si="662"/>
        <v>0</v>
      </c>
      <c r="MD1201" s="127"/>
      <c r="ME1201" s="127"/>
      <c r="MF1201" s="127"/>
      <c r="MG1201" s="101">
        <f t="shared" si="663"/>
        <v>0</v>
      </c>
      <c r="MH1201" s="101">
        <f t="shared" si="663"/>
        <v>0</v>
      </c>
      <c r="MI1201" s="101">
        <f t="shared" si="663"/>
        <v>0</v>
      </c>
      <c r="MJ1201" s="106"/>
      <c r="MK1201" s="106"/>
      <c r="ML1201" s="106"/>
      <c r="MM1201" s="127"/>
      <c r="MN1201" s="127"/>
      <c r="MO1201" s="127"/>
      <c r="MP1201" s="101">
        <f t="shared" si="664"/>
        <v>0</v>
      </c>
      <c r="MQ1201" s="101">
        <f t="shared" si="665"/>
        <v>0</v>
      </c>
      <c r="MR1201" s="101">
        <f t="shared" si="666"/>
        <v>0</v>
      </c>
      <c r="MS1201" s="127"/>
      <c r="MT1201" s="127"/>
      <c r="MU1201" s="127"/>
      <c r="MV1201" s="101">
        <f t="shared" si="667"/>
        <v>0</v>
      </c>
      <c r="MW1201" s="101">
        <f t="shared" si="668"/>
        <v>0</v>
      </c>
      <c r="MX1201" s="101">
        <f t="shared" si="669"/>
        <v>0</v>
      </c>
      <c r="MY1201" s="127"/>
      <c r="MZ1201" s="127"/>
      <c r="NA1201" s="127"/>
      <c r="NB1201" s="101">
        <f t="shared" si="670"/>
        <v>0</v>
      </c>
      <c r="NC1201" s="101">
        <f t="shared" si="670"/>
        <v>0</v>
      </c>
      <c r="ND1201" s="101">
        <f t="shared" si="670"/>
        <v>0</v>
      </c>
      <c r="NE1201" s="106"/>
      <c r="NF1201" s="106"/>
      <c r="NG1201" s="106"/>
      <c r="NH1201" s="127"/>
      <c r="NI1201" s="127"/>
      <c r="NJ1201" s="127"/>
      <c r="NK1201" s="101">
        <f t="shared" si="671"/>
        <v>0</v>
      </c>
      <c r="NL1201" s="101">
        <f t="shared" si="672"/>
        <v>0</v>
      </c>
      <c r="NM1201" s="101">
        <f t="shared" si="673"/>
        <v>0</v>
      </c>
      <c r="NN1201" s="127"/>
      <c r="NO1201" s="127"/>
      <c r="NP1201" s="127"/>
      <c r="NQ1201" s="101">
        <f t="shared" si="674"/>
        <v>0</v>
      </c>
      <c r="NR1201" s="101">
        <f t="shared" si="675"/>
        <v>0</v>
      </c>
      <c r="NS1201" s="101">
        <f t="shared" si="676"/>
        <v>0</v>
      </c>
      <c r="NT1201" s="127"/>
      <c r="NU1201" s="127"/>
      <c r="NV1201" s="127"/>
      <c r="NW1201" s="101">
        <f t="shared" si="677"/>
        <v>0</v>
      </c>
      <c r="NX1201" s="101">
        <f t="shared" si="677"/>
        <v>0</v>
      </c>
      <c r="NY1201" s="101">
        <f t="shared" si="677"/>
        <v>0</v>
      </c>
      <c r="NZ1201" s="106"/>
      <c r="OA1201" s="106"/>
      <c r="OB1201" s="106"/>
      <c r="OC1201" s="127"/>
      <c r="OD1201" s="127"/>
      <c r="OE1201" s="127"/>
      <c r="OF1201" s="101">
        <f t="shared" si="678"/>
        <v>0</v>
      </c>
      <c r="OG1201" s="101">
        <f t="shared" si="679"/>
        <v>0</v>
      </c>
      <c r="OH1201" s="101">
        <f t="shared" si="680"/>
        <v>0</v>
      </c>
      <c r="OI1201" s="127"/>
      <c r="OJ1201" s="127"/>
      <c r="OK1201" s="127"/>
      <c r="OL1201" s="101">
        <f t="shared" si="681"/>
        <v>0</v>
      </c>
      <c r="OM1201" s="101">
        <f t="shared" si="682"/>
        <v>0</v>
      </c>
      <c r="ON1201" s="101">
        <f t="shared" si="683"/>
        <v>0</v>
      </c>
      <c r="OO1201" s="127"/>
      <c r="OP1201" s="127"/>
      <c r="OQ1201" s="127"/>
      <c r="OR1201" s="101">
        <f t="shared" si="684"/>
        <v>0</v>
      </c>
      <c r="OS1201" s="101">
        <f t="shared" si="684"/>
        <v>0</v>
      </c>
      <c r="OT1201" s="101">
        <f t="shared" si="684"/>
        <v>0</v>
      </c>
      <c r="OU1201" s="106"/>
      <c r="OV1201" s="106"/>
      <c r="OW1201" s="106"/>
      <c r="OX1201" s="127"/>
      <c r="OY1201" s="127"/>
      <c r="OZ1201" s="127"/>
      <c r="PA1201" s="101">
        <f t="shared" si="685"/>
        <v>0</v>
      </c>
      <c r="PB1201" s="101">
        <f t="shared" si="686"/>
        <v>0</v>
      </c>
      <c r="PC1201" s="101">
        <f t="shared" si="687"/>
        <v>0</v>
      </c>
      <c r="PD1201" s="127"/>
      <c r="PE1201" s="127"/>
      <c r="PF1201" s="127"/>
      <c r="PG1201" s="101">
        <f t="shared" si="688"/>
        <v>0</v>
      </c>
      <c r="PH1201" s="101">
        <f t="shared" si="689"/>
        <v>0</v>
      </c>
      <c r="PI1201" s="101">
        <f t="shared" si="690"/>
        <v>0</v>
      </c>
      <c r="PJ1201" s="127"/>
      <c r="PK1201" s="127"/>
      <c r="PL1201" s="127"/>
      <c r="PM1201" s="101">
        <f t="shared" si="691"/>
        <v>0</v>
      </c>
      <c r="PN1201" s="101">
        <f t="shared" si="691"/>
        <v>0</v>
      </c>
      <c r="PO1201" s="101">
        <f t="shared" si="691"/>
        <v>0</v>
      </c>
      <c r="PP1201" s="106"/>
      <c r="PQ1201" s="106"/>
      <c r="PR1201" s="106"/>
      <c r="PS1201" s="127"/>
      <c r="PT1201" s="127"/>
      <c r="PU1201" s="127"/>
      <c r="PV1201" s="101">
        <f t="shared" si="692"/>
        <v>0</v>
      </c>
      <c r="PW1201" s="101">
        <f t="shared" si="693"/>
        <v>0</v>
      </c>
      <c r="PX1201" s="101">
        <f t="shared" si="694"/>
        <v>0</v>
      </c>
      <c r="PY1201" s="127"/>
      <c r="PZ1201" s="127"/>
      <c r="QA1201" s="127"/>
      <c r="QB1201" s="101">
        <f t="shared" si="695"/>
        <v>0</v>
      </c>
      <c r="QC1201" s="101">
        <f t="shared" si="696"/>
        <v>0</v>
      </c>
      <c r="QD1201" s="101">
        <f t="shared" si="697"/>
        <v>0</v>
      </c>
      <c r="QE1201" s="127"/>
      <c r="QF1201" s="127"/>
      <c r="QG1201" s="127"/>
      <c r="QH1201" s="101">
        <f t="shared" si="698"/>
        <v>0</v>
      </c>
      <c r="QI1201" s="101">
        <f t="shared" si="698"/>
        <v>0</v>
      </c>
      <c r="QJ1201" s="101">
        <f t="shared" si="698"/>
        <v>0</v>
      </c>
      <c r="QK1201" s="106"/>
      <c r="QL1201" s="106"/>
      <c r="QM1201" s="106"/>
      <c r="QN1201" s="127"/>
      <c r="QO1201" s="127"/>
      <c r="QP1201" s="127"/>
      <c r="QQ1201" s="101">
        <f t="shared" si="699"/>
        <v>0</v>
      </c>
      <c r="QR1201" s="101">
        <f t="shared" si="700"/>
        <v>0</v>
      </c>
      <c r="QS1201" s="101">
        <f t="shared" si="701"/>
        <v>0</v>
      </c>
      <c r="QT1201" s="127"/>
      <c r="QU1201" s="127"/>
      <c r="QV1201" s="127"/>
      <c r="QW1201" s="101">
        <f t="shared" si="702"/>
        <v>0</v>
      </c>
      <c r="QX1201" s="101">
        <f t="shared" si="703"/>
        <v>0</v>
      </c>
      <c r="QY1201" s="101">
        <f t="shared" si="704"/>
        <v>0</v>
      </c>
      <c r="QZ1201" s="127"/>
      <c r="RA1201" s="127"/>
      <c r="RB1201" s="127"/>
      <c r="RC1201" s="101">
        <f t="shared" si="705"/>
        <v>0</v>
      </c>
      <c r="RD1201" s="101">
        <f t="shared" si="705"/>
        <v>0</v>
      </c>
      <c r="RE1201" s="101">
        <f t="shared" si="705"/>
        <v>0</v>
      </c>
      <c r="RF1201" s="106"/>
      <c r="RG1201" s="106"/>
      <c r="RH1201" s="106"/>
      <c r="RI1201" s="127"/>
      <c r="RJ1201" s="127"/>
      <c r="RK1201" s="127"/>
      <c r="RL1201" s="101">
        <f t="shared" si="706"/>
        <v>0</v>
      </c>
      <c r="RM1201" s="101">
        <f t="shared" si="707"/>
        <v>0</v>
      </c>
      <c r="RN1201" s="101">
        <f t="shared" si="708"/>
        <v>0</v>
      </c>
      <c r="RO1201" s="127"/>
      <c r="RP1201" s="127"/>
      <c r="RQ1201" s="127"/>
      <c r="RR1201" s="101">
        <f t="shared" si="709"/>
        <v>0</v>
      </c>
      <c r="RS1201" s="101">
        <f t="shared" si="710"/>
        <v>0</v>
      </c>
      <c r="RT1201" s="101">
        <f t="shared" si="711"/>
        <v>0</v>
      </c>
      <c r="RU1201" s="127"/>
      <c r="RV1201" s="127"/>
      <c r="RW1201" s="127"/>
      <c r="RX1201" s="101">
        <f t="shared" si="712"/>
        <v>0</v>
      </c>
      <c r="RY1201" s="101">
        <f t="shared" si="712"/>
        <v>0</v>
      </c>
      <c r="RZ1201" s="101">
        <f t="shared" si="712"/>
        <v>0</v>
      </c>
      <c r="SA1201" s="106"/>
      <c r="SB1201" s="106"/>
      <c r="SC1201" s="106"/>
      <c r="SD1201" s="127"/>
      <c r="SE1201" s="127"/>
      <c r="SF1201" s="127"/>
      <c r="SG1201" s="101">
        <f t="shared" si="713"/>
        <v>0</v>
      </c>
      <c r="SH1201" s="101">
        <f t="shared" si="714"/>
        <v>0</v>
      </c>
      <c r="SI1201" s="101">
        <f t="shared" si="715"/>
        <v>0</v>
      </c>
      <c r="SJ1201" s="127"/>
      <c r="SK1201" s="127"/>
      <c r="SL1201" s="127"/>
      <c r="SM1201" s="101">
        <f t="shared" si="716"/>
        <v>0</v>
      </c>
      <c r="SN1201" s="101">
        <f t="shared" si="717"/>
        <v>0</v>
      </c>
      <c r="SO1201" s="101">
        <f t="shared" si="718"/>
        <v>0</v>
      </c>
      <c r="SP1201" s="127"/>
      <c r="SQ1201" s="127"/>
      <c r="SR1201" s="127"/>
      <c r="SS1201" s="101">
        <f t="shared" si="719"/>
        <v>0</v>
      </c>
      <c r="ST1201" s="101">
        <f t="shared" si="719"/>
        <v>0</v>
      </c>
      <c r="SU1201" s="101">
        <f t="shared" si="719"/>
        <v>0</v>
      </c>
      <c r="SV1201" s="106"/>
      <c r="SW1201" s="106"/>
      <c r="SX1201" s="106"/>
      <c r="SY1201" s="127"/>
      <c r="SZ1201" s="127"/>
      <c r="TA1201" s="127"/>
      <c r="TB1201" s="101">
        <f t="shared" si="720"/>
        <v>0</v>
      </c>
      <c r="TC1201" s="101">
        <f t="shared" si="721"/>
        <v>0</v>
      </c>
      <c r="TD1201" s="101">
        <f t="shared" si="722"/>
        <v>0</v>
      </c>
      <c r="TE1201" s="127"/>
      <c r="TF1201" s="127"/>
      <c r="TG1201" s="127"/>
      <c r="TH1201" s="101">
        <f t="shared" si="723"/>
        <v>0</v>
      </c>
      <c r="TI1201" s="101">
        <f t="shared" si="724"/>
        <v>0</v>
      </c>
      <c r="TJ1201" s="101">
        <f t="shared" si="725"/>
        <v>0</v>
      </c>
      <c r="TK1201" s="127"/>
      <c r="TL1201" s="127"/>
      <c r="TM1201" s="127"/>
      <c r="TN1201" s="101">
        <f t="shared" si="726"/>
        <v>0</v>
      </c>
      <c r="TO1201" s="101">
        <f t="shared" si="726"/>
        <v>0</v>
      </c>
      <c r="TP1201" s="101">
        <f t="shared" si="726"/>
        <v>0</v>
      </c>
      <c r="TQ1201" s="106"/>
      <c r="TR1201" s="106"/>
      <c r="TS1201" s="106"/>
      <c r="TT1201" s="127"/>
      <c r="TU1201" s="127"/>
      <c r="TV1201" s="127"/>
      <c r="TW1201" s="101">
        <f t="shared" si="727"/>
        <v>0</v>
      </c>
      <c r="TX1201" s="101">
        <f t="shared" si="728"/>
        <v>0</v>
      </c>
      <c r="TY1201" s="101">
        <f t="shared" si="729"/>
        <v>0</v>
      </c>
      <c r="TZ1201" s="127"/>
      <c r="UA1201" s="127"/>
      <c r="UB1201" s="127"/>
      <c r="UC1201" s="101">
        <f t="shared" si="730"/>
        <v>0</v>
      </c>
      <c r="UD1201" s="101">
        <f t="shared" si="731"/>
        <v>0</v>
      </c>
      <c r="UE1201" s="101">
        <f t="shared" si="732"/>
        <v>0</v>
      </c>
      <c r="UF1201" s="127"/>
      <c r="UG1201" s="127"/>
      <c r="UH1201" s="127"/>
      <c r="UI1201" s="101">
        <f t="shared" si="733"/>
        <v>0</v>
      </c>
      <c r="UJ1201" s="101">
        <f t="shared" si="733"/>
        <v>0</v>
      </c>
      <c r="UK1201" s="101">
        <f t="shared" si="733"/>
        <v>0</v>
      </c>
      <c r="UL1201" s="106"/>
      <c r="UM1201" s="106"/>
      <c r="UN1201" s="106"/>
      <c r="UO1201" s="127"/>
      <c r="UP1201" s="127"/>
      <c r="UQ1201" s="127"/>
      <c r="UR1201" s="101">
        <f t="shared" si="734"/>
        <v>0</v>
      </c>
      <c r="US1201" s="101">
        <f t="shared" si="735"/>
        <v>0</v>
      </c>
      <c r="UT1201" s="101">
        <f t="shared" si="736"/>
        <v>0</v>
      </c>
      <c r="UU1201" s="127"/>
      <c r="UV1201" s="127"/>
      <c r="UW1201" s="127"/>
      <c r="UX1201" s="101">
        <f t="shared" si="737"/>
        <v>2608.14</v>
      </c>
      <c r="UY1201" s="101">
        <f t="shared" si="738"/>
        <v>2741.66</v>
      </c>
      <c r="UZ1201" s="101">
        <f t="shared" si="739"/>
        <v>2741.66</v>
      </c>
      <c r="VA1201" s="127"/>
      <c r="VB1201" s="127"/>
      <c r="VC1201" s="127"/>
      <c r="VD1201" s="101">
        <f t="shared" si="740"/>
        <v>0</v>
      </c>
      <c r="VE1201" s="101">
        <f t="shared" si="740"/>
        <v>0</v>
      </c>
      <c r="VF1201" s="101">
        <f t="shared" si="740"/>
        <v>0</v>
      </c>
      <c r="VG1201" s="106"/>
      <c r="VH1201" s="106"/>
      <c r="VI1201" s="106"/>
      <c r="VJ1201" s="127"/>
      <c r="VK1201" s="127"/>
      <c r="VL1201" s="127"/>
      <c r="VM1201" s="101">
        <f t="shared" si="741"/>
        <v>0</v>
      </c>
      <c r="VN1201" s="101">
        <f t="shared" si="742"/>
        <v>0</v>
      </c>
      <c r="VO1201" s="101">
        <f t="shared" si="743"/>
        <v>0</v>
      </c>
      <c r="VP1201" s="127"/>
      <c r="VQ1201" s="127"/>
      <c r="VR1201" s="127"/>
      <c r="VS1201" s="101">
        <f t="shared" si="744"/>
        <v>0</v>
      </c>
      <c r="VT1201" s="101">
        <f t="shared" si="745"/>
        <v>0</v>
      </c>
      <c r="VU1201" s="101">
        <f t="shared" si="746"/>
        <v>0</v>
      </c>
      <c r="VV1201" s="127"/>
      <c r="VW1201" s="127"/>
      <c r="VX1201" s="127"/>
      <c r="VY1201" s="101">
        <f t="shared" si="747"/>
        <v>0</v>
      </c>
      <c r="VZ1201" s="101">
        <f t="shared" si="747"/>
        <v>0</v>
      </c>
      <c r="WA1201" s="101">
        <f t="shared" si="747"/>
        <v>0</v>
      </c>
      <c r="WB1201" s="106"/>
      <c r="WC1201" s="106"/>
      <c r="WD1201" s="106"/>
      <c r="WE1201" s="127"/>
      <c r="WF1201" s="127"/>
      <c r="WG1201" s="127"/>
      <c r="WH1201" s="101">
        <f t="shared" si="748"/>
        <v>0</v>
      </c>
      <c r="WI1201" s="101">
        <f t="shared" si="749"/>
        <v>0</v>
      </c>
      <c r="WJ1201" s="101">
        <f t="shared" si="750"/>
        <v>0</v>
      </c>
      <c r="WK1201" s="127"/>
      <c r="WL1201" s="127"/>
      <c r="WM1201" s="127"/>
      <c r="WN1201" s="101">
        <f t="shared" si="751"/>
        <v>0</v>
      </c>
      <c r="WO1201" s="101">
        <f t="shared" si="752"/>
        <v>0</v>
      </c>
      <c r="WP1201" s="101">
        <f t="shared" si="753"/>
        <v>0</v>
      </c>
      <c r="WQ1201" s="127"/>
      <c r="WR1201" s="127"/>
      <c r="WS1201" s="127"/>
      <c r="WT1201" s="101">
        <f t="shared" si="754"/>
        <v>0</v>
      </c>
      <c r="WU1201" s="101">
        <f t="shared" si="754"/>
        <v>0</v>
      </c>
      <c r="WV1201" s="101">
        <f t="shared" si="754"/>
        <v>0</v>
      </c>
      <c r="WW1201" s="106"/>
      <c r="WX1201" s="106"/>
      <c r="WY1201" s="106"/>
      <c r="WZ1201" s="127"/>
      <c r="XA1201" s="127"/>
      <c r="XB1201" s="127"/>
      <c r="XC1201" s="101">
        <f t="shared" si="755"/>
        <v>0</v>
      </c>
      <c r="XD1201" s="101">
        <f t="shared" si="756"/>
        <v>0</v>
      </c>
      <c r="XE1201" s="101">
        <f t="shared" si="757"/>
        <v>0</v>
      </c>
      <c r="XF1201" s="127"/>
      <c r="XG1201" s="127"/>
      <c r="XH1201" s="127"/>
      <c r="XI1201" s="101">
        <f t="shared" si="758"/>
        <v>0</v>
      </c>
      <c r="XJ1201" s="101">
        <f t="shared" si="759"/>
        <v>0</v>
      </c>
      <c r="XK1201" s="101">
        <f t="shared" si="760"/>
        <v>0</v>
      </c>
      <c r="XL1201" s="127"/>
      <c r="XM1201" s="127"/>
      <c r="XN1201" s="127"/>
      <c r="XO1201" s="101">
        <f t="shared" si="761"/>
        <v>0</v>
      </c>
      <c r="XP1201" s="101">
        <f t="shared" si="761"/>
        <v>0</v>
      </c>
      <c r="XQ1201" s="101">
        <f t="shared" si="761"/>
        <v>0</v>
      </c>
      <c r="XR1201" s="106"/>
      <c r="XS1201" s="106"/>
      <c r="XT1201" s="106"/>
      <c r="XU1201" s="127"/>
      <c r="XV1201" s="127"/>
      <c r="XW1201" s="127"/>
      <c r="XX1201" s="101">
        <f t="shared" si="762"/>
        <v>0</v>
      </c>
      <c r="XY1201" s="101">
        <f t="shared" si="763"/>
        <v>0</v>
      </c>
      <c r="XZ1201" s="101">
        <f t="shared" si="764"/>
        <v>0</v>
      </c>
      <c r="YA1201" s="127"/>
      <c r="YB1201" s="127"/>
      <c r="YC1201" s="127"/>
      <c r="YD1201" s="101">
        <f t="shared" si="765"/>
        <v>0</v>
      </c>
      <c r="YE1201" s="101">
        <f t="shared" si="766"/>
        <v>0</v>
      </c>
      <c r="YF1201" s="101">
        <f t="shared" si="767"/>
        <v>0</v>
      </c>
      <c r="YG1201" s="127"/>
      <c r="YH1201" s="127"/>
      <c r="YI1201" s="127"/>
      <c r="YJ1201" s="101">
        <f t="shared" si="768"/>
        <v>0</v>
      </c>
      <c r="YK1201" s="101">
        <f t="shared" si="768"/>
        <v>0</v>
      </c>
      <c r="YL1201" s="101">
        <f t="shared" si="768"/>
        <v>0</v>
      </c>
      <c r="YM1201" s="149">
        <f t="shared" si="769"/>
        <v>0</v>
      </c>
      <c r="YN1201" s="149">
        <f t="shared" si="769"/>
        <v>0</v>
      </c>
      <c r="YO1201" s="149">
        <f t="shared" si="769"/>
        <v>0</v>
      </c>
      <c r="YP1201" s="127"/>
      <c r="YQ1201" s="127"/>
      <c r="YR1201" s="127"/>
      <c r="YS1201" s="101">
        <f t="shared" si="770"/>
        <v>0</v>
      </c>
      <c r="YT1201" s="101">
        <f t="shared" si="771"/>
        <v>0</v>
      </c>
      <c r="YU1201" s="101">
        <f t="shared" si="772"/>
        <v>0</v>
      </c>
      <c r="YV1201" s="127"/>
      <c r="YW1201" s="127"/>
      <c r="YX1201" s="127"/>
      <c r="YY1201" s="101">
        <f t="shared" si="773"/>
        <v>3620.81</v>
      </c>
      <c r="YZ1201" s="101">
        <f t="shared" si="774"/>
        <v>3681</v>
      </c>
      <c r="ZA1201" s="101">
        <f t="shared" si="775"/>
        <v>3681</v>
      </c>
      <c r="ZB1201" s="127"/>
      <c r="ZC1201" s="127"/>
      <c r="ZD1201" s="127"/>
      <c r="ZE1201" s="101">
        <f t="shared" si="776"/>
        <v>0</v>
      </c>
      <c r="ZF1201" s="101">
        <f t="shared" si="776"/>
        <v>0</v>
      </c>
      <c r="ZG1201" s="101">
        <f t="shared" si="776"/>
        <v>0</v>
      </c>
    </row>
    <row r="1202" spans="1:683" ht="24" hidden="1">
      <c r="A1202" s="102" t="s">
        <v>832</v>
      </c>
      <c r="B1202" s="302" t="s">
        <v>433</v>
      </c>
      <c r="C1202" s="5"/>
      <c r="D1202" s="764"/>
      <c r="E1202" s="291"/>
      <c r="F1202" s="114"/>
      <c r="G1202" s="114"/>
      <c r="H1202" s="114"/>
      <c r="I1202" s="101">
        <f t="shared" si="777"/>
        <v>21370.45</v>
      </c>
      <c r="J1202" s="101">
        <f t="shared" si="777"/>
        <v>21370.45</v>
      </c>
      <c r="K1202" s="101">
        <f t="shared" si="777"/>
        <v>21370.45</v>
      </c>
      <c r="L1202" s="106"/>
      <c r="M1202" s="106"/>
      <c r="N1202" s="106"/>
      <c r="O1202" s="127"/>
      <c r="P1202" s="127"/>
      <c r="Q1202" s="127"/>
      <c r="R1202" s="101">
        <f t="shared" si="778"/>
        <v>0</v>
      </c>
      <c r="S1202" s="101">
        <f t="shared" si="779"/>
        <v>0</v>
      </c>
      <c r="T1202" s="101">
        <f t="shared" si="780"/>
        <v>0</v>
      </c>
      <c r="U1202" s="127"/>
      <c r="V1202" s="127"/>
      <c r="W1202" s="127"/>
      <c r="X1202" s="101">
        <f t="shared" si="555"/>
        <v>0</v>
      </c>
      <c r="Y1202" s="101">
        <f t="shared" si="556"/>
        <v>0</v>
      </c>
      <c r="Z1202" s="101">
        <f t="shared" si="557"/>
        <v>0</v>
      </c>
      <c r="AA1202" s="127"/>
      <c r="AB1202" s="127"/>
      <c r="AC1202" s="127"/>
      <c r="AD1202" s="101">
        <f t="shared" si="558"/>
        <v>0</v>
      </c>
      <c r="AE1202" s="101">
        <f t="shared" si="558"/>
        <v>0</v>
      </c>
      <c r="AF1202" s="101">
        <f t="shared" si="558"/>
        <v>0</v>
      </c>
      <c r="AG1202" s="106"/>
      <c r="AH1202" s="106"/>
      <c r="AI1202" s="106"/>
      <c r="AJ1202" s="127"/>
      <c r="AK1202" s="127"/>
      <c r="AL1202" s="127"/>
      <c r="AM1202" s="101">
        <f t="shared" si="559"/>
        <v>0</v>
      </c>
      <c r="AN1202" s="101">
        <f t="shared" si="560"/>
        <v>0</v>
      </c>
      <c r="AO1202" s="101">
        <f t="shared" si="561"/>
        <v>0</v>
      </c>
      <c r="AP1202" s="127"/>
      <c r="AQ1202" s="127"/>
      <c r="AR1202" s="127"/>
      <c r="AS1202" s="101">
        <f t="shared" si="562"/>
        <v>0</v>
      </c>
      <c r="AT1202" s="101">
        <f t="shared" si="563"/>
        <v>0</v>
      </c>
      <c r="AU1202" s="101">
        <f t="shared" si="564"/>
        <v>0</v>
      </c>
      <c r="AV1202" s="127"/>
      <c r="AW1202" s="127"/>
      <c r="AX1202" s="127"/>
      <c r="AY1202" s="101">
        <f t="shared" si="565"/>
        <v>0</v>
      </c>
      <c r="AZ1202" s="101">
        <f t="shared" si="565"/>
        <v>0</v>
      </c>
      <c r="BA1202" s="101">
        <f t="shared" si="565"/>
        <v>0</v>
      </c>
      <c r="BB1202" s="106"/>
      <c r="BC1202" s="106"/>
      <c r="BD1202" s="106"/>
      <c r="BE1202" s="127"/>
      <c r="BF1202" s="127"/>
      <c r="BG1202" s="127"/>
      <c r="BH1202" s="101">
        <f t="shared" si="566"/>
        <v>0</v>
      </c>
      <c r="BI1202" s="101">
        <f t="shared" si="567"/>
        <v>0</v>
      </c>
      <c r="BJ1202" s="101">
        <f t="shared" si="568"/>
        <v>0</v>
      </c>
      <c r="BK1202" s="127"/>
      <c r="BL1202" s="127"/>
      <c r="BM1202" s="127"/>
      <c r="BN1202" s="101">
        <f t="shared" si="569"/>
        <v>0</v>
      </c>
      <c r="BO1202" s="101">
        <f t="shared" si="570"/>
        <v>0</v>
      </c>
      <c r="BP1202" s="101">
        <f t="shared" si="571"/>
        <v>0</v>
      </c>
      <c r="BQ1202" s="127"/>
      <c r="BR1202" s="127"/>
      <c r="BS1202" s="127"/>
      <c r="BT1202" s="101">
        <f t="shared" si="572"/>
        <v>0</v>
      </c>
      <c r="BU1202" s="101">
        <f t="shared" si="572"/>
        <v>0</v>
      </c>
      <c r="BV1202" s="101">
        <f t="shared" si="572"/>
        <v>0</v>
      </c>
      <c r="BW1202" s="106"/>
      <c r="BX1202" s="106"/>
      <c r="BY1202" s="106"/>
      <c r="BZ1202" s="127"/>
      <c r="CA1202" s="127"/>
      <c r="CB1202" s="127"/>
      <c r="CC1202" s="101">
        <f t="shared" si="573"/>
        <v>0</v>
      </c>
      <c r="CD1202" s="101">
        <f t="shared" si="574"/>
        <v>0</v>
      </c>
      <c r="CE1202" s="101">
        <f t="shared" si="575"/>
        <v>0</v>
      </c>
      <c r="CF1202" s="127"/>
      <c r="CG1202" s="127"/>
      <c r="CH1202" s="127"/>
      <c r="CI1202" s="101">
        <f t="shared" si="576"/>
        <v>0</v>
      </c>
      <c r="CJ1202" s="101">
        <f t="shared" si="577"/>
        <v>0</v>
      </c>
      <c r="CK1202" s="101">
        <f t="shared" si="578"/>
        <v>0</v>
      </c>
      <c r="CL1202" s="127"/>
      <c r="CM1202" s="127"/>
      <c r="CN1202" s="127"/>
      <c r="CO1202" s="101">
        <f t="shared" si="579"/>
        <v>0</v>
      </c>
      <c r="CP1202" s="101">
        <f t="shared" si="579"/>
        <v>0</v>
      </c>
      <c r="CQ1202" s="101">
        <f t="shared" si="579"/>
        <v>0</v>
      </c>
      <c r="CR1202" s="106"/>
      <c r="CS1202" s="106"/>
      <c r="CT1202" s="106"/>
      <c r="CU1202" s="127"/>
      <c r="CV1202" s="127"/>
      <c r="CW1202" s="127"/>
      <c r="CX1202" s="101">
        <f t="shared" si="580"/>
        <v>0</v>
      </c>
      <c r="CY1202" s="101">
        <f t="shared" si="581"/>
        <v>0</v>
      </c>
      <c r="CZ1202" s="101">
        <f t="shared" si="582"/>
        <v>0</v>
      </c>
      <c r="DA1202" s="127"/>
      <c r="DB1202" s="127"/>
      <c r="DC1202" s="127"/>
      <c r="DD1202" s="101">
        <f t="shared" si="583"/>
        <v>0</v>
      </c>
      <c r="DE1202" s="101">
        <f t="shared" si="584"/>
        <v>0</v>
      </c>
      <c r="DF1202" s="101">
        <f t="shared" si="585"/>
        <v>0</v>
      </c>
      <c r="DG1202" s="127"/>
      <c r="DH1202" s="127"/>
      <c r="DI1202" s="127"/>
      <c r="DJ1202" s="101">
        <f t="shared" si="586"/>
        <v>0</v>
      </c>
      <c r="DK1202" s="101">
        <f t="shared" si="586"/>
        <v>0</v>
      </c>
      <c r="DL1202" s="101">
        <f t="shared" si="586"/>
        <v>0</v>
      </c>
      <c r="DM1202" s="106"/>
      <c r="DN1202" s="106"/>
      <c r="DO1202" s="106"/>
      <c r="DP1202" s="127"/>
      <c r="DQ1202" s="127"/>
      <c r="DR1202" s="127"/>
      <c r="DS1202" s="101">
        <f t="shared" si="587"/>
        <v>0</v>
      </c>
      <c r="DT1202" s="101">
        <f t="shared" si="588"/>
        <v>0</v>
      </c>
      <c r="DU1202" s="101">
        <f t="shared" si="589"/>
        <v>0</v>
      </c>
      <c r="DV1202" s="127"/>
      <c r="DW1202" s="127"/>
      <c r="DX1202" s="127"/>
      <c r="DY1202" s="101">
        <f t="shared" si="590"/>
        <v>0</v>
      </c>
      <c r="DZ1202" s="101">
        <f t="shared" si="591"/>
        <v>0</v>
      </c>
      <c r="EA1202" s="101">
        <f t="shared" si="592"/>
        <v>0</v>
      </c>
      <c r="EB1202" s="127"/>
      <c r="EC1202" s="127"/>
      <c r="ED1202" s="127"/>
      <c r="EE1202" s="101">
        <f t="shared" si="593"/>
        <v>0</v>
      </c>
      <c r="EF1202" s="101">
        <f t="shared" si="593"/>
        <v>0</v>
      </c>
      <c r="EG1202" s="101">
        <f t="shared" si="593"/>
        <v>0</v>
      </c>
      <c r="EH1202" s="106"/>
      <c r="EI1202" s="106"/>
      <c r="EJ1202" s="106"/>
      <c r="EK1202" s="127"/>
      <c r="EL1202" s="127"/>
      <c r="EM1202" s="127"/>
      <c r="EN1202" s="101">
        <f t="shared" si="594"/>
        <v>0</v>
      </c>
      <c r="EO1202" s="101">
        <f t="shared" si="595"/>
        <v>0</v>
      </c>
      <c r="EP1202" s="101">
        <f t="shared" si="596"/>
        <v>0</v>
      </c>
      <c r="EQ1202" s="127"/>
      <c r="ER1202" s="127"/>
      <c r="ES1202" s="127"/>
      <c r="ET1202" s="101">
        <f t="shared" si="597"/>
        <v>0</v>
      </c>
      <c r="EU1202" s="101">
        <f t="shared" si="598"/>
        <v>0</v>
      </c>
      <c r="EV1202" s="101">
        <f t="shared" si="599"/>
        <v>0</v>
      </c>
      <c r="EW1202" s="127"/>
      <c r="EX1202" s="127"/>
      <c r="EY1202" s="127"/>
      <c r="EZ1202" s="101">
        <f t="shared" si="600"/>
        <v>0</v>
      </c>
      <c r="FA1202" s="101">
        <f t="shared" si="600"/>
        <v>0</v>
      </c>
      <c r="FB1202" s="101">
        <f t="shared" si="600"/>
        <v>0</v>
      </c>
      <c r="FC1202" s="106"/>
      <c r="FD1202" s="106"/>
      <c r="FE1202" s="106"/>
      <c r="FF1202" s="127"/>
      <c r="FG1202" s="127"/>
      <c r="FH1202" s="127"/>
      <c r="FI1202" s="101">
        <f t="shared" si="601"/>
        <v>0</v>
      </c>
      <c r="FJ1202" s="101">
        <f t="shared" si="602"/>
        <v>0</v>
      </c>
      <c r="FK1202" s="101">
        <f t="shared" si="603"/>
        <v>0</v>
      </c>
      <c r="FL1202" s="127"/>
      <c r="FM1202" s="127"/>
      <c r="FN1202" s="127"/>
      <c r="FO1202" s="101">
        <f t="shared" si="604"/>
        <v>0</v>
      </c>
      <c r="FP1202" s="101">
        <f t="shared" si="605"/>
        <v>0</v>
      </c>
      <c r="FQ1202" s="101">
        <f t="shared" si="606"/>
        <v>0</v>
      </c>
      <c r="FR1202" s="127"/>
      <c r="FS1202" s="127"/>
      <c r="FT1202" s="127"/>
      <c r="FU1202" s="101">
        <f t="shared" si="607"/>
        <v>0</v>
      </c>
      <c r="FV1202" s="101">
        <f t="shared" si="607"/>
        <v>0</v>
      </c>
      <c r="FW1202" s="101">
        <f t="shared" si="607"/>
        <v>0</v>
      </c>
      <c r="FX1202" s="106"/>
      <c r="FY1202" s="106"/>
      <c r="FZ1202" s="106"/>
      <c r="GA1202" s="127"/>
      <c r="GB1202" s="127"/>
      <c r="GC1202" s="127"/>
      <c r="GD1202" s="101">
        <f t="shared" si="608"/>
        <v>0</v>
      </c>
      <c r="GE1202" s="101">
        <f t="shared" si="609"/>
        <v>0</v>
      </c>
      <c r="GF1202" s="101">
        <f t="shared" si="610"/>
        <v>0</v>
      </c>
      <c r="GG1202" s="127"/>
      <c r="GH1202" s="127"/>
      <c r="GI1202" s="127"/>
      <c r="GJ1202" s="101">
        <f t="shared" si="611"/>
        <v>0</v>
      </c>
      <c r="GK1202" s="101">
        <f t="shared" si="612"/>
        <v>0</v>
      </c>
      <c r="GL1202" s="101">
        <f t="shared" si="613"/>
        <v>0</v>
      </c>
      <c r="GM1202" s="127"/>
      <c r="GN1202" s="127"/>
      <c r="GO1202" s="127"/>
      <c r="GP1202" s="101">
        <f t="shared" si="614"/>
        <v>0</v>
      </c>
      <c r="GQ1202" s="101">
        <f t="shared" si="614"/>
        <v>0</v>
      </c>
      <c r="GR1202" s="101">
        <f t="shared" si="614"/>
        <v>0</v>
      </c>
      <c r="GS1202" s="106"/>
      <c r="GT1202" s="106"/>
      <c r="GU1202" s="106"/>
      <c r="GV1202" s="127"/>
      <c r="GW1202" s="127"/>
      <c r="GX1202" s="127"/>
      <c r="GY1202" s="101">
        <f t="shared" si="615"/>
        <v>0</v>
      </c>
      <c r="GZ1202" s="101">
        <f t="shared" si="616"/>
        <v>0</v>
      </c>
      <c r="HA1202" s="101">
        <f t="shared" si="617"/>
        <v>0</v>
      </c>
      <c r="HB1202" s="127"/>
      <c r="HC1202" s="127"/>
      <c r="HD1202" s="127"/>
      <c r="HE1202" s="101">
        <f t="shared" si="618"/>
        <v>5745</v>
      </c>
      <c r="HF1202" s="101">
        <f t="shared" si="619"/>
        <v>5651.78</v>
      </c>
      <c r="HG1202" s="101">
        <f t="shared" si="620"/>
        <v>5651.78</v>
      </c>
      <c r="HH1202" s="127"/>
      <c r="HI1202" s="127"/>
      <c r="HJ1202" s="127"/>
      <c r="HK1202" s="101">
        <f t="shared" si="621"/>
        <v>0</v>
      </c>
      <c r="HL1202" s="101">
        <f t="shared" si="621"/>
        <v>0</v>
      </c>
      <c r="HM1202" s="101">
        <f t="shared" si="621"/>
        <v>0</v>
      </c>
      <c r="HN1202" s="106"/>
      <c r="HO1202" s="106"/>
      <c r="HP1202" s="106"/>
      <c r="HQ1202" s="127"/>
      <c r="HR1202" s="127"/>
      <c r="HS1202" s="127"/>
      <c r="HT1202" s="101">
        <f t="shared" si="622"/>
        <v>0</v>
      </c>
      <c r="HU1202" s="101">
        <f t="shared" si="623"/>
        <v>0</v>
      </c>
      <c r="HV1202" s="101">
        <f t="shared" si="624"/>
        <v>0</v>
      </c>
      <c r="HW1202" s="127"/>
      <c r="HX1202" s="127"/>
      <c r="HY1202" s="127"/>
      <c r="HZ1202" s="101">
        <f t="shared" si="625"/>
        <v>0</v>
      </c>
      <c r="IA1202" s="101">
        <f t="shared" si="626"/>
        <v>0</v>
      </c>
      <c r="IB1202" s="101">
        <f t="shared" si="627"/>
        <v>0</v>
      </c>
      <c r="IC1202" s="127"/>
      <c r="ID1202" s="127"/>
      <c r="IE1202" s="127"/>
      <c r="IF1202" s="101">
        <f t="shared" si="628"/>
        <v>0</v>
      </c>
      <c r="IG1202" s="101">
        <f t="shared" si="628"/>
        <v>0</v>
      </c>
      <c r="IH1202" s="101">
        <f t="shared" si="628"/>
        <v>0</v>
      </c>
      <c r="II1202" s="106"/>
      <c r="IJ1202" s="106"/>
      <c r="IK1202" s="106"/>
      <c r="IL1202" s="127"/>
      <c r="IM1202" s="127"/>
      <c r="IN1202" s="127"/>
      <c r="IO1202" s="101">
        <f t="shared" si="629"/>
        <v>0</v>
      </c>
      <c r="IP1202" s="101">
        <f t="shared" si="630"/>
        <v>0</v>
      </c>
      <c r="IQ1202" s="101">
        <f t="shared" si="631"/>
        <v>0</v>
      </c>
      <c r="IR1202" s="127"/>
      <c r="IS1202" s="127"/>
      <c r="IT1202" s="127"/>
      <c r="IU1202" s="101">
        <f t="shared" si="632"/>
        <v>0</v>
      </c>
      <c r="IV1202" s="101">
        <f t="shared" si="633"/>
        <v>0</v>
      </c>
      <c r="IW1202" s="101">
        <f t="shared" si="634"/>
        <v>0</v>
      </c>
      <c r="IX1202" s="127"/>
      <c r="IY1202" s="127"/>
      <c r="IZ1202" s="127"/>
      <c r="JA1202" s="101">
        <f t="shared" si="635"/>
        <v>0</v>
      </c>
      <c r="JB1202" s="101">
        <f t="shared" si="635"/>
        <v>0</v>
      </c>
      <c r="JC1202" s="101">
        <f t="shared" si="635"/>
        <v>0</v>
      </c>
      <c r="JD1202" s="106"/>
      <c r="JE1202" s="106"/>
      <c r="JF1202" s="106"/>
      <c r="JG1202" s="127"/>
      <c r="JH1202" s="127"/>
      <c r="JI1202" s="127"/>
      <c r="JJ1202" s="101">
        <f t="shared" si="636"/>
        <v>0</v>
      </c>
      <c r="JK1202" s="101">
        <f t="shared" si="637"/>
        <v>0</v>
      </c>
      <c r="JL1202" s="101">
        <f t="shared" si="638"/>
        <v>0</v>
      </c>
      <c r="JM1202" s="127"/>
      <c r="JN1202" s="127"/>
      <c r="JO1202" s="127"/>
      <c r="JP1202" s="101">
        <f t="shared" si="639"/>
        <v>0</v>
      </c>
      <c r="JQ1202" s="101">
        <f t="shared" si="640"/>
        <v>0</v>
      </c>
      <c r="JR1202" s="101">
        <f t="shared" si="641"/>
        <v>0</v>
      </c>
      <c r="JS1202" s="127"/>
      <c r="JT1202" s="127"/>
      <c r="JU1202" s="127"/>
      <c r="JV1202" s="101">
        <f t="shared" si="642"/>
        <v>0</v>
      </c>
      <c r="JW1202" s="101">
        <f t="shared" si="642"/>
        <v>0</v>
      </c>
      <c r="JX1202" s="101">
        <f t="shared" si="642"/>
        <v>0</v>
      </c>
      <c r="JY1202" s="106"/>
      <c r="JZ1202" s="106"/>
      <c r="KA1202" s="106"/>
      <c r="KB1202" s="127"/>
      <c r="KC1202" s="127"/>
      <c r="KD1202" s="127"/>
      <c r="KE1202" s="101">
        <f t="shared" si="643"/>
        <v>0</v>
      </c>
      <c r="KF1202" s="101">
        <f t="shared" si="644"/>
        <v>0</v>
      </c>
      <c r="KG1202" s="101">
        <f t="shared" si="645"/>
        <v>0</v>
      </c>
      <c r="KH1202" s="127"/>
      <c r="KI1202" s="127"/>
      <c r="KJ1202" s="127"/>
      <c r="KK1202" s="101">
        <f t="shared" si="646"/>
        <v>0</v>
      </c>
      <c r="KL1202" s="101">
        <f t="shared" si="647"/>
        <v>0</v>
      </c>
      <c r="KM1202" s="101">
        <f t="shared" si="648"/>
        <v>0</v>
      </c>
      <c r="KN1202" s="127"/>
      <c r="KO1202" s="127"/>
      <c r="KP1202" s="127"/>
      <c r="KQ1202" s="101">
        <f t="shared" si="649"/>
        <v>0</v>
      </c>
      <c r="KR1202" s="101">
        <f t="shared" si="649"/>
        <v>0</v>
      </c>
      <c r="KS1202" s="101">
        <f t="shared" si="649"/>
        <v>0</v>
      </c>
      <c r="KT1202" s="106"/>
      <c r="KU1202" s="106"/>
      <c r="KV1202" s="106"/>
      <c r="KW1202" s="127"/>
      <c r="KX1202" s="127"/>
      <c r="KY1202" s="127"/>
      <c r="KZ1202" s="101">
        <f t="shared" si="650"/>
        <v>0</v>
      </c>
      <c r="LA1202" s="101">
        <f t="shared" si="651"/>
        <v>0</v>
      </c>
      <c r="LB1202" s="101">
        <f t="shared" si="652"/>
        <v>0</v>
      </c>
      <c r="LC1202" s="127"/>
      <c r="LD1202" s="127"/>
      <c r="LE1202" s="127"/>
      <c r="LF1202" s="101">
        <f t="shared" si="653"/>
        <v>0</v>
      </c>
      <c r="LG1202" s="101">
        <f t="shared" si="654"/>
        <v>0</v>
      </c>
      <c r="LH1202" s="101">
        <f t="shared" si="655"/>
        <v>0</v>
      </c>
      <c r="LI1202" s="127"/>
      <c r="LJ1202" s="127"/>
      <c r="LK1202" s="127"/>
      <c r="LL1202" s="101">
        <f t="shared" si="656"/>
        <v>0</v>
      </c>
      <c r="LM1202" s="101">
        <f t="shared" si="656"/>
        <v>0</v>
      </c>
      <c r="LN1202" s="101">
        <f t="shared" si="656"/>
        <v>0</v>
      </c>
      <c r="LO1202" s="106"/>
      <c r="LP1202" s="106"/>
      <c r="LQ1202" s="106"/>
      <c r="LR1202" s="127"/>
      <c r="LS1202" s="127"/>
      <c r="LT1202" s="127"/>
      <c r="LU1202" s="101">
        <f t="shared" si="657"/>
        <v>0</v>
      </c>
      <c r="LV1202" s="101">
        <f t="shared" si="658"/>
        <v>0</v>
      </c>
      <c r="LW1202" s="101">
        <f t="shared" si="659"/>
        <v>0</v>
      </c>
      <c r="LX1202" s="127"/>
      <c r="LY1202" s="127"/>
      <c r="LZ1202" s="127"/>
      <c r="MA1202" s="101">
        <f t="shared" si="660"/>
        <v>0</v>
      </c>
      <c r="MB1202" s="101">
        <f t="shared" si="661"/>
        <v>0</v>
      </c>
      <c r="MC1202" s="101">
        <f t="shared" si="662"/>
        <v>0</v>
      </c>
      <c r="MD1202" s="127"/>
      <c r="ME1202" s="127"/>
      <c r="MF1202" s="127"/>
      <c r="MG1202" s="101">
        <f t="shared" si="663"/>
        <v>0</v>
      </c>
      <c r="MH1202" s="101">
        <f t="shared" si="663"/>
        <v>0</v>
      </c>
      <c r="MI1202" s="101">
        <f t="shared" si="663"/>
        <v>0</v>
      </c>
      <c r="MJ1202" s="106"/>
      <c r="MK1202" s="106"/>
      <c r="ML1202" s="106"/>
      <c r="MM1202" s="127"/>
      <c r="MN1202" s="127"/>
      <c r="MO1202" s="127"/>
      <c r="MP1202" s="101">
        <f t="shared" si="664"/>
        <v>0</v>
      </c>
      <c r="MQ1202" s="101">
        <f t="shared" si="665"/>
        <v>0</v>
      </c>
      <c r="MR1202" s="101">
        <f t="shared" si="666"/>
        <v>0</v>
      </c>
      <c r="MS1202" s="127"/>
      <c r="MT1202" s="127"/>
      <c r="MU1202" s="127"/>
      <c r="MV1202" s="101">
        <f t="shared" si="667"/>
        <v>0</v>
      </c>
      <c r="MW1202" s="101">
        <f t="shared" si="668"/>
        <v>0</v>
      </c>
      <c r="MX1202" s="101">
        <f t="shared" si="669"/>
        <v>0</v>
      </c>
      <c r="MY1202" s="127"/>
      <c r="MZ1202" s="127"/>
      <c r="NA1202" s="127"/>
      <c r="NB1202" s="101">
        <f t="shared" si="670"/>
        <v>0</v>
      </c>
      <c r="NC1202" s="101">
        <f t="shared" si="670"/>
        <v>0</v>
      </c>
      <c r="ND1202" s="101">
        <f t="shared" si="670"/>
        <v>0</v>
      </c>
      <c r="NE1202" s="106"/>
      <c r="NF1202" s="106"/>
      <c r="NG1202" s="106"/>
      <c r="NH1202" s="127"/>
      <c r="NI1202" s="127"/>
      <c r="NJ1202" s="127"/>
      <c r="NK1202" s="101">
        <f t="shared" si="671"/>
        <v>0</v>
      </c>
      <c r="NL1202" s="101">
        <f t="shared" si="672"/>
        <v>0</v>
      </c>
      <c r="NM1202" s="101">
        <f t="shared" si="673"/>
        <v>0</v>
      </c>
      <c r="NN1202" s="127"/>
      <c r="NO1202" s="127"/>
      <c r="NP1202" s="127"/>
      <c r="NQ1202" s="101">
        <f t="shared" si="674"/>
        <v>0</v>
      </c>
      <c r="NR1202" s="101">
        <f t="shared" si="675"/>
        <v>0</v>
      </c>
      <c r="NS1202" s="101">
        <f t="shared" si="676"/>
        <v>0</v>
      </c>
      <c r="NT1202" s="127"/>
      <c r="NU1202" s="127"/>
      <c r="NV1202" s="127"/>
      <c r="NW1202" s="101">
        <f t="shared" si="677"/>
        <v>0</v>
      </c>
      <c r="NX1202" s="101">
        <f t="shared" si="677"/>
        <v>0</v>
      </c>
      <c r="NY1202" s="101">
        <f t="shared" si="677"/>
        <v>0</v>
      </c>
      <c r="NZ1202" s="106"/>
      <c r="OA1202" s="106"/>
      <c r="OB1202" s="106"/>
      <c r="OC1202" s="127"/>
      <c r="OD1202" s="127"/>
      <c r="OE1202" s="127"/>
      <c r="OF1202" s="101">
        <f t="shared" si="678"/>
        <v>0</v>
      </c>
      <c r="OG1202" s="101">
        <f t="shared" si="679"/>
        <v>0</v>
      </c>
      <c r="OH1202" s="101">
        <f t="shared" si="680"/>
        <v>0</v>
      </c>
      <c r="OI1202" s="127"/>
      <c r="OJ1202" s="127"/>
      <c r="OK1202" s="127"/>
      <c r="OL1202" s="101">
        <f t="shared" si="681"/>
        <v>0</v>
      </c>
      <c r="OM1202" s="101">
        <f t="shared" si="682"/>
        <v>0</v>
      </c>
      <c r="ON1202" s="101">
        <f t="shared" si="683"/>
        <v>0</v>
      </c>
      <c r="OO1202" s="127"/>
      <c r="OP1202" s="127"/>
      <c r="OQ1202" s="127"/>
      <c r="OR1202" s="101">
        <f t="shared" si="684"/>
        <v>0</v>
      </c>
      <c r="OS1202" s="101">
        <f t="shared" si="684"/>
        <v>0</v>
      </c>
      <c r="OT1202" s="101">
        <f t="shared" si="684"/>
        <v>0</v>
      </c>
      <c r="OU1202" s="106"/>
      <c r="OV1202" s="106"/>
      <c r="OW1202" s="106"/>
      <c r="OX1202" s="127"/>
      <c r="OY1202" s="127"/>
      <c r="OZ1202" s="127"/>
      <c r="PA1202" s="101">
        <f t="shared" si="685"/>
        <v>0</v>
      </c>
      <c r="PB1202" s="101">
        <f t="shared" si="686"/>
        <v>0</v>
      </c>
      <c r="PC1202" s="101">
        <f t="shared" si="687"/>
        <v>0</v>
      </c>
      <c r="PD1202" s="127"/>
      <c r="PE1202" s="127"/>
      <c r="PF1202" s="127"/>
      <c r="PG1202" s="101">
        <f t="shared" si="688"/>
        <v>0</v>
      </c>
      <c r="PH1202" s="101">
        <f t="shared" si="689"/>
        <v>0</v>
      </c>
      <c r="PI1202" s="101">
        <f t="shared" si="690"/>
        <v>0</v>
      </c>
      <c r="PJ1202" s="127"/>
      <c r="PK1202" s="127"/>
      <c r="PL1202" s="127"/>
      <c r="PM1202" s="101">
        <f t="shared" si="691"/>
        <v>0</v>
      </c>
      <c r="PN1202" s="101">
        <f t="shared" si="691"/>
        <v>0</v>
      </c>
      <c r="PO1202" s="101">
        <f t="shared" si="691"/>
        <v>0</v>
      </c>
      <c r="PP1202" s="106"/>
      <c r="PQ1202" s="106"/>
      <c r="PR1202" s="106"/>
      <c r="PS1202" s="127"/>
      <c r="PT1202" s="127"/>
      <c r="PU1202" s="127"/>
      <c r="PV1202" s="101">
        <f t="shared" si="692"/>
        <v>0</v>
      </c>
      <c r="PW1202" s="101">
        <f t="shared" si="693"/>
        <v>0</v>
      </c>
      <c r="PX1202" s="101">
        <f t="shared" si="694"/>
        <v>0</v>
      </c>
      <c r="PY1202" s="127"/>
      <c r="PZ1202" s="127"/>
      <c r="QA1202" s="127"/>
      <c r="QB1202" s="101">
        <f t="shared" si="695"/>
        <v>0</v>
      </c>
      <c r="QC1202" s="101">
        <f t="shared" si="696"/>
        <v>0</v>
      </c>
      <c r="QD1202" s="101">
        <f t="shared" si="697"/>
        <v>0</v>
      </c>
      <c r="QE1202" s="127"/>
      <c r="QF1202" s="127"/>
      <c r="QG1202" s="127"/>
      <c r="QH1202" s="101">
        <f t="shared" si="698"/>
        <v>0</v>
      </c>
      <c r="QI1202" s="101">
        <f t="shared" si="698"/>
        <v>0</v>
      </c>
      <c r="QJ1202" s="101">
        <f t="shared" si="698"/>
        <v>0</v>
      </c>
      <c r="QK1202" s="106"/>
      <c r="QL1202" s="106"/>
      <c r="QM1202" s="106"/>
      <c r="QN1202" s="127"/>
      <c r="QO1202" s="127"/>
      <c r="QP1202" s="127"/>
      <c r="QQ1202" s="101">
        <f t="shared" si="699"/>
        <v>0</v>
      </c>
      <c r="QR1202" s="101">
        <f t="shared" si="700"/>
        <v>0</v>
      </c>
      <c r="QS1202" s="101">
        <f t="shared" si="701"/>
        <v>0</v>
      </c>
      <c r="QT1202" s="127"/>
      <c r="QU1202" s="127"/>
      <c r="QV1202" s="127"/>
      <c r="QW1202" s="101">
        <f t="shared" si="702"/>
        <v>0</v>
      </c>
      <c r="QX1202" s="101">
        <f t="shared" si="703"/>
        <v>0</v>
      </c>
      <c r="QY1202" s="101">
        <f t="shared" si="704"/>
        <v>0</v>
      </c>
      <c r="QZ1202" s="127"/>
      <c r="RA1202" s="127"/>
      <c r="RB1202" s="127"/>
      <c r="RC1202" s="101">
        <f t="shared" si="705"/>
        <v>0</v>
      </c>
      <c r="RD1202" s="101">
        <f t="shared" si="705"/>
        <v>0</v>
      </c>
      <c r="RE1202" s="101">
        <f t="shared" si="705"/>
        <v>0</v>
      </c>
      <c r="RF1202" s="106"/>
      <c r="RG1202" s="106"/>
      <c r="RH1202" s="106"/>
      <c r="RI1202" s="127"/>
      <c r="RJ1202" s="127"/>
      <c r="RK1202" s="127"/>
      <c r="RL1202" s="101">
        <f t="shared" si="706"/>
        <v>0</v>
      </c>
      <c r="RM1202" s="101">
        <f t="shared" si="707"/>
        <v>0</v>
      </c>
      <c r="RN1202" s="101">
        <f t="shared" si="708"/>
        <v>0</v>
      </c>
      <c r="RO1202" s="127"/>
      <c r="RP1202" s="127"/>
      <c r="RQ1202" s="127"/>
      <c r="RR1202" s="101">
        <f t="shared" si="709"/>
        <v>0</v>
      </c>
      <c r="RS1202" s="101">
        <f t="shared" si="710"/>
        <v>0</v>
      </c>
      <c r="RT1202" s="101">
        <f t="shared" si="711"/>
        <v>0</v>
      </c>
      <c r="RU1202" s="127"/>
      <c r="RV1202" s="127"/>
      <c r="RW1202" s="127"/>
      <c r="RX1202" s="101">
        <f t="shared" si="712"/>
        <v>0</v>
      </c>
      <c r="RY1202" s="101">
        <f t="shared" si="712"/>
        <v>0</v>
      </c>
      <c r="RZ1202" s="101">
        <f t="shared" si="712"/>
        <v>0</v>
      </c>
      <c r="SA1202" s="106"/>
      <c r="SB1202" s="106"/>
      <c r="SC1202" s="106"/>
      <c r="SD1202" s="127"/>
      <c r="SE1202" s="127"/>
      <c r="SF1202" s="127"/>
      <c r="SG1202" s="101">
        <f t="shared" si="713"/>
        <v>0</v>
      </c>
      <c r="SH1202" s="101">
        <f t="shared" si="714"/>
        <v>0</v>
      </c>
      <c r="SI1202" s="101">
        <f t="shared" si="715"/>
        <v>0</v>
      </c>
      <c r="SJ1202" s="127"/>
      <c r="SK1202" s="127"/>
      <c r="SL1202" s="127"/>
      <c r="SM1202" s="101">
        <f t="shared" si="716"/>
        <v>0</v>
      </c>
      <c r="SN1202" s="101">
        <f t="shared" si="717"/>
        <v>0</v>
      </c>
      <c r="SO1202" s="101">
        <f t="shared" si="718"/>
        <v>0</v>
      </c>
      <c r="SP1202" s="127"/>
      <c r="SQ1202" s="127"/>
      <c r="SR1202" s="127"/>
      <c r="SS1202" s="101">
        <f t="shared" si="719"/>
        <v>0</v>
      </c>
      <c r="ST1202" s="101">
        <f t="shared" si="719"/>
        <v>0</v>
      </c>
      <c r="SU1202" s="101">
        <f t="shared" si="719"/>
        <v>0</v>
      </c>
      <c r="SV1202" s="106"/>
      <c r="SW1202" s="106"/>
      <c r="SX1202" s="106"/>
      <c r="SY1202" s="127"/>
      <c r="SZ1202" s="127"/>
      <c r="TA1202" s="127"/>
      <c r="TB1202" s="101">
        <f t="shared" si="720"/>
        <v>0</v>
      </c>
      <c r="TC1202" s="101">
        <f t="shared" si="721"/>
        <v>0</v>
      </c>
      <c r="TD1202" s="101">
        <f t="shared" si="722"/>
        <v>0</v>
      </c>
      <c r="TE1202" s="127"/>
      <c r="TF1202" s="127"/>
      <c r="TG1202" s="127"/>
      <c r="TH1202" s="101">
        <f t="shared" si="723"/>
        <v>0</v>
      </c>
      <c r="TI1202" s="101">
        <f t="shared" si="724"/>
        <v>0</v>
      </c>
      <c r="TJ1202" s="101">
        <f t="shared" si="725"/>
        <v>0</v>
      </c>
      <c r="TK1202" s="127"/>
      <c r="TL1202" s="127"/>
      <c r="TM1202" s="127"/>
      <c r="TN1202" s="101">
        <f t="shared" si="726"/>
        <v>0</v>
      </c>
      <c r="TO1202" s="101">
        <f t="shared" si="726"/>
        <v>0</v>
      </c>
      <c r="TP1202" s="101">
        <f t="shared" si="726"/>
        <v>0</v>
      </c>
      <c r="TQ1202" s="106"/>
      <c r="TR1202" s="106"/>
      <c r="TS1202" s="106"/>
      <c r="TT1202" s="127"/>
      <c r="TU1202" s="127"/>
      <c r="TV1202" s="127"/>
      <c r="TW1202" s="101">
        <f t="shared" si="727"/>
        <v>0</v>
      </c>
      <c r="TX1202" s="101">
        <f t="shared" si="728"/>
        <v>0</v>
      </c>
      <c r="TY1202" s="101">
        <f t="shared" si="729"/>
        <v>0</v>
      </c>
      <c r="TZ1202" s="127"/>
      <c r="UA1202" s="127"/>
      <c r="UB1202" s="127"/>
      <c r="UC1202" s="101">
        <f t="shared" si="730"/>
        <v>0</v>
      </c>
      <c r="UD1202" s="101">
        <f t="shared" si="731"/>
        <v>0</v>
      </c>
      <c r="UE1202" s="101">
        <f t="shared" si="732"/>
        <v>0</v>
      </c>
      <c r="UF1202" s="127"/>
      <c r="UG1202" s="127"/>
      <c r="UH1202" s="127"/>
      <c r="UI1202" s="101">
        <f t="shared" si="733"/>
        <v>0</v>
      </c>
      <c r="UJ1202" s="101">
        <f t="shared" si="733"/>
        <v>0</v>
      </c>
      <c r="UK1202" s="101">
        <f t="shared" si="733"/>
        <v>0</v>
      </c>
      <c r="UL1202" s="106"/>
      <c r="UM1202" s="106"/>
      <c r="UN1202" s="106"/>
      <c r="UO1202" s="127"/>
      <c r="UP1202" s="127"/>
      <c r="UQ1202" s="127"/>
      <c r="UR1202" s="101">
        <f t="shared" si="734"/>
        <v>0</v>
      </c>
      <c r="US1202" s="101">
        <f t="shared" si="735"/>
        <v>0</v>
      </c>
      <c r="UT1202" s="101">
        <f t="shared" si="736"/>
        <v>0</v>
      </c>
      <c r="UU1202" s="127"/>
      <c r="UV1202" s="127"/>
      <c r="UW1202" s="127"/>
      <c r="UX1202" s="101">
        <f t="shared" si="737"/>
        <v>2608.14</v>
      </c>
      <c r="UY1202" s="101">
        <f t="shared" si="738"/>
        <v>2741.66</v>
      </c>
      <c r="UZ1202" s="101">
        <f t="shared" si="739"/>
        <v>2741.66</v>
      </c>
      <c r="VA1202" s="127"/>
      <c r="VB1202" s="127"/>
      <c r="VC1202" s="127"/>
      <c r="VD1202" s="101">
        <f t="shared" si="740"/>
        <v>0</v>
      </c>
      <c r="VE1202" s="101">
        <f t="shared" si="740"/>
        <v>0</v>
      </c>
      <c r="VF1202" s="101">
        <f t="shared" si="740"/>
        <v>0</v>
      </c>
      <c r="VG1202" s="106"/>
      <c r="VH1202" s="106"/>
      <c r="VI1202" s="106"/>
      <c r="VJ1202" s="127"/>
      <c r="VK1202" s="127"/>
      <c r="VL1202" s="127"/>
      <c r="VM1202" s="101">
        <f t="shared" si="741"/>
        <v>0</v>
      </c>
      <c r="VN1202" s="101">
        <f t="shared" si="742"/>
        <v>0</v>
      </c>
      <c r="VO1202" s="101">
        <f t="shared" si="743"/>
        <v>0</v>
      </c>
      <c r="VP1202" s="127"/>
      <c r="VQ1202" s="127"/>
      <c r="VR1202" s="127"/>
      <c r="VS1202" s="101">
        <f t="shared" si="744"/>
        <v>0</v>
      </c>
      <c r="VT1202" s="101">
        <f t="shared" si="745"/>
        <v>0</v>
      </c>
      <c r="VU1202" s="101">
        <f t="shared" si="746"/>
        <v>0</v>
      </c>
      <c r="VV1202" s="127"/>
      <c r="VW1202" s="127"/>
      <c r="VX1202" s="127"/>
      <c r="VY1202" s="101">
        <f t="shared" si="747"/>
        <v>0</v>
      </c>
      <c r="VZ1202" s="101">
        <f t="shared" si="747"/>
        <v>0</v>
      </c>
      <c r="WA1202" s="101">
        <f t="shared" si="747"/>
        <v>0</v>
      </c>
      <c r="WB1202" s="106"/>
      <c r="WC1202" s="106"/>
      <c r="WD1202" s="106"/>
      <c r="WE1202" s="127"/>
      <c r="WF1202" s="127"/>
      <c r="WG1202" s="127"/>
      <c r="WH1202" s="101">
        <f t="shared" si="748"/>
        <v>0</v>
      </c>
      <c r="WI1202" s="101">
        <f t="shared" si="749"/>
        <v>0</v>
      </c>
      <c r="WJ1202" s="101">
        <f t="shared" si="750"/>
        <v>0</v>
      </c>
      <c r="WK1202" s="127"/>
      <c r="WL1202" s="127"/>
      <c r="WM1202" s="127"/>
      <c r="WN1202" s="101">
        <f t="shared" si="751"/>
        <v>0</v>
      </c>
      <c r="WO1202" s="101">
        <f t="shared" si="752"/>
        <v>0</v>
      </c>
      <c r="WP1202" s="101">
        <f t="shared" si="753"/>
        <v>0</v>
      </c>
      <c r="WQ1202" s="127"/>
      <c r="WR1202" s="127"/>
      <c r="WS1202" s="127"/>
      <c r="WT1202" s="101">
        <f t="shared" si="754"/>
        <v>0</v>
      </c>
      <c r="WU1202" s="101">
        <f t="shared" si="754"/>
        <v>0</v>
      </c>
      <c r="WV1202" s="101">
        <f t="shared" si="754"/>
        <v>0</v>
      </c>
      <c r="WW1202" s="106"/>
      <c r="WX1202" s="106"/>
      <c r="WY1202" s="106"/>
      <c r="WZ1202" s="127"/>
      <c r="XA1202" s="127"/>
      <c r="XB1202" s="127"/>
      <c r="XC1202" s="101">
        <f t="shared" si="755"/>
        <v>0</v>
      </c>
      <c r="XD1202" s="101">
        <f t="shared" si="756"/>
        <v>0</v>
      </c>
      <c r="XE1202" s="101">
        <f t="shared" si="757"/>
        <v>0</v>
      </c>
      <c r="XF1202" s="127"/>
      <c r="XG1202" s="127"/>
      <c r="XH1202" s="127"/>
      <c r="XI1202" s="101">
        <f t="shared" si="758"/>
        <v>0</v>
      </c>
      <c r="XJ1202" s="101">
        <f t="shared" si="759"/>
        <v>0</v>
      </c>
      <c r="XK1202" s="101">
        <f t="shared" si="760"/>
        <v>0</v>
      </c>
      <c r="XL1202" s="127"/>
      <c r="XM1202" s="127"/>
      <c r="XN1202" s="127"/>
      <c r="XO1202" s="101">
        <f t="shared" si="761"/>
        <v>0</v>
      </c>
      <c r="XP1202" s="101">
        <f t="shared" si="761"/>
        <v>0</v>
      </c>
      <c r="XQ1202" s="101">
        <f t="shared" si="761"/>
        <v>0</v>
      </c>
      <c r="XR1202" s="106"/>
      <c r="XS1202" s="106"/>
      <c r="XT1202" s="106"/>
      <c r="XU1202" s="127"/>
      <c r="XV1202" s="127"/>
      <c r="XW1202" s="127"/>
      <c r="XX1202" s="101">
        <f t="shared" si="762"/>
        <v>0</v>
      </c>
      <c r="XY1202" s="101">
        <f t="shared" si="763"/>
        <v>0</v>
      </c>
      <c r="XZ1202" s="101">
        <f t="shared" si="764"/>
        <v>0</v>
      </c>
      <c r="YA1202" s="127"/>
      <c r="YB1202" s="127"/>
      <c r="YC1202" s="127"/>
      <c r="YD1202" s="101">
        <f t="shared" si="765"/>
        <v>0</v>
      </c>
      <c r="YE1202" s="101">
        <f t="shared" si="766"/>
        <v>0</v>
      </c>
      <c r="YF1202" s="101">
        <f t="shared" si="767"/>
        <v>0</v>
      </c>
      <c r="YG1202" s="127"/>
      <c r="YH1202" s="127"/>
      <c r="YI1202" s="127"/>
      <c r="YJ1202" s="101">
        <f t="shared" si="768"/>
        <v>0</v>
      </c>
      <c r="YK1202" s="101">
        <f t="shared" si="768"/>
        <v>0</v>
      </c>
      <c r="YL1202" s="101">
        <f t="shared" si="768"/>
        <v>0</v>
      </c>
      <c r="YM1202" s="149">
        <f t="shared" si="769"/>
        <v>0</v>
      </c>
      <c r="YN1202" s="149">
        <f t="shared" si="769"/>
        <v>0</v>
      </c>
      <c r="YO1202" s="149">
        <f t="shared" si="769"/>
        <v>0</v>
      </c>
      <c r="YP1202" s="127"/>
      <c r="YQ1202" s="127"/>
      <c r="YR1202" s="127"/>
      <c r="YS1202" s="101">
        <f t="shared" si="770"/>
        <v>0</v>
      </c>
      <c r="YT1202" s="101">
        <f t="shared" si="771"/>
        <v>0</v>
      </c>
      <c r="YU1202" s="101">
        <f t="shared" si="772"/>
        <v>0</v>
      </c>
      <c r="YV1202" s="127"/>
      <c r="YW1202" s="127"/>
      <c r="YX1202" s="127"/>
      <c r="YY1202" s="101">
        <f t="shared" si="773"/>
        <v>3620.81</v>
      </c>
      <c r="YZ1202" s="101">
        <f t="shared" si="774"/>
        <v>3681</v>
      </c>
      <c r="ZA1202" s="101">
        <f t="shared" si="775"/>
        <v>3681</v>
      </c>
      <c r="ZB1202" s="127"/>
      <c r="ZC1202" s="127"/>
      <c r="ZD1202" s="127"/>
      <c r="ZE1202" s="101">
        <f t="shared" si="776"/>
        <v>0</v>
      </c>
      <c r="ZF1202" s="101">
        <f t="shared" si="776"/>
        <v>0</v>
      </c>
      <c r="ZG1202" s="101">
        <f t="shared" si="776"/>
        <v>0</v>
      </c>
    </row>
    <row r="1203" spans="1:683" ht="36">
      <c r="A1203" s="102" t="s">
        <v>833</v>
      </c>
      <c r="B1203" s="302" t="s">
        <v>434</v>
      </c>
      <c r="C1203" s="5"/>
      <c r="D1203" s="764"/>
      <c r="E1203" s="291"/>
      <c r="F1203" s="114"/>
      <c r="G1203" s="114"/>
      <c r="H1203" s="114"/>
      <c r="I1203" s="101">
        <f t="shared" si="777"/>
        <v>14318.2</v>
      </c>
      <c r="J1203" s="101">
        <f t="shared" si="777"/>
        <v>14318.2</v>
      </c>
      <c r="K1203" s="101">
        <f t="shared" si="777"/>
        <v>14318.2</v>
      </c>
      <c r="L1203" s="106"/>
      <c r="M1203" s="106"/>
      <c r="N1203" s="106"/>
      <c r="O1203" s="127"/>
      <c r="P1203" s="127"/>
      <c r="Q1203" s="127"/>
      <c r="R1203" s="101">
        <f t="shared" si="778"/>
        <v>0</v>
      </c>
      <c r="S1203" s="101">
        <f t="shared" si="779"/>
        <v>0</v>
      </c>
      <c r="T1203" s="101">
        <f t="shared" si="780"/>
        <v>0</v>
      </c>
      <c r="U1203" s="127"/>
      <c r="V1203" s="127"/>
      <c r="W1203" s="127"/>
      <c r="X1203" s="101">
        <f t="shared" si="555"/>
        <v>0</v>
      </c>
      <c r="Y1203" s="101">
        <f t="shared" si="556"/>
        <v>0</v>
      </c>
      <c r="Z1203" s="101">
        <f t="shared" si="557"/>
        <v>0</v>
      </c>
      <c r="AA1203" s="127"/>
      <c r="AB1203" s="127"/>
      <c r="AC1203" s="127"/>
      <c r="AD1203" s="101">
        <f t="shared" si="558"/>
        <v>0</v>
      </c>
      <c r="AE1203" s="101">
        <f t="shared" si="558"/>
        <v>0</v>
      </c>
      <c r="AF1203" s="101">
        <f t="shared" si="558"/>
        <v>0</v>
      </c>
      <c r="AG1203" s="106"/>
      <c r="AH1203" s="106"/>
      <c r="AI1203" s="106"/>
      <c r="AJ1203" s="127"/>
      <c r="AK1203" s="127"/>
      <c r="AL1203" s="127"/>
      <c r="AM1203" s="101">
        <f t="shared" si="559"/>
        <v>0</v>
      </c>
      <c r="AN1203" s="101">
        <f t="shared" si="560"/>
        <v>0</v>
      </c>
      <c r="AO1203" s="101">
        <f t="shared" si="561"/>
        <v>0</v>
      </c>
      <c r="AP1203" s="127"/>
      <c r="AQ1203" s="127"/>
      <c r="AR1203" s="127"/>
      <c r="AS1203" s="101">
        <f t="shared" si="562"/>
        <v>0</v>
      </c>
      <c r="AT1203" s="101">
        <f t="shared" si="563"/>
        <v>0</v>
      </c>
      <c r="AU1203" s="101">
        <f t="shared" si="564"/>
        <v>0</v>
      </c>
      <c r="AV1203" s="127"/>
      <c r="AW1203" s="127"/>
      <c r="AX1203" s="127"/>
      <c r="AY1203" s="101">
        <f t="shared" si="565"/>
        <v>0</v>
      </c>
      <c r="AZ1203" s="101">
        <f t="shared" si="565"/>
        <v>0</v>
      </c>
      <c r="BA1203" s="101">
        <f t="shared" si="565"/>
        <v>0</v>
      </c>
      <c r="BB1203" s="106"/>
      <c r="BC1203" s="106"/>
      <c r="BD1203" s="106"/>
      <c r="BE1203" s="127"/>
      <c r="BF1203" s="127"/>
      <c r="BG1203" s="127"/>
      <c r="BH1203" s="101">
        <f t="shared" si="566"/>
        <v>0</v>
      </c>
      <c r="BI1203" s="101">
        <f t="shared" si="567"/>
        <v>0</v>
      </c>
      <c r="BJ1203" s="101">
        <f t="shared" si="568"/>
        <v>0</v>
      </c>
      <c r="BK1203" s="127"/>
      <c r="BL1203" s="127"/>
      <c r="BM1203" s="127"/>
      <c r="BN1203" s="101">
        <f t="shared" si="569"/>
        <v>0</v>
      </c>
      <c r="BO1203" s="101">
        <f t="shared" si="570"/>
        <v>0</v>
      </c>
      <c r="BP1203" s="101">
        <f t="shared" si="571"/>
        <v>0</v>
      </c>
      <c r="BQ1203" s="127"/>
      <c r="BR1203" s="127"/>
      <c r="BS1203" s="127"/>
      <c r="BT1203" s="101">
        <f t="shared" si="572"/>
        <v>0</v>
      </c>
      <c r="BU1203" s="101">
        <f t="shared" si="572"/>
        <v>0</v>
      </c>
      <c r="BV1203" s="101">
        <f t="shared" si="572"/>
        <v>0</v>
      </c>
      <c r="BW1203" s="106"/>
      <c r="BX1203" s="106"/>
      <c r="BY1203" s="106"/>
      <c r="BZ1203" s="127"/>
      <c r="CA1203" s="127"/>
      <c r="CB1203" s="127"/>
      <c r="CC1203" s="101">
        <f t="shared" si="573"/>
        <v>0</v>
      </c>
      <c r="CD1203" s="101">
        <f t="shared" si="574"/>
        <v>0</v>
      </c>
      <c r="CE1203" s="101">
        <f t="shared" si="575"/>
        <v>0</v>
      </c>
      <c r="CF1203" s="127"/>
      <c r="CG1203" s="127"/>
      <c r="CH1203" s="127"/>
      <c r="CI1203" s="101">
        <f t="shared" si="576"/>
        <v>0</v>
      </c>
      <c r="CJ1203" s="101">
        <f t="shared" si="577"/>
        <v>0</v>
      </c>
      <c r="CK1203" s="101">
        <f t="shared" si="578"/>
        <v>0</v>
      </c>
      <c r="CL1203" s="127"/>
      <c r="CM1203" s="127"/>
      <c r="CN1203" s="127"/>
      <c r="CO1203" s="101">
        <f t="shared" si="579"/>
        <v>0</v>
      </c>
      <c r="CP1203" s="101">
        <f t="shared" si="579"/>
        <v>0</v>
      </c>
      <c r="CQ1203" s="101">
        <f t="shared" si="579"/>
        <v>0</v>
      </c>
      <c r="CR1203" s="106"/>
      <c r="CS1203" s="106"/>
      <c r="CT1203" s="106"/>
      <c r="CU1203" s="127"/>
      <c r="CV1203" s="127"/>
      <c r="CW1203" s="127"/>
      <c r="CX1203" s="101">
        <f t="shared" si="580"/>
        <v>0</v>
      </c>
      <c r="CY1203" s="101">
        <f t="shared" si="581"/>
        <v>0</v>
      </c>
      <c r="CZ1203" s="101">
        <f t="shared" si="582"/>
        <v>0</v>
      </c>
      <c r="DA1203" s="127"/>
      <c r="DB1203" s="127"/>
      <c r="DC1203" s="127"/>
      <c r="DD1203" s="101">
        <f t="shared" si="583"/>
        <v>0</v>
      </c>
      <c r="DE1203" s="101">
        <f t="shared" si="584"/>
        <v>0</v>
      </c>
      <c r="DF1203" s="101">
        <f t="shared" si="585"/>
        <v>0</v>
      </c>
      <c r="DG1203" s="127"/>
      <c r="DH1203" s="127"/>
      <c r="DI1203" s="127"/>
      <c r="DJ1203" s="101">
        <f t="shared" si="586"/>
        <v>0</v>
      </c>
      <c r="DK1203" s="101">
        <f t="shared" si="586"/>
        <v>0</v>
      </c>
      <c r="DL1203" s="101">
        <f t="shared" si="586"/>
        <v>0</v>
      </c>
      <c r="DM1203" s="106"/>
      <c r="DN1203" s="106"/>
      <c r="DO1203" s="106"/>
      <c r="DP1203" s="127"/>
      <c r="DQ1203" s="127"/>
      <c r="DR1203" s="127"/>
      <c r="DS1203" s="101">
        <f t="shared" si="587"/>
        <v>0</v>
      </c>
      <c r="DT1203" s="101">
        <f t="shared" si="588"/>
        <v>0</v>
      </c>
      <c r="DU1203" s="101">
        <f t="shared" si="589"/>
        <v>0</v>
      </c>
      <c r="DV1203" s="127"/>
      <c r="DW1203" s="127"/>
      <c r="DX1203" s="127"/>
      <c r="DY1203" s="101">
        <f t="shared" si="590"/>
        <v>0</v>
      </c>
      <c r="DZ1203" s="101">
        <f t="shared" si="591"/>
        <v>0</v>
      </c>
      <c r="EA1203" s="101">
        <f t="shared" si="592"/>
        <v>0</v>
      </c>
      <c r="EB1203" s="127"/>
      <c r="EC1203" s="127"/>
      <c r="ED1203" s="127"/>
      <c r="EE1203" s="101">
        <f t="shared" si="593"/>
        <v>0</v>
      </c>
      <c r="EF1203" s="101">
        <f t="shared" si="593"/>
        <v>0</v>
      </c>
      <c r="EG1203" s="101">
        <f t="shared" si="593"/>
        <v>0</v>
      </c>
      <c r="EH1203" s="106"/>
      <c r="EI1203" s="106"/>
      <c r="EJ1203" s="106"/>
      <c r="EK1203" s="127"/>
      <c r="EL1203" s="127"/>
      <c r="EM1203" s="127"/>
      <c r="EN1203" s="101">
        <f t="shared" si="594"/>
        <v>0</v>
      </c>
      <c r="EO1203" s="101">
        <f t="shared" si="595"/>
        <v>0</v>
      </c>
      <c r="EP1203" s="101">
        <f t="shared" si="596"/>
        <v>0</v>
      </c>
      <c r="EQ1203" s="127"/>
      <c r="ER1203" s="127"/>
      <c r="ES1203" s="127"/>
      <c r="ET1203" s="101">
        <f t="shared" si="597"/>
        <v>0</v>
      </c>
      <c r="EU1203" s="101">
        <f t="shared" si="598"/>
        <v>0</v>
      </c>
      <c r="EV1203" s="101">
        <f t="shared" si="599"/>
        <v>0</v>
      </c>
      <c r="EW1203" s="127"/>
      <c r="EX1203" s="127"/>
      <c r="EY1203" s="127"/>
      <c r="EZ1203" s="101">
        <f t="shared" si="600"/>
        <v>0</v>
      </c>
      <c r="FA1203" s="101">
        <f t="shared" si="600"/>
        <v>0</v>
      </c>
      <c r="FB1203" s="101">
        <f t="shared" si="600"/>
        <v>0</v>
      </c>
      <c r="FC1203" s="106"/>
      <c r="FD1203" s="106"/>
      <c r="FE1203" s="106"/>
      <c r="FF1203" s="127"/>
      <c r="FG1203" s="127"/>
      <c r="FH1203" s="127"/>
      <c r="FI1203" s="101">
        <f t="shared" si="601"/>
        <v>0</v>
      </c>
      <c r="FJ1203" s="101">
        <f t="shared" si="602"/>
        <v>0</v>
      </c>
      <c r="FK1203" s="101">
        <f t="shared" si="603"/>
        <v>0</v>
      </c>
      <c r="FL1203" s="127"/>
      <c r="FM1203" s="127"/>
      <c r="FN1203" s="127"/>
      <c r="FO1203" s="101">
        <f t="shared" si="604"/>
        <v>0</v>
      </c>
      <c r="FP1203" s="101">
        <f t="shared" si="605"/>
        <v>0</v>
      </c>
      <c r="FQ1203" s="101">
        <f t="shared" si="606"/>
        <v>0</v>
      </c>
      <c r="FR1203" s="127"/>
      <c r="FS1203" s="127"/>
      <c r="FT1203" s="127"/>
      <c r="FU1203" s="101">
        <f t="shared" si="607"/>
        <v>0</v>
      </c>
      <c r="FV1203" s="101">
        <f t="shared" si="607"/>
        <v>0</v>
      </c>
      <c r="FW1203" s="101">
        <f t="shared" si="607"/>
        <v>0</v>
      </c>
      <c r="FX1203" s="106"/>
      <c r="FY1203" s="106"/>
      <c r="FZ1203" s="106"/>
      <c r="GA1203" s="127"/>
      <c r="GB1203" s="127"/>
      <c r="GC1203" s="127"/>
      <c r="GD1203" s="101">
        <f t="shared" si="608"/>
        <v>0</v>
      </c>
      <c r="GE1203" s="101">
        <f t="shared" si="609"/>
        <v>0</v>
      </c>
      <c r="GF1203" s="101">
        <f t="shared" si="610"/>
        <v>0</v>
      </c>
      <c r="GG1203" s="127"/>
      <c r="GH1203" s="127"/>
      <c r="GI1203" s="127"/>
      <c r="GJ1203" s="101">
        <f t="shared" si="611"/>
        <v>0</v>
      </c>
      <c r="GK1203" s="101">
        <f t="shared" si="612"/>
        <v>0</v>
      </c>
      <c r="GL1203" s="101">
        <f t="shared" si="613"/>
        <v>0</v>
      </c>
      <c r="GM1203" s="127"/>
      <c r="GN1203" s="127"/>
      <c r="GO1203" s="127"/>
      <c r="GP1203" s="101">
        <f t="shared" si="614"/>
        <v>0</v>
      </c>
      <c r="GQ1203" s="101">
        <f t="shared" si="614"/>
        <v>0</v>
      </c>
      <c r="GR1203" s="101">
        <f t="shared" si="614"/>
        <v>0</v>
      </c>
      <c r="GS1203" s="106">
        <v>5</v>
      </c>
      <c r="GT1203" s="106">
        <v>5</v>
      </c>
      <c r="GU1203" s="106">
        <v>5</v>
      </c>
      <c r="GV1203" s="127"/>
      <c r="GW1203" s="127"/>
      <c r="GX1203" s="127"/>
      <c r="GY1203" s="101">
        <f t="shared" si="615"/>
        <v>71591</v>
      </c>
      <c r="GZ1203" s="101">
        <f t="shared" si="616"/>
        <v>71591</v>
      </c>
      <c r="HA1203" s="101">
        <f t="shared" si="617"/>
        <v>71591</v>
      </c>
      <c r="HB1203" s="127"/>
      <c r="HC1203" s="127"/>
      <c r="HD1203" s="127"/>
      <c r="HE1203" s="101">
        <f t="shared" si="618"/>
        <v>3849.15</v>
      </c>
      <c r="HF1203" s="101">
        <f t="shared" si="619"/>
        <v>3786.69</v>
      </c>
      <c r="HG1203" s="101">
        <f t="shared" si="620"/>
        <v>3786.69</v>
      </c>
      <c r="HH1203" s="127"/>
      <c r="HI1203" s="127"/>
      <c r="HJ1203" s="127"/>
      <c r="HK1203" s="101">
        <f t="shared" si="621"/>
        <v>19245.75</v>
      </c>
      <c r="HL1203" s="101">
        <f t="shared" si="621"/>
        <v>18933.45</v>
      </c>
      <c r="HM1203" s="101">
        <f t="shared" si="621"/>
        <v>18933.45</v>
      </c>
      <c r="HN1203" s="106"/>
      <c r="HO1203" s="106"/>
      <c r="HP1203" s="106"/>
      <c r="HQ1203" s="127"/>
      <c r="HR1203" s="127"/>
      <c r="HS1203" s="127"/>
      <c r="HT1203" s="101">
        <f t="shared" si="622"/>
        <v>0</v>
      </c>
      <c r="HU1203" s="101">
        <f t="shared" si="623"/>
        <v>0</v>
      </c>
      <c r="HV1203" s="101">
        <f t="shared" si="624"/>
        <v>0</v>
      </c>
      <c r="HW1203" s="127"/>
      <c r="HX1203" s="127"/>
      <c r="HY1203" s="127"/>
      <c r="HZ1203" s="101">
        <f t="shared" si="625"/>
        <v>0</v>
      </c>
      <c r="IA1203" s="101">
        <f t="shared" si="626"/>
        <v>0</v>
      </c>
      <c r="IB1203" s="101">
        <f t="shared" si="627"/>
        <v>0</v>
      </c>
      <c r="IC1203" s="127"/>
      <c r="ID1203" s="127"/>
      <c r="IE1203" s="127"/>
      <c r="IF1203" s="101">
        <f t="shared" si="628"/>
        <v>0</v>
      </c>
      <c r="IG1203" s="101">
        <f t="shared" si="628"/>
        <v>0</v>
      </c>
      <c r="IH1203" s="101">
        <f t="shared" si="628"/>
        <v>0</v>
      </c>
      <c r="II1203" s="106"/>
      <c r="IJ1203" s="106"/>
      <c r="IK1203" s="106"/>
      <c r="IL1203" s="127"/>
      <c r="IM1203" s="127"/>
      <c r="IN1203" s="127"/>
      <c r="IO1203" s="101">
        <f t="shared" si="629"/>
        <v>0</v>
      </c>
      <c r="IP1203" s="101">
        <f t="shared" si="630"/>
        <v>0</v>
      </c>
      <c r="IQ1203" s="101">
        <f t="shared" si="631"/>
        <v>0</v>
      </c>
      <c r="IR1203" s="127"/>
      <c r="IS1203" s="127"/>
      <c r="IT1203" s="127"/>
      <c r="IU1203" s="101">
        <f t="shared" si="632"/>
        <v>0</v>
      </c>
      <c r="IV1203" s="101">
        <f t="shared" si="633"/>
        <v>0</v>
      </c>
      <c r="IW1203" s="101">
        <f t="shared" si="634"/>
        <v>0</v>
      </c>
      <c r="IX1203" s="127"/>
      <c r="IY1203" s="127"/>
      <c r="IZ1203" s="127"/>
      <c r="JA1203" s="101">
        <f t="shared" si="635"/>
        <v>0</v>
      </c>
      <c r="JB1203" s="101">
        <f t="shared" si="635"/>
        <v>0</v>
      </c>
      <c r="JC1203" s="101">
        <f t="shared" si="635"/>
        <v>0</v>
      </c>
      <c r="JD1203" s="106"/>
      <c r="JE1203" s="106"/>
      <c r="JF1203" s="106"/>
      <c r="JG1203" s="127"/>
      <c r="JH1203" s="127"/>
      <c r="JI1203" s="127"/>
      <c r="JJ1203" s="101">
        <f t="shared" si="636"/>
        <v>0</v>
      </c>
      <c r="JK1203" s="101">
        <f t="shared" si="637"/>
        <v>0</v>
      </c>
      <c r="JL1203" s="101">
        <f t="shared" si="638"/>
        <v>0</v>
      </c>
      <c r="JM1203" s="127"/>
      <c r="JN1203" s="127"/>
      <c r="JO1203" s="127"/>
      <c r="JP1203" s="101">
        <f t="shared" si="639"/>
        <v>0</v>
      </c>
      <c r="JQ1203" s="101">
        <f t="shared" si="640"/>
        <v>0</v>
      </c>
      <c r="JR1203" s="101">
        <f t="shared" si="641"/>
        <v>0</v>
      </c>
      <c r="JS1203" s="127"/>
      <c r="JT1203" s="127"/>
      <c r="JU1203" s="127"/>
      <c r="JV1203" s="101">
        <f t="shared" si="642"/>
        <v>0</v>
      </c>
      <c r="JW1203" s="101">
        <f t="shared" si="642"/>
        <v>0</v>
      </c>
      <c r="JX1203" s="101">
        <f t="shared" si="642"/>
        <v>0</v>
      </c>
      <c r="JY1203" s="106"/>
      <c r="JZ1203" s="106"/>
      <c r="KA1203" s="106"/>
      <c r="KB1203" s="127"/>
      <c r="KC1203" s="127"/>
      <c r="KD1203" s="127"/>
      <c r="KE1203" s="101">
        <f t="shared" si="643"/>
        <v>0</v>
      </c>
      <c r="KF1203" s="101">
        <f t="shared" si="644"/>
        <v>0</v>
      </c>
      <c r="KG1203" s="101">
        <f t="shared" si="645"/>
        <v>0</v>
      </c>
      <c r="KH1203" s="127"/>
      <c r="KI1203" s="127"/>
      <c r="KJ1203" s="127"/>
      <c r="KK1203" s="101">
        <f t="shared" si="646"/>
        <v>0</v>
      </c>
      <c r="KL1203" s="101">
        <f t="shared" si="647"/>
        <v>0</v>
      </c>
      <c r="KM1203" s="101">
        <f t="shared" si="648"/>
        <v>0</v>
      </c>
      <c r="KN1203" s="127"/>
      <c r="KO1203" s="127"/>
      <c r="KP1203" s="127"/>
      <c r="KQ1203" s="101">
        <f t="shared" si="649"/>
        <v>0</v>
      </c>
      <c r="KR1203" s="101">
        <f t="shared" si="649"/>
        <v>0</v>
      </c>
      <c r="KS1203" s="101">
        <f t="shared" si="649"/>
        <v>0</v>
      </c>
      <c r="KT1203" s="106"/>
      <c r="KU1203" s="106"/>
      <c r="KV1203" s="106"/>
      <c r="KW1203" s="127"/>
      <c r="KX1203" s="127"/>
      <c r="KY1203" s="127"/>
      <c r="KZ1203" s="101">
        <f t="shared" si="650"/>
        <v>0</v>
      </c>
      <c r="LA1203" s="101">
        <f t="shared" si="651"/>
        <v>0</v>
      </c>
      <c r="LB1203" s="101">
        <f t="shared" si="652"/>
        <v>0</v>
      </c>
      <c r="LC1203" s="127"/>
      <c r="LD1203" s="127"/>
      <c r="LE1203" s="127"/>
      <c r="LF1203" s="101">
        <f t="shared" si="653"/>
        <v>0</v>
      </c>
      <c r="LG1203" s="101">
        <f t="shared" si="654"/>
        <v>0</v>
      </c>
      <c r="LH1203" s="101">
        <f t="shared" si="655"/>
        <v>0</v>
      </c>
      <c r="LI1203" s="127"/>
      <c r="LJ1203" s="127"/>
      <c r="LK1203" s="127"/>
      <c r="LL1203" s="101">
        <f t="shared" si="656"/>
        <v>0</v>
      </c>
      <c r="LM1203" s="101">
        <f t="shared" si="656"/>
        <v>0</v>
      </c>
      <c r="LN1203" s="101">
        <f t="shared" si="656"/>
        <v>0</v>
      </c>
      <c r="LO1203" s="106"/>
      <c r="LP1203" s="106"/>
      <c r="LQ1203" s="106"/>
      <c r="LR1203" s="127"/>
      <c r="LS1203" s="127"/>
      <c r="LT1203" s="127"/>
      <c r="LU1203" s="101">
        <f t="shared" si="657"/>
        <v>0</v>
      </c>
      <c r="LV1203" s="101">
        <f t="shared" si="658"/>
        <v>0</v>
      </c>
      <c r="LW1203" s="101">
        <f t="shared" si="659"/>
        <v>0</v>
      </c>
      <c r="LX1203" s="127"/>
      <c r="LY1203" s="127"/>
      <c r="LZ1203" s="127"/>
      <c r="MA1203" s="101">
        <f t="shared" si="660"/>
        <v>0</v>
      </c>
      <c r="MB1203" s="101">
        <f t="shared" si="661"/>
        <v>0</v>
      </c>
      <c r="MC1203" s="101">
        <f t="shared" si="662"/>
        <v>0</v>
      </c>
      <c r="MD1203" s="127"/>
      <c r="ME1203" s="127"/>
      <c r="MF1203" s="127"/>
      <c r="MG1203" s="101">
        <f t="shared" si="663"/>
        <v>0</v>
      </c>
      <c r="MH1203" s="101">
        <f t="shared" si="663"/>
        <v>0</v>
      </c>
      <c r="MI1203" s="101">
        <f t="shared" si="663"/>
        <v>0</v>
      </c>
      <c r="MJ1203" s="106"/>
      <c r="MK1203" s="106"/>
      <c r="ML1203" s="106"/>
      <c r="MM1203" s="127"/>
      <c r="MN1203" s="127"/>
      <c r="MO1203" s="127"/>
      <c r="MP1203" s="101">
        <f t="shared" si="664"/>
        <v>0</v>
      </c>
      <c r="MQ1203" s="101">
        <f t="shared" si="665"/>
        <v>0</v>
      </c>
      <c r="MR1203" s="101">
        <f t="shared" si="666"/>
        <v>0</v>
      </c>
      <c r="MS1203" s="127"/>
      <c r="MT1203" s="127"/>
      <c r="MU1203" s="127"/>
      <c r="MV1203" s="101">
        <f t="shared" si="667"/>
        <v>0</v>
      </c>
      <c r="MW1203" s="101">
        <f t="shared" si="668"/>
        <v>0</v>
      </c>
      <c r="MX1203" s="101">
        <f t="shared" si="669"/>
        <v>0</v>
      </c>
      <c r="MY1203" s="127"/>
      <c r="MZ1203" s="127"/>
      <c r="NA1203" s="127"/>
      <c r="NB1203" s="101">
        <f t="shared" si="670"/>
        <v>0</v>
      </c>
      <c r="NC1203" s="101">
        <f t="shared" si="670"/>
        <v>0</v>
      </c>
      <c r="ND1203" s="101">
        <f t="shared" si="670"/>
        <v>0</v>
      </c>
      <c r="NE1203" s="106"/>
      <c r="NF1203" s="106"/>
      <c r="NG1203" s="106"/>
      <c r="NH1203" s="127"/>
      <c r="NI1203" s="127"/>
      <c r="NJ1203" s="127"/>
      <c r="NK1203" s="101">
        <f t="shared" si="671"/>
        <v>0</v>
      </c>
      <c r="NL1203" s="101">
        <f t="shared" si="672"/>
        <v>0</v>
      </c>
      <c r="NM1203" s="101">
        <f t="shared" si="673"/>
        <v>0</v>
      </c>
      <c r="NN1203" s="127"/>
      <c r="NO1203" s="127"/>
      <c r="NP1203" s="127"/>
      <c r="NQ1203" s="101">
        <f t="shared" si="674"/>
        <v>0</v>
      </c>
      <c r="NR1203" s="101">
        <f t="shared" si="675"/>
        <v>0</v>
      </c>
      <c r="NS1203" s="101">
        <f t="shared" si="676"/>
        <v>0</v>
      </c>
      <c r="NT1203" s="127"/>
      <c r="NU1203" s="127"/>
      <c r="NV1203" s="127"/>
      <c r="NW1203" s="101">
        <f t="shared" si="677"/>
        <v>0</v>
      </c>
      <c r="NX1203" s="101">
        <f t="shared" si="677"/>
        <v>0</v>
      </c>
      <c r="NY1203" s="101">
        <f t="shared" si="677"/>
        <v>0</v>
      </c>
      <c r="NZ1203" s="106"/>
      <c r="OA1203" s="106"/>
      <c r="OB1203" s="106"/>
      <c r="OC1203" s="127"/>
      <c r="OD1203" s="127"/>
      <c r="OE1203" s="127"/>
      <c r="OF1203" s="101">
        <f t="shared" si="678"/>
        <v>0</v>
      </c>
      <c r="OG1203" s="101">
        <f t="shared" si="679"/>
        <v>0</v>
      </c>
      <c r="OH1203" s="101">
        <f t="shared" si="680"/>
        <v>0</v>
      </c>
      <c r="OI1203" s="127"/>
      <c r="OJ1203" s="127"/>
      <c r="OK1203" s="127"/>
      <c r="OL1203" s="101">
        <f t="shared" si="681"/>
        <v>0</v>
      </c>
      <c r="OM1203" s="101">
        <f t="shared" si="682"/>
        <v>0</v>
      </c>
      <c r="ON1203" s="101">
        <f t="shared" si="683"/>
        <v>0</v>
      </c>
      <c r="OO1203" s="127"/>
      <c r="OP1203" s="127"/>
      <c r="OQ1203" s="127"/>
      <c r="OR1203" s="101">
        <f t="shared" si="684"/>
        <v>0</v>
      </c>
      <c r="OS1203" s="101">
        <f t="shared" si="684"/>
        <v>0</v>
      </c>
      <c r="OT1203" s="101">
        <f t="shared" si="684"/>
        <v>0</v>
      </c>
      <c r="OU1203" s="106"/>
      <c r="OV1203" s="106"/>
      <c r="OW1203" s="106"/>
      <c r="OX1203" s="127"/>
      <c r="OY1203" s="127"/>
      <c r="OZ1203" s="127"/>
      <c r="PA1203" s="101">
        <f t="shared" si="685"/>
        <v>0</v>
      </c>
      <c r="PB1203" s="101">
        <f t="shared" si="686"/>
        <v>0</v>
      </c>
      <c r="PC1203" s="101">
        <f t="shared" si="687"/>
        <v>0</v>
      </c>
      <c r="PD1203" s="127"/>
      <c r="PE1203" s="127"/>
      <c r="PF1203" s="127"/>
      <c r="PG1203" s="101">
        <f t="shared" si="688"/>
        <v>0</v>
      </c>
      <c r="PH1203" s="101">
        <f t="shared" si="689"/>
        <v>0</v>
      </c>
      <c r="PI1203" s="101">
        <f t="shared" si="690"/>
        <v>0</v>
      </c>
      <c r="PJ1203" s="127"/>
      <c r="PK1203" s="127"/>
      <c r="PL1203" s="127"/>
      <c r="PM1203" s="101">
        <f t="shared" si="691"/>
        <v>0</v>
      </c>
      <c r="PN1203" s="101">
        <f t="shared" si="691"/>
        <v>0</v>
      </c>
      <c r="PO1203" s="101">
        <f t="shared" si="691"/>
        <v>0</v>
      </c>
      <c r="PP1203" s="106"/>
      <c r="PQ1203" s="106"/>
      <c r="PR1203" s="106"/>
      <c r="PS1203" s="127"/>
      <c r="PT1203" s="127"/>
      <c r="PU1203" s="127"/>
      <c r="PV1203" s="101">
        <f t="shared" si="692"/>
        <v>0</v>
      </c>
      <c r="PW1203" s="101">
        <f t="shared" si="693"/>
        <v>0</v>
      </c>
      <c r="PX1203" s="101">
        <f t="shared" si="694"/>
        <v>0</v>
      </c>
      <c r="PY1203" s="127"/>
      <c r="PZ1203" s="127"/>
      <c r="QA1203" s="127"/>
      <c r="QB1203" s="101">
        <f t="shared" si="695"/>
        <v>0</v>
      </c>
      <c r="QC1203" s="101">
        <f t="shared" si="696"/>
        <v>0</v>
      </c>
      <c r="QD1203" s="101">
        <f t="shared" si="697"/>
        <v>0</v>
      </c>
      <c r="QE1203" s="127"/>
      <c r="QF1203" s="127"/>
      <c r="QG1203" s="127"/>
      <c r="QH1203" s="101">
        <f t="shared" si="698"/>
        <v>0</v>
      </c>
      <c r="QI1203" s="101">
        <f t="shared" si="698"/>
        <v>0</v>
      </c>
      <c r="QJ1203" s="101">
        <f t="shared" si="698"/>
        <v>0</v>
      </c>
      <c r="QK1203" s="106"/>
      <c r="QL1203" s="106"/>
      <c r="QM1203" s="106"/>
      <c r="QN1203" s="127"/>
      <c r="QO1203" s="127"/>
      <c r="QP1203" s="127"/>
      <c r="QQ1203" s="101">
        <f t="shared" si="699"/>
        <v>0</v>
      </c>
      <c r="QR1203" s="101">
        <f t="shared" si="700"/>
        <v>0</v>
      </c>
      <c r="QS1203" s="101">
        <f t="shared" si="701"/>
        <v>0</v>
      </c>
      <c r="QT1203" s="127"/>
      <c r="QU1203" s="127"/>
      <c r="QV1203" s="127"/>
      <c r="QW1203" s="101">
        <f t="shared" si="702"/>
        <v>0</v>
      </c>
      <c r="QX1203" s="101">
        <f t="shared" si="703"/>
        <v>0</v>
      </c>
      <c r="QY1203" s="101">
        <f t="shared" si="704"/>
        <v>0</v>
      </c>
      <c r="QZ1203" s="127"/>
      <c r="RA1203" s="127"/>
      <c r="RB1203" s="127"/>
      <c r="RC1203" s="101">
        <f t="shared" si="705"/>
        <v>0</v>
      </c>
      <c r="RD1203" s="101">
        <f t="shared" si="705"/>
        <v>0</v>
      </c>
      <c r="RE1203" s="101">
        <f t="shared" si="705"/>
        <v>0</v>
      </c>
      <c r="RF1203" s="106"/>
      <c r="RG1203" s="106"/>
      <c r="RH1203" s="106"/>
      <c r="RI1203" s="127"/>
      <c r="RJ1203" s="127"/>
      <c r="RK1203" s="127"/>
      <c r="RL1203" s="101">
        <f t="shared" si="706"/>
        <v>0</v>
      </c>
      <c r="RM1203" s="101">
        <f t="shared" si="707"/>
        <v>0</v>
      </c>
      <c r="RN1203" s="101">
        <f t="shared" si="708"/>
        <v>0</v>
      </c>
      <c r="RO1203" s="127"/>
      <c r="RP1203" s="127"/>
      <c r="RQ1203" s="127"/>
      <c r="RR1203" s="101">
        <f t="shared" si="709"/>
        <v>0</v>
      </c>
      <c r="RS1203" s="101">
        <f t="shared" si="710"/>
        <v>0</v>
      </c>
      <c r="RT1203" s="101">
        <f t="shared" si="711"/>
        <v>0</v>
      </c>
      <c r="RU1203" s="127"/>
      <c r="RV1203" s="127"/>
      <c r="RW1203" s="127"/>
      <c r="RX1203" s="101">
        <f t="shared" si="712"/>
        <v>0</v>
      </c>
      <c r="RY1203" s="101">
        <f t="shared" si="712"/>
        <v>0</v>
      </c>
      <c r="RZ1203" s="101">
        <f t="shared" si="712"/>
        <v>0</v>
      </c>
      <c r="SA1203" s="106"/>
      <c r="SB1203" s="106"/>
      <c r="SC1203" s="106"/>
      <c r="SD1203" s="127"/>
      <c r="SE1203" s="127"/>
      <c r="SF1203" s="127"/>
      <c r="SG1203" s="101">
        <f t="shared" si="713"/>
        <v>0</v>
      </c>
      <c r="SH1203" s="101">
        <f t="shared" si="714"/>
        <v>0</v>
      </c>
      <c r="SI1203" s="101">
        <f t="shared" si="715"/>
        <v>0</v>
      </c>
      <c r="SJ1203" s="127"/>
      <c r="SK1203" s="127"/>
      <c r="SL1203" s="127"/>
      <c r="SM1203" s="101">
        <f t="shared" si="716"/>
        <v>0</v>
      </c>
      <c r="SN1203" s="101">
        <f t="shared" si="717"/>
        <v>0</v>
      </c>
      <c r="SO1203" s="101">
        <f t="shared" si="718"/>
        <v>0</v>
      </c>
      <c r="SP1203" s="127"/>
      <c r="SQ1203" s="127"/>
      <c r="SR1203" s="127"/>
      <c r="SS1203" s="101">
        <f t="shared" si="719"/>
        <v>0</v>
      </c>
      <c r="ST1203" s="101">
        <f t="shared" si="719"/>
        <v>0</v>
      </c>
      <c r="SU1203" s="101">
        <f t="shared" si="719"/>
        <v>0</v>
      </c>
      <c r="SV1203" s="106"/>
      <c r="SW1203" s="106"/>
      <c r="SX1203" s="106"/>
      <c r="SY1203" s="127"/>
      <c r="SZ1203" s="127"/>
      <c r="TA1203" s="127"/>
      <c r="TB1203" s="101">
        <f t="shared" si="720"/>
        <v>0</v>
      </c>
      <c r="TC1203" s="101">
        <f t="shared" si="721"/>
        <v>0</v>
      </c>
      <c r="TD1203" s="101">
        <f t="shared" si="722"/>
        <v>0</v>
      </c>
      <c r="TE1203" s="127"/>
      <c r="TF1203" s="127"/>
      <c r="TG1203" s="127"/>
      <c r="TH1203" s="101">
        <f t="shared" si="723"/>
        <v>0</v>
      </c>
      <c r="TI1203" s="101">
        <f t="shared" si="724"/>
        <v>0</v>
      </c>
      <c r="TJ1203" s="101">
        <f t="shared" si="725"/>
        <v>0</v>
      </c>
      <c r="TK1203" s="127"/>
      <c r="TL1203" s="127"/>
      <c r="TM1203" s="127"/>
      <c r="TN1203" s="101">
        <f t="shared" si="726"/>
        <v>0</v>
      </c>
      <c r="TO1203" s="101">
        <f t="shared" si="726"/>
        <v>0</v>
      </c>
      <c r="TP1203" s="101">
        <f t="shared" si="726"/>
        <v>0</v>
      </c>
      <c r="TQ1203" s="106"/>
      <c r="TR1203" s="106"/>
      <c r="TS1203" s="106"/>
      <c r="TT1203" s="127"/>
      <c r="TU1203" s="127"/>
      <c r="TV1203" s="127"/>
      <c r="TW1203" s="101">
        <f t="shared" si="727"/>
        <v>0</v>
      </c>
      <c r="TX1203" s="101">
        <f t="shared" si="728"/>
        <v>0</v>
      </c>
      <c r="TY1203" s="101">
        <f t="shared" si="729"/>
        <v>0</v>
      </c>
      <c r="TZ1203" s="127"/>
      <c r="UA1203" s="127"/>
      <c r="UB1203" s="127"/>
      <c r="UC1203" s="101">
        <f t="shared" si="730"/>
        <v>0</v>
      </c>
      <c r="UD1203" s="101">
        <f t="shared" si="731"/>
        <v>0</v>
      </c>
      <c r="UE1203" s="101">
        <f t="shared" si="732"/>
        <v>0</v>
      </c>
      <c r="UF1203" s="127"/>
      <c r="UG1203" s="127"/>
      <c r="UH1203" s="127"/>
      <c r="UI1203" s="101">
        <f t="shared" si="733"/>
        <v>0</v>
      </c>
      <c r="UJ1203" s="101">
        <f t="shared" si="733"/>
        <v>0</v>
      </c>
      <c r="UK1203" s="101">
        <f t="shared" si="733"/>
        <v>0</v>
      </c>
      <c r="UL1203" s="106">
        <v>8</v>
      </c>
      <c r="UM1203" s="106">
        <v>8</v>
      </c>
      <c r="UN1203" s="106">
        <v>8</v>
      </c>
      <c r="UO1203" s="127"/>
      <c r="UP1203" s="127"/>
      <c r="UQ1203" s="127"/>
      <c r="UR1203" s="101">
        <f t="shared" si="734"/>
        <v>114545.60000000001</v>
      </c>
      <c r="US1203" s="101">
        <f t="shared" si="735"/>
        <v>114545.60000000001</v>
      </c>
      <c r="UT1203" s="101">
        <f t="shared" si="736"/>
        <v>114545.60000000001</v>
      </c>
      <c r="UU1203" s="127"/>
      <c r="UV1203" s="127"/>
      <c r="UW1203" s="127"/>
      <c r="UX1203" s="101">
        <f t="shared" si="737"/>
        <v>1747.45</v>
      </c>
      <c r="UY1203" s="101">
        <f t="shared" si="738"/>
        <v>1836.91</v>
      </c>
      <c r="UZ1203" s="101">
        <f t="shared" si="739"/>
        <v>1836.91</v>
      </c>
      <c r="VA1203" s="127"/>
      <c r="VB1203" s="127"/>
      <c r="VC1203" s="127"/>
      <c r="VD1203" s="101">
        <f t="shared" si="740"/>
        <v>13979.6</v>
      </c>
      <c r="VE1203" s="101">
        <f t="shared" si="740"/>
        <v>14695.28</v>
      </c>
      <c r="VF1203" s="101">
        <f t="shared" si="740"/>
        <v>14695.28</v>
      </c>
      <c r="VG1203" s="106"/>
      <c r="VH1203" s="106"/>
      <c r="VI1203" s="106"/>
      <c r="VJ1203" s="127"/>
      <c r="VK1203" s="127"/>
      <c r="VL1203" s="127"/>
      <c r="VM1203" s="101">
        <f t="shared" si="741"/>
        <v>0</v>
      </c>
      <c r="VN1203" s="101">
        <f t="shared" si="742"/>
        <v>0</v>
      </c>
      <c r="VO1203" s="101">
        <f t="shared" si="743"/>
        <v>0</v>
      </c>
      <c r="VP1203" s="127"/>
      <c r="VQ1203" s="127"/>
      <c r="VR1203" s="127"/>
      <c r="VS1203" s="101">
        <f t="shared" si="744"/>
        <v>0</v>
      </c>
      <c r="VT1203" s="101">
        <f t="shared" si="745"/>
        <v>0</v>
      </c>
      <c r="VU1203" s="101">
        <f t="shared" si="746"/>
        <v>0</v>
      </c>
      <c r="VV1203" s="127"/>
      <c r="VW1203" s="127"/>
      <c r="VX1203" s="127"/>
      <c r="VY1203" s="101">
        <f t="shared" si="747"/>
        <v>0</v>
      </c>
      <c r="VZ1203" s="101">
        <f t="shared" si="747"/>
        <v>0</v>
      </c>
      <c r="WA1203" s="101">
        <f t="shared" si="747"/>
        <v>0</v>
      </c>
      <c r="WB1203" s="106"/>
      <c r="WC1203" s="106"/>
      <c r="WD1203" s="106"/>
      <c r="WE1203" s="127"/>
      <c r="WF1203" s="127"/>
      <c r="WG1203" s="127"/>
      <c r="WH1203" s="101">
        <f t="shared" si="748"/>
        <v>0</v>
      </c>
      <c r="WI1203" s="101">
        <f t="shared" si="749"/>
        <v>0</v>
      </c>
      <c r="WJ1203" s="101">
        <f t="shared" si="750"/>
        <v>0</v>
      </c>
      <c r="WK1203" s="127"/>
      <c r="WL1203" s="127"/>
      <c r="WM1203" s="127"/>
      <c r="WN1203" s="101">
        <f t="shared" si="751"/>
        <v>0</v>
      </c>
      <c r="WO1203" s="101">
        <f t="shared" si="752"/>
        <v>0</v>
      </c>
      <c r="WP1203" s="101">
        <f t="shared" si="753"/>
        <v>0</v>
      </c>
      <c r="WQ1203" s="127"/>
      <c r="WR1203" s="127"/>
      <c r="WS1203" s="127"/>
      <c r="WT1203" s="101">
        <f t="shared" si="754"/>
        <v>0</v>
      </c>
      <c r="WU1203" s="101">
        <f t="shared" si="754"/>
        <v>0</v>
      </c>
      <c r="WV1203" s="101">
        <f t="shared" si="754"/>
        <v>0</v>
      </c>
      <c r="WW1203" s="106"/>
      <c r="WX1203" s="106"/>
      <c r="WY1203" s="106"/>
      <c r="WZ1203" s="127"/>
      <c r="XA1203" s="127"/>
      <c r="XB1203" s="127"/>
      <c r="XC1203" s="101">
        <f t="shared" si="755"/>
        <v>0</v>
      </c>
      <c r="XD1203" s="101">
        <f t="shared" si="756"/>
        <v>0</v>
      </c>
      <c r="XE1203" s="101">
        <f t="shared" si="757"/>
        <v>0</v>
      </c>
      <c r="XF1203" s="127"/>
      <c r="XG1203" s="127"/>
      <c r="XH1203" s="127"/>
      <c r="XI1203" s="101">
        <f t="shared" si="758"/>
        <v>0</v>
      </c>
      <c r="XJ1203" s="101">
        <f t="shared" si="759"/>
        <v>0</v>
      </c>
      <c r="XK1203" s="101">
        <f t="shared" si="760"/>
        <v>0</v>
      </c>
      <c r="XL1203" s="127"/>
      <c r="XM1203" s="127"/>
      <c r="XN1203" s="127"/>
      <c r="XO1203" s="101">
        <f t="shared" si="761"/>
        <v>0</v>
      </c>
      <c r="XP1203" s="101">
        <f t="shared" si="761"/>
        <v>0</v>
      </c>
      <c r="XQ1203" s="101">
        <f t="shared" si="761"/>
        <v>0</v>
      </c>
      <c r="XR1203" s="106"/>
      <c r="XS1203" s="106"/>
      <c r="XT1203" s="106"/>
      <c r="XU1203" s="127"/>
      <c r="XV1203" s="127"/>
      <c r="XW1203" s="127"/>
      <c r="XX1203" s="101">
        <f t="shared" si="762"/>
        <v>0</v>
      </c>
      <c r="XY1203" s="101">
        <f t="shared" si="763"/>
        <v>0</v>
      </c>
      <c r="XZ1203" s="101">
        <f t="shared" si="764"/>
        <v>0</v>
      </c>
      <c r="YA1203" s="127"/>
      <c r="YB1203" s="127"/>
      <c r="YC1203" s="127"/>
      <c r="YD1203" s="101">
        <f t="shared" si="765"/>
        <v>0</v>
      </c>
      <c r="YE1203" s="101">
        <f t="shared" si="766"/>
        <v>0</v>
      </c>
      <c r="YF1203" s="101">
        <f t="shared" si="767"/>
        <v>0</v>
      </c>
      <c r="YG1203" s="127"/>
      <c r="YH1203" s="127"/>
      <c r="YI1203" s="127"/>
      <c r="YJ1203" s="101">
        <f t="shared" si="768"/>
        <v>0</v>
      </c>
      <c r="YK1203" s="101">
        <f t="shared" si="768"/>
        <v>0</v>
      </c>
      <c r="YL1203" s="101">
        <f t="shared" si="768"/>
        <v>0</v>
      </c>
      <c r="YM1203" s="149">
        <f t="shared" si="769"/>
        <v>13</v>
      </c>
      <c r="YN1203" s="149">
        <f t="shared" si="769"/>
        <v>13</v>
      </c>
      <c r="YO1203" s="149">
        <f t="shared" si="769"/>
        <v>13</v>
      </c>
      <c r="YP1203" s="127"/>
      <c r="YQ1203" s="127"/>
      <c r="YR1203" s="127"/>
      <c r="YS1203" s="101">
        <f t="shared" si="770"/>
        <v>186136.6</v>
      </c>
      <c r="YT1203" s="101">
        <f t="shared" si="771"/>
        <v>186136.6</v>
      </c>
      <c r="YU1203" s="101">
        <f t="shared" si="772"/>
        <v>186136.6</v>
      </c>
      <c r="YV1203" s="127"/>
      <c r="YW1203" s="127"/>
      <c r="YX1203" s="127"/>
      <c r="YY1203" s="101">
        <f t="shared" si="773"/>
        <v>2425.94</v>
      </c>
      <c r="YZ1203" s="101">
        <f t="shared" si="774"/>
        <v>2466.27</v>
      </c>
      <c r="ZA1203" s="101">
        <f t="shared" si="775"/>
        <v>2466.27</v>
      </c>
      <c r="ZB1203" s="127"/>
      <c r="ZC1203" s="127"/>
      <c r="ZD1203" s="127"/>
      <c r="ZE1203" s="101">
        <f t="shared" si="776"/>
        <v>31537.22</v>
      </c>
      <c r="ZF1203" s="101">
        <f t="shared" si="776"/>
        <v>32061.51</v>
      </c>
      <c r="ZG1203" s="101">
        <f t="shared" si="776"/>
        <v>32061.51</v>
      </c>
    </row>
    <row r="1204" spans="1:683" ht="36">
      <c r="A1204" s="102" t="s">
        <v>834</v>
      </c>
      <c r="B1204" s="302" t="s">
        <v>435</v>
      </c>
      <c r="C1204" s="5"/>
      <c r="D1204" s="764"/>
      <c r="E1204" s="291"/>
      <c r="F1204" s="114"/>
      <c r="G1204" s="114"/>
      <c r="H1204" s="114"/>
      <c r="I1204" s="101">
        <f t="shared" si="777"/>
        <v>7265.95</v>
      </c>
      <c r="J1204" s="101">
        <f t="shared" si="777"/>
        <v>7265.95</v>
      </c>
      <c r="K1204" s="101">
        <f t="shared" si="777"/>
        <v>7265.95</v>
      </c>
      <c r="L1204" s="106"/>
      <c r="M1204" s="106"/>
      <c r="N1204" s="106"/>
      <c r="O1204" s="127"/>
      <c r="P1204" s="127"/>
      <c r="Q1204" s="127"/>
      <c r="R1204" s="101">
        <f t="shared" si="778"/>
        <v>0</v>
      </c>
      <c r="S1204" s="101">
        <f t="shared" si="779"/>
        <v>0</v>
      </c>
      <c r="T1204" s="101">
        <f t="shared" si="780"/>
        <v>0</v>
      </c>
      <c r="U1204" s="127"/>
      <c r="V1204" s="127"/>
      <c r="W1204" s="127"/>
      <c r="X1204" s="101">
        <f t="shared" si="555"/>
        <v>0</v>
      </c>
      <c r="Y1204" s="101">
        <f t="shared" si="556"/>
        <v>0</v>
      </c>
      <c r="Z1204" s="101">
        <f t="shared" si="557"/>
        <v>0</v>
      </c>
      <c r="AA1204" s="127"/>
      <c r="AB1204" s="127"/>
      <c r="AC1204" s="127"/>
      <c r="AD1204" s="101">
        <f t="shared" si="558"/>
        <v>0</v>
      </c>
      <c r="AE1204" s="101">
        <f t="shared" si="558"/>
        <v>0</v>
      </c>
      <c r="AF1204" s="101">
        <f t="shared" si="558"/>
        <v>0</v>
      </c>
      <c r="AG1204" s="106"/>
      <c r="AH1204" s="106"/>
      <c r="AI1204" s="106"/>
      <c r="AJ1204" s="127"/>
      <c r="AK1204" s="127"/>
      <c r="AL1204" s="127"/>
      <c r="AM1204" s="101">
        <f t="shared" si="559"/>
        <v>0</v>
      </c>
      <c r="AN1204" s="101">
        <f t="shared" si="560"/>
        <v>0</v>
      </c>
      <c r="AO1204" s="101">
        <f t="shared" si="561"/>
        <v>0</v>
      </c>
      <c r="AP1204" s="127"/>
      <c r="AQ1204" s="127"/>
      <c r="AR1204" s="127"/>
      <c r="AS1204" s="101">
        <f t="shared" si="562"/>
        <v>0</v>
      </c>
      <c r="AT1204" s="101">
        <f t="shared" si="563"/>
        <v>0</v>
      </c>
      <c r="AU1204" s="101">
        <f t="shared" si="564"/>
        <v>0</v>
      </c>
      <c r="AV1204" s="127"/>
      <c r="AW1204" s="127"/>
      <c r="AX1204" s="127"/>
      <c r="AY1204" s="101">
        <f t="shared" si="565"/>
        <v>0</v>
      </c>
      <c r="AZ1204" s="101">
        <f t="shared" si="565"/>
        <v>0</v>
      </c>
      <c r="BA1204" s="101">
        <f t="shared" si="565"/>
        <v>0</v>
      </c>
      <c r="BB1204" s="106"/>
      <c r="BC1204" s="106"/>
      <c r="BD1204" s="106"/>
      <c r="BE1204" s="127"/>
      <c r="BF1204" s="127"/>
      <c r="BG1204" s="127"/>
      <c r="BH1204" s="101">
        <f t="shared" si="566"/>
        <v>0</v>
      </c>
      <c r="BI1204" s="101">
        <f t="shared" si="567"/>
        <v>0</v>
      </c>
      <c r="BJ1204" s="101">
        <f t="shared" si="568"/>
        <v>0</v>
      </c>
      <c r="BK1204" s="127"/>
      <c r="BL1204" s="127"/>
      <c r="BM1204" s="127"/>
      <c r="BN1204" s="101">
        <f t="shared" si="569"/>
        <v>0</v>
      </c>
      <c r="BO1204" s="101">
        <f t="shared" si="570"/>
        <v>0</v>
      </c>
      <c r="BP1204" s="101">
        <f t="shared" si="571"/>
        <v>0</v>
      </c>
      <c r="BQ1204" s="127"/>
      <c r="BR1204" s="127"/>
      <c r="BS1204" s="127"/>
      <c r="BT1204" s="101">
        <f t="shared" si="572"/>
        <v>0</v>
      </c>
      <c r="BU1204" s="101">
        <f t="shared" si="572"/>
        <v>0</v>
      </c>
      <c r="BV1204" s="101">
        <f t="shared" si="572"/>
        <v>0</v>
      </c>
      <c r="BW1204" s="106"/>
      <c r="BX1204" s="106"/>
      <c r="BY1204" s="106"/>
      <c r="BZ1204" s="127"/>
      <c r="CA1204" s="127"/>
      <c r="CB1204" s="127"/>
      <c r="CC1204" s="101">
        <f t="shared" si="573"/>
        <v>0</v>
      </c>
      <c r="CD1204" s="101">
        <f t="shared" si="574"/>
        <v>0</v>
      </c>
      <c r="CE1204" s="101">
        <f t="shared" si="575"/>
        <v>0</v>
      </c>
      <c r="CF1204" s="127"/>
      <c r="CG1204" s="127"/>
      <c r="CH1204" s="127"/>
      <c r="CI1204" s="101">
        <f t="shared" si="576"/>
        <v>0</v>
      </c>
      <c r="CJ1204" s="101">
        <f t="shared" si="577"/>
        <v>0</v>
      </c>
      <c r="CK1204" s="101">
        <f t="shared" si="578"/>
        <v>0</v>
      </c>
      <c r="CL1204" s="127"/>
      <c r="CM1204" s="127"/>
      <c r="CN1204" s="127"/>
      <c r="CO1204" s="101">
        <f t="shared" si="579"/>
        <v>0</v>
      </c>
      <c r="CP1204" s="101">
        <f t="shared" si="579"/>
        <v>0</v>
      </c>
      <c r="CQ1204" s="101">
        <f t="shared" si="579"/>
        <v>0</v>
      </c>
      <c r="CR1204" s="106"/>
      <c r="CS1204" s="106"/>
      <c r="CT1204" s="106"/>
      <c r="CU1204" s="127"/>
      <c r="CV1204" s="127"/>
      <c r="CW1204" s="127"/>
      <c r="CX1204" s="101">
        <f t="shared" si="580"/>
        <v>0</v>
      </c>
      <c r="CY1204" s="101">
        <f t="shared" si="581"/>
        <v>0</v>
      </c>
      <c r="CZ1204" s="101">
        <f t="shared" si="582"/>
        <v>0</v>
      </c>
      <c r="DA1204" s="127"/>
      <c r="DB1204" s="127"/>
      <c r="DC1204" s="127"/>
      <c r="DD1204" s="101">
        <f t="shared" si="583"/>
        <v>0</v>
      </c>
      <c r="DE1204" s="101">
        <f t="shared" si="584"/>
        <v>0</v>
      </c>
      <c r="DF1204" s="101">
        <f t="shared" si="585"/>
        <v>0</v>
      </c>
      <c r="DG1204" s="127"/>
      <c r="DH1204" s="127"/>
      <c r="DI1204" s="127"/>
      <c r="DJ1204" s="101">
        <f t="shared" si="586"/>
        <v>0</v>
      </c>
      <c r="DK1204" s="101">
        <f t="shared" si="586"/>
        <v>0</v>
      </c>
      <c r="DL1204" s="101">
        <f t="shared" si="586"/>
        <v>0</v>
      </c>
      <c r="DM1204" s="106"/>
      <c r="DN1204" s="106"/>
      <c r="DO1204" s="106"/>
      <c r="DP1204" s="127"/>
      <c r="DQ1204" s="127"/>
      <c r="DR1204" s="127"/>
      <c r="DS1204" s="101">
        <f t="shared" si="587"/>
        <v>0</v>
      </c>
      <c r="DT1204" s="101">
        <f t="shared" si="588"/>
        <v>0</v>
      </c>
      <c r="DU1204" s="101">
        <f t="shared" si="589"/>
        <v>0</v>
      </c>
      <c r="DV1204" s="127"/>
      <c r="DW1204" s="127"/>
      <c r="DX1204" s="127"/>
      <c r="DY1204" s="101">
        <f t="shared" si="590"/>
        <v>0</v>
      </c>
      <c r="DZ1204" s="101">
        <f t="shared" si="591"/>
        <v>0</v>
      </c>
      <c r="EA1204" s="101">
        <f t="shared" si="592"/>
        <v>0</v>
      </c>
      <c r="EB1204" s="127"/>
      <c r="EC1204" s="127"/>
      <c r="ED1204" s="127"/>
      <c r="EE1204" s="101">
        <f t="shared" si="593"/>
        <v>0</v>
      </c>
      <c r="EF1204" s="101">
        <f t="shared" si="593"/>
        <v>0</v>
      </c>
      <c r="EG1204" s="101">
        <f t="shared" si="593"/>
        <v>0</v>
      </c>
      <c r="EH1204" s="106"/>
      <c r="EI1204" s="106"/>
      <c r="EJ1204" s="106"/>
      <c r="EK1204" s="127"/>
      <c r="EL1204" s="127"/>
      <c r="EM1204" s="127"/>
      <c r="EN1204" s="101">
        <f t="shared" si="594"/>
        <v>0</v>
      </c>
      <c r="EO1204" s="101">
        <f t="shared" si="595"/>
        <v>0</v>
      </c>
      <c r="EP1204" s="101">
        <f t="shared" si="596"/>
        <v>0</v>
      </c>
      <c r="EQ1204" s="127"/>
      <c r="ER1204" s="127"/>
      <c r="ES1204" s="127"/>
      <c r="ET1204" s="101">
        <f t="shared" si="597"/>
        <v>0</v>
      </c>
      <c r="EU1204" s="101">
        <f t="shared" si="598"/>
        <v>0</v>
      </c>
      <c r="EV1204" s="101">
        <f t="shared" si="599"/>
        <v>0</v>
      </c>
      <c r="EW1204" s="127"/>
      <c r="EX1204" s="127"/>
      <c r="EY1204" s="127"/>
      <c r="EZ1204" s="101">
        <f t="shared" si="600"/>
        <v>0</v>
      </c>
      <c r="FA1204" s="101">
        <f t="shared" si="600"/>
        <v>0</v>
      </c>
      <c r="FB1204" s="101">
        <f t="shared" si="600"/>
        <v>0</v>
      </c>
      <c r="FC1204" s="106"/>
      <c r="FD1204" s="106"/>
      <c r="FE1204" s="106"/>
      <c r="FF1204" s="127"/>
      <c r="FG1204" s="127"/>
      <c r="FH1204" s="127"/>
      <c r="FI1204" s="101">
        <f t="shared" si="601"/>
        <v>0</v>
      </c>
      <c r="FJ1204" s="101">
        <f t="shared" si="602"/>
        <v>0</v>
      </c>
      <c r="FK1204" s="101">
        <f t="shared" si="603"/>
        <v>0</v>
      </c>
      <c r="FL1204" s="127"/>
      <c r="FM1204" s="127"/>
      <c r="FN1204" s="127"/>
      <c r="FO1204" s="101">
        <f t="shared" si="604"/>
        <v>0</v>
      </c>
      <c r="FP1204" s="101">
        <f t="shared" si="605"/>
        <v>0</v>
      </c>
      <c r="FQ1204" s="101">
        <f t="shared" si="606"/>
        <v>0</v>
      </c>
      <c r="FR1204" s="127"/>
      <c r="FS1204" s="127"/>
      <c r="FT1204" s="127"/>
      <c r="FU1204" s="101">
        <f t="shared" si="607"/>
        <v>0</v>
      </c>
      <c r="FV1204" s="101">
        <f t="shared" si="607"/>
        <v>0</v>
      </c>
      <c r="FW1204" s="101">
        <f t="shared" si="607"/>
        <v>0</v>
      </c>
      <c r="FX1204" s="106"/>
      <c r="FY1204" s="106"/>
      <c r="FZ1204" s="106"/>
      <c r="GA1204" s="127"/>
      <c r="GB1204" s="127"/>
      <c r="GC1204" s="127"/>
      <c r="GD1204" s="101">
        <f t="shared" si="608"/>
        <v>0</v>
      </c>
      <c r="GE1204" s="101">
        <f t="shared" si="609"/>
        <v>0</v>
      </c>
      <c r="GF1204" s="101">
        <f t="shared" si="610"/>
        <v>0</v>
      </c>
      <c r="GG1204" s="127"/>
      <c r="GH1204" s="127"/>
      <c r="GI1204" s="127"/>
      <c r="GJ1204" s="101">
        <f t="shared" si="611"/>
        <v>0</v>
      </c>
      <c r="GK1204" s="101">
        <f t="shared" si="612"/>
        <v>0</v>
      </c>
      <c r="GL1204" s="101">
        <f t="shared" si="613"/>
        <v>0</v>
      </c>
      <c r="GM1204" s="127"/>
      <c r="GN1204" s="127"/>
      <c r="GO1204" s="127"/>
      <c r="GP1204" s="101">
        <f t="shared" si="614"/>
        <v>0</v>
      </c>
      <c r="GQ1204" s="101">
        <f t="shared" si="614"/>
        <v>0</v>
      </c>
      <c r="GR1204" s="101">
        <f t="shared" si="614"/>
        <v>0</v>
      </c>
      <c r="GS1204" s="106">
        <v>27</v>
      </c>
      <c r="GT1204" s="106">
        <v>27</v>
      </c>
      <c r="GU1204" s="106">
        <v>27</v>
      </c>
      <c r="GV1204" s="127"/>
      <c r="GW1204" s="127"/>
      <c r="GX1204" s="127"/>
      <c r="GY1204" s="101">
        <f t="shared" si="615"/>
        <v>196180.65</v>
      </c>
      <c r="GZ1204" s="101">
        <f t="shared" si="616"/>
        <v>196180.65</v>
      </c>
      <c r="HA1204" s="101">
        <f t="shared" si="617"/>
        <v>196180.65</v>
      </c>
      <c r="HB1204" s="127"/>
      <c r="HC1204" s="127"/>
      <c r="HD1204" s="127"/>
      <c r="HE1204" s="101">
        <f t="shared" si="618"/>
        <v>1953.3</v>
      </c>
      <c r="HF1204" s="101">
        <f t="shared" si="619"/>
        <v>1921.6</v>
      </c>
      <c r="HG1204" s="101">
        <f t="shared" si="620"/>
        <v>1921.6</v>
      </c>
      <c r="HH1204" s="127"/>
      <c r="HI1204" s="127"/>
      <c r="HJ1204" s="127"/>
      <c r="HK1204" s="101">
        <f t="shared" si="621"/>
        <v>52739.1</v>
      </c>
      <c r="HL1204" s="101">
        <f t="shared" si="621"/>
        <v>51883.199999999997</v>
      </c>
      <c r="HM1204" s="101">
        <f t="shared" si="621"/>
        <v>51883.199999999997</v>
      </c>
      <c r="HN1204" s="106"/>
      <c r="HO1204" s="106"/>
      <c r="HP1204" s="106"/>
      <c r="HQ1204" s="127"/>
      <c r="HR1204" s="127"/>
      <c r="HS1204" s="127"/>
      <c r="HT1204" s="101">
        <f t="shared" si="622"/>
        <v>0</v>
      </c>
      <c r="HU1204" s="101">
        <f t="shared" si="623"/>
        <v>0</v>
      </c>
      <c r="HV1204" s="101">
        <f t="shared" si="624"/>
        <v>0</v>
      </c>
      <c r="HW1204" s="127"/>
      <c r="HX1204" s="127"/>
      <c r="HY1204" s="127"/>
      <c r="HZ1204" s="101">
        <f t="shared" si="625"/>
        <v>0</v>
      </c>
      <c r="IA1204" s="101">
        <f t="shared" si="626"/>
        <v>0</v>
      </c>
      <c r="IB1204" s="101">
        <f t="shared" si="627"/>
        <v>0</v>
      </c>
      <c r="IC1204" s="127"/>
      <c r="ID1204" s="127"/>
      <c r="IE1204" s="127"/>
      <c r="IF1204" s="101">
        <f t="shared" si="628"/>
        <v>0</v>
      </c>
      <c r="IG1204" s="101">
        <f t="shared" si="628"/>
        <v>0</v>
      </c>
      <c r="IH1204" s="101">
        <f t="shared" si="628"/>
        <v>0</v>
      </c>
      <c r="II1204" s="106"/>
      <c r="IJ1204" s="106"/>
      <c r="IK1204" s="106"/>
      <c r="IL1204" s="127"/>
      <c r="IM1204" s="127"/>
      <c r="IN1204" s="127"/>
      <c r="IO1204" s="101">
        <f t="shared" si="629"/>
        <v>0</v>
      </c>
      <c r="IP1204" s="101">
        <f t="shared" si="630"/>
        <v>0</v>
      </c>
      <c r="IQ1204" s="101">
        <f t="shared" si="631"/>
        <v>0</v>
      </c>
      <c r="IR1204" s="127"/>
      <c r="IS1204" s="127"/>
      <c r="IT1204" s="127"/>
      <c r="IU1204" s="101">
        <f t="shared" si="632"/>
        <v>0</v>
      </c>
      <c r="IV1204" s="101">
        <f t="shared" si="633"/>
        <v>0</v>
      </c>
      <c r="IW1204" s="101">
        <f t="shared" si="634"/>
        <v>0</v>
      </c>
      <c r="IX1204" s="127"/>
      <c r="IY1204" s="127"/>
      <c r="IZ1204" s="127"/>
      <c r="JA1204" s="101">
        <f t="shared" si="635"/>
        <v>0</v>
      </c>
      <c r="JB1204" s="101">
        <f t="shared" si="635"/>
        <v>0</v>
      </c>
      <c r="JC1204" s="101">
        <f t="shared" si="635"/>
        <v>0</v>
      </c>
      <c r="JD1204" s="106"/>
      <c r="JE1204" s="106"/>
      <c r="JF1204" s="106"/>
      <c r="JG1204" s="127"/>
      <c r="JH1204" s="127"/>
      <c r="JI1204" s="127"/>
      <c r="JJ1204" s="101">
        <f t="shared" si="636"/>
        <v>0</v>
      </c>
      <c r="JK1204" s="101">
        <f t="shared" si="637"/>
        <v>0</v>
      </c>
      <c r="JL1204" s="101">
        <f t="shared" si="638"/>
        <v>0</v>
      </c>
      <c r="JM1204" s="127"/>
      <c r="JN1204" s="127"/>
      <c r="JO1204" s="127"/>
      <c r="JP1204" s="101">
        <f t="shared" si="639"/>
        <v>0</v>
      </c>
      <c r="JQ1204" s="101">
        <f t="shared" si="640"/>
        <v>0</v>
      </c>
      <c r="JR1204" s="101">
        <f t="shared" si="641"/>
        <v>0</v>
      </c>
      <c r="JS1204" s="127"/>
      <c r="JT1204" s="127"/>
      <c r="JU1204" s="127"/>
      <c r="JV1204" s="101">
        <f t="shared" si="642"/>
        <v>0</v>
      </c>
      <c r="JW1204" s="101">
        <f t="shared" si="642"/>
        <v>0</v>
      </c>
      <c r="JX1204" s="101">
        <f t="shared" si="642"/>
        <v>0</v>
      </c>
      <c r="JY1204" s="106"/>
      <c r="JZ1204" s="106"/>
      <c r="KA1204" s="106"/>
      <c r="KB1204" s="127"/>
      <c r="KC1204" s="127"/>
      <c r="KD1204" s="127"/>
      <c r="KE1204" s="101">
        <f t="shared" si="643"/>
        <v>0</v>
      </c>
      <c r="KF1204" s="101">
        <f t="shared" si="644"/>
        <v>0</v>
      </c>
      <c r="KG1204" s="101">
        <f t="shared" si="645"/>
        <v>0</v>
      </c>
      <c r="KH1204" s="127"/>
      <c r="KI1204" s="127"/>
      <c r="KJ1204" s="127"/>
      <c r="KK1204" s="101">
        <f t="shared" si="646"/>
        <v>0</v>
      </c>
      <c r="KL1204" s="101">
        <f t="shared" si="647"/>
        <v>0</v>
      </c>
      <c r="KM1204" s="101">
        <f t="shared" si="648"/>
        <v>0</v>
      </c>
      <c r="KN1204" s="127"/>
      <c r="KO1204" s="127"/>
      <c r="KP1204" s="127"/>
      <c r="KQ1204" s="101">
        <f t="shared" si="649"/>
        <v>0</v>
      </c>
      <c r="KR1204" s="101">
        <f t="shared" si="649"/>
        <v>0</v>
      </c>
      <c r="KS1204" s="101">
        <f t="shared" si="649"/>
        <v>0</v>
      </c>
      <c r="KT1204" s="106"/>
      <c r="KU1204" s="106"/>
      <c r="KV1204" s="106"/>
      <c r="KW1204" s="127"/>
      <c r="KX1204" s="127"/>
      <c r="KY1204" s="127"/>
      <c r="KZ1204" s="101">
        <f t="shared" si="650"/>
        <v>0</v>
      </c>
      <c r="LA1204" s="101">
        <f t="shared" si="651"/>
        <v>0</v>
      </c>
      <c r="LB1204" s="101">
        <f t="shared" si="652"/>
        <v>0</v>
      </c>
      <c r="LC1204" s="127"/>
      <c r="LD1204" s="127"/>
      <c r="LE1204" s="127"/>
      <c r="LF1204" s="101">
        <f t="shared" si="653"/>
        <v>0</v>
      </c>
      <c r="LG1204" s="101">
        <f t="shared" si="654"/>
        <v>0</v>
      </c>
      <c r="LH1204" s="101">
        <f t="shared" si="655"/>
        <v>0</v>
      </c>
      <c r="LI1204" s="127"/>
      <c r="LJ1204" s="127"/>
      <c r="LK1204" s="127"/>
      <c r="LL1204" s="101">
        <f t="shared" si="656"/>
        <v>0</v>
      </c>
      <c r="LM1204" s="101">
        <f t="shared" si="656"/>
        <v>0</v>
      </c>
      <c r="LN1204" s="101">
        <f t="shared" si="656"/>
        <v>0</v>
      </c>
      <c r="LO1204" s="106"/>
      <c r="LP1204" s="106"/>
      <c r="LQ1204" s="106"/>
      <c r="LR1204" s="127"/>
      <c r="LS1204" s="127"/>
      <c r="LT1204" s="127"/>
      <c r="LU1204" s="101">
        <f t="shared" si="657"/>
        <v>0</v>
      </c>
      <c r="LV1204" s="101">
        <f t="shared" si="658"/>
        <v>0</v>
      </c>
      <c r="LW1204" s="101">
        <f t="shared" si="659"/>
        <v>0</v>
      </c>
      <c r="LX1204" s="127"/>
      <c r="LY1204" s="127"/>
      <c r="LZ1204" s="127"/>
      <c r="MA1204" s="101">
        <f t="shared" si="660"/>
        <v>0</v>
      </c>
      <c r="MB1204" s="101">
        <f t="shared" si="661"/>
        <v>0</v>
      </c>
      <c r="MC1204" s="101">
        <f t="shared" si="662"/>
        <v>0</v>
      </c>
      <c r="MD1204" s="127"/>
      <c r="ME1204" s="127"/>
      <c r="MF1204" s="127"/>
      <c r="MG1204" s="101">
        <f t="shared" si="663"/>
        <v>0</v>
      </c>
      <c r="MH1204" s="101">
        <f t="shared" si="663"/>
        <v>0</v>
      </c>
      <c r="MI1204" s="101">
        <f t="shared" si="663"/>
        <v>0</v>
      </c>
      <c r="MJ1204" s="106"/>
      <c r="MK1204" s="106"/>
      <c r="ML1204" s="106"/>
      <c r="MM1204" s="127"/>
      <c r="MN1204" s="127"/>
      <c r="MO1204" s="127"/>
      <c r="MP1204" s="101">
        <f t="shared" si="664"/>
        <v>0</v>
      </c>
      <c r="MQ1204" s="101">
        <f t="shared" si="665"/>
        <v>0</v>
      </c>
      <c r="MR1204" s="101">
        <f t="shared" si="666"/>
        <v>0</v>
      </c>
      <c r="MS1204" s="127"/>
      <c r="MT1204" s="127"/>
      <c r="MU1204" s="127"/>
      <c r="MV1204" s="101">
        <f t="shared" si="667"/>
        <v>0</v>
      </c>
      <c r="MW1204" s="101">
        <f t="shared" si="668"/>
        <v>0</v>
      </c>
      <c r="MX1204" s="101">
        <f t="shared" si="669"/>
        <v>0</v>
      </c>
      <c r="MY1204" s="127"/>
      <c r="MZ1204" s="127"/>
      <c r="NA1204" s="127"/>
      <c r="NB1204" s="101">
        <f t="shared" si="670"/>
        <v>0</v>
      </c>
      <c r="NC1204" s="101">
        <f t="shared" si="670"/>
        <v>0</v>
      </c>
      <c r="ND1204" s="101">
        <f t="shared" si="670"/>
        <v>0</v>
      </c>
      <c r="NE1204" s="106"/>
      <c r="NF1204" s="106"/>
      <c r="NG1204" s="106"/>
      <c r="NH1204" s="127"/>
      <c r="NI1204" s="127"/>
      <c r="NJ1204" s="127"/>
      <c r="NK1204" s="101">
        <f t="shared" si="671"/>
        <v>0</v>
      </c>
      <c r="NL1204" s="101">
        <f t="shared" si="672"/>
        <v>0</v>
      </c>
      <c r="NM1204" s="101">
        <f t="shared" si="673"/>
        <v>0</v>
      </c>
      <c r="NN1204" s="127"/>
      <c r="NO1204" s="127"/>
      <c r="NP1204" s="127"/>
      <c r="NQ1204" s="101">
        <f t="shared" si="674"/>
        <v>0</v>
      </c>
      <c r="NR1204" s="101">
        <f t="shared" si="675"/>
        <v>0</v>
      </c>
      <c r="NS1204" s="101">
        <f t="shared" si="676"/>
        <v>0</v>
      </c>
      <c r="NT1204" s="127"/>
      <c r="NU1204" s="127"/>
      <c r="NV1204" s="127"/>
      <c r="NW1204" s="101">
        <f t="shared" si="677"/>
        <v>0</v>
      </c>
      <c r="NX1204" s="101">
        <f t="shared" si="677"/>
        <v>0</v>
      </c>
      <c r="NY1204" s="101">
        <f t="shared" si="677"/>
        <v>0</v>
      </c>
      <c r="NZ1204" s="106"/>
      <c r="OA1204" s="106"/>
      <c r="OB1204" s="106"/>
      <c r="OC1204" s="127"/>
      <c r="OD1204" s="127"/>
      <c r="OE1204" s="127"/>
      <c r="OF1204" s="101">
        <f t="shared" si="678"/>
        <v>0</v>
      </c>
      <c r="OG1204" s="101">
        <f t="shared" si="679"/>
        <v>0</v>
      </c>
      <c r="OH1204" s="101">
        <f t="shared" si="680"/>
        <v>0</v>
      </c>
      <c r="OI1204" s="127"/>
      <c r="OJ1204" s="127"/>
      <c r="OK1204" s="127"/>
      <c r="OL1204" s="101">
        <f t="shared" si="681"/>
        <v>0</v>
      </c>
      <c r="OM1204" s="101">
        <f t="shared" si="682"/>
        <v>0</v>
      </c>
      <c r="ON1204" s="101">
        <f t="shared" si="683"/>
        <v>0</v>
      </c>
      <c r="OO1204" s="127"/>
      <c r="OP1204" s="127"/>
      <c r="OQ1204" s="127"/>
      <c r="OR1204" s="101">
        <f t="shared" si="684"/>
        <v>0</v>
      </c>
      <c r="OS1204" s="101">
        <f t="shared" si="684"/>
        <v>0</v>
      </c>
      <c r="OT1204" s="101">
        <f t="shared" si="684"/>
        <v>0</v>
      </c>
      <c r="OU1204" s="106"/>
      <c r="OV1204" s="106"/>
      <c r="OW1204" s="106"/>
      <c r="OX1204" s="127"/>
      <c r="OY1204" s="127"/>
      <c r="OZ1204" s="127"/>
      <c r="PA1204" s="101">
        <f t="shared" si="685"/>
        <v>0</v>
      </c>
      <c r="PB1204" s="101">
        <f t="shared" si="686"/>
        <v>0</v>
      </c>
      <c r="PC1204" s="101">
        <f t="shared" si="687"/>
        <v>0</v>
      </c>
      <c r="PD1204" s="127"/>
      <c r="PE1204" s="127"/>
      <c r="PF1204" s="127"/>
      <c r="PG1204" s="101">
        <f t="shared" si="688"/>
        <v>0</v>
      </c>
      <c r="PH1204" s="101">
        <f t="shared" si="689"/>
        <v>0</v>
      </c>
      <c r="PI1204" s="101">
        <f t="shared" si="690"/>
        <v>0</v>
      </c>
      <c r="PJ1204" s="127"/>
      <c r="PK1204" s="127"/>
      <c r="PL1204" s="127"/>
      <c r="PM1204" s="101">
        <f t="shared" si="691"/>
        <v>0</v>
      </c>
      <c r="PN1204" s="101">
        <f t="shared" si="691"/>
        <v>0</v>
      </c>
      <c r="PO1204" s="101">
        <f t="shared" si="691"/>
        <v>0</v>
      </c>
      <c r="PP1204" s="106"/>
      <c r="PQ1204" s="106"/>
      <c r="PR1204" s="106"/>
      <c r="PS1204" s="127"/>
      <c r="PT1204" s="127"/>
      <c r="PU1204" s="127"/>
      <c r="PV1204" s="101">
        <f t="shared" si="692"/>
        <v>0</v>
      </c>
      <c r="PW1204" s="101">
        <f t="shared" si="693"/>
        <v>0</v>
      </c>
      <c r="PX1204" s="101">
        <f t="shared" si="694"/>
        <v>0</v>
      </c>
      <c r="PY1204" s="127"/>
      <c r="PZ1204" s="127"/>
      <c r="QA1204" s="127"/>
      <c r="QB1204" s="101">
        <f t="shared" si="695"/>
        <v>0</v>
      </c>
      <c r="QC1204" s="101">
        <f t="shared" si="696"/>
        <v>0</v>
      </c>
      <c r="QD1204" s="101">
        <f t="shared" si="697"/>
        <v>0</v>
      </c>
      <c r="QE1204" s="127"/>
      <c r="QF1204" s="127"/>
      <c r="QG1204" s="127"/>
      <c r="QH1204" s="101">
        <f t="shared" si="698"/>
        <v>0</v>
      </c>
      <c r="QI1204" s="101">
        <f t="shared" si="698"/>
        <v>0</v>
      </c>
      <c r="QJ1204" s="101">
        <f t="shared" si="698"/>
        <v>0</v>
      </c>
      <c r="QK1204" s="106"/>
      <c r="QL1204" s="106"/>
      <c r="QM1204" s="106"/>
      <c r="QN1204" s="127"/>
      <c r="QO1204" s="127"/>
      <c r="QP1204" s="127"/>
      <c r="QQ1204" s="101">
        <f t="shared" si="699"/>
        <v>0</v>
      </c>
      <c r="QR1204" s="101">
        <f t="shared" si="700"/>
        <v>0</v>
      </c>
      <c r="QS1204" s="101">
        <f t="shared" si="701"/>
        <v>0</v>
      </c>
      <c r="QT1204" s="127"/>
      <c r="QU1204" s="127"/>
      <c r="QV1204" s="127"/>
      <c r="QW1204" s="101">
        <f t="shared" si="702"/>
        <v>0</v>
      </c>
      <c r="QX1204" s="101">
        <f t="shared" si="703"/>
        <v>0</v>
      </c>
      <c r="QY1204" s="101">
        <f t="shared" si="704"/>
        <v>0</v>
      </c>
      <c r="QZ1204" s="127"/>
      <c r="RA1204" s="127"/>
      <c r="RB1204" s="127"/>
      <c r="RC1204" s="101">
        <f t="shared" si="705"/>
        <v>0</v>
      </c>
      <c r="RD1204" s="101">
        <f t="shared" si="705"/>
        <v>0</v>
      </c>
      <c r="RE1204" s="101">
        <f t="shared" si="705"/>
        <v>0</v>
      </c>
      <c r="RF1204" s="106"/>
      <c r="RG1204" s="106"/>
      <c r="RH1204" s="106"/>
      <c r="RI1204" s="127"/>
      <c r="RJ1204" s="127"/>
      <c r="RK1204" s="127"/>
      <c r="RL1204" s="101">
        <f t="shared" si="706"/>
        <v>0</v>
      </c>
      <c r="RM1204" s="101">
        <f t="shared" si="707"/>
        <v>0</v>
      </c>
      <c r="RN1204" s="101">
        <f t="shared" si="708"/>
        <v>0</v>
      </c>
      <c r="RO1204" s="127"/>
      <c r="RP1204" s="127"/>
      <c r="RQ1204" s="127"/>
      <c r="RR1204" s="101">
        <f t="shared" si="709"/>
        <v>0</v>
      </c>
      <c r="RS1204" s="101">
        <f t="shared" si="710"/>
        <v>0</v>
      </c>
      <c r="RT1204" s="101">
        <f t="shared" si="711"/>
        <v>0</v>
      </c>
      <c r="RU1204" s="127"/>
      <c r="RV1204" s="127"/>
      <c r="RW1204" s="127"/>
      <c r="RX1204" s="101">
        <f t="shared" si="712"/>
        <v>0</v>
      </c>
      <c r="RY1204" s="101">
        <f t="shared" si="712"/>
        <v>0</v>
      </c>
      <c r="RZ1204" s="101">
        <f t="shared" si="712"/>
        <v>0</v>
      </c>
      <c r="SA1204" s="106"/>
      <c r="SB1204" s="106"/>
      <c r="SC1204" s="106"/>
      <c r="SD1204" s="127"/>
      <c r="SE1204" s="127"/>
      <c r="SF1204" s="127"/>
      <c r="SG1204" s="101">
        <f t="shared" si="713"/>
        <v>0</v>
      </c>
      <c r="SH1204" s="101">
        <f t="shared" si="714"/>
        <v>0</v>
      </c>
      <c r="SI1204" s="101">
        <f t="shared" si="715"/>
        <v>0</v>
      </c>
      <c r="SJ1204" s="127"/>
      <c r="SK1204" s="127"/>
      <c r="SL1204" s="127"/>
      <c r="SM1204" s="101">
        <f t="shared" si="716"/>
        <v>0</v>
      </c>
      <c r="SN1204" s="101">
        <f t="shared" si="717"/>
        <v>0</v>
      </c>
      <c r="SO1204" s="101">
        <f t="shared" si="718"/>
        <v>0</v>
      </c>
      <c r="SP1204" s="127"/>
      <c r="SQ1204" s="127"/>
      <c r="SR1204" s="127"/>
      <c r="SS1204" s="101">
        <f t="shared" si="719"/>
        <v>0</v>
      </c>
      <c r="ST1204" s="101">
        <f t="shared" si="719"/>
        <v>0</v>
      </c>
      <c r="SU1204" s="101">
        <f t="shared" si="719"/>
        <v>0</v>
      </c>
      <c r="SV1204" s="106"/>
      <c r="SW1204" s="106"/>
      <c r="SX1204" s="106"/>
      <c r="SY1204" s="127"/>
      <c r="SZ1204" s="127"/>
      <c r="TA1204" s="127"/>
      <c r="TB1204" s="101">
        <f t="shared" si="720"/>
        <v>0</v>
      </c>
      <c r="TC1204" s="101">
        <f t="shared" si="721"/>
        <v>0</v>
      </c>
      <c r="TD1204" s="101">
        <f t="shared" si="722"/>
        <v>0</v>
      </c>
      <c r="TE1204" s="127"/>
      <c r="TF1204" s="127"/>
      <c r="TG1204" s="127"/>
      <c r="TH1204" s="101">
        <f t="shared" si="723"/>
        <v>0</v>
      </c>
      <c r="TI1204" s="101">
        <f t="shared" si="724"/>
        <v>0</v>
      </c>
      <c r="TJ1204" s="101">
        <f t="shared" si="725"/>
        <v>0</v>
      </c>
      <c r="TK1204" s="127"/>
      <c r="TL1204" s="127"/>
      <c r="TM1204" s="127"/>
      <c r="TN1204" s="101">
        <f t="shared" si="726"/>
        <v>0</v>
      </c>
      <c r="TO1204" s="101">
        <f t="shared" si="726"/>
        <v>0</v>
      </c>
      <c r="TP1204" s="101">
        <f t="shared" si="726"/>
        <v>0</v>
      </c>
      <c r="TQ1204" s="106"/>
      <c r="TR1204" s="106"/>
      <c r="TS1204" s="106"/>
      <c r="TT1204" s="127"/>
      <c r="TU1204" s="127"/>
      <c r="TV1204" s="127"/>
      <c r="TW1204" s="101">
        <f t="shared" si="727"/>
        <v>0</v>
      </c>
      <c r="TX1204" s="101">
        <f t="shared" si="728"/>
        <v>0</v>
      </c>
      <c r="TY1204" s="101">
        <f t="shared" si="729"/>
        <v>0</v>
      </c>
      <c r="TZ1204" s="127"/>
      <c r="UA1204" s="127"/>
      <c r="UB1204" s="127"/>
      <c r="UC1204" s="101">
        <f t="shared" si="730"/>
        <v>0</v>
      </c>
      <c r="UD1204" s="101">
        <f t="shared" si="731"/>
        <v>0</v>
      </c>
      <c r="UE1204" s="101">
        <f t="shared" si="732"/>
        <v>0</v>
      </c>
      <c r="UF1204" s="127"/>
      <c r="UG1204" s="127"/>
      <c r="UH1204" s="127"/>
      <c r="UI1204" s="101">
        <f t="shared" si="733"/>
        <v>0</v>
      </c>
      <c r="UJ1204" s="101">
        <f t="shared" si="733"/>
        <v>0</v>
      </c>
      <c r="UK1204" s="101">
        <f t="shared" si="733"/>
        <v>0</v>
      </c>
      <c r="UL1204" s="106">
        <v>26</v>
      </c>
      <c r="UM1204" s="106">
        <v>26</v>
      </c>
      <c r="UN1204" s="106">
        <v>26</v>
      </c>
      <c r="UO1204" s="127"/>
      <c r="UP1204" s="127"/>
      <c r="UQ1204" s="127"/>
      <c r="UR1204" s="101">
        <f t="shared" si="734"/>
        <v>188914.7</v>
      </c>
      <c r="US1204" s="101">
        <f t="shared" si="735"/>
        <v>188914.7</v>
      </c>
      <c r="UT1204" s="101">
        <f t="shared" si="736"/>
        <v>188914.7</v>
      </c>
      <c r="UU1204" s="127"/>
      <c r="UV1204" s="127"/>
      <c r="UW1204" s="127"/>
      <c r="UX1204" s="101">
        <f t="shared" si="737"/>
        <v>886.77</v>
      </c>
      <c r="UY1204" s="101">
        <f t="shared" si="738"/>
        <v>932.16</v>
      </c>
      <c r="UZ1204" s="101">
        <f t="shared" si="739"/>
        <v>932.16</v>
      </c>
      <c r="VA1204" s="127"/>
      <c r="VB1204" s="127"/>
      <c r="VC1204" s="127"/>
      <c r="VD1204" s="101">
        <f t="shared" si="740"/>
        <v>23056.02</v>
      </c>
      <c r="VE1204" s="101">
        <f t="shared" si="740"/>
        <v>24236.16</v>
      </c>
      <c r="VF1204" s="101">
        <f t="shared" si="740"/>
        <v>24236.16</v>
      </c>
      <c r="VG1204" s="106"/>
      <c r="VH1204" s="106"/>
      <c r="VI1204" s="106"/>
      <c r="VJ1204" s="127"/>
      <c r="VK1204" s="127"/>
      <c r="VL1204" s="127"/>
      <c r="VM1204" s="101">
        <f t="shared" si="741"/>
        <v>0</v>
      </c>
      <c r="VN1204" s="101">
        <f t="shared" si="742"/>
        <v>0</v>
      </c>
      <c r="VO1204" s="101">
        <f t="shared" si="743"/>
        <v>0</v>
      </c>
      <c r="VP1204" s="127"/>
      <c r="VQ1204" s="127"/>
      <c r="VR1204" s="127"/>
      <c r="VS1204" s="101">
        <f t="shared" si="744"/>
        <v>0</v>
      </c>
      <c r="VT1204" s="101">
        <f t="shared" si="745"/>
        <v>0</v>
      </c>
      <c r="VU1204" s="101">
        <f t="shared" si="746"/>
        <v>0</v>
      </c>
      <c r="VV1204" s="127"/>
      <c r="VW1204" s="127"/>
      <c r="VX1204" s="127"/>
      <c r="VY1204" s="101">
        <f t="shared" si="747"/>
        <v>0</v>
      </c>
      <c r="VZ1204" s="101">
        <f t="shared" si="747"/>
        <v>0</v>
      </c>
      <c r="WA1204" s="101">
        <f t="shared" si="747"/>
        <v>0</v>
      </c>
      <c r="WB1204" s="106"/>
      <c r="WC1204" s="106"/>
      <c r="WD1204" s="106"/>
      <c r="WE1204" s="127"/>
      <c r="WF1204" s="127"/>
      <c r="WG1204" s="127"/>
      <c r="WH1204" s="101">
        <f t="shared" si="748"/>
        <v>0</v>
      </c>
      <c r="WI1204" s="101">
        <f t="shared" si="749"/>
        <v>0</v>
      </c>
      <c r="WJ1204" s="101">
        <f t="shared" si="750"/>
        <v>0</v>
      </c>
      <c r="WK1204" s="127"/>
      <c r="WL1204" s="127"/>
      <c r="WM1204" s="127"/>
      <c r="WN1204" s="101">
        <f t="shared" si="751"/>
        <v>0</v>
      </c>
      <c r="WO1204" s="101">
        <f t="shared" si="752"/>
        <v>0</v>
      </c>
      <c r="WP1204" s="101">
        <f t="shared" si="753"/>
        <v>0</v>
      </c>
      <c r="WQ1204" s="127"/>
      <c r="WR1204" s="127"/>
      <c r="WS1204" s="127"/>
      <c r="WT1204" s="101">
        <f t="shared" si="754"/>
        <v>0</v>
      </c>
      <c r="WU1204" s="101">
        <f t="shared" si="754"/>
        <v>0</v>
      </c>
      <c r="WV1204" s="101">
        <f t="shared" si="754"/>
        <v>0</v>
      </c>
      <c r="WW1204" s="106"/>
      <c r="WX1204" s="106"/>
      <c r="WY1204" s="106"/>
      <c r="WZ1204" s="127"/>
      <c r="XA1204" s="127"/>
      <c r="XB1204" s="127"/>
      <c r="XC1204" s="101">
        <f t="shared" si="755"/>
        <v>0</v>
      </c>
      <c r="XD1204" s="101">
        <f t="shared" si="756"/>
        <v>0</v>
      </c>
      <c r="XE1204" s="101">
        <f t="shared" si="757"/>
        <v>0</v>
      </c>
      <c r="XF1204" s="127"/>
      <c r="XG1204" s="127"/>
      <c r="XH1204" s="127"/>
      <c r="XI1204" s="101">
        <f t="shared" si="758"/>
        <v>0</v>
      </c>
      <c r="XJ1204" s="101">
        <f t="shared" si="759"/>
        <v>0</v>
      </c>
      <c r="XK1204" s="101">
        <f t="shared" si="760"/>
        <v>0</v>
      </c>
      <c r="XL1204" s="127"/>
      <c r="XM1204" s="127"/>
      <c r="XN1204" s="127"/>
      <c r="XO1204" s="101">
        <f t="shared" si="761"/>
        <v>0</v>
      </c>
      <c r="XP1204" s="101">
        <f t="shared" si="761"/>
        <v>0</v>
      </c>
      <c r="XQ1204" s="101">
        <f t="shared" si="761"/>
        <v>0</v>
      </c>
      <c r="XR1204" s="106"/>
      <c r="XS1204" s="106"/>
      <c r="XT1204" s="106"/>
      <c r="XU1204" s="127"/>
      <c r="XV1204" s="127"/>
      <c r="XW1204" s="127"/>
      <c r="XX1204" s="101">
        <f t="shared" si="762"/>
        <v>0</v>
      </c>
      <c r="XY1204" s="101">
        <f t="shared" si="763"/>
        <v>0</v>
      </c>
      <c r="XZ1204" s="101">
        <f t="shared" si="764"/>
        <v>0</v>
      </c>
      <c r="YA1204" s="127"/>
      <c r="YB1204" s="127"/>
      <c r="YC1204" s="127"/>
      <c r="YD1204" s="101">
        <f t="shared" si="765"/>
        <v>0</v>
      </c>
      <c r="YE1204" s="101">
        <f t="shared" si="766"/>
        <v>0</v>
      </c>
      <c r="YF1204" s="101">
        <f t="shared" si="767"/>
        <v>0</v>
      </c>
      <c r="YG1204" s="127"/>
      <c r="YH1204" s="127"/>
      <c r="YI1204" s="127"/>
      <c r="YJ1204" s="101">
        <f t="shared" si="768"/>
        <v>0</v>
      </c>
      <c r="YK1204" s="101">
        <f t="shared" si="768"/>
        <v>0</v>
      </c>
      <c r="YL1204" s="101">
        <f t="shared" si="768"/>
        <v>0</v>
      </c>
      <c r="YM1204" s="149">
        <f t="shared" si="769"/>
        <v>53</v>
      </c>
      <c r="YN1204" s="149">
        <f t="shared" si="769"/>
        <v>53</v>
      </c>
      <c r="YO1204" s="149">
        <f t="shared" si="769"/>
        <v>53</v>
      </c>
      <c r="YP1204" s="127"/>
      <c r="YQ1204" s="127"/>
      <c r="YR1204" s="127"/>
      <c r="YS1204" s="101">
        <f t="shared" si="770"/>
        <v>385095.35</v>
      </c>
      <c r="YT1204" s="101">
        <f t="shared" si="771"/>
        <v>385095.35</v>
      </c>
      <c r="YU1204" s="101">
        <f t="shared" si="772"/>
        <v>385095.35</v>
      </c>
      <c r="YV1204" s="127"/>
      <c r="YW1204" s="127"/>
      <c r="YX1204" s="127"/>
      <c r="YY1204" s="101">
        <f t="shared" si="773"/>
        <v>1231.08</v>
      </c>
      <c r="YZ1204" s="101">
        <f t="shared" si="774"/>
        <v>1251.54</v>
      </c>
      <c r="ZA1204" s="101">
        <f t="shared" si="775"/>
        <v>1251.54</v>
      </c>
      <c r="ZB1204" s="127"/>
      <c r="ZC1204" s="127"/>
      <c r="ZD1204" s="127"/>
      <c r="ZE1204" s="101">
        <f t="shared" si="776"/>
        <v>65247.24</v>
      </c>
      <c r="ZF1204" s="101">
        <f t="shared" si="776"/>
        <v>66331.62</v>
      </c>
      <c r="ZG1204" s="101">
        <f t="shared" si="776"/>
        <v>66331.62</v>
      </c>
    </row>
    <row r="1205" spans="1:683" s="67" customFormat="1" ht="24" customHeight="1">
      <c r="A1205" s="313" t="s">
        <v>835</v>
      </c>
      <c r="B1205" s="784"/>
      <c r="C1205" s="315"/>
      <c r="D1205" s="771"/>
      <c r="E1205" s="316"/>
      <c r="F1205" s="316"/>
      <c r="G1205" s="316"/>
      <c r="H1205" s="316"/>
      <c r="I1205" s="317"/>
      <c r="J1205" s="317"/>
      <c r="K1205" s="317"/>
      <c r="L1205" s="317"/>
      <c r="M1205" s="317"/>
      <c r="N1205" s="317"/>
      <c r="O1205" s="317"/>
      <c r="P1205" s="317"/>
      <c r="Q1205" s="317"/>
      <c r="R1205" s="317"/>
      <c r="S1205" s="317"/>
      <c r="T1205" s="317"/>
      <c r="U1205" s="317"/>
      <c r="V1205" s="317"/>
      <c r="W1205" s="317"/>
      <c r="X1205" s="317"/>
      <c r="Y1205" s="317"/>
      <c r="Z1205" s="317"/>
      <c r="AA1205" s="317"/>
      <c r="AB1205" s="317"/>
      <c r="AC1205" s="317"/>
      <c r="AD1205" s="317"/>
      <c r="AE1205" s="317"/>
      <c r="AF1205" s="317"/>
      <c r="AG1205" s="317"/>
      <c r="AH1205" s="317"/>
      <c r="AI1205" s="317"/>
      <c r="AJ1205" s="317"/>
      <c r="AK1205" s="317"/>
      <c r="AL1205" s="317"/>
      <c r="AM1205" s="317"/>
      <c r="AN1205" s="317"/>
      <c r="AO1205" s="317"/>
      <c r="AP1205" s="317"/>
      <c r="AQ1205" s="317"/>
      <c r="AR1205" s="317"/>
      <c r="AS1205" s="317"/>
      <c r="AT1205" s="317"/>
      <c r="AU1205" s="317"/>
      <c r="AV1205" s="317"/>
      <c r="AW1205" s="317"/>
      <c r="AX1205" s="317"/>
      <c r="AY1205" s="317"/>
      <c r="AZ1205" s="317"/>
      <c r="BA1205" s="317"/>
      <c r="BB1205" s="317"/>
      <c r="BC1205" s="317"/>
      <c r="BD1205" s="317"/>
      <c r="BE1205" s="317"/>
      <c r="BF1205" s="317"/>
      <c r="BG1205" s="317"/>
      <c r="BH1205" s="317"/>
      <c r="BI1205" s="317"/>
      <c r="BJ1205" s="317"/>
      <c r="BK1205" s="317"/>
      <c r="BL1205" s="317"/>
      <c r="BM1205" s="317"/>
      <c r="BN1205" s="317"/>
      <c r="BO1205" s="317"/>
      <c r="BP1205" s="317"/>
      <c r="BQ1205" s="317"/>
      <c r="BR1205" s="317"/>
      <c r="BS1205" s="317"/>
      <c r="BT1205" s="317"/>
      <c r="BU1205" s="317"/>
      <c r="BV1205" s="317"/>
      <c r="BW1205" s="317"/>
      <c r="BX1205" s="317"/>
      <c r="BY1205" s="317"/>
      <c r="BZ1205" s="317"/>
      <c r="CA1205" s="317"/>
      <c r="CB1205" s="317"/>
      <c r="CC1205" s="317"/>
      <c r="CD1205" s="317"/>
      <c r="CE1205" s="317"/>
      <c r="CF1205" s="317"/>
      <c r="CG1205" s="317"/>
      <c r="CH1205" s="317"/>
      <c r="CI1205" s="317"/>
      <c r="CJ1205" s="317"/>
      <c r="CK1205" s="317"/>
      <c r="CL1205" s="317"/>
      <c r="CM1205" s="317"/>
      <c r="CN1205" s="317"/>
      <c r="CO1205" s="317"/>
      <c r="CP1205" s="317"/>
      <c r="CQ1205" s="317"/>
      <c r="CR1205" s="317"/>
      <c r="CS1205" s="317"/>
      <c r="CT1205" s="317"/>
      <c r="CU1205" s="317"/>
      <c r="CV1205" s="317"/>
      <c r="CW1205" s="317"/>
      <c r="CX1205" s="317"/>
      <c r="CY1205" s="317"/>
      <c r="CZ1205" s="317"/>
      <c r="DA1205" s="317"/>
      <c r="DB1205" s="317"/>
      <c r="DC1205" s="317"/>
      <c r="DD1205" s="317"/>
      <c r="DE1205" s="317"/>
      <c r="DF1205" s="317"/>
      <c r="DG1205" s="317"/>
      <c r="DH1205" s="317"/>
      <c r="DI1205" s="317"/>
      <c r="DJ1205" s="317"/>
      <c r="DK1205" s="317"/>
      <c r="DL1205" s="317"/>
      <c r="DM1205" s="317"/>
      <c r="DN1205" s="317"/>
      <c r="DO1205" s="317"/>
      <c r="DP1205" s="317"/>
      <c r="DQ1205" s="317"/>
      <c r="DR1205" s="317"/>
      <c r="DS1205" s="317"/>
      <c r="DT1205" s="317"/>
      <c r="DU1205" s="317"/>
      <c r="DV1205" s="317"/>
      <c r="DW1205" s="317"/>
      <c r="DX1205" s="317"/>
      <c r="DY1205" s="317"/>
      <c r="DZ1205" s="317"/>
      <c r="EA1205" s="317"/>
      <c r="EB1205" s="317"/>
      <c r="EC1205" s="317"/>
      <c r="ED1205" s="317"/>
      <c r="EE1205" s="317"/>
      <c r="EF1205" s="317"/>
      <c r="EG1205" s="317"/>
      <c r="EH1205" s="317"/>
      <c r="EI1205" s="317"/>
      <c r="EJ1205" s="317"/>
      <c r="EK1205" s="317"/>
      <c r="EL1205" s="317"/>
      <c r="EM1205" s="317"/>
      <c r="EN1205" s="317"/>
      <c r="EO1205" s="317"/>
      <c r="EP1205" s="317"/>
      <c r="EQ1205" s="317"/>
      <c r="ER1205" s="317"/>
      <c r="ES1205" s="317"/>
      <c r="ET1205" s="317"/>
      <c r="EU1205" s="317"/>
      <c r="EV1205" s="317"/>
      <c r="EW1205" s="317"/>
      <c r="EX1205" s="317"/>
      <c r="EY1205" s="317"/>
      <c r="EZ1205" s="317"/>
      <c r="FA1205" s="317"/>
      <c r="FB1205" s="317"/>
      <c r="FC1205" s="317"/>
      <c r="FD1205" s="317"/>
      <c r="FE1205" s="317"/>
      <c r="FF1205" s="317"/>
      <c r="FG1205" s="317"/>
      <c r="FH1205" s="317"/>
      <c r="FI1205" s="317"/>
      <c r="FJ1205" s="317"/>
      <c r="FK1205" s="317"/>
      <c r="FL1205" s="317"/>
      <c r="FM1205" s="317"/>
      <c r="FN1205" s="317"/>
      <c r="FO1205" s="317"/>
      <c r="FP1205" s="317"/>
      <c r="FQ1205" s="317"/>
      <c r="FR1205" s="317"/>
      <c r="FS1205" s="317"/>
      <c r="FT1205" s="317"/>
      <c r="FU1205" s="317"/>
      <c r="FV1205" s="317"/>
      <c r="FW1205" s="317"/>
      <c r="FX1205" s="317"/>
      <c r="FY1205" s="317"/>
      <c r="FZ1205" s="317"/>
      <c r="GA1205" s="317"/>
      <c r="GB1205" s="317"/>
      <c r="GC1205" s="317"/>
      <c r="GD1205" s="317"/>
      <c r="GE1205" s="317"/>
      <c r="GF1205" s="317"/>
      <c r="GG1205" s="317"/>
      <c r="GH1205" s="317"/>
      <c r="GI1205" s="317"/>
      <c r="GJ1205" s="317"/>
      <c r="GK1205" s="317"/>
      <c r="GL1205" s="317"/>
      <c r="GM1205" s="317"/>
      <c r="GN1205" s="317"/>
      <c r="GO1205" s="317"/>
      <c r="GP1205" s="317"/>
      <c r="GQ1205" s="317"/>
      <c r="GR1205" s="317"/>
      <c r="GS1205" s="317"/>
      <c r="GT1205" s="317"/>
      <c r="GU1205" s="317"/>
      <c r="GV1205" s="317"/>
      <c r="GW1205" s="317"/>
      <c r="GX1205" s="317"/>
      <c r="GY1205" s="317"/>
      <c r="GZ1205" s="317"/>
      <c r="HA1205" s="317"/>
      <c r="HB1205" s="317"/>
      <c r="HC1205" s="317"/>
      <c r="HD1205" s="317"/>
      <c r="HE1205" s="317"/>
      <c r="HF1205" s="317"/>
      <c r="HG1205" s="317"/>
      <c r="HH1205" s="317"/>
      <c r="HI1205" s="317"/>
      <c r="HJ1205" s="317"/>
      <c r="HK1205" s="317"/>
      <c r="HL1205" s="317"/>
      <c r="HM1205" s="317"/>
      <c r="HN1205" s="317"/>
      <c r="HO1205" s="317"/>
      <c r="HP1205" s="317"/>
      <c r="HQ1205" s="317"/>
      <c r="HR1205" s="317"/>
      <c r="HS1205" s="317"/>
      <c r="HT1205" s="317"/>
      <c r="HU1205" s="317"/>
      <c r="HV1205" s="317"/>
      <c r="HW1205" s="317"/>
      <c r="HX1205" s="317"/>
      <c r="HY1205" s="317"/>
      <c r="HZ1205" s="317"/>
      <c r="IA1205" s="317"/>
      <c r="IB1205" s="317"/>
      <c r="IC1205" s="317"/>
      <c r="ID1205" s="317"/>
      <c r="IE1205" s="317"/>
      <c r="IF1205" s="317"/>
      <c r="IG1205" s="317"/>
      <c r="IH1205" s="317"/>
      <c r="II1205" s="317"/>
      <c r="IJ1205" s="317"/>
      <c r="IK1205" s="317"/>
      <c r="IL1205" s="317"/>
      <c r="IM1205" s="317"/>
      <c r="IN1205" s="317"/>
      <c r="IO1205" s="317"/>
      <c r="IP1205" s="317"/>
      <c r="IQ1205" s="317"/>
      <c r="IR1205" s="317"/>
      <c r="IS1205" s="317"/>
      <c r="IT1205" s="317"/>
      <c r="IU1205" s="317"/>
      <c r="IV1205" s="317"/>
      <c r="IW1205" s="317"/>
      <c r="IX1205" s="317"/>
      <c r="IY1205" s="317"/>
      <c r="IZ1205" s="317"/>
      <c r="JA1205" s="317"/>
      <c r="JB1205" s="317"/>
      <c r="JC1205" s="317"/>
      <c r="JD1205" s="317"/>
      <c r="JE1205" s="317"/>
      <c r="JF1205" s="317"/>
      <c r="JG1205" s="317"/>
      <c r="JH1205" s="317"/>
      <c r="JI1205" s="317"/>
      <c r="JJ1205" s="317"/>
      <c r="JK1205" s="317"/>
      <c r="JL1205" s="317"/>
      <c r="JM1205" s="317"/>
      <c r="JN1205" s="317"/>
      <c r="JO1205" s="317"/>
      <c r="JP1205" s="317"/>
      <c r="JQ1205" s="317"/>
      <c r="JR1205" s="317"/>
      <c r="JS1205" s="317"/>
      <c r="JT1205" s="317"/>
      <c r="JU1205" s="317"/>
      <c r="JV1205" s="317"/>
      <c r="JW1205" s="317"/>
      <c r="JX1205" s="317"/>
      <c r="JY1205" s="317"/>
      <c r="JZ1205" s="317"/>
      <c r="KA1205" s="317"/>
      <c r="KB1205" s="317"/>
      <c r="KC1205" s="317"/>
      <c r="KD1205" s="317"/>
      <c r="KE1205" s="317"/>
      <c r="KF1205" s="317"/>
      <c r="KG1205" s="317"/>
      <c r="KH1205" s="317"/>
      <c r="KI1205" s="317"/>
      <c r="KJ1205" s="317"/>
      <c r="KK1205" s="317"/>
      <c r="KL1205" s="317"/>
      <c r="KM1205" s="317"/>
      <c r="KN1205" s="317"/>
      <c r="KO1205" s="317"/>
      <c r="KP1205" s="317"/>
      <c r="KQ1205" s="317"/>
      <c r="KR1205" s="317"/>
      <c r="KS1205" s="317"/>
      <c r="KT1205" s="317"/>
      <c r="KU1205" s="317"/>
      <c r="KV1205" s="317"/>
      <c r="KW1205" s="317"/>
      <c r="KX1205" s="317"/>
      <c r="KY1205" s="317"/>
      <c r="KZ1205" s="317"/>
      <c r="LA1205" s="317"/>
      <c r="LB1205" s="317"/>
      <c r="LC1205" s="317"/>
      <c r="LD1205" s="317"/>
      <c r="LE1205" s="317"/>
      <c r="LF1205" s="317"/>
      <c r="LG1205" s="317"/>
      <c r="LH1205" s="317"/>
      <c r="LI1205" s="317"/>
      <c r="LJ1205" s="317"/>
      <c r="LK1205" s="317"/>
      <c r="LL1205" s="317"/>
      <c r="LM1205" s="317"/>
      <c r="LN1205" s="317"/>
      <c r="LO1205" s="317"/>
      <c r="LP1205" s="317"/>
      <c r="LQ1205" s="317"/>
      <c r="LR1205" s="317"/>
      <c r="LS1205" s="317"/>
      <c r="LT1205" s="317"/>
      <c r="LU1205" s="317"/>
      <c r="LV1205" s="317"/>
      <c r="LW1205" s="317"/>
      <c r="LX1205" s="317"/>
      <c r="LY1205" s="317"/>
      <c r="LZ1205" s="317"/>
      <c r="MA1205" s="317"/>
      <c r="MB1205" s="317"/>
      <c r="MC1205" s="317"/>
      <c r="MD1205" s="317"/>
      <c r="ME1205" s="317"/>
      <c r="MF1205" s="317"/>
      <c r="MG1205" s="317"/>
      <c r="MH1205" s="317"/>
      <c r="MI1205" s="317"/>
      <c r="MJ1205" s="317"/>
      <c r="MK1205" s="317"/>
      <c r="ML1205" s="317"/>
      <c r="MM1205" s="317"/>
      <c r="MN1205" s="317"/>
      <c r="MO1205" s="317"/>
      <c r="MP1205" s="317"/>
      <c r="MQ1205" s="317"/>
      <c r="MR1205" s="317"/>
      <c r="MS1205" s="317"/>
      <c r="MT1205" s="317"/>
      <c r="MU1205" s="317"/>
      <c r="MV1205" s="317"/>
      <c r="MW1205" s="317"/>
      <c r="MX1205" s="317"/>
      <c r="MY1205" s="317"/>
      <c r="MZ1205" s="317"/>
      <c r="NA1205" s="317"/>
      <c r="NB1205" s="317"/>
      <c r="NC1205" s="317"/>
      <c r="ND1205" s="317"/>
      <c r="NE1205" s="317"/>
      <c r="NF1205" s="317"/>
      <c r="NG1205" s="317"/>
      <c r="NH1205" s="317"/>
      <c r="NI1205" s="317"/>
      <c r="NJ1205" s="317"/>
      <c r="NK1205" s="317"/>
      <c r="NL1205" s="317"/>
      <c r="NM1205" s="317"/>
      <c r="NN1205" s="317"/>
      <c r="NO1205" s="317"/>
      <c r="NP1205" s="317"/>
      <c r="NQ1205" s="317"/>
      <c r="NR1205" s="317"/>
      <c r="NS1205" s="317"/>
      <c r="NT1205" s="317"/>
      <c r="NU1205" s="317"/>
      <c r="NV1205" s="317"/>
      <c r="NW1205" s="317"/>
      <c r="NX1205" s="317"/>
      <c r="NY1205" s="317"/>
      <c r="NZ1205" s="317"/>
      <c r="OA1205" s="317"/>
      <c r="OB1205" s="317"/>
      <c r="OC1205" s="317"/>
      <c r="OD1205" s="317"/>
      <c r="OE1205" s="317"/>
      <c r="OF1205" s="317"/>
      <c r="OG1205" s="317"/>
      <c r="OH1205" s="317"/>
      <c r="OI1205" s="317"/>
      <c r="OJ1205" s="317"/>
      <c r="OK1205" s="317"/>
      <c r="OL1205" s="317"/>
      <c r="OM1205" s="317"/>
      <c r="ON1205" s="317"/>
      <c r="OO1205" s="317"/>
      <c r="OP1205" s="317"/>
      <c r="OQ1205" s="317"/>
      <c r="OR1205" s="317"/>
      <c r="OS1205" s="317"/>
      <c r="OT1205" s="317"/>
      <c r="OU1205" s="317"/>
      <c r="OV1205" s="317"/>
      <c r="OW1205" s="317"/>
      <c r="OX1205" s="317"/>
      <c r="OY1205" s="317"/>
      <c r="OZ1205" s="317"/>
      <c r="PA1205" s="317"/>
      <c r="PB1205" s="317"/>
      <c r="PC1205" s="317"/>
      <c r="PD1205" s="317"/>
      <c r="PE1205" s="317"/>
      <c r="PF1205" s="317"/>
      <c r="PG1205" s="317"/>
      <c r="PH1205" s="317"/>
      <c r="PI1205" s="317"/>
      <c r="PJ1205" s="317"/>
      <c r="PK1205" s="317"/>
      <c r="PL1205" s="317"/>
      <c r="PM1205" s="317"/>
      <c r="PN1205" s="317"/>
      <c r="PO1205" s="317"/>
      <c r="PP1205" s="317"/>
      <c r="PQ1205" s="317"/>
      <c r="PR1205" s="317"/>
      <c r="PS1205" s="317"/>
      <c r="PT1205" s="317"/>
      <c r="PU1205" s="317"/>
      <c r="PV1205" s="317"/>
      <c r="PW1205" s="317"/>
      <c r="PX1205" s="317"/>
      <c r="PY1205" s="317"/>
      <c r="PZ1205" s="317"/>
      <c r="QA1205" s="317"/>
      <c r="QB1205" s="317"/>
      <c r="QC1205" s="317"/>
      <c r="QD1205" s="317"/>
      <c r="QE1205" s="317"/>
      <c r="QF1205" s="317"/>
      <c r="QG1205" s="317"/>
      <c r="QH1205" s="317"/>
      <c r="QI1205" s="317"/>
      <c r="QJ1205" s="317"/>
      <c r="QK1205" s="317"/>
      <c r="QL1205" s="317"/>
      <c r="QM1205" s="317"/>
      <c r="QN1205" s="317"/>
      <c r="QO1205" s="317"/>
      <c r="QP1205" s="317"/>
      <c r="QQ1205" s="317"/>
      <c r="QR1205" s="317"/>
      <c r="QS1205" s="317"/>
      <c r="QT1205" s="317"/>
      <c r="QU1205" s="317"/>
      <c r="QV1205" s="317"/>
      <c r="QW1205" s="317"/>
      <c r="QX1205" s="317"/>
      <c r="QY1205" s="317"/>
      <c r="QZ1205" s="317"/>
      <c r="RA1205" s="317"/>
      <c r="RB1205" s="317"/>
      <c r="RC1205" s="317"/>
      <c r="RD1205" s="317"/>
      <c r="RE1205" s="317"/>
      <c r="RF1205" s="317"/>
      <c r="RG1205" s="317"/>
      <c r="RH1205" s="317"/>
      <c r="RI1205" s="317"/>
      <c r="RJ1205" s="317"/>
      <c r="RK1205" s="317"/>
      <c r="RL1205" s="317"/>
      <c r="RM1205" s="317"/>
      <c r="RN1205" s="317"/>
      <c r="RO1205" s="317"/>
      <c r="RP1205" s="317"/>
      <c r="RQ1205" s="317"/>
      <c r="RR1205" s="317"/>
      <c r="RS1205" s="317"/>
      <c r="RT1205" s="317"/>
      <c r="RU1205" s="317"/>
      <c r="RV1205" s="317"/>
      <c r="RW1205" s="317"/>
      <c r="RX1205" s="317"/>
      <c r="RY1205" s="317"/>
      <c r="RZ1205" s="317"/>
      <c r="SA1205" s="317"/>
      <c r="SB1205" s="317"/>
      <c r="SC1205" s="317"/>
      <c r="SD1205" s="317"/>
      <c r="SE1205" s="317"/>
      <c r="SF1205" s="317"/>
      <c r="SG1205" s="317"/>
      <c r="SH1205" s="317"/>
      <c r="SI1205" s="317"/>
      <c r="SJ1205" s="317"/>
      <c r="SK1205" s="317"/>
      <c r="SL1205" s="317"/>
      <c r="SM1205" s="317"/>
      <c r="SN1205" s="317"/>
      <c r="SO1205" s="317"/>
      <c r="SP1205" s="317"/>
      <c r="SQ1205" s="317"/>
      <c r="SR1205" s="317"/>
      <c r="SS1205" s="317"/>
      <c r="ST1205" s="317"/>
      <c r="SU1205" s="317"/>
      <c r="SV1205" s="317"/>
      <c r="SW1205" s="317"/>
      <c r="SX1205" s="317"/>
      <c r="SY1205" s="317"/>
      <c r="SZ1205" s="317"/>
      <c r="TA1205" s="317"/>
      <c r="TB1205" s="317"/>
      <c r="TC1205" s="317"/>
      <c r="TD1205" s="317"/>
      <c r="TE1205" s="317"/>
      <c r="TF1205" s="317"/>
      <c r="TG1205" s="317"/>
      <c r="TH1205" s="317"/>
      <c r="TI1205" s="317"/>
      <c r="TJ1205" s="317"/>
      <c r="TK1205" s="317"/>
      <c r="TL1205" s="317"/>
      <c r="TM1205" s="317"/>
      <c r="TN1205" s="317"/>
      <c r="TO1205" s="317"/>
      <c r="TP1205" s="317"/>
      <c r="TQ1205" s="317"/>
      <c r="TR1205" s="317"/>
      <c r="TS1205" s="317"/>
      <c r="TT1205" s="317"/>
      <c r="TU1205" s="317"/>
      <c r="TV1205" s="317"/>
      <c r="TW1205" s="317"/>
      <c r="TX1205" s="317"/>
      <c r="TY1205" s="317"/>
      <c r="TZ1205" s="317"/>
      <c r="UA1205" s="317"/>
      <c r="UB1205" s="317"/>
      <c r="UC1205" s="317"/>
      <c r="UD1205" s="317"/>
      <c r="UE1205" s="317"/>
      <c r="UF1205" s="317"/>
      <c r="UG1205" s="317"/>
      <c r="UH1205" s="317"/>
      <c r="UI1205" s="317"/>
      <c r="UJ1205" s="317"/>
      <c r="UK1205" s="317"/>
      <c r="UL1205" s="317"/>
      <c r="UM1205" s="317"/>
      <c r="UN1205" s="317"/>
      <c r="UO1205" s="317"/>
      <c r="UP1205" s="317"/>
      <c r="UQ1205" s="317"/>
      <c r="UR1205" s="317"/>
      <c r="US1205" s="317"/>
      <c r="UT1205" s="317"/>
      <c r="UU1205" s="317"/>
      <c r="UV1205" s="317"/>
      <c r="UW1205" s="317"/>
      <c r="UX1205" s="317"/>
      <c r="UY1205" s="317"/>
      <c r="UZ1205" s="317"/>
      <c r="VA1205" s="317"/>
      <c r="VB1205" s="317"/>
      <c r="VC1205" s="317"/>
      <c r="VD1205" s="317"/>
      <c r="VE1205" s="317"/>
      <c r="VF1205" s="317"/>
      <c r="VG1205" s="317"/>
      <c r="VH1205" s="317"/>
      <c r="VI1205" s="317"/>
      <c r="VJ1205" s="317"/>
      <c r="VK1205" s="317"/>
      <c r="VL1205" s="317"/>
      <c r="VM1205" s="317"/>
      <c r="VN1205" s="317"/>
      <c r="VO1205" s="317"/>
      <c r="VP1205" s="317"/>
      <c r="VQ1205" s="317"/>
      <c r="VR1205" s="317"/>
      <c r="VS1205" s="317"/>
      <c r="VT1205" s="317"/>
      <c r="VU1205" s="317"/>
      <c r="VV1205" s="317"/>
      <c r="VW1205" s="317"/>
      <c r="VX1205" s="317"/>
      <c r="VY1205" s="317"/>
      <c r="VZ1205" s="317"/>
      <c r="WA1205" s="317"/>
      <c r="WB1205" s="317"/>
      <c r="WC1205" s="317"/>
      <c r="WD1205" s="317"/>
      <c r="WE1205" s="317"/>
      <c r="WF1205" s="317"/>
      <c r="WG1205" s="317"/>
      <c r="WH1205" s="317"/>
      <c r="WI1205" s="317"/>
      <c r="WJ1205" s="317"/>
      <c r="WK1205" s="317"/>
      <c r="WL1205" s="317"/>
      <c r="WM1205" s="317"/>
      <c r="WN1205" s="317"/>
      <c r="WO1205" s="317"/>
      <c r="WP1205" s="317"/>
      <c r="WQ1205" s="317"/>
      <c r="WR1205" s="317"/>
      <c r="WS1205" s="317"/>
      <c r="WT1205" s="317"/>
      <c r="WU1205" s="317"/>
      <c r="WV1205" s="317"/>
      <c r="WW1205" s="317"/>
      <c r="WX1205" s="317"/>
      <c r="WY1205" s="317"/>
      <c r="WZ1205" s="317"/>
      <c r="XA1205" s="317"/>
      <c r="XB1205" s="317"/>
      <c r="XC1205" s="317"/>
      <c r="XD1205" s="317"/>
      <c r="XE1205" s="317"/>
      <c r="XF1205" s="317"/>
      <c r="XG1205" s="317"/>
      <c r="XH1205" s="317"/>
      <c r="XI1205" s="317"/>
      <c r="XJ1205" s="317"/>
      <c r="XK1205" s="317"/>
      <c r="XL1205" s="317"/>
      <c r="XM1205" s="317"/>
      <c r="XN1205" s="317"/>
      <c r="XO1205" s="317"/>
      <c r="XP1205" s="317"/>
      <c r="XQ1205" s="317"/>
      <c r="XR1205" s="317"/>
      <c r="XS1205" s="317"/>
      <c r="XT1205" s="317"/>
      <c r="XU1205" s="317"/>
      <c r="XV1205" s="317"/>
      <c r="XW1205" s="317"/>
      <c r="XX1205" s="317"/>
      <c r="XY1205" s="317"/>
      <c r="XZ1205" s="317"/>
      <c r="YA1205" s="317"/>
      <c r="YB1205" s="317"/>
      <c r="YC1205" s="317"/>
      <c r="YD1205" s="317"/>
      <c r="YE1205" s="317"/>
      <c r="YF1205" s="317"/>
      <c r="YG1205" s="317"/>
      <c r="YH1205" s="317"/>
      <c r="YI1205" s="317"/>
      <c r="YJ1205" s="317"/>
      <c r="YK1205" s="317"/>
      <c r="YL1205" s="317"/>
      <c r="YM1205" s="317"/>
      <c r="YN1205" s="317"/>
      <c r="YO1205" s="317"/>
      <c r="YP1205" s="317"/>
      <c r="YQ1205" s="317"/>
      <c r="YR1205" s="317"/>
      <c r="YS1205" s="317"/>
      <c r="YT1205" s="317"/>
      <c r="YU1205" s="317"/>
      <c r="YV1205" s="317"/>
      <c r="YW1205" s="317"/>
      <c r="YX1205" s="317"/>
      <c r="YY1205" s="317"/>
      <c r="YZ1205" s="317"/>
      <c r="ZA1205" s="317"/>
      <c r="ZB1205" s="317"/>
      <c r="ZC1205" s="317"/>
      <c r="ZD1205" s="317"/>
      <c r="ZE1205" s="317"/>
      <c r="ZF1205" s="317"/>
      <c r="ZG1205" s="317"/>
    </row>
    <row r="1206" spans="1:683" s="284" customFormat="1" ht="24">
      <c r="A1206" s="118" t="s">
        <v>836</v>
      </c>
      <c r="B1206" s="783"/>
      <c r="C1206" s="278" t="s">
        <v>443</v>
      </c>
      <c r="D1206" s="907"/>
      <c r="E1206" s="908"/>
      <c r="F1206" s="279"/>
      <c r="G1206" s="279"/>
      <c r="H1206" s="279"/>
      <c r="I1206" s="318"/>
      <c r="J1206" s="318"/>
      <c r="K1206" s="318"/>
      <c r="L1206" s="314" t="s">
        <v>822</v>
      </c>
      <c r="M1206" s="314" t="s">
        <v>822</v>
      </c>
      <c r="N1206" s="314" t="s">
        <v>822</v>
      </c>
      <c r="O1206" s="279">
        <f t="shared" ref="O1206:T1206" si="781">O1178+O1194</f>
        <v>0</v>
      </c>
      <c r="P1206" s="279">
        <f t="shared" si="781"/>
        <v>0</v>
      </c>
      <c r="Q1206" s="279">
        <f t="shared" si="781"/>
        <v>0</v>
      </c>
      <c r="R1206" s="279">
        <f t="shared" si="781"/>
        <v>0</v>
      </c>
      <c r="S1206" s="279">
        <f t="shared" si="781"/>
        <v>0</v>
      </c>
      <c r="T1206" s="279">
        <f t="shared" si="781"/>
        <v>0</v>
      </c>
      <c r="U1206" s="314" t="s">
        <v>822</v>
      </c>
      <c r="V1206" s="314" t="s">
        <v>822</v>
      </c>
      <c r="W1206" s="314" t="s">
        <v>822</v>
      </c>
      <c r="X1206" s="314" t="s">
        <v>822</v>
      </c>
      <c r="Y1206" s="314" t="s">
        <v>822</v>
      </c>
      <c r="Z1206" s="314" t="s">
        <v>822</v>
      </c>
      <c r="AA1206" s="314" t="s">
        <v>822</v>
      </c>
      <c r="AB1206" s="314" t="s">
        <v>822</v>
      </c>
      <c r="AC1206" s="314" t="s">
        <v>822</v>
      </c>
      <c r="AD1206" s="314" t="s">
        <v>822</v>
      </c>
      <c r="AE1206" s="314" t="s">
        <v>822</v>
      </c>
      <c r="AF1206" s="314" t="s">
        <v>822</v>
      </c>
      <c r="AG1206" s="314" t="s">
        <v>822</v>
      </c>
      <c r="AH1206" s="314" t="s">
        <v>822</v>
      </c>
      <c r="AI1206" s="314" t="s">
        <v>822</v>
      </c>
      <c r="AJ1206" s="279">
        <f t="shared" ref="AJ1206:AO1206" si="782">AJ1178+AJ1194</f>
        <v>0</v>
      </c>
      <c r="AK1206" s="279">
        <f t="shared" si="782"/>
        <v>0</v>
      </c>
      <c r="AL1206" s="279">
        <f t="shared" si="782"/>
        <v>0</v>
      </c>
      <c r="AM1206" s="279">
        <f t="shared" si="782"/>
        <v>0</v>
      </c>
      <c r="AN1206" s="279">
        <f t="shared" si="782"/>
        <v>0</v>
      </c>
      <c r="AO1206" s="279">
        <f t="shared" si="782"/>
        <v>0</v>
      </c>
      <c r="AP1206" s="314" t="s">
        <v>822</v>
      </c>
      <c r="AQ1206" s="314" t="s">
        <v>822</v>
      </c>
      <c r="AR1206" s="314" t="s">
        <v>822</v>
      </c>
      <c r="AS1206" s="314" t="s">
        <v>822</v>
      </c>
      <c r="AT1206" s="314" t="s">
        <v>822</v>
      </c>
      <c r="AU1206" s="314" t="s">
        <v>822</v>
      </c>
      <c r="AV1206" s="314" t="s">
        <v>822</v>
      </c>
      <c r="AW1206" s="314" t="s">
        <v>822</v>
      </c>
      <c r="AX1206" s="314" t="s">
        <v>822</v>
      </c>
      <c r="AY1206" s="314" t="s">
        <v>822</v>
      </c>
      <c r="AZ1206" s="314" t="s">
        <v>822</v>
      </c>
      <c r="BA1206" s="314" t="s">
        <v>822</v>
      </c>
      <c r="BB1206" s="314" t="s">
        <v>822</v>
      </c>
      <c r="BC1206" s="314" t="s">
        <v>822</v>
      </c>
      <c r="BD1206" s="314" t="s">
        <v>822</v>
      </c>
      <c r="BE1206" s="279">
        <f t="shared" ref="BE1206:BJ1206" si="783">BE1178+BE1194</f>
        <v>0</v>
      </c>
      <c r="BF1206" s="279">
        <f t="shared" si="783"/>
        <v>0</v>
      </c>
      <c r="BG1206" s="279">
        <f t="shared" si="783"/>
        <v>0</v>
      </c>
      <c r="BH1206" s="279">
        <f t="shared" si="783"/>
        <v>0</v>
      </c>
      <c r="BI1206" s="279">
        <f t="shared" si="783"/>
        <v>0</v>
      </c>
      <c r="BJ1206" s="279">
        <f t="shared" si="783"/>
        <v>0</v>
      </c>
      <c r="BK1206" s="314" t="s">
        <v>822</v>
      </c>
      <c r="BL1206" s="314" t="s">
        <v>822</v>
      </c>
      <c r="BM1206" s="314" t="s">
        <v>822</v>
      </c>
      <c r="BN1206" s="314" t="s">
        <v>822</v>
      </c>
      <c r="BO1206" s="314" t="s">
        <v>822</v>
      </c>
      <c r="BP1206" s="314" t="s">
        <v>822</v>
      </c>
      <c r="BQ1206" s="314" t="s">
        <v>822</v>
      </c>
      <c r="BR1206" s="314" t="s">
        <v>822</v>
      </c>
      <c r="BS1206" s="314" t="s">
        <v>822</v>
      </c>
      <c r="BT1206" s="314" t="s">
        <v>822</v>
      </c>
      <c r="BU1206" s="314" t="s">
        <v>822</v>
      </c>
      <c r="BV1206" s="314" t="s">
        <v>822</v>
      </c>
      <c r="BW1206" s="314" t="s">
        <v>822</v>
      </c>
      <c r="BX1206" s="314" t="s">
        <v>822</v>
      </c>
      <c r="BY1206" s="314" t="s">
        <v>822</v>
      </c>
      <c r="BZ1206" s="279">
        <f t="shared" ref="BZ1206:CE1206" si="784">BZ1178+BZ1194</f>
        <v>0</v>
      </c>
      <c r="CA1206" s="279">
        <f t="shared" si="784"/>
        <v>0</v>
      </c>
      <c r="CB1206" s="279">
        <f t="shared" si="784"/>
        <v>0</v>
      </c>
      <c r="CC1206" s="279">
        <f t="shared" si="784"/>
        <v>0</v>
      </c>
      <c r="CD1206" s="279">
        <f t="shared" si="784"/>
        <v>0</v>
      </c>
      <c r="CE1206" s="279">
        <f t="shared" si="784"/>
        <v>0</v>
      </c>
      <c r="CF1206" s="314" t="s">
        <v>822</v>
      </c>
      <c r="CG1206" s="314" t="s">
        <v>822</v>
      </c>
      <c r="CH1206" s="314" t="s">
        <v>822</v>
      </c>
      <c r="CI1206" s="314" t="s">
        <v>822</v>
      </c>
      <c r="CJ1206" s="314" t="s">
        <v>822</v>
      </c>
      <c r="CK1206" s="314" t="s">
        <v>822</v>
      </c>
      <c r="CL1206" s="314" t="s">
        <v>822</v>
      </c>
      <c r="CM1206" s="314" t="s">
        <v>822</v>
      </c>
      <c r="CN1206" s="314" t="s">
        <v>822</v>
      </c>
      <c r="CO1206" s="314" t="s">
        <v>822</v>
      </c>
      <c r="CP1206" s="314" t="s">
        <v>822</v>
      </c>
      <c r="CQ1206" s="314" t="s">
        <v>822</v>
      </c>
      <c r="CR1206" s="314" t="s">
        <v>822</v>
      </c>
      <c r="CS1206" s="314" t="s">
        <v>822</v>
      </c>
      <c r="CT1206" s="314" t="s">
        <v>822</v>
      </c>
      <c r="CU1206" s="279">
        <f t="shared" ref="CU1206:CZ1206" si="785">CU1178+CU1194</f>
        <v>0</v>
      </c>
      <c r="CV1206" s="279">
        <f t="shared" si="785"/>
        <v>0</v>
      </c>
      <c r="CW1206" s="279">
        <f t="shared" si="785"/>
        <v>0</v>
      </c>
      <c r="CX1206" s="279">
        <f t="shared" si="785"/>
        <v>0</v>
      </c>
      <c r="CY1206" s="279">
        <f t="shared" si="785"/>
        <v>0</v>
      </c>
      <c r="CZ1206" s="279">
        <f t="shared" si="785"/>
        <v>0</v>
      </c>
      <c r="DA1206" s="314" t="s">
        <v>822</v>
      </c>
      <c r="DB1206" s="314" t="s">
        <v>822</v>
      </c>
      <c r="DC1206" s="314" t="s">
        <v>822</v>
      </c>
      <c r="DD1206" s="314" t="s">
        <v>822</v>
      </c>
      <c r="DE1206" s="314" t="s">
        <v>822</v>
      </c>
      <c r="DF1206" s="314" t="s">
        <v>822</v>
      </c>
      <c r="DG1206" s="314" t="s">
        <v>822</v>
      </c>
      <c r="DH1206" s="314" t="s">
        <v>822</v>
      </c>
      <c r="DI1206" s="314" t="s">
        <v>822</v>
      </c>
      <c r="DJ1206" s="314" t="s">
        <v>822</v>
      </c>
      <c r="DK1206" s="314" t="s">
        <v>822</v>
      </c>
      <c r="DL1206" s="314" t="s">
        <v>822</v>
      </c>
      <c r="DM1206" s="314" t="s">
        <v>822</v>
      </c>
      <c r="DN1206" s="314" t="s">
        <v>822</v>
      </c>
      <c r="DO1206" s="314" t="s">
        <v>822</v>
      </c>
      <c r="DP1206" s="279">
        <f t="shared" ref="DP1206:DU1206" si="786">DP1178+DP1194</f>
        <v>0</v>
      </c>
      <c r="DQ1206" s="279">
        <f t="shared" si="786"/>
        <v>0</v>
      </c>
      <c r="DR1206" s="279">
        <f t="shared" si="786"/>
        <v>0</v>
      </c>
      <c r="DS1206" s="279">
        <f t="shared" si="786"/>
        <v>0</v>
      </c>
      <c r="DT1206" s="279">
        <f t="shared" si="786"/>
        <v>0</v>
      </c>
      <c r="DU1206" s="279">
        <f t="shared" si="786"/>
        <v>0</v>
      </c>
      <c r="DV1206" s="314" t="s">
        <v>822</v>
      </c>
      <c r="DW1206" s="314" t="s">
        <v>822</v>
      </c>
      <c r="DX1206" s="314" t="s">
        <v>822</v>
      </c>
      <c r="DY1206" s="314" t="s">
        <v>822</v>
      </c>
      <c r="DZ1206" s="314" t="s">
        <v>822</v>
      </c>
      <c r="EA1206" s="314" t="s">
        <v>822</v>
      </c>
      <c r="EB1206" s="314" t="s">
        <v>822</v>
      </c>
      <c r="EC1206" s="314" t="s">
        <v>822</v>
      </c>
      <c r="ED1206" s="314" t="s">
        <v>822</v>
      </c>
      <c r="EE1206" s="314" t="s">
        <v>822</v>
      </c>
      <c r="EF1206" s="314" t="s">
        <v>822</v>
      </c>
      <c r="EG1206" s="314" t="s">
        <v>822</v>
      </c>
      <c r="EH1206" s="314" t="s">
        <v>822</v>
      </c>
      <c r="EI1206" s="314" t="s">
        <v>822</v>
      </c>
      <c r="EJ1206" s="314" t="s">
        <v>822</v>
      </c>
      <c r="EK1206" s="279">
        <f t="shared" ref="EK1206:EP1206" si="787">EK1178+EK1194</f>
        <v>0</v>
      </c>
      <c r="EL1206" s="279">
        <f t="shared" si="787"/>
        <v>0</v>
      </c>
      <c r="EM1206" s="279">
        <f t="shared" si="787"/>
        <v>0</v>
      </c>
      <c r="EN1206" s="279">
        <f t="shared" si="787"/>
        <v>0</v>
      </c>
      <c r="EO1206" s="279">
        <f t="shared" si="787"/>
        <v>0</v>
      </c>
      <c r="EP1206" s="279">
        <f t="shared" si="787"/>
        <v>0</v>
      </c>
      <c r="EQ1206" s="314" t="s">
        <v>822</v>
      </c>
      <c r="ER1206" s="314" t="s">
        <v>822</v>
      </c>
      <c r="ES1206" s="314" t="s">
        <v>822</v>
      </c>
      <c r="ET1206" s="314" t="s">
        <v>822</v>
      </c>
      <c r="EU1206" s="314" t="s">
        <v>822</v>
      </c>
      <c r="EV1206" s="314" t="s">
        <v>822</v>
      </c>
      <c r="EW1206" s="314" t="s">
        <v>822</v>
      </c>
      <c r="EX1206" s="314" t="s">
        <v>822</v>
      </c>
      <c r="EY1206" s="314" t="s">
        <v>822</v>
      </c>
      <c r="EZ1206" s="314" t="s">
        <v>822</v>
      </c>
      <c r="FA1206" s="314" t="s">
        <v>822</v>
      </c>
      <c r="FB1206" s="314" t="s">
        <v>822</v>
      </c>
      <c r="FC1206" s="314" t="s">
        <v>822</v>
      </c>
      <c r="FD1206" s="314" t="s">
        <v>822</v>
      </c>
      <c r="FE1206" s="314" t="s">
        <v>822</v>
      </c>
      <c r="FF1206" s="279">
        <f t="shared" ref="FF1206:FK1206" si="788">FF1178+FF1194</f>
        <v>0</v>
      </c>
      <c r="FG1206" s="279">
        <f t="shared" si="788"/>
        <v>0</v>
      </c>
      <c r="FH1206" s="279">
        <f t="shared" si="788"/>
        <v>0</v>
      </c>
      <c r="FI1206" s="279">
        <f t="shared" si="788"/>
        <v>0</v>
      </c>
      <c r="FJ1206" s="279">
        <f t="shared" si="788"/>
        <v>0</v>
      </c>
      <c r="FK1206" s="279">
        <f t="shared" si="788"/>
        <v>0</v>
      </c>
      <c r="FL1206" s="314" t="s">
        <v>822</v>
      </c>
      <c r="FM1206" s="314" t="s">
        <v>822</v>
      </c>
      <c r="FN1206" s="314" t="s">
        <v>822</v>
      </c>
      <c r="FO1206" s="314" t="s">
        <v>822</v>
      </c>
      <c r="FP1206" s="314" t="s">
        <v>822</v>
      </c>
      <c r="FQ1206" s="314" t="s">
        <v>822</v>
      </c>
      <c r="FR1206" s="314" t="s">
        <v>822</v>
      </c>
      <c r="FS1206" s="314" t="s">
        <v>822</v>
      </c>
      <c r="FT1206" s="314" t="s">
        <v>822</v>
      </c>
      <c r="FU1206" s="314" t="s">
        <v>822</v>
      </c>
      <c r="FV1206" s="314" t="s">
        <v>822</v>
      </c>
      <c r="FW1206" s="314" t="s">
        <v>822</v>
      </c>
      <c r="FX1206" s="314" t="s">
        <v>822</v>
      </c>
      <c r="FY1206" s="314" t="s">
        <v>822</v>
      </c>
      <c r="FZ1206" s="314" t="s">
        <v>822</v>
      </c>
      <c r="GA1206" s="279">
        <f t="shared" ref="GA1206:GF1206" si="789">GA1178+GA1194</f>
        <v>0</v>
      </c>
      <c r="GB1206" s="279">
        <f t="shared" si="789"/>
        <v>0</v>
      </c>
      <c r="GC1206" s="279">
        <f t="shared" si="789"/>
        <v>0</v>
      </c>
      <c r="GD1206" s="279">
        <f t="shared" si="789"/>
        <v>0</v>
      </c>
      <c r="GE1206" s="279">
        <f t="shared" si="789"/>
        <v>0</v>
      </c>
      <c r="GF1206" s="279">
        <f t="shared" si="789"/>
        <v>0</v>
      </c>
      <c r="GG1206" s="314" t="s">
        <v>822</v>
      </c>
      <c r="GH1206" s="314" t="s">
        <v>822</v>
      </c>
      <c r="GI1206" s="314" t="s">
        <v>822</v>
      </c>
      <c r="GJ1206" s="314" t="s">
        <v>822</v>
      </c>
      <c r="GK1206" s="314" t="s">
        <v>822</v>
      </c>
      <c r="GL1206" s="314" t="s">
        <v>822</v>
      </c>
      <c r="GM1206" s="314" t="s">
        <v>822</v>
      </c>
      <c r="GN1206" s="314" t="s">
        <v>822</v>
      </c>
      <c r="GO1206" s="314" t="s">
        <v>822</v>
      </c>
      <c r="GP1206" s="314" t="s">
        <v>822</v>
      </c>
      <c r="GQ1206" s="314" t="s">
        <v>822</v>
      </c>
      <c r="GR1206" s="314" t="s">
        <v>822</v>
      </c>
      <c r="GS1206" s="314" t="s">
        <v>822</v>
      </c>
      <c r="GT1206" s="314" t="s">
        <v>822</v>
      </c>
      <c r="GU1206" s="314" t="s">
        <v>822</v>
      </c>
      <c r="GV1206" s="279">
        <f t="shared" ref="GV1206:HA1206" si="790">GV1178+GV1194</f>
        <v>1268928</v>
      </c>
      <c r="GW1206" s="279">
        <f t="shared" si="790"/>
        <v>1328288</v>
      </c>
      <c r="GX1206" s="279">
        <f t="shared" si="790"/>
        <v>1328288</v>
      </c>
      <c r="GY1206" s="279">
        <f t="shared" si="790"/>
        <v>3040219.65</v>
      </c>
      <c r="GZ1206" s="279">
        <f t="shared" si="790"/>
        <v>3088475.65</v>
      </c>
      <c r="HA1206" s="279">
        <f t="shared" si="790"/>
        <v>3088475.65</v>
      </c>
      <c r="HB1206" s="314" t="s">
        <v>822</v>
      </c>
      <c r="HC1206" s="314" t="s">
        <v>822</v>
      </c>
      <c r="HD1206" s="314" t="s">
        <v>822</v>
      </c>
      <c r="HE1206" s="314" t="s">
        <v>822</v>
      </c>
      <c r="HF1206" s="314" t="s">
        <v>822</v>
      </c>
      <c r="HG1206" s="314" t="s">
        <v>822</v>
      </c>
      <c r="HH1206" s="314" t="s">
        <v>822</v>
      </c>
      <c r="HI1206" s="314" t="s">
        <v>822</v>
      </c>
      <c r="HJ1206" s="314" t="s">
        <v>822</v>
      </c>
      <c r="HK1206" s="314" t="s">
        <v>822</v>
      </c>
      <c r="HL1206" s="314" t="s">
        <v>822</v>
      </c>
      <c r="HM1206" s="314" t="s">
        <v>822</v>
      </c>
      <c r="HN1206" s="314" t="s">
        <v>822</v>
      </c>
      <c r="HO1206" s="314" t="s">
        <v>822</v>
      </c>
      <c r="HP1206" s="314" t="s">
        <v>822</v>
      </c>
      <c r="HQ1206" s="279">
        <f t="shared" ref="HQ1206:HV1206" si="791">HQ1178+HQ1194</f>
        <v>0</v>
      </c>
      <c r="HR1206" s="279">
        <f t="shared" si="791"/>
        <v>0</v>
      </c>
      <c r="HS1206" s="279">
        <f t="shared" si="791"/>
        <v>0</v>
      </c>
      <c r="HT1206" s="279">
        <f t="shared" si="791"/>
        <v>0</v>
      </c>
      <c r="HU1206" s="279">
        <f t="shared" si="791"/>
        <v>0</v>
      </c>
      <c r="HV1206" s="279">
        <f t="shared" si="791"/>
        <v>0</v>
      </c>
      <c r="HW1206" s="314" t="s">
        <v>822</v>
      </c>
      <c r="HX1206" s="314" t="s">
        <v>822</v>
      </c>
      <c r="HY1206" s="314" t="s">
        <v>822</v>
      </c>
      <c r="HZ1206" s="314" t="s">
        <v>822</v>
      </c>
      <c r="IA1206" s="314" t="s">
        <v>822</v>
      </c>
      <c r="IB1206" s="314" t="s">
        <v>822</v>
      </c>
      <c r="IC1206" s="314" t="s">
        <v>822</v>
      </c>
      <c r="ID1206" s="314" t="s">
        <v>822</v>
      </c>
      <c r="IE1206" s="314" t="s">
        <v>822</v>
      </c>
      <c r="IF1206" s="314" t="s">
        <v>822</v>
      </c>
      <c r="IG1206" s="314" t="s">
        <v>822</v>
      </c>
      <c r="IH1206" s="314" t="s">
        <v>822</v>
      </c>
      <c r="II1206" s="314" t="s">
        <v>822</v>
      </c>
      <c r="IJ1206" s="314" t="s">
        <v>822</v>
      </c>
      <c r="IK1206" s="314" t="s">
        <v>822</v>
      </c>
      <c r="IL1206" s="279">
        <f t="shared" ref="IL1206:IQ1206" si="792">IL1178+IL1194</f>
        <v>0</v>
      </c>
      <c r="IM1206" s="279">
        <f t="shared" si="792"/>
        <v>0</v>
      </c>
      <c r="IN1206" s="279">
        <f t="shared" si="792"/>
        <v>0</v>
      </c>
      <c r="IO1206" s="279">
        <f t="shared" si="792"/>
        <v>0</v>
      </c>
      <c r="IP1206" s="279">
        <f t="shared" si="792"/>
        <v>0</v>
      </c>
      <c r="IQ1206" s="279">
        <f t="shared" si="792"/>
        <v>0</v>
      </c>
      <c r="IR1206" s="314" t="s">
        <v>822</v>
      </c>
      <c r="IS1206" s="314" t="s">
        <v>822</v>
      </c>
      <c r="IT1206" s="314" t="s">
        <v>822</v>
      </c>
      <c r="IU1206" s="314" t="s">
        <v>822</v>
      </c>
      <c r="IV1206" s="314" t="s">
        <v>822</v>
      </c>
      <c r="IW1206" s="314" t="s">
        <v>822</v>
      </c>
      <c r="IX1206" s="314" t="s">
        <v>822</v>
      </c>
      <c r="IY1206" s="314" t="s">
        <v>822</v>
      </c>
      <c r="IZ1206" s="314" t="s">
        <v>822</v>
      </c>
      <c r="JA1206" s="314" t="s">
        <v>822</v>
      </c>
      <c r="JB1206" s="314" t="s">
        <v>822</v>
      </c>
      <c r="JC1206" s="314" t="s">
        <v>822</v>
      </c>
      <c r="JD1206" s="314" t="s">
        <v>822</v>
      </c>
      <c r="JE1206" s="314" t="s">
        <v>822</v>
      </c>
      <c r="JF1206" s="314" t="s">
        <v>822</v>
      </c>
      <c r="JG1206" s="279">
        <f t="shared" ref="JG1206:JL1206" si="793">JG1178+JG1194</f>
        <v>0</v>
      </c>
      <c r="JH1206" s="279">
        <f t="shared" si="793"/>
        <v>0</v>
      </c>
      <c r="JI1206" s="279">
        <f t="shared" si="793"/>
        <v>0</v>
      </c>
      <c r="JJ1206" s="279">
        <f t="shared" si="793"/>
        <v>0</v>
      </c>
      <c r="JK1206" s="279">
        <f t="shared" si="793"/>
        <v>0</v>
      </c>
      <c r="JL1206" s="279">
        <f t="shared" si="793"/>
        <v>0</v>
      </c>
      <c r="JM1206" s="314" t="s">
        <v>822</v>
      </c>
      <c r="JN1206" s="314" t="s">
        <v>822</v>
      </c>
      <c r="JO1206" s="314" t="s">
        <v>822</v>
      </c>
      <c r="JP1206" s="314" t="s">
        <v>822</v>
      </c>
      <c r="JQ1206" s="314" t="s">
        <v>822</v>
      </c>
      <c r="JR1206" s="314" t="s">
        <v>822</v>
      </c>
      <c r="JS1206" s="314" t="s">
        <v>822</v>
      </c>
      <c r="JT1206" s="314" t="s">
        <v>822</v>
      </c>
      <c r="JU1206" s="314" t="s">
        <v>822</v>
      </c>
      <c r="JV1206" s="314" t="s">
        <v>822</v>
      </c>
      <c r="JW1206" s="314" t="s">
        <v>822</v>
      </c>
      <c r="JX1206" s="314" t="s">
        <v>822</v>
      </c>
      <c r="JY1206" s="314" t="s">
        <v>822</v>
      </c>
      <c r="JZ1206" s="314" t="s">
        <v>822</v>
      </c>
      <c r="KA1206" s="314" t="s">
        <v>822</v>
      </c>
      <c r="KB1206" s="279">
        <f t="shared" ref="KB1206:KG1206" si="794">KB1178+KB1194</f>
        <v>0</v>
      </c>
      <c r="KC1206" s="279">
        <f t="shared" si="794"/>
        <v>0</v>
      </c>
      <c r="KD1206" s="279">
        <f t="shared" si="794"/>
        <v>0</v>
      </c>
      <c r="KE1206" s="279">
        <f t="shared" si="794"/>
        <v>0</v>
      </c>
      <c r="KF1206" s="279">
        <f t="shared" si="794"/>
        <v>0</v>
      </c>
      <c r="KG1206" s="279">
        <f t="shared" si="794"/>
        <v>0</v>
      </c>
      <c r="KH1206" s="314" t="s">
        <v>822</v>
      </c>
      <c r="KI1206" s="314" t="s">
        <v>822</v>
      </c>
      <c r="KJ1206" s="314" t="s">
        <v>822</v>
      </c>
      <c r="KK1206" s="314" t="s">
        <v>822</v>
      </c>
      <c r="KL1206" s="314" t="s">
        <v>822</v>
      </c>
      <c r="KM1206" s="314" t="s">
        <v>822</v>
      </c>
      <c r="KN1206" s="314" t="s">
        <v>822</v>
      </c>
      <c r="KO1206" s="314" t="s">
        <v>822</v>
      </c>
      <c r="KP1206" s="314" t="s">
        <v>822</v>
      </c>
      <c r="KQ1206" s="314" t="s">
        <v>822</v>
      </c>
      <c r="KR1206" s="314" t="s">
        <v>822</v>
      </c>
      <c r="KS1206" s="314" t="s">
        <v>822</v>
      </c>
      <c r="KT1206" s="314" t="s">
        <v>822</v>
      </c>
      <c r="KU1206" s="314" t="s">
        <v>822</v>
      </c>
      <c r="KV1206" s="314" t="s">
        <v>822</v>
      </c>
      <c r="KW1206" s="279">
        <f t="shared" ref="KW1206:LB1206" si="795">KW1178+KW1194</f>
        <v>0</v>
      </c>
      <c r="KX1206" s="279">
        <f t="shared" si="795"/>
        <v>0</v>
      </c>
      <c r="KY1206" s="279">
        <f t="shared" si="795"/>
        <v>0</v>
      </c>
      <c r="KZ1206" s="279">
        <f t="shared" si="795"/>
        <v>0</v>
      </c>
      <c r="LA1206" s="279">
        <f t="shared" si="795"/>
        <v>0</v>
      </c>
      <c r="LB1206" s="279">
        <f t="shared" si="795"/>
        <v>0</v>
      </c>
      <c r="LC1206" s="314" t="s">
        <v>822</v>
      </c>
      <c r="LD1206" s="314" t="s">
        <v>822</v>
      </c>
      <c r="LE1206" s="314" t="s">
        <v>822</v>
      </c>
      <c r="LF1206" s="314" t="s">
        <v>822</v>
      </c>
      <c r="LG1206" s="314" t="s">
        <v>822</v>
      </c>
      <c r="LH1206" s="314" t="s">
        <v>822</v>
      </c>
      <c r="LI1206" s="314" t="s">
        <v>822</v>
      </c>
      <c r="LJ1206" s="314" t="s">
        <v>822</v>
      </c>
      <c r="LK1206" s="314" t="s">
        <v>822</v>
      </c>
      <c r="LL1206" s="314" t="s">
        <v>822</v>
      </c>
      <c r="LM1206" s="314" t="s">
        <v>822</v>
      </c>
      <c r="LN1206" s="314" t="s">
        <v>822</v>
      </c>
      <c r="LO1206" s="314" t="s">
        <v>822</v>
      </c>
      <c r="LP1206" s="314" t="s">
        <v>822</v>
      </c>
      <c r="LQ1206" s="314" t="s">
        <v>822</v>
      </c>
      <c r="LR1206" s="279">
        <f t="shared" ref="LR1206:LW1206" si="796">LR1178+LR1194</f>
        <v>0</v>
      </c>
      <c r="LS1206" s="279">
        <f t="shared" si="796"/>
        <v>0</v>
      </c>
      <c r="LT1206" s="279">
        <f t="shared" si="796"/>
        <v>0</v>
      </c>
      <c r="LU1206" s="279">
        <f t="shared" si="796"/>
        <v>0</v>
      </c>
      <c r="LV1206" s="279">
        <f t="shared" si="796"/>
        <v>0</v>
      </c>
      <c r="LW1206" s="279">
        <f t="shared" si="796"/>
        <v>0</v>
      </c>
      <c r="LX1206" s="314" t="s">
        <v>822</v>
      </c>
      <c r="LY1206" s="314" t="s">
        <v>822</v>
      </c>
      <c r="LZ1206" s="314" t="s">
        <v>822</v>
      </c>
      <c r="MA1206" s="314" t="s">
        <v>822</v>
      </c>
      <c r="MB1206" s="314" t="s">
        <v>822</v>
      </c>
      <c r="MC1206" s="314" t="s">
        <v>822</v>
      </c>
      <c r="MD1206" s="314" t="s">
        <v>822</v>
      </c>
      <c r="ME1206" s="314" t="s">
        <v>822</v>
      </c>
      <c r="MF1206" s="314" t="s">
        <v>822</v>
      </c>
      <c r="MG1206" s="314" t="s">
        <v>822</v>
      </c>
      <c r="MH1206" s="314" t="s">
        <v>822</v>
      </c>
      <c r="MI1206" s="314" t="s">
        <v>822</v>
      </c>
      <c r="MJ1206" s="314" t="s">
        <v>822</v>
      </c>
      <c r="MK1206" s="314" t="s">
        <v>822</v>
      </c>
      <c r="ML1206" s="314" t="s">
        <v>822</v>
      </c>
      <c r="MM1206" s="279">
        <f t="shared" ref="MM1206:MR1206" si="797">MM1178+MM1194</f>
        <v>0</v>
      </c>
      <c r="MN1206" s="279">
        <f t="shared" si="797"/>
        <v>0</v>
      </c>
      <c r="MO1206" s="279">
        <f t="shared" si="797"/>
        <v>0</v>
      </c>
      <c r="MP1206" s="279">
        <f t="shared" si="797"/>
        <v>0</v>
      </c>
      <c r="MQ1206" s="279">
        <f t="shared" si="797"/>
        <v>0</v>
      </c>
      <c r="MR1206" s="279">
        <f t="shared" si="797"/>
        <v>0</v>
      </c>
      <c r="MS1206" s="314" t="s">
        <v>822</v>
      </c>
      <c r="MT1206" s="314" t="s">
        <v>822</v>
      </c>
      <c r="MU1206" s="314" t="s">
        <v>822</v>
      </c>
      <c r="MV1206" s="314" t="s">
        <v>822</v>
      </c>
      <c r="MW1206" s="314" t="s">
        <v>822</v>
      </c>
      <c r="MX1206" s="314" t="s">
        <v>822</v>
      </c>
      <c r="MY1206" s="314" t="s">
        <v>822</v>
      </c>
      <c r="MZ1206" s="314" t="s">
        <v>822</v>
      </c>
      <c r="NA1206" s="314" t="s">
        <v>822</v>
      </c>
      <c r="NB1206" s="314" t="s">
        <v>822</v>
      </c>
      <c r="NC1206" s="314" t="s">
        <v>822</v>
      </c>
      <c r="ND1206" s="314" t="s">
        <v>822</v>
      </c>
      <c r="NE1206" s="314" t="s">
        <v>822</v>
      </c>
      <c r="NF1206" s="314" t="s">
        <v>822</v>
      </c>
      <c r="NG1206" s="314" t="s">
        <v>822</v>
      </c>
      <c r="NH1206" s="279">
        <f t="shared" ref="NH1206:NM1206" si="798">NH1178+NH1194</f>
        <v>0</v>
      </c>
      <c r="NI1206" s="279">
        <f t="shared" si="798"/>
        <v>0</v>
      </c>
      <c r="NJ1206" s="279">
        <f t="shared" si="798"/>
        <v>0</v>
      </c>
      <c r="NK1206" s="279">
        <f t="shared" si="798"/>
        <v>0</v>
      </c>
      <c r="NL1206" s="279">
        <f t="shared" si="798"/>
        <v>0</v>
      </c>
      <c r="NM1206" s="279">
        <f t="shared" si="798"/>
        <v>0</v>
      </c>
      <c r="NN1206" s="314" t="s">
        <v>822</v>
      </c>
      <c r="NO1206" s="314" t="s">
        <v>822</v>
      </c>
      <c r="NP1206" s="314" t="s">
        <v>822</v>
      </c>
      <c r="NQ1206" s="314" t="s">
        <v>822</v>
      </c>
      <c r="NR1206" s="314" t="s">
        <v>822</v>
      </c>
      <c r="NS1206" s="314" t="s">
        <v>822</v>
      </c>
      <c r="NT1206" s="314" t="s">
        <v>822</v>
      </c>
      <c r="NU1206" s="314" t="s">
        <v>822</v>
      </c>
      <c r="NV1206" s="314" t="s">
        <v>822</v>
      </c>
      <c r="NW1206" s="314" t="s">
        <v>822</v>
      </c>
      <c r="NX1206" s="314" t="s">
        <v>822</v>
      </c>
      <c r="NY1206" s="314" t="s">
        <v>822</v>
      </c>
      <c r="NZ1206" s="314" t="s">
        <v>822</v>
      </c>
      <c r="OA1206" s="314" t="s">
        <v>822</v>
      </c>
      <c r="OB1206" s="314" t="s">
        <v>822</v>
      </c>
      <c r="OC1206" s="279">
        <f t="shared" ref="OC1206:OH1206" si="799">OC1178+OC1194</f>
        <v>0</v>
      </c>
      <c r="OD1206" s="279">
        <f t="shared" si="799"/>
        <v>0</v>
      </c>
      <c r="OE1206" s="279">
        <f t="shared" si="799"/>
        <v>0</v>
      </c>
      <c r="OF1206" s="279">
        <f t="shared" si="799"/>
        <v>0</v>
      </c>
      <c r="OG1206" s="279">
        <f t="shared" si="799"/>
        <v>0</v>
      </c>
      <c r="OH1206" s="279">
        <f t="shared" si="799"/>
        <v>0</v>
      </c>
      <c r="OI1206" s="314" t="s">
        <v>822</v>
      </c>
      <c r="OJ1206" s="314" t="s">
        <v>822</v>
      </c>
      <c r="OK1206" s="314" t="s">
        <v>822</v>
      </c>
      <c r="OL1206" s="314" t="s">
        <v>822</v>
      </c>
      <c r="OM1206" s="314" t="s">
        <v>822</v>
      </c>
      <c r="ON1206" s="314" t="s">
        <v>822</v>
      </c>
      <c r="OO1206" s="314" t="s">
        <v>822</v>
      </c>
      <c r="OP1206" s="314" t="s">
        <v>822</v>
      </c>
      <c r="OQ1206" s="314" t="s">
        <v>822</v>
      </c>
      <c r="OR1206" s="314" t="s">
        <v>822</v>
      </c>
      <c r="OS1206" s="314" t="s">
        <v>822</v>
      </c>
      <c r="OT1206" s="314" t="s">
        <v>822</v>
      </c>
      <c r="OU1206" s="314" t="s">
        <v>822</v>
      </c>
      <c r="OV1206" s="314" t="s">
        <v>822</v>
      </c>
      <c r="OW1206" s="314" t="s">
        <v>822</v>
      </c>
      <c r="OX1206" s="279">
        <f t="shared" ref="OX1206:PC1206" si="800">OX1178+OX1194</f>
        <v>0</v>
      </c>
      <c r="OY1206" s="279">
        <f t="shared" si="800"/>
        <v>0</v>
      </c>
      <c r="OZ1206" s="279">
        <f t="shared" si="800"/>
        <v>0</v>
      </c>
      <c r="PA1206" s="279">
        <f t="shared" si="800"/>
        <v>0</v>
      </c>
      <c r="PB1206" s="279">
        <f t="shared" si="800"/>
        <v>0</v>
      </c>
      <c r="PC1206" s="279">
        <f t="shared" si="800"/>
        <v>0</v>
      </c>
      <c r="PD1206" s="314" t="s">
        <v>822</v>
      </c>
      <c r="PE1206" s="314" t="s">
        <v>822</v>
      </c>
      <c r="PF1206" s="314" t="s">
        <v>822</v>
      </c>
      <c r="PG1206" s="314" t="s">
        <v>822</v>
      </c>
      <c r="PH1206" s="314" t="s">
        <v>822</v>
      </c>
      <c r="PI1206" s="314" t="s">
        <v>822</v>
      </c>
      <c r="PJ1206" s="314" t="s">
        <v>822</v>
      </c>
      <c r="PK1206" s="314" t="s">
        <v>822</v>
      </c>
      <c r="PL1206" s="314" t="s">
        <v>822</v>
      </c>
      <c r="PM1206" s="314" t="s">
        <v>822</v>
      </c>
      <c r="PN1206" s="314" t="s">
        <v>822</v>
      </c>
      <c r="PO1206" s="314" t="s">
        <v>822</v>
      </c>
      <c r="PP1206" s="314" t="s">
        <v>822</v>
      </c>
      <c r="PQ1206" s="314" t="s">
        <v>822</v>
      </c>
      <c r="PR1206" s="314" t="s">
        <v>822</v>
      </c>
      <c r="PS1206" s="279">
        <f t="shared" ref="PS1206:PX1206" si="801">PS1178+PS1194</f>
        <v>0</v>
      </c>
      <c r="PT1206" s="279">
        <f t="shared" si="801"/>
        <v>0</v>
      </c>
      <c r="PU1206" s="279">
        <f t="shared" si="801"/>
        <v>0</v>
      </c>
      <c r="PV1206" s="279">
        <f t="shared" si="801"/>
        <v>0</v>
      </c>
      <c r="PW1206" s="279">
        <f t="shared" si="801"/>
        <v>0</v>
      </c>
      <c r="PX1206" s="279">
        <f t="shared" si="801"/>
        <v>0</v>
      </c>
      <c r="PY1206" s="314" t="s">
        <v>822</v>
      </c>
      <c r="PZ1206" s="314" t="s">
        <v>822</v>
      </c>
      <c r="QA1206" s="314" t="s">
        <v>822</v>
      </c>
      <c r="QB1206" s="314" t="s">
        <v>822</v>
      </c>
      <c r="QC1206" s="314" t="s">
        <v>822</v>
      </c>
      <c r="QD1206" s="314" t="s">
        <v>822</v>
      </c>
      <c r="QE1206" s="314" t="s">
        <v>822</v>
      </c>
      <c r="QF1206" s="314" t="s">
        <v>822</v>
      </c>
      <c r="QG1206" s="314" t="s">
        <v>822</v>
      </c>
      <c r="QH1206" s="314" t="s">
        <v>822</v>
      </c>
      <c r="QI1206" s="314" t="s">
        <v>822</v>
      </c>
      <c r="QJ1206" s="314" t="s">
        <v>822</v>
      </c>
      <c r="QK1206" s="314" t="s">
        <v>822</v>
      </c>
      <c r="QL1206" s="314" t="s">
        <v>822</v>
      </c>
      <c r="QM1206" s="314" t="s">
        <v>822</v>
      </c>
      <c r="QN1206" s="279">
        <f t="shared" ref="QN1206:QS1206" si="802">QN1178+QN1194</f>
        <v>0</v>
      </c>
      <c r="QO1206" s="279">
        <f t="shared" si="802"/>
        <v>0</v>
      </c>
      <c r="QP1206" s="279">
        <f t="shared" si="802"/>
        <v>0</v>
      </c>
      <c r="QQ1206" s="279">
        <f t="shared" si="802"/>
        <v>0</v>
      </c>
      <c r="QR1206" s="279">
        <f t="shared" si="802"/>
        <v>0</v>
      </c>
      <c r="QS1206" s="279">
        <f t="shared" si="802"/>
        <v>0</v>
      </c>
      <c r="QT1206" s="314" t="s">
        <v>822</v>
      </c>
      <c r="QU1206" s="314" t="s">
        <v>822</v>
      </c>
      <c r="QV1206" s="314" t="s">
        <v>822</v>
      </c>
      <c r="QW1206" s="314" t="s">
        <v>822</v>
      </c>
      <c r="QX1206" s="314" t="s">
        <v>822</v>
      </c>
      <c r="QY1206" s="314" t="s">
        <v>822</v>
      </c>
      <c r="QZ1206" s="314" t="s">
        <v>822</v>
      </c>
      <c r="RA1206" s="314" t="s">
        <v>822</v>
      </c>
      <c r="RB1206" s="314" t="s">
        <v>822</v>
      </c>
      <c r="RC1206" s="314" t="s">
        <v>822</v>
      </c>
      <c r="RD1206" s="314" t="s">
        <v>822</v>
      </c>
      <c r="RE1206" s="314" t="s">
        <v>822</v>
      </c>
      <c r="RF1206" s="314" t="s">
        <v>822</v>
      </c>
      <c r="RG1206" s="314" t="s">
        <v>822</v>
      </c>
      <c r="RH1206" s="314" t="s">
        <v>822</v>
      </c>
      <c r="RI1206" s="279">
        <f t="shared" ref="RI1206:RN1206" si="803">RI1178+RI1194</f>
        <v>0</v>
      </c>
      <c r="RJ1206" s="279">
        <f t="shared" si="803"/>
        <v>0</v>
      </c>
      <c r="RK1206" s="279">
        <f t="shared" si="803"/>
        <v>0</v>
      </c>
      <c r="RL1206" s="279">
        <f t="shared" si="803"/>
        <v>0</v>
      </c>
      <c r="RM1206" s="279">
        <f t="shared" si="803"/>
        <v>0</v>
      </c>
      <c r="RN1206" s="279">
        <f t="shared" si="803"/>
        <v>0</v>
      </c>
      <c r="RO1206" s="314" t="s">
        <v>822</v>
      </c>
      <c r="RP1206" s="314" t="s">
        <v>822</v>
      </c>
      <c r="RQ1206" s="314" t="s">
        <v>822</v>
      </c>
      <c r="RR1206" s="314" t="s">
        <v>822</v>
      </c>
      <c r="RS1206" s="314" t="s">
        <v>822</v>
      </c>
      <c r="RT1206" s="314" t="s">
        <v>822</v>
      </c>
      <c r="RU1206" s="314" t="s">
        <v>822</v>
      </c>
      <c r="RV1206" s="314" t="s">
        <v>822</v>
      </c>
      <c r="RW1206" s="314" t="s">
        <v>822</v>
      </c>
      <c r="RX1206" s="314" t="s">
        <v>822</v>
      </c>
      <c r="RY1206" s="314" t="s">
        <v>822</v>
      </c>
      <c r="RZ1206" s="314" t="s">
        <v>822</v>
      </c>
      <c r="SA1206" s="314" t="s">
        <v>822</v>
      </c>
      <c r="SB1206" s="314" t="s">
        <v>822</v>
      </c>
      <c r="SC1206" s="314" t="s">
        <v>822</v>
      </c>
      <c r="SD1206" s="279">
        <f t="shared" ref="SD1206:SI1206" si="804">SD1178+SD1194</f>
        <v>0</v>
      </c>
      <c r="SE1206" s="279">
        <f t="shared" si="804"/>
        <v>0</v>
      </c>
      <c r="SF1206" s="279">
        <f t="shared" si="804"/>
        <v>0</v>
      </c>
      <c r="SG1206" s="279">
        <f t="shared" si="804"/>
        <v>0</v>
      </c>
      <c r="SH1206" s="279">
        <f t="shared" si="804"/>
        <v>0</v>
      </c>
      <c r="SI1206" s="279">
        <f t="shared" si="804"/>
        <v>0</v>
      </c>
      <c r="SJ1206" s="314" t="s">
        <v>822</v>
      </c>
      <c r="SK1206" s="314" t="s">
        <v>822</v>
      </c>
      <c r="SL1206" s="314" t="s">
        <v>822</v>
      </c>
      <c r="SM1206" s="314" t="s">
        <v>822</v>
      </c>
      <c r="SN1206" s="314" t="s">
        <v>822</v>
      </c>
      <c r="SO1206" s="314" t="s">
        <v>822</v>
      </c>
      <c r="SP1206" s="314" t="s">
        <v>822</v>
      </c>
      <c r="SQ1206" s="314" t="s">
        <v>822</v>
      </c>
      <c r="SR1206" s="314" t="s">
        <v>822</v>
      </c>
      <c r="SS1206" s="314" t="s">
        <v>822</v>
      </c>
      <c r="ST1206" s="314" t="s">
        <v>822</v>
      </c>
      <c r="SU1206" s="314" t="s">
        <v>822</v>
      </c>
      <c r="SV1206" s="314" t="s">
        <v>822</v>
      </c>
      <c r="SW1206" s="314" t="s">
        <v>822</v>
      </c>
      <c r="SX1206" s="314" t="s">
        <v>822</v>
      </c>
      <c r="SY1206" s="279">
        <f t="shared" ref="SY1206:TD1206" si="805">SY1178+SY1194</f>
        <v>0</v>
      </c>
      <c r="SZ1206" s="279">
        <f t="shared" si="805"/>
        <v>0</v>
      </c>
      <c r="TA1206" s="279">
        <f t="shared" si="805"/>
        <v>0</v>
      </c>
      <c r="TB1206" s="279">
        <f t="shared" si="805"/>
        <v>0</v>
      </c>
      <c r="TC1206" s="279">
        <f t="shared" si="805"/>
        <v>0</v>
      </c>
      <c r="TD1206" s="279">
        <f t="shared" si="805"/>
        <v>0</v>
      </c>
      <c r="TE1206" s="314" t="s">
        <v>822</v>
      </c>
      <c r="TF1206" s="314" t="s">
        <v>822</v>
      </c>
      <c r="TG1206" s="314" t="s">
        <v>822</v>
      </c>
      <c r="TH1206" s="314" t="s">
        <v>822</v>
      </c>
      <c r="TI1206" s="314" t="s">
        <v>822</v>
      </c>
      <c r="TJ1206" s="314" t="s">
        <v>822</v>
      </c>
      <c r="TK1206" s="314" t="s">
        <v>822</v>
      </c>
      <c r="TL1206" s="314" t="s">
        <v>822</v>
      </c>
      <c r="TM1206" s="314" t="s">
        <v>822</v>
      </c>
      <c r="TN1206" s="314" t="s">
        <v>822</v>
      </c>
      <c r="TO1206" s="314" t="s">
        <v>822</v>
      </c>
      <c r="TP1206" s="314" t="s">
        <v>822</v>
      </c>
      <c r="TQ1206" s="314" t="s">
        <v>822</v>
      </c>
      <c r="TR1206" s="314" t="s">
        <v>822</v>
      </c>
      <c r="TS1206" s="314" t="s">
        <v>822</v>
      </c>
      <c r="TT1206" s="279">
        <f t="shared" ref="TT1206:TY1206" si="806">TT1178+TT1194</f>
        <v>0</v>
      </c>
      <c r="TU1206" s="279">
        <f t="shared" si="806"/>
        <v>0</v>
      </c>
      <c r="TV1206" s="279">
        <f t="shared" si="806"/>
        <v>0</v>
      </c>
      <c r="TW1206" s="279">
        <f t="shared" si="806"/>
        <v>0</v>
      </c>
      <c r="TX1206" s="279">
        <f t="shared" si="806"/>
        <v>0</v>
      </c>
      <c r="TY1206" s="279">
        <f t="shared" si="806"/>
        <v>0</v>
      </c>
      <c r="TZ1206" s="314" t="s">
        <v>822</v>
      </c>
      <c r="UA1206" s="314" t="s">
        <v>822</v>
      </c>
      <c r="UB1206" s="314" t="s">
        <v>822</v>
      </c>
      <c r="UC1206" s="314" t="s">
        <v>822</v>
      </c>
      <c r="UD1206" s="314" t="s">
        <v>822</v>
      </c>
      <c r="UE1206" s="314" t="s">
        <v>822</v>
      </c>
      <c r="UF1206" s="314" t="s">
        <v>822</v>
      </c>
      <c r="UG1206" s="314" t="s">
        <v>822</v>
      </c>
      <c r="UH1206" s="314" t="s">
        <v>822</v>
      </c>
      <c r="UI1206" s="314" t="s">
        <v>822</v>
      </c>
      <c r="UJ1206" s="314" t="s">
        <v>822</v>
      </c>
      <c r="UK1206" s="314" t="s">
        <v>822</v>
      </c>
      <c r="UL1206" s="314" t="s">
        <v>822</v>
      </c>
      <c r="UM1206" s="314" t="s">
        <v>822</v>
      </c>
      <c r="UN1206" s="314" t="s">
        <v>822</v>
      </c>
      <c r="UO1206" s="279">
        <f t="shared" ref="UO1206:UT1206" si="807">UO1178+UO1194</f>
        <v>2696472</v>
      </c>
      <c r="UP1206" s="279">
        <f t="shared" si="807"/>
        <v>2822612</v>
      </c>
      <c r="UQ1206" s="279">
        <f t="shared" si="807"/>
        <v>2822612</v>
      </c>
      <c r="UR1206" s="279">
        <f t="shared" si="807"/>
        <v>6377198.0099999998</v>
      </c>
      <c r="US1206" s="279">
        <f t="shared" si="807"/>
        <v>6479742.0099999998</v>
      </c>
      <c r="UT1206" s="279">
        <f t="shared" si="807"/>
        <v>6479742.0099999998</v>
      </c>
      <c r="UU1206" s="314" t="s">
        <v>822</v>
      </c>
      <c r="UV1206" s="314" t="s">
        <v>822</v>
      </c>
      <c r="UW1206" s="314" t="s">
        <v>822</v>
      </c>
      <c r="UX1206" s="314" t="s">
        <v>822</v>
      </c>
      <c r="UY1206" s="314" t="s">
        <v>822</v>
      </c>
      <c r="UZ1206" s="314" t="s">
        <v>822</v>
      </c>
      <c r="VA1206" s="314" t="s">
        <v>822</v>
      </c>
      <c r="VB1206" s="314" t="s">
        <v>822</v>
      </c>
      <c r="VC1206" s="314" t="s">
        <v>822</v>
      </c>
      <c r="VD1206" s="314" t="s">
        <v>822</v>
      </c>
      <c r="VE1206" s="314" t="s">
        <v>822</v>
      </c>
      <c r="VF1206" s="314" t="s">
        <v>822</v>
      </c>
      <c r="VG1206" s="314" t="s">
        <v>822</v>
      </c>
      <c r="VH1206" s="314" t="s">
        <v>822</v>
      </c>
      <c r="VI1206" s="314" t="s">
        <v>822</v>
      </c>
      <c r="VJ1206" s="279">
        <f t="shared" ref="VJ1206:VO1206" si="808">VJ1178+VJ1194</f>
        <v>0</v>
      </c>
      <c r="VK1206" s="279">
        <f t="shared" si="808"/>
        <v>0</v>
      </c>
      <c r="VL1206" s="279">
        <f t="shared" si="808"/>
        <v>0</v>
      </c>
      <c r="VM1206" s="279">
        <f t="shared" si="808"/>
        <v>0</v>
      </c>
      <c r="VN1206" s="279">
        <f t="shared" si="808"/>
        <v>0</v>
      </c>
      <c r="VO1206" s="279">
        <f t="shared" si="808"/>
        <v>0</v>
      </c>
      <c r="VP1206" s="314" t="s">
        <v>822</v>
      </c>
      <c r="VQ1206" s="314" t="s">
        <v>822</v>
      </c>
      <c r="VR1206" s="314" t="s">
        <v>822</v>
      </c>
      <c r="VS1206" s="314" t="s">
        <v>822</v>
      </c>
      <c r="VT1206" s="314" t="s">
        <v>822</v>
      </c>
      <c r="VU1206" s="314" t="s">
        <v>822</v>
      </c>
      <c r="VV1206" s="314" t="s">
        <v>822</v>
      </c>
      <c r="VW1206" s="314" t="s">
        <v>822</v>
      </c>
      <c r="VX1206" s="314" t="s">
        <v>822</v>
      </c>
      <c r="VY1206" s="314" t="s">
        <v>822</v>
      </c>
      <c r="VZ1206" s="314" t="s">
        <v>822</v>
      </c>
      <c r="WA1206" s="314" t="s">
        <v>822</v>
      </c>
      <c r="WB1206" s="314" t="s">
        <v>822</v>
      </c>
      <c r="WC1206" s="314" t="s">
        <v>822</v>
      </c>
      <c r="WD1206" s="314" t="s">
        <v>822</v>
      </c>
      <c r="WE1206" s="279">
        <f t="shared" ref="WE1206:WJ1206" si="809">WE1178+WE1194</f>
        <v>0</v>
      </c>
      <c r="WF1206" s="279">
        <f t="shared" si="809"/>
        <v>0</v>
      </c>
      <c r="WG1206" s="279">
        <f t="shared" si="809"/>
        <v>0</v>
      </c>
      <c r="WH1206" s="279">
        <f t="shared" si="809"/>
        <v>0</v>
      </c>
      <c r="WI1206" s="279">
        <f t="shared" si="809"/>
        <v>0</v>
      </c>
      <c r="WJ1206" s="279">
        <f t="shared" si="809"/>
        <v>0</v>
      </c>
      <c r="WK1206" s="314" t="s">
        <v>822</v>
      </c>
      <c r="WL1206" s="314" t="s">
        <v>822</v>
      </c>
      <c r="WM1206" s="314" t="s">
        <v>822</v>
      </c>
      <c r="WN1206" s="314" t="s">
        <v>822</v>
      </c>
      <c r="WO1206" s="314" t="s">
        <v>822</v>
      </c>
      <c r="WP1206" s="314" t="s">
        <v>822</v>
      </c>
      <c r="WQ1206" s="314" t="s">
        <v>822</v>
      </c>
      <c r="WR1206" s="314" t="s">
        <v>822</v>
      </c>
      <c r="WS1206" s="314" t="s">
        <v>822</v>
      </c>
      <c r="WT1206" s="314" t="s">
        <v>822</v>
      </c>
      <c r="WU1206" s="314" t="s">
        <v>822</v>
      </c>
      <c r="WV1206" s="314" t="s">
        <v>822</v>
      </c>
      <c r="WW1206" s="314" t="s">
        <v>822</v>
      </c>
      <c r="WX1206" s="314" t="s">
        <v>822</v>
      </c>
      <c r="WY1206" s="314" t="s">
        <v>822</v>
      </c>
      <c r="WZ1206" s="279">
        <f t="shared" ref="WZ1206:XE1206" si="810">WZ1178+WZ1194</f>
        <v>0</v>
      </c>
      <c r="XA1206" s="279">
        <f t="shared" si="810"/>
        <v>0</v>
      </c>
      <c r="XB1206" s="279">
        <f t="shared" si="810"/>
        <v>0</v>
      </c>
      <c r="XC1206" s="279">
        <f t="shared" si="810"/>
        <v>0</v>
      </c>
      <c r="XD1206" s="279">
        <f t="shared" si="810"/>
        <v>0</v>
      </c>
      <c r="XE1206" s="279">
        <f t="shared" si="810"/>
        <v>0</v>
      </c>
      <c r="XF1206" s="314" t="s">
        <v>822</v>
      </c>
      <c r="XG1206" s="314" t="s">
        <v>822</v>
      </c>
      <c r="XH1206" s="314" t="s">
        <v>822</v>
      </c>
      <c r="XI1206" s="314" t="s">
        <v>822</v>
      </c>
      <c r="XJ1206" s="314" t="s">
        <v>822</v>
      </c>
      <c r="XK1206" s="314" t="s">
        <v>822</v>
      </c>
      <c r="XL1206" s="314" t="s">
        <v>822</v>
      </c>
      <c r="XM1206" s="314" t="s">
        <v>822</v>
      </c>
      <c r="XN1206" s="314" t="s">
        <v>822</v>
      </c>
      <c r="XO1206" s="314" t="s">
        <v>822</v>
      </c>
      <c r="XP1206" s="314" t="s">
        <v>822</v>
      </c>
      <c r="XQ1206" s="314" t="s">
        <v>822</v>
      </c>
      <c r="XR1206" s="314" t="s">
        <v>822</v>
      </c>
      <c r="XS1206" s="314" t="s">
        <v>822</v>
      </c>
      <c r="XT1206" s="314" t="s">
        <v>822</v>
      </c>
      <c r="XU1206" s="279">
        <f t="shared" ref="XU1206:XZ1206" si="811">XU1178+XU1194</f>
        <v>0</v>
      </c>
      <c r="XV1206" s="279">
        <f t="shared" si="811"/>
        <v>0</v>
      </c>
      <c r="XW1206" s="279">
        <f t="shared" si="811"/>
        <v>0</v>
      </c>
      <c r="XX1206" s="279">
        <f t="shared" si="811"/>
        <v>0</v>
      </c>
      <c r="XY1206" s="279">
        <f t="shared" si="811"/>
        <v>0</v>
      </c>
      <c r="XZ1206" s="279">
        <f t="shared" si="811"/>
        <v>0</v>
      </c>
      <c r="YA1206" s="314" t="s">
        <v>822</v>
      </c>
      <c r="YB1206" s="314" t="s">
        <v>822</v>
      </c>
      <c r="YC1206" s="314" t="s">
        <v>822</v>
      </c>
      <c r="YD1206" s="314" t="s">
        <v>822</v>
      </c>
      <c r="YE1206" s="314" t="s">
        <v>822</v>
      </c>
      <c r="YF1206" s="314" t="s">
        <v>822</v>
      </c>
      <c r="YG1206" s="314" t="s">
        <v>822</v>
      </c>
      <c r="YH1206" s="314" t="s">
        <v>822</v>
      </c>
      <c r="YI1206" s="314" t="s">
        <v>822</v>
      </c>
      <c r="YJ1206" s="314" t="s">
        <v>822</v>
      </c>
      <c r="YK1206" s="314" t="s">
        <v>822</v>
      </c>
      <c r="YL1206" s="314" t="s">
        <v>822</v>
      </c>
      <c r="YM1206" s="314" t="s">
        <v>822</v>
      </c>
      <c r="YN1206" s="314" t="s">
        <v>822</v>
      </c>
      <c r="YO1206" s="314" t="s">
        <v>822</v>
      </c>
      <c r="YP1206" s="279">
        <f t="shared" ref="YP1206:YU1206" si="812">YP1178+YP1194</f>
        <v>3965400</v>
      </c>
      <c r="YQ1206" s="279">
        <f t="shared" si="812"/>
        <v>4150900</v>
      </c>
      <c r="YR1206" s="279">
        <f t="shared" si="812"/>
        <v>4150900</v>
      </c>
      <c r="YS1206" s="279">
        <f t="shared" si="812"/>
        <v>9417417.6600000001</v>
      </c>
      <c r="YT1206" s="279">
        <f t="shared" si="812"/>
        <v>9568217.6600000001</v>
      </c>
      <c r="YU1206" s="279">
        <f t="shared" si="812"/>
        <v>9568217.6600000001</v>
      </c>
      <c r="YV1206" s="314" t="s">
        <v>822</v>
      </c>
      <c r="YW1206" s="314" t="s">
        <v>822</v>
      </c>
      <c r="YX1206" s="314" t="s">
        <v>822</v>
      </c>
      <c r="YY1206" s="314" t="s">
        <v>822</v>
      </c>
      <c r="YZ1206" s="314" t="s">
        <v>822</v>
      </c>
      <c r="ZA1206" s="314" t="s">
        <v>822</v>
      </c>
      <c r="ZB1206" s="314" t="s">
        <v>822</v>
      </c>
      <c r="ZC1206" s="314" t="s">
        <v>822</v>
      </c>
      <c r="ZD1206" s="314" t="s">
        <v>822</v>
      </c>
      <c r="ZE1206" s="314" t="s">
        <v>822</v>
      </c>
      <c r="ZF1206" s="314" t="s">
        <v>822</v>
      </c>
      <c r="ZG1206" s="314" t="s">
        <v>822</v>
      </c>
    </row>
    <row r="1207" spans="1:683" s="277" customFormat="1">
      <c r="A1207" s="107" t="s">
        <v>837</v>
      </c>
      <c r="B1207" s="782"/>
      <c r="C1207" s="275" t="s">
        <v>444</v>
      </c>
      <c r="D1207" s="909"/>
      <c r="E1207" s="910"/>
      <c r="F1207" s="276"/>
      <c r="G1207" s="276"/>
      <c r="H1207" s="276"/>
      <c r="I1207" s="276"/>
      <c r="J1207" s="276"/>
      <c r="K1207" s="276"/>
      <c r="L1207" s="314" t="s">
        <v>822</v>
      </c>
      <c r="M1207" s="314" t="s">
        <v>822</v>
      </c>
      <c r="N1207" s="314" t="s">
        <v>822</v>
      </c>
      <c r="O1207" s="314" t="s">
        <v>822</v>
      </c>
      <c r="P1207" s="314" t="s">
        <v>822</v>
      </c>
      <c r="Q1207" s="314" t="s">
        <v>822</v>
      </c>
      <c r="R1207" s="314" t="s">
        <v>822</v>
      </c>
      <c r="S1207" s="314" t="s">
        <v>822</v>
      </c>
      <c r="T1207" s="314" t="s">
        <v>822</v>
      </c>
      <c r="U1207" s="276">
        <f>IF(O1206=0,0,(AA1211-AA1210)/O1206)</f>
        <v>0</v>
      </c>
      <c r="V1207" s="276">
        <f t="shared" ref="V1207:Z1207" si="813">IF(P1206=0,0,(AB1211-AB1210)/P1206)</f>
        <v>0</v>
      </c>
      <c r="W1207" s="276">
        <f t="shared" si="813"/>
        <v>0</v>
      </c>
      <c r="X1207" s="276">
        <f t="shared" si="813"/>
        <v>0</v>
      </c>
      <c r="Y1207" s="276">
        <f t="shared" si="813"/>
        <v>0</v>
      </c>
      <c r="Z1207" s="276">
        <f t="shared" si="813"/>
        <v>0</v>
      </c>
      <c r="AA1207" s="314" t="s">
        <v>822</v>
      </c>
      <c r="AB1207" s="314" t="s">
        <v>822</v>
      </c>
      <c r="AC1207" s="314" t="s">
        <v>822</v>
      </c>
      <c r="AD1207" s="314" t="s">
        <v>822</v>
      </c>
      <c r="AE1207" s="314" t="s">
        <v>822</v>
      </c>
      <c r="AF1207" s="314" t="s">
        <v>822</v>
      </c>
      <c r="AG1207" s="314" t="s">
        <v>822</v>
      </c>
      <c r="AH1207" s="314" t="s">
        <v>822</v>
      </c>
      <c r="AI1207" s="314" t="s">
        <v>822</v>
      </c>
      <c r="AJ1207" s="314" t="s">
        <v>822</v>
      </c>
      <c r="AK1207" s="314" t="s">
        <v>822</v>
      </c>
      <c r="AL1207" s="314" t="s">
        <v>822</v>
      </c>
      <c r="AM1207" s="314" t="s">
        <v>822</v>
      </c>
      <c r="AN1207" s="314" t="s">
        <v>822</v>
      </c>
      <c r="AO1207" s="314" t="s">
        <v>822</v>
      </c>
      <c r="AP1207" s="276">
        <f>IF(AJ1206=0,0,(AV1211-AV1210)/AJ1206)</f>
        <v>0</v>
      </c>
      <c r="AQ1207" s="276">
        <f t="shared" ref="AQ1207:AU1207" si="814">IF(AK1206=0,0,(AW1211-AW1210)/AK1206)</f>
        <v>0</v>
      </c>
      <c r="AR1207" s="276">
        <f t="shared" si="814"/>
        <v>0</v>
      </c>
      <c r="AS1207" s="276">
        <f t="shared" si="814"/>
        <v>0</v>
      </c>
      <c r="AT1207" s="276">
        <f t="shared" si="814"/>
        <v>0</v>
      </c>
      <c r="AU1207" s="276">
        <f t="shared" si="814"/>
        <v>0</v>
      </c>
      <c r="AV1207" s="314" t="s">
        <v>822</v>
      </c>
      <c r="AW1207" s="314" t="s">
        <v>822</v>
      </c>
      <c r="AX1207" s="314" t="s">
        <v>822</v>
      </c>
      <c r="AY1207" s="314" t="s">
        <v>822</v>
      </c>
      <c r="AZ1207" s="314" t="s">
        <v>822</v>
      </c>
      <c r="BA1207" s="314" t="s">
        <v>822</v>
      </c>
      <c r="BB1207" s="314" t="s">
        <v>822</v>
      </c>
      <c r="BC1207" s="314" t="s">
        <v>822</v>
      </c>
      <c r="BD1207" s="314" t="s">
        <v>822</v>
      </c>
      <c r="BE1207" s="314" t="s">
        <v>822</v>
      </c>
      <c r="BF1207" s="314" t="s">
        <v>822</v>
      </c>
      <c r="BG1207" s="314" t="s">
        <v>822</v>
      </c>
      <c r="BH1207" s="314" t="s">
        <v>822</v>
      </c>
      <c r="BI1207" s="314" t="s">
        <v>822</v>
      </c>
      <c r="BJ1207" s="314" t="s">
        <v>822</v>
      </c>
      <c r="BK1207" s="276">
        <f>IF(BE1206=0,0,(BQ1211-BQ1210)/BE1206)</f>
        <v>0</v>
      </c>
      <c r="BL1207" s="276">
        <f t="shared" ref="BL1207:BP1207" si="815">IF(BF1206=0,0,(BR1211-BR1210)/BF1206)</f>
        <v>0</v>
      </c>
      <c r="BM1207" s="276">
        <f t="shared" si="815"/>
        <v>0</v>
      </c>
      <c r="BN1207" s="276">
        <f t="shared" si="815"/>
        <v>0</v>
      </c>
      <c r="BO1207" s="276">
        <f t="shared" si="815"/>
        <v>0</v>
      </c>
      <c r="BP1207" s="276">
        <f t="shared" si="815"/>
        <v>0</v>
      </c>
      <c r="BQ1207" s="314" t="s">
        <v>822</v>
      </c>
      <c r="BR1207" s="314" t="s">
        <v>822</v>
      </c>
      <c r="BS1207" s="314" t="s">
        <v>822</v>
      </c>
      <c r="BT1207" s="314" t="s">
        <v>822</v>
      </c>
      <c r="BU1207" s="314" t="s">
        <v>822</v>
      </c>
      <c r="BV1207" s="314" t="s">
        <v>822</v>
      </c>
      <c r="BW1207" s="314" t="s">
        <v>822</v>
      </c>
      <c r="BX1207" s="314" t="s">
        <v>822</v>
      </c>
      <c r="BY1207" s="314" t="s">
        <v>822</v>
      </c>
      <c r="BZ1207" s="314" t="s">
        <v>822</v>
      </c>
      <c r="CA1207" s="314" t="s">
        <v>822</v>
      </c>
      <c r="CB1207" s="314" t="s">
        <v>822</v>
      </c>
      <c r="CC1207" s="314" t="s">
        <v>822</v>
      </c>
      <c r="CD1207" s="314" t="s">
        <v>822</v>
      </c>
      <c r="CE1207" s="314" t="s">
        <v>822</v>
      </c>
      <c r="CF1207" s="276">
        <f>IF(BZ1206=0,0,(CL1211-CL1210)/BZ1206)</f>
        <v>0</v>
      </c>
      <c r="CG1207" s="276">
        <f t="shared" ref="CG1207:CK1207" si="816">IF(CA1206=0,0,(CM1211-CM1210)/CA1206)</f>
        <v>0</v>
      </c>
      <c r="CH1207" s="276">
        <f t="shared" si="816"/>
        <v>0</v>
      </c>
      <c r="CI1207" s="276">
        <f t="shared" si="816"/>
        <v>0</v>
      </c>
      <c r="CJ1207" s="276">
        <f t="shared" si="816"/>
        <v>0</v>
      </c>
      <c r="CK1207" s="276">
        <f t="shared" si="816"/>
        <v>0</v>
      </c>
      <c r="CL1207" s="314" t="s">
        <v>822</v>
      </c>
      <c r="CM1207" s="314" t="s">
        <v>822</v>
      </c>
      <c r="CN1207" s="314" t="s">
        <v>822</v>
      </c>
      <c r="CO1207" s="314" t="s">
        <v>822</v>
      </c>
      <c r="CP1207" s="314" t="s">
        <v>822</v>
      </c>
      <c r="CQ1207" s="314" t="s">
        <v>822</v>
      </c>
      <c r="CR1207" s="314" t="s">
        <v>822</v>
      </c>
      <c r="CS1207" s="314" t="s">
        <v>822</v>
      </c>
      <c r="CT1207" s="314" t="s">
        <v>822</v>
      </c>
      <c r="CU1207" s="314" t="s">
        <v>822</v>
      </c>
      <c r="CV1207" s="314" t="s">
        <v>822</v>
      </c>
      <c r="CW1207" s="314" t="s">
        <v>822</v>
      </c>
      <c r="CX1207" s="314" t="s">
        <v>822</v>
      </c>
      <c r="CY1207" s="314" t="s">
        <v>822</v>
      </c>
      <c r="CZ1207" s="314" t="s">
        <v>822</v>
      </c>
      <c r="DA1207" s="276">
        <f>IF(CU1206=0,0,(DG1211-DG1210)/CU1206)</f>
        <v>0</v>
      </c>
      <c r="DB1207" s="276">
        <f t="shared" ref="DB1207:DF1207" si="817">IF(CV1206=0,0,(DH1211-DH1210)/CV1206)</f>
        <v>0</v>
      </c>
      <c r="DC1207" s="276">
        <f t="shared" si="817"/>
        <v>0</v>
      </c>
      <c r="DD1207" s="276">
        <f t="shared" si="817"/>
        <v>0</v>
      </c>
      <c r="DE1207" s="276">
        <f t="shared" si="817"/>
        <v>0</v>
      </c>
      <c r="DF1207" s="276">
        <f t="shared" si="817"/>
        <v>0</v>
      </c>
      <c r="DG1207" s="314" t="s">
        <v>822</v>
      </c>
      <c r="DH1207" s="314" t="s">
        <v>822</v>
      </c>
      <c r="DI1207" s="314" t="s">
        <v>822</v>
      </c>
      <c r="DJ1207" s="314" t="s">
        <v>822</v>
      </c>
      <c r="DK1207" s="314" t="s">
        <v>822</v>
      </c>
      <c r="DL1207" s="314" t="s">
        <v>822</v>
      </c>
      <c r="DM1207" s="314" t="s">
        <v>822</v>
      </c>
      <c r="DN1207" s="314" t="s">
        <v>822</v>
      </c>
      <c r="DO1207" s="314" t="s">
        <v>822</v>
      </c>
      <c r="DP1207" s="314" t="s">
        <v>822</v>
      </c>
      <c r="DQ1207" s="314" t="s">
        <v>822</v>
      </c>
      <c r="DR1207" s="314" t="s">
        <v>822</v>
      </c>
      <c r="DS1207" s="314" t="s">
        <v>822</v>
      </c>
      <c r="DT1207" s="314" t="s">
        <v>822</v>
      </c>
      <c r="DU1207" s="314" t="s">
        <v>822</v>
      </c>
      <c r="DV1207" s="276">
        <f>IF(DP1206=0,0,(EB1211-EB1210)/DP1206)</f>
        <v>0</v>
      </c>
      <c r="DW1207" s="276">
        <f t="shared" ref="DW1207:EA1207" si="818">IF(DQ1206=0,0,(EC1211-EC1210)/DQ1206)</f>
        <v>0</v>
      </c>
      <c r="DX1207" s="276">
        <f t="shared" si="818"/>
        <v>0</v>
      </c>
      <c r="DY1207" s="276">
        <f t="shared" si="818"/>
        <v>0</v>
      </c>
      <c r="DZ1207" s="276">
        <f t="shared" si="818"/>
        <v>0</v>
      </c>
      <c r="EA1207" s="276">
        <f t="shared" si="818"/>
        <v>0</v>
      </c>
      <c r="EB1207" s="314" t="s">
        <v>822</v>
      </c>
      <c r="EC1207" s="314" t="s">
        <v>822</v>
      </c>
      <c r="ED1207" s="314" t="s">
        <v>822</v>
      </c>
      <c r="EE1207" s="314" t="s">
        <v>822</v>
      </c>
      <c r="EF1207" s="314" t="s">
        <v>822</v>
      </c>
      <c r="EG1207" s="314" t="s">
        <v>822</v>
      </c>
      <c r="EH1207" s="314" t="s">
        <v>822</v>
      </c>
      <c r="EI1207" s="314" t="s">
        <v>822</v>
      </c>
      <c r="EJ1207" s="314" t="s">
        <v>822</v>
      </c>
      <c r="EK1207" s="314" t="s">
        <v>822</v>
      </c>
      <c r="EL1207" s="314" t="s">
        <v>822</v>
      </c>
      <c r="EM1207" s="314" t="s">
        <v>822</v>
      </c>
      <c r="EN1207" s="314" t="s">
        <v>822</v>
      </c>
      <c r="EO1207" s="314" t="s">
        <v>822</v>
      </c>
      <c r="EP1207" s="314" t="s">
        <v>822</v>
      </c>
      <c r="EQ1207" s="276">
        <f>IF(EK1206=0,0,(EW1211-EW1210)/EK1206)</f>
        <v>0</v>
      </c>
      <c r="ER1207" s="276">
        <f t="shared" ref="ER1207:EV1207" si="819">IF(EL1206=0,0,(EX1211-EX1210)/EL1206)</f>
        <v>0</v>
      </c>
      <c r="ES1207" s="276">
        <f t="shared" si="819"/>
        <v>0</v>
      </c>
      <c r="ET1207" s="276">
        <f t="shared" si="819"/>
        <v>0</v>
      </c>
      <c r="EU1207" s="276">
        <f t="shared" si="819"/>
        <v>0</v>
      </c>
      <c r="EV1207" s="276">
        <f t="shared" si="819"/>
        <v>0</v>
      </c>
      <c r="EW1207" s="314" t="s">
        <v>822</v>
      </c>
      <c r="EX1207" s="314" t="s">
        <v>822</v>
      </c>
      <c r="EY1207" s="314" t="s">
        <v>822</v>
      </c>
      <c r="EZ1207" s="314" t="s">
        <v>822</v>
      </c>
      <c r="FA1207" s="314" t="s">
        <v>822</v>
      </c>
      <c r="FB1207" s="314" t="s">
        <v>822</v>
      </c>
      <c r="FC1207" s="314" t="s">
        <v>822</v>
      </c>
      <c r="FD1207" s="314" t="s">
        <v>822</v>
      </c>
      <c r="FE1207" s="314" t="s">
        <v>822</v>
      </c>
      <c r="FF1207" s="314" t="s">
        <v>822</v>
      </c>
      <c r="FG1207" s="314" t="s">
        <v>822</v>
      </c>
      <c r="FH1207" s="314" t="s">
        <v>822</v>
      </c>
      <c r="FI1207" s="314" t="s">
        <v>822</v>
      </c>
      <c r="FJ1207" s="314" t="s">
        <v>822</v>
      </c>
      <c r="FK1207" s="314" t="s">
        <v>822</v>
      </c>
      <c r="FL1207" s="276">
        <f>IF(FF1206=0,0,(FR1211-FR1210)/FF1206)</f>
        <v>0</v>
      </c>
      <c r="FM1207" s="276">
        <f t="shared" ref="FM1207:FQ1207" si="820">IF(FG1206=0,0,(FS1211-FS1210)/FG1206)</f>
        <v>0</v>
      </c>
      <c r="FN1207" s="276">
        <f t="shared" si="820"/>
        <v>0</v>
      </c>
      <c r="FO1207" s="276">
        <f t="shared" si="820"/>
        <v>0</v>
      </c>
      <c r="FP1207" s="276">
        <f t="shared" si="820"/>
        <v>0</v>
      </c>
      <c r="FQ1207" s="276">
        <f t="shared" si="820"/>
        <v>0</v>
      </c>
      <c r="FR1207" s="314" t="s">
        <v>822</v>
      </c>
      <c r="FS1207" s="314" t="s">
        <v>822</v>
      </c>
      <c r="FT1207" s="314" t="s">
        <v>822</v>
      </c>
      <c r="FU1207" s="314" t="s">
        <v>822</v>
      </c>
      <c r="FV1207" s="314" t="s">
        <v>822</v>
      </c>
      <c r="FW1207" s="314" t="s">
        <v>822</v>
      </c>
      <c r="FX1207" s="314" t="s">
        <v>822</v>
      </c>
      <c r="FY1207" s="314" t="s">
        <v>822</v>
      </c>
      <c r="FZ1207" s="314" t="s">
        <v>822</v>
      </c>
      <c r="GA1207" s="314" t="s">
        <v>822</v>
      </c>
      <c r="GB1207" s="314" t="s">
        <v>822</v>
      </c>
      <c r="GC1207" s="314" t="s">
        <v>822</v>
      </c>
      <c r="GD1207" s="314" t="s">
        <v>822</v>
      </c>
      <c r="GE1207" s="314" t="s">
        <v>822</v>
      </c>
      <c r="GF1207" s="314" t="s">
        <v>822</v>
      </c>
      <c r="GG1207" s="276">
        <f>IF(GA1206=0,0,(GM1211-GM1210)/GA1206)</f>
        <v>0</v>
      </c>
      <c r="GH1207" s="276">
        <f t="shared" ref="GH1207:GL1207" si="821">IF(GB1206=0,0,(GN1211-GN1210)/GB1206)</f>
        <v>0</v>
      </c>
      <c r="GI1207" s="276">
        <f t="shared" si="821"/>
        <v>0</v>
      </c>
      <c r="GJ1207" s="276">
        <f t="shared" si="821"/>
        <v>0</v>
      </c>
      <c r="GK1207" s="276">
        <f t="shared" si="821"/>
        <v>0</v>
      </c>
      <c r="GL1207" s="276">
        <f t="shared" si="821"/>
        <v>0</v>
      </c>
      <c r="GM1207" s="314" t="s">
        <v>822</v>
      </c>
      <c r="GN1207" s="314" t="s">
        <v>822</v>
      </c>
      <c r="GO1207" s="314" t="s">
        <v>822</v>
      </c>
      <c r="GP1207" s="314" t="s">
        <v>822</v>
      </c>
      <c r="GQ1207" s="314" t="s">
        <v>822</v>
      </c>
      <c r="GR1207" s="314" t="s">
        <v>822</v>
      </c>
      <c r="GS1207" s="314" t="s">
        <v>822</v>
      </c>
      <c r="GT1207" s="314" t="s">
        <v>822</v>
      </c>
      <c r="GU1207" s="314" t="s">
        <v>822</v>
      </c>
      <c r="GV1207" s="314" t="s">
        <v>822</v>
      </c>
      <c r="GW1207" s="314" t="s">
        <v>822</v>
      </c>
      <c r="GX1207" s="314" t="s">
        <v>822</v>
      </c>
      <c r="GY1207" s="314" t="s">
        <v>822</v>
      </c>
      <c r="GZ1207" s="314" t="s">
        <v>822</v>
      </c>
      <c r="HA1207" s="314" t="s">
        <v>822</v>
      </c>
      <c r="HB1207" s="276">
        <f>IF(GV1206=0,0,(HH1211-HH1210)/GV1206)</f>
        <v>0.99997793410000002</v>
      </c>
      <c r="HC1207" s="276">
        <f t="shared" ref="HC1207:HG1207" si="822">IF(GW1206=0,0,(HI1211-HI1210)/GW1206)</f>
        <v>1.0000090342000001</v>
      </c>
      <c r="HD1207" s="276">
        <f t="shared" si="822"/>
        <v>1.0000090342000001</v>
      </c>
      <c r="HE1207" s="276">
        <f t="shared" si="822"/>
        <v>0.26882926039999999</v>
      </c>
      <c r="HF1207" s="276">
        <f t="shared" si="822"/>
        <v>0.26446703570000002</v>
      </c>
      <c r="HG1207" s="276">
        <f t="shared" si="822"/>
        <v>0.26446703570000002</v>
      </c>
      <c r="HH1207" s="314" t="s">
        <v>822</v>
      </c>
      <c r="HI1207" s="314" t="s">
        <v>822</v>
      </c>
      <c r="HJ1207" s="314" t="s">
        <v>822</v>
      </c>
      <c r="HK1207" s="314" t="s">
        <v>822</v>
      </c>
      <c r="HL1207" s="314" t="s">
        <v>822</v>
      </c>
      <c r="HM1207" s="314" t="s">
        <v>822</v>
      </c>
      <c r="HN1207" s="314" t="s">
        <v>822</v>
      </c>
      <c r="HO1207" s="314" t="s">
        <v>822</v>
      </c>
      <c r="HP1207" s="314" t="s">
        <v>822</v>
      </c>
      <c r="HQ1207" s="314" t="s">
        <v>822</v>
      </c>
      <c r="HR1207" s="314" t="s">
        <v>822</v>
      </c>
      <c r="HS1207" s="314" t="s">
        <v>822</v>
      </c>
      <c r="HT1207" s="314" t="s">
        <v>822</v>
      </c>
      <c r="HU1207" s="314" t="s">
        <v>822</v>
      </c>
      <c r="HV1207" s="314" t="s">
        <v>822</v>
      </c>
      <c r="HW1207" s="276">
        <f>IF(HQ1206=0,0,(IC1211-IC1210)/HQ1206)</f>
        <v>0</v>
      </c>
      <c r="HX1207" s="276">
        <f t="shared" ref="HX1207:IB1207" si="823">IF(HR1206=0,0,(ID1211-ID1210)/HR1206)</f>
        <v>0</v>
      </c>
      <c r="HY1207" s="276">
        <f t="shared" si="823"/>
        <v>0</v>
      </c>
      <c r="HZ1207" s="276">
        <f t="shared" si="823"/>
        <v>0</v>
      </c>
      <c r="IA1207" s="276">
        <f t="shared" si="823"/>
        <v>0</v>
      </c>
      <c r="IB1207" s="276">
        <f t="shared" si="823"/>
        <v>0</v>
      </c>
      <c r="IC1207" s="314" t="s">
        <v>822</v>
      </c>
      <c r="ID1207" s="314" t="s">
        <v>822</v>
      </c>
      <c r="IE1207" s="314" t="s">
        <v>822</v>
      </c>
      <c r="IF1207" s="314" t="s">
        <v>822</v>
      </c>
      <c r="IG1207" s="314" t="s">
        <v>822</v>
      </c>
      <c r="IH1207" s="314" t="s">
        <v>822</v>
      </c>
      <c r="II1207" s="314" t="s">
        <v>822</v>
      </c>
      <c r="IJ1207" s="314" t="s">
        <v>822</v>
      </c>
      <c r="IK1207" s="314" t="s">
        <v>822</v>
      </c>
      <c r="IL1207" s="314" t="s">
        <v>822</v>
      </c>
      <c r="IM1207" s="314" t="s">
        <v>822</v>
      </c>
      <c r="IN1207" s="314" t="s">
        <v>822</v>
      </c>
      <c r="IO1207" s="314" t="s">
        <v>822</v>
      </c>
      <c r="IP1207" s="314" t="s">
        <v>822</v>
      </c>
      <c r="IQ1207" s="314" t="s">
        <v>822</v>
      </c>
      <c r="IR1207" s="276">
        <f>IF(IL1206=0,0,(IX1211-IX1210)/IL1206)</f>
        <v>0</v>
      </c>
      <c r="IS1207" s="276">
        <f t="shared" ref="IS1207:IW1207" si="824">IF(IM1206=0,0,(IY1211-IY1210)/IM1206)</f>
        <v>0</v>
      </c>
      <c r="IT1207" s="276">
        <f t="shared" si="824"/>
        <v>0</v>
      </c>
      <c r="IU1207" s="276">
        <f t="shared" si="824"/>
        <v>0</v>
      </c>
      <c r="IV1207" s="276">
        <f t="shared" si="824"/>
        <v>0</v>
      </c>
      <c r="IW1207" s="276">
        <f t="shared" si="824"/>
        <v>0</v>
      </c>
      <c r="IX1207" s="314" t="s">
        <v>822</v>
      </c>
      <c r="IY1207" s="314" t="s">
        <v>822</v>
      </c>
      <c r="IZ1207" s="314" t="s">
        <v>822</v>
      </c>
      <c r="JA1207" s="314" t="s">
        <v>822</v>
      </c>
      <c r="JB1207" s="314" t="s">
        <v>822</v>
      </c>
      <c r="JC1207" s="314" t="s">
        <v>822</v>
      </c>
      <c r="JD1207" s="314" t="s">
        <v>822</v>
      </c>
      <c r="JE1207" s="314" t="s">
        <v>822</v>
      </c>
      <c r="JF1207" s="314" t="s">
        <v>822</v>
      </c>
      <c r="JG1207" s="314" t="s">
        <v>822</v>
      </c>
      <c r="JH1207" s="314" t="s">
        <v>822</v>
      </c>
      <c r="JI1207" s="314" t="s">
        <v>822</v>
      </c>
      <c r="JJ1207" s="314" t="s">
        <v>822</v>
      </c>
      <c r="JK1207" s="314" t="s">
        <v>822</v>
      </c>
      <c r="JL1207" s="314" t="s">
        <v>822</v>
      </c>
      <c r="JM1207" s="276">
        <f>IF(JG1206=0,0,(JS1211-JS1210)/JG1206)</f>
        <v>0</v>
      </c>
      <c r="JN1207" s="276">
        <f t="shared" ref="JN1207:JR1207" si="825">IF(JH1206=0,0,(JT1211-JT1210)/JH1206)</f>
        <v>0</v>
      </c>
      <c r="JO1207" s="276">
        <f t="shared" si="825"/>
        <v>0</v>
      </c>
      <c r="JP1207" s="276">
        <f t="shared" si="825"/>
        <v>0</v>
      </c>
      <c r="JQ1207" s="276">
        <f t="shared" si="825"/>
        <v>0</v>
      </c>
      <c r="JR1207" s="276">
        <f t="shared" si="825"/>
        <v>0</v>
      </c>
      <c r="JS1207" s="314" t="s">
        <v>822</v>
      </c>
      <c r="JT1207" s="314" t="s">
        <v>822</v>
      </c>
      <c r="JU1207" s="314" t="s">
        <v>822</v>
      </c>
      <c r="JV1207" s="314" t="s">
        <v>822</v>
      </c>
      <c r="JW1207" s="314" t="s">
        <v>822</v>
      </c>
      <c r="JX1207" s="314" t="s">
        <v>822</v>
      </c>
      <c r="JY1207" s="314" t="s">
        <v>822</v>
      </c>
      <c r="JZ1207" s="314" t="s">
        <v>822</v>
      </c>
      <c r="KA1207" s="314" t="s">
        <v>822</v>
      </c>
      <c r="KB1207" s="314" t="s">
        <v>822</v>
      </c>
      <c r="KC1207" s="314" t="s">
        <v>822</v>
      </c>
      <c r="KD1207" s="314" t="s">
        <v>822</v>
      </c>
      <c r="KE1207" s="314" t="s">
        <v>822</v>
      </c>
      <c r="KF1207" s="314" t="s">
        <v>822</v>
      </c>
      <c r="KG1207" s="314" t="s">
        <v>822</v>
      </c>
      <c r="KH1207" s="276">
        <f>IF(KB1206=0,0,(KN1211-KN1210)/KB1206)</f>
        <v>0</v>
      </c>
      <c r="KI1207" s="276">
        <f t="shared" ref="KI1207:KM1207" si="826">IF(KC1206=0,0,(KO1211-KO1210)/KC1206)</f>
        <v>0</v>
      </c>
      <c r="KJ1207" s="276">
        <f t="shared" si="826"/>
        <v>0</v>
      </c>
      <c r="KK1207" s="276">
        <f t="shared" si="826"/>
        <v>0</v>
      </c>
      <c r="KL1207" s="276">
        <f t="shared" si="826"/>
        <v>0</v>
      </c>
      <c r="KM1207" s="276">
        <f t="shared" si="826"/>
        <v>0</v>
      </c>
      <c r="KN1207" s="314" t="s">
        <v>822</v>
      </c>
      <c r="KO1207" s="314" t="s">
        <v>822</v>
      </c>
      <c r="KP1207" s="314" t="s">
        <v>822</v>
      </c>
      <c r="KQ1207" s="314" t="s">
        <v>822</v>
      </c>
      <c r="KR1207" s="314" t="s">
        <v>822</v>
      </c>
      <c r="KS1207" s="314" t="s">
        <v>822</v>
      </c>
      <c r="KT1207" s="314" t="s">
        <v>822</v>
      </c>
      <c r="KU1207" s="314" t="s">
        <v>822</v>
      </c>
      <c r="KV1207" s="314" t="s">
        <v>822</v>
      </c>
      <c r="KW1207" s="314" t="s">
        <v>822</v>
      </c>
      <c r="KX1207" s="314" t="s">
        <v>822</v>
      </c>
      <c r="KY1207" s="314" t="s">
        <v>822</v>
      </c>
      <c r="KZ1207" s="314" t="s">
        <v>822</v>
      </c>
      <c r="LA1207" s="314" t="s">
        <v>822</v>
      </c>
      <c r="LB1207" s="314" t="s">
        <v>822</v>
      </c>
      <c r="LC1207" s="276">
        <f>IF(KW1206=0,0,(LI1211-LI1210)/KW1206)</f>
        <v>0</v>
      </c>
      <c r="LD1207" s="276">
        <f t="shared" ref="LD1207:LH1207" si="827">IF(KX1206=0,0,(LJ1211-LJ1210)/KX1206)</f>
        <v>0</v>
      </c>
      <c r="LE1207" s="276">
        <f t="shared" si="827"/>
        <v>0</v>
      </c>
      <c r="LF1207" s="276">
        <f t="shared" si="827"/>
        <v>0</v>
      </c>
      <c r="LG1207" s="276">
        <f t="shared" si="827"/>
        <v>0</v>
      </c>
      <c r="LH1207" s="276">
        <f t="shared" si="827"/>
        <v>0</v>
      </c>
      <c r="LI1207" s="314" t="s">
        <v>822</v>
      </c>
      <c r="LJ1207" s="314" t="s">
        <v>822</v>
      </c>
      <c r="LK1207" s="314" t="s">
        <v>822</v>
      </c>
      <c r="LL1207" s="314" t="s">
        <v>822</v>
      </c>
      <c r="LM1207" s="314" t="s">
        <v>822</v>
      </c>
      <c r="LN1207" s="314" t="s">
        <v>822</v>
      </c>
      <c r="LO1207" s="314" t="s">
        <v>822</v>
      </c>
      <c r="LP1207" s="314" t="s">
        <v>822</v>
      </c>
      <c r="LQ1207" s="314" t="s">
        <v>822</v>
      </c>
      <c r="LR1207" s="314" t="s">
        <v>822</v>
      </c>
      <c r="LS1207" s="314" t="s">
        <v>822</v>
      </c>
      <c r="LT1207" s="314" t="s">
        <v>822</v>
      </c>
      <c r="LU1207" s="314" t="s">
        <v>822</v>
      </c>
      <c r="LV1207" s="314" t="s">
        <v>822</v>
      </c>
      <c r="LW1207" s="314" t="s">
        <v>822</v>
      </c>
      <c r="LX1207" s="276">
        <f>IF(LR1206=0,0,(MD1211-MD1210)/LR1206)</f>
        <v>0</v>
      </c>
      <c r="LY1207" s="276">
        <f t="shared" ref="LY1207:MC1207" si="828">IF(LS1206=0,0,(ME1211-ME1210)/LS1206)</f>
        <v>0</v>
      </c>
      <c r="LZ1207" s="276">
        <f t="shared" si="828"/>
        <v>0</v>
      </c>
      <c r="MA1207" s="276">
        <f t="shared" si="828"/>
        <v>0</v>
      </c>
      <c r="MB1207" s="276">
        <f t="shared" si="828"/>
        <v>0</v>
      </c>
      <c r="MC1207" s="276">
        <f t="shared" si="828"/>
        <v>0</v>
      </c>
      <c r="MD1207" s="314" t="s">
        <v>822</v>
      </c>
      <c r="ME1207" s="314" t="s">
        <v>822</v>
      </c>
      <c r="MF1207" s="314" t="s">
        <v>822</v>
      </c>
      <c r="MG1207" s="314" t="s">
        <v>822</v>
      </c>
      <c r="MH1207" s="314" t="s">
        <v>822</v>
      </c>
      <c r="MI1207" s="314" t="s">
        <v>822</v>
      </c>
      <c r="MJ1207" s="314" t="s">
        <v>822</v>
      </c>
      <c r="MK1207" s="314" t="s">
        <v>822</v>
      </c>
      <c r="ML1207" s="314" t="s">
        <v>822</v>
      </c>
      <c r="MM1207" s="314" t="s">
        <v>822</v>
      </c>
      <c r="MN1207" s="314" t="s">
        <v>822</v>
      </c>
      <c r="MO1207" s="314" t="s">
        <v>822</v>
      </c>
      <c r="MP1207" s="314" t="s">
        <v>822</v>
      </c>
      <c r="MQ1207" s="314" t="s">
        <v>822</v>
      </c>
      <c r="MR1207" s="314" t="s">
        <v>822</v>
      </c>
      <c r="MS1207" s="276">
        <f>IF(MM1206=0,0,(MY1211-MY1210)/MM1206)</f>
        <v>0</v>
      </c>
      <c r="MT1207" s="276">
        <f t="shared" ref="MT1207:MX1207" si="829">IF(MN1206=0,0,(MZ1211-MZ1210)/MN1206)</f>
        <v>0</v>
      </c>
      <c r="MU1207" s="276">
        <f t="shared" si="829"/>
        <v>0</v>
      </c>
      <c r="MV1207" s="276">
        <f t="shared" si="829"/>
        <v>0</v>
      </c>
      <c r="MW1207" s="276">
        <f t="shared" si="829"/>
        <v>0</v>
      </c>
      <c r="MX1207" s="276">
        <f t="shared" si="829"/>
        <v>0</v>
      </c>
      <c r="MY1207" s="314" t="s">
        <v>822</v>
      </c>
      <c r="MZ1207" s="314" t="s">
        <v>822</v>
      </c>
      <c r="NA1207" s="314" t="s">
        <v>822</v>
      </c>
      <c r="NB1207" s="314" t="s">
        <v>822</v>
      </c>
      <c r="NC1207" s="314" t="s">
        <v>822</v>
      </c>
      <c r="ND1207" s="314" t="s">
        <v>822</v>
      </c>
      <c r="NE1207" s="314" t="s">
        <v>822</v>
      </c>
      <c r="NF1207" s="314" t="s">
        <v>822</v>
      </c>
      <c r="NG1207" s="314" t="s">
        <v>822</v>
      </c>
      <c r="NH1207" s="314" t="s">
        <v>822</v>
      </c>
      <c r="NI1207" s="314" t="s">
        <v>822</v>
      </c>
      <c r="NJ1207" s="314" t="s">
        <v>822</v>
      </c>
      <c r="NK1207" s="314" t="s">
        <v>822</v>
      </c>
      <c r="NL1207" s="314" t="s">
        <v>822</v>
      </c>
      <c r="NM1207" s="314" t="s">
        <v>822</v>
      </c>
      <c r="NN1207" s="276">
        <f>IF(NH1206=0,0,(NT1211-NT1210)/NH1206)</f>
        <v>0</v>
      </c>
      <c r="NO1207" s="276">
        <f t="shared" ref="NO1207:NS1207" si="830">IF(NI1206=0,0,(NU1211-NU1210)/NI1206)</f>
        <v>0</v>
      </c>
      <c r="NP1207" s="276">
        <f t="shared" si="830"/>
        <v>0</v>
      </c>
      <c r="NQ1207" s="276">
        <f t="shared" si="830"/>
        <v>0</v>
      </c>
      <c r="NR1207" s="276">
        <f t="shared" si="830"/>
        <v>0</v>
      </c>
      <c r="NS1207" s="276">
        <f t="shared" si="830"/>
        <v>0</v>
      </c>
      <c r="NT1207" s="314" t="s">
        <v>822</v>
      </c>
      <c r="NU1207" s="314" t="s">
        <v>822</v>
      </c>
      <c r="NV1207" s="314" t="s">
        <v>822</v>
      </c>
      <c r="NW1207" s="314" t="s">
        <v>822</v>
      </c>
      <c r="NX1207" s="314" t="s">
        <v>822</v>
      </c>
      <c r="NY1207" s="314" t="s">
        <v>822</v>
      </c>
      <c r="NZ1207" s="314" t="s">
        <v>822</v>
      </c>
      <c r="OA1207" s="314" t="s">
        <v>822</v>
      </c>
      <c r="OB1207" s="314" t="s">
        <v>822</v>
      </c>
      <c r="OC1207" s="314" t="s">
        <v>822</v>
      </c>
      <c r="OD1207" s="314" t="s">
        <v>822</v>
      </c>
      <c r="OE1207" s="314" t="s">
        <v>822</v>
      </c>
      <c r="OF1207" s="314" t="s">
        <v>822</v>
      </c>
      <c r="OG1207" s="314" t="s">
        <v>822</v>
      </c>
      <c r="OH1207" s="314" t="s">
        <v>822</v>
      </c>
      <c r="OI1207" s="276">
        <f>IF(OC1206=0,0,(OO1211-OO1210)/OC1206)</f>
        <v>0</v>
      </c>
      <c r="OJ1207" s="276">
        <f t="shared" ref="OJ1207:ON1207" si="831">IF(OD1206=0,0,(OP1211-OP1210)/OD1206)</f>
        <v>0</v>
      </c>
      <c r="OK1207" s="276">
        <f t="shared" si="831"/>
        <v>0</v>
      </c>
      <c r="OL1207" s="276">
        <f t="shared" si="831"/>
        <v>0</v>
      </c>
      <c r="OM1207" s="276">
        <f t="shared" si="831"/>
        <v>0</v>
      </c>
      <c r="ON1207" s="276">
        <f t="shared" si="831"/>
        <v>0</v>
      </c>
      <c r="OO1207" s="314" t="s">
        <v>822</v>
      </c>
      <c r="OP1207" s="314" t="s">
        <v>822</v>
      </c>
      <c r="OQ1207" s="314" t="s">
        <v>822</v>
      </c>
      <c r="OR1207" s="314" t="s">
        <v>822</v>
      </c>
      <c r="OS1207" s="314" t="s">
        <v>822</v>
      </c>
      <c r="OT1207" s="314" t="s">
        <v>822</v>
      </c>
      <c r="OU1207" s="314" t="s">
        <v>822</v>
      </c>
      <c r="OV1207" s="314" t="s">
        <v>822</v>
      </c>
      <c r="OW1207" s="314" t="s">
        <v>822</v>
      </c>
      <c r="OX1207" s="314" t="s">
        <v>822</v>
      </c>
      <c r="OY1207" s="314" t="s">
        <v>822</v>
      </c>
      <c r="OZ1207" s="314" t="s">
        <v>822</v>
      </c>
      <c r="PA1207" s="314" t="s">
        <v>822</v>
      </c>
      <c r="PB1207" s="314" t="s">
        <v>822</v>
      </c>
      <c r="PC1207" s="314" t="s">
        <v>822</v>
      </c>
      <c r="PD1207" s="276">
        <f>IF(OX1206=0,0,(PJ1211-PJ1210)/OX1206)</f>
        <v>0</v>
      </c>
      <c r="PE1207" s="276">
        <f t="shared" ref="PE1207:PI1207" si="832">IF(OY1206=0,0,(PK1211-PK1210)/OY1206)</f>
        <v>0</v>
      </c>
      <c r="PF1207" s="276">
        <f t="shared" si="832"/>
        <v>0</v>
      </c>
      <c r="PG1207" s="276">
        <f t="shared" si="832"/>
        <v>0</v>
      </c>
      <c r="PH1207" s="276">
        <f t="shared" si="832"/>
        <v>0</v>
      </c>
      <c r="PI1207" s="276">
        <f t="shared" si="832"/>
        <v>0</v>
      </c>
      <c r="PJ1207" s="314" t="s">
        <v>822</v>
      </c>
      <c r="PK1207" s="314" t="s">
        <v>822</v>
      </c>
      <c r="PL1207" s="314" t="s">
        <v>822</v>
      </c>
      <c r="PM1207" s="314" t="s">
        <v>822</v>
      </c>
      <c r="PN1207" s="314" t="s">
        <v>822</v>
      </c>
      <c r="PO1207" s="314" t="s">
        <v>822</v>
      </c>
      <c r="PP1207" s="314" t="s">
        <v>822</v>
      </c>
      <c r="PQ1207" s="314" t="s">
        <v>822</v>
      </c>
      <c r="PR1207" s="314" t="s">
        <v>822</v>
      </c>
      <c r="PS1207" s="314" t="s">
        <v>822</v>
      </c>
      <c r="PT1207" s="314" t="s">
        <v>822</v>
      </c>
      <c r="PU1207" s="314" t="s">
        <v>822</v>
      </c>
      <c r="PV1207" s="314" t="s">
        <v>822</v>
      </c>
      <c r="PW1207" s="314" t="s">
        <v>822</v>
      </c>
      <c r="PX1207" s="314" t="s">
        <v>822</v>
      </c>
      <c r="PY1207" s="276">
        <f>IF(PS1206=0,0,(QE1211-QE1210)/PS1206)</f>
        <v>0</v>
      </c>
      <c r="PZ1207" s="276">
        <f t="shared" ref="PZ1207:QD1207" si="833">IF(PT1206=0,0,(QF1211-QF1210)/PT1206)</f>
        <v>0</v>
      </c>
      <c r="QA1207" s="276">
        <f t="shared" si="833"/>
        <v>0</v>
      </c>
      <c r="QB1207" s="276">
        <f t="shared" si="833"/>
        <v>0</v>
      </c>
      <c r="QC1207" s="276">
        <f t="shared" si="833"/>
        <v>0</v>
      </c>
      <c r="QD1207" s="276">
        <f t="shared" si="833"/>
        <v>0</v>
      </c>
      <c r="QE1207" s="314" t="s">
        <v>822</v>
      </c>
      <c r="QF1207" s="314" t="s">
        <v>822</v>
      </c>
      <c r="QG1207" s="314" t="s">
        <v>822</v>
      </c>
      <c r="QH1207" s="314" t="s">
        <v>822</v>
      </c>
      <c r="QI1207" s="314" t="s">
        <v>822</v>
      </c>
      <c r="QJ1207" s="314" t="s">
        <v>822</v>
      </c>
      <c r="QK1207" s="314" t="s">
        <v>822</v>
      </c>
      <c r="QL1207" s="314" t="s">
        <v>822</v>
      </c>
      <c r="QM1207" s="314" t="s">
        <v>822</v>
      </c>
      <c r="QN1207" s="314" t="s">
        <v>822</v>
      </c>
      <c r="QO1207" s="314" t="s">
        <v>822</v>
      </c>
      <c r="QP1207" s="314" t="s">
        <v>822</v>
      </c>
      <c r="QQ1207" s="314" t="s">
        <v>822</v>
      </c>
      <c r="QR1207" s="314" t="s">
        <v>822</v>
      </c>
      <c r="QS1207" s="314" t="s">
        <v>822</v>
      </c>
      <c r="QT1207" s="276">
        <f>IF(QN1206=0,0,(QZ1211-QZ1210)/QN1206)</f>
        <v>0</v>
      </c>
      <c r="QU1207" s="276">
        <f t="shared" ref="QU1207:QY1207" si="834">IF(QO1206=0,0,(RA1211-RA1210)/QO1206)</f>
        <v>0</v>
      </c>
      <c r="QV1207" s="276">
        <f t="shared" si="834"/>
        <v>0</v>
      </c>
      <c r="QW1207" s="276">
        <f t="shared" si="834"/>
        <v>0</v>
      </c>
      <c r="QX1207" s="276">
        <f t="shared" si="834"/>
        <v>0</v>
      </c>
      <c r="QY1207" s="276">
        <f t="shared" si="834"/>
        <v>0</v>
      </c>
      <c r="QZ1207" s="314" t="s">
        <v>822</v>
      </c>
      <c r="RA1207" s="314" t="s">
        <v>822</v>
      </c>
      <c r="RB1207" s="314" t="s">
        <v>822</v>
      </c>
      <c r="RC1207" s="314" t="s">
        <v>822</v>
      </c>
      <c r="RD1207" s="314" t="s">
        <v>822</v>
      </c>
      <c r="RE1207" s="314" t="s">
        <v>822</v>
      </c>
      <c r="RF1207" s="314" t="s">
        <v>822</v>
      </c>
      <c r="RG1207" s="314" t="s">
        <v>822</v>
      </c>
      <c r="RH1207" s="314" t="s">
        <v>822</v>
      </c>
      <c r="RI1207" s="314" t="s">
        <v>822</v>
      </c>
      <c r="RJ1207" s="314" t="s">
        <v>822</v>
      </c>
      <c r="RK1207" s="314" t="s">
        <v>822</v>
      </c>
      <c r="RL1207" s="314" t="s">
        <v>822</v>
      </c>
      <c r="RM1207" s="314" t="s">
        <v>822</v>
      </c>
      <c r="RN1207" s="314" t="s">
        <v>822</v>
      </c>
      <c r="RO1207" s="276">
        <f>IF(RI1206=0,0,(RU1211-RU1210)/RI1206)</f>
        <v>0</v>
      </c>
      <c r="RP1207" s="276">
        <f t="shared" ref="RP1207:RT1207" si="835">IF(RJ1206=0,0,(RV1211-RV1210)/RJ1206)</f>
        <v>0</v>
      </c>
      <c r="RQ1207" s="276">
        <f t="shared" si="835"/>
        <v>0</v>
      </c>
      <c r="RR1207" s="276">
        <f t="shared" si="835"/>
        <v>0</v>
      </c>
      <c r="RS1207" s="276">
        <f t="shared" si="835"/>
        <v>0</v>
      </c>
      <c r="RT1207" s="276">
        <f t="shared" si="835"/>
        <v>0</v>
      </c>
      <c r="RU1207" s="314" t="s">
        <v>822</v>
      </c>
      <c r="RV1207" s="314" t="s">
        <v>822</v>
      </c>
      <c r="RW1207" s="314" t="s">
        <v>822</v>
      </c>
      <c r="RX1207" s="314" t="s">
        <v>822</v>
      </c>
      <c r="RY1207" s="314" t="s">
        <v>822</v>
      </c>
      <c r="RZ1207" s="314" t="s">
        <v>822</v>
      </c>
      <c r="SA1207" s="314" t="s">
        <v>822</v>
      </c>
      <c r="SB1207" s="314" t="s">
        <v>822</v>
      </c>
      <c r="SC1207" s="314" t="s">
        <v>822</v>
      </c>
      <c r="SD1207" s="314" t="s">
        <v>822</v>
      </c>
      <c r="SE1207" s="314" t="s">
        <v>822</v>
      </c>
      <c r="SF1207" s="314" t="s">
        <v>822</v>
      </c>
      <c r="SG1207" s="314" t="s">
        <v>822</v>
      </c>
      <c r="SH1207" s="314" t="s">
        <v>822</v>
      </c>
      <c r="SI1207" s="314" t="s">
        <v>822</v>
      </c>
      <c r="SJ1207" s="276">
        <f>IF(SD1206=0,0,(SP1211-SP1210)/SD1206)</f>
        <v>0</v>
      </c>
      <c r="SK1207" s="276">
        <f t="shared" ref="SK1207:SO1207" si="836">IF(SE1206=0,0,(SQ1211-SQ1210)/SE1206)</f>
        <v>0</v>
      </c>
      <c r="SL1207" s="276">
        <f t="shared" si="836"/>
        <v>0</v>
      </c>
      <c r="SM1207" s="276">
        <f t="shared" si="836"/>
        <v>0</v>
      </c>
      <c r="SN1207" s="276">
        <f t="shared" si="836"/>
        <v>0</v>
      </c>
      <c r="SO1207" s="276">
        <f t="shared" si="836"/>
        <v>0</v>
      </c>
      <c r="SP1207" s="314" t="s">
        <v>822</v>
      </c>
      <c r="SQ1207" s="314" t="s">
        <v>822</v>
      </c>
      <c r="SR1207" s="314" t="s">
        <v>822</v>
      </c>
      <c r="SS1207" s="314" t="s">
        <v>822</v>
      </c>
      <c r="ST1207" s="314" t="s">
        <v>822</v>
      </c>
      <c r="SU1207" s="314" t="s">
        <v>822</v>
      </c>
      <c r="SV1207" s="314" t="s">
        <v>822</v>
      </c>
      <c r="SW1207" s="314" t="s">
        <v>822</v>
      </c>
      <c r="SX1207" s="314" t="s">
        <v>822</v>
      </c>
      <c r="SY1207" s="314" t="s">
        <v>822</v>
      </c>
      <c r="SZ1207" s="314" t="s">
        <v>822</v>
      </c>
      <c r="TA1207" s="314" t="s">
        <v>822</v>
      </c>
      <c r="TB1207" s="314" t="s">
        <v>822</v>
      </c>
      <c r="TC1207" s="314" t="s">
        <v>822</v>
      </c>
      <c r="TD1207" s="314" t="s">
        <v>822</v>
      </c>
      <c r="TE1207" s="276">
        <f>IF(SY1206=0,0,(TK1211-TK1210)/SY1206)</f>
        <v>0</v>
      </c>
      <c r="TF1207" s="276">
        <f t="shared" ref="TF1207:TJ1207" si="837">IF(SZ1206=0,0,(TL1211-TL1210)/SZ1206)</f>
        <v>0</v>
      </c>
      <c r="TG1207" s="276">
        <f t="shared" si="837"/>
        <v>0</v>
      </c>
      <c r="TH1207" s="276">
        <f t="shared" si="837"/>
        <v>0</v>
      </c>
      <c r="TI1207" s="276">
        <f t="shared" si="837"/>
        <v>0</v>
      </c>
      <c r="TJ1207" s="276">
        <f t="shared" si="837"/>
        <v>0</v>
      </c>
      <c r="TK1207" s="314" t="s">
        <v>822</v>
      </c>
      <c r="TL1207" s="314" t="s">
        <v>822</v>
      </c>
      <c r="TM1207" s="314" t="s">
        <v>822</v>
      </c>
      <c r="TN1207" s="314" t="s">
        <v>822</v>
      </c>
      <c r="TO1207" s="314" t="s">
        <v>822</v>
      </c>
      <c r="TP1207" s="314" t="s">
        <v>822</v>
      </c>
      <c r="TQ1207" s="314" t="s">
        <v>822</v>
      </c>
      <c r="TR1207" s="314" t="s">
        <v>822</v>
      </c>
      <c r="TS1207" s="314" t="s">
        <v>822</v>
      </c>
      <c r="TT1207" s="314" t="s">
        <v>822</v>
      </c>
      <c r="TU1207" s="314" t="s">
        <v>822</v>
      </c>
      <c r="TV1207" s="314" t="s">
        <v>822</v>
      </c>
      <c r="TW1207" s="314" t="s">
        <v>822</v>
      </c>
      <c r="TX1207" s="314" t="s">
        <v>822</v>
      </c>
      <c r="TY1207" s="314" t="s">
        <v>822</v>
      </c>
      <c r="TZ1207" s="276">
        <f>IF(TT1206=0,0,(UF1211-UF1210)/TT1206)</f>
        <v>0</v>
      </c>
      <c r="UA1207" s="276">
        <f t="shared" ref="UA1207:UE1207" si="838">IF(TU1206=0,0,(UG1211-UG1210)/TU1206)</f>
        <v>0</v>
      </c>
      <c r="UB1207" s="276">
        <f t="shared" si="838"/>
        <v>0</v>
      </c>
      <c r="UC1207" s="276">
        <f t="shared" si="838"/>
        <v>0</v>
      </c>
      <c r="UD1207" s="276">
        <f t="shared" si="838"/>
        <v>0</v>
      </c>
      <c r="UE1207" s="276">
        <f t="shared" si="838"/>
        <v>0</v>
      </c>
      <c r="UF1207" s="314" t="s">
        <v>822</v>
      </c>
      <c r="UG1207" s="314" t="s">
        <v>822</v>
      </c>
      <c r="UH1207" s="314" t="s">
        <v>822</v>
      </c>
      <c r="UI1207" s="314" t="s">
        <v>822</v>
      </c>
      <c r="UJ1207" s="314" t="s">
        <v>822</v>
      </c>
      <c r="UK1207" s="314" t="s">
        <v>822</v>
      </c>
      <c r="UL1207" s="314" t="s">
        <v>822</v>
      </c>
      <c r="UM1207" s="314" t="s">
        <v>822</v>
      </c>
      <c r="UN1207" s="314" t="s">
        <v>822</v>
      </c>
      <c r="UO1207" s="314" t="s">
        <v>822</v>
      </c>
      <c r="UP1207" s="314" t="s">
        <v>822</v>
      </c>
      <c r="UQ1207" s="314" t="s">
        <v>822</v>
      </c>
      <c r="UR1207" s="314" t="s">
        <v>822</v>
      </c>
      <c r="US1207" s="314" t="s">
        <v>822</v>
      </c>
      <c r="UT1207" s="314" t="s">
        <v>822</v>
      </c>
      <c r="UU1207" s="276">
        <f>IF(UO1206=0,0,(VA1211-VA1210)/UO1206)</f>
        <v>1.1999753752</v>
      </c>
      <c r="UV1207" s="276">
        <f t="shared" ref="UV1207:UZ1207" si="839">IF(UP1206=0,0,(VB1211-VB1210)/UP1206)</f>
        <v>1.1999878127000001</v>
      </c>
      <c r="UW1207" s="276">
        <f t="shared" si="839"/>
        <v>1.1999878127000001</v>
      </c>
      <c r="UX1207" s="276">
        <f t="shared" si="839"/>
        <v>0.1220441954</v>
      </c>
      <c r="UY1207" s="276">
        <f t="shared" si="839"/>
        <v>0.12829214480000001</v>
      </c>
      <c r="UZ1207" s="276">
        <f t="shared" si="839"/>
        <v>0.12829214480000001</v>
      </c>
      <c r="VA1207" s="314" t="s">
        <v>822</v>
      </c>
      <c r="VB1207" s="314" t="s">
        <v>822</v>
      </c>
      <c r="VC1207" s="314" t="s">
        <v>822</v>
      </c>
      <c r="VD1207" s="314" t="s">
        <v>822</v>
      </c>
      <c r="VE1207" s="314" t="s">
        <v>822</v>
      </c>
      <c r="VF1207" s="314" t="s">
        <v>822</v>
      </c>
      <c r="VG1207" s="314" t="s">
        <v>822</v>
      </c>
      <c r="VH1207" s="314" t="s">
        <v>822</v>
      </c>
      <c r="VI1207" s="314" t="s">
        <v>822</v>
      </c>
      <c r="VJ1207" s="314" t="s">
        <v>822</v>
      </c>
      <c r="VK1207" s="314" t="s">
        <v>822</v>
      </c>
      <c r="VL1207" s="314" t="s">
        <v>822</v>
      </c>
      <c r="VM1207" s="314" t="s">
        <v>822</v>
      </c>
      <c r="VN1207" s="314" t="s">
        <v>822</v>
      </c>
      <c r="VO1207" s="314" t="s">
        <v>822</v>
      </c>
      <c r="VP1207" s="276">
        <f>IF(VJ1206=0,0,(VV1211-VV1210)/VJ1206)</f>
        <v>0</v>
      </c>
      <c r="VQ1207" s="276">
        <f t="shared" ref="VQ1207:VU1207" si="840">IF(VK1206=0,0,(VW1211-VW1210)/VK1206)</f>
        <v>0</v>
      </c>
      <c r="VR1207" s="276">
        <f t="shared" si="840"/>
        <v>0</v>
      </c>
      <c r="VS1207" s="276">
        <f t="shared" si="840"/>
        <v>0</v>
      </c>
      <c r="VT1207" s="276">
        <f t="shared" si="840"/>
        <v>0</v>
      </c>
      <c r="VU1207" s="276">
        <f t="shared" si="840"/>
        <v>0</v>
      </c>
      <c r="VV1207" s="314" t="s">
        <v>822</v>
      </c>
      <c r="VW1207" s="314" t="s">
        <v>822</v>
      </c>
      <c r="VX1207" s="314" t="s">
        <v>822</v>
      </c>
      <c r="VY1207" s="314" t="s">
        <v>822</v>
      </c>
      <c r="VZ1207" s="314" t="s">
        <v>822</v>
      </c>
      <c r="WA1207" s="314" t="s">
        <v>822</v>
      </c>
      <c r="WB1207" s="314" t="s">
        <v>822</v>
      </c>
      <c r="WC1207" s="314" t="s">
        <v>822</v>
      </c>
      <c r="WD1207" s="314" t="s">
        <v>822</v>
      </c>
      <c r="WE1207" s="314" t="s">
        <v>822</v>
      </c>
      <c r="WF1207" s="314" t="s">
        <v>822</v>
      </c>
      <c r="WG1207" s="314" t="s">
        <v>822</v>
      </c>
      <c r="WH1207" s="314" t="s">
        <v>822</v>
      </c>
      <c r="WI1207" s="314" t="s">
        <v>822</v>
      </c>
      <c r="WJ1207" s="314" t="s">
        <v>822</v>
      </c>
      <c r="WK1207" s="276">
        <f>IF(WE1206=0,0,(WQ1211-WQ1210)/WE1206)</f>
        <v>0</v>
      </c>
      <c r="WL1207" s="276">
        <f t="shared" ref="WL1207:WP1207" si="841">IF(WF1206=0,0,(WR1211-WR1210)/WF1206)</f>
        <v>0</v>
      </c>
      <c r="WM1207" s="276">
        <f t="shared" si="841"/>
        <v>0</v>
      </c>
      <c r="WN1207" s="276">
        <f t="shared" si="841"/>
        <v>0</v>
      </c>
      <c r="WO1207" s="276">
        <f t="shared" si="841"/>
        <v>0</v>
      </c>
      <c r="WP1207" s="276">
        <f t="shared" si="841"/>
        <v>0</v>
      </c>
      <c r="WQ1207" s="314" t="s">
        <v>822</v>
      </c>
      <c r="WR1207" s="314" t="s">
        <v>822</v>
      </c>
      <c r="WS1207" s="314" t="s">
        <v>822</v>
      </c>
      <c r="WT1207" s="314" t="s">
        <v>822</v>
      </c>
      <c r="WU1207" s="314" t="s">
        <v>822</v>
      </c>
      <c r="WV1207" s="314" t="s">
        <v>822</v>
      </c>
      <c r="WW1207" s="314" t="s">
        <v>822</v>
      </c>
      <c r="WX1207" s="314" t="s">
        <v>822</v>
      </c>
      <c r="WY1207" s="314" t="s">
        <v>822</v>
      </c>
      <c r="WZ1207" s="314" t="s">
        <v>822</v>
      </c>
      <c r="XA1207" s="314" t="s">
        <v>822</v>
      </c>
      <c r="XB1207" s="314" t="s">
        <v>822</v>
      </c>
      <c r="XC1207" s="314" t="s">
        <v>822</v>
      </c>
      <c r="XD1207" s="314" t="s">
        <v>822</v>
      </c>
      <c r="XE1207" s="314" t="s">
        <v>822</v>
      </c>
      <c r="XF1207" s="276">
        <f>IF(WZ1206=0,0,(XL1211-XL1210)/WZ1206)</f>
        <v>0</v>
      </c>
      <c r="XG1207" s="276">
        <f t="shared" ref="XG1207:XK1207" si="842">IF(XA1206=0,0,(XM1211-XM1210)/XA1206)</f>
        <v>0</v>
      </c>
      <c r="XH1207" s="276">
        <f t="shared" si="842"/>
        <v>0</v>
      </c>
      <c r="XI1207" s="276">
        <f t="shared" si="842"/>
        <v>0</v>
      </c>
      <c r="XJ1207" s="276">
        <f t="shared" si="842"/>
        <v>0</v>
      </c>
      <c r="XK1207" s="276">
        <f t="shared" si="842"/>
        <v>0</v>
      </c>
      <c r="XL1207" s="314" t="s">
        <v>822</v>
      </c>
      <c r="XM1207" s="314" t="s">
        <v>822</v>
      </c>
      <c r="XN1207" s="314" t="s">
        <v>822</v>
      </c>
      <c r="XO1207" s="314" t="s">
        <v>822</v>
      </c>
      <c r="XP1207" s="314" t="s">
        <v>822</v>
      </c>
      <c r="XQ1207" s="314" t="s">
        <v>822</v>
      </c>
      <c r="XR1207" s="314" t="s">
        <v>822</v>
      </c>
      <c r="XS1207" s="314" t="s">
        <v>822</v>
      </c>
      <c r="XT1207" s="314" t="s">
        <v>822</v>
      </c>
      <c r="XU1207" s="314" t="s">
        <v>822</v>
      </c>
      <c r="XV1207" s="314" t="s">
        <v>822</v>
      </c>
      <c r="XW1207" s="314" t="s">
        <v>822</v>
      </c>
      <c r="XX1207" s="314" t="s">
        <v>822</v>
      </c>
      <c r="XY1207" s="314" t="s">
        <v>822</v>
      </c>
      <c r="XZ1207" s="314" t="s">
        <v>822</v>
      </c>
      <c r="YA1207" s="276">
        <f>IF(XU1206=0,0,(YG1211-YG1210)/XU1206)</f>
        <v>0</v>
      </c>
      <c r="YB1207" s="276">
        <f t="shared" ref="YB1207:YF1207" si="843">IF(XV1206=0,0,(YH1211-YH1210)/XV1206)</f>
        <v>0</v>
      </c>
      <c r="YC1207" s="276">
        <f t="shared" si="843"/>
        <v>0</v>
      </c>
      <c r="YD1207" s="276">
        <f t="shared" si="843"/>
        <v>0</v>
      </c>
      <c r="YE1207" s="276">
        <f t="shared" si="843"/>
        <v>0</v>
      </c>
      <c r="YF1207" s="276">
        <f t="shared" si="843"/>
        <v>0</v>
      </c>
      <c r="YG1207" s="314" t="s">
        <v>822</v>
      </c>
      <c r="YH1207" s="314" t="s">
        <v>822</v>
      </c>
      <c r="YI1207" s="314" t="s">
        <v>822</v>
      </c>
      <c r="YJ1207" s="314" t="s">
        <v>822</v>
      </c>
      <c r="YK1207" s="314" t="s">
        <v>822</v>
      </c>
      <c r="YL1207" s="314" t="s">
        <v>822</v>
      </c>
      <c r="YM1207" s="314" t="s">
        <v>822</v>
      </c>
      <c r="YN1207" s="314" t="s">
        <v>822</v>
      </c>
      <c r="YO1207" s="314" t="s">
        <v>822</v>
      </c>
      <c r="YP1207" s="314" t="s">
        <v>822</v>
      </c>
      <c r="YQ1207" s="314" t="s">
        <v>822</v>
      </c>
      <c r="YR1207" s="314" t="s">
        <v>822</v>
      </c>
      <c r="YS1207" s="314" t="s">
        <v>822</v>
      </c>
      <c r="YT1207" s="314" t="s">
        <v>822</v>
      </c>
      <c r="YU1207" s="314" t="s">
        <v>822</v>
      </c>
      <c r="YV1207" s="276">
        <f>IF(YP1206=0,0,(ZB1211-ZB1210)/YP1206)</f>
        <v>1.1359761940999999</v>
      </c>
      <c r="YW1207" s="276">
        <f t="shared" ref="YW1207:ZA1207" si="844">IF(YQ1206=0,0,(ZC1211-ZC1210)/YQ1206)</f>
        <v>1.1359946035999999</v>
      </c>
      <c r="YX1207" s="276">
        <f t="shared" si="844"/>
        <v>1.1359946035999999</v>
      </c>
      <c r="YY1207" s="276">
        <f t="shared" si="844"/>
        <v>0.1694307354</v>
      </c>
      <c r="YZ1207" s="276">
        <f t="shared" si="844"/>
        <v>0.17224733580000001</v>
      </c>
      <c r="ZA1207" s="276">
        <f t="shared" si="844"/>
        <v>0.17224733580000001</v>
      </c>
      <c r="ZB1207" s="314" t="s">
        <v>822</v>
      </c>
      <c r="ZC1207" s="314" t="s">
        <v>822</v>
      </c>
      <c r="ZD1207" s="314" t="s">
        <v>822</v>
      </c>
      <c r="ZE1207" s="314" t="s">
        <v>822</v>
      </c>
      <c r="ZF1207" s="314" t="s">
        <v>822</v>
      </c>
      <c r="ZG1207" s="314" t="s">
        <v>822</v>
      </c>
    </row>
    <row r="1208" spans="1:683" s="284" customFormat="1" ht="24">
      <c r="A1208" s="118" t="s">
        <v>838</v>
      </c>
      <c r="B1208" s="783"/>
      <c r="C1208" s="278" t="s">
        <v>445</v>
      </c>
      <c r="D1208" s="907"/>
      <c r="E1208" s="908"/>
      <c r="F1208" s="279"/>
      <c r="G1208" s="279"/>
      <c r="H1208" s="279"/>
      <c r="I1208" s="318"/>
      <c r="J1208" s="318"/>
      <c r="K1208" s="318"/>
      <c r="L1208" s="314" t="s">
        <v>822</v>
      </c>
      <c r="M1208" s="314" t="s">
        <v>822</v>
      </c>
      <c r="N1208" s="314" t="s">
        <v>822</v>
      </c>
      <c r="O1208" s="314" t="s">
        <v>822</v>
      </c>
      <c r="P1208" s="314" t="s">
        <v>822</v>
      </c>
      <c r="Q1208" s="314" t="s">
        <v>822</v>
      </c>
      <c r="R1208" s="314" t="s">
        <v>822</v>
      </c>
      <c r="S1208" s="314" t="s">
        <v>822</v>
      </c>
      <c r="T1208" s="314" t="s">
        <v>822</v>
      </c>
      <c r="U1208" s="314" t="s">
        <v>822</v>
      </c>
      <c r="V1208" s="314" t="s">
        <v>822</v>
      </c>
      <c r="W1208" s="314" t="s">
        <v>822</v>
      </c>
      <c r="X1208" s="314" t="s">
        <v>822</v>
      </c>
      <c r="Y1208" s="314" t="s">
        <v>822</v>
      </c>
      <c r="Z1208" s="314" t="s">
        <v>822</v>
      </c>
      <c r="AA1208" s="279">
        <f>AA1178+AA1194</f>
        <v>0</v>
      </c>
      <c r="AB1208" s="279">
        <f t="shared" ref="AB1208:AF1208" si="845">AB1178+AB1194</f>
        <v>0</v>
      </c>
      <c r="AC1208" s="279">
        <f t="shared" si="845"/>
        <v>0</v>
      </c>
      <c r="AD1208" s="279">
        <f t="shared" si="845"/>
        <v>0</v>
      </c>
      <c r="AE1208" s="279">
        <f t="shared" si="845"/>
        <v>0</v>
      </c>
      <c r="AF1208" s="279">
        <f t="shared" si="845"/>
        <v>0</v>
      </c>
      <c r="AG1208" s="314" t="s">
        <v>822</v>
      </c>
      <c r="AH1208" s="314" t="s">
        <v>822</v>
      </c>
      <c r="AI1208" s="314" t="s">
        <v>822</v>
      </c>
      <c r="AJ1208" s="314" t="s">
        <v>822</v>
      </c>
      <c r="AK1208" s="314" t="s">
        <v>822</v>
      </c>
      <c r="AL1208" s="314" t="s">
        <v>822</v>
      </c>
      <c r="AM1208" s="314" t="s">
        <v>822</v>
      </c>
      <c r="AN1208" s="314" t="s">
        <v>822</v>
      </c>
      <c r="AO1208" s="314" t="s">
        <v>822</v>
      </c>
      <c r="AP1208" s="314" t="s">
        <v>822</v>
      </c>
      <c r="AQ1208" s="314" t="s">
        <v>822</v>
      </c>
      <c r="AR1208" s="314" t="s">
        <v>822</v>
      </c>
      <c r="AS1208" s="314" t="s">
        <v>822</v>
      </c>
      <c r="AT1208" s="314" t="s">
        <v>822</v>
      </c>
      <c r="AU1208" s="314" t="s">
        <v>822</v>
      </c>
      <c r="AV1208" s="279">
        <f t="shared" ref="AV1208:BA1208" si="846">AV1178+AV1194</f>
        <v>0</v>
      </c>
      <c r="AW1208" s="279">
        <f t="shared" si="846"/>
        <v>0</v>
      </c>
      <c r="AX1208" s="279">
        <f t="shared" si="846"/>
        <v>0</v>
      </c>
      <c r="AY1208" s="279">
        <f t="shared" si="846"/>
        <v>0</v>
      </c>
      <c r="AZ1208" s="279">
        <f t="shared" si="846"/>
        <v>0</v>
      </c>
      <c r="BA1208" s="279">
        <f t="shared" si="846"/>
        <v>0</v>
      </c>
      <c r="BB1208" s="314" t="s">
        <v>822</v>
      </c>
      <c r="BC1208" s="314" t="s">
        <v>822</v>
      </c>
      <c r="BD1208" s="314" t="s">
        <v>822</v>
      </c>
      <c r="BE1208" s="314" t="s">
        <v>822</v>
      </c>
      <c r="BF1208" s="314" t="s">
        <v>822</v>
      </c>
      <c r="BG1208" s="314" t="s">
        <v>822</v>
      </c>
      <c r="BH1208" s="314" t="s">
        <v>822</v>
      </c>
      <c r="BI1208" s="314" t="s">
        <v>822</v>
      </c>
      <c r="BJ1208" s="314" t="s">
        <v>822</v>
      </c>
      <c r="BK1208" s="314" t="s">
        <v>822</v>
      </c>
      <c r="BL1208" s="314" t="s">
        <v>822</v>
      </c>
      <c r="BM1208" s="314" t="s">
        <v>822</v>
      </c>
      <c r="BN1208" s="314" t="s">
        <v>822</v>
      </c>
      <c r="BO1208" s="314" t="s">
        <v>822</v>
      </c>
      <c r="BP1208" s="314" t="s">
        <v>822</v>
      </c>
      <c r="BQ1208" s="279">
        <f t="shared" ref="BQ1208:BV1208" si="847">BQ1178+BQ1194</f>
        <v>0</v>
      </c>
      <c r="BR1208" s="279">
        <f t="shared" si="847"/>
        <v>0</v>
      </c>
      <c r="BS1208" s="279">
        <f t="shared" si="847"/>
        <v>0</v>
      </c>
      <c r="BT1208" s="279">
        <f t="shared" si="847"/>
        <v>0</v>
      </c>
      <c r="BU1208" s="279">
        <f t="shared" si="847"/>
        <v>0</v>
      </c>
      <c r="BV1208" s="279">
        <f t="shared" si="847"/>
        <v>0</v>
      </c>
      <c r="BW1208" s="314" t="s">
        <v>822</v>
      </c>
      <c r="BX1208" s="314" t="s">
        <v>822</v>
      </c>
      <c r="BY1208" s="314" t="s">
        <v>822</v>
      </c>
      <c r="BZ1208" s="314" t="s">
        <v>822</v>
      </c>
      <c r="CA1208" s="314" t="s">
        <v>822</v>
      </c>
      <c r="CB1208" s="314" t="s">
        <v>822</v>
      </c>
      <c r="CC1208" s="314" t="s">
        <v>822</v>
      </c>
      <c r="CD1208" s="314" t="s">
        <v>822</v>
      </c>
      <c r="CE1208" s="314" t="s">
        <v>822</v>
      </c>
      <c r="CF1208" s="314" t="s">
        <v>822</v>
      </c>
      <c r="CG1208" s="314" t="s">
        <v>822</v>
      </c>
      <c r="CH1208" s="314" t="s">
        <v>822</v>
      </c>
      <c r="CI1208" s="314" t="s">
        <v>822</v>
      </c>
      <c r="CJ1208" s="314" t="s">
        <v>822</v>
      </c>
      <c r="CK1208" s="314" t="s">
        <v>822</v>
      </c>
      <c r="CL1208" s="279">
        <f t="shared" ref="CL1208:CQ1208" si="848">CL1178+CL1194</f>
        <v>0</v>
      </c>
      <c r="CM1208" s="279">
        <f t="shared" si="848"/>
        <v>0</v>
      </c>
      <c r="CN1208" s="279">
        <f t="shared" si="848"/>
        <v>0</v>
      </c>
      <c r="CO1208" s="279">
        <f t="shared" si="848"/>
        <v>0</v>
      </c>
      <c r="CP1208" s="279">
        <f t="shared" si="848"/>
        <v>0</v>
      </c>
      <c r="CQ1208" s="279">
        <f t="shared" si="848"/>
        <v>0</v>
      </c>
      <c r="CR1208" s="314" t="s">
        <v>822</v>
      </c>
      <c r="CS1208" s="314" t="s">
        <v>822</v>
      </c>
      <c r="CT1208" s="314" t="s">
        <v>822</v>
      </c>
      <c r="CU1208" s="314" t="s">
        <v>822</v>
      </c>
      <c r="CV1208" s="314" t="s">
        <v>822</v>
      </c>
      <c r="CW1208" s="314" t="s">
        <v>822</v>
      </c>
      <c r="CX1208" s="314" t="s">
        <v>822</v>
      </c>
      <c r="CY1208" s="314" t="s">
        <v>822</v>
      </c>
      <c r="CZ1208" s="314" t="s">
        <v>822</v>
      </c>
      <c r="DA1208" s="314" t="s">
        <v>822</v>
      </c>
      <c r="DB1208" s="314" t="s">
        <v>822</v>
      </c>
      <c r="DC1208" s="314" t="s">
        <v>822</v>
      </c>
      <c r="DD1208" s="314" t="s">
        <v>822</v>
      </c>
      <c r="DE1208" s="314" t="s">
        <v>822</v>
      </c>
      <c r="DF1208" s="314" t="s">
        <v>822</v>
      </c>
      <c r="DG1208" s="279">
        <f t="shared" ref="DG1208:DL1208" si="849">DG1178+DG1194</f>
        <v>0</v>
      </c>
      <c r="DH1208" s="279">
        <f t="shared" si="849"/>
        <v>0</v>
      </c>
      <c r="DI1208" s="279">
        <f t="shared" si="849"/>
        <v>0</v>
      </c>
      <c r="DJ1208" s="279">
        <f t="shared" si="849"/>
        <v>0</v>
      </c>
      <c r="DK1208" s="279">
        <f t="shared" si="849"/>
        <v>0</v>
      </c>
      <c r="DL1208" s="279">
        <f t="shared" si="849"/>
        <v>0</v>
      </c>
      <c r="DM1208" s="314" t="s">
        <v>822</v>
      </c>
      <c r="DN1208" s="314" t="s">
        <v>822</v>
      </c>
      <c r="DO1208" s="314" t="s">
        <v>822</v>
      </c>
      <c r="DP1208" s="314" t="s">
        <v>822</v>
      </c>
      <c r="DQ1208" s="314" t="s">
        <v>822</v>
      </c>
      <c r="DR1208" s="314" t="s">
        <v>822</v>
      </c>
      <c r="DS1208" s="314" t="s">
        <v>822</v>
      </c>
      <c r="DT1208" s="314" t="s">
        <v>822</v>
      </c>
      <c r="DU1208" s="314" t="s">
        <v>822</v>
      </c>
      <c r="DV1208" s="314" t="s">
        <v>822</v>
      </c>
      <c r="DW1208" s="314" t="s">
        <v>822</v>
      </c>
      <c r="DX1208" s="314" t="s">
        <v>822</v>
      </c>
      <c r="DY1208" s="314" t="s">
        <v>822</v>
      </c>
      <c r="DZ1208" s="314" t="s">
        <v>822</v>
      </c>
      <c r="EA1208" s="314" t="s">
        <v>822</v>
      </c>
      <c r="EB1208" s="279">
        <f t="shared" ref="EB1208:EG1208" si="850">EB1178+EB1194</f>
        <v>0</v>
      </c>
      <c r="EC1208" s="279">
        <f t="shared" si="850"/>
        <v>0</v>
      </c>
      <c r="ED1208" s="279">
        <f t="shared" si="850"/>
        <v>0</v>
      </c>
      <c r="EE1208" s="279">
        <f t="shared" si="850"/>
        <v>0</v>
      </c>
      <c r="EF1208" s="279">
        <f t="shared" si="850"/>
        <v>0</v>
      </c>
      <c r="EG1208" s="279">
        <f t="shared" si="850"/>
        <v>0</v>
      </c>
      <c r="EH1208" s="314" t="s">
        <v>822</v>
      </c>
      <c r="EI1208" s="314" t="s">
        <v>822</v>
      </c>
      <c r="EJ1208" s="314" t="s">
        <v>822</v>
      </c>
      <c r="EK1208" s="314" t="s">
        <v>822</v>
      </c>
      <c r="EL1208" s="314" t="s">
        <v>822</v>
      </c>
      <c r="EM1208" s="314" t="s">
        <v>822</v>
      </c>
      <c r="EN1208" s="314" t="s">
        <v>822</v>
      </c>
      <c r="EO1208" s="314" t="s">
        <v>822</v>
      </c>
      <c r="EP1208" s="314" t="s">
        <v>822</v>
      </c>
      <c r="EQ1208" s="314" t="s">
        <v>822</v>
      </c>
      <c r="ER1208" s="314" t="s">
        <v>822</v>
      </c>
      <c r="ES1208" s="314" t="s">
        <v>822</v>
      </c>
      <c r="ET1208" s="314" t="s">
        <v>822</v>
      </c>
      <c r="EU1208" s="314" t="s">
        <v>822</v>
      </c>
      <c r="EV1208" s="314" t="s">
        <v>822</v>
      </c>
      <c r="EW1208" s="279">
        <f t="shared" ref="EW1208:FB1208" si="851">EW1178+EW1194</f>
        <v>0</v>
      </c>
      <c r="EX1208" s="279">
        <f t="shared" si="851"/>
        <v>0</v>
      </c>
      <c r="EY1208" s="279">
        <f t="shared" si="851"/>
        <v>0</v>
      </c>
      <c r="EZ1208" s="279">
        <f t="shared" si="851"/>
        <v>0</v>
      </c>
      <c r="FA1208" s="279">
        <f t="shared" si="851"/>
        <v>0</v>
      </c>
      <c r="FB1208" s="279">
        <f t="shared" si="851"/>
        <v>0</v>
      </c>
      <c r="FC1208" s="314" t="s">
        <v>822</v>
      </c>
      <c r="FD1208" s="314" t="s">
        <v>822</v>
      </c>
      <c r="FE1208" s="314" t="s">
        <v>822</v>
      </c>
      <c r="FF1208" s="314" t="s">
        <v>822</v>
      </c>
      <c r="FG1208" s="314" t="s">
        <v>822</v>
      </c>
      <c r="FH1208" s="314" t="s">
        <v>822</v>
      </c>
      <c r="FI1208" s="314" t="s">
        <v>822</v>
      </c>
      <c r="FJ1208" s="314" t="s">
        <v>822</v>
      </c>
      <c r="FK1208" s="314" t="s">
        <v>822</v>
      </c>
      <c r="FL1208" s="314" t="s">
        <v>822</v>
      </c>
      <c r="FM1208" s="314" t="s">
        <v>822</v>
      </c>
      <c r="FN1208" s="314" t="s">
        <v>822</v>
      </c>
      <c r="FO1208" s="314" t="s">
        <v>822</v>
      </c>
      <c r="FP1208" s="314" t="s">
        <v>822</v>
      </c>
      <c r="FQ1208" s="314" t="s">
        <v>822</v>
      </c>
      <c r="FR1208" s="279">
        <f t="shared" ref="FR1208:FW1208" si="852">FR1178+FR1194</f>
        <v>0</v>
      </c>
      <c r="FS1208" s="279">
        <f t="shared" si="852"/>
        <v>0</v>
      </c>
      <c r="FT1208" s="279">
        <f t="shared" si="852"/>
        <v>0</v>
      </c>
      <c r="FU1208" s="279">
        <f t="shared" si="852"/>
        <v>0</v>
      </c>
      <c r="FV1208" s="279">
        <f t="shared" si="852"/>
        <v>0</v>
      </c>
      <c r="FW1208" s="279">
        <f t="shared" si="852"/>
        <v>0</v>
      </c>
      <c r="FX1208" s="314" t="s">
        <v>822</v>
      </c>
      <c r="FY1208" s="314" t="s">
        <v>822</v>
      </c>
      <c r="FZ1208" s="314" t="s">
        <v>822</v>
      </c>
      <c r="GA1208" s="314" t="s">
        <v>822</v>
      </c>
      <c r="GB1208" s="314" t="s">
        <v>822</v>
      </c>
      <c r="GC1208" s="314" t="s">
        <v>822</v>
      </c>
      <c r="GD1208" s="314" t="s">
        <v>822</v>
      </c>
      <c r="GE1208" s="314" t="s">
        <v>822</v>
      </c>
      <c r="GF1208" s="314" t="s">
        <v>822</v>
      </c>
      <c r="GG1208" s="314" t="s">
        <v>822</v>
      </c>
      <c r="GH1208" s="314" t="s">
        <v>822</v>
      </c>
      <c r="GI1208" s="314" t="s">
        <v>822</v>
      </c>
      <c r="GJ1208" s="314" t="s">
        <v>822</v>
      </c>
      <c r="GK1208" s="314" t="s">
        <v>822</v>
      </c>
      <c r="GL1208" s="314" t="s">
        <v>822</v>
      </c>
      <c r="GM1208" s="279">
        <f t="shared" ref="GM1208:GR1208" si="853">GM1178+GM1194</f>
        <v>0</v>
      </c>
      <c r="GN1208" s="279">
        <f t="shared" si="853"/>
        <v>0</v>
      </c>
      <c r="GO1208" s="279">
        <f t="shared" si="853"/>
        <v>0</v>
      </c>
      <c r="GP1208" s="279">
        <f t="shared" si="853"/>
        <v>0</v>
      </c>
      <c r="GQ1208" s="279">
        <f t="shared" si="853"/>
        <v>0</v>
      </c>
      <c r="GR1208" s="279">
        <f t="shared" si="853"/>
        <v>0</v>
      </c>
      <c r="GS1208" s="314" t="s">
        <v>822</v>
      </c>
      <c r="GT1208" s="314" t="s">
        <v>822</v>
      </c>
      <c r="GU1208" s="314" t="s">
        <v>822</v>
      </c>
      <c r="GV1208" s="314" t="s">
        <v>822</v>
      </c>
      <c r="GW1208" s="314" t="s">
        <v>822</v>
      </c>
      <c r="GX1208" s="314" t="s">
        <v>822</v>
      </c>
      <c r="GY1208" s="314" t="s">
        <v>822</v>
      </c>
      <c r="GZ1208" s="314" t="s">
        <v>822</v>
      </c>
      <c r="HA1208" s="314" t="s">
        <v>822</v>
      </c>
      <c r="HB1208" s="314" t="s">
        <v>822</v>
      </c>
      <c r="HC1208" s="314" t="s">
        <v>822</v>
      </c>
      <c r="HD1208" s="314" t="s">
        <v>822</v>
      </c>
      <c r="HE1208" s="314" t="s">
        <v>822</v>
      </c>
      <c r="HF1208" s="314" t="s">
        <v>822</v>
      </c>
      <c r="HG1208" s="314" t="s">
        <v>822</v>
      </c>
      <c r="HH1208" s="279">
        <f t="shared" ref="HH1208:HM1208" si="854">HH1178+HH1194</f>
        <v>1268899.8400000001</v>
      </c>
      <c r="HI1208" s="279">
        <f t="shared" si="854"/>
        <v>1328300.1599999999</v>
      </c>
      <c r="HJ1208" s="279">
        <f t="shared" si="854"/>
        <v>1328300.1599999999</v>
      </c>
      <c r="HK1208" s="279">
        <f t="shared" si="854"/>
        <v>817300.05</v>
      </c>
      <c r="HL1208" s="279">
        <f t="shared" si="854"/>
        <v>816800.01</v>
      </c>
      <c r="HM1208" s="279">
        <f t="shared" si="854"/>
        <v>816800.01</v>
      </c>
      <c r="HN1208" s="314" t="s">
        <v>822</v>
      </c>
      <c r="HO1208" s="314" t="s">
        <v>822</v>
      </c>
      <c r="HP1208" s="314" t="s">
        <v>822</v>
      </c>
      <c r="HQ1208" s="314" t="s">
        <v>822</v>
      </c>
      <c r="HR1208" s="314" t="s">
        <v>822</v>
      </c>
      <c r="HS1208" s="314" t="s">
        <v>822</v>
      </c>
      <c r="HT1208" s="314" t="s">
        <v>822</v>
      </c>
      <c r="HU1208" s="314" t="s">
        <v>822</v>
      </c>
      <c r="HV1208" s="314" t="s">
        <v>822</v>
      </c>
      <c r="HW1208" s="314" t="s">
        <v>822</v>
      </c>
      <c r="HX1208" s="314" t="s">
        <v>822</v>
      </c>
      <c r="HY1208" s="314" t="s">
        <v>822</v>
      </c>
      <c r="HZ1208" s="314" t="s">
        <v>822</v>
      </c>
      <c r="IA1208" s="314" t="s">
        <v>822</v>
      </c>
      <c r="IB1208" s="314" t="s">
        <v>822</v>
      </c>
      <c r="IC1208" s="279">
        <f t="shared" ref="IC1208:IH1208" si="855">IC1178+IC1194</f>
        <v>0</v>
      </c>
      <c r="ID1208" s="279">
        <f t="shared" si="855"/>
        <v>0</v>
      </c>
      <c r="IE1208" s="279">
        <f t="shared" si="855"/>
        <v>0</v>
      </c>
      <c r="IF1208" s="279">
        <f t="shared" si="855"/>
        <v>0</v>
      </c>
      <c r="IG1208" s="279">
        <f t="shared" si="855"/>
        <v>0</v>
      </c>
      <c r="IH1208" s="279">
        <f t="shared" si="855"/>
        <v>0</v>
      </c>
      <c r="II1208" s="314" t="s">
        <v>822</v>
      </c>
      <c r="IJ1208" s="314" t="s">
        <v>822</v>
      </c>
      <c r="IK1208" s="314" t="s">
        <v>822</v>
      </c>
      <c r="IL1208" s="314" t="s">
        <v>822</v>
      </c>
      <c r="IM1208" s="314" t="s">
        <v>822</v>
      </c>
      <c r="IN1208" s="314" t="s">
        <v>822</v>
      </c>
      <c r="IO1208" s="314" t="s">
        <v>822</v>
      </c>
      <c r="IP1208" s="314" t="s">
        <v>822</v>
      </c>
      <c r="IQ1208" s="314" t="s">
        <v>822</v>
      </c>
      <c r="IR1208" s="314" t="s">
        <v>822</v>
      </c>
      <c r="IS1208" s="314" t="s">
        <v>822</v>
      </c>
      <c r="IT1208" s="314" t="s">
        <v>822</v>
      </c>
      <c r="IU1208" s="314" t="s">
        <v>822</v>
      </c>
      <c r="IV1208" s="314" t="s">
        <v>822</v>
      </c>
      <c r="IW1208" s="314" t="s">
        <v>822</v>
      </c>
      <c r="IX1208" s="279">
        <f t="shared" ref="IX1208:JC1208" si="856">IX1178+IX1194</f>
        <v>0</v>
      </c>
      <c r="IY1208" s="279">
        <f t="shared" si="856"/>
        <v>0</v>
      </c>
      <c r="IZ1208" s="279">
        <f t="shared" si="856"/>
        <v>0</v>
      </c>
      <c r="JA1208" s="279">
        <f t="shared" si="856"/>
        <v>0</v>
      </c>
      <c r="JB1208" s="279">
        <f t="shared" si="856"/>
        <v>0</v>
      </c>
      <c r="JC1208" s="279">
        <f t="shared" si="856"/>
        <v>0</v>
      </c>
      <c r="JD1208" s="314" t="s">
        <v>822</v>
      </c>
      <c r="JE1208" s="314" t="s">
        <v>822</v>
      </c>
      <c r="JF1208" s="314" t="s">
        <v>822</v>
      </c>
      <c r="JG1208" s="314" t="s">
        <v>822</v>
      </c>
      <c r="JH1208" s="314" t="s">
        <v>822</v>
      </c>
      <c r="JI1208" s="314" t="s">
        <v>822</v>
      </c>
      <c r="JJ1208" s="314" t="s">
        <v>822</v>
      </c>
      <c r="JK1208" s="314" t="s">
        <v>822</v>
      </c>
      <c r="JL1208" s="314" t="s">
        <v>822</v>
      </c>
      <c r="JM1208" s="314" t="s">
        <v>822</v>
      </c>
      <c r="JN1208" s="314" t="s">
        <v>822</v>
      </c>
      <c r="JO1208" s="314" t="s">
        <v>822</v>
      </c>
      <c r="JP1208" s="314" t="s">
        <v>822</v>
      </c>
      <c r="JQ1208" s="314" t="s">
        <v>822</v>
      </c>
      <c r="JR1208" s="314" t="s">
        <v>822</v>
      </c>
      <c r="JS1208" s="279">
        <f t="shared" ref="JS1208:JX1208" si="857">JS1178+JS1194</f>
        <v>0</v>
      </c>
      <c r="JT1208" s="279">
        <f t="shared" si="857"/>
        <v>0</v>
      </c>
      <c r="JU1208" s="279">
        <f t="shared" si="857"/>
        <v>0</v>
      </c>
      <c r="JV1208" s="279">
        <f t="shared" si="857"/>
        <v>0</v>
      </c>
      <c r="JW1208" s="279">
        <f t="shared" si="857"/>
        <v>0</v>
      </c>
      <c r="JX1208" s="279">
        <f t="shared" si="857"/>
        <v>0</v>
      </c>
      <c r="JY1208" s="314" t="s">
        <v>822</v>
      </c>
      <c r="JZ1208" s="314" t="s">
        <v>822</v>
      </c>
      <c r="KA1208" s="314" t="s">
        <v>822</v>
      </c>
      <c r="KB1208" s="314" t="s">
        <v>822</v>
      </c>
      <c r="KC1208" s="314" t="s">
        <v>822</v>
      </c>
      <c r="KD1208" s="314" t="s">
        <v>822</v>
      </c>
      <c r="KE1208" s="314" t="s">
        <v>822</v>
      </c>
      <c r="KF1208" s="314" t="s">
        <v>822</v>
      </c>
      <c r="KG1208" s="314" t="s">
        <v>822</v>
      </c>
      <c r="KH1208" s="314" t="s">
        <v>822</v>
      </c>
      <c r="KI1208" s="314" t="s">
        <v>822</v>
      </c>
      <c r="KJ1208" s="314" t="s">
        <v>822</v>
      </c>
      <c r="KK1208" s="314" t="s">
        <v>822</v>
      </c>
      <c r="KL1208" s="314" t="s">
        <v>822</v>
      </c>
      <c r="KM1208" s="314" t="s">
        <v>822</v>
      </c>
      <c r="KN1208" s="279">
        <f t="shared" ref="KN1208:KS1208" si="858">KN1178+KN1194</f>
        <v>0</v>
      </c>
      <c r="KO1208" s="279">
        <f t="shared" si="858"/>
        <v>0</v>
      </c>
      <c r="KP1208" s="279">
        <f t="shared" si="858"/>
        <v>0</v>
      </c>
      <c r="KQ1208" s="279">
        <f t="shared" si="858"/>
        <v>0</v>
      </c>
      <c r="KR1208" s="279">
        <f t="shared" si="858"/>
        <v>0</v>
      </c>
      <c r="KS1208" s="279">
        <f t="shared" si="858"/>
        <v>0</v>
      </c>
      <c r="KT1208" s="314" t="s">
        <v>822</v>
      </c>
      <c r="KU1208" s="314" t="s">
        <v>822</v>
      </c>
      <c r="KV1208" s="314" t="s">
        <v>822</v>
      </c>
      <c r="KW1208" s="314" t="s">
        <v>822</v>
      </c>
      <c r="KX1208" s="314" t="s">
        <v>822</v>
      </c>
      <c r="KY1208" s="314" t="s">
        <v>822</v>
      </c>
      <c r="KZ1208" s="314" t="s">
        <v>822</v>
      </c>
      <c r="LA1208" s="314" t="s">
        <v>822</v>
      </c>
      <c r="LB1208" s="314" t="s">
        <v>822</v>
      </c>
      <c r="LC1208" s="314" t="s">
        <v>822</v>
      </c>
      <c r="LD1208" s="314" t="s">
        <v>822</v>
      </c>
      <c r="LE1208" s="314" t="s">
        <v>822</v>
      </c>
      <c r="LF1208" s="314" t="s">
        <v>822</v>
      </c>
      <c r="LG1208" s="314" t="s">
        <v>822</v>
      </c>
      <c r="LH1208" s="314" t="s">
        <v>822</v>
      </c>
      <c r="LI1208" s="279">
        <f t="shared" ref="LI1208:LN1208" si="859">LI1178+LI1194</f>
        <v>0</v>
      </c>
      <c r="LJ1208" s="279">
        <f t="shared" si="859"/>
        <v>0</v>
      </c>
      <c r="LK1208" s="279">
        <f t="shared" si="859"/>
        <v>0</v>
      </c>
      <c r="LL1208" s="279">
        <f t="shared" si="859"/>
        <v>0</v>
      </c>
      <c r="LM1208" s="279">
        <f t="shared" si="859"/>
        <v>0</v>
      </c>
      <c r="LN1208" s="279">
        <f t="shared" si="859"/>
        <v>0</v>
      </c>
      <c r="LO1208" s="314" t="s">
        <v>822</v>
      </c>
      <c r="LP1208" s="314" t="s">
        <v>822</v>
      </c>
      <c r="LQ1208" s="314" t="s">
        <v>822</v>
      </c>
      <c r="LR1208" s="314" t="s">
        <v>822</v>
      </c>
      <c r="LS1208" s="314" t="s">
        <v>822</v>
      </c>
      <c r="LT1208" s="314" t="s">
        <v>822</v>
      </c>
      <c r="LU1208" s="314" t="s">
        <v>822</v>
      </c>
      <c r="LV1208" s="314" t="s">
        <v>822</v>
      </c>
      <c r="LW1208" s="314" t="s">
        <v>822</v>
      </c>
      <c r="LX1208" s="314" t="s">
        <v>822</v>
      </c>
      <c r="LY1208" s="314" t="s">
        <v>822</v>
      </c>
      <c r="LZ1208" s="314" t="s">
        <v>822</v>
      </c>
      <c r="MA1208" s="314" t="s">
        <v>822</v>
      </c>
      <c r="MB1208" s="314" t="s">
        <v>822</v>
      </c>
      <c r="MC1208" s="314" t="s">
        <v>822</v>
      </c>
      <c r="MD1208" s="279">
        <f t="shared" ref="MD1208:MI1208" si="860">MD1178+MD1194</f>
        <v>0</v>
      </c>
      <c r="ME1208" s="279">
        <f t="shared" si="860"/>
        <v>0</v>
      </c>
      <c r="MF1208" s="279">
        <f t="shared" si="860"/>
        <v>0</v>
      </c>
      <c r="MG1208" s="279">
        <f t="shared" si="860"/>
        <v>0</v>
      </c>
      <c r="MH1208" s="279">
        <f t="shared" si="860"/>
        <v>0</v>
      </c>
      <c r="MI1208" s="279">
        <f t="shared" si="860"/>
        <v>0</v>
      </c>
      <c r="MJ1208" s="314" t="s">
        <v>822</v>
      </c>
      <c r="MK1208" s="314" t="s">
        <v>822</v>
      </c>
      <c r="ML1208" s="314" t="s">
        <v>822</v>
      </c>
      <c r="MM1208" s="314" t="s">
        <v>822</v>
      </c>
      <c r="MN1208" s="314" t="s">
        <v>822</v>
      </c>
      <c r="MO1208" s="314" t="s">
        <v>822</v>
      </c>
      <c r="MP1208" s="314" t="s">
        <v>822</v>
      </c>
      <c r="MQ1208" s="314" t="s">
        <v>822</v>
      </c>
      <c r="MR1208" s="314" t="s">
        <v>822</v>
      </c>
      <c r="MS1208" s="314" t="s">
        <v>822</v>
      </c>
      <c r="MT1208" s="314" t="s">
        <v>822</v>
      </c>
      <c r="MU1208" s="314" t="s">
        <v>822</v>
      </c>
      <c r="MV1208" s="314" t="s">
        <v>822</v>
      </c>
      <c r="MW1208" s="314" t="s">
        <v>822</v>
      </c>
      <c r="MX1208" s="314" t="s">
        <v>822</v>
      </c>
      <c r="MY1208" s="279">
        <f t="shared" ref="MY1208:ND1208" si="861">MY1178+MY1194</f>
        <v>0</v>
      </c>
      <c r="MZ1208" s="279">
        <f t="shared" si="861"/>
        <v>0</v>
      </c>
      <c r="NA1208" s="279">
        <f t="shared" si="861"/>
        <v>0</v>
      </c>
      <c r="NB1208" s="279">
        <f t="shared" si="861"/>
        <v>0</v>
      </c>
      <c r="NC1208" s="279">
        <f t="shared" si="861"/>
        <v>0</v>
      </c>
      <c r="ND1208" s="279">
        <f t="shared" si="861"/>
        <v>0</v>
      </c>
      <c r="NE1208" s="314" t="s">
        <v>822</v>
      </c>
      <c r="NF1208" s="314" t="s">
        <v>822</v>
      </c>
      <c r="NG1208" s="314" t="s">
        <v>822</v>
      </c>
      <c r="NH1208" s="314" t="s">
        <v>822</v>
      </c>
      <c r="NI1208" s="314" t="s">
        <v>822</v>
      </c>
      <c r="NJ1208" s="314" t="s">
        <v>822</v>
      </c>
      <c r="NK1208" s="314" t="s">
        <v>822</v>
      </c>
      <c r="NL1208" s="314" t="s">
        <v>822</v>
      </c>
      <c r="NM1208" s="314" t="s">
        <v>822</v>
      </c>
      <c r="NN1208" s="314" t="s">
        <v>822</v>
      </c>
      <c r="NO1208" s="314" t="s">
        <v>822</v>
      </c>
      <c r="NP1208" s="314" t="s">
        <v>822</v>
      </c>
      <c r="NQ1208" s="314" t="s">
        <v>822</v>
      </c>
      <c r="NR1208" s="314" t="s">
        <v>822</v>
      </c>
      <c r="NS1208" s="314" t="s">
        <v>822</v>
      </c>
      <c r="NT1208" s="279">
        <f t="shared" ref="NT1208:NY1208" si="862">NT1178+NT1194</f>
        <v>0</v>
      </c>
      <c r="NU1208" s="279">
        <f t="shared" si="862"/>
        <v>0</v>
      </c>
      <c r="NV1208" s="279">
        <f t="shared" si="862"/>
        <v>0</v>
      </c>
      <c r="NW1208" s="279">
        <f t="shared" si="862"/>
        <v>0</v>
      </c>
      <c r="NX1208" s="279">
        <f t="shared" si="862"/>
        <v>0</v>
      </c>
      <c r="NY1208" s="279">
        <f t="shared" si="862"/>
        <v>0</v>
      </c>
      <c r="NZ1208" s="314" t="s">
        <v>822</v>
      </c>
      <c r="OA1208" s="314" t="s">
        <v>822</v>
      </c>
      <c r="OB1208" s="314" t="s">
        <v>822</v>
      </c>
      <c r="OC1208" s="314" t="s">
        <v>822</v>
      </c>
      <c r="OD1208" s="314" t="s">
        <v>822</v>
      </c>
      <c r="OE1208" s="314" t="s">
        <v>822</v>
      </c>
      <c r="OF1208" s="314" t="s">
        <v>822</v>
      </c>
      <c r="OG1208" s="314" t="s">
        <v>822</v>
      </c>
      <c r="OH1208" s="314" t="s">
        <v>822</v>
      </c>
      <c r="OI1208" s="314" t="s">
        <v>822</v>
      </c>
      <c r="OJ1208" s="314" t="s">
        <v>822</v>
      </c>
      <c r="OK1208" s="314" t="s">
        <v>822</v>
      </c>
      <c r="OL1208" s="314" t="s">
        <v>822</v>
      </c>
      <c r="OM1208" s="314" t="s">
        <v>822</v>
      </c>
      <c r="ON1208" s="314" t="s">
        <v>822</v>
      </c>
      <c r="OO1208" s="279">
        <f t="shared" ref="OO1208:OT1208" si="863">OO1178+OO1194</f>
        <v>0</v>
      </c>
      <c r="OP1208" s="279">
        <f t="shared" si="863"/>
        <v>0</v>
      </c>
      <c r="OQ1208" s="279">
        <f t="shared" si="863"/>
        <v>0</v>
      </c>
      <c r="OR1208" s="279">
        <f t="shared" si="863"/>
        <v>0</v>
      </c>
      <c r="OS1208" s="279">
        <f t="shared" si="863"/>
        <v>0</v>
      </c>
      <c r="OT1208" s="279">
        <f t="shared" si="863"/>
        <v>0</v>
      </c>
      <c r="OU1208" s="314" t="s">
        <v>822</v>
      </c>
      <c r="OV1208" s="314" t="s">
        <v>822</v>
      </c>
      <c r="OW1208" s="314" t="s">
        <v>822</v>
      </c>
      <c r="OX1208" s="314" t="s">
        <v>822</v>
      </c>
      <c r="OY1208" s="314" t="s">
        <v>822</v>
      </c>
      <c r="OZ1208" s="314" t="s">
        <v>822</v>
      </c>
      <c r="PA1208" s="314" t="s">
        <v>822</v>
      </c>
      <c r="PB1208" s="314" t="s">
        <v>822</v>
      </c>
      <c r="PC1208" s="314" t="s">
        <v>822</v>
      </c>
      <c r="PD1208" s="314" t="s">
        <v>822</v>
      </c>
      <c r="PE1208" s="314" t="s">
        <v>822</v>
      </c>
      <c r="PF1208" s="314" t="s">
        <v>822</v>
      </c>
      <c r="PG1208" s="314" t="s">
        <v>822</v>
      </c>
      <c r="PH1208" s="314" t="s">
        <v>822</v>
      </c>
      <c r="PI1208" s="314" t="s">
        <v>822</v>
      </c>
      <c r="PJ1208" s="279">
        <f t="shared" ref="PJ1208:PO1208" si="864">PJ1178+PJ1194</f>
        <v>0</v>
      </c>
      <c r="PK1208" s="279">
        <f t="shared" si="864"/>
        <v>0</v>
      </c>
      <c r="PL1208" s="279">
        <f t="shared" si="864"/>
        <v>0</v>
      </c>
      <c r="PM1208" s="279">
        <f t="shared" si="864"/>
        <v>0</v>
      </c>
      <c r="PN1208" s="279">
        <f t="shared" si="864"/>
        <v>0</v>
      </c>
      <c r="PO1208" s="279">
        <f t="shared" si="864"/>
        <v>0</v>
      </c>
      <c r="PP1208" s="314" t="s">
        <v>822</v>
      </c>
      <c r="PQ1208" s="314" t="s">
        <v>822</v>
      </c>
      <c r="PR1208" s="314" t="s">
        <v>822</v>
      </c>
      <c r="PS1208" s="314" t="s">
        <v>822</v>
      </c>
      <c r="PT1208" s="314" t="s">
        <v>822</v>
      </c>
      <c r="PU1208" s="314" t="s">
        <v>822</v>
      </c>
      <c r="PV1208" s="314" t="s">
        <v>822</v>
      </c>
      <c r="PW1208" s="314" t="s">
        <v>822</v>
      </c>
      <c r="PX1208" s="314" t="s">
        <v>822</v>
      </c>
      <c r="PY1208" s="314" t="s">
        <v>822</v>
      </c>
      <c r="PZ1208" s="314" t="s">
        <v>822</v>
      </c>
      <c r="QA1208" s="314" t="s">
        <v>822</v>
      </c>
      <c r="QB1208" s="314" t="s">
        <v>822</v>
      </c>
      <c r="QC1208" s="314" t="s">
        <v>822</v>
      </c>
      <c r="QD1208" s="314" t="s">
        <v>822</v>
      </c>
      <c r="QE1208" s="279">
        <f t="shared" ref="QE1208:QJ1208" si="865">QE1178+QE1194</f>
        <v>0</v>
      </c>
      <c r="QF1208" s="279">
        <f t="shared" si="865"/>
        <v>0</v>
      </c>
      <c r="QG1208" s="279">
        <f t="shared" si="865"/>
        <v>0</v>
      </c>
      <c r="QH1208" s="279">
        <f t="shared" si="865"/>
        <v>0</v>
      </c>
      <c r="QI1208" s="279">
        <f t="shared" si="865"/>
        <v>0</v>
      </c>
      <c r="QJ1208" s="279">
        <f t="shared" si="865"/>
        <v>0</v>
      </c>
      <c r="QK1208" s="314" t="s">
        <v>822</v>
      </c>
      <c r="QL1208" s="314" t="s">
        <v>822</v>
      </c>
      <c r="QM1208" s="314" t="s">
        <v>822</v>
      </c>
      <c r="QN1208" s="314" t="s">
        <v>822</v>
      </c>
      <c r="QO1208" s="314" t="s">
        <v>822</v>
      </c>
      <c r="QP1208" s="314" t="s">
        <v>822</v>
      </c>
      <c r="QQ1208" s="314" t="s">
        <v>822</v>
      </c>
      <c r="QR1208" s="314" t="s">
        <v>822</v>
      </c>
      <c r="QS1208" s="314" t="s">
        <v>822</v>
      </c>
      <c r="QT1208" s="314" t="s">
        <v>822</v>
      </c>
      <c r="QU1208" s="314" t="s">
        <v>822</v>
      </c>
      <c r="QV1208" s="314" t="s">
        <v>822</v>
      </c>
      <c r="QW1208" s="314" t="s">
        <v>822</v>
      </c>
      <c r="QX1208" s="314" t="s">
        <v>822</v>
      </c>
      <c r="QY1208" s="314" t="s">
        <v>822</v>
      </c>
      <c r="QZ1208" s="279">
        <f t="shared" ref="QZ1208:RE1208" si="866">QZ1178+QZ1194</f>
        <v>0</v>
      </c>
      <c r="RA1208" s="279">
        <f t="shared" si="866"/>
        <v>0</v>
      </c>
      <c r="RB1208" s="279">
        <f t="shared" si="866"/>
        <v>0</v>
      </c>
      <c r="RC1208" s="279">
        <f t="shared" si="866"/>
        <v>0</v>
      </c>
      <c r="RD1208" s="279">
        <f t="shared" si="866"/>
        <v>0</v>
      </c>
      <c r="RE1208" s="279">
        <f t="shared" si="866"/>
        <v>0</v>
      </c>
      <c r="RF1208" s="314" t="s">
        <v>822</v>
      </c>
      <c r="RG1208" s="314" t="s">
        <v>822</v>
      </c>
      <c r="RH1208" s="314" t="s">
        <v>822</v>
      </c>
      <c r="RI1208" s="314" t="s">
        <v>822</v>
      </c>
      <c r="RJ1208" s="314" t="s">
        <v>822</v>
      </c>
      <c r="RK1208" s="314" t="s">
        <v>822</v>
      </c>
      <c r="RL1208" s="314" t="s">
        <v>822</v>
      </c>
      <c r="RM1208" s="314" t="s">
        <v>822</v>
      </c>
      <c r="RN1208" s="314" t="s">
        <v>822</v>
      </c>
      <c r="RO1208" s="314" t="s">
        <v>822</v>
      </c>
      <c r="RP1208" s="314" t="s">
        <v>822</v>
      </c>
      <c r="RQ1208" s="314" t="s">
        <v>822</v>
      </c>
      <c r="RR1208" s="314" t="s">
        <v>822</v>
      </c>
      <c r="RS1208" s="314" t="s">
        <v>822</v>
      </c>
      <c r="RT1208" s="314" t="s">
        <v>822</v>
      </c>
      <c r="RU1208" s="279">
        <f t="shared" ref="RU1208:RZ1208" si="867">RU1178+RU1194</f>
        <v>0</v>
      </c>
      <c r="RV1208" s="279">
        <f t="shared" si="867"/>
        <v>0</v>
      </c>
      <c r="RW1208" s="279">
        <f t="shared" si="867"/>
        <v>0</v>
      </c>
      <c r="RX1208" s="279">
        <f t="shared" si="867"/>
        <v>0</v>
      </c>
      <c r="RY1208" s="279">
        <f t="shared" si="867"/>
        <v>0</v>
      </c>
      <c r="RZ1208" s="279">
        <f t="shared" si="867"/>
        <v>0</v>
      </c>
      <c r="SA1208" s="314" t="s">
        <v>822</v>
      </c>
      <c r="SB1208" s="314" t="s">
        <v>822</v>
      </c>
      <c r="SC1208" s="314" t="s">
        <v>822</v>
      </c>
      <c r="SD1208" s="314" t="s">
        <v>822</v>
      </c>
      <c r="SE1208" s="314" t="s">
        <v>822</v>
      </c>
      <c r="SF1208" s="314" t="s">
        <v>822</v>
      </c>
      <c r="SG1208" s="314" t="s">
        <v>822</v>
      </c>
      <c r="SH1208" s="314" t="s">
        <v>822</v>
      </c>
      <c r="SI1208" s="314" t="s">
        <v>822</v>
      </c>
      <c r="SJ1208" s="314" t="s">
        <v>822</v>
      </c>
      <c r="SK1208" s="314" t="s">
        <v>822</v>
      </c>
      <c r="SL1208" s="314" t="s">
        <v>822</v>
      </c>
      <c r="SM1208" s="314" t="s">
        <v>822</v>
      </c>
      <c r="SN1208" s="314" t="s">
        <v>822</v>
      </c>
      <c r="SO1208" s="314" t="s">
        <v>822</v>
      </c>
      <c r="SP1208" s="279">
        <f t="shared" ref="SP1208:SU1208" si="868">SP1178+SP1194</f>
        <v>0</v>
      </c>
      <c r="SQ1208" s="279">
        <f t="shared" si="868"/>
        <v>0</v>
      </c>
      <c r="SR1208" s="279">
        <f t="shared" si="868"/>
        <v>0</v>
      </c>
      <c r="SS1208" s="279">
        <f t="shared" si="868"/>
        <v>0</v>
      </c>
      <c r="ST1208" s="279">
        <f t="shared" si="868"/>
        <v>0</v>
      </c>
      <c r="SU1208" s="279">
        <f t="shared" si="868"/>
        <v>0</v>
      </c>
      <c r="SV1208" s="314" t="s">
        <v>822</v>
      </c>
      <c r="SW1208" s="314" t="s">
        <v>822</v>
      </c>
      <c r="SX1208" s="314" t="s">
        <v>822</v>
      </c>
      <c r="SY1208" s="314" t="s">
        <v>822</v>
      </c>
      <c r="SZ1208" s="314" t="s">
        <v>822</v>
      </c>
      <c r="TA1208" s="314" t="s">
        <v>822</v>
      </c>
      <c r="TB1208" s="314" t="s">
        <v>822</v>
      </c>
      <c r="TC1208" s="314" t="s">
        <v>822</v>
      </c>
      <c r="TD1208" s="314" t="s">
        <v>822</v>
      </c>
      <c r="TE1208" s="314" t="s">
        <v>822</v>
      </c>
      <c r="TF1208" s="314" t="s">
        <v>822</v>
      </c>
      <c r="TG1208" s="314" t="s">
        <v>822</v>
      </c>
      <c r="TH1208" s="314" t="s">
        <v>822</v>
      </c>
      <c r="TI1208" s="314" t="s">
        <v>822</v>
      </c>
      <c r="TJ1208" s="314" t="s">
        <v>822</v>
      </c>
      <c r="TK1208" s="279">
        <f t="shared" ref="TK1208:TP1208" si="869">TK1178+TK1194</f>
        <v>0</v>
      </c>
      <c r="TL1208" s="279">
        <f t="shared" si="869"/>
        <v>0</v>
      </c>
      <c r="TM1208" s="279">
        <f t="shared" si="869"/>
        <v>0</v>
      </c>
      <c r="TN1208" s="279">
        <f t="shared" si="869"/>
        <v>0</v>
      </c>
      <c r="TO1208" s="279">
        <f t="shared" si="869"/>
        <v>0</v>
      </c>
      <c r="TP1208" s="279">
        <f t="shared" si="869"/>
        <v>0</v>
      </c>
      <c r="TQ1208" s="314" t="s">
        <v>822</v>
      </c>
      <c r="TR1208" s="314" t="s">
        <v>822</v>
      </c>
      <c r="TS1208" s="314" t="s">
        <v>822</v>
      </c>
      <c r="TT1208" s="314" t="s">
        <v>822</v>
      </c>
      <c r="TU1208" s="314" t="s">
        <v>822</v>
      </c>
      <c r="TV1208" s="314" t="s">
        <v>822</v>
      </c>
      <c r="TW1208" s="314" t="s">
        <v>822</v>
      </c>
      <c r="TX1208" s="314" t="s">
        <v>822</v>
      </c>
      <c r="TY1208" s="314" t="s">
        <v>822</v>
      </c>
      <c r="TZ1208" s="314" t="s">
        <v>822</v>
      </c>
      <c r="UA1208" s="314" t="s">
        <v>822</v>
      </c>
      <c r="UB1208" s="314" t="s">
        <v>822</v>
      </c>
      <c r="UC1208" s="314" t="s">
        <v>822</v>
      </c>
      <c r="UD1208" s="314" t="s">
        <v>822</v>
      </c>
      <c r="UE1208" s="314" t="s">
        <v>822</v>
      </c>
      <c r="UF1208" s="279">
        <f t="shared" ref="UF1208:UK1208" si="870">UF1178+UF1194</f>
        <v>0</v>
      </c>
      <c r="UG1208" s="279">
        <f t="shared" si="870"/>
        <v>0</v>
      </c>
      <c r="UH1208" s="279">
        <f t="shared" si="870"/>
        <v>0</v>
      </c>
      <c r="UI1208" s="279">
        <f t="shared" si="870"/>
        <v>0</v>
      </c>
      <c r="UJ1208" s="279">
        <f t="shared" si="870"/>
        <v>0</v>
      </c>
      <c r="UK1208" s="279">
        <f t="shared" si="870"/>
        <v>0</v>
      </c>
      <c r="UL1208" s="314" t="s">
        <v>822</v>
      </c>
      <c r="UM1208" s="314" t="s">
        <v>822</v>
      </c>
      <c r="UN1208" s="314" t="s">
        <v>822</v>
      </c>
      <c r="UO1208" s="314" t="s">
        <v>822</v>
      </c>
      <c r="UP1208" s="314" t="s">
        <v>822</v>
      </c>
      <c r="UQ1208" s="314" t="s">
        <v>822</v>
      </c>
      <c r="UR1208" s="314" t="s">
        <v>822</v>
      </c>
      <c r="US1208" s="314" t="s">
        <v>822</v>
      </c>
      <c r="UT1208" s="314" t="s">
        <v>822</v>
      </c>
      <c r="UU1208" s="314" t="s">
        <v>822</v>
      </c>
      <c r="UV1208" s="314" t="s">
        <v>822</v>
      </c>
      <c r="UW1208" s="314" t="s">
        <v>822</v>
      </c>
      <c r="UX1208" s="314" t="s">
        <v>822</v>
      </c>
      <c r="UY1208" s="314" t="s">
        <v>822</v>
      </c>
      <c r="UZ1208" s="314" t="s">
        <v>822</v>
      </c>
      <c r="VA1208" s="279">
        <f t="shared" ref="VA1208:VF1208" si="871">VA1178+VA1194</f>
        <v>3235699.76</v>
      </c>
      <c r="VB1208" s="279">
        <f t="shared" si="871"/>
        <v>3387099.72</v>
      </c>
      <c r="VC1208" s="279">
        <f t="shared" si="871"/>
        <v>3387099.72</v>
      </c>
      <c r="VD1208" s="279">
        <f t="shared" si="871"/>
        <v>778300.4</v>
      </c>
      <c r="VE1208" s="279">
        <f t="shared" si="871"/>
        <v>831300.15</v>
      </c>
      <c r="VF1208" s="279">
        <f t="shared" si="871"/>
        <v>831300.15</v>
      </c>
      <c r="VG1208" s="314" t="s">
        <v>822</v>
      </c>
      <c r="VH1208" s="314" t="s">
        <v>822</v>
      </c>
      <c r="VI1208" s="314" t="s">
        <v>822</v>
      </c>
      <c r="VJ1208" s="314" t="s">
        <v>822</v>
      </c>
      <c r="VK1208" s="314" t="s">
        <v>822</v>
      </c>
      <c r="VL1208" s="314" t="s">
        <v>822</v>
      </c>
      <c r="VM1208" s="314" t="s">
        <v>822</v>
      </c>
      <c r="VN1208" s="314" t="s">
        <v>822</v>
      </c>
      <c r="VO1208" s="314" t="s">
        <v>822</v>
      </c>
      <c r="VP1208" s="314" t="s">
        <v>822</v>
      </c>
      <c r="VQ1208" s="314" t="s">
        <v>822</v>
      </c>
      <c r="VR1208" s="314" t="s">
        <v>822</v>
      </c>
      <c r="VS1208" s="314" t="s">
        <v>822</v>
      </c>
      <c r="VT1208" s="314" t="s">
        <v>822</v>
      </c>
      <c r="VU1208" s="314" t="s">
        <v>822</v>
      </c>
      <c r="VV1208" s="279">
        <f t="shared" ref="VV1208:WA1208" si="872">VV1178+VV1194</f>
        <v>0</v>
      </c>
      <c r="VW1208" s="279">
        <f t="shared" si="872"/>
        <v>0</v>
      </c>
      <c r="VX1208" s="279">
        <f t="shared" si="872"/>
        <v>0</v>
      </c>
      <c r="VY1208" s="279">
        <f t="shared" si="872"/>
        <v>0</v>
      </c>
      <c r="VZ1208" s="279">
        <f t="shared" si="872"/>
        <v>0</v>
      </c>
      <c r="WA1208" s="279">
        <f t="shared" si="872"/>
        <v>0</v>
      </c>
      <c r="WB1208" s="314" t="s">
        <v>822</v>
      </c>
      <c r="WC1208" s="314" t="s">
        <v>822</v>
      </c>
      <c r="WD1208" s="314" t="s">
        <v>822</v>
      </c>
      <c r="WE1208" s="314" t="s">
        <v>822</v>
      </c>
      <c r="WF1208" s="314" t="s">
        <v>822</v>
      </c>
      <c r="WG1208" s="314" t="s">
        <v>822</v>
      </c>
      <c r="WH1208" s="314" t="s">
        <v>822</v>
      </c>
      <c r="WI1208" s="314" t="s">
        <v>822</v>
      </c>
      <c r="WJ1208" s="314" t="s">
        <v>822</v>
      </c>
      <c r="WK1208" s="314" t="s">
        <v>822</v>
      </c>
      <c r="WL1208" s="314" t="s">
        <v>822</v>
      </c>
      <c r="WM1208" s="314" t="s">
        <v>822</v>
      </c>
      <c r="WN1208" s="314" t="s">
        <v>822</v>
      </c>
      <c r="WO1208" s="314" t="s">
        <v>822</v>
      </c>
      <c r="WP1208" s="314" t="s">
        <v>822</v>
      </c>
      <c r="WQ1208" s="279">
        <f t="shared" ref="WQ1208:WV1208" si="873">WQ1178+WQ1194</f>
        <v>0</v>
      </c>
      <c r="WR1208" s="279">
        <f t="shared" si="873"/>
        <v>0</v>
      </c>
      <c r="WS1208" s="279">
        <f t="shared" si="873"/>
        <v>0</v>
      </c>
      <c r="WT1208" s="279">
        <f t="shared" si="873"/>
        <v>0</v>
      </c>
      <c r="WU1208" s="279">
        <f t="shared" si="873"/>
        <v>0</v>
      </c>
      <c r="WV1208" s="279">
        <f t="shared" si="873"/>
        <v>0</v>
      </c>
      <c r="WW1208" s="314" t="s">
        <v>822</v>
      </c>
      <c r="WX1208" s="314" t="s">
        <v>822</v>
      </c>
      <c r="WY1208" s="314" t="s">
        <v>822</v>
      </c>
      <c r="WZ1208" s="314" t="s">
        <v>822</v>
      </c>
      <c r="XA1208" s="314" t="s">
        <v>822</v>
      </c>
      <c r="XB1208" s="314" t="s">
        <v>822</v>
      </c>
      <c r="XC1208" s="314" t="s">
        <v>822</v>
      </c>
      <c r="XD1208" s="314" t="s">
        <v>822</v>
      </c>
      <c r="XE1208" s="314" t="s">
        <v>822</v>
      </c>
      <c r="XF1208" s="314" t="s">
        <v>822</v>
      </c>
      <c r="XG1208" s="314" t="s">
        <v>822</v>
      </c>
      <c r="XH1208" s="314" t="s">
        <v>822</v>
      </c>
      <c r="XI1208" s="314" t="s">
        <v>822</v>
      </c>
      <c r="XJ1208" s="314" t="s">
        <v>822</v>
      </c>
      <c r="XK1208" s="314" t="s">
        <v>822</v>
      </c>
      <c r="XL1208" s="279">
        <f t="shared" ref="XL1208:XQ1208" si="874">XL1178+XL1194</f>
        <v>0</v>
      </c>
      <c r="XM1208" s="279">
        <f t="shared" si="874"/>
        <v>0</v>
      </c>
      <c r="XN1208" s="279">
        <f t="shared" si="874"/>
        <v>0</v>
      </c>
      <c r="XO1208" s="279">
        <f t="shared" si="874"/>
        <v>0</v>
      </c>
      <c r="XP1208" s="279">
        <f t="shared" si="874"/>
        <v>0</v>
      </c>
      <c r="XQ1208" s="279">
        <f t="shared" si="874"/>
        <v>0</v>
      </c>
      <c r="XR1208" s="314" t="s">
        <v>822</v>
      </c>
      <c r="XS1208" s="314" t="s">
        <v>822</v>
      </c>
      <c r="XT1208" s="314" t="s">
        <v>822</v>
      </c>
      <c r="XU1208" s="314" t="s">
        <v>822</v>
      </c>
      <c r="XV1208" s="314" t="s">
        <v>822</v>
      </c>
      <c r="XW1208" s="314" t="s">
        <v>822</v>
      </c>
      <c r="XX1208" s="314" t="s">
        <v>822</v>
      </c>
      <c r="XY1208" s="314" t="s">
        <v>822</v>
      </c>
      <c r="XZ1208" s="314" t="s">
        <v>822</v>
      </c>
      <c r="YA1208" s="314" t="s">
        <v>822</v>
      </c>
      <c r="YB1208" s="314" t="s">
        <v>822</v>
      </c>
      <c r="YC1208" s="314" t="s">
        <v>822</v>
      </c>
      <c r="YD1208" s="314" t="s">
        <v>822</v>
      </c>
      <c r="YE1208" s="314" t="s">
        <v>822</v>
      </c>
      <c r="YF1208" s="314" t="s">
        <v>822</v>
      </c>
      <c r="YG1208" s="279">
        <f t="shared" ref="YG1208:YL1208" si="875">YG1178+YG1194</f>
        <v>0</v>
      </c>
      <c r="YH1208" s="279">
        <f t="shared" si="875"/>
        <v>0</v>
      </c>
      <c r="YI1208" s="279">
        <f t="shared" si="875"/>
        <v>0</v>
      </c>
      <c r="YJ1208" s="279">
        <f t="shared" si="875"/>
        <v>0</v>
      </c>
      <c r="YK1208" s="279">
        <f t="shared" si="875"/>
        <v>0</v>
      </c>
      <c r="YL1208" s="279">
        <f t="shared" si="875"/>
        <v>0</v>
      </c>
      <c r="YM1208" s="314" t="s">
        <v>822</v>
      </c>
      <c r="YN1208" s="314" t="s">
        <v>822</v>
      </c>
      <c r="YO1208" s="314" t="s">
        <v>822</v>
      </c>
      <c r="YP1208" s="314" t="s">
        <v>822</v>
      </c>
      <c r="YQ1208" s="314" t="s">
        <v>822</v>
      </c>
      <c r="YR1208" s="314" t="s">
        <v>822</v>
      </c>
      <c r="YS1208" s="314" t="s">
        <v>822</v>
      </c>
      <c r="YT1208" s="314" t="s">
        <v>822</v>
      </c>
      <c r="YU1208" s="314" t="s">
        <v>822</v>
      </c>
      <c r="YV1208" s="314" t="s">
        <v>822</v>
      </c>
      <c r="YW1208" s="314" t="s">
        <v>822</v>
      </c>
      <c r="YX1208" s="314" t="s">
        <v>822</v>
      </c>
      <c r="YY1208" s="314" t="s">
        <v>822</v>
      </c>
      <c r="YZ1208" s="314" t="s">
        <v>822</v>
      </c>
      <c r="ZA1208" s="314" t="s">
        <v>822</v>
      </c>
      <c r="ZB1208" s="279">
        <f t="shared" ref="ZB1208:ZG1208" si="876">ZB1178+ZB1194</f>
        <v>4504600</v>
      </c>
      <c r="ZC1208" s="279">
        <f t="shared" si="876"/>
        <v>4715400</v>
      </c>
      <c r="ZD1208" s="279">
        <f t="shared" si="876"/>
        <v>4715400</v>
      </c>
      <c r="ZE1208" s="279">
        <f t="shared" si="876"/>
        <v>1595600.25</v>
      </c>
      <c r="ZF1208" s="279">
        <f t="shared" si="876"/>
        <v>1648100.28</v>
      </c>
      <c r="ZG1208" s="279">
        <f t="shared" si="876"/>
        <v>1648100.28</v>
      </c>
    </row>
    <row r="1209" spans="1:683" s="296" customFormat="1">
      <c r="A1209" s="293" t="s">
        <v>839</v>
      </c>
      <c r="B1209" s="781"/>
      <c r="C1209" s="292"/>
      <c r="D1209" s="293"/>
      <c r="E1209" s="294"/>
      <c r="F1209" s="295"/>
      <c r="G1209" s="295"/>
      <c r="H1209" s="295"/>
      <c r="I1209" s="295"/>
      <c r="J1209" s="295"/>
      <c r="K1209" s="295"/>
      <c r="L1209" s="295"/>
      <c r="M1209" s="295"/>
      <c r="N1209" s="295"/>
      <c r="O1209" s="295"/>
      <c r="P1209" s="295"/>
      <c r="Q1209" s="295"/>
      <c r="R1209" s="295"/>
      <c r="S1209" s="295"/>
      <c r="T1209" s="295"/>
      <c r="U1209" s="295"/>
      <c r="V1209" s="295"/>
      <c r="W1209" s="295"/>
      <c r="X1209" s="295"/>
      <c r="Y1209" s="295"/>
      <c r="Z1209" s="295"/>
      <c r="AA1209" s="295">
        <f>AA1211-AA1210-AA1208</f>
        <v>0</v>
      </c>
      <c r="AB1209" s="295">
        <f t="shared" ref="AB1209:AF1209" si="877">AB1211-AB1210-AB1208</f>
        <v>0</v>
      </c>
      <c r="AC1209" s="295">
        <f t="shared" si="877"/>
        <v>0</v>
      </c>
      <c r="AD1209" s="295">
        <f t="shared" si="877"/>
        <v>0</v>
      </c>
      <c r="AE1209" s="295">
        <f t="shared" si="877"/>
        <v>0</v>
      </c>
      <c r="AF1209" s="295">
        <f t="shared" si="877"/>
        <v>0</v>
      </c>
      <c r="AG1209" s="295"/>
      <c r="AH1209" s="295"/>
      <c r="AI1209" s="295"/>
      <c r="AJ1209" s="295"/>
      <c r="AK1209" s="295"/>
      <c r="AL1209" s="295"/>
      <c r="AM1209" s="295"/>
      <c r="AN1209" s="295"/>
      <c r="AO1209" s="295"/>
      <c r="AP1209" s="295"/>
      <c r="AQ1209" s="295"/>
      <c r="AR1209" s="295"/>
      <c r="AS1209" s="295"/>
      <c r="AT1209" s="295"/>
      <c r="AU1209" s="295"/>
      <c r="AV1209" s="295">
        <f t="shared" ref="AV1209:BA1209" si="878">AV1211-AV1210-AV1208</f>
        <v>0</v>
      </c>
      <c r="AW1209" s="295">
        <f t="shared" si="878"/>
        <v>0</v>
      </c>
      <c r="AX1209" s="295">
        <f t="shared" si="878"/>
        <v>0</v>
      </c>
      <c r="AY1209" s="295">
        <f t="shared" si="878"/>
        <v>0</v>
      </c>
      <c r="AZ1209" s="295">
        <f t="shared" si="878"/>
        <v>0</v>
      </c>
      <c r="BA1209" s="295">
        <f t="shared" si="878"/>
        <v>0</v>
      </c>
      <c r="BB1209" s="295"/>
      <c r="BC1209" s="295"/>
      <c r="BD1209" s="295"/>
      <c r="BE1209" s="295"/>
      <c r="BF1209" s="295"/>
      <c r="BG1209" s="295"/>
      <c r="BH1209" s="295"/>
      <c r="BI1209" s="295"/>
      <c r="BJ1209" s="295"/>
      <c r="BK1209" s="295"/>
      <c r="BL1209" s="295"/>
      <c r="BM1209" s="295"/>
      <c r="BN1209" s="295"/>
      <c r="BO1209" s="295"/>
      <c r="BP1209" s="295"/>
      <c r="BQ1209" s="295">
        <f t="shared" ref="BQ1209:BV1209" si="879">BQ1211-BQ1210-BQ1208</f>
        <v>0</v>
      </c>
      <c r="BR1209" s="295">
        <f t="shared" si="879"/>
        <v>0</v>
      </c>
      <c r="BS1209" s="295">
        <f t="shared" si="879"/>
        <v>0</v>
      </c>
      <c r="BT1209" s="295">
        <f t="shared" si="879"/>
        <v>0</v>
      </c>
      <c r="BU1209" s="295">
        <f t="shared" si="879"/>
        <v>0</v>
      </c>
      <c r="BV1209" s="295">
        <f t="shared" si="879"/>
        <v>0</v>
      </c>
      <c r="BW1209" s="295"/>
      <c r="BX1209" s="295"/>
      <c r="BY1209" s="295"/>
      <c r="BZ1209" s="295"/>
      <c r="CA1209" s="295"/>
      <c r="CB1209" s="295"/>
      <c r="CC1209" s="295"/>
      <c r="CD1209" s="295"/>
      <c r="CE1209" s="295"/>
      <c r="CF1209" s="295"/>
      <c r="CG1209" s="295"/>
      <c r="CH1209" s="295"/>
      <c r="CI1209" s="295"/>
      <c r="CJ1209" s="295"/>
      <c r="CK1209" s="295"/>
      <c r="CL1209" s="295">
        <f t="shared" ref="CL1209:CQ1209" si="880">CL1211-CL1210-CL1208</f>
        <v>0</v>
      </c>
      <c r="CM1209" s="295">
        <f t="shared" si="880"/>
        <v>0</v>
      </c>
      <c r="CN1209" s="295">
        <f t="shared" si="880"/>
        <v>0</v>
      </c>
      <c r="CO1209" s="295">
        <f t="shared" si="880"/>
        <v>0</v>
      </c>
      <c r="CP1209" s="295">
        <f t="shared" si="880"/>
        <v>0</v>
      </c>
      <c r="CQ1209" s="295">
        <f t="shared" si="880"/>
        <v>0</v>
      </c>
      <c r="CR1209" s="295"/>
      <c r="CS1209" s="295"/>
      <c r="CT1209" s="295"/>
      <c r="CU1209" s="295"/>
      <c r="CV1209" s="295"/>
      <c r="CW1209" s="295"/>
      <c r="CX1209" s="295"/>
      <c r="CY1209" s="295"/>
      <c r="CZ1209" s="295"/>
      <c r="DA1209" s="295"/>
      <c r="DB1209" s="295"/>
      <c r="DC1209" s="295"/>
      <c r="DD1209" s="295"/>
      <c r="DE1209" s="295"/>
      <c r="DF1209" s="295"/>
      <c r="DG1209" s="295">
        <f t="shared" ref="DG1209:DL1209" si="881">DG1211-DG1210-DG1208</f>
        <v>0</v>
      </c>
      <c r="DH1209" s="295">
        <f t="shared" si="881"/>
        <v>0</v>
      </c>
      <c r="DI1209" s="295">
        <f t="shared" si="881"/>
        <v>0</v>
      </c>
      <c r="DJ1209" s="295">
        <f t="shared" si="881"/>
        <v>0</v>
      </c>
      <c r="DK1209" s="295">
        <f t="shared" si="881"/>
        <v>0</v>
      </c>
      <c r="DL1209" s="295">
        <f t="shared" si="881"/>
        <v>0</v>
      </c>
      <c r="DM1209" s="295"/>
      <c r="DN1209" s="295"/>
      <c r="DO1209" s="295"/>
      <c r="DP1209" s="295"/>
      <c r="DQ1209" s="295"/>
      <c r="DR1209" s="295"/>
      <c r="DS1209" s="295"/>
      <c r="DT1209" s="295"/>
      <c r="DU1209" s="295"/>
      <c r="DV1209" s="295"/>
      <c r="DW1209" s="295"/>
      <c r="DX1209" s="295"/>
      <c r="DY1209" s="295"/>
      <c r="DZ1209" s="295"/>
      <c r="EA1209" s="295"/>
      <c r="EB1209" s="295">
        <f t="shared" ref="EB1209:EG1209" si="882">EB1211-EB1210-EB1208</f>
        <v>0</v>
      </c>
      <c r="EC1209" s="295">
        <f t="shared" si="882"/>
        <v>0</v>
      </c>
      <c r="ED1209" s="295">
        <f t="shared" si="882"/>
        <v>0</v>
      </c>
      <c r="EE1209" s="295">
        <f t="shared" si="882"/>
        <v>0</v>
      </c>
      <c r="EF1209" s="295">
        <f t="shared" si="882"/>
        <v>0</v>
      </c>
      <c r="EG1209" s="295">
        <f t="shared" si="882"/>
        <v>0</v>
      </c>
      <c r="EH1209" s="295"/>
      <c r="EI1209" s="295"/>
      <c r="EJ1209" s="295"/>
      <c r="EK1209" s="295"/>
      <c r="EL1209" s="295"/>
      <c r="EM1209" s="295"/>
      <c r="EN1209" s="295"/>
      <c r="EO1209" s="295"/>
      <c r="EP1209" s="295"/>
      <c r="EQ1209" s="295"/>
      <c r="ER1209" s="295"/>
      <c r="ES1209" s="295"/>
      <c r="ET1209" s="295"/>
      <c r="EU1209" s="295"/>
      <c r="EV1209" s="295"/>
      <c r="EW1209" s="295">
        <f t="shared" ref="EW1209:FB1209" si="883">EW1211-EW1210-EW1208</f>
        <v>0</v>
      </c>
      <c r="EX1209" s="295">
        <f t="shared" si="883"/>
        <v>0</v>
      </c>
      <c r="EY1209" s="295">
        <f t="shared" si="883"/>
        <v>0</v>
      </c>
      <c r="EZ1209" s="295">
        <f t="shared" si="883"/>
        <v>0</v>
      </c>
      <c r="FA1209" s="295">
        <f t="shared" si="883"/>
        <v>0</v>
      </c>
      <c r="FB1209" s="295">
        <f t="shared" si="883"/>
        <v>0</v>
      </c>
      <c r="FC1209" s="295"/>
      <c r="FD1209" s="295"/>
      <c r="FE1209" s="295"/>
      <c r="FF1209" s="295"/>
      <c r="FG1209" s="295"/>
      <c r="FH1209" s="295"/>
      <c r="FI1209" s="295"/>
      <c r="FJ1209" s="295"/>
      <c r="FK1209" s="295"/>
      <c r="FL1209" s="295"/>
      <c r="FM1209" s="295"/>
      <c r="FN1209" s="295"/>
      <c r="FO1209" s="295"/>
      <c r="FP1209" s="295"/>
      <c r="FQ1209" s="295"/>
      <c r="FR1209" s="295">
        <f t="shared" ref="FR1209:FW1209" si="884">FR1211-FR1210-FR1208</f>
        <v>0</v>
      </c>
      <c r="FS1209" s="295">
        <f t="shared" si="884"/>
        <v>0</v>
      </c>
      <c r="FT1209" s="295">
        <f t="shared" si="884"/>
        <v>0</v>
      </c>
      <c r="FU1209" s="295">
        <f t="shared" si="884"/>
        <v>0</v>
      </c>
      <c r="FV1209" s="295">
        <f t="shared" si="884"/>
        <v>0</v>
      </c>
      <c r="FW1209" s="295">
        <f t="shared" si="884"/>
        <v>0</v>
      </c>
      <c r="FX1209" s="295"/>
      <c r="FY1209" s="295"/>
      <c r="FZ1209" s="295"/>
      <c r="GA1209" s="295"/>
      <c r="GB1209" s="295"/>
      <c r="GC1209" s="295"/>
      <c r="GD1209" s="295"/>
      <c r="GE1209" s="295"/>
      <c r="GF1209" s="295"/>
      <c r="GG1209" s="295"/>
      <c r="GH1209" s="295"/>
      <c r="GI1209" s="295"/>
      <c r="GJ1209" s="295"/>
      <c r="GK1209" s="295"/>
      <c r="GL1209" s="295"/>
      <c r="GM1209" s="295">
        <f t="shared" ref="GM1209:GR1209" si="885">GM1211-GM1210-GM1208</f>
        <v>0</v>
      </c>
      <c r="GN1209" s="295">
        <f t="shared" si="885"/>
        <v>0</v>
      </c>
      <c r="GO1209" s="295">
        <f t="shared" si="885"/>
        <v>0</v>
      </c>
      <c r="GP1209" s="295">
        <f t="shared" si="885"/>
        <v>0</v>
      </c>
      <c r="GQ1209" s="295">
        <f t="shared" si="885"/>
        <v>0</v>
      </c>
      <c r="GR1209" s="295">
        <f t="shared" si="885"/>
        <v>0</v>
      </c>
      <c r="GS1209" s="295"/>
      <c r="GT1209" s="295"/>
      <c r="GU1209" s="295"/>
      <c r="GV1209" s="295"/>
      <c r="GW1209" s="295"/>
      <c r="GX1209" s="295"/>
      <c r="GY1209" s="295"/>
      <c r="GZ1209" s="295"/>
      <c r="HA1209" s="295"/>
      <c r="HB1209" s="295"/>
      <c r="HC1209" s="295"/>
      <c r="HD1209" s="295"/>
      <c r="HE1209" s="295"/>
      <c r="HF1209" s="295"/>
      <c r="HG1209" s="295"/>
      <c r="HH1209" s="295">
        <f t="shared" ref="HH1209:HM1209" si="886">HH1211-HH1210-HH1208</f>
        <v>0.16</v>
      </c>
      <c r="HI1209" s="295">
        <f t="shared" si="886"/>
        <v>-0.16</v>
      </c>
      <c r="HJ1209" s="295">
        <f t="shared" si="886"/>
        <v>-0.16</v>
      </c>
      <c r="HK1209" s="295">
        <f t="shared" si="886"/>
        <v>-0.05</v>
      </c>
      <c r="HL1209" s="295">
        <f t="shared" si="886"/>
        <v>-0.01</v>
      </c>
      <c r="HM1209" s="295">
        <f t="shared" si="886"/>
        <v>-0.01</v>
      </c>
      <c r="HN1209" s="295"/>
      <c r="HO1209" s="295"/>
      <c r="HP1209" s="295"/>
      <c r="HQ1209" s="295"/>
      <c r="HR1209" s="295"/>
      <c r="HS1209" s="295"/>
      <c r="HT1209" s="295"/>
      <c r="HU1209" s="295"/>
      <c r="HV1209" s="295"/>
      <c r="HW1209" s="295"/>
      <c r="HX1209" s="295"/>
      <c r="HY1209" s="295"/>
      <c r="HZ1209" s="295"/>
      <c r="IA1209" s="295"/>
      <c r="IB1209" s="295"/>
      <c r="IC1209" s="295">
        <f t="shared" ref="IC1209:IH1209" si="887">IC1211-IC1210-IC1208</f>
        <v>0</v>
      </c>
      <c r="ID1209" s="295">
        <f t="shared" si="887"/>
        <v>0</v>
      </c>
      <c r="IE1209" s="295">
        <f t="shared" si="887"/>
        <v>0</v>
      </c>
      <c r="IF1209" s="295">
        <f t="shared" si="887"/>
        <v>0</v>
      </c>
      <c r="IG1209" s="295">
        <f t="shared" si="887"/>
        <v>0</v>
      </c>
      <c r="IH1209" s="295">
        <f t="shared" si="887"/>
        <v>0</v>
      </c>
      <c r="II1209" s="295"/>
      <c r="IJ1209" s="295"/>
      <c r="IK1209" s="295"/>
      <c r="IL1209" s="295"/>
      <c r="IM1209" s="295"/>
      <c r="IN1209" s="295"/>
      <c r="IO1209" s="295"/>
      <c r="IP1209" s="295"/>
      <c r="IQ1209" s="295"/>
      <c r="IR1209" s="295"/>
      <c r="IS1209" s="295"/>
      <c r="IT1209" s="295"/>
      <c r="IU1209" s="295"/>
      <c r="IV1209" s="295"/>
      <c r="IW1209" s="295"/>
      <c r="IX1209" s="295">
        <f t="shared" ref="IX1209:JC1209" si="888">IX1211-IX1210-IX1208</f>
        <v>0</v>
      </c>
      <c r="IY1209" s="295">
        <f t="shared" si="888"/>
        <v>0</v>
      </c>
      <c r="IZ1209" s="295">
        <f t="shared" si="888"/>
        <v>0</v>
      </c>
      <c r="JA1209" s="295">
        <f t="shared" si="888"/>
        <v>0</v>
      </c>
      <c r="JB1209" s="295">
        <f t="shared" si="888"/>
        <v>0</v>
      </c>
      <c r="JC1209" s="295">
        <f t="shared" si="888"/>
        <v>0</v>
      </c>
      <c r="JD1209" s="295"/>
      <c r="JE1209" s="295"/>
      <c r="JF1209" s="295"/>
      <c r="JG1209" s="295"/>
      <c r="JH1209" s="295"/>
      <c r="JI1209" s="295"/>
      <c r="JJ1209" s="295"/>
      <c r="JK1209" s="295"/>
      <c r="JL1209" s="295"/>
      <c r="JM1209" s="295"/>
      <c r="JN1209" s="295"/>
      <c r="JO1209" s="295"/>
      <c r="JP1209" s="295"/>
      <c r="JQ1209" s="295"/>
      <c r="JR1209" s="295"/>
      <c r="JS1209" s="295">
        <f t="shared" ref="JS1209:JX1209" si="889">JS1211-JS1210-JS1208</f>
        <v>0</v>
      </c>
      <c r="JT1209" s="295">
        <f t="shared" si="889"/>
        <v>0</v>
      </c>
      <c r="JU1209" s="295">
        <f t="shared" si="889"/>
        <v>0</v>
      </c>
      <c r="JV1209" s="295">
        <f t="shared" si="889"/>
        <v>0</v>
      </c>
      <c r="JW1209" s="295">
        <f t="shared" si="889"/>
        <v>0</v>
      </c>
      <c r="JX1209" s="295">
        <f t="shared" si="889"/>
        <v>0</v>
      </c>
      <c r="JY1209" s="295"/>
      <c r="JZ1209" s="295"/>
      <c r="KA1209" s="295"/>
      <c r="KB1209" s="295"/>
      <c r="KC1209" s="295"/>
      <c r="KD1209" s="295"/>
      <c r="KE1209" s="295"/>
      <c r="KF1209" s="295"/>
      <c r="KG1209" s="295"/>
      <c r="KH1209" s="295"/>
      <c r="KI1209" s="295"/>
      <c r="KJ1209" s="295"/>
      <c r="KK1209" s="295"/>
      <c r="KL1209" s="295"/>
      <c r="KM1209" s="295"/>
      <c r="KN1209" s="295">
        <f t="shared" ref="KN1209:KS1209" si="890">KN1211-KN1210-KN1208</f>
        <v>0</v>
      </c>
      <c r="KO1209" s="295">
        <f t="shared" si="890"/>
        <v>0</v>
      </c>
      <c r="KP1209" s="295">
        <f t="shared" si="890"/>
        <v>0</v>
      </c>
      <c r="KQ1209" s="295">
        <f t="shared" si="890"/>
        <v>0</v>
      </c>
      <c r="KR1209" s="295">
        <f t="shared" si="890"/>
        <v>0</v>
      </c>
      <c r="KS1209" s="295">
        <f t="shared" si="890"/>
        <v>0</v>
      </c>
      <c r="KT1209" s="295"/>
      <c r="KU1209" s="295"/>
      <c r="KV1209" s="295"/>
      <c r="KW1209" s="295"/>
      <c r="KX1209" s="295"/>
      <c r="KY1209" s="295"/>
      <c r="KZ1209" s="295"/>
      <c r="LA1209" s="295"/>
      <c r="LB1209" s="295"/>
      <c r="LC1209" s="295"/>
      <c r="LD1209" s="295"/>
      <c r="LE1209" s="295"/>
      <c r="LF1209" s="295"/>
      <c r="LG1209" s="295"/>
      <c r="LH1209" s="295"/>
      <c r="LI1209" s="295">
        <f t="shared" ref="LI1209:LN1209" si="891">LI1211-LI1210-LI1208</f>
        <v>0</v>
      </c>
      <c r="LJ1209" s="295">
        <f t="shared" si="891"/>
        <v>0</v>
      </c>
      <c r="LK1209" s="295">
        <f t="shared" si="891"/>
        <v>0</v>
      </c>
      <c r="LL1209" s="295">
        <f t="shared" si="891"/>
        <v>0</v>
      </c>
      <c r="LM1209" s="295">
        <f t="shared" si="891"/>
        <v>0</v>
      </c>
      <c r="LN1209" s="295">
        <f t="shared" si="891"/>
        <v>0</v>
      </c>
      <c r="LO1209" s="295"/>
      <c r="LP1209" s="295"/>
      <c r="LQ1209" s="295"/>
      <c r="LR1209" s="295"/>
      <c r="LS1209" s="295"/>
      <c r="LT1209" s="295"/>
      <c r="LU1209" s="295"/>
      <c r="LV1209" s="295"/>
      <c r="LW1209" s="295"/>
      <c r="LX1209" s="295"/>
      <c r="LY1209" s="295"/>
      <c r="LZ1209" s="295"/>
      <c r="MA1209" s="295"/>
      <c r="MB1209" s="295"/>
      <c r="MC1209" s="295"/>
      <c r="MD1209" s="295">
        <f t="shared" ref="MD1209:MI1209" si="892">MD1211-MD1210-MD1208</f>
        <v>0</v>
      </c>
      <c r="ME1209" s="295">
        <f t="shared" si="892"/>
        <v>0</v>
      </c>
      <c r="MF1209" s="295">
        <f t="shared" si="892"/>
        <v>0</v>
      </c>
      <c r="MG1209" s="295">
        <f t="shared" si="892"/>
        <v>0</v>
      </c>
      <c r="MH1209" s="295">
        <f t="shared" si="892"/>
        <v>0</v>
      </c>
      <c r="MI1209" s="295">
        <f t="shared" si="892"/>
        <v>0</v>
      </c>
      <c r="MJ1209" s="295"/>
      <c r="MK1209" s="295"/>
      <c r="ML1209" s="295"/>
      <c r="MM1209" s="295"/>
      <c r="MN1209" s="295"/>
      <c r="MO1209" s="295"/>
      <c r="MP1209" s="295"/>
      <c r="MQ1209" s="295"/>
      <c r="MR1209" s="295"/>
      <c r="MS1209" s="295"/>
      <c r="MT1209" s="295"/>
      <c r="MU1209" s="295"/>
      <c r="MV1209" s="295"/>
      <c r="MW1209" s="295"/>
      <c r="MX1209" s="295"/>
      <c r="MY1209" s="295">
        <f t="shared" ref="MY1209:ND1209" si="893">MY1211-MY1210-MY1208</f>
        <v>0</v>
      </c>
      <c r="MZ1209" s="295">
        <f t="shared" si="893"/>
        <v>0</v>
      </c>
      <c r="NA1209" s="295">
        <f t="shared" si="893"/>
        <v>0</v>
      </c>
      <c r="NB1209" s="295">
        <f t="shared" si="893"/>
        <v>0</v>
      </c>
      <c r="NC1209" s="295">
        <f t="shared" si="893"/>
        <v>0</v>
      </c>
      <c r="ND1209" s="295">
        <f t="shared" si="893"/>
        <v>0</v>
      </c>
      <c r="NE1209" s="295"/>
      <c r="NF1209" s="295"/>
      <c r="NG1209" s="295"/>
      <c r="NH1209" s="295"/>
      <c r="NI1209" s="295"/>
      <c r="NJ1209" s="295"/>
      <c r="NK1209" s="295"/>
      <c r="NL1209" s="295"/>
      <c r="NM1209" s="295"/>
      <c r="NN1209" s="295"/>
      <c r="NO1209" s="295"/>
      <c r="NP1209" s="295"/>
      <c r="NQ1209" s="295"/>
      <c r="NR1209" s="295"/>
      <c r="NS1209" s="295"/>
      <c r="NT1209" s="295">
        <f t="shared" ref="NT1209:NY1209" si="894">NT1211-NT1210-NT1208</f>
        <v>0</v>
      </c>
      <c r="NU1209" s="295">
        <f t="shared" si="894"/>
        <v>0</v>
      </c>
      <c r="NV1209" s="295">
        <f t="shared" si="894"/>
        <v>0</v>
      </c>
      <c r="NW1209" s="295">
        <f t="shared" si="894"/>
        <v>0</v>
      </c>
      <c r="NX1209" s="295">
        <f t="shared" si="894"/>
        <v>0</v>
      </c>
      <c r="NY1209" s="295">
        <f t="shared" si="894"/>
        <v>0</v>
      </c>
      <c r="NZ1209" s="295"/>
      <c r="OA1209" s="295"/>
      <c r="OB1209" s="295"/>
      <c r="OC1209" s="295"/>
      <c r="OD1209" s="295"/>
      <c r="OE1209" s="295"/>
      <c r="OF1209" s="295"/>
      <c r="OG1209" s="295"/>
      <c r="OH1209" s="295"/>
      <c r="OI1209" s="295"/>
      <c r="OJ1209" s="295"/>
      <c r="OK1209" s="295"/>
      <c r="OL1209" s="295"/>
      <c r="OM1209" s="295"/>
      <c r="ON1209" s="295"/>
      <c r="OO1209" s="295">
        <f t="shared" ref="OO1209:OT1209" si="895">OO1211-OO1210-OO1208</f>
        <v>0</v>
      </c>
      <c r="OP1209" s="295">
        <f t="shared" si="895"/>
        <v>0</v>
      </c>
      <c r="OQ1209" s="295">
        <f t="shared" si="895"/>
        <v>0</v>
      </c>
      <c r="OR1209" s="295">
        <f t="shared" si="895"/>
        <v>0</v>
      </c>
      <c r="OS1209" s="295">
        <f t="shared" si="895"/>
        <v>0</v>
      </c>
      <c r="OT1209" s="295">
        <f t="shared" si="895"/>
        <v>0</v>
      </c>
      <c r="OU1209" s="295"/>
      <c r="OV1209" s="295"/>
      <c r="OW1209" s="295"/>
      <c r="OX1209" s="295"/>
      <c r="OY1209" s="295"/>
      <c r="OZ1209" s="295"/>
      <c r="PA1209" s="295"/>
      <c r="PB1209" s="295"/>
      <c r="PC1209" s="295"/>
      <c r="PD1209" s="295"/>
      <c r="PE1209" s="295"/>
      <c r="PF1209" s="295"/>
      <c r="PG1209" s="295"/>
      <c r="PH1209" s="295"/>
      <c r="PI1209" s="295"/>
      <c r="PJ1209" s="295">
        <f t="shared" ref="PJ1209:PO1209" si="896">PJ1211-PJ1210-PJ1208</f>
        <v>0</v>
      </c>
      <c r="PK1209" s="295">
        <f t="shared" si="896"/>
        <v>0</v>
      </c>
      <c r="PL1209" s="295">
        <f t="shared" si="896"/>
        <v>0</v>
      </c>
      <c r="PM1209" s="295">
        <f t="shared" si="896"/>
        <v>0</v>
      </c>
      <c r="PN1209" s="295">
        <f t="shared" si="896"/>
        <v>0</v>
      </c>
      <c r="PO1209" s="295">
        <f t="shared" si="896"/>
        <v>0</v>
      </c>
      <c r="PP1209" s="295"/>
      <c r="PQ1209" s="295"/>
      <c r="PR1209" s="295"/>
      <c r="PS1209" s="295"/>
      <c r="PT1209" s="295"/>
      <c r="PU1209" s="295"/>
      <c r="PV1209" s="295"/>
      <c r="PW1209" s="295"/>
      <c r="PX1209" s="295"/>
      <c r="PY1209" s="295"/>
      <c r="PZ1209" s="295"/>
      <c r="QA1209" s="295"/>
      <c r="QB1209" s="295"/>
      <c r="QC1209" s="295"/>
      <c r="QD1209" s="295"/>
      <c r="QE1209" s="295">
        <f t="shared" ref="QE1209:QJ1209" si="897">QE1211-QE1210-QE1208</f>
        <v>0</v>
      </c>
      <c r="QF1209" s="295">
        <f t="shared" si="897"/>
        <v>0</v>
      </c>
      <c r="QG1209" s="295">
        <f t="shared" si="897"/>
        <v>0</v>
      </c>
      <c r="QH1209" s="295">
        <f t="shared" si="897"/>
        <v>0</v>
      </c>
      <c r="QI1209" s="295">
        <f t="shared" si="897"/>
        <v>0</v>
      </c>
      <c r="QJ1209" s="295">
        <f t="shared" si="897"/>
        <v>0</v>
      </c>
      <c r="QK1209" s="295"/>
      <c r="QL1209" s="295"/>
      <c r="QM1209" s="295"/>
      <c r="QN1209" s="295"/>
      <c r="QO1209" s="295"/>
      <c r="QP1209" s="295"/>
      <c r="QQ1209" s="295"/>
      <c r="QR1209" s="295"/>
      <c r="QS1209" s="295"/>
      <c r="QT1209" s="295"/>
      <c r="QU1209" s="295"/>
      <c r="QV1209" s="295"/>
      <c r="QW1209" s="295"/>
      <c r="QX1209" s="295"/>
      <c r="QY1209" s="295"/>
      <c r="QZ1209" s="295">
        <f t="shared" ref="QZ1209:RE1209" si="898">QZ1211-QZ1210-QZ1208</f>
        <v>0</v>
      </c>
      <c r="RA1209" s="295">
        <f t="shared" si="898"/>
        <v>0</v>
      </c>
      <c r="RB1209" s="295">
        <f t="shared" si="898"/>
        <v>0</v>
      </c>
      <c r="RC1209" s="295">
        <f t="shared" si="898"/>
        <v>0</v>
      </c>
      <c r="RD1209" s="295">
        <f t="shared" si="898"/>
        <v>0</v>
      </c>
      <c r="RE1209" s="295">
        <f t="shared" si="898"/>
        <v>0</v>
      </c>
      <c r="RF1209" s="295"/>
      <c r="RG1209" s="295"/>
      <c r="RH1209" s="295"/>
      <c r="RI1209" s="295"/>
      <c r="RJ1209" s="295"/>
      <c r="RK1209" s="295"/>
      <c r="RL1209" s="295"/>
      <c r="RM1209" s="295"/>
      <c r="RN1209" s="295"/>
      <c r="RO1209" s="295"/>
      <c r="RP1209" s="295"/>
      <c r="RQ1209" s="295"/>
      <c r="RR1209" s="295"/>
      <c r="RS1209" s="295"/>
      <c r="RT1209" s="295"/>
      <c r="RU1209" s="295">
        <f t="shared" ref="RU1209:RZ1209" si="899">RU1211-RU1210-RU1208</f>
        <v>0</v>
      </c>
      <c r="RV1209" s="295">
        <f t="shared" si="899"/>
        <v>0</v>
      </c>
      <c r="RW1209" s="295">
        <f t="shared" si="899"/>
        <v>0</v>
      </c>
      <c r="RX1209" s="295">
        <f t="shared" si="899"/>
        <v>0</v>
      </c>
      <c r="RY1209" s="295">
        <f t="shared" si="899"/>
        <v>0</v>
      </c>
      <c r="RZ1209" s="295">
        <f t="shared" si="899"/>
        <v>0</v>
      </c>
      <c r="SA1209" s="295"/>
      <c r="SB1209" s="295"/>
      <c r="SC1209" s="295"/>
      <c r="SD1209" s="295"/>
      <c r="SE1209" s="295"/>
      <c r="SF1209" s="295"/>
      <c r="SG1209" s="295"/>
      <c r="SH1209" s="295"/>
      <c r="SI1209" s="295"/>
      <c r="SJ1209" s="295"/>
      <c r="SK1209" s="295"/>
      <c r="SL1209" s="295"/>
      <c r="SM1209" s="295"/>
      <c r="SN1209" s="295"/>
      <c r="SO1209" s="295"/>
      <c r="SP1209" s="295">
        <f t="shared" ref="SP1209:SU1209" si="900">SP1211-SP1210-SP1208</f>
        <v>0</v>
      </c>
      <c r="SQ1209" s="295">
        <f t="shared" si="900"/>
        <v>0</v>
      </c>
      <c r="SR1209" s="295">
        <f t="shared" si="900"/>
        <v>0</v>
      </c>
      <c r="SS1209" s="295">
        <f t="shared" si="900"/>
        <v>0</v>
      </c>
      <c r="ST1209" s="295">
        <f t="shared" si="900"/>
        <v>0</v>
      </c>
      <c r="SU1209" s="295">
        <f t="shared" si="900"/>
        <v>0</v>
      </c>
      <c r="SV1209" s="295"/>
      <c r="SW1209" s="295"/>
      <c r="SX1209" s="295"/>
      <c r="SY1209" s="295"/>
      <c r="SZ1209" s="295"/>
      <c r="TA1209" s="295"/>
      <c r="TB1209" s="295"/>
      <c r="TC1209" s="295"/>
      <c r="TD1209" s="295"/>
      <c r="TE1209" s="295"/>
      <c r="TF1209" s="295"/>
      <c r="TG1209" s="295"/>
      <c r="TH1209" s="295"/>
      <c r="TI1209" s="295"/>
      <c r="TJ1209" s="295"/>
      <c r="TK1209" s="295">
        <f t="shared" ref="TK1209:TP1209" si="901">TK1211-TK1210-TK1208</f>
        <v>0</v>
      </c>
      <c r="TL1209" s="295">
        <f t="shared" si="901"/>
        <v>0</v>
      </c>
      <c r="TM1209" s="295">
        <f t="shared" si="901"/>
        <v>0</v>
      </c>
      <c r="TN1209" s="295">
        <f t="shared" si="901"/>
        <v>0</v>
      </c>
      <c r="TO1209" s="295">
        <f t="shared" si="901"/>
        <v>0</v>
      </c>
      <c r="TP1209" s="295">
        <f t="shared" si="901"/>
        <v>0</v>
      </c>
      <c r="TQ1209" s="295"/>
      <c r="TR1209" s="295"/>
      <c r="TS1209" s="295"/>
      <c r="TT1209" s="295"/>
      <c r="TU1209" s="295"/>
      <c r="TV1209" s="295"/>
      <c r="TW1209" s="295"/>
      <c r="TX1209" s="295"/>
      <c r="TY1209" s="295"/>
      <c r="TZ1209" s="295"/>
      <c r="UA1209" s="295"/>
      <c r="UB1209" s="295"/>
      <c r="UC1209" s="295"/>
      <c r="UD1209" s="295"/>
      <c r="UE1209" s="295"/>
      <c r="UF1209" s="295">
        <f t="shared" ref="UF1209:UK1209" si="902">UF1211-UF1210-UF1208</f>
        <v>0</v>
      </c>
      <c r="UG1209" s="295">
        <f t="shared" si="902"/>
        <v>0</v>
      </c>
      <c r="UH1209" s="295">
        <f t="shared" si="902"/>
        <v>0</v>
      </c>
      <c r="UI1209" s="295">
        <f t="shared" si="902"/>
        <v>0</v>
      </c>
      <c r="UJ1209" s="295">
        <f t="shared" si="902"/>
        <v>0</v>
      </c>
      <c r="UK1209" s="295">
        <f t="shared" si="902"/>
        <v>0</v>
      </c>
      <c r="UL1209" s="295"/>
      <c r="UM1209" s="295"/>
      <c r="UN1209" s="295"/>
      <c r="UO1209" s="295"/>
      <c r="UP1209" s="295"/>
      <c r="UQ1209" s="295"/>
      <c r="UR1209" s="295"/>
      <c r="US1209" s="295"/>
      <c r="UT1209" s="295"/>
      <c r="UU1209" s="295"/>
      <c r="UV1209" s="295"/>
      <c r="UW1209" s="295"/>
      <c r="UX1209" s="295"/>
      <c r="UY1209" s="295"/>
      <c r="UZ1209" s="295"/>
      <c r="VA1209" s="295">
        <f t="shared" ref="VA1209:VF1209" si="903">VA1211-VA1210-VA1208</f>
        <v>0.24</v>
      </c>
      <c r="VB1209" s="295">
        <f t="shared" si="903"/>
        <v>0.28000000000000003</v>
      </c>
      <c r="VC1209" s="295">
        <f t="shared" si="903"/>
        <v>0.28000000000000003</v>
      </c>
      <c r="VD1209" s="295">
        <f t="shared" si="903"/>
        <v>-0.4</v>
      </c>
      <c r="VE1209" s="295">
        <f t="shared" si="903"/>
        <v>-0.15</v>
      </c>
      <c r="VF1209" s="295">
        <f t="shared" si="903"/>
        <v>-0.15</v>
      </c>
      <c r="VG1209" s="295"/>
      <c r="VH1209" s="295"/>
      <c r="VI1209" s="295"/>
      <c r="VJ1209" s="295"/>
      <c r="VK1209" s="295"/>
      <c r="VL1209" s="295"/>
      <c r="VM1209" s="295"/>
      <c r="VN1209" s="295"/>
      <c r="VO1209" s="295"/>
      <c r="VP1209" s="295"/>
      <c r="VQ1209" s="295"/>
      <c r="VR1209" s="295"/>
      <c r="VS1209" s="295"/>
      <c r="VT1209" s="295"/>
      <c r="VU1209" s="295"/>
      <c r="VV1209" s="295">
        <f t="shared" ref="VV1209:WA1209" si="904">VV1211-VV1210-VV1208</f>
        <v>0</v>
      </c>
      <c r="VW1209" s="295">
        <f t="shared" si="904"/>
        <v>0</v>
      </c>
      <c r="VX1209" s="295">
        <f t="shared" si="904"/>
        <v>0</v>
      </c>
      <c r="VY1209" s="295">
        <f t="shared" si="904"/>
        <v>0</v>
      </c>
      <c r="VZ1209" s="295">
        <f t="shared" si="904"/>
        <v>0</v>
      </c>
      <c r="WA1209" s="295">
        <f t="shared" si="904"/>
        <v>0</v>
      </c>
      <c r="WB1209" s="295"/>
      <c r="WC1209" s="295"/>
      <c r="WD1209" s="295"/>
      <c r="WE1209" s="295"/>
      <c r="WF1209" s="295"/>
      <c r="WG1209" s="295"/>
      <c r="WH1209" s="295"/>
      <c r="WI1209" s="295"/>
      <c r="WJ1209" s="295"/>
      <c r="WK1209" s="295"/>
      <c r="WL1209" s="295"/>
      <c r="WM1209" s="295"/>
      <c r="WN1209" s="295"/>
      <c r="WO1209" s="295"/>
      <c r="WP1209" s="295"/>
      <c r="WQ1209" s="295">
        <f t="shared" ref="WQ1209:WV1209" si="905">WQ1211-WQ1210-WQ1208</f>
        <v>0</v>
      </c>
      <c r="WR1209" s="295">
        <f t="shared" si="905"/>
        <v>0</v>
      </c>
      <c r="WS1209" s="295">
        <f t="shared" si="905"/>
        <v>0</v>
      </c>
      <c r="WT1209" s="295">
        <f t="shared" si="905"/>
        <v>0</v>
      </c>
      <c r="WU1209" s="295">
        <f t="shared" si="905"/>
        <v>0</v>
      </c>
      <c r="WV1209" s="295">
        <f t="shared" si="905"/>
        <v>0</v>
      </c>
      <c r="WW1209" s="295"/>
      <c r="WX1209" s="295"/>
      <c r="WY1209" s="295"/>
      <c r="WZ1209" s="295"/>
      <c r="XA1209" s="295"/>
      <c r="XB1209" s="295"/>
      <c r="XC1209" s="295"/>
      <c r="XD1209" s="295"/>
      <c r="XE1209" s="295"/>
      <c r="XF1209" s="295"/>
      <c r="XG1209" s="295"/>
      <c r="XH1209" s="295"/>
      <c r="XI1209" s="295"/>
      <c r="XJ1209" s="295"/>
      <c r="XK1209" s="295"/>
      <c r="XL1209" s="295">
        <f t="shared" ref="XL1209:XQ1209" si="906">XL1211-XL1210-XL1208</f>
        <v>0</v>
      </c>
      <c r="XM1209" s="295">
        <f t="shared" si="906"/>
        <v>0</v>
      </c>
      <c r="XN1209" s="295">
        <f t="shared" si="906"/>
        <v>0</v>
      </c>
      <c r="XO1209" s="295">
        <f t="shared" si="906"/>
        <v>0</v>
      </c>
      <c r="XP1209" s="295">
        <f t="shared" si="906"/>
        <v>0</v>
      </c>
      <c r="XQ1209" s="295">
        <f t="shared" si="906"/>
        <v>0</v>
      </c>
      <c r="XR1209" s="295"/>
      <c r="XS1209" s="295"/>
      <c r="XT1209" s="295"/>
      <c r="XU1209" s="295"/>
      <c r="XV1209" s="295"/>
      <c r="XW1209" s="295"/>
      <c r="XX1209" s="295"/>
      <c r="XY1209" s="295"/>
      <c r="XZ1209" s="295"/>
      <c r="YA1209" s="295"/>
      <c r="YB1209" s="295"/>
      <c r="YC1209" s="295"/>
      <c r="YD1209" s="295"/>
      <c r="YE1209" s="295"/>
      <c r="YF1209" s="295"/>
      <c r="YG1209" s="295">
        <f t="shared" ref="YG1209:YL1209" si="907">YG1211-YG1210-YG1208</f>
        <v>0</v>
      </c>
      <c r="YH1209" s="295">
        <f t="shared" si="907"/>
        <v>0</v>
      </c>
      <c r="YI1209" s="295">
        <f t="shared" si="907"/>
        <v>0</v>
      </c>
      <c r="YJ1209" s="295">
        <f t="shared" si="907"/>
        <v>0</v>
      </c>
      <c r="YK1209" s="295">
        <f t="shared" si="907"/>
        <v>0</v>
      </c>
      <c r="YL1209" s="295">
        <f t="shared" si="907"/>
        <v>0</v>
      </c>
      <c r="YM1209" s="295"/>
      <c r="YN1209" s="295"/>
      <c r="YO1209" s="295"/>
      <c r="YP1209" s="295"/>
      <c r="YQ1209" s="295"/>
      <c r="YR1209" s="295"/>
      <c r="YS1209" s="295"/>
      <c r="YT1209" s="295"/>
      <c r="YU1209" s="295"/>
      <c r="YV1209" s="295"/>
      <c r="YW1209" s="295"/>
      <c r="YX1209" s="295"/>
      <c r="YY1209" s="295"/>
      <c r="YZ1209" s="295"/>
      <c r="ZA1209" s="295"/>
      <c r="ZB1209" s="295">
        <f t="shared" ref="ZB1209:ZG1211" si="908">AA1209+AV1209+BQ1209+CL1209+DG1209+EB1209+EW1209+FR1209+GM1209+HH1209+IC1209+IX1209+JS1209+KN1209+LI1209+MD1209+MY1209+NT1209+OO1209+PJ1209+QE1209+QZ1209+RU1209+SP1209+TK1209+UF1209+VA1209+VV1209+WQ1209+XL1209+YG1209</f>
        <v>0.4</v>
      </c>
      <c r="ZC1209" s="295">
        <f t="shared" si="908"/>
        <v>0.12</v>
      </c>
      <c r="ZD1209" s="295">
        <f t="shared" si="908"/>
        <v>0.12</v>
      </c>
      <c r="ZE1209" s="295">
        <f t="shared" si="908"/>
        <v>-0.45</v>
      </c>
      <c r="ZF1209" s="295">
        <f t="shared" si="908"/>
        <v>-0.16</v>
      </c>
      <c r="ZG1209" s="295">
        <f t="shared" si="908"/>
        <v>-0.16</v>
      </c>
    </row>
    <row r="1210" spans="1:683" ht="51.75" customHeight="1">
      <c r="A1210" s="118" t="s">
        <v>840</v>
      </c>
      <c r="B1210" s="783"/>
      <c r="C1210" s="280" t="s">
        <v>446</v>
      </c>
      <c r="D1210" s="907"/>
      <c r="E1210" s="908"/>
      <c r="F1210" s="281"/>
      <c r="G1210" s="281"/>
      <c r="H1210" s="281"/>
      <c r="I1210" s="319"/>
      <c r="J1210" s="319"/>
      <c r="K1210" s="319"/>
      <c r="L1210" s="314" t="s">
        <v>822</v>
      </c>
      <c r="M1210" s="314" t="s">
        <v>822</v>
      </c>
      <c r="N1210" s="314" t="s">
        <v>822</v>
      </c>
      <c r="O1210" s="314" t="s">
        <v>822</v>
      </c>
      <c r="P1210" s="314" t="s">
        <v>822</v>
      </c>
      <c r="Q1210" s="314" t="s">
        <v>822</v>
      </c>
      <c r="R1210" s="314" t="s">
        <v>822</v>
      </c>
      <c r="S1210" s="314" t="s">
        <v>822</v>
      </c>
      <c r="T1210" s="314" t="s">
        <v>822</v>
      </c>
      <c r="U1210" s="314" t="s">
        <v>822</v>
      </c>
      <c r="V1210" s="314" t="s">
        <v>822</v>
      </c>
      <c r="W1210" s="314" t="s">
        <v>822</v>
      </c>
      <c r="X1210" s="314" t="s">
        <v>822</v>
      </c>
      <c r="Y1210" s="314" t="s">
        <v>822</v>
      </c>
      <c r="Z1210" s="314" t="s">
        <v>822</v>
      </c>
      <c r="AA1210" s="282"/>
      <c r="AB1210" s="282"/>
      <c r="AC1210" s="282"/>
      <c r="AD1210" s="282"/>
      <c r="AE1210" s="282"/>
      <c r="AF1210" s="282"/>
      <c r="AG1210" s="314" t="s">
        <v>822</v>
      </c>
      <c r="AH1210" s="314" t="s">
        <v>822</v>
      </c>
      <c r="AI1210" s="314" t="s">
        <v>822</v>
      </c>
      <c r="AJ1210" s="314" t="s">
        <v>822</v>
      </c>
      <c r="AK1210" s="314" t="s">
        <v>822</v>
      </c>
      <c r="AL1210" s="314" t="s">
        <v>822</v>
      </c>
      <c r="AM1210" s="314" t="s">
        <v>822</v>
      </c>
      <c r="AN1210" s="314" t="s">
        <v>822</v>
      </c>
      <c r="AO1210" s="314" t="s">
        <v>822</v>
      </c>
      <c r="AP1210" s="314" t="s">
        <v>822</v>
      </c>
      <c r="AQ1210" s="314" t="s">
        <v>822</v>
      </c>
      <c r="AR1210" s="314" t="s">
        <v>822</v>
      </c>
      <c r="AS1210" s="314" t="s">
        <v>822</v>
      </c>
      <c r="AT1210" s="314" t="s">
        <v>822</v>
      </c>
      <c r="AU1210" s="314" t="s">
        <v>822</v>
      </c>
      <c r="AV1210" s="282"/>
      <c r="AW1210" s="282"/>
      <c r="AX1210" s="282"/>
      <c r="AY1210" s="282"/>
      <c r="AZ1210" s="282"/>
      <c r="BA1210" s="282"/>
      <c r="BB1210" s="314" t="s">
        <v>822</v>
      </c>
      <c r="BC1210" s="314" t="s">
        <v>822</v>
      </c>
      <c r="BD1210" s="314" t="s">
        <v>822</v>
      </c>
      <c r="BE1210" s="314" t="s">
        <v>822</v>
      </c>
      <c r="BF1210" s="314" t="s">
        <v>822</v>
      </c>
      <c r="BG1210" s="314" t="s">
        <v>822</v>
      </c>
      <c r="BH1210" s="314" t="s">
        <v>822</v>
      </c>
      <c r="BI1210" s="314" t="s">
        <v>822</v>
      </c>
      <c r="BJ1210" s="314" t="s">
        <v>822</v>
      </c>
      <c r="BK1210" s="314" t="s">
        <v>822</v>
      </c>
      <c r="BL1210" s="314" t="s">
        <v>822</v>
      </c>
      <c r="BM1210" s="314" t="s">
        <v>822</v>
      </c>
      <c r="BN1210" s="314" t="s">
        <v>822</v>
      </c>
      <c r="BO1210" s="314" t="s">
        <v>822</v>
      </c>
      <c r="BP1210" s="314" t="s">
        <v>822</v>
      </c>
      <c r="BQ1210" s="282"/>
      <c r="BR1210" s="282"/>
      <c r="BS1210" s="282"/>
      <c r="BT1210" s="282"/>
      <c r="BU1210" s="282"/>
      <c r="BV1210" s="282"/>
      <c r="BW1210" s="314" t="s">
        <v>822</v>
      </c>
      <c r="BX1210" s="314" t="s">
        <v>822</v>
      </c>
      <c r="BY1210" s="314" t="s">
        <v>822</v>
      </c>
      <c r="BZ1210" s="314" t="s">
        <v>822</v>
      </c>
      <c r="CA1210" s="314" t="s">
        <v>822</v>
      </c>
      <c r="CB1210" s="314" t="s">
        <v>822</v>
      </c>
      <c r="CC1210" s="314" t="s">
        <v>822</v>
      </c>
      <c r="CD1210" s="314" t="s">
        <v>822</v>
      </c>
      <c r="CE1210" s="314" t="s">
        <v>822</v>
      </c>
      <c r="CF1210" s="314" t="s">
        <v>822</v>
      </c>
      <c r="CG1210" s="314" t="s">
        <v>822</v>
      </c>
      <c r="CH1210" s="314" t="s">
        <v>822</v>
      </c>
      <c r="CI1210" s="314" t="s">
        <v>822</v>
      </c>
      <c r="CJ1210" s="314" t="s">
        <v>822</v>
      </c>
      <c r="CK1210" s="314" t="s">
        <v>822</v>
      </c>
      <c r="CL1210" s="282"/>
      <c r="CM1210" s="282"/>
      <c r="CN1210" s="282"/>
      <c r="CO1210" s="282"/>
      <c r="CP1210" s="282"/>
      <c r="CQ1210" s="282"/>
      <c r="CR1210" s="314" t="s">
        <v>822</v>
      </c>
      <c r="CS1210" s="314" t="s">
        <v>822</v>
      </c>
      <c r="CT1210" s="314" t="s">
        <v>822</v>
      </c>
      <c r="CU1210" s="314" t="s">
        <v>822</v>
      </c>
      <c r="CV1210" s="314" t="s">
        <v>822</v>
      </c>
      <c r="CW1210" s="314" t="s">
        <v>822</v>
      </c>
      <c r="CX1210" s="314" t="s">
        <v>822</v>
      </c>
      <c r="CY1210" s="314" t="s">
        <v>822</v>
      </c>
      <c r="CZ1210" s="314" t="s">
        <v>822</v>
      </c>
      <c r="DA1210" s="314" t="s">
        <v>822</v>
      </c>
      <c r="DB1210" s="314" t="s">
        <v>822</v>
      </c>
      <c r="DC1210" s="314" t="s">
        <v>822</v>
      </c>
      <c r="DD1210" s="314" t="s">
        <v>822</v>
      </c>
      <c r="DE1210" s="314" t="s">
        <v>822</v>
      </c>
      <c r="DF1210" s="314" t="s">
        <v>822</v>
      </c>
      <c r="DG1210" s="282"/>
      <c r="DH1210" s="282"/>
      <c r="DI1210" s="282"/>
      <c r="DJ1210" s="282"/>
      <c r="DK1210" s="282"/>
      <c r="DL1210" s="282"/>
      <c r="DM1210" s="314" t="s">
        <v>822</v>
      </c>
      <c r="DN1210" s="314" t="s">
        <v>822</v>
      </c>
      <c r="DO1210" s="314" t="s">
        <v>822</v>
      </c>
      <c r="DP1210" s="314" t="s">
        <v>822</v>
      </c>
      <c r="DQ1210" s="314" t="s">
        <v>822</v>
      </c>
      <c r="DR1210" s="314" t="s">
        <v>822</v>
      </c>
      <c r="DS1210" s="314" t="s">
        <v>822</v>
      </c>
      <c r="DT1210" s="314" t="s">
        <v>822</v>
      </c>
      <c r="DU1210" s="314" t="s">
        <v>822</v>
      </c>
      <c r="DV1210" s="314" t="s">
        <v>822</v>
      </c>
      <c r="DW1210" s="314" t="s">
        <v>822</v>
      </c>
      <c r="DX1210" s="314" t="s">
        <v>822</v>
      </c>
      <c r="DY1210" s="314" t="s">
        <v>822</v>
      </c>
      <c r="DZ1210" s="314" t="s">
        <v>822</v>
      </c>
      <c r="EA1210" s="314" t="s">
        <v>822</v>
      </c>
      <c r="EB1210" s="282"/>
      <c r="EC1210" s="282"/>
      <c r="ED1210" s="282"/>
      <c r="EE1210" s="282"/>
      <c r="EF1210" s="282"/>
      <c r="EG1210" s="282"/>
      <c r="EH1210" s="314" t="s">
        <v>822</v>
      </c>
      <c r="EI1210" s="314" t="s">
        <v>822</v>
      </c>
      <c r="EJ1210" s="314" t="s">
        <v>822</v>
      </c>
      <c r="EK1210" s="314" t="s">
        <v>822</v>
      </c>
      <c r="EL1210" s="314" t="s">
        <v>822</v>
      </c>
      <c r="EM1210" s="314" t="s">
        <v>822</v>
      </c>
      <c r="EN1210" s="314" t="s">
        <v>822</v>
      </c>
      <c r="EO1210" s="314" t="s">
        <v>822</v>
      </c>
      <c r="EP1210" s="314" t="s">
        <v>822</v>
      </c>
      <c r="EQ1210" s="314" t="s">
        <v>822</v>
      </c>
      <c r="ER1210" s="314" t="s">
        <v>822</v>
      </c>
      <c r="ES1210" s="314" t="s">
        <v>822</v>
      </c>
      <c r="ET1210" s="314" t="s">
        <v>822</v>
      </c>
      <c r="EU1210" s="314" t="s">
        <v>822</v>
      </c>
      <c r="EV1210" s="314" t="s">
        <v>822</v>
      </c>
      <c r="EW1210" s="282"/>
      <c r="EX1210" s="282"/>
      <c r="EY1210" s="282"/>
      <c r="EZ1210" s="282"/>
      <c r="FA1210" s="282"/>
      <c r="FB1210" s="282"/>
      <c r="FC1210" s="314" t="s">
        <v>822</v>
      </c>
      <c r="FD1210" s="314" t="s">
        <v>822</v>
      </c>
      <c r="FE1210" s="314" t="s">
        <v>822</v>
      </c>
      <c r="FF1210" s="314" t="s">
        <v>822</v>
      </c>
      <c r="FG1210" s="314" t="s">
        <v>822</v>
      </c>
      <c r="FH1210" s="314" t="s">
        <v>822</v>
      </c>
      <c r="FI1210" s="314" t="s">
        <v>822</v>
      </c>
      <c r="FJ1210" s="314" t="s">
        <v>822</v>
      </c>
      <c r="FK1210" s="314" t="s">
        <v>822</v>
      </c>
      <c r="FL1210" s="314" t="s">
        <v>822</v>
      </c>
      <c r="FM1210" s="314" t="s">
        <v>822</v>
      </c>
      <c r="FN1210" s="314" t="s">
        <v>822</v>
      </c>
      <c r="FO1210" s="314" t="s">
        <v>822</v>
      </c>
      <c r="FP1210" s="314" t="s">
        <v>822</v>
      </c>
      <c r="FQ1210" s="314" t="s">
        <v>822</v>
      </c>
      <c r="FR1210" s="282"/>
      <c r="FS1210" s="282"/>
      <c r="FT1210" s="282"/>
      <c r="FU1210" s="282"/>
      <c r="FV1210" s="282"/>
      <c r="FW1210" s="282"/>
      <c r="FX1210" s="314" t="s">
        <v>822</v>
      </c>
      <c r="FY1210" s="314" t="s">
        <v>822</v>
      </c>
      <c r="FZ1210" s="314" t="s">
        <v>822</v>
      </c>
      <c r="GA1210" s="314" t="s">
        <v>822</v>
      </c>
      <c r="GB1210" s="314" t="s">
        <v>822</v>
      </c>
      <c r="GC1210" s="314" t="s">
        <v>822</v>
      </c>
      <c r="GD1210" s="314" t="s">
        <v>822</v>
      </c>
      <c r="GE1210" s="314" t="s">
        <v>822</v>
      </c>
      <c r="GF1210" s="314" t="s">
        <v>822</v>
      </c>
      <c r="GG1210" s="314" t="s">
        <v>822</v>
      </c>
      <c r="GH1210" s="314" t="s">
        <v>822</v>
      </c>
      <c r="GI1210" s="314" t="s">
        <v>822</v>
      </c>
      <c r="GJ1210" s="314" t="s">
        <v>822</v>
      </c>
      <c r="GK1210" s="314" t="s">
        <v>822</v>
      </c>
      <c r="GL1210" s="314" t="s">
        <v>822</v>
      </c>
      <c r="GM1210" s="282"/>
      <c r="GN1210" s="282"/>
      <c r="GO1210" s="282"/>
      <c r="GP1210" s="282"/>
      <c r="GQ1210" s="282"/>
      <c r="GR1210" s="282"/>
      <c r="GS1210" s="314" t="s">
        <v>822</v>
      </c>
      <c r="GT1210" s="314" t="s">
        <v>822</v>
      </c>
      <c r="GU1210" s="314" t="s">
        <v>822</v>
      </c>
      <c r="GV1210" s="314" t="s">
        <v>822</v>
      </c>
      <c r="GW1210" s="314" t="s">
        <v>822</v>
      </c>
      <c r="GX1210" s="314" t="s">
        <v>822</v>
      </c>
      <c r="GY1210" s="314" t="s">
        <v>822</v>
      </c>
      <c r="GZ1210" s="314" t="s">
        <v>822</v>
      </c>
      <c r="HA1210" s="314" t="s">
        <v>822</v>
      </c>
      <c r="HB1210" s="314" t="s">
        <v>822</v>
      </c>
      <c r="HC1210" s="314" t="s">
        <v>822</v>
      </c>
      <c r="HD1210" s="314" t="s">
        <v>822</v>
      </c>
      <c r="HE1210" s="314" t="s">
        <v>822</v>
      </c>
      <c r="HF1210" s="314" t="s">
        <v>822</v>
      </c>
      <c r="HG1210" s="314" t="s">
        <v>822</v>
      </c>
      <c r="HH1210" s="282"/>
      <c r="HI1210" s="282"/>
      <c r="HJ1210" s="282"/>
      <c r="HK1210" s="282"/>
      <c r="HL1210" s="282"/>
      <c r="HM1210" s="282"/>
      <c r="HN1210" s="314" t="s">
        <v>822</v>
      </c>
      <c r="HO1210" s="314" t="s">
        <v>822</v>
      </c>
      <c r="HP1210" s="314" t="s">
        <v>822</v>
      </c>
      <c r="HQ1210" s="314" t="s">
        <v>822</v>
      </c>
      <c r="HR1210" s="314" t="s">
        <v>822</v>
      </c>
      <c r="HS1210" s="314" t="s">
        <v>822</v>
      </c>
      <c r="HT1210" s="314" t="s">
        <v>822</v>
      </c>
      <c r="HU1210" s="314" t="s">
        <v>822</v>
      </c>
      <c r="HV1210" s="314" t="s">
        <v>822</v>
      </c>
      <c r="HW1210" s="314" t="s">
        <v>822</v>
      </c>
      <c r="HX1210" s="314" t="s">
        <v>822</v>
      </c>
      <c r="HY1210" s="314" t="s">
        <v>822</v>
      </c>
      <c r="HZ1210" s="314" t="s">
        <v>822</v>
      </c>
      <c r="IA1210" s="314" t="s">
        <v>822</v>
      </c>
      <c r="IB1210" s="314" t="s">
        <v>822</v>
      </c>
      <c r="IC1210" s="282"/>
      <c r="ID1210" s="282"/>
      <c r="IE1210" s="282"/>
      <c r="IF1210" s="282"/>
      <c r="IG1210" s="282"/>
      <c r="IH1210" s="282"/>
      <c r="II1210" s="314" t="s">
        <v>822</v>
      </c>
      <c r="IJ1210" s="314" t="s">
        <v>822</v>
      </c>
      <c r="IK1210" s="314" t="s">
        <v>822</v>
      </c>
      <c r="IL1210" s="314" t="s">
        <v>822</v>
      </c>
      <c r="IM1210" s="314" t="s">
        <v>822</v>
      </c>
      <c r="IN1210" s="314" t="s">
        <v>822</v>
      </c>
      <c r="IO1210" s="314" t="s">
        <v>822</v>
      </c>
      <c r="IP1210" s="314" t="s">
        <v>822</v>
      </c>
      <c r="IQ1210" s="314" t="s">
        <v>822</v>
      </c>
      <c r="IR1210" s="314" t="s">
        <v>822</v>
      </c>
      <c r="IS1210" s="314" t="s">
        <v>822</v>
      </c>
      <c r="IT1210" s="314" t="s">
        <v>822</v>
      </c>
      <c r="IU1210" s="314" t="s">
        <v>822</v>
      </c>
      <c r="IV1210" s="314" t="s">
        <v>822</v>
      </c>
      <c r="IW1210" s="314" t="s">
        <v>822</v>
      </c>
      <c r="IX1210" s="282"/>
      <c r="IY1210" s="282"/>
      <c r="IZ1210" s="282"/>
      <c r="JA1210" s="282"/>
      <c r="JB1210" s="282"/>
      <c r="JC1210" s="282"/>
      <c r="JD1210" s="314" t="s">
        <v>822</v>
      </c>
      <c r="JE1210" s="314" t="s">
        <v>822</v>
      </c>
      <c r="JF1210" s="314" t="s">
        <v>822</v>
      </c>
      <c r="JG1210" s="314" t="s">
        <v>822</v>
      </c>
      <c r="JH1210" s="314" t="s">
        <v>822</v>
      </c>
      <c r="JI1210" s="314" t="s">
        <v>822</v>
      </c>
      <c r="JJ1210" s="314" t="s">
        <v>822</v>
      </c>
      <c r="JK1210" s="314" t="s">
        <v>822</v>
      </c>
      <c r="JL1210" s="314" t="s">
        <v>822</v>
      </c>
      <c r="JM1210" s="314" t="s">
        <v>822</v>
      </c>
      <c r="JN1210" s="314" t="s">
        <v>822</v>
      </c>
      <c r="JO1210" s="314" t="s">
        <v>822</v>
      </c>
      <c r="JP1210" s="314" t="s">
        <v>822</v>
      </c>
      <c r="JQ1210" s="314" t="s">
        <v>822</v>
      </c>
      <c r="JR1210" s="314" t="s">
        <v>822</v>
      </c>
      <c r="JS1210" s="282"/>
      <c r="JT1210" s="282"/>
      <c r="JU1210" s="282"/>
      <c r="JV1210" s="282"/>
      <c r="JW1210" s="282"/>
      <c r="JX1210" s="282"/>
      <c r="JY1210" s="314" t="s">
        <v>822</v>
      </c>
      <c r="JZ1210" s="314" t="s">
        <v>822</v>
      </c>
      <c r="KA1210" s="314" t="s">
        <v>822</v>
      </c>
      <c r="KB1210" s="314" t="s">
        <v>822</v>
      </c>
      <c r="KC1210" s="314" t="s">
        <v>822</v>
      </c>
      <c r="KD1210" s="314" t="s">
        <v>822</v>
      </c>
      <c r="KE1210" s="314" t="s">
        <v>822</v>
      </c>
      <c r="KF1210" s="314" t="s">
        <v>822</v>
      </c>
      <c r="KG1210" s="314" t="s">
        <v>822</v>
      </c>
      <c r="KH1210" s="314" t="s">
        <v>822</v>
      </c>
      <c r="KI1210" s="314" t="s">
        <v>822</v>
      </c>
      <c r="KJ1210" s="314" t="s">
        <v>822</v>
      </c>
      <c r="KK1210" s="314" t="s">
        <v>822</v>
      </c>
      <c r="KL1210" s="314" t="s">
        <v>822</v>
      </c>
      <c r="KM1210" s="314" t="s">
        <v>822</v>
      </c>
      <c r="KN1210" s="282"/>
      <c r="KO1210" s="282"/>
      <c r="KP1210" s="282"/>
      <c r="KQ1210" s="282"/>
      <c r="KR1210" s="282"/>
      <c r="KS1210" s="282"/>
      <c r="KT1210" s="314" t="s">
        <v>822</v>
      </c>
      <c r="KU1210" s="314" t="s">
        <v>822</v>
      </c>
      <c r="KV1210" s="314" t="s">
        <v>822</v>
      </c>
      <c r="KW1210" s="314" t="s">
        <v>822</v>
      </c>
      <c r="KX1210" s="314" t="s">
        <v>822</v>
      </c>
      <c r="KY1210" s="314" t="s">
        <v>822</v>
      </c>
      <c r="KZ1210" s="314" t="s">
        <v>822</v>
      </c>
      <c r="LA1210" s="314" t="s">
        <v>822</v>
      </c>
      <c r="LB1210" s="314" t="s">
        <v>822</v>
      </c>
      <c r="LC1210" s="314" t="s">
        <v>822</v>
      </c>
      <c r="LD1210" s="314" t="s">
        <v>822</v>
      </c>
      <c r="LE1210" s="314" t="s">
        <v>822</v>
      </c>
      <c r="LF1210" s="314" t="s">
        <v>822</v>
      </c>
      <c r="LG1210" s="314" t="s">
        <v>822</v>
      </c>
      <c r="LH1210" s="314" t="s">
        <v>822</v>
      </c>
      <c r="LI1210" s="282"/>
      <c r="LJ1210" s="282"/>
      <c r="LK1210" s="282"/>
      <c r="LL1210" s="282"/>
      <c r="LM1210" s="282"/>
      <c r="LN1210" s="282"/>
      <c r="LO1210" s="314" t="s">
        <v>822</v>
      </c>
      <c r="LP1210" s="314" t="s">
        <v>822</v>
      </c>
      <c r="LQ1210" s="314" t="s">
        <v>822</v>
      </c>
      <c r="LR1210" s="314" t="s">
        <v>822</v>
      </c>
      <c r="LS1210" s="314" t="s">
        <v>822</v>
      </c>
      <c r="LT1210" s="314" t="s">
        <v>822</v>
      </c>
      <c r="LU1210" s="314" t="s">
        <v>822</v>
      </c>
      <c r="LV1210" s="314" t="s">
        <v>822</v>
      </c>
      <c r="LW1210" s="314" t="s">
        <v>822</v>
      </c>
      <c r="LX1210" s="314" t="s">
        <v>822</v>
      </c>
      <c r="LY1210" s="314" t="s">
        <v>822</v>
      </c>
      <c r="LZ1210" s="314" t="s">
        <v>822</v>
      </c>
      <c r="MA1210" s="314" t="s">
        <v>822</v>
      </c>
      <c r="MB1210" s="314" t="s">
        <v>822</v>
      </c>
      <c r="MC1210" s="314" t="s">
        <v>822</v>
      </c>
      <c r="MD1210" s="282"/>
      <c r="ME1210" s="282"/>
      <c r="MF1210" s="282"/>
      <c r="MG1210" s="282"/>
      <c r="MH1210" s="282"/>
      <c r="MI1210" s="282"/>
      <c r="MJ1210" s="314" t="s">
        <v>822</v>
      </c>
      <c r="MK1210" s="314" t="s">
        <v>822</v>
      </c>
      <c r="ML1210" s="314" t="s">
        <v>822</v>
      </c>
      <c r="MM1210" s="314" t="s">
        <v>822</v>
      </c>
      <c r="MN1210" s="314" t="s">
        <v>822</v>
      </c>
      <c r="MO1210" s="314" t="s">
        <v>822</v>
      </c>
      <c r="MP1210" s="314" t="s">
        <v>822</v>
      </c>
      <c r="MQ1210" s="314" t="s">
        <v>822</v>
      </c>
      <c r="MR1210" s="314" t="s">
        <v>822</v>
      </c>
      <c r="MS1210" s="314" t="s">
        <v>822</v>
      </c>
      <c r="MT1210" s="314" t="s">
        <v>822</v>
      </c>
      <c r="MU1210" s="314" t="s">
        <v>822</v>
      </c>
      <c r="MV1210" s="314" t="s">
        <v>822</v>
      </c>
      <c r="MW1210" s="314" t="s">
        <v>822</v>
      </c>
      <c r="MX1210" s="314" t="s">
        <v>822</v>
      </c>
      <c r="MY1210" s="282"/>
      <c r="MZ1210" s="282"/>
      <c r="NA1210" s="282"/>
      <c r="NB1210" s="282"/>
      <c r="NC1210" s="282"/>
      <c r="ND1210" s="282"/>
      <c r="NE1210" s="314" t="s">
        <v>822</v>
      </c>
      <c r="NF1210" s="314" t="s">
        <v>822</v>
      </c>
      <c r="NG1210" s="314" t="s">
        <v>822</v>
      </c>
      <c r="NH1210" s="314" t="s">
        <v>822</v>
      </c>
      <c r="NI1210" s="314" t="s">
        <v>822</v>
      </c>
      <c r="NJ1210" s="314" t="s">
        <v>822</v>
      </c>
      <c r="NK1210" s="314" t="s">
        <v>822</v>
      </c>
      <c r="NL1210" s="314" t="s">
        <v>822</v>
      </c>
      <c r="NM1210" s="314" t="s">
        <v>822</v>
      </c>
      <c r="NN1210" s="314" t="s">
        <v>822</v>
      </c>
      <c r="NO1210" s="314" t="s">
        <v>822</v>
      </c>
      <c r="NP1210" s="314" t="s">
        <v>822</v>
      </c>
      <c r="NQ1210" s="314" t="s">
        <v>822</v>
      </c>
      <c r="NR1210" s="314" t="s">
        <v>822</v>
      </c>
      <c r="NS1210" s="314" t="s">
        <v>822</v>
      </c>
      <c r="NT1210" s="282"/>
      <c r="NU1210" s="282"/>
      <c r="NV1210" s="282"/>
      <c r="NW1210" s="282"/>
      <c r="NX1210" s="282"/>
      <c r="NY1210" s="282"/>
      <c r="NZ1210" s="314" t="s">
        <v>822</v>
      </c>
      <c r="OA1210" s="314" t="s">
        <v>822</v>
      </c>
      <c r="OB1210" s="314" t="s">
        <v>822</v>
      </c>
      <c r="OC1210" s="314" t="s">
        <v>822</v>
      </c>
      <c r="OD1210" s="314" t="s">
        <v>822</v>
      </c>
      <c r="OE1210" s="314" t="s">
        <v>822</v>
      </c>
      <c r="OF1210" s="314" t="s">
        <v>822</v>
      </c>
      <c r="OG1210" s="314" t="s">
        <v>822</v>
      </c>
      <c r="OH1210" s="314" t="s">
        <v>822</v>
      </c>
      <c r="OI1210" s="314" t="s">
        <v>822</v>
      </c>
      <c r="OJ1210" s="314" t="s">
        <v>822</v>
      </c>
      <c r="OK1210" s="314" t="s">
        <v>822</v>
      </c>
      <c r="OL1210" s="314" t="s">
        <v>822</v>
      </c>
      <c r="OM1210" s="314" t="s">
        <v>822</v>
      </c>
      <c r="ON1210" s="314" t="s">
        <v>822</v>
      </c>
      <c r="OO1210" s="282"/>
      <c r="OP1210" s="282"/>
      <c r="OQ1210" s="282"/>
      <c r="OR1210" s="282"/>
      <c r="OS1210" s="282"/>
      <c r="OT1210" s="282"/>
      <c r="OU1210" s="314" t="s">
        <v>822</v>
      </c>
      <c r="OV1210" s="314" t="s">
        <v>822</v>
      </c>
      <c r="OW1210" s="314" t="s">
        <v>822</v>
      </c>
      <c r="OX1210" s="314" t="s">
        <v>822</v>
      </c>
      <c r="OY1210" s="314" t="s">
        <v>822</v>
      </c>
      <c r="OZ1210" s="314" t="s">
        <v>822</v>
      </c>
      <c r="PA1210" s="314" t="s">
        <v>822</v>
      </c>
      <c r="PB1210" s="314" t="s">
        <v>822</v>
      </c>
      <c r="PC1210" s="314" t="s">
        <v>822</v>
      </c>
      <c r="PD1210" s="314" t="s">
        <v>822</v>
      </c>
      <c r="PE1210" s="314" t="s">
        <v>822</v>
      </c>
      <c r="PF1210" s="314" t="s">
        <v>822</v>
      </c>
      <c r="PG1210" s="314" t="s">
        <v>822</v>
      </c>
      <c r="PH1210" s="314" t="s">
        <v>822</v>
      </c>
      <c r="PI1210" s="314" t="s">
        <v>822</v>
      </c>
      <c r="PJ1210" s="282"/>
      <c r="PK1210" s="282"/>
      <c r="PL1210" s="282"/>
      <c r="PM1210" s="282"/>
      <c r="PN1210" s="282"/>
      <c r="PO1210" s="282"/>
      <c r="PP1210" s="314" t="s">
        <v>822</v>
      </c>
      <c r="PQ1210" s="314" t="s">
        <v>822</v>
      </c>
      <c r="PR1210" s="314" t="s">
        <v>822</v>
      </c>
      <c r="PS1210" s="314" t="s">
        <v>822</v>
      </c>
      <c r="PT1210" s="314" t="s">
        <v>822</v>
      </c>
      <c r="PU1210" s="314" t="s">
        <v>822</v>
      </c>
      <c r="PV1210" s="314" t="s">
        <v>822</v>
      </c>
      <c r="PW1210" s="314" t="s">
        <v>822</v>
      </c>
      <c r="PX1210" s="314" t="s">
        <v>822</v>
      </c>
      <c r="PY1210" s="314" t="s">
        <v>822</v>
      </c>
      <c r="PZ1210" s="314" t="s">
        <v>822</v>
      </c>
      <c r="QA1210" s="314" t="s">
        <v>822</v>
      </c>
      <c r="QB1210" s="314" t="s">
        <v>822</v>
      </c>
      <c r="QC1210" s="314" t="s">
        <v>822</v>
      </c>
      <c r="QD1210" s="314" t="s">
        <v>822</v>
      </c>
      <c r="QE1210" s="282"/>
      <c r="QF1210" s="282"/>
      <c r="QG1210" s="282"/>
      <c r="QH1210" s="282"/>
      <c r="QI1210" s="282"/>
      <c r="QJ1210" s="282"/>
      <c r="QK1210" s="314" t="s">
        <v>822</v>
      </c>
      <c r="QL1210" s="314" t="s">
        <v>822</v>
      </c>
      <c r="QM1210" s="314" t="s">
        <v>822</v>
      </c>
      <c r="QN1210" s="314" t="s">
        <v>822</v>
      </c>
      <c r="QO1210" s="314" t="s">
        <v>822</v>
      </c>
      <c r="QP1210" s="314" t="s">
        <v>822</v>
      </c>
      <c r="QQ1210" s="314" t="s">
        <v>822</v>
      </c>
      <c r="QR1210" s="314" t="s">
        <v>822</v>
      </c>
      <c r="QS1210" s="314" t="s">
        <v>822</v>
      </c>
      <c r="QT1210" s="314" t="s">
        <v>822</v>
      </c>
      <c r="QU1210" s="314" t="s">
        <v>822</v>
      </c>
      <c r="QV1210" s="314" t="s">
        <v>822</v>
      </c>
      <c r="QW1210" s="314" t="s">
        <v>822</v>
      </c>
      <c r="QX1210" s="314" t="s">
        <v>822</v>
      </c>
      <c r="QY1210" s="314" t="s">
        <v>822</v>
      </c>
      <c r="QZ1210" s="282"/>
      <c r="RA1210" s="282"/>
      <c r="RB1210" s="282"/>
      <c r="RC1210" s="282"/>
      <c r="RD1210" s="282"/>
      <c r="RE1210" s="282"/>
      <c r="RF1210" s="314" t="s">
        <v>822</v>
      </c>
      <c r="RG1210" s="314" t="s">
        <v>822</v>
      </c>
      <c r="RH1210" s="314" t="s">
        <v>822</v>
      </c>
      <c r="RI1210" s="314" t="s">
        <v>822</v>
      </c>
      <c r="RJ1210" s="314" t="s">
        <v>822</v>
      </c>
      <c r="RK1210" s="314" t="s">
        <v>822</v>
      </c>
      <c r="RL1210" s="314" t="s">
        <v>822</v>
      </c>
      <c r="RM1210" s="314" t="s">
        <v>822</v>
      </c>
      <c r="RN1210" s="314" t="s">
        <v>822</v>
      </c>
      <c r="RO1210" s="314" t="s">
        <v>822</v>
      </c>
      <c r="RP1210" s="314" t="s">
        <v>822</v>
      </c>
      <c r="RQ1210" s="314" t="s">
        <v>822</v>
      </c>
      <c r="RR1210" s="314" t="s">
        <v>822</v>
      </c>
      <c r="RS1210" s="314" t="s">
        <v>822</v>
      </c>
      <c r="RT1210" s="314" t="s">
        <v>822</v>
      </c>
      <c r="RU1210" s="282"/>
      <c r="RV1210" s="282"/>
      <c r="RW1210" s="282"/>
      <c r="RX1210" s="282"/>
      <c r="RY1210" s="282"/>
      <c r="RZ1210" s="282"/>
      <c r="SA1210" s="314" t="s">
        <v>822</v>
      </c>
      <c r="SB1210" s="314" t="s">
        <v>822</v>
      </c>
      <c r="SC1210" s="314" t="s">
        <v>822</v>
      </c>
      <c r="SD1210" s="314" t="s">
        <v>822</v>
      </c>
      <c r="SE1210" s="314" t="s">
        <v>822</v>
      </c>
      <c r="SF1210" s="314" t="s">
        <v>822</v>
      </c>
      <c r="SG1210" s="314" t="s">
        <v>822</v>
      </c>
      <c r="SH1210" s="314" t="s">
        <v>822</v>
      </c>
      <c r="SI1210" s="314" t="s">
        <v>822</v>
      </c>
      <c r="SJ1210" s="314" t="s">
        <v>822</v>
      </c>
      <c r="SK1210" s="314" t="s">
        <v>822</v>
      </c>
      <c r="SL1210" s="314" t="s">
        <v>822</v>
      </c>
      <c r="SM1210" s="314" t="s">
        <v>822</v>
      </c>
      <c r="SN1210" s="314" t="s">
        <v>822</v>
      </c>
      <c r="SO1210" s="314" t="s">
        <v>822</v>
      </c>
      <c r="SP1210" s="282"/>
      <c r="SQ1210" s="282"/>
      <c r="SR1210" s="282"/>
      <c r="SS1210" s="282"/>
      <c r="ST1210" s="282"/>
      <c r="SU1210" s="282"/>
      <c r="SV1210" s="314" t="s">
        <v>822</v>
      </c>
      <c r="SW1210" s="314" t="s">
        <v>822</v>
      </c>
      <c r="SX1210" s="314" t="s">
        <v>822</v>
      </c>
      <c r="SY1210" s="314" t="s">
        <v>822</v>
      </c>
      <c r="SZ1210" s="314" t="s">
        <v>822</v>
      </c>
      <c r="TA1210" s="314" t="s">
        <v>822</v>
      </c>
      <c r="TB1210" s="314" t="s">
        <v>822</v>
      </c>
      <c r="TC1210" s="314" t="s">
        <v>822</v>
      </c>
      <c r="TD1210" s="314" t="s">
        <v>822</v>
      </c>
      <c r="TE1210" s="314" t="s">
        <v>822</v>
      </c>
      <c r="TF1210" s="314" t="s">
        <v>822</v>
      </c>
      <c r="TG1210" s="314" t="s">
        <v>822</v>
      </c>
      <c r="TH1210" s="314" t="s">
        <v>822</v>
      </c>
      <c r="TI1210" s="314" t="s">
        <v>822</v>
      </c>
      <c r="TJ1210" s="314" t="s">
        <v>822</v>
      </c>
      <c r="TK1210" s="282"/>
      <c r="TL1210" s="282"/>
      <c r="TM1210" s="282"/>
      <c r="TN1210" s="282"/>
      <c r="TO1210" s="282"/>
      <c r="TP1210" s="282"/>
      <c r="TQ1210" s="314" t="s">
        <v>822</v>
      </c>
      <c r="TR1210" s="314" t="s">
        <v>822</v>
      </c>
      <c r="TS1210" s="314" t="s">
        <v>822</v>
      </c>
      <c r="TT1210" s="314" t="s">
        <v>822</v>
      </c>
      <c r="TU1210" s="314" t="s">
        <v>822</v>
      </c>
      <c r="TV1210" s="314" t="s">
        <v>822</v>
      </c>
      <c r="TW1210" s="314" t="s">
        <v>822</v>
      </c>
      <c r="TX1210" s="314" t="s">
        <v>822</v>
      </c>
      <c r="TY1210" s="314" t="s">
        <v>822</v>
      </c>
      <c r="TZ1210" s="314" t="s">
        <v>822</v>
      </c>
      <c r="UA1210" s="314" t="s">
        <v>822</v>
      </c>
      <c r="UB1210" s="314" t="s">
        <v>822</v>
      </c>
      <c r="UC1210" s="314" t="s">
        <v>822</v>
      </c>
      <c r="UD1210" s="314" t="s">
        <v>822</v>
      </c>
      <c r="UE1210" s="314" t="s">
        <v>822</v>
      </c>
      <c r="UF1210" s="282"/>
      <c r="UG1210" s="282"/>
      <c r="UH1210" s="282"/>
      <c r="UI1210" s="282"/>
      <c r="UJ1210" s="282"/>
      <c r="UK1210" s="282"/>
      <c r="UL1210" s="314" t="s">
        <v>822</v>
      </c>
      <c r="UM1210" s="314" t="s">
        <v>822</v>
      </c>
      <c r="UN1210" s="314" t="s">
        <v>822</v>
      </c>
      <c r="UO1210" s="314" t="s">
        <v>822</v>
      </c>
      <c r="UP1210" s="314" t="s">
        <v>822</v>
      </c>
      <c r="UQ1210" s="314" t="s">
        <v>822</v>
      </c>
      <c r="UR1210" s="314" t="s">
        <v>822</v>
      </c>
      <c r="US1210" s="314" t="s">
        <v>822</v>
      </c>
      <c r="UT1210" s="314" t="s">
        <v>822</v>
      </c>
      <c r="UU1210" s="314" t="s">
        <v>822</v>
      </c>
      <c r="UV1210" s="314" t="s">
        <v>822</v>
      </c>
      <c r="UW1210" s="314" t="s">
        <v>822</v>
      </c>
      <c r="UX1210" s="314" t="s">
        <v>822</v>
      </c>
      <c r="UY1210" s="314" t="s">
        <v>822</v>
      </c>
      <c r="UZ1210" s="314" t="s">
        <v>822</v>
      </c>
      <c r="VA1210" s="282"/>
      <c r="VB1210" s="282"/>
      <c r="VC1210" s="282"/>
      <c r="VD1210" s="282"/>
      <c r="VE1210" s="282"/>
      <c r="VF1210" s="282"/>
      <c r="VG1210" s="314" t="s">
        <v>822</v>
      </c>
      <c r="VH1210" s="314" t="s">
        <v>822</v>
      </c>
      <c r="VI1210" s="314" t="s">
        <v>822</v>
      </c>
      <c r="VJ1210" s="314" t="s">
        <v>822</v>
      </c>
      <c r="VK1210" s="314" t="s">
        <v>822</v>
      </c>
      <c r="VL1210" s="314" t="s">
        <v>822</v>
      </c>
      <c r="VM1210" s="314" t="s">
        <v>822</v>
      </c>
      <c r="VN1210" s="314" t="s">
        <v>822</v>
      </c>
      <c r="VO1210" s="314" t="s">
        <v>822</v>
      </c>
      <c r="VP1210" s="314" t="s">
        <v>822</v>
      </c>
      <c r="VQ1210" s="314" t="s">
        <v>822</v>
      </c>
      <c r="VR1210" s="314" t="s">
        <v>822</v>
      </c>
      <c r="VS1210" s="314" t="s">
        <v>822</v>
      </c>
      <c r="VT1210" s="314" t="s">
        <v>822</v>
      </c>
      <c r="VU1210" s="314" t="s">
        <v>822</v>
      </c>
      <c r="VV1210" s="282"/>
      <c r="VW1210" s="282"/>
      <c r="VX1210" s="282"/>
      <c r="VY1210" s="282"/>
      <c r="VZ1210" s="282"/>
      <c r="WA1210" s="282"/>
      <c r="WB1210" s="314" t="s">
        <v>822</v>
      </c>
      <c r="WC1210" s="314" t="s">
        <v>822</v>
      </c>
      <c r="WD1210" s="314" t="s">
        <v>822</v>
      </c>
      <c r="WE1210" s="314" t="s">
        <v>822</v>
      </c>
      <c r="WF1210" s="314" t="s">
        <v>822</v>
      </c>
      <c r="WG1210" s="314" t="s">
        <v>822</v>
      </c>
      <c r="WH1210" s="314" t="s">
        <v>822</v>
      </c>
      <c r="WI1210" s="314" t="s">
        <v>822</v>
      </c>
      <c r="WJ1210" s="314" t="s">
        <v>822</v>
      </c>
      <c r="WK1210" s="314" t="s">
        <v>822</v>
      </c>
      <c r="WL1210" s="314" t="s">
        <v>822</v>
      </c>
      <c r="WM1210" s="314" t="s">
        <v>822</v>
      </c>
      <c r="WN1210" s="314" t="s">
        <v>822</v>
      </c>
      <c r="WO1210" s="314" t="s">
        <v>822</v>
      </c>
      <c r="WP1210" s="314" t="s">
        <v>822</v>
      </c>
      <c r="WQ1210" s="282"/>
      <c r="WR1210" s="282"/>
      <c r="WS1210" s="282"/>
      <c r="WT1210" s="282"/>
      <c r="WU1210" s="282"/>
      <c r="WV1210" s="282"/>
      <c r="WW1210" s="314" t="s">
        <v>822</v>
      </c>
      <c r="WX1210" s="314" t="s">
        <v>822</v>
      </c>
      <c r="WY1210" s="314" t="s">
        <v>822</v>
      </c>
      <c r="WZ1210" s="314" t="s">
        <v>822</v>
      </c>
      <c r="XA1210" s="314" t="s">
        <v>822</v>
      </c>
      <c r="XB1210" s="314" t="s">
        <v>822</v>
      </c>
      <c r="XC1210" s="314" t="s">
        <v>822</v>
      </c>
      <c r="XD1210" s="314" t="s">
        <v>822</v>
      </c>
      <c r="XE1210" s="314" t="s">
        <v>822</v>
      </c>
      <c r="XF1210" s="314" t="s">
        <v>822</v>
      </c>
      <c r="XG1210" s="314" t="s">
        <v>822</v>
      </c>
      <c r="XH1210" s="314" t="s">
        <v>822</v>
      </c>
      <c r="XI1210" s="314" t="s">
        <v>822</v>
      </c>
      <c r="XJ1210" s="314" t="s">
        <v>822</v>
      </c>
      <c r="XK1210" s="314" t="s">
        <v>822</v>
      </c>
      <c r="XL1210" s="282"/>
      <c r="XM1210" s="282"/>
      <c r="XN1210" s="282"/>
      <c r="XO1210" s="282"/>
      <c r="XP1210" s="282"/>
      <c r="XQ1210" s="282"/>
      <c r="XR1210" s="314" t="s">
        <v>822</v>
      </c>
      <c r="XS1210" s="314" t="s">
        <v>822</v>
      </c>
      <c r="XT1210" s="314" t="s">
        <v>822</v>
      </c>
      <c r="XU1210" s="314" t="s">
        <v>822</v>
      </c>
      <c r="XV1210" s="314" t="s">
        <v>822</v>
      </c>
      <c r="XW1210" s="314" t="s">
        <v>822</v>
      </c>
      <c r="XX1210" s="314" t="s">
        <v>822</v>
      </c>
      <c r="XY1210" s="314" t="s">
        <v>822</v>
      </c>
      <c r="XZ1210" s="314" t="s">
        <v>822</v>
      </c>
      <c r="YA1210" s="314" t="s">
        <v>822</v>
      </c>
      <c r="YB1210" s="314" t="s">
        <v>822</v>
      </c>
      <c r="YC1210" s="314" t="s">
        <v>822</v>
      </c>
      <c r="YD1210" s="314" t="s">
        <v>822</v>
      </c>
      <c r="YE1210" s="314" t="s">
        <v>822</v>
      </c>
      <c r="YF1210" s="314" t="s">
        <v>822</v>
      </c>
      <c r="YG1210" s="282"/>
      <c r="YH1210" s="282"/>
      <c r="YI1210" s="282"/>
      <c r="YJ1210" s="282"/>
      <c r="YK1210" s="282"/>
      <c r="YL1210" s="282"/>
      <c r="YM1210" s="314" t="s">
        <v>822</v>
      </c>
      <c r="YN1210" s="314" t="s">
        <v>822</v>
      </c>
      <c r="YO1210" s="314" t="s">
        <v>822</v>
      </c>
      <c r="YP1210" s="314" t="s">
        <v>822</v>
      </c>
      <c r="YQ1210" s="314" t="s">
        <v>822</v>
      </c>
      <c r="YR1210" s="314" t="s">
        <v>822</v>
      </c>
      <c r="YS1210" s="314" t="s">
        <v>822</v>
      </c>
      <c r="YT1210" s="314" t="s">
        <v>822</v>
      </c>
      <c r="YU1210" s="314" t="s">
        <v>822</v>
      </c>
      <c r="YV1210" s="314" t="s">
        <v>822</v>
      </c>
      <c r="YW1210" s="314" t="s">
        <v>822</v>
      </c>
      <c r="YX1210" s="314" t="s">
        <v>822</v>
      </c>
      <c r="YY1210" s="314" t="s">
        <v>822</v>
      </c>
      <c r="YZ1210" s="314" t="s">
        <v>822</v>
      </c>
      <c r="ZA1210" s="314" t="s">
        <v>822</v>
      </c>
      <c r="ZB1210" s="320">
        <f t="shared" si="908"/>
        <v>0</v>
      </c>
      <c r="ZC1210" s="320">
        <f t="shared" si="908"/>
        <v>0</v>
      </c>
      <c r="ZD1210" s="320">
        <f t="shared" si="908"/>
        <v>0</v>
      </c>
      <c r="ZE1210" s="320">
        <f t="shared" si="908"/>
        <v>0</v>
      </c>
      <c r="ZF1210" s="320">
        <f t="shared" si="908"/>
        <v>0</v>
      </c>
      <c r="ZG1210" s="320">
        <f t="shared" si="908"/>
        <v>0</v>
      </c>
    </row>
    <row r="1211" spans="1:683" ht="74.25" customHeight="1">
      <c r="A1211" s="758" t="s">
        <v>841</v>
      </c>
      <c r="B1211" s="797"/>
      <c r="C1211" s="117" t="s">
        <v>447</v>
      </c>
      <c r="D1211" s="907"/>
      <c r="E1211" s="908"/>
      <c r="F1211" s="133"/>
      <c r="G1211" s="133"/>
      <c r="H1211" s="133"/>
      <c r="I1211" s="321"/>
      <c r="J1211" s="321"/>
      <c r="K1211" s="321"/>
      <c r="L1211" s="314" t="s">
        <v>822</v>
      </c>
      <c r="M1211" s="314" t="s">
        <v>822</v>
      </c>
      <c r="N1211" s="314" t="s">
        <v>822</v>
      </c>
      <c r="O1211" s="314" t="s">
        <v>822</v>
      </c>
      <c r="P1211" s="314" t="s">
        <v>822</v>
      </c>
      <c r="Q1211" s="314" t="s">
        <v>822</v>
      </c>
      <c r="R1211" s="314" t="s">
        <v>822</v>
      </c>
      <c r="S1211" s="314" t="s">
        <v>822</v>
      </c>
      <c r="T1211" s="314" t="s">
        <v>822</v>
      </c>
      <c r="U1211" s="314" t="s">
        <v>822</v>
      </c>
      <c r="V1211" s="314" t="s">
        <v>822</v>
      </c>
      <c r="W1211" s="314" t="s">
        <v>822</v>
      </c>
      <c r="X1211" s="314" t="s">
        <v>822</v>
      </c>
      <c r="Y1211" s="314" t="s">
        <v>822</v>
      </c>
      <c r="Z1211" s="314" t="s">
        <v>822</v>
      </c>
      <c r="AA1211" s="282"/>
      <c r="AB1211" s="282"/>
      <c r="AC1211" s="282"/>
      <c r="AD1211" s="282"/>
      <c r="AE1211" s="282"/>
      <c r="AF1211" s="282"/>
      <c r="AG1211" s="314" t="s">
        <v>822</v>
      </c>
      <c r="AH1211" s="314" t="s">
        <v>822</v>
      </c>
      <c r="AI1211" s="314" t="s">
        <v>822</v>
      </c>
      <c r="AJ1211" s="314" t="s">
        <v>822</v>
      </c>
      <c r="AK1211" s="314" t="s">
        <v>822</v>
      </c>
      <c r="AL1211" s="314" t="s">
        <v>822</v>
      </c>
      <c r="AM1211" s="314" t="s">
        <v>822</v>
      </c>
      <c r="AN1211" s="314" t="s">
        <v>822</v>
      </c>
      <c r="AO1211" s="314" t="s">
        <v>822</v>
      </c>
      <c r="AP1211" s="314" t="s">
        <v>822</v>
      </c>
      <c r="AQ1211" s="314" t="s">
        <v>822</v>
      </c>
      <c r="AR1211" s="314" t="s">
        <v>822</v>
      </c>
      <c r="AS1211" s="314" t="s">
        <v>822</v>
      </c>
      <c r="AT1211" s="314" t="s">
        <v>822</v>
      </c>
      <c r="AU1211" s="314" t="s">
        <v>822</v>
      </c>
      <c r="AV1211" s="282"/>
      <c r="AW1211" s="282"/>
      <c r="AX1211" s="282"/>
      <c r="AY1211" s="282"/>
      <c r="AZ1211" s="282"/>
      <c r="BA1211" s="282"/>
      <c r="BB1211" s="314" t="s">
        <v>822</v>
      </c>
      <c r="BC1211" s="314" t="s">
        <v>822</v>
      </c>
      <c r="BD1211" s="314" t="s">
        <v>822</v>
      </c>
      <c r="BE1211" s="314" t="s">
        <v>822</v>
      </c>
      <c r="BF1211" s="314" t="s">
        <v>822</v>
      </c>
      <c r="BG1211" s="314" t="s">
        <v>822</v>
      </c>
      <c r="BH1211" s="314" t="s">
        <v>822</v>
      </c>
      <c r="BI1211" s="314" t="s">
        <v>822</v>
      </c>
      <c r="BJ1211" s="314" t="s">
        <v>822</v>
      </c>
      <c r="BK1211" s="314" t="s">
        <v>822</v>
      </c>
      <c r="BL1211" s="314" t="s">
        <v>822</v>
      </c>
      <c r="BM1211" s="314" t="s">
        <v>822</v>
      </c>
      <c r="BN1211" s="314" t="s">
        <v>822</v>
      </c>
      <c r="BO1211" s="314" t="s">
        <v>822</v>
      </c>
      <c r="BP1211" s="314" t="s">
        <v>822</v>
      </c>
      <c r="BQ1211" s="282"/>
      <c r="BR1211" s="282"/>
      <c r="BS1211" s="282"/>
      <c r="BT1211" s="282"/>
      <c r="BU1211" s="282"/>
      <c r="BV1211" s="282"/>
      <c r="BW1211" s="314" t="s">
        <v>822</v>
      </c>
      <c r="BX1211" s="314" t="s">
        <v>822</v>
      </c>
      <c r="BY1211" s="314" t="s">
        <v>822</v>
      </c>
      <c r="BZ1211" s="314" t="s">
        <v>822</v>
      </c>
      <c r="CA1211" s="314" t="s">
        <v>822</v>
      </c>
      <c r="CB1211" s="314" t="s">
        <v>822</v>
      </c>
      <c r="CC1211" s="314" t="s">
        <v>822</v>
      </c>
      <c r="CD1211" s="314" t="s">
        <v>822</v>
      </c>
      <c r="CE1211" s="314" t="s">
        <v>822</v>
      </c>
      <c r="CF1211" s="314" t="s">
        <v>822</v>
      </c>
      <c r="CG1211" s="314" t="s">
        <v>822</v>
      </c>
      <c r="CH1211" s="314" t="s">
        <v>822</v>
      </c>
      <c r="CI1211" s="314" t="s">
        <v>822</v>
      </c>
      <c r="CJ1211" s="314" t="s">
        <v>822</v>
      </c>
      <c r="CK1211" s="314" t="s">
        <v>822</v>
      </c>
      <c r="CL1211" s="282"/>
      <c r="CM1211" s="282"/>
      <c r="CN1211" s="282"/>
      <c r="CO1211" s="282"/>
      <c r="CP1211" s="282"/>
      <c r="CQ1211" s="282"/>
      <c r="CR1211" s="314" t="s">
        <v>822</v>
      </c>
      <c r="CS1211" s="314" t="s">
        <v>822</v>
      </c>
      <c r="CT1211" s="314" t="s">
        <v>822</v>
      </c>
      <c r="CU1211" s="314" t="s">
        <v>822</v>
      </c>
      <c r="CV1211" s="314" t="s">
        <v>822</v>
      </c>
      <c r="CW1211" s="314" t="s">
        <v>822</v>
      </c>
      <c r="CX1211" s="314" t="s">
        <v>822</v>
      </c>
      <c r="CY1211" s="314" t="s">
        <v>822</v>
      </c>
      <c r="CZ1211" s="314" t="s">
        <v>822</v>
      </c>
      <c r="DA1211" s="314" t="s">
        <v>822</v>
      </c>
      <c r="DB1211" s="314" t="s">
        <v>822</v>
      </c>
      <c r="DC1211" s="314" t="s">
        <v>822</v>
      </c>
      <c r="DD1211" s="314" t="s">
        <v>822</v>
      </c>
      <c r="DE1211" s="314" t="s">
        <v>822</v>
      </c>
      <c r="DF1211" s="314" t="s">
        <v>822</v>
      </c>
      <c r="DG1211" s="282"/>
      <c r="DH1211" s="282"/>
      <c r="DI1211" s="282"/>
      <c r="DJ1211" s="282"/>
      <c r="DK1211" s="282"/>
      <c r="DL1211" s="282"/>
      <c r="DM1211" s="314" t="s">
        <v>822</v>
      </c>
      <c r="DN1211" s="314" t="s">
        <v>822</v>
      </c>
      <c r="DO1211" s="314" t="s">
        <v>822</v>
      </c>
      <c r="DP1211" s="314" t="s">
        <v>822</v>
      </c>
      <c r="DQ1211" s="314" t="s">
        <v>822</v>
      </c>
      <c r="DR1211" s="314" t="s">
        <v>822</v>
      </c>
      <c r="DS1211" s="314" t="s">
        <v>822</v>
      </c>
      <c r="DT1211" s="314" t="s">
        <v>822</v>
      </c>
      <c r="DU1211" s="314" t="s">
        <v>822</v>
      </c>
      <c r="DV1211" s="314" t="s">
        <v>822</v>
      </c>
      <c r="DW1211" s="314" t="s">
        <v>822</v>
      </c>
      <c r="DX1211" s="314" t="s">
        <v>822</v>
      </c>
      <c r="DY1211" s="314" t="s">
        <v>822</v>
      </c>
      <c r="DZ1211" s="314" t="s">
        <v>822</v>
      </c>
      <c r="EA1211" s="314" t="s">
        <v>822</v>
      </c>
      <c r="EB1211" s="282"/>
      <c r="EC1211" s="282"/>
      <c r="ED1211" s="282"/>
      <c r="EE1211" s="282"/>
      <c r="EF1211" s="282"/>
      <c r="EG1211" s="282"/>
      <c r="EH1211" s="314" t="s">
        <v>822</v>
      </c>
      <c r="EI1211" s="314" t="s">
        <v>822</v>
      </c>
      <c r="EJ1211" s="314" t="s">
        <v>822</v>
      </c>
      <c r="EK1211" s="314" t="s">
        <v>822</v>
      </c>
      <c r="EL1211" s="314" t="s">
        <v>822</v>
      </c>
      <c r="EM1211" s="314" t="s">
        <v>822</v>
      </c>
      <c r="EN1211" s="314" t="s">
        <v>822</v>
      </c>
      <c r="EO1211" s="314" t="s">
        <v>822</v>
      </c>
      <c r="EP1211" s="314" t="s">
        <v>822</v>
      </c>
      <c r="EQ1211" s="314" t="s">
        <v>822</v>
      </c>
      <c r="ER1211" s="314" t="s">
        <v>822</v>
      </c>
      <c r="ES1211" s="314" t="s">
        <v>822</v>
      </c>
      <c r="ET1211" s="314" t="s">
        <v>822</v>
      </c>
      <c r="EU1211" s="314" t="s">
        <v>822</v>
      </c>
      <c r="EV1211" s="314" t="s">
        <v>822</v>
      </c>
      <c r="EW1211" s="282"/>
      <c r="EX1211" s="282"/>
      <c r="EY1211" s="282"/>
      <c r="EZ1211" s="282"/>
      <c r="FA1211" s="282"/>
      <c r="FB1211" s="282"/>
      <c r="FC1211" s="314" t="s">
        <v>822</v>
      </c>
      <c r="FD1211" s="314" t="s">
        <v>822</v>
      </c>
      <c r="FE1211" s="314" t="s">
        <v>822</v>
      </c>
      <c r="FF1211" s="314" t="s">
        <v>822</v>
      </c>
      <c r="FG1211" s="314" t="s">
        <v>822</v>
      </c>
      <c r="FH1211" s="314" t="s">
        <v>822</v>
      </c>
      <c r="FI1211" s="314" t="s">
        <v>822</v>
      </c>
      <c r="FJ1211" s="314" t="s">
        <v>822</v>
      </c>
      <c r="FK1211" s="314" t="s">
        <v>822</v>
      </c>
      <c r="FL1211" s="314" t="s">
        <v>822</v>
      </c>
      <c r="FM1211" s="314" t="s">
        <v>822</v>
      </c>
      <c r="FN1211" s="314" t="s">
        <v>822</v>
      </c>
      <c r="FO1211" s="314" t="s">
        <v>822</v>
      </c>
      <c r="FP1211" s="314" t="s">
        <v>822</v>
      </c>
      <c r="FQ1211" s="314" t="s">
        <v>822</v>
      </c>
      <c r="FR1211" s="282"/>
      <c r="FS1211" s="282"/>
      <c r="FT1211" s="282"/>
      <c r="FU1211" s="282"/>
      <c r="FV1211" s="282"/>
      <c r="FW1211" s="282"/>
      <c r="FX1211" s="314" t="s">
        <v>822</v>
      </c>
      <c r="FY1211" s="314" t="s">
        <v>822</v>
      </c>
      <c r="FZ1211" s="314" t="s">
        <v>822</v>
      </c>
      <c r="GA1211" s="314" t="s">
        <v>822</v>
      </c>
      <c r="GB1211" s="314" t="s">
        <v>822</v>
      </c>
      <c r="GC1211" s="314" t="s">
        <v>822</v>
      </c>
      <c r="GD1211" s="314" t="s">
        <v>822</v>
      </c>
      <c r="GE1211" s="314" t="s">
        <v>822</v>
      </c>
      <c r="GF1211" s="314" t="s">
        <v>822</v>
      </c>
      <c r="GG1211" s="314" t="s">
        <v>822</v>
      </c>
      <c r="GH1211" s="314" t="s">
        <v>822</v>
      </c>
      <c r="GI1211" s="314" t="s">
        <v>822</v>
      </c>
      <c r="GJ1211" s="314" t="s">
        <v>822</v>
      </c>
      <c r="GK1211" s="314" t="s">
        <v>822</v>
      </c>
      <c r="GL1211" s="314" t="s">
        <v>822</v>
      </c>
      <c r="GM1211" s="282"/>
      <c r="GN1211" s="282"/>
      <c r="GO1211" s="282"/>
      <c r="GP1211" s="282"/>
      <c r="GQ1211" s="282"/>
      <c r="GR1211" s="282"/>
      <c r="GS1211" s="314" t="s">
        <v>822</v>
      </c>
      <c r="GT1211" s="314" t="s">
        <v>822</v>
      </c>
      <c r="GU1211" s="314" t="s">
        <v>822</v>
      </c>
      <c r="GV1211" s="314" t="s">
        <v>822</v>
      </c>
      <c r="GW1211" s="314" t="s">
        <v>822</v>
      </c>
      <c r="GX1211" s="314" t="s">
        <v>822</v>
      </c>
      <c r="GY1211" s="314" t="s">
        <v>822</v>
      </c>
      <c r="GZ1211" s="314" t="s">
        <v>822</v>
      </c>
      <c r="HA1211" s="314" t="s">
        <v>822</v>
      </c>
      <c r="HB1211" s="314" t="s">
        <v>822</v>
      </c>
      <c r="HC1211" s="314" t="s">
        <v>822</v>
      </c>
      <c r="HD1211" s="314" t="s">
        <v>822</v>
      </c>
      <c r="HE1211" s="314" t="s">
        <v>822</v>
      </c>
      <c r="HF1211" s="314" t="s">
        <v>822</v>
      </c>
      <c r="HG1211" s="314" t="s">
        <v>822</v>
      </c>
      <c r="HH1211" s="282">
        <v>1268900</v>
      </c>
      <c r="HI1211" s="282">
        <v>1328300</v>
      </c>
      <c r="HJ1211" s="282">
        <v>1328300</v>
      </c>
      <c r="HK1211" s="282">
        <v>817300</v>
      </c>
      <c r="HL1211" s="282">
        <v>816800</v>
      </c>
      <c r="HM1211" s="282">
        <v>816800</v>
      </c>
      <c r="HN1211" s="314" t="s">
        <v>822</v>
      </c>
      <c r="HO1211" s="314" t="s">
        <v>822</v>
      </c>
      <c r="HP1211" s="314" t="s">
        <v>822</v>
      </c>
      <c r="HQ1211" s="314" t="s">
        <v>822</v>
      </c>
      <c r="HR1211" s="314" t="s">
        <v>822</v>
      </c>
      <c r="HS1211" s="314" t="s">
        <v>822</v>
      </c>
      <c r="HT1211" s="314" t="s">
        <v>822</v>
      </c>
      <c r="HU1211" s="314" t="s">
        <v>822</v>
      </c>
      <c r="HV1211" s="314" t="s">
        <v>822</v>
      </c>
      <c r="HW1211" s="314" t="s">
        <v>822</v>
      </c>
      <c r="HX1211" s="314" t="s">
        <v>822</v>
      </c>
      <c r="HY1211" s="314" t="s">
        <v>822</v>
      </c>
      <c r="HZ1211" s="314" t="s">
        <v>822</v>
      </c>
      <c r="IA1211" s="314" t="s">
        <v>822</v>
      </c>
      <c r="IB1211" s="314" t="s">
        <v>822</v>
      </c>
      <c r="IC1211" s="282"/>
      <c r="ID1211" s="282"/>
      <c r="IE1211" s="282"/>
      <c r="IF1211" s="282"/>
      <c r="IG1211" s="282"/>
      <c r="IH1211" s="282"/>
      <c r="II1211" s="314" t="s">
        <v>822</v>
      </c>
      <c r="IJ1211" s="314" t="s">
        <v>822</v>
      </c>
      <c r="IK1211" s="314" t="s">
        <v>822</v>
      </c>
      <c r="IL1211" s="314" t="s">
        <v>822</v>
      </c>
      <c r="IM1211" s="314" t="s">
        <v>822</v>
      </c>
      <c r="IN1211" s="314" t="s">
        <v>822</v>
      </c>
      <c r="IO1211" s="314" t="s">
        <v>822</v>
      </c>
      <c r="IP1211" s="314" t="s">
        <v>822</v>
      </c>
      <c r="IQ1211" s="314" t="s">
        <v>822</v>
      </c>
      <c r="IR1211" s="314" t="s">
        <v>822</v>
      </c>
      <c r="IS1211" s="314" t="s">
        <v>822</v>
      </c>
      <c r="IT1211" s="314" t="s">
        <v>822</v>
      </c>
      <c r="IU1211" s="314" t="s">
        <v>822</v>
      </c>
      <c r="IV1211" s="314" t="s">
        <v>822</v>
      </c>
      <c r="IW1211" s="314" t="s">
        <v>822</v>
      </c>
      <c r="IX1211" s="282"/>
      <c r="IY1211" s="282"/>
      <c r="IZ1211" s="282"/>
      <c r="JA1211" s="282"/>
      <c r="JB1211" s="282"/>
      <c r="JC1211" s="282"/>
      <c r="JD1211" s="314" t="s">
        <v>822</v>
      </c>
      <c r="JE1211" s="314" t="s">
        <v>822</v>
      </c>
      <c r="JF1211" s="314" t="s">
        <v>822</v>
      </c>
      <c r="JG1211" s="314" t="s">
        <v>822</v>
      </c>
      <c r="JH1211" s="314" t="s">
        <v>822</v>
      </c>
      <c r="JI1211" s="314" t="s">
        <v>822</v>
      </c>
      <c r="JJ1211" s="314" t="s">
        <v>822</v>
      </c>
      <c r="JK1211" s="314" t="s">
        <v>822</v>
      </c>
      <c r="JL1211" s="314" t="s">
        <v>822</v>
      </c>
      <c r="JM1211" s="314" t="s">
        <v>822</v>
      </c>
      <c r="JN1211" s="314" t="s">
        <v>822</v>
      </c>
      <c r="JO1211" s="314" t="s">
        <v>822</v>
      </c>
      <c r="JP1211" s="314" t="s">
        <v>822</v>
      </c>
      <c r="JQ1211" s="314" t="s">
        <v>822</v>
      </c>
      <c r="JR1211" s="314" t="s">
        <v>822</v>
      </c>
      <c r="JS1211" s="282"/>
      <c r="JT1211" s="282"/>
      <c r="JU1211" s="282"/>
      <c r="JV1211" s="282"/>
      <c r="JW1211" s="282"/>
      <c r="JX1211" s="282"/>
      <c r="JY1211" s="314" t="s">
        <v>822</v>
      </c>
      <c r="JZ1211" s="314" t="s">
        <v>822</v>
      </c>
      <c r="KA1211" s="314" t="s">
        <v>822</v>
      </c>
      <c r="KB1211" s="314" t="s">
        <v>822</v>
      </c>
      <c r="KC1211" s="314" t="s">
        <v>822</v>
      </c>
      <c r="KD1211" s="314" t="s">
        <v>822</v>
      </c>
      <c r="KE1211" s="314" t="s">
        <v>822</v>
      </c>
      <c r="KF1211" s="314" t="s">
        <v>822</v>
      </c>
      <c r="KG1211" s="314" t="s">
        <v>822</v>
      </c>
      <c r="KH1211" s="314" t="s">
        <v>822</v>
      </c>
      <c r="KI1211" s="314" t="s">
        <v>822</v>
      </c>
      <c r="KJ1211" s="314" t="s">
        <v>822</v>
      </c>
      <c r="KK1211" s="314" t="s">
        <v>822</v>
      </c>
      <c r="KL1211" s="314" t="s">
        <v>822</v>
      </c>
      <c r="KM1211" s="314" t="s">
        <v>822</v>
      </c>
      <c r="KN1211" s="282"/>
      <c r="KO1211" s="282"/>
      <c r="KP1211" s="282"/>
      <c r="KQ1211" s="282"/>
      <c r="KR1211" s="282"/>
      <c r="KS1211" s="282"/>
      <c r="KT1211" s="314" t="s">
        <v>822</v>
      </c>
      <c r="KU1211" s="314" t="s">
        <v>822</v>
      </c>
      <c r="KV1211" s="314" t="s">
        <v>822</v>
      </c>
      <c r="KW1211" s="314" t="s">
        <v>822</v>
      </c>
      <c r="KX1211" s="314" t="s">
        <v>822</v>
      </c>
      <c r="KY1211" s="314" t="s">
        <v>822</v>
      </c>
      <c r="KZ1211" s="314" t="s">
        <v>822</v>
      </c>
      <c r="LA1211" s="314" t="s">
        <v>822</v>
      </c>
      <c r="LB1211" s="314" t="s">
        <v>822</v>
      </c>
      <c r="LC1211" s="314" t="s">
        <v>822</v>
      </c>
      <c r="LD1211" s="314" t="s">
        <v>822</v>
      </c>
      <c r="LE1211" s="314" t="s">
        <v>822</v>
      </c>
      <c r="LF1211" s="314" t="s">
        <v>822</v>
      </c>
      <c r="LG1211" s="314" t="s">
        <v>822</v>
      </c>
      <c r="LH1211" s="314" t="s">
        <v>822</v>
      </c>
      <c r="LI1211" s="282"/>
      <c r="LJ1211" s="282"/>
      <c r="LK1211" s="282"/>
      <c r="LL1211" s="282"/>
      <c r="LM1211" s="282"/>
      <c r="LN1211" s="282"/>
      <c r="LO1211" s="314" t="s">
        <v>822</v>
      </c>
      <c r="LP1211" s="314" t="s">
        <v>822</v>
      </c>
      <c r="LQ1211" s="314" t="s">
        <v>822</v>
      </c>
      <c r="LR1211" s="314" t="s">
        <v>822</v>
      </c>
      <c r="LS1211" s="314" t="s">
        <v>822</v>
      </c>
      <c r="LT1211" s="314" t="s">
        <v>822</v>
      </c>
      <c r="LU1211" s="314" t="s">
        <v>822</v>
      </c>
      <c r="LV1211" s="314" t="s">
        <v>822</v>
      </c>
      <c r="LW1211" s="314" t="s">
        <v>822</v>
      </c>
      <c r="LX1211" s="314" t="s">
        <v>822</v>
      </c>
      <c r="LY1211" s="314" t="s">
        <v>822</v>
      </c>
      <c r="LZ1211" s="314" t="s">
        <v>822</v>
      </c>
      <c r="MA1211" s="314" t="s">
        <v>822</v>
      </c>
      <c r="MB1211" s="314" t="s">
        <v>822</v>
      </c>
      <c r="MC1211" s="314" t="s">
        <v>822</v>
      </c>
      <c r="MD1211" s="282"/>
      <c r="ME1211" s="282"/>
      <c r="MF1211" s="282"/>
      <c r="MG1211" s="282"/>
      <c r="MH1211" s="282"/>
      <c r="MI1211" s="282"/>
      <c r="MJ1211" s="314" t="s">
        <v>822</v>
      </c>
      <c r="MK1211" s="314" t="s">
        <v>822</v>
      </c>
      <c r="ML1211" s="314" t="s">
        <v>822</v>
      </c>
      <c r="MM1211" s="314" t="s">
        <v>822</v>
      </c>
      <c r="MN1211" s="314" t="s">
        <v>822</v>
      </c>
      <c r="MO1211" s="314" t="s">
        <v>822</v>
      </c>
      <c r="MP1211" s="314" t="s">
        <v>822</v>
      </c>
      <c r="MQ1211" s="314" t="s">
        <v>822</v>
      </c>
      <c r="MR1211" s="314" t="s">
        <v>822</v>
      </c>
      <c r="MS1211" s="314" t="s">
        <v>822</v>
      </c>
      <c r="MT1211" s="314" t="s">
        <v>822</v>
      </c>
      <c r="MU1211" s="314" t="s">
        <v>822</v>
      </c>
      <c r="MV1211" s="314" t="s">
        <v>822</v>
      </c>
      <c r="MW1211" s="314" t="s">
        <v>822</v>
      </c>
      <c r="MX1211" s="314" t="s">
        <v>822</v>
      </c>
      <c r="MY1211" s="282"/>
      <c r="MZ1211" s="282"/>
      <c r="NA1211" s="282"/>
      <c r="NB1211" s="282"/>
      <c r="NC1211" s="282"/>
      <c r="ND1211" s="282"/>
      <c r="NE1211" s="314" t="s">
        <v>822</v>
      </c>
      <c r="NF1211" s="314" t="s">
        <v>822</v>
      </c>
      <c r="NG1211" s="314" t="s">
        <v>822</v>
      </c>
      <c r="NH1211" s="314" t="s">
        <v>822</v>
      </c>
      <c r="NI1211" s="314" t="s">
        <v>822</v>
      </c>
      <c r="NJ1211" s="314" t="s">
        <v>822</v>
      </c>
      <c r="NK1211" s="314" t="s">
        <v>822</v>
      </c>
      <c r="NL1211" s="314" t="s">
        <v>822</v>
      </c>
      <c r="NM1211" s="314" t="s">
        <v>822</v>
      </c>
      <c r="NN1211" s="314" t="s">
        <v>822</v>
      </c>
      <c r="NO1211" s="314" t="s">
        <v>822</v>
      </c>
      <c r="NP1211" s="314" t="s">
        <v>822</v>
      </c>
      <c r="NQ1211" s="314" t="s">
        <v>822</v>
      </c>
      <c r="NR1211" s="314" t="s">
        <v>822</v>
      </c>
      <c r="NS1211" s="314" t="s">
        <v>822</v>
      </c>
      <c r="NT1211" s="282"/>
      <c r="NU1211" s="282"/>
      <c r="NV1211" s="282"/>
      <c r="NW1211" s="282"/>
      <c r="NX1211" s="282"/>
      <c r="NY1211" s="282"/>
      <c r="NZ1211" s="314" t="s">
        <v>822</v>
      </c>
      <c r="OA1211" s="314" t="s">
        <v>822</v>
      </c>
      <c r="OB1211" s="314" t="s">
        <v>822</v>
      </c>
      <c r="OC1211" s="314" t="s">
        <v>822</v>
      </c>
      <c r="OD1211" s="314" t="s">
        <v>822</v>
      </c>
      <c r="OE1211" s="314" t="s">
        <v>822</v>
      </c>
      <c r="OF1211" s="314" t="s">
        <v>822</v>
      </c>
      <c r="OG1211" s="314" t="s">
        <v>822</v>
      </c>
      <c r="OH1211" s="314" t="s">
        <v>822</v>
      </c>
      <c r="OI1211" s="314" t="s">
        <v>822</v>
      </c>
      <c r="OJ1211" s="314" t="s">
        <v>822</v>
      </c>
      <c r="OK1211" s="314" t="s">
        <v>822</v>
      </c>
      <c r="OL1211" s="314" t="s">
        <v>822</v>
      </c>
      <c r="OM1211" s="314" t="s">
        <v>822</v>
      </c>
      <c r="ON1211" s="314" t="s">
        <v>822</v>
      </c>
      <c r="OO1211" s="282"/>
      <c r="OP1211" s="282"/>
      <c r="OQ1211" s="282"/>
      <c r="OR1211" s="282"/>
      <c r="OS1211" s="282"/>
      <c r="OT1211" s="282"/>
      <c r="OU1211" s="314" t="s">
        <v>822</v>
      </c>
      <c r="OV1211" s="314" t="s">
        <v>822</v>
      </c>
      <c r="OW1211" s="314" t="s">
        <v>822</v>
      </c>
      <c r="OX1211" s="314" t="s">
        <v>822</v>
      </c>
      <c r="OY1211" s="314" t="s">
        <v>822</v>
      </c>
      <c r="OZ1211" s="314" t="s">
        <v>822</v>
      </c>
      <c r="PA1211" s="314" t="s">
        <v>822</v>
      </c>
      <c r="PB1211" s="314" t="s">
        <v>822</v>
      </c>
      <c r="PC1211" s="314" t="s">
        <v>822</v>
      </c>
      <c r="PD1211" s="314" t="s">
        <v>822</v>
      </c>
      <c r="PE1211" s="314" t="s">
        <v>822</v>
      </c>
      <c r="PF1211" s="314" t="s">
        <v>822</v>
      </c>
      <c r="PG1211" s="314" t="s">
        <v>822</v>
      </c>
      <c r="PH1211" s="314" t="s">
        <v>822</v>
      </c>
      <c r="PI1211" s="314" t="s">
        <v>822</v>
      </c>
      <c r="PJ1211" s="282"/>
      <c r="PK1211" s="282"/>
      <c r="PL1211" s="282"/>
      <c r="PM1211" s="282"/>
      <c r="PN1211" s="282"/>
      <c r="PO1211" s="282"/>
      <c r="PP1211" s="314" t="s">
        <v>822</v>
      </c>
      <c r="PQ1211" s="314" t="s">
        <v>822</v>
      </c>
      <c r="PR1211" s="314" t="s">
        <v>822</v>
      </c>
      <c r="PS1211" s="314" t="s">
        <v>822</v>
      </c>
      <c r="PT1211" s="314" t="s">
        <v>822</v>
      </c>
      <c r="PU1211" s="314" t="s">
        <v>822</v>
      </c>
      <c r="PV1211" s="314" t="s">
        <v>822</v>
      </c>
      <c r="PW1211" s="314" t="s">
        <v>822</v>
      </c>
      <c r="PX1211" s="314" t="s">
        <v>822</v>
      </c>
      <c r="PY1211" s="314" t="s">
        <v>822</v>
      </c>
      <c r="PZ1211" s="314" t="s">
        <v>822</v>
      </c>
      <c r="QA1211" s="314" t="s">
        <v>822</v>
      </c>
      <c r="QB1211" s="314" t="s">
        <v>822</v>
      </c>
      <c r="QC1211" s="314" t="s">
        <v>822</v>
      </c>
      <c r="QD1211" s="314" t="s">
        <v>822</v>
      </c>
      <c r="QE1211" s="282"/>
      <c r="QF1211" s="282"/>
      <c r="QG1211" s="282"/>
      <c r="QH1211" s="282"/>
      <c r="QI1211" s="282"/>
      <c r="QJ1211" s="282"/>
      <c r="QK1211" s="314" t="s">
        <v>822</v>
      </c>
      <c r="QL1211" s="314" t="s">
        <v>822</v>
      </c>
      <c r="QM1211" s="314" t="s">
        <v>822</v>
      </c>
      <c r="QN1211" s="314" t="s">
        <v>822</v>
      </c>
      <c r="QO1211" s="314" t="s">
        <v>822</v>
      </c>
      <c r="QP1211" s="314" t="s">
        <v>822</v>
      </c>
      <c r="QQ1211" s="314" t="s">
        <v>822</v>
      </c>
      <c r="QR1211" s="314" t="s">
        <v>822</v>
      </c>
      <c r="QS1211" s="314" t="s">
        <v>822</v>
      </c>
      <c r="QT1211" s="314" t="s">
        <v>822</v>
      </c>
      <c r="QU1211" s="314" t="s">
        <v>822</v>
      </c>
      <c r="QV1211" s="314" t="s">
        <v>822</v>
      </c>
      <c r="QW1211" s="314" t="s">
        <v>822</v>
      </c>
      <c r="QX1211" s="314" t="s">
        <v>822</v>
      </c>
      <c r="QY1211" s="314" t="s">
        <v>822</v>
      </c>
      <c r="QZ1211" s="282"/>
      <c r="RA1211" s="282"/>
      <c r="RB1211" s="282"/>
      <c r="RC1211" s="282"/>
      <c r="RD1211" s="282"/>
      <c r="RE1211" s="282"/>
      <c r="RF1211" s="314" t="s">
        <v>822</v>
      </c>
      <c r="RG1211" s="314" t="s">
        <v>822</v>
      </c>
      <c r="RH1211" s="314" t="s">
        <v>822</v>
      </c>
      <c r="RI1211" s="314" t="s">
        <v>822</v>
      </c>
      <c r="RJ1211" s="314" t="s">
        <v>822</v>
      </c>
      <c r="RK1211" s="314" t="s">
        <v>822</v>
      </c>
      <c r="RL1211" s="314" t="s">
        <v>822</v>
      </c>
      <c r="RM1211" s="314" t="s">
        <v>822</v>
      </c>
      <c r="RN1211" s="314" t="s">
        <v>822</v>
      </c>
      <c r="RO1211" s="314" t="s">
        <v>822</v>
      </c>
      <c r="RP1211" s="314" t="s">
        <v>822</v>
      </c>
      <c r="RQ1211" s="314" t="s">
        <v>822</v>
      </c>
      <c r="RR1211" s="314" t="s">
        <v>822</v>
      </c>
      <c r="RS1211" s="314" t="s">
        <v>822</v>
      </c>
      <c r="RT1211" s="314" t="s">
        <v>822</v>
      </c>
      <c r="RU1211" s="282"/>
      <c r="RV1211" s="282"/>
      <c r="RW1211" s="282"/>
      <c r="RX1211" s="282"/>
      <c r="RY1211" s="282"/>
      <c r="RZ1211" s="282"/>
      <c r="SA1211" s="314" t="s">
        <v>822</v>
      </c>
      <c r="SB1211" s="314" t="s">
        <v>822</v>
      </c>
      <c r="SC1211" s="314" t="s">
        <v>822</v>
      </c>
      <c r="SD1211" s="314" t="s">
        <v>822</v>
      </c>
      <c r="SE1211" s="314" t="s">
        <v>822</v>
      </c>
      <c r="SF1211" s="314" t="s">
        <v>822</v>
      </c>
      <c r="SG1211" s="314" t="s">
        <v>822</v>
      </c>
      <c r="SH1211" s="314" t="s">
        <v>822</v>
      </c>
      <c r="SI1211" s="314" t="s">
        <v>822</v>
      </c>
      <c r="SJ1211" s="314" t="s">
        <v>822</v>
      </c>
      <c r="SK1211" s="314" t="s">
        <v>822</v>
      </c>
      <c r="SL1211" s="314" t="s">
        <v>822</v>
      </c>
      <c r="SM1211" s="314" t="s">
        <v>822</v>
      </c>
      <c r="SN1211" s="314" t="s">
        <v>822</v>
      </c>
      <c r="SO1211" s="314" t="s">
        <v>822</v>
      </c>
      <c r="SP1211" s="282"/>
      <c r="SQ1211" s="282"/>
      <c r="SR1211" s="282"/>
      <c r="SS1211" s="282"/>
      <c r="ST1211" s="282"/>
      <c r="SU1211" s="282"/>
      <c r="SV1211" s="314" t="s">
        <v>822</v>
      </c>
      <c r="SW1211" s="314" t="s">
        <v>822</v>
      </c>
      <c r="SX1211" s="314" t="s">
        <v>822</v>
      </c>
      <c r="SY1211" s="314" t="s">
        <v>822</v>
      </c>
      <c r="SZ1211" s="314" t="s">
        <v>822</v>
      </c>
      <c r="TA1211" s="314" t="s">
        <v>822</v>
      </c>
      <c r="TB1211" s="314" t="s">
        <v>822</v>
      </c>
      <c r="TC1211" s="314" t="s">
        <v>822</v>
      </c>
      <c r="TD1211" s="314" t="s">
        <v>822</v>
      </c>
      <c r="TE1211" s="314" t="s">
        <v>822</v>
      </c>
      <c r="TF1211" s="314" t="s">
        <v>822</v>
      </c>
      <c r="TG1211" s="314" t="s">
        <v>822</v>
      </c>
      <c r="TH1211" s="314" t="s">
        <v>822</v>
      </c>
      <c r="TI1211" s="314" t="s">
        <v>822</v>
      </c>
      <c r="TJ1211" s="314" t="s">
        <v>822</v>
      </c>
      <c r="TK1211" s="282"/>
      <c r="TL1211" s="282"/>
      <c r="TM1211" s="282"/>
      <c r="TN1211" s="282"/>
      <c r="TO1211" s="282"/>
      <c r="TP1211" s="282"/>
      <c r="TQ1211" s="314" t="s">
        <v>822</v>
      </c>
      <c r="TR1211" s="314" t="s">
        <v>822</v>
      </c>
      <c r="TS1211" s="314" t="s">
        <v>822</v>
      </c>
      <c r="TT1211" s="314" t="s">
        <v>822</v>
      </c>
      <c r="TU1211" s="314" t="s">
        <v>822</v>
      </c>
      <c r="TV1211" s="314" t="s">
        <v>822</v>
      </c>
      <c r="TW1211" s="314" t="s">
        <v>822</v>
      </c>
      <c r="TX1211" s="314" t="s">
        <v>822</v>
      </c>
      <c r="TY1211" s="314" t="s">
        <v>822</v>
      </c>
      <c r="TZ1211" s="314" t="s">
        <v>822</v>
      </c>
      <c r="UA1211" s="314" t="s">
        <v>822</v>
      </c>
      <c r="UB1211" s="314" t="s">
        <v>822</v>
      </c>
      <c r="UC1211" s="314" t="s">
        <v>822</v>
      </c>
      <c r="UD1211" s="314" t="s">
        <v>822</v>
      </c>
      <c r="UE1211" s="314" t="s">
        <v>822</v>
      </c>
      <c r="UF1211" s="282"/>
      <c r="UG1211" s="282"/>
      <c r="UH1211" s="282"/>
      <c r="UI1211" s="282"/>
      <c r="UJ1211" s="282"/>
      <c r="UK1211" s="282"/>
      <c r="UL1211" s="314" t="s">
        <v>822</v>
      </c>
      <c r="UM1211" s="314" t="s">
        <v>822</v>
      </c>
      <c r="UN1211" s="314" t="s">
        <v>822</v>
      </c>
      <c r="UO1211" s="314" t="s">
        <v>822</v>
      </c>
      <c r="UP1211" s="314" t="s">
        <v>822</v>
      </c>
      <c r="UQ1211" s="314" t="s">
        <v>822</v>
      </c>
      <c r="UR1211" s="314" t="s">
        <v>822</v>
      </c>
      <c r="US1211" s="314" t="s">
        <v>822</v>
      </c>
      <c r="UT1211" s="314" t="s">
        <v>822</v>
      </c>
      <c r="UU1211" s="314" t="s">
        <v>822</v>
      </c>
      <c r="UV1211" s="314" t="s">
        <v>822</v>
      </c>
      <c r="UW1211" s="314" t="s">
        <v>822</v>
      </c>
      <c r="UX1211" s="314" t="s">
        <v>822</v>
      </c>
      <c r="UY1211" s="314" t="s">
        <v>822</v>
      </c>
      <c r="UZ1211" s="314" t="s">
        <v>822</v>
      </c>
      <c r="VA1211" s="282">
        <v>3235700</v>
      </c>
      <c r="VB1211" s="282">
        <v>3387100</v>
      </c>
      <c r="VC1211" s="282">
        <v>3387100</v>
      </c>
      <c r="VD1211" s="282">
        <v>778300</v>
      </c>
      <c r="VE1211" s="282">
        <v>831300</v>
      </c>
      <c r="VF1211" s="282">
        <v>831300</v>
      </c>
      <c r="VG1211" s="314" t="s">
        <v>822</v>
      </c>
      <c r="VH1211" s="314" t="s">
        <v>822</v>
      </c>
      <c r="VI1211" s="314" t="s">
        <v>822</v>
      </c>
      <c r="VJ1211" s="314" t="s">
        <v>822</v>
      </c>
      <c r="VK1211" s="314" t="s">
        <v>822</v>
      </c>
      <c r="VL1211" s="314" t="s">
        <v>822</v>
      </c>
      <c r="VM1211" s="314" t="s">
        <v>822</v>
      </c>
      <c r="VN1211" s="314" t="s">
        <v>822</v>
      </c>
      <c r="VO1211" s="314" t="s">
        <v>822</v>
      </c>
      <c r="VP1211" s="314" t="s">
        <v>822</v>
      </c>
      <c r="VQ1211" s="314" t="s">
        <v>822</v>
      </c>
      <c r="VR1211" s="314" t="s">
        <v>822</v>
      </c>
      <c r="VS1211" s="314" t="s">
        <v>822</v>
      </c>
      <c r="VT1211" s="314" t="s">
        <v>822</v>
      </c>
      <c r="VU1211" s="314" t="s">
        <v>822</v>
      </c>
      <c r="VV1211" s="282"/>
      <c r="VW1211" s="282"/>
      <c r="VX1211" s="282"/>
      <c r="VY1211" s="282"/>
      <c r="VZ1211" s="282"/>
      <c r="WA1211" s="282"/>
      <c r="WB1211" s="314" t="s">
        <v>822</v>
      </c>
      <c r="WC1211" s="314" t="s">
        <v>822</v>
      </c>
      <c r="WD1211" s="314" t="s">
        <v>822</v>
      </c>
      <c r="WE1211" s="314" t="s">
        <v>822</v>
      </c>
      <c r="WF1211" s="314" t="s">
        <v>822</v>
      </c>
      <c r="WG1211" s="314" t="s">
        <v>822</v>
      </c>
      <c r="WH1211" s="314" t="s">
        <v>822</v>
      </c>
      <c r="WI1211" s="314" t="s">
        <v>822</v>
      </c>
      <c r="WJ1211" s="314" t="s">
        <v>822</v>
      </c>
      <c r="WK1211" s="314" t="s">
        <v>822</v>
      </c>
      <c r="WL1211" s="314" t="s">
        <v>822</v>
      </c>
      <c r="WM1211" s="314" t="s">
        <v>822</v>
      </c>
      <c r="WN1211" s="314" t="s">
        <v>822</v>
      </c>
      <c r="WO1211" s="314" t="s">
        <v>822</v>
      </c>
      <c r="WP1211" s="314" t="s">
        <v>822</v>
      </c>
      <c r="WQ1211" s="282"/>
      <c r="WR1211" s="282"/>
      <c r="WS1211" s="282"/>
      <c r="WT1211" s="282"/>
      <c r="WU1211" s="282"/>
      <c r="WV1211" s="282"/>
      <c r="WW1211" s="314" t="s">
        <v>822</v>
      </c>
      <c r="WX1211" s="314" t="s">
        <v>822</v>
      </c>
      <c r="WY1211" s="314" t="s">
        <v>822</v>
      </c>
      <c r="WZ1211" s="314" t="s">
        <v>822</v>
      </c>
      <c r="XA1211" s="314" t="s">
        <v>822</v>
      </c>
      <c r="XB1211" s="314" t="s">
        <v>822</v>
      </c>
      <c r="XC1211" s="314" t="s">
        <v>822</v>
      </c>
      <c r="XD1211" s="314" t="s">
        <v>822</v>
      </c>
      <c r="XE1211" s="314" t="s">
        <v>822</v>
      </c>
      <c r="XF1211" s="314" t="s">
        <v>822</v>
      </c>
      <c r="XG1211" s="314" t="s">
        <v>822</v>
      </c>
      <c r="XH1211" s="314" t="s">
        <v>822</v>
      </c>
      <c r="XI1211" s="314" t="s">
        <v>822</v>
      </c>
      <c r="XJ1211" s="314" t="s">
        <v>822</v>
      </c>
      <c r="XK1211" s="314" t="s">
        <v>822</v>
      </c>
      <c r="XL1211" s="282"/>
      <c r="XM1211" s="282"/>
      <c r="XN1211" s="282"/>
      <c r="XO1211" s="282"/>
      <c r="XP1211" s="282"/>
      <c r="XQ1211" s="282"/>
      <c r="XR1211" s="314" t="s">
        <v>822</v>
      </c>
      <c r="XS1211" s="314" t="s">
        <v>822</v>
      </c>
      <c r="XT1211" s="314" t="s">
        <v>822</v>
      </c>
      <c r="XU1211" s="314" t="s">
        <v>822</v>
      </c>
      <c r="XV1211" s="314" t="s">
        <v>822</v>
      </c>
      <c r="XW1211" s="314" t="s">
        <v>822</v>
      </c>
      <c r="XX1211" s="314" t="s">
        <v>822</v>
      </c>
      <c r="XY1211" s="314" t="s">
        <v>822</v>
      </c>
      <c r="XZ1211" s="314" t="s">
        <v>822</v>
      </c>
      <c r="YA1211" s="314" t="s">
        <v>822</v>
      </c>
      <c r="YB1211" s="314" t="s">
        <v>822</v>
      </c>
      <c r="YC1211" s="314" t="s">
        <v>822</v>
      </c>
      <c r="YD1211" s="314" t="s">
        <v>822</v>
      </c>
      <c r="YE1211" s="314" t="s">
        <v>822</v>
      </c>
      <c r="YF1211" s="314" t="s">
        <v>822</v>
      </c>
      <c r="YG1211" s="282"/>
      <c r="YH1211" s="282"/>
      <c r="YI1211" s="282"/>
      <c r="YJ1211" s="282"/>
      <c r="YK1211" s="282"/>
      <c r="YL1211" s="282"/>
      <c r="YM1211" s="314" t="s">
        <v>822</v>
      </c>
      <c r="YN1211" s="314" t="s">
        <v>822</v>
      </c>
      <c r="YO1211" s="314" t="s">
        <v>822</v>
      </c>
      <c r="YP1211" s="314" t="s">
        <v>822</v>
      </c>
      <c r="YQ1211" s="314" t="s">
        <v>822</v>
      </c>
      <c r="YR1211" s="314" t="s">
        <v>822</v>
      </c>
      <c r="YS1211" s="314" t="s">
        <v>822</v>
      </c>
      <c r="YT1211" s="314" t="s">
        <v>822</v>
      </c>
      <c r="YU1211" s="314" t="s">
        <v>822</v>
      </c>
      <c r="YV1211" s="314" t="s">
        <v>822</v>
      </c>
      <c r="YW1211" s="314" t="s">
        <v>822</v>
      </c>
      <c r="YX1211" s="314" t="s">
        <v>822</v>
      </c>
      <c r="YY1211" s="314" t="s">
        <v>822</v>
      </c>
      <c r="YZ1211" s="314" t="s">
        <v>822</v>
      </c>
      <c r="ZA1211" s="314" t="s">
        <v>822</v>
      </c>
      <c r="ZB1211" s="320">
        <f t="shared" si="908"/>
        <v>4504600</v>
      </c>
      <c r="ZC1211" s="320">
        <f t="shared" si="908"/>
        <v>4715400</v>
      </c>
      <c r="ZD1211" s="320">
        <f t="shared" si="908"/>
        <v>4715400</v>
      </c>
      <c r="ZE1211" s="320">
        <f t="shared" si="908"/>
        <v>1595600</v>
      </c>
      <c r="ZF1211" s="320">
        <f t="shared" si="908"/>
        <v>1648100</v>
      </c>
      <c r="ZG1211" s="320">
        <f t="shared" si="908"/>
        <v>1648100</v>
      </c>
    </row>
    <row r="1213" spans="1:683" s="286" customFormat="1" ht="41.25" customHeight="1">
      <c r="A1213" s="313" t="s">
        <v>842</v>
      </c>
      <c r="B1213" s="785"/>
    </row>
    <row r="1214" spans="1:683">
      <c r="A1214" s="758" t="s">
        <v>711</v>
      </c>
      <c r="B1214" s="796"/>
      <c r="C1214" s="117" t="s">
        <v>705</v>
      </c>
      <c r="D1214" s="907"/>
      <c r="E1214" s="908"/>
      <c r="F1214" s="314" t="s">
        <v>822</v>
      </c>
      <c r="G1214" s="314" t="s">
        <v>822</v>
      </c>
      <c r="H1214" s="314" t="s">
        <v>822</v>
      </c>
      <c r="I1214" s="314" t="s">
        <v>822</v>
      </c>
      <c r="J1214" s="314" t="s">
        <v>822</v>
      </c>
      <c r="K1214" s="314" t="s">
        <v>822</v>
      </c>
      <c r="L1214" s="133">
        <f t="shared" ref="L1214:T1214" si="909">SUM(L1215:L1222)</f>
        <v>241</v>
      </c>
      <c r="M1214" s="133">
        <f t="shared" si="909"/>
        <v>241</v>
      </c>
      <c r="N1214" s="133">
        <f t="shared" si="909"/>
        <v>241</v>
      </c>
      <c r="O1214" s="133">
        <f t="shared" si="909"/>
        <v>6157342</v>
      </c>
      <c r="P1214" s="133">
        <f t="shared" si="909"/>
        <v>6337023</v>
      </c>
      <c r="Q1214" s="133">
        <f t="shared" si="909"/>
        <v>6337023</v>
      </c>
      <c r="R1214" s="133">
        <f t="shared" si="909"/>
        <v>1385509.51</v>
      </c>
      <c r="S1214" s="133">
        <f t="shared" si="909"/>
        <v>1399717.51</v>
      </c>
      <c r="T1214" s="133">
        <f t="shared" si="909"/>
        <v>1399717.51</v>
      </c>
      <c r="U1214" s="314" t="s">
        <v>822</v>
      </c>
      <c r="V1214" s="314" t="s">
        <v>822</v>
      </c>
      <c r="W1214" s="314" t="s">
        <v>822</v>
      </c>
      <c r="X1214" s="314" t="s">
        <v>822</v>
      </c>
      <c r="Y1214" s="314" t="s">
        <v>822</v>
      </c>
      <c r="Z1214" s="314" t="s">
        <v>822</v>
      </c>
      <c r="AA1214" s="133">
        <f t="shared" ref="AA1214:AO1214" si="910">SUM(AA1215:AA1222)</f>
        <v>6175520.9400000004</v>
      </c>
      <c r="AB1214" s="133">
        <f t="shared" si="910"/>
        <v>6355421.71</v>
      </c>
      <c r="AC1214" s="133">
        <f t="shared" si="910"/>
        <v>6428576.1900000004</v>
      </c>
      <c r="AD1214" s="133">
        <f t="shared" si="910"/>
        <v>1260928.8500000001</v>
      </c>
      <c r="AE1214" s="133">
        <f t="shared" si="910"/>
        <v>1328458.24</v>
      </c>
      <c r="AF1214" s="133">
        <f t="shared" si="910"/>
        <v>1328458.24</v>
      </c>
      <c r="AG1214" s="133">
        <f t="shared" si="910"/>
        <v>452</v>
      </c>
      <c r="AH1214" s="133">
        <f t="shared" si="910"/>
        <v>452</v>
      </c>
      <c r="AI1214" s="133">
        <f t="shared" si="910"/>
        <v>452</v>
      </c>
      <c r="AJ1214" s="133">
        <f t="shared" si="910"/>
        <v>11580434</v>
      </c>
      <c r="AK1214" s="133">
        <f t="shared" si="910"/>
        <v>11918406</v>
      </c>
      <c r="AL1214" s="133">
        <f t="shared" si="910"/>
        <v>11918406</v>
      </c>
      <c r="AM1214" s="133">
        <f t="shared" si="910"/>
        <v>2598186.02</v>
      </c>
      <c r="AN1214" s="133">
        <f t="shared" si="910"/>
        <v>2624826.02</v>
      </c>
      <c r="AO1214" s="133">
        <f t="shared" si="910"/>
        <v>2624826.02</v>
      </c>
      <c r="AP1214" s="314" t="s">
        <v>822</v>
      </c>
      <c r="AQ1214" s="314" t="s">
        <v>822</v>
      </c>
      <c r="AR1214" s="314" t="s">
        <v>822</v>
      </c>
      <c r="AS1214" s="314" t="s">
        <v>822</v>
      </c>
      <c r="AT1214" s="314" t="s">
        <v>822</v>
      </c>
      <c r="AU1214" s="314" t="s">
        <v>822</v>
      </c>
      <c r="AV1214" s="133">
        <f t="shared" ref="AV1214:BJ1214" si="911">SUM(AV1215:AV1222)</f>
        <v>11412805.039999999</v>
      </c>
      <c r="AW1214" s="133">
        <f t="shared" si="911"/>
        <v>11746415.34</v>
      </c>
      <c r="AX1214" s="133">
        <f t="shared" si="911"/>
        <v>11838131.42</v>
      </c>
      <c r="AY1214" s="133">
        <f t="shared" si="911"/>
        <v>3655644.26</v>
      </c>
      <c r="AZ1214" s="133">
        <f t="shared" si="911"/>
        <v>3846854.06</v>
      </c>
      <c r="BA1214" s="133">
        <f t="shared" si="911"/>
        <v>3846854.06</v>
      </c>
      <c r="BB1214" s="133">
        <f t="shared" si="911"/>
        <v>249</v>
      </c>
      <c r="BC1214" s="133">
        <f t="shared" si="911"/>
        <v>249</v>
      </c>
      <c r="BD1214" s="133">
        <f t="shared" si="911"/>
        <v>249</v>
      </c>
      <c r="BE1214" s="133">
        <f t="shared" si="911"/>
        <v>6094275</v>
      </c>
      <c r="BF1214" s="133">
        <f t="shared" si="911"/>
        <v>6271812</v>
      </c>
      <c r="BG1214" s="133">
        <f t="shared" si="911"/>
        <v>6271812</v>
      </c>
      <c r="BH1214" s="133">
        <f t="shared" si="911"/>
        <v>1434513.9</v>
      </c>
      <c r="BI1214" s="133">
        <f t="shared" si="911"/>
        <v>1449254.7</v>
      </c>
      <c r="BJ1214" s="133">
        <f t="shared" si="911"/>
        <v>1449254.7</v>
      </c>
      <c r="BK1214" s="314" t="s">
        <v>822</v>
      </c>
      <c r="BL1214" s="314" t="s">
        <v>822</v>
      </c>
      <c r="BM1214" s="314" t="s">
        <v>822</v>
      </c>
      <c r="BN1214" s="314" t="s">
        <v>822</v>
      </c>
      <c r="BO1214" s="314" t="s">
        <v>822</v>
      </c>
      <c r="BP1214" s="314" t="s">
        <v>822</v>
      </c>
      <c r="BQ1214" s="133">
        <f t="shared" ref="BQ1214:CE1214" si="912">SUM(BQ1215:BQ1222)</f>
        <v>6094279.9800000004</v>
      </c>
      <c r="BR1214" s="133">
        <f t="shared" si="912"/>
        <v>6271814.4900000002</v>
      </c>
      <c r="BS1214" s="133">
        <f t="shared" si="912"/>
        <v>6411891.9299999997</v>
      </c>
      <c r="BT1214" s="133">
        <f t="shared" si="912"/>
        <v>1158651.78</v>
      </c>
      <c r="BU1214" s="133">
        <f t="shared" si="912"/>
        <v>1208494.1100000001</v>
      </c>
      <c r="BV1214" s="133">
        <f t="shared" si="912"/>
        <v>1208494.1100000001</v>
      </c>
      <c r="BW1214" s="133">
        <f t="shared" si="912"/>
        <v>247</v>
      </c>
      <c r="BX1214" s="133">
        <f t="shared" si="912"/>
        <v>247</v>
      </c>
      <c r="BY1214" s="133">
        <f t="shared" si="912"/>
        <v>247</v>
      </c>
      <c r="BZ1214" s="133">
        <f t="shared" si="912"/>
        <v>6212307</v>
      </c>
      <c r="CA1214" s="133">
        <f t="shared" si="912"/>
        <v>6393800</v>
      </c>
      <c r="CB1214" s="133">
        <f t="shared" si="912"/>
        <v>6393800</v>
      </c>
      <c r="CC1214" s="133">
        <f t="shared" si="912"/>
        <v>1420081.67</v>
      </c>
      <c r="CD1214" s="133">
        <f t="shared" si="912"/>
        <v>1434644.87</v>
      </c>
      <c r="CE1214" s="133">
        <f t="shared" si="912"/>
        <v>1434644.87</v>
      </c>
      <c r="CF1214" s="314" t="s">
        <v>822</v>
      </c>
      <c r="CG1214" s="314" t="s">
        <v>822</v>
      </c>
      <c r="CH1214" s="314" t="s">
        <v>822</v>
      </c>
      <c r="CI1214" s="314" t="s">
        <v>822</v>
      </c>
      <c r="CJ1214" s="314" t="s">
        <v>822</v>
      </c>
      <c r="CK1214" s="314" t="s">
        <v>822</v>
      </c>
      <c r="CL1214" s="133">
        <f t="shared" ref="CL1214:CZ1214" si="913">SUM(CL1215:CL1222)</f>
        <v>6147455.3300000001</v>
      </c>
      <c r="CM1214" s="133">
        <f t="shared" si="913"/>
        <v>6326607.7199999997</v>
      </c>
      <c r="CN1214" s="133">
        <f t="shared" si="913"/>
        <v>6373921.5300000003</v>
      </c>
      <c r="CO1214" s="133">
        <f t="shared" si="913"/>
        <v>1409876.78</v>
      </c>
      <c r="CP1214" s="133">
        <f t="shared" si="913"/>
        <v>1497462.81</v>
      </c>
      <c r="CQ1214" s="133">
        <f t="shared" si="913"/>
        <v>1497462.81</v>
      </c>
      <c r="CR1214" s="133">
        <f t="shared" si="913"/>
        <v>438</v>
      </c>
      <c r="CS1214" s="133">
        <f t="shared" si="913"/>
        <v>438</v>
      </c>
      <c r="CT1214" s="133">
        <f t="shared" si="913"/>
        <v>438</v>
      </c>
      <c r="CU1214" s="133">
        <f t="shared" si="913"/>
        <v>11766252</v>
      </c>
      <c r="CV1214" s="133">
        <f t="shared" si="913"/>
        <v>12111090</v>
      </c>
      <c r="CW1214" s="133">
        <f t="shared" si="913"/>
        <v>12111090</v>
      </c>
      <c r="CX1214" s="133">
        <f t="shared" si="913"/>
        <v>2579643.1</v>
      </c>
      <c r="CY1214" s="133">
        <f t="shared" si="913"/>
        <v>2606719.1</v>
      </c>
      <c r="CZ1214" s="133">
        <f t="shared" si="913"/>
        <v>2606719.1</v>
      </c>
      <c r="DA1214" s="314" t="s">
        <v>822</v>
      </c>
      <c r="DB1214" s="314" t="s">
        <v>822</v>
      </c>
      <c r="DC1214" s="314" t="s">
        <v>822</v>
      </c>
      <c r="DD1214" s="314" t="s">
        <v>822</v>
      </c>
      <c r="DE1214" s="314" t="s">
        <v>822</v>
      </c>
      <c r="DF1214" s="314" t="s">
        <v>822</v>
      </c>
      <c r="DG1214" s="133">
        <f t="shared" ref="DG1214:DU1214" si="914">SUM(DG1215:DG1222)</f>
        <v>11765934.84</v>
      </c>
      <c r="DH1214" s="133">
        <f t="shared" si="914"/>
        <v>12110503.619999999</v>
      </c>
      <c r="DI1214" s="133">
        <f t="shared" si="914"/>
        <v>12159249.460000001</v>
      </c>
      <c r="DJ1214" s="133">
        <f t="shared" si="914"/>
        <v>1630882.9</v>
      </c>
      <c r="DK1214" s="133">
        <f t="shared" si="914"/>
        <v>1728429.8</v>
      </c>
      <c r="DL1214" s="133">
        <f t="shared" si="914"/>
        <v>1728429.8</v>
      </c>
      <c r="DM1214" s="133">
        <f t="shared" si="914"/>
        <v>332</v>
      </c>
      <c r="DN1214" s="133">
        <f t="shared" si="914"/>
        <v>332</v>
      </c>
      <c r="DO1214" s="133">
        <f t="shared" si="914"/>
        <v>332</v>
      </c>
      <c r="DP1214" s="133">
        <f t="shared" si="914"/>
        <v>8125700</v>
      </c>
      <c r="DQ1214" s="133">
        <f t="shared" si="914"/>
        <v>8362416</v>
      </c>
      <c r="DR1214" s="133">
        <f t="shared" si="914"/>
        <v>8362416</v>
      </c>
      <c r="DS1214" s="133">
        <f t="shared" si="914"/>
        <v>1912685.2</v>
      </c>
      <c r="DT1214" s="133">
        <f t="shared" si="914"/>
        <v>1932339.6</v>
      </c>
      <c r="DU1214" s="133">
        <f t="shared" si="914"/>
        <v>1932339.6</v>
      </c>
      <c r="DV1214" s="314" t="s">
        <v>822</v>
      </c>
      <c r="DW1214" s="314" t="s">
        <v>822</v>
      </c>
      <c r="DX1214" s="314" t="s">
        <v>822</v>
      </c>
      <c r="DY1214" s="314" t="s">
        <v>822</v>
      </c>
      <c r="DZ1214" s="314" t="s">
        <v>822</v>
      </c>
      <c r="EA1214" s="314" t="s">
        <v>822</v>
      </c>
      <c r="EB1214" s="133">
        <f t="shared" ref="EB1214:EP1214" si="915">SUM(EB1215:EB1222)</f>
        <v>8125716.5999999996</v>
      </c>
      <c r="EC1214" s="133">
        <f t="shared" si="915"/>
        <v>8362399.4000000004</v>
      </c>
      <c r="ED1214" s="133">
        <f t="shared" si="915"/>
        <v>8426581.6400000006</v>
      </c>
      <c r="EE1214" s="133">
        <f t="shared" si="915"/>
        <v>1851467.72</v>
      </c>
      <c r="EF1214" s="133">
        <f t="shared" si="915"/>
        <v>1963052.92</v>
      </c>
      <c r="EG1214" s="133">
        <f t="shared" si="915"/>
        <v>1963052.92</v>
      </c>
      <c r="EH1214" s="133">
        <f t="shared" si="915"/>
        <v>275</v>
      </c>
      <c r="EI1214" s="133">
        <f t="shared" si="915"/>
        <v>275</v>
      </c>
      <c r="EJ1214" s="133">
        <f t="shared" si="915"/>
        <v>275</v>
      </c>
      <c r="EK1214" s="133">
        <f t="shared" si="915"/>
        <v>6897607</v>
      </c>
      <c r="EL1214" s="133">
        <f t="shared" si="915"/>
        <v>7099064</v>
      </c>
      <c r="EM1214" s="133">
        <f t="shared" si="915"/>
        <v>7099064</v>
      </c>
      <c r="EN1214" s="133">
        <f t="shared" si="915"/>
        <v>1581392.47</v>
      </c>
      <c r="EO1214" s="133">
        <f t="shared" si="915"/>
        <v>1597613.27</v>
      </c>
      <c r="EP1214" s="133">
        <f t="shared" si="915"/>
        <v>1597613.27</v>
      </c>
      <c r="EQ1214" s="314" t="s">
        <v>822</v>
      </c>
      <c r="ER1214" s="314" t="s">
        <v>822</v>
      </c>
      <c r="ES1214" s="314" t="s">
        <v>822</v>
      </c>
      <c r="ET1214" s="314" t="s">
        <v>822</v>
      </c>
      <c r="EU1214" s="314" t="s">
        <v>822</v>
      </c>
      <c r="EV1214" s="314" t="s">
        <v>822</v>
      </c>
      <c r="EW1214" s="133">
        <f t="shared" ref="EW1214:FK1214" si="916">SUM(EW1215:EW1222)</f>
        <v>6897609.7800000003</v>
      </c>
      <c r="EX1214" s="133">
        <f t="shared" si="916"/>
        <v>7099075.2599999998</v>
      </c>
      <c r="EY1214" s="133">
        <f t="shared" si="916"/>
        <v>7173487.5099999998</v>
      </c>
      <c r="EZ1214" s="133">
        <f t="shared" si="916"/>
        <v>1288750.73</v>
      </c>
      <c r="FA1214" s="133">
        <f t="shared" si="916"/>
        <v>1357352.31</v>
      </c>
      <c r="FB1214" s="133">
        <f t="shared" si="916"/>
        <v>1357352.31</v>
      </c>
      <c r="FC1214" s="133">
        <f t="shared" si="916"/>
        <v>321</v>
      </c>
      <c r="FD1214" s="133">
        <f t="shared" si="916"/>
        <v>321</v>
      </c>
      <c r="FE1214" s="133">
        <f t="shared" si="916"/>
        <v>321</v>
      </c>
      <c r="FF1214" s="133">
        <f t="shared" si="916"/>
        <v>7948360</v>
      </c>
      <c r="FG1214" s="133">
        <f t="shared" si="916"/>
        <v>8179699</v>
      </c>
      <c r="FH1214" s="133">
        <f t="shared" si="916"/>
        <v>8179699</v>
      </c>
      <c r="FI1214" s="133">
        <f t="shared" si="916"/>
        <v>1849307.54</v>
      </c>
      <c r="FJ1214" s="133">
        <f t="shared" si="916"/>
        <v>1868310.74</v>
      </c>
      <c r="FK1214" s="133">
        <f t="shared" si="916"/>
        <v>1868310.74</v>
      </c>
      <c r="FL1214" s="314" t="s">
        <v>822</v>
      </c>
      <c r="FM1214" s="314" t="s">
        <v>822</v>
      </c>
      <c r="FN1214" s="314" t="s">
        <v>822</v>
      </c>
      <c r="FO1214" s="314" t="s">
        <v>822</v>
      </c>
      <c r="FP1214" s="314" t="s">
        <v>822</v>
      </c>
      <c r="FQ1214" s="314" t="s">
        <v>822</v>
      </c>
      <c r="FR1214" s="133">
        <f t="shared" ref="FR1214:GF1214" si="917">SUM(FR1215:FR1222)</f>
        <v>8001944.4500000002</v>
      </c>
      <c r="FS1214" s="133">
        <f t="shared" si="917"/>
        <v>8234792.1200000001</v>
      </c>
      <c r="FT1214" s="133">
        <f t="shared" si="917"/>
        <v>8321414.8399999999</v>
      </c>
      <c r="FU1214" s="133">
        <f t="shared" si="917"/>
        <v>1244487.58</v>
      </c>
      <c r="FV1214" s="133">
        <f t="shared" si="917"/>
        <v>1302944.75</v>
      </c>
      <c r="FW1214" s="133">
        <f t="shared" si="917"/>
        <v>1302944.75</v>
      </c>
      <c r="FX1214" s="133">
        <f t="shared" si="917"/>
        <v>398</v>
      </c>
      <c r="FY1214" s="133">
        <f t="shared" si="917"/>
        <v>398</v>
      </c>
      <c r="FZ1214" s="133">
        <f t="shared" si="917"/>
        <v>398</v>
      </c>
      <c r="GA1214" s="133">
        <f t="shared" si="917"/>
        <v>9999917</v>
      </c>
      <c r="GB1214" s="133">
        <f t="shared" si="917"/>
        <v>10291539</v>
      </c>
      <c r="GC1214" s="133">
        <f t="shared" si="917"/>
        <v>10291539</v>
      </c>
      <c r="GD1214" s="133">
        <f t="shared" si="917"/>
        <v>2290002.21</v>
      </c>
      <c r="GE1214" s="133">
        <f t="shared" si="917"/>
        <v>2313504.61</v>
      </c>
      <c r="GF1214" s="133">
        <f t="shared" si="917"/>
        <v>2313504.61</v>
      </c>
      <c r="GG1214" s="314" t="s">
        <v>822</v>
      </c>
      <c r="GH1214" s="314" t="s">
        <v>822</v>
      </c>
      <c r="GI1214" s="314" t="s">
        <v>822</v>
      </c>
      <c r="GJ1214" s="314" t="s">
        <v>822</v>
      </c>
      <c r="GK1214" s="314" t="s">
        <v>822</v>
      </c>
      <c r="GL1214" s="314" t="s">
        <v>822</v>
      </c>
      <c r="GM1214" s="133">
        <f t="shared" ref="GM1214:HA1214" si="918">SUM(GM1215:GM1222)</f>
        <v>10089783.529999999</v>
      </c>
      <c r="GN1214" s="133">
        <f t="shared" si="918"/>
        <v>10383692.09</v>
      </c>
      <c r="GO1214" s="133">
        <f t="shared" si="918"/>
        <v>10487232.74</v>
      </c>
      <c r="GP1214" s="133">
        <f t="shared" si="918"/>
        <v>2319106.71</v>
      </c>
      <c r="GQ1214" s="133">
        <f t="shared" si="918"/>
        <v>2423764.06</v>
      </c>
      <c r="GR1214" s="133">
        <f t="shared" si="918"/>
        <v>2423764.06</v>
      </c>
      <c r="GS1214" s="133">
        <f t="shared" si="918"/>
        <v>331</v>
      </c>
      <c r="GT1214" s="133">
        <f t="shared" si="918"/>
        <v>331</v>
      </c>
      <c r="GU1214" s="133">
        <f t="shared" si="918"/>
        <v>331</v>
      </c>
      <c r="GV1214" s="133">
        <f t="shared" si="918"/>
        <v>8884753</v>
      </c>
      <c r="GW1214" s="133">
        <f t="shared" si="918"/>
        <v>9145794</v>
      </c>
      <c r="GX1214" s="133">
        <f t="shared" si="918"/>
        <v>9145794</v>
      </c>
      <c r="GY1214" s="133">
        <f t="shared" si="918"/>
        <v>1976478.63</v>
      </c>
      <c r="GZ1214" s="133">
        <f t="shared" si="918"/>
        <v>1997490.23</v>
      </c>
      <c r="HA1214" s="133">
        <f t="shared" si="918"/>
        <v>1997490.23</v>
      </c>
      <c r="HB1214" s="314" t="s">
        <v>822</v>
      </c>
      <c r="HC1214" s="314" t="s">
        <v>822</v>
      </c>
      <c r="HD1214" s="314" t="s">
        <v>822</v>
      </c>
      <c r="HE1214" s="314" t="s">
        <v>822</v>
      </c>
      <c r="HF1214" s="314" t="s">
        <v>822</v>
      </c>
      <c r="HG1214" s="314" t="s">
        <v>822</v>
      </c>
      <c r="HH1214" s="133">
        <f t="shared" ref="HH1214:HV1214" si="919">SUM(HH1215:HH1222)</f>
        <v>9010225.1799999997</v>
      </c>
      <c r="HI1214" s="133">
        <f t="shared" si="919"/>
        <v>9275406.5999999996</v>
      </c>
      <c r="HJ1214" s="133">
        <f t="shared" si="919"/>
        <v>9323365.1500000004</v>
      </c>
      <c r="HK1214" s="133">
        <f t="shared" si="919"/>
        <v>2042478.99</v>
      </c>
      <c r="HL1214" s="133">
        <f t="shared" si="919"/>
        <v>2131359.7000000002</v>
      </c>
      <c r="HM1214" s="133">
        <f t="shared" si="919"/>
        <v>2131359.7000000002</v>
      </c>
      <c r="HN1214" s="133">
        <f t="shared" si="919"/>
        <v>360</v>
      </c>
      <c r="HO1214" s="133">
        <f t="shared" si="919"/>
        <v>360</v>
      </c>
      <c r="HP1214" s="133">
        <f t="shared" si="919"/>
        <v>360</v>
      </c>
      <c r="HQ1214" s="133">
        <f t="shared" si="919"/>
        <v>8811000</v>
      </c>
      <c r="HR1214" s="133">
        <f t="shared" si="919"/>
        <v>9067680</v>
      </c>
      <c r="HS1214" s="133">
        <f t="shared" si="919"/>
        <v>9067680</v>
      </c>
      <c r="HT1214" s="133">
        <f t="shared" si="919"/>
        <v>2073996</v>
      </c>
      <c r="HU1214" s="133">
        <f t="shared" si="919"/>
        <v>2095308</v>
      </c>
      <c r="HV1214" s="133">
        <f t="shared" si="919"/>
        <v>2095308</v>
      </c>
      <c r="HW1214" s="314" t="s">
        <v>822</v>
      </c>
      <c r="HX1214" s="314" t="s">
        <v>822</v>
      </c>
      <c r="HY1214" s="314" t="s">
        <v>822</v>
      </c>
      <c r="HZ1214" s="314" t="s">
        <v>822</v>
      </c>
      <c r="IA1214" s="314" t="s">
        <v>822</v>
      </c>
      <c r="IB1214" s="314" t="s">
        <v>822</v>
      </c>
      <c r="IC1214" s="133">
        <f t="shared" ref="IC1214:IQ1214" si="920">SUM(IC1215:IC1222)</f>
        <v>8810067.5999999996</v>
      </c>
      <c r="ID1214" s="133">
        <f t="shared" si="920"/>
        <v>9066787.1999999993</v>
      </c>
      <c r="IE1214" s="133">
        <f t="shared" si="920"/>
        <v>9174477.5999999996</v>
      </c>
      <c r="IF1214" s="133">
        <f t="shared" si="920"/>
        <v>1762660.8</v>
      </c>
      <c r="IG1214" s="133">
        <f t="shared" si="920"/>
        <v>1849831.2</v>
      </c>
      <c r="IH1214" s="133">
        <f t="shared" si="920"/>
        <v>1849831.2</v>
      </c>
      <c r="II1214" s="133">
        <f t="shared" si="920"/>
        <v>0</v>
      </c>
      <c r="IJ1214" s="133">
        <f t="shared" si="920"/>
        <v>0</v>
      </c>
      <c r="IK1214" s="133">
        <f t="shared" si="920"/>
        <v>0</v>
      </c>
      <c r="IL1214" s="133">
        <f t="shared" si="920"/>
        <v>0</v>
      </c>
      <c r="IM1214" s="133">
        <f t="shared" si="920"/>
        <v>0</v>
      </c>
      <c r="IN1214" s="133">
        <f t="shared" si="920"/>
        <v>0</v>
      </c>
      <c r="IO1214" s="133">
        <f t="shared" si="920"/>
        <v>0</v>
      </c>
      <c r="IP1214" s="133">
        <f t="shared" si="920"/>
        <v>0</v>
      </c>
      <c r="IQ1214" s="133">
        <f t="shared" si="920"/>
        <v>0</v>
      </c>
      <c r="IR1214" s="314" t="s">
        <v>822</v>
      </c>
      <c r="IS1214" s="314" t="s">
        <v>822</v>
      </c>
      <c r="IT1214" s="314" t="s">
        <v>822</v>
      </c>
      <c r="IU1214" s="314" t="s">
        <v>822</v>
      </c>
      <c r="IV1214" s="314" t="s">
        <v>822</v>
      </c>
      <c r="IW1214" s="314" t="s">
        <v>822</v>
      </c>
      <c r="IX1214" s="133">
        <f t="shared" ref="IX1214:JL1214" si="921">SUM(IX1215:IX1222)</f>
        <v>0</v>
      </c>
      <c r="IY1214" s="133">
        <f t="shared" si="921"/>
        <v>0</v>
      </c>
      <c r="IZ1214" s="133">
        <f t="shared" si="921"/>
        <v>0</v>
      </c>
      <c r="JA1214" s="133">
        <f t="shared" si="921"/>
        <v>0</v>
      </c>
      <c r="JB1214" s="133">
        <f t="shared" si="921"/>
        <v>0</v>
      </c>
      <c r="JC1214" s="133">
        <f t="shared" si="921"/>
        <v>0</v>
      </c>
      <c r="JD1214" s="133">
        <f t="shared" si="921"/>
        <v>351</v>
      </c>
      <c r="JE1214" s="133">
        <f t="shared" si="921"/>
        <v>351</v>
      </c>
      <c r="JF1214" s="133">
        <f t="shared" si="921"/>
        <v>351</v>
      </c>
      <c r="JG1214" s="133">
        <f t="shared" si="921"/>
        <v>10535784</v>
      </c>
      <c r="JH1214" s="133">
        <f t="shared" si="921"/>
        <v>10848291</v>
      </c>
      <c r="JI1214" s="133">
        <f t="shared" si="921"/>
        <v>10848291</v>
      </c>
      <c r="JJ1214" s="133">
        <f t="shared" si="921"/>
        <v>2160611.14</v>
      </c>
      <c r="JK1214" s="133">
        <f t="shared" si="921"/>
        <v>2184210.14</v>
      </c>
      <c r="JL1214" s="133">
        <f t="shared" si="921"/>
        <v>2184210.14</v>
      </c>
      <c r="JM1214" s="314" t="s">
        <v>822</v>
      </c>
      <c r="JN1214" s="314" t="s">
        <v>822</v>
      </c>
      <c r="JO1214" s="314" t="s">
        <v>822</v>
      </c>
      <c r="JP1214" s="314" t="s">
        <v>822</v>
      </c>
      <c r="JQ1214" s="314" t="s">
        <v>822</v>
      </c>
      <c r="JR1214" s="314" t="s">
        <v>822</v>
      </c>
      <c r="JS1214" s="133">
        <f t="shared" ref="JS1214:KG1214" si="922">SUM(JS1215:JS1222)</f>
        <v>10535779.220000001</v>
      </c>
      <c r="JT1214" s="133">
        <f t="shared" si="922"/>
        <v>10848299.74</v>
      </c>
      <c r="JU1214" s="133">
        <f t="shared" si="922"/>
        <v>10889352.9</v>
      </c>
      <c r="JV1214" s="133">
        <f t="shared" si="922"/>
        <v>1533223.26</v>
      </c>
      <c r="JW1214" s="133">
        <f t="shared" si="922"/>
        <v>1620439.15</v>
      </c>
      <c r="JX1214" s="133">
        <f t="shared" si="922"/>
        <v>1620439.15</v>
      </c>
      <c r="JY1214" s="133">
        <f t="shared" si="922"/>
        <v>408</v>
      </c>
      <c r="JZ1214" s="133">
        <f t="shared" si="922"/>
        <v>408</v>
      </c>
      <c r="KA1214" s="133">
        <f t="shared" si="922"/>
        <v>408</v>
      </c>
      <c r="KB1214" s="133">
        <f t="shared" si="922"/>
        <v>10152782</v>
      </c>
      <c r="KC1214" s="133">
        <f t="shared" si="922"/>
        <v>10449068</v>
      </c>
      <c r="KD1214" s="133">
        <f t="shared" si="922"/>
        <v>10449068</v>
      </c>
      <c r="KE1214" s="133">
        <f t="shared" si="922"/>
        <v>2347618.77</v>
      </c>
      <c r="KF1214" s="133">
        <f t="shared" si="922"/>
        <v>2371713.17</v>
      </c>
      <c r="KG1214" s="133">
        <f t="shared" si="922"/>
        <v>2371713.17</v>
      </c>
      <c r="KH1214" s="314" t="s">
        <v>822</v>
      </c>
      <c r="KI1214" s="314" t="s">
        <v>822</v>
      </c>
      <c r="KJ1214" s="314" t="s">
        <v>822</v>
      </c>
      <c r="KK1214" s="314" t="s">
        <v>822</v>
      </c>
      <c r="KL1214" s="314" t="s">
        <v>822</v>
      </c>
      <c r="KM1214" s="314" t="s">
        <v>822</v>
      </c>
      <c r="KN1214" s="133">
        <f t="shared" ref="KN1214:LB1214" si="923">SUM(KN1215:KN1222)</f>
        <v>10152777.869999999</v>
      </c>
      <c r="KO1214" s="133">
        <f t="shared" si="923"/>
        <v>10449080.41</v>
      </c>
      <c r="KP1214" s="133">
        <f t="shared" si="923"/>
        <v>10509137.24</v>
      </c>
      <c r="KQ1214" s="133">
        <f t="shared" si="923"/>
        <v>1849317.73</v>
      </c>
      <c r="KR1214" s="133">
        <f t="shared" si="923"/>
        <v>1950943.23</v>
      </c>
      <c r="KS1214" s="133">
        <f t="shared" si="923"/>
        <v>1950943.23</v>
      </c>
      <c r="KT1214" s="133">
        <f t="shared" si="923"/>
        <v>372</v>
      </c>
      <c r="KU1214" s="133">
        <f t="shared" si="923"/>
        <v>372</v>
      </c>
      <c r="KV1214" s="133">
        <f t="shared" si="923"/>
        <v>372</v>
      </c>
      <c r="KW1214" s="133">
        <f t="shared" si="923"/>
        <v>9380355</v>
      </c>
      <c r="KX1214" s="133">
        <f t="shared" si="923"/>
        <v>9652989</v>
      </c>
      <c r="KY1214" s="133">
        <f t="shared" si="923"/>
        <v>9652989</v>
      </c>
      <c r="KZ1214" s="133">
        <f t="shared" si="923"/>
        <v>2143112.52</v>
      </c>
      <c r="LA1214" s="133">
        <f t="shared" si="923"/>
        <v>2165134.92</v>
      </c>
      <c r="LB1214" s="133">
        <f t="shared" si="923"/>
        <v>2165134.92</v>
      </c>
      <c r="LC1214" s="314" t="s">
        <v>822</v>
      </c>
      <c r="LD1214" s="314" t="s">
        <v>822</v>
      </c>
      <c r="LE1214" s="314" t="s">
        <v>822</v>
      </c>
      <c r="LF1214" s="314" t="s">
        <v>822</v>
      </c>
      <c r="LG1214" s="314" t="s">
        <v>822</v>
      </c>
      <c r="LH1214" s="314" t="s">
        <v>822</v>
      </c>
      <c r="LI1214" s="133">
        <f t="shared" ref="LI1214:LW1214" si="924">SUM(LI1215:LI1222)</f>
        <v>9214452.0299999993</v>
      </c>
      <c r="LJ1214" s="133">
        <f t="shared" si="924"/>
        <v>9481122.3000000007</v>
      </c>
      <c r="LK1214" s="133">
        <f t="shared" si="924"/>
        <v>9553006.1099999994</v>
      </c>
      <c r="LL1214" s="133">
        <f t="shared" si="924"/>
        <v>2825823.9</v>
      </c>
      <c r="LM1214" s="133">
        <f t="shared" si="924"/>
        <v>2960981.85</v>
      </c>
      <c r="LN1214" s="133">
        <f t="shared" si="924"/>
        <v>2960981.85</v>
      </c>
      <c r="LO1214" s="133">
        <f t="shared" si="924"/>
        <v>396</v>
      </c>
      <c r="LP1214" s="133">
        <f t="shared" si="924"/>
        <v>396</v>
      </c>
      <c r="LQ1214" s="133">
        <f t="shared" si="924"/>
        <v>396</v>
      </c>
      <c r="LR1214" s="133">
        <f t="shared" si="924"/>
        <v>11294021</v>
      </c>
      <c r="LS1214" s="133">
        <f t="shared" si="924"/>
        <v>11627615</v>
      </c>
      <c r="LT1214" s="133">
        <f t="shared" si="924"/>
        <v>11627615</v>
      </c>
      <c r="LU1214" s="133">
        <f t="shared" si="924"/>
        <v>2402066.5099999998</v>
      </c>
      <c r="LV1214" s="133">
        <f t="shared" si="924"/>
        <v>2427967.11</v>
      </c>
      <c r="LW1214" s="133">
        <f t="shared" si="924"/>
        <v>2427967.11</v>
      </c>
      <c r="LX1214" s="314" t="s">
        <v>822</v>
      </c>
      <c r="LY1214" s="314" t="s">
        <v>822</v>
      </c>
      <c r="LZ1214" s="314" t="s">
        <v>822</v>
      </c>
      <c r="MA1214" s="314" t="s">
        <v>822</v>
      </c>
      <c r="MB1214" s="314" t="s">
        <v>822</v>
      </c>
      <c r="MC1214" s="314" t="s">
        <v>822</v>
      </c>
      <c r="MD1214" s="133">
        <f t="shared" ref="MD1214:MR1214" si="925">SUM(MD1215:MD1222)</f>
        <v>11294020.970000001</v>
      </c>
      <c r="ME1214" s="133">
        <f t="shared" si="925"/>
        <v>11627605.970000001</v>
      </c>
      <c r="MF1214" s="133">
        <f t="shared" si="925"/>
        <v>11672522.449999999</v>
      </c>
      <c r="MG1214" s="133">
        <f t="shared" si="925"/>
        <v>2273701.27</v>
      </c>
      <c r="MH1214" s="133">
        <f t="shared" si="925"/>
        <v>2418426.85</v>
      </c>
      <c r="MI1214" s="133">
        <f t="shared" si="925"/>
        <v>2418426.85</v>
      </c>
      <c r="MJ1214" s="133">
        <f t="shared" si="925"/>
        <v>439</v>
      </c>
      <c r="MK1214" s="133">
        <f t="shared" si="925"/>
        <v>439</v>
      </c>
      <c r="ML1214" s="133">
        <f t="shared" si="925"/>
        <v>439</v>
      </c>
      <c r="MM1214" s="133">
        <f t="shared" si="925"/>
        <v>11170374</v>
      </c>
      <c r="MN1214" s="133">
        <f t="shared" si="925"/>
        <v>11496611</v>
      </c>
      <c r="MO1214" s="133">
        <f t="shared" si="925"/>
        <v>11496611</v>
      </c>
      <c r="MP1214" s="133">
        <f t="shared" si="925"/>
        <v>2523297.2799999998</v>
      </c>
      <c r="MQ1214" s="133">
        <f t="shared" si="925"/>
        <v>2549167.6800000002</v>
      </c>
      <c r="MR1214" s="133">
        <f t="shared" si="925"/>
        <v>2549167.6800000002</v>
      </c>
      <c r="MS1214" s="314" t="s">
        <v>822</v>
      </c>
      <c r="MT1214" s="314" t="s">
        <v>822</v>
      </c>
      <c r="MU1214" s="314" t="s">
        <v>822</v>
      </c>
      <c r="MV1214" s="314" t="s">
        <v>822</v>
      </c>
      <c r="MW1214" s="314" t="s">
        <v>822</v>
      </c>
      <c r="MX1214" s="314" t="s">
        <v>822</v>
      </c>
      <c r="MY1214" s="133">
        <f t="shared" ref="MY1214:NM1214" si="926">SUM(MY1215:MY1222)</f>
        <v>11190578.789999999</v>
      </c>
      <c r="MZ1214" s="133">
        <f t="shared" si="926"/>
        <v>11517150.5</v>
      </c>
      <c r="NA1214" s="133">
        <f t="shared" si="926"/>
        <v>11613343.57</v>
      </c>
      <c r="NB1214" s="133">
        <f t="shared" si="926"/>
        <v>2339963.9300000002</v>
      </c>
      <c r="NC1214" s="133">
        <f t="shared" si="926"/>
        <v>2454279.5699999998</v>
      </c>
      <c r="ND1214" s="133">
        <f t="shared" si="926"/>
        <v>2454279.5699999998</v>
      </c>
      <c r="NE1214" s="133">
        <f t="shared" si="926"/>
        <v>281</v>
      </c>
      <c r="NF1214" s="133">
        <f t="shared" si="926"/>
        <v>281</v>
      </c>
      <c r="NG1214" s="133">
        <f t="shared" si="926"/>
        <v>281</v>
      </c>
      <c r="NH1214" s="133">
        <f t="shared" si="926"/>
        <v>7044457</v>
      </c>
      <c r="NI1214" s="133">
        <f t="shared" si="926"/>
        <v>7250192</v>
      </c>
      <c r="NJ1214" s="133">
        <f t="shared" si="926"/>
        <v>7250192</v>
      </c>
      <c r="NK1214" s="133">
        <f t="shared" si="926"/>
        <v>1615959.07</v>
      </c>
      <c r="NL1214" s="133">
        <f t="shared" si="926"/>
        <v>1632535.07</v>
      </c>
      <c r="NM1214" s="133">
        <f t="shared" si="926"/>
        <v>1632535.07</v>
      </c>
      <c r="NN1214" s="314" t="s">
        <v>822</v>
      </c>
      <c r="NO1214" s="314" t="s">
        <v>822</v>
      </c>
      <c r="NP1214" s="314" t="s">
        <v>822</v>
      </c>
      <c r="NQ1214" s="314" t="s">
        <v>822</v>
      </c>
      <c r="NR1214" s="314" t="s">
        <v>822</v>
      </c>
      <c r="NS1214" s="314" t="s">
        <v>822</v>
      </c>
      <c r="NT1214" s="133">
        <f t="shared" ref="NT1214:OH1214" si="927">SUM(NT1215:NT1222)</f>
        <v>7044468.4900000002</v>
      </c>
      <c r="NU1214" s="133">
        <f t="shared" si="927"/>
        <v>7250197.7800000003</v>
      </c>
      <c r="NV1214" s="133">
        <f t="shared" si="927"/>
        <v>7309182.5800000001</v>
      </c>
      <c r="NW1214" s="133">
        <f t="shared" si="927"/>
        <v>1870084.63</v>
      </c>
      <c r="NX1214" s="133">
        <f t="shared" si="927"/>
        <v>1956758.89</v>
      </c>
      <c r="NY1214" s="133">
        <f t="shared" si="927"/>
        <v>1956758.89</v>
      </c>
      <c r="NZ1214" s="133">
        <f t="shared" si="927"/>
        <v>216</v>
      </c>
      <c r="OA1214" s="133">
        <f t="shared" si="927"/>
        <v>216</v>
      </c>
      <c r="OB1214" s="133">
        <f t="shared" si="927"/>
        <v>216</v>
      </c>
      <c r="OC1214" s="133">
        <f t="shared" si="927"/>
        <v>7558280</v>
      </c>
      <c r="OD1214" s="133">
        <f t="shared" si="927"/>
        <v>7784828</v>
      </c>
      <c r="OE1214" s="133">
        <f t="shared" si="927"/>
        <v>7784828</v>
      </c>
      <c r="OF1214" s="133">
        <f t="shared" si="927"/>
        <v>1466323.3</v>
      </c>
      <c r="OG1214" s="133">
        <f t="shared" si="927"/>
        <v>1483629.7</v>
      </c>
      <c r="OH1214" s="133">
        <f t="shared" si="927"/>
        <v>1483629.7</v>
      </c>
      <c r="OI1214" s="314" t="s">
        <v>822</v>
      </c>
      <c r="OJ1214" s="314" t="s">
        <v>822</v>
      </c>
      <c r="OK1214" s="314" t="s">
        <v>822</v>
      </c>
      <c r="OL1214" s="314" t="s">
        <v>822</v>
      </c>
      <c r="OM1214" s="314" t="s">
        <v>822</v>
      </c>
      <c r="ON1214" s="314" t="s">
        <v>822</v>
      </c>
      <c r="OO1214" s="133">
        <f t="shared" ref="OO1214:PC1214" si="928">SUM(OO1215:OO1222)</f>
        <v>7558298.1200000001</v>
      </c>
      <c r="OP1214" s="133">
        <f t="shared" si="928"/>
        <v>7784833.9000000004</v>
      </c>
      <c r="OQ1214" s="133">
        <f t="shared" si="928"/>
        <v>7820649.0199999996</v>
      </c>
      <c r="OR1214" s="133">
        <f t="shared" si="928"/>
        <v>1639309.26</v>
      </c>
      <c r="OS1214" s="133">
        <f t="shared" si="928"/>
        <v>1738321.42</v>
      </c>
      <c r="OT1214" s="133">
        <f t="shared" si="928"/>
        <v>1738321.42</v>
      </c>
      <c r="OU1214" s="133">
        <f t="shared" si="928"/>
        <v>354</v>
      </c>
      <c r="OV1214" s="133">
        <f t="shared" si="928"/>
        <v>354</v>
      </c>
      <c r="OW1214" s="133">
        <f t="shared" si="928"/>
        <v>354</v>
      </c>
      <c r="OX1214" s="133">
        <f t="shared" si="928"/>
        <v>10020185</v>
      </c>
      <c r="OY1214" s="133">
        <f t="shared" si="928"/>
        <v>10315877</v>
      </c>
      <c r="OZ1214" s="133">
        <f t="shared" si="928"/>
        <v>10315877</v>
      </c>
      <c r="PA1214" s="133">
        <f t="shared" si="928"/>
        <v>2176272.4500000002</v>
      </c>
      <c r="PB1214" s="133">
        <f t="shared" si="928"/>
        <v>2200015.85</v>
      </c>
      <c r="PC1214" s="133">
        <f t="shared" si="928"/>
        <v>2200015.85</v>
      </c>
      <c r="PD1214" s="314" t="s">
        <v>822</v>
      </c>
      <c r="PE1214" s="314" t="s">
        <v>822</v>
      </c>
      <c r="PF1214" s="314" t="s">
        <v>822</v>
      </c>
      <c r="PG1214" s="314" t="s">
        <v>822</v>
      </c>
      <c r="PH1214" s="314" t="s">
        <v>822</v>
      </c>
      <c r="PI1214" s="314" t="s">
        <v>822</v>
      </c>
      <c r="PJ1214" s="133">
        <f t="shared" ref="PJ1214:PX1214" si="929">SUM(PJ1215:PJ1222)</f>
        <v>10020196.880000001</v>
      </c>
      <c r="PK1214" s="133">
        <f t="shared" si="929"/>
        <v>10315864.539999999</v>
      </c>
      <c r="PL1214" s="133">
        <f t="shared" si="929"/>
        <v>10419986.359999999</v>
      </c>
      <c r="PM1214" s="133">
        <f t="shared" si="929"/>
        <v>2532270.46</v>
      </c>
      <c r="PN1214" s="133">
        <f t="shared" si="929"/>
        <v>2633615.9700000002</v>
      </c>
      <c r="PO1214" s="133">
        <f t="shared" si="929"/>
        <v>2633615.9700000002</v>
      </c>
      <c r="PP1214" s="133">
        <f t="shared" si="929"/>
        <v>661</v>
      </c>
      <c r="PQ1214" s="133">
        <f t="shared" si="929"/>
        <v>661</v>
      </c>
      <c r="PR1214" s="133">
        <f t="shared" si="929"/>
        <v>661</v>
      </c>
      <c r="PS1214" s="133">
        <f t="shared" si="929"/>
        <v>16344957</v>
      </c>
      <c r="PT1214" s="133">
        <f t="shared" si="929"/>
        <v>16821632</v>
      </c>
      <c r="PU1214" s="133">
        <f t="shared" si="929"/>
        <v>16821632</v>
      </c>
      <c r="PV1214" s="133">
        <f t="shared" si="929"/>
        <v>3805177.07</v>
      </c>
      <c r="PW1214" s="133">
        <f t="shared" si="929"/>
        <v>3844249.07</v>
      </c>
      <c r="PX1214" s="133">
        <f t="shared" si="929"/>
        <v>3844249.07</v>
      </c>
      <c r="PY1214" s="314" t="s">
        <v>822</v>
      </c>
      <c r="PZ1214" s="314" t="s">
        <v>822</v>
      </c>
      <c r="QA1214" s="314" t="s">
        <v>822</v>
      </c>
      <c r="QB1214" s="314" t="s">
        <v>822</v>
      </c>
      <c r="QC1214" s="314" t="s">
        <v>822</v>
      </c>
      <c r="QD1214" s="314" t="s">
        <v>822</v>
      </c>
      <c r="QE1214" s="133">
        <f t="shared" ref="QE1214:QS1214" si="930">SUM(QE1215:QE1222)</f>
        <v>16477045.640000001</v>
      </c>
      <c r="QF1214" s="133">
        <f t="shared" si="930"/>
        <v>16958399.579999998</v>
      </c>
      <c r="QG1214" s="133">
        <f t="shared" si="930"/>
        <v>17113319.120000001</v>
      </c>
      <c r="QH1214" s="133">
        <f t="shared" si="930"/>
        <v>4150543.24</v>
      </c>
      <c r="QI1214" s="133">
        <f t="shared" si="930"/>
        <v>4348770.84</v>
      </c>
      <c r="QJ1214" s="133">
        <f t="shared" si="930"/>
        <v>4348770.84</v>
      </c>
      <c r="QK1214" s="133">
        <f t="shared" si="930"/>
        <v>498</v>
      </c>
      <c r="QL1214" s="133">
        <f t="shared" si="930"/>
        <v>498</v>
      </c>
      <c r="QM1214" s="133">
        <f t="shared" si="930"/>
        <v>498</v>
      </c>
      <c r="QN1214" s="133">
        <f t="shared" si="930"/>
        <v>13720741</v>
      </c>
      <c r="QO1214" s="133">
        <f t="shared" si="930"/>
        <v>14124721</v>
      </c>
      <c r="QP1214" s="133">
        <f t="shared" si="930"/>
        <v>14124721</v>
      </c>
      <c r="QQ1214" s="133">
        <f t="shared" si="930"/>
        <v>3026575.01</v>
      </c>
      <c r="QR1214" s="133">
        <f t="shared" si="930"/>
        <v>3059264.81</v>
      </c>
      <c r="QS1214" s="133">
        <f t="shared" si="930"/>
        <v>3059264.81</v>
      </c>
      <c r="QT1214" s="314" t="s">
        <v>822</v>
      </c>
      <c r="QU1214" s="314" t="s">
        <v>822</v>
      </c>
      <c r="QV1214" s="314" t="s">
        <v>822</v>
      </c>
      <c r="QW1214" s="314" t="s">
        <v>822</v>
      </c>
      <c r="QX1214" s="314" t="s">
        <v>822</v>
      </c>
      <c r="QY1214" s="314" t="s">
        <v>822</v>
      </c>
      <c r="QZ1214" s="133">
        <f t="shared" ref="QZ1214:RE1214" si="931">SUM(QZ1215:QZ1222)</f>
        <v>13720724.32</v>
      </c>
      <c r="RA1214" s="133">
        <f t="shared" si="931"/>
        <v>14124703.970000001</v>
      </c>
      <c r="RB1214" s="133">
        <f t="shared" si="931"/>
        <v>14214449.68</v>
      </c>
      <c r="RC1214" s="133">
        <f t="shared" si="931"/>
        <v>2322363.5</v>
      </c>
      <c r="RD1214" s="133">
        <f t="shared" si="931"/>
        <v>2472210.7799999998</v>
      </c>
      <c r="RE1214" s="133">
        <f t="shared" si="931"/>
        <v>2472210.7799999998</v>
      </c>
      <c r="RF1214" s="133">
        <f t="shared" ref="RF1214:RN1214" si="932">SUM(RF1215:RF1222)</f>
        <v>309</v>
      </c>
      <c r="RG1214" s="133">
        <f t="shared" si="932"/>
        <v>309</v>
      </c>
      <c r="RH1214" s="133">
        <f t="shared" si="932"/>
        <v>309</v>
      </c>
      <c r="RI1214" s="133">
        <f t="shared" si="932"/>
        <v>8765225</v>
      </c>
      <c r="RJ1214" s="133">
        <f t="shared" si="932"/>
        <v>9022316</v>
      </c>
      <c r="RK1214" s="133">
        <f t="shared" si="932"/>
        <v>9022316</v>
      </c>
      <c r="RL1214" s="133">
        <f t="shared" si="932"/>
        <v>1765607.51</v>
      </c>
      <c r="RM1214" s="133">
        <f t="shared" si="932"/>
        <v>1783604.31</v>
      </c>
      <c r="RN1214" s="133">
        <f t="shared" si="932"/>
        <v>1783604.31</v>
      </c>
      <c r="RO1214" s="314" t="s">
        <v>822</v>
      </c>
      <c r="RP1214" s="314" t="s">
        <v>822</v>
      </c>
      <c r="RQ1214" s="314" t="s">
        <v>822</v>
      </c>
      <c r="RR1214" s="314" t="s">
        <v>822</v>
      </c>
      <c r="RS1214" s="314" t="s">
        <v>822</v>
      </c>
      <c r="RT1214" s="314" t="s">
        <v>822</v>
      </c>
      <c r="RU1214" s="133">
        <f t="shared" ref="RU1214:SI1214" si="933">SUM(RU1215:RU1222)</f>
        <v>8911649.6999999993</v>
      </c>
      <c r="RV1214" s="133">
        <f t="shared" si="933"/>
        <v>9173171.25</v>
      </c>
      <c r="RW1214" s="133">
        <f t="shared" si="933"/>
        <v>9215686.2300000004</v>
      </c>
      <c r="RX1214" s="133">
        <f t="shared" si="933"/>
        <v>1708027.81</v>
      </c>
      <c r="RY1214" s="133">
        <f t="shared" si="933"/>
        <v>1798421</v>
      </c>
      <c r="RZ1214" s="133">
        <f t="shared" si="933"/>
        <v>1798421</v>
      </c>
      <c r="SA1214" s="133">
        <f t="shared" si="933"/>
        <v>224</v>
      </c>
      <c r="SB1214" s="133">
        <f t="shared" si="933"/>
        <v>224</v>
      </c>
      <c r="SC1214" s="133">
        <f t="shared" si="933"/>
        <v>224</v>
      </c>
      <c r="SD1214" s="133">
        <f t="shared" si="933"/>
        <v>7523151</v>
      </c>
      <c r="SE1214" s="133">
        <f t="shared" si="933"/>
        <v>7747231</v>
      </c>
      <c r="SF1214" s="133">
        <f t="shared" si="933"/>
        <v>7747231</v>
      </c>
      <c r="SG1214" s="133">
        <f t="shared" si="933"/>
        <v>1418588.24</v>
      </c>
      <c r="SH1214" s="133">
        <f t="shared" si="933"/>
        <v>1434458.04</v>
      </c>
      <c r="SI1214" s="133">
        <f t="shared" si="933"/>
        <v>1434458.04</v>
      </c>
      <c r="SJ1214" s="314" t="s">
        <v>822</v>
      </c>
      <c r="SK1214" s="314" t="s">
        <v>822</v>
      </c>
      <c r="SL1214" s="314" t="s">
        <v>822</v>
      </c>
      <c r="SM1214" s="314" t="s">
        <v>822</v>
      </c>
      <c r="SN1214" s="314" t="s">
        <v>822</v>
      </c>
      <c r="SO1214" s="314" t="s">
        <v>822</v>
      </c>
      <c r="SP1214" s="133">
        <f t="shared" ref="SP1214:TD1214" si="934">SUM(SP1215:SP1222)</f>
        <v>7540610.5300000003</v>
      </c>
      <c r="SQ1214" s="133">
        <f t="shared" si="934"/>
        <v>7763926.29</v>
      </c>
      <c r="SR1214" s="133">
        <f t="shared" si="934"/>
        <v>7801130.6399999997</v>
      </c>
      <c r="SS1214" s="133">
        <f t="shared" si="934"/>
        <v>2233101.17</v>
      </c>
      <c r="ST1214" s="133">
        <f t="shared" si="934"/>
        <v>2354603.29</v>
      </c>
      <c r="SU1214" s="133">
        <f t="shared" si="934"/>
        <v>2354603.29</v>
      </c>
      <c r="SV1214" s="133">
        <f t="shared" si="934"/>
        <v>518</v>
      </c>
      <c r="SW1214" s="133">
        <f t="shared" si="934"/>
        <v>518</v>
      </c>
      <c r="SX1214" s="133">
        <f t="shared" si="934"/>
        <v>518</v>
      </c>
      <c r="SY1214" s="133">
        <f t="shared" si="934"/>
        <v>12845032</v>
      </c>
      <c r="SZ1214" s="133">
        <f t="shared" si="934"/>
        <v>13219748</v>
      </c>
      <c r="TA1214" s="133">
        <f t="shared" si="934"/>
        <v>13219748</v>
      </c>
      <c r="TB1214" s="133">
        <f t="shared" si="934"/>
        <v>2981339.77</v>
      </c>
      <c r="TC1214" s="133">
        <f t="shared" si="934"/>
        <v>3011946.17</v>
      </c>
      <c r="TD1214" s="133">
        <f t="shared" si="934"/>
        <v>3011946.17</v>
      </c>
      <c r="TE1214" s="314" t="s">
        <v>822</v>
      </c>
      <c r="TF1214" s="314" t="s">
        <v>822</v>
      </c>
      <c r="TG1214" s="314" t="s">
        <v>822</v>
      </c>
      <c r="TH1214" s="314" t="s">
        <v>822</v>
      </c>
      <c r="TI1214" s="314" t="s">
        <v>822</v>
      </c>
      <c r="TJ1214" s="314" t="s">
        <v>822</v>
      </c>
      <c r="TK1214" s="133">
        <f t="shared" ref="TK1214:TY1214" si="935">SUM(TK1215:TK1222)</f>
        <v>12845037.220000001</v>
      </c>
      <c r="TL1214" s="133">
        <f t="shared" si="935"/>
        <v>13219748.029999999</v>
      </c>
      <c r="TM1214" s="133">
        <f t="shared" si="935"/>
        <v>13301329.58</v>
      </c>
      <c r="TN1214" s="133">
        <f t="shared" si="935"/>
        <v>3524052.18</v>
      </c>
      <c r="TO1214" s="133">
        <f t="shared" si="935"/>
        <v>3703990.52</v>
      </c>
      <c r="TP1214" s="133">
        <f t="shared" si="935"/>
        <v>3703990.52</v>
      </c>
      <c r="TQ1214" s="133">
        <f t="shared" si="935"/>
        <v>309</v>
      </c>
      <c r="TR1214" s="133">
        <f t="shared" si="935"/>
        <v>309</v>
      </c>
      <c r="TS1214" s="133">
        <f t="shared" si="935"/>
        <v>309</v>
      </c>
      <c r="TT1214" s="133">
        <f t="shared" si="935"/>
        <v>8431261</v>
      </c>
      <c r="TU1214" s="133">
        <f t="shared" si="935"/>
        <v>8677588</v>
      </c>
      <c r="TV1214" s="133">
        <f t="shared" si="935"/>
        <v>8677588</v>
      </c>
      <c r="TW1214" s="133">
        <f t="shared" si="935"/>
        <v>1771427.57</v>
      </c>
      <c r="TX1214" s="133">
        <f t="shared" si="935"/>
        <v>1789542.77</v>
      </c>
      <c r="TY1214" s="133">
        <f t="shared" si="935"/>
        <v>1789542.77</v>
      </c>
      <c r="TZ1214" s="314" t="s">
        <v>822</v>
      </c>
      <c r="UA1214" s="314" t="s">
        <v>822</v>
      </c>
      <c r="UB1214" s="314" t="s">
        <v>822</v>
      </c>
      <c r="UC1214" s="314" t="s">
        <v>822</v>
      </c>
      <c r="UD1214" s="314" t="s">
        <v>822</v>
      </c>
      <c r="UE1214" s="314" t="s">
        <v>822</v>
      </c>
      <c r="UF1214" s="133">
        <f t="shared" ref="UF1214:UT1214" si="936">SUM(UF1215:UF1222)</f>
        <v>8253303.54</v>
      </c>
      <c r="UG1214" s="133">
        <f t="shared" si="936"/>
        <v>8496178.0199999996</v>
      </c>
      <c r="UH1214" s="133">
        <f t="shared" si="936"/>
        <v>8563416.4800000004</v>
      </c>
      <c r="UI1214" s="133">
        <f t="shared" si="936"/>
        <v>2204182.1800000002</v>
      </c>
      <c r="UJ1214" s="133">
        <f t="shared" si="936"/>
        <v>2334141.46</v>
      </c>
      <c r="UK1214" s="133">
        <f t="shared" si="936"/>
        <v>2334141.46</v>
      </c>
      <c r="UL1214" s="133">
        <f t="shared" si="936"/>
        <v>586</v>
      </c>
      <c r="UM1214" s="133">
        <f t="shared" si="936"/>
        <v>586</v>
      </c>
      <c r="UN1214" s="133">
        <f t="shared" si="936"/>
        <v>586</v>
      </c>
      <c r="UO1214" s="133">
        <f t="shared" si="936"/>
        <v>14342350</v>
      </c>
      <c r="UP1214" s="133">
        <f t="shared" si="936"/>
        <v>14760168</v>
      </c>
      <c r="UQ1214" s="133">
        <f t="shared" si="936"/>
        <v>14760168</v>
      </c>
      <c r="UR1214" s="133">
        <f t="shared" si="936"/>
        <v>3376004.6</v>
      </c>
      <c r="US1214" s="133">
        <f t="shared" si="936"/>
        <v>3410695.8</v>
      </c>
      <c r="UT1214" s="133">
        <f t="shared" si="936"/>
        <v>3410695.8</v>
      </c>
      <c r="UU1214" s="314" t="s">
        <v>822</v>
      </c>
      <c r="UV1214" s="314" t="s">
        <v>822</v>
      </c>
      <c r="UW1214" s="314" t="s">
        <v>822</v>
      </c>
      <c r="UX1214" s="314" t="s">
        <v>822</v>
      </c>
      <c r="UY1214" s="314" t="s">
        <v>822</v>
      </c>
      <c r="UZ1214" s="314" t="s">
        <v>822</v>
      </c>
      <c r="VA1214" s="133">
        <f t="shared" ref="VA1214:VO1214" si="937">SUM(VA1215:VA1222)</f>
        <v>14342355.859999999</v>
      </c>
      <c r="VB1214" s="133">
        <f t="shared" si="937"/>
        <v>14760179.720000001</v>
      </c>
      <c r="VC1214" s="133">
        <f t="shared" si="937"/>
        <v>14878909.18</v>
      </c>
      <c r="VD1214" s="133">
        <f t="shared" si="937"/>
        <v>2464159.2999999998</v>
      </c>
      <c r="VE1214" s="133">
        <f t="shared" si="937"/>
        <v>2607354.2599999998</v>
      </c>
      <c r="VF1214" s="133">
        <f t="shared" si="937"/>
        <v>2607354.2599999998</v>
      </c>
      <c r="VG1214" s="133">
        <f t="shared" si="937"/>
        <v>544</v>
      </c>
      <c r="VH1214" s="133">
        <f t="shared" si="937"/>
        <v>544</v>
      </c>
      <c r="VI1214" s="133">
        <f t="shared" si="937"/>
        <v>544</v>
      </c>
      <c r="VJ1214" s="133">
        <f t="shared" si="937"/>
        <v>15012013</v>
      </c>
      <c r="VK1214" s="133">
        <f t="shared" si="937"/>
        <v>15453255</v>
      </c>
      <c r="VL1214" s="133">
        <f t="shared" si="937"/>
        <v>15453255</v>
      </c>
      <c r="VM1214" s="133">
        <f t="shared" si="937"/>
        <v>3244346.11</v>
      </c>
      <c r="VN1214" s="133">
        <f t="shared" si="937"/>
        <v>3278797.51</v>
      </c>
      <c r="VO1214" s="133">
        <f t="shared" si="937"/>
        <v>3278797.51</v>
      </c>
      <c r="VP1214" s="314" t="s">
        <v>822</v>
      </c>
      <c r="VQ1214" s="314" t="s">
        <v>822</v>
      </c>
      <c r="VR1214" s="314" t="s">
        <v>822</v>
      </c>
      <c r="VS1214" s="314" t="s">
        <v>822</v>
      </c>
      <c r="VT1214" s="314" t="s">
        <v>822</v>
      </c>
      <c r="VU1214" s="314" t="s">
        <v>822</v>
      </c>
      <c r="VV1214" s="133">
        <f t="shared" ref="VV1214:WJ1214" si="938">SUM(VV1215:VV1222)</f>
        <v>14918549.529999999</v>
      </c>
      <c r="VW1214" s="133">
        <f t="shared" si="938"/>
        <v>15357810.65</v>
      </c>
      <c r="VX1214" s="133">
        <f t="shared" si="938"/>
        <v>15428052.220000001</v>
      </c>
      <c r="VY1214" s="133">
        <f t="shared" si="938"/>
        <v>3118696.54</v>
      </c>
      <c r="VZ1214" s="133">
        <f t="shared" si="938"/>
        <v>3293055.69</v>
      </c>
      <c r="WA1214" s="133">
        <f t="shared" si="938"/>
        <v>3293055.69</v>
      </c>
      <c r="WB1214" s="133">
        <f t="shared" si="938"/>
        <v>458</v>
      </c>
      <c r="WC1214" s="133">
        <f t="shared" si="938"/>
        <v>458</v>
      </c>
      <c r="WD1214" s="133">
        <f t="shared" si="938"/>
        <v>458</v>
      </c>
      <c r="WE1214" s="133">
        <f t="shared" si="938"/>
        <v>11209550</v>
      </c>
      <c r="WF1214" s="133">
        <f t="shared" si="938"/>
        <v>11536104</v>
      </c>
      <c r="WG1214" s="133">
        <f t="shared" si="938"/>
        <v>11536104</v>
      </c>
      <c r="WH1214" s="133">
        <f t="shared" si="938"/>
        <v>2638583.7999999998</v>
      </c>
      <c r="WI1214" s="133">
        <f t="shared" si="938"/>
        <v>2665697.4</v>
      </c>
      <c r="WJ1214" s="133">
        <f t="shared" si="938"/>
        <v>2665697.4</v>
      </c>
      <c r="WK1214" s="314" t="s">
        <v>822</v>
      </c>
      <c r="WL1214" s="314" t="s">
        <v>822</v>
      </c>
      <c r="WM1214" s="314" t="s">
        <v>822</v>
      </c>
      <c r="WN1214" s="314" t="s">
        <v>822</v>
      </c>
      <c r="WO1214" s="314" t="s">
        <v>822</v>
      </c>
      <c r="WP1214" s="314" t="s">
        <v>822</v>
      </c>
      <c r="WQ1214" s="133">
        <f t="shared" ref="WQ1214:XE1214" si="939">SUM(WQ1215:WQ1222)</f>
        <v>11209554.58</v>
      </c>
      <c r="WR1214" s="133">
        <f t="shared" si="939"/>
        <v>11536108.58</v>
      </c>
      <c r="WS1214" s="133">
        <f t="shared" si="939"/>
        <v>11658706.02</v>
      </c>
      <c r="WT1214" s="133">
        <f t="shared" si="939"/>
        <v>2432877.6800000002</v>
      </c>
      <c r="WU1214" s="133">
        <f t="shared" si="939"/>
        <v>2545124.3199999998</v>
      </c>
      <c r="WV1214" s="133">
        <f t="shared" si="939"/>
        <v>2545124.3199999998</v>
      </c>
      <c r="WW1214" s="133">
        <f t="shared" si="939"/>
        <v>550</v>
      </c>
      <c r="WX1214" s="133">
        <f t="shared" si="939"/>
        <v>550</v>
      </c>
      <c r="WY1214" s="133">
        <f t="shared" si="939"/>
        <v>550</v>
      </c>
      <c r="WZ1214" s="133">
        <f t="shared" si="939"/>
        <v>13461250</v>
      </c>
      <c r="XA1214" s="133">
        <f t="shared" si="939"/>
        <v>13853400</v>
      </c>
      <c r="XB1214" s="133">
        <f t="shared" si="939"/>
        <v>13853400</v>
      </c>
      <c r="XC1214" s="133">
        <f t="shared" si="939"/>
        <v>3168605</v>
      </c>
      <c r="XD1214" s="133">
        <f t="shared" si="939"/>
        <v>3201165</v>
      </c>
      <c r="XE1214" s="133">
        <f t="shared" si="939"/>
        <v>3201165</v>
      </c>
      <c r="XF1214" s="314" t="s">
        <v>822</v>
      </c>
      <c r="XG1214" s="314" t="s">
        <v>822</v>
      </c>
      <c r="XH1214" s="314" t="s">
        <v>822</v>
      </c>
      <c r="XI1214" s="314" t="s">
        <v>822</v>
      </c>
      <c r="XJ1214" s="314" t="s">
        <v>822</v>
      </c>
      <c r="XK1214" s="314" t="s">
        <v>822</v>
      </c>
      <c r="XL1214" s="133">
        <f t="shared" ref="XL1214:XZ1214" si="940">SUM(XL1215:XL1222)</f>
        <v>13461250</v>
      </c>
      <c r="XM1214" s="133">
        <f t="shared" si="940"/>
        <v>13853411</v>
      </c>
      <c r="XN1214" s="133">
        <f t="shared" si="940"/>
        <v>13967041</v>
      </c>
      <c r="XO1214" s="133">
        <f t="shared" si="940"/>
        <v>2262711</v>
      </c>
      <c r="XP1214" s="133">
        <f t="shared" si="940"/>
        <v>2436973</v>
      </c>
      <c r="XQ1214" s="133">
        <f t="shared" si="940"/>
        <v>2436973</v>
      </c>
      <c r="XR1214" s="133">
        <f t="shared" si="940"/>
        <v>0</v>
      </c>
      <c r="XS1214" s="133">
        <f t="shared" si="940"/>
        <v>0</v>
      </c>
      <c r="XT1214" s="133">
        <f t="shared" si="940"/>
        <v>0</v>
      </c>
      <c r="XU1214" s="133">
        <f t="shared" si="940"/>
        <v>0</v>
      </c>
      <c r="XV1214" s="133">
        <f t="shared" si="940"/>
        <v>0</v>
      </c>
      <c r="XW1214" s="133">
        <f t="shared" si="940"/>
        <v>0</v>
      </c>
      <c r="XX1214" s="133">
        <f t="shared" si="940"/>
        <v>0</v>
      </c>
      <c r="XY1214" s="133">
        <f t="shared" si="940"/>
        <v>0</v>
      </c>
      <c r="XZ1214" s="133">
        <f t="shared" si="940"/>
        <v>0</v>
      </c>
      <c r="YA1214" s="314" t="s">
        <v>822</v>
      </c>
      <c r="YB1214" s="314" t="s">
        <v>822</v>
      </c>
      <c r="YC1214" s="314" t="s">
        <v>822</v>
      </c>
      <c r="YD1214" s="314" t="s">
        <v>822</v>
      </c>
      <c r="YE1214" s="314" t="s">
        <v>822</v>
      </c>
      <c r="YF1214" s="314" t="s">
        <v>822</v>
      </c>
      <c r="YG1214" s="133">
        <f t="shared" ref="YG1214:YU1214" si="941">SUM(YG1215:YG1222)</f>
        <v>0</v>
      </c>
      <c r="YH1214" s="133">
        <f t="shared" si="941"/>
        <v>0</v>
      </c>
      <c r="YI1214" s="133">
        <f t="shared" si="941"/>
        <v>0</v>
      </c>
      <c r="YJ1214" s="133">
        <f t="shared" si="941"/>
        <v>0</v>
      </c>
      <c r="YK1214" s="133">
        <f t="shared" si="941"/>
        <v>0</v>
      </c>
      <c r="YL1214" s="133">
        <f t="shared" si="941"/>
        <v>0</v>
      </c>
      <c r="YM1214" s="133">
        <f t="shared" si="941"/>
        <v>11118</v>
      </c>
      <c r="YN1214" s="133">
        <f t="shared" si="941"/>
        <v>11118</v>
      </c>
      <c r="YO1214" s="133">
        <f t="shared" si="941"/>
        <v>11118</v>
      </c>
      <c r="YP1214" s="133">
        <f t="shared" si="941"/>
        <v>291289715</v>
      </c>
      <c r="YQ1214" s="133">
        <f t="shared" si="941"/>
        <v>299819957</v>
      </c>
      <c r="YR1214" s="133">
        <f t="shared" si="941"/>
        <v>299819957</v>
      </c>
      <c r="YS1214" s="133">
        <f t="shared" si="941"/>
        <v>65133311.969999999</v>
      </c>
      <c r="YT1214" s="133">
        <f t="shared" si="941"/>
        <v>65813523.170000002</v>
      </c>
      <c r="YU1214" s="133">
        <f t="shared" si="941"/>
        <v>65813523.170000002</v>
      </c>
      <c r="YV1214" s="314" t="s">
        <v>822</v>
      </c>
      <c r="YW1214" s="314" t="s">
        <v>822</v>
      </c>
      <c r="YX1214" s="314" t="s">
        <v>822</v>
      </c>
      <c r="YY1214" s="314" t="s">
        <v>822</v>
      </c>
      <c r="YZ1214" s="314" t="s">
        <v>822</v>
      </c>
      <c r="ZA1214" s="314" t="s">
        <v>822</v>
      </c>
      <c r="ZB1214" s="133">
        <f t="shared" ref="ZB1214:ZG1214" si="942">SUM(ZB1215:ZB1222)</f>
        <v>291258058.88</v>
      </c>
      <c r="ZC1214" s="133">
        <f t="shared" si="942"/>
        <v>299787938.77999997</v>
      </c>
      <c r="ZD1214" s="133">
        <f t="shared" si="942"/>
        <v>302103963.13999999</v>
      </c>
      <c r="ZE1214" s="133">
        <f t="shared" si="942"/>
        <v>63914441.710000001</v>
      </c>
      <c r="ZF1214" s="133">
        <f t="shared" si="942"/>
        <v>67320033.579999998</v>
      </c>
      <c r="ZG1214" s="133">
        <f t="shared" si="942"/>
        <v>67320033.579999998</v>
      </c>
    </row>
    <row r="1215" spans="1:683">
      <c r="A1215" s="12" t="s">
        <v>728</v>
      </c>
      <c r="B1215" s="302" t="s">
        <v>736</v>
      </c>
      <c r="C1215" s="5"/>
      <c r="D1215" s="764"/>
      <c r="E1215" s="291"/>
      <c r="F1215" s="114">
        <f>F40</f>
        <v>24475</v>
      </c>
      <c r="G1215" s="114">
        <f t="shared" ref="G1215:H1215" si="943">G40</f>
        <v>25188</v>
      </c>
      <c r="H1215" s="114">
        <f t="shared" si="943"/>
        <v>25188</v>
      </c>
      <c r="I1215" s="101">
        <f>F345</f>
        <v>5761.1</v>
      </c>
      <c r="J1215" s="101">
        <f t="shared" ref="J1215:K1215" si="944">G345</f>
        <v>5820.3</v>
      </c>
      <c r="K1215" s="101">
        <f t="shared" si="944"/>
        <v>5820.3</v>
      </c>
      <c r="L1215" s="106">
        <v>239</v>
      </c>
      <c r="M1215" s="106">
        <v>239</v>
      </c>
      <c r="N1215" s="106">
        <v>239</v>
      </c>
      <c r="O1215" s="101">
        <f t="shared" ref="O1215:O1222" si="945">$F1215*L1215</f>
        <v>5849525</v>
      </c>
      <c r="P1215" s="101">
        <f t="shared" ref="P1215:P1222" si="946">$G1215*M1215</f>
        <v>6019932</v>
      </c>
      <c r="Q1215" s="101">
        <f t="shared" ref="Q1215:Q1222" si="947">$H1215*N1215</f>
        <v>6019932</v>
      </c>
      <c r="R1215" s="101">
        <f t="shared" ref="R1215:R1222" si="948">$I1215*L1215</f>
        <v>1376902.9</v>
      </c>
      <c r="S1215" s="101">
        <f t="shared" ref="S1215:S1222" si="949">$J1215*M1215</f>
        <v>1391051.7</v>
      </c>
      <c r="T1215" s="101">
        <f t="shared" ref="T1215:T1222" si="950">$K1215*N1215</f>
        <v>1391051.7</v>
      </c>
      <c r="U1215" s="101">
        <f>$F1215*U$1245</f>
        <v>24547.26</v>
      </c>
      <c r="V1215" s="101">
        <f>$G1215*V$1245</f>
        <v>25261.13</v>
      </c>
      <c r="W1215" s="101">
        <f>$H1215*W$1245</f>
        <v>25551.9</v>
      </c>
      <c r="X1215" s="101">
        <f>$I1215*X$1245</f>
        <v>5243.08</v>
      </c>
      <c r="Y1215" s="101">
        <f>$J1215*Y$1245</f>
        <v>5523.99</v>
      </c>
      <c r="Z1215" s="101">
        <f>$K1215*Z$1245</f>
        <v>5523.99</v>
      </c>
      <c r="AA1215" s="101">
        <f t="shared" ref="AA1215:AC1222" si="951">L1215*U1215</f>
        <v>5866795.1399999997</v>
      </c>
      <c r="AB1215" s="101">
        <f t="shared" si="951"/>
        <v>6037410.0700000003</v>
      </c>
      <c r="AC1215" s="101">
        <f t="shared" si="951"/>
        <v>6106904.0999999996</v>
      </c>
      <c r="AD1215" s="101">
        <f t="shared" ref="AD1215:AF1222" si="952">L1215*X1215</f>
        <v>1253096.1200000001</v>
      </c>
      <c r="AE1215" s="101">
        <f t="shared" si="952"/>
        <v>1320233.6100000001</v>
      </c>
      <c r="AF1215" s="101">
        <f t="shared" si="952"/>
        <v>1320233.6100000001</v>
      </c>
      <c r="AG1215" s="106">
        <v>448</v>
      </c>
      <c r="AH1215" s="106">
        <v>448</v>
      </c>
      <c r="AI1215" s="106">
        <v>448</v>
      </c>
      <c r="AJ1215" s="101">
        <f t="shared" ref="AJ1215:AJ1222" si="953">$F1215*AG1215</f>
        <v>10964800</v>
      </c>
      <c r="AK1215" s="101">
        <f t="shared" ref="AK1215:AK1222" si="954">$G1215*AH1215</f>
        <v>11284224</v>
      </c>
      <c r="AL1215" s="101">
        <f t="shared" ref="AL1215:AL1222" si="955">$H1215*AI1215</f>
        <v>11284224</v>
      </c>
      <c r="AM1215" s="101">
        <f t="shared" ref="AM1215:AM1222" si="956">$I1215*AG1215</f>
        <v>2580972.7999999998</v>
      </c>
      <c r="AN1215" s="101">
        <f t="shared" ref="AN1215:AN1222" si="957">$J1215*AH1215</f>
        <v>2607494.4</v>
      </c>
      <c r="AO1215" s="101">
        <f t="shared" ref="AO1215:AO1222" si="958">$K1215*AI1215</f>
        <v>2607494.4</v>
      </c>
      <c r="AP1215" s="101">
        <f>$F1215*AP$1245</f>
        <v>24120.720000000001</v>
      </c>
      <c r="AQ1215" s="101">
        <f>$G1215*AQ$1245</f>
        <v>24824.52</v>
      </c>
      <c r="AR1215" s="101">
        <f>$H1215*AR$1245</f>
        <v>25018.35</v>
      </c>
      <c r="AS1215" s="101">
        <f>$I1215*AS$1245</f>
        <v>8105.86</v>
      </c>
      <c r="AT1215" s="101">
        <f>$J1215*AT$1245</f>
        <v>8530.0300000000007</v>
      </c>
      <c r="AU1215" s="101">
        <f>$K1215*AU$1245</f>
        <v>8530.0300000000007</v>
      </c>
      <c r="AV1215" s="101">
        <f t="shared" ref="AV1215:AX1222" si="959">AG1215*AP1215</f>
        <v>10806082.560000001</v>
      </c>
      <c r="AW1215" s="101">
        <f t="shared" si="959"/>
        <v>11121384.960000001</v>
      </c>
      <c r="AX1215" s="101">
        <f t="shared" si="959"/>
        <v>11208220.800000001</v>
      </c>
      <c r="AY1215" s="101">
        <f t="shared" ref="AY1215:BA1222" si="960">AG1215*AS1215</f>
        <v>3631425.28</v>
      </c>
      <c r="AZ1215" s="101">
        <f t="shared" si="960"/>
        <v>3821453.44</v>
      </c>
      <c r="BA1215" s="101">
        <f t="shared" si="960"/>
        <v>3821453.44</v>
      </c>
      <c r="BB1215" s="106">
        <v>249</v>
      </c>
      <c r="BC1215" s="106">
        <v>249</v>
      </c>
      <c r="BD1215" s="106">
        <v>249</v>
      </c>
      <c r="BE1215" s="101">
        <f t="shared" ref="BE1215:BE1222" si="961">$F1215*BB1215</f>
        <v>6094275</v>
      </c>
      <c r="BF1215" s="101">
        <f t="shared" ref="BF1215:BF1222" si="962">$G1215*BC1215</f>
        <v>6271812</v>
      </c>
      <c r="BG1215" s="101">
        <f t="shared" ref="BG1215:BG1222" si="963">$H1215*BD1215</f>
        <v>6271812</v>
      </c>
      <c r="BH1215" s="101">
        <f t="shared" ref="BH1215:BH1222" si="964">$I1215*BB1215</f>
        <v>1434513.9</v>
      </c>
      <c r="BI1215" s="101">
        <f t="shared" ref="BI1215:BI1222" si="965">$J1215*BC1215</f>
        <v>1449254.7</v>
      </c>
      <c r="BJ1215" s="101">
        <f t="shared" ref="BJ1215:BJ1222" si="966">$K1215*BD1215</f>
        <v>1449254.7</v>
      </c>
      <c r="BK1215" s="101">
        <f>$F1215*BK$1245</f>
        <v>24475.02</v>
      </c>
      <c r="BL1215" s="101">
        <f>$G1215*BL$1245</f>
        <v>25188.01</v>
      </c>
      <c r="BM1215" s="101">
        <f>$H1215*BM$1245</f>
        <v>25750.57</v>
      </c>
      <c r="BN1215" s="101">
        <f>$I1215*BN$1245</f>
        <v>4653.22</v>
      </c>
      <c r="BO1215" s="101">
        <f>$J1215*BO$1245</f>
        <v>4853.3900000000003</v>
      </c>
      <c r="BP1215" s="101">
        <f>$K1215*BP$1245</f>
        <v>4853.3900000000003</v>
      </c>
      <c r="BQ1215" s="101">
        <f t="shared" ref="BQ1215:BS1222" si="967">BB1215*BK1215</f>
        <v>6094279.9800000004</v>
      </c>
      <c r="BR1215" s="101">
        <f t="shared" si="967"/>
        <v>6271814.4900000002</v>
      </c>
      <c r="BS1215" s="101">
        <f t="shared" si="967"/>
        <v>6411891.9299999997</v>
      </c>
      <c r="BT1215" s="101">
        <f t="shared" ref="BT1215:BV1222" si="968">BB1215*BN1215</f>
        <v>1158651.78</v>
      </c>
      <c r="BU1215" s="101">
        <f t="shared" si="968"/>
        <v>1208494.1100000001</v>
      </c>
      <c r="BV1215" s="101">
        <f t="shared" si="968"/>
        <v>1208494.1100000001</v>
      </c>
      <c r="BW1215" s="106">
        <v>246</v>
      </c>
      <c r="BX1215" s="106">
        <v>246</v>
      </c>
      <c r="BY1215" s="106">
        <v>246</v>
      </c>
      <c r="BZ1215" s="101">
        <f t="shared" ref="BZ1215:BZ1222" si="969">$F1215*BW1215</f>
        <v>6020850</v>
      </c>
      <c r="CA1215" s="101">
        <f t="shared" ref="CA1215:CA1222" si="970">$G1215*BX1215</f>
        <v>6196248</v>
      </c>
      <c r="CB1215" s="101">
        <f t="shared" ref="CB1215:CB1222" si="971">$H1215*BY1215</f>
        <v>6196248</v>
      </c>
      <c r="CC1215" s="101">
        <f t="shared" ref="CC1215:CC1222" si="972">$I1215*BW1215</f>
        <v>1417230.6</v>
      </c>
      <c r="CD1215" s="101">
        <f t="shared" ref="CD1215:CD1222" si="973">$J1215*BX1215</f>
        <v>1431793.8</v>
      </c>
      <c r="CE1215" s="101">
        <f t="shared" ref="CE1215:CE1222" si="974">$K1215*BY1215</f>
        <v>1431793.8</v>
      </c>
      <c r="CF1215" s="101">
        <f>$F1215*CF$1245</f>
        <v>24219.5</v>
      </c>
      <c r="CG1215" s="101">
        <f>$G1215*CG$1245</f>
        <v>24923.3</v>
      </c>
      <c r="CH1215" s="101">
        <f>$H1215*CH$1245</f>
        <v>25109.69</v>
      </c>
      <c r="CI1215" s="101">
        <f>$I1215*CI$1245</f>
        <v>5719.7</v>
      </c>
      <c r="CJ1215" s="101">
        <f>$J1215*CJ$1245</f>
        <v>6075.15</v>
      </c>
      <c r="CK1215" s="101">
        <f>$K1215*CK$1245</f>
        <v>6075.15</v>
      </c>
      <c r="CL1215" s="101">
        <f t="shared" ref="CL1215:CN1222" si="975">BW1215*CF1215</f>
        <v>5957997</v>
      </c>
      <c r="CM1215" s="101">
        <f t="shared" si="975"/>
        <v>6131131.7999999998</v>
      </c>
      <c r="CN1215" s="101">
        <f t="shared" si="975"/>
        <v>6176983.7400000002</v>
      </c>
      <c r="CO1215" s="101">
        <f t="shared" ref="CO1215:CQ1222" si="976">BW1215*CI1215</f>
        <v>1407046.2</v>
      </c>
      <c r="CP1215" s="101">
        <f t="shared" si="976"/>
        <v>1494486.9</v>
      </c>
      <c r="CQ1215" s="101">
        <f t="shared" si="976"/>
        <v>1494486.9</v>
      </c>
      <c r="CR1215" s="106">
        <v>422</v>
      </c>
      <c r="CS1215" s="106">
        <v>422</v>
      </c>
      <c r="CT1215" s="106">
        <v>422</v>
      </c>
      <c r="CU1215" s="101">
        <f t="shared" ref="CU1215:CU1222" si="977">$F1215*CR1215</f>
        <v>10328450</v>
      </c>
      <c r="CV1215" s="101">
        <f t="shared" ref="CV1215:CV1222" si="978">$G1215*CS1215</f>
        <v>10629336</v>
      </c>
      <c r="CW1215" s="101">
        <f t="shared" ref="CW1215:CW1222" si="979">$H1215*CT1215</f>
        <v>10629336</v>
      </c>
      <c r="CX1215" s="101">
        <f t="shared" ref="CX1215:CX1222" si="980">$I1215*CR1215</f>
        <v>2431184.2000000002</v>
      </c>
      <c r="CY1215" s="101">
        <f t="shared" ref="CY1215:CY1222" si="981">$J1215*CS1215</f>
        <v>2456166.6</v>
      </c>
      <c r="CZ1215" s="101">
        <f t="shared" ref="CZ1215:CZ1222" si="982">$K1215*CT1215</f>
        <v>2456166.6</v>
      </c>
      <c r="DA1215" s="101">
        <f>$F1215*DA$1245</f>
        <v>24474.34</v>
      </c>
      <c r="DB1215" s="101">
        <f>$G1215*DB$1245</f>
        <v>25186.78</v>
      </c>
      <c r="DC1215" s="101">
        <f>$H1215*DC$1245</f>
        <v>25288.16</v>
      </c>
      <c r="DD1215" s="101">
        <f>$I1215*DD$1245</f>
        <v>3642.24</v>
      </c>
      <c r="DE1215" s="101">
        <f>$J1215*DE$1245</f>
        <v>3859.25</v>
      </c>
      <c r="DF1215" s="101">
        <f>$K1215*DF$1245</f>
        <v>3859.25</v>
      </c>
      <c r="DG1215" s="101">
        <f t="shared" ref="DG1215:DI1222" si="983">CR1215*DA1215</f>
        <v>10328171.48</v>
      </c>
      <c r="DH1215" s="101">
        <f t="shared" si="983"/>
        <v>10628821.16</v>
      </c>
      <c r="DI1215" s="101">
        <f t="shared" si="983"/>
        <v>10671603.52</v>
      </c>
      <c r="DJ1215" s="101">
        <f t="shared" ref="DJ1215:DL1222" si="984">CR1215*DD1215</f>
        <v>1537025.28</v>
      </c>
      <c r="DK1215" s="101">
        <f t="shared" si="984"/>
        <v>1628603.5</v>
      </c>
      <c r="DL1215" s="101">
        <f t="shared" si="984"/>
        <v>1628603.5</v>
      </c>
      <c r="DM1215" s="106">
        <v>332</v>
      </c>
      <c r="DN1215" s="106">
        <v>332</v>
      </c>
      <c r="DO1215" s="106">
        <v>332</v>
      </c>
      <c r="DP1215" s="101">
        <f t="shared" ref="DP1215:DP1222" si="985">$F1215*DM1215</f>
        <v>8125700</v>
      </c>
      <c r="DQ1215" s="101">
        <f t="shared" ref="DQ1215:DQ1222" si="986">$G1215*DN1215</f>
        <v>8362416</v>
      </c>
      <c r="DR1215" s="101">
        <f t="shared" ref="DR1215:DR1222" si="987">$H1215*DO1215</f>
        <v>8362416</v>
      </c>
      <c r="DS1215" s="101">
        <f t="shared" ref="DS1215:DS1222" si="988">$I1215*DM1215</f>
        <v>1912685.2</v>
      </c>
      <c r="DT1215" s="101">
        <f t="shared" ref="DT1215:DT1222" si="989">$J1215*DN1215</f>
        <v>1932339.6</v>
      </c>
      <c r="DU1215" s="101">
        <f t="shared" ref="DU1215:DU1222" si="990">$K1215*DO1215</f>
        <v>1932339.6</v>
      </c>
      <c r="DV1215" s="101">
        <f>$F1215*DV$1245</f>
        <v>24475.05</v>
      </c>
      <c r="DW1215" s="101">
        <f>$G1215*DW$1245</f>
        <v>25187.95</v>
      </c>
      <c r="DX1215" s="101">
        <f>$H1215*DX$1245</f>
        <v>25381.27</v>
      </c>
      <c r="DY1215" s="101">
        <f>$I1215*DY$1245</f>
        <v>5576.71</v>
      </c>
      <c r="DZ1215" s="101">
        <f>$J1215*DZ$1245</f>
        <v>5912.81</v>
      </c>
      <c r="EA1215" s="101">
        <f>$K1215*EA$1245</f>
        <v>5912.81</v>
      </c>
      <c r="EB1215" s="101">
        <f t="shared" ref="EB1215:ED1222" si="991">DM1215*DV1215</f>
        <v>8125716.5999999996</v>
      </c>
      <c r="EC1215" s="101">
        <f t="shared" si="991"/>
        <v>8362399.4000000004</v>
      </c>
      <c r="ED1215" s="101">
        <f t="shared" si="991"/>
        <v>8426581.6400000006</v>
      </c>
      <c r="EE1215" s="101">
        <f t="shared" ref="EE1215:EG1222" si="992">DM1215*DY1215</f>
        <v>1851467.72</v>
      </c>
      <c r="EF1215" s="101">
        <f t="shared" si="992"/>
        <v>1963052.92</v>
      </c>
      <c r="EG1215" s="101">
        <f t="shared" si="992"/>
        <v>1963052.92</v>
      </c>
      <c r="EH1215" s="106">
        <v>274</v>
      </c>
      <c r="EI1215" s="106">
        <v>274</v>
      </c>
      <c r="EJ1215" s="106">
        <v>274</v>
      </c>
      <c r="EK1215" s="101">
        <f t="shared" ref="EK1215:EK1222" si="993">$F1215*EH1215</f>
        <v>6706150</v>
      </c>
      <c r="EL1215" s="101">
        <f t="shared" ref="EL1215:EL1222" si="994">$G1215*EI1215</f>
        <v>6901512</v>
      </c>
      <c r="EM1215" s="101">
        <f t="shared" ref="EM1215:EM1222" si="995">$H1215*EJ1215</f>
        <v>6901512</v>
      </c>
      <c r="EN1215" s="101">
        <f t="shared" ref="EN1215:EN1222" si="996">$I1215*EH1215</f>
        <v>1578541.4</v>
      </c>
      <c r="EO1215" s="101">
        <f t="shared" ref="EO1215:EO1222" si="997">$J1215*EI1215</f>
        <v>1594762.2</v>
      </c>
      <c r="EP1215" s="101">
        <f t="shared" ref="EP1215:EP1222" si="998">$K1215*EJ1215</f>
        <v>1594762.2</v>
      </c>
      <c r="EQ1215" s="101">
        <f>$F1215*EQ$1245</f>
        <v>24475.01</v>
      </c>
      <c r="ER1215" s="101">
        <f>$G1215*ER$1245</f>
        <v>25188.04</v>
      </c>
      <c r="ES1215" s="101">
        <f>$H1215*ES$1245</f>
        <v>25452.06</v>
      </c>
      <c r="ET1215" s="101">
        <f>$I1215*ET$1245</f>
        <v>4694.99</v>
      </c>
      <c r="EU1215" s="101">
        <f>$J1215*EU$1245</f>
        <v>4945</v>
      </c>
      <c r="EV1215" s="101">
        <f>$K1215*EV$1245</f>
        <v>4945</v>
      </c>
      <c r="EW1215" s="101">
        <f t="shared" ref="EW1215:EY1222" si="999">EH1215*EQ1215</f>
        <v>6706152.7400000002</v>
      </c>
      <c r="EX1215" s="101">
        <f t="shared" si="999"/>
        <v>6901522.96</v>
      </c>
      <c r="EY1215" s="101">
        <f t="shared" si="999"/>
        <v>6973864.4400000004</v>
      </c>
      <c r="EZ1215" s="101">
        <f t="shared" ref="EZ1215:FB1222" si="1000">EH1215*ET1215</f>
        <v>1286427.26</v>
      </c>
      <c r="FA1215" s="101">
        <f t="shared" si="1000"/>
        <v>1354930</v>
      </c>
      <c r="FB1215" s="101">
        <f t="shared" si="1000"/>
        <v>1354930</v>
      </c>
      <c r="FC1215" s="106">
        <v>320</v>
      </c>
      <c r="FD1215" s="106">
        <v>320</v>
      </c>
      <c r="FE1215" s="106">
        <v>320</v>
      </c>
      <c r="FF1215" s="101">
        <f t="shared" ref="FF1215:FF1222" si="1001">$F1215*FC1215</f>
        <v>7832000</v>
      </c>
      <c r="FG1215" s="101">
        <f t="shared" ref="FG1215:FG1222" si="1002">$G1215*FD1215</f>
        <v>8060160</v>
      </c>
      <c r="FH1215" s="101">
        <f t="shared" ref="FH1215:FH1222" si="1003">$H1215*FE1215</f>
        <v>8060160</v>
      </c>
      <c r="FI1215" s="101">
        <f t="shared" ref="FI1215:FI1222" si="1004">$I1215*FC1215</f>
        <v>1843552</v>
      </c>
      <c r="FJ1215" s="101">
        <f t="shared" ref="FJ1215:FJ1222" si="1005">$J1215*FD1215</f>
        <v>1862496</v>
      </c>
      <c r="FK1215" s="101">
        <f t="shared" ref="FK1215:FK1222" si="1006">$K1215*FE1215</f>
        <v>1862496</v>
      </c>
      <c r="FL1215" s="101">
        <f>$F1215*FL$1245</f>
        <v>24640</v>
      </c>
      <c r="FM1215" s="101">
        <f>$G1215*FM$1245</f>
        <v>25357.65</v>
      </c>
      <c r="FN1215" s="101">
        <f>$H1215*FN$1245</f>
        <v>25624.39</v>
      </c>
      <c r="FO1215" s="101">
        <f>$I1215*FO$1245</f>
        <v>3876.92</v>
      </c>
      <c r="FP1215" s="101">
        <f>$J1215*FP$1245</f>
        <v>4059.03</v>
      </c>
      <c r="FQ1215" s="101">
        <f>$K1215*FQ$1245</f>
        <v>4059.03</v>
      </c>
      <c r="FR1215" s="101">
        <f t="shared" ref="FR1215:FT1222" si="1007">FC1215*FL1215</f>
        <v>7884800</v>
      </c>
      <c r="FS1215" s="101">
        <f t="shared" si="1007"/>
        <v>8114448</v>
      </c>
      <c r="FT1215" s="101">
        <f t="shared" si="1007"/>
        <v>8199804.7999999998</v>
      </c>
      <c r="FU1215" s="101">
        <f t="shared" ref="FU1215:FW1222" si="1008">FC1215*FO1215</f>
        <v>1240614.3999999999</v>
      </c>
      <c r="FV1215" s="101">
        <f t="shared" si="1008"/>
        <v>1298889.6000000001</v>
      </c>
      <c r="FW1215" s="101">
        <f t="shared" si="1008"/>
        <v>1298889.6000000001</v>
      </c>
      <c r="FX1215" s="106">
        <v>396</v>
      </c>
      <c r="FY1215" s="106">
        <v>396</v>
      </c>
      <c r="FZ1215" s="106">
        <v>396</v>
      </c>
      <c r="GA1215" s="101">
        <f t="shared" ref="GA1215:GA1222" si="1009">$F1215*FX1215</f>
        <v>9692100</v>
      </c>
      <c r="GB1215" s="101">
        <f t="shared" ref="GB1215:GB1222" si="1010">$G1215*FY1215</f>
        <v>9974448</v>
      </c>
      <c r="GC1215" s="101">
        <f t="shared" ref="GC1215:GC1222" si="1011">$H1215*FZ1215</f>
        <v>9974448</v>
      </c>
      <c r="GD1215" s="101">
        <f t="shared" ref="GD1215:GD1222" si="1012">$I1215*FX1215</f>
        <v>2281395.6</v>
      </c>
      <c r="GE1215" s="101">
        <f t="shared" ref="GE1215:GE1222" si="1013">$J1215*FY1215</f>
        <v>2304838.7999999998</v>
      </c>
      <c r="GF1215" s="101">
        <f t="shared" ref="GF1215:GF1222" si="1014">$K1215*FZ1215</f>
        <v>2304838.7999999998</v>
      </c>
      <c r="GG1215" s="101">
        <f>$F1215*GG$1245</f>
        <v>24694.95</v>
      </c>
      <c r="GH1215" s="101">
        <f>$G1215*GH$1245</f>
        <v>25413.54</v>
      </c>
      <c r="GI1215" s="101">
        <f>$H1215*GI$1245</f>
        <v>25666.95</v>
      </c>
      <c r="GJ1215" s="101">
        <f>$I1215*GJ$1245</f>
        <v>5834.32</v>
      </c>
      <c r="GK1215" s="101">
        <f>$J1215*GK$1245</f>
        <v>6097.69</v>
      </c>
      <c r="GL1215" s="101">
        <f>$K1215*GL$1245</f>
        <v>6097.69</v>
      </c>
      <c r="GM1215" s="101">
        <f t="shared" ref="GM1215:GO1222" si="1015">FX1215*GG1215</f>
        <v>9779200.1999999993</v>
      </c>
      <c r="GN1215" s="101">
        <f t="shared" si="1015"/>
        <v>10063761.84</v>
      </c>
      <c r="GO1215" s="101">
        <f t="shared" si="1015"/>
        <v>10164112.199999999</v>
      </c>
      <c r="GP1215" s="101">
        <f t="shared" ref="GP1215:GR1222" si="1016">FX1215*GJ1215</f>
        <v>2310390.7200000002</v>
      </c>
      <c r="GQ1215" s="101">
        <f t="shared" si="1016"/>
        <v>2414685.2400000002</v>
      </c>
      <c r="GR1215" s="101">
        <f t="shared" si="1016"/>
        <v>2414685.2400000002</v>
      </c>
      <c r="GS1215" s="106">
        <v>316</v>
      </c>
      <c r="GT1215" s="106">
        <v>316</v>
      </c>
      <c r="GU1215" s="106">
        <v>316</v>
      </c>
      <c r="GV1215" s="101">
        <f t="shared" ref="GV1215:GV1222" si="1017">$F1215*GS1215</f>
        <v>7734100</v>
      </c>
      <c r="GW1215" s="101">
        <f t="shared" ref="GW1215:GW1222" si="1018">$G1215*GT1215</f>
        <v>7959408</v>
      </c>
      <c r="GX1215" s="101">
        <f t="shared" ref="GX1215:GX1222" si="1019">$H1215*GU1215</f>
        <v>7959408</v>
      </c>
      <c r="GY1215" s="101">
        <f t="shared" ref="GY1215:GY1222" si="1020">$I1215*GS1215</f>
        <v>1820507.6</v>
      </c>
      <c r="GZ1215" s="101">
        <f t="shared" ref="GZ1215:GZ1222" si="1021">$J1215*GT1215</f>
        <v>1839214.8</v>
      </c>
      <c r="HA1215" s="101">
        <f t="shared" ref="HA1215:HA1222" si="1022">$K1215*GU1215</f>
        <v>1839214.8</v>
      </c>
      <c r="HB1215" s="101">
        <f>$F1215*HB$1245</f>
        <v>24820.639999999999</v>
      </c>
      <c r="HC1215" s="101">
        <f>$G1215*HC$1245</f>
        <v>25544.959999999999</v>
      </c>
      <c r="HD1215" s="101">
        <f>$H1215*HD$1245</f>
        <v>25677.040000000001</v>
      </c>
      <c r="HE1215" s="101">
        <f>$I1215*HE$1245</f>
        <v>5953.48</v>
      </c>
      <c r="HF1215" s="101">
        <f>$J1215*HF$1245</f>
        <v>6210.37</v>
      </c>
      <c r="HG1215" s="101">
        <f>$K1215*HG$1245</f>
        <v>6210.37</v>
      </c>
      <c r="HH1215" s="101">
        <f t="shared" ref="HH1215:HJ1222" si="1023">GS1215*HB1215</f>
        <v>7843322.2400000002</v>
      </c>
      <c r="HI1215" s="101">
        <f t="shared" si="1023"/>
        <v>8072207.3600000003</v>
      </c>
      <c r="HJ1215" s="101">
        <f t="shared" si="1023"/>
        <v>8113944.6399999997</v>
      </c>
      <c r="HK1215" s="101">
        <f t="shared" ref="HK1215:HM1222" si="1024">GS1215*HE1215</f>
        <v>1881299.68</v>
      </c>
      <c r="HL1215" s="101">
        <f t="shared" si="1024"/>
        <v>1962476.92</v>
      </c>
      <c r="HM1215" s="101">
        <f t="shared" si="1024"/>
        <v>1962476.92</v>
      </c>
      <c r="HN1215" s="106">
        <v>360</v>
      </c>
      <c r="HO1215" s="106">
        <v>360</v>
      </c>
      <c r="HP1215" s="106">
        <v>360</v>
      </c>
      <c r="HQ1215" s="101">
        <f t="shared" ref="HQ1215:HQ1222" si="1025">$F1215*HN1215</f>
        <v>8811000</v>
      </c>
      <c r="HR1215" s="101">
        <f t="shared" ref="HR1215:HR1222" si="1026">$G1215*HO1215</f>
        <v>9067680</v>
      </c>
      <c r="HS1215" s="101">
        <f t="shared" ref="HS1215:HS1222" si="1027">$H1215*HP1215</f>
        <v>9067680</v>
      </c>
      <c r="HT1215" s="101">
        <f t="shared" ref="HT1215:HT1222" si="1028">$I1215*HN1215</f>
        <v>2073996</v>
      </c>
      <c r="HU1215" s="101">
        <f t="shared" ref="HU1215:HU1222" si="1029">$J1215*HO1215</f>
        <v>2095308</v>
      </c>
      <c r="HV1215" s="101">
        <f t="shared" ref="HV1215:HV1222" si="1030">$K1215*HP1215</f>
        <v>2095308</v>
      </c>
      <c r="HW1215" s="101">
        <f>$F1215*HW$1245</f>
        <v>24472.41</v>
      </c>
      <c r="HX1215" s="101">
        <f>$G1215*HX$1245</f>
        <v>25185.52</v>
      </c>
      <c r="HY1215" s="101">
        <f>$H1215*HY$1245</f>
        <v>25484.66</v>
      </c>
      <c r="HZ1215" s="101">
        <f>$I1215*HZ$1245</f>
        <v>4896.28</v>
      </c>
      <c r="IA1215" s="101">
        <f>$J1215*IA$1245</f>
        <v>5138.42</v>
      </c>
      <c r="IB1215" s="101">
        <f>$K1215*IB$1245</f>
        <v>5138.42</v>
      </c>
      <c r="IC1215" s="101">
        <f t="shared" ref="IC1215:IE1222" si="1031">HN1215*HW1215</f>
        <v>8810067.5999999996</v>
      </c>
      <c r="ID1215" s="101">
        <f t="shared" si="1031"/>
        <v>9066787.1999999993</v>
      </c>
      <c r="IE1215" s="101">
        <f t="shared" si="1031"/>
        <v>9174477.5999999996</v>
      </c>
      <c r="IF1215" s="101">
        <f t="shared" ref="IF1215:IH1222" si="1032">HN1215*HZ1215</f>
        <v>1762660.8</v>
      </c>
      <c r="IG1215" s="101">
        <f t="shared" si="1032"/>
        <v>1849831.2</v>
      </c>
      <c r="IH1215" s="101">
        <f t="shared" si="1032"/>
        <v>1849831.2</v>
      </c>
      <c r="II1215" s="106"/>
      <c r="IJ1215" s="106"/>
      <c r="IK1215" s="106"/>
      <c r="IL1215" s="101">
        <f t="shared" ref="IL1215:IL1222" si="1033">$F1215*II1215</f>
        <v>0</v>
      </c>
      <c r="IM1215" s="101">
        <f t="shared" ref="IM1215:IM1222" si="1034">$G1215*IJ1215</f>
        <v>0</v>
      </c>
      <c r="IN1215" s="101">
        <f t="shared" ref="IN1215:IN1222" si="1035">$H1215*IK1215</f>
        <v>0</v>
      </c>
      <c r="IO1215" s="101">
        <f t="shared" ref="IO1215:IO1222" si="1036">$I1215*II1215</f>
        <v>0</v>
      </c>
      <c r="IP1215" s="101">
        <f t="shared" ref="IP1215:IP1222" si="1037">$J1215*IJ1215</f>
        <v>0</v>
      </c>
      <c r="IQ1215" s="101">
        <f t="shared" ref="IQ1215:IQ1222" si="1038">$K1215*IK1215</f>
        <v>0</v>
      </c>
      <c r="IR1215" s="101">
        <f>$F1215*IR$1245</f>
        <v>24474.97</v>
      </c>
      <c r="IS1215" s="101">
        <f>$G1215*IS$1245</f>
        <v>25188.05</v>
      </c>
      <c r="IT1215" s="101">
        <f>$H1215*IT$1245</f>
        <v>25188.05</v>
      </c>
      <c r="IU1215" s="101">
        <f>$I1215*IU$1245</f>
        <v>15896.87</v>
      </c>
      <c r="IV1215" s="101">
        <f>$J1215*IV$1245</f>
        <v>16900.990000000002</v>
      </c>
      <c r="IW1215" s="101">
        <f>$K1215*IW$1245</f>
        <v>16900.990000000002</v>
      </c>
      <c r="IX1215" s="101">
        <f t="shared" ref="IX1215:IZ1222" si="1039">II1215*IR1215</f>
        <v>0</v>
      </c>
      <c r="IY1215" s="101">
        <f t="shared" si="1039"/>
        <v>0</v>
      </c>
      <c r="IZ1215" s="101">
        <f t="shared" si="1039"/>
        <v>0</v>
      </c>
      <c r="JA1215" s="101">
        <f t="shared" ref="JA1215:JC1222" si="1040">II1215*IU1215</f>
        <v>0</v>
      </c>
      <c r="JB1215" s="101">
        <f t="shared" si="1040"/>
        <v>0</v>
      </c>
      <c r="JC1215" s="101">
        <f t="shared" si="1040"/>
        <v>0</v>
      </c>
      <c r="JD1215" s="106">
        <v>318</v>
      </c>
      <c r="JE1215" s="106">
        <v>318</v>
      </c>
      <c r="JF1215" s="106">
        <v>318</v>
      </c>
      <c r="JG1215" s="101">
        <f t="shared" ref="JG1215:JG1222" si="1041">$F1215*JD1215</f>
        <v>7783050</v>
      </c>
      <c r="JH1215" s="101">
        <f t="shared" ref="JH1215:JH1222" si="1042">$G1215*JE1215</f>
        <v>8009784</v>
      </c>
      <c r="JI1215" s="101">
        <f t="shared" ref="JI1215:JI1222" si="1043">$H1215*JF1215</f>
        <v>8009784</v>
      </c>
      <c r="JJ1215" s="101">
        <f t="shared" ref="JJ1215:JJ1222" si="1044">$I1215*JD1215</f>
        <v>1832029.8</v>
      </c>
      <c r="JK1215" s="101">
        <f t="shared" ref="JK1215:JK1222" si="1045">$J1215*JE1215</f>
        <v>1850855.4</v>
      </c>
      <c r="JL1215" s="101">
        <f t="shared" ref="JL1215:JL1222" si="1046">$K1215*JF1215</f>
        <v>1850855.4</v>
      </c>
      <c r="JM1215" s="101">
        <f>$F1215*JM$1245</f>
        <v>24474.99</v>
      </c>
      <c r="JN1215" s="101">
        <f>$G1215*JN$1245</f>
        <v>25188.02</v>
      </c>
      <c r="JO1215" s="101">
        <f>$H1215*JO$1245</f>
        <v>25283.34</v>
      </c>
      <c r="JP1215" s="101">
        <f>$I1215*JP$1245</f>
        <v>4088.22</v>
      </c>
      <c r="JQ1215" s="101">
        <f>$J1215*JQ$1245</f>
        <v>4318.01</v>
      </c>
      <c r="JR1215" s="101">
        <f>$K1215*JR$1245</f>
        <v>4318.01</v>
      </c>
      <c r="JS1215" s="101">
        <f t="shared" ref="JS1215:JU1222" si="1047">JD1215*JM1215</f>
        <v>7783046.8200000003</v>
      </c>
      <c r="JT1215" s="101">
        <f t="shared" si="1047"/>
        <v>8009790.3600000003</v>
      </c>
      <c r="JU1215" s="101">
        <f t="shared" si="1047"/>
        <v>8040102.1200000001</v>
      </c>
      <c r="JV1215" s="101">
        <f t="shared" ref="JV1215:JX1222" si="1048">JD1215*JP1215</f>
        <v>1300053.96</v>
      </c>
      <c r="JW1215" s="101">
        <f t="shared" si="1048"/>
        <v>1373127.18</v>
      </c>
      <c r="JX1215" s="101">
        <f t="shared" si="1048"/>
        <v>1373127.18</v>
      </c>
      <c r="JY1215" s="106">
        <v>407</v>
      </c>
      <c r="JZ1215" s="106">
        <v>407</v>
      </c>
      <c r="KA1215" s="106">
        <v>407</v>
      </c>
      <c r="KB1215" s="101">
        <f t="shared" ref="KB1215:KB1222" si="1049">$F1215*JY1215</f>
        <v>9961325</v>
      </c>
      <c r="KC1215" s="101">
        <f t="shared" ref="KC1215:KC1222" si="1050">$G1215*JZ1215</f>
        <v>10251516</v>
      </c>
      <c r="KD1215" s="101">
        <f t="shared" ref="KD1215:KD1222" si="1051">$H1215*KA1215</f>
        <v>10251516</v>
      </c>
      <c r="KE1215" s="101">
        <f t="shared" ref="KE1215:KE1222" si="1052">$I1215*JY1215</f>
        <v>2344767.7000000002</v>
      </c>
      <c r="KF1215" s="101">
        <f t="shared" ref="KF1215:KF1222" si="1053">$J1215*JZ1215</f>
        <v>2368862.1</v>
      </c>
      <c r="KG1215" s="101">
        <f t="shared" ref="KG1215:KG1222" si="1054">$K1215*KA1215</f>
        <v>2368862.1</v>
      </c>
      <c r="KH1215" s="101">
        <f>$F1215*KH$1245</f>
        <v>24474.99</v>
      </c>
      <c r="KI1215" s="101">
        <f>$G1215*KI$1245</f>
        <v>25188.03</v>
      </c>
      <c r="KJ1215" s="101">
        <f>$H1215*KJ$1245</f>
        <v>25332.799999999999</v>
      </c>
      <c r="KK1215" s="101">
        <f>$I1215*KK$1245</f>
        <v>4538.26</v>
      </c>
      <c r="KL1215" s="101">
        <f>$J1215*KL$1245</f>
        <v>4787.71</v>
      </c>
      <c r="KM1215" s="101">
        <f>$K1215*KM$1245</f>
        <v>4787.71</v>
      </c>
      <c r="KN1215" s="101">
        <f t="shared" ref="KN1215:KP1222" si="1055">JY1215*KH1215</f>
        <v>9961320.9299999997</v>
      </c>
      <c r="KO1215" s="101">
        <f t="shared" si="1055"/>
        <v>10251528.210000001</v>
      </c>
      <c r="KP1215" s="101">
        <f t="shared" si="1055"/>
        <v>10310449.6</v>
      </c>
      <c r="KQ1215" s="101">
        <f t="shared" ref="KQ1215:KS1222" si="1056">JY1215*KK1215</f>
        <v>1847071.82</v>
      </c>
      <c r="KR1215" s="101">
        <f t="shared" si="1056"/>
        <v>1948597.97</v>
      </c>
      <c r="KS1215" s="101">
        <f t="shared" si="1056"/>
        <v>1948597.97</v>
      </c>
      <c r="KT1215" s="106">
        <v>369</v>
      </c>
      <c r="KU1215" s="106">
        <v>369</v>
      </c>
      <c r="KV1215" s="106">
        <v>369</v>
      </c>
      <c r="KW1215" s="101">
        <f t="shared" ref="KW1215:KW1222" si="1057">$F1215*KT1215</f>
        <v>9031275</v>
      </c>
      <c r="KX1215" s="101">
        <f t="shared" ref="KX1215:KX1222" si="1058">$G1215*KU1215</f>
        <v>9294372</v>
      </c>
      <c r="KY1215" s="101">
        <f t="shared" ref="KY1215:KY1222" si="1059">$H1215*KV1215</f>
        <v>9294372</v>
      </c>
      <c r="KZ1215" s="101">
        <f t="shared" ref="KZ1215:KZ1222" si="1060">$I1215*KT1215</f>
        <v>2125845.9</v>
      </c>
      <c r="LA1215" s="101">
        <f t="shared" ref="LA1215:LA1222" si="1061">$J1215*KU1215</f>
        <v>2147690.7000000002</v>
      </c>
      <c r="LB1215" s="101">
        <f t="shared" ref="LB1215:LB1222" si="1062">$K1215*KV1215</f>
        <v>2147690.7000000002</v>
      </c>
      <c r="LC1215" s="101">
        <f>$F1215*LC$1245</f>
        <v>24042.13</v>
      </c>
      <c r="LD1215" s="101">
        <f>$G1215*LD$1245</f>
        <v>24739.54</v>
      </c>
      <c r="LE1215" s="101">
        <f>$H1215*LE$1245</f>
        <v>24927.11</v>
      </c>
      <c r="LF1215" s="101">
        <f>$I1215*LF$1245</f>
        <v>7596.36</v>
      </c>
      <c r="LG1215" s="101">
        <f>$J1215*LG$1245</f>
        <v>7959.69</v>
      </c>
      <c r="LH1215" s="101">
        <f>$K1215*LH$1245</f>
        <v>7959.69</v>
      </c>
      <c r="LI1215" s="101">
        <f t="shared" ref="LI1215:LK1222" si="1063">KT1215*LC1215</f>
        <v>8871545.9700000007</v>
      </c>
      <c r="LJ1215" s="101">
        <f t="shared" si="1063"/>
        <v>9128890.2599999998</v>
      </c>
      <c r="LK1215" s="101">
        <f t="shared" si="1063"/>
        <v>9198103.5899999999</v>
      </c>
      <c r="LL1215" s="101">
        <f t="shared" ref="LL1215:LN1222" si="1064">KT1215*LF1215</f>
        <v>2803056.84</v>
      </c>
      <c r="LM1215" s="101">
        <f t="shared" si="1064"/>
        <v>2937125.61</v>
      </c>
      <c r="LN1215" s="101">
        <f t="shared" si="1064"/>
        <v>2937125.61</v>
      </c>
      <c r="LO1215" s="106">
        <v>368</v>
      </c>
      <c r="LP1215" s="106">
        <v>368</v>
      </c>
      <c r="LQ1215" s="106">
        <v>368</v>
      </c>
      <c r="LR1215" s="101">
        <f t="shared" ref="LR1215:LR1222" si="1065">$F1215*LO1215</f>
        <v>9006800</v>
      </c>
      <c r="LS1215" s="101">
        <f t="shared" ref="LS1215:LS1222" si="1066">$G1215*LP1215</f>
        <v>9269184</v>
      </c>
      <c r="LT1215" s="101">
        <f t="shared" ref="LT1215:LT1222" si="1067">$H1215*LQ1215</f>
        <v>9269184</v>
      </c>
      <c r="LU1215" s="101">
        <f t="shared" ref="LU1215:LU1222" si="1068">$I1215*LO1215</f>
        <v>2120084.7999999998</v>
      </c>
      <c r="LV1215" s="101">
        <f t="shared" ref="LV1215:LV1222" si="1069">$J1215*LP1215</f>
        <v>2141870.4</v>
      </c>
      <c r="LW1215" s="101">
        <f t="shared" ref="LW1215:LW1222" si="1070">$K1215*LQ1215</f>
        <v>2141870.4</v>
      </c>
      <c r="LX1215" s="101">
        <f>$F1215*LX$1245</f>
        <v>24475</v>
      </c>
      <c r="LY1215" s="101">
        <f>$G1215*LY$1245</f>
        <v>25187.98</v>
      </c>
      <c r="LZ1215" s="101">
        <f>$H1215*LZ$1245</f>
        <v>25285.279999999999</v>
      </c>
      <c r="MA1215" s="101">
        <f>$I1215*MA$1245</f>
        <v>5453.23</v>
      </c>
      <c r="MB1215" s="101">
        <f>$J1215*MB$1245</f>
        <v>5797.43</v>
      </c>
      <c r="MC1215" s="101">
        <f>$K1215*MC$1245</f>
        <v>5797.43</v>
      </c>
      <c r="MD1215" s="101">
        <f t="shared" ref="MD1215:MF1222" si="1071">LO1215*LX1215</f>
        <v>9006800</v>
      </c>
      <c r="ME1215" s="101">
        <f t="shared" si="1071"/>
        <v>9269176.6400000006</v>
      </c>
      <c r="MF1215" s="101">
        <f t="shared" si="1071"/>
        <v>9304983.0399999991</v>
      </c>
      <c r="MG1215" s="101">
        <f t="shared" ref="MG1215:MI1222" si="1072">LO1215*MA1215</f>
        <v>2006788.64</v>
      </c>
      <c r="MH1215" s="101">
        <f t="shared" si="1072"/>
        <v>2133454.2400000002</v>
      </c>
      <c r="MI1215" s="101">
        <f t="shared" si="1072"/>
        <v>2133454.2400000002</v>
      </c>
      <c r="MJ1215" s="106">
        <v>436</v>
      </c>
      <c r="MK1215" s="106">
        <v>436</v>
      </c>
      <c r="ML1215" s="106">
        <v>436</v>
      </c>
      <c r="MM1215" s="101">
        <f t="shared" ref="MM1215:MM1222" si="1073">$F1215*MJ1215</f>
        <v>10671100</v>
      </c>
      <c r="MN1215" s="101">
        <f t="shared" ref="MN1215:MN1222" si="1074">$G1215*MK1215</f>
        <v>10981968</v>
      </c>
      <c r="MO1215" s="101">
        <f t="shared" ref="MO1215:MO1222" si="1075">$H1215*ML1215</f>
        <v>10981968</v>
      </c>
      <c r="MP1215" s="101">
        <f t="shared" ref="MP1215:MP1222" si="1076">$I1215*MJ1215</f>
        <v>2511839.6</v>
      </c>
      <c r="MQ1215" s="101">
        <f t="shared" ref="MQ1215:MQ1222" si="1077">$J1215*MK1215</f>
        <v>2537650.7999999998</v>
      </c>
      <c r="MR1215" s="101">
        <f t="shared" ref="MR1215:MR1222" si="1078">$K1215*ML1215</f>
        <v>2537650.7999999998</v>
      </c>
      <c r="MS1215" s="101">
        <f>$F1215*MS$1245</f>
        <v>24519.27</v>
      </c>
      <c r="MT1215" s="101">
        <f>$G1215*MT$1245</f>
        <v>25233</v>
      </c>
      <c r="MU1215" s="101">
        <f>$H1215*MU$1245</f>
        <v>25443.75</v>
      </c>
      <c r="MV1215" s="101">
        <f>$I1215*MV$1245</f>
        <v>5342.52</v>
      </c>
      <c r="MW1215" s="101">
        <f>$J1215*MW$1245</f>
        <v>5603.65</v>
      </c>
      <c r="MX1215" s="101">
        <f>$K1215*MX$1245</f>
        <v>5603.65</v>
      </c>
      <c r="MY1215" s="101">
        <f t="shared" ref="MY1215:NA1222" si="1079">MJ1215*MS1215</f>
        <v>10690401.720000001</v>
      </c>
      <c r="MZ1215" s="101">
        <f t="shared" si="1079"/>
        <v>11001588</v>
      </c>
      <c r="NA1215" s="101">
        <f t="shared" si="1079"/>
        <v>11093475</v>
      </c>
      <c r="NB1215" s="101">
        <f t="shared" ref="NB1215:ND1222" si="1080">MJ1215*MV1215</f>
        <v>2329338.7200000002</v>
      </c>
      <c r="NC1215" s="101">
        <f t="shared" si="1080"/>
        <v>2443191.4</v>
      </c>
      <c r="ND1215" s="101">
        <f t="shared" si="1080"/>
        <v>2443191.4</v>
      </c>
      <c r="NE1215" s="106">
        <v>280</v>
      </c>
      <c r="NF1215" s="106">
        <v>280</v>
      </c>
      <c r="NG1215" s="106">
        <v>280</v>
      </c>
      <c r="NH1215" s="101">
        <f t="shared" ref="NH1215:NH1222" si="1081">$F1215*NE1215</f>
        <v>6853000</v>
      </c>
      <c r="NI1215" s="101">
        <f t="shared" ref="NI1215:NI1222" si="1082">$G1215*NF1215</f>
        <v>7052640</v>
      </c>
      <c r="NJ1215" s="101">
        <f t="shared" ref="NJ1215:NJ1222" si="1083">$H1215*NG1215</f>
        <v>7052640</v>
      </c>
      <c r="NK1215" s="101">
        <f t="shared" ref="NK1215:NK1222" si="1084">$I1215*NE1215</f>
        <v>1613108</v>
      </c>
      <c r="NL1215" s="101">
        <f t="shared" ref="NL1215:NL1222" si="1085">$J1215*NF1215</f>
        <v>1629684</v>
      </c>
      <c r="NM1215" s="101">
        <f t="shared" ref="NM1215:NM1222" si="1086">$K1215*NG1215</f>
        <v>1629684</v>
      </c>
      <c r="NN1215" s="101">
        <f>$F1215*NN$1245</f>
        <v>24475.040000000001</v>
      </c>
      <c r="NO1215" s="101">
        <f>$G1215*NO$1245</f>
        <v>25188.02</v>
      </c>
      <c r="NP1215" s="101">
        <f>$H1215*NP$1245</f>
        <v>25392.94</v>
      </c>
      <c r="NQ1215" s="101">
        <f>$I1215*NQ$1245</f>
        <v>6667.09</v>
      </c>
      <c r="NR1215" s="101">
        <f>$J1215*NR$1245</f>
        <v>6976.22</v>
      </c>
      <c r="NS1215" s="101">
        <f>$K1215*NS$1245</f>
        <v>6976.22</v>
      </c>
      <c r="NT1215" s="101">
        <f t="shared" ref="NT1215:NV1222" si="1087">NE1215*NN1215</f>
        <v>6853011.2000000002</v>
      </c>
      <c r="NU1215" s="101">
        <f t="shared" si="1087"/>
        <v>7052645.5999999996</v>
      </c>
      <c r="NV1215" s="101">
        <f t="shared" si="1087"/>
        <v>7110023.2000000002</v>
      </c>
      <c r="NW1215" s="101">
        <f t="shared" ref="NW1215:NY1222" si="1088">NE1215*NQ1215</f>
        <v>1866785.2</v>
      </c>
      <c r="NX1215" s="101">
        <f t="shared" si="1088"/>
        <v>1953341.6</v>
      </c>
      <c r="NY1215" s="101">
        <f t="shared" si="1088"/>
        <v>1953341.6</v>
      </c>
      <c r="NZ1215" s="106">
        <v>170</v>
      </c>
      <c r="OA1215" s="106">
        <v>170</v>
      </c>
      <c r="OB1215" s="106">
        <v>170</v>
      </c>
      <c r="OC1215" s="101">
        <f t="shared" ref="OC1215:OC1222" si="1089">$F1215*NZ1215</f>
        <v>4160750</v>
      </c>
      <c r="OD1215" s="101">
        <f t="shared" ref="OD1215:OD1222" si="1090">$G1215*OA1215</f>
        <v>4281960</v>
      </c>
      <c r="OE1215" s="101">
        <f t="shared" ref="OE1215:OE1222" si="1091">$H1215*OB1215</f>
        <v>4281960</v>
      </c>
      <c r="OF1215" s="101">
        <f t="shared" ref="OF1215:OF1222" si="1092">$I1215*NZ1215</f>
        <v>979387</v>
      </c>
      <c r="OG1215" s="101">
        <f t="shared" ref="OG1215:OG1222" si="1093">$J1215*OA1215</f>
        <v>989451</v>
      </c>
      <c r="OH1215" s="101">
        <f t="shared" ref="OH1215:OH1222" si="1094">$K1215*OB1215</f>
        <v>989451</v>
      </c>
      <c r="OI1215" s="101">
        <f>$F1215*OI$1245</f>
        <v>24475.06</v>
      </c>
      <c r="OJ1215" s="101">
        <f>$G1215*OJ$1245</f>
        <v>25188.02</v>
      </c>
      <c r="OK1215" s="101">
        <f>$H1215*OK$1245</f>
        <v>25303.9</v>
      </c>
      <c r="OL1215" s="101">
        <f>$I1215*OL$1245</f>
        <v>6440.75</v>
      </c>
      <c r="OM1215" s="101">
        <f>$J1215*OM$1245</f>
        <v>6819.46</v>
      </c>
      <c r="ON1215" s="101">
        <f>$K1215*ON$1245</f>
        <v>6819.46</v>
      </c>
      <c r="OO1215" s="101">
        <f t="shared" ref="OO1215:OQ1222" si="1095">NZ1215*OI1215</f>
        <v>4160760.2</v>
      </c>
      <c r="OP1215" s="101">
        <f t="shared" si="1095"/>
        <v>4281963.4000000004</v>
      </c>
      <c r="OQ1215" s="101">
        <f t="shared" si="1095"/>
        <v>4301663</v>
      </c>
      <c r="OR1215" s="101">
        <f t="shared" ref="OR1215:OT1222" si="1096">NZ1215*OL1215</f>
        <v>1094927.5</v>
      </c>
      <c r="OS1215" s="101">
        <f t="shared" si="1096"/>
        <v>1159308.2</v>
      </c>
      <c r="OT1215" s="101">
        <f t="shared" si="1096"/>
        <v>1159308.2</v>
      </c>
      <c r="OU1215" s="106">
        <v>326</v>
      </c>
      <c r="OV1215" s="106">
        <v>326</v>
      </c>
      <c r="OW1215" s="106">
        <v>326</v>
      </c>
      <c r="OX1215" s="101">
        <f t="shared" ref="OX1215:OX1222" si="1097">$F1215*OU1215</f>
        <v>7978850</v>
      </c>
      <c r="OY1215" s="101">
        <f t="shared" ref="OY1215:OY1222" si="1098">$G1215*OV1215</f>
        <v>8211288</v>
      </c>
      <c r="OZ1215" s="101">
        <f t="shared" ref="OZ1215:OZ1222" si="1099">$H1215*OW1215</f>
        <v>8211288</v>
      </c>
      <c r="PA1215" s="101">
        <f t="shared" ref="PA1215:PA1222" si="1100">$I1215*OU1215</f>
        <v>1878118.6</v>
      </c>
      <c r="PB1215" s="101">
        <f t="shared" ref="PB1215:PB1222" si="1101">$J1215*OV1215</f>
        <v>1897417.8</v>
      </c>
      <c r="PC1215" s="101">
        <f t="shared" ref="PC1215:PC1222" si="1102">$K1215*OW1215</f>
        <v>1897417.8</v>
      </c>
      <c r="PD1215" s="101">
        <f>$F1215*PD$1245</f>
        <v>24475.03</v>
      </c>
      <c r="PE1215" s="101">
        <f>$G1215*PE$1245</f>
        <v>25187.97</v>
      </c>
      <c r="PF1215" s="101">
        <f>$H1215*PF$1245</f>
        <v>25442.2</v>
      </c>
      <c r="PG1215" s="101">
        <f>$I1215*PG$1245</f>
        <v>6703.51</v>
      </c>
      <c r="PH1215" s="101">
        <f>$J1215*PH$1245</f>
        <v>6967.42</v>
      </c>
      <c r="PI1215" s="101">
        <f>$K1215*PI$1245</f>
        <v>6967.42</v>
      </c>
      <c r="PJ1215" s="101">
        <f t="shared" ref="PJ1215:PL1222" si="1103">OU1215*PD1215</f>
        <v>7978859.7800000003</v>
      </c>
      <c r="PK1215" s="101">
        <f t="shared" si="1103"/>
        <v>8211278.2199999997</v>
      </c>
      <c r="PL1215" s="101">
        <f t="shared" si="1103"/>
        <v>8294157.2000000002</v>
      </c>
      <c r="PM1215" s="101">
        <f t="shared" ref="PM1215:PO1222" si="1104">OU1215*PG1215</f>
        <v>2185344.2599999998</v>
      </c>
      <c r="PN1215" s="101">
        <f t="shared" si="1104"/>
        <v>2271378.92</v>
      </c>
      <c r="PO1215" s="101">
        <f t="shared" si="1104"/>
        <v>2271378.92</v>
      </c>
      <c r="PP1215" s="106">
        <v>660</v>
      </c>
      <c r="PQ1215" s="106">
        <v>660</v>
      </c>
      <c r="PR1215" s="106">
        <v>660</v>
      </c>
      <c r="PS1215" s="101">
        <f t="shared" ref="PS1215:PS1222" si="1105">$F1215*PP1215</f>
        <v>16153500</v>
      </c>
      <c r="PT1215" s="101">
        <f t="shared" ref="PT1215:PT1222" si="1106">$G1215*PQ1215</f>
        <v>16624080</v>
      </c>
      <c r="PU1215" s="101">
        <f t="shared" ref="PU1215:PU1222" si="1107">$H1215*PR1215</f>
        <v>16624080</v>
      </c>
      <c r="PV1215" s="101">
        <f t="shared" ref="PV1215:PV1222" si="1108">$I1215*PP1215</f>
        <v>3802326</v>
      </c>
      <c r="PW1215" s="101">
        <f t="shared" ref="PW1215:PW1222" si="1109">$J1215*PQ1215</f>
        <v>3841398</v>
      </c>
      <c r="PX1215" s="101">
        <f t="shared" ref="PX1215:PX1222" si="1110">$K1215*PR1215</f>
        <v>3841398</v>
      </c>
      <c r="PY1215" s="101">
        <f>$F1215*PY$1245</f>
        <v>24672.79</v>
      </c>
      <c r="PZ1215" s="101">
        <f>$G1215*PZ$1245</f>
        <v>25392.79</v>
      </c>
      <c r="QA1215" s="101">
        <f>$H1215*QA$1245</f>
        <v>25624.76</v>
      </c>
      <c r="QB1215" s="101">
        <f>$I1215*QB$1245</f>
        <v>6283.99</v>
      </c>
      <c r="QC1215" s="101">
        <f>$J1215*QC$1245</f>
        <v>6584.16</v>
      </c>
      <c r="QD1215" s="101">
        <f>$K1215*QD$1245</f>
        <v>6584.16</v>
      </c>
      <c r="QE1215" s="101">
        <f t="shared" ref="QE1215:QG1222" si="1111">PP1215*PY1215</f>
        <v>16284041.4</v>
      </c>
      <c r="QF1215" s="101">
        <f t="shared" si="1111"/>
        <v>16759241.4</v>
      </c>
      <c r="QG1215" s="101">
        <f t="shared" si="1111"/>
        <v>16912341.600000001</v>
      </c>
      <c r="QH1215" s="101">
        <f t="shared" ref="QH1215:QJ1222" si="1112">PP1215*QB1215</f>
        <v>4147433.4</v>
      </c>
      <c r="QI1215" s="101">
        <f t="shared" si="1112"/>
        <v>4345545.5999999996</v>
      </c>
      <c r="QJ1215" s="101">
        <f t="shared" si="1112"/>
        <v>4345545.5999999996</v>
      </c>
      <c r="QK1215" s="106">
        <v>466</v>
      </c>
      <c r="QL1215" s="106">
        <v>466</v>
      </c>
      <c r="QM1215" s="106">
        <v>466</v>
      </c>
      <c r="QN1215" s="101">
        <f t="shared" ref="QN1215:QN1222" si="1113">$F1215*QK1215</f>
        <v>11405350</v>
      </c>
      <c r="QO1215" s="101">
        <f t="shared" ref="QO1215:QO1222" si="1114">$G1215*QL1215</f>
        <v>11737608</v>
      </c>
      <c r="QP1215" s="101">
        <f t="shared" ref="QP1215:QP1222" si="1115">$H1215*QM1215</f>
        <v>11737608</v>
      </c>
      <c r="QQ1215" s="101">
        <f t="shared" ref="QQ1215:QQ1222" si="1116">$I1215*QK1215</f>
        <v>2684672.6</v>
      </c>
      <c r="QR1215" s="101">
        <f t="shared" ref="QR1215:QR1222" si="1117">$J1215*QL1215</f>
        <v>2712259.8</v>
      </c>
      <c r="QS1215" s="101">
        <f t="shared" ref="QS1215:QS1222" si="1118">$K1215*QM1215</f>
        <v>2712259.8</v>
      </c>
      <c r="QT1215" s="101">
        <f>$F1215*QT$1245</f>
        <v>24474.97</v>
      </c>
      <c r="QU1215" s="101">
        <f>$G1215*QU$1245</f>
        <v>25187.97</v>
      </c>
      <c r="QV1215" s="101">
        <f>$H1215*QV$1245</f>
        <v>25348.01</v>
      </c>
      <c r="QW1215" s="101">
        <f>$I1215*QW$1245</f>
        <v>4420.63</v>
      </c>
      <c r="QX1215" s="101">
        <f>$J1215*QX$1245</f>
        <v>4703.42</v>
      </c>
      <c r="QY1215" s="101">
        <f>$K1215*QY$1245</f>
        <v>4703.42</v>
      </c>
      <c r="QZ1215" s="101">
        <f t="shared" ref="QZ1215:RB1222" si="1119">QK1215*QT1215</f>
        <v>11405336.02</v>
      </c>
      <c r="RA1215" s="101">
        <f t="shared" si="1119"/>
        <v>11737594.02</v>
      </c>
      <c r="RB1215" s="101">
        <f t="shared" si="1119"/>
        <v>11812172.66</v>
      </c>
      <c r="RC1215" s="101">
        <f t="shared" ref="RC1215:RE1222" si="1120">QK1215*QW1215</f>
        <v>2060013.58</v>
      </c>
      <c r="RD1215" s="101">
        <f t="shared" si="1120"/>
        <v>2191793.7200000002</v>
      </c>
      <c r="RE1215" s="101">
        <f t="shared" si="1120"/>
        <v>2191793.7200000002</v>
      </c>
      <c r="RF1215" s="106">
        <v>300</v>
      </c>
      <c r="RG1215" s="106">
        <v>300</v>
      </c>
      <c r="RH1215" s="106">
        <v>300</v>
      </c>
      <c r="RI1215" s="101">
        <f t="shared" ref="RI1215:RI1222" si="1121">$F1215*RF1215</f>
        <v>7342500</v>
      </c>
      <c r="RJ1215" s="101">
        <f t="shared" ref="RJ1215:RJ1222" si="1122">$G1215*RG1215</f>
        <v>7556400</v>
      </c>
      <c r="RK1215" s="101">
        <f t="shared" ref="RK1215:RK1222" si="1123">$H1215*RH1215</f>
        <v>7556400</v>
      </c>
      <c r="RL1215" s="101">
        <f t="shared" ref="RL1215:RL1222" si="1124">$I1215*RF1215</f>
        <v>1728330</v>
      </c>
      <c r="RM1215" s="101">
        <f t="shared" ref="RM1215:RM1222" si="1125">$J1215*RG1215</f>
        <v>1746090</v>
      </c>
      <c r="RN1215" s="101">
        <f t="shared" ref="RN1215:RN1222" si="1126">$K1215*RH1215</f>
        <v>1746090</v>
      </c>
      <c r="RO1215" s="101">
        <f>$F1215*RO$1245</f>
        <v>24883.86</v>
      </c>
      <c r="RP1215" s="101">
        <f>$G1215*RP$1245</f>
        <v>25609.15</v>
      </c>
      <c r="RQ1215" s="101">
        <f>$H1215*RQ$1245</f>
        <v>25727.84</v>
      </c>
      <c r="RR1215" s="101">
        <f>$I1215*RR$1245</f>
        <v>5573.22</v>
      </c>
      <c r="RS1215" s="101">
        <f>$J1215*RS$1245</f>
        <v>5868.65</v>
      </c>
      <c r="RT1215" s="101">
        <f>$K1215*RT$1245</f>
        <v>5868.65</v>
      </c>
      <c r="RU1215" s="101">
        <f t="shared" ref="RU1215:RW1222" si="1127">RF1215*RO1215</f>
        <v>7465158</v>
      </c>
      <c r="RV1215" s="101">
        <f t="shared" si="1127"/>
        <v>7682745</v>
      </c>
      <c r="RW1215" s="101">
        <f t="shared" si="1127"/>
        <v>7718352</v>
      </c>
      <c r="RX1215" s="101">
        <f t="shared" ref="RX1215:RZ1222" si="1128">RF1215*RR1215</f>
        <v>1671966</v>
      </c>
      <c r="RY1215" s="101">
        <f t="shared" si="1128"/>
        <v>1760595</v>
      </c>
      <c r="RZ1215" s="101">
        <f t="shared" si="1128"/>
        <v>1760595</v>
      </c>
      <c r="SA1215" s="106">
        <v>191</v>
      </c>
      <c r="SB1215" s="106">
        <v>191</v>
      </c>
      <c r="SC1215" s="106">
        <v>191</v>
      </c>
      <c r="SD1215" s="101">
        <f t="shared" ref="SD1215:SD1222" si="1129">$F1215*SA1215</f>
        <v>4674725</v>
      </c>
      <c r="SE1215" s="101">
        <f t="shared" ref="SE1215:SE1222" si="1130">$G1215*SB1215</f>
        <v>4810908</v>
      </c>
      <c r="SF1215" s="101">
        <f t="shared" ref="SF1215:SF1222" si="1131">$H1215*SC1215</f>
        <v>4810908</v>
      </c>
      <c r="SG1215" s="101">
        <f t="shared" ref="SG1215:SG1222" si="1132">$I1215*SA1215</f>
        <v>1100370.1000000001</v>
      </c>
      <c r="SH1215" s="101">
        <f t="shared" ref="SH1215:SH1222" si="1133">$J1215*SB1215</f>
        <v>1111677.3</v>
      </c>
      <c r="SI1215" s="101">
        <f t="shared" ref="SI1215:SI1222" si="1134">$K1215*SC1215</f>
        <v>1111677.3</v>
      </c>
      <c r="SJ1215" s="101">
        <f>$F1215*SJ$1245</f>
        <v>24531.8</v>
      </c>
      <c r="SK1215" s="101">
        <f>$G1215*SK$1245</f>
        <v>25242.28</v>
      </c>
      <c r="SL1215" s="101">
        <f>$H1215*SL$1245</f>
        <v>25363.24</v>
      </c>
      <c r="SM1215" s="101">
        <f>$I1215*SM$1245</f>
        <v>9068.9599999999991</v>
      </c>
      <c r="SN1215" s="101">
        <f>$J1215*SN$1245</f>
        <v>9553.7800000000007</v>
      </c>
      <c r="SO1215" s="101">
        <f>$K1215*SO$1245</f>
        <v>9553.7800000000007</v>
      </c>
      <c r="SP1215" s="101">
        <f t="shared" ref="SP1215:SR1222" si="1135">SA1215*SJ1215</f>
        <v>4685573.8</v>
      </c>
      <c r="SQ1215" s="101">
        <f t="shared" si="1135"/>
        <v>4821275.4800000004</v>
      </c>
      <c r="SR1215" s="101">
        <f t="shared" si="1135"/>
        <v>4844378.84</v>
      </c>
      <c r="SS1215" s="101">
        <f t="shared" ref="SS1215:SU1222" si="1136">SA1215*SM1215</f>
        <v>1732171.36</v>
      </c>
      <c r="ST1215" s="101">
        <f t="shared" si="1136"/>
        <v>1824771.98</v>
      </c>
      <c r="SU1215" s="101">
        <f t="shared" si="1136"/>
        <v>1824771.98</v>
      </c>
      <c r="SV1215" s="106">
        <v>517</v>
      </c>
      <c r="SW1215" s="106">
        <v>517</v>
      </c>
      <c r="SX1215" s="106">
        <v>517</v>
      </c>
      <c r="SY1215" s="101">
        <f t="shared" ref="SY1215:SY1222" si="1137">$F1215*SV1215</f>
        <v>12653575</v>
      </c>
      <c r="SZ1215" s="101">
        <f t="shared" ref="SZ1215:SZ1222" si="1138">$G1215*SW1215</f>
        <v>13022196</v>
      </c>
      <c r="TA1215" s="101">
        <f t="shared" ref="TA1215:TA1222" si="1139">$H1215*SX1215</f>
        <v>13022196</v>
      </c>
      <c r="TB1215" s="101">
        <f t="shared" ref="TB1215:TB1222" si="1140">$I1215*SV1215</f>
        <v>2978488.7</v>
      </c>
      <c r="TC1215" s="101">
        <f t="shared" ref="TC1215:TC1222" si="1141">$J1215*SW1215</f>
        <v>3009095.1</v>
      </c>
      <c r="TD1215" s="101">
        <f t="shared" ref="TD1215:TD1222" si="1142">$K1215*SX1215</f>
        <v>3009095.1</v>
      </c>
      <c r="TE1215" s="101">
        <f>$F1215*TE$1245</f>
        <v>24475.01</v>
      </c>
      <c r="TF1215" s="101">
        <f>$G1215*TF$1245</f>
        <v>25188</v>
      </c>
      <c r="TG1215" s="101">
        <f>$H1215*TG$1245</f>
        <v>25343.439999999999</v>
      </c>
      <c r="TH1215" s="101">
        <f>$I1215*TH$1245</f>
        <v>6809.83</v>
      </c>
      <c r="TI1215" s="101">
        <f>$J1215*TI$1245</f>
        <v>7157.61</v>
      </c>
      <c r="TJ1215" s="101">
        <f>$K1215*TJ$1245</f>
        <v>7157.61</v>
      </c>
      <c r="TK1215" s="101">
        <f t="shared" ref="TK1215:TM1222" si="1143">SV1215*TE1215</f>
        <v>12653580.17</v>
      </c>
      <c r="TL1215" s="101">
        <f t="shared" si="1143"/>
        <v>13022196</v>
      </c>
      <c r="TM1215" s="101">
        <f t="shared" si="1143"/>
        <v>13102558.48</v>
      </c>
      <c r="TN1215" s="101">
        <f t="shared" ref="TN1215:TP1222" si="1144">SV1215*TH1215</f>
        <v>3520682.11</v>
      </c>
      <c r="TO1215" s="101">
        <f t="shared" si="1144"/>
        <v>3700484.37</v>
      </c>
      <c r="TP1215" s="101">
        <f t="shared" si="1144"/>
        <v>3700484.37</v>
      </c>
      <c r="TQ1215" s="106">
        <v>302</v>
      </c>
      <c r="TR1215" s="106">
        <v>302</v>
      </c>
      <c r="TS1215" s="106">
        <v>302</v>
      </c>
      <c r="TT1215" s="101">
        <f t="shared" ref="TT1215:TT1222" si="1145">$F1215*TQ1215</f>
        <v>7391450</v>
      </c>
      <c r="TU1215" s="101">
        <f t="shared" ref="TU1215:TU1222" si="1146">$G1215*TR1215</f>
        <v>7606776</v>
      </c>
      <c r="TV1215" s="101">
        <f t="shared" ref="TV1215:TV1222" si="1147">$H1215*TS1215</f>
        <v>7606776</v>
      </c>
      <c r="TW1215" s="101">
        <f t="shared" ref="TW1215:TW1222" si="1148">$I1215*TQ1215</f>
        <v>1739852.2</v>
      </c>
      <c r="TX1215" s="101">
        <f t="shared" ref="TX1215:TX1222" si="1149">$J1215*TR1215</f>
        <v>1757730.6</v>
      </c>
      <c r="TY1215" s="101">
        <f t="shared" ref="TY1215:TY1222" si="1150">$K1215*TS1215</f>
        <v>1757730.6</v>
      </c>
      <c r="TZ1215" s="101">
        <f>$F1215*TZ$1245</f>
        <v>23958.41</v>
      </c>
      <c r="UA1215" s="101">
        <f>$G1215*UA$1245</f>
        <v>24661.43</v>
      </c>
      <c r="UB1215" s="101">
        <f>$H1215*UB$1245</f>
        <v>24856.6</v>
      </c>
      <c r="UC1215" s="101">
        <f>$I1215*UC$1245</f>
        <v>7168.52</v>
      </c>
      <c r="UD1215" s="101">
        <f>$J1215*UD$1245</f>
        <v>7591.55</v>
      </c>
      <c r="UE1215" s="101">
        <f>$K1215*UE$1245</f>
        <v>7591.55</v>
      </c>
      <c r="UF1215" s="101">
        <f t="shared" ref="UF1215:UH1222" si="1151">TQ1215*TZ1215</f>
        <v>7235439.8200000003</v>
      </c>
      <c r="UG1215" s="101">
        <f t="shared" si="1151"/>
        <v>7447751.8600000003</v>
      </c>
      <c r="UH1215" s="101">
        <f t="shared" si="1151"/>
        <v>7506693.2000000002</v>
      </c>
      <c r="UI1215" s="101">
        <f t="shared" ref="UI1215:UK1222" si="1152">TQ1215*UC1215</f>
        <v>2164893.04</v>
      </c>
      <c r="UJ1215" s="101">
        <f t="shared" si="1152"/>
        <v>2292648.1</v>
      </c>
      <c r="UK1215" s="101">
        <f t="shared" si="1152"/>
        <v>2292648.1</v>
      </c>
      <c r="UL1215" s="106">
        <v>586</v>
      </c>
      <c r="UM1215" s="106">
        <v>586</v>
      </c>
      <c r="UN1215" s="106">
        <v>586</v>
      </c>
      <c r="UO1215" s="101">
        <f t="shared" ref="UO1215:UO1222" si="1153">$F1215*UL1215</f>
        <v>14342350</v>
      </c>
      <c r="UP1215" s="101">
        <f t="shared" ref="UP1215:UP1222" si="1154">$G1215*UM1215</f>
        <v>14760168</v>
      </c>
      <c r="UQ1215" s="101">
        <f t="shared" ref="UQ1215:UQ1222" si="1155">$H1215*UN1215</f>
        <v>14760168</v>
      </c>
      <c r="UR1215" s="101">
        <f t="shared" ref="UR1215:UR1222" si="1156">$I1215*UL1215</f>
        <v>3376004.6</v>
      </c>
      <c r="US1215" s="101">
        <f t="shared" ref="US1215:US1222" si="1157">$J1215*UM1215</f>
        <v>3410695.8</v>
      </c>
      <c r="UT1215" s="101">
        <f t="shared" ref="UT1215:UT1222" si="1158">$K1215*UN1215</f>
        <v>3410695.8</v>
      </c>
      <c r="UU1215" s="101">
        <f>$F1215*UU$1245</f>
        <v>24475.01</v>
      </c>
      <c r="UV1215" s="101">
        <f>$G1215*UV$1245</f>
        <v>25188.02</v>
      </c>
      <c r="UW1215" s="101">
        <f>$H1215*UW$1245</f>
        <v>25390.63</v>
      </c>
      <c r="UX1215" s="101">
        <f>$I1215*UX$1245</f>
        <v>4205.05</v>
      </c>
      <c r="UY1215" s="101">
        <f>$J1215*UY$1245</f>
        <v>4449.41</v>
      </c>
      <c r="UZ1215" s="101">
        <f>$K1215*UZ$1245</f>
        <v>4449.41</v>
      </c>
      <c r="VA1215" s="101">
        <f t="shared" ref="VA1215:VC1222" si="1159">UL1215*UU1215</f>
        <v>14342355.859999999</v>
      </c>
      <c r="VB1215" s="101">
        <f t="shared" si="1159"/>
        <v>14760179.720000001</v>
      </c>
      <c r="VC1215" s="101">
        <f t="shared" si="1159"/>
        <v>14878909.18</v>
      </c>
      <c r="VD1215" s="101">
        <f t="shared" ref="VD1215:VF1222" si="1160">UL1215*UX1215</f>
        <v>2464159.2999999998</v>
      </c>
      <c r="VE1215" s="101">
        <f t="shared" si="1160"/>
        <v>2607354.2599999998</v>
      </c>
      <c r="VF1215" s="101">
        <f t="shared" si="1160"/>
        <v>2607354.2599999998</v>
      </c>
      <c r="VG1215" s="106">
        <v>516</v>
      </c>
      <c r="VH1215" s="106">
        <v>516</v>
      </c>
      <c r="VI1215" s="106">
        <v>516</v>
      </c>
      <c r="VJ1215" s="101">
        <f t="shared" ref="VJ1215:VJ1222" si="1161">$F1215*VG1215</f>
        <v>12629100</v>
      </c>
      <c r="VK1215" s="101">
        <f t="shared" ref="VK1215:VK1222" si="1162">$G1215*VH1215</f>
        <v>12997008</v>
      </c>
      <c r="VL1215" s="101">
        <f t="shared" ref="VL1215:VL1222" si="1163">$H1215*VI1215</f>
        <v>12997008</v>
      </c>
      <c r="VM1215" s="101">
        <f t="shared" ref="VM1215:VM1222" si="1164">$I1215*VG1215</f>
        <v>2972727.6</v>
      </c>
      <c r="VN1215" s="101">
        <f t="shared" ref="VN1215:VN1222" si="1165">$J1215*VH1215</f>
        <v>3003274.8</v>
      </c>
      <c r="VO1215" s="101">
        <f t="shared" ref="VO1215:VO1222" si="1166">$K1215*VI1215</f>
        <v>3003274.8</v>
      </c>
      <c r="VP1215" s="101">
        <f>$F1215*VP$1245</f>
        <v>24322.62</v>
      </c>
      <c r="VQ1215" s="101">
        <f>$G1215*VQ$1245</f>
        <v>25032.43</v>
      </c>
      <c r="VR1215" s="101">
        <f>$H1215*VR$1245</f>
        <v>25146.92</v>
      </c>
      <c r="VS1215" s="101">
        <f>$I1215*VS$1245</f>
        <v>5537.98</v>
      </c>
      <c r="VT1215" s="101">
        <f>$J1215*VT$1245</f>
        <v>5845.61</v>
      </c>
      <c r="VU1215" s="101">
        <f>$K1215*VU$1245</f>
        <v>5845.61</v>
      </c>
      <c r="VV1215" s="101">
        <f t="shared" ref="VV1215:VX1222" si="1167">VG1215*VP1215</f>
        <v>12550471.92</v>
      </c>
      <c r="VW1215" s="101">
        <f t="shared" si="1167"/>
        <v>12916733.880000001</v>
      </c>
      <c r="VX1215" s="101">
        <f t="shared" si="1167"/>
        <v>12975810.720000001</v>
      </c>
      <c r="VY1215" s="101">
        <f t="shared" ref="VY1215:WA1222" si="1168">VG1215*VS1215</f>
        <v>2857597.68</v>
      </c>
      <c r="VZ1215" s="101">
        <f t="shared" si="1168"/>
        <v>3016334.76</v>
      </c>
      <c r="WA1215" s="101">
        <f t="shared" si="1168"/>
        <v>3016334.76</v>
      </c>
      <c r="WB1215" s="106">
        <v>458</v>
      </c>
      <c r="WC1215" s="106">
        <v>458</v>
      </c>
      <c r="WD1215" s="106">
        <v>458</v>
      </c>
      <c r="WE1215" s="101">
        <f t="shared" ref="WE1215:WE1222" si="1169">$F1215*WB1215</f>
        <v>11209550</v>
      </c>
      <c r="WF1215" s="101">
        <f t="shared" ref="WF1215:WF1222" si="1170">$G1215*WC1215</f>
        <v>11536104</v>
      </c>
      <c r="WG1215" s="101">
        <f t="shared" ref="WG1215:WG1222" si="1171">$H1215*WD1215</f>
        <v>11536104</v>
      </c>
      <c r="WH1215" s="101">
        <f t="shared" ref="WH1215:WH1222" si="1172">$I1215*WB1215</f>
        <v>2638583.7999999998</v>
      </c>
      <c r="WI1215" s="101">
        <f t="shared" ref="WI1215:WI1222" si="1173">$J1215*WC1215</f>
        <v>2665697.4</v>
      </c>
      <c r="WJ1215" s="101">
        <f t="shared" ref="WJ1215:WJ1222" si="1174">$K1215*WD1215</f>
        <v>2665697.4</v>
      </c>
      <c r="WK1215" s="101">
        <f>$F1215*WK$1245</f>
        <v>24475.01</v>
      </c>
      <c r="WL1215" s="101">
        <f>$G1215*WL$1245</f>
        <v>25188.01</v>
      </c>
      <c r="WM1215" s="101">
        <f>$H1215*WM$1245</f>
        <v>25455.69</v>
      </c>
      <c r="WN1215" s="101">
        <f>$I1215*WN$1245</f>
        <v>5311.96</v>
      </c>
      <c r="WO1215" s="101">
        <f>$J1215*WO$1245</f>
        <v>5557.04</v>
      </c>
      <c r="WP1215" s="101">
        <f>$K1215*WP$1245</f>
        <v>5557.04</v>
      </c>
      <c r="WQ1215" s="101">
        <f t="shared" ref="WQ1215:WS1222" si="1175">WB1215*WK1215</f>
        <v>11209554.58</v>
      </c>
      <c r="WR1215" s="101">
        <f t="shared" si="1175"/>
        <v>11536108.58</v>
      </c>
      <c r="WS1215" s="101">
        <f t="shared" si="1175"/>
        <v>11658706.02</v>
      </c>
      <c r="WT1215" s="101">
        <f t="shared" ref="WT1215:WV1222" si="1176">WB1215*WN1215</f>
        <v>2432877.6800000002</v>
      </c>
      <c r="WU1215" s="101">
        <f t="shared" si="1176"/>
        <v>2545124.3199999998</v>
      </c>
      <c r="WV1215" s="101">
        <f t="shared" si="1176"/>
        <v>2545124.3199999998</v>
      </c>
      <c r="WW1215" s="106">
        <v>550</v>
      </c>
      <c r="WX1215" s="106">
        <v>550</v>
      </c>
      <c r="WY1215" s="106">
        <v>550</v>
      </c>
      <c r="WZ1215" s="101">
        <f t="shared" ref="WZ1215:WZ1222" si="1177">$F1215*WW1215</f>
        <v>13461250</v>
      </c>
      <c r="XA1215" s="101">
        <f t="shared" ref="XA1215:XA1222" si="1178">$G1215*WX1215</f>
        <v>13853400</v>
      </c>
      <c r="XB1215" s="101">
        <f t="shared" ref="XB1215:XB1222" si="1179">$H1215*WY1215</f>
        <v>13853400</v>
      </c>
      <c r="XC1215" s="101">
        <f t="shared" ref="XC1215:XC1222" si="1180">$I1215*WW1215</f>
        <v>3168605</v>
      </c>
      <c r="XD1215" s="101">
        <f t="shared" ref="XD1215:XD1222" si="1181">$J1215*WX1215</f>
        <v>3201165</v>
      </c>
      <c r="XE1215" s="101">
        <f t="shared" ref="XE1215:XE1222" si="1182">$K1215*WY1215</f>
        <v>3201165</v>
      </c>
      <c r="XF1215" s="101">
        <f>$F1215*XF$1245</f>
        <v>24475</v>
      </c>
      <c r="XG1215" s="101">
        <f>$G1215*XG$1245</f>
        <v>25188.02</v>
      </c>
      <c r="XH1215" s="101">
        <f>$H1215*XH$1245</f>
        <v>25394.62</v>
      </c>
      <c r="XI1215" s="101">
        <f>$I1215*XI$1245</f>
        <v>4114.0200000000004</v>
      </c>
      <c r="XJ1215" s="101">
        <f>$J1215*XJ$1245</f>
        <v>4430.8599999999997</v>
      </c>
      <c r="XK1215" s="101">
        <f>$K1215*XK$1245</f>
        <v>4430.8599999999997</v>
      </c>
      <c r="XL1215" s="101">
        <f t="shared" ref="XL1215:XN1222" si="1183">WW1215*XF1215</f>
        <v>13461250</v>
      </c>
      <c r="XM1215" s="101">
        <f t="shared" si="1183"/>
        <v>13853411</v>
      </c>
      <c r="XN1215" s="101">
        <f t="shared" si="1183"/>
        <v>13967041</v>
      </c>
      <c r="XO1215" s="101">
        <f t="shared" ref="XO1215:XQ1222" si="1184">WW1215*XI1215</f>
        <v>2262711</v>
      </c>
      <c r="XP1215" s="101">
        <f t="shared" si="1184"/>
        <v>2436973</v>
      </c>
      <c r="XQ1215" s="101">
        <f t="shared" si="1184"/>
        <v>2436973</v>
      </c>
      <c r="XR1215" s="106"/>
      <c r="XS1215" s="106"/>
      <c r="XT1215" s="106"/>
      <c r="XU1215" s="101">
        <f t="shared" ref="XU1215:XU1222" si="1185">$F1215*XR1215</f>
        <v>0</v>
      </c>
      <c r="XV1215" s="101">
        <f t="shared" ref="XV1215:XV1222" si="1186">$G1215*XS1215</f>
        <v>0</v>
      </c>
      <c r="XW1215" s="101">
        <f t="shared" ref="XW1215:XW1222" si="1187">$H1215*XT1215</f>
        <v>0</v>
      </c>
      <c r="XX1215" s="101">
        <f t="shared" ref="XX1215:XX1222" si="1188">$I1215*XR1215</f>
        <v>0</v>
      </c>
      <c r="XY1215" s="101">
        <f t="shared" ref="XY1215:XY1222" si="1189">$J1215*XS1215</f>
        <v>0</v>
      </c>
      <c r="XZ1215" s="101">
        <f t="shared" ref="XZ1215:XZ1222" si="1190">$K1215*XT1215</f>
        <v>0</v>
      </c>
      <c r="YA1215" s="101">
        <f>$F1215*YA$1245</f>
        <v>0</v>
      </c>
      <c r="YB1215" s="101">
        <f>$G1215*YB$1245</f>
        <v>0</v>
      </c>
      <c r="YC1215" s="101">
        <f>$H1215*YC$1245</f>
        <v>0</v>
      </c>
      <c r="YD1215" s="101">
        <f>$I1215*YD$1245</f>
        <v>0</v>
      </c>
      <c r="YE1215" s="101">
        <f>$J1215*YE$1245</f>
        <v>0</v>
      </c>
      <c r="YF1215" s="101">
        <f>$K1215*YF$1245</f>
        <v>0</v>
      </c>
      <c r="YG1215" s="101">
        <f t="shared" ref="YG1215:YI1222" si="1191">XR1215*YA1215</f>
        <v>0</v>
      </c>
      <c r="YH1215" s="101">
        <f t="shared" si="1191"/>
        <v>0</v>
      </c>
      <c r="YI1215" s="101">
        <f t="shared" si="1191"/>
        <v>0</v>
      </c>
      <c r="YJ1215" s="101">
        <f t="shared" ref="YJ1215:YL1222" si="1192">XR1215*YD1215</f>
        <v>0</v>
      </c>
      <c r="YK1215" s="101">
        <f t="shared" si="1192"/>
        <v>0</v>
      </c>
      <c r="YL1215" s="101">
        <f t="shared" si="1192"/>
        <v>0</v>
      </c>
      <c r="YM1215" s="149">
        <f t="shared" ref="YM1215:YO1222" si="1193">L1215+AG1215+BB1215+BW1215+CR1215+DM1215+EH1215+FC1215+FX1215+GS1215+HN1215+II1215+JD1215+JY1215+KT1215+LO1215+MJ1215+NE1215+NZ1215+OU1215+PP1215+QK1215+RF1215+SA1215+SV1215+TQ1215+UL1215+VG1215+WB1215+WW1215+XR1215</f>
        <v>10822</v>
      </c>
      <c r="YN1215" s="149">
        <f t="shared" si="1193"/>
        <v>10822</v>
      </c>
      <c r="YO1215" s="149">
        <f t="shared" si="1193"/>
        <v>10822</v>
      </c>
      <c r="YP1215" s="101">
        <f t="shared" ref="YP1215:YP1222" si="1194">$F1215*YM1215</f>
        <v>264868450</v>
      </c>
      <c r="YQ1215" s="101">
        <f t="shared" ref="YQ1215:YQ1222" si="1195">$G1215*YN1215</f>
        <v>272584536</v>
      </c>
      <c r="YR1215" s="101">
        <f t="shared" ref="YR1215:YR1222" si="1196">$H1215*YO1215</f>
        <v>272584536</v>
      </c>
      <c r="YS1215" s="101">
        <f t="shared" ref="YS1215:YS1222" si="1197">$I1215*YM1215</f>
        <v>62346624.200000003</v>
      </c>
      <c r="YT1215" s="101">
        <f t="shared" ref="YT1215:YT1222" si="1198">$J1215*YN1215</f>
        <v>62987286.600000001</v>
      </c>
      <c r="YU1215" s="101">
        <f t="shared" ref="YU1215:YU1222" si="1199">$K1215*YO1215</f>
        <v>62987286.600000001</v>
      </c>
      <c r="YV1215" s="101">
        <f>$F1215*YV$1245</f>
        <v>24472.34</v>
      </c>
      <c r="YW1215" s="101">
        <f>$G1215*YW$1245</f>
        <v>25185.31</v>
      </c>
      <c r="YX1215" s="101">
        <f>$H1215*YX$1245</f>
        <v>25379.88</v>
      </c>
      <c r="YY1215" s="101">
        <f>$I1215*YY$1245</f>
        <v>5653.29</v>
      </c>
      <c r="YZ1215" s="101">
        <f>$J1215*YZ$1245</f>
        <v>5953.53</v>
      </c>
      <c r="ZA1215" s="101">
        <f>$K1215*ZA$1245</f>
        <v>5953.53</v>
      </c>
      <c r="ZB1215" s="101">
        <f t="shared" ref="ZB1215:ZD1222" si="1200">YM1215*YV1215</f>
        <v>264839663.47999999</v>
      </c>
      <c r="ZC1215" s="101">
        <f t="shared" si="1200"/>
        <v>272555424.81999999</v>
      </c>
      <c r="ZD1215" s="101">
        <f t="shared" si="1200"/>
        <v>274661061.36000001</v>
      </c>
      <c r="ZE1215" s="101">
        <f t="shared" ref="ZE1215:ZG1222" si="1201">YM1215*YY1215</f>
        <v>61179904.380000003</v>
      </c>
      <c r="ZF1215" s="101">
        <f t="shared" si="1201"/>
        <v>64429101.659999996</v>
      </c>
      <c r="ZG1215" s="101">
        <f t="shared" si="1201"/>
        <v>64429101.659999996</v>
      </c>
    </row>
    <row r="1216" spans="1:683" ht="72" hidden="1">
      <c r="A1216" s="93" t="s">
        <v>729</v>
      </c>
      <c r="B1216" s="302"/>
      <c r="C1216" s="5"/>
      <c r="D1216" s="764"/>
      <c r="E1216" s="291"/>
      <c r="F1216" s="114">
        <f t="shared" ref="F1216:H1222" si="1202">F41</f>
        <v>0</v>
      </c>
      <c r="G1216" s="114">
        <f t="shared" si="1202"/>
        <v>0</v>
      </c>
      <c r="H1216" s="114">
        <f t="shared" si="1202"/>
        <v>0</v>
      </c>
      <c r="I1216" s="101">
        <f t="shared" ref="I1216:K1222" si="1203">F346</f>
        <v>519</v>
      </c>
      <c r="J1216" s="101">
        <f t="shared" si="1203"/>
        <v>519</v>
      </c>
      <c r="K1216" s="101">
        <f t="shared" si="1203"/>
        <v>519</v>
      </c>
      <c r="L1216" s="106"/>
      <c r="M1216" s="106"/>
      <c r="N1216" s="106"/>
      <c r="O1216" s="101">
        <f t="shared" si="945"/>
        <v>0</v>
      </c>
      <c r="P1216" s="101">
        <f t="shared" si="946"/>
        <v>0</v>
      </c>
      <c r="Q1216" s="101">
        <f t="shared" si="947"/>
        <v>0</v>
      </c>
      <c r="R1216" s="101">
        <f t="shared" si="948"/>
        <v>0</v>
      </c>
      <c r="S1216" s="101">
        <f t="shared" si="949"/>
        <v>0</v>
      </c>
      <c r="T1216" s="101">
        <f t="shared" si="950"/>
        <v>0</v>
      </c>
      <c r="U1216" s="101">
        <f t="shared" ref="U1216:U1222" si="1204">$F1216*U$1245</f>
        <v>0</v>
      </c>
      <c r="V1216" s="101">
        <f t="shared" ref="V1216:V1222" si="1205">$G1216*V$1245</f>
        <v>0</v>
      </c>
      <c r="W1216" s="101">
        <f t="shared" ref="W1216:W1222" si="1206">$H1216*W$1245</f>
        <v>0</v>
      </c>
      <c r="X1216" s="101">
        <f t="shared" ref="X1216:X1222" si="1207">$I1216*X$1245</f>
        <v>472.33</v>
      </c>
      <c r="Y1216" s="101">
        <f t="shared" ref="Y1216:Y1222" si="1208">$J1216*Y$1245</f>
        <v>492.58</v>
      </c>
      <c r="Z1216" s="101">
        <f t="shared" ref="Z1216:Z1222" si="1209">$K1216*Z$1245</f>
        <v>492.58</v>
      </c>
      <c r="AA1216" s="101">
        <f t="shared" si="951"/>
        <v>0</v>
      </c>
      <c r="AB1216" s="101">
        <f t="shared" si="951"/>
        <v>0</v>
      </c>
      <c r="AC1216" s="101">
        <f t="shared" si="951"/>
        <v>0</v>
      </c>
      <c r="AD1216" s="101">
        <f t="shared" si="952"/>
        <v>0</v>
      </c>
      <c r="AE1216" s="101">
        <f t="shared" si="952"/>
        <v>0</v>
      </c>
      <c r="AF1216" s="101">
        <f t="shared" si="952"/>
        <v>0</v>
      </c>
      <c r="AG1216" s="106"/>
      <c r="AH1216" s="106"/>
      <c r="AI1216" s="106"/>
      <c r="AJ1216" s="101">
        <f t="shared" si="953"/>
        <v>0</v>
      </c>
      <c r="AK1216" s="101">
        <f t="shared" si="954"/>
        <v>0</v>
      </c>
      <c r="AL1216" s="101">
        <f t="shared" si="955"/>
        <v>0</v>
      </c>
      <c r="AM1216" s="101">
        <f t="shared" si="956"/>
        <v>0</v>
      </c>
      <c r="AN1216" s="101">
        <f t="shared" si="957"/>
        <v>0</v>
      </c>
      <c r="AO1216" s="101">
        <f t="shared" si="958"/>
        <v>0</v>
      </c>
      <c r="AP1216" s="101">
        <f t="shared" ref="AP1216:AP1222" si="1210">$F1216*AP$1245</f>
        <v>0</v>
      </c>
      <c r="AQ1216" s="101">
        <f t="shared" ref="AQ1216:AQ1222" si="1211">$G1216*AQ$1245</f>
        <v>0</v>
      </c>
      <c r="AR1216" s="101">
        <f t="shared" ref="AR1216:AR1222" si="1212">$H1216*AR$1245</f>
        <v>0</v>
      </c>
      <c r="AS1216" s="101">
        <f t="shared" ref="AS1216:AS1222" si="1213">$I1216*AS$1245</f>
        <v>730.23</v>
      </c>
      <c r="AT1216" s="101">
        <f t="shared" ref="AT1216:AT1222" si="1214">$J1216*AT$1245</f>
        <v>760.63</v>
      </c>
      <c r="AU1216" s="101">
        <f t="shared" ref="AU1216:AU1222" si="1215">$K1216*AU$1245</f>
        <v>760.63</v>
      </c>
      <c r="AV1216" s="101">
        <f t="shared" si="959"/>
        <v>0</v>
      </c>
      <c r="AW1216" s="101">
        <f t="shared" si="959"/>
        <v>0</v>
      </c>
      <c r="AX1216" s="101">
        <f t="shared" si="959"/>
        <v>0</v>
      </c>
      <c r="AY1216" s="101">
        <f t="shared" si="960"/>
        <v>0</v>
      </c>
      <c r="AZ1216" s="101">
        <f t="shared" si="960"/>
        <v>0</v>
      </c>
      <c r="BA1216" s="101">
        <f t="shared" si="960"/>
        <v>0</v>
      </c>
      <c r="BB1216" s="106"/>
      <c r="BC1216" s="106"/>
      <c r="BD1216" s="106"/>
      <c r="BE1216" s="101">
        <f t="shared" si="961"/>
        <v>0</v>
      </c>
      <c r="BF1216" s="101">
        <f t="shared" si="962"/>
        <v>0</v>
      </c>
      <c r="BG1216" s="101">
        <f t="shared" si="963"/>
        <v>0</v>
      </c>
      <c r="BH1216" s="101">
        <f t="shared" si="964"/>
        <v>0</v>
      </c>
      <c r="BI1216" s="101">
        <f t="shared" si="965"/>
        <v>0</v>
      </c>
      <c r="BJ1216" s="101">
        <f t="shared" si="966"/>
        <v>0</v>
      </c>
      <c r="BK1216" s="101">
        <f t="shared" ref="BK1216:BK1222" si="1216">$F1216*BK$1245</f>
        <v>0</v>
      </c>
      <c r="BL1216" s="101">
        <f t="shared" ref="BL1216:BL1222" si="1217">$G1216*BL$1245</f>
        <v>0</v>
      </c>
      <c r="BM1216" s="101">
        <f t="shared" ref="BM1216:BM1222" si="1218">$H1216*BM$1245</f>
        <v>0</v>
      </c>
      <c r="BN1216" s="101">
        <f t="shared" ref="BN1216:BN1222" si="1219">$I1216*BN$1245</f>
        <v>419.19</v>
      </c>
      <c r="BO1216" s="101">
        <f t="shared" ref="BO1216:BO1222" si="1220">$J1216*BO$1245</f>
        <v>432.78</v>
      </c>
      <c r="BP1216" s="101">
        <f t="shared" ref="BP1216:BP1222" si="1221">$K1216*BP$1245</f>
        <v>432.78</v>
      </c>
      <c r="BQ1216" s="101">
        <f t="shared" si="967"/>
        <v>0</v>
      </c>
      <c r="BR1216" s="101">
        <f t="shared" si="967"/>
        <v>0</v>
      </c>
      <c r="BS1216" s="101">
        <f t="shared" si="967"/>
        <v>0</v>
      </c>
      <c r="BT1216" s="101">
        <f t="shared" si="968"/>
        <v>0</v>
      </c>
      <c r="BU1216" s="101">
        <f t="shared" si="968"/>
        <v>0</v>
      </c>
      <c r="BV1216" s="101">
        <f t="shared" si="968"/>
        <v>0</v>
      </c>
      <c r="BW1216" s="106"/>
      <c r="BX1216" s="106"/>
      <c r="BY1216" s="106"/>
      <c r="BZ1216" s="101">
        <f t="shared" si="969"/>
        <v>0</v>
      </c>
      <c r="CA1216" s="101">
        <f t="shared" si="970"/>
        <v>0</v>
      </c>
      <c r="CB1216" s="101">
        <f t="shared" si="971"/>
        <v>0</v>
      </c>
      <c r="CC1216" s="101">
        <f t="shared" si="972"/>
        <v>0</v>
      </c>
      <c r="CD1216" s="101">
        <f t="shared" si="973"/>
        <v>0</v>
      </c>
      <c r="CE1216" s="101">
        <f t="shared" si="974"/>
        <v>0</v>
      </c>
      <c r="CF1216" s="101">
        <f t="shared" ref="CF1216:CF1222" si="1222">$F1216*CF$1245</f>
        <v>0</v>
      </c>
      <c r="CG1216" s="101">
        <f t="shared" ref="CG1216:CG1222" si="1223">$G1216*CG$1245</f>
        <v>0</v>
      </c>
      <c r="CH1216" s="101">
        <f t="shared" ref="CH1216:CH1222" si="1224">$H1216*CH$1245</f>
        <v>0</v>
      </c>
      <c r="CI1216" s="101">
        <f t="shared" ref="CI1216:CI1222" si="1225">$I1216*CI$1245</f>
        <v>515.27</v>
      </c>
      <c r="CJ1216" s="101">
        <f t="shared" ref="CJ1216:CJ1222" si="1226">$J1216*CJ$1245</f>
        <v>541.73</v>
      </c>
      <c r="CK1216" s="101">
        <f t="shared" ref="CK1216:CK1222" si="1227">$K1216*CK$1245</f>
        <v>541.73</v>
      </c>
      <c r="CL1216" s="101">
        <f t="shared" si="975"/>
        <v>0</v>
      </c>
      <c r="CM1216" s="101">
        <f t="shared" si="975"/>
        <v>0</v>
      </c>
      <c r="CN1216" s="101">
        <f t="shared" si="975"/>
        <v>0</v>
      </c>
      <c r="CO1216" s="101">
        <f t="shared" si="976"/>
        <v>0</v>
      </c>
      <c r="CP1216" s="101">
        <f t="shared" si="976"/>
        <v>0</v>
      </c>
      <c r="CQ1216" s="101">
        <f t="shared" si="976"/>
        <v>0</v>
      </c>
      <c r="CR1216" s="106"/>
      <c r="CS1216" s="106"/>
      <c r="CT1216" s="106"/>
      <c r="CU1216" s="101">
        <f t="shared" si="977"/>
        <v>0</v>
      </c>
      <c r="CV1216" s="101">
        <f t="shared" si="978"/>
        <v>0</v>
      </c>
      <c r="CW1216" s="101">
        <f t="shared" si="979"/>
        <v>0</v>
      </c>
      <c r="CX1216" s="101">
        <f t="shared" si="980"/>
        <v>0</v>
      </c>
      <c r="CY1216" s="101">
        <f t="shared" si="981"/>
        <v>0</v>
      </c>
      <c r="CZ1216" s="101">
        <f t="shared" si="982"/>
        <v>0</v>
      </c>
      <c r="DA1216" s="101">
        <f t="shared" ref="DA1216:DA1222" si="1228">$F1216*DA$1245</f>
        <v>0</v>
      </c>
      <c r="DB1216" s="101">
        <f t="shared" ref="DB1216:DB1222" si="1229">$G1216*DB$1245</f>
        <v>0</v>
      </c>
      <c r="DC1216" s="101">
        <f t="shared" ref="DC1216:DC1222" si="1230">$H1216*DC$1245</f>
        <v>0</v>
      </c>
      <c r="DD1216" s="101">
        <f t="shared" ref="DD1216:DD1222" si="1231">$I1216*DD$1245</f>
        <v>328.12</v>
      </c>
      <c r="DE1216" s="101">
        <f t="shared" ref="DE1216:DE1222" si="1232">$J1216*DE$1245</f>
        <v>344.13</v>
      </c>
      <c r="DF1216" s="101">
        <f t="shared" ref="DF1216:DF1222" si="1233">$K1216*DF$1245</f>
        <v>344.13</v>
      </c>
      <c r="DG1216" s="101">
        <f t="shared" si="983"/>
        <v>0</v>
      </c>
      <c r="DH1216" s="101">
        <f t="shared" si="983"/>
        <v>0</v>
      </c>
      <c r="DI1216" s="101">
        <f t="shared" si="983"/>
        <v>0</v>
      </c>
      <c r="DJ1216" s="101">
        <f t="shared" si="984"/>
        <v>0</v>
      </c>
      <c r="DK1216" s="101">
        <f t="shared" si="984"/>
        <v>0</v>
      </c>
      <c r="DL1216" s="101">
        <f t="shared" si="984"/>
        <v>0</v>
      </c>
      <c r="DM1216" s="106"/>
      <c r="DN1216" s="106"/>
      <c r="DO1216" s="106"/>
      <c r="DP1216" s="101">
        <f t="shared" si="985"/>
        <v>0</v>
      </c>
      <c r="DQ1216" s="101">
        <f t="shared" si="986"/>
        <v>0</v>
      </c>
      <c r="DR1216" s="101">
        <f t="shared" si="987"/>
        <v>0</v>
      </c>
      <c r="DS1216" s="101">
        <f t="shared" si="988"/>
        <v>0</v>
      </c>
      <c r="DT1216" s="101">
        <f t="shared" si="989"/>
        <v>0</v>
      </c>
      <c r="DU1216" s="101">
        <f t="shared" si="990"/>
        <v>0</v>
      </c>
      <c r="DV1216" s="101">
        <f t="shared" ref="DV1216:DV1222" si="1234">$F1216*DV$1245</f>
        <v>0</v>
      </c>
      <c r="DW1216" s="101">
        <f t="shared" ref="DW1216:DW1222" si="1235">$G1216*DW$1245</f>
        <v>0</v>
      </c>
      <c r="DX1216" s="101">
        <f t="shared" ref="DX1216:DX1222" si="1236">$H1216*DX$1245</f>
        <v>0</v>
      </c>
      <c r="DY1216" s="101">
        <f t="shared" ref="DY1216:DY1222" si="1237">$I1216*DY$1245</f>
        <v>502.39</v>
      </c>
      <c r="DZ1216" s="101">
        <f t="shared" ref="DZ1216:DZ1222" si="1238">$J1216*DZ$1245</f>
        <v>527.25</v>
      </c>
      <c r="EA1216" s="101">
        <f t="shared" ref="EA1216:EA1222" si="1239">$K1216*EA$1245</f>
        <v>527.25</v>
      </c>
      <c r="EB1216" s="101">
        <f t="shared" si="991"/>
        <v>0</v>
      </c>
      <c r="EC1216" s="101">
        <f t="shared" si="991"/>
        <v>0</v>
      </c>
      <c r="ED1216" s="101">
        <f t="shared" si="991"/>
        <v>0</v>
      </c>
      <c r="EE1216" s="101">
        <f t="shared" si="992"/>
        <v>0</v>
      </c>
      <c r="EF1216" s="101">
        <f t="shared" si="992"/>
        <v>0</v>
      </c>
      <c r="EG1216" s="101">
        <f t="shared" si="992"/>
        <v>0</v>
      </c>
      <c r="EH1216" s="106"/>
      <c r="EI1216" s="106"/>
      <c r="EJ1216" s="106"/>
      <c r="EK1216" s="101">
        <f t="shared" si="993"/>
        <v>0</v>
      </c>
      <c r="EL1216" s="101">
        <f t="shared" si="994"/>
        <v>0</v>
      </c>
      <c r="EM1216" s="101">
        <f t="shared" si="995"/>
        <v>0</v>
      </c>
      <c r="EN1216" s="101">
        <f t="shared" si="996"/>
        <v>0</v>
      </c>
      <c r="EO1216" s="101">
        <f t="shared" si="997"/>
        <v>0</v>
      </c>
      <c r="EP1216" s="101">
        <f t="shared" si="998"/>
        <v>0</v>
      </c>
      <c r="EQ1216" s="101">
        <f t="shared" ref="EQ1216:EQ1222" si="1240">$F1216*EQ$1245</f>
        <v>0</v>
      </c>
      <c r="ER1216" s="101">
        <f t="shared" ref="ER1216:ER1222" si="1241">$G1216*ER$1245</f>
        <v>0</v>
      </c>
      <c r="ES1216" s="101">
        <f t="shared" ref="ES1216:ES1222" si="1242">$H1216*ES$1245</f>
        <v>0</v>
      </c>
      <c r="ET1216" s="101">
        <f t="shared" ref="ET1216:ET1222" si="1243">$I1216*ET$1245</f>
        <v>422.96</v>
      </c>
      <c r="EU1216" s="101">
        <f t="shared" ref="EU1216:EU1222" si="1244">$J1216*EU$1245</f>
        <v>440.95</v>
      </c>
      <c r="EV1216" s="101">
        <f t="shared" ref="EV1216:EV1222" si="1245">$K1216*EV$1245</f>
        <v>440.95</v>
      </c>
      <c r="EW1216" s="101">
        <f t="shared" si="999"/>
        <v>0</v>
      </c>
      <c r="EX1216" s="101">
        <f t="shared" si="999"/>
        <v>0</v>
      </c>
      <c r="EY1216" s="101">
        <f t="shared" si="999"/>
        <v>0</v>
      </c>
      <c r="EZ1216" s="101">
        <f t="shared" si="1000"/>
        <v>0</v>
      </c>
      <c r="FA1216" s="101">
        <f t="shared" si="1000"/>
        <v>0</v>
      </c>
      <c r="FB1216" s="101">
        <f t="shared" si="1000"/>
        <v>0</v>
      </c>
      <c r="FC1216" s="106"/>
      <c r="FD1216" s="106"/>
      <c r="FE1216" s="106"/>
      <c r="FF1216" s="101">
        <f t="shared" si="1001"/>
        <v>0</v>
      </c>
      <c r="FG1216" s="101">
        <f t="shared" si="1002"/>
        <v>0</v>
      </c>
      <c r="FH1216" s="101">
        <f t="shared" si="1003"/>
        <v>0</v>
      </c>
      <c r="FI1216" s="101">
        <f t="shared" si="1004"/>
        <v>0</v>
      </c>
      <c r="FJ1216" s="101">
        <f t="shared" si="1005"/>
        <v>0</v>
      </c>
      <c r="FK1216" s="101">
        <f t="shared" si="1006"/>
        <v>0</v>
      </c>
      <c r="FL1216" s="101">
        <f t="shared" ref="FL1216:FL1222" si="1246">$F1216*FL$1245</f>
        <v>0</v>
      </c>
      <c r="FM1216" s="101">
        <f t="shared" ref="FM1216:FM1222" si="1247">$G1216*FM$1245</f>
        <v>0</v>
      </c>
      <c r="FN1216" s="101">
        <f t="shared" ref="FN1216:FN1222" si="1248">$H1216*FN$1245</f>
        <v>0</v>
      </c>
      <c r="FO1216" s="101">
        <f t="shared" ref="FO1216:FO1222" si="1249">$I1216*FO$1245</f>
        <v>349.26</v>
      </c>
      <c r="FP1216" s="101">
        <f t="shared" ref="FP1216:FP1222" si="1250">$J1216*FP$1245</f>
        <v>361.95</v>
      </c>
      <c r="FQ1216" s="101">
        <f t="shared" ref="FQ1216:FQ1222" si="1251">$K1216*FQ$1245</f>
        <v>361.95</v>
      </c>
      <c r="FR1216" s="101">
        <f t="shared" si="1007"/>
        <v>0</v>
      </c>
      <c r="FS1216" s="101">
        <f t="shared" si="1007"/>
        <v>0</v>
      </c>
      <c r="FT1216" s="101">
        <f t="shared" si="1007"/>
        <v>0</v>
      </c>
      <c r="FU1216" s="101">
        <f t="shared" si="1008"/>
        <v>0</v>
      </c>
      <c r="FV1216" s="101">
        <f t="shared" si="1008"/>
        <v>0</v>
      </c>
      <c r="FW1216" s="101">
        <f t="shared" si="1008"/>
        <v>0</v>
      </c>
      <c r="FX1216" s="106"/>
      <c r="FY1216" s="106"/>
      <c r="FZ1216" s="106"/>
      <c r="GA1216" s="101">
        <f t="shared" si="1009"/>
        <v>0</v>
      </c>
      <c r="GB1216" s="101">
        <f t="shared" si="1010"/>
        <v>0</v>
      </c>
      <c r="GC1216" s="101">
        <f t="shared" si="1011"/>
        <v>0</v>
      </c>
      <c r="GD1216" s="101">
        <f t="shared" si="1012"/>
        <v>0</v>
      </c>
      <c r="GE1216" s="101">
        <f t="shared" si="1013"/>
        <v>0</v>
      </c>
      <c r="GF1216" s="101">
        <f t="shared" si="1014"/>
        <v>0</v>
      </c>
      <c r="GG1216" s="101">
        <f t="shared" ref="GG1216:GG1222" si="1252">$F1216*GG$1245</f>
        <v>0</v>
      </c>
      <c r="GH1216" s="101">
        <f t="shared" ref="GH1216:GH1222" si="1253">$G1216*GH$1245</f>
        <v>0</v>
      </c>
      <c r="GI1216" s="101">
        <f t="shared" ref="GI1216:GI1222" si="1254">$H1216*GI$1245</f>
        <v>0</v>
      </c>
      <c r="GJ1216" s="101">
        <f t="shared" ref="GJ1216:GJ1222" si="1255">$I1216*GJ$1245</f>
        <v>525.6</v>
      </c>
      <c r="GK1216" s="101">
        <f t="shared" ref="GK1216:GK1222" si="1256">$J1216*GK$1245</f>
        <v>543.74</v>
      </c>
      <c r="GL1216" s="101">
        <f t="shared" ref="GL1216:GL1222" si="1257">$K1216*GL$1245</f>
        <v>543.74</v>
      </c>
      <c r="GM1216" s="101">
        <f t="shared" si="1015"/>
        <v>0</v>
      </c>
      <c r="GN1216" s="101">
        <f t="shared" si="1015"/>
        <v>0</v>
      </c>
      <c r="GO1216" s="101">
        <f t="shared" si="1015"/>
        <v>0</v>
      </c>
      <c r="GP1216" s="101">
        <f t="shared" si="1016"/>
        <v>0</v>
      </c>
      <c r="GQ1216" s="101">
        <f t="shared" si="1016"/>
        <v>0</v>
      </c>
      <c r="GR1216" s="101">
        <f t="shared" si="1016"/>
        <v>0</v>
      </c>
      <c r="GS1216" s="106"/>
      <c r="GT1216" s="106"/>
      <c r="GU1216" s="106"/>
      <c r="GV1216" s="101">
        <f t="shared" si="1017"/>
        <v>0</v>
      </c>
      <c r="GW1216" s="101">
        <f t="shared" si="1018"/>
        <v>0</v>
      </c>
      <c r="GX1216" s="101">
        <f t="shared" si="1019"/>
        <v>0</v>
      </c>
      <c r="GY1216" s="101">
        <f t="shared" si="1020"/>
        <v>0</v>
      </c>
      <c r="GZ1216" s="101">
        <f t="shared" si="1021"/>
        <v>0</v>
      </c>
      <c r="HA1216" s="101">
        <f t="shared" si="1022"/>
        <v>0</v>
      </c>
      <c r="HB1216" s="101">
        <f t="shared" ref="HB1216:HB1222" si="1258">$F1216*HB$1245</f>
        <v>0</v>
      </c>
      <c r="HC1216" s="101">
        <f t="shared" ref="HC1216:HC1222" si="1259">$G1216*HC$1245</f>
        <v>0</v>
      </c>
      <c r="HD1216" s="101">
        <f t="shared" ref="HD1216:HD1222" si="1260">$H1216*HD$1245</f>
        <v>0</v>
      </c>
      <c r="HE1216" s="101">
        <f t="shared" ref="HE1216:HE1222" si="1261">$I1216*HE$1245</f>
        <v>536.33000000000004</v>
      </c>
      <c r="HF1216" s="101">
        <f t="shared" ref="HF1216:HF1222" si="1262">$J1216*HF$1245</f>
        <v>553.78</v>
      </c>
      <c r="HG1216" s="101">
        <f t="shared" ref="HG1216:HG1222" si="1263">$K1216*HG$1245</f>
        <v>553.78</v>
      </c>
      <c r="HH1216" s="101">
        <f t="shared" si="1023"/>
        <v>0</v>
      </c>
      <c r="HI1216" s="101">
        <f t="shared" si="1023"/>
        <v>0</v>
      </c>
      <c r="HJ1216" s="101">
        <f t="shared" si="1023"/>
        <v>0</v>
      </c>
      <c r="HK1216" s="101">
        <f t="shared" si="1024"/>
        <v>0</v>
      </c>
      <c r="HL1216" s="101">
        <f t="shared" si="1024"/>
        <v>0</v>
      </c>
      <c r="HM1216" s="101">
        <f t="shared" si="1024"/>
        <v>0</v>
      </c>
      <c r="HN1216" s="106"/>
      <c r="HO1216" s="106"/>
      <c r="HP1216" s="106"/>
      <c r="HQ1216" s="101">
        <f t="shared" si="1025"/>
        <v>0</v>
      </c>
      <c r="HR1216" s="101">
        <f t="shared" si="1026"/>
        <v>0</v>
      </c>
      <c r="HS1216" s="101">
        <f t="shared" si="1027"/>
        <v>0</v>
      </c>
      <c r="HT1216" s="101">
        <f t="shared" si="1028"/>
        <v>0</v>
      </c>
      <c r="HU1216" s="101">
        <f t="shared" si="1029"/>
        <v>0</v>
      </c>
      <c r="HV1216" s="101">
        <f t="shared" si="1030"/>
        <v>0</v>
      </c>
      <c r="HW1216" s="101">
        <f t="shared" ref="HW1216:HW1222" si="1264">$F1216*HW$1245</f>
        <v>0</v>
      </c>
      <c r="HX1216" s="101">
        <f t="shared" ref="HX1216:HX1222" si="1265">$G1216*HX$1245</f>
        <v>0</v>
      </c>
      <c r="HY1216" s="101">
        <f t="shared" ref="HY1216:HY1222" si="1266">$H1216*HY$1245</f>
        <v>0</v>
      </c>
      <c r="HZ1216" s="101">
        <f t="shared" ref="HZ1216:HZ1222" si="1267">$I1216*HZ$1245</f>
        <v>441.09</v>
      </c>
      <c r="IA1216" s="101">
        <f t="shared" ref="IA1216:IA1222" si="1268">$J1216*IA$1245</f>
        <v>458.2</v>
      </c>
      <c r="IB1216" s="101">
        <f t="shared" ref="IB1216:IB1222" si="1269">$K1216*IB$1245</f>
        <v>458.2</v>
      </c>
      <c r="IC1216" s="101">
        <f t="shared" si="1031"/>
        <v>0</v>
      </c>
      <c r="ID1216" s="101">
        <f t="shared" si="1031"/>
        <v>0</v>
      </c>
      <c r="IE1216" s="101">
        <f t="shared" si="1031"/>
        <v>0</v>
      </c>
      <c r="IF1216" s="101">
        <f t="shared" si="1032"/>
        <v>0</v>
      </c>
      <c r="IG1216" s="101">
        <f t="shared" si="1032"/>
        <v>0</v>
      </c>
      <c r="IH1216" s="101">
        <f t="shared" si="1032"/>
        <v>0</v>
      </c>
      <c r="II1216" s="106"/>
      <c r="IJ1216" s="106"/>
      <c r="IK1216" s="106"/>
      <c r="IL1216" s="101">
        <f t="shared" si="1033"/>
        <v>0</v>
      </c>
      <c r="IM1216" s="101">
        <f t="shared" si="1034"/>
        <v>0</v>
      </c>
      <c r="IN1216" s="101">
        <f t="shared" si="1035"/>
        <v>0</v>
      </c>
      <c r="IO1216" s="101">
        <f t="shared" si="1036"/>
        <v>0</v>
      </c>
      <c r="IP1216" s="101">
        <f t="shared" si="1037"/>
        <v>0</v>
      </c>
      <c r="IQ1216" s="101">
        <f t="shared" si="1038"/>
        <v>0</v>
      </c>
      <c r="IR1216" s="101">
        <f t="shared" ref="IR1216:IR1222" si="1270">$F1216*IR$1245</f>
        <v>0</v>
      </c>
      <c r="IS1216" s="101">
        <f t="shared" ref="IS1216:IS1222" si="1271">$G1216*IS$1245</f>
        <v>0</v>
      </c>
      <c r="IT1216" s="101">
        <f t="shared" ref="IT1216:IT1222" si="1272">$H1216*IT$1245</f>
        <v>0</v>
      </c>
      <c r="IU1216" s="101">
        <f t="shared" ref="IU1216:IU1222" si="1273">$I1216*IU$1245</f>
        <v>1432.1</v>
      </c>
      <c r="IV1216" s="101">
        <f t="shared" ref="IV1216:IV1222" si="1274">$J1216*IV$1245</f>
        <v>1507.07</v>
      </c>
      <c r="IW1216" s="101">
        <f t="shared" ref="IW1216:IW1222" si="1275">$K1216*IW$1245</f>
        <v>1507.07</v>
      </c>
      <c r="IX1216" s="101">
        <f t="shared" si="1039"/>
        <v>0</v>
      </c>
      <c r="IY1216" s="101">
        <f t="shared" si="1039"/>
        <v>0</v>
      </c>
      <c r="IZ1216" s="101">
        <f t="shared" si="1039"/>
        <v>0</v>
      </c>
      <c r="JA1216" s="101">
        <f t="shared" si="1040"/>
        <v>0</v>
      </c>
      <c r="JB1216" s="101">
        <f t="shared" si="1040"/>
        <v>0</v>
      </c>
      <c r="JC1216" s="101">
        <f t="shared" si="1040"/>
        <v>0</v>
      </c>
      <c r="JD1216" s="106"/>
      <c r="JE1216" s="106"/>
      <c r="JF1216" s="106"/>
      <c r="JG1216" s="101">
        <f t="shared" si="1041"/>
        <v>0</v>
      </c>
      <c r="JH1216" s="101">
        <f t="shared" si="1042"/>
        <v>0</v>
      </c>
      <c r="JI1216" s="101">
        <f t="shared" si="1043"/>
        <v>0</v>
      </c>
      <c r="JJ1216" s="101">
        <f t="shared" si="1044"/>
        <v>0</v>
      </c>
      <c r="JK1216" s="101">
        <f t="shared" si="1045"/>
        <v>0</v>
      </c>
      <c r="JL1216" s="101">
        <f t="shared" si="1046"/>
        <v>0</v>
      </c>
      <c r="JM1216" s="101">
        <f t="shared" ref="JM1216:JM1222" si="1276">$F1216*JM$1245</f>
        <v>0</v>
      </c>
      <c r="JN1216" s="101">
        <f t="shared" ref="JN1216:JN1222" si="1277">$G1216*JN$1245</f>
        <v>0</v>
      </c>
      <c r="JO1216" s="101">
        <f t="shared" ref="JO1216:JO1222" si="1278">$H1216*JO$1245</f>
        <v>0</v>
      </c>
      <c r="JP1216" s="101">
        <f t="shared" ref="JP1216:JP1222" si="1279">$I1216*JP$1245</f>
        <v>368.3</v>
      </c>
      <c r="JQ1216" s="101">
        <f t="shared" ref="JQ1216:JQ1222" si="1280">$J1216*JQ$1245</f>
        <v>385.04</v>
      </c>
      <c r="JR1216" s="101">
        <f t="shared" ref="JR1216:JR1222" si="1281">$K1216*JR$1245</f>
        <v>385.04</v>
      </c>
      <c r="JS1216" s="101">
        <f t="shared" si="1047"/>
        <v>0</v>
      </c>
      <c r="JT1216" s="101">
        <f t="shared" si="1047"/>
        <v>0</v>
      </c>
      <c r="JU1216" s="101">
        <f t="shared" si="1047"/>
        <v>0</v>
      </c>
      <c r="JV1216" s="101">
        <f t="shared" si="1048"/>
        <v>0</v>
      </c>
      <c r="JW1216" s="101">
        <f t="shared" si="1048"/>
        <v>0</v>
      </c>
      <c r="JX1216" s="101">
        <f t="shared" si="1048"/>
        <v>0</v>
      </c>
      <c r="JY1216" s="106"/>
      <c r="JZ1216" s="106"/>
      <c r="KA1216" s="106"/>
      <c r="KB1216" s="101">
        <f t="shared" si="1049"/>
        <v>0</v>
      </c>
      <c r="KC1216" s="101">
        <f t="shared" si="1050"/>
        <v>0</v>
      </c>
      <c r="KD1216" s="101">
        <f t="shared" si="1051"/>
        <v>0</v>
      </c>
      <c r="KE1216" s="101">
        <f t="shared" si="1052"/>
        <v>0</v>
      </c>
      <c r="KF1216" s="101">
        <f t="shared" si="1053"/>
        <v>0</v>
      </c>
      <c r="KG1216" s="101">
        <f t="shared" si="1054"/>
        <v>0</v>
      </c>
      <c r="KH1216" s="101">
        <f t="shared" ref="KH1216:KH1222" si="1282">$F1216*KH$1245</f>
        <v>0</v>
      </c>
      <c r="KI1216" s="101">
        <f t="shared" ref="KI1216:KI1222" si="1283">$G1216*KI$1245</f>
        <v>0</v>
      </c>
      <c r="KJ1216" s="101">
        <f t="shared" ref="KJ1216:KJ1222" si="1284">$H1216*KJ$1245</f>
        <v>0</v>
      </c>
      <c r="KK1216" s="101">
        <f t="shared" ref="KK1216:KK1222" si="1285">$I1216*KK$1245</f>
        <v>408.84</v>
      </c>
      <c r="KL1216" s="101">
        <f t="shared" ref="KL1216:KL1222" si="1286">$J1216*KL$1245</f>
        <v>426.92</v>
      </c>
      <c r="KM1216" s="101">
        <f t="shared" ref="KM1216:KM1222" si="1287">$K1216*KM$1245</f>
        <v>426.92</v>
      </c>
      <c r="KN1216" s="101">
        <f t="shared" si="1055"/>
        <v>0</v>
      </c>
      <c r="KO1216" s="101">
        <f t="shared" si="1055"/>
        <v>0</v>
      </c>
      <c r="KP1216" s="101">
        <f t="shared" si="1055"/>
        <v>0</v>
      </c>
      <c r="KQ1216" s="101">
        <f t="shared" si="1056"/>
        <v>0</v>
      </c>
      <c r="KR1216" s="101">
        <f t="shared" si="1056"/>
        <v>0</v>
      </c>
      <c r="KS1216" s="101">
        <f t="shared" si="1056"/>
        <v>0</v>
      </c>
      <c r="KT1216" s="106"/>
      <c r="KU1216" s="106"/>
      <c r="KV1216" s="106"/>
      <c r="KW1216" s="101">
        <f t="shared" si="1057"/>
        <v>0</v>
      </c>
      <c r="KX1216" s="101">
        <f t="shared" si="1058"/>
        <v>0</v>
      </c>
      <c r="KY1216" s="101">
        <f t="shared" si="1059"/>
        <v>0</v>
      </c>
      <c r="KZ1216" s="101">
        <f t="shared" si="1060"/>
        <v>0</v>
      </c>
      <c r="LA1216" s="101">
        <f t="shared" si="1061"/>
        <v>0</v>
      </c>
      <c r="LB1216" s="101">
        <f t="shared" si="1062"/>
        <v>0</v>
      </c>
      <c r="LC1216" s="101">
        <f t="shared" ref="LC1216:LC1222" si="1288">$F1216*LC$1245</f>
        <v>0</v>
      </c>
      <c r="LD1216" s="101">
        <f t="shared" ref="LD1216:LD1222" si="1289">$G1216*LD$1245</f>
        <v>0</v>
      </c>
      <c r="LE1216" s="101">
        <f t="shared" ref="LE1216:LE1222" si="1290">$H1216*LE$1245</f>
        <v>0</v>
      </c>
      <c r="LF1216" s="101">
        <f t="shared" ref="LF1216:LF1222" si="1291">$I1216*LF$1245</f>
        <v>684.33</v>
      </c>
      <c r="LG1216" s="101">
        <f t="shared" ref="LG1216:LG1222" si="1292">$J1216*LG$1245</f>
        <v>709.77</v>
      </c>
      <c r="LH1216" s="101">
        <f t="shared" ref="LH1216:LH1222" si="1293">$K1216*LH$1245</f>
        <v>709.77</v>
      </c>
      <c r="LI1216" s="101">
        <f t="shared" si="1063"/>
        <v>0</v>
      </c>
      <c r="LJ1216" s="101">
        <f t="shared" si="1063"/>
        <v>0</v>
      </c>
      <c r="LK1216" s="101">
        <f t="shared" si="1063"/>
        <v>0</v>
      </c>
      <c r="LL1216" s="101">
        <f t="shared" si="1064"/>
        <v>0</v>
      </c>
      <c r="LM1216" s="101">
        <f t="shared" si="1064"/>
        <v>0</v>
      </c>
      <c r="LN1216" s="101">
        <f t="shared" si="1064"/>
        <v>0</v>
      </c>
      <c r="LO1216" s="106"/>
      <c r="LP1216" s="106"/>
      <c r="LQ1216" s="106"/>
      <c r="LR1216" s="101">
        <f t="shared" si="1065"/>
        <v>0</v>
      </c>
      <c r="LS1216" s="101">
        <f t="shared" si="1066"/>
        <v>0</v>
      </c>
      <c r="LT1216" s="101">
        <f t="shared" si="1067"/>
        <v>0</v>
      </c>
      <c r="LU1216" s="101">
        <f t="shared" si="1068"/>
        <v>0</v>
      </c>
      <c r="LV1216" s="101">
        <f t="shared" si="1069"/>
        <v>0</v>
      </c>
      <c r="LW1216" s="101">
        <f t="shared" si="1070"/>
        <v>0</v>
      </c>
      <c r="LX1216" s="101">
        <f t="shared" ref="LX1216:LX1222" si="1294">$F1216*LX$1245</f>
        <v>0</v>
      </c>
      <c r="LY1216" s="101">
        <f t="shared" ref="LY1216:LY1222" si="1295">$G1216*LY$1245</f>
        <v>0</v>
      </c>
      <c r="LZ1216" s="101">
        <f t="shared" ref="LZ1216:LZ1222" si="1296">$H1216*LZ$1245</f>
        <v>0</v>
      </c>
      <c r="MA1216" s="101">
        <f t="shared" ref="MA1216:MA1222" si="1297">$I1216*MA$1245</f>
        <v>491.26</v>
      </c>
      <c r="MB1216" s="101">
        <f t="shared" ref="MB1216:MB1222" si="1298">$J1216*MB$1245</f>
        <v>516.96</v>
      </c>
      <c r="MC1216" s="101">
        <f t="shared" ref="MC1216:MC1222" si="1299">$K1216*MC$1245</f>
        <v>516.96</v>
      </c>
      <c r="MD1216" s="101">
        <f t="shared" si="1071"/>
        <v>0</v>
      </c>
      <c r="ME1216" s="101">
        <f t="shared" si="1071"/>
        <v>0</v>
      </c>
      <c r="MF1216" s="101">
        <f t="shared" si="1071"/>
        <v>0</v>
      </c>
      <c r="MG1216" s="101">
        <f t="shared" si="1072"/>
        <v>0</v>
      </c>
      <c r="MH1216" s="101">
        <f t="shared" si="1072"/>
        <v>0</v>
      </c>
      <c r="MI1216" s="101">
        <f t="shared" si="1072"/>
        <v>0</v>
      </c>
      <c r="MJ1216" s="106"/>
      <c r="MK1216" s="106"/>
      <c r="ML1216" s="106"/>
      <c r="MM1216" s="101">
        <f t="shared" si="1073"/>
        <v>0</v>
      </c>
      <c r="MN1216" s="101">
        <f t="shared" si="1074"/>
        <v>0</v>
      </c>
      <c r="MO1216" s="101">
        <f t="shared" si="1075"/>
        <v>0</v>
      </c>
      <c r="MP1216" s="101">
        <f t="shared" si="1076"/>
        <v>0</v>
      </c>
      <c r="MQ1216" s="101">
        <f t="shared" si="1077"/>
        <v>0</v>
      </c>
      <c r="MR1216" s="101">
        <f t="shared" si="1078"/>
        <v>0</v>
      </c>
      <c r="MS1216" s="101">
        <f t="shared" ref="MS1216:MS1222" si="1300">$F1216*MS$1245</f>
        <v>0</v>
      </c>
      <c r="MT1216" s="101">
        <f t="shared" ref="MT1216:MT1222" si="1301">$G1216*MT$1245</f>
        <v>0</v>
      </c>
      <c r="MU1216" s="101">
        <f t="shared" ref="MU1216:MU1222" si="1302">$H1216*MU$1245</f>
        <v>0</v>
      </c>
      <c r="MV1216" s="101">
        <f t="shared" ref="MV1216:MV1222" si="1303">$I1216*MV$1245</f>
        <v>481.29</v>
      </c>
      <c r="MW1216" s="101">
        <f t="shared" ref="MW1216:MW1222" si="1304">$J1216*MW$1245</f>
        <v>499.68</v>
      </c>
      <c r="MX1216" s="101">
        <f t="shared" ref="MX1216:MX1222" si="1305">$K1216*MX$1245</f>
        <v>499.68</v>
      </c>
      <c r="MY1216" s="101">
        <f t="shared" si="1079"/>
        <v>0</v>
      </c>
      <c r="MZ1216" s="101">
        <f t="shared" si="1079"/>
        <v>0</v>
      </c>
      <c r="NA1216" s="101">
        <f t="shared" si="1079"/>
        <v>0</v>
      </c>
      <c r="NB1216" s="101">
        <f t="shared" si="1080"/>
        <v>0</v>
      </c>
      <c r="NC1216" s="101">
        <f t="shared" si="1080"/>
        <v>0</v>
      </c>
      <c r="ND1216" s="101">
        <f t="shared" si="1080"/>
        <v>0</v>
      </c>
      <c r="NE1216" s="106"/>
      <c r="NF1216" s="106"/>
      <c r="NG1216" s="106"/>
      <c r="NH1216" s="101">
        <f t="shared" si="1081"/>
        <v>0</v>
      </c>
      <c r="NI1216" s="101">
        <f t="shared" si="1082"/>
        <v>0</v>
      </c>
      <c r="NJ1216" s="101">
        <f t="shared" si="1083"/>
        <v>0</v>
      </c>
      <c r="NK1216" s="101">
        <f t="shared" si="1084"/>
        <v>0</v>
      </c>
      <c r="NL1216" s="101">
        <f t="shared" si="1085"/>
        <v>0</v>
      </c>
      <c r="NM1216" s="101">
        <f t="shared" si="1086"/>
        <v>0</v>
      </c>
      <c r="NN1216" s="101">
        <f t="shared" ref="NN1216:NN1222" si="1306">$F1216*NN$1245</f>
        <v>0</v>
      </c>
      <c r="NO1216" s="101">
        <f t="shared" ref="NO1216:NO1222" si="1307">$G1216*NO$1245</f>
        <v>0</v>
      </c>
      <c r="NP1216" s="101">
        <f t="shared" ref="NP1216:NP1222" si="1308">$H1216*NP$1245</f>
        <v>0</v>
      </c>
      <c r="NQ1216" s="101">
        <f t="shared" ref="NQ1216:NQ1222" si="1309">$I1216*NQ$1245</f>
        <v>600.62</v>
      </c>
      <c r="NR1216" s="101">
        <f t="shared" ref="NR1216:NR1222" si="1310">$J1216*NR$1245</f>
        <v>622.07000000000005</v>
      </c>
      <c r="NS1216" s="101">
        <f t="shared" ref="NS1216:NS1222" si="1311">$K1216*NS$1245</f>
        <v>622.07000000000005</v>
      </c>
      <c r="NT1216" s="101">
        <f t="shared" si="1087"/>
        <v>0</v>
      </c>
      <c r="NU1216" s="101">
        <f t="shared" si="1087"/>
        <v>0</v>
      </c>
      <c r="NV1216" s="101">
        <f t="shared" si="1087"/>
        <v>0</v>
      </c>
      <c r="NW1216" s="101">
        <f t="shared" si="1088"/>
        <v>0</v>
      </c>
      <c r="NX1216" s="101">
        <f t="shared" si="1088"/>
        <v>0</v>
      </c>
      <c r="NY1216" s="101">
        <f t="shared" si="1088"/>
        <v>0</v>
      </c>
      <c r="NZ1216" s="106"/>
      <c r="OA1216" s="106"/>
      <c r="OB1216" s="106"/>
      <c r="OC1216" s="101">
        <f t="shared" si="1089"/>
        <v>0</v>
      </c>
      <c r="OD1216" s="101">
        <f t="shared" si="1090"/>
        <v>0</v>
      </c>
      <c r="OE1216" s="101">
        <f t="shared" si="1091"/>
        <v>0</v>
      </c>
      <c r="OF1216" s="101">
        <f t="shared" si="1092"/>
        <v>0</v>
      </c>
      <c r="OG1216" s="101">
        <f t="shared" si="1093"/>
        <v>0</v>
      </c>
      <c r="OH1216" s="101">
        <f t="shared" si="1094"/>
        <v>0</v>
      </c>
      <c r="OI1216" s="101">
        <f t="shared" ref="OI1216:OI1222" si="1312">$F1216*OI$1245</f>
        <v>0</v>
      </c>
      <c r="OJ1216" s="101">
        <f t="shared" ref="OJ1216:OJ1222" si="1313">$G1216*OJ$1245</f>
        <v>0</v>
      </c>
      <c r="OK1216" s="101">
        <f t="shared" ref="OK1216:OK1222" si="1314">$H1216*OK$1245</f>
        <v>0</v>
      </c>
      <c r="OL1216" s="101">
        <f t="shared" ref="OL1216:OL1222" si="1315">$I1216*OL$1245</f>
        <v>580.23</v>
      </c>
      <c r="OM1216" s="101">
        <f t="shared" ref="OM1216:OM1222" si="1316">$J1216*OM$1245</f>
        <v>608.1</v>
      </c>
      <c r="ON1216" s="101">
        <f t="shared" ref="ON1216:ON1222" si="1317">$K1216*ON$1245</f>
        <v>608.1</v>
      </c>
      <c r="OO1216" s="101">
        <f t="shared" si="1095"/>
        <v>0</v>
      </c>
      <c r="OP1216" s="101">
        <f t="shared" si="1095"/>
        <v>0</v>
      </c>
      <c r="OQ1216" s="101">
        <f t="shared" si="1095"/>
        <v>0</v>
      </c>
      <c r="OR1216" s="101">
        <f t="shared" si="1096"/>
        <v>0</v>
      </c>
      <c r="OS1216" s="101">
        <f t="shared" si="1096"/>
        <v>0</v>
      </c>
      <c r="OT1216" s="101">
        <f t="shared" si="1096"/>
        <v>0</v>
      </c>
      <c r="OU1216" s="106"/>
      <c r="OV1216" s="106"/>
      <c r="OW1216" s="106"/>
      <c r="OX1216" s="101">
        <f t="shared" si="1097"/>
        <v>0</v>
      </c>
      <c r="OY1216" s="101">
        <f t="shared" si="1098"/>
        <v>0</v>
      </c>
      <c r="OZ1216" s="101">
        <f t="shared" si="1099"/>
        <v>0</v>
      </c>
      <c r="PA1216" s="101">
        <f t="shared" si="1100"/>
        <v>0</v>
      </c>
      <c r="PB1216" s="101">
        <f t="shared" si="1101"/>
        <v>0</v>
      </c>
      <c r="PC1216" s="101">
        <f t="shared" si="1102"/>
        <v>0</v>
      </c>
      <c r="PD1216" s="101">
        <f t="shared" ref="PD1216:PD1222" si="1318">$F1216*PD$1245</f>
        <v>0</v>
      </c>
      <c r="PE1216" s="101">
        <f t="shared" ref="PE1216:PE1222" si="1319">$G1216*PE$1245</f>
        <v>0</v>
      </c>
      <c r="PF1216" s="101">
        <f t="shared" ref="PF1216:PF1222" si="1320">$H1216*PF$1245</f>
        <v>0</v>
      </c>
      <c r="PG1216" s="101">
        <f t="shared" ref="PG1216:PG1222" si="1321">$I1216*PG$1245</f>
        <v>603.9</v>
      </c>
      <c r="PH1216" s="101">
        <f t="shared" ref="PH1216:PH1222" si="1322">$J1216*PH$1245</f>
        <v>621.29</v>
      </c>
      <c r="PI1216" s="101">
        <f t="shared" ref="PI1216:PI1222" si="1323">$K1216*PI$1245</f>
        <v>621.29</v>
      </c>
      <c r="PJ1216" s="101">
        <f t="shared" si="1103"/>
        <v>0</v>
      </c>
      <c r="PK1216" s="101">
        <f t="shared" si="1103"/>
        <v>0</v>
      </c>
      <c r="PL1216" s="101">
        <f t="shared" si="1103"/>
        <v>0</v>
      </c>
      <c r="PM1216" s="101">
        <f t="shared" si="1104"/>
        <v>0</v>
      </c>
      <c r="PN1216" s="101">
        <f t="shared" si="1104"/>
        <v>0</v>
      </c>
      <c r="PO1216" s="101">
        <f t="shared" si="1104"/>
        <v>0</v>
      </c>
      <c r="PP1216" s="106"/>
      <c r="PQ1216" s="106"/>
      <c r="PR1216" s="106"/>
      <c r="PS1216" s="101">
        <f t="shared" si="1105"/>
        <v>0</v>
      </c>
      <c r="PT1216" s="101">
        <f t="shared" si="1106"/>
        <v>0</v>
      </c>
      <c r="PU1216" s="101">
        <f t="shared" si="1107"/>
        <v>0</v>
      </c>
      <c r="PV1216" s="101">
        <f t="shared" si="1108"/>
        <v>0</v>
      </c>
      <c r="PW1216" s="101">
        <f t="shared" si="1109"/>
        <v>0</v>
      </c>
      <c r="PX1216" s="101">
        <f t="shared" si="1110"/>
        <v>0</v>
      </c>
      <c r="PY1216" s="101">
        <f t="shared" ref="PY1216:PY1222" si="1324">$F1216*PY$1245</f>
        <v>0</v>
      </c>
      <c r="PZ1216" s="101">
        <f t="shared" ref="PZ1216:PZ1222" si="1325">$G1216*PZ$1245</f>
        <v>0</v>
      </c>
      <c r="QA1216" s="101">
        <f t="shared" ref="QA1216:QA1222" si="1326">$H1216*QA$1245</f>
        <v>0</v>
      </c>
      <c r="QB1216" s="101">
        <f t="shared" ref="QB1216:QB1222" si="1327">$I1216*QB$1245</f>
        <v>566.11</v>
      </c>
      <c r="QC1216" s="101">
        <f t="shared" ref="QC1216:QC1222" si="1328">$J1216*QC$1245</f>
        <v>587.11</v>
      </c>
      <c r="QD1216" s="101">
        <f t="shared" ref="QD1216:QD1222" si="1329">$K1216*QD$1245</f>
        <v>587.11</v>
      </c>
      <c r="QE1216" s="101">
        <f t="shared" si="1111"/>
        <v>0</v>
      </c>
      <c r="QF1216" s="101">
        <f t="shared" si="1111"/>
        <v>0</v>
      </c>
      <c r="QG1216" s="101">
        <f t="shared" si="1111"/>
        <v>0</v>
      </c>
      <c r="QH1216" s="101">
        <f t="shared" si="1112"/>
        <v>0</v>
      </c>
      <c r="QI1216" s="101">
        <f t="shared" si="1112"/>
        <v>0</v>
      </c>
      <c r="QJ1216" s="101">
        <f t="shared" si="1112"/>
        <v>0</v>
      </c>
      <c r="QK1216" s="106"/>
      <c r="QL1216" s="106"/>
      <c r="QM1216" s="106"/>
      <c r="QN1216" s="101">
        <f t="shared" si="1113"/>
        <v>0</v>
      </c>
      <c r="QO1216" s="101">
        <f t="shared" si="1114"/>
        <v>0</v>
      </c>
      <c r="QP1216" s="101">
        <f t="shared" si="1115"/>
        <v>0</v>
      </c>
      <c r="QQ1216" s="101">
        <f t="shared" si="1116"/>
        <v>0</v>
      </c>
      <c r="QR1216" s="101">
        <f t="shared" si="1117"/>
        <v>0</v>
      </c>
      <c r="QS1216" s="101">
        <f t="shared" si="1118"/>
        <v>0</v>
      </c>
      <c r="QT1216" s="101">
        <f t="shared" ref="QT1216:QT1222" si="1330">$F1216*QT$1245</f>
        <v>0</v>
      </c>
      <c r="QU1216" s="101">
        <f t="shared" ref="QU1216:QU1222" si="1331">$G1216*QU$1245</f>
        <v>0</v>
      </c>
      <c r="QV1216" s="101">
        <f t="shared" ref="QV1216:QV1222" si="1332">$H1216*QV$1245</f>
        <v>0</v>
      </c>
      <c r="QW1216" s="101">
        <f t="shared" ref="QW1216:QW1222" si="1333">$I1216*QW$1245</f>
        <v>398.24</v>
      </c>
      <c r="QX1216" s="101">
        <f t="shared" ref="QX1216:QX1222" si="1334">$J1216*QX$1245</f>
        <v>419.41</v>
      </c>
      <c r="QY1216" s="101">
        <f t="shared" ref="QY1216:QY1222" si="1335">$K1216*QY$1245</f>
        <v>419.41</v>
      </c>
      <c r="QZ1216" s="101">
        <f t="shared" si="1119"/>
        <v>0</v>
      </c>
      <c r="RA1216" s="101">
        <f t="shared" si="1119"/>
        <v>0</v>
      </c>
      <c r="RB1216" s="101">
        <f t="shared" si="1119"/>
        <v>0</v>
      </c>
      <c r="RC1216" s="101">
        <f t="shared" si="1120"/>
        <v>0</v>
      </c>
      <c r="RD1216" s="101">
        <f t="shared" si="1120"/>
        <v>0</v>
      </c>
      <c r="RE1216" s="101">
        <f t="shared" si="1120"/>
        <v>0</v>
      </c>
      <c r="RF1216" s="106"/>
      <c r="RG1216" s="106"/>
      <c r="RH1216" s="106"/>
      <c r="RI1216" s="101">
        <f t="shared" si="1121"/>
        <v>0</v>
      </c>
      <c r="RJ1216" s="101">
        <f t="shared" si="1122"/>
        <v>0</v>
      </c>
      <c r="RK1216" s="101">
        <f t="shared" si="1123"/>
        <v>0</v>
      </c>
      <c r="RL1216" s="101">
        <f t="shared" si="1124"/>
        <v>0</v>
      </c>
      <c r="RM1216" s="101">
        <f t="shared" si="1125"/>
        <v>0</v>
      </c>
      <c r="RN1216" s="101">
        <f t="shared" si="1126"/>
        <v>0</v>
      </c>
      <c r="RO1216" s="101">
        <f t="shared" ref="RO1216:RO1222" si="1336">$F1216*RO$1245</f>
        <v>0</v>
      </c>
      <c r="RP1216" s="101">
        <f t="shared" ref="RP1216:RP1222" si="1337">$G1216*RP$1245</f>
        <v>0</v>
      </c>
      <c r="RQ1216" s="101">
        <f t="shared" ref="RQ1216:RQ1222" si="1338">$H1216*RQ$1245</f>
        <v>0</v>
      </c>
      <c r="RR1216" s="101">
        <f t="shared" ref="RR1216:RR1222" si="1339">$I1216*RR$1245</f>
        <v>502.07</v>
      </c>
      <c r="RS1216" s="101">
        <f t="shared" ref="RS1216:RS1222" si="1340">$J1216*RS$1245</f>
        <v>523.30999999999995</v>
      </c>
      <c r="RT1216" s="101">
        <f t="shared" ref="RT1216:RT1222" si="1341">$K1216*RT$1245</f>
        <v>523.30999999999995</v>
      </c>
      <c r="RU1216" s="101">
        <f t="shared" si="1127"/>
        <v>0</v>
      </c>
      <c r="RV1216" s="101">
        <f t="shared" si="1127"/>
        <v>0</v>
      </c>
      <c r="RW1216" s="101">
        <f t="shared" si="1127"/>
        <v>0</v>
      </c>
      <c r="RX1216" s="101">
        <f t="shared" si="1128"/>
        <v>0</v>
      </c>
      <c r="RY1216" s="101">
        <f t="shared" si="1128"/>
        <v>0</v>
      </c>
      <c r="RZ1216" s="101">
        <f t="shared" si="1128"/>
        <v>0</v>
      </c>
      <c r="SA1216" s="106"/>
      <c r="SB1216" s="106"/>
      <c r="SC1216" s="106"/>
      <c r="SD1216" s="101">
        <f t="shared" si="1129"/>
        <v>0</v>
      </c>
      <c r="SE1216" s="101">
        <f t="shared" si="1130"/>
        <v>0</v>
      </c>
      <c r="SF1216" s="101">
        <f t="shared" si="1131"/>
        <v>0</v>
      </c>
      <c r="SG1216" s="101">
        <f t="shared" si="1132"/>
        <v>0</v>
      </c>
      <c r="SH1216" s="101">
        <f t="shared" si="1133"/>
        <v>0</v>
      </c>
      <c r="SI1216" s="101">
        <f t="shared" si="1134"/>
        <v>0</v>
      </c>
      <c r="SJ1216" s="101">
        <f t="shared" ref="SJ1216:SJ1222" si="1342">$F1216*SJ$1245</f>
        <v>0</v>
      </c>
      <c r="SK1216" s="101">
        <f t="shared" ref="SK1216:SK1222" si="1343">$G1216*SK$1245</f>
        <v>0</v>
      </c>
      <c r="SL1216" s="101">
        <f t="shared" ref="SL1216:SL1222" si="1344">$H1216*SL$1245</f>
        <v>0</v>
      </c>
      <c r="SM1216" s="101">
        <f t="shared" ref="SM1216:SM1222" si="1345">$I1216*SM$1245</f>
        <v>816.99</v>
      </c>
      <c r="SN1216" s="101">
        <f t="shared" ref="SN1216:SN1222" si="1346">$J1216*SN$1245</f>
        <v>851.92</v>
      </c>
      <c r="SO1216" s="101">
        <f t="shared" ref="SO1216:SO1222" si="1347">$K1216*SO$1245</f>
        <v>851.92</v>
      </c>
      <c r="SP1216" s="101">
        <f t="shared" si="1135"/>
        <v>0</v>
      </c>
      <c r="SQ1216" s="101">
        <f t="shared" si="1135"/>
        <v>0</v>
      </c>
      <c r="SR1216" s="101">
        <f t="shared" si="1135"/>
        <v>0</v>
      </c>
      <c r="SS1216" s="101">
        <f t="shared" si="1136"/>
        <v>0</v>
      </c>
      <c r="ST1216" s="101">
        <f t="shared" si="1136"/>
        <v>0</v>
      </c>
      <c r="SU1216" s="101">
        <f t="shared" si="1136"/>
        <v>0</v>
      </c>
      <c r="SV1216" s="106"/>
      <c r="SW1216" s="106"/>
      <c r="SX1216" s="106"/>
      <c r="SY1216" s="101">
        <f t="shared" si="1137"/>
        <v>0</v>
      </c>
      <c r="SZ1216" s="101">
        <f t="shared" si="1138"/>
        <v>0</v>
      </c>
      <c r="TA1216" s="101">
        <f t="shared" si="1139"/>
        <v>0</v>
      </c>
      <c r="TB1216" s="101">
        <f t="shared" si="1140"/>
        <v>0</v>
      </c>
      <c r="TC1216" s="101">
        <f t="shared" si="1141"/>
        <v>0</v>
      </c>
      <c r="TD1216" s="101">
        <f t="shared" si="1142"/>
        <v>0</v>
      </c>
      <c r="TE1216" s="101">
        <f t="shared" ref="TE1216:TE1222" si="1348">$F1216*TE$1245</f>
        <v>0</v>
      </c>
      <c r="TF1216" s="101">
        <f t="shared" ref="TF1216:TF1222" si="1349">$G1216*TF$1245</f>
        <v>0</v>
      </c>
      <c r="TG1216" s="101">
        <f t="shared" ref="TG1216:TG1222" si="1350">$H1216*TG$1245</f>
        <v>0</v>
      </c>
      <c r="TH1216" s="101">
        <f t="shared" ref="TH1216:TH1222" si="1351">$I1216*TH$1245</f>
        <v>613.48</v>
      </c>
      <c r="TI1216" s="101">
        <f t="shared" ref="TI1216:TI1222" si="1352">$J1216*TI$1245</f>
        <v>638.25</v>
      </c>
      <c r="TJ1216" s="101">
        <f t="shared" ref="TJ1216:TJ1222" si="1353">$K1216*TJ$1245</f>
        <v>638.25</v>
      </c>
      <c r="TK1216" s="101">
        <f t="shared" si="1143"/>
        <v>0</v>
      </c>
      <c r="TL1216" s="101">
        <f t="shared" si="1143"/>
        <v>0</v>
      </c>
      <c r="TM1216" s="101">
        <f t="shared" si="1143"/>
        <v>0</v>
      </c>
      <c r="TN1216" s="101">
        <f t="shared" si="1144"/>
        <v>0</v>
      </c>
      <c r="TO1216" s="101">
        <f t="shared" si="1144"/>
        <v>0</v>
      </c>
      <c r="TP1216" s="101">
        <f t="shared" si="1144"/>
        <v>0</v>
      </c>
      <c r="TQ1216" s="106"/>
      <c r="TR1216" s="106"/>
      <c r="TS1216" s="106"/>
      <c r="TT1216" s="101">
        <f t="shared" si="1145"/>
        <v>0</v>
      </c>
      <c r="TU1216" s="101">
        <f t="shared" si="1146"/>
        <v>0</v>
      </c>
      <c r="TV1216" s="101">
        <f t="shared" si="1147"/>
        <v>0</v>
      </c>
      <c r="TW1216" s="101">
        <f t="shared" si="1148"/>
        <v>0</v>
      </c>
      <c r="TX1216" s="101">
        <f t="shared" si="1149"/>
        <v>0</v>
      </c>
      <c r="TY1216" s="101">
        <f t="shared" si="1150"/>
        <v>0</v>
      </c>
      <c r="TZ1216" s="101">
        <f t="shared" ref="TZ1216:TZ1222" si="1354">$F1216*TZ$1245</f>
        <v>0</v>
      </c>
      <c r="UA1216" s="101">
        <f t="shared" ref="UA1216:UA1222" si="1355">$G1216*UA$1245</f>
        <v>0</v>
      </c>
      <c r="UB1216" s="101">
        <f t="shared" ref="UB1216:UB1222" si="1356">$H1216*UB$1245</f>
        <v>0</v>
      </c>
      <c r="UC1216" s="101">
        <f t="shared" ref="UC1216:UC1222" si="1357">$I1216*UC$1245</f>
        <v>645.79</v>
      </c>
      <c r="UD1216" s="101">
        <f t="shared" ref="UD1216:UD1222" si="1358">$J1216*UD$1245</f>
        <v>676.94</v>
      </c>
      <c r="UE1216" s="101">
        <f t="shared" ref="UE1216:UE1222" si="1359">$K1216*UE$1245</f>
        <v>676.94</v>
      </c>
      <c r="UF1216" s="101">
        <f t="shared" si="1151"/>
        <v>0</v>
      </c>
      <c r="UG1216" s="101">
        <f t="shared" si="1151"/>
        <v>0</v>
      </c>
      <c r="UH1216" s="101">
        <f t="shared" si="1151"/>
        <v>0</v>
      </c>
      <c r="UI1216" s="101">
        <f t="shared" si="1152"/>
        <v>0</v>
      </c>
      <c r="UJ1216" s="101">
        <f t="shared" si="1152"/>
        <v>0</v>
      </c>
      <c r="UK1216" s="101">
        <f t="shared" si="1152"/>
        <v>0</v>
      </c>
      <c r="UL1216" s="106"/>
      <c r="UM1216" s="106"/>
      <c r="UN1216" s="106"/>
      <c r="UO1216" s="101">
        <f t="shared" si="1153"/>
        <v>0</v>
      </c>
      <c r="UP1216" s="101">
        <f t="shared" si="1154"/>
        <v>0</v>
      </c>
      <c r="UQ1216" s="101">
        <f t="shared" si="1155"/>
        <v>0</v>
      </c>
      <c r="UR1216" s="101">
        <f t="shared" si="1156"/>
        <v>0</v>
      </c>
      <c r="US1216" s="101">
        <f t="shared" si="1157"/>
        <v>0</v>
      </c>
      <c r="UT1216" s="101">
        <f t="shared" si="1158"/>
        <v>0</v>
      </c>
      <c r="UU1216" s="101">
        <f t="shared" ref="UU1216:UU1222" si="1360">$F1216*UU$1245</f>
        <v>0</v>
      </c>
      <c r="UV1216" s="101">
        <f t="shared" ref="UV1216:UV1222" si="1361">$G1216*UV$1245</f>
        <v>0</v>
      </c>
      <c r="UW1216" s="101">
        <f t="shared" ref="UW1216:UW1222" si="1362">$H1216*UW$1245</f>
        <v>0</v>
      </c>
      <c r="UX1216" s="101">
        <f t="shared" ref="UX1216:UX1222" si="1363">$I1216*UX$1245</f>
        <v>378.82</v>
      </c>
      <c r="UY1216" s="101">
        <f t="shared" ref="UY1216:UY1222" si="1364">$J1216*UY$1245</f>
        <v>396.76</v>
      </c>
      <c r="UZ1216" s="101">
        <f t="shared" ref="UZ1216:UZ1222" si="1365">$K1216*UZ$1245</f>
        <v>396.76</v>
      </c>
      <c r="VA1216" s="101">
        <f t="shared" si="1159"/>
        <v>0</v>
      </c>
      <c r="VB1216" s="101">
        <f t="shared" si="1159"/>
        <v>0</v>
      </c>
      <c r="VC1216" s="101">
        <f t="shared" si="1159"/>
        <v>0</v>
      </c>
      <c r="VD1216" s="101">
        <f t="shared" si="1160"/>
        <v>0</v>
      </c>
      <c r="VE1216" s="101">
        <f t="shared" si="1160"/>
        <v>0</v>
      </c>
      <c r="VF1216" s="101">
        <f t="shared" si="1160"/>
        <v>0</v>
      </c>
      <c r="VG1216" s="106"/>
      <c r="VH1216" s="106"/>
      <c r="VI1216" s="106"/>
      <c r="VJ1216" s="101">
        <f t="shared" si="1161"/>
        <v>0</v>
      </c>
      <c r="VK1216" s="101">
        <f t="shared" si="1162"/>
        <v>0</v>
      </c>
      <c r="VL1216" s="101">
        <f t="shared" si="1163"/>
        <v>0</v>
      </c>
      <c r="VM1216" s="101">
        <f t="shared" si="1164"/>
        <v>0</v>
      </c>
      <c r="VN1216" s="101">
        <f t="shared" si="1165"/>
        <v>0</v>
      </c>
      <c r="VO1216" s="101">
        <f t="shared" si="1166"/>
        <v>0</v>
      </c>
      <c r="VP1216" s="101">
        <f t="shared" ref="VP1216:VP1222" si="1366">$F1216*VP$1245</f>
        <v>0</v>
      </c>
      <c r="VQ1216" s="101">
        <f t="shared" ref="VQ1216:VQ1222" si="1367">$G1216*VQ$1245</f>
        <v>0</v>
      </c>
      <c r="VR1216" s="101">
        <f t="shared" ref="VR1216:VR1222" si="1368">$H1216*VR$1245</f>
        <v>0</v>
      </c>
      <c r="VS1216" s="101">
        <f t="shared" ref="VS1216:VS1222" si="1369">$I1216*VS$1245</f>
        <v>498.9</v>
      </c>
      <c r="VT1216" s="101">
        <f t="shared" ref="VT1216:VT1222" si="1370">$J1216*VT$1245</f>
        <v>521.26</v>
      </c>
      <c r="VU1216" s="101">
        <f t="shared" ref="VU1216:VU1222" si="1371">$K1216*VU$1245</f>
        <v>521.26</v>
      </c>
      <c r="VV1216" s="101">
        <f t="shared" si="1167"/>
        <v>0</v>
      </c>
      <c r="VW1216" s="101">
        <f t="shared" si="1167"/>
        <v>0</v>
      </c>
      <c r="VX1216" s="101">
        <f t="shared" si="1167"/>
        <v>0</v>
      </c>
      <c r="VY1216" s="101">
        <f t="shared" si="1168"/>
        <v>0</v>
      </c>
      <c r="VZ1216" s="101">
        <f t="shared" si="1168"/>
        <v>0</v>
      </c>
      <c r="WA1216" s="101">
        <f t="shared" si="1168"/>
        <v>0</v>
      </c>
      <c r="WB1216" s="106"/>
      <c r="WC1216" s="106"/>
      <c r="WD1216" s="106"/>
      <c r="WE1216" s="101">
        <f t="shared" si="1169"/>
        <v>0</v>
      </c>
      <c r="WF1216" s="101">
        <f t="shared" si="1170"/>
        <v>0</v>
      </c>
      <c r="WG1216" s="101">
        <f t="shared" si="1171"/>
        <v>0</v>
      </c>
      <c r="WH1216" s="101">
        <f t="shared" si="1172"/>
        <v>0</v>
      </c>
      <c r="WI1216" s="101">
        <f t="shared" si="1173"/>
        <v>0</v>
      </c>
      <c r="WJ1216" s="101">
        <f t="shared" si="1174"/>
        <v>0</v>
      </c>
      <c r="WK1216" s="101">
        <f t="shared" ref="WK1216:WK1222" si="1372">$F1216*WK$1245</f>
        <v>0</v>
      </c>
      <c r="WL1216" s="101">
        <f t="shared" ref="WL1216:WL1222" si="1373">$G1216*WL$1245</f>
        <v>0</v>
      </c>
      <c r="WM1216" s="101">
        <f t="shared" ref="WM1216:WM1222" si="1374">$H1216*WM$1245</f>
        <v>0</v>
      </c>
      <c r="WN1216" s="101">
        <f t="shared" ref="WN1216:WN1222" si="1375">$I1216*WN$1245</f>
        <v>478.54</v>
      </c>
      <c r="WO1216" s="101">
        <f t="shared" ref="WO1216:WO1222" si="1376">$J1216*WO$1245</f>
        <v>495.52</v>
      </c>
      <c r="WP1216" s="101">
        <f t="shared" ref="WP1216:WP1222" si="1377">$K1216*WP$1245</f>
        <v>495.52</v>
      </c>
      <c r="WQ1216" s="101">
        <f t="shared" si="1175"/>
        <v>0</v>
      </c>
      <c r="WR1216" s="101">
        <f t="shared" si="1175"/>
        <v>0</v>
      </c>
      <c r="WS1216" s="101">
        <f t="shared" si="1175"/>
        <v>0</v>
      </c>
      <c r="WT1216" s="101">
        <f t="shared" si="1176"/>
        <v>0</v>
      </c>
      <c r="WU1216" s="101">
        <f t="shared" si="1176"/>
        <v>0</v>
      </c>
      <c r="WV1216" s="101">
        <f t="shared" si="1176"/>
        <v>0</v>
      </c>
      <c r="WW1216" s="106"/>
      <c r="WX1216" s="106"/>
      <c r="WY1216" s="106"/>
      <c r="WZ1216" s="101">
        <f t="shared" si="1177"/>
        <v>0</v>
      </c>
      <c r="XA1216" s="101">
        <f t="shared" si="1178"/>
        <v>0</v>
      </c>
      <c r="XB1216" s="101">
        <f t="shared" si="1179"/>
        <v>0</v>
      </c>
      <c r="XC1216" s="101">
        <f t="shared" si="1180"/>
        <v>0</v>
      </c>
      <c r="XD1216" s="101">
        <f t="shared" si="1181"/>
        <v>0</v>
      </c>
      <c r="XE1216" s="101">
        <f t="shared" si="1182"/>
        <v>0</v>
      </c>
      <c r="XF1216" s="101">
        <f t="shared" ref="XF1216:XF1222" si="1378">$F1216*XF$1245</f>
        <v>0</v>
      </c>
      <c r="XG1216" s="101">
        <f t="shared" ref="XG1216:XG1222" si="1379">$G1216*XG$1245</f>
        <v>0</v>
      </c>
      <c r="XH1216" s="101">
        <f t="shared" ref="XH1216:XH1222" si="1380">$H1216*XH$1245</f>
        <v>0</v>
      </c>
      <c r="XI1216" s="101">
        <f t="shared" ref="XI1216:XI1222" si="1381">$I1216*XI$1245</f>
        <v>370.62</v>
      </c>
      <c r="XJ1216" s="101">
        <f t="shared" ref="XJ1216:XJ1222" si="1382">$J1216*XJ$1245</f>
        <v>395.1</v>
      </c>
      <c r="XK1216" s="101">
        <f t="shared" ref="XK1216:XK1222" si="1383">$K1216*XK$1245</f>
        <v>395.1</v>
      </c>
      <c r="XL1216" s="101">
        <f t="shared" si="1183"/>
        <v>0</v>
      </c>
      <c r="XM1216" s="101">
        <f t="shared" si="1183"/>
        <v>0</v>
      </c>
      <c r="XN1216" s="101">
        <f t="shared" si="1183"/>
        <v>0</v>
      </c>
      <c r="XO1216" s="101">
        <f t="shared" si="1184"/>
        <v>0</v>
      </c>
      <c r="XP1216" s="101">
        <f t="shared" si="1184"/>
        <v>0</v>
      </c>
      <c r="XQ1216" s="101">
        <f t="shared" si="1184"/>
        <v>0</v>
      </c>
      <c r="XR1216" s="106"/>
      <c r="XS1216" s="106"/>
      <c r="XT1216" s="106"/>
      <c r="XU1216" s="101">
        <f t="shared" si="1185"/>
        <v>0</v>
      </c>
      <c r="XV1216" s="101">
        <f t="shared" si="1186"/>
        <v>0</v>
      </c>
      <c r="XW1216" s="101">
        <f t="shared" si="1187"/>
        <v>0</v>
      </c>
      <c r="XX1216" s="101">
        <f t="shared" si="1188"/>
        <v>0</v>
      </c>
      <c r="XY1216" s="101">
        <f t="shared" si="1189"/>
        <v>0</v>
      </c>
      <c r="XZ1216" s="101">
        <f t="shared" si="1190"/>
        <v>0</v>
      </c>
      <c r="YA1216" s="101">
        <f t="shared" ref="YA1216:YA1222" si="1384">$F1216*YA$1245</f>
        <v>0</v>
      </c>
      <c r="YB1216" s="101">
        <f t="shared" ref="YB1216:YB1222" si="1385">$G1216*YB$1245</f>
        <v>0</v>
      </c>
      <c r="YC1216" s="101">
        <f t="shared" ref="YC1216:YC1222" si="1386">$H1216*YC$1245</f>
        <v>0</v>
      </c>
      <c r="YD1216" s="101">
        <f t="shared" ref="YD1216:YD1222" si="1387">$I1216*YD$1245</f>
        <v>0</v>
      </c>
      <c r="YE1216" s="101">
        <f t="shared" ref="YE1216:YE1222" si="1388">$J1216*YE$1245</f>
        <v>0</v>
      </c>
      <c r="YF1216" s="101">
        <f t="shared" ref="YF1216:YF1222" si="1389">$K1216*YF$1245</f>
        <v>0</v>
      </c>
      <c r="YG1216" s="101">
        <f t="shared" si="1191"/>
        <v>0</v>
      </c>
      <c r="YH1216" s="101">
        <f t="shared" si="1191"/>
        <v>0</v>
      </c>
      <c r="YI1216" s="101">
        <f t="shared" si="1191"/>
        <v>0</v>
      </c>
      <c r="YJ1216" s="101">
        <f t="shared" si="1192"/>
        <v>0</v>
      </c>
      <c r="YK1216" s="101">
        <f t="shared" si="1192"/>
        <v>0</v>
      </c>
      <c r="YL1216" s="101">
        <f t="shared" si="1192"/>
        <v>0</v>
      </c>
      <c r="YM1216" s="149">
        <f t="shared" si="1193"/>
        <v>0</v>
      </c>
      <c r="YN1216" s="149">
        <f t="shared" si="1193"/>
        <v>0</v>
      </c>
      <c r="YO1216" s="149">
        <f t="shared" si="1193"/>
        <v>0</v>
      </c>
      <c r="YP1216" s="101">
        <f t="shared" si="1194"/>
        <v>0</v>
      </c>
      <c r="YQ1216" s="101">
        <f t="shared" si="1195"/>
        <v>0</v>
      </c>
      <c r="YR1216" s="101">
        <f t="shared" si="1196"/>
        <v>0</v>
      </c>
      <c r="YS1216" s="101">
        <f t="shared" si="1197"/>
        <v>0</v>
      </c>
      <c r="YT1216" s="101">
        <f t="shared" si="1198"/>
        <v>0</v>
      </c>
      <c r="YU1216" s="101">
        <f t="shared" si="1199"/>
        <v>0</v>
      </c>
      <c r="YV1216" s="101">
        <f t="shared" ref="YV1216:YV1222" si="1390">$F1216*YV$1245</f>
        <v>0</v>
      </c>
      <c r="YW1216" s="101">
        <f t="shared" ref="YW1216:YW1222" si="1391">$G1216*YW$1245</f>
        <v>0</v>
      </c>
      <c r="YX1216" s="101">
        <f t="shared" ref="YX1216:YX1222" si="1392">$H1216*YX$1245</f>
        <v>0</v>
      </c>
      <c r="YY1216" s="101">
        <f t="shared" ref="YY1216:YY1222" si="1393">$I1216*YY$1245</f>
        <v>509.29</v>
      </c>
      <c r="YZ1216" s="101">
        <f t="shared" ref="YZ1216:YZ1222" si="1394">$J1216*YZ$1245</f>
        <v>530.88</v>
      </c>
      <c r="ZA1216" s="101">
        <f t="shared" ref="ZA1216:ZA1222" si="1395">$K1216*ZA$1245</f>
        <v>530.88</v>
      </c>
      <c r="ZB1216" s="101">
        <f t="shared" si="1200"/>
        <v>0</v>
      </c>
      <c r="ZC1216" s="101">
        <f t="shared" si="1200"/>
        <v>0</v>
      </c>
      <c r="ZD1216" s="101">
        <f t="shared" si="1200"/>
        <v>0</v>
      </c>
      <c r="ZE1216" s="101">
        <f t="shared" si="1201"/>
        <v>0</v>
      </c>
      <c r="ZF1216" s="101">
        <f t="shared" si="1201"/>
        <v>0</v>
      </c>
      <c r="ZG1216" s="101">
        <f t="shared" si="1201"/>
        <v>0</v>
      </c>
    </row>
    <row r="1217" spans="1:683" ht="36" customHeight="1">
      <c r="A1217" s="12" t="s">
        <v>745</v>
      </c>
      <c r="B1217" s="302" t="s">
        <v>1371</v>
      </c>
      <c r="C1217" s="5"/>
      <c r="D1217" s="764"/>
      <c r="E1217" s="291"/>
      <c r="F1217" s="114">
        <f t="shared" si="1202"/>
        <v>68514</v>
      </c>
      <c r="G1217" s="114">
        <f t="shared" si="1202"/>
        <v>70631</v>
      </c>
      <c r="H1217" s="114">
        <f t="shared" si="1202"/>
        <v>70631</v>
      </c>
      <c r="I1217" s="101">
        <f t="shared" si="1203"/>
        <v>10937.14</v>
      </c>
      <c r="J1217" s="101">
        <f t="shared" si="1203"/>
        <v>11101.74</v>
      </c>
      <c r="K1217" s="101">
        <f t="shared" si="1203"/>
        <v>11101.74</v>
      </c>
      <c r="L1217" s="106">
        <v>0</v>
      </c>
      <c r="M1217" s="106">
        <v>0</v>
      </c>
      <c r="N1217" s="106">
        <v>0</v>
      </c>
      <c r="O1217" s="101">
        <f t="shared" si="945"/>
        <v>0</v>
      </c>
      <c r="P1217" s="101">
        <f t="shared" si="946"/>
        <v>0</v>
      </c>
      <c r="Q1217" s="101">
        <f t="shared" si="947"/>
        <v>0</v>
      </c>
      <c r="R1217" s="101">
        <f t="shared" si="948"/>
        <v>0</v>
      </c>
      <c r="S1217" s="101">
        <f t="shared" si="949"/>
        <v>0</v>
      </c>
      <c r="T1217" s="101">
        <f t="shared" si="950"/>
        <v>0</v>
      </c>
      <c r="U1217" s="101">
        <f t="shared" si="1204"/>
        <v>68716.28</v>
      </c>
      <c r="V1217" s="101">
        <f t="shared" si="1205"/>
        <v>70836.070000000007</v>
      </c>
      <c r="W1217" s="101">
        <f t="shared" si="1206"/>
        <v>71651.42</v>
      </c>
      <c r="X1217" s="101">
        <f t="shared" si="1207"/>
        <v>9953.7000000000007</v>
      </c>
      <c r="Y1217" s="101">
        <f t="shared" si="1208"/>
        <v>10536.55</v>
      </c>
      <c r="Z1217" s="101">
        <f t="shared" si="1209"/>
        <v>10536.55</v>
      </c>
      <c r="AA1217" s="101">
        <f t="shared" si="951"/>
        <v>0</v>
      </c>
      <c r="AB1217" s="101">
        <f t="shared" si="951"/>
        <v>0</v>
      </c>
      <c r="AC1217" s="101">
        <f t="shared" si="951"/>
        <v>0</v>
      </c>
      <c r="AD1217" s="101">
        <f t="shared" si="952"/>
        <v>0</v>
      </c>
      <c r="AE1217" s="101">
        <f t="shared" si="952"/>
        <v>0</v>
      </c>
      <c r="AF1217" s="101">
        <f t="shared" si="952"/>
        <v>0</v>
      </c>
      <c r="AG1217" s="106"/>
      <c r="AH1217" s="106"/>
      <c r="AI1217" s="106"/>
      <c r="AJ1217" s="101">
        <f t="shared" si="953"/>
        <v>0</v>
      </c>
      <c r="AK1217" s="101">
        <f t="shared" si="954"/>
        <v>0</v>
      </c>
      <c r="AL1217" s="101">
        <f t="shared" si="955"/>
        <v>0</v>
      </c>
      <c r="AM1217" s="101">
        <f t="shared" si="956"/>
        <v>0</v>
      </c>
      <c r="AN1217" s="101">
        <f t="shared" si="957"/>
        <v>0</v>
      </c>
      <c r="AO1217" s="101">
        <f t="shared" si="958"/>
        <v>0</v>
      </c>
      <c r="AP1217" s="101">
        <f t="shared" si="1210"/>
        <v>67522.240000000005</v>
      </c>
      <c r="AQ1217" s="101">
        <f t="shared" si="1211"/>
        <v>69611.75</v>
      </c>
      <c r="AR1217" s="101">
        <f t="shared" si="1212"/>
        <v>70155.28</v>
      </c>
      <c r="AS1217" s="101">
        <f t="shared" si="1213"/>
        <v>15388.55</v>
      </c>
      <c r="AT1217" s="101">
        <f t="shared" si="1214"/>
        <v>16270.32</v>
      </c>
      <c r="AU1217" s="101">
        <f t="shared" si="1215"/>
        <v>16270.32</v>
      </c>
      <c r="AV1217" s="101">
        <f t="shared" si="959"/>
        <v>0</v>
      </c>
      <c r="AW1217" s="101">
        <f t="shared" si="959"/>
        <v>0</v>
      </c>
      <c r="AX1217" s="101">
        <f t="shared" si="959"/>
        <v>0</v>
      </c>
      <c r="AY1217" s="101">
        <f t="shared" si="960"/>
        <v>0</v>
      </c>
      <c r="AZ1217" s="101">
        <f t="shared" si="960"/>
        <v>0</v>
      </c>
      <c r="BA1217" s="101">
        <f t="shared" si="960"/>
        <v>0</v>
      </c>
      <c r="BB1217" s="106"/>
      <c r="BC1217" s="106"/>
      <c r="BD1217" s="106"/>
      <c r="BE1217" s="101">
        <f t="shared" si="961"/>
        <v>0</v>
      </c>
      <c r="BF1217" s="101">
        <f t="shared" si="962"/>
        <v>0</v>
      </c>
      <c r="BG1217" s="101">
        <f t="shared" si="963"/>
        <v>0</v>
      </c>
      <c r="BH1217" s="101">
        <f t="shared" si="964"/>
        <v>0</v>
      </c>
      <c r="BI1217" s="101">
        <f t="shared" si="965"/>
        <v>0</v>
      </c>
      <c r="BJ1217" s="101">
        <f t="shared" si="966"/>
        <v>0</v>
      </c>
      <c r="BK1217" s="101">
        <f t="shared" si="1216"/>
        <v>68514.05</v>
      </c>
      <c r="BL1217" s="101">
        <f t="shared" si="1217"/>
        <v>70631.03</v>
      </c>
      <c r="BM1217" s="101">
        <f t="shared" si="1218"/>
        <v>72208.53</v>
      </c>
      <c r="BN1217" s="101">
        <f t="shared" si="1219"/>
        <v>8833.89</v>
      </c>
      <c r="BO1217" s="101">
        <f t="shared" si="1220"/>
        <v>9257.44</v>
      </c>
      <c r="BP1217" s="101">
        <f t="shared" si="1221"/>
        <v>9257.44</v>
      </c>
      <c r="BQ1217" s="101">
        <f t="shared" si="967"/>
        <v>0</v>
      </c>
      <c r="BR1217" s="101">
        <f t="shared" si="967"/>
        <v>0</v>
      </c>
      <c r="BS1217" s="101">
        <f t="shared" si="967"/>
        <v>0</v>
      </c>
      <c r="BT1217" s="101">
        <f t="shared" si="968"/>
        <v>0</v>
      </c>
      <c r="BU1217" s="101">
        <f t="shared" si="968"/>
        <v>0</v>
      </c>
      <c r="BV1217" s="101">
        <f t="shared" si="968"/>
        <v>0</v>
      </c>
      <c r="BW1217" s="106"/>
      <c r="BX1217" s="106"/>
      <c r="BY1217" s="106"/>
      <c r="BZ1217" s="101">
        <f t="shared" si="969"/>
        <v>0</v>
      </c>
      <c r="CA1217" s="101">
        <f t="shared" si="970"/>
        <v>0</v>
      </c>
      <c r="CB1217" s="101">
        <f t="shared" si="971"/>
        <v>0</v>
      </c>
      <c r="CC1217" s="101">
        <f t="shared" si="972"/>
        <v>0</v>
      </c>
      <c r="CD1217" s="101">
        <f t="shared" si="973"/>
        <v>0</v>
      </c>
      <c r="CE1217" s="101">
        <f t="shared" si="974"/>
        <v>0</v>
      </c>
      <c r="CF1217" s="101">
        <f t="shared" si="1222"/>
        <v>67798.759999999995</v>
      </c>
      <c r="CG1217" s="101">
        <f t="shared" si="1223"/>
        <v>69888.73</v>
      </c>
      <c r="CH1217" s="101">
        <f t="shared" si="1224"/>
        <v>70411.399999999994</v>
      </c>
      <c r="CI1217" s="101">
        <f t="shared" si="1225"/>
        <v>10858.55</v>
      </c>
      <c r="CJ1217" s="101">
        <f t="shared" si="1226"/>
        <v>11587.85</v>
      </c>
      <c r="CK1217" s="101">
        <f t="shared" si="1227"/>
        <v>11587.85</v>
      </c>
      <c r="CL1217" s="101">
        <f t="shared" si="975"/>
        <v>0</v>
      </c>
      <c r="CM1217" s="101">
        <f t="shared" si="975"/>
        <v>0</v>
      </c>
      <c r="CN1217" s="101">
        <f t="shared" si="975"/>
        <v>0</v>
      </c>
      <c r="CO1217" s="101">
        <f t="shared" si="976"/>
        <v>0</v>
      </c>
      <c r="CP1217" s="101">
        <f t="shared" si="976"/>
        <v>0</v>
      </c>
      <c r="CQ1217" s="101">
        <f t="shared" si="976"/>
        <v>0</v>
      </c>
      <c r="CR1217" s="106">
        <v>12</v>
      </c>
      <c r="CS1217" s="106">
        <v>12</v>
      </c>
      <c r="CT1217" s="106">
        <v>12</v>
      </c>
      <c r="CU1217" s="101">
        <f t="shared" si="977"/>
        <v>822168</v>
      </c>
      <c r="CV1217" s="101">
        <f t="shared" si="978"/>
        <v>847572</v>
      </c>
      <c r="CW1217" s="101">
        <f t="shared" si="979"/>
        <v>847572</v>
      </c>
      <c r="CX1217" s="101">
        <f t="shared" si="980"/>
        <v>131245.68</v>
      </c>
      <c r="CY1217" s="101">
        <f t="shared" si="981"/>
        <v>133220.88</v>
      </c>
      <c r="CZ1217" s="101">
        <f t="shared" si="982"/>
        <v>133220.88</v>
      </c>
      <c r="DA1217" s="101">
        <f t="shared" si="1228"/>
        <v>68512.160000000003</v>
      </c>
      <c r="DB1217" s="101">
        <f t="shared" si="1229"/>
        <v>70627.59</v>
      </c>
      <c r="DC1217" s="101">
        <f t="shared" si="1230"/>
        <v>70911.850000000006</v>
      </c>
      <c r="DD1217" s="101">
        <f t="shared" si="1231"/>
        <v>6914.6</v>
      </c>
      <c r="DE1217" s="101">
        <f t="shared" si="1232"/>
        <v>7361.19</v>
      </c>
      <c r="DF1217" s="101">
        <f t="shared" si="1233"/>
        <v>7361.19</v>
      </c>
      <c r="DG1217" s="101">
        <f t="shared" si="983"/>
        <v>822145.92</v>
      </c>
      <c r="DH1217" s="101">
        <f t="shared" si="983"/>
        <v>847531.08</v>
      </c>
      <c r="DI1217" s="101">
        <f t="shared" si="983"/>
        <v>850942.2</v>
      </c>
      <c r="DJ1217" s="101">
        <f t="shared" si="984"/>
        <v>82975.199999999997</v>
      </c>
      <c r="DK1217" s="101">
        <f t="shared" si="984"/>
        <v>88334.28</v>
      </c>
      <c r="DL1217" s="101">
        <f t="shared" si="984"/>
        <v>88334.28</v>
      </c>
      <c r="DM1217" s="106"/>
      <c r="DN1217" s="106"/>
      <c r="DO1217" s="106"/>
      <c r="DP1217" s="101">
        <f t="shared" si="985"/>
        <v>0</v>
      </c>
      <c r="DQ1217" s="101">
        <f t="shared" si="986"/>
        <v>0</v>
      </c>
      <c r="DR1217" s="101">
        <f t="shared" si="987"/>
        <v>0</v>
      </c>
      <c r="DS1217" s="101">
        <f t="shared" si="988"/>
        <v>0</v>
      </c>
      <c r="DT1217" s="101">
        <f t="shared" si="989"/>
        <v>0</v>
      </c>
      <c r="DU1217" s="101">
        <f t="shared" si="990"/>
        <v>0</v>
      </c>
      <c r="DV1217" s="101">
        <f t="shared" si="1234"/>
        <v>68514.149999999994</v>
      </c>
      <c r="DW1217" s="101">
        <f t="shared" si="1235"/>
        <v>70630.87</v>
      </c>
      <c r="DX1217" s="101">
        <f t="shared" si="1236"/>
        <v>71172.960000000006</v>
      </c>
      <c r="DY1217" s="101">
        <f t="shared" si="1237"/>
        <v>10587.08</v>
      </c>
      <c r="DZ1217" s="101">
        <f t="shared" si="1238"/>
        <v>11278.2</v>
      </c>
      <c r="EA1217" s="101">
        <f t="shared" si="1239"/>
        <v>11278.2</v>
      </c>
      <c r="EB1217" s="101">
        <f t="shared" si="991"/>
        <v>0</v>
      </c>
      <c r="EC1217" s="101">
        <f t="shared" si="991"/>
        <v>0</v>
      </c>
      <c r="ED1217" s="101">
        <f t="shared" si="991"/>
        <v>0</v>
      </c>
      <c r="EE1217" s="101">
        <f t="shared" si="992"/>
        <v>0</v>
      </c>
      <c r="EF1217" s="101">
        <f t="shared" si="992"/>
        <v>0</v>
      </c>
      <c r="EG1217" s="101">
        <f t="shared" si="992"/>
        <v>0</v>
      </c>
      <c r="EH1217" s="106"/>
      <c r="EI1217" s="106"/>
      <c r="EJ1217" s="106"/>
      <c r="EK1217" s="101">
        <f t="shared" si="993"/>
        <v>0</v>
      </c>
      <c r="EL1217" s="101">
        <f t="shared" si="994"/>
        <v>0</v>
      </c>
      <c r="EM1217" s="101">
        <f t="shared" si="995"/>
        <v>0</v>
      </c>
      <c r="EN1217" s="101">
        <f t="shared" si="996"/>
        <v>0</v>
      </c>
      <c r="EO1217" s="101">
        <f t="shared" si="997"/>
        <v>0</v>
      </c>
      <c r="EP1217" s="101">
        <f t="shared" si="998"/>
        <v>0</v>
      </c>
      <c r="EQ1217" s="101">
        <f t="shared" si="1240"/>
        <v>68514.02</v>
      </c>
      <c r="ER1217" s="101">
        <f t="shared" si="1241"/>
        <v>70631.11</v>
      </c>
      <c r="ES1217" s="101">
        <f t="shared" si="1242"/>
        <v>71371.47</v>
      </c>
      <c r="ET1217" s="101">
        <f t="shared" si="1243"/>
        <v>8913.18</v>
      </c>
      <c r="EU1217" s="101">
        <f t="shared" si="1244"/>
        <v>9432.19</v>
      </c>
      <c r="EV1217" s="101">
        <f t="shared" si="1245"/>
        <v>9432.19</v>
      </c>
      <c r="EW1217" s="101">
        <f t="shared" si="999"/>
        <v>0</v>
      </c>
      <c r="EX1217" s="101">
        <f t="shared" si="999"/>
        <v>0</v>
      </c>
      <c r="EY1217" s="101">
        <f t="shared" si="999"/>
        <v>0</v>
      </c>
      <c r="EZ1217" s="101">
        <f t="shared" si="1000"/>
        <v>0</v>
      </c>
      <c r="FA1217" s="101">
        <f t="shared" si="1000"/>
        <v>0</v>
      </c>
      <c r="FB1217" s="101">
        <f t="shared" si="1000"/>
        <v>0</v>
      </c>
      <c r="FC1217" s="106"/>
      <c r="FD1217" s="106"/>
      <c r="FE1217" s="106"/>
      <c r="FF1217" s="101">
        <f t="shared" si="1001"/>
        <v>0</v>
      </c>
      <c r="FG1217" s="101">
        <f t="shared" si="1002"/>
        <v>0</v>
      </c>
      <c r="FH1217" s="101">
        <f t="shared" si="1003"/>
        <v>0</v>
      </c>
      <c r="FI1217" s="101">
        <f t="shared" si="1004"/>
        <v>0</v>
      </c>
      <c r="FJ1217" s="101">
        <f t="shared" si="1005"/>
        <v>0</v>
      </c>
      <c r="FK1217" s="101">
        <f t="shared" si="1006"/>
        <v>0</v>
      </c>
      <c r="FL1217" s="101">
        <f t="shared" si="1246"/>
        <v>68975.89</v>
      </c>
      <c r="FM1217" s="101">
        <f t="shared" si="1247"/>
        <v>71106.720000000001</v>
      </c>
      <c r="FN1217" s="101">
        <f t="shared" si="1248"/>
        <v>71854.7</v>
      </c>
      <c r="FO1217" s="101">
        <f t="shared" si="1249"/>
        <v>7360.12</v>
      </c>
      <c r="FP1217" s="101">
        <f t="shared" si="1250"/>
        <v>7742.26</v>
      </c>
      <c r="FQ1217" s="101">
        <f t="shared" si="1251"/>
        <v>7742.26</v>
      </c>
      <c r="FR1217" s="101">
        <f t="shared" si="1007"/>
        <v>0</v>
      </c>
      <c r="FS1217" s="101">
        <f t="shared" si="1007"/>
        <v>0</v>
      </c>
      <c r="FT1217" s="101">
        <f t="shared" si="1007"/>
        <v>0</v>
      </c>
      <c r="FU1217" s="101">
        <f t="shared" si="1008"/>
        <v>0</v>
      </c>
      <c r="FV1217" s="101">
        <f t="shared" si="1008"/>
        <v>0</v>
      </c>
      <c r="FW1217" s="101">
        <f t="shared" si="1008"/>
        <v>0</v>
      </c>
      <c r="FX1217" s="106"/>
      <c r="FY1217" s="106"/>
      <c r="FZ1217" s="106"/>
      <c r="GA1217" s="101">
        <f t="shared" si="1009"/>
        <v>0</v>
      </c>
      <c r="GB1217" s="101">
        <f t="shared" si="1010"/>
        <v>0</v>
      </c>
      <c r="GC1217" s="101">
        <f t="shared" si="1011"/>
        <v>0</v>
      </c>
      <c r="GD1217" s="101">
        <f t="shared" si="1012"/>
        <v>0</v>
      </c>
      <c r="GE1217" s="101">
        <f t="shared" si="1013"/>
        <v>0</v>
      </c>
      <c r="GF1217" s="101">
        <f t="shared" si="1014"/>
        <v>0</v>
      </c>
      <c r="GG1217" s="101">
        <f t="shared" si="1252"/>
        <v>69129.73</v>
      </c>
      <c r="GH1217" s="101">
        <f t="shared" si="1253"/>
        <v>71263.429999999993</v>
      </c>
      <c r="GI1217" s="101">
        <f t="shared" si="1254"/>
        <v>71974.06</v>
      </c>
      <c r="GJ1217" s="101">
        <f t="shared" si="1255"/>
        <v>11076.14</v>
      </c>
      <c r="GK1217" s="101">
        <f t="shared" si="1256"/>
        <v>11630.84</v>
      </c>
      <c r="GL1217" s="101">
        <f t="shared" si="1257"/>
        <v>11630.84</v>
      </c>
      <c r="GM1217" s="101">
        <f t="shared" si="1015"/>
        <v>0</v>
      </c>
      <c r="GN1217" s="101">
        <f t="shared" si="1015"/>
        <v>0</v>
      </c>
      <c r="GO1217" s="101">
        <f t="shared" si="1015"/>
        <v>0</v>
      </c>
      <c r="GP1217" s="101">
        <f t="shared" si="1016"/>
        <v>0</v>
      </c>
      <c r="GQ1217" s="101">
        <f t="shared" si="1016"/>
        <v>0</v>
      </c>
      <c r="GR1217" s="101">
        <f t="shared" si="1016"/>
        <v>0</v>
      </c>
      <c r="GS1217" s="106">
        <v>14</v>
      </c>
      <c r="GT1217" s="106">
        <v>14</v>
      </c>
      <c r="GU1217" s="106">
        <v>14</v>
      </c>
      <c r="GV1217" s="101">
        <f t="shared" si="1017"/>
        <v>959196</v>
      </c>
      <c r="GW1217" s="101">
        <f t="shared" si="1018"/>
        <v>988834</v>
      </c>
      <c r="GX1217" s="101">
        <f t="shared" si="1019"/>
        <v>988834</v>
      </c>
      <c r="GY1217" s="101">
        <f t="shared" si="1020"/>
        <v>153119.96</v>
      </c>
      <c r="GZ1217" s="101">
        <f t="shared" si="1021"/>
        <v>155424.35999999999</v>
      </c>
      <c r="HA1217" s="101">
        <f t="shared" si="1022"/>
        <v>155424.35999999999</v>
      </c>
      <c r="HB1217" s="101">
        <f t="shared" si="1258"/>
        <v>69481.58</v>
      </c>
      <c r="HC1217" s="101">
        <f t="shared" si="1259"/>
        <v>71631.97</v>
      </c>
      <c r="HD1217" s="101">
        <f t="shared" si="1260"/>
        <v>72002.350000000006</v>
      </c>
      <c r="HE1217" s="101">
        <f t="shared" si="1261"/>
        <v>11302.36</v>
      </c>
      <c r="HF1217" s="101">
        <f t="shared" si="1262"/>
        <v>11845.76</v>
      </c>
      <c r="HG1217" s="101">
        <f t="shared" si="1263"/>
        <v>11845.76</v>
      </c>
      <c r="HH1217" s="101">
        <f t="shared" si="1023"/>
        <v>972742.12</v>
      </c>
      <c r="HI1217" s="101">
        <f t="shared" si="1023"/>
        <v>1002847.58</v>
      </c>
      <c r="HJ1217" s="101">
        <f t="shared" si="1023"/>
        <v>1008032.9</v>
      </c>
      <c r="HK1217" s="101">
        <f t="shared" si="1024"/>
        <v>158233.04</v>
      </c>
      <c r="HL1217" s="101">
        <f t="shared" si="1024"/>
        <v>165840.64000000001</v>
      </c>
      <c r="HM1217" s="101">
        <f t="shared" si="1024"/>
        <v>165840.64000000001</v>
      </c>
      <c r="HN1217" s="106"/>
      <c r="HO1217" s="106"/>
      <c r="HP1217" s="106"/>
      <c r="HQ1217" s="101">
        <f t="shared" si="1025"/>
        <v>0</v>
      </c>
      <c r="HR1217" s="101">
        <f t="shared" si="1026"/>
        <v>0</v>
      </c>
      <c r="HS1217" s="101">
        <f t="shared" si="1027"/>
        <v>0</v>
      </c>
      <c r="HT1217" s="101">
        <f t="shared" si="1028"/>
        <v>0</v>
      </c>
      <c r="HU1217" s="101">
        <f t="shared" si="1029"/>
        <v>0</v>
      </c>
      <c r="HV1217" s="101">
        <f t="shared" si="1030"/>
        <v>0</v>
      </c>
      <c r="HW1217" s="101">
        <f t="shared" si="1264"/>
        <v>68506.759999999995</v>
      </c>
      <c r="HX1217" s="101">
        <f t="shared" si="1265"/>
        <v>70624.05</v>
      </c>
      <c r="HY1217" s="101">
        <f t="shared" si="1266"/>
        <v>71462.89</v>
      </c>
      <c r="HZ1217" s="101">
        <f t="shared" si="1267"/>
        <v>9295.33</v>
      </c>
      <c r="IA1217" s="101">
        <f t="shared" si="1268"/>
        <v>9801.1</v>
      </c>
      <c r="IB1217" s="101">
        <f t="shared" si="1269"/>
        <v>9801.1</v>
      </c>
      <c r="IC1217" s="101">
        <f t="shared" si="1031"/>
        <v>0</v>
      </c>
      <c r="ID1217" s="101">
        <f t="shared" si="1031"/>
        <v>0</v>
      </c>
      <c r="IE1217" s="101">
        <f t="shared" si="1031"/>
        <v>0</v>
      </c>
      <c r="IF1217" s="101">
        <f t="shared" si="1032"/>
        <v>0</v>
      </c>
      <c r="IG1217" s="101">
        <f t="shared" si="1032"/>
        <v>0</v>
      </c>
      <c r="IH1217" s="101">
        <f t="shared" si="1032"/>
        <v>0</v>
      </c>
      <c r="II1217" s="106"/>
      <c r="IJ1217" s="106"/>
      <c r="IK1217" s="106"/>
      <c r="IL1217" s="101">
        <f t="shared" si="1033"/>
        <v>0</v>
      </c>
      <c r="IM1217" s="101">
        <f t="shared" si="1034"/>
        <v>0</v>
      </c>
      <c r="IN1217" s="101">
        <f t="shared" si="1035"/>
        <v>0</v>
      </c>
      <c r="IO1217" s="101">
        <f t="shared" si="1036"/>
        <v>0</v>
      </c>
      <c r="IP1217" s="101">
        <f t="shared" si="1037"/>
        <v>0</v>
      </c>
      <c r="IQ1217" s="101">
        <f t="shared" si="1038"/>
        <v>0</v>
      </c>
      <c r="IR1217" s="101">
        <f t="shared" si="1270"/>
        <v>68513.919999999998</v>
      </c>
      <c r="IS1217" s="101">
        <f t="shared" si="1271"/>
        <v>70631.149999999994</v>
      </c>
      <c r="IT1217" s="101">
        <f t="shared" si="1272"/>
        <v>70631.149999999994</v>
      </c>
      <c r="IU1217" s="101">
        <f t="shared" si="1273"/>
        <v>30179.35</v>
      </c>
      <c r="IV1217" s="101">
        <f t="shared" si="1274"/>
        <v>32237.24</v>
      </c>
      <c r="IW1217" s="101">
        <f t="shared" si="1275"/>
        <v>32237.24</v>
      </c>
      <c r="IX1217" s="101">
        <f t="shared" si="1039"/>
        <v>0</v>
      </c>
      <c r="IY1217" s="101">
        <f t="shared" si="1039"/>
        <v>0</v>
      </c>
      <c r="IZ1217" s="101">
        <f t="shared" si="1039"/>
        <v>0</v>
      </c>
      <c r="JA1217" s="101">
        <f t="shared" si="1040"/>
        <v>0</v>
      </c>
      <c r="JB1217" s="101">
        <f t="shared" si="1040"/>
        <v>0</v>
      </c>
      <c r="JC1217" s="101">
        <f t="shared" si="1040"/>
        <v>0</v>
      </c>
      <c r="JD1217" s="106">
        <v>29</v>
      </c>
      <c r="JE1217" s="106">
        <v>29</v>
      </c>
      <c r="JF1217" s="106">
        <v>29</v>
      </c>
      <c r="JG1217" s="101">
        <f t="shared" si="1041"/>
        <v>1986906</v>
      </c>
      <c r="JH1217" s="101">
        <f t="shared" si="1042"/>
        <v>2048299</v>
      </c>
      <c r="JI1217" s="101">
        <f t="shared" si="1043"/>
        <v>2048299</v>
      </c>
      <c r="JJ1217" s="101">
        <f t="shared" si="1044"/>
        <v>317177.06</v>
      </c>
      <c r="JK1217" s="101">
        <f t="shared" si="1045"/>
        <v>321950.46000000002</v>
      </c>
      <c r="JL1217" s="101">
        <f t="shared" si="1046"/>
        <v>321950.46000000002</v>
      </c>
      <c r="JM1217" s="101">
        <f t="shared" si="1276"/>
        <v>68513.960000000006</v>
      </c>
      <c r="JN1217" s="101">
        <f t="shared" si="1277"/>
        <v>70631.06</v>
      </c>
      <c r="JO1217" s="101">
        <f t="shared" si="1278"/>
        <v>70898.34</v>
      </c>
      <c r="JP1217" s="101">
        <f t="shared" si="1279"/>
        <v>7761.26</v>
      </c>
      <c r="JQ1217" s="101">
        <f t="shared" si="1280"/>
        <v>8236.25</v>
      </c>
      <c r="JR1217" s="101">
        <f t="shared" si="1281"/>
        <v>8236.25</v>
      </c>
      <c r="JS1217" s="101">
        <f t="shared" si="1047"/>
        <v>1986904.84</v>
      </c>
      <c r="JT1217" s="101">
        <f t="shared" si="1047"/>
        <v>2048300.74</v>
      </c>
      <c r="JU1217" s="101">
        <f t="shared" si="1047"/>
        <v>2056051.86</v>
      </c>
      <c r="JV1217" s="101">
        <f t="shared" si="1048"/>
        <v>225076.54</v>
      </c>
      <c r="JW1217" s="101">
        <f t="shared" si="1048"/>
        <v>238851.25</v>
      </c>
      <c r="JX1217" s="101">
        <f t="shared" si="1048"/>
        <v>238851.25</v>
      </c>
      <c r="JY1217" s="106"/>
      <c r="JZ1217" s="106"/>
      <c r="KA1217" s="106"/>
      <c r="KB1217" s="101">
        <f t="shared" si="1049"/>
        <v>0</v>
      </c>
      <c r="KC1217" s="101">
        <f t="shared" si="1050"/>
        <v>0</v>
      </c>
      <c r="KD1217" s="101">
        <f t="shared" si="1051"/>
        <v>0</v>
      </c>
      <c r="KE1217" s="101">
        <f t="shared" si="1052"/>
        <v>0</v>
      </c>
      <c r="KF1217" s="101">
        <f t="shared" si="1053"/>
        <v>0</v>
      </c>
      <c r="KG1217" s="101">
        <f t="shared" si="1054"/>
        <v>0</v>
      </c>
      <c r="KH1217" s="101">
        <f t="shared" si="1282"/>
        <v>68513.98</v>
      </c>
      <c r="KI1217" s="101">
        <f t="shared" si="1283"/>
        <v>70631.070000000007</v>
      </c>
      <c r="KJ1217" s="101">
        <f t="shared" si="1284"/>
        <v>71037.03</v>
      </c>
      <c r="KK1217" s="101">
        <f t="shared" si="1285"/>
        <v>8615.64</v>
      </c>
      <c r="KL1217" s="101">
        <f t="shared" si="1286"/>
        <v>9132.16</v>
      </c>
      <c r="KM1217" s="101">
        <f t="shared" si="1287"/>
        <v>9132.16</v>
      </c>
      <c r="KN1217" s="101">
        <f t="shared" si="1055"/>
        <v>0</v>
      </c>
      <c r="KO1217" s="101">
        <f t="shared" si="1055"/>
        <v>0</v>
      </c>
      <c r="KP1217" s="101">
        <f t="shared" si="1055"/>
        <v>0</v>
      </c>
      <c r="KQ1217" s="101">
        <f t="shared" si="1056"/>
        <v>0</v>
      </c>
      <c r="KR1217" s="101">
        <f t="shared" si="1056"/>
        <v>0</v>
      </c>
      <c r="KS1217" s="101">
        <f t="shared" si="1056"/>
        <v>0</v>
      </c>
      <c r="KT1217" s="106"/>
      <c r="KU1217" s="106"/>
      <c r="KV1217" s="106"/>
      <c r="KW1217" s="101">
        <f t="shared" si="1057"/>
        <v>0</v>
      </c>
      <c r="KX1217" s="101">
        <f t="shared" si="1058"/>
        <v>0</v>
      </c>
      <c r="KY1217" s="101">
        <f t="shared" si="1059"/>
        <v>0</v>
      </c>
      <c r="KZ1217" s="101">
        <f t="shared" si="1060"/>
        <v>0</v>
      </c>
      <c r="LA1217" s="101">
        <f t="shared" si="1061"/>
        <v>0</v>
      </c>
      <c r="LB1217" s="101">
        <f t="shared" si="1062"/>
        <v>0</v>
      </c>
      <c r="LC1217" s="101">
        <f t="shared" si="1288"/>
        <v>67302.240000000005</v>
      </c>
      <c r="LD1217" s="101">
        <f t="shared" si="1289"/>
        <v>69373.460000000006</v>
      </c>
      <c r="LE1217" s="101">
        <f t="shared" si="1290"/>
        <v>69899.42</v>
      </c>
      <c r="LF1217" s="101">
        <f t="shared" si="1291"/>
        <v>14421.27</v>
      </c>
      <c r="LG1217" s="101">
        <f t="shared" si="1292"/>
        <v>15182.44</v>
      </c>
      <c r="LH1217" s="101">
        <f t="shared" si="1293"/>
        <v>15182.44</v>
      </c>
      <c r="LI1217" s="101">
        <f t="shared" si="1063"/>
        <v>0</v>
      </c>
      <c r="LJ1217" s="101">
        <f t="shared" si="1063"/>
        <v>0</v>
      </c>
      <c r="LK1217" s="101">
        <f t="shared" si="1063"/>
        <v>0</v>
      </c>
      <c r="LL1217" s="101">
        <f t="shared" si="1064"/>
        <v>0</v>
      </c>
      <c r="LM1217" s="101">
        <f t="shared" si="1064"/>
        <v>0</v>
      </c>
      <c r="LN1217" s="101">
        <f t="shared" si="1064"/>
        <v>0</v>
      </c>
      <c r="LO1217" s="106">
        <v>25</v>
      </c>
      <c r="LP1217" s="106">
        <v>25</v>
      </c>
      <c r="LQ1217" s="106">
        <v>25</v>
      </c>
      <c r="LR1217" s="101">
        <f t="shared" si="1065"/>
        <v>1712850</v>
      </c>
      <c r="LS1217" s="101">
        <f t="shared" si="1066"/>
        <v>1765775</v>
      </c>
      <c r="LT1217" s="101">
        <f t="shared" si="1067"/>
        <v>1765775</v>
      </c>
      <c r="LU1217" s="101">
        <f t="shared" si="1068"/>
        <v>273428.5</v>
      </c>
      <c r="LV1217" s="101">
        <f t="shared" si="1069"/>
        <v>277543.5</v>
      </c>
      <c r="LW1217" s="101">
        <f t="shared" si="1070"/>
        <v>277543.5</v>
      </c>
      <c r="LX1217" s="101">
        <f t="shared" si="1294"/>
        <v>68514</v>
      </c>
      <c r="LY1217" s="101">
        <f t="shared" si="1295"/>
        <v>70630.95</v>
      </c>
      <c r="LZ1217" s="101">
        <f t="shared" si="1296"/>
        <v>70903.78</v>
      </c>
      <c r="MA1217" s="101">
        <f t="shared" si="1297"/>
        <v>10352.66</v>
      </c>
      <c r="MB1217" s="101">
        <f t="shared" si="1298"/>
        <v>11058.12</v>
      </c>
      <c r="MC1217" s="101">
        <f t="shared" si="1299"/>
        <v>11058.12</v>
      </c>
      <c r="MD1217" s="101">
        <f t="shared" si="1071"/>
        <v>1712850</v>
      </c>
      <c r="ME1217" s="101">
        <f t="shared" si="1071"/>
        <v>1765773.75</v>
      </c>
      <c r="MF1217" s="101">
        <f t="shared" si="1071"/>
        <v>1772594.5</v>
      </c>
      <c r="MG1217" s="101">
        <f t="shared" si="1072"/>
        <v>258816.5</v>
      </c>
      <c r="MH1217" s="101">
        <f t="shared" si="1072"/>
        <v>276453</v>
      </c>
      <c r="MI1217" s="101">
        <f t="shared" si="1072"/>
        <v>276453</v>
      </c>
      <c r="MJ1217" s="106"/>
      <c r="MK1217" s="106"/>
      <c r="ML1217" s="106"/>
      <c r="MM1217" s="101">
        <f t="shared" si="1073"/>
        <v>0</v>
      </c>
      <c r="MN1217" s="101">
        <f t="shared" si="1074"/>
        <v>0</v>
      </c>
      <c r="MO1217" s="101">
        <f t="shared" si="1075"/>
        <v>0</v>
      </c>
      <c r="MP1217" s="101">
        <f t="shared" si="1076"/>
        <v>0</v>
      </c>
      <c r="MQ1217" s="101">
        <f t="shared" si="1077"/>
        <v>0</v>
      </c>
      <c r="MR1217" s="101">
        <f t="shared" si="1078"/>
        <v>0</v>
      </c>
      <c r="MS1217" s="101">
        <f t="shared" si="1300"/>
        <v>68637.919999999998</v>
      </c>
      <c r="MT1217" s="101">
        <f t="shared" si="1301"/>
        <v>70757.19</v>
      </c>
      <c r="MU1217" s="101">
        <f t="shared" si="1302"/>
        <v>71348.17</v>
      </c>
      <c r="MV1217" s="101">
        <f t="shared" si="1303"/>
        <v>10142.5</v>
      </c>
      <c r="MW1217" s="101">
        <f t="shared" si="1304"/>
        <v>10688.49</v>
      </c>
      <c r="MX1217" s="101">
        <f t="shared" si="1305"/>
        <v>10688.49</v>
      </c>
      <c r="MY1217" s="101">
        <f t="shared" si="1079"/>
        <v>0</v>
      </c>
      <c r="MZ1217" s="101">
        <f t="shared" si="1079"/>
        <v>0</v>
      </c>
      <c r="NA1217" s="101">
        <f t="shared" si="1079"/>
        <v>0</v>
      </c>
      <c r="NB1217" s="101">
        <f t="shared" si="1080"/>
        <v>0</v>
      </c>
      <c r="NC1217" s="101">
        <f t="shared" si="1080"/>
        <v>0</v>
      </c>
      <c r="ND1217" s="101">
        <f t="shared" si="1080"/>
        <v>0</v>
      </c>
      <c r="NE1217" s="106"/>
      <c r="NF1217" s="106"/>
      <c r="NG1217" s="106"/>
      <c r="NH1217" s="101">
        <f t="shared" si="1081"/>
        <v>0</v>
      </c>
      <c r="NI1217" s="101">
        <f t="shared" si="1082"/>
        <v>0</v>
      </c>
      <c r="NJ1217" s="101">
        <f t="shared" si="1083"/>
        <v>0</v>
      </c>
      <c r="NK1217" s="101">
        <f t="shared" si="1084"/>
        <v>0</v>
      </c>
      <c r="NL1217" s="101">
        <f t="shared" si="1085"/>
        <v>0</v>
      </c>
      <c r="NM1217" s="101">
        <f t="shared" si="1086"/>
        <v>0</v>
      </c>
      <c r="NN1217" s="101">
        <f t="shared" si="1306"/>
        <v>68514.100000000006</v>
      </c>
      <c r="NO1217" s="101">
        <f t="shared" si="1307"/>
        <v>70631.06</v>
      </c>
      <c r="NP1217" s="101">
        <f t="shared" si="1308"/>
        <v>71205.69</v>
      </c>
      <c r="NQ1217" s="101">
        <f t="shared" si="1309"/>
        <v>12657.11</v>
      </c>
      <c r="NR1217" s="101">
        <f t="shared" si="1310"/>
        <v>13306.56</v>
      </c>
      <c r="NS1217" s="101">
        <f t="shared" si="1311"/>
        <v>13306.56</v>
      </c>
      <c r="NT1217" s="101">
        <f t="shared" si="1087"/>
        <v>0</v>
      </c>
      <c r="NU1217" s="101">
        <f t="shared" si="1087"/>
        <v>0</v>
      </c>
      <c r="NV1217" s="101">
        <f t="shared" si="1087"/>
        <v>0</v>
      </c>
      <c r="NW1217" s="101">
        <f t="shared" si="1088"/>
        <v>0</v>
      </c>
      <c r="NX1217" s="101">
        <f t="shared" si="1088"/>
        <v>0</v>
      </c>
      <c r="NY1217" s="101">
        <f t="shared" si="1088"/>
        <v>0</v>
      </c>
      <c r="NZ1217" s="106">
        <v>44</v>
      </c>
      <c r="OA1217" s="106">
        <v>44</v>
      </c>
      <c r="OB1217" s="106">
        <v>44</v>
      </c>
      <c r="OC1217" s="101">
        <f t="shared" si="1089"/>
        <v>3014616</v>
      </c>
      <c r="OD1217" s="101">
        <f t="shared" si="1090"/>
        <v>3107764</v>
      </c>
      <c r="OE1217" s="101">
        <f t="shared" si="1091"/>
        <v>3107764</v>
      </c>
      <c r="OF1217" s="101">
        <f t="shared" si="1092"/>
        <v>481234.16</v>
      </c>
      <c r="OG1217" s="101">
        <f t="shared" si="1093"/>
        <v>488476.56</v>
      </c>
      <c r="OH1217" s="101">
        <f t="shared" si="1094"/>
        <v>488476.56</v>
      </c>
      <c r="OI1217" s="101">
        <f t="shared" si="1312"/>
        <v>68514.16</v>
      </c>
      <c r="OJ1217" s="101">
        <f t="shared" si="1313"/>
        <v>70631.05</v>
      </c>
      <c r="OK1217" s="101">
        <f t="shared" si="1314"/>
        <v>70956</v>
      </c>
      <c r="OL1217" s="101">
        <f t="shared" si="1315"/>
        <v>12227.43</v>
      </c>
      <c r="OM1217" s="101">
        <f t="shared" si="1316"/>
        <v>13007.55</v>
      </c>
      <c r="ON1217" s="101">
        <f t="shared" si="1317"/>
        <v>13007.55</v>
      </c>
      <c r="OO1217" s="101">
        <f t="shared" si="1095"/>
        <v>3014623.04</v>
      </c>
      <c r="OP1217" s="101">
        <f t="shared" si="1095"/>
        <v>3107766.2</v>
      </c>
      <c r="OQ1217" s="101">
        <f t="shared" si="1095"/>
        <v>3122064</v>
      </c>
      <c r="OR1217" s="101">
        <f t="shared" si="1096"/>
        <v>538006.92000000004</v>
      </c>
      <c r="OS1217" s="101">
        <f t="shared" si="1096"/>
        <v>572332.19999999995</v>
      </c>
      <c r="OT1217" s="101">
        <f t="shared" si="1096"/>
        <v>572332.19999999995</v>
      </c>
      <c r="OU1217" s="106">
        <v>27</v>
      </c>
      <c r="OV1217" s="106">
        <v>27</v>
      </c>
      <c r="OW1217" s="106">
        <v>27</v>
      </c>
      <c r="OX1217" s="101">
        <f t="shared" si="1097"/>
        <v>1849878</v>
      </c>
      <c r="OY1217" s="101">
        <f t="shared" si="1098"/>
        <v>1907037</v>
      </c>
      <c r="OZ1217" s="101">
        <f t="shared" si="1099"/>
        <v>1907037</v>
      </c>
      <c r="PA1217" s="101">
        <f t="shared" si="1100"/>
        <v>295302.78000000003</v>
      </c>
      <c r="PB1217" s="101">
        <f t="shared" si="1101"/>
        <v>299746.98</v>
      </c>
      <c r="PC1217" s="101">
        <f t="shared" si="1102"/>
        <v>299746.98</v>
      </c>
      <c r="PD1217" s="101">
        <f t="shared" si="1318"/>
        <v>68514.070000000007</v>
      </c>
      <c r="PE1217" s="101">
        <f t="shared" si="1319"/>
        <v>70630.91</v>
      </c>
      <c r="PF1217" s="101">
        <f t="shared" si="1320"/>
        <v>71343.83</v>
      </c>
      <c r="PG1217" s="101">
        <f t="shared" si="1321"/>
        <v>12726.25</v>
      </c>
      <c r="PH1217" s="101">
        <f t="shared" si="1322"/>
        <v>13289.78</v>
      </c>
      <c r="PI1217" s="101">
        <f t="shared" si="1323"/>
        <v>13289.78</v>
      </c>
      <c r="PJ1217" s="101">
        <f t="shared" si="1103"/>
        <v>1849879.89</v>
      </c>
      <c r="PK1217" s="101">
        <f t="shared" si="1103"/>
        <v>1907034.57</v>
      </c>
      <c r="PL1217" s="101">
        <f t="shared" si="1103"/>
        <v>1926283.41</v>
      </c>
      <c r="PM1217" s="101">
        <f t="shared" si="1104"/>
        <v>343608.75</v>
      </c>
      <c r="PN1217" s="101">
        <f t="shared" si="1104"/>
        <v>358824.06</v>
      </c>
      <c r="PO1217" s="101">
        <f t="shared" si="1104"/>
        <v>358824.06</v>
      </c>
      <c r="PP1217" s="106"/>
      <c r="PQ1217" s="106"/>
      <c r="PR1217" s="106"/>
      <c r="PS1217" s="101">
        <f t="shared" si="1105"/>
        <v>0</v>
      </c>
      <c r="PT1217" s="101">
        <f t="shared" si="1106"/>
        <v>0</v>
      </c>
      <c r="PU1217" s="101">
        <f t="shared" si="1107"/>
        <v>0</v>
      </c>
      <c r="PV1217" s="101">
        <f t="shared" si="1108"/>
        <v>0</v>
      </c>
      <c r="PW1217" s="101">
        <f t="shared" si="1109"/>
        <v>0</v>
      </c>
      <c r="PX1217" s="101">
        <f t="shared" si="1110"/>
        <v>0</v>
      </c>
      <c r="PY1217" s="101">
        <f t="shared" si="1324"/>
        <v>69067.69</v>
      </c>
      <c r="PZ1217" s="101">
        <f t="shared" si="1325"/>
        <v>71205.259999999995</v>
      </c>
      <c r="QA1217" s="101">
        <f t="shared" si="1326"/>
        <v>71855.73</v>
      </c>
      <c r="QB1217" s="101">
        <f t="shared" si="1327"/>
        <v>11929.82</v>
      </c>
      <c r="QC1217" s="101">
        <f t="shared" si="1328"/>
        <v>12558.73</v>
      </c>
      <c r="QD1217" s="101">
        <f t="shared" si="1329"/>
        <v>12558.73</v>
      </c>
      <c r="QE1217" s="101">
        <f t="shared" si="1111"/>
        <v>0</v>
      </c>
      <c r="QF1217" s="101">
        <f t="shared" si="1111"/>
        <v>0</v>
      </c>
      <c r="QG1217" s="101">
        <f t="shared" si="1111"/>
        <v>0</v>
      </c>
      <c r="QH1217" s="101">
        <f t="shared" si="1112"/>
        <v>0</v>
      </c>
      <c r="QI1217" s="101">
        <f t="shared" si="1112"/>
        <v>0</v>
      </c>
      <c r="QJ1217" s="101">
        <f t="shared" si="1112"/>
        <v>0</v>
      </c>
      <c r="QK1217" s="106">
        <v>31</v>
      </c>
      <c r="QL1217" s="106">
        <v>31</v>
      </c>
      <c r="QM1217" s="106">
        <v>31</v>
      </c>
      <c r="QN1217" s="101">
        <f t="shared" si="1113"/>
        <v>2123934</v>
      </c>
      <c r="QO1217" s="101">
        <f t="shared" si="1114"/>
        <v>2189561</v>
      </c>
      <c r="QP1217" s="101">
        <f t="shared" si="1115"/>
        <v>2189561</v>
      </c>
      <c r="QQ1217" s="101">
        <f t="shared" si="1116"/>
        <v>339051.34</v>
      </c>
      <c r="QR1217" s="101">
        <f t="shared" si="1117"/>
        <v>344153.94</v>
      </c>
      <c r="QS1217" s="101">
        <f t="shared" si="1118"/>
        <v>344153.94</v>
      </c>
      <c r="QT1217" s="101">
        <f t="shared" si="1330"/>
        <v>68513.919999999998</v>
      </c>
      <c r="QU1217" s="101">
        <f t="shared" si="1331"/>
        <v>70630.91</v>
      </c>
      <c r="QV1217" s="101">
        <f t="shared" si="1332"/>
        <v>71079.679999999993</v>
      </c>
      <c r="QW1217" s="101">
        <f t="shared" si="1333"/>
        <v>8392.33</v>
      </c>
      <c r="QX1217" s="101">
        <f t="shared" si="1334"/>
        <v>8971.39</v>
      </c>
      <c r="QY1217" s="101">
        <f t="shared" si="1335"/>
        <v>8971.39</v>
      </c>
      <c r="QZ1217" s="101">
        <f t="shared" si="1119"/>
        <v>2123931.52</v>
      </c>
      <c r="RA1217" s="101">
        <f t="shared" si="1119"/>
        <v>2189558.21</v>
      </c>
      <c r="RB1217" s="101">
        <f t="shared" si="1119"/>
        <v>2203470.08</v>
      </c>
      <c r="RC1217" s="101">
        <f t="shared" si="1120"/>
        <v>260162.23</v>
      </c>
      <c r="RD1217" s="101">
        <f t="shared" si="1120"/>
        <v>278113.09000000003</v>
      </c>
      <c r="RE1217" s="101">
        <f t="shared" si="1120"/>
        <v>278113.09000000003</v>
      </c>
      <c r="RF1217" s="106"/>
      <c r="RG1217" s="106"/>
      <c r="RH1217" s="106"/>
      <c r="RI1217" s="101">
        <f t="shared" si="1121"/>
        <v>0</v>
      </c>
      <c r="RJ1217" s="101">
        <f t="shared" si="1122"/>
        <v>0</v>
      </c>
      <c r="RK1217" s="101">
        <f t="shared" si="1123"/>
        <v>0</v>
      </c>
      <c r="RL1217" s="101">
        <f t="shared" si="1124"/>
        <v>0</v>
      </c>
      <c r="RM1217" s="101">
        <f t="shared" si="1125"/>
        <v>0</v>
      </c>
      <c r="RN1217" s="101">
        <f t="shared" si="1126"/>
        <v>0</v>
      </c>
      <c r="RO1217" s="101">
        <f t="shared" si="1336"/>
        <v>69658.53</v>
      </c>
      <c r="RP1217" s="101">
        <f t="shared" si="1337"/>
        <v>71811.960000000006</v>
      </c>
      <c r="RQ1217" s="101">
        <f t="shared" si="1338"/>
        <v>72144.800000000003</v>
      </c>
      <c r="RR1217" s="101">
        <f t="shared" si="1339"/>
        <v>10580.46</v>
      </c>
      <c r="RS1217" s="101">
        <f t="shared" si="1340"/>
        <v>11193.97</v>
      </c>
      <c r="RT1217" s="101">
        <f t="shared" si="1341"/>
        <v>11193.97</v>
      </c>
      <c r="RU1217" s="101">
        <f t="shared" si="1127"/>
        <v>0</v>
      </c>
      <c r="RV1217" s="101">
        <f t="shared" si="1127"/>
        <v>0</v>
      </c>
      <c r="RW1217" s="101">
        <f t="shared" si="1127"/>
        <v>0</v>
      </c>
      <c r="RX1217" s="101">
        <f t="shared" si="1128"/>
        <v>0</v>
      </c>
      <c r="RY1217" s="101">
        <f t="shared" si="1128"/>
        <v>0</v>
      </c>
      <c r="RZ1217" s="101">
        <f t="shared" si="1128"/>
        <v>0</v>
      </c>
      <c r="SA1217" s="106">
        <v>27</v>
      </c>
      <c r="SB1217" s="106">
        <v>27</v>
      </c>
      <c r="SC1217" s="106">
        <v>27</v>
      </c>
      <c r="SD1217" s="101">
        <f t="shared" si="1129"/>
        <v>1849878</v>
      </c>
      <c r="SE1217" s="101">
        <f t="shared" si="1130"/>
        <v>1907037</v>
      </c>
      <c r="SF1217" s="101">
        <f t="shared" si="1131"/>
        <v>1907037</v>
      </c>
      <c r="SG1217" s="101">
        <f t="shared" si="1132"/>
        <v>295302.78000000003</v>
      </c>
      <c r="SH1217" s="101">
        <f t="shared" si="1133"/>
        <v>299746.98</v>
      </c>
      <c r="SI1217" s="101">
        <f t="shared" si="1134"/>
        <v>299746.98</v>
      </c>
      <c r="SJ1217" s="101">
        <f t="shared" si="1342"/>
        <v>68673.009999999995</v>
      </c>
      <c r="SK1217" s="101">
        <f t="shared" si="1343"/>
        <v>70783.210000000006</v>
      </c>
      <c r="SL1217" s="101">
        <f t="shared" si="1344"/>
        <v>71122.399999999994</v>
      </c>
      <c r="SM1217" s="101">
        <f t="shared" si="1345"/>
        <v>17216.93</v>
      </c>
      <c r="SN1217" s="101">
        <f t="shared" si="1346"/>
        <v>18223.05</v>
      </c>
      <c r="SO1217" s="101">
        <f t="shared" si="1347"/>
        <v>18223.05</v>
      </c>
      <c r="SP1217" s="101">
        <f t="shared" si="1135"/>
        <v>1854171.27</v>
      </c>
      <c r="SQ1217" s="101">
        <f t="shared" si="1135"/>
        <v>1911146.67</v>
      </c>
      <c r="SR1217" s="101">
        <f t="shared" si="1135"/>
        <v>1920304.8</v>
      </c>
      <c r="SS1217" s="101">
        <f t="shared" si="1136"/>
        <v>464857.11</v>
      </c>
      <c r="ST1217" s="101">
        <f t="shared" si="1136"/>
        <v>492022.35</v>
      </c>
      <c r="SU1217" s="101">
        <f t="shared" si="1136"/>
        <v>492022.35</v>
      </c>
      <c r="SV1217" s="106"/>
      <c r="SW1217" s="106"/>
      <c r="SX1217" s="106"/>
      <c r="SY1217" s="101">
        <f t="shared" si="1137"/>
        <v>0</v>
      </c>
      <c r="SZ1217" s="101">
        <f t="shared" si="1138"/>
        <v>0</v>
      </c>
      <c r="TA1217" s="101">
        <f t="shared" si="1139"/>
        <v>0</v>
      </c>
      <c r="TB1217" s="101">
        <f t="shared" si="1140"/>
        <v>0</v>
      </c>
      <c r="TC1217" s="101">
        <f t="shared" si="1141"/>
        <v>0</v>
      </c>
      <c r="TD1217" s="101">
        <f t="shared" si="1142"/>
        <v>0</v>
      </c>
      <c r="TE1217" s="101">
        <f t="shared" si="1348"/>
        <v>68514.02</v>
      </c>
      <c r="TF1217" s="101">
        <f t="shared" si="1349"/>
        <v>70631.009999999995</v>
      </c>
      <c r="TG1217" s="101">
        <f t="shared" si="1350"/>
        <v>71066.87</v>
      </c>
      <c r="TH1217" s="101">
        <f t="shared" si="1351"/>
        <v>12928.1</v>
      </c>
      <c r="TI1217" s="101">
        <f t="shared" si="1352"/>
        <v>13652.55</v>
      </c>
      <c r="TJ1217" s="101">
        <f t="shared" si="1353"/>
        <v>13652.55</v>
      </c>
      <c r="TK1217" s="101">
        <f t="shared" si="1143"/>
        <v>0</v>
      </c>
      <c r="TL1217" s="101">
        <f t="shared" si="1143"/>
        <v>0</v>
      </c>
      <c r="TM1217" s="101">
        <f t="shared" si="1143"/>
        <v>0</v>
      </c>
      <c r="TN1217" s="101">
        <f t="shared" si="1144"/>
        <v>0</v>
      </c>
      <c r="TO1217" s="101">
        <f t="shared" si="1144"/>
        <v>0</v>
      </c>
      <c r="TP1217" s="101">
        <f t="shared" si="1144"/>
        <v>0</v>
      </c>
      <c r="TQ1217" s="106"/>
      <c r="TR1217" s="106"/>
      <c r="TS1217" s="106"/>
      <c r="TT1217" s="101">
        <f t="shared" si="1145"/>
        <v>0</v>
      </c>
      <c r="TU1217" s="101">
        <f t="shared" si="1146"/>
        <v>0</v>
      </c>
      <c r="TV1217" s="101">
        <f t="shared" si="1147"/>
        <v>0</v>
      </c>
      <c r="TW1217" s="101">
        <f t="shared" si="1148"/>
        <v>0</v>
      </c>
      <c r="TX1217" s="101">
        <f t="shared" si="1149"/>
        <v>0</v>
      </c>
      <c r="TY1217" s="101">
        <f t="shared" si="1150"/>
        <v>0</v>
      </c>
      <c r="TZ1217" s="101">
        <f t="shared" si="1354"/>
        <v>67067.88</v>
      </c>
      <c r="UA1217" s="101">
        <f t="shared" si="1355"/>
        <v>69154.429999999993</v>
      </c>
      <c r="UB1217" s="101">
        <f t="shared" si="1356"/>
        <v>69701.710000000006</v>
      </c>
      <c r="UC1217" s="101">
        <f t="shared" si="1357"/>
        <v>13609.05</v>
      </c>
      <c r="UD1217" s="101">
        <f t="shared" si="1358"/>
        <v>14480.26</v>
      </c>
      <c r="UE1217" s="101">
        <f t="shared" si="1359"/>
        <v>14480.26</v>
      </c>
      <c r="UF1217" s="101">
        <f t="shared" si="1151"/>
        <v>0</v>
      </c>
      <c r="UG1217" s="101">
        <f t="shared" si="1151"/>
        <v>0</v>
      </c>
      <c r="UH1217" s="101">
        <f t="shared" si="1151"/>
        <v>0</v>
      </c>
      <c r="UI1217" s="101">
        <f t="shared" si="1152"/>
        <v>0</v>
      </c>
      <c r="UJ1217" s="101">
        <f t="shared" si="1152"/>
        <v>0</v>
      </c>
      <c r="UK1217" s="101">
        <f t="shared" si="1152"/>
        <v>0</v>
      </c>
      <c r="UL1217" s="106"/>
      <c r="UM1217" s="106"/>
      <c r="UN1217" s="106"/>
      <c r="UO1217" s="101">
        <f t="shared" si="1153"/>
        <v>0</v>
      </c>
      <c r="UP1217" s="101">
        <f t="shared" si="1154"/>
        <v>0</v>
      </c>
      <c r="UQ1217" s="101">
        <f t="shared" si="1155"/>
        <v>0</v>
      </c>
      <c r="UR1217" s="101">
        <f t="shared" si="1156"/>
        <v>0</v>
      </c>
      <c r="US1217" s="101">
        <f t="shared" si="1157"/>
        <v>0</v>
      </c>
      <c r="UT1217" s="101">
        <f t="shared" si="1158"/>
        <v>0</v>
      </c>
      <c r="UU1217" s="101">
        <f t="shared" si="1360"/>
        <v>68514.03</v>
      </c>
      <c r="UV1217" s="101">
        <f t="shared" si="1361"/>
        <v>70631.070000000007</v>
      </c>
      <c r="UW1217" s="101">
        <f t="shared" si="1362"/>
        <v>71199.22</v>
      </c>
      <c r="UX1217" s="101">
        <f t="shared" si="1363"/>
        <v>7983.07</v>
      </c>
      <c r="UY1217" s="101">
        <f t="shared" si="1364"/>
        <v>8486.89</v>
      </c>
      <c r="UZ1217" s="101">
        <f t="shared" si="1365"/>
        <v>8486.89</v>
      </c>
      <c r="VA1217" s="101">
        <f t="shared" si="1159"/>
        <v>0</v>
      </c>
      <c r="VB1217" s="101">
        <f t="shared" si="1159"/>
        <v>0</v>
      </c>
      <c r="VC1217" s="101">
        <f t="shared" si="1159"/>
        <v>0</v>
      </c>
      <c r="VD1217" s="101">
        <f t="shared" si="1160"/>
        <v>0</v>
      </c>
      <c r="VE1217" s="101">
        <f t="shared" si="1160"/>
        <v>0</v>
      </c>
      <c r="VF1217" s="101">
        <f t="shared" si="1160"/>
        <v>0</v>
      </c>
      <c r="VG1217" s="106">
        <v>23</v>
      </c>
      <c r="VH1217" s="106">
        <v>23</v>
      </c>
      <c r="VI1217" s="106">
        <v>23</v>
      </c>
      <c r="VJ1217" s="101">
        <f t="shared" si="1161"/>
        <v>1575822</v>
      </c>
      <c r="VK1217" s="101">
        <f t="shared" si="1162"/>
        <v>1624513</v>
      </c>
      <c r="VL1217" s="101">
        <f t="shared" si="1163"/>
        <v>1624513</v>
      </c>
      <c r="VM1217" s="101">
        <f t="shared" si="1164"/>
        <v>251554.22</v>
      </c>
      <c r="VN1217" s="101">
        <f t="shared" si="1165"/>
        <v>255340.02</v>
      </c>
      <c r="VO1217" s="101">
        <f t="shared" si="1166"/>
        <v>255340.02</v>
      </c>
      <c r="VP1217" s="101">
        <f t="shared" si="1366"/>
        <v>68087.45</v>
      </c>
      <c r="VQ1217" s="101">
        <f t="shared" si="1367"/>
        <v>70194.77</v>
      </c>
      <c r="VR1217" s="101">
        <f t="shared" si="1368"/>
        <v>70515.820000000007</v>
      </c>
      <c r="VS1217" s="101">
        <f t="shared" si="1369"/>
        <v>10513.55</v>
      </c>
      <c r="VT1217" s="101">
        <f t="shared" si="1370"/>
        <v>11150.02</v>
      </c>
      <c r="VU1217" s="101">
        <f t="shared" si="1371"/>
        <v>11150.02</v>
      </c>
      <c r="VV1217" s="101">
        <f t="shared" si="1167"/>
        <v>1566011.35</v>
      </c>
      <c r="VW1217" s="101">
        <f t="shared" si="1167"/>
        <v>1614479.71</v>
      </c>
      <c r="VX1217" s="101">
        <f t="shared" si="1167"/>
        <v>1621863.86</v>
      </c>
      <c r="VY1217" s="101">
        <f t="shared" si="1168"/>
        <v>241811.65</v>
      </c>
      <c r="VZ1217" s="101">
        <f t="shared" si="1168"/>
        <v>256450.46</v>
      </c>
      <c r="WA1217" s="101">
        <f t="shared" si="1168"/>
        <v>256450.46</v>
      </c>
      <c r="WB1217" s="106"/>
      <c r="WC1217" s="106"/>
      <c r="WD1217" s="106"/>
      <c r="WE1217" s="101">
        <f t="shared" si="1169"/>
        <v>0</v>
      </c>
      <c r="WF1217" s="101">
        <f t="shared" si="1170"/>
        <v>0</v>
      </c>
      <c r="WG1217" s="101">
        <f t="shared" si="1171"/>
        <v>0</v>
      </c>
      <c r="WH1217" s="101">
        <f t="shared" si="1172"/>
        <v>0</v>
      </c>
      <c r="WI1217" s="101">
        <f t="shared" si="1173"/>
        <v>0</v>
      </c>
      <c r="WJ1217" s="101">
        <f t="shared" si="1174"/>
        <v>0</v>
      </c>
      <c r="WK1217" s="101">
        <f t="shared" si="1372"/>
        <v>68514.039999999994</v>
      </c>
      <c r="WL1217" s="101">
        <f t="shared" si="1373"/>
        <v>70631.039999999994</v>
      </c>
      <c r="WM1217" s="101">
        <f t="shared" si="1374"/>
        <v>71381.649999999994</v>
      </c>
      <c r="WN1217" s="101">
        <f t="shared" si="1375"/>
        <v>10084.469999999999</v>
      </c>
      <c r="WO1217" s="101">
        <f t="shared" si="1376"/>
        <v>10599.59</v>
      </c>
      <c r="WP1217" s="101">
        <f t="shared" si="1377"/>
        <v>10599.59</v>
      </c>
      <c r="WQ1217" s="101">
        <f t="shared" si="1175"/>
        <v>0</v>
      </c>
      <c r="WR1217" s="101">
        <f t="shared" si="1175"/>
        <v>0</v>
      </c>
      <c r="WS1217" s="101">
        <f t="shared" si="1175"/>
        <v>0</v>
      </c>
      <c r="WT1217" s="101">
        <f t="shared" si="1176"/>
        <v>0</v>
      </c>
      <c r="WU1217" s="101">
        <f t="shared" si="1176"/>
        <v>0</v>
      </c>
      <c r="WV1217" s="101">
        <f t="shared" si="1176"/>
        <v>0</v>
      </c>
      <c r="WW1217" s="106"/>
      <c r="WX1217" s="106"/>
      <c r="WY1217" s="106"/>
      <c r="WZ1217" s="101">
        <f t="shared" si="1177"/>
        <v>0</v>
      </c>
      <c r="XA1217" s="101">
        <f t="shared" si="1178"/>
        <v>0</v>
      </c>
      <c r="XB1217" s="101">
        <f t="shared" si="1179"/>
        <v>0</v>
      </c>
      <c r="XC1217" s="101">
        <f t="shared" si="1180"/>
        <v>0</v>
      </c>
      <c r="XD1217" s="101">
        <f t="shared" si="1181"/>
        <v>0</v>
      </c>
      <c r="XE1217" s="101">
        <f t="shared" si="1182"/>
        <v>0</v>
      </c>
      <c r="XF1217" s="101">
        <f t="shared" si="1378"/>
        <v>68514</v>
      </c>
      <c r="XG1217" s="101">
        <f t="shared" si="1379"/>
        <v>70631.070000000007</v>
      </c>
      <c r="XH1217" s="101">
        <f t="shared" si="1380"/>
        <v>71210.41</v>
      </c>
      <c r="XI1217" s="101">
        <f t="shared" si="1381"/>
        <v>7810.24</v>
      </c>
      <c r="XJ1217" s="101">
        <f t="shared" si="1382"/>
        <v>8451.5</v>
      </c>
      <c r="XK1217" s="101">
        <f t="shared" si="1383"/>
        <v>8451.5</v>
      </c>
      <c r="XL1217" s="101">
        <f t="shared" si="1183"/>
        <v>0</v>
      </c>
      <c r="XM1217" s="101">
        <f t="shared" si="1183"/>
        <v>0</v>
      </c>
      <c r="XN1217" s="101">
        <f t="shared" si="1183"/>
        <v>0</v>
      </c>
      <c r="XO1217" s="101">
        <f t="shared" si="1184"/>
        <v>0</v>
      </c>
      <c r="XP1217" s="101">
        <f t="shared" si="1184"/>
        <v>0</v>
      </c>
      <c r="XQ1217" s="101">
        <f t="shared" si="1184"/>
        <v>0</v>
      </c>
      <c r="XR1217" s="106"/>
      <c r="XS1217" s="106"/>
      <c r="XT1217" s="106"/>
      <c r="XU1217" s="101">
        <f t="shared" si="1185"/>
        <v>0</v>
      </c>
      <c r="XV1217" s="101">
        <f t="shared" si="1186"/>
        <v>0</v>
      </c>
      <c r="XW1217" s="101">
        <f t="shared" si="1187"/>
        <v>0</v>
      </c>
      <c r="XX1217" s="101">
        <f t="shared" si="1188"/>
        <v>0</v>
      </c>
      <c r="XY1217" s="101">
        <f t="shared" si="1189"/>
        <v>0</v>
      </c>
      <c r="XZ1217" s="101">
        <f t="shared" si="1190"/>
        <v>0</v>
      </c>
      <c r="YA1217" s="101">
        <f t="shared" si="1384"/>
        <v>0</v>
      </c>
      <c r="YB1217" s="101">
        <f t="shared" si="1385"/>
        <v>0</v>
      </c>
      <c r="YC1217" s="101">
        <f t="shared" si="1386"/>
        <v>0</v>
      </c>
      <c r="YD1217" s="101">
        <f t="shared" si="1387"/>
        <v>0</v>
      </c>
      <c r="YE1217" s="101">
        <f t="shared" si="1388"/>
        <v>0</v>
      </c>
      <c r="YF1217" s="101">
        <f t="shared" si="1389"/>
        <v>0</v>
      </c>
      <c r="YG1217" s="101">
        <f t="shared" si="1191"/>
        <v>0</v>
      </c>
      <c r="YH1217" s="101">
        <f t="shared" si="1191"/>
        <v>0</v>
      </c>
      <c r="YI1217" s="101">
        <f t="shared" si="1191"/>
        <v>0</v>
      </c>
      <c r="YJ1217" s="101">
        <f t="shared" si="1192"/>
        <v>0</v>
      </c>
      <c r="YK1217" s="101">
        <f t="shared" si="1192"/>
        <v>0</v>
      </c>
      <c r="YL1217" s="101">
        <f t="shared" si="1192"/>
        <v>0</v>
      </c>
      <c r="YM1217" s="149">
        <f t="shared" si="1193"/>
        <v>232</v>
      </c>
      <c r="YN1217" s="149">
        <f t="shared" si="1193"/>
        <v>232</v>
      </c>
      <c r="YO1217" s="149">
        <f t="shared" si="1193"/>
        <v>232</v>
      </c>
      <c r="YP1217" s="101">
        <f t="shared" si="1194"/>
        <v>15895248</v>
      </c>
      <c r="YQ1217" s="101">
        <f t="shared" si="1195"/>
        <v>16386392</v>
      </c>
      <c r="YR1217" s="101">
        <f t="shared" si="1196"/>
        <v>16386392</v>
      </c>
      <c r="YS1217" s="101">
        <f t="shared" si="1197"/>
        <v>2537416.48</v>
      </c>
      <c r="YT1217" s="101">
        <f t="shared" si="1198"/>
        <v>2575603.6800000002</v>
      </c>
      <c r="YU1217" s="101">
        <f t="shared" si="1199"/>
        <v>2575603.6800000002</v>
      </c>
      <c r="YV1217" s="101">
        <f t="shared" si="1390"/>
        <v>68506.559999999998</v>
      </c>
      <c r="YW1217" s="101">
        <f t="shared" si="1391"/>
        <v>70623.460000000006</v>
      </c>
      <c r="YX1217" s="101">
        <f t="shared" si="1392"/>
        <v>71169.070000000007</v>
      </c>
      <c r="YY1217" s="101">
        <f t="shared" si="1393"/>
        <v>10732.46</v>
      </c>
      <c r="YZ1217" s="101">
        <f t="shared" si="1394"/>
        <v>11355.87</v>
      </c>
      <c r="ZA1217" s="101">
        <f t="shared" si="1395"/>
        <v>11355.87</v>
      </c>
      <c r="ZB1217" s="101">
        <f t="shared" si="1200"/>
        <v>15893521.92</v>
      </c>
      <c r="ZC1217" s="101">
        <f t="shared" si="1200"/>
        <v>16384642.720000001</v>
      </c>
      <c r="ZD1217" s="101">
        <f t="shared" si="1200"/>
        <v>16511224.24</v>
      </c>
      <c r="ZE1217" s="101">
        <f t="shared" si="1201"/>
        <v>2489930.7200000002</v>
      </c>
      <c r="ZF1217" s="101">
        <f t="shared" si="1201"/>
        <v>2634561.84</v>
      </c>
      <c r="ZG1217" s="101">
        <f t="shared" si="1201"/>
        <v>2634561.84</v>
      </c>
    </row>
    <row r="1218" spans="1:683" ht="38.25" customHeight="1">
      <c r="A1218" s="12" t="s">
        <v>746</v>
      </c>
      <c r="B1218" s="302" t="s">
        <v>737</v>
      </c>
      <c r="C1218" s="5"/>
      <c r="D1218" s="764"/>
      <c r="E1218" s="291"/>
      <c r="F1218" s="114">
        <f t="shared" si="1202"/>
        <v>191457</v>
      </c>
      <c r="G1218" s="114">
        <f t="shared" si="1202"/>
        <v>197552</v>
      </c>
      <c r="H1218" s="114">
        <f t="shared" si="1202"/>
        <v>197552</v>
      </c>
      <c r="I1218" s="101">
        <f t="shared" si="1203"/>
        <v>2851.07</v>
      </c>
      <c r="J1218" s="101">
        <f t="shared" si="1203"/>
        <v>2851.07</v>
      </c>
      <c r="K1218" s="101">
        <f t="shared" si="1203"/>
        <v>2851.07</v>
      </c>
      <c r="L1218" s="106">
        <v>1</v>
      </c>
      <c r="M1218" s="106">
        <v>1</v>
      </c>
      <c r="N1218" s="106">
        <v>1</v>
      </c>
      <c r="O1218" s="101">
        <f t="shared" si="945"/>
        <v>191457</v>
      </c>
      <c r="P1218" s="101">
        <f t="shared" si="946"/>
        <v>197552</v>
      </c>
      <c r="Q1218" s="101">
        <f t="shared" si="947"/>
        <v>197552</v>
      </c>
      <c r="R1218" s="101">
        <f t="shared" si="948"/>
        <v>2851.07</v>
      </c>
      <c r="S1218" s="101">
        <f t="shared" si="949"/>
        <v>2851.07</v>
      </c>
      <c r="T1218" s="101">
        <f t="shared" si="950"/>
        <v>2851.07</v>
      </c>
      <c r="U1218" s="101">
        <f t="shared" si="1204"/>
        <v>192022.26</v>
      </c>
      <c r="V1218" s="101">
        <f t="shared" si="1205"/>
        <v>198125.57</v>
      </c>
      <c r="W1218" s="101">
        <f t="shared" si="1206"/>
        <v>200406.08</v>
      </c>
      <c r="X1218" s="101">
        <f t="shared" si="1207"/>
        <v>2594.71</v>
      </c>
      <c r="Y1218" s="101">
        <f t="shared" si="1208"/>
        <v>2705.92</v>
      </c>
      <c r="Z1218" s="101">
        <f t="shared" si="1209"/>
        <v>2705.92</v>
      </c>
      <c r="AA1218" s="101">
        <f t="shared" si="951"/>
        <v>192022.26</v>
      </c>
      <c r="AB1218" s="101">
        <f t="shared" si="951"/>
        <v>198125.57</v>
      </c>
      <c r="AC1218" s="101">
        <f t="shared" si="951"/>
        <v>200406.08</v>
      </c>
      <c r="AD1218" s="101">
        <f t="shared" si="952"/>
        <v>2594.71</v>
      </c>
      <c r="AE1218" s="101">
        <f t="shared" si="952"/>
        <v>2705.92</v>
      </c>
      <c r="AF1218" s="101">
        <f t="shared" si="952"/>
        <v>2705.92</v>
      </c>
      <c r="AG1218" s="106">
        <v>2</v>
      </c>
      <c r="AH1218" s="106">
        <v>2</v>
      </c>
      <c r="AI1218" s="106">
        <v>2</v>
      </c>
      <c r="AJ1218" s="101">
        <f t="shared" si="953"/>
        <v>382914</v>
      </c>
      <c r="AK1218" s="101">
        <f t="shared" si="954"/>
        <v>395104</v>
      </c>
      <c r="AL1218" s="101">
        <f t="shared" si="955"/>
        <v>395104</v>
      </c>
      <c r="AM1218" s="101">
        <f t="shared" si="956"/>
        <v>5702.14</v>
      </c>
      <c r="AN1218" s="101">
        <f t="shared" si="957"/>
        <v>5702.14</v>
      </c>
      <c r="AO1218" s="101">
        <f t="shared" si="958"/>
        <v>5702.14</v>
      </c>
      <c r="AP1218" s="101">
        <f t="shared" si="1210"/>
        <v>188685.59</v>
      </c>
      <c r="AQ1218" s="101">
        <f t="shared" si="1211"/>
        <v>194701.21</v>
      </c>
      <c r="AR1218" s="101">
        <f t="shared" si="1212"/>
        <v>196221.44</v>
      </c>
      <c r="AS1218" s="101">
        <f t="shared" si="1213"/>
        <v>4011.45</v>
      </c>
      <c r="AT1218" s="101">
        <f t="shared" si="1214"/>
        <v>4178.43</v>
      </c>
      <c r="AU1218" s="101">
        <f t="shared" si="1215"/>
        <v>4178.43</v>
      </c>
      <c r="AV1218" s="101">
        <f t="shared" si="959"/>
        <v>377371.18</v>
      </c>
      <c r="AW1218" s="101">
        <f t="shared" si="959"/>
        <v>389402.42</v>
      </c>
      <c r="AX1218" s="101">
        <f t="shared" si="959"/>
        <v>392442.88</v>
      </c>
      <c r="AY1218" s="101">
        <f t="shared" si="960"/>
        <v>8022.9</v>
      </c>
      <c r="AZ1218" s="101">
        <f t="shared" si="960"/>
        <v>8356.86</v>
      </c>
      <c r="BA1218" s="101">
        <f t="shared" si="960"/>
        <v>8356.86</v>
      </c>
      <c r="BB1218" s="106"/>
      <c r="BC1218" s="106"/>
      <c r="BD1218" s="106"/>
      <c r="BE1218" s="101">
        <f t="shared" si="961"/>
        <v>0</v>
      </c>
      <c r="BF1218" s="101">
        <f t="shared" si="962"/>
        <v>0</v>
      </c>
      <c r="BG1218" s="101">
        <f t="shared" si="963"/>
        <v>0</v>
      </c>
      <c r="BH1218" s="101">
        <f t="shared" si="964"/>
        <v>0</v>
      </c>
      <c r="BI1218" s="101">
        <f t="shared" si="965"/>
        <v>0</v>
      </c>
      <c r="BJ1218" s="101">
        <f t="shared" si="966"/>
        <v>0</v>
      </c>
      <c r="BK1218" s="101">
        <f t="shared" si="1216"/>
        <v>191457.15</v>
      </c>
      <c r="BL1218" s="101">
        <f t="shared" si="1217"/>
        <v>197552.08</v>
      </c>
      <c r="BM1218" s="101">
        <f t="shared" si="1218"/>
        <v>201964.28</v>
      </c>
      <c r="BN1218" s="101">
        <f t="shared" si="1219"/>
        <v>2302.8000000000002</v>
      </c>
      <c r="BO1218" s="101">
        <f t="shared" si="1220"/>
        <v>2377.4299999999998</v>
      </c>
      <c r="BP1218" s="101">
        <f t="shared" si="1221"/>
        <v>2377.4299999999998</v>
      </c>
      <c r="BQ1218" s="101">
        <f t="shared" si="967"/>
        <v>0</v>
      </c>
      <c r="BR1218" s="101">
        <f t="shared" si="967"/>
        <v>0</v>
      </c>
      <c r="BS1218" s="101">
        <f t="shared" si="967"/>
        <v>0</v>
      </c>
      <c r="BT1218" s="101">
        <f t="shared" si="968"/>
        <v>0</v>
      </c>
      <c r="BU1218" s="101">
        <f t="shared" si="968"/>
        <v>0</v>
      </c>
      <c r="BV1218" s="101">
        <f t="shared" si="968"/>
        <v>0</v>
      </c>
      <c r="BW1218" s="106">
        <v>1</v>
      </c>
      <c r="BX1218" s="106">
        <v>1</v>
      </c>
      <c r="BY1218" s="106">
        <v>1</v>
      </c>
      <c r="BZ1218" s="101">
        <f t="shared" si="969"/>
        <v>191457</v>
      </c>
      <c r="CA1218" s="101">
        <f t="shared" si="970"/>
        <v>197552</v>
      </c>
      <c r="CB1218" s="101">
        <f t="shared" si="971"/>
        <v>197552</v>
      </c>
      <c r="CC1218" s="101">
        <f t="shared" si="972"/>
        <v>2851.07</v>
      </c>
      <c r="CD1218" s="101">
        <f t="shared" si="973"/>
        <v>2851.07</v>
      </c>
      <c r="CE1218" s="101">
        <f t="shared" si="974"/>
        <v>2851.07</v>
      </c>
      <c r="CF1218" s="101">
        <f t="shared" si="1222"/>
        <v>189458.33</v>
      </c>
      <c r="CG1218" s="101">
        <f t="shared" si="1223"/>
        <v>195475.92</v>
      </c>
      <c r="CH1218" s="101">
        <f t="shared" si="1224"/>
        <v>196937.79</v>
      </c>
      <c r="CI1218" s="101">
        <f t="shared" si="1225"/>
        <v>2830.58</v>
      </c>
      <c r="CJ1218" s="101">
        <f t="shared" si="1226"/>
        <v>2975.91</v>
      </c>
      <c r="CK1218" s="101">
        <f t="shared" si="1227"/>
        <v>2975.91</v>
      </c>
      <c r="CL1218" s="101">
        <f t="shared" si="975"/>
        <v>189458.33</v>
      </c>
      <c r="CM1218" s="101">
        <f t="shared" si="975"/>
        <v>195475.92</v>
      </c>
      <c r="CN1218" s="101">
        <f t="shared" si="975"/>
        <v>196937.79</v>
      </c>
      <c r="CO1218" s="101">
        <f t="shared" si="976"/>
        <v>2830.58</v>
      </c>
      <c r="CP1218" s="101">
        <f t="shared" si="976"/>
        <v>2975.91</v>
      </c>
      <c r="CQ1218" s="101">
        <f t="shared" si="976"/>
        <v>2975.91</v>
      </c>
      <c r="CR1218" s="106">
        <v>2</v>
      </c>
      <c r="CS1218" s="106">
        <v>2</v>
      </c>
      <c r="CT1218" s="106">
        <v>2</v>
      </c>
      <c r="CU1218" s="101">
        <f t="shared" si="977"/>
        <v>382914</v>
      </c>
      <c r="CV1218" s="101">
        <f t="shared" si="978"/>
        <v>395104</v>
      </c>
      <c r="CW1218" s="101">
        <f t="shared" si="979"/>
        <v>395104</v>
      </c>
      <c r="CX1218" s="101">
        <f t="shared" si="980"/>
        <v>5702.14</v>
      </c>
      <c r="CY1218" s="101">
        <f t="shared" si="981"/>
        <v>5702.14</v>
      </c>
      <c r="CZ1218" s="101">
        <f t="shared" si="982"/>
        <v>5702.14</v>
      </c>
      <c r="DA1218" s="101">
        <f t="shared" si="1228"/>
        <v>191451.85</v>
      </c>
      <c r="DB1218" s="101">
        <f t="shared" si="1229"/>
        <v>197542.46</v>
      </c>
      <c r="DC1218" s="101">
        <f t="shared" si="1230"/>
        <v>198337.54</v>
      </c>
      <c r="DD1218" s="101">
        <f t="shared" si="1231"/>
        <v>1802.48</v>
      </c>
      <c r="DE1218" s="101">
        <f t="shared" si="1232"/>
        <v>1890.45</v>
      </c>
      <c r="DF1218" s="101">
        <f t="shared" si="1233"/>
        <v>1890.45</v>
      </c>
      <c r="DG1218" s="101">
        <f t="shared" si="983"/>
        <v>382903.7</v>
      </c>
      <c r="DH1218" s="101">
        <f t="shared" si="983"/>
        <v>395084.92</v>
      </c>
      <c r="DI1218" s="101">
        <f t="shared" si="983"/>
        <v>396675.08</v>
      </c>
      <c r="DJ1218" s="101">
        <f t="shared" si="984"/>
        <v>3604.96</v>
      </c>
      <c r="DK1218" s="101">
        <f t="shared" si="984"/>
        <v>3780.9</v>
      </c>
      <c r="DL1218" s="101">
        <f t="shared" si="984"/>
        <v>3780.9</v>
      </c>
      <c r="DM1218" s="106"/>
      <c r="DN1218" s="106"/>
      <c r="DO1218" s="106"/>
      <c r="DP1218" s="101">
        <f t="shared" si="985"/>
        <v>0</v>
      </c>
      <c r="DQ1218" s="101">
        <f t="shared" si="986"/>
        <v>0</v>
      </c>
      <c r="DR1218" s="101">
        <f t="shared" si="987"/>
        <v>0</v>
      </c>
      <c r="DS1218" s="101">
        <f t="shared" si="988"/>
        <v>0</v>
      </c>
      <c r="DT1218" s="101">
        <f t="shared" si="989"/>
        <v>0</v>
      </c>
      <c r="DU1218" s="101">
        <f t="shared" si="990"/>
        <v>0</v>
      </c>
      <c r="DV1218" s="101">
        <f t="shared" si="1234"/>
        <v>191457.43</v>
      </c>
      <c r="DW1218" s="101">
        <f t="shared" si="1235"/>
        <v>197551.63</v>
      </c>
      <c r="DX1218" s="101">
        <f t="shared" si="1236"/>
        <v>199067.85</v>
      </c>
      <c r="DY1218" s="101">
        <f t="shared" si="1237"/>
        <v>2759.82</v>
      </c>
      <c r="DZ1218" s="101">
        <f t="shared" si="1238"/>
        <v>2896.39</v>
      </c>
      <c r="EA1218" s="101">
        <f t="shared" si="1239"/>
        <v>2896.39</v>
      </c>
      <c r="EB1218" s="101">
        <f t="shared" si="991"/>
        <v>0</v>
      </c>
      <c r="EC1218" s="101">
        <f t="shared" si="991"/>
        <v>0</v>
      </c>
      <c r="ED1218" s="101">
        <f t="shared" si="991"/>
        <v>0</v>
      </c>
      <c r="EE1218" s="101">
        <f t="shared" si="992"/>
        <v>0</v>
      </c>
      <c r="EF1218" s="101">
        <f t="shared" si="992"/>
        <v>0</v>
      </c>
      <c r="EG1218" s="101">
        <f t="shared" si="992"/>
        <v>0</v>
      </c>
      <c r="EH1218" s="106">
        <v>1</v>
      </c>
      <c r="EI1218" s="106">
        <v>1</v>
      </c>
      <c r="EJ1218" s="106">
        <v>1</v>
      </c>
      <c r="EK1218" s="101">
        <f t="shared" si="993"/>
        <v>191457</v>
      </c>
      <c r="EL1218" s="101">
        <f t="shared" si="994"/>
        <v>197552</v>
      </c>
      <c r="EM1218" s="101">
        <f t="shared" si="995"/>
        <v>197552</v>
      </c>
      <c r="EN1218" s="101">
        <f t="shared" si="996"/>
        <v>2851.07</v>
      </c>
      <c r="EO1218" s="101">
        <f t="shared" si="997"/>
        <v>2851.07</v>
      </c>
      <c r="EP1218" s="101">
        <f t="shared" si="998"/>
        <v>2851.07</v>
      </c>
      <c r="EQ1218" s="101">
        <f t="shared" si="1240"/>
        <v>191457.04</v>
      </c>
      <c r="ER1218" s="101">
        <f t="shared" si="1241"/>
        <v>197552.3</v>
      </c>
      <c r="ES1218" s="101">
        <f t="shared" si="1242"/>
        <v>199623.07</v>
      </c>
      <c r="ET1218" s="101">
        <f t="shared" si="1243"/>
        <v>2323.4699999999998</v>
      </c>
      <c r="EU1218" s="101">
        <f t="shared" si="1244"/>
        <v>2422.31</v>
      </c>
      <c r="EV1218" s="101">
        <f t="shared" si="1245"/>
        <v>2422.31</v>
      </c>
      <c r="EW1218" s="101">
        <f t="shared" si="999"/>
        <v>191457.04</v>
      </c>
      <c r="EX1218" s="101">
        <f t="shared" si="999"/>
        <v>197552.3</v>
      </c>
      <c r="EY1218" s="101">
        <f t="shared" si="999"/>
        <v>199623.07</v>
      </c>
      <c r="EZ1218" s="101">
        <f t="shared" si="1000"/>
        <v>2323.4699999999998</v>
      </c>
      <c r="FA1218" s="101">
        <f t="shared" si="1000"/>
        <v>2422.31</v>
      </c>
      <c r="FB1218" s="101">
        <f t="shared" si="1000"/>
        <v>2422.31</v>
      </c>
      <c r="FC1218" s="106"/>
      <c r="FD1218" s="106"/>
      <c r="FE1218" s="106"/>
      <c r="FF1218" s="101">
        <f t="shared" si="1001"/>
        <v>0</v>
      </c>
      <c r="FG1218" s="101">
        <f t="shared" si="1002"/>
        <v>0</v>
      </c>
      <c r="FH1218" s="101">
        <f t="shared" si="1003"/>
        <v>0</v>
      </c>
      <c r="FI1218" s="101">
        <f t="shared" si="1004"/>
        <v>0</v>
      </c>
      <c r="FJ1218" s="101">
        <f t="shared" si="1005"/>
        <v>0</v>
      </c>
      <c r="FK1218" s="101">
        <f t="shared" si="1006"/>
        <v>0</v>
      </c>
      <c r="FL1218" s="101">
        <f t="shared" si="1246"/>
        <v>192747.71</v>
      </c>
      <c r="FM1218" s="101">
        <f t="shared" si="1247"/>
        <v>198882.56</v>
      </c>
      <c r="FN1218" s="101">
        <f t="shared" si="1248"/>
        <v>200974.63</v>
      </c>
      <c r="FO1218" s="101">
        <f t="shared" si="1249"/>
        <v>1918.62</v>
      </c>
      <c r="FP1218" s="101">
        <f t="shared" si="1250"/>
        <v>1988.31</v>
      </c>
      <c r="FQ1218" s="101">
        <f t="shared" si="1251"/>
        <v>1988.31</v>
      </c>
      <c r="FR1218" s="101">
        <f t="shared" si="1007"/>
        <v>0</v>
      </c>
      <c r="FS1218" s="101">
        <f t="shared" si="1007"/>
        <v>0</v>
      </c>
      <c r="FT1218" s="101">
        <f t="shared" si="1007"/>
        <v>0</v>
      </c>
      <c r="FU1218" s="101">
        <f t="shared" si="1008"/>
        <v>0</v>
      </c>
      <c r="FV1218" s="101">
        <f t="shared" si="1008"/>
        <v>0</v>
      </c>
      <c r="FW1218" s="101">
        <f t="shared" si="1008"/>
        <v>0</v>
      </c>
      <c r="FX1218" s="106">
        <v>1</v>
      </c>
      <c r="FY1218" s="106">
        <v>1</v>
      </c>
      <c r="FZ1218" s="106">
        <v>1</v>
      </c>
      <c r="GA1218" s="101">
        <f t="shared" si="1009"/>
        <v>191457</v>
      </c>
      <c r="GB1218" s="101">
        <f t="shared" si="1010"/>
        <v>197552</v>
      </c>
      <c r="GC1218" s="101">
        <f t="shared" si="1011"/>
        <v>197552</v>
      </c>
      <c r="GD1218" s="101">
        <f t="shared" si="1012"/>
        <v>2851.07</v>
      </c>
      <c r="GE1218" s="101">
        <f t="shared" si="1013"/>
        <v>2851.07</v>
      </c>
      <c r="GF1218" s="101">
        <f t="shared" si="1014"/>
        <v>2851.07</v>
      </c>
      <c r="GG1218" s="101">
        <f t="shared" si="1252"/>
        <v>193177.61</v>
      </c>
      <c r="GH1218" s="101">
        <f t="shared" si="1253"/>
        <v>199320.89</v>
      </c>
      <c r="GI1218" s="101">
        <f t="shared" si="1254"/>
        <v>201308.49</v>
      </c>
      <c r="GJ1218" s="101">
        <f t="shared" si="1255"/>
        <v>2887.3</v>
      </c>
      <c r="GK1218" s="101">
        <f t="shared" si="1256"/>
        <v>2986.95</v>
      </c>
      <c r="GL1218" s="101">
        <f t="shared" si="1257"/>
        <v>2986.95</v>
      </c>
      <c r="GM1218" s="101">
        <f t="shared" si="1015"/>
        <v>193177.61</v>
      </c>
      <c r="GN1218" s="101">
        <f t="shared" si="1015"/>
        <v>199320.89</v>
      </c>
      <c r="GO1218" s="101">
        <f t="shared" si="1015"/>
        <v>201308.49</v>
      </c>
      <c r="GP1218" s="101">
        <f t="shared" si="1016"/>
        <v>2887.3</v>
      </c>
      <c r="GQ1218" s="101">
        <f t="shared" si="1016"/>
        <v>2986.95</v>
      </c>
      <c r="GR1218" s="101">
        <f t="shared" si="1016"/>
        <v>2986.95</v>
      </c>
      <c r="GS1218" s="106">
        <v>1</v>
      </c>
      <c r="GT1218" s="106">
        <v>1</v>
      </c>
      <c r="GU1218" s="106">
        <v>1</v>
      </c>
      <c r="GV1218" s="101">
        <f t="shared" si="1017"/>
        <v>191457</v>
      </c>
      <c r="GW1218" s="101">
        <f t="shared" si="1018"/>
        <v>197552</v>
      </c>
      <c r="GX1218" s="101">
        <f t="shared" si="1019"/>
        <v>197552</v>
      </c>
      <c r="GY1218" s="101">
        <f t="shared" si="1020"/>
        <v>2851.07</v>
      </c>
      <c r="GZ1218" s="101">
        <f t="shared" si="1021"/>
        <v>2851.07</v>
      </c>
      <c r="HA1218" s="101">
        <f t="shared" si="1022"/>
        <v>2851.07</v>
      </c>
      <c r="HB1218" s="101">
        <f t="shared" si="1258"/>
        <v>194160.82</v>
      </c>
      <c r="HC1218" s="101">
        <f t="shared" si="1259"/>
        <v>200351.66</v>
      </c>
      <c r="HD1218" s="101">
        <f t="shared" si="1260"/>
        <v>201387.61</v>
      </c>
      <c r="HE1218" s="101">
        <f t="shared" si="1261"/>
        <v>2946.27</v>
      </c>
      <c r="HF1218" s="101">
        <f t="shared" si="1262"/>
        <v>3042.14</v>
      </c>
      <c r="HG1218" s="101">
        <f t="shared" si="1263"/>
        <v>3042.14</v>
      </c>
      <c r="HH1218" s="101">
        <f t="shared" si="1023"/>
        <v>194160.82</v>
      </c>
      <c r="HI1218" s="101">
        <f t="shared" si="1023"/>
        <v>200351.66</v>
      </c>
      <c r="HJ1218" s="101">
        <f t="shared" si="1023"/>
        <v>201387.61</v>
      </c>
      <c r="HK1218" s="101">
        <f t="shared" si="1024"/>
        <v>2946.27</v>
      </c>
      <c r="HL1218" s="101">
        <f t="shared" si="1024"/>
        <v>3042.14</v>
      </c>
      <c r="HM1218" s="101">
        <f t="shared" si="1024"/>
        <v>3042.14</v>
      </c>
      <c r="HN1218" s="106"/>
      <c r="HO1218" s="106"/>
      <c r="HP1218" s="106"/>
      <c r="HQ1218" s="101">
        <f t="shared" si="1025"/>
        <v>0</v>
      </c>
      <c r="HR1218" s="101">
        <f t="shared" si="1026"/>
        <v>0</v>
      </c>
      <c r="HS1218" s="101">
        <f t="shared" si="1027"/>
        <v>0</v>
      </c>
      <c r="HT1218" s="101">
        <f t="shared" si="1028"/>
        <v>0</v>
      </c>
      <c r="HU1218" s="101">
        <f t="shared" si="1029"/>
        <v>0</v>
      </c>
      <c r="HV1218" s="101">
        <f t="shared" si="1030"/>
        <v>0</v>
      </c>
      <c r="HW1218" s="101">
        <f t="shared" si="1264"/>
        <v>191436.76</v>
      </c>
      <c r="HX1218" s="101">
        <f t="shared" si="1265"/>
        <v>197532.56</v>
      </c>
      <c r="HY1218" s="101">
        <f t="shared" si="1266"/>
        <v>199878.77</v>
      </c>
      <c r="HZ1218" s="101">
        <f t="shared" si="1267"/>
        <v>2423.09</v>
      </c>
      <c r="IA1218" s="101">
        <f t="shared" si="1268"/>
        <v>2517.0500000000002</v>
      </c>
      <c r="IB1218" s="101">
        <f t="shared" si="1269"/>
        <v>2517.0500000000002</v>
      </c>
      <c r="IC1218" s="101">
        <f t="shared" si="1031"/>
        <v>0</v>
      </c>
      <c r="ID1218" s="101">
        <f t="shared" si="1031"/>
        <v>0</v>
      </c>
      <c r="IE1218" s="101">
        <f t="shared" si="1031"/>
        <v>0</v>
      </c>
      <c r="IF1218" s="101">
        <f t="shared" si="1032"/>
        <v>0</v>
      </c>
      <c r="IG1218" s="101">
        <f t="shared" si="1032"/>
        <v>0</v>
      </c>
      <c r="IH1218" s="101">
        <f t="shared" si="1032"/>
        <v>0</v>
      </c>
      <c r="II1218" s="106"/>
      <c r="IJ1218" s="106"/>
      <c r="IK1218" s="106"/>
      <c r="IL1218" s="101">
        <f t="shared" si="1033"/>
        <v>0</v>
      </c>
      <c r="IM1218" s="101">
        <f t="shared" si="1034"/>
        <v>0</v>
      </c>
      <c r="IN1218" s="101">
        <f t="shared" si="1035"/>
        <v>0</v>
      </c>
      <c r="IO1218" s="101">
        <f t="shared" si="1036"/>
        <v>0</v>
      </c>
      <c r="IP1218" s="101">
        <f t="shared" si="1037"/>
        <v>0</v>
      </c>
      <c r="IQ1218" s="101">
        <f t="shared" si="1038"/>
        <v>0</v>
      </c>
      <c r="IR1218" s="101">
        <f t="shared" si="1270"/>
        <v>191456.78</v>
      </c>
      <c r="IS1218" s="101">
        <f t="shared" si="1271"/>
        <v>197552.41</v>
      </c>
      <c r="IT1218" s="101">
        <f t="shared" si="1272"/>
        <v>197552.41</v>
      </c>
      <c r="IU1218" s="101">
        <f t="shared" si="1273"/>
        <v>7867.09</v>
      </c>
      <c r="IV1218" s="101">
        <f t="shared" si="1274"/>
        <v>8278.94</v>
      </c>
      <c r="IW1218" s="101">
        <f t="shared" si="1275"/>
        <v>8278.94</v>
      </c>
      <c r="IX1218" s="101">
        <f t="shared" si="1039"/>
        <v>0</v>
      </c>
      <c r="IY1218" s="101">
        <f t="shared" si="1039"/>
        <v>0</v>
      </c>
      <c r="IZ1218" s="101">
        <f t="shared" si="1039"/>
        <v>0</v>
      </c>
      <c r="JA1218" s="101">
        <f t="shared" si="1040"/>
        <v>0</v>
      </c>
      <c r="JB1218" s="101">
        <f t="shared" si="1040"/>
        <v>0</v>
      </c>
      <c r="JC1218" s="101">
        <f t="shared" si="1040"/>
        <v>0</v>
      </c>
      <c r="JD1218" s="106">
        <v>4</v>
      </c>
      <c r="JE1218" s="106">
        <v>4</v>
      </c>
      <c r="JF1218" s="106">
        <v>4</v>
      </c>
      <c r="JG1218" s="101">
        <f t="shared" si="1041"/>
        <v>765828</v>
      </c>
      <c r="JH1218" s="101">
        <f t="shared" si="1042"/>
        <v>790208</v>
      </c>
      <c r="JI1218" s="101">
        <f t="shared" si="1043"/>
        <v>790208</v>
      </c>
      <c r="JJ1218" s="101">
        <f t="shared" si="1044"/>
        <v>11404.28</v>
      </c>
      <c r="JK1218" s="101">
        <f t="shared" si="1045"/>
        <v>11404.28</v>
      </c>
      <c r="JL1218" s="101">
        <f t="shared" si="1046"/>
        <v>11404.28</v>
      </c>
      <c r="JM1218" s="101">
        <f t="shared" si="1276"/>
        <v>191456.89</v>
      </c>
      <c r="JN1218" s="101">
        <f t="shared" si="1277"/>
        <v>197552.16</v>
      </c>
      <c r="JO1218" s="101">
        <f t="shared" si="1278"/>
        <v>198299.73</v>
      </c>
      <c r="JP1218" s="101">
        <f t="shared" si="1279"/>
        <v>2023.19</v>
      </c>
      <c r="JQ1218" s="101">
        <f t="shared" si="1280"/>
        <v>2115.1799999999998</v>
      </c>
      <c r="JR1218" s="101">
        <f t="shared" si="1281"/>
        <v>2115.1799999999998</v>
      </c>
      <c r="JS1218" s="101">
        <f t="shared" si="1047"/>
        <v>765827.56</v>
      </c>
      <c r="JT1218" s="101">
        <f t="shared" si="1047"/>
        <v>790208.64</v>
      </c>
      <c r="JU1218" s="101">
        <f t="shared" si="1047"/>
        <v>793198.92</v>
      </c>
      <c r="JV1218" s="101">
        <f t="shared" si="1048"/>
        <v>8092.76</v>
      </c>
      <c r="JW1218" s="101">
        <f t="shared" si="1048"/>
        <v>8460.7199999999993</v>
      </c>
      <c r="JX1218" s="101">
        <f t="shared" si="1048"/>
        <v>8460.7199999999993</v>
      </c>
      <c r="JY1218" s="106">
        <v>1</v>
      </c>
      <c r="JZ1218" s="106">
        <v>1</v>
      </c>
      <c r="KA1218" s="106">
        <v>1</v>
      </c>
      <c r="KB1218" s="101">
        <f t="shared" si="1049"/>
        <v>191457</v>
      </c>
      <c r="KC1218" s="101">
        <f t="shared" si="1050"/>
        <v>197552</v>
      </c>
      <c r="KD1218" s="101">
        <f t="shared" si="1051"/>
        <v>197552</v>
      </c>
      <c r="KE1218" s="101">
        <f t="shared" si="1052"/>
        <v>2851.07</v>
      </c>
      <c r="KF1218" s="101">
        <f t="shared" si="1053"/>
        <v>2851.07</v>
      </c>
      <c r="KG1218" s="101">
        <f t="shared" si="1054"/>
        <v>2851.07</v>
      </c>
      <c r="KH1218" s="101">
        <f t="shared" si="1282"/>
        <v>191456.94</v>
      </c>
      <c r="KI1218" s="101">
        <f t="shared" si="1283"/>
        <v>197552.2</v>
      </c>
      <c r="KJ1218" s="101">
        <f t="shared" si="1284"/>
        <v>198687.64</v>
      </c>
      <c r="KK1218" s="101">
        <f t="shared" si="1285"/>
        <v>2245.91</v>
      </c>
      <c r="KL1218" s="101">
        <f t="shared" si="1286"/>
        <v>2345.2600000000002</v>
      </c>
      <c r="KM1218" s="101">
        <f t="shared" si="1287"/>
        <v>2345.2600000000002</v>
      </c>
      <c r="KN1218" s="101">
        <f t="shared" si="1055"/>
        <v>191456.94</v>
      </c>
      <c r="KO1218" s="101">
        <f t="shared" si="1055"/>
        <v>197552.2</v>
      </c>
      <c r="KP1218" s="101">
        <f t="shared" si="1055"/>
        <v>198687.64</v>
      </c>
      <c r="KQ1218" s="101">
        <f t="shared" si="1056"/>
        <v>2245.91</v>
      </c>
      <c r="KR1218" s="101">
        <f t="shared" si="1056"/>
        <v>2345.2600000000002</v>
      </c>
      <c r="KS1218" s="101">
        <f t="shared" si="1056"/>
        <v>2345.2600000000002</v>
      </c>
      <c r="KT1218" s="106"/>
      <c r="KU1218" s="106"/>
      <c r="KV1218" s="106"/>
      <c r="KW1218" s="101">
        <f t="shared" si="1057"/>
        <v>0</v>
      </c>
      <c r="KX1218" s="101">
        <f t="shared" si="1058"/>
        <v>0</v>
      </c>
      <c r="KY1218" s="101">
        <f t="shared" si="1059"/>
        <v>0</v>
      </c>
      <c r="KZ1218" s="101">
        <f t="shared" si="1060"/>
        <v>0</v>
      </c>
      <c r="LA1218" s="101">
        <f t="shared" si="1061"/>
        <v>0</v>
      </c>
      <c r="LB1218" s="101">
        <f t="shared" si="1062"/>
        <v>0</v>
      </c>
      <c r="LC1218" s="101">
        <f t="shared" si="1288"/>
        <v>188070.83</v>
      </c>
      <c r="LD1218" s="101">
        <f t="shared" si="1289"/>
        <v>194034.71</v>
      </c>
      <c r="LE1218" s="101">
        <f t="shared" si="1290"/>
        <v>195505.8</v>
      </c>
      <c r="LF1218" s="101">
        <f t="shared" si="1291"/>
        <v>3759.31</v>
      </c>
      <c r="LG1218" s="101">
        <f t="shared" si="1292"/>
        <v>3899.05</v>
      </c>
      <c r="LH1218" s="101">
        <f t="shared" si="1293"/>
        <v>3899.05</v>
      </c>
      <c r="LI1218" s="101">
        <f t="shared" si="1063"/>
        <v>0</v>
      </c>
      <c r="LJ1218" s="101">
        <f t="shared" si="1063"/>
        <v>0</v>
      </c>
      <c r="LK1218" s="101">
        <f t="shared" si="1063"/>
        <v>0</v>
      </c>
      <c r="LL1218" s="101">
        <f t="shared" si="1064"/>
        <v>0</v>
      </c>
      <c r="LM1218" s="101">
        <f t="shared" si="1064"/>
        <v>0</v>
      </c>
      <c r="LN1218" s="101">
        <f t="shared" si="1064"/>
        <v>0</v>
      </c>
      <c r="LO1218" s="106">
        <v>3</v>
      </c>
      <c r="LP1218" s="106">
        <v>3</v>
      </c>
      <c r="LQ1218" s="106">
        <v>3</v>
      </c>
      <c r="LR1218" s="101">
        <f t="shared" si="1065"/>
        <v>574371</v>
      </c>
      <c r="LS1218" s="101">
        <f t="shared" si="1066"/>
        <v>592656</v>
      </c>
      <c r="LT1218" s="101">
        <f t="shared" si="1067"/>
        <v>592656</v>
      </c>
      <c r="LU1218" s="101">
        <f t="shared" si="1068"/>
        <v>8553.2099999999991</v>
      </c>
      <c r="LV1218" s="101">
        <f t="shared" si="1069"/>
        <v>8553.2099999999991</v>
      </c>
      <c r="LW1218" s="101">
        <f t="shared" si="1070"/>
        <v>8553.2099999999991</v>
      </c>
      <c r="LX1218" s="101">
        <f t="shared" si="1294"/>
        <v>191456.99</v>
      </c>
      <c r="LY1218" s="101">
        <f t="shared" si="1295"/>
        <v>197551.86</v>
      </c>
      <c r="LZ1218" s="101">
        <f t="shared" si="1296"/>
        <v>198314.97</v>
      </c>
      <c r="MA1218" s="101">
        <f t="shared" si="1297"/>
        <v>2698.71</v>
      </c>
      <c r="MB1218" s="101">
        <f t="shared" si="1298"/>
        <v>2839.87</v>
      </c>
      <c r="MC1218" s="101">
        <f t="shared" si="1299"/>
        <v>2839.87</v>
      </c>
      <c r="MD1218" s="101">
        <f t="shared" si="1071"/>
        <v>574370.97</v>
      </c>
      <c r="ME1218" s="101">
        <f t="shared" si="1071"/>
        <v>592655.57999999996</v>
      </c>
      <c r="MF1218" s="101">
        <f t="shared" si="1071"/>
        <v>594944.91</v>
      </c>
      <c r="MG1218" s="101">
        <f t="shared" si="1072"/>
        <v>8096.13</v>
      </c>
      <c r="MH1218" s="101">
        <f t="shared" si="1072"/>
        <v>8519.61</v>
      </c>
      <c r="MI1218" s="101">
        <f t="shared" si="1072"/>
        <v>8519.61</v>
      </c>
      <c r="MJ1218" s="106">
        <v>2</v>
      </c>
      <c r="MK1218" s="106">
        <v>2</v>
      </c>
      <c r="ML1218" s="106">
        <v>2</v>
      </c>
      <c r="MM1218" s="101">
        <f t="shared" si="1073"/>
        <v>382914</v>
      </c>
      <c r="MN1218" s="101">
        <f t="shared" si="1074"/>
        <v>395104</v>
      </c>
      <c r="MO1218" s="101">
        <f t="shared" si="1075"/>
        <v>395104</v>
      </c>
      <c r="MP1218" s="101">
        <f t="shared" si="1076"/>
        <v>5702.14</v>
      </c>
      <c r="MQ1218" s="101">
        <f t="shared" si="1077"/>
        <v>5702.14</v>
      </c>
      <c r="MR1218" s="101">
        <f t="shared" si="1078"/>
        <v>5702.14</v>
      </c>
      <c r="MS1218" s="101">
        <f t="shared" si="1300"/>
        <v>191803.3</v>
      </c>
      <c r="MT1218" s="101">
        <f t="shared" si="1301"/>
        <v>197904.96</v>
      </c>
      <c r="MU1218" s="101">
        <f t="shared" si="1302"/>
        <v>199557.9</v>
      </c>
      <c r="MV1218" s="101">
        <f t="shared" si="1303"/>
        <v>2643.92</v>
      </c>
      <c r="MW1218" s="101">
        <f t="shared" si="1304"/>
        <v>2744.94</v>
      </c>
      <c r="MX1218" s="101">
        <f t="shared" si="1305"/>
        <v>2744.94</v>
      </c>
      <c r="MY1218" s="101">
        <f t="shared" si="1079"/>
        <v>383606.6</v>
      </c>
      <c r="MZ1218" s="101">
        <f t="shared" si="1079"/>
        <v>395809.92</v>
      </c>
      <c r="NA1218" s="101">
        <f t="shared" si="1079"/>
        <v>399115.8</v>
      </c>
      <c r="NB1218" s="101">
        <f t="shared" si="1080"/>
        <v>5287.84</v>
      </c>
      <c r="NC1218" s="101">
        <f t="shared" si="1080"/>
        <v>5489.88</v>
      </c>
      <c r="ND1218" s="101">
        <f t="shared" si="1080"/>
        <v>5489.88</v>
      </c>
      <c r="NE1218" s="106">
        <v>1</v>
      </c>
      <c r="NF1218" s="106">
        <v>1</v>
      </c>
      <c r="NG1218" s="106">
        <v>1</v>
      </c>
      <c r="NH1218" s="101">
        <f t="shared" si="1081"/>
        <v>191457</v>
      </c>
      <c r="NI1218" s="101">
        <f t="shared" si="1082"/>
        <v>197552</v>
      </c>
      <c r="NJ1218" s="101">
        <f t="shared" si="1083"/>
        <v>197552</v>
      </c>
      <c r="NK1218" s="101">
        <f t="shared" si="1084"/>
        <v>2851.07</v>
      </c>
      <c r="NL1218" s="101">
        <f t="shared" si="1085"/>
        <v>2851.07</v>
      </c>
      <c r="NM1218" s="101">
        <f t="shared" si="1086"/>
        <v>2851.07</v>
      </c>
      <c r="NN1218" s="101">
        <f t="shared" si="1306"/>
        <v>191457.29</v>
      </c>
      <c r="NO1218" s="101">
        <f t="shared" si="1307"/>
        <v>197552.18</v>
      </c>
      <c r="NP1218" s="101">
        <f t="shared" si="1308"/>
        <v>199159.38</v>
      </c>
      <c r="NQ1218" s="101">
        <f t="shared" si="1309"/>
        <v>3299.43</v>
      </c>
      <c r="NR1218" s="101">
        <f t="shared" si="1310"/>
        <v>3417.29</v>
      </c>
      <c r="NS1218" s="101">
        <f t="shared" si="1311"/>
        <v>3417.29</v>
      </c>
      <c r="NT1218" s="101">
        <f t="shared" si="1087"/>
        <v>191457.29</v>
      </c>
      <c r="NU1218" s="101">
        <f t="shared" si="1087"/>
        <v>197552.18</v>
      </c>
      <c r="NV1218" s="101">
        <f t="shared" si="1087"/>
        <v>199159.38</v>
      </c>
      <c r="NW1218" s="101">
        <f t="shared" si="1088"/>
        <v>3299.43</v>
      </c>
      <c r="NX1218" s="101">
        <f t="shared" si="1088"/>
        <v>3417.29</v>
      </c>
      <c r="NY1218" s="101">
        <f t="shared" si="1088"/>
        <v>3417.29</v>
      </c>
      <c r="NZ1218" s="106">
        <v>2</v>
      </c>
      <c r="OA1218" s="106">
        <v>2</v>
      </c>
      <c r="OB1218" s="106">
        <v>2</v>
      </c>
      <c r="OC1218" s="101">
        <f t="shared" si="1089"/>
        <v>382914</v>
      </c>
      <c r="OD1218" s="101">
        <f t="shared" si="1090"/>
        <v>395104</v>
      </c>
      <c r="OE1218" s="101">
        <f t="shared" si="1091"/>
        <v>395104</v>
      </c>
      <c r="OF1218" s="101">
        <f t="shared" si="1092"/>
        <v>5702.14</v>
      </c>
      <c r="OG1218" s="101">
        <f t="shared" si="1093"/>
        <v>5702.14</v>
      </c>
      <c r="OH1218" s="101">
        <f t="shared" si="1094"/>
        <v>5702.14</v>
      </c>
      <c r="OI1218" s="101">
        <f t="shared" si="1312"/>
        <v>191457.44</v>
      </c>
      <c r="OJ1218" s="101">
        <f t="shared" si="1313"/>
        <v>197552.15</v>
      </c>
      <c r="OK1218" s="101">
        <f t="shared" si="1314"/>
        <v>198461.01</v>
      </c>
      <c r="OL1218" s="101">
        <f t="shared" si="1315"/>
        <v>3187.42</v>
      </c>
      <c r="OM1218" s="101">
        <f t="shared" si="1316"/>
        <v>3340.51</v>
      </c>
      <c r="ON1218" s="101">
        <f t="shared" si="1317"/>
        <v>3340.51</v>
      </c>
      <c r="OO1218" s="101">
        <f t="shared" si="1095"/>
        <v>382914.88</v>
      </c>
      <c r="OP1218" s="101">
        <f t="shared" si="1095"/>
        <v>395104.3</v>
      </c>
      <c r="OQ1218" s="101">
        <f t="shared" si="1095"/>
        <v>396922.02</v>
      </c>
      <c r="OR1218" s="101">
        <f t="shared" si="1096"/>
        <v>6374.84</v>
      </c>
      <c r="OS1218" s="101">
        <f t="shared" si="1096"/>
        <v>6681.02</v>
      </c>
      <c r="OT1218" s="101">
        <f t="shared" si="1096"/>
        <v>6681.02</v>
      </c>
      <c r="OU1218" s="106">
        <v>1</v>
      </c>
      <c r="OV1218" s="106">
        <v>1</v>
      </c>
      <c r="OW1218" s="106">
        <v>1</v>
      </c>
      <c r="OX1218" s="101">
        <f t="shared" si="1097"/>
        <v>191457</v>
      </c>
      <c r="OY1218" s="101">
        <f t="shared" si="1098"/>
        <v>197552</v>
      </c>
      <c r="OZ1218" s="101">
        <f t="shared" si="1099"/>
        <v>197552</v>
      </c>
      <c r="PA1218" s="101">
        <f t="shared" si="1100"/>
        <v>2851.07</v>
      </c>
      <c r="PB1218" s="101">
        <f t="shared" si="1101"/>
        <v>2851.07</v>
      </c>
      <c r="PC1218" s="101">
        <f t="shared" si="1102"/>
        <v>2851.07</v>
      </c>
      <c r="PD1218" s="101">
        <f t="shared" si="1318"/>
        <v>191457.21</v>
      </c>
      <c r="PE1218" s="101">
        <f t="shared" si="1319"/>
        <v>197551.75</v>
      </c>
      <c r="PF1218" s="101">
        <f t="shared" si="1320"/>
        <v>199545.75</v>
      </c>
      <c r="PG1218" s="101">
        <f t="shared" si="1321"/>
        <v>3317.45</v>
      </c>
      <c r="PH1218" s="101">
        <f t="shared" si="1322"/>
        <v>3412.99</v>
      </c>
      <c r="PI1218" s="101">
        <f t="shared" si="1323"/>
        <v>3412.99</v>
      </c>
      <c r="PJ1218" s="101">
        <f t="shared" si="1103"/>
        <v>191457.21</v>
      </c>
      <c r="PK1218" s="101">
        <f t="shared" si="1103"/>
        <v>197551.75</v>
      </c>
      <c r="PL1218" s="101">
        <f t="shared" si="1103"/>
        <v>199545.75</v>
      </c>
      <c r="PM1218" s="101">
        <f t="shared" si="1104"/>
        <v>3317.45</v>
      </c>
      <c r="PN1218" s="101">
        <f t="shared" si="1104"/>
        <v>3412.99</v>
      </c>
      <c r="PO1218" s="101">
        <f t="shared" si="1104"/>
        <v>3412.99</v>
      </c>
      <c r="PP1218" s="106">
        <v>1</v>
      </c>
      <c r="PQ1218" s="106">
        <v>1</v>
      </c>
      <c r="PR1218" s="106">
        <v>1</v>
      </c>
      <c r="PS1218" s="101">
        <f t="shared" si="1105"/>
        <v>191457</v>
      </c>
      <c r="PT1218" s="101">
        <f t="shared" si="1106"/>
        <v>197552</v>
      </c>
      <c r="PU1218" s="101">
        <f t="shared" si="1107"/>
        <v>197552</v>
      </c>
      <c r="PV1218" s="101">
        <f t="shared" si="1108"/>
        <v>2851.07</v>
      </c>
      <c r="PW1218" s="101">
        <f t="shared" si="1109"/>
        <v>2851.07</v>
      </c>
      <c r="PX1218" s="101">
        <f t="shared" si="1110"/>
        <v>2851.07</v>
      </c>
      <c r="PY1218" s="101">
        <f t="shared" si="1324"/>
        <v>193004.24</v>
      </c>
      <c r="PZ1218" s="101">
        <f t="shared" si="1325"/>
        <v>199158.18</v>
      </c>
      <c r="QA1218" s="101">
        <f t="shared" si="1326"/>
        <v>200977.52</v>
      </c>
      <c r="QB1218" s="101">
        <f t="shared" si="1327"/>
        <v>3109.84</v>
      </c>
      <c r="QC1218" s="101">
        <f t="shared" si="1328"/>
        <v>3225.24</v>
      </c>
      <c r="QD1218" s="101">
        <f t="shared" si="1329"/>
        <v>3225.24</v>
      </c>
      <c r="QE1218" s="101">
        <f t="shared" si="1111"/>
        <v>193004.24</v>
      </c>
      <c r="QF1218" s="101">
        <f t="shared" si="1111"/>
        <v>199158.18</v>
      </c>
      <c r="QG1218" s="101">
        <f t="shared" si="1111"/>
        <v>200977.52</v>
      </c>
      <c r="QH1218" s="101">
        <f t="shared" si="1112"/>
        <v>3109.84</v>
      </c>
      <c r="QI1218" s="101">
        <f t="shared" si="1112"/>
        <v>3225.24</v>
      </c>
      <c r="QJ1218" s="101">
        <f t="shared" si="1112"/>
        <v>3225.24</v>
      </c>
      <c r="QK1218" s="106">
        <v>1</v>
      </c>
      <c r="QL1218" s="106">
        <v>1</v>
      </c>
      <c r="QM1218" s="106">
        <v>1</v>
      </c>
      <c r="QN1218" s="101">
        <f t="shared" si="1113"/>
        <v>191457</v>
      </c>
      <c r="QO1218" s="101">
        <f t="shared" si="1114"/>
        <v>197552</v>
      </c>
      <c r="QP1218" s="101">
        <f t="shared" si="1115"/>
        <v>197552</v>
      </c>
      <c r="QQ1218" s="101">
        <f t="shared" si="1116"/>
        <v>2851.07</v>
      </c>
      <c r="QR1218" s="101">
        <f t="shared" si="1117"/>
        <v>2851.07</v>
      </c>
      <c r="QS1218" s="101">
        <f t="shared" si="1118"/>
        <v>2851.07</v>
      </c>
      <c r="QT1218" s="101">
        <f t="shared" si="1330"/>
        <v>191456.78</v>
      </c>
      <c r="QU1218" s="101">
        <f t="shared" si="1331"/>
        <v>197551.74</v>
      </c>
      <c r="QV1218" s="101">
        <f t="shared" si="1332"/>
        <v>198806.94</v>
      </c>
      <c r="QW1218" s="101">
        <f t="shared" si="1333"/>
        <v>2187.69</v>
      </c>
      <c r="QX1218" s="101">
        <f t="shared" si="1334"/>
        <v>2303.9699999999998</v>
      </c>
      <c r="QY1218" s="101">
        <f t="shared" si="1335"/>
        <v>2303.9699999999998</v>
      </c>
      <c r="QZ1218" s="101">
        <f t="shared" si="1119"/>
        <v>191456.78</v>
      </c>
      <c r="RA1218" s="101">
        <f t="shared" si="1119"/>
        <v>197551.74</v>
      </c>
      <c r="RB1218" s="101">
        <f t="shared" si="1119"/>
        <v>198806.94</v>
      </c>
      <c r="RC1218" s="101">
        <f t="shared" si="1120"/>
        <v>2187.69</v>
      </c>
      <c r="RD1218" s="101">
        <f t="shared" si="1120"/>
        <v>2303.9699999999998</v>
      </c>
      <c r="RE1218" s="101">
        <f t="shared" si="1120"/>
        <v>2303.9699999999998</v>
      </c>
      <c r="RF1218" s="106">
        <v>5</v>
      </c>
      <c r="RG1218" s="106">
        <v>5</v>
      </c>
      <c r="RH1218" s="106">
        <v>5</v>
      </c>
      <c r="RI1218" s="101">
        <f t="shared" si="1121"/>
        <v>957285</v>
      </c>
      <c r="RJ1218" s="101">
        <f t="shared" si="1122"/>
        <v>987760</v>
      </c>
      <c r="RK1218" s="101">
        <f t="shared" si="1123"/>
        <v>987760</v>
      </c>
      <c r="RL1218" s="101">
        <f t="shared" si="1124"/>
        <v>14255.35</v>
      </c>
      <c r="RM1218" s="101">
        <f t="shared" si="1125"/>
        <v>14255.35</v>
      </c>
      <c r="RN1218" s="101">
        <f t="shared" si="1126"/>
        <v>14255.35</v>
      </c>
      <c r="RO1218" s="101">
        <f t="shared" si="1336"/>
        <v>194655.3</v>
      </c>
      <c r="RP1218" s="101">
        <f t="shared" si="1337"/>
        <v>200855.09</v>
      </c>
      <c r="RQ1218" s="101">
        <f t="shared" si="1338"/>
        <v>201786.03</v>
      </c>
      <c r="RR1218" s="101">
        <f t="shared" si="1339"/>
        <v>2758.09</v>
      </c>
      <c r="RS1218" s="101">
        <f t="shared" si="1340"/>
        <v>2874.76</v>
      </c>
      <c r="RT1218" s="101">
        <f t="shared" si="1341"/>
        <v>2874.76</v>
      </c>
      <c r="RU1218" s="101">
        <f t="shared" si="1127"/>
        <v>973276.5</v>
      </c>
      <c r="RV1218" s="101">
        <f t="shared" si="1127"/>
        <v>1004275.45</v>
      </c>
      <c r="RW1218" s="101">
        <f t="shared" si="1127"/>
        <v>1008930.15</v>
      </c>
      <c r="RX1218" s="101">
        <f t="shared" si="1128"/>
        <v>13790.45</v>
      </c>
      <c r="RY1218" s="101">
        <f t="shared" si="1128"/>
        <v>14373.8</v>
      </c>
      <c r="RZ1218" s="101">
        <f t="shared" si="1128"/>
        <v>14373.8</v>
      </c>
      <c r="SA1218" s="106">
        <v>4</v>
      </c>
      <c r="SB1218" s="106">
        <v>4</v>
      </c>
      <c r="SC1218" s="106">
        <v>4</v>
      </c>
      <c r="SD1218" s="101">
        <f t="shared" si="1129"/>
        <v>765828</v>
      </c>
      <c r="SE1218" s="101">
        <f t="shared" si="1130"/>
        <v>790208</v>
      </c>
      <c r="SF1218" s="101">
        <f t="shared" si="1131"/>
        <v>790208</v>
      </c>
      <c r="SG1218" s="101">
        <f t="shared" si="1132"/>
        <v>11404.28</v>
      </c>
      <c r="SH1218" s="101">
        <f t="shared" si="1133"/>
        <v>11404.28</v>
      </c>
      <c r="SI1218" s="101">
        <f t="shared" si="1134"/>
        <v>11404.28</v>
      </c>
      <c r="SJ1218" s="101">
        <f t="shared" si="1342"/>
        <v>191901.34</v>
      </c>
      <c r="SK1218" s="101">
        <f t="shared" si="1343"/>
        <v>197977.73</v>
      </c>
      <c r="SL1218" s="101">
        <f t="shared" si="1344"/>
        <v>198926.42</v>
      </c>
      <c r="SM1218" s="101">
        <f t="shared" si="1345"/>
        <v>4488.07</v>
      </c>
      <c r="SN1218" s="101">
        <f t="shared" si="1346"/>
        <v>4679.91</v>
      </c>
      <c r="SO1218" s="101">
        <f t="shared" si="1347"/>
        <v>4679.91</v>
      </c>
      <c r="SP1218" s="101">
        <f t="shared" si="1135"/>
        <v>767605.36</v>
      </c>
      <c r="SQ1218" s="101">
        <f t="shared" si="1135"/>
        <v>791910.92</v>
      </c>
      <c r="SR1218" s="101">
        <f t="shared" si="1135"/>
        <v>795705.68</v>
      </c>
      <c r="SS1218" s="101">
        <f t="shared" si="1136"/>
        <v>17952.28</v>
      </c>
      <c r="ST1218" s="101">
        <f t="shared" si="1136"/>
        <v>18719.64</v>
      </c>
      <c r="SU1218" s="101">
        <f t="shared" si="1136"/>
        <v>18719.64</v>
      </c>
      <c r="SV1218" s="106">
        <v>1</v>
      </c>
      <c r="SW1218" s="106">
        <v>1</v>
      </c>
      <c r="SX1218" s="106">
        <v>1</v>
      </c>
      <c r="SY1218" s="101">
        <f t="shared" si="1137"/>
        <v>191457</v>
      </c>
      <c r="SZ1218" s="101">
        <f t="shared" si="1138"/>
        <v>197552</v>
      </c>
      <c r="TA1218" s="101">
        <f t="shared" si="1139"/>
        <v>197552</v>
      </c>
      <c r="TB1218" s="101">
        <f t="shared" si="1140"/>
        <v>2851.07</v>
      </c>
      <c r="TC1218" s="101">
        <f t="shared" si="1141"/>
        <v>2851.07</v>
      </c>
      <c r="TD1218" s="101">
        <f t="shared" si="1142"/>
        <v>2851.07</v>
      </c>
      <c r="TE1218" s="101">
        <f t="shared" si="1348"/>
        <v>191457.05</v>
      </c>
      <c r="TF1218" s="101">
        <f t="shared" si="1349"/>
        <v>197552.03</v>
      </c>
      <c r="TG1218" s="101">
        <f t="shared" si="1350"/>
        <v>198771.1</v>
      </c>
      <c r="TH1218" s="101">
        <f t="shared" si="1351"/>
        <v>3370.07</v>
      </c>
      <c r="TI1218" s="101">
        <f t="shared" si="1352"/>
        <v>3506.15</v>
      </c>
      <c r="TJ1218" s="101">
        <f t="shared" si="1353"/>
        <v>3506.15</v>
      </c>
      <c r="TK1218" s="101">
        <f t="shared" si="1143"/>
        <v>191457.05</v>
      </c>
      <c r="TL1218" s="101">
        <f t="shared" si="1143"/>
        <v>197552.03</v>
      </c>
      <c r="TM1218" s="101">
        <f t="shared" si="1143"/>
        <v>198771.1</v>
      </c>
      <c r="TN1218" s="101">
        <f t="shared" si="1144"/>
        <v>3370.07</v>
      </c>
      <c r="TO1218" s="101">
        <f t="shared" si="1144"/>
        <v>3506.15</v>
      </c>
      <c r="TP1218" s="101">
        <f t="shared" si="1144"/>
        <v>3506.15</v>
      </c>
      <c r="TQ1218" s="106">
        <v>3</v>
      </c>
      <c r="TR1218" s="106">
        <v>3</v>
      </c>
      <c r="TS1218" s="106">
        <v>3</v>
      </c>
      <c r="TT1218" s="101">
        <f t="shared" si="1145"/>
        <v>574371</v>
      </c>
      <c r="TU1218" s="101">
        <f t="shared" si="1146"/>
        <v>592656</v>
      </c>
      <c r="TV1218" s="101">
        <f t="shared" si="1147"/>
        <v>592656</v>
      </c>
      <c r="TW1218" s="101">
        <f t="shared" si="1148"/>
        <v>8553.2099999999991</v>
      </c>
      <c r="TX1218" s="101">
        <f t="shared" si="1149"/>
        <v>8553.2099999999991</v>
      </c>
      <c r="TY1218" s="101">
        <f t="shared" si="1150"/>
        <v>8553.2099999999991</v>
      </c>
      <c r="TZ1218" s="101">
        <f t="shared" si="1354"/>
        <v>187415.92</v>
      </c>
      <c r="UA1218" s="101">
        <f t="shared" si="1355"/>
        <v>193422.07999999999</v>
      </c>
      <c r="UB1218" s="101">
        <f t="shared" si="1356"/>
        <v>194952.8</v>
      </c>
      <c r="UC1218" s="101">
        <f t="shared" si="1357"/>
        <v>3547.58</v>
      </c>
      <c r="UD1218" s="101">
        <f t="shared" si="1358"/>
        <v>3718.72</v>
      </c>
      <c r="UE1218" s="101">
        <f t="shared" si="1359"/>
        <v>3718.72</v>
      </c>
      <c r="UF1218" s="101">
        <f t="shared" si="1151"/>
        <v>562247.76</v>
      </c>
      <c r="UG1218" s="101">
        <f t="shared" si="1151"/>
        <v>580266.23999999999</v>
      </c>
      <c r="UH1218" s="101">
        <f t="shared" si="1151"/>
        <v>584858.4</v>
      </c>
      <c r="UI1218" s="101">
        <f t="shared" si="1152"/>
        <v>10642.74</v>
      </c>
      <c r="UJ1218" s="101">
        <f t="shared" si="1152"/>
        <v>11156.16</v>
      </c>
      <c r="UK1218" s="101">
        <f t="shared" si="1152"/>
        <v>11156.16</v>
      </c>
      <c r="UL1218" s="106"/>
      <c r="UM1218" s="106"/>
      <c r="UN1218" s="106"/>
      <c r="UO1218" s="101">
        <f t="shared" si="1153"/>
        <v>0</v>
      </c>
      <c r="UP1218" s="101">
        <f t="shared" si="1154"/>
        <v>0</v>
      </c>
      <c r="UQ1218" s="101">
        <f t="shared" si="1155"/>
        <v>0</v>
      </c>
      <c r="UR1218" s="101">
        <f t="shared" si="1156"/>
        <v>0</v>
      </c>
      <c r="US1218" s="101">
        <f t="shared" si="1157"/>
        <v>0</v>
      </c>
      <c r="UT1218" s="101">
        <f t="shared" si="1158"/>
        <v>0</v>
      </c>
      <c r="UU1218" s="101">
        <f t="shared" si="1360"/>
        <v>191457.1</v>
      </c>
      <c r="UV1218" s="101">
        <f t="shared" si="1361"/>
        <v>197552.18</v>
      </c>
      <c r="UW1218" s="101">
        <f t="shared" si="1362"/>
        <v>199141.28</v>
      </c>
      <c r="UX1218" s="101">
        <f t="shared" si="1363"/>
        <v>2081.0100000000002</v>
      </c>
      <c r="UY1218" s="101">
        <f t="shared" si="1364"/>
        <v>2179.54</v>
      </c>
      <c r="UZ1218" s="101">
        <f t="shared" si="1365"/>
        <v>2179.54</v>
      </c>
      <c r="VA1218" s="101">
        <f t="shared" si="1159"/>
        <v>0</v>
      </c>
      <c r="VB1218" s="101">
        <f t="shared" si="1159"/>
        <v>0</v>
      </c>
      <c r="VC1218" s="101">
        <f t="shared" si="1159"/>
        <v>0</v>
      </c>
      <c r="VD1218" s="101">
        <f t="shared" si="1160"/>
        <v>0</v>
      </c>
      <c r="VE1218" s="101">
        <f t="shared" si="1160"/>
        <v>0</v>
      </c>
      <c r="VF1218" s="101">
        <f t="shared" si="1160"/>
        <v>0</v>
      </c>
      <c r="VG1218" s="106">
        <v>3</v>
      </c>
      <c r="VH1218" s="106">
        <v>3</v>
      </c>
      <c r="VI1218" s="106">
        <v>3</v>
      </c>
      <c r="VJ1218" s="101">
        <f t="shared" si="1161"/>
        <v>574371</v>
      </c>
      <c r="VK1218" s="101">
        <f t="shared" si="1162"/>
        <v>592656</v>
      </c>
      <c r="VL1218" s="101">
        <f t="shared" si="1163"/>
        <v>592656</v>
      </c>
      <c r="VM1218" s="101">
        <f t="shared" si="1164"/>
        <v>8553.2099999999991</v>
      </c>
      <c r="VN1218" s="101">
        <f t="shared" si="1165"/>
        <v>8553.2099999999991</v>
      </c>
      <c r="VO1218" s="101">
        <f t="shared" si="1166"/>
        <v>8553.2099999999991</v>
      </c>
      <c r="VP1218" s="101">
        <f t="shared" si="1366"/>
        <v>190265.04</v>
      </c>
      <c r="VQ1218" s="101">
        <f t="shared" si="1367"/>
        <v>196331.88</v>
      </c>
      <c r="VR1218" s="101">
        <f t="shared" si="1368"/>
        <v>197229.84</v>
      </c>
      <c r="VS1218" s="101">
        <f t="shared" si="1369"/>
        <v>2740.65</v>
      </c>
      <c r="VT1218" s="101">
        <f t="shared" si="1370"/>
        <v>2863.47</v>
      </c>
      <c r="VU1218" s="101">
        <f t="shared" si="1371"/>
        <v>2863.47</v>
      </c>
      <c r="VV1218" s="101">
        <f t="shared" si="1167"/>
        <v>570795.12</v>
      </c>
      <c r="VW1218" s="101">
        <f t="shared" si="1167"/>
        <v>588995.64</v>
      </c>
      <c r="VX1218" s="101">
        <f t="shared" si="1167"/>
        <v>591689.52</v>
      </c>
      <c r="VY1218" s="101">
        <f t="shared" si="1168"/>
        <v>8221.9500000000007</v>
      </c>
      <c r="VZ1218" s="101">
        <f t="shared" si="1168"/>
        <v>8590.41</v>
      </c>
      <c r="WA1218" s="101">
        <f t="shared" si="1168"/>
        <v>8590.41</v>
      </c>
      <c r="WB1218" s="106"/>
      <c r="WC1218" s="106"/>
      <c r="WD1218" s="106"/>
      <c r="WE1218" s="101">
        <f t="shared" si="1169"/>
        <v>0</v>
      </c>
      <c r="WF1218" s="101">
        <f t="shared" si="1170"/>
        <v>0</v>
      </c>
      <c r="WG1218" s="101">
        <f t="shared" si="1171"/>
        <v>0</v>
      </c>
      <c r="WH1218" s="101">
        <f t="shared" si="1172"/>
        <v>0</v>
      </c>
      <c r="WI1218" s="101">
        <f t="shared" si="1173"/>
        <v>0</v>
      </c>
      <c r="WJ1218" s="101">
        <f t="shared" si="1174"/>
        <v>0</v>
      </c>
      <c r="WK1218" s="101">
        <f t="shared" si="1372"/>
        <v>191457.1</v>
      </c>
      <c r="WL1218" s="101">
        <f t="shared" si="1373"/>
        <v>197552.1</v>
      </c>
      <c r="WM1218" s="101">
        <f t="shared" si="1374"/>
        <v>199651.53</v>
      </c>
      <c r="WN1218" s="101">
        <f t="shared" si="1375"/>
        <v>2628.8</v>
      </c>
      <c r="WO1218" s="101">
        <f t="shared" si="1376"/>
        <v>2722.11</v>
      </c>
      <c r="WP1218" s="101">
        <f t="shared" si="1377"/>
        <v>2722.11</v>
      </c>
      <c r="WQ1218" s="101">
        <f t="shared" si="1175"/>
        <v>0</v>
      </c>
      <c r="WR1218" s="101">
        <f t="shared" si="1175"/>
        <v>0</v>
      </c>
      <c r="WS1218" s="101">
        <f t="shared" si="1175"/>
        <v>0</v>
      </c>
      <c r="WT1218" s="101">
        <f t="shared" si="1176"/>
        <v>0</v>
      </c>
      <c r="WU1218" s="101">
        <f t="shared" si="1176"/>
        <v>0</v>
      </c>
      <c r="WV1218" s="101">
        <f t="shared" si="1176"/>
        <v>0</v>
      </c>
      <c r="WW1218" s="106"/>
      <c r="WX1218" s="106"/>
      <c r="WY1218" s="106"/>
      <c r="WZ1218" s="101">
        <f t="shared" si="1177"/>
        <v>0</v>
      </c>
      <c r="XA1218" s="101">
        <f t="shared" si="1178"/>
        <v>0</v>
      </c>
      <c r="XB1218" s="101">
        <f t="shared" si="1179"/>
        <v>0</v>
      </c>
      <c r="XC1218" s="101">
        <f t="shared" si="1180"/>
        <v>0</v>
      </c>
      <c r="XD1218" s="101">
        <f t="shared" si="1181"/>
        <v>0</v>
      </c>
      <c r="XE1218" s="101">
        <f t="shared" si="1182"/>
        <v>0</v>
      </c>
      <c r="XF1218" s="101">
        <f t="shared" si="1378"/>
        <v>191457</v>
      </c>
      <c r="XG1218" s="101">
        <f t="shared" si="1379"/>
        <v>197552.19</v>
      </c>
      <c r="XH1218" s="101">
        <f t="shared" si="1380"/>
        <v>199172.58</v>
      </c>
      <c r="XI1218" s="101">
        <f t="shared" si="1381"/>
        <v>2035.96</v>
      </c>
      <c r="XJ1218" s="101">
        <f t="shared" si="1382"/>
        <v>2170.46</v>
      </c>
      <c r="XK1218" s="101">
        <f t="shared" si="1383"/>
        <v>2170.46</v>
      </c>
      <c r="XL1218" s="101">
        <f t="shared" si="1183"/>
        <v>0</v>
      </c>
      <c r="XM1218" s="101">
        <f t="shared" si="1183"/>
        <v>0</v>
      </c>
      <c r="XN1218" s="101">
        <f t="shared" si="1183"/>
        <v>0</v>
      </c>
      <c r="XO1218" s="101">
        <f t="shared" si="1184"/>
        <v>0</v>
      </c>
      <c r="XP1218" s="101">
        <f t="shared" si="1184"/>
        <v>0</v>
      </c>
      <c r="XQ1218" s="101">
        <f t="shared" si="1184"/>
        <v>0</v>
      </c>
      <c r="XR1218" s="106"/>
      <c r="XS1218" s="106"/>
      <c r="XT1218" s="106"/>
      <c r="XU1218" s="101">
        <f t="shared" si="1185"/>
        <v>0</v>
      </c>
      <c r="XV1218" s="101">
        <f t="shared" si="1186"/>
        <v>0</v>
      </c>
      <c r="XW1218" s="101">
        <f t="shared" si="1187"/>
        <v>0</v>
      </c>
      <c r="XX1218" s="101">
        <f t="shared" si="1188"/>
        <v>0</v>
      </c>
      <c r="XY1218" s="101">
        <f t="shared" si="1189"/>
        <v>0</v>
      </c>
      <c r="XZ1218" s="101">
        <f t="shared" si="1190"/>
        <v>0</v>
      </c>
      <c r="YA1218" s="101">
        <f t="shared" si="1384"/>
        <v>0</v>
      </c>
      <c r="YB1218" s="101">
        <f t="shared" si="1385"/>
        <v>0</v>
      </c>
      <c r="YC1218" s="101">
        <f t="shared" si="1386"/>
        <v>0</v>
      </c>
      <c r="YD1218" s="101">
        <f t="shared" si="1387"/>
        <v>0</v>
      </c>
      <c r="YE1218" s="101">
        <f t="shared" si="1388"/>
        <v>0</v>
      </c>
      <c r="YF1218" s="101">
        <f t="shared" si="1389"/>
        <v>0</v>
      </c>
      <c r="YG1218" s="101">
        <f t="shared" si="1191"/>
        <v>0</v>
      </c>
      <c r="YH1218" s="101">
        <f t="shared" si="1191"/>
        <v>0</v>
      </c>
      <c r="YI1218" s="101">
        <f t="shared" si="1191"/>
        <v>0</v>
      </c>
      <c r="YJ1218" s="101">
        <f t="shared" si="1192"/>
        <v>0</v>
      </c>
      <c r="YK1218" s="101">
        <f t="shared" si="1192"/>
        <v>0</v>
      </c>
      <c r="YL1218" s="101">
        <f t="shared" si="1192"/>
        <v>0</v>
      </c>
      <c r="YM1218" s="149">
        <f t="shared" si="1193"/>
        <v>41</v>
      </c>
      <c r="YN1218" s="149">
        <f t="shared" si="1193"/>
        <v>41</v>
      </c>
      <c r="YO1218" s="149">
        <f t="shared" si="1193"/>
        <v>41</v>
      </c>
      <c r="YP1218" s="101">
        <f t="shared" si="1194"/>
        <v>7849737</v>
      </c>
      <c r="YQ1218" s="101">
        <f t="shared" si="1195"/>
        <v>8099632</v>
      </c>
      <c r="YR1218" s="101">
        <f t="shared" si="1196"/>
        <v>8099632</v>
      </c>
      <c r="YS1218" s="101">
        <f t="shared" si="1197"/>
        <v>116893.87</v>
      </c>
      <c r="YT1218" s="101">
        <f t="shared" si="1198"/>
        <v>116893.87</v>
      </c>
      <c r="YU1218" s="101">
        <f t="shared" si="1199"/>
        <v>116893.87</v>
      </c>
      <c r="YV1218" s="101">
        <f t="shared" si="1390"/>
        <v>191436.2</v>
      </c>
      <c r="YW1218" s="101">
        <f t="shared" si="1391"/>
        <v>197530.92</v>
      </c>
      <c r="YX1218" s="101">
        <f t="shared" si="1392"/>
        <v>199056.96</v>
      </c>
      <c r="YY1218" s="101">
        <f t="shared" si="1393"/>
        <v>2797.72</v>
      </c>
      <c r="YZ1218" s="101">
        <f t="shared" si="1394"/>
        <v>2916.33</v>
      </c>
      <c r="ZA1218" s="101">
        <f t="shared" si="1395"/>
        <v>2916.33</v>
      </c>
      <c r="ZB1218" s="101">
        <f t="shared" si="1200"/>
        <v>7848884.2000000002</v>
      </c>
      <c r="ZC1218" s="101">
        <f t="shared" si="1200"/>
        <v>8098767.7199999997</v>
      </c>
      <c r="ZD1218" s="101">
        <f t="shared" si="1200"/>
        <v>8161335.3600000003</v>
      </c>
      <c r="ZE1218" s="101">
        <f t="shared" si="1201"/>
        <v>114706.52</v>
      </c>
      <c r="ZF1218" s="101">
        <f t="shared" si="1201"/>
        <v>119569.53</v>
      </c>
      <c r="ZG1218" s="101">
        <f t="shared" si="1201"/>
        <v>119569.53</v>
      </c>
    </row>
    <row r="1219" spans="1:683" ht="54.75" hidden="1" customHeight="1">
      <c r="A1219" s="93" t="s">
        <v>759</v>
      </c>
      <c r="B1219" s="302"/>
      <c r="C1219" s="5"/>
      <c r="D1219" s="764"/>
      <c r="E1219" s="291"/>
      <c r="F1219" s="114">
        <f t="shared" si="1202"/>
        <v>0</v>
      </c>
      <c r="G1219" s="114">
        <f t="shared" si="1202"/>
        <v>0</v>
      </c>
      <c r="H1219" s="114">
        <f t="shared" si="1202"/>
        <v>0</v>
      </c>
      <c r="I1219" s="101">
        <f t="shared" si="1203"/>
        <v>519</v>
      </c>
      <c r="J1219" s="101">
        <f t="shared" si="1203"/>
        <v>519</v>
      </c>
      <c r="K1219" s="101">
        <f t="shared" si="1203"/>
        <v>519</v>
      </c>
      <c r="L1219" s="106"/>
      <c r="M1219" s="106"/>
      <c r="N1219" s="106"/>
      <c r="O1219" s="101">
        <f t="shared" si="945"/>
        <v>0</v>
      </c>
      <c r="P1219" s="101">
        <f t="shared" si="946"/>
        <v>0</v>
      </c>
      <c r="Q1219" s="101">
        <f t="shared" si="947"/>
        <v>0</v>
      </c>
      <c r="R1219" s="101">
        <f t="shared" si="948"/>
        <v>0</v>
      </c>
      <c r="S1219" s="101">
        <f t="shared" si="949"/>
        <v>0</v>
      </c>
      <c r="T1219" s="101">
        <f t="shared" si="950"/>
        <v>0</v>
      </c>
      <c r="U1219" s="101">
        <f t="shared" si="1204"/>
        <v>0</v>
      </c>
      <c r="V1219" s="101">
        <f t="shared" si="1205"/>
        <v>0</v>
      </c>
      <c r="W1219" s="101">
        <f t="shared" si="1206"/>
        <v>0</v>
      </c>
      <c r="X1219" s="101">
        <f t="shared" si="1207"/>
        <v>472.33</v>
      </c>
      <c r="Y1219" s="101">
        <f t="shared" si="1208"/>
        <v>492.58</v>
      </c>
      <c r="Z1219" s="101">
        <f t="shared" si="1209"/>
        <v>492.58</v>
      </c>
      <c r="AA1219" s="101">
        <f t="shared" si="951"/>
        <v>0</v>
      </c>
      <c r="AB1219" s="101">
        <f t="shared" si="951"/>
        <v>0</v>
      </c>
      <c r="AC1219" s="101">
        <f t="shared" si="951"/>
        <v>0</v>
      </c>
      <c r="AD1219" s="101">
        <f t="shared" si="952"/>
        <v>0</v>
      </c>
      <c r="AE1219" s="101">
        <f t="shared" si="952"/>
        <v>0</v>
      </c>
      <c r="AF1219" s="101">
        <f t="shared" si="952"/>
        <v>0</v>
      </c>
      <c r="AG1219" s="106"/>
      <c r="AH1219" s="106"/>
      <c r="AI1219" s="106"/>
      <c r="AJ1219" s="101">
        <f t="shared" si="953"/>
        <v>0</v>
      </c>
      <c r="AK1219" s="101">
        <f t="shared" si="954"/>
        <v>0</v>
      </c>
      <c r="AL1219" s="101">
        <f t="shared" si="955"/>
        <v>0</v>
      </c>
      <c r="AM1219" s="101">
        <f t="shared" si="956"/>
        <v>0</v>
      </c>
      <c r="AN1219" s="101">
        <f t="shared" si="957"/>
        <v>0</v>
      </c>
      <c r="AO1219" s="101">
        <f t="shared" si="958"/>
        <v>0</v>
      </c>
      <c r="AP1219" s="101">
        <f t="shared" si="1210"/>
        <v>0</v>
      </c>
      <c r="AQ1219" s="101">
        <f t="shared" si="1211"/>
        <v>0</v>
      </c>
      <c r="AR1219" s="101">
        <f t="shared" si="1212"/>
        <v>0</v>
      </c>
      <c r="AS1219" s="101">
        <f t="shared" si="1213"/>
        <v>730.23</v>
      </c>
      <c r="AT1219" s="101">
        <f t="shared" si="1214"/>
        <v>760.63</v>
      </c>
      <c r="AU1219" s="101">
        <f t="shared" si="1215"/>
        <v>760.63</v>
      </c>
      <c r="AV1219" s="101">
        <f t="shared" si="959"/>
        <v>0</v>
      </c>
      <c r="AW1219" s="101">
        <f t="shared" si="959"/>
        <v>0</v>
      </c>
      <c r="AX1219" s="101">
        <f t="shared" si="959"/>
        <v>0</v>
      </c>
      <c r="AY1219" s="101">
        <f t="shared" si="960"/>
        <v>0</v>
      </c>
      <c r="AZ1219" s="101">
        <f t="shared" si="960"/>
        <v>0</v>
      </c>
      <c r="BA1219" s="101">
        <f t="shared" si="960"/>
        <v>0</v>
      </c>
      <c r="BB1219" s="106"/>
      <c r="BC1219" s="106"/>
      <c r="BD1219" s="106"/>
      <c r="BE1219" s="101">
        <f t="shared" si="961"/>
        <v>0</v>
      </c>
      <c r="BF1219" s="101">
        <f t="shared" si="962"/>
        <v>0</v>
      </c>
      <c r="BG1219" s="101">
        <f t="shared" si="963"/>
        <v>0</v>
      </c>
      <c r="BH1219" s="101">
        <f t="shared" si="964"/>
        <v>0</v>
      </c>
      <c r="BI1219" s="101">
        <f t="shared" si="965"/>
        <v>0</v>
      </c>
      <c r="BJ1219" s="101">
        <f t="shared" si="966"/>
        <v>0</v>
      </c>
      <c r="BK1219" s="101">
        <f t="shared" si="1216"/>
        <v>0</v>
      </c>
      <c r="BL1219" s="101">
        <f t="shared" si="1217"/>
        <v>0</v>
      </c>
      <c r="BM1219" s="101">
        <f t="shared" si="1218"/>
        <v>0</v>
      </c>
      <c r="BN1219" s="101">
        <f t="shared" si="1219"/>
        <v>419.19</v>
      </c>
      <c r="BO1219" s="101">
        <f t="shared" si="1220"/>
        <v>432.78</v>
      </c>
      <c r="BP1219" s="101">
        <f t="shared" si="1221"/>
        <v>432.78</v>
      </c>
      <c r="BQ1219" s="101">
        <f t="shared" si="967"/>
        <v>0</v>
      </c>
      <c r="BR1219" s="101">
        <f t="shared" si="967"/>
        <v>0</v>
      </c>
      <c r="BS1219" s="101">
        <f t="shared" si="967"/>
        <v>0</v>
      </c>
      <c r="BT1219" s="101">
        <f t="shared" si="968"/>
        <v>0</v>
      </c>
      <c r="BU1219" s="101">
        <f t="shared" si="968"/>
        <v>0</v>
      </c>
      <c r="BV1219" s="101">
        <f t="shared" si="968"/>
        <v>0</v>
      </c>
      <c r="BW1219" s="106"/>
      <c r="BX1219" s="106"/>
      <c r="BY1219" s="106"/>
      <c r="BZ1219" s="101">
        <f t="shared" si="969"/>
        <v>0</v>
      </c>
      <c r="CA1219" s="101">
        <f t="shared" si="970"/>
        <v>0</v>
      </c>
      <c r="CB1219" s="101">
        <f t="shared" si="971"/>
        <v>0</v>
      </c>
      <c r="CC1219" s="101">
        <f t="shared" si="972"/>
        <v>0</v>
      </c>
      <c r="CD1219" s="101">
        <f t="shared" si="973"/>
        <v>0</v>
      </c>
      <c r="CE1219" s="101">
        <f t="shared" si="974"/>
        <v>0</v>
      </c>
      <c r="CF1219" s="101">
        <f t="shared" si="1222"/>
        <v>0</v>
      </c>
      <c r="CG1219" s="101">
        <f t="shared" si="1223"/>
        <v>0</v>
      </c>
      <c r="CH1219" s="101">
        <f t="shared" si="1224"/>
        <v>0</v>
      </c>
      <c r="CI1219" s="101">
        <f t="shared" si="1225"/>
        <v>515.27</v>
      </c>
      <c r="CJ1219" s="101">
        <f t="shared" si="1226"/>
        <v>541.73</v>
      </c>
      <c r="CK1219" s="101">
        <f t="shared" si="1227"/>
        <v>541.73</v>
      </c>
      <c r="CL1219" s="101">
        <f t="shared" si="975"/>
        <v>0</v>
      </c>
      <c r="CM1219" s="101">
        <f t="shared" si="975"/>
        <v>0</v>
      </c>
      <c r="CN1219" s="101">
        <f t="shared" si="975"/>
        <v>0</v>
      </c>
      <c r="CO1219" s="101">
        <f t="shared" si="976"/>
        <v>0</v>
      </c>
      <c r="CP1219" s="101">
        <f t="shared" si="976"/>
        <v>0</v>
      </c>
      <c r="CQ1219" s="101">
        <f t="shared" si="976"/>
        <v>0</v>
      </c>
      <c r="CR1219" s="106"/>
      <c r="CS1219" s="106"/>
      <c r="CT1219" s="106"/>
      <c r="CU1219" s="101">
        <f t="shared" si="977"/>
        <v>0</v>
      </c>
      <c r="CV1219" s="101">
        <f t="shared" si="978"/>
        <v>0</v>
      </c>
      <c r="CW1219" s="101">
        <f t="shared" si="979"/>
        <v>0</v>
      </c>
      <c r="CX1219" s="101">
        <f t="shared" si="980"/>
        <v>0</v>
      </c>
      <c r="CY1219" s="101">
        <f t="shared" si="981"/>
        <v>0</v>
      </c>
      <c r="CZ1219" s="101">
        <f t="shared" si="982"/>
        <v>0</v>
      </c>
      <c r="DA1219" s="101">
        <f t="shared" si="1228"/>
        <v>0</v>
      </c>
      <c r="DB1219" s="101">
        <f t="shared" si="1229"/>
        <v>0</v>
      </c>
      <c r="DC1219" s="101">
        <f t="shared" si="1230"/>
        <v>0</v>
      </c>
      <c r="DD1219" s="101">
        <f t="shared" si="1231"/>
        <v>328.12</v>
      </c>
      <c r="DE1219" s="101">
        <f t="shared" si="1232"/>
        <v>344.13</v>
      </c>
      <c r="DF1219" s="101">
        <f t="shared" si="1233"/>
        <v>344.13</v>
      </c>
      <c r="DG1219" s="101">
        <f t="shared" si="983"/>
        <v>0</v>
      </c>
      <c r="DH1219" s="101">
        <f t="shared" si="983"/>
        <v>0</v>
      </c>
      <c r="DI1219" s="101">
        <f t="shared" si="983"/>
        <v>0</v>
      </c>
      <c r="DJ1219" s="101">
        <f t="shared" si="984"/>
        <v>0</v>
      </c>
      <c r="DK1219" s="101">
        <f t="shared" si="984"/>
        <v>0</v>
      </c>
      <c r="DL1219" s="101">
        <f t="shared" si="984"/>
        <v>0</v>
      </c>
      <c r="DM1219" s="106"/>
      <c r="DN1219" s="106"/>
      <c r="DO1219" s="106"/>
      <c r="DP1219" s="101">
        <f t="shared" si="985"/>
        <v>0</v>
      </c>
      <c r="DQ1219" s="101">
        <f t="shared" si="986"/>
        <v>0</v>
      </c>
      <c r="DR1219" s="101">
        <f t="shared" si="987"/>
        <v>0</v>
      </c>
      <c r="DS1219" s="101">
        <f t="shared" si="988"/>
        <v>0</v>
      </c>
      <c r="DT1219" s="101">
        <f t="shared" si="989"/>
        <v>0</v>
      </c>
      <c r="DU1219" s="101">
        <f t="shared" si="990"/>
        <v>0</v>
      </c>
      <c r="DV1219" s="101">
        <f t="shared" si="1234"/>
        <v>0</v>
      </c>
      <c r="DW1219" s="101">
        <f t="shared" si="1235"/>
        <v>0</v>
      </c>
      <c r="DX1219" s="101">
        <f t="shared" si="1236"/>
        <v>0</v>
      </c>
      <c r="DY1219" s="101">
        <f t="shared" si="1237"/>
        <v>502.39</v>
      </c>
      <c r="DZ1219" s="101">
        <f t="shared" si="1238"/>
        <v>527.25</v>
      </c>
      <c r="EA1219" s="101">
        <f t="shared" si="1239"/>
        <v>527.25</v>
      </c>
      <c r="EB1219" s="101">
        <f t="shared" si="991"/>
        <v>0</v>
      </c>
      <c r="EC1219" s="101">
        <f t="shared" si="991"/>
        <v>0</v>
      </c>
      <c r="ED1219" s="101">
        <f t="shared" si="991"/>
        <v>0</v>
      </c>
      <c r="EE1219" s="101">
        <f t="shared" si="992"/>
        <v>0</v>
      </c>
      <c r="EF1219" s="101">
        <f t="shared" si="992"/>
        <v>0</v>
      </c>
      <c r="EG1219" s="101">
        <f t="shared" si="992"/>
        <v>0</v>
      </c>
      <c r="EH1219" s="106"/>
      <c r="EI1219" s="106"/>
      <c r="EJ1219" s="106"/>
      <c r="EK1219" s="101">
        <f t="shared" si="993"/>
        <v>0</v>
      </c>
      <c r="EL1219" s="101">
        <f t="shared" si="994"/>
        <v>0</v>
      </c>
      <c r="EM1219" s="101">
        <f t="shared" si="995"/>
        <v>0</v>
      </c>
      <c r="EN1219" s="101">
        <f t="shared" si="996"/>
        <v>0</v>
      </c>
      <c r="EO1219" s="101">
        <f t="shared" si="997"/>
        <v>0</v>
      </c>
      <c r="EP1219" s="101">
        <f t="shared" si="998"/>
        <v>0</v>
      </c>
      <c r="EQ1219" s="101">
        <f t="shared" si="1240"/>
        <v>0</v>
      </c>
      <c r="ER1219" s="101">
        <f t="shared" si="1241"/>
        <v>0</v>
      </c>
      <c r="ES1219" s="101">
        <f t="shared" si="1242"/>
        <v>0</v>
      </c>
      <c r="ET1219" s="101">
        <f t="shared" si="1243"/>
        <v>422.96</v>
      </c>
      <c r="EU1219" s="101">
        <f t="shared" si="1244"/>
        <v>440.95</v>
      </c>
      <c r="EV1219" s="101">
        <f t="shared" si="1245"/>
        <v>440.95</v>
      </c>
      <c r="EW1219" s="101">
        <f t="shared" si="999"/>
        <v>0</v>
      </c>
      <c r="EX1219" s="101">
        <f t="shared" si="999"/>
        <v>0</v>
      </c>
      <c r="EY1219" s="101">
        <f t="shared" si="999"/>
        <v>0</v>
      </c>
      <c r="EZ1219" s="101">
        <f t="shared" si="1000"/>
        <v>0</v>
      </c>
      <c r="FA1219" s="101">
        <f t="shared" si="1000"/>
        <v>0</v>
      </c>
      <c r="FB1219" s="101">
        <f t="shared" si="1000"/>
        <v>0</v>
      </c>
      <c r="FC1219" s="106"/>
      <c r="FD1219" s="106"/>
      <c r="FE1219" s="106"/>
      <c r="FF1219" s="101">
        <f t="shared" si="1001"/>
        <v>0</v>
      </c>
      <c r="FG1219" s="101">
        <f t="shared" si="1002"/>
        <v>0</v>
      </c>
      <c r="FH1219" s="101">
        <f t="shared" si="1003"/>
        <v>0</v>
      </c>
      <c r="FI1219" s="101">
        <f t="shared" si="1004"/>
        <v>0</v>
      </c>
      <c r="FJ1219" s="101">
        <f t="shared" si="1005"/>
        <v>0</v>
      </c>
      <c r="FK1219" s="101">
        <f t="shared" si="1006"/>
        <v>0</v>
      </c>
      <c r="FL1219" s="101">
        <f t="shared" si="1246"/>
        <v>0</v>
      </c>
      <c r="FM1219" s="101">
        <f t="shared" si="1247"/>
        <v>0</v>
      </c>
      <c r="FN1219" s="101">
        <f t="shared" si="1248"/>
        <v>0</v>
      </c>
      <c r="FO1219" s="101">
        <f t="shared" si="1249"/>
        <v>349.26</v>
      </c>
      <c r="FP1219" s="101">
        <f t="shared" si="1250"/>
        <v>361.95</v>
      </c>
      <c r="FQ1219" s="101">
        <f t="shared" si="1251"/>
        <v>361.95</v>
      </c>
      <c r="FR1219" s="101">
        <f t="shared" si="1007"/>
        <v>0</v>
      </c>
      <c r="FS1219" s="101">
        <f t="shared" si="1007"/>
        <v>0</v>
      </c>
      <c r="FT1219" s="101">
        <f t="shared" si="1007"/>
        <v>0</v>
      </c>
      <c r="FU1219" s="101">
        <f t="shared" si="1008"/>
        <v>0</v>
      </c>
      <c r="FV1219" s="101">
        <f t="shared" si="1008"/>
        <v>0</v>
      </c>
      <c r="FW1219" s="101">
        <f t="shared" si="1008"/>
        <v>0</v>
      </c>
      <c r="FX1219" s="106"/>
      <c r="FY1219" s="106"/>
      <c r="FZ1219" s="106"/>
      <c r="GA1219" s="101">
        <f t="shared" si="1009"/>
        <v>0</v>
      </c>
      <c r="GB1219" s="101">
        <f t="shared" si="1010"/>
        <v>0</v>
      </c>
      <c r="GC1219" s="101">
        <f t="shared" si="1011"/>
        <v>0</v>
      </c>
      <c r="GD1219" s="101">
        <f t="shared" si="1012"/>
        <v>0</v>
      </c>
      <c r="GE1219" s="101">
        <f t="shared" si="1013"/>
        <v>0</v>
      </c>
      <c r="GF1219" s="101">
        <f t="shared" si="1014"/>
        <v>0</v>
      </c>
      <c r="GG1219" s="101">
        <f t="shared" si="1252"/>
        <v>0</v>
      </c>
      <c r="GH1219" s="101">
        <f t="shared" si="1253"/>
        <v>0</v>
      </c>
      <c r="GI1219" s="101">
        <f t="shared" si="1254"/>
        <v>0</v>
      </c>
      <c r="GJ1219" s="101">
        <f t="shared" si="1255"/>
        <v>525.6</v>
      </c>
      <c r="GK1219" s="101">
        <f t="shared" si="1256"/>
        <v>543.74</v>
      </c>
      <c r="GL1219" s="101">
        <f t="shared" si="1257"/>
        <v>543.74</v>
      </c>
      <c r="GM1219" s="101">
        <f t="shared" si="1015"/>
        <v>0</v>
      </c>
      <c r="GN1219" s="101">
        <f t="shared" si="1015"/>
        <v>0</v>
      </c>
      <c r="GO1219" s="101">
        <f t="shared" si="1015"/>
        <v>0</v>
      </c>
      <c r="GP1219" s="101">
        <f t="shared" si="1016"/>
        <v>0</v>
      </c>
      <c r="GQ1219" s="101">
        <f t="shared" si="1016"/>
        <v>0</v>
      </c>
      <c r="GR1219" s="101">
        <f t="shared" si="1016"/>
        <v>0</v>
      </c>
      <c r="GS1219" s="106"/>
      <c r="GT1219" s="106"/>
      <c r="GU1219" s="106"/>
      <c r="GV1219" s="101">
        <f t="shared" si="1017"/>
        <v>0</v>
      </c>
      <c r="GW1219" s="101">
        <f t="shared" si="1018"/>
        <v>0</v>
      </c>
      <c r="GX1219" s="101">
        <f t="shared" si="1019"/>
        <v>0</v>
      </c>
      <c r="GY1219" s="101">
        <f t="shared" si="1020"/>
        <v>0</v>
      </c>
      <c r="GZ1219" s="101">
        <f t="shared" si="1021"/>
        <v>0</v>
      </c>
      <c r="HA1219" s="101">
        <f t="shared" si="1022"/>
        <v>0</v>
      </c>
      <c r="HB1219" s="101">
        <f t="shared" si="1258"/>
        <v>0</v>
      </c>
      <c r="HC1219" s="101">
        <f t="shared" si="1259"/>
        <v>0</v>
      </c>
      <c r="HD1219" s="101">
        <f t="shared" si="1260"/>
        <v>0</v>
      </c>
      <c r="HE1219" s="101">
        <f t="shared" si="1261"/>
        <v>536.33000000000004</v>
      </c>
      <c r="HF1219" s="101">
        <f t="shared" si="1262"/>
        <v>553.78</v>
      </c>
      <c r="HG1219" s="101">
        <f t="shared" si="1263"/>
        <v>553.78</v>
      </c>
      <c r="HH1219" s="101">
        <f t="shared" si="1023"/>
        <v>0</v>
      </c>
      <c r="HI1219" s="101">
        <f t="shared" si="1023"/>
        <v>0</v>
      </c>
      <c r="HJ1219" s="101">
        <f t="shared" si="1023"/>
        <v>0</v>
      </c>
      <c r="HK1219" s="101">
        <f t="shared" si="1024"/>
        <v>0</v>
      </c>
      <c r="HL1219" s="101">
        <f t="shared" si="1024"/>
        <v>0</v>
      </c>
      <c r="HM1219" s="101">
        <f t="shared" si="1024"/>
        <v>0</v>
      </c>
      <c r="HN1219" s="106"/>
      <c r="HO1219" s="106"/>
      <c r="HP1219" s="106"/>
      <c r="HQ1219" s="101">
        <f t="shared" si="1025"/>
        <v>0</v>
      </c>
      <c r="HR1219" s="101">
        <f t="shared" si="1026"/>
        <v>0</v>
      </c>
      <c r="HS1219" s="101">
        <f t="shared" si="1027"/>
        <v>0</v>
      </c>
      <c r="HT1219" s="101">
        <f t="shared" si="1028"/>
        <v>0</v>
      </c>
      <c r="HU1219" s="101">
        <f t="shared" si="1029"/>
        <v>0</v>
      </c>
      <c r="HV1219" s="101">
        <f t="shared" si="1030"/>
        <v>0</v>
      </c>
      <c r="HW1219" s="101">
        <f t="shared" si="1264"/>
        <v>0</v>
      </c>
      <c r="HX1219" s="101">
        <f t="shared" si="1265"/>
        <v>0</v>
      </c>
      <c r="HY1219" s="101">
        <f t="shared" si="1266"/>
        <v>0</v>
      </c>
      <c r="HZ1219" s="101">
        <f t="shared" si="1267"/>
        <v>441.09</v>
      </c>
      <c r="IA1219" s="101">
        <f t="shared" si="1268"/>
        <v>458.2</v>
      </c>
      <c r="IB1219" s="101">
        <f t="shared" si="1269"/>
        <v>458.2</v>
      </c>
      <c r="IC1219" s="101">
        <f t="shared" si="1031"/>
        <v>0</v>
      </c>
      <c r="ID1219" s="101">
        <f t="shared" si="1031"/>
        <v>0</v>
      </c>
      <c r="IE1219" s="101">
        <f t="shared" si="1031"/>
        <v>0</v>
      </c>
      <c r="IF1219" s="101">
        <f t="shared" si="1032"/>
        <v>0</v>
      </c>
      <c r="IG1219" s="101">
        <f t="shared" si="1032"/>
        <v>0</v>
      </c>
      <c r="IH1219" s="101">
        <f t="shared" si="1032"/>
        <v>0</v>
      </c>
      <c r="II1219" s="106"/>
      <c r="IJ1219" s="106"/>
      <c r="IK1219" s="106"/>
      <c r="IL1219" s="101">
        <f t="shared" si="1033"/>
        <v>0</v>
      </c>
      <c r="IM1219" s="101">
        <f t="shared" si="1034"/>
        <v>0</v>
      </c>
      <c r="IN1219" s="101">
        <f t="shared" si="1035"/>
        <v>0</v>
      </c>
      <c r="IO1219" s="101">
        <f t="shared" si="1036"/>
        <v>0</v>
      </c>
      <c r="IP1219" s="101">
        <f t="shared" si="1037"/>
        <v>0</v>
      </c>
      <c r="IQ1219" s="101">
        <f t="shared" si="1038"/>
        <v>0</v>
      </c>
      <c r="IR1219" s="101">
        <f t="shared" si="1270"/>
        <v>0</v>
      </c>
      <c r="IS1219" s="101">
        <f t="shared" si="1271"/>
        <v>0</v>
      </c>
      <c r="IT1219" s="101">
        <f t="shared" si="1272"/>
        <v>0</v>
      </c>
      <c r="IU1219" s="101">
        <f t="shared" si="1273"/>
        <v>1432.1</v>
      </c>
      <c r="IV1219" s="101">
        <f t="shared" si="1274"/>
        <v>1507.07</v>
      </c>
      <c r="IW1219" s="101">
        <f t="shared" si="1275"/>
        <v>1507.07</v>
      </c>
      <c r="IX1219" s="101">
        <f t="shared" si="1039"/>
        <v>0</v>
      </c>
      <c r="IY1219" s="101">
        <f t="shared" si="1039"/>
        <v>0</v>
      </c>
      <c r="IZ1219" s="101">
        <f t="shared" si="1039"/>
        <v>0</v>
      </c>
      <c r="JA1219" s="101">
        <f t="shared" si="1040"/>
        <v>0</v>
      </c>
      <c r="JB1219" s="101">
        <f t="shared" si="1040"/>
        <v>0</v>
      </c>
      <c r="JC1219" s="101">
        <f t="shared" si="1040"/>
        <v>0</v>
      </c>
      <c r="JD1219" s="106"/>
      <c r="JE1219" s="106"/>
      <c r="JF1219" s="106"/>
      <c r="JG1219" s="101">
        <f t="shared" si="1041"/>
        <v>0</v>
      </c>
      <c r="JH1219" s="101">
        <f t="shared" si="1042"/>
        <v>0</v>
      </c>
      <c r="JI1219" s="101">
        <f t="shared" si="1043"/>
        <v>0</v>
      </c>
      <c r="JJ1219" s="101">
        <f t="shared" si="1044"/>
        <v>0</v>
      </c>
      <c r="JK1219" s="101">
        <f t="shared" si="1045"/>
        <v>0</v>
      </c>
      <c r="JL1219" s="101">
        <f t="shared" si="1046"/>
        <v>0</v>
      </c>
      <c r="JM1219" s="101">
        <f t="shared" si="1276"/>
        <v>0</v>
      </c>
      <c r="JN1219" s="101">
        <f t="shared" si="1277"/>
        <v>0</v>
      </c>
      <c r="JO1219" s="101">
        <f t="shared" si="1278"/>
        <v>0</v>
      </c>
      <c r="JP1219" s="101">
        <f t="shared" si="1279"/>
        <v>368.3</v>
      </c>
      <c r="JQ1219" s="101">
        <f t="shared" si="1280"/>
        <v>385.04</v>
      </c>
      <c r="JR1219" s="101">
        <f t="shared" si="1281"/>
        <v>385.04</v>
      </c>
      <c r="JS1219" s="101">
        <f t="shared" si="1047"/>
        <v>0</v>
      </c>
      <c r="JT1219" s="101">
        <f t="shared" si="1047"/>
        <v>0</v>
      </c>
      <c r="JU1219" s="101">
        <f t="shared" si="1047"/>
        <v>0</v>
      </c>
      <c r="JV1219" s="101">
        <f t="shared" si="1048"/>
        <v>0</v>
      </c>
      <c r="JW1219" s="101">
        <f t="shared" si="1048"/>
        <v>0</v>
      </c>
      <c r="JX1219" s="101">
        <f t="shared" si="1048"/>
        <v>0</v>
      </c>
      <c r="JY1219" s="106"/>
      <c r="JZ1219" s="106"/>
      <c r="KA1219" s="106"/>
      <c r="KB1219" s="101">
        <f t="shared" si="1049"/>
        <v>0</v>
      </c>
      <c r="KC1219" s="101">
        <f t="shared" si="1050"/>
        <v>0</v>
      </c>
      <c r="KD1219" s="101">
        <f t="shared" si="1051"/>
        <v>0</v>
      </c>
      <c r="KE1219" s="101">
        <f t="shared" si="1052"/>
        <v>0</v>
      </c>
      <c r="KF1219" s="101">
        <f t="shared" si="1053"/>
        <v>0</v>
      </c>
      <c r="KG1219" s="101">
        <f t="shared" si="1054"/>
        <v>0</v>
      </c>
      <c r="KH1219" s="101">
        <f t="shared" si="1282"/>
        <v>0</v>
      </c>
      <c r="KI1219" s="101">
        <f t="shared" si="1283"/>
        <v>0</v>
      </c>
      <c r="KJ1219" s="101">
        <f t="shared" si="1284"/>
        <v>0</v>
      </c>
      <c r="KK1219" s="101">
        <f t="shared" si="1285"/>
        <v>408.84</v>
      </c>
      <c r="KL1219" s="101">
        <f t="shared" si="1286"/>
        <v>426.92</v>
      </c>
      <c r="KM1219" s="101">
        <f t="shared" si="1287"/>
        <v>426.92</v>
      </c>
      <c r="KN1219" s="101">
        <f t="shared" si="1055"/>
        <v>0</v>
      </c>
      <c r="KO1219" s="101">
        <f t="shared" si="1055"/>
        <v>0</v>
      </c>
      <c r="KP1219" s="101">
        <f t="shared" si="1055"/>
        <v>0</v>
      </c>
      <c r="KQ1219" s="101">
        <f t="shared" si="1056"/>
        <v>0</v>
      </c>
      <c r="KR1219" s="101">
        <f t="shared" si="1056"/>
        <v>0</v>
      </c>
      <c r="KS1219" s="101">
        <f t="shared" si="1056"/>
        <v>0</v>
      </c>
      <c r="KT1219" s="106"/>
      <c r="KU1219" s="106"/>
      <c r="KV1219" s="106"/>
      <c r="KW1219" s="101">
        <f t="shared" si="1057"/>
        <v>0</v>
      </c>
      <c r="KX1219" s="101">
        <f t="shared" si="1058"/>
        <v>0</v>
      </c>
      <c r="KY1219" s="101">
        <f t="shared" si="1059"/>
        <v>0</v>
      </c>
      <c r="KZ1219" s="101">
        <f t="shared" si="1060"/>
        <v>0</v>
      </c>
      <c r="LA1219" s="101">
        <f t="shared" si="1061"/>
        <v>0</v>
      </c>
      <c r="LB1219" s="101">
        <f t="shared" si="1062"/>
        <v>0</v>
      </c>
      <c r="LC1219" s="101">
        <f t="shared" si="1288"/>
        <v>0</v>
      </c>
      <c r="LD1219" s="101">
        <f t="shared" si="1289"/>
        <v>0</v>
      </c>
      <c r="LE1219" s="101">
        <f t="shared" si="1290"/>
        <v>0</v>
      </c>
      <c r="LF1219" s="101">
        <f t="shared" si="1291"/>
        <v>684.33</v>
      </c>
      <c r="LG1219" s="101">
        <f t="shared" si="1292"/>
        <v>709.77</v>
      </c>
      <c r="LH1219" s="101">
        <f t="shared" si="1293"/>
        <v>709.77</v>
      </c>
      <c r="LI1219" s="101">
        <f t="shared" si="1063"/>
        <v>0</v>
      </c>
      <c r="LJ1219" s="101">
        <f t="shared" si="1063"/>
        <v>0</v>
      </c>
      <c r="LK1219" s="101">
        <f t="shared" si="1063"/>
        <v>0</v>
      </c>
      <c r="LL1219" s="101">
        <f t="shared" si="1064"/>
        <v>0</v>
      </c>
      <c r="LM1219" s="101">
        <f t="shared" si="1064"/>
        <v>0</v>
      </c>
      <c r="LN1219" s="101">
        <f t="shared" si="1064"/>
        <v>0</v>
      </c>
      <c r="LO1219" s="106"/>
      <c r="LP1219" s="106"/>
      <c r="LQ1219" s="106"/>
      <c r="LR1219" s="101">
        <f t="shared" si="1065"/>
        <v>0</v>
      </c>
      <c r="LS1219" s="101">
        <f t="shared" si="1066"/>
        <v>0</v>
      </c>
      <c r="LT1219" s="101">
        <f t="shared" si="1067"/>
        <v>0</v>
      </c>
      <c r="LU1219" s="101">
        <f t="shared" si="1068"/>
        <v>0</v>
      </c>
      <c r="LV1219" s="101">
        <f t="shared" si="1069"/>
        <v>0</v>
      </c>
      <c r="LW1219" s="101">
        <f t="shared" si="1070"/>
        <v>0</v>
      </c>
      <c r="LX1219" s="101">
        <f t="shared" si="1294"/>
        <v>0</v>
      </c>
      <c r="LY1219" s="101">
        <f t="shared" si="1295"/>
        <v>0</v>
      </c>
      <c r="LZ1219" s="101">
        <f t="shared" si="1296"/>
        <v>0</v>
      </c>
      <c r="MA1219" s="101">
        <f t="shared" si="1297"/>
        <v>491.26</v>
      </c>
      <c r="MB1219" s="101">
        <f t="shared" si="1298"/>
        <v>516.96</v>
      </c>
      <c r="MC1219" s="101">
        <f t="shared" si="1299"/>
        <v>516.96</v>
      </c>
      <c r="MD1219" s="101">
        <f t="shared" si="1071"/>
        <v>0</v>
      </c>
      <c r="ME1219" s="101">
        <f t="shared" si="1071"/>
        <v>0</v>
      </c>
      <c r="MF1219" s="101">
        <f t="shared" si="1071"/>
        <v>0</v>
      </c>
      <c r="MG1219" s="101">
        <f t="shared" si="1072"/>
        <v>0</v>
      </c>
      <c r="MH1219" s="101">
        <f t="shared" si="1072"/>
        <v>0</v>
      </c>
      <c r="MI1219" s="101">
        <f t="shared" si="1072"/>
        <v>0</v>
      </c>
      <c r="MJ1219" s="106"/>
      <c r="MK1219" s="106"/>
      <c r="ML1219" s="106"/>
      <c r="MM1219" s="101">
        <f t="shared" si="1073"/>
        <v>0</v>
      </c>
      <c r="MN1219" s="101">
        <f t="shared" si="1074"/>
        <v>0</v>
      </c>
      <c r="MO1219" s="101">
        <f t="shared" si="1075"/>
        <v>0</v>
      </c>
      <c r="MP1219" s="101">
        <f t="shared" si="1076"/>
        <v>0</v>
      </c>
      <c r="MQ1219" s="101">
        <f t="shared" si="1077"/>
        <v>0</v>
      </c>
      <c r="MR1219" s="101">
        <f t="shared" si="1078"/>
        <v>0</v>
      </c>
      <c r="MS1219" s="101">
        <f t="shared" si="1300"/>
        <v>0</v>
      </c>
      <c r="MT1219" s="101">
        <f t="shared" si="1301"/>
        <v>0</v>
      </c>
      <c r="MU1219" s="101">
        <f t="shared" si="1302"/>
        <v>0</v>
      </c>
      <c r="MV1219" s="101">
        <f t="shared" si="1303"/>
        <v>481.29</v>
      </c>
      <c r="MW1219" s="101">
        <f t="shared" si="1304"/>
        <v>499.68</v>
      </c>
      <c r="MX1219" s="101">
        <f t="shared" si="1305"/>
        <v>499.68</v>
      </c>
      <c r="MY1219" s="101">
        <f t="shared" si="1079"/>
        <v>0</v>
      </c>
      <c r="MZ1219" s="101">
        <f t="shared" si="1079"/>
        <v>0</v>
      </c>
      <c r="NA1219" s="101">
        <f t="shared" si="1079"/>
        <v>0</v>
      </c>
      <c r="NB1219" s="101">
        <f t="shared" si="1080"/>
        <v>0</v>
      </c>
      <c r="NC1219" s="101">
        <f t="shared" si="1080"/>
        <v>0</v>
      </c>
      <c r="ND1219" s="101">
        <f t="shared" si="1080"/>
        <v>0</v>
      </c>
      <c r="NE1219" s="106"/>
      <c r="NF1219" s="106"/>
      <c r="NG1219" s="106"/>
      <c r="NH1219" s="101">
        <f t="shared" si="1081"/>
        <v>0</v>
      </c>
      <c r="NI1219" s="101">
        <f t="shared" si="1082"/>
        <v>0</v>
      </c>
      <c r="NJ1219" s="101">
        <f t="shared" si="1083"/>
        <v>0</v>
      </c>
      <c r="NK1219" s="101">
        <f t="shared" si="1084"/>
        <v>0</v>
      </c>
      <c r="NL1219" s="101">
        <f t="shared" si="1085"/>
        <v>0</v>
      </c>
      <c r="NM1219" s="101">
        <f t="shared" si="1086"/>
        <v>0</v>
      </c>
      <c r="NN1219" s="101">
        <f t="shared" si="1306"/>
        <v>0</v>
      </c>
      <c r="NO1219" s="101">
        <f t="shared" si="1307"/>
        <v>0</v>
      </c>
      <c r="NP1219" s="101">
        <f t="shared" si="1308"/>
        <v>0</v>
      </c>
      <c r="NQ1219" s="101">
        <f t="shared" si="1309"/>
        <v>600.62</v>
      </c>
      <c r="NR1219" s="101">
        <f t="shared" si="1310"/>
        <v>622.07000000000005</v>
      </c>
      <c r="NS1219" s="101">
        <f t="shared" si="1311"/>
        <v>622.07000000000005</v>
      </c>
      <c r="NT1219" s="101">
        <f t="shared" si="1087"/>
        <v>0</v>
      </c>
      <c r="NU1219" s="101">
        <f t="shared" si="1087"/>
        <v>0</v>
      </c>
      <c r="NV1219" s="101">
        <f t="shared" si="1087"/>
        <v>0</v>
      </c>
      <c r="NW1219" s="101">
        <f t="shared" si="1088"/>
        <v>0</v>
      </c>
      <c r="NX1219" s="101">
        <f t="shared" si="1088"/>
        <v>0</v>
      </c>
      <c r="NY1219" s="101">
        <f t="shared" si="1088"/>
        <v>0</v>
      </c>
      <c r="NZ1219" s="106"/>
      <c r="OA1219" s="106"/>
      <c r="OB1219" s="106"/>
      <c r="OC1219" s="101">
        <f t="shared" si="1089"/>
        <v>0</v>
      </c>
      <c r="OD1219" s="101">
        <f t="shared" si="1090"/>
        <v>0</v>
      </c>
      <c r="OE1219" s="101">
        <f t="shared" si="1091"/>
        <v>0</v>
      </c>
      <c r="OF1219" s="101">
        <f t="shared" si="1092"/>
        <v>0</v>
      </c>
      <c r="OG1219" s="101">
        <f t="shared" si="1093"/>
        <v>0</v>
      </c>
      <c r="OH1219" s="101">
        <f t="shared" si="1094"/>
        <v>0</v>
      </c>
      <c r="OI1219" s="101">
        <f t="shared" si="1312"/>
        <v>0</v>
      </c>
      <c r="OJ1219" s="101">
        <f t="shared" si="1313"/>
        <v>0</v>
      </c>
      <c r="OK1219" s="101">
        <f t="shared" si="1314"/>
        <v>0</v>
      </c>
      <c r="OL1219" s="101">
        <f t="shared" si="1315"/>
        <v>580.23</v>
      </c>
      <c r="OM1219" s="101">
        <f t="shared" si="1316"/>
        <v>608.1</v>
      </c>
      <c r="ON1219" s="101">
        <f t="shared" si="1317"/>
        <v>608.1</v>
      </c>
      <c r="OO1219" s="101">
        <f t="shared" si="1095"/>
        <v>0</v>
      </c>
      <c r="OP1219" s="101">
        <f t="shared" si="1095"/>
        <v>0</v>
      </c>
      <c r="OQ1219" s="101">
        <f t="shared" si="1095"/>
        <v>0</v>
      </c>
      <c r="OR1219" s="101">
        <f t="shared" si="1096"/>
        <v>0</v>
      </c>
      <c r="OS1219" s="101">
        <f t="shared" si="1096"/>
        <v>0</v>
      </c>
      <c r="OT1219" s="101">
        <f t="shared" si="1096"/>
        <v>0</v>
      </c>
      <c r="OU1219" s="106"/>
      <c r="OV1219" s="106"/>
      <c r="OW1219" s="106"/>
      <c r="OX1219" s="101">
        <f t="shared" si="1097"/>
        <v>0</v>
      </c>
      <c r="OY1219" s="101">
        <f t="shared" si="1098"/>
        <v>0</v>
      </c>
      <c r="OZ1219" s="101">
        <f t="shared" si="1099"/>
        <v>0</v>
      </c>
      <c r="PA1219" s="101">
        <f t="shared" si="1100"/>
        <v>0</v>
      </c>
      <c r="PB1219" s="101">
        <f t="shared" si="1101"/>
        <v>0</v>
      </c>
      <c r="PC1219" s="101">
        <f t="shared" si="1102"/>
        <v>0</v>
      </c>
      <c r="PD1219" s="101">
        <f t="shared" si="1318"/>
        <v>0</v>
      </c>
      <c r="PE1219" s="101">
        <f t="shared" si="1319"/>
        <v>0</v>
      </c>
      <c r="PF1219" s="101">
        <f t="shared" si="1320"/>
        <v>0</v>
      </c>
      <c r="PG1219" s="101">
        <f t="shared" si="1321"/>
        <v>603.9</v>
      </c>
      <c r="PH1219" s="101">
        <f t="shared" si="1322"/>
        <v>621.29</v>
      </c>
      <c r="PI1219" s="101">
        <f t="shared" si="1323"/>
        <v>621.29</v>
      </c>
      <c r="PJ1219" s="101">
        <f t="shared" si="1103"/>
        <v>0</v>
      </c>
      <c r="PK1219" s="101">
        <f t="shared" si="1103"/>
        <v>0</v>
      </c>
      <c r="PL1219" s="101">
        <f t="shared" si="1103"/>
        <v>0</v>
      </c>
      <c r="PM1219" s="101">
        <f t="shared" si="1104"/>
        <v>0</v>
      </c>
      <c r="PN1219" s="101">
        <f t="shared" si="1104"/>
        <v>0</v>
      </c>
      <c r="PO1219" s="101">
        <f t="shared" si="1104"/>
        <v>0</v>
      </c>
      <c r="PP1219" s="106"/>
      <c r="PQ1219" s="106"/>
      <c r="PR1219" s="106"/>
      <c r="PS1219" s="101">
        <f t="shared" si="1105"/>
        <v>0</v>
      </c>
      <c r="PT1219" s="101">
        <f t="shared" si="1106"/>
        <v>0</v>
      </c>
      <c r="PU1219" s="101">
        <f t="shared" si="1107"/>
        <v>0</v>
      </c>
      <c r="PV1219" s="101">
        <f t="shared" si="1108"/>
        <v>0</v>
      </c>
      <c r="PW1219" s="101">
        <f t="shared" si="1109"/>
        <v>0</v>
      </c>
      <c r="PX1219" s="101">
        <f t="shared" si="1110"/>
        <v>0</v>
      </c>
      <c r="PY1219" s="101">
        <f t="shared" si="1324"/>
        <v>0</v>
      </c>
      <c r="PZ1219" s="101">
        <f t="shared" si="1325"/>
        <v>0</v>
      </c>
      <c r="QA1219" s="101">
        <f t="shared" si="1326"/>
        <v>0</v>
      </c>
      <c r="QB1219" s="101">
        <f t="shared" si="1327"/>
        <v>566.11</v>
      </c>
      <c r="QC1219" s="101">
        <f t="shared" si="1328"/>
        <v>587.11</v>
      </c>
      <c r="QD1219" s="101">
        <f t="shared" si="1329"/>
        <v>587.11</v>
      </c>
      <c r="QE1219" s="101">
        <f t="shared" si="1111"/>
        <v>0</v>
      </c>
      <c r="QF1219" s="101">
        <f t="shared" si="1111"/>
        <v>0</v>
      </c>
      <c r="QG1219" s="101">
        <f t="shared" si="1111"/>
        <v>0</v>
      </c>
      <c r="QH1219" s="101">
        <f t="shared" si="1112"/>
        <v>0</v>
      </c>
      <c r="QI1219" s="101">
        <f t="shared" si="1112"/>
        <v>0</v>
      </c>
      <c r="QJ1219" s="101">
        <f t="shared" si="1112"/>
        <v>0</v>
      </c>
      <c r="QK1219" s="106"/>
      <c r="QL1219" s="106"/>
      <c r="QM1219" s="106"/>
      <c r="QN1219" s="101">
        <f t="shared" si="1113"/>
        <v>0</v>
      </c>
      <c r="QO1219" s="101">
        <f t="shared" si="1114"/>
        <v>0</v>
      </c>
      <c r="QP1219" s="101">
        <f t="shared" si="1115"/>
        <v>0</v>
      </c>
      <c r="QQ1219" s="101">
        <f t="shared" si="1116"/>
        <v>0</v>
      </c>
      <c r="QR1219" s="101">
        <f t="shared" si="1117"/>
        <v>0</v>
      </c>
      <c r="QS1219" s="101">
        <f t="shared" si="1118"/>
        <v>0</v>
      </c>
      <c r="QT1219" s="101">
        <f t="shared" si="1330"/>
        <v>0</v>
      </c>
      <c r="QU1219" s="101">
        <f t="shared" si="1331"/>
        <v>0</v>
      </c>
      <c r="QV1219" s="101">
        <f t="shared" si="1332"/>
        <v>0</v>
      </c>
      <c r="QW1219" s="101">
        <f t="shared" si="1333"/>
        <v>398.24</v>
      </c>
      <c r="QX1219" s="101">
        <f t="shared" si="1334"/>
        <v>419.41</v>
      </c>
      <c r="QY1219" s="101">
        <f t="shared" si="1335"/>
        <v>419.41</v>
      </c>
      <c r="QZ1219" s="101">
        <f t="shared" si="1119"/>
        <v>0</v>
      </c>
      <c r="RA1219" s="101">
        <f t="shared" si="1119"/>
        <v>0</v>
      </c>
      <c r="RB1219" s="101">
        <f t="shared" si="1119"/>
        <v>0</v>
      </c>
      <c r="RC1219" s="101">
        <f t="shared" si="1120"/>
        <v>0</v>
      </c>
      <c r="RD1219" s="101">
        <f t="shared" si="1120"/>
        <v>0</v>
      </c>
      <c r="RE1219" s="101">
        <f t="shared" si="1120"/>
        <v>0</v>
      </c>
      <c r="RF1219" s="106"/>
      <c r="RG1219" s="106"/>
      <c r="RH1219" s="106"/>
      <c r="RI1219" s="101">
        <f t="shared" si="1121"/>
        <v>0</v>
      </c>
      <c r="RJ1219" s="101">
        <f t="shared" si="1122"/>
        <v>0</v>
      </c>
      <c r="RK1219" s="101">
        <f t="shared" si="1123"/>
        <v>0</v>
      </c>
      <c r="RL1219" s="101">
        <f t="shared" si="1124"/>
        <v>0</v>
      </c>
      <c r="RM1219" s="101">
        <f t="shared" si="1125"/>
        <v>0</v>
      </c>
      <c r="RN1219" s="101">
        <f t="shared" si="1126"/>
        <v>0</v>
      </c>
      <c r="RO1219" s="101">
        <f t="shared" si="1336"/>
        <v>0</v>
      </c>
      <c r="RP1219" s="101">
        <f t="shared" si="1337"/>
        <v>0</v>
      </c>
      <c r="RQ1219" s="101">
        <f t="shared" si="1338"/>
        <v>0</v>
      </c>
      <c r="RR1219" s="101">
        <f t="shared" si="1339"/>
        <v>502.07</v>
      </c>
      <c r="RS1219" s="101">
        <f t="shared" si="1340"/>
        <v>523.30999999999995</v>
      </c>
      <c r="RT1219" s="101">
        <f t="shared" si="1341"/>
        <v>523.30999999999995</v>
      </c>
      <c r="RU1219" s="101">
        <f t="shared" si="1127"/>
        <v>0</v>
      </c>
      <c r="RV1219" s="101">
        <f t="shared" si="1127"/>
        <v>0</v>
      </c>
      <c r="RW1219" s="101">
        <f t="shared" si="1127"/>
        <v>0</v>
      </c>
      <c r="RX1219" s="101">
        <f t="shared" si="1128"/>
        <v>0</v>
      </c>
      <c r="RY1219" s="101">
        <f t="shared" si="1128"/>
        <v>0</v>
      </c>
      <c r="RZ1219" s="101">
        <f t="shared" si="1128"/>
        <v>0</v>
      </c>
      <c r="SA1219" s="106"/>
      <c r="SB1219" s="106"/>
      <c r="SC1219" s="106"/>
      <c r="SD1219" s="101">
        <f t="shared" si="1129"/>
        <v>0</v>
      </c>
      <c r="SE1219" s="101">
        <f t="shared" si="1130"/>
        <v>0</v>
      </c>
      <c r="SF1219" s="101">
        <f t="shared" si="1131"/>
        <v>0</v>
      </c>
      <c r="SG1219" s="101">
        <f t="shared" si="1132"/>
        <v>0</v>
      </c>
      <c r="SH1219" s="101">
        <f t="shared" si="1133"/>
        <v>0</v>
      </c>
      <c r="SI1219" s="101">
        <f t="shared" si="1134"/>
        <v>0</v>
      </c>
      <c r="SJ1219" s="101">
        <f t="shared" si="1342"/>
        <v>0</v>
      </c>
      <c r="SK1219" s="101">
        <f t="shared" si="1343"/>
        <v>0</v>
      </c>
      <c r="SL1219" s="101">
        <f t="shared" si="1344"/>
        <v>0</v>
      </c>
      <c r="SM1219" s="101">
        <f t="shared" si="1345"/>
        <v>816.99</v>
      </c>
      <c r="SN1219" s="101">
        <f t="shared" si="1346"/>
        <v>851.92</v>
      </c>
      <c r="SO1219" s="101">
        <f t="shared" si="1347"/>
        <v>851.92</v>
      </c>
      <c r="SP1219" s="101">
        <f t="shared" si="1135"/>
        <v>0</v>
      </c>
      <c r="SQ1219" s="101">
        <f t="shared" si="1135"/>
        <v>0</v>
      </c>
      <c r="SR1219" s="101">
        <f t="shared" si="1135"/>
        <v>0</v>
      </c>
      <c r="SS1219" s="101">
        <f t="shared" si="1136"/>
        <v>0</v>
      </c>
      <c r="ST1219" s="101">
        <f t="shared" si="1136"/>
        <v>0</v>
      </c>
      <c r="SU1219" s="101">
        <f t="shared" si="1136"/>
        <v>0</v>
      </c>
      <c r="SV1219" s="106"/>
      <c r="SW1219" s="106"/>
      <c r="SX1219" s="106"/>
      <c r="SY1219" s="101">
        <f t="shared" si="1137"/>
        <v>0</v>
      </c>
      <c r="SZ1219" s="101">
        <f t="shared" si="1138"/>
        <v>0</v>
      </c>
      <c r="TA1219" s="101">
        <f t="shared" si="1139"/>
        <v>0</v>
      </c>
      <c r="TB1219" s="101">
        <f t="shared" si="1140"/>
        <v>0</v>
      </c>
      <c r="TC1219" s="101">
        <f t="shared" si="1141"/>
        <v>0</v>
      </c>
      <c r="TD1219" s="101">
        <f t="shared" si="1142"/>
        <v>0</v>
      </c>
      <c r="TE1219" s="101">
        <f t="shared" si="1348"/>
        <v>0</v>
      </c>
      <c r="TF1219" s="101">
        <f t="shared" si="1349"/>
        <v>0</v>
      </c>
      <c r="TG1219" s="101">
        <f t="shared" si="1350"/>
        <v>0</v>
      </c>
      <c r="TH1219" s="101">
        <f t="shared" si="1351"/>
        <v>613.48</v>
      </c>
      <c r="TI1219" s="101">
        <f t="shared" si="1352"/>
        <v>638.25</v>
      </c>
      <c r="TJ1219" s="101">
        <f t="shared" si="1353"/>
        <v>638.25</v>
      </c>
      <c r="TK1219" s="101">
        <f t="shared" si="1143"/>
        <v>0</v>
      </c>
      <c r="TL1219" s="101">
        <f t="shared" si="1143"/>
        <v>0</v>
      </c>
      <c r="TM1219" s="101">
        <f t="shared" si="1143"/>
        <v>0</v>
      </c>
      <c r="TN1219" s="101">
        <f t="shared" si="1144"/>
        <v>0</v>
      </c>
      <c r="TO1219" s="101">
        <f t="shared" si="1144"/>
        <v>0</v>
      </c>
      <c r="TP1219" s="101">
        <f t="shared" si="1144"/>
        <v>0</v>
      </c>
      <c r="TQ1219" s="106"/>
      <c r="TR1219" s="106"/>
      <c r="TS1219" s="106"/>
      <c r="TT1219" s="101">
        <f t="shared" si="1145"/>
        <v>0</v>
      </c>
      <c r="TU1219" s="101">
        <f t="shared" si="1146"/>
        <v>0</v>
      </c>
      <c r="TV1219" s="101">
        <f t="shared" si="1147"/>
        <v>0</v>
      </c>
      <c r="TW1219" s="101">
        <f t="shared" si="1148"/>
        <v>0</v>
      </c>
      <c r="TX1219" s="101">
        <f t="shared" si="1149"/>
        <v>0</v>
      </c>
      <c r="TY1219" s="101">
        <f t="shared" si="1150"/>
        <v>0</v>
      </c>
      <c r="TZ1219" s="101">
        <f t="shared" si="1354"/>
        <v>0</v>
      </c>
      <c r="UA1219" s="101">
        <f t="shared" si="1355"/>
        <v>0</v>
      </c>
      <c r="UB1219" s="101">
        <f t="shared" si="1356"/>
        <v>0</v>
      </c>
      <c r="UC1219" s="101">
        <f t="shared" si="1357"/>
        <v>645.79</v>
      </c>
      <c r="UD1219" s="101">
        <f t="shared" si="1358"/>
        <v>676.94</v>
      </c>
      <c r="UE1219" s="101">
        <f t="shared" si="1359"/>
        <v>676.94</v>
      </c>
      <c r="UF1219" s="101">
        <f t="shared" si="1151"/>
        <v>0</v>
      </c>
      <c r="UG1219" s="101">
        <f t="shared" si="1151"/>
        <v>0</v>
      </c>
      <c r="UH1219" s="101">
        <f t="shared" si="1151"/>
        <v>0</v>
      </c>
      <c r="UI1219" s="101">
        <f t="shared" si="1152"/>
        <v>0</v>
      </c>
      <c r="UJ1219" s="101">
        <f t="shared" si="1152"/>
        <v>0</v>
      </c>
      <c r="UK1219" s="101">
        <f t="shared" si="1152"/>
        <v>0</v>
      </c>
      <c r="UL1219" s="106"/>
      <c r="UM1219" s="106"/>
      <c r="UN1219" s="106"/>
      <c r="UO1219" s="101">
        <f t="shared" si="1153"/>
        <v>0</v>
      </c>
      <c r="UP1219" s="101">
        <f t="shared" si="1154"/>
        <v>0</v>
      </c>
      <c r="UQ1219" s="101">
        <f t="shared" si="1155"/>
        <v>0</v>
      </c>
      <c r="UR1219" s="101">
        <f t="shared" si="1156"/>
        <v>0</v>
      </c>
      <c r="US1219" s="101">
        <f t="shared" si="1157"/>
        <v>0</v>
      </c>
      <c r="UT1219" s="101">
        <f t="shared" si="1158"/>
        <v>0</v>
      </c>
      <c r="UU1219" s="101">
        <f t="shared" si="1360"/>
        <v>0</v>
      </c>
      <c r="UV1219" s="101">
        <f t="shared" si="1361"/>
        <v>0</v>
      </c>
      <c r="UW1219" s="101">
        <f t="shared" si="1362"/>
        <v>0</v>
      </c>
      <c r="UX1219" s="101">
        <f t="shared" si="1363"/>
        <v>378.82</v>
      </c>
      <c r="UY1219" s="101">
        <f t="shared" si="1364"/>
        <v>396.76</v>
      </c>
      <c r="UZ1219" s="101">
        <f t="shared" si="1365"/>
        <v>396.76</v>
      </c>
      <c r="VA1219" s="101">
        <f t="shared" si="1159"/>
        <v>0</v>
      </c>
      <c r="VB1219" s="101">
        <f t="shared" si="1159"/>
        <v>0</v>
      </c>
      <c r="VC1219" s="101">
        <f t="shared" si="1159"/>
        <v>0</v>
      </c>
      <c r="VD1219" s="101">
        <f t="shared" si="1160"/>
        <v>0</v>
      </c>
      <c r="VE1219" s="101">
        <f t="shared" si="1160"/>
        <v>0</v>
      </c>
      <c r="VF1219" s="101">
        <f t="shared" si="1160"/>
        <v>0</v>
      </c>
      <c r="VG1219" s="106"/>
      <c r="VH1219" s="106"/>
      <c r="VI1219" s="106"/>
      <c r="VJ1219" s="101">
        <f t="shared" si="1161"/>
        <v>0</v>
      </c>
      <c r="VK1219" s="101">
        <f t="shared" si="1162"/>
        <v>0</v>
      </c>
      <c r="VL1219" s="101">
        <f t="shared" si="1163"/>
        <v>0</v>
      </c>
      <c r="VM1219" s="101">
        <f t="shared" si="1164"/>
        <v>0</v>
      </c>
      <c r="VN1219" s="101">
        <f t="shared" si="1165"/>
        <v>0</v>
      </c>
      <c r="VO1219" s="101">
        <f t="shared" si="1166"/>
        <v>0</v>
      </c>
      <c r="VP1219" s="101">
        <f t="shared" si="1366"/>
        <v>0</v>
      </c>
      <c r="VQ1219" s="101">
        <f t="shared" si="1367"/>
        <v>0</v>
      </c>
      <c r="VR1219" s="101">
        <f t="shared" si="1368"/>
        <v>0</v>
      </c>
      <c r="VS1219" s="101">
        <f t="shared" si="1369"/>
        <v>498.9</v>
      </c>
      <c r="VT1219" s="101">
        <f t="shared" si="1370"/>
        <v>521.26</v>
      </c>
      <c r="VU1219" s="101">
        <f t="shared" si="1371"/>
        <v>521.26</v>
      </c>
      <c r="VV1219" s="101">
        <f t="shared" si="1167"/>
        <v>0</v>
      </c>
      <c r="VW1219" s="101">
        <f t="shared" si="1167"/>
        <v>0</v>
      </c>
      <c r="VX1219" s="101">
        <f t="shared" si="1167"/>
        <v>0</v>
      </c>
      <c r="VY1219" s="101">
        <f t="shared" si="1168"/>
        <v>0</v>
      </c>
      <c r="VZ1219" s="101">
        <f t="shared" si="1168"/>
        <v>0</v>
      </c>
      <c r="WA1219" s="101">
        <f t="shared" si="1168"/>
        <v>0</v>
      </c>
      <c r="WB1219" s="106"/>
      <c r="WC1219" s="106"/>
      <c r="WD1219" s="106"/>
      <c r="WE1219" s="101">
        <f t="shared" si="1169"/>
        <v>0</v>
      </c>
      <c r="WF1219" s="101">
        <f t="shared" si="1170"/>
        <v>0</v>
      </c>
      <c r="WG1219" s="101">
        <f t="shared" si="1171"/>
        <v>0</v>
      </c>
      <c r="WH1219" s="101">
        <f t="shared" si="1172"/>
        <v>0</v>
      </c>
      <c r="WI1219" s="101">
        <f t="shared" si="1173"/>
        <v>0</v>
      </c>
      <c r="WJ1219" s="101">
        <f t="shared" si="1174"/>
        <v>0</v>
      </c>
      <c r="WK1219" s="101">
        <f t="shared" si="1372"/>
        <v>0</v>
      </c>
      <c r="WL1219" s="101">
        <f t="shared" si="1373"/>
        <v>0</v>
      </c>
      <c r="WM1219" s="101">
        <f t="shared" si="1374"/>
        <v>0</v>
      </c>
      <c r="WN1219" s="101">
        <f t="shared" si="1375"/>
        <v>478.54</v>
      </c>
      <c r="WO1219" s="101">
        <f t="shared" si="1376"/>
        <v>495.52</v>
      </c>
      <c r="WP1219" s="101">
        <f t="shared" si="1377"/>
        <v>495.52</v>
      </c>
      <c r="WQ1219" s="101">
        <f t="shared" si="1175"/>
        <v>0</v>
      </c>
      <c r="WR1219" s="101">
        <f t="shared" si="1175"/>
        <v>0</v>
      </c>
      <c r="WS1219" s="101">
        <f t="shared" si="1175"/>
        <v>0</v>
      </c>
      <c r="WT1219" s="101">
        <f t="shared" si="1176"/>
        <v>0</v>
      </c>
      <c r="WU1219" s="101">
        <f t="shared" si="1176"/>
        <v>0</v>
      </c>
      <c r="WV1219" s="101">
        <f t="shared" si="1176"/>
        <v>0</v>
      </c>
      <c r="WW1219" s="106"/>
      <c r="WX1219" s="106"/>
      <c r="WY1219" s="106"/>
      <c r="WZ1219" s="101">
        <f t="shared" si="1177"/>
        <v>0</v>
      </c>
      <c r="XA1219" s="101">
        <f t="shared" si="1178"/>
        <v>0</v>
      </c>
      <c r="XB1219" s="101">
        <f t="shared" si="1179"/>
        <v>0</v>
      </c>
      <c r="XC1219" s="101">
        <f t="shared" si="1180"/>
        <v>0</v>
      </c>
      <c r="XD1219" s="101">
        <f t="shared" si="1181"/>
        <v>0</v>
      </c>
      <c r="XE1219" s="101">
        <f t="shared" si="1182"/>
        <v>0</v>
      </c>
      <c r="XF1219" s="101">
        <f t="shared" si="1378"/>
        <v>0</v>
      </c>
      <c r="XG1219" s="101">
        <f t="shared" si="1379"/>
        <v>0</v>
      </c>
      <c r="XH1219" s="101">
        <f t="shared" si="1380"/>
        <v>0</v>
      </c>
      <c r="XI1219" s="101">
        <f t="shared" si="1381"/>
        <v>370.62</v>
      </c>
      <c r="XJ1219" s="101">
        <f t="shared" si="1382"/>
        <v>395.1</v>
      </c>
      <c r="XK1219" s="101">
        <f t="shared" si="1383"/>
        <v>395.1</v>
      </c>
      <c r="XL1219" s="101">
        <f t="shared" si="1183"/>
        <v>0</v>
      </c>
      <c r="XM1219" s="101">
        <f t="shared" si="1183"/>
        <v>0</v>
      </c>
      <c r="XN1219" s="101">
        <f t="shared" si="1183"/>
        <v>0</v>
      </c>
      <c r="XO1219" s="101">
        <f t="shared" si="1184"/>
        <v>0</v>
      </c>
      <c r="XP1219" s="101">
        <f t="shared" si="1184"/>
        <v>0</v>
      </c>
      <c r="XQ1219" s="101">
        <f t="shared" si="1184"/>
        <v>0</v>
      </c>
      <c r="XR1219" s="106"/>
      <c r="XS1219" s="106"/>
      <c r="XT1219" s="106"/>
      <c r="XU1219" s="101">
        <f t="shared" si="1185"/>
        <v>0</v>
      </c>
      <c r="XV1219" s="101">
        <f t="shared" si="1186"/>
        <v>0</v>
      </c>
      <c r="XW1219" s="101">
        <f t="shared" si="1187"/>
        <v>0</v>
      </c>
      <c r="XX1219" s="101">
        <f t="shared" si="1188"/>
        <v>0</v>
      </c>
      <c r="XY1219" s="101">
        <f t="shared" si="1189"/>
        <v>0</v>
      </c>
      <c r="XZ1219" s="101">
        <f t="shared" si="1190"/>
        <v>0</v>
      </c>
      <c r="YA1219" s="101">
        <f t="shared" si="1384"/>
        <v>0</v>
      </c>
      <c r="YB1219" s="101">
        <f t="shared" si="1385"/>
        <v>0</v>
      </c>
      <c r="YC1219" s="101">
        <f t="shared" si="1386"/>
        <v>0</v>
      </c>
      <c r="YD1219" s="101">
        <f t="shared" si="1387"/>
        <v>0</v>
      </c>
      <c r="YE1219" s="101">
        <f t="shared" si="1388"/>
        <v>0</v>
      </c>
      <c r="YF1219" s="101">
        <f t="shared" si="1389"/>
        <v>0</v>
      </c>
      <c r="YG1219" s="101">
        <f t="shared" si="1191"/>
        <v>0</v>
      </c>
      <c r="YH1219" s="101">
        <f t="shared" si="1191"/>
        <v>0</v>
      </c>
      <c r="YI1219" s="101">
        <f t="shared" si="1191"/>
        <v>0</v>
      </c>
      <c r="YJ1219" s="101">
        <f t="shared" si="1192"/>
        <v>0</v>
      </c>
      <c r="YK1219" s="101">
        <f t="shared" si="1192"/>
        <v>0</v>
      </c>
      <c r="YL1219" s="101">
        <f t="shared" si="1192"/>
        <v>0</v>
      </c>
      <c r="YM1219" s="149">
        <f t="shared" si="1193"/>
        <v>0</v>
      </c>
      <c r="YN1219" s="149">
        <f t="shared" si="1193"/>
        <v>0</v>
      </c>
      <c r="YO1219" s="149">
        <f t="shared" si="1193"/>
        <v>0</v>
      </c>
      <c r="YP1219" s="101">
        <f t="shared" si="1194"/>
        <v>0</v>
      </c>
      <c r="YQ1219" s="101">
        <f t="shared" si="1195"/>
        <v>0</v>
      </c>
      <c r="YR1219" s="101">
        <f t="shared" si="1196"/>
        <v>0</v>
      </c>
      <c r="YS1219" s="101">
        <f t="shared" si="1197"/>
        <v>0</v>
      </c>
      <c r="YT1219" s="101">
        <f t="shared" si="1198"/>
        <v>0</v>
      </c>
      <c r="YU1219" s="101">
        <f t="shared" si="1199"/>
        <v>0</v>
      </c>
      <c r="YV1219" s="101">
        <f t="shared" si="1390"/>
        <v>0</v>
      </c>
      <c r="YW1219" s="101">
        <f t="shared" si="1391"/>
        <v>0</v>
      </c>
      <c r="YX1219" s="101">
        <f t="shared" si="1392"/>
        <v>0</v>
      </c>
      <c r="YY1219" s="101">
        <f t="shared" si="1393"/>
        <v>509.29</v>
      </c>
      <c r="YZ1219" s="101">
        <f t="shared" si="1394"/>
        <v>530.88</v>
      </c>
      <c r="ZA1219" s="101">
        <f t="shared" si="1395"/>
        <v>530.88</v>
      </c>
      <c r="ZB1219" s="101">
        <f t="shared" si="1200"/>
        <v>0</v>
      </c>
      <c r="ZC1219" s="101">
        <f t="shared" si="1200"/>
        <v>0</v>
      </c>
      <c r="ZD1219" s="101">
        <f t="shared" si="1200"/>
        <v>0</v>
      </c>
      <c r="ZE1219" s="101">
        <f t="shared" si="1201"/>
        <v>0</v>
      </c>
      <c r="ZF1219" s="101">
        <f t="shared" si="1201"/>
        <v>0</v>
      </c>
      <c r="ZG1219" s="101">
        <f t="shared" si="1201"/>
        <v>0</v>
      </c>
    </row>
    <row r="1220" spans="1:683" ht="36">
      <c r="A1220" s="12" t="s">
        <v>747</v>
      </c>
      <c r="B1220" s="302" t="s">
        <v>738</v>
      </c>
      <c r="C1220" s="5"/>
      <c r="D1220" s="764"/>
      <c r="E1220" s="291"/>
      <c r="F1220" s="114">
        <f t="shared" si="1202"/>
        <v>116360</v>
      </c>
      <c r="G1220" s="114">
        <f t="shared" si="1202"/>
        <v>119539</v>
      </c>
      <c r="H1220" s="114">
        <f t="shared" si="1202"/>
        <v>119539</v>
      </c>
      <c r="I1220" s="101">
        <f t="shared" si="1203"/>
        <v>5755.54</v>
      </c>
      <c r="J1220" s="101">
        <f t="shared" si="1203"/>
        <v>5814.74</v>
      </c>
      <c r="K1220" s="101">
        <f t="shared" si="1203"/>
        <v>5814.74</v>
      </c>
      <c r="L1220" s="106">
        <v>1</v>
      </c>
      <c r="M1220" s="106">
        <v>1</v>
      </c>
      <c r="N1220" s="106">
        <v>1</v>
      </c>
      <c r="O1220" s="101">
        <f t="shared" si="945"/>
        <v>116360</v>
      </c>
      <c r="P1220" s="101">
        <f t="shared" si="946"/>
        <v>119539</v>
      </c>
      <c r="Q1220" s="101">
        <f t="shared" si="947"/>
        <v>119539</v>
      </c>
      <c r="R1220" s="101">
        <f t="shared" si="948"/>
        <v>5755.54</v>
      </c>
      <c r="S1220" s="101">
        <f t="shared" si="949"/>
        <v>5814.74</v>
      </c>
      <c r="T1220" s="101">
        <f t="shared" si="950"/>
        <v>5814.74</v>
      </c>
      <c r="U1220" s="101">
        <f t="shared" si="1204"/>
        <v>116703.54</v>
      </c>
      <c r="V1220" s="101">
        <f t="shared" si="1205"/>
        <v>119886.07</v>
      </c>
      <c r="W1220" s="101">
        <f t="shared" si="1206"/>
        <v>121266.01</v>
      </c>
      <c r="X1220" s="101">
        <f t="shared" si="1207"/>
        <v>5238.0200000000004</v>
      </c>
      <c r="Y1220" s="101">
        <f t="shared" si="1208"/>
        <v>5518.71</v>
      </c>
      <c r="Z1220" s="101">
        <f t="shared" si="1209"/>
        <v>5518.71</v>
      </c>
      <c r="AA1220" s="101">
        <f t="shared" si="951"/>
        <v>116703.54</v>
      </c>
      <c r="AB1220" s="101">
        <f t="shared" si="951"/>
        <v>119886.07</v>
      </c>
      <c r="AC1220" s="101">
        <f t="shared" si="951"/>
        <v>121266.01</v>
      </c>
      <c r="AD1220" s="101">
        <f t="shared" si="952"/>
        <v>5238.0200000000004</v>
      </c>
      <c r="AE1220" s="101">
        <f t="shared" si="952"/>
        <v>5518.71</v>
      </c>
      <c r="AF1220" s="101">
        <f t="shared" si="952"/>
        <v>5518.71</v>
      </c>
      <c r="AG1220" s="106">
        <v>2</v>
      </c>
      <c r="AH1220" s="106">
        <v>2</v>
      </c>
      <c r="AI1220" s="106">
        <v>2</v>
      </c>
      <c r="AJ1220" s="101">
        <f t="shared" si="953"/>
        <v>232720</v>
      </c>
      <c r="AK1220" s="101">
        <f t="shared" si="954"/>
        <v>239078</v>
      </c>
      <c r="AL1220" s="101">
        <f t="shared" si="955"/>
        <v>239078</v>
      </c>
      <c r="AM1220" s="101">
        <f t="shared" si="956"/>
        <v>11511.08</v>
      </c>
      <c r="AN1220" s="101">
        <f t="shared" si="957"/>
        <v>11629.48</v>
      </c>
      <c r="AO1220" s="101">
        <f t="shared" si="958"/>
        <v>11629.48</v>
      </c>
      <c r="AP1220" s="101">
        <f t="shared" si="1210"/>
        <v>114675.65</v>
      </c>
      <c r="AQ1220" s="101">
        <f t="shared" si="1211"/>
        <v>117813.98</v>
      </c>
      <c r="AR1220" s="101">
        <f t="shared" si="1212"/>
        <v>118733.87</v>
      </c>
      <c r="AS1220" s="101">
        <f t="shared" si="1213"/>
        <v>8098.04</v>
      </c>
      <c r="AT1220" s="101">
        <f t="shared" si="1214"/>
        <v>8521.8799999999992</v>
      </c>
      <c r="AU1220" s="101">
        <f t="shared" si="1215"/>
        <v>8521.8799999999992</v>
      </c>
      <c r="AV1220" s="101">
        <f t="shared" si="959"/>
        <v>229351.3</v>
      </c>
      <c r="AW1220" s="101">
        <f t="shared" si="959"/>
        <v>235627.96</v>
      </c>
      <c r="AX1220" s="101">
        <f t="shared" si="959"/>
        <v>237467.74</v>
      </c>
      <c r="AY1220" s="101">
        <f t="shared" si="960"/>
        <v>16196.08</v>
      </c>
      <c r="AZ1220" s="101">
        <f t="shared" si="960"/>
        <v>17043.759999999998</v>
      </c>
      <c r="BA1220" s="101">
        <f t="shared" si="960"/>
        <v>17043.759999999998</v>
      </c>
      <c r="BB1220" s="106"/>
      <c r="BC1220" s="106"/>
      <c r="BD1220" s="106"/>
      <c r="BE1220" s="101">
        <f t="shared" si="961"/>
        <v>0</v>
      </c>
      <c r="BF1220" s="101">
        <f t="shared" si="962"/>
        <v>0</v>
      </c>
      <c r="BG1220" s="101">
        <f t="shared" si="963"/>
        <v>0</v>
      </c>
      <c r="BH1220" s="101">
        <f t="shared" si="964"/>
        <v>0</v>
      </c>
      <c r="BI1220" s="101">
        <f t="shared" si="965"/>
        <v>0</v>
      </c>
      <c r="BJ1220" s="101">
        <f t="shared" si="966"/>
        <v>0</v>
      </c>
      <c r="BK1220" s="101">
        <f t="shared" si="1216"/>
        <v>116360.09</v>
      </c>
      <c r="BL1220" s="101">
        <f t="shared" si="1217"/>
        <v>119539.05</v>
      </c>
      <c r="BM1220" s="101">
        <f t="shared" si="1218"/>
        <v>122208.88</v>
      </c>
      <c r="BN1220" s="101">
        <f t="shared" si="1219"/>
        <v>4648.7299999999996</v>
      </c>
      <c r="BO1220" s="101">
        <f t="shared" si="1220"/>
        <v>4848.76</v>
      </c>
      <c r="BP1220" s="101">
        <f t="shared" si="1221"/>
        <v>4848.76</v>
      </c>
      <c r="BQ1220" s="101">
        <f t="shared" si="967"/>
        <v>0</v>
      </c>
      <c r="BR1220" s="101">
        <f t="shared" si="967"/>
        <v>0</v>
      </c>
      <c r="BS1220" s="101">
        <f t="shared" si="967"/>
        <v>0</v>
      </c>
      <c r="BT1220" s="101">
        <f t="shared" si="968"/>
        <v>0</v>
      </c>
      <c r="BU1220" s="101">
        <f t="shared" si="968"/>
        <v>0</v>
      </c>
      <c r="BV1220" s="101">
        <f t="shared" si="968"/>
        <v>0</v>
      </c>
      <c r="BW1220" s="106"/>
      <c r="BX1220" s="106"/>
      <c r="BY1220" s="106"/>
      <c r="BZ1220" s="101">
        <f t="shared" si="969"/>
        <v>0</v>
      </c>
      <c r="CA1220" s="101">
        <f t="shared" si="970"/>
        <v>0</v>
      </c>
      <c r="CB1220" s="101">
        <f t="shared" si="971"/>
        <v>0</v>
      </c>
      <c r="CC1220" s="101">
        <f t="shared" si="972"/>
        <v>0</v>
      </c>
      <c r="CD1220" s="101">
        <f t="shared" si="973"/>
        <v>0</v>
      </c>
      <c r="CE1220" s="101">
        <f t="shared" si="974"/>
        <v>0</v>
      </c>
      <c r="CF1220" s="101">
        <f t="shared" si="1222"/>
        <v>115145.29</v>
      </c>
      <c r="CG1220" s="101">
        <f t="shared" si="1223"/>
        <v>118282.76</v>
      </c>
      <c r="CH1220" s="101">
        <f t="shared" si="1224"/>
        <v>119167.34</v>
      </c>
      <c r="CI1220" s="101">
        <f t="shared" si="1225"/>
        <v>5714.18</v>
      </c>
      <c r="CJ1220" s="101">
        <f t="shared" si="1226"/>
        <v>6069.35</v>
      </c>
      <c r="CK1220" s="101">
        <f t="shared" si="1227"/>
        <v>6069.35</v>
      </c>
      <c r="CL1220" s="101">
        <f t="shared" si="975"/>
        <v>0</v>
      </c>
      <c r="CM1220" s="101">
        <f t="shared" si="975"/>
        <v>0</v>
      </c>
      <c r="CN1220" s="101">
        <f t="shared" si="975"/>
        <v>0</v>
      </c>
      <c r="CO1220" s="101">
        <f t="shared" si="976"/>
        <v>0</v>
      </c>
      <c r="CP1220" s="101">
        <f t="shared" si="976"/>
        <v>0</v>
      </c>
      <c r="CQ1220" s="101">
        <f t="shared" si="976"/>
        <v>0</v>
      </c>
      <c r="CR1220" s="106">
        <v>2</v>
      </c>
      <c r="CS1220" s="106">
        <v>2</v>
      </c>
      <c r="CT1220" s="106">
        <v>2</v>
      </c>
      <c r="CU1220" s="101">
        <f t="shared" si="977"/>
        <v>232720</v>
      </c>
      <c r="CV1220" s="101">
        <f t="shared" si="978"/>
        <v>239078</v>
      </c>
      <c r="CW1220" s="101">
        <f t="shared" si="979"/>
        <v>239078</v>
      </c>
      <c r="CX1220" s="101">
        <f t="shared" si="980"/>
        <v>11511.08</v>
      </c>
      <c r="CY1220" s="101">
        <f t="shared" si="981"/>
        <v>11629.48</v>
      </c>
      <c r="CZ1220" s="101">
        <f t="shared" si="982"/>
        <v>11629.48</v>
      </c>
      <c r="DA1220" s="101">
        <f t="shared" si="1228"/>
        <v>116356.87</v>
      </c>
      <c r="DB1220" s="101">
        <f t="shared" si="1229"/>
        <v>119533.23</v>
      </c>
      <c r="DC1220" s="101">
        <f t="shared" si="1230"/>
        <v>120014.33</v>
      </c>
      <c r="DD1220" s="101">
        <f t="shared" si="1231"/>
        <v>3638.73</v>
      </c>
      <c r="DE1220" s="101">
        <f t="shared" si="1232"/>
        <v>3855.56</v>
      </c>
      <c r="DF1220" s="101">
        <f t="shared" si="1233"/>
        <v>3855.56</v>
      </c>
      <c r="DG1220" s="101">
        <f t="shared" si="983"/>
        <v>232713.74</v>
      </c>
      <c r="DH1220" s="101">
        <f t="shared" si="983"/>
        <v>239066.46</v>
      </c>
      <c r="DI1220" s="101">
        <f t="shared" si="983"/>
        <v>240028.66</v>
      </c>
      <c r="DJ1220" s="101">
        <f t="shared" si="984"/>
        <v>7277.46</v>
      </c>
      <c r="DK1220" s="101">
        <f t="shared" si="984"/>
        <v>7711.12</v>
      </c>
      <c r="DL1220" s="101">
        <f t="shared" si="984"/>
        <v>7711.12</v>
      </c>
      <c r="DM1220" s="106"/>
      <c r="DN1220" s="106"/>
      <c r="DO1220" s="106"/>
      <c r="DP1220" s="101">
        <f t="shared" si="985"/>
        <v>0</v>
      </c>
      <c r="DQ1220" s="101">
        <f t="shared" si="986"/>
        <v>0</v>
      </c>
      <c r="DR1220" s="101">
        <f t="shared" si="987"/>
        <v>0</v>
      </c>
      <c r="DS1220" s="101">
        <f t="shared" si="988"/>
        <v>0</v>
      </c>
      <c r="DT1220" s="101">
        <f t="shared" si="989"/>
        <v>0</v>
      </c>
      <c r="DU1220" s="101">
        <f t="shared" si="990"/>
        <v>0</v>
      </c>
      <c r="DV1220" s="101">
        <f t="shared" si="1234"/>
        <v>116360.26</v>
      </c>
      <c r="DW1220" s="101">
        <f t="shared" si="1235"/>
        <v>119538.78</v>
      </c>
      <c r="DX1220" s="101">
        <f t="shared" si="1236"/>
        <v>120456.24</v>
      </c>
      <c r="DY1220" s="101">
        <f t="shared" si="1237"/>
        <v>5571.33</v>
      </c>
      <c r="DZ1220" s="101">
        <f t="shared" si="1238"/>
        <v>5907.16</v>
      </c>
      <c r="EA1220" s="101">
        <f t="shared" si="1239"/>
        <v>5907.16</v>
      </c>
      <c r="EB1220" s="101">
        <f t="shared" si="991"/>
        <v>0</v>
      </c>
      <c r="EC1220" s="101">
        <f t="shared" si="991"/>
        <v>0</v>
      </c>
      <c r="ED1220" s="101">
        <f t="shared" si="991"/>
        <v>0</v>
      </c>
      <c r="EE1220" s="101">
        <f t="shared" si="992"/>
        <v>0</v>
      </c>
      <c r="EF1220" s="101">
        <f t="shared" si="992"/>
        <v>0</v>
      </c>
      <c r="EG1220" s="101">
        <f t="shared" si="992"/>
        <v>0</v>
      </c>
      <c r="EH1220" s="106"/>
      <c r="EI1220" s="106"/>
      <c r="EJ1220" s="106"/>
      <c r="EK1220" s="101">
        <f t="shared" si="993"/>
        <v>0</v>
      </c>
      <c r="EL1220" s="101">
        <f t="shared" si="994"/>
        <v>0</v>
      </c>
      <c r="EM1220" s="101">
        <f t="shared" si="995"/>
        <v>0</v>
      </c>
      <c r="EN1220" s="101">
        <f t="shared" si="996"/>
        <v>0</v>
      </c>
      <c r="EO1220" s="101">
        <f t="shared" si="997"/>
        <v>0</v>
      </c>
      <c r="EP1220" s="101">
        <f t="shared" si="998"/>
        <v>0</v>
      </c>
      <c r="EQ1220" s="101">
        <f t="shared" si="1240"/>
        <v>116360.03</v>
      </c>
      <c r="ER1220" s="101">
        <f t="shared" si="1241"/>
        <v>119539.18</v>
      </c>
      <c r="ES1220" s="101">
        <f t="shared" si="1242"/>
        <v>120792.21</v>
      </c>
      <c r="ET1220" s="101">
        <f t="shared" si="1243"/>
        <v>4690.46</v>
      </c>
      <c r="EU1220" s="101">
        <f t="shared" si="1244"/>
        <v>4940.28</v>
      </c>
      <c r="EV1220" s="101">
        <f t="shared" si="1245"/>
        <v>4940.28</v>
      </c>
      <c r="EW1220" s="101">
        <f t="shared" si="999"/>
        <v>0</v>
      </c>
      <c r="EX1220" s="101">
        <f t="shared" si="999"/>
        <v>0</v>
      </c>
      <c r="EY1220" s="101">
        <f t="shared" si="999"/>
        <v>0</v>
      </c>
      <c r="EZ1220" s="101">
        <f t="shared" si="1000"/>
        <v>0</v>
      </c>
      <c r="FA1220" s="101">
        <f t="shared" si="1000"/>
        <v>0</v>
      </c>
      <c r="FB1220" s="101">
        <f t="shared" si="1000"/>
        <v>0</v>
      </c>
      <c r="FC1220" s="106">
        <v>1</v>
      </c>
      <c r="FD1220" s="106">
        <v>1</v>
      </c>
      <c r="FE1220" s="106">
        <v>1</v>
      </c>
      <c r="FF1220" s="101">
        <f t="shared" si="1001"/>
        <v>116360</v>
      </c>
      <c r="FG1220" s="101">
        <f t="shared" si="1002"/>
        <v>119539</v>
      </c>
      <c r="FH1220" s="101">
        <f t="shared" si="1003"/>
        <v>119539</v>
      </c>
      <c r="FI1220" s="101">
        <f t="shared" si="1004"/>
        <v>5755.54</v>
      </c>
      <c r="FJ1220" s="101">
        <f t="shared" si="1005"/>
        <v>5814.74</v>
      </c>
      <c r="FK1220" s="101">
        <f t="shared" si="1006"/>
        <v>5814.74</v>
      </c>
      <c r="FL1220" s="101">
        <f t="shared" si="1246"/>
        <v>117144.45</v>
      </c>
      <c r="FM1220" s="101">
        <f t="shared" si="1247"/>
        <v>120344.12</v>
      </c>
      <c r="FN1220" s="101">
        <f t="shared" si="1248"/>
        <v>121610.04</v>
      </c>
      <c r="FO1220" s="101">
        <f t="shared" si="1249"/>
        <v>3873.18</v>
      </c>
      <c r="FP1220" s="101">
        <f t="shared" si="1250"/>
        <v>4055.15</v>
      </c>
      <c r="FQ1220" s="101">
        <f t="shared" si="1251"/>
        <v>4055.15</v>
      </c>
      <c r="FR1220" s="101">
        <f t="shared" si="1007"/>
        <v>117144.45</v>
      </c>
      <c r="FS1220" s="101">
        <f t="shared" si="1007"/>
        <v>120344.12</v>
      </c>
      <c r="FT1220" s="101">
        <f t="shared" si="1007"/>
        <v>121610.04</v>
      </c>
      <c r="FU1220" s="101">
        <f t="shared" si="1008"/>
        <v>3873.18</v>
      </c>
      <c r="FV1220" s="101">
        <f t="shared" si="1008"/>
        <v>4055.15</v>
      </c>
      <c r="FW1220" s="101">
        <f t="shared" si="1008"/>
        <v>4055.15</v>
      </c>
      <c r="FX1220" s="106">
        <v>1</v>
      </c>
      <c r="FY1220" s="106">
        <v>1</v>
      </c>
      <c r="FZ1220" s="106">
        <v>1</v>
      </c>
      <c r="GA1220" s="101">
        <f t="shared" si="1009"/>
        <v>116360</v>
      </c>
      <c r="GB1220" s="101">
        <f t="shared" si="1010"/>
        <v>119539</v>
      </c>
      <c r="GC1220" s="101">
        <f t="shared" si="1011"/>
        <v>119539</v>
      </c>
      <c r="GD1220" s="101">
        <f t="shared" si="1012"/>
        <v>5755.54</v>
      </c>
      <c r="GE1220" s="101">
        <f t="shared" si="1013"/>
        <v>5814.74</v>
      </c>
      <c r="GF1220" s="101">
        <f t="shared" si="1014"/>
        <v>5814.74</v>
      </c>
      <c r="GG1220" s="101">
        <f t="shared" si="1252"/>
        <v>117405.72</v>
      </c>
      <c r="GH1220" s="101">
        <f t="shared" si="1253"/>
        <v>120609.36</v>
      </c>
      <c r="GI1220" s="101">
        <f t="shared" si="1254"/>
        <v>121812.05</v>
      </c>
      <c r="GJ1220" s="101">
        <f t="shared" si="1255"/>
        <v>5828.69</v>
      </c>
      <c r="GK1220" s="101">
        <f t="shared" si="1256"/>
        <v>6091.87</v>
      </c>
      <c r="GL1220" s="101">
        <f t="shared" si="1257"/>
        <v>6091.87</v>
      </c>
      <c r="GM1220" s="101">
        <f t="shared" si="1015"/>
        <v>117405.72</v>
      </c>
      <c r="GN1220" s="101">
        <f t="shared" si="1015"/>
        <v>120609.36</v>
      </c>
      <c r="GO1220" s="101">
        <f t="shared" si="1015"/>
        <v>121812.05</v>
      </c>
      <c r="GP1220" s="101">
        <f t="shared" si="1016"/>
        <v>5828.69</v>
      </c>
      <c r="GQ1220" s="101">
        <f t="shared" si="1016"/>
        <v>6091.87</v>
      </c>
      <c r="GR1220" s="101">
        <f t="shared" si="1016"/>
        <v>6091.87</v>
      </c>
      <c r="GS1220" s="106"/>
      <c r="GT1220" s="106"/>
      <c r="GU1220" s="106"/>
      <c r="GV1220" s="101">
        <f t="shared" si="1017"/>
        <v>0</v>
      </c>
      <c r="GW1220" s="101">
        <f t="shared" si="1018"/>
        <v>0</v>
      </c>
      <c r="GX1220" s="101">
        <f t="shared" si="1019"/>
        <v>0</v>
      </c>
      <c r="GY1220" s="101">
        <f t="shared" si="1020"/>
        <v>0</v>
      </c>
      <c r="GZ1220" s="101">
        <f t="shared" si="1021"/>
        <v>0</v>
      </c>
      <c r="HA1220" s="101">
        <f t="shared" si="1022"/>
        <v>0</v>
      </c>
      <c r="HB1220" s="101">
        <f t="shared" si="1258"/>
        <v>118003.28</v>
      </c>
      <c r="HC1220" s="101">
        <f t="shared" si="1259"/>
        <v>121233.08</v>
      </c>
      <c r="HD1220" s="101">
        <f t="shared" si="1260"/>
        <v>121859.93</v>
      </c>
      <c r="HE1220" s="101">
        <f t="shared" si="1261"/>
        <v>5947.73</v>
      </c>
      <c r="HF1220" s="101">
        <f t="shared" si="1262"/>
        <v>6204.43</v>
      </c>
      <c r="HG1220" s="101">
        <f t="shared" si="1263"/>
        <v>6204.43</v>
      </c>
      <c r="HH1220" s="101">
        <f t="shared" si="1023"/>
        <v>0</v>
      </c>
      <c r="HI1220" s="101">
        <f t="shared" si="1023"/>
        <v>0</v>
      </c>
      <c r="HJ1220" s="101">
        <f t="shared" si="1023"/>
        <v>0</v>
      </c>
      <c r="HK1220" s="101">
        <f t="shared" si="1024"/>
        <v>0</v>
      </c>
      <c r="HL1220" s="101">
        <f t="shared" si="1024"/>
        <v>0</v>
      </c>
      <c r="HM1220" s="101">
        <f t="shared" si="1024"/>
        <v>0</v>
      </c>
      <c r="HN1220" s="106"/>
      <c r="HO1220" s="106"/>
      <c r="HP1220" s="106"/>
      <c r="HQ1220" s="101">
        <f t="shared" si="1025"/>
        <v>0</v>
      </c>
      <c r="HR1220" s="101">
        <f t="shared" si="1026"/>
        <v>0</v>
      </c>
      <c r="HS1220" s="101">
        <f t="shared" si="1027"/>
        <v>0</v>
      </c>
      <c r="HT1220" s="101">
        <f t="shared" si="1028"/>
        <v>0</v>
      </c>
      <c r="HU1220" s="101">
        <f t="shared" si="1029"/>
        <v>0</v>
      </c>
      <c r="HV1220" s="101">
        <f t="shared" si="1030"/>
        <v>0</v>
      </c>
      <c r="HW1220" s="101">
        <f t="shared" si="1264"/>
        <v>116347.7</v>
      </c>
      <c r="HX1220" s="101">
        <f t="shared" si="1265"/>
        <v>119527.24</v>
      </c>
      <c r="HY1220" s="101">
        <f t="shared" si="1266"/>
        <v>120946.93</v>
      </c>
      <c r="HZ1220" s="101">
        <f t="shared" si="1267"/>
        <v>4891.5600000000004</v>
      </c>
      <c r="IA1220" s="101">
        <f t="shared" si="1268"/>
        <v>5133.51</v>
      </c>
      <c r="IB1220" s="101">
        <f t="shared" si="1269"/>
        <v>5133.51</v>
      </c>
      <c r="IC1220" s="101">
        <f t="shared" si="1031"/>
        <v>0</v>
      </c>
      <c r="ID1220" s="101">
        <f t="shared" si="1031"/>
        <v>0</v>
      </c>
      <c r="IE1220" s="101">
        <f t="shared" si="1031"/>
        <v>0</v>
      </c>
      <c r="IF1220" s="101">
        <f t="shared" si="1032"/>
        <v>0</v>
      </c>
      <c r="IG1220" s="101">
        <f t="shared" si="1032"/>
        <v>0</v>
      </c>
      <c r="IH1220" s="101">
        <f t="shared" si="1032"/>
        <v>0</v>
      </c>
      <c r="II1220" s="106"/>
      <c r="IJ1220" s="106"/>
      <c r="IK1220" s="106"/>
      <c r="IL1220" s="101">
        <f t="shared" si="1033"/>
        <v>0</v>
      </c>
      <c r="IM1220" s="101">
        <f t="shared" si="1034"/>
        <v>0</v>
      </c>
      <c r="IN1220" s="101">
        <f t="shared" si="1035"/>
        <v>0</v>
      </c>
      <c r="IO1220" s="101">
        <f t="shared" si="1036"/>
        <v>0</v>
      </c>
      <c r="IP1220" s="101">
        <f t="shared" si="1037"/>
        <v>0</v>
      </c>
      <c r="IQ1220" s="101">
        <f t="shared" si="1038"/>
        <v>0</v>
      </c>
      <c r="IR1220" s="101">
        <f t="shared" si="1270"/>
        <v>116359.87</v>
      </c>
      <c r="IS1220" s="101">
        <f t="shared" si="1271"/>
        <v>119539.25</v>
      </c>
      <c r="IT1220" s="101">
        <f t="shared" si="1272"/>
        <v>119539.25</v>
      </c>
      <c r="IU1220" s="101">
        <f t="shared" si="1273"/>
        <v>15881.53</v>
      </c>
      <c r="IV1220" s="101">
        <f t="shared" si="1274"/>
        <v>16884.849999999999</v>
      </c>
      <c r="IW1220" s="101">
        <f t="shared" si="1275"/>
        <v>16884.849999999999</v>
      </c>
      <c r="IX1220" s="101">
        <f t="shared" si="1039"/>
        <v>0</v>
      </c>
      <c r="IY1220" s="101">
        <f t="shared" si="1039"/>
        <v>0</v>
      </c>
      <c r="IZ1220" s="101">
        <f t="shared" si="1039"/>
        <v>0</v>
      </c>
      <c r="JA1220" s="101">
        <f t="shared" si="1040"/>
        <v>0</v>
      </c>
      <c r="JB1220" s="101">
        <f t="shared" si="1040"/>
        <v>0</v>
      </c>
      <c r="JC1220" s="101">
        <f t="shared" si="1040"/>
        <v>0</v>
      </c>
      <c r="JD1220" s="106"/>
      <c r="JE1220" s="106"/>
      <c r="JF1220" s="106"/>
      <c r="JG1220" s="101">
        <f t="shared" si="1041"/>
        <v>0</v>
      </c>
      <c r="JH1220" s="101">
        <f t="shared" si="1042"/>
        <v>0</v>
      </c>
      <c r="JI1220" s="101">
        <f t="shared" si="1043"/>
        <v>0</v>
      </c>
      <c r="JJ1220" s="101">
        <f t="shared" si="1044"/>
        <v>0</v>
      </c>
      <c r="JK1220" s="101">
        <f t="shared" si="1045"/>
        <v>0</v>
      </c>
      <c r="JL1220" s="101">
        <f t="shared" si="1046"/>
        <v>0</v>
      </c>
      <c r="JM1220" s="101">
        <f t="shared" si="1276"/>
        <v>116359.93</v>
      </c>
      <c r="JN1220" s="101">
        <f t="shared" si="1277"/>
        <v>119539.1</v>
      </c>
      <c r="JO1220" s="101">
        <f t="shared" si="1278"/>
        <v>119991.45</v>
      </c>
      <c r="JP1220" s="101">
        <f t="shared" si="1279"/>
        <v>4084.27</v>
      </c>
      <c r="JQ1220" s="101">
        <f t="shared" si="1280"/>
        <v>4313.8900000000003</v>
      </c>
      <c r="JR1220" s="101">
        <f t="shared" si="1281"/>
        <v>4313.8900000000003</v>
      </c>
      <c r="JS1220" s="101">
        <f t="shared" si="1047"/>
        <v>0</v>
      </c>
      <c r="JT1220" s="101">
        <f t="shared" si="1047"/>
        <v>0</v>
      </c>
      <c r="JU1220" s="101">
        <f t="shared" si="1047"/>
        <v>0</v>
      </c>
      <c r="JV1220" s="101">
        <f t="shared" si="1048"/>
        <v>0</v>
      </c>
      <c r="JW1220" s="101">
        <f t="shared" si="1048"/>
        <v>0</v>
      </c>
      <c r="JX1220" s="101">
        <f t="shared" si="1048"/>
        <v>0</v>
      </c>
      <c r="JY1220" s="106"/>
      <c r="JZ1220" s="106"/>
      <c r="KA1220" s="106"/>
      <c r="KB1220" s="101">
        <f t="shared" si="1049"/>
        <v>0</v>
      </c>
      <c r="KC1220" s="101">
        <f t="shared" si="1050"/>
        <v>0</v>
      </c>
      <c r="KD1220" s="101">
        <f t="shared" si="1051"/>
        <v>0</v>
      </c>
      <c r="KE1220" s="101">
        <f t="shared" si="1052"/>
        <v>0</v>
      </c>
      <c r="KF1220" s="101">
        <f t="shared" si="1053"/>
        <v>0</v>
      </c>
      <c r="KG1220" s="101">
        <f t="shared" si="1054"/>
        <v>0</v>
      </c>
      <c r="KH1220" s="101">
        <f t="shared" si="1282"/>
        <v>116359.97</v>
      </c>
      <c r="KI1220" s="101">
        <f t="shared" si="1283"/>
        <v>119539.12</v>
      </c>
      <c r="KJ1220" s="101">
        <f t="shared" si="1284"/>
        <v>120226.18</v>
      </c>
      <c r="KK1220" s="101">
        <f t="shared" si="1285"/>
        <v>4533.88</v>
      </c>
      <c r="KL1220" s="101">
        <f t="shared" si="1286"/>
        <v>4783.1400000000003</v>
      </c>
      <c r="KM1220" s="101">
        <f t="shared" si="1287"/>
        <v>4783.1400000000003</v>
      </c>
      <c r="KN1220" s="101">
        <f t="shared" si="1055"/>
        <v>0</v>
      </c>
      <c r="KO1220" s="101">
        <f t="shared" si="1055"/>
        <v>0</v>
      </c>
      <c r="KP1220" s="101">
        <f t="shared" si="1055"/>
        <v>0</v>
      </c>
      <c r="KQ1220" s="101">
        <f t="shared" si="1056"/>
        <v>0</v>
      </c>
      <c r="KR1220" s="101">
        <f t="shared" si="1056"/>
        <v>0</v>
      </c>
      <c r="KS1220" s="101">
        <f t="shared" si="1056"/>
        <v>0</v>
      </c>
      <c r="KT1220" s="106">
        <v>3</v>
      </c>
      <c r="KU1220" s="106">
        <v>3</v>
      </c>
      <c r="KV1220" s="106">
        <v>3</v>
      </c>
      <c r="KW1220" s="101">
        <f t="shared" si="1057"/>
        <v>349080</v>
      </c>
      <c r="KX1220" s="101">
        <f t="shared" si="1058"/>
        <v>358617</v>
      </c>
      <c r="KY1220" s="101">
        <f t="shared" si="1059"/>
        <v>358617</v>
      </c>
      <c r="KZ1220" s="101">
        <f t="shared" si="1060"/>
        <v>17266.62</v>
      </c>
      <c r="LA1220" s="101">
        <f t="shared" si="1061"/>
        <v>17444.22</v>
      </c>
      <c r="LB1220" s="101">
        <f t="shared" si="1062"/>
        <v>17444.22</v>
      </c>
      <c r="LC1220" s="101">
        <f t="shared" si="1288"/>
        <v>114302.02</v>
      </c>
      <c r="LD1220" s="101">
        <f t="shared" si="1289"/>
        <v>117410.68</v>
      </c>
      <c r="LE1220" s="101">
        <f t="shared" si="1290"/>
        <v>118300.84</v>
      </c>
      <c r="LF1220" s="101">
        <f t="shared" si="1291"/>
        <v>7589.02</v>
      </c>
      <c r="LG1220" s="101">
        <f t="shared" si="1292"/>
        <v>7952.08</v>
      </c>
      <c r="LH1220" s="101">
        <f t="shared" si="1293"/>
        <v>7952.08</v>
      </c>
      <c r="LI1220" s="101">
        <f t="shared" si="1063"/>
        <v>342906.06</v>
      </c>
      <c r="LJ1220" s="101">
        <f t="shared" si="1063"/>
        <v>352232.04</v>
      </c>
      <c r="LK1220" s="101">
        <f t="shared" si="1063"/>
        <v>354902.52</v>
      </c>
      <c r="LL1220" s="101">
        <f t="shared" si="1064"/>
        <v>22767.06</v>
      </c>
      <c r="LM1220" s="101">
        <f t="shared" si="1064"/>
        <v>23856.240000000002</v>
      </c>
      <c r="LN1220" s="101">
        <f t="shared" si="1064"/>
        <v>23856.240000000002</v>
      </c>
      <c r="LO1220" s="106"/>
      <c r="LP1220" s="106"/>
      <c r="LQ1220" s="106"/>
      <c r="LR1220" s="101">
        <f t="shared" si="1065"/>
        <v>0</v>
      </c>
      <c r="LS1220" s="101">
        <f t="shared" si="1066"/>
        <v>0</v>
      </c>
      <c r="LT1220" s="101">
        <f t="shared" si="1067"/>
        <v>0</v>
      </c>
      <c r="LU1220" s="101">
        <f t="shared" si="1068"/>
        <v>0</v>
      </c>
      <c r="LV1220" s="101">
        <f t="shared" si="1069"/>
        <v>0</v>
      </c>
      <c r="LW1220" s="101">
        <f t="shared" si="1070"/>
        <v>0</v>
      </c>
      <c r="LX1220" s="101">
        <f t="shared" si="1294"/>
        <v>116360</v>
      </c>
      <c r="LY1220" s="101">
        <f t="shared" si="1295"/>
        <v>119538.91</v>
      </c>
      <c r="LZ1220" s="101">
        <f t="shared" si="1296"/>
        <v>120000.67</v>
      </c>
      <c r="MA1220" s="101">
        <f t="shared" si="1297"/>
        <v>5447.96</v>
      </c>
      <c r="MB1220" s="101">
        <f t="shared" si="1298"/>
        <v>5791.89</v>
      </c>
      <c r="MC1220" s="101">
        <f t="shared" si="1299"/>
        <v>5791.89</v>
      </c>
      <c r="MD1220" s="101">
        <f t="shared" si="1071"/>
        <v>0</v>
      </c>
      <c r="ME1220" s="101">
        <f t="shared" si="1071"/>
        <v>0</v>
      </c>
      <c r="MF1220" s="101">
        <f t="shared" si="1071"/>
        <v>0</v>
      </c>
      <c r="MG1220" s="101">
        <f t="shared" si="1072"/>
        <v>0</v>
      </c>
      <c r="MH1220" s="101">
        <f t="shared" si="1072"/>
        <v>0</v>
      </c>
      <c r="MI1220" s="101">
        <f t="shared" si="1072"/>
        <v>0</v>
      </c>
      <c r="MJ1220" s="106">
        <v>1</v>
      </c>
      <c r="MK1220" s="106">
        <v>1</v>
      </c>
      <c r="ML1220" s="106">
        <v>1</v>
      </c>
      <c r="MM1220" s="101">
        <f t="shared" si="1073"/>
        <v>116360</v>
      </c>
      <c r="MN1220" s="101">
        <f t="shared" si="1074"/>
        <v>119539</v>
      </c>
      <c r="MO1220" s="101">
        <f t="shared" si="1075"/>
        <v>119539</v>
      </c>
      <c r="MP1220" s="101">
        <f t="shared" si="1076"/>
        <v>5755.54</v>
      </c>
      <c r="MQ1220" s="101">
        <f t="shared" si="1077"/>
        <v>5814.74</v>
      </c>
      <c r="MR1220" s="101">
        <f t="shared" si="1078"/>
        <v>5814.74</v>
      </c>
      <c r="MS1220" s="101">
        <f t="shared" si="1300"/>
        <v>116570.47</v>
      </c>
      <c r="MT1220" s="101">
        <f t="shared" si="1301"/>
        <v>119752.58</v>
      </c>
      <c r="MU1220" s="101">
        <f t="shared" si="1302"/>
        <v>120752.77</v>
      </c>
      <c r="MV1220" s="101">
        <f t="shared" si="1303"/>
        <v>5337.37</v>
      </c>
      <c r="MW1220" s="101">
        <f t="shared" si="1304"/>
        <v>5598.29</v>
      </c>
      <c r="MX1220" s="101">
        <f t="shared" si="1305"/>
        <v>5598.29</v>
      </c>
      <c r="MY1220" s="101">
        <f t="shared" si="1079"/>
        <v>116570.47</v>
      </c>
      <c r="MZ1220" s="101">
        <f t="shared" si="1079"/>
        <v>119752.58</v>
      </c>
      <c r="NA1220" s="101">
        <f t="shared" si="1079"/>
        <v>120752.77</v>
      </c>
      <c r="NB1220" s="101">
        <f t="shared" si="1080"/>
        <v>5337.37</v>
      </c>
      <c r="NC1220" s="101">
        <f t="shared" si="1080"/>
        <v>5598.29</v>
      </c>
      <c r="ND1220" s="101">
        <f t="shared" si="1080"/>
        <v>5598.29</v>
      </c>
      <c r="NE1220" s="106"/>
      <c r="NF1220" s="106"/>
      <c r="NG1220" s="106"/>
      <c r="NH1220" s="101">
        <f t="shared" si="1081"/>
        <v>0</v>
      </c>
      <c r="NI1220" s="101">
        <f t="shared" si="1082"/>
        <v>0</v>
      </c>
      <c r="NJ1220" s="101">
        <f t="shared" si="1083"/>
        <v>0</v>
      </c>
      <c r="NK1220" s="101">
        <f t="shared" si="1084"/>
        <v>0</v>
      </c>
      <c r="NL1220" s="101">
        <f t="shared" si="1085"/>
        <v>0</v>
      </c>
      <c r="NM1220" s="101">
        <f t="shared" si="1086"/>
        <v>0</v>
      </c>
      <c r="NN1220" s="101">
        <f t="shared" si="1306"/>
        <v>116360.17</v>
      </c>
      <c r="NO1220" s="101">
        <f t="shared" si="1307"/>
        <v>119539.11</v>
      </c>
      <c r="NP1220" s="101">
        <f t="shared" si="1308"/>
        <v>120511.63</v>
      </c>
      <c r="NQ1220" s="101">
        <f t="shared" si="1309"/>
        <v>6660.66</v>
      </c>
      <c r="NR1220" s="101">
        <f t="shared" si="1310"/>
        <v>6969.55</v>
      </c>
      <c r="NS1220" s="101">
        <f t="shared" si="1311"/>
        <v>6969.55</v>
      </c>
      <c r="NT1220" s="101">
        <f t="shared" si="1087"/>
        <v>0</v>
      </c>
      <c r="NU1220" s="101">
        <f t="shared" si="1087"/>
        <v>0</v>
      </c>
      <c r="NV1220" s="101">
        <f t="shared" si="1087"/>
        <v>0</v>
      </c>
      <c r="NW1220" s="101">
        <f t="shared" si="1088"/>
        <v>0</v>
      </c>
      <c r="NX1220" s="101">
        <f t="shared" si="1088"/>
        <v>0</v>
      </c>
      <c r="NY1220" s="101">
        <f t="shared" si="1088"/>
        <v>0</v>
      </c>
      <c r="NZ1220" s="106"/>
      <c r="OA1220" s="106"/>
      <c r="OB1220" s="106"/>
      <c r="OC1220" s="101">
        <f t="shared" si="1089"/>
        <v>0</v>
      </c>
      <c r="OD1220" s="101">
        <f t="shared" si="1090"/>
        <v>0</v>
      </c>
      <c r="OE1220" s="101">
        <f t="shared" si="1091"/>
        <v>0</v>
      </c>
      <c r="OF1220" s="101">
        <f t="shared" si="1092"/>
        <v>0</v>
      </c>
      <c r="OG1220" s="101">
        <f t="shared" si="1093"/>
        <v>0</v>
      </c>
      <c r="OH1220" s="101">
        <f t="shared" si="1094"/>
        <v>0</v>
      </c>
      <c r="OI1220" s="101">
        <f t="shared" si="1312"/>
        <v>116360.27</v>
      </c>
      <c r="OJ1220" s="101">
        <f t="shared" si="1313"/>
        <v>119539.09</v>
      </c>
      <c r="OK1220" s="101">
        <f t="shared" si="1314"/>
        <v>120089.04</v>
      </c>
      <c r="OL1220" s="101">
        <f t="shared" si="1315"/>
        <v>6434.54</v>
      </c>
      <c r="OM1220" s="101">
        <f t="shared" si="1316"/>
        <v>6812.94</v>
      </c>
      <c r="ON1220" s="101">
        <f t="shared" si="1317"/>
        <v>6812.94</v>
      </c>
      <c r="OO1220" s="101">
        <f t="shared" si="1095"/>
        <v>0</v>
      </c>
      <c r="OP1220" s="101">
        <f t="shared" si="1095"/>
        <v>0</v>
      </c>
      <c r="OQ1220" s="101">
        <f t="shared" si="1095"/>
        <v>0</v>
      </c>
      <c r="OR1220" s="101">
        <f t="shared" si="1096"/>
        <v>0</v>
      </c>
      <c r="OS1220" s="101">
        <f t="shared" si="1096"/>
        <v>0</v>
      </c>
      <c r="OT1220" s="101">
        <f t="shared" si="1096"/>
        <v>0</v>
      </c>
      <c r="OU1220" s="106"/>
      <c r="OV1220" s="106"/>
      <c r="OW1220" s="106"/>
      <c r="OX1220" s="101">
        <f t="shared" si="1097"/>
        <v>0</v>
      </c>
      <c r="OY1220" s="101">
        <f t="shared" si="1098"/>
        <v>0</v>
      </c>
      <c r="OZ1220" s="101">
        <f t="shared" si="1099"/>
        <v>0</v>
      </c>
      <c r="PA1220" s="101">
        <f t="shared" si="1100"/>
        <v>0</v>
      </c>
      <c r="PB1220" s="101">
        <f t="shared" si="1101"/>
        <v>0</v>
      </c>
      <c r="PC1220" s="101">
        <f t="shared" si="1102"/>
        <v>0</v>
      </c>
      <c r="PD1220" s="101">
        <f t="shared" si="1318"/>
        <v>116360.13</v>
      </c>
      <c r="PE1220" s="101">
        <f t="shared" si="1319"/>
        <v>119538.85</v>
      </c>
      <c r="PF1220" s="101">
        <f t="shared" si="1320"/>
        <v>120745.42</v>
      </c>
      <c r="PG1220" s="101">
        <f t="shared" si="1321"/>
        <v>6697.04</v>
      </c>
      <c r="PH1220" s="101">
        <f t="shared" si="1322"/>
        <v>6960.77</v>
      </c>
      <c r="PI1220" s="101">
        <f t="shared" si="1323"/>
        <v>6960.77</v>
      </c>
      <c r="PJ1220" s="101">
        <f t="shared" si="1103"/>
        <v>0</v>
      </c>
      <c r="PK1220" s="101">
        <f t="shared" si="1103"/>
        <v>0</v>
      </c>
      <c r="PL1220" s="101">
        <f t="shared" si="1103"/>
        <v>0</v>
      </c>
      <c r="PM1220" s="101">
        <f t="shared" si="1104"/>
        <v>0</v>
      </c>
      <c r="PN1220" s="101">
        <f t="shared" si="1104"/>
        <v>0</v>
      </c>
      <c r="PO1220" s="101">
        <f t="shared" si="1104"/>
        <v>0</v>
      </c>
      <c r="PP1220" s="106"/>
      <c r="PQ1220" s="106"/>
      <c r="PR1220" s="106"/>
      <c r="PS1220" s="101">
        <f t="shared" si="1105"/>
        <v>0</v>
      </c>
      <c r="PT1220" s="101">
        <f t="shared" si="1106"/>
        <v>0</v>
      </c>
      <c r="PU1220" s="101">
        <f t="shared" si="1107"/>
        <v>0</v>
      </c>
      <c r="PV1220" s="101">
        <f t="shared" si="1108"/>
        <v>0</v>
      </c>
      <c r="PW1220" s="101">
        <f t="shared" si="1109"/>
        <v>0</v>
      </c>
      <c r="PX1220" s="101">
        <f t="shared" si="1110"/>
        <v>0</v>
      </c>
      <c r="PY1220" s="101">
        <f t="shared" si="1324"/>
        <v>117300.35</v>
      </c>
      <c r="PZ1220" s="101">
        <f t="shared" si="1325"/>
        <v>120510.9</v>
      </c>
      <c r="QA1220" s="101">
        <f t="shared" si="1326"/>
        <v>121611.78</v>
      </c>
      <c r="QB1220" s="101">
        <f t="shared" si="1327"/>
        <v>6277.93</v>
      </c>
      <c r="QC1220" s="101">
        <f t="shared" si="1328"/>
        <v>6577.87</v>
      </c>
      <c r="QD1220" s="101">
        <f t="shared" si="1329"/>
        <v>6577.87</v>
      </c>
      <c r="QE1220" s="101">
        <f t="shared" si="1111"/>
        <v>0</v>
      </c>
      <c r="QF1220" s="101">
        <f t="shared" si="1111"/>
        <v>0</v>
      </c>
      <c r="QG1220" s="101">
        <f t="shared" si="1111"/>
        <v>0</v>
      </c>
      <c r="QH1220" s="101">
        <f t="shared" si="1112"/>
        <v>0</v>
      </c>
      <c r="QI1220" s="101">
        <f t="shared" si="1112"/>
        <v>0</v>
      </c>
      <c r="QJ1220" s="101">
        <f t="shared" si="1112"/>
        <v>0</v>
      </c>
      <c r="QK1220" s="106"/>
      <c r="QL1220" s="106"/>
      <c r="QM1220" s="106"/>
      <c r="QN1220" s="101">
        <f t="shared" si="1113"/>
        <v>0</v>
      </c>
      <c r="QO1220" s="101">
        <f t="shared" si="1114"/>
        <v>0</v>
      </c>
      <c r="QP1220" s="101">
        <f t="shared" si="1115"/>
        <v>0</v>
      </c>
      <c r="QQ1220" s="101">
        <f t="shared" si="1116"/>
        <v>0</v>
      </c>
      <c r="QR1220" s="101">
        <f t="shared" si="1117"/>
        <v>0</v>
      </c>
      <c r="QS1220" s="101">
        <f t="shared" si="1118"/>
        <v>0</v>
      </c>
      <c r="QT1220" s="101">
        <f t="shared" si="1330"/>
        <v>116359.86</v>
      </c>
      <c r="QU1220" s="101">
        <f t="shared" si="1331"/>
        <v>119538.84</v>
      </c>
      <c r="QV1220" s="101">
        <f t="shared" si="1332"/>
        <v>120298.37</v>
      </c>
      <c r="QW1220" s="101">
        <f t="shared" si="1333"/>
        <v>4416.3599999999997</v>
      </c>
      <c r="QX1220" s="101">
        <f t="shared" si="1334"/>
        <v>4698.93</v>
      </c>
      <c r="QY1220" s="101">
        <f t="shared" si="1335"/>
        <v>4698.93</v>
      </c>
      <c r="QZ1220" s="101">
        <f t="shared" si="1119"/>
        <v>0</v>
      </c>
      <c r="RA1220" s="101">
        <f t="shared" si="1119"/>
        <v>0</v>
      </c>
      <c r="RB1220" s="101">
        <f t="shared" si="1119"/>
        <v>0</v>
      </c>
      <c r="RC1220" s="101">
        <f t="shared" si="1120"/>
        <v>0</v>
      </c>
      <c r="RD1220" s="101">
        <f t="shared" si="1120"/>
        <v>0</v>
      </c>
      <c r="RE1220" s="101">
        <f t="shared" si="1120"/>
        <v>0</v>
      </c>
      <c r="RF1220" s="106">
        <v>4</v>
      </c>
      <c r="RG1220" s="106">
        <v>4</v>
      </c>
      <c r="RH1220" s="106">
        <v>4</v>
      </c>
      <c r="RI1220" s="101">
        <f t="shared" si="1121"/>
        <v>465440</v>
      </c>
      <c r="RJ1220" s="101">
        <f t="shared" si="1122"/>
        <v>478156</v>
      </c>
      <c r="RK1220" s="101">
        <f t="shared" si="1123"/>
        <v>478156</v>
      </c>
      <c r="RL1220" s="101">
        <f t="shared" si="1124"/>
        <v>23022.16</v>
      </c>
      <c r="RM1220" s="101">
        <f t="shared" si="1125"/>
        <v>23258.959999999999</v>
      </c>
      <c r="RN1220" s="101">
        <f t="shared" si="1126"/>
        <v>23258.959999999999</v>
      </c>
      <c r="RO1220" s="101">
        <f t="shared" si="1336"/>
        <v>118303.8</v>
      </c>
      <c r="RP1220" s="101">
        <f t="shared" si="1337"/>
        <v>121537.7</v>
      </c>
      <c r="RQ1220" s="101">
        <f t="shared" si="1338"/>
        <v>122101.02</v>
      </c>
      <c r="RR1220" s="101">
        <f t="shared" si="1339"/>
        <v>5567.84</v>
      </c>
      <c r="RS1220" s="101">
        <f t="shared" si="1340"/>
        <v>5863.05</v>
      </c>
      <c r="RT1220" s="101">
        <f t="shared" si="1341"/>
        <v>5863.05</v>
      </c>
      <c r="RU1220" s="101">
        <f t="shared" si="1127"/>
        <v>473215.2</v>
      </c>
      <c r="RV1220" s="101">
        <f t="shared" si="1127"/>
        <v>486150.8</v>
      </c>
      <c r="RW1220" s="101">
        <f t="shared" si="1127"/>
        <v>488404.08</v>
      </c>
      <c r="RX1220" s="101">
        <f t="shared" si="1128"/>
        <v>22271.360000000001</v>
      </c>
      <c r="RY1220" s="101">
        <f t="shared" si="1128"/>
        <v>23452.2</v>
      </c>
      <c r="RZ1220" s="101">
        <f t="shared" si="1128"/>
        <v>23452.2</v>
      </c>
      <c r="SA1220" s="106">
        <v>2</v>
      </c>
      <c r="SB1220" s="106">
        <v>2</v>
      </c>
      <c r="SC1220" s="106">
        <v>2</v>
      </c>
      <c r="SD1220" s="101">
        <f t="shared" si="1129"/>
        <v>232720</v>
      </c>
      <c r="SE1220" s="101">
        <f t="shared" si="1130"/>
        <v>239078</v>
      </c>
      <c r="SF1220" s="101">
        <f t="shared" si="1131"/>
        <v>239078</v>
      </c>
      <c r="SG1220" s="101">
        <f t="shared" si="1132"/>
        <v>11511.08</v>
      </c>
      <c r="SH1220" s="101">
        <f t="shared" si="1133"/>
        <v>11629.48</v>
      </c>
      <c r="SI1220" s="101">
        <f t="shared" si="1134"/>
        <v>11629.48</v>
      </c>
      <c r="SJ1220" s="101">
        <f t="shared" si="1342"/>
        <v>116630.05</v>
      </c>
      <c r="SK1220" s="101">
        <f t="shared" si="1343"/>
        <v>119796.61</v>
      </c>
      <c r="SL1220" s="101">
        <f t="shared" si="1344"/>
        <v>120370.66</v>
      </c>
      <c r="SM1220" s="101">
        <f t="shared" si="1345"/>
        <v>9060.2099999999991</v>
      </c>
      <c r="SN1220" s="101">
        <f t="shared" si="1346"/>
        <v>9544.66</v>
      </c>
      <c r="SO1220" s="101">
        <f t="shared" si="1347"/>
        <v>9544.66</v>
      </c>
      <c r="SP1220" s="101">
        <f t="shared" si="1135"/>
        <v>233260.1</v>
      </c>
      <c r="SQ1220" s="101">
        <f t="shared" si="1135"/>
        <v>239593.22</v>
      </c>
      <c r="SR1220" s="101">
        <f t="shared" si="1135"/>
        <v>240741.32</v>
      </c>
      <c r="SS1220" s="101">
        <f t="shared" si="1136"/>
        <v>18120.419999999998</v>
      </c>
      <c r="ST1220" s="101">
        <f t="shared" si="1136"/>
        <v>19089.32</v>
      </c>
      <c r="SU1220" s="101">
        <f t="shared" si="1136"/>
        <v>19089.32</v>
      </c>
      <c r="SV1220" s="106"/>
      <c r="SW1220" s="106"/>
      <c r="SX1220" s="106"/>
      <c r="SY1220" s="101">
        <f t="shared" si="1137"/>
        <v>0</v>
      </c>
      <c r="SZ1220" s="101">
        <f t="shared" si="1138"/>
        <v>0</v>
      </c>
      <c r="TA1220" s="101">
        <f t="shared" si="1139"/>
        <v>0</v>
      </c>
      <c r="TB1220" s="101">
        <f t="shared" si="1140"/>
        <v>0</v>
      </c>
      <c r="TC1220" s="101">
        <f t="shared" si="1141"/>
        <v>0</v>
      </c>
      <c r="TD1220" s="101">
        <f t="shared" si="1142"/>
        <v>0</v>
      </c>
      <c r="TE1220" s="101">
        <f t="shared" si="1348"/>
        <v>116360.03</v>
      </c>
      <c r="TF1220" s="101">
        <f t="shared" si="1349"/>
        <v>119539.02</v>
      </c>
      <c r="TG1220" s="101">
        <f t="shared" si="1350"/>
        <v>120276.68</v>
      </c>
      <c r="TH1220" s="101">
        <f t="shared" si="1351"/>
        <v>6803.26</v>
      </c>
      <c r="TI1220" s="101">
        <f t="shared" si="1352"/>
        <v>7150.77</v>
      </c>
      <c r="TJ1220" s="101">
        <f t="shared" si="1353"/>
        <v>7150.77</v>
      </c>
      <c r="TK1220" s="101">
        <f t="shared" si="1143"/>
        <v>0</v>
      </c>
      <c r="TL1220" s="101">
        <f t="shared" si="1143"/>
        <v>0</v>
      </c>
      <c r="TM1220" s="101">
        <f t="shared" si="1143"/>
        <v>0</v>
      </c>
      <c r="TN1220" s="101">
        <f t="shared" si="1144"/>
        <v>0</v>
      </c>
      <c r="TO1220" s="101">
        <f t="shared" si="1144"/>
        <v>0</v>
      </c>
      <c r="TP1220" s="101">
        <f t="shared" si="1144"/>
        <v>0</v>
      </c>
      <c r="TQ1220" s="106">
        <v>4</v>
      </c>
      <c r="TR1220" s="106">
        <v>4</v>
      </c>
      <c r="TS1220" s="106">
        <v>4</v>
      </c>
      <c r="TT1220" s="101">
        <f t="shared" si="1145"/>
        <v>465440</v>
      </c>
      <c r="TU1220" s="101">
        <f t="shared" si="1146"/>
        <v>478156</v>
      </c>
      <c r="TV1220" s="101">
        <f t="shared" si="1147"/>
        <v>478156</v>
      </c>
      <c r="TW1220" s="101">
        <f t="shared" si="1148"/>
        <v>23022.16</v>
      </c>
      <c r="TX1220" s="101">
        <f t="shared" si="1149"/>
        <v>23258.959999999999</v>
      </c>
      <c r="TY1220" s="101">
        <f t="shared" si="1150"/>
        <v>23258.959999999999</v>
      </c>
      <c r="TZ1220" s="101">
        <f t="shared" si="1354"/>
        <v>113903.99</v>
      </c>
      <c r="UA1220" s="101">
        <f t="shared" si="1355"/>
        <v>117039.98</v>
      </c>
      <c r="UB1220" s="101">
        <f t="shared" si="1356"/>
        <v>117966.22</v>
      </c>
      <c r="UC1220" s="101">
        <f t="shared" si="1357"/>
        <v>7161.6</v>
      </c>
      <c r="UD1220" s="101">
        <f t="shared" si="1358"/>
        <v>7584.3</v>
      </c>
      <c r="UE1220" s="101">
        <f t="shared" si="1359"/>
        <v>7584.3</v>
      </c>
      <c r="UF1220" s="101">
        <f t="shared" si="1151"/>
        <v>455615.96</v>
      </c>
      <c r="UG1220" s="101">
        <f t="shared" si="1151"/>
        <v>468159.92</v>
      </c>
      <c r="UH1220" s="101">
        <f t="shared" si="1151"/>
        <v>471864.88</v>
      </c>
      <c r="UI1220" s="101">
        <f t="shared" si="1152"/>
        <v>28646.400000000001</v>
      </c>
      <c r="UJ1220" s="101">
        <f t="shared" si="1152"/>
        <v>30337.200000000001</v>
      </c>
      <c r="UK1220" s="101">
        <f t="shared" si="1152"/>
        <v>30337.200000000001</v>
      </c>
      <c r="UL1220" s="106"/>
      <c r="UM1220" s="106"/>
      <c r="UN1220" s="106"/>
      <c r="UO1220" s="101">
        <f t="shared" si="1153"/>
        <v>0</v>
      </c>
      <c r="UP1220" s="101">
        <f t="shared" si="1154"/>
        <v>0</v>
      </c>
      <c r="UQ1220" s="101">
        <f t="shared" si="1155"/>
        <v>0</v>
      </c>
      <c r="UR1220" s="101">
        <f t="shared" si="1156"/>
        <v>0</v>
      </c>
      <c r="US1220" s="101">
        <f t="shared" si="1157"/>
        <v>0</v>
      </c>
      <c r="UT1220" s="101">
        <f t="shared" si="1158"/>
        <v>0</v>
      </c>
      <c r="UU1220" s="101">
        <f t="shared" si="1360"/>
        <v>116360.06</v>
      </c>
      <c r="UV1220" s="101">
        <f t="shared" si="1361"/>
        <v>119539.11</v>
      </c>
      <c r="UW1220" s="101">
        <f t="shared" si="1362"/>
        <v>120500.68</v>
      </c>
      <c r="UX1220" s="101">
        <f t="shared" si="1363"/>
        <v>4201</v>
      </c>
      <c r="UY1220" s="101">
        <f t="shared" si="1364"/>
        <v>4445.16</v>
      </c>
      <c r="UZ1220" s="101">
        <f t="shared" si="1365"/>
        <v>4445.16</v>
      </c>
      <c r="VA1220" s="101">
        <f t="shared" si="1159"/>
        <v>0</v>
      </c>
      <c r="VB1220" s="101">
        <f t="shared" si="1159"/>
        <v>0</v>
      </c>
      <c r="VC1220" s="101">
        <f t="shared" si="1159"/>
        <v>0</v>
      </c>
      <c r="VD1220" s="101">
        <f t="shared" si="1160"/>
        <v>0</v>
      </c>
      <c r="VE1220" s="101">
        <f t="shared" si="1160"/>
        <v>0</v>
      </c>
      <c r="VF1220" s="101">
        <f t="shared" si="1160"/>
        <v>0</v>
      </c>
      <c r="VG1220" s="106">
        <v>2</v>
      </c>
      <c r="VH1220" s="106">
        <v>2</v>
      </c>
      <c r="VI1220" s="106">
        <v>2</v>
      </c>
      <c r="VJ1220" s="101">
        <f t="shared" si="1161"/>
        <v>232720</v>
      </c>
      <c r="VK1220" s="101">
        <f t="shared" si="1162"/>
        <v>239078</v>
      </c>
      <c r="VL1220" s="101">
        <f t="shared" si="1163"/>
        <v>239078</v>
      </c>
      <c r="VM1220" s="101">
        <f t="shared" si="1164"/>
        <v>11511.08</v>
      </c>
      <c r="VN1220" s="101">
        <f t="shared" si="1165"/>
        <v>11629.48</v>
      </c>
      <c r="VO1220" s="101">
        <f t="shared" si="1166"/>
        <v>11629.48</v>
      </c>
      <c r="VP1220" s="101">
        <f t="shared" si="1366"/>
        <v>115635.57</v>
      </c>
      <c r="VQ1220" s="101">
        <f t="shared" si="1367"/>
        <v>118800.71</v>
      </c>
      <c r="VR1220" s="101">
        <f t="shared" si="1368"/>
        <v>119344.06</v>
      </c>
      <c r="VS1220" s="101">
        <f t="shared" si="1369"/>
        <v>5532.63</v>
      </c>
      <c r="VT1220" s="101">
        <f t="shared" si="1370"/>
        <v>5840.03</v>
      </c>
      <c r="VU1220" s="101">
        <f t="shared" si="1371"/>
        <v>5840.03</v>
      </c>
      <c r="VV1220" s="101">
        <f t="shared" si="1167"/>
        <v>231271.14</v>
      </c>
      <c r="VW1220" s="101">
        <f t="shared" si="1167"/>
        <v>237601.42</v>
      </c>
      <c r="VX1220" s="101">
        <f t="shared" si="1167"/>
        <v>238688.12</v>
      </c>
      <c r="VY1220" s="101">
        <f t="shared" si="1168"/>
        <v>11065.26</v>
      </c>
      <c r="VZ1220" s="101">
        <f t="shared" si="1168"/>
        <v>11680.06</v>
      </c>
      <c r="WA1220" s="101">
        <f t="shared" si="1168"/>
        <v>11680.06</v>
      </c>
      <c r="WB1220" s="106"/>
      <c r="WC1220" s="106"/>
      <c r="WD1220" s="106"/>
      <c r="WE1220" s="101">
        <f t="shared" si="1169"/>
        <v>0</v>
      </c>
      <c r="WF1220" s="101">
        <f t="shared" si="1170"/>
        <v>0</v>
      </c>
      <c r="WG1220" s="101">
        <f t="shared" si="1171"/>
        <v>0</v>
      </c>
      <c r="WH1220" s="101">
        <f t="shared" si="1172"/>
        <v>0</v>
      </c>
      <c r="WI1220" s="101">
        <f t="shared" si="1173"/>
        <v>0</v>
      </c>
      <c r="WJ1220" s="101">
        <f t="shared" si="1174"/>
        <v>0</v>
      </c>
      <c r="WK1220" s="101">
        <f t="shared" si="1372"/>
        <v>116360.06</v>
      </c>
      <c r="WL1220" s="101">
        <f t="shared" si="1373"/>
        <v>119539.06</v>
      </c>
      <c r="WM1220" s="101">
        <f t="shared" si="1374"/>
        <v>120809.43</v>
      </c>
      <c r="WN1220" s="101">
        <f t="shared" si="1375"/>
        <v>5306.83</v>
      </c>
      <c r="WO1220" s="101">
        <f t="shared" si="1376"/>
        <v>5551.73</v>
      </c>
      <c r="WP1220" s="101">
        <f t="shared" si="1377"/>
        <v>5551.73</v>
      </c>
      <c r="WQ1220" s="101">
        <f t="shared" si="1175"/>
        <v>0</v>
      </c>
      <c r="WR1220" s="101">
        <f t="shared" si="1175"/>
        <v>0</v>
      </c>
      <c r="WS1220" s="101">
        <f t="shared" si="1175"/>
        <v>0</v>
      </c>
      <c r="WT1220" s="101">
        <f t="shared" si="1176"/>
        <v>0</v>
      </c>
      <c r="WU1220" s="101">
        <f t="shared" si="1176"/>
        <v>0</v>
      </c>
      <c r="WV1220" s="101">
        <f t="shared" si="1176"/>
        <v>0</v>
      </c>
      <c r="WW1220" s="106"/>
      <c r="WX1220" s="106"/>
      <c r="WY1220" s="106"/>
      <c r="WZ1220" s="101">
        <f t="shared" si="1177"/>
        <v>0</v>
      </c>
      <c r="XA1220" s="101">
        <f t="shared" si="1178"/>
        <v>0</v>
      </c>
      <c r="XB1220" s="101">
        <f t="shared" si="1179"/>
        <v>0</v>
      </c>
      <c r="XC1220" s="101">
        <f t="shared" si="1180"/>
        <v>0</v>
      </c>
      <c r="XD1220" s="101">
        <f t="shared" si="1181"/>
        <v>0</v>
      </c>
      <c r="XE1220" s="101">
        <f t="shared" si="1182"/>
        <v>0</v>
      </c>
      <c r="XF1220" s="101">
        <f t="shared" si="1378"/>
        <v>116360</v>
      </c>
      <c r="XG1220" s="101">
        <f t="shared" si="1379"/>
        <v>119539.12</v>
      </c>
      <c r="XH1220" s="101">
        <f t="shared" si="1380"/>
        <v>120519.61</v>
      </c>
      <c r="XI1220" s="101">
        <f t="shared" si="1381"/>
        <v>4110.04</v>
      </c>
      <c r="XJ1220" s="101">
        <f t="shared" si="1382"/>
        <v>4426.63</v>
      </c>
      <c r="XK1220" s="101">
        <f t="shared" si="1383"/>
        <v>4426.63</v>
      </c>
      <c r="XL1220" s="101">
        <f t="shared" si="1183"/>
        <v>0</v>
      </c>
      <c r="XM1220" s="101">
        <f t="shared" si="1183"/>
        <v>0</v>
      </c>
      <c r="XN1220" s="101">
        <f t="shared" si="1183"/>
        <v>0</v>
      </c>
      <c r="XO1220" s="101">
        <f t="shared" si="1184"/>
        <v>0</v>
      </c>
      <c r="XP1220" s="101">
        <f t="shared" si="1184"/>
        <v>0</v>
      </c>
      <c r="XQ1220" s="101">
        <f t="shared" si="1184"/>
        <v>0</v>
      </c>
      <c r="XR1220" s="106"/>
      <c r="XS1220" s="106"/>
      <c r="XT1220" s="106"/>
      <c r="XU1220" s="101">
        <f t="shared" si="1185"/>
        <v>0</v>
      </c>
      <c r="XV1220" s="101">
        <f t="shared" si="1186"/>
        <v>0</v>
      </c>
      <c r="XW1220" s="101">
        <f t="shared" si="1187"/>
        <v>0</v>
      </c>
      <c r="XX1220" s="101">
        <f t="shared" si="1188"/>
        <v>0</v>
      </c>
      <c r="XY1220" s="101">
        <f t="shared" si="1189"/>
        <v>0</v>
      </c>
      <c r="XZ1220" s="101">
        <f t="shared" si="1190"/>
        <v>0</v>
      </c>
      <c r="YA1220" s="101">
        <f t="shared" si="1384"/>
        <v>0</v>
      </c>
      <c r="YB1220" s="101">
        <f t="shared" si="1385"/>
        <v>0</v>
      </c>
      <c r="YC1220" s="101">
        <f t="shared" si="1386"/>
        <v>0</v>
      </c>
      <c r="YD1220" s="101">
        <f t="shared" si="1387"/>
        <v>0</v>
      </c>
      <c r="YE1220" s="101">
        <f t="shared" si="1388"/>
        <v>0</v>
      </c>
      <c r="YF1220" s="101">
        <f t="shared" si="1389"/>
        <v>0</v>
      </c>
      <c r="YG1220" s="101">
        <f t="shared" si="1191"/>
        <v>0</v>
      </c>
      <c r="YH1220" s="101">
        <f t="shared" si="1191"/>
        <v>0</v>
      </c>
      <c r="YI1220" s="101">
        <f t="shared" si="1191"/>
        <v>0</v>
      </c>
      <c r="YJ1220" s="101">
        <f t="shared" si="1192"/>
        <v>0</v>
      </c>
      <c r="YK1220" s="101">
        <f t="shared" si="1192"/>
        <v>0</v>
      </c>
      <c r="YL1220" s="101">
        <f t="shared" si="1192"/>
        <v>0</v>
      </c>
      <c r="YM1220" s="149">
        <f t="shared" si="1193"/>
        <v>23</v>
      </c>
      <c r="YN1220" s="149">
        <f t="shared" si="1193"/>
        <v>23</v>
      </c>
      <c r="YO1220" s="149">
        <f t="shared" si="1193"/>
        <v>23</v>
      </c>
      <c r="YP1220" s="101">
        <f t="shared" si="1194"/>
        <v>2676280</v>
      </c>
      <c r="YQ1220" s="101">
        <f t="shared" si="1195"/>
        <v>2749397</v>
      </c>
      <c r="YR1220" s="101">
        <f t="shared" si="1196"/>
        <v>2749397</v>
      </c>
      <c r="YS1220" s="101">
        <f t="shared" si="1197"/>
        <v>132377.42000000001</v>
      </c>
      <c r="YT1220" s="101">
        <f t="shared" si="1198"/>
        <v>133739.01999999999</v>
      </c>
      <c r="YU1220" s="101">
        <f t="shared" si="1199"/>
        <v>133739.01999999999</v>
      </c>
      <c r="YV1220" s="101">
        <f t="shared" si="1390"/>
        <v>116347.36</v>
      </c>
      <c r="YW1220" s="101">
        <f t="shared" si="1391"/>
        <v>119526.24</v>
      </c>
      <c r="YX1220" s="101">
        <f t="shared" si="1392"/>
        <v>120449.66</v>
      </c>
      <c r="YY1220" s="101">
        <f t="shared" si="1393"/>
        <v>5647.83</v>
      </c>
      <c r="YZ1220" s="101">
        <f t="shared" si="1394"/>
        <v>5947.85</v>
      </c>
      <c r="ZA1220" s="101">
        <f t="shared" si="1395"/>
        <v>5947.85</v>
      </c>
      <c r="ZB1220" s="101">
        <f t="shared" si="1200"/>
        <v>2675989.2799999998</v>
      </c>
      <c r="ZC1220" s="101">
        <f t="shared" si="1200"/>
        <v>2749103.52</v>
      </c>
      <c r="ZD1220" s="101">
        <f t="shared" si="1200"/>
        <v>2770342.18</v>
      </c>
      <c r="ZE1220" s="101">
        <f t="shared" si="1201"/>
        <v>129900.09</v>
      </c>
      <c r="ZF1220" s="101">
        <f t="shared" si="1201"/>
        <v>136800.54999999999</v>
      </c>
      <c r="ZG1220" s="101">
        <f t="shared" si="1201"/>
        <v>136800.54999999999</v>
      </c>
    </row>
    <row r="1221" spans="1:683" hidden="1">
      <c r="A1221" s="93" t="s">
        <v>727</v>
      </c>
      <c r="B1221" s="302"/>
      <c r="C1221" s="5"/>
      <c r="D1221" s="764"/>
      <c r="E1221" s="291"/>
      <c r="F1221" s="114">
        <f t="shared" si="1202"/>
        <v>0</v>
      </c>
      <c r="G1221" s="114">
        <f t="shared" si="1202"/>
        <v>0</v>
      </c>
      <c r="H1221" s="114">
        <f t="shared" si="1202"/>
        <v>0</v>
      </c>
      <c r="I1221" s="101">
        <f t="shared" si="1203"/>
        <v>519</v>
      </c>
      <c r="J1221" s="101">
        <f t="shared" si="1203"/>
        <v>519</v>
      </c>
      <c r="K1221" s="101">
        <f t="shared" si="1203"/>
        <v>519</v>
      </c>
      <c r="L1221" s="106"/>
      <c r="M1221" s="106"/>
      <c r="N1221" s="106"/>
      <c r="O1221" s="101">
        <f t="shared" si="945"/>
        <v>0</v>
      </c>
      <c r="P1221" s="101">
        <f t="shared" si="946"/>
        <v>0</v>
      </c>
      <c r="Q1221" s="101">
        <f t="shared" si="947"/>
        <v>0</v>
      </c>
      <c r="R1221" s="101">
        <f t="shared" si="948"/>
        <v>0</v>
      </c>
      <c r="S1221" s="101">
        <f t="shared" si="949"/>
        <v>0</v>
      </c>
      <c r="T1221" s="101">
        <f t="shared" si="950"/>
        <v>0</v>
      </c>
      <c r="U1221" s="101">
        <f t="shared" si="1204"/>
        <v>0</v>
      </c>
      <c r="V1221" s="101">
        <f t="shared" si="1205"/>
        <v>0</v>
      </c>
      <c r="W1221" s="101">
        <f t="shared" si="1206"/>
        <v>0</v>
      </c>
      <c r="X1221" s="101">
        <f t="shared" si="1207"/>
        <v>472.33</v>
      </c>
      <c r="Y1221" s="101">
        <f t="shared" si="1208"/>
        <v>492.58</v>
      </c>
      <c r="Z1221" s="101">
        <f t="shared" si="1209"/>
        <v>492.58</v>
      </c>
      <c r="AA1221" s="101">
        <f t="shared" si="951"/>
        <v>0</v>
      </c>
      <c r="AB1221" s="101">
        <f t="shared" si="951"/>
        <v>0</v>
      </c>
      <c r="AC1221" s="101">
        <f t="shared" si="951"/>
        <v>0</v>
      </c>
      <c r="AD1221" s="101">
        <f t="shared" si="952"/>
        <v>0</v>
      </c>
      <c r="AE1221" s="101">
        <f t="shared" si="952"/>
        <v>0</v>
      </c>
      <c r="AF1221" s="101">
        <f t="shared" si="952"/>
        <v>0</v>
      </c>
      <c r="AG1221" s="106"/>
      <c r="AH1221" s="106"/>
      <c r="AI1221" s="106"/>
      <c r="AJ1221" s="101">
        <f t="shared" si="953"/>
        <v>0</v>
      </c>
      <c r="AK1221" s="101">
        <f t="shared" si="954"/>
        <v>0</v>
      </c>
      <c r="AL1221" s="101">
        <f t="shared" si="955"/>
        <v>0</v>
      </c>
      <c r="AM1221" s="101">
        <f t="shared" si="956"/>
        <v>0</v>
      </c>
      <c r="AN1221" s="101">
        <f t="shared" si="957"/>
        <v>0</v>
      </c>
      <c r="AO1221" s="101">
        <f t="shared" si="958"/>
        <v>0</v>
      </c>
      <c r="AP1221" s="101">
        <f t="shared" si="1210"/>
        <v>0</v>
      </c>
      <c r="AQ1221" s="101">
        <f t="shared" si="1211"/>
        <v>0</v>
      </c>
      <c r="AR1221" s="101">
        <f t="shared" si="1212"/>
        <v>0</v>
      </c>
      <c r="AS1221" s="101">
        <f t="shared" si="1213"/>
        <v>730.23</v>
      </c>
      <c r="AT1221" s="101">
        <f t="shared" si="1214"/>
        <v>760.63</v>
      </c>
      <c r="AU1221" s="101">
        <f t="shared" si="1215"/>
        <v>760.63</v>
      </c>
      <c r="AV1221" s="101">
        <f t="shared" si="959"/>
        <v>0</v>
      </c>
      <c r="AW1221" s="101">
        <f t="shared" si="959"/>
        <v>0</v>
      </c>
      <c r="AX1221" s="101">
        <f t="shared" si="959"/>
        <v>0</v>
      </c>
      <c r="AY1221" s="101">
        <f t="shared" si="960"/>
        <v>0</v>
      </c>
      <c r="AZ1221" s="101">
        <f t="shared" si="960"/>
        <v>0</v>
      </c>
      <c r="BA1221" s="101">
        <f t="shared" si="960"/>
        <v>0</v>
      </c>
      <c r="BB1221" s="106"/>
      <c r="BC1221" s="106"/>
      <c r="BD1221" s="106"/>
      <c r="BE1221" s="101">
        <f t="shared" si="961"/>
        <v>0</v>
      </c>
      <c r="BF1221" s="101">
        <f t="shared" si="962"/>
        <v>0</v>
      </c>
      <c r="BG1221" s="101">
        <f t="shared" si="963"/>
        <v>0</v>
      </c>
      <c r="BH1221" s="101">
        <f t="shared" si="964"/>
        <v>0</v>
      </c>
      <c r="BI1221" s="101">
        <f t="shared" si="965"/>
        <v>0</v>
      </c>
      <c r="BJ1221" s="101">
        <f t="shared" si="966"/>
        <v>0</v>
      </c>
      <c r="BK1221" s="101">
        <f t="shared" si="1216"/>
        <v>0</v>
      </c>
      <c r="BL1221" s="101">
        <f t="shared" si="1217"/>
        <v>0</v>
      </c>
      <c r="BM1221" s="101">
        <f t="shared" si="1218"/>
        <v>0</v>
      </c>
      <c r="BN1221" s="101">
        <f t="shared" si="1219"/>
        <v>419.19</v>
      </c>
      <c r="BO1221" s="101">
        <f t="shared" si="1220"/>
        <v>432.78</v>
      </c>
      <c r="BP1221" s="101">
        <f t="shared" si="1221"/>
        <v>432.78</v>
      </c>
      <c r="BQ1221" s="101">
        <f t="shared" si="967"/>
        <v>0</v>
      </c>
      <c r="BR1221" s="101">
        <f t="shared" si="967"/>
        <v>0</v>
      </c>
      <c r="BS1221" s="101">
        <f t="shared" si="967"/>
        <v>0</v>
      </c>
      <c r="BT1221" s="101">
        <f t="shared" si="968"/>
        <v>0</v>
      </c>
      <c r="BU1221" s="101">
        <f t="shared" si="968"/>
        <v>0</v>
      </c>
      <c r="BV1221" s="101">
        <f t="shared" si="968"/>
        <v>0</v>
      </c>
      <c r="BW1221" s="106"/>
      <c r="BX1221" s="106"/>
      <c r="BY1221" s="106"/>
      <c r="BZ1221" s="101">
        <f t="shared" si="969"/>
        <v>0</v>
      </c>
      <c r="CA1221" s="101">
        <f t="shared" si="970"/>
        <v>0</v>
      </c>
      <c r="CB1221" s="101">
        <f t="shared" si="971"/>
        <v>0</v>
      </c>
      <c r="CC1221" s="101">
        <f t="shared" si="972"/>
        <v>0</v>
      </c>
      <c r="CD1221" s="101">
        <f t="shared" si="973"/>
        <v>0</v>
      </c>
      <c r="CE1221" s="101">
        <f t="shared" si="974"/>
        <v>0</v>
      </c>
      <c r="CF1221" s="101">
        <f t="shared" si="1222"/>
        <v>0</v>
      </c>
      <c r="CG1221" s="101">
        <f t="shared" si="1223"/>
        <v>0</v>
      </c>
      <c r="CH1221" s="101">
        <f t="shared" si="1224"/>
        <v>0</v>
      </c>
      <c r="CI1221" s="101">
        <f t="shared" si="1225"/>
        <v>515.27</v>
      </c>
      <c r="CJ1221" s="101">
        <f t="shared" si="1226"/>
        <v>541.73</v>
      </c>
      <c r="CK1221" s="101">
        <f t="shared" si="1227"/>
        <v>541.73</v>
      </c>
      <c r="CL1221" s="101">
        <f t="shared" si="975"/>
        <v>0</v>
      </c>
      <c r="CM1221" s="101">
        <f t="shared" si="975"/>
        <v>0</v>
      </c>
      <c r="CN1221" s="101">
        <f t="shared" si="975"/>
        <v>0</v>
      </c>
      <c r="CO1221" s="101">
        <f t="shared" si="976"/>
        <v>0</v>
      </c>
      <c r="CP1221" s="101">
        <f t="shared" si="976"/>
        <v>0</v>
      </c>
      <c r="CQ1221" s="101">
        <f t="shared" si="976"/>
        <v>0</v>
      </c>
      <c r="CR1221" s="106"/>
      <c r="CS1221" s="106"/>
      <c r="CT1221" s="106"/>
      <c r="CU1221" s="101">
        <f t="shared" si="977"/>
        <v>0</v>
      </c>
      <c r="CV1221" s="101">
        <f t="shared" si="978"/>
        <v>0</v>
      </c>
      <c r="CW1221" s="101">
        <f t="shared" si="979"/>
        <v>0</v>
      </c>
      <c r="CX1221" s="101">
        <f t="shared" si="980"/>
        <v>0</v>
      </c>
      <c r="CY1221" s="101">
        <f t="shared" si="981"/>
        <v>0</v>
      </c>
      <c r="CZ1221" s="101">
        <f t="shared" si="982"/>
        <v>0</v>
      </c>
      <c r="DA1221" s="101">
        <f t="shared" si="1228"/>
        <v>0</v>
      </c>
      <c r="DB1221" s="101">
        <f t="shared" si="1229"/>
        <v>0</v>
      </c>
      <c r="DC1221" s="101">
        <f t="shared" si="1230"/>
        <v>0</v>
      </c>
      <c r="DD1221" s="101">
        <f t="shared" si="1231"/>
        <v>328.12</v>
      </c>
      <c r="DE1221" s="101">
        <f t="shared" si="1232"/>
        <v>344.13</v>
      </c>
      <c r="DF1221" s="101">
        <f t="shared" si="1233"/>
        <v>344.13</v>
      </c>
      <c r="DG1221" s="101">
        <f t="shared" si="983"/>
        <v>0</v>
      </c>
      <c r="DH1221" s="101">
        <f t="shared" si="983"/>
        <v>0</v>
      </c>
      <c r="DI1221" s="101">
        <f t="shared" si="983"/>
        <v>0</v>
      </c>
      <c r="DJ1221" s="101">
        <f t="shared" si="984"/>
        <v>0</v>
      </c>
      <c r="DK1221" s="101">
        <f t="shared" si="984"/>
        <v>0</v>
      </c>
      <c r="DL1221" s="101">
        <f t="shared" si="984"/>
        <v>0</v>
      </c>
      <c r="DM1221" s="106"/>
      <c r="DN1221" s="106"/>
      <c r="DO1221" s="106"/>
      <c r="DP1221" s="101">
        <f t="shared" si="985"/>
        <v>0</v>
      </c>
      <c r="DQ1221" s="101">
        <f t="shared" si="986"/>
        <v>0</v>
      </c>
      <c r="DR1221" s="101">
        <f t="shared" si="987"/>
        <v>0</v>
      </c>
      <c r="DS1221" s="101">
        <f t="shared" si="988"/>
        <v>0</v>
      </c>
      <c r="DT1221" s="101">
        <f t="shared" si="989"/>
        <v>0</v>
      </c>
      <c r="DU1221" s="101">
        <f t="shared" si="990"/>
        <v>0</v>
      </c>
      <c r="DV1221" s="101">
        <f t="shared" si="1234"/>
        <v>0</v>
      </c>
      <c r="DW1221" s="101">
        <f t="shared" si="1235"/>
        <v>0</v>
      </c>
      <c r="DX1221" s="101">
        <f t="shared" si="1236"/>
        <v>0</v>
      </c>
      <c r="DY1221" s="101">
        <f t="shared" si="1237"/>
        <v>502.39</v>
      </c>
      <c r="DZ1221" s="101">
        <f t="shared" si="1238"/>
        <v>527.25</v>
      </c>
      <c r="EA1221" s="101">
        <f t="shared" si="1239"/>
        <v>527.25</v>
      </c>
      <c r="EB1221" s="101">
        <f t="shared" si="991"/>
        <v>0</v>
      </c>
      <c r="EC1221" s="101">
        <f t="shared" si="991"/>
        <v>0</v>
      </c>
      <c r="ED1221" s="101">
        <f t="shared" si="991"/>
        <v>0</v>
      </c>
      <c r="EE1221" s="101">
        <f t="shared" si="992"/>
        <v>0</v>
      </c>
      <c r="EF1221" s="101">
        <f t="shared" si="992"/>
        <v>0</v>
      </c>
      <c r="EG1221" s="101">
        <f t="shared" si="992"/>
        <v>0</v>
      </c>
      <c r="EH1221" s="106"/>
      <c r="EI1221" s="106"/>
      <c r="EJ1221" s="106"/>
      <c r="EK1221" s="101">
        <f t="shared" si="993"/>
        <v>0</v>
      </c>
      <c r="EL1221" s="101">
        <f t="shared" si="994"/>
        <v>0</v>
      </c>
      <c r="EM1221" s="101">
        <f t="shared" si="995"/>
        <v>0</v>
      </c>
      <c r="EN1221" s="101">
        <f t="shared" si="996"/>
        <v>0</v>
      </c>
      <c r="EO1221" s="101">
        <f t="shared" si="997"/>
        <v>0</v>
      </c>
      <c r="EP1221" s="101">
        <f t="shared" si="998"/>
        <v>0</v>
      </c>
      <c r="EQ1221" s="101">
        <f t="shared" si="1240"/>
        <v>0</v>
      </c>
      <c r="ER1221" s="101">
        <f t="shared" si="1241"/>
        <v>0</v>
      </c>
      <c r="ES1221" s="101">
        <f t="shared" si="1242"/>
        <v>0</v>
      </c>
      <c r="ET1221" s="101">
        <f t="shared" si="1243"/>
        <v>422.96</v>
      </c>
      <c r="EU1221" s="101">
        <f t="shared" si="1244"/>
        <v>440.95</v>
      </c>
      <c r="EV1221" s="101">
        <f t="shared" si="1245"/>
        <v>440.95</v>
      </c>
      <c r="EW1221" s="101">
        <f t="shared" si="999"/>
        <v>0</v>
      </c>
      <c r="EX1221" s="101">
        <f t="shared" si="999"/>
        <v>0</v>
      </c>
      <c r="EY1221" s="101">
        <f t="shared" si="999"/>
        <v>0</v>
      </c>
      <c r="EZ1221" s="101">
        <f t="shared" si="1000"/>
        <v>0</v>
      </c>
      <c r="FA1221" s="101">
        <f t="shared" si="1000"/>
        <v>0</v>
      </c>
      <c r="FB1221" s="101">
        <f t="shared" si="1000"/>
        <v>0</v>
      </c>
      <c r="FC1221" s="106"/>
      <c r="FD1221" s="106"/>
      <c r="FE1221" s="106"/>
      <c r="FF1221" s="101">
        <f t="shared" si="1001"/>
        <v>0</v>
      </c>
      <c r="FG1221" s="101">
        <f t="shared" si="1002"/>
        <v>0</v>
      </c>
      <c r="FH1221" s="101">
        <f t="shared" si="1003"/>
        <v>0</v>
      </c>
      <c r="FI1221" s="101">
        <f t="shared" si="1004"/>
        <v>0</v>
      </c>
      <c r="FJ1221" s="101">
        <f t="shared" si="1005"/>
        <v>0</v>
      </c>
      <c r="FK1221" s="101">
        <f t="shared" si="1006"/>
        <v>0</v>
      </c>
      <c r="FL1221" s="101">
        <f t="shared" si="1246"/>
        <v>0</v>
      </c>
      <c r="FM1221" s="101">
        <f t="shared" si="1247"/>
        <v>0</v>
      </c>
      <c r="FN1221" s="101">
        <f t="shared" si="1248"/>
        <v>0</v>
      </c>
      <c r="FO1221" s="101">
        <f t="shared" si="1249"/>
        <v>349.26</v>
      </c>
      <c r="FP1221" s="101">
        <f t="shared" si="1250"/>
        <v>361.95</v>
      </c>
      <c r="FQ1221" s="101">
        <f t="shared" si="1251"/>
        <v>361.95</v>
      </c>
      <c r="FR1221" s="101">
        <f t="shared" si="1007"/>
        <v>0</v>
      </c>
      <c r="FS1221" s="101">
        <f t="shared" si="1007"/>
        <v>0</v>
      </c>
      <c r="FT1221" s="101">
        <f t="shared" si="1007"/>
        <v>0</v>
      </c>
      <c r="FU1221" s="101">
        <f t="shared" si="1008"/>
        <v>0</v>
      </c>
      <c r="FV1221" s="101">
        <f t="shared" si="1008"/>
        <v>0</v>
      </c>
      <c r="FW1221" s="101">
        <f t="shared" si="1008"/>
        <v>0</v>
      </c>
      <c r="FX1221" s="106"/>
      <c r="FY1221" s="106"/>
      <c r="FZ1221" s="106"/>
      <c r="GA1221" s="101">
        <f t="shared" si="1009"/>
        <v>0</v>
      </c>
      <c r="GB1221" s="101">
        <f t="shared" si="1010"/>
        <v>0</v>
      </c>
      <c r="GC1221" s="101">
        <f t="shared" si="1011"/>
        <v>0</v>
      </c>
      <c r="GD1221" s="101">
        <f t="shared" si="1012"/>
        <v>0</v>
      </c>
      <c r="GE1221" s="101">
        <f t="shared" si="1013"/>
        <v>0</v>
      </c>
      <c r="GF1221" s="101">
        <f t="shared" si="1014"/>
        <v>0</v>
      </c>
      <c r="GG1221" s="101">
        <f t="shared" si="1252"/>
        <v>0</v>
      </c>
      <c r="GH1221" s="101">
        <f t="shared" si="1253"/>
        <v>0</v>
      </c>
      <c r="GI1221" s="101">
        <f t="shared" si="1254"/>
        <v>0</v>
      </c>
      <c r="GJ1221" s="101">
        <f t="shared" si="1255"/>
        <v>525.6</v>
      </c>
      <c r="GK1221" s="101">
        <f t="shared" si="1256"/>
        <v>543.74</v>
      </c>
      <c r="GL1221" s="101">
        <f t="shared" si="1257"/>
        <v>543.74</v>
      </c>
      <c r="GM1221" s="101">
        <f t="shared" si="1015"/>
        <v>0</v>
      </c>
      <c r="GN1221" s="101">
        <f t="shared" si="1015"/>
        <v>0</v>
      </c>
      <c r="GO1221" s="101">
        <f t="shared" si="1015"/>
        <v>0</v>
      </c>
      <c r="GP1221" s="101">
        <f t="shared" si="1016"/>
        <v>0</v>
      </c>
      <c r="GQ1221" s="101">
        <f t="shared" si="1016"/>
        <v>0</v>
      </c>
      <c r="GR1221" s="101">
        <f t="shared" si="1016"/>
        <v>0</v>
      </c>
      <c r="GS1221" s="106"/>
      <c r="GT1221" s="106"/>
      <c r="GU1221" s="106"/>
      <c r="GV1221" s="101">
        <f t="shared" si="1017"/>
        <v>0</v>
      </c>
      <c r="GW1221" s="101">
        <f t="shared" si="1018"/>
        <v>0</v>
      </c>
      <c r="GX1221" s="101">
        <f t="shared" si="1019"/>
        <v>0</v>
      </c>
      <c r="GY1221" s="101">
        <f t="shared" si="1020"/>
        <v>0</v>
      </c>
      <c r="GZ1221" s="101">
        <f t="shared" si="1021"/>
        <v>0</v>
      </c>
      <c r="HA1221" s="101">
        <f t="shared" si="1022"/>
        <v>0</v>
      </c>
      <c r="HB1221" s="101">
        <f t="shared" si="1258"/>
        <v>0</v>
      </c>
      <c r="HC1221" s="101">
        <f t="shared" si="1259"/>
        <v>0</v>
      </c>
      <c r="HD1221" s="101">
        <f t="shared" si="1260"/>
        <v>0</v>
      </c>
      <c r="HE1221" s="101">
        <f t="shared" si="1261"/>
        <v>536.33000000000004</v>
      </c>
      <c r="HF1221" s="101">
        <f t="shared" si="1262"/>
        <v>553.78</v>
      </c>
      <c r="HG1221" s="101">
        <f t="shared" si="1263"/>
        <v>553.78</v>
      </c>
      <c r="HH1221" s="101">
        <f t="shared" si="1023"/>
        <v>0</v>
      </c>
      <c r="HI1221" s="101">
        <f t="shared" si="1023"/>
        <v>0</v>
      </c>
      <c r="HJ1221" s="101">
        <f t="shared" si="1023"/>
        <v>0</v>
      </c>
      <c r="HK1221" s="101">
        <f t="shared" si="1024"/>
        <v>0</v>
      </c>
      <c r="HL1221" s="101">
        <f t="shared" si="1024"/>
        <v>0</v>
      </c>
      <c r="HM1221" s="101">
        <f t="shared" si="1024"/>
        <v>0</v>
      </c>
      <c r="HN1221" s="106"/>
      <c r="HO1221" s="106"/>
      <c r="HP1221" s="106"/>
      <c r="HQ1221" s="101">
        <f t="shared" si="1025"/>
        <v>0</v>
      </c>
      <c r="HR1221" s="101">
        <f t="shared" si="1026"/>
        <v>0</v>
      </c>
      <c r="HS1221" s="101">
        <f t="shared" si="1027"/>
        <v>0</v>
      </c>
      <c r="HT1221" s="101">
        <f t="shared" si="1028"/>
        <v>0</v>
      </c>
      <c r="HU1221" s="101">
        <f t="shared" si="1029"/>
        <v>0</v>
      </c>
      <c r="HV1221" s="101">
        <f t="shared" si="1030"/>
        <v>0</v>
      </c>
      <c r="HW1221" s="101">
        <f t="shared" si="1264"/>
        <v>0</v>
      </c>
      <c r="HX1221" s="101">
        <f t="shared" si="1265"/>
        <v>0</v>
      </c>
      <c r="HY1221" s="101">
        <f t="shared" si="1266"/>
        <v>0</v>
      </c>
      <c r="HZ1221" s="101">
        <f t="shared" si="1267"/>
        <v>441.09</v>
      </c>
      <c r="IA1221" s="101">
        <f t="shared" si="1268"/>
        <v>458.2</v>
      </c>
      <c r="IB1221" s="101">
        <f t="shared" si="1269"/>
        <v>458.2</v>
      </c>
      <c r="IC1221" s="101">
        <f t="shared" si="1031"/>
        <v>0</v>
      </c>
      <c r="ID1221" s="101">
        <f t="shared" si="1031"/>
        <v>0</v>
      </c>
      <c r="IE1221" s="101">
        <f t="shared" si="1031"/>
        <v>0</v>
      </c>
      <c r="IF1221" s="101">
        <f t="shared" si="1032"/>
        <v>0</v>
      </c>
      <c r="IG1221" s="101">
        <f t="shared" si="1032"/>
        <v>0</v>
      </c>
      <c r="IH1221" s="101">
        <f t="shared" si="1032"/>
        <v>0</v>
      </c>
      <c r="II1221" s="106"/>
      <c r="IJ1221" s="106"/>
      <c r="IK1221" s="106"/>
      <c r="IL1221" s="101">
        <f t="shared" si="1033"/>
        <v>0</v>
      </c>
      <c r="IM1221" s="101">
        <f t="shared" si="1034"/>
        <v>0</v>
      </c>
      <c r="IN1221" s="101">
        <f t="shared" si="1035"/>
        <v>0</v>
      </c>
      <c r="IO1221" s="101">
        <f t="shared" si="1036"/>
        <v>0</v>
      </c>
      <c r="IP1221" s="101">
        <f t="shared" si="1037"/>
        <v>0</v>
      </c>
      <c r="IQ1221" s="101">
        <f t="shared" si="1038"/>
        <v>0</v>
      </c>
      <c r="IR1221" s="101">
        <f t="shared" si="1270"/>
        <v>0</v>
      </c>
      <c r="IS1221" s="101">
        <f t="shared" si="1271"/>
        <v>0</v>
      </c>
      <c r="IT1221" s="101">
        <f t="shared" si="1272"/>
        <v>0</v>
      </c>
      <c r="IU1221" s="101">
        <f t="shared" si="1273"/>
        <v>1432.1</v>
      </c>
      <c r="IV1221" s="101">
        <f t="shared" si="1274"/>
        <v>1507.07</v>
      </c>
      <c r="IW1221" s="101">
        <f t="shared" si="1275"/>
        <v>1507.07</v>
      </c>
      <c r="IX1221" s="101">
        <f t="shared" si="1039"/>
        <v>0</v>
      </c>
      <c r="IY1221" s="101">
        <f t="shared" si="1039"/>
        <v>0</v>
      </c>
      <c r="IZ1221" s="101">
        <f t="shared" si="1039"/>
        <v>0</v>
      </c>
      <c r="JA1221" s="101">
        <f t="shared" si="1040"/>
        <v>0</v>
      </c>
      <c r="JB1221" s="101">
        <f t="shared" si="1040"/>
        <v>0</v>
      </c>
      <c r="JC1221" s="101">
        <f t="shared" si="1040"/>
        <v>0</v>
      </c>
      <c r="JD1221" s="106"/>
      <c r="JE1221" s="106"/>
      <c r="JF1221" s="106"/>
      <c r="JG1221" s="101">
        <f t="shared" si="1041"/>
        <v>0</v>
      </c>
      <c r="JH1221" s="101">
        <f t="shared" si="1042"/>
        <v>0</v>
      </c>
      <c r="JI1221" s="101">
        <f t="shared" si="1043"/>
        <v>0</v>
      </c>
      <c r="JJ1221" s="101">
        <f t="shared" si="1044"/>
        <v>0</v>
      </c>
      <c r="JK1221" s="101">
        <f t="shared" si="1045"/>
        <v>0</v>
      </c>
      <c r="JL1221" s="101">
        <f t="shared" si="1046"/>
        <v>0</v>
      </c>
      <c r="JM1221" s="101">
        <f t="shared" si="1276"/>
        <v>0</v>
      </c>
      <c r="JN1221" s="101">
        <f t="shared" si="1277"/>
        <v>0</v>
      </c>
      <c r="JO1221" s="101">
        <f t="shared" si="1278"/>
        <v>0</v>
      </c>
      <c r="JP1221" s="101">
        <f t="shared" si="1279"/>
        <v>368.3</v>
      </c>
      <c r="JQ1221" s="101">
        <f t="shared" si="1280"/>
        <v>385.04</v>
      </c>
      <c r="JR1221" s="101">
        <f t="shared" si="1281"/>
        <v>385.04</v>
      </c>
      <c r="JS1221" s="101">
        <f t="shared" si="1047"/>
        <v>0</v>
      </c>
      <c r="JT1221" s="101">
        <f t="shared" si="1047"/>
        <v>0</v>
      </c>
      <c r="JU1221" s="101">
        <f t="shared" si="1047"/>
        <v>0</v>
      </c>
      <c r="JV1221" s="101">
        <f t="shared" si="1048"/>
        <v>0</v>
      </c>
      <c r="JW1221" s="101">
        <f t="shared" si="1048"/>
        <v>0</v>
      </c>
      <c r="JX1221" s="101">
        <f t="shared" si="1048"/>
        <v>0</v>
      </c>
      <c r="JY1221" s="106"/>
      <c r="JZ1221" s="106"/>
      <c r="KA1221" s="106"/>
      <c r="KB1221" s="101">
        <f t="shared" si="1049"/>
        <v>0</v>
      </c>
      <c r="KC1221" s="101">
        <f t="shared" si="1050"/>
        <v>0</v>
      </c>
      <c r="KD1221" s="101">
        <f t="shared" si="1051"/>
        <v>0</v>
      </c>
      <c r="KE1221" s="101">
        <f t="shared" si="1052"/>
        <v>0</v>
      </c>
      <c r="KF1221" s="101">
        <f t="shared" si="1053"/>
        <v>0</v>
      </c>
      <c r="KG1221" s="101">
        <f t="shared" si="1054"/>
        <v>0</v>
      </c>
      <c r="KH1221" s="101">
        <f t="shared" si="1282"/>
        <v>0</v>
      </c>
      <c r="KI1221" s="101">
        <f t="shared" si="1283"/>
        <v>0</v>
      </c>
      <c r="KJ1221" s="101">
        <f t="shared" si="1284"/>
        <v>0</v>
      </c>
      <c r="KK1221" s="101">
        <f t="shared" si="1285"/>
        <v>408.84</v>
      </c>
      <c r="KL1221" s="101">
        <f t="shared" si="1286"/>
        <v>426.92</v>
      </c>
      <c r="KM1221" s="101">
        <f t="shared" si="1287"/>
        <v>426.92</v>
      </c>
      <c r="KN1221" s="101">
        <f t="shared" si="1055"/>
        <v>0</v>
      </c>
      <c r="KO1221" s="101">
        <f t="shared" si="1055"/>
        <v>0</v>
      </c>
      <c r="KP1221" s="101">
        <f t="shared" si="1055"/>
        <v>0</v>
      </c>
      <c r="KQ1221" s="101">
        <f t="shared" si="1056"/>
        <v>0</v>
      </c>
      <c r="KR1221" s="101">
        <f t="shared" si="1056"/>
        <v>0</v>
      </c>
      <c r="KS1221" s="101">
        <f t="shared" si="1056"/>
        <v>0</v>
      </c>
      <c r="KT1221" s="106"/>
      <c r="KU1221" s="106"/>
      <c r="KV1221" s="106"/>
      <c r="KW1221" s="101">
        <f t="shared" si="1057"/>
        <v>0</v>
      </c>
      <c r="KX1221" s="101">
        <f t="shared" si="1058"/>
        <v>0</v>
      </c>
      <c r="KY1221" s="101">
        <f t="shared" si="1059"/>
        <v>0</v>
      </c>
      <c r="KZ1221" s="101">
        <f t="shared" si="1060"/>
        <v>0</v>
      </c>
      <c r="LA1221" s="101">
        <f t="shared" si="1061"/>
        <v>0</v>
      </c>
      <c r="LB1221" s="101">
        <f t="shared" si="1062"/>
        <v>0</v>
      </c>
      <c r="LC1221" s="101">
        <f t="shared" si="1288"/>
        <v>0</v>
      </c>
      <c r="LD1221" s="101">
        <f t="shared" si="1289"/>
        <v>0</v>
      </c>
      <c r="LE1221" s="101">
        <f t="shared" si="1290"/>
        <v>0</v>
      </c>
      <c r="LF1221" s="101">
        <f t="shared" si="1291"/>
        <v>684.33</v>
      </c>
      <c r="LG1221" s="101">
        <f t="shared" si="1292"/>
        <v>709.77</v>
      </c>
      <c r="LH1221" s="101">
        <f t="shared" si="1293"/>
        <v>709.77</v>
      </c>
      <c r="LI1221" s="101">
        <f t="shared" si="1063"/>
        <v>0</v>
      </c>
      <c r="LJ1221" s="101">
        <f t="shared" si="1063"/>
        <v>0</v>
      </c>
      <c r="LK1221" s="101">
        <f t="shared" si="1063"/>
        <v>0</v>
      </c>
      <c r="LL1221" s="101">
        <f t="shared" si="1064"/>
        <v>0</v>
      </c>
      <c r="LM1221" s="101">
        <f t="shared" si="1064"/>
        <v>0</v>
      </c>
      <c r="LN1221" s="101">
        <f t="shared" si="1064"/>
        <v>0</v>
      </c>
      <c r="LO1221" s="106"/>
      <c r="LP1221" s="106"/>
      <c r="LQ1221" s="106"/>
      <c r="LR1221" s="101">
        <f t="shared" si="1065"/>
        <v>0</v>
      </c>
      <c r="LS1221" s="101">
        <f t="shared" si="1066"/>
        <v>0</v>
      </c>
      <c r="LT1221" s="101">
        <f t="shared" si="1067"/>
        <v>0</v>
      </c>
      <c r="LU1221" s="101">
        <f t="shared" si="1068"/>
        <v>0</v>
      </c>
      <c r="LV1221" s="101">
        <f t="shared" si="1069"/>
        <v>0</v>
      </c>
      <c r="LW1221" s="101">
        <f t="shared" si="1070"/>
        <v>0</v>
      </c>
      <c r="LX1221" s="101">
        <f t="shared" si="1294"/>
        <v>0</v>
      </c>
      <c r="LY1221" s="101">
        <f t="shared" si="1295"/>
        <v>0</v>
      </c>
      <c r="LZ1221" s="101">
        <f t="shared" si="1296"/>
        <v>0</v>
      </c>
      <c r="MA1221" s="101">
        <f t="shared" si="1297"/>
        <v>491.26</v>
      </c>
      <c r="MB1221" s="101">
        <f t="shared" si="1298"/>
        <v>516.96</v>
      </c>
      <c r="MC1221" s="101">
        <f t="shared" si="1299"/>
        <v>516.96</v>
      </c>
      <c r="MD1221" s="101">
        <f t="shared" si="1071"/>
        <v>0</v>
      </c>
      <c r="ME1221" s="101">
        <f t="shared" si="1071"/>
        <v>0</v>
      </c>
      <c r="MF1221" s="101">
        <f t="shared" si="1071"/>
        <v>0</v>
      </c>
      <c r="MG1221" s="101">
        <f t="shared" si="1072"/>
        <v>0</v>
      </c>
      <c r="MH1221" s="101">
        <f t="shared" si="1072"/>
        <v>0</v>
      </c>
      <c r="MI1221" s="101">
        <f t="shared" si="1072"/>
        <v>0</v>
      </c>
      <c r="MJ1221" s="106"/>
      <c r="MK1221" s="106"/>
      <c r="ML1221" s="106"/>
      <c r="MM1221" s="101">
        <f t="shared" si="1073"/>
        <v>0</v>
      </c>
      <c r="MN1221" s="101">
        <f t="shared" si="1074"/>
        <v>0</v>
      </c>
      <c r="MO1221" s="101">
        <f t="shared" si="1075"/>
        <v>0</v>
      </c>
      <c r="MP1221" s="101">
        <f t="shared" si="1076"/>
        <v>0</v>
      </c>
      <c r="MQ1221" s="101">
        <f t="shared" si="1077"/>
        <v>0</v>
      </c>
      <c r="MR1221" s="101">
        <f t="shared" si="1078"/>
        <v>0</v>
      </c>
      <c r="MS1221" s="101">
        <f t="shared" si="1300"/>
        <v>0</v>
      </c>
      <c r="MT1221" s="101">
        <f t="shared" si="1301"/>
        <v>0</v>
      </c>
      <c r="MU1221" s="101">
        <f t="shared" si="1302"/>
        <v>0</v>
      </c>
      <c r="MV1221" s="101">
        <f t="shared" si="1303"/>
        <v>481.29</v>
      </c>
      <c r="MW1221" s="101">
        <f t="shared" si="1304"/>
        <v>499.68</v>
      </c>
      <c r="MX1221" s="101">
        <f t="shared" si="1305"/>
        <v>499.68</v>
      </c>
      <c r="MY1221" s="101">
        <f t="shared" si="1079"/>
        <v>0</v>
      </c>
      <c r="MZ1221" s="101">
        <f t="shared" si="1079"/>
        <v>0</v>
      </c>
      <c r="NA1221" s="101">
        <f t="shared" si="1079"/>
        <v>0</v>
      </c>
      <c r="NB1221" s="101">
        <f t="shared" si="1080"/>
        <v>0</v>
      </c>
      <c r="NC1221" s="101">
        <f t="shared" si="1080"/>
        <v>0</v>
      </c>
      <c r="ND1221" s="101">
        <f t="shared" si="1080"/>
        <v>0</v>
      </c>
      <c r="NE1221" s="106"/>
      <c r="NF1221" s="106"/>
      <c r="NG1221" s="106"/>
      <c r="NH1221" s="101">
        <f t="shared" si="1081"/>
        <v>0</v>
      </c>
      <c r="NI1221" s="101">
        <f t="shared" si="1082"/>
        <v>0</v>
      </c>
      <c r="NJ1221" s="101">
        <f t="shared" si="1083"/>
        <v>0</v>
      </c>
      <c r="NK1221" s="101">
        <f t="shared" si="1084"/>
        <v>0</v>
      </c>
      <c r="NL1221" s="101">
        <f t="shared" si="1085"/>
        <v>0</v>
      </c>
      <c r="NM1221" s="101">
        <f t="shared" si="1086"/>
        <v>0</v>
      </c>
      <c r="NN1221" s="101">
        <f t="shared" si="1306"/>
        <v>0</v>
      </c>
      <c r="NO1221" s="101">
        <f t="shared" si="1307"/>
        <v>0</v>
      </c>
      <c r="NP1221" s="101">
        <f t="shared" si="1308"/>
        <v>0</v>
      </c>
      <c r="NQ1221" s="101">
        <f t="shared" si="1309"/>
        <v>600.62</v>
      </c>
      <c r="NR1221" s="101">
        <f t="shared" si="1310"/>
        <v>622.07000000000005</v>
      </c>
      <c r="NS1221" s="101">
        <f t="shared" si="1311"/>
        <v>622.07000000000005</v>
      </c>
      <c r="NT1221" s="101">
        <f t="shared" si="1087"/>
        <v>0</v>
      </c>
      <c r="NU1221" s="101">
        <f t="shared" si="1087"/>
        <v>0</v>
      </c>
      <c r="NV1221" s="101">
        <f t="shared" si="1087"/>
        <v>0</v>
      </c>
      <c r="NW1221" s="101">
        <f t="shared" si="1088"/>
        <v>0</v>
      </c>
      <c r="NX1221" s="101">
        <f t="shared" si="1088"/>
        <v>0</v>
      </c>
      <c r="NY1221" s="101">
        <f t="shared" si="1088"/>
        <v>0</v>
      </c>
      <c r="NZ1221" s="106"/>
      <c r="OA1221" s="106"/>
      <c r="OB1221" s="106"/>
      <c r="OC1221" s="101">
        <f t="shared" si="1089"/>
        <v>0</v>
      </c>
      <c r="OD1221" s="101">
        <f t="shared" si="1090"/>
        <v>0</v>
      </c>
      <c r="OE1221" s="101">
        <f t="shared" si="1091"/>
        <v>0</v>
      </c>
      <c r="OF1221" s="101">
        <f t="shared" si="1092"/>
        <v>0</v>
      </c>
      <c r="OG1221" s="101">
        <f t="shared" si="1093"/>
        <v>0</v>
      </c>
      <c r="OH1221" s="101">
        <f t="shared" si="1094"/>
        <v>0</v>
      </c>
      <c r="OI1221" s="101">
        <f t="shared" si="1312"/>
        <v>0</v>
      </c>
      <c r="OJ1221" s="101">
        <f t="shared" si="1313"/>
        <v>0</v>
      </c>
      <c r="OK1221" s="101">
        <f t="shared" si="1314"/>
        <v>0</v>
      </c>
      <c r="OL1221" s="101">
        <f t="shared" si="1315"/>
        <v>580.23</v>
      </c>
      <c r="OM1221" s="101">
        <f t="shared" si="1316"/>
        <v>608.1</v>
      </c>
      <c r="ON1221" s="101">
        <f t="shared" si="1317"/>
        <v>608.1</v>
      </c>
      <c r="OO1221" s="101">
        <f t="shared" si="1095"/>
        <v>0</v>
      </c>
      <c r="OP1221" s="101">
        <f t="shared" si="1095"/>
        <v>0</v>
      </c>
      <c r="OQ1221" s="101">
        <f t="shared" si="1095"/>
        <v>0</v>
      </c>
      <c r="OR1221" s="101">
        <f t="shared" si="1096"/>
        <v>0</v>
      </c>
      <c r="OS1221" s="101">
        <f t="shared" si="1096"/>
        <v>0</v>
      </c>
      <c r="OT1221" s="101">
        <f t="shared" si="1096"/>
        <v>0</v>
      </c>
      <c r="OU1221" s="106"/>
      <c r="OV1221" s="106"/>
      <c r="OW1221" s="106"/>
      <c r="OX1221" s="101">
        <f t="shared" si="1097"/>
        <v>0</v>
      </c>
      <c r="OY1221" s="101">
        <f t="shared" si="1098"/>
        <v>0</v>
      </c>
      <c r="OZ1221" s="101">
        <f t="shared" si="1099"/>
        <v>0</v>
      </c>
      <c r="PA1221" s="101">
        <f t="shared" si="1100"/>
        <v>0</v>
      </c>
      <c r="PB1221" s="101">
        <f t="shared" si="1101"/>
        <v>0</v>
      </c>
      <c r="PC1221" s="101">
        <f t="shared" si="1102"/>
        <v>0</v>
      </c>
      <c r="PD1221" s="101">
        <f t="shared" si="1318"/>
        <v>0</v>
      </c>
      <c r="PE1221" s="101">
        <f t="shared" si="1319"/>
        <v>0</v>
      </c>
      <c r="PF1221" s="101">
        <f t="shared" si="1320"/>
        <v>0</v>
      </c>
      <c r="PG1221" s="101">
        <f t="shared" si="1321"/>
        <v>603.9</v>
      </c>
      <c r="PH1221" s="101">
        <f t="shared" si="1322"/>
        <v>621.29</v>
      </c>
      <c r="PI1221" s="101">
        <f t="shared" si="1323"/>
        <v>621.29</v>
      </c>
      <c r="PJ1221" s="101">
        <f t="shared" si="1103"/>
        <v>0</v>
      </c>
      <c r="PK1221" s="101">
        <f t="shared" si="1103"/>
        <v>0</v>
      </c>
      <c r="PL1221" s="101">
        <f t="shared" si="1103"/>
        <v>0</v>
      </c>
      <c r="PM1221" s="101">
        <f t="shared" si="1104"/>
        <v>0</v>
      </c>
      <c r="PN1221" s="101">
        <f t="shared" si="1104"/>
        <v>0</v>
      </c>
      <c r="PO1221" s="101">
        <f t="shared" si="1104"/>
        <v>0</v>
      </c>
      <c r="PP1221" s="106"/>
      <c r="PQ1221" s="106"/>
      <c r="PR1221" s="106"/>
      <c r="PS1221" s="101">
        <f t="shared" si="1105"/>
        <v>0</v>
      </c>
      <c r="PT1221" s="101">
        <f t="shared" si="1106"/>
        <v>0</v>
      </c>
      <c r="PU1221" s="101">
        <f t="shared" si="1107"/>
        <v>0</v>
      </c>
      <c r="PV1221" s="101">
        <f t="shared" si="1108"/>
        <v>0</v>
      </c>
      <c r="PW1221" s="101">
        <f t="shared" si="1109"/>
        <v>0</v>
      </c>
      <c r="PX1221" s="101">
        <f t="shared" si="1110"/>
        <v>0</v>
      </c>
      <c r="PY1221" s="101">
        <f t="shared" si="1324"/>
        <v>0</v>
      </c>
      <c r="PZ1221" s="101">
        <f t="shared" si="1325"/>
        <v>0</v>
      </c>
      <c r="QA1221" s="101">
        <f t="shared" si="1326"/>
        <v>0</v>
      </c>
      <c r="QB1221" s="101">
        <f t="shared" si="1327"/>
        <v>566.11</v>
      </c>
      <c r="QC1221" s="101">
        <f t="shared" si="1328"/>
        <v>587.11</v>
      </c>
      <c r="QD1221" s="101">
        <f t="shared" si="1329"/>
        <v>587.11</v>
      </c>
      <c r="QE1221" s="101">
        <f t="shared" si="1111"/>
        <v>0</v>
      </c>
      <c r="QF1221" s="101">
        <f t="shared" si="1111"/>
        <v>0</v>
      </c>
      <c r="QG1221" s="101">
        <f t="shared" si="1111"/>
        <v>0</v>
      </c>
      <c r="QH1221" s="101">
        <f t="shared" si="1112"/>
        <v>0</v>
      </c>
      <c r="QI1221" s="101">
        <f t="shared" si="1112"/>
        <v>0</v>
      </c>
      <c r="QJ1221" s="101">
        <f t="shared" si="1112"/>
        <v>0</v>
      </c>
      <c r="QK1221" s="106"/>
      <c r="QL1221" s="106"/>
      <c r="QM1221" s="106"/>
      <c r="QN1221" s="101">
        <f t="shared" si="1113"/>
        <v>0</v>
      </c>
      <c r="QO1221" s="101">
        <f t="shared" si="1114"/>
        <v>0</v>
      </c>
      <c r="QP1221" s="101">
        <f t="shared" si="1115"/>
        <v>0</v>
      </c>
      <c r="QQ1221" s="101">
        <f t="shared" si="1116"/>
        <v>0</v>
      </c>
      <c r="QR1221" s="101">
        <f t="shared" si="1117"/>
        <v>0</v>
      </c>
      <c r="QS1221" s="101">
        <f t="shared" si="1118"/>
        <v>0</v>
      </c>
      <c r="QT1221" s="101">
        <f t="shared" si="1330"/>
        <v>0</v>
      </c>
      <c r="QU1221" s="101">
        <f t="shared" si="1331"/>
        <v>0</v>
      </c>
      <c r="QV1221" s="101">
        <f t="shared" si="1332"/>
        <v>0</v>
      </c>
      <c r="QW1221" s="101">
        <f t="shared" si="1333"/>
        <v>398.24</v>
      </c>
      <c r="QX1221" s="101">
        <f t="shared" si="1334"/>
        <v>419.41</v>
      </c>
      <c r="QY1221" s="101">
        <f t="shared" si="1335"/>
        <v>419.41</v>
      </c>
      <c r="QZ1221" s="101">
        <f t="shared" si="1119"/>
        <v>0</v>
      </c>
      <c r="RA1221" s="101">
        <f t="shared" si="1119"/>
        <v>0</v>
      </c>
      <c r="RB1221" s="101">
        <f t="shared" si="1119"/>
        <v>0</v>
      </c>
      <c r="RC1221" s="101">
        <f t="shared" si="1120"/>
        <v>0</v>
      </c>
      <c r="RD1221" s="101">
        <f t="shared" si="1120"/>
        <v>0</v>
      </c>
      <c r="RE1221" s="101">
        <f t="shared" si="1120"/>
        <v>0</v>
      </c>
      <c r="RF1221" s="106"/>
      <c r="RG1221" s="106"/>
      <c r="RH1221" s="106"/>
      <c r="RI1221" s="101">
        <f t="shared" si="1121"/>
        <v>0</v>
      </c>
      <c r="RJ1221" s="101">
        <f t="shared" si="1122"/>
        <v>0</v>
      </c>
      <c r="RK1221" s="101">
        <f t="shared" si="1123"/>
        <v>0</v>
      </c>
      <c r="RL1221" s="101">
        <f t="shared" si="1124"/>
        <v>0</v>
      </c>
      <c r="RM1221" s="101">
        <f t="shared" si="1125"/>
        <v>0</v>
      </c>
      <c r="RN1221" s="101">
        <f t="shared" si="1126"/>
        <v>0</v>
      </c>
      <c r="RO1221" s="101">
        <f t="shared" si="1336"/>
        <v>0</v>
      </c>
      <c r="RP1221" s="101">
        <f t="shared" si="1337"/>
        <v>0</v>
      </c>
      <c r="RQ1221" s="101">
        <f t="shared" si="1338"/>
        <v>0</v>
      </c>
      <c r="RR1221" s="101">
        <f t="shared" si="1339"/>
        <v>502.07</v>
      </c>
      <c r="RS1221" s="101">
        <f t="shared" si="1340"/>
        <v>523.30999999999995</v>
      </c>
      <c r="RT1221" s="101">
        <f t="shared" si="1341"/>
        <v>523.30999999999995</v>
      </c>
      <c r="RU1221" s="101">
        <f t="shared" si="1127"/>
        <v>0</v>
      </c>
      <c r="RV1221" s="101">
        <f t="shared" si="1127"/>
        <v>0</v>
      </c>
      <c r="RW1221" s="101">
        <f t="shared" si="1127"/>
        <v>0</v>
      </c>
      <c r="RX1221" s="101">
        <f t="shared" si="1128"/>
        <v>0</v>
      </c>
      <c r="RY1221" s="101">
        <f t="shared" si="1128"/>
        <v>0</v>
      </c>
      <c r="RZ1221" s="101">
        <f t="shared" si="1128"/>
        <v>0</v>
      </c>
      <c r="SA1221" s="106"/>
      <c r="SB1221" s="106"/>
      <c r="SC1221" s="106"/>
      <c r="SD1221" s="101">
        <f t="shared" si="1129"/>
        <v>0</v>
      </c>
      <c r="SE1221" s="101">
        <f t="shared" si="1130"/>
        <v>0</v>
      </c>
      <c r="SF1221" s="101">
        <f t="shared" si="1131"/>
        <v>0</v>
      </c>
      <c r="SG1221" s="101">
        <f t="shared" si="1132"/>
        <v>0</v>
      </c>
      <c r="SH1221" s="101">
        <f t="shared" si="1133"/>
        <v>0</v>
      </c>
      <c r="SI1221" s="101">
        <f t="shared" si="1134"/>
        <v>0</v>
      </c>
      <c r="SJ1221" s="101">
        <f t="shared" si="1342"/>
        <v>0</v>
      </c>
      <c r="SK1221" s="101">
        <f t="shared" si="1343"/>
        <v>0</v>
      </c>
      <c r="SL1221" s="101">
        <f t="shared" si="1344"/>
        <v>0</v>
      </c>
      <c r="SM1221" s="101">
        <f t="shared" si="1345"/>
        <v>816.99</v>
      </c>
      <c r="SN1221" s="101">
        <f t="shared" si="1346"/>
        <v>851.92</v>
      </c>
      <c r="SO1221" s="101">
        <f t="shared" si="1347"/>
        <v>851.92</v>
      </c>
      <c r="SP1221" s="101">
        <f t="shared" si="1135"/>
        <v>0</v>
      </c>
      <c r="SQ1221" s="101">
        <f t="shared" si="1135"/>
        <v>0</v>
      </c>
      <c r="SR1221" s="101">
        <f t="shared" si="1135"/>
        <v>0</v>
      </c>
      <c r="SS1221" s="101">
        <f t="shared" si="1136"/>
        <v>0</v>
      </c>
      <c r="ST1221" s="101">
        <f t="shared" si="1136"/>
        <v>0</v>
      </c>
      <c r="SU1221" s="101">
        <f t="shared" si="1136"/>
        <v>0</v>
      </c>
      <c r="SV1221" s="106"/>
      <c r="SW1221" s="106"/>
      <c r="SX1221" s="106"/>
      <c r="SY1221" s="101">
        <f t="shared" si="1137"/>
        <v>0</v>
      </c>
      <c r="SZ1221" s="101">
        <f t="shared" si="1138"/>
        <v>0</v>
      </c>
      <c r="TA1221" s="101">
        <f t="shared" si="1139"/>
        <v>0</v>
      </c>
      <c r="TB1221" s="101">
        <f t="shared" si="1140"/>
        <v>0</v>
      </c>
      <c r="TC1221" s="101">
        <f t="shared" si="1141"/>
        <v>0</v>
      </c>
      <c r="TD1221" s="101">
        <f t="shared" si="1142"/>
        <v>0</v>
      </c>
      <c r="TE1221" s="101">
        <f t="shared" si="1348"/>
        <v>0</v>
      </c>
      <c r="TF1221" s="101">
        <f t="shared" si="1349"/>
        <v>0</v>
      </c>
      <c r="TG1221" s="101">
        <f t="shared" si="1350"/>
        <v>0</v>
      </c>
      <c r="TH1221" s="101">
        <f t="shared" si="1351"/>
        <v>613.48</v>
      </c>
      <c r="TI1221" s="101">
        <f t="shared" si="1352"/>
        <v>638.25</v>
      </c>
      <c r="TJ1221" s="101">
        <f t="shared" si="1353"/>
        <v>638.25</v>
      </c>
      <c r="TK1221" s="101">
        <f t="shared" si="1143"/>
        <v>0</v>
      </c>
      <c r="TL1221" s="101">
        <f t="shared" si="1143"/>
        <v>0</v>
      </c>
      <c r="TM1221" s="101">
        <f t="shared" si="1143"/>
        <v>0</v>
      </c>
      <c r="TN1221" s="101">
        <f t="shared" si="1144"/>
        <v>0</v>
      </c>
      <c r="TO1221" s="101">
        <f t="shared" si="1144"/>
        <v>0</v>
      </c>
      <c r="TP1221" s="101">
        <f t="shared" si="1144"/>
        <v>0</v>
      </c>
      <c r="TQ1221" s="106"/>
      <c r="TR1221" s="106"/>
      <c r="TS1221" s="106"/>
      <c r="TT1221" s="101">
        <f t="shared" si="1145"/>
        <v>0</v>
      </c>
      <c r="TU1221" s="101">
        <f t="shared" si="1146"/>
        <v>0</v>
      </c>
      <c r="TV1221" s="101">
        <f t="shared" si="1147"/>
        <v>0</v>
      </c>
      <c r="TW1221" s="101">
        <f t="shared" si="1148"/>
        <v>0</v>
      </c>
      <c r="TX1221" s="101">
        <f t="shared" si="1149"/>
        <v>0</v>
      </c>
      <c r="TY1221" s="101">
        <f t="shared" si="1150"/>
        <v>0</v>
      </c>
      <c r="TZ1221" s="101">
        <f t="shared" si="1354"/>
        <v>0</v>
      </c>
      <c r="UA1221" s="101">
        <f t="shared" si="1355"/>
        <v>0</v>
      </c>
      <c r="UB1221" s="101">
        <f t="shared" si="1356"/>
        <v>0</v>
      </c>
      <c r="UC1221" s="101">
        <f t="shared" si="1357"/>
        <v>645.79</v>
      </c>
      <c r="UD1221" s="101">
        <f t="shared" si="1358"/>
        <v>676.94</v>
      </c>
      <c r="UE1221" s="101">
        <f t="shared" si="1359"/>
        <v>676.94</v>
      </c>
      <c r="UF1221" s="101">
        <f t="shared" si="1151"/>
        <v>0</v>
      </c>
      <c r="UG1221" s="101">
        <f t="shared" si="1151"/>
        <v>0</v>
      </c>
      <c r="UH1221" s="101">
        <f t="shared" si="1151"/>
        <v>0</v>
      </c>
      <c r="UI1221" s="101">
        <f t="shared" si="1152"/>
        <v>0</v>
      </c>
      <c r="UJ1221" s="101">
        <f t="shared" si="1152"/>
        <v>0</v>
      </c>
      <c r="UK1221" s="101">
        <f t="shared" si="1152"/>
        <v>0</v>
      </c>
      <c r="UL1221" s="106"/>
      <c r="UM1221" s="106"/>
      <c r="UN1221" s="106"/>
      <c r="UO1221" s="101">
        <f t="shared" si="1153"/>
        <v>0</v>
      </c>
      <c r="UP1221" s="101">
        <f t="shared" si="1154"/>
        <v>0</v>
      </c>
      <c r="UQ1221" s="101">
        <f t="shared" si="1155"/>
        <v>0</v>
      </c>
      <c r="UR1221" s="101">
        <f t="shared" si="1156"/>
        <v>0</v>
      </c>
      <c r="US1221" s="101">
        <f t="shared" si="1157"/>
        <v>0</v>
      </c>
      <c r="UT1221" s="101">
        <f t="shared" si="1158"/>
        <v>0</v>
      </c>
      <c r="UU1221" s="101">
        <f t="shared" si="1360"/>
        <v>0</v>
      </c>
      <c r="UV1221" s="101">
        <f t="shared" si="1361"/>
        <v>0</v>
      </c>
      <c r="UW1221" s="101">
        <f t="shared" si="1362"/>
        <v>0</v>
      </c>
      <c r="UX1221" s="101">
        <f t="shared" si="1363"/>
        <v>378.82</v>
      </c>
      <c r="UY1221" s="101">
        <f t="shared" si="1364"/>
        <v>396.76</v>
      </c>
      <c r="UZ1221" s="101">
        <f t="shared" si="1365"/>
        <v>396.76</v>
      </c>
      <c r="VA1221" s="101">
        <f t="shared" si="1159"/>
        <v>0</v>
      </c>
      <c r="VB1221" s="101">
        <f t="shared" si="1159"/>
        <v>0</v>
      </c>
      <c r="VC1221" s="101">
        <f t="shared" si="1159"/>
        <v>0</v>
      </c>
      <c r="VD1221" s="101">
        <f t="shared" si="1160"/>
        <v>0</v>
      </c>
      <c r="VE1221" s="101">
        <f t="shared" si="1160"/>
        <v>0</v>
      </c>
      <c r="VF1221" s="101">
        <f t="shared" si="1160"/>
        <v>0</v>
      </c>
      <c r="VG1221" s="106"/>
      <c r="VH1221" s="106"/>
      <c r="VI1221" s="106"/>
      <c r="VJ1221" s="101">
        <f t="shared" si="1161"/>
        <v>0</v>
      </c>
      <c r="VK1221" s="101">
        <f t="shared" si="1162"/>
        <v>0</v>
      </c>
      <c r="VL1221" s="101">
        <f t="shared" si="1163"/>
        <v>0</v>
      </c>
      <c r="VM1221" s="101">
        <f t="shared" si="1164"/>
        <v>0</v>
      </c>
      <c r="VN1221" s="101">
        <f t="shared" si="1165"/>
        <v>0</v>
      </c>
      <c r="VO1221" s="101">
        <f t="shared" si="1166"/>
        <v>0</v>
      </c>
      <c r="VP1221" s="101">
        <f t="shared" si="1366"/>
        <v>0</v>
      </c>
      <c r="VQ1221" s="101">
        <f t="shared" si="1367"/>
        <v>0</v>
      </c>
      <c r="VR1221" s="101">
        <f t="shared" si="1368"/>
        <v>0</v>
      </c>
      <c r="VS1221" s="101">
        <f t="shared" si="1369"/>
        <v>498.9</v>
      </c>
      <c r="VT1221" s="101">
        <f t="shared" si="1370"/>
        <v>521.26</v>
      </c>
      <c r="VU1221" s="101">
        <f t="shared" si="1371"/>
        <v>521.26</v>
      </c>
      <c r="VV1221" s="101">
        <f t="shared" si="1167"/>
        <v>0</v>
      </c>
      <c r="VW1221" s="101">
        <f t="shared" si="1167"/>
        <v>0</v>
      </c>
      <c r="VX1221" s="101">
        <f t="shared" si="1167"/>
        <v>0</v>
      </c>
      <c r="VY1221" s="101">
        <f t="shared" si="1168"/>
        <v>0</v>
      </c>
      <c r="VZ1221" s="101">
        <f t="shared" si="1168"/>
        <v>0</v>
      </c>
      <c r="WA1221" s="101">
        <f t="shared" si="1168"/>
        <v>0</v>
      </c>
      <c r="WB1221" s="106"/>
      <c r="WC1221" s="106"/>
      <c r="WD1221" s="106"/>
      <c r="WE1221" s="101">
        <f t="shared" si="1169"/>
        <v>0</v>
      </c>
      <c r="WF1221" s="101">
        <f t="shared" si="1170"/>
        <v>0</v>
      </c>
      <c r="WG1221" s="101">
        <f t="shared" si="1171"/>
        <v>0</v>
      </c>
      <c r="WH1221" s="101">
        <f t="shared" si="1172"/>
        <v>0</v>
      </c>
      <c r="WI1221" s="101">
        <f t="shared" si="1173"/>
        <v>0</v>
      </c>
      <c r="WJ1221" s="101">
        <f t="shared" si="1174"/>
        <v>0</v>
      </c>
      <c r="WK1221" s="101">
        <f t="shared" si="1372"/>
        <v>0</v>
      </c>
      <c r="WL1221" s="101">
        <f t="shared" si="1373"/>
        <v>0</v>
      </c>
      <c r="WM1221" s="101">
        <f t="shared" si="1374"/>
        <v>0</v>
      </c>
      <c r="WN1221" s="101">
        <f t="shared" si="1375"/>
        <v>478.54</v>
      </c>
      <c r="WO1221" s="101">
        <f t="shared" si="1376"/>
        <v>495.52</v>
      </c>
      <c r="WP1221" s="101">
        <f t="shared" si="1377"/>
        <v>495.52</v>
      </c>
      <c r="WQ1221" s="101">
        <f t="shared" si="1175"/>
        <v>0</v>
      </c>
      <c r="WR1221" s="101">
        <f t="shared" si="1175"/>
        <v>0</v>
      </c>
      <c r="WS1221" s="101">
        <f t="shared" si="1175"/>
        <v>0</v>
      </c>
      <c r="WT1221" s="101">
        <f t="shared" si="1176"/>
        <v>0</v>
      </c>
      <c r="WU1221" s="101">
        <f t="shared" si="1176"/>
        <v>0</v>
      </c>
      <c r="WV1221" s="101">
        <f t="shared" si="1176"/>
        <v>0</v>
      </c>
      <c r="WW1221" s="106"/>
      <c r="WX1221" s="106"/>
      <c r="WY1221" s="106"/>
      <c r="WZ1221" s="101">
        <f t="shared" si="1177"/>
        <v>0</v>
      </c>
      <c r="XA1221" s="101">
        <f t="shared" si="1178"/>
        <v>0</v>
      </c>
      <c r="XB1221" s="101">
        <f t="shared" si="1179"/>
        <v>0</v>
      </c>
      <c r="XC1221" s="101">
        <f t="shared" si="1180"/>
        <v>0</v>
      </c>
      <c r="XD1221" s="101">
        <f t="shared" si="1181"/>
        <v>0</v>
      </c>
      <c r="XE1221" s="101">
        <f t="shared" si="1182"/>
        <v>0</v>
      </c>
      <c r="XF1221" s="101">
        <f t="shared" si="1378"/>
        <v>0</v>
      </c>
      <c r="XG1221" s="101">
        <f t="shared" si="1379"/>
        <v>0</v>
      </c>
      <c r="XH1221" s="101">
        <f t="shared" si="1380"/>
        <v>0</v>
      </c>
      <c r="XI1221" s="101">
        <f t="shared" si="1381"/>
        <v>370.62</v>
      </c>
      <c r="XJ1221" s="101">
        <f t="shared" si="1382"/>
        <v>395.1</v>
      </c>
      <c r="XK1221" s="101">
        <f t="shared" si="1383"/>
        <v>395.1</v>
      </c>
      <c r="XL1221" s="101">
        <f t="shared" si="1183"/>
        <v>0</v>
      </c>
      <c r="XM1221" s="101">
        <f t="shared" si="1183"/>
        <v>0</v>
      </c>
      <c r="XN1221" s="101">
        <f t="shared" si="1183"/>
        <v>0</v>
      </c>
      <c r="XO1221" s="101">
        <f t="shared" si="1184"/>
        <v>0</v>
      </c>
      <c r="XP1221" s="101">
        <f t="shared" si="1184"/>
        <v>0</v>
      </c>
      <c r="XQ1221" s="101">
        <f t="shared" si="1184"/>
        <v>0</v>
      </c>
      <c r="XR1221" s="106"/>
      <c r="XS1221" s="106"/>
      <c r="XT1221" s="106"/>
      <c r="XU1221" s="101">
        <f t="shared" si="1185"/>
        <v>0</v>
      </c>
      <c r="XV1221" s="101">
        <f t="shared" si="1186"/>
        <v>0</v>
      </c>
      <c r="XW1221" s="101">
        <f t="shared" si="1187"/>
        <v>0</v>
      </c>
      <c r="XX1221" s="101">
        <f t="shared" si="1188"/>
        <v>0</v>
      </c>
      <c r="XY1221" s="101">
        <f t="shared" si="1189"/>
        <v>0</v>
      </c>
      <c r="XZ1221" s="101">
        <f t="shared" si="1190"/>
        <v>0</v>
      </c>
      <c r="YA1221" s="101">
        <f t="shared" si="1384"/>
        <v>0</v>
      </c>
      <c r="YB1221" s="101">
        <f t="shared" si="1385"/>
        <v>0</v>
      </c>
      <c r="YC1221" s="101">
        <f t="shared" si="1386"/>
        <v>0</v>
      </c>
      <c r="YD1221" s="101">
        <f t="shared" si="1387"/>
        <v>0</v>
      </c>
      <c r="YE1221" s="101">
        <f t="shared" si="1388"/>
        <v>0</v>
      </c>
      <c r="YF1221" s="101">
        <f t="shared" si="1389"/>
        <v>0</v>
      </c>
      <c r="YG1221" s="101">
        <f t="shared" si="1191"/>
        <v>0</v>
      </c>
      <c r="YH1221" s="101">
        <f t="shared" si="1191"/>
        <v>0</v>
      </c>
      <c r="YI1221" s="101">
        <f t="shared" si="1191"/>
        <v>0</v>
      </c>
      <c r="YJ1221" s="101">
        <f t="shared" si="1192"/>
        <v>0</v>
      </c>
      <c r="YK1221" s="101">
        <f t="shared" si="1192"/>
        <v>0</v>
      </c>
      <c r="YL1221" s="101">
        <f t="shared" si="1192"/>
        <v>0</v>
      </c>
      <c r="YM1221" s="149">
        <f t="shared" si="1193"/>
        <v>0</v>
      </c>
      <c r="YN1221" s="149">
        <f t="shared" si="1193"/>
        <v>0</v>
      </c>
      <c r="YO1221" s="149">
        <f t="shared" si="1193"/>
        <v>0</v>
      </c>
      <c r="YP1221" s="101">
        <f t="shared" si="1194"/>
        <v>0</v>
      </c>
      <c r="YQ1221" s="101">
        <f t="shared" si="1195"/>
        <v>0</v>
      </c>
      <c r="YR1221" s="101">
        <f t="shared" si="1196"/>
        <v>0</v>
      </c>
      <c r="YS1221" s="101">
        <f t="shared" si="1197"/>
        <v>0</v>
      </c>
      <c r="YT1221" s="101">
        <f t="shared" si="1198"/>
        <v>0</v>
      </c>
      <c r="YU1221" s="101">
        <f t="shared" si="1199"/>
        <v>0</v>
      </c>
      <c r="YV1221" s="101">
        <f t="shared" si="1390"/>
        <v>0</v>
      </c>
      <c r="YW1221" s="101">
        <f t="shared" si="1391"/>
        <v>0</v>
      </c>
      <c r="YX1221" s="101">
        <f t="shared" si="1392"/>
        <v>0</v>
      </c>
      <c r="YY1221" s="101">
        <f t="shared" si="1393"/>
        <v>509.29</v>
      </c>
      <c r="YZ1221" s="101">
        <f t="shared" si="1394"/>
        <v>530.88</v>
      </c>
      <c r="ZA1221" s="101">
        <f t="shared" si="1395"/>
        <v>530.88</v>
      </c>
      <c r="ZB1221" s="101">
        <f t="shared" si="1200"/>
        <v>0</v>
      </c>
      <c r="ZC1221" s="101">
        <f t="shared" si="1200"/>
        <v>0</v>
      </c>
      <c r="ZD1221" s="101">
        <f t="shared" si="1200"/>
        <v>0</v>
      </c>
      <c r="ZE1221" s="101">
        <f t="shared" si="1201"/>
        <v>0</v>
      </c>
      <c r="ZF1221" s="101">
        <f t="shared" si="1201"/>
        <v>0</v>
      </c>
      <c r="ZG1221" s="101">
        <f t="shared" si="1201"/>
        <v>0</v>
      </c>
    </row>
    <row r="1222" spans="1:683" hidden="1">
      <c r="A1222" s="93" t="s">
        <v>730</v>
      </c>
      <c r="B1222" s="302"/>
      <c r="C1222" s="5"/>
      <c r="D1222" s="764"/>
      <c r="E1222" s="291"/>
      <c r="F1222" s="114">
        <f t="shared" si="1202"/>
        <v>0</v>
      </c>
      <c r="G1222" s="114">
        <f t="shared" si="1202"/>
        <v>0</v>
      </c>
      <c r="H1222" s="114">
        <f t="shared" si="1202"/>
        <v>0</v>
      </c>
      <c r="I1222" s="101">
        <f t="shared" si="1203"/>
        <v>519</v>
      </c>
      <c r="J1222" s="101">
        <f t="shared" si="1203"/>
        <v>519</v>
      </c>
      <c r="K1222" s="101">
        <f t="shared" si="1203"/>
        <v>519</v>
      </c>
      <c r="L1222" s="106"/>
      <c r="M1222" s="106"/>
      <c r="N1222" s="106"/>
      <c r="O1222" s="101">
        <f t="shared" si="945"/>
        <v>0</v>
      </c>
      <c r="P1222" s="101">
        <f t="shared" si="946"/>
        <v>0</v>
      </c>
      <c r="Q1222" s="101">
        <f t="shared" si="947"/>
        <v>0</v>
      </c>
      <c r="R1222" s="101">
        <f t="shared" si="948"/>
        <v>0</v>
      </c>
      <c r="S1222" s="101">
        <f t="shared" si="949"/>
        <v>0</v>
      </c>
      <c r="T1222" s="101">
        <f t="shared" si="950"/>
        <v>0</v>
      </c>
      <c r="U1222" s="101">
        <f t="shared" si="1204"/>
        <v>0</v>
      </c>
      <c r="V1222" s="101">
        <f t="shared" si="1205"/>
        <v>0</v>
      </c>
      <c r="W1222" s="101">
        <f t="shared" si="1206"/>
        <v>0</v>
      </c>
      <c r="X1222" s="101">
        <f t="shared" si="1207"/>
        <v>472.33</v>
      </c>
      <c r="Y1222" s="101">
        <f t="shared" si="1208"/>
        <v>492.58</v>
      </c>
      <c r="Z1222" s="101">
        <f t="shared" si="1209"/>
        <v>492.58</v>
      </c>
      <c r="AA1222" s="101">
        <f t="shared" si="951"/>
        <v>0</v>
      </c>
      <c r="AB1222" s="101">
        <f t="shared" si="951"/>
        <v>0</v>
      </c>
      <c r="AC1222" s="101">
        <f t="shared" si="951"/>
        <v>0</v>
      </c>
      <c r="AD1222" s="101">
        <f t="shared" si="952"/>
        <v>0</v>
      </c>
      <c r="AE1222" s="101">
        <f t="shared" si="952"/>
        <v>0</v>
      </c>
      <c r="AF1222" s="101">
        <f t="shared" si="952"/>
        <v>0</v>
      </c>
      <c r="AG1222" s="106"/>
      <c r="AH1222" s="106"/>
      <c r="AI1222" s="106"/>
      <c r="AJ1222" s="101">
        <f t="shared" si="953"/>
        <v>0</v>
      </c>
      <c r="AK1222" s="101">
        <f t="shared" si="954"/>
        <v>0</v>
      </c>
      <c r="AL1222" s="101">
        <f t="shared" si="955"/>
        <v>0</v>
      </c>
      <c r="AM1222" s="101">
        <f t="shared" si="956"/>
        <v>0</v>
      </c>
      <c r="AN1222" s="101">
        <f t="shared" si="957"/>
        <v>0</v>
      </c>
      <c r="AO1222" s="101">
        <f t="shared" si="958"/>
        <v>0</v>
      </c>
      <c r="AP1222" s="101">
        <f t="shared" si="1210"/>
        <v>0</v>
      </c>
      <c r="AQ1222" s="101">
        <f t="shared" si="1211"/>
        <v>0</v>
      </c>
      <c r="AR1222" s="101">
        <f t="shared" si="1212"/>
        <v>0</v>
      </c>
      <c r="AS1222" s="101">
        <f t="shared" si="1213"/>
        <v>730.23</v>
      </c>
      <c r="AT1222" s="101">
        <f t="shared" si="1214"/>
        <v>760.63</v>
      </c>
      <c r="AU1222" s="101">
        <f t="shared" si="1215"/>
        <v>760.63</v>
      </c>
      <c r="AV1222" s="101">
        <f t="shared" si="959"/>
        <v>0</v>
      </c>
      <c r="AW1222" s="101">
        <f t="shared" si="959"/>
        <v>0</v>
      </c>
      <c r="AX1222" s="101">
        <f t="shared" si="959"/>
        <v>0</v>
      </c>
      <c r="AY1222" s="101">
        <f t="shared" si="960"/>
        <v>0</v>
      </c>
      <c r="AZ1222" s="101">
        <f t="shared" si="960"/>
        <v>0</v>
      </c>
      <c r="BA1222" s="101">
        <f t="shared" si="960"/>
        <v>0</v>
      </c>
      <c r="BB1222" s="106"/>
      <c r="BC1222" s="106"/>
      <c r="BD1222" s="106"/>
      <c r="BE1222" s="101">
        <f t="shared" si="961"/>
        <v>0</v>
      </c>
      <c r="BF1222" s="101">
        <f t="shared" si="962"/>
        <v>0</v>
      </c>
      <c r="BG1222" s="101">
        <f t="shared" si="963"/>
        <v>0</v>
      </c>
      <c r="BH1222" s="101">
        <f t="shared" si="964"/>
        <v>0</v>
      </c>
      <c r="BI1222" s="101">
        <f t="shared" si="965"/>
        <v>0</v>
      </c>
      <c r="BJ1222" s="101">
        <f t="shared" si="966"/>
        <v>0</v>
      </c>
      <c r="BK1222" s="101">
        <f t="shared" si="1216"/>
        <v>0</v>
      </c>
      <c r="BL1222" s="101">
        <f t="shared" si="1217"/>
        <v>0</v>
      </c>
      <c r="BM1222" s="101">
        <f t="shared" si="1218"/>
        <v>0</v>
      </c>
      <c r="BN1222" s="101">
        <f t="shared" si="1219"/>
        <v>419.19</v>
      </c>
      <c r="BO1222" s="101">
        <f t="shared" si="1220"/>
        <v>432.78</v>
      </c>
      <c r="BP1222" s="101">
        <f t="shared" si="1221"/>
        <v>432.78</v>
      </c>
      <c r="BQ1222" s="101">
        <f t="shared" si="967"/>
        <v>0</v>
      </c>
      <c r="BR1222" s="101">
        <f t="shared" si="967"/>
        <v>0</v>
      </c>
      <c r="BS1222" s="101">
        <f t="shared" si="967"/>
        <v>0</v>
      </c>
      <c r="BT1222" s="101">
        <f t="shared" si="968"/>
        <v>0</v>
      </c>
      <c r="BU1222" s="101">
        <f t="shared" si="968"/>
        <v>0</v>
      </c>
      <c r="BV1222" s="101">
        <f t="shared" si="968"/>
        <v>0</v>
      </c>
      <c r="BW1222" s="106"/>
      <c r="BX1222" s="106"/>
      <c r="BY1222" s="106"/>
      <c r="BZ1222" s="101">
        <f t="shared" si="969"/>
        <v>0</v>
      </c>
      <c r="CA1222" s="101">
        <f t="shared" si="970"/>
        <v>0</v>
      </c>
      <c r="CB1222" s="101">
        <f t="shared" si="971"/>
        <v>0</v>
      </c>
      <c r="CC1222" s="101">
        <f t="shared" si="972"/>
        <v>0</v>
      </c>
      <c r="CD1222" s="101">
        <f t="shared" si="973"/>
        <v>0</v>
      </c>
      <c r="CE1222" s="101">
        <f t="shared" si="974"/>
        <v>0</v>
      </c>
      <c r="CF1222" s="101">
        <f t="shared" si="1222"/>
        <v>0</v>
      </c>
      <c r="CG1222" s="101">
        <f t="shared" si="1223"/>
        <v>0</v>
      </c>
      <c r="CH1222" s="101">
        <f t="shared" si="1224"/>
        <v>0</v>
      </c>
      <c r="CI1222" s="101">
        <f t="shared" si="1225"/>
        <v>515.27</v>
      </c>
      <c r="CJ1222" s="101">
        <f t="shared" si="1226"/>
        <v>541.73</v>
      </c>
      <c r="CK1222" s="101">
        <f t="shared" si="1227"/>
        <v>541.73</v>
      </c>
      <c r="CL1222" s="101">
        <f t="shared" si="975"/>
        <v>0</v>
      </c>
      <c r="CM1222" s="101">
        <f t="shared" si="975"/>
        <v>0</v>
      </c>
      <c r="CN1222" s="101">
        <f t="shared" si="975"/>
        <v>0</v>
      </c>
      <c r="CO1222" s="101">
        <f t="shared" si="976"/>
        <v>0</v>
      </c>
      <c r="CP1222" s="101">
        <f t="shared" si="976"/>
        <v>0</v>
      </c>
      <c r="CQ1222" s="101">
        <f t="shared" si="976"/>
        <v>0</v>
      </c>
      <c r="CR1222" s="106"/>
      <c r="CS1222" s="106"/>
      <c r="CT1222" s="106"/>
      <c r="CU1222" s="101">
        <f t="shared" si="977"/>
        <v>0</v>
      </c>
      <c r="CV1222" s="101">
        <f t="shared" si="978"/>
        <v>0</v>
      </c>
      <c r="CW1222" s="101">
        <f t="shared" si="979"/>
        <v>0</v>
      </c>
      <c r="CX1222" s="101">
        <f t="shared" si="980"/>
        <v>0</v>
      </c>
      <c r="CY1222" s="101">
        <f t="shared" si="981"/>
        <v>0</v>
      </c>
      <c r="CZ1222" s="101">
        <f t="shared" si="982"/>
        <v>0</v>
      </c>
      <c r="DA1222" s="101">
        <f t="shared" si="1228"/>
        <v>0</v>
      </c>
      <c r="DB1222" s="101">
        <f t="shared" si="1229"/>
        <v>0</v>
      </c>
      <c r="DC1222" s="101">
        <f t="shared" si="1230"/>
        <v>0</v>
      </c>
      <c r="DD1222" s="101">
        <f t="shared" si="1231"/>
        <v>328.12</v>
      </c>
      <c r="DE1222" s="101">
        <f t="shared" si="1232"/>
        <v>344.13</v>
      </c>
      <c r="DF1222" s="101">
        <f t="shared" si="1233"/>
        <v>344.13</v>
      </c>
      <c r="DG1222" s="101">
        <f t="shared" si="983"/>
        <v>0</v>
      </c>
      <c r="DH1222" s="101">
        <f t="shared" si="983"/>
        <v>0</v>
      </c>
      <c r="DI1222" s="101">
        <f t="shared" si="983"/>
        <v>0</v>
      </c>
      <c r="DJ1222" s="101">
        <f t="shared" si="984"/>
        <v>0</v>
      </c>
      <c r="DK1222" s="101">
        <f t="shared" si="984"/>
        <v>0</v>
      </c>
      <c r="DL1222" s="101">
        <f t="shared" si="984"/>
        <v>0</v>
      </c>
      <c r="DM1222" s="106"/>
      <c r="DN1222" s="106"/>
      <c r="DO1222" s="106"/>
      <c r="DP1222" s="101">
        <f t="shared" si="985"/>
        <v>0</v>
      </c>
      <c r="DQ1222" s="101">
        <f t="shared" si="986"/>
        <v>0</v>
      </c>
      <c r="DR1222" s="101">
        <f t="shared" si="987"/>
        <v>0</v>
      </c>
      <c r="DS1222" s="101">
        <f t="shared" si="988"/>
        <v>0</v>
      </c>
      <c r="DT1222" s="101">
        <f t="shared" si="989"/>
        <v>0</v>
      </c>
      <c r="DU1222" s="101">
        <f t="shared" si="990"/>
        <v>0</v>
      </c>
      <c r="DV1222" s="101">
        <f t="shared" si="1234"/>
        <v>0</v>
      </c>
      <c r="DW1222" s="101">
        <f t="shared" si="1235"/>
        <v>0</v>
      </c>
      <c r="DX1222" s="101">
        <f t="shared" si="1236"/>
        <v>0</v>
      </c>
      <c r="DY1222" s="101">
        <f t="shared" si="1237"/>
        <v>502.39</v>
      </c>
      <c r="DZ1222" s="101">
        <f t="shared" si="1238"/>
        <v>527.25</v>
      </c>
      <c r="EA1222" s="101">
        <f t="shared" si="1239"/>
        <v>527.25</v>
      </c>
      <c r="EB1222" s="101">
        <f t="shared" si="991"/>
        <v>0</v>
      </c>
      <c r="EC1222" s="101">
        <f t="shared" si="991"/>
        <v>0</v>
      </c>
      <c r="ED1222" s="101">
        <f t="shared" si="991"/>
        <v>0</v>
      </c>
      <c r="EE1222" s="101">
        <f t="shared" si="992"/>
        <v>0</v>
      </c>
      <c r="EF1222" s="101">
        <f t="shared" si="992"/>
        <v>0</v>
      </c>
      <c r="EG1222" s="101">
        <f t="shared" si="992"/>
        <v>0</v>
      </c>
      <c r="EH1222" s="106"/>
      <c r="EI1222" s="106"/>
      <c r="EJ1222" s="106"/>
      <c r="EK1222" s="101">
        <f t="shared" si="993"/>
        <v>0</v>
      </c>
      <c r="EL1222" s="101">
        <f t="shared" si="994"/>
        <v>0</v>
      </c>
      <c r="EM1222" s="101">
        <f t="shared" si="995"/>
        <v>0</v>
      </c>
      <c r="EN1222" s="101">
        <f t="shared" si="996"/>
        <v>0</v>
      </c>
      <c r="EO1222" s="101">
        <f t="shared" si="997"/>
        <v>0</v>
      </c>
      <c r="EP1222" s="101">
        <f t="shared" si="998"/>
        <v>0</v>
      </c>
      <c r="EQ1222" s="101">
        <f t="shared" si="1240"/>
        <v>0</v>
      </c>
      <c r="ER1222" s="101">
        <f t="shared" si="1241"/>
        <v>0</v>
      </c>
      <c r="ES1222" s="101">
        <f t="shared" si="1242"/>
        <v>0</v>
      </c>
      <c r="ET1222" s="101">
        <f t="shared" si="1243"/>
        <v>422.96</v>
      </c>
      <c r="EU1222" s="101">
        <f t="shared" si="1244"/>
        <v>440.95</v>
      </c>
      <c r="EV1222" s="101">
        <f t="shared" si="1245"/>
        <v>440.95</v>
      </c>
      <c r="EW1222" s="101">
        <f t="shared" si="999"/>
        <v>0</v>
      </c>
      <c r="EX1222" s="101">
        <f t="shared" si="999"/>
        <v>0</v>
      </c>
      <c r="EY1222" s="101">
        <f t="shared" si="999"/>
        <v>0</v>
      </c>
      <c r="EZ1222" s="101">
        <f t="shared" si="1000"/>
        <v>0</v>
      </c>
      <c r="FA1222" s="101">
        <f t="shared" si="1000"/>
        <v>0</v>
      </c>
      <c r="FB1222" s="101">
        <f t="shared" si="1000"/>
        <v>0</v>
      </c>
      <c r="FC1222" s="106"/>
      <c r="FD1222" s="106"/>
      <c r="FE1222" s="106"/>
      <c r="FF1222" s="101">
        <f t="shared" si="1001"/>
        <v>0</v>
      </c>
      <c r="FG1222" s="101">
        <f t="shared" si="1002"/>
        <v>0</v>
      </c>
      <c r="FH1222" s="101">
        <f t="shared" si="1003"/>
        <v>0</v>
      </c>
      <c r="FI1222" s="101">
        <f t="shared" si="1004"/>
        <v>0</v>
      </c>
      <c r="FJ1222" s="101">
        <f t="shared" si="1005"/>
        <v>0</v>
      </c>
      <c r="FK1222" s="101">
        <f t="shared" si="1006"/>
        <v>0</v>
      </c>
      <c r="FL1222" s="101">
        <f t="shared" si="1246"/>
        <v>0</v>
      </c>
      <c r="FM1222" s="101">
        <f t="shared" si="1247"/>
        <v>0</v>
      </c>
      <c r="FN1222" s="101">
        <f t="shared" si="1248"/>
        <v>0</v>
      </c>
      <c r="FO1222" s="101">
        <f t="shared" si="1249"/>
        <v>349.26</v>
      </c>
      <c r="FP1222" s="101">
        <f t="shared" si="1250"/>
        <v>361.95</v>
      </c>
      <c r="FQ1222" s="101">
        <f t="shared" si="1251"/>
        <v>361.95</v>
      </c>
      <c r="FR1222" s="101">
        <f t="shared" si="1007"/>
        <v>0</v>
      </c>
      <c r="FS1222" s="101">
        <f t="shared" si="1007"/>
        <v>0</v>
      </c>
      <c r="FT1222" s="101">
        <f t="shared" si="1007"/>
        <v>0</v>
      </c>
      <c r="FU1222" s="101">
        <f t="shared" si="1008"/>
        <v>0</v>
      </c>
      <c r="FV1222" s="101">
        <f t="shared" si="1008"/>
        <v>0</v>
      </c>
      <c r="FW1222" s="101">
        <f t="shared" si="1008"/>
        <v>0</v>
      </c>
      <c r="FX1222" s="106"/>
      <c r="FY1222" s="106"/>
      <c r="FZ1222" s="106"/>
      <c r="GA1222" s="101">
        <f t="shared" si="1009"/>
        <v>0</v>
      </c>
      <c r="GB1222" s="101">
        <f t="shared" si="1010"/>
        <v>0</v>
      </c>
      <c r="GC1222" s="101">
        <f t="shared" si="1011"/>
        <v>0</v>
      </c>
      <c r="GD1222" s="101">
        <f t="shared" si="1012"/>
        <v>0</v>
      </c>
      <c r="GE1222" s="101">
        <f t="shared" si="1013"/>
        <v>0</v>
      </c>
      <c r="GF1222" s="101">
        <f t="shared" si="1014"/>
        <v>0</v>
      </c>
      <c r="GG1222" s="101">
        <f t="shared" si="1252"/>
        <v>0</v>
      </c>
      <c r="GH1222" s="101">
        <f t="shared" si="1253"/>
        <v>0</v>
      </c>
      <c r="GI1222" s="101">
        <f t="shared" si="1254"/>
        <v>0</v>
      </c>
      <c r="GJ1222" s="101">
        <f t="shared" si="1255"/>
        <v>525.6</v>
      </c>
      <c r="GK1222" s="101">
        <f t="shared" si="1256"/>
        <v>543.74</v>
      </c>
      <c r="GL1222" s="101">
        <f t="shared" si="1257"/>
        <v>543.74</v>
      </c>
      <c r="GM1222" s="101">
        <f t="shared" si="1015"/>
        <v>0</v>
      </c>
      <c r="GN1222" s="101">
        <f t="shared" si="1015"/>
        <v>0</v>
      </c>
      <c r="GO1222" s="101">
        <f t="shared" si="1015"/>
        <v>0</v>
      </c>
      <c r="GP1222" s="101">
        <f t="shared" si="1016"/>
        <v>0</v>
      </c>
      <c r="GQ1222" s="101">
        <f t="shared" si="1016"/>
        <v>0</v>
      </c>
      <c r="GR1222" s="101">
        <f t="shared" si="1016"/>
        <v>0</v>
      </c>
      <c r="GS1222" s="106"/>
      <c r="GT1222" s="106"/>
      <c r="GU1222" s="106"/>
      <c r="GV1222" s="101">
        <f t="shared" si="1017"/>
        <v>0</v>
      </c>
      <c r="GW1222" s="101">
        <f t="shared" si="1018"/>
        <v>0</v>
      </c>
      <c r="GX1222" s="101">
        <f t="shared" si="1019"/>
        <v>0</v>
      </c>
      <c r="GY1222" s="101">
        <f t="shared" si="1020"/>
        <v>0</v>
      </c>
      <c r="GZ1222" s="101">
        <f t="shared" si="1021"/>
        <v>0</v>
      </c>
      <c r="HA1222" s="101">
        <f t="shared" si="1022"/>
        <v>0</v>
      </c>
      <c r="HB1222" s="101">
        <f t="shared" si="1258"/>
        <v>0</v>
      </c>
      <c r="HC1222" s="101">
        <f t="shared" si="1259"/>
        <v>0</v>
      </c>
      <c r="HD1222" s="101">
        <f t="shared" si="1260"/>
        <v>0</v>
      </c>
      <c r="HE1222" s="101">
        <f t="shared" si="1261"/>
        <v>536.33000000000004</v>
      </c>
      <c r="HF1222" s="101">
        <f t="shared" si="1262"/>
        <v>553.78</v>
      </c>
      <c r="HG1222" s="101">
        <f t="shared" si="1263"/>
        <v>553.78</v>
      </c>
      <c r="HH1222" s="101">
        <f t="shared" si="1023"/>
        <v>0</v>
      </c>
      <c r="HI1222" s="101">
        <f t="shared" si="1023"/>
        <v>0</v>
      </c>
      <c r="HJ1222" s="101">
        <f t="shared" si="1023"/>
        <v>0</v>
      </c>
      <c r="HK1222" s="101">
        <f t="shared" si="1024"/>
        <v>0</v>
      </c>
      <c r="HL1222" s="101">
        <f t="shared" si="1024"/>
        <v>0</v>
      </c>
      <c r="HM1222" s="101">
        <f t="shared" si="1024"/>
        <v>0</v>
      </c>
      <c r="HN1222" s="106"/>
      <c r="HO1222" s="106"/>
      <c r="HP1222" s="106"/>
      <c r="HQ1222" s="101">
        <f t="shared" si="1025"/>
        <v>0</v>
      </c>
      <c r="HR1222" s="101">
        <f t="shared" si="1026"/>
        <v>0</v>
      </c>
      <c r="HS1222" s="101">
        <f t="shared" si="1027"/>
        <v>0</v>
      </c>
      <c r="HT1222" s="101">
        <f t="shared" si="1028"/>
        <v>0</v>
      </c>
      <c r="HU1222" s="101">
        <f t="shared" si="1029"/>
        <v>0</v>
      </c>
      <c r="HV1222" s="101">
        <f t="shared" si="1030"/>
        <v>0</v>
      </c>
      <c r="HW1222" s="101">
        <f t="shared" si="1264"/>
        <v>0</v>
      </c>
      <c r="HX1222" s="101">
        <f t="shared" si="1265"/>
        <v>0</v>
      </c>
      <c r="HY1222" s="101">
        <f t="shared" si="1266"/>
        <v>0</v>
      </c>
      <c r="HZ1222" s="101">
        <f t="shared" si="1267"/>
        <v>441.09</v>
      </c>
      <c r="IA1222" s="101">
        <f t="shared" si="1268"/>
        <v>458.2</v>
      </c>
      <c r="IB1222" s="101">
        <f t="shared" si="1269"/>
        <v>458.2</v>
      </c>
      <c r="IC1222" s="101">
        <f t="shared" si="1031"/>
        <v>0</v>
      </c>
      <c r="ID1222" s="101">
        <f t="shared" si="1031"/>
        <v>0</v>
      </c>
      <c r="IE1222" s="101">
        <f t="shared" si="1031"/>
        <v>0</v>
      </c>
      <c r="IF1222" s="101">
        <f t="shared" si="1032"/>
        <v>0</v>
      </c>
      <c r="IG1222" s="101">
        <f t="shared" si="1032"/>
        <v>0</v>
      </c>
      <c r="IH1222" s="101">
        <f t="shared" si="1032"/>
        <v>0</v>
      </c>
      <c r="II1222" s="106"/>
      <c r="IJ1222" s="106"/>
      <c r="IK1222" s="106"/>
      <c r="IL1222" s="101">
        <f t="shared" si="1033"/>
        <v>0</v>
      </c>
      <c r="IM1222" s="101">
        <f t="shared" si="1034"/>
        <v>0</v>
      </c>
      <c r="IN1222" s="101">
        <f t="shared" si="1035"/>
        <v>0</v>
      </c>
      <c r="IO1222" s="101">
        <f t="shared" si="1036"/>
        <v>0</v>
      </c>
      <c r="IP1222" s="101">
        <f t="shared" si="1037"/>
        <v>0</v>
      </c>
      <c r="IQ1222" s="101">
        <f t="shared" si="1038"/>
        <v>0</v>
      </c>
      <c r="IR1222" s="101">
        <f t="shared" si="1270"/>
        <v>0</v>
      </c>
      <c r="IS1222" s="101">
        <f t="shared" si="1271"/>
        <v>0</v>
      </c>
      <c r="IT1222" s="101">
        <f t="shared" si="1272"/>
        <v>0</v>
      </c>
      <c r="IU1222" s="101">
        <f t="shared" si="1273"/>
        <v>1432.1</v>
      </c>
      <c r="IV1222" s="101">
        <f t="shared" si="1274"/>
        <v>1507.07</v>
      </c>
      <c r="IW1222" s="101">
        <f t="shared" si="1275"/>
        <v>1507.07</v>
      </c>
      <c r="IX1222" s="101">
        <f t="shared" si="1039"/>
        <v>0</v>
      </c>
      <c r="IY1222" s="101">
        <f t="shared" si="1039"/>
        <v>0</v>
      </c>
      <c r="IZ1222" s="101">
        <f t="shared" si="1039"/>
        <v>0</v>
      </c>
      <c r="JA1222" s="101">
        <f t="shared" si="1040"/>
        <v>0</v>
      </c>
      <c r="JB1222" s="101">
        <f t="shared" si="1040"/>
        <v>0</v>
      </c>
      <c r="JC1222" s="101">
        <f t="shared" si="1040"/>
        <v>0</v>
      </c>
      <c r="JD1222" s="106"/>
      <c r="JE1222" s="106"/>
      <c r="JF1222" s="106"/>
      <c r="JG1222" s="101">
        <f t="shared" si="1041"/>
        <v>0</v>
      </c>
      <c r="JH1222" s="101">
        <f t="shared" si="1042"/>
        <v>0</v>
      </c>
      <c r="JI1222" s="101">
        <f t="shared" si="1043"/>
        <v>0</v>
      </c>
      <c r="JJ1222" s="101">
        <f t="shared" si="1044"/>
        <v>0</v>
      </c>
      <c r="JK1222" s="101">
        <f t="shared" si="1045"/>
        <v>0</v>
      </c>
      <c r="JL1222" s="101">
        <f t="shared" si="1046"/>
        <v>0</v>
      </c>
      <c r="JM1222" s="101">
        <f t="shared" si="1276"/>
        <v>0</v>
      </c>
      <c r="JN1222" s="101">
        <f t="shared" si="1277"/>
        <v>0</v>
      </c>
      <c r="JO1222" s="101">
        <f t="shared" si="1278"/>
        <v>0</v>
      </c>
      <c r="JP1222" s="101">
        <f t="shared" si="1279"/>
        <v>368.3</v>
      </c>
      <c r="JQ1222" s="101">
        <f t="shared" si="1280"/>
        <v>385.04</v>
      </c>
      <c r="JR1222" s="101">
        <f t="shared" si="1281"/>
        <v>385.04</v>
      </c>
      <c r="JS1222" s="101">
        <f t="shared" si="1047"/>
        <v>0</v>
      </c>
      <c r="JT1222" s="101">
        <f t="shared" si="1047"/>
        <v>0</v>
      </c>
      <c r="JU1222" s="101">
        <f t="shared" si="1047"/>
        <v>0</v>
      </c>
      <c r="JV1222" s="101">
        <f t="shared" si="1048"/>
        <v>0</v>
      </c>
      <c r="JW1222" s="101">
        <f t="shared" si="1048"/>
        <v>0</v>
      </c>
      <c r="JX1222" s="101">
        <f t="shared" si="1048"/>
        <v>0</v>
      </c>
      <c r="JY1222" s="106"/>
      <c r="JZ1222" s="106"/>
      <c r="KA1222" s="106"/>
      <c r="KB1222" s="101">
        <f t="shared" si="1049"/>
        <v>0</v>
      </c>
      <c r="KC1222" s="101">
        <f t="shared" si="1050"/>
        <v>0</v>
      </c>
      <c r="KD1222" s="101">
        <f t="shared" si="1051"/>
        <v>0</v>
      </c>
      <c r="KE1222" s="101">
        <f t="shared" si="1052"/>
        <v>0</v>
      </c>
      <c r="KF1222" s="101">
        <f t="shared" si="1053"/>
        <v>0</v>
      </c>
      <c r="KG1222" s="101">
        <f t="shared" si="1054"/>
        <v>0</v>
      </c>
      <c r="KH1222" s="101">
        <f t="shared" si="1282"/>
        <v>0</v>
      </c>
      <c r="KI1222" s="101">
        <f t="shared" si="1283"/>
        <v>0</v>
      </c>
      <c r="KJ1222" s="101">
        <f t="shared" si="1284"/>
        <v>0</v>
      </c>
      <c r="KK1222" s="101">
        <f t="shared" si="1285"/>
        <v>408.84</v>
      </c>
      <c r="KL1222" s="101">
        <f t="shared" si="1286"/>
        <v>426.92</v>
      </c>
      <c r="KM1222" s="101">
        <f t="shared" si="1287"/>
        <v>426.92</v>
      </c>
      <c r="KN1222" s="101">
        <f t="shared" si="1055"/>
        <v>0</v>
      </c>
      <c r="KO1222" s="101">
        <f t="shared" si="1055"/>
        <v>0</v>
      </c>
      <c r="KP1222" s="101">
        <f t="shared" si="1055"/>
        <v>0</v>
      </c>
      <c r="KQ1222" s="101">
        <f t="shared" si="1056"/>
        <v>0</v>
      </c>
      <c r="KR1222" s="101">
        <f t="shared" si="1056"/>
        <v>0</v>
      </c>
      <c r="KS1222" s="101">
        <f t="shared" si="1056"/>
        <v>0</v>
      </c>
      <c r="KT1222" s="106"/>
      <c r="KU1222" s="106"/>
      <c r="KV1222" s="106"/>
      <c r="KW1222" s="101">
        <f t="shared" si="1057"/>
        <v>0</v>
      </c>
      <c r="KX1222" s="101">
        <f t="shared" si="1058"/>
        <v>0</v>
      </c>
      <c r="KY1222" s="101">
        <f t="shared" si="1059"/>
        <v>0</v>
      </c>
      <c r="KZ1222" s="101">
        <f t="shared" si="1060"/>
        <v>0</v>
      </c>
      <c r="LA1222" s="101">
        <f t="shared" si="1061"/>
        <v>0</v>
      </c>
      <c r="LB1222" s="101">
        <f t="shared" si="1062"/>
        <v>0</v>
      </c>
      <c r="LC1222" s="101">
        <f t="shared" si="1288"/>
        <v>0</v>
      </c>
      <c r="LD1222" s="101">
        <f t="shared" si="1289"/>
        <v>0</v>
      </c>
      <c r="LE1222" s="101">
        <f t="shared" si="1290"/>
        <v>0</v>
      </c>
      <c r="LF1222" s="101">
        <f t="shared" si="1291"/>
        <v>684.33</v>
      </c>
      <c r="LG1222" s="101">
        <f t="shared" si="1292"/>
        <v>709.77</v>
      </c>
      <c r="LH1222" s="101">
        <f t="shared" si="1293"/>
        <v>709.77</v>
      </c>
      <c r="LI1222" s="101">
        <f t="shared" si="1063"/>
        <v>0</v>
      </c>
      <c r="LJ1222" s="101">
        <f t="shared" si="1063"/>
        <v>0</v>
      </c>
      <c r="LK1222" s="101">
        <f t="shared" si="1063"/>
        <v>0</v>
      </c>
      <c r="LL1222" s="101">
        <f t="shared" si="1064"/>
        <v>0</v>
      </c>
      <c r="LM1222" s="101">
        <f t="shared" si="1064"/>
        <v>0</v>
      </c>
      <c r="LN1222" s="101">
        <f t="shared" si="1064"/>
        <v>0</v>
      </c>
      <c r="LO1222" s="106"/>
      <c r="LP1222" s="106"/>
      <c r="LQ1222" s="106"/>
      <c r="LR1222" s="101">
        <f t="shared" si="1065"/>
        <v>0</v>
      </c>
      <c r="LS1222" s="101">
        <f t="shared" si="1066"/>
        <v>0</v>
      </c>
      <c r="LT1222" s="101">
        <f t="shared" si="1067"/>
        <v>0</v>
      </c>
      <c r="LU1222" s="101">
        <f t="shared" si="1068"/>
        <v>0</v>
      </c>
      <c r="LV1222" s="101">
        <f t="shared" si="1069"/>
        <v>0</v>
      </c>
      <c r="LW1222" s="101">
        <f t="shared" si="1070"/>
        <v>0</v>
      </c>
      <c r="LX1222" s="101">
        <f t="shared" si="1294"/>
        <v>0</v>
      </c>
      <c r="LY1222" s="101">
        <f t="shared" si="1295"/>
        <v>0</v>
      </c>
      <c r="LZ1222" s="101">
        <f t="shared" si="1296"/>
        <v>0</v>
      </c>
      <c r="MA1222" s="101">
        <f t="shared" si="1297"/>
        <v>491.26</v>
      </c>
      <c r="MB1222" s="101">
        <f t="shared" si="1298"/>
        <v>516.96</v>
      </c>
      <c r="MC1222" s="101">
        <f t="shared" si="1299"/>
        <v>516.96</v>
      </c>
      <c r="MD1222" s="101">
        <f t="shared" si="1071"/>
        <v>0</v>
      </c>
      <c r="ME1222" s="101">
        <f t="shared" si="1071"/>
        <v>0</v>
      </c>
      <c r="MF1222" s="101">
        <f t="shared" si="1071"/>
        <v>0</v>
      </c>
      <c r="MG1222" s="101">
        <f t="shared" si="1072"/>
        <v>0</v>
      </c>
      <c r="MH1222" s="101">
        <f t="shared" si="1072"/>
        <v>0</v>
      </c>
      <c r="MI1222" s="101">
        <f t="shared" si="1072"/>
        <v>0</v>
      </c>
      <c r="MJ1222" s="106"/>
      <c r="MK1222" s="106"/>
      <c r="ML1222" s="106"/>
      <c r="MM1222" s="101">
        <f t="shared" si="1073"/>
        <v>0</v>
      </c>
      <c r="MN1222" s="101">
        <f t="shared" si="1074"/>
        <v>0</v>
      </c>
      <c r="MO1222" s="101">
        <f t="shared" si="1075"/>
        <v>0</v>
      </c>
      <c r="MP1222" s="101">
        <f t="shared" si="1076"/>
        <v>0</v>
      </c>
      <c r="MQ1222" s="101">
        <f t="shared" si="1077"/>
        <v>0</v>
      </c>
      <c r="MR1222" s="101">
        <f t="shared" si="1078"/>
        <v>0</v>
      </c>
      <c r="MS1222" s="101">
        <f t="shared" si="1300"/>
        <v>0</v>
      </c>
      <c r="MT1222" s="101">
        <f t="shared" si="1301"/>
        <v>0</v>
      </c>
      <c r="MU1222" s="101">
        <f t="shared" si="1302"/>
        <v>0</v>
      </c>
      <c r="MV1222" s="101">
        <f t="shared" si="1303"/>
        <v>481.29</v>
      </c>
      <c r="MW1222" s="101">
        <f t="shared" si="1304"/>
        <v>499.68</v>
      </c>
      <c r="MX1222" s="101">
        <f t="shared" si="1305"/>
        <v>499.68</v>
      </c>
      <c r="MY1222" s="101">
        <f t="shared" si="1079"/>
        <v>0</v>
      </c>
      <c r="MZ1222" s="101">
        <f t="shared" si="1079"/>
        <v>0</v>
      </c>
      <c r="NA1222" s="101">
        <f t="shared" si="1079"/>
        <v>0</v>
      </c>
      <c r="NB1222" s="101">
        <f t="shared" si="1080"/>
        <v>0</v>
      </c>
      <c r="NC1222" s="101">
        <f t="shared" si="1080"/>
        <v>0</v>
      </c>
      <c r="ND1222" s="101">
        <f t="shared" si="1080"/>
        <v>0</v>
      </c>
      <c r="NE1222" s="106"/>
      <c r="NF1222" s="106"/>
      <c r="NG1222" s="106"/>
      <c r="NH1222" s="101">
        <f t="shared" si="1081"/>
        <v>0</v>
      </c>
      <c r="NI1222" s="101">
        <f t="shared" si="1082"/>
        <v>0</v>
      </c>
      <c r="NJ1222" s="101">
        <f t="shared" si="1083"/>
        <v>0</v>
      </c>
      <c r="NK1222" s="101">
        <f t="shared" si="1084"/>
        <v>0</v>
      </c>
      <c r="NL1222" s="101">
        <f t="shared" si="1085"/>
        <v>0</v>
      </c>
      <c r="NM1222" s="101">
        <f t="shared" si="1086"/>
        <v>0</v>
      </c>
      <c r="NN1222" s="101">
        <f t="shared" si="1306"/>
        <v>0</v>
      </c>
      <c r="NO1222" s="101">
        <f t="shared" si="1307"/>
        <v>0</v>
      </c>
      <c r="NP1222" s="101">
        <f t="shared" si="1308"/>
        <v>0</v>
      </c>
      <c r="NQ1222" s="101">
        <f t="shared" si="1309"/>
        <v>600.62</v>
      </c>
      <c r="NR1222" s="101">
        <f t="shared" si="1310"/>
        <v>622.07000000000005</v>
      </c>
      <c r="NS1222" s="101">
        <f t="shared" si="1311"/>
        <v>622.07000000000005</v>
      </c>
      <c r="NT1222" s="101">
        <f t="shared" si="1087"/>
        <v>0</v>
      </c>
      <c r="NU1222" s="101">
        <f t="shared" si="1087"/>
        <v>0</v>
      </c>
      <c r="NV1222" s="101">
        <f t="shared" si="1087"/>
        <v>0</v>
      </c>
      <c r="NW1222" s="101">
        <f t="shared" si="1088"/>
        <v>0</v>
      </c>
      <c r="NX1222" s="101">
        <f t="shared" si="1088"/>
        <v>0</v>
      </c>
      <c r="NY1222" s="101">
        <f t="shared" si="1088"/>
        <v>0</v>
      </c>
      <c r="NZ1222" s="106"/>
      <c r="OA1222" s="106"/>
      <c r="OB1222" s="106"/>
      <c r="OC1222" s="101">
        <f t="shared" si="1089"/>
        <v>0</v>
      </c>
      <c r="OD1222" s="101">
        <f t="shared" si="1090"/>
        <v>0</v>
      </c>
      <c r="OE1222" s="101">
        <f t="shared" si="1091"/>
        <v>0</v>
      </c>
      <c r="OF1222" s="101">
        <f t="shared" si="1092"/>
        <v>0</v>
      </c>
      <c r="OG1222" s="101">
        <f t="shared" si="1093"/>
        <v>0</v>
      </c>
      <c r="OH1222" s="101">
        <f t="shared" si="1094"/>
        <v>0</v>
      </c>
      <c r="OI1222" s="101">
        <f t="shared" si="1312"/>
        <v>0</v>
      </c>
      <c r="OJ1222" s="101">
        <f t="shared" si="1313"/>
        <v>0</v>
      </c>
      <c r="OK1222" s="101">
        <f t="shared" si="1314"/>
        <v>0</v>
      </c>
      <c r="OL1222" s="101">
        <f t="shared" si="1315"/>
        <v>580.23</v>
      </c>
      <c r="OM1222" s="101">
        <f t="shared" si="1316"/>
        <v>608.1</v>
      </c>
      <c r="ON1222" s="101">
        <f t="shared" si="1317"/>
        <v>608.1</v>
      </c>
      <c r="OO1222" s="101">
        <f t="shared" si="1095"/>
        <v>0</v>
      </c>
      <c r="OP1222" s="101">
        <f t="shared" si="1095"/>
        <v>0</v>
      </c>
      <c r="OQ1222" s="101">
        <f t="shared" si="1095"/>
        <v>0</v>
      </c>
      <c r="OR1222" s="101">
        <f t="shared" si="1096"/>
        <v>0</v>
      </c>
      <c r="OS1222" s="101">
        <f t="shared" si="1096"/>
        <v>0</v>
      </c>
      <c r="OT1222" s="101">
        <f t="shared" si="1096"/>
        <v>0</v>
      </c>
      <c r="OU1222" s="106"/>
      <c r="OV1222" s="106"/>
      <c r="OW1222" s="106"/>
      <c r="OX1222" s="101">
        <f t="shared" si="1097"/>
        <v>0</v>
      </c>
      <c r="OY1222" s="101">
        <f t="shared" si="1098"/>
        <v>0</v>
      </c>
      <c r="OZ1222" s="101">
        <f t="shared" si="1099"/>
        <v>0</v>
      </c>
      <c r="PA1222" s="101">
        <f t="shared" si="1100"/>
        <v>0</v>
      </c>
      <c r="PB1222" s="101">
        <f t="shared" si="1101"/>
        <v>0</v>
      </c>
      <c r="PC1222" s="101">
        <f t="shared" si="1102"/>
        <v>0</v>
      </c>
      <c r="PD1222" s="101">
        <f t="shared" si="1318"/>
        <v>0</v>
      </c>
      <c r="PE1222" s="101">
        <f t="shared" si="1319"/>
        <v>0</v>
      </c>
      <c r="PF1222" s="101">
        <f t="shared" si="1320"/>
        <v>0</v>
      </c>
      <c r="PG1222" s="101">
        <f t="shared" si="1321"/>
        <v>603.9</v>
      </c>
      <c r="PH1222" s="101">
        <f t="shared" si="1322"/>
        <v>621.29</v>
      </c>
      <c r="PI1222" s="101">
        <f t="shared" si="1323"/>
        <v>621.29</v>
      </c>
      <c r="PJ1222" s="101">
        <f t="shared" si="1103"/>
        <v>0</v>
      </c>
      <c r="PK1222" s="101">
        <f t="shared" si="1103"/>
        <v>0</v>
      </c>
      <c r="PL1222" s="101">
        <f t="shared" si="1103"/>
        <v>0</v>
      </c>
      <c r="PM1222" s="101">
        <f t="shared" si="1104"/>
        <v>0</v>
      </c>
      <c r="PN1222" s="101">
        <f t="shared" si="1104"/>
        <v>0</v>
      </c>
      <c r="PO1222" s="101">
        <f t="shared" si="1104"/>
        <v>0</v>
      </c>
      <c r="PP1222" s="106"/>
      <c r="PQ1222" s="106"/>
      <c r="PR1222" s="106"/>
      <c r="PS1222" s="101">
        <f t="shared" si="1105"/>
        <v>0</v>
      </c>
      <c r="PT1222" s="101">
        <f t="shared" si="1106"/>
        <v>0</v>
      </c>
      <c r="PU1222" s="101">
        <f t="shared" si="1107"/>
        <v>0</v>
      </c>
      <c r="PV1222" s="101">
        <f t="shared" si="1108"/>
        <v>0</v>
      </c>
      <c r="PW1222" s="101">
        <f t="shared" si="1109"/>
        <v>0</v>
      </c>
      <c r="PX1222" s="101">
        <f t="shared" si="1110"/>
        <v>0</v>
      </c>
      <c r="PY1222" s="101">
        <f t="shared" si="1324"/>
        <v>0</v>
      </c>
      <c r="PZ1222" s="101">
        <f t="shared" si="1325"/>
        <v>0</v>
      </c>
      <c r="QA1222" s="101">
        <f t="shared" si="1326"/>
        <v>0</v>
      </c>
      <c r="QB1222" s="101">
        <f t="shared" si="1327"/>
        <v>566.11</v>
      </c>
      <c r="QC1222" s="101">
        <f t="shared" si="1328"/>
        <v>587.11</v>
      </c>
      <c r="QD1222" s="101">
        <f t="shared" si="1329"/>
        <v>587.11</v>
      </c>
      <c r="QE1222" s="101">
        <f t="shared" si="1111"/>
        <v>0</v>
      </c>
      <c r="QF1222" s="101">
        <f t="shared" si="1111"/>
        <v>0</v>
      </c>
      <c r="QG1222" s="101">
        <f t="shared" si="1111"/>
        <v>0</v>
      </c>
      <c r="QH1222" s="101">
        <f t="shared" si="1112"/>
        <v>0</v>
      </c>
      <c r="QI1222" s="101">
        <f t="shared" si="1112"/>
        <v>0</v>
      </c>
      <c r="QJ1222" s="101">
        <f t="shared" si="1112"/>
        <v>0</v>
      </c>
      <c r="QK1222" s="106"/>
      <c r="QL1222" s="106"/>
      <c r="QM1222" s="106"/>
      <c r="QN1222" s="101">
        <f t="shared" si="1113"/>
        <v>0</v>
      </c>
      <c r="QO1222" s="101">
        <f t="shared" si="1114"/>
        <v>0</v>
      </c>
      <c r="QP1222" s="101">
        <f t="shared" si="1115"/>
        <v>0</v>
      </c>
      <c r="QQ1222" s="101">
        <f t="shared" si="1116"/>
        <v>0</v>
      </c>
      <c r="QR1222" s="101">
        <f t="shared" si="1117"/>
        <v>0</v>
      </c>
      <c r="QS1222" s="101">
        <f t="shared" si="1118"/>
        <v>0</v>
      </c>
      <c r="QT1222" s="101">
        <f t="shared" si="1330"/>
        <v>0</v>
      </c>
      <c r="QU1222" s="101">
        <f t="shared" si="1331"/>
        <v>0</v>
      </c>
      <c r="QV1222" s="101">
        <f t="shared" si="1332"/>
        <v>0</v>
      </c>
      <c r="QW1222" s="101">
        <f t="shared" si="1333"/>
        <v>398.24</v>
      </c>
      <c r="QX1222" s="101">
        <f t="shared" si="1334"/>
        <v>419.41</v>
      </c>
      <c r="QY1222" s="101">
        <f t="shared" si="1335"/>
        <v>419.41</v>
      </c>
      <c r="QZ1222" s="101">
        <f t="shared" si="1119"/>
        <v>0</v>
      </c>
      <c r="RA1222" s="101">
        <f t="shared" si="1119"/>
        <v>0</v>
      </c>
      <c r="RB1222" s="101">
        <f t="shared" si="1119"/>
        <v>0</v>
      </c>
      <c r="RC1222" s="101">
        <f t="shared" si="1120"/>
        <v>0</v>
      </c>
      <c r="RD1222" s="101">
        <f t="shared" si="1120"/>
        <v>0</v>
      </c>
      <c r="RE1222" s="101">
        <f t="shared" si="1120"/>
        <v>0</v>
      </c>
      <c r="RF1222" s="106"/>
      <c r="RG1222" s="106"/>
      <c r="RH1222" s="106"/>
      <c r="RI1222" s="101">
        <f t="shared" si="1121"/>
        <v>0</v>
      </c>
      <c r="RJ1222" s="101">
        <f t="shared" si="1122"/>
        <v>0</v>
      </c>
      <c r="RK1222" s="101">
        <f t="shared" si="1123"/>
        <v>0</v>
      </c>
      <c r="RL1222" s="101">
        <f t="shared" si="1124"/>
        <v>0</v>
      </c>
      <c r="RM1222" s="101">
        <f t="shared" si="1125"/>
        <v>0</v>
      </c>
      <c r="RN1222" s="101">
        <f t="shared" si="1126"/>
        <v>0</v>
      </c>
      <c r="RO1222" s="101">
        <f t="shared" si="1336"/>
        <v>0</v>
      </c>
      <c r="RP1222" s="101">
        <f t="shared" si="1337"/>
        <v>0</v>
      </c>
      <c r="RQ1222" s="101">
        <f t="shared" si="1338"/>
        <v>0</v>
      </c>
      <c r="RR1222" s="101">
        <f t="shared" si="1339"/>
        <v>502.07</v>
      </c>
      <c r="RS1222" s="101">
        <f t="shared" si="1340"/>
        <v>523.30999999999995</v>
      </c>
      <c r="RT1222" s="101">
        <f t="shared" si="1341"/>
        <v>523.30999999999995</v>
      </c>
      <c r="RU1222" s="101">
        <f t="shared" si="1127"/>
        <v>0</v>
      </c>
      <c r="RV1222" s="101">
        <f t="shared" si="1127"/>
        <v>0</v>
      </c>
      <c r="RW1222" s="101">
        <f t="shared" si="1127"/>
        <v>0</v>
      </c>
      <c r="RX1222" s="101">
        <f t="shared" si="1128"/>
        <v>0</v>
      </c>
      <c r="RY1222" s="101">
        <f t="shared" si="1128"/>
        <v>0</v>
      </c>
      <c r="RZ1222" s="101">
        <f t="shared" si="1128"/>
        <v>0</v>
      </c>
      <c r="SA1222" s="106"/>
      <c r="SB1222" s="106"/>
      <c r="SC1222" s="106"/>
      <c r="SD1222" s="101">
        <f t="shared" si="1129"/>
        <v>0</v>
      </c>
      <c r="SE1222" s="101">
        <f t="shared" si="1130"/>
        <v>0</v>
      </c>
      <c r="SF1222" s="101">
        <f t="shared" si="1131"/>
        <v>0</v>
      </c>
      <c r="SG1222" s="101">
        <f t="shared" si="1132"/>
        <v>0</v>
      </c>
      <c r="SH1222" s="101">
        <f t="shared" si="1133"/>
        <v>0</v>
      </c>
      <c r="SI1222" s="101">
        <f t="shared" si="1134"/>
        <v>0</v>
      </c>
      <c r="SJ1222" s="101">
        <f t="shared" si="1342"/>
        <v>0</v>
      </c>
      <c r="SK1222" s="101">
        <f t="shared" si="1343"/>
        <v>0</v>
      </c>
      <c r="SL1222" s="101">
        <f t="shared" si="1344"/>
        <v>0</v>
      </c>
      <c r="SM1222" s="101">
        <f t="shared" si="1345"/>
        <v>816.99</v>
      </c>
      <c r="SN1222" s="101">
        <f t="shared" si="1346"/>
        <v>851.92</v>
      </c>
      <c r="SO1222" s="101">
        <f t="shared" si="1347"/>
        <v>851.92</v>
      </c>
      <c r="SP1222" s="101">
        <f t="shared" si="1135"/>
        <v>0</v>
      </c>
      <c r="SQ1222" s="101">
        <f t="shared" si="1135"/>
        <v>0</v>
      </c>
      <c r="SR1222" s="101">
        <f t="shared" si="1135"/>
        <v>0</v>
      </c>
      <c r="SS1222" s="101">
        <f t="shared" si="1136"/>
        <v>0</v>
      </c>
      <c r="ST1222" s="101">
        <f t="shared" si="1136"/>
        <v>0</v>
      </c>
      <c r="SU1222" s="101">
        <f t="shared" si="1136"/>
        <v>0</v>
      </c>
      <c r="SV1222" s="106"/>
      <c r="SW1222" s="106"/>
      <c r="SX1222" s="106"/>
      <c r="SY1222" s="101">
        <f t="shared" si="1137"/>
        <v>0</v>
      </c>
      <c r="SZ1222" s="101">
        <f t="shared" si="1138"/>
        <v>0</v>
      </c>
      <c r="TA1222" s="101">
        <f t="shared" si="1139"/>
        <v>0</v>
      </c>
      <c r="TB1222" s="101">
        <f t="shared" si="1140"/>
        <v>0</v>
      </c>
      <c r="TC1222" s="101">
        <f t="shared" si="1141"/>
        <v>0</v>
      </c>
      <c r="TD1222" s="101">
        <f t="shared" si="1142"/>
        <v>0</v>
      </c>
      <c r="TE1222" s="101">
        <f t="shared" si="1348"/>
        <v>0</v>
      </c>
      <c r="TF1222" s="101">
        <f t="shared" si="1349"/>
        <v>0</v>
      </c>
      <c r="TG1222" s="101">
        <f t="shared" si="1350"/>
        <v>0</v>
      </c>
      <c r="TH1222" s="101">
        <f t="shared" si="1351"/>
        <v>613.48</v>
      </c>
      <c r="TI1222" s="101">
        <f t="shared" si="1352"/>
        <v>638.25</v>
      </c>
      <c r="TJ1222" s="101">
        <f t="shared" si="1353"/>
        <v>638.25</v>
      </c>
      <c r="TK1222" s="101">
        <f t="shared" si="1143"/>
        <v>0</v>
      </c>
      <c r="TL1222" s="101">
        <f t="shared" si="1143"/>
        <v>0</v>
      </c>
      <c r="TM1222" s="101">
        <f t="shared" si="1143"/>
        <v>0</v>
      </c>
      <c r="TN1222" s="101">
        <f t="shared" si="1144"/>
        <v>0</v>
      </c>
      <c r="TO1222" s="101">
        <f t="shared" si="1144"/>
        <v>0</v>
      </c>
      <c r="TP1222" s="101">
        <f t="shared" si="1144"/>
        <v>0</v>
      </c>
      <c r="TQ1222" s="106"/>
      <c r="TR1222" s="106"/>
      <c r="TS1222" s="106"/>
      <c r="TT1222" s="101">
        <f t="shared" si="1145"/>
        <v>0</v>
      </c>
      <c r="TU1222" s="101">
        <f t="shared" si="1146"/>
        <v>0</v>
      </c>
      <c r="TV1222" s="101">
        <f t="shared" si="1147"/>
        <v>0</v>
      </c>
      <c r="TW1222" s="101">
        <f t="shared" si="1148"/>
        <v>0</v>
      </c>
      <c r="TX1222" s="101">
        <f t="shared" si="1149"/>
        <v>0</v>
      </c>
      <c r="TY1222" s="101">
        <f t="shared" si="1150"/>
        <v>0</v>
      </c>
      <c r="TZ1222" s="101">
        <f t="shared" si="1354"/>
        <v>0</v>
      </c>
      <c r="UA1222" s="101">
        <f t="shared" si="1355"/>
        <v>0</v>
      </c>
      <c r="UB1222" s="101">
        <f t="shared" si="1356"/>
        <v>0</v>
      </c>
      <c r="UC1222" s="101">
        <f t="shared" si="1357"/>
        <v>645.79</v>
      </c>
      <c r="UD1222" s="101">
        <f t="shared" si="1358"/>
        <v>676.94</v>
      </c>
      <c r="UE1222" s="101">
        <f t="shared" si="1359"/>
        <v>676.94</v>
      </c>
      <c r="UF1222" s="101">
        <f t="shared" si="1151"/>
        <v>0</v>
      </c>
      <c r="UG1222" s="101">
        <f t="shared" si="1151"/>
        <v>0</v>
      </c>
      <c r="UH1222" s="101">
        <f t="shared" si="1151"/>
        <v>0</v>
      </c>
      <c r="UI1222" s="101">
        <f t="shared" si="1152"/>
        <v>0</v>
      </c>
      <c r="UJ1222" s="101">
        <f t="shared" si="1152"/>
        <v>0</v>
      </c>
      <c r="UK1222" s="101">
        <f t="shared" si="1152"/>
        <v>0</v>
      </c>
      <c r="UL1222" s="106"/>
      <c r="UM1222" s="106"/>
      <c r="UN1222" s="106"/>
      <c r="UO1222" s="101">
        <f t="shared" si="1153"/>
        <v>0</v>
      </c>
      <c r="UP1222" s="101">
        <f t="shared" si="1154"/>
        <v>0</v>
      </c>
      <c r="UQ1222" s="101">
        <f t="shared" si="1155"/>
        <v>0</v>
      </c>
      <c r="UR1222" s="101">
        <f t="shared" si="1156"/>
        <v>0</v>
      </c>
      <c r="US1222" s="101">
        <f t="shared" si="1157"/>
        <v>0</v>
      </c>
      <c r="UT1222" s="101">
        <f t="shared" si="1158"/>
        <v>0</v>
      </c>
      <c r="UU1222" s="101">
        <f t="shared" si="1360"/>
        <v>0</v>
      </c>
      <c r="UV1222" s="101">
        <f t="shared" si="1361"/>
        <v>0</v>
      </c>
      <c r="UW1222" s="101">
        <f t="shared" si="1362"/>
        <v>0</v>
      </c>
      <c r="UX1222" s="101">
        <f t="shared" si="1363"/>
        <v>378.82</v>
      </c>
      <c r="UY1222" s="101">
        <f t="shared" si="1364"/>
        <v>396.76</v>
      </c>
      <c r="UZ1222" s="101">
        <f t="shared" si="1365"/>
        <v>396.76</v>
      </c>
      <c r="VA1222" s="101">
        <f t="shared" si="1159"/>
        <v>0</v>
      </c>
      <c r="VB1222" s="101">
        <f t="shared" si="1159"/>
        <v>0</v>
      </c>
      <c r="VC1222" s="101">
        <f t="shared" si="1159"/>
        <v>0</v>
      </c>
      <c r="VD1222" s="101">
        <f t="shared" si="1160"/>
        <v>0</v>
      </c>
      <c r="VE1222" s="101">
        <f t="shared" si="1160"/>
        <v>0</v>
      </c>
      <c r="VF1222" s="101">
        <f t="shared" si="1160"/>
        <v>0</v>
      </c>
      <c r="VG1222" s="106"/>
      <c r="VH1222" s="106"/>
      <c r="VI1222" s="106"/>
      <c r="VJ1222" s="101">
        <f t="shared" si="1161"/>
        <v>0</v>
      </c>
      <c r="VK1222" s="101">
        <f t="shared" si="1162"/>
        <v>0</v>
      </c>
      <c r="VL1222" s="101">
        <f t="shared" si="1163"/>
        <v>0</v>
      </c>
      <c r="VM1222" s="101">
        <f t="shared" si="1164"/>
        <v>0</v>
      </c>
      <c r="VN1222" s="101">
        <f t="shared" si="1165"/>
        <v>0</v>
      </c>
      <c r="VO1222" s="101">
        <f t="shared" si="1166"/>
        <v>0</v>
      </c>
      <c r="VP1222" s="101">
        <f t="shared" si="1366"/>
        <v>0</v>
      </c>
      <c r="VQ1222" s="101">
        <f t="shared" si="1367"/>
        <v>0</v>
      </c>
      <c r="VR1222" s="101">
        <f t="shared" si="1368"/>
        <v>0</v>
      </c>
      <c r="VS1222" s="101">
        <f t="shared" si="1369"/>
        <v>498.9</v>
      </c>
      <c r="VT1222" s="101">
        <f t="shared" si="1370"/>
        <v>521.26</v>
      </c>
      <c r="VU1222" s="101">
        <f t="shared" si="1371"/>
        <v>521.26</v>
      </c>
      <c r="VV1222" s="101">
        <f t="shared" si="1167"/>
        <v>0</v>
      </c>
      <c r="VW1222" s="101">
        <f t="shared" si="1167"/>
        <v>0</v>
      </c>
      <c r="VX1222" s="101">
        <f t="shared" si="1167"/>
        <v>0</v>
      </c>
      <c r="VY1222" s="101">
        <f t="shared" si="1168"/>
        <v>0</v>
      </c>
      <c r="VZ1222" s="101">
        <f t="shared" si="1168"/>
        <v>0</v>
      </c>
      <c r="WA1222" s="101">
        <f t="shared" si="1168"/>
        <v>0</v>
      </c>
      <c r="WB1222" s="106"/>
      <c r="WC1222" s="106"/>
      <c r="WD1222" s="106"/>
      <c r="WE1222" s="101">
        <f t="shared" si="1169"/>
        <v>0</v>
      </c>
      <c r="WF1222" s="101">
        <f t="shared" si="1170"/>
        <v>0</v>
      </c>
      <c r="WG1222" s="101">
        <f t="shared" si="1171"/>
        <v>0</v>
      </c>
      <c r="WH1222" s="101">
        <f t="shared" si="1172"/>
        <v>0</v>
      </c>
      <c r="WI1222" s="101">
        <f t="shared" si="1173"/>
        <v>0</v>
      </c>
      <c r="WJ1222" s="101">
        <f t="shared" si="1174"/>
        <v>0</v>
      </c>
      <c r="WK1222" s="101">
        <f t="shared" si="1372"/>
        <v>0</v>
      </c>
      <c r="WL1222" s="101">
        <f t="shared" si="1373"/>
        <v>0</v>
      </c>
      <c r="WM1222" s="101">
        <f t="shared" si="1374"/>
        <v>0</v>
      </c>
      <c r="WN1222" s="101">
        <f t="shared" si="1375"/>
        <v>478.54</v>
      </c>
      <c r="WO1222" s="101">
        <f t="shared" si="1376"/>
        <v>495.52</v>
      </c>
      <c r="WP1222" s="101">
        <f t="shared" si="1377"/>
        <v>495.52</v>
      </c>
      <c r="WQ1222" s="101">
        <f t="shared" si="1175"/>
        <v>0</v>
      </c>
      <c r="WR1222" s="101">
        <f t="shared" si="1175"/>
        <v>0</v>
      </c>
      <c r="WS1222" s="101">
        <f t="shared" si="1175"/>
        <v>0</v>
      </c>
      <c r="WT1222" s="101">
        <f t="shared" si="1176"/>
        <v>0</v>
      </c>
      <c r="WU1222" s="101">
        <f t="shared" si="1176"/>
        <v>0</v>
      </c>
      <c r="WV1222" s="101">
        <f t="shared" si="1176"/>
        <v>0</v>
      </c>
      <c r="WW1222" s="106"/>
      <c r="WX1222" s="106"/>
      <c r="WY1222" s="106"/>
      <c r="WZ1222" s="101">
        <f t="shared" si="1177"/>
        <v>0</v>
      </c>
      <c r="XA1222" s="101">
        <f t="shared" si="1178"/>
        <v>0</v>
      </c>
      <c r="XB1222" s="101">
        <f t="shared" si="1179"/>
        <v>0</v>
      </c>
      <c r="XC1222" s="101">
        <f t="shared" si="1180"/>
        <v>0</v>
      </c>
      <c r="XD1222" s="101">
        <f t="shared" si="1181"/>
        <v>0</v>
      </c>
      <c r="XE1222" s="101">
        <f t="shared" si="1182"/>
        <v>0</v>
      </c>
      <c r="XF1222" s="101">
        <f t="shared" si="1378"/>
        <v>0</v>
      </c>
      <c r="XG1222" s="101">
        <f t="shared" si="1379"/>
        <v>0</v>
      </c>
      <c r="XH1222" s="101">
        <f t="shared" si="1380"/>
        <v>0</v>
      </c>
      <c r="XI1222" s="101">
        <f t="shared" si="1381"/>
        <v>370.62</v>
      </c>
      <c r="XJ1222" s="101">
        <f t="shared" si="1382"/>
        <v>395.1</v>
      </c>
      <c r="XK1222" s="101">
        <f t="shared" si="1383"/>
        <v>395.1</v>
      </c>
      <c r="XL1222" s="101">
        <f t="shared" si="1183"/>
        <v>0</v>
      </c>
      <c r="XM1222" s="101">
        <f t="shared" si="1183"/>
        <v>0</v>
      </c>
      <c r="XN1222" s="101">
        <f t="shared" si="1183"/>
        <v>0</v>
      </c>
      <c r="XO1222" s="101">
        <f t="shared" si="1184"/>
        <v>0</v>
      </c>
      <c r="XP1222" s="101">
        <f t="shared" si="1184"/>
        <v>0</v>
      </c>
      <c r="XQ1222" s="101">
        <f t="shared" si="1184"/>
        <v>0</v>
      </c>
      <c r="XR1222" s="106"/>
      <c r="XS1222" s="106"/>
      <c r="XT1222" s="106"/>
      <c r="XU1222" s="101">
        <f t="shared" si="1185"/>
        <v>0</v>
      </c>
      <c r="XV1222" s="101">
        <f t="shared" si="1186"/>
        <v>0</v>
      </c>
      <c r="XW1222" s="101">
        <f t="shared" si="1187"/>
        <v>0</v>
      </c>
      <c r="XX1222" s="101">
        <f t="shared" si="1188"/>
        <v>0</v>
      </c>
      <c r="XY1222" s="101">
        <f t="shared" si="1189"/>
        <v>0</v>
      </c>
      <c r="XZ1222" s="101">
        <f t="shared" si="1190"/>
        <v>0</v>
      </c>
      <c r="YA1222" s="101">
        <f t="shared" si="1384"/>
        <v>0</v>
      </c>
      <c r="YB1222" s="101">
        <f t="shared" si="1385"/>
        <v>0</v>
      </c>
      <c r="YC1222" s="101">
        <f t="shared" si="1386"/>
        <v>0</v>
      </c>
      <c r="YD1222" s="101">
        <f t="shared" si="1387"/>
        <v>0</v>
      </c>
      <c r="YE1222" s="101">
        <f t="shared" si="1388"/>
        <v>0</v>
      </c>
      <c r="YF1222" s="101">
        <f t="shared" si="1389"/>
        <v>0</v>
      </c>
      <c r="YG1222" s="101">
        <f t="shared" si="1191"/>
        <v>0</v>
      </c>
      <c r="YH1222" s="101">
        <f t="shared" si="1191"/>
        <v>0</v>
      </c>
      <c r="YI1222" s="101">
        <f t="shared" si="1191"/>
        <v>0</v>
      </c>
      <c r="YJ1222" s="101">
        <f t="shared" si="1192"/>
        <v>0</v>
      </c>
      <c r="YK1222" s="101">
        <f t="shared" si="1192"/>
        <v>0</v>
      </c>
      <c r="YL1222" s="101">
        <f t="shared" si="1192"/>
        <v>0</v>
      </c>
      <c r="YM1222" s="149">
        <f t="shared" si="1193"/>
        <v>0</v>
      </c>
      <c r="YN1222" s="149">
        <f t="shared" si="1193"/>
        <v>0</v>
      </c>
      <c r="YO1222" s="149">
        <f t="shared" si="1193"/>
        <v>0</v>
      </c>
      <c r="YP1222" s="101">
        <f t="shared" si="1194"/>
        <v>0</v>
      </c>
      <c r="YQ1222" s="101">
        <f t="shared" si="1195"/>
        <v>0</v>
      </c>
      <c r="YR1222" s="101">
        <f t="shared" si="1196"/>
        <v>0</v>
      </c>
      <c r="YS1222" s="101">
        <f t="shared" si="1197"/>
        <v>0</v>
      </c>
      <c r="YT1222" s="101">
        <f t="shared" si="1198"/>
        <v>0</v>
      </c>
      <c r="YU1222" s="101">
        <f t="shared" si="1199"/>
        <v>0</v>
      </c>
      <c r="YV1222" s="101">
        <f t="shared" si="1390"/>
        <v>0</v>
      </c>
      <c r="YW1222" s="101">
        <f t="shared" si="1391"/>
        <v>0</v>
      </c>
      <c r="YX1222" s="101">
        <f t="shared" si="1392"/>
        <v>0</v>
      </c>
      <c r="YY1222" s="101">
        <f t="shared" si="1393"/>
        <v>509.29</v>
      </c>
      <c r="YZ1222" s="101">
        <f t="shared" si="1394"/>
        <v>530.88</v>
      </c>
      <c r="ZA1222" s="101">
        <f t="shared" si="1395"/>
        <v>530.88</v>
      </c>
      <c r="ZB1222" s="101">
        <f t="shared" si="1200"/>
        <v>0</v>
      </c>
      <c r="ZC1222" s="101">
        <f t="shared" si="1200"/>
        <v>0</v>
      </c>
      <c r="ZD1222" s="101">
        <f t="shared" si="1200"/>
        <v>0</v>
      </c>
      <c r="ZE1222" s="101">
        <f t="shared" si="1201"/>
        <v>0</v>
      </c>
      <c r="ZF1222" s="101">
        <f t="shared" si="1201"/>
        <v>0</v>
      </c>
      <c r="ZG1222" s="101">
        <f t="shared" si="1201"/>
        <v>0</v>
      </c>
    </row>
    <row r="1223" spans="1:683" s="286" customFormat="1" ht="41.25" customHeight="1">
      <c r="A1223" s="313" t="s">
        <v>722</v>
      </c>
      <c r="B1223" s="785"/>
    </row>
    <row r="1224" spans="1:683">
      <c r="A1224" s="758" t="s">
        <v>711</v>
      </c>
      <c r="B1224" s="796"/>
      <c r="C1224" s="117" t="s">
        <v>706</v>
      </c>
      <c r="D1224" s="907"/>
      <c r="E1224" s="908"/>
      <c r="F1224" s="314" t="s">
        <v>822</v>
      </c>
      <c r="G1224" s="314" t="s">
        <v>822</v>
      </c>
      <c r="H1224" s="314" t="s">
        <v>822</v>
      </c>
      <c r="I1224" s="314" t="s">
        <v>822</v>
      </c>
      <c r="J1224" s="314" t="s">
        <v>822</v>
      </c>
      <c r="K1224" s="314" t="s">
        <v>822</v>
      </c>
      <c r="L1224" s="133">
        <f t="shared" ref="L1224:T1224" si="1396">SUM(L1225:L1232)</f>
        <v>311</v>
      </c>
      <c r="M1224" s="133">
        <f t="shared" si="1396"/>
        <v>311</v>
      </c>
      <c r="N1224" s="133">
        <f t="shared" si="1396"/>
        <v>311</v>
      </c>
      <c r="O1224" s="133">
        <f t="shared" si="1396"/>
        <v>11750383</v>
      </c>
      <c r="P1224" s="133">
        <f t="shared" si="1396"/>
        <v>12338457</v>
      </c>
      <c r="Q1224" s="133">
        <f t="shared" si="1396"/>
        <v>12338457</v>
      </c>
      <c r="R1224" s="133">
        <f t="shared" si="1396"/>
        <v>726290.8</v>
      </c>
      <c r="S1224" s="133">
        <f t="shared" si="1396"/>
        <v>726290.8</v>
      </c>
      <c r="T1224" s="133">
        <f t="shared" si="1396"/>
        <v>726290.8</v>
      </c>
      <c r="U1224" s="314" t="s">
        <v>822</v>
      </c>
      <c r="V1224" s="314" t="s">
        <v>822</v>
      </c>
      <c r="W1224" s="314" t="s">
        <v>822</v>
      </c>
      <c r="X1224" s="314" t="s">
        <v>822</v>
      </c>
      <c r="Y1224" s="314" t="s">
        <v>822</v>
      </c>
      <c r="Z1224" s="314" t="s">
        <v>822</v>
      </c>
      <c r="AA1224" s="133">
        <f t="shared" ref="AA1224:AO1224" si="1397">SUM(AA1225:AA1232)</f>
        <v>11785076.529999999</v>
      </c>
      <c r="AB1224" s="133">
        <f t="shared" si="1397"/>
        <v>12374281.67</v>
      </c>
      <c r="AC1224" s="133">
        <f t="shared" si="1397"/>
        <v>12516713.15</v>
      </c>
      <c r="AD1224" s="133">
        <f t="shared" si="1397"/>
        <v>660984.17000000004</v>
      </c>
      <c r="AE1224" s="133">
        <f t="shared" si="1397"/>
        <v>689316.16</v>
      </c>
      <c r="AF1224" s="133">
        <f t="shared" si="1397"/>
        <v>689316.16</v>
      </c>
      <c r="AG1224" s="133">
        <f t="shared" si="1397"/>
        <v>518</v>
      </c>
      <c r="AH1224" s="133">
        <f t="shared" si="1397"/>
        <v>518</v>
      </c>
      <c r="AI1224" s="133">
        <f t="shared" si="1397"/>
        <v>518</v>
      </c>
      <c r="AJ1224" s="133">
        <f t="shared" si="1397"/>
        <v>17808523</v>
      </c>
      <c r="AK1224" s="133">
        <f t="shared" si="1397"/>
        <v>18702611</v>
      </c>
      <c r="AL1224" s="133">
        <f t="shared" si="1397"/>
        <v>18702611</v>
      </c>
      <c r="AM1224" s="133">
        <f t="shared" si="1397"/>
        <v>1209694.6499999999</v>
      </c>
      <c r="AN1224" s="133">
        <f t="shared" si="1397"/>
        <v>1209694.6499999999</v>
      </c>
      <c r="AO1224" s="133">
        <f t="shared" si="1397"/>
        <v>1209694.6499999999</v>
      </c>
      <c r="AP1224" s="314" t="s">
        <v>822</v>
      </c>
      <c r="AQ1224" s="314" t="s">
        <v>822</v>
      </c>
      <c r="AR1224" s="314" t="s">
        <v>822</v>
      </c>
      <c r="AS1224" s="314" t="s">
        <v>822</v>
      </c>
      <c r="AT1224" s="314" t="s">
        <v>822</v>
      </c>
      <c r="AU1224" s="314" t="s">
        <v>822</v>
      </c>
      <c r="AV1224" s="133">
        <f t="shared" ref="AV1224:BJ1224" si="1398">SUM(AV1225:AV1232)</f>
        <v>17550737.239999998</v>
      </c>
      <c r="AW1224" s="133">
        <f t="shared" si="1398"/>
        <v>18432719.870000001</v>
      </c>
      <c r="AX1224" s="133">
        <f t="shared" si="1398"/>
        <v>18576642.309999999</v>
      </c>
      <c r="AY1224" s="133">
        <f t="shared" si="1398"/>
        <v>1702041.69</v>
      </c>
      <c r="AZ1224" s="133">
        <f t="shared" si="1398"/>
        <v>1772887.55</v>
      </c>
      <c r="BA1224" s="133">
        <f t="shared" si="1398"/>
        <v>1772887.55</v>
      </c>
      <c r="BB1224" s="133">
        <f t="shared" si="1398"/>
        <v>354</v>
      </c>
      <c r="BC1224" s="133">
        <f t="shared" si="1398"/>
        <v>354</v>
      </c>
      <c r="BD1224" s="133">
        <f t="shared" si="1398"/>
        <v>354</v>
      </c>
      <c r="BE1224" s="133">
        <f t="shared" si="1398"/>
        <v>11822892</v>
      </c>
      <c r="BF1224" s="133">
        <f t="shared" si="1398"/>
        <v>12420090</v>
      </c>
      <c r="BG1224" s="133">
        <f t="shared" si="1398"/>
        <v>12420090</v>
      </c>
      <c r="BH1224" s="133">
        <f t="shared" si="1398"/>
        <v>826713.9</v>
      </c>
      <c r="BI1224" s="133">
        <f t="shared" si="1398"/>
        <v>826713.9</v>
      </c>
      <c r="BJ1224" s="133">
        <f t="shared" si="1398"/>
        <v>826713.9</v>
      </c>
      <c r="BK1224" s="314" t="s">
        <v>822</v>
      </c>
      <c r="BL1224" s="314" t="s">
        <v>822</v>
      </c>
      <c r="BM1224" s="314" t="s">
        <v>822</v>
      </c>
      <c r="BN1224" s="314" t="s">
        <v>822</v>
      </c>
      <c r="BO1224" s="314" t="s">
        <v>822</v>
      </c>
      <c r="BP1224" s="314" t="s">
        <v>822</v>
      </c>
      <c r="BQ1224" s="133">
        <f t="shared" ref="BQ1224:CE1224" si="1399">SUM(BQ1225:BQ1232)</f>
        <v>11822902.619999999</v>
      </c>
      <c r="BR1224" s="133">
        <f t="shared" si="1399"/>
        <v>12420093.539999999</v>
      </c>
      <c r="BS1224" s="133">
        <f t="shared" si="1399"/>
        <v>12697491.48</v>
      </c>
      <c r="BT1224" s="133">
        <f t="shared" si="1399"/>
        <v>667732.5</v>
      </c>
      <c r="BU1224" s="133">
        <f t="shared" si="1399"/>
        <v>689376.06</v>
      </c>
      <c r="BV1224" s="133">
        <f t="shared" si="1399"/>
        <v>689376.06</v>
      </c>
      <c r="BW1224" s="133">
        <f t="shared" si="1399"/>
        <v>304</v>
      </c>
      <c r="BX1224" s="133">
        <f t="shared" si="1399"/>
        <v>304</v>
      </c>
      <c r="BY1224" s="133">
        <f t="shared" si="1399"/>
        <v>304</v>
      </c>
      <c r="BZ1224" s="133">
        <f t="shared" si="1399"/>
        <v>10635355</v>
      </c>
      <c r="CA1224" s="133">
        <f t="shared" si="1399"/>
        <v>11163852</v>
      </c>
      <c r="CB1224" s="133">
        <f t="shared" si="1399"/>
        <v>11163852</v>
      </c>
      <c r="CC1224" s="133">
        <f t="shared" si="1399"/>
        <v>709947.5</v>
      </c>
      <c r="CD1224" s="133">
        <f t="shared" si="1399"/>
        <v>709947.5</v>
      </c>
      <c r="CE1224" s="133">
        <f t="shared" si="1399"/>
        <v>709947.5</v>
      </c>
      <c r="CF1224" s="314" t="s">
        <v>822</v>
      </c>
      <c r="CG1224" s="314" t="s">
        <v>822</v>
      </c>
      <c r="CH1224" s="314" t="s">
        <v>822</v>
      </c>
      <c r="CI1224" s="314" t="s">
        <v>822</v>
      </c>
      <c r="CJ1224" s="314" t="s">
        <v>822</v>
      </c>
      <c r="CK1224" s="314" t="s">
        <v>822</v>
      </c>
      <c r="CL1224" s="133">
        <f t="shared" ref="CL1224:CZ1224" si="1400">SUM(CL1225:CL1232)</f>
        <v>10524329.890000001</v>
      </c>
      <c r="CM1224" s="133">
        <f t="shared" si="1400"/>
        <v>11046530.529999999</v>
      </c>
      <c r="CN1224" s="133">
        <f t="shared" si="1400"/>
        <v>11129143.279999999</v>
      </c>
      <c r="CO1224" s="133">
        <f t="shared" si="1400"/>
        <v>704846.37</v>
      </c>
      <c r="CP1224" s="133">
        <f t="shared" si="1400"/>
        <v>741034.58</v>
      </c>
      <c r="CQ1224" s="133">
        <f t="shared" si="1400"/>
        <v>741034.58</v>
      </c>
      <c r="CR1224" s="133">
        <f t="shared" si="1400"/>
        <v>461</v>
      </c>
      <c r="CS1224" s="133">
        <f t="shared" si="1400"/>
        <v>461</v>
      </c>
      <c r="CT1224" s="133">
        <f t="shared" si="1400"/>
        <v>461</v>
      </c>
      <c r="CU1224" s="133">
        <f t="shared" si="1400"/>
        <v>18461530</v>
      </c>
      <c r="CV1224" s="133">
        <f t="shared" si="1400"/>
        <v>19393578</v>
      </c>
      <c r="CW1224" s="133">
        <f t="shared" si="1400"/>
        <v>19393578</v>
      </c>
      <c r="CX1224" s="133">
        <f t="shared" si="1400"/>
        <v>1076617.1399999999</v>
      </c>
      <c r="CY1224" s="133">
        <f t="shared" si="1400"/>
        <v>1076617.1399999999</v>
      </c>
      <c r="CZ1224" s="133">
        <f t="shared" si="1400"/>
        <v>1076617.1399999999</v>
      </c>
      <c r="DA1224" s="314" t="s">
        <v>822</v>
      </c>
      <c r="DB1224" s="314" t="s">
        <v>822</v>
      </c>
      <c r="DC1224" s="314" t="s">
        <v>822</v>
      </c>
      <c r="DD1224" s="314" t="s">
        <v>822</v>
      </c>
      <c r="DE1224" s="314" t="s">
        <v>822</v>
      </c>
      <c r="DF1224" s="314" t="s">
        <v>822</v>
      </c>
      <c r="DG1224" s="133">
        <f t="shared" ref="DG1224:DU1224" si="1401">SUM(DG1225:DG1232)</f>
        <v>18461032.75</v>
      </c>
      <c r="DH1224" s="133">
        <f t="shared" si="1401"/>
        <v>19392643.27</v>
      </c>
      <c r="DI1224" s="133">
        <f t="shared" si="1401"/>
        <v>19470693.829999998</v>
      </c>
      <c r="DJ1224" s="133">
        <f t="shared" si="1401"/>
        <v>680651.86</v>
      </c>
      <c r="DK1224" s="133">
        <f t="shared" si="1401"/>
        <v>713867.72</v>
      </c>
      <c r="DL1224" s="133">
        <f t="shared" si="1401"/>
        <v>713867.72</v>
      </c>
      <c r="DM1224" s="133">
        <f t="shared" si="1401"/>
        <v>287</v>
      </c>
      <c r="DN1224" s="133">
        <f t="shared" si="1401"/>
        <v>287</v>
      </c>
      <c r="DO1224" s="133">
        <f t="shared" si="1401"/>
        <v>287</v>
      </c>
      <c r="DP1224" s="133">
        <f t="shared" si="1401"/>
        <v>9585226</v>
      </c>
      <c r="DQ1224" s="133">
        <f t="shared" si="1401"/>
        <v>10069395</v>
      </c>
      <c r="DR1224" s="133">
        <f t="shared" si="1401"/>
        <v>10069395</v>
      </c>
      <c r="DS1224" s="133">
        <f t="shared" si="1401"/>
        <v>670245.44999999995</v>
      </c>
      <c r="DT1224" s="133">
        <f t="shared" si="1401"/>
        <v>670245.44999999995</v>
      </c>
      <c r="DU1224" s="133">
        <f t="shared" si="1401"/>
        <v>670245.44999999995</v>
      </c>
      <c r="DV1224" s="314" t="s">
        <v>822</v>
      </c>
      <c r="DW1224" s="314" t="s">
        <v>822</v>
      </c>
      <c r="DX1224" s="314" t="s">
        <v>822</v>
      </c>
      <c r="DY1224" s="314" t="s">
        <v>822</v>
      </c>
      <c r="DZ1224" s="314" t="s">
        <v>822</v>
      </c>
      <c r="EA1224" s="314" t="s">
        <v>822</v>
      </c>
      <c r="EB1224" s="133">
        <f t="shared" ref="EB1224:EP1224" si="1402">SUM(EB1225:EB1232)</f>
        <v>9585246.0899999999</v>
      </c>
      <c r="EC1224" s="133">
        <f t="shared" si="1402"/>
        <v>10069374.91</v>
      </c>
      <c r="ED1224" s="133">
        <f t="shared" si="1402"/>
        <v>10146658.27</v>
      </c>
      <c r="EE1224" s="133">
        <f t="shared" si="1402"/>
        <v>648792.19999999995</v>
      </c>
      <c r="EF1224" s="133">
        <f t="shared" si="1402"/>
        <v>680898.89</v>
      </c>
      <c r="EG1224" s="133">
        <f t="shared" si="1402"/>
        <v>680898.89</v>
      </c>
      <c r="EH1224" s="133">
        <f t="shared" si="1402"/>
        <v>349</v>
      </c>
      <c r="EI1224" s="133">
        <f t="shared" si="1402"/>
        <v>349</v>
      </c>
      <c r="EJ1224" s="133">
        <f t="shared" si="1402"/>
        <v>349</v>
      </c>
      <c r="EK1224" s="133">
        <f t="shared" si="1402"/>
        <v>11843648</v>
      </c>
      <c r="EL1224" s="133">
        <f t="shared" si="1402"/>
        <v>12437756</v>
      </c>
      <c r="EM1224" s="133">
        <f t="shared" si="1402"/>
        <v>12437756</v>
      </c>
      <c r="EN1224" s="133">
        <f t="shared" si="1402"/>
        <v>815041.14</v>
      </c>
      <c r="EO1224" s="133">
        <f t="shared" si="1402"/>
        <v>815041.14</v>
      </c>
      <c r="EP1224" s="133">
        <f t="shared" si="1402"/>
        <v>815041.14</v>
      </c>
      <c r="EQ1224" s="314" t="s">
        <v>822</v>
      </c>
      <c r="ER1224" s="314" t="s">
        <v>822</v>
      </c>
      <c r="ES1224" s="314" t="s">
        <v>822</v>
      </c>
      <c r="ET1224" s="314" t="s">
        <v>822</v>
      </c>
      <c r="EU1224" s="314" t="s">
        <v>822</v>
      </c>
      <c r="EV1224" s="314" t="s">
        <v>822</v>
      </c>
      <c r="EW1224" s="133">
        <f t="shared" ref="EW1224:FK1224" si="1403">SUM(EW1225:EW1232)</f>
        <v>11843651.529999999</v>
      </c>
      <c r="EX1224" s="133">
        <f t="shared" si="1403"/>
        <v>12437773.74</v>
      </c>
      <c r="EY1224" s="133">
        <f t="shared" si="1403"/>
        <v>12568149.48</v>
      </c>
      <c r="EZ1224" s="133">
        <f t="shared" si="1403"/>
        <v>664216.56000000006</v>
      </c>
      <c r="FA1224" s="133">
        <f t="shared" si="1403"/>
        <v>692468.25</v>
      </c>
      <c r="FB1224" s="133">
        <f t="shared" si="1403"/>
        <v>692468.25</v>
      </c>
      <c r="FC1224" s="133">
        <f t="shared" si="1403"/>
        <v>387</v>
      </c>
      <c r="FD1224" s="133">
        <f t="shared" si="1403"/>
        <v>387</v>
      </c>
      <c r="FE1224" s="133">
        <f t="shared" si="1403"/>
        <v>387</v>
      </c>
      <c r="FF1224" s="133">
        <f t="shared" si="1403"/>
        <v>12925026</v>
      </c>
      <c r="FG1224" s="133">
        <f t="shared" si="1403"/>
        <v>13577895</v>
      </c>
      <c r="FH1224" s="133">
        <f t="shared" si="1403"/>
        <v>13577895</v>
      </c>
      <c r="FI1224" s="133">
        <f t="shared" si="1403"/>
        <v>903780.45</v>
      </c>
      <c r="FJ1224" s="133">
        <f t="shared" si="1403"/>
        <v>903780.45</v>
      </c>
      <c r="FK1224" s="133">
        <f t="shared" si="1403"/>
        <v>903780.45</v>
      </c>
      <c r="FL1224" s="314" t="s">
        <v>822</v>
      </c>
      <c r="FM1224" s="314" t="s">
        <v>822</v>
      </c>
      <c r="FN1224" s="314" t="s">
        <v>822</v>
      </c>
      <c r="FO1224" s="314" t="s">
        <v>822</v>
      </c>
      <c r="FP1224" s="314" t="s">
        <v>822</v>
      </c>
      <c r="FQ1224" s="314" t="s">
        <v>822</v>
      </c>
      <c r="FR1224" s="133">
        <f t="shared" ref="FR1224:GF1224" si="1404">SUM(FR1225:FR1232)</f>
        <v>13012159.050000001</v>
      </c>
      <c r="FS1224" s="133">
        <f t="shared" si="1404"/>
        <v>13669346.970000001</v>
      </c>
      <c r="FT1224" s="133">
        <f t="shared" si="1404"/>
        <v>13813132.949999999</v>
      </c>
      <c r="FU1224" s="133">
        <f t="shared" si="1404"/>
        <v>608197.59</v>
      </c>
      <c r="FV1224" s="133">
        <f t="shared" si="1404"/>
        <v>630287.55000000005</v>
      </c>
      <c r="FW1224" s="133">
        <f t="shared" si="1404"/>
        <v>630287.55000000005</v>
      </c>
      <c r="FX1224" s="133">
        <f t="shared" si="1404"/>
        <v>488</v>
      </c>
      <c r="FY1224" s="133">
        <f t="shared" si="1404"/>
        <v>488</v>
      </c>
      <c r="FZ1224" s="133">
        <f t="shared" si="1404"/>
        <v>488</v>
      </c>
      <c r="GA1224" s="133">
        <f t="shared" si="1404"/>
        <v>16511966</v>
      </c>
      <c r="GB1224" s="133">
        <f t="shared" si="1404"/>
        <v>17345140</v>
      </c>
      <c r="GC1224" s="133">
        <f t="shared" si="1404"/>
        <v>17345140</v>
      </c>
      <c r="GD1224" s="133">
        <f t="shared" si="1404"/>
        <v>1139637.04</v>
      </c>
      <c r="GE1224" s="133">
        <f t="shared" si="1404"/>
        <v>1139637.04</v>
      </c>
      <c r="GF1224" s="133">
        <f t="shared" si="1404"/>
        <v>1139637.04</v>
      </c>
      <c r="GG1224" s="314" t="s">
        <v>822</v>
      </c>
      <c r="GH1224" s="314" t="s">
        <v>822</v>
      </c>
      <c r="GI1224" s="314" t="s">
        <v>822</v>
      </c>
      <c r="GJ1224" s="314" t="s">
        <v>822</v>
      </c>
      <c r="GK1224" s="314" t="s">
        <v>822</v>
      </c>
      <c r="GL1224" s="314" t="s">
        <v>822</v>
      </c>
      <c r="GM1224" s="133">
        <f t="shared" ref="GM1224:HA1224" si="1405">SUM(GM1225:GM1232)</f>
        <v>16660355.220000001</v>
      </c>
      <c r="GN1224" s="133">
        <f t="shared" si="1405"/>
        <v>17500447.879999999</v>
      </c>
      <c r="GO1224" s="133">
        <f t="shared" si="1405"/>
        <v>17674962.120000001</v>
      </c>
      <c r="GP1224" s="133">
        <f t="shared" si="1405"/>
        <v>1154120.7</v>
      </c>
      <c r="GQ1224" s="133">
        <f t="shared" si="1405"/>
        <v>1193950.78</v>
      </c>
      <c r="GR1224" s="133">
        <f t="shared" si="1405"/>
        <v>1193950.78</v>
      </c>
      <c r="GS1224" s="133">
        <f t="shared" si="1405"/>
        <v>400</v>
      </c>
      <c r="GT1224" s="133">
        <f t="shared" si="1405"/>
        <v>400</v>
      </c>
      <c r="GU1224" s="133">
        <f t="shared" si="1405"/>
        <v>400</v>
      </c>
      <c r="GV1224" s="133">
        <f t="shared" si="1405"/>
        <v>17396884</v>
      </c>
      <c r="GW1224" s="133">
        <f t="shared" si="1405"/>
        <v>18270964</v>
      </c>
      <c r="GX1224" s="133">
        <f t="shared" si="1405"/>
        <v>18270964</v>
      </c>
      <c r="GY1224" s="133">
        <f t="shared" si="1405"/>
        <v>934138.52</v>
      </c>
      <c r="GZ1224" s="133">
        <f t="shared" si="1405"/>
        <v>934138.52</v>
      </c>
      <c r="HA1224" s="133">
        <f t="shared" si="1405"/>
        <v>934138.52</v>
      </c>
      <c r="HB1224" s="314" t="s">
        <v>822</v>
      </c>
      <c r="HC1224" s="314" t="s">
        <v>822</v>
      </c>
      <c r="HD1224" s="314" t="s">
        <v>822</v>
      </c>
      <c r="HE1224" s="314" t="s">
        <v>822</v>
      </c>
      <c r="HF1224" s="314" t="s">
        <v>822</v>
      </c>
      <c r="HG1224" s="314" t="s">
        <v>822</v>
      </c>
      <c r="HH1224" s="133">
        <f t="shared" ref="HH1224:HV1224" si="1406">SUM(HH1225:HH1232)</f>
        <v>17642569.280000001</v>
      </c>
      <c r="HI1224" s="133">
        <f t="shared" si="1406"/>
        <v>18529896.879999999</v>
      </c>
      <c r="HJ1224" s="133">
        <f t="shared" si="1406"/>
        <v>18625707.600000001</v>
      </c>
      <c r="HK1224" s="133">
        <f t="shared" si="1406"/>
        <v>965330.64</v>
      </c>
      <c r="HL1224" s="133">
        <f t="shared" si="1406"/>
        <v>996742.24</v>
      </c>
      <c r="HM1224" s="133">
        <f t="shared" si="1406"/>
        <v>996742.24</v>
      </c>
      <c r="HN1224" s="133">
        <f t="shared" si="1406"/>
        <v>387</v>
      </c>
      <c r="HO1224" s="133">
        <f t="shared" si="1406"/>
        <v>387</v>
      </c>
      <c r="HP1224" s="133">
        <f t="shared" si="1406"/>
        <v>387</v>
      </c>
      <c r="HQ1224" s="133">
        <f t="shared" si="1406"/>
        <v>13352510</v>
      </c>
      <c r="HR1224" s="133">
        <f t="shared" si="1406"/>
        <v>14025215</v>
      </c>
      <c r="HS1224" s="133">
        <f t="shared" si="1406"/>
        <v>14025215</v>
      </c>
      <c r="HT1224" s="133">
        <f t="shared" si="1406"/>
        <v>903752.93</v>
      </c>
      <c r="HU1224" s="133">
        <f t="shared" si="1406"/>
        <v>903752.93</v>
      </c>
      <c r="HV1224" s="133">
        <f t="shared" si="1406"/>
        <v>903752.93</v>
      </c>
      <c r="HW1224" s="314" t="s">
        <v>822</v>
      </c>
      <c r="HX1224" s="314" t="s">
        <v>822</v>
      </c>
      <c r="HY1224" s="314" t="s">
        <v>822</v>
      </c>
      <c r="HZ1224" s="314" t="s">
        <v>822</v>
      </c>
      <c r="IA1224" s="314" t="s">
        <v>822</v>
      </c>
      <c r="IB1224" s="314" t="s">
        <v>822</v>
      </c>
      <c r="IC1224" s="133">
        <f t="shared" ref="IC1224:IQ1224" si="1407">SUM(IC1225:IC1232)</f>
        <v>13351098.689999999</v>
      </c>
      <c r="ID1224" s="133">
        <f t="shared" si="1407"/>
        <v>14023835.810000001</v>
      </c>
      <c r="IE1224" s="133">
        <f t="shared" si="1407"/>
        <v>14190403.57</v>
      </c>
      <c r="IF1224" s="133">
        <f t="shared" si="1407"/>
        <v>768086.5</v>
      </c>
      <c r="IG1224" s="133">
        <f t="shared" si="1407"/>
        <v>797872.97</v>
      </c>
      <c r="IH1224" s="133">
        <f t="shared" si="1407"/>
        <v>797872.97</v>
      </c>
      <c r="II1224" s="133">
        <f t="shared" si="1407"/>
        <v>336</v>
      </c>
      <c r="IJ1224" s="133">
        <f t="shared" si="1407"/>
        <v>336</v>
      </c>
      <c r="IK1224" s="133">
        <f t="shared" si="1407"/>
        <v>336</v>
      </c>
      <c r="IL1224" s="133">
        <f t="shared" si="1407"/>
        <v>19353296</v>
      </c>
      <c r="IM1224" s="133">
        <f t="shared" si="1407"/>
        <v>20299994</v>
      </c>
      <c r="IN1224" s="133">
        <f t="shared" si="1407"/>
        <v>20299994</v>
      </c>
      <c r="IO1224" s="133">
        <f t="shared" si="1407"/>
        <v>784993.84</v>
      </c>
      <c r="IP1224" s="133">
        <f t="shared" si="1407"/>
        <v>784993.84</v>
      </c>
      <c r="IQ1224" s="133">
        <f t="shared" si="1407"/>
        <v>784993.84</v>
      </c>
      <c r="IR1224" s="314" t="s">
        <v>822</v>
      </c>
      <c r="IS1224" s="314" t="s">
        <v>822</v>
      </c>
      <c r="IT1224" s="314" t="s">
        <v>822</v>
      </c>
      <c r="IU1224" s="314" t="s">
        <v>822</v>
      </c>
      <c r="IV1224" s="314" t="s">
        <v>822</v>
      </c>
      <c r="IW1224" s="314" t="s">
        <v>822</v>
      </c>
      <c r="IX1224" s="133">
        <f t="shared" ref="IX1224:JL1224" si="1408">SUM(IX1225:IX1232)</f>
        <v>19353275.68</v>
      </c>
      <c r="IY1224" s="133">
        <f t="shared" si="1408"/>
        <v>20300036.300000001</v>
      </c>
      <c r="IZ1224" s="133">
        <f t="shared" si="1408"/>
        <v>20300036.300000001</v>
      </c>
      <c r="JA1224" s="133">
        <f t="shared" si="1408"/>
        <v>2166069.6</v>
      </c>
      <c r="JB1224" s="133">
        <f t="shared" si="1408"/>
        <v>2279465.7999999998</v>
      </c>
      <c r="JC1224" s="133">
        <f t="shared" si="1408"/>
        <v>2279465.7999999998</v>
      </c>
      <c r="JD1224" s="133">
        <f t="shared" si="1408"/>
        <v>391</v>
      </c>
      <c r="JE1224" s="133">
        <f t="shared" si="1408"/>
        <v>391</v>
      </c>
      <c r="JF1224" s="133">
        <f t="shared" si="1408"/>
        <v>391</v>
      </c>
      <c r="JG1224" s="133">
        <f t="shared" si="1408"/>
        <v>16714043</v>
      </c>
      <c r="JH1224" s="133">
        <f t="shared" si="1408"/>
        <v>17530434</v>
      </c>
      <c r="JI1224" s="133">
        <f t="shared" si="1408"/>
        <v>17530434</v>
      </c>
      <c r="JJ1224" s="133">
        <f t="shared" si="1408"/>
        <v>913164.69</v>
      </c>
      <c r="JK1224" s="133">
        <f t="shared" si="1408"/>
        <v>913164.69</v>
      </c>
      <c r="JL1224" s="133">
        <f t="shared" si="1408"/>
        <v>913164.69</v>
      </c>
      <c r="JM1224" s="314" t="s">
        <v>822</v>
      </c>
      <c r="JN1224" s="314" t="s">
        <v>822</v>
      </c>
      <c r="JO1224" s="314" t="s">
        <v>822</v>
      </c>
      <c r="JP1224" s="314" t="s">
        <v>822</v>
      </c>
      <c r="JQ1224" s="314" t="s">
        <v>822</v>
      </c>
      <c r="JR1224" s="314" t="s">
        <v>822</v>
      </c>
      <c r="JS1224" s="133">
        <f t="shared" ref="JS1224:KG1224" si="1409">SUM(JS1225:JS1232)</f>
        <v>16714032.869999999</v>
      </c>
      <c r="JT1224" s="133">
        <f t="shared" si="1409"/>
        <v>17530448.73</v>
      </c>
      <c r="JU1224" s="133">
        <f t="shared" si="1409"/>
        <v>17596787.719999999</v>
      </c>
      <c r="JV1224" s="133">
        <f t="shared" si="1409"/>
        <v>648003.43999999994</v>
      </c>
      <c r="JW1224" s="133">
        <f t="shared" si="1409"/>
        <v>677466.46</v>
      </c>
      <c r="JX1224" s="133">
        <f t="shared" si="1409"/>
        <v>677466.46</v>
      </c>
      <c r="JY1224" s="133">
        <f t="shared" si="1409"/>
        <v>394</v>
      </c>
      <c r="JZ1224" s="133">
        <f t="shared" si="1409"/>
        <v>394</v>
      </c>
      <c r="KA1224" s="133">
        <f t="shared" si="1409"/>
        <v>394</v>
      </c>
      <c r="KB1224" s="133">
        <f t="shared" si="1409"/>
        <v>15389926</v>
      </c>
      <c r="KC1224" s="133">
        <f t="shared" si="1409"/>
        <v>16162843</v>
      </c>
      <c r="KD1224" s="133">
        <f t="shared" si="1409"/>
        <v>16162843</v>
      </c>
      <c r="KE1224" s="133">
        <f t="shared" si="1409"/>
        <v>920145.75</v>
      </c>
      <c r="KF1224" s="133">
        <f t="shared" si="1409"/>
        <v>920145.75</v>
      </c>
      <c r="KG1224" s="133">
        <f t="shared" si="1409"/>
        <v>920145.75</v>
      </c>
      <c r="KH1224" s="314" t="s">
        <v>822</v>
      </c>
      <c r="KI1224" s="314" t="s">
        <v>822</v>
      </c>
      <c r="KJ1224" s="314" t="s">
        <v>822</v>
      </c>
      <c r="KK1224" s="314" t="s">
        <v>822</v>
      </c>
      <c r="KL1224" s="314" t="s">
        <v>822</v>
      </c>
      <c r="KM1224" s="314" t="s">
        <v>822</v>
      </c>
      <c r="KN1224" s="133">
        <f t="shared" ref="KN1224:LB1224" si="1410">SUM(KN1225:KN1232)</f>
        <v>15389921.35</v>
      </c>
      <c r="KO1224" s="133">
        <f t="shared" si="1410"/>
        <v>16162861.01</v>
      </c>
      <c r="KP1224" s="133">
        <f t="shared" si="1410"/>
        <v>16255756.66</v>
      </c>
      <c r="KQ1224" s="133">
        <f t="shared" si="1410"/>
        <v>724836.31</v>
      </c>
      <c r="KR1224" s="133">
        <f t="shared" si="1410"/>
        <v>756900.42</v>
      </c>
      <c r="KS1224" s="133">
        <f t="shared" si="1410"/>
        <v>756900.42</v>
      </c>
      <c r="KT1224" s="133">
        <f t="shared" si="1410"/>
        <v>387</v>
      </c>
      <c r="KU1224" s="133">
        <f t="shared" si="1410"/>
        <v>387</v>
      </c>
      <c r="KV1224" s="133">
        <f t="shared" si="1410"/>
        <v>387</v>
      </c>
      <c r="KW1224" s="133">
        <f t="shared" si="1410"/>
        <v>14048615</v>
      </c>
      <c r="KX1224" s="133">
        <f t="shared" si="1410"/>
        <v>14746887</v>
      </c>
      <c r="KY1224" s="133">
        <f t="shared" si="1410"/>
        <v>14746887</v>
      </c>
      <c r="KZ1224" s="133">
        <f t="shared" si="1410"/>
        <v>903740.27</v>
      </c>
      <c r="LA1224" s="133">
        <f t="shared" si="1410"/>
        <v>903740.27</v>
      </c>
      <c r="LB1224" s="133">
        <f t="shared" si="1410"/>
        <v>903740.27</v>
      </c>
      <c r="LC1224" s="314" t="s">
        <v>822</v>
      </c>
      <c r="LD1224" s="314" t="s">
        <v>822</v>
      </c>
      <c r="LE1224" s="314" t="s">
        <v>822</v>
      </c>
      <c r="LF1224" s="314" t="s">
        <v>822</v>
      </c>
      <c r="LG1224" s="314" t="s">
        <v>822</v>
      </c>
      <c r="LH1224" s="314" t="s">
        <v>822</v>
      </c>
      <c r="LI1224" s="133">
        <f t="shared" ref="LI1224:LW1224" si="1411">SUM(LI1225:LI1232)</f>
        <v>13800145.859999999</v>
      </c>
      <c r="LJ1224" s="133">
        <f t="shared" si="1411"/>
        <v>14484326.57</v>
      </c>
      <c r="LK1224" s="133">
        <f t="shared" si="1411"/>
        <v>14594143.029999999</v>
      </c>
      <c r="LL1224" s="133">
        <f t="shared" si="1411"/>
        <v>1191636.1299999999</v>
      </c>
      <c r="LM1224" s="133">
        <f t="shared" si="1411"/>
        <v>1235930.17</v>
      </c>
      <c r="LN1224" s="133">
        <f t="shared" si="1411"/>
        <v>1235930.17</v>
      </c>
      <c r="LO1224" s="133">
        <f t="shared" si="1411"/>
        <v>307</v>
      </c>
      <c r="LP1224" s="133">
        <f t="shared" si="1411"/>
        <v>307</v>
      </c>
      <c r="LQ1224" s="133">
        <f t="shared" si="1411"/>
        <v>307</v>
      </c>
      <c r="LR1224" s="133">
        <f t="shared" si="1411"/>
        <v>12525777</v>
      </c>
      <c r="LS1224" s="133">
        <f t="shared" si="1411"/>
        <v>13164286</v>
      </c>
      <c r="LT1224" s="133">
        <f t="shared" si="1411"/>
        <v>13164286</v>
      </c>
      <c r="LU1224" s="133">
        <f t="shared" si="1411"/>
        <v>716963.79</v>
      </c>
      <c r="LV1224" s="133">
        <f t="shared" si="1411"/>
        <v>716963.79</v>
      </c>
      <c r="LW1224" s="133">
        <f t="shared" si="1411"/>
        <v>716963.79</v>
      </c>
      <c r="LX1224" s="314" t="s">
        <v>822</v>
      </c>
      <c r="LY1224" s="314" t="s">
        <v>822</v>
      </c>
      <c r="LZ1224" s="314" t="s">
        <v>822</v>
      </c>
      <c r="MA1224" s="314" t="s">
        <v>822</v>
      </c>
      <c r="MB1224" s="314" t="s">
        <v>822</v>
      </c>
      <c r="MC1224" s="314" t="s">
        <v>822</v>
      </c>
      <c r="MD1224" s="133">
        <f t="shared" ref="MD1224:MR1224" si="1412">SUM(MD1225:MD1232)</f>
        <v>12525776.99</v>
      </c>
      <c r="ME1224" s="133">
        <f t="shared" si="1412"/>
        <v>13164275.26</v>
      </c>
      <c r="MF1224" s="133">
        <f t="shared" si="1412"/>
        <v>13215127.189999999</v>
      </c>
      <c r="MG1224" s="133">
        <f t="shared" si="1412"/>
        <v>678649.63</v>
      </c>
      <c r="MH1224" s="133">
        <f t="shared" si="1412"/>
        <v>714145.52</v>
      </c>
      <c r="MI1224" s="133">
        <f t="shared" si="1412"/>
        <v>714145.52</v>
      </c>
      <c r="MJ1224" s="133">
        <f t="shared" si="1412"/>
        <v>473</v>
      </c>
      <c r="MK1224" s="133">
        <f t="shared" si="1412"/>
        <v>473</v>
      </c>
      <c r="ML1224" s="133">
        <f t="shared" si="1412"/>
        <v>473</v>
      </c>
      <c r="MM1224" s="133">
        <f t="shared" si="1412"/>
        <v>16172746</v>
      </c>
      <c r="MN1224" s="133">
        <f t="shared" si="1412"/>
        <v>16981387</v>
      </c>
      <c r="MO1224" s="133">
        <f t="shared" si="1412"/>
        <v>16981387</v>
      </c>
      <c r="MP1224" s="133">
        <f t="shared" si="1412"/>
        <v>1104628.53</v>
      </c>
      <c r="MQ1224" s="133">
        <f t="shared" si="1412"/>
        <v>1104628.53</v>
      </c>
      <c r="MR1224" s="133">
        <f t="shared" si="1412"/>
        <v>1104628.53</v>
      </c>
      <c r="MS1224" s="314" t="s">
        <v>822</v>
      </c>
      <c r="MT1224" s="314" t="s">
        <v>822</v>
      </c>
      <c r="MU1224" s="314" t="s">
        <v>822</v>
      </c>
      <c r="MV1224" s="314" t="s">
        <v>822</v>
      </c>
      <c r="MW1224" s="314" t="s">
        <v>822</v>
      </c>
      <c r="MX1224" s="314" t="s">
        <v>822</v>
      </c>
      <c r="MY1224" s="133">
        <f t="shared" ref="MY1224:NM1224" si="1413">SUM(MY1225:MY1232)</f>
        <v>16201999.09</v>
      </c>
      <c r="MZ1224" s="133">
        <f t="shared" si="1413"/>
        <v>17011729.329999998</v>
      </c>
      <c r="NA1224" s="133">
        <f t="shared" si="1413"/>
        <v>17153814.449999999</v>
      </c>
      <c r="NB1224" s="133">
        <f t="shared" si="1413"/>
        <v>1024369.31</v>
      </c>
      <c r="NC1224" s="133">
        <f t="shared" si="1413"/>
        <v>1063510.3400000001</v>
      </c>
      <c r="ND1224" s="133">
        <f t="shared" si="1413"/>
        <v>1063510.3400000001</v>
      </c>
      <c r="NE1224" s="133">
        <f t="shared" si="1413"/>
        <v>377</v>
      </c>
      <c r="NF1224" s="133">
        <f t="shared" si="1413"/>
        <v>377</v>
      </c>
      <c r="NG1224" s="133">
        <f t="shared" si="1413"/>
        <v>377</v>
      </c>
      <c r="NH1224" s="133">
        <f t="shared" si="1413"/>
        <v>14762593</v>
      </c>
      <c r="NI1224" s="133">
        <f t="shared" si="1413"/>
        <v>15503538</v>
      </c>
      <c r="NJ1224" s="133">
        <f t="shared" si="1413"/>
        <v>15503538</v>
      </c>
      <c r="NK1224" s="133">
        <f t="shared" si="1413"/>
        <v>880444.59</v>
      </c>
      <c r="NL1224" s="133">
        <f t="shared" si="1413"/>
        <v>880444.59</v>
      </c>
      <c r="NM1224" s="133">
        <f t="shared" si="1413"/>
        <v>880444.59</v>
      </c>
      <c r="NN1224" s="314" t="s">
        <v>822</v>
      </c>
      <c r="NO1224" s="314" t="s">
        <v>822</v>
      </c>
      <c r="NP1224" s="314" t="s">
        <v>822</v>
      </c>
      <c r="NQ1224" s="314" t="s">
        <v>822</v>
      </c>
      <c r="NR1224" s="314" t="s">
        <v>822</v>
      </c>
      <c r="NS1224" s="314" t="s">
        <v>822</v>
      </c>
      <c r="NT1224" s="133">
        <f t="shared" ref="NT1224:OH1224" si="1414">SUM(NT1225:NT1232)</f>
        <v>14762615.119999999</v>
      </c>
      <c r="NU1224" s="133">
        <f t="shared" si="1414"/>
        <v>15503551.439999999</v>
      </c>
      <c r="NV1224" s="133">
        <f t="shared" si="1414"/>
        <v>15629682.880000001</v>
      </c>
      <c r="NW1224" s="133">
        <f t="shared" si="1414"/>
        <v>1018904.28</v>
      </c>
      <c r="NX1224" s="133">
        <f t="shared" si="1414"/>
        <v>1055300.6399999999</v>
      </c>
      <c r="NY1224" s="133">
        <f t="shared" si="1414"/>
        <v>1055300.6399999999</v>
      </c>
      <c r="NZ1224" s="133">
        <f t="shared" si="1414"/>
        <v>252</v>
      </c>
      <c r="OA1224" s="133">
        <f t="shared" si="1414"/>
        <v>252</v>
      </c>
      <c r="OB1224" s="133">
        <f t="shared" si="1414"/>
        <v>252</v>
      </c>
      <c r="OC1224" s="133">
        <f t="shared" si="1414"/>
        <v>11344124</v>
      </c>
      <c r="OD1224" s="133">
        <f t="shared" si="1414"/>
        <v>11926071</v>
      </c>
      <c r="OE1224" s="133">
        <f t="shared" si="1414"/>
        <v>11926071</v>
      </c>
      <c r="OF1224" s="133">
        <f t="shared" si="1414"/>
        <v>588521.85</v>
      </c>
      <c r="OG1224" s="133">
        <f t="shared" si="1414"/>
        <v>588521.85</v>
      </c>
      <c r="OH1224" s="133">
        <f t="shared" si="1414"/>
        <v>588521.85</v>
      </c>
      <c r="OI1224" s="314" t="s">
        <v>822</v>
      </c>
      <c r="OJ1224" s="314" t="s">
        <v>822</v>
      </c>
      <c r="OK1224" s="314" t="s">
        <v>822</v>
      </c>
      <c r="OL1224" s="314" t="s">
        <v>822</v>
      </c>
      <c r="OM1224" s="314" t="s">
        <v>822</v>
      </c>
      <c r="ON1224" s="314" t="s">
        <v>822</v>
      </c>
      <c r="OO1224" s="133">
        <f t="shared" ref="OO1224:PC1224" si="1415">SUM(OO1225:OO1232)</f>
        <v>11344150.57</v>
      </c>
      <c r="OP1224" s="133">
        <f t="shared" si="1415"/>
        <v>11926080.539999999</v>
      </c>
      <c r="OQ1224" s="133">
        <f t="shared" si="1415"/>
        <v>11980947.4</v>
      </c>
      <c r="OR1224" s="133">
        <f t="shared" si="1415"/>
        <v>657951.76</v>
      </c>
      <c r="OS1224" s="133">
        <f t="shared" si="1415"/>
        <v>689551.18</v>
      </c>
      <c r="OT1224" s="133">
        <f t="shared" si="1415"/>
        <v>689551.18</v>
      </c>
      <c r="OU1224" s="133">
        <f t="shared" si="1415"/>
        <v>383</v>
      </c>
      <c r="OV1224" s="133">
        <f t="shared" si="1415"/>
        <v>383</v>
      </c>
      <c r="OW1224" s="133">
        <f t="shared" si="1415"/>
        <v>383</v>
      </c>
      <c r="OX1224" s="133">
        <f t="shared" si="1415"/>
        <v>13455716</v>
      </c>
      <c r="OY1224" s="133">
        <f t="shared" si="1415"/>
        <v>14133526</v>
      </c>
      <c r="OZ1224" s="133">
        <f t="shared" si="1415"/>
        <v>14133526</v>
      </c>
      <c r="PA1224" s="133">
        <f t="shared" si="1415"/>
        <v>894444.72</v>
      </c>
      <c r="PB1224" s="133">
        <f t="shared" si="1415"/>
        <v>894444.72</v>
      </c>
      <c r="PC1224" s="133">
        <f t="shared" si="1415"/>
        <v>894444.72</v>
      </c>
      <c r="PD1224" s="314" t="s">
        <v>822</v>
      </c>
      <c r="PE1224" s="314" t="s">
        <v>822</v>
      </c>
      <c r="PF1224" s="314" t="s">
        <v>822</v>
      </c>
      <c r="PG1224" s="314" t="s">
        <v>822</v>
      </c>
      <c r="PH1224" s="314" t="s">
        <v>822</v>
      </c>
      <c r="PI1224" s="314" t="s">
        <v>822</v>
      </c>
      <c r="PJ1224" s="133">
        <f t="shared" ref="PJ1224:PX1224" si="1416">SUM(PJ1225:PJ1232)</f>
        <v>13455732</v>
      </c>
      <c r="PK1224" s="133">
        <f t="shared" si="1416"/>
        <v>14133509.710000001</v>
      </c>
      <c r="PL1224" s="133">
        <f t="shared" si="1416"/>
        <v>14276166.4</v>
      </c>
      <c r="PM1224" s="133">
        <f t="shared" si="1416"/>
        <v>1040759.27</v>
      </c>
      <c r="PN1224" s="133">
        <f t="shared" si="1416"/>
        <v>1070729.32</v>
      </c>
      <c r="PO1224" s="133">
        <f t="shared" si="1416"/>
        <v>1070729.32</v>
      </c>
      <c r="PP1224" s="133">
        <f t="shared" si="1416"/>
        <v>715</v>
      </c>
      <c r="PQ1224" s="133">
        <f t="shared" si="1416"/>
        <v>715</v>
      </c>
      <c r="PR1224" s="133">
        <f t="shared" si="1416"/>
        <v>715</v>
      </c>
      <c r="PS1224" s="133">
        <f t="shared" si="1416"/>
        <v>24870292</v>
      </c>
      <c r="PT1224" s="133">
        <f t="shared" si="1416"/>
        <v>26112368</v>
      </c>
      <c r="PU1224" s="133">
        <f t="shared" si="1416"/>
        <v>26112368</v>
      </c>
      <c r="PV1224" s="133">
        <f t="shared" si="1416"/>
        <v>1669759.7</v>
      </c>
      <c r="PW1224" s="133">
        <f t="shared" si="1416"/>
        <v>1669759.7</v>
      </c>
      <c r="PX1224" s="133">
        <f t="shared" si="1416"/>
        <v>1669759.7</v>
      </c>
      <c r="PY1224" s="314" t="s">
        <v>822</v>
      </c>
      <c r="PZ1224" s="314" t="s">
        <v>822</v>
      </c>
      <c r="QA1224" s="314" t="s">
        <v>822</v>
      </c>
      <c r="QB1224" s="314" t="s">
        <v>822</v>
      </c>
      <c r="QC1224" s="314" t="s">
        <v>822</v>
      </c>
      <c r="QD1224" s="314" t="s">
        <v>822</v>
      </c>
      <c r="QE1224" s="133">
        <f t="shared" ref="QE1224:QS1224" si="1417">SUM(QE1225:QE1232)</f>
        <v>25071276.93</v>
      </c>
      <c r="QF1224" s="133">
        <f t="shared" si="1417"/>
        <v>26324675.510000002</v>
      </c>
      <c r="QG1224" s="133">
        <f t="shared" si="1417"/>
        <v>26565153.469999999</v>
      </c>
      <c r="QH1224" s="133">
        <f t="shared" si="1417"/>
        <v>1821309.7</v>
      </c>
      <c r="QI1224" s="133">
        <f t="shared" si="1417"/>
        <v>1888898.04</v>
      </c>
      <c r="QJ1224" s="133">
        <f t="shared" si="1417"/>
        <v>1888898.04</v>
      </c>
      <c r="QK1224" s="133">
        <f t="shared" si="1417"/>
        <v>480</v>
      </c>
      <c r="QL1224" s="133">
        <f t="shared" si="1417"/>
        <v>480</v>
      </c>
      <c r="QM1224" s="133">
        <f t="shared" si="1417"/>
        <v>480</v>
      </c>
      <c r="QN1224" s="133">
        <f t="shared" si="1417"/>
        <v>18491377</v>
      </c>
      <c r="QO1224" s="133">
        <f t="shared" si="1417"/>
        <v>19427082</v>
      </c>
      <c r="QP1224" s="133">
        <f t="shared" si="1417"/>
        <v>19427082</v>
      </c>
      <c r="QQ1224" s="133">
        <f t="shared" si="1417"/>
        <v>1120983.33</v>
      </c>
      <c r="QR1224" s="133">
        <f t="shared" si="1417"/>
        <v>1120983.33</v>
      </c>
      <c r="QS1224" s="133">
        <f t="shared" si="1417"/>
        <v>1120983.33</v>
      </c>
      <c r="QT1224" s="314" t="s">
        <v>822</v>
      </c>
      <c r="QU1224" s="314" t="s">
        <v>822</v>
      </c>
      <c r="QV1224" s="314" t="s">
        <v>822</v>
      </c>
      <c r="QW1224" s="314" t="s">
        <v>822</v>
      </c>
      <c r="QX1224" s="314" t="s">
        <v>822</v>
      </c>
      <c r="QY1224" s="314" t="s">
        <v>822</v>
      </c>
      <c r="QZ1224" s="133">
        <f t="shared" ref="QZ1224:RN1224" si="1418">SUM(QZ1225:QZ1232)</f>
        <v>18491354.91</v>
      </c>
      <c r="RA1224" s="133">
        <f t="shared" si="1418"/>
        <v>19427054.699999999</v>
      </c>
      <c r="RB1224" s="133">
        <f t="shared" si="1418"/>
        <v>19550493.449999999</v>
      </c>
      <c r="RC1224" s="133">
        <f t="shared" si="1418"/>
        <v>860157.32</v>
      </c>
      <c r="RD1224" s="133">
        <f t="shared" si="1418"/>
        <v>905873.21</v>
      </c>
      <c r="RE1224" s="133">
        <f t="shared" si="1418"/>
        <v>905873.21</v>
      </c>
      <c r="RF1224" s="133">
        <f t="shared" si="1418"/>
        <v>346</v>
      </c>
      <c r="RG1224" s="133">
        <f t="shared" si="1418"/>
        <v>346</v>
      </c>
      <c r="RH1224" s="133">
        <f t="shared" si="1418"/>
        <v>346</v>
      </c>
      <c r="RI1224" s="133">
        <f t="shared" si="1418"/>
        <v>12332688</v>
      </c>
      <c r="RJ1224" s="133">
        <f t="shared" si="1418"/>
        <v>12942343</v>
      </c>
      <c r="RK1224" s="133">
        <f t="shared" si="1418"/>
        <v>12942343</v>
      </c>
      <c r="RL1224" s="133">
        <f t="shared" si="1418"/>
        <v>808029.31</v>
      </c>
      <c r="RM1224" s="133">
        <f t="shared" si="1418"/>
        <v>808029.31</v>
      </c>
      <c r="RN1224" s="133">
        <f t="shared" si="1418"/>
        <v>808029.31</v>
      </c>
      <c r="RO1224" s="314" t="s">
        <v>822</v>
      </c>
      <c r="RP1224" s="314" t="s">
        <v>822</v>
      </c>
      <c r="RQ1224" s="314" t="s">
        <v>822</v>
      </c>
      <c r="RR1224" s="314" t="s">
        <v>822</v>
      </c>
      <c r="RS1224" s="314" t="s">
        <v>822</v>
      </c>
      <c r="RT1224" s="314" t="s">
        <v>822</v>
      </c>
      <c r="RU1224" s="133">
        <f t="shared" ref="RU1224:SI1224" si="1419">SUM(RU1225:RU1232)</f>
        <v>12538707.810000001</v>
      </c>
      <c r="RV1224" s="133">
        <f t="shared" si="1419"/>
        <v>13158738.640000001</v>
      </c>
      <c r="RW1224" s="133">
        <f t="shared" si="1419"/>
        <v>13219730</v>
      </c>
      <c r="RX1224" s="133">
        <f t="shared" si="1419"/>
        <v>781678.02</v>
      </c>
      <c r="RY1224" s="133">
        <f t="shared" si="1419"/>
        <v>814741.68</v>
      </c>
      <c r="RZ1224" s="133">
        <f t="shared" si="1419"/>
        <v>814741.68</v>
      </c>
      <c r="SA1224" s="133">
        <f t="shared" si="1419"/>
        <v>220</v>
      </c>
      <c r="SB1224" s="133">
        <f t="shared" si="1419"/>
        <v>220</v>
      </c>
      <c r="SC1224" s="133">
        <f t="shared" si="1419"/>
        <v>220</v>
      </c>
      <c r="SD1224" s="133">
        <f t="shared" si="1419"/>
        <v>11576208</v>
      </c>
      <c r="SE1224" s="133">
        <f t="shared" si="1419"/>
        <v>12158134</v>
      </c>
      <c r="SF1224" s="133">
        <f t="shared" si="1419"/>
        <v>12158134</v>
      </c>
      <c r="SG1224" s="133">
        <f t="shared" si="1419"/>
        <v>513783.45</v>
      </c>
      <c r="SH1224" s="133">
        <f t="shared" si="1419"/>
        <v>513783.45</v>
      </c>
      <c r="SI1224" s="133">
        <f t="shared" si="1419"/>
        <v>513783.45</v>
      </c>
      <c r="SJ1224" s="314" t="s">
        <v>822</v>
      </c>
      <c r="SK1224" s="314" t="s">
        <v>822</v>
      </c>
      <c r="SL1224" s="314" t="s">
        <v>822</v>
      </c>
      <c r="SM1224" s="314" t="s">
        <v>822</v>
      </c>
      <c r="SN1224" s="314" t="s">
        <v>822</v>
      </c>
      <c r="SO1224" s="314" t="s">
        <v>822</v>
      </c>
      <c r="SP1224" s="133">
        <f t="shared" ref="SP1224:TD1224" si="1420">SUM(SP1225:SP1232)</f>
        <v>11603074.460000001</v>
      </c>
      <c r="SQ1224" s="133">
        <f t="shared" si="1420"/>
        <v>12184335.02</v>
      </c>
      <c r="SR1224" s="133">
        <f t="shared" si="1420"/>
        <v>12242722.1</v>
      </c>
      <c r="SS1224" s="133">
        <f t="shared" si="1420"/>
        <v>808782.92</v>
      </c>
      <c r="ST1224" s="133">
        <f t="shared" si="1420"/>
        <v>843354.48</v>
      </c>
      <c r="SU1224" s="133">
        <f t="shared" si="1420"/>
        <v>843354.48</v>
      </c>
      <c r="SV1224" s="133">
        <f t="shared" si="1420"/>
        <v>535</v>
      </c>
      <c r="SW1224" s="133">
        <f t="shared" si="1420"/>
        <v>535</v>
      </c>
      <c r="SX1224" s="133">
        <f t="shared" si="1420"/>
        <v>535</v>
      </c>
      <c r="SY1224" s="133">
        <f t="shared" si="1420"/>
        <v>18055676</v>
      </c>
      <c r="SZ1224" s="133">
        <f t="shared" si="1420"/>
        <v>18963566</v>
      </c>
      <c r="TA1224" s="133">
        <f t="shared" si="1420"/>
        <v>18963566</v>
      </c>
      <c r="TB1224" s="133">
        <f t="shared" si="1420"/>
        <v>1249416.24</v>
      </c>
      <c r="TC1224" s="133">
        <f t="shared" si="1420"/>
        <v>1249416.24</v>
      </c>
      <c r="TD1224" s="133">
        <f t="shared" si="1420"/>
        <v>1249416.24</v>
      </c>
      <c r="TE1224" s="314" t="s">
        <v>822</v>
      </c>
      <c r="TF1224" s="314" t="s">
        <v>822</v>
      </c>
      <c r="TG1224" s="314" t="s">
        <v>822</v>
      </c>
      <c r="TH1224" s="314" t="s">
        <v>822</v>
      </c>
      <c r="TI1224" s="314" t="s">
        <v>822</v>
      </c>
      <c r="TJ1224" s="314" t="s">
        <v>822</v>
      </c>
      <c r="TK1224" s="133">
        <f t="shared" ref="TK1224:TY1224" si="1421">SUM(TK1225:TK1232)</f>
        <v>18055681.399999999</v>
      </c>
      <c r="TL1224" s="133">
        <f t="shared" si="1421"/>
        <v>18963571.379999999</v>
      </c>
      <c r="TM1224" s="133">
        <f t="shared" si="1421"/>
        <v>19080590.420000002</v>
      </c>
      <c r="TN1224" s="133">
        <f t="shared" si="1421"/>
        <v>1476856.17</v>
      </c>
      <c r="TO1224" s="133">
        <f t="shared" si="1421"/>
        <v>1536492.8</v>
      </c>
      <c r="TP1224" s="133">
        <f t="shared" si="1421"/>
        <v>1536492.8</v>
      </c>
      <c r="TQ1224" s="133">
        <f t="shared" si="1421"/>
        <v>304</v>
      </c>
      <c r="TR1224" s="133">
        <f t="shared" si="1421"/>
        <v>304</v>
      </c>
      <c r="TS1224" s="133">
        <f t="shared" si="1421"/>
        <v>304</v>
      </c>
      <c r="TT1224" s="133">
        <f t="shared" si="1421"/>
        <v>10635355</v>
      </c>
      <c r="TU1224" s="133">
        <f t="shared" si="1421"/>
        <v>11163852</v>
      </c>
      <c r="TV1224" s="133">
        <f t="shared" si="1421"/>
        <v>11163852</v>
      </c>
      <c r="TW1224" s="133">
        <f t="shared" si="1421"/>
        <v>709947.5</v>
      </c>
      <c r="TX1224" s="133">
        <f t="shared" si="1421"/>
        <v>709947.5</v>
      </c>
      <c r="TY1224" s="133">
        <f t="shared" si="1421"/>
        <v>709947.5</v>
      </c>
      <c r="TZ1224" s="314" t="s">
        <v>822</v>
      </c>
      <c r="UA1224" s="314" t="s">
        <v>822</v>
      </c>
      <c r="UB1224" s="314" t="s">
        <v>822</v>
      </c>
      <c r="UC1224" s="314" t="s">
        <v>822</v>
      </c>
      <c r="UD1224" s="314" t="s">
        <v>822</v>
      </c>
      <c r="UE1224" s="314" t="s">
        <v>822</v>
      </c>
      <c r="UF1224" s="133">
        <f t="shared" ref="UF1224:UT1224" si="1422">SUM(UF1225:UF1232)</f>
        <v>10410875.029999999</v>
      </c>
      <c r="UG1224" s="133">
        <f t="shared" si="1422"/>
        <v>10930465.939999999</v>
      </c>
      <c r="UH1224" s="133">
        <f t="shared" si="1422"/>
        <v>11016970.189999999</v>
      </c>
      <c r="UI1224" s="133">
        <f t="shared" si="1422"/>
        <v>883385.84</v>
      </c>
      <c r="UJ1224" s="133">
        <f t="shared" si="1422"/>
        <v>926000.65</v>
      </c>
      <c r="UK1224" s="133">
        <f t="shared" si="1422"/>
        <v>926000.65</v>
      </c>
      <c r="UL1224" s="133">
        <f t="shared" si="1422"/>
        <v>613</v>
      </c>
      <c r="UM1224" s="133">
        <f t="shared" si="1422"/>
        <v>613</v>
      </c>
      <c r="UN1224" s="133">
        <f t="shared" si="1422"/>
        <v>613</v>
      </c>
      <c r="UO1224" s="133">
        <f t="shared" si="1422"/>
        <v>21599450</v>
      </c>
      <c r="UP1224" s="133">
        <f t="shared" si="1422"/>
        <v>22665651</v>
      </c>
      <c r="UQ1224" s="133">
        <f t="shared" si="1422"/>
        <v>22665651</v>
      </c>
      <c r="UR1224" s="133">
        <f t="shared" si="1422"/>
        <v>1431593.49</v>
      </c>
      <c r="US1224" s="133">
        <f t="shared" si="1422"/>
        <v>1431593.49</v>
      </c>
      <c r="UT1224" s="133">
        <f t="shared" si="1422"/>
        <v>1431593.49</v>
      </c>
      <c r="UU1224" s="314" t="s">
        <v>822</v>
      </c>
      <c r="UV1224" s="314" t="s">
        <v>822</v>
      </c>
      <c r="UW1224" s="314" t="s">
        <v>822</v>
      </c>
      <c r="UX1224" s="314" t="s">
        <v>822</v>
      </c>
      <c r="UY1224" s="314" t="s">
        <v>822</v>
      </c>
      <c r="UZ1224" s="314" t="s">
        <v>822</v>
      </c>
      <c r="VA1224" s="133">
        <f t="shared" ref="VA1224:VO1224" si="1423">SUM(VA1225:VA1232)</f>
        <v>21599462.800000001</v>
      </c>
      <c r="VB1224" s="133">
        <f t="shared" si="1423"/>
        <v>22665670.469999999</v>
      </c>
      <c r="VC1224" s="133">
        <f t="shared" si="1423"/>
        <v>22847990.649999999</v>
      </c>
      <c r="VD1224" s="133">
        <f t="shared" si="1423"/>
        <v>1044925.06</v>
      </c>
      <c r="VE1224" s="133">
        <f t="shared" si="1423"/>
        <v>1094401.07</v>
      </c>
      <c r="VF1224" s="133">
        <f t="shared" si="1423"/>
        <v>1094401.07</v>
      </c>
      <c r="VG1224" s="133">
        <f t="shared" si="1423"/>
        <v>593</v>
      </c>
      <c r="VH1224" s="133">
        <f t="shared" si="1423"/>
        <v>593</v>
      </c>
      <c r="VI1224" s="133">
        <f t="shared" si="1423"/>
        <v>593</v>
      </c>
      <c r="VJ1224" s="133">
        <f t="shared" si="1423"/>
        <v>25240483</v>
      </c>
      <c r="VK1224" s="133">
        <f t="shared" si="1423"/>
        <v>26525308</v>
      </c>
      <c r="VL1224" s="133">
        <f t="shared" si="1423"/>
        <v>26525308</v>
      </c>
      <c r="VM1224" s="133">
        <f t="shared" si="1423"/>
        <v>1384884.44</v>
      </c>
      <c r="VN1224" s="133">
        <f t="shared" si="1423"/>
        <v>1384884.44</v>
      </c>
      <c r="VO1224" s="133">
        <f t="shared" si="1423"/>
        <v>1384884.44</v>
      </c>
      <c r="VP1224" s="314" t="s">
        <v>822</v>
      </c>
      <c r="VQ1224" s="314" t="s">
        <v>822</v>
      </c>
      <c r="VR1224" s="314" t="s">
        <v>822</v>
      </c>
      <c r="VS1224" s="314" t="s">
        <v>822</v>
      </c>
      <c r="VT1224" s="314" t="s">
        <v>822</v>
      </c>
      <c r="VU1224" s="314" t="s">
        <v>822</v>
      </c>
      <c r="VV1224" s="133">
        <f t="shared" ref="VV1224:WJ1224" si="1424">SUM(VV1225:VV1232)</f>
        <v>25083340.579999998</v>
      </c>
      <c r="VW1224" s="133">
        <f t="shared" si="1424"/>
        <v>26361483.239999998</v>
      </c>
      <c r="VX1224" s="133">
        <f t="shared" si="1424"/>
        <v>26482054.629999999</v>
      </c>
      <c r="VY1224" s="133">
        <f t="shared" si="1424"/>
        <v>1331247.4099999999</v>
      </c>
      <c r="VZ1224" s="133">
        <f t="shared" si="1424"/>
        <v>1390909.32</v>
      </c>
      <c r="WA1224" s="133">
        <f t="shared" si="1424"/>
        <v>1390909.32</v>
      </c>
      <c r="WB1224" s="133">
        <f t="shared" si="1424"/>
        <v>519</v>
      </c>
      <c r="WC1224" s="133">
        <f t="shared" si="1424"/>
        <v>519</v>
      </c>
      <c r="WD1224" s="133">
        <f t="shared" si="1424"/>
        <v>519</v>
      </c>
      <c r="WE1224" s="133">
        <f t="shared" si="1424"/>
        <v>17333562</v>
      </c>
      <c r="WF1224" s="133">
        <f t="shared" si="1424"/>
        <v>18209115</v>
      </c>
      <c r="WG1224" s="133">
        <f t="shared" si="1424"/>
        <v>18209115</v>
      </c>
      <c r="WH1224" s="133">
        <f t="shared" si="1424"/>
        <v>1212046.6499999999</v>
      </c>
      <c r="WI1224" s="133">
        <f t="shared" si="1424"/>
        <v>1212046.6499999999</v>
      </c>
      <c r="WJ1224" s="133">
        <f t="shared" si="1424"/>
        <v>1212046.6499999999</v>
      </c>
      <c r="WK1224" s="314" t="s">
        <v>822</v>
      </c>
      <c r="WL1224" s="314" t="s">
        <v>822</v>
      </c>
      <c r="WM1224" s="314" t="s">
        <v>822</v>
      </c>
      <c r="WN1224" s="314" t="s">
        <v>822</v>
      </c>
      <c r="WO1224" s="314" t="s">
        <v>822</v>
      </c>
      <c r="WP1224" s="314" t="s">
        <v>822</v>
      </c>
      <c r="WQ1224" s="133">
        <f t="shared" ref="WQ1224:XE1224" si="1425">SUM(WQ1225:WQ1232)</f>
        <v>17333572.379999999</v>
      </c>
      <c r="WR1224" s="133">
        <f t="shared" si="1425"/>
        <v>18209125.379999999</v>
      </c>
      <c r="WS1224" s="133">
        <f t="shared" si="1425"/>
        <v>18402634.530000001</v>
      </c>
      <c r="WT1224" s="133">
        <f t="shared" si="1425"/>
        <v>1117552.32</v>
      </c>
      <c r="WU1224" s="133">
        <f t="shared" si="1425"/>
        <v>1157224.68</v>
      </c>
      <c r="WV1224" s="133">
        <f t="shared" si="1425"/>
        <v>1157224.68</v>
      </c>
      <c r="WW1224" s="133">
        <f t="shared" si="1425"/>
        <v>560</v>
      </c>
      <c r="WX1224" s="133">
        <f t="shared" si="1425"/>
        <v>560</v>
      </c>
      <c r="WY1224" s="133">
        <f t="shared" si="1425"/>
        <v>560</v>
      </c>
      <c r="WZ1224" s="133">
        <f t="shared" si="1425"/>
        <v>19453864</v>
      </c>
      <c r="XA1224" s="133">
        <f t="shared" si="1425"/>
        <v>20419964</v>
      </c>
      <c r="XB1224" s="133">
        <f t="shared" si="1425"/>
        <v>20419964</v>
      </c>
      <c r="XC1224" s="133">
        <f t="shared" si="1425"/>
        <v>1307811.96</v>
      </c>
      <c r="XD1224" s="133">
        <f t="shared" si="1425"/>
        <v>1307811.96</v>
      </c>
      <c r="XE1224" s="133">
        <f t="shared" si="1425"/>
        <v>1307811.96</v>
      </c>
      <c r="XF1224" s="314" t="s">
        <v>822</v>
      </c>
      <c r="XG1224" s="314" t="s">
        <v>822</v>
      </c>
      <c r="XH1224" s="314" t="s">
        <v>822</v>
      </c>
      <c r="XI1224" s="314" t="s">
        <v>822</v>
      </c>
      <c r="XJ1224" s="314" t="s">
        <v>822</v>
      </c>
      <c r="XK1224" s="314" t="s">
        <v>822</v>
      </c>
      <c r="XL1224" s="133">
        <f t="shared" ref="XL1224:XZ1224" si="1426">SUM(XL1225:XL1232)</f>
        <v>19453864</v>
      </c>
      <c r="XM1224" s="133">
        <f t="shared" si="1426"/>
        <v>20419981.559999999</v>
      </c>
      <c r="XN1224" s="133">
        <f t="shared" si="1426"/>
        <v>20587473.52</v>
      </c>
      <c r="XO1224" s="133">
        <f t="shared" si="1426"/>
        <v>933912.2</v>
      </c>
      <c r="XP1224" s="133">
        <f t="shared" si="1426"/>
        <v>995608.16</v>
      </c>
      <c r="XQ1224" s="133">
        <f t="shared" si="1426"/>
        <v>995608.16</v>
      </c>
      <c r="XR1224" s="133">
        <f t="shared" si="1426"/>
        <v>0</v>
      </c>
      <c r="XS1224" s="133">
        <f t="shared" si="1426"/>
        <v>0</v>
      </c>
      <c r="XT1224" s="133">
        <f t="shared" si="1426"/>
        <v>0</v>
      </c>
      <c r="XU1224" s="133">
        <f t="shared" si="1426"/>
        <v>0</v>
      </c>
      <c r="XV1224" s="133">
        <f t="shared" si="1426"/>
        <v>0</v>
      </c>
      <c r="XW1224" s="133">
        <f t="shared" si="1426"/>
        <v>0</v>
      </c>
      <c r="XX1224" s="133">
        <f t="shared" si="1426"/>
        <v>0</v>
      </c>
      <c r="XY1224" s="133">
        <f t="shared" si="1426"/>
        <v>0</v>
      </c>
      <c r="XZ1224" s="133">
        <f t="shared" si="1426"/>
        <v>0</v>
      </c>
      <c r="YA1224" s="314" t="s">
        <v>822</v>
      </c>
      <c r="YB1224" s="314" t="s">
        <v>822</v>
      </c>
      <c r="YC1224" s="314" t="s">
        <v>822</v>
      </c>
      <c r="YD1224" s="314" t="s">
        <v>822</v>
      </c>
      <c r="YE1224" s="314" t="s">
        <v>822</v>
      </c>
      <c r="YF1224" s="314" t="s">
        <v>822</v>
      </c>
      <c r="YG1224" s="133">
        <f t="shared" ref="YG1224:YU1224" si="1427">SUM(YG1225:YG1232)</f>
        <v>0</v>
      </c>
      <c r="YH1224" s="133">
        <f t="shared" si="1427"/>
        <v>0</v>
      </c>
      <c r="YI1224" s="133">
        <f t="shared" si="1427"/>
        <v>0</v>
      </c>
      <c r="YJ1224" s="133">
        <f t="shared" si="1427"/>
        <v>0</v>
      </c>
      <c r="YK1224" s="133">
        <f t="shared" si="1427"/>
        <v>0</v>
      </c>
      <c r="YL1224" s="133">
        <f t="shared" si="1427"/>
        <v>0</v>
      </c>
      <c r="YM1224" s="133">
        <f t="shared" si="1427"/>
        <v>12431</v>
      </c>
      <c r="YN1224" s="133">
        <f t="shared" si="1427"/>
        <v>12431</v>
      </c>
      <c r="YO1224" s="133">
        <f t="shared" si="1427"/>
        <v>12431</v>
      </c>
      <c r="YP1224" s="133">
        <f t="shared" si="1427"/>
        <v>465449734</v>
      </c>
      <c r="YQ1224" s="133">
        <f t="shared" si="1427"/>
        <v>488781302</v>
      </c>
      <c r="YR1224" s="133">
        <f t="shared" si="1427"/>
        <v>488781302</v>
      </c>
      <c r="YS1224" s="133">
        <f t="shared" si="1427"/>
        <v>29031163.620000001</v>
      </c>
      <c r="YT1224" s="133">
        <f t="shared" si="1427"/>
        <v>29031163.620000001</v>
      </c>
      <c r="YU1224" s="133">
        <f t="shared" si="1427"/>
        <v>29031163.620000001</v>
      </c>
      <c r="YV1224" s="314" t="s">
        <v>822</v>
      </c>
      <c r="YW1224" s="314" t="s">
        <v>822</v>
      </c>
      <c r="YX1224" s="314" t="s">
        <v>822</v>
      </c>
      <c r="YY1224" s="314" t="s">
        <v>822</v>
      </c>
      <c r="YZ1224" s="314" t="s">
        <v>822</v>
      </c>
      <c r="ZA1224" s="314" t="s">
        <v>822</v>
      </c>
      <c r="ZB1224" s="133">
        <f t="shared" ref="ZB1224:ZG1224" si="1428">SUM(ZB1225:ZB1232)</f>
        <v>465399148.52999997</v>
      </c>
      <c r="ZC1224" s="133">
        <f t="shared" si="1428"/>
        <v>488729189.63</v>
      </c>
      <c r="ZD1224" s="133">
        <f t="shared" si="1428"/>
        <v>492504871.89999998</v>
      </c>
      <c r="ZE1224" s="133">
        <f t="shared" si="1428"/>
        <v>28487917.140000001</v>
      </c>
      <c r="ZF1224" s="133">
        <f t="shared" si="1428"/>
        <v>29695731.75</v>
      </c>
      <c r="ZG1224" s="133">
        <f t="shared" si="1428"/>
        <v>29695731.75</v>
      </c>
    </row>
    <row r="1225" spans="1:683">
      <c r="A1225" s="12" t="s">
        <v>728</v>
      </c>
      <c r="B1225" s="302" t="s">
        <v>723</v>
      </c>
      <c r="C1225" s="5"/>
      <c r="D1225" s="764"/>
      <c r="E1225" s="291"/>
      <c r="F1225" s="114">
        <f>F49</f>
        <v>33398</v>
      </c>
      <c r="G1225" s="114">
        <f t="shared" ref="G1225:H1225" si="1429">G49</f>
        <v>35085</v>
      </c>
      <c r="H1225" s="114">
        <f t="shared" si="1429"/>
        <v>35085</v>
      </c>
      <c r="I1225" s="101">
        <f>F415</f>
        <v>2335.35</v>
      </c>
      <c r="J1225" s="101">
        <f t="shared" ref="J1225:K1225" si="1430">G415</f>
        <v>2335.35</v>
      </c>
      <c r="K1225" s="101">
        <f t="shared" si="1430"/>
        <v>2335.35</v>
      </c>
      <c r="L1225" s="106">
        <v>294</v>
      </c>
      <c r="M1225" s="106">
        <v>294</v>
      </c>
      <c r="N1225" s="106">
        <v>294</v>
      </c>
      <c r="O1225" s="101">
        <f t="shared" ref="O1225:O1232" si="1431">$F1225*L1225</f>
        <v>9819012</v>
      </c>
      <c r="P1225" s="101">
        <f t="shared" ref="P1225:P1232" si="1432">$G1225*M1225</f>
        <v>10314990</v>
      </c>
      <c r="Q1225" s="101">
        <f t="shared" ref="Q1225:Q1232" si="1433">$H1225*N1225</f>
        <v>10314990</v>
      </c>
      <c r="R1225" s="101">
        <f t="shared" ref="R1225:R1232" si="1434">$I1225*L1225</f>
        <v>686592.9</v>
      </c>
      <c r="S1225" s="101">
        <f t="shared" ref="S1225:S1232" si="1435">$J1225*M1225</f>
        <v>686592.9</v>
      </c>
      <c r="T1225" s="101">
        <f t="shared" ref="T1225:T1232" si="1436">$K1225*N1225</f>
        <v>686592.9</v>
      </c>
      <c r="U1225" s="101">
        <f t="shared" ref="U1225:U1232" si="1437">$F1225*U$1245</f>
        <v>33496.61</v>
      </c>
      <c r="V1225" s="101">
        <f t="shared" ref="V1225:V1232" si="1438">$G1225*V$1245</f>
        <v>35186.870000000003</v>
      </c>
      <c r="W1225" s="101">
        <f t="shared" ref="W1225:W1232" si="1439">$H1225*W$1245</f>
        <v>35591.879999999997</v>
      </c>
      <c r="X1225" s="101">
        <f t="shared" ref="X1225:X1232" si="1440">$I1225*X$1245</f>
        <v>2125.36</v>
      </c>
      <c r="Y1225" s="101">
        <f t="shared" ref="Y1225:Y1232" si="1441">$J1225*Y$1245</f>
        <v>2216.46</v>
      </c>
      <c r="Z1225" s="101">
        <f t="shared" ref="Z1225:Z1232" si="1442">$K1225*Z$1245</f>
        <v>2216.46</v>
      </c>
      <c r="AA1225" s="101">
        <f t="shared" ref="AA1225:AC1232" si="1443">L1225*U1225</f>
        <v>9848003.3399999999</v>
      </c>
      <c r="AB1225" s="101">
        <f t="shared" si="1443"/>
        <v>10344939.779999999</v>
      </c>
      <c r="AC1225" s="101">
        <f t="shared" si="1443"/>
        <v>10464012.720000001</v>
      </c>
      <c r="AD1225" s="101">
        <f t="shared" ref="AD1225:AF1232" si="1444">L1225*X1225</f>
        <v>624855.84</v>
      </c>
      <c r="AE1225" s="101">
        <f t="shared" si="1444"/>
        <v>651639.24</v>
      </c>
      <c r="AF1225" s="101">
        <f t="shared" si="1444"/>
        <v>651639.24</v>
      </c>
      <c r="AG1225" s="106">
        <v>514</v>
      </c>
      <c r="AH1225" s="106">
        <v>514</v>
      </c>
      <c r="AI1225" s="106">
        <v>514</v>
      </c>
      <c r="AJ1225" s="101">
        <f t="shared" ref="AJ1225:AJ1232" si="1445">$F1225*AG1225</f>
        <v>17166572</v>
      </c>
      <c r="AK1225" s="101">
        <f t="shared" ref="AK1225:AK1232" si="1446">$G1225*AH1225</f>
        <v>18033690</v>
      </c>
      <c r="AL1225" s="101">
        <f t="shared" ref="AL1225:AL1232" si="1447">$H1225*AI1225</f>
        <v>18033690</v>
      </c>
      <c r="AM1225" s="101">
        <f t="shared" ref="AM1225:AM1232" si="1448">$I1225*AG1225</f>
        <v>1200369.8999999999</v>
      </c>
      <c r="AN1225" s="101">
        <f t="shared" ref="AN1225:AN1232" si="1449">$J1225*AH1225</f>
        <v>1200369.8999999999</v>
      </c>
      <c r="AO1225" s="101">
        <f t="shared" ref="AO1225:AO1232" si="1450">$K1225*AI1225</f>
        <v>1200369.8999999999</v>
      </c>
      <c r="AP1225" s="101">
        <f t="shared" ref="AP1225:AP1232" si="1451">$F1225*AP$1245</f>
        <v>32914.550000000003</v>
      </c>
      <c r="AQ1225" s="101">
        <f t="shared" ref="AQ1225:AQ1232" si="1452">$G1225*AQ$1245</f>
        <v>34578.699999999997</v>
      </c>
      <c r="AR1225" s="101">
        <f t="shared" ref="AR1225:AR1232" si="1453">$H1225*AR$1245</f>
        <v>34848.69</v>
      </c>
      <c r="AS1225" s="101">
        <f t="shared" ref="AS1225:AS1232" si="1454">$I1225*AS$1245</f>
        <v>3285.84</v>
      </c>
      <c r="AT1225" s="101">
        <f t="shared" ref="AT1225:AT1232" si="1455">$J1225*AT$1245</f>
        <v>3422.61</v>
      </c>
      <c r="AU1225" s="101">
        <f t="shared" ref="AU1225:AU1232" si="1456">$K1225*AU$1245</f>
        <v>3422.61</v>
      </c>
      <c r="AV1225" s="101">
        <f t="shared" ref="AV1225:AX1232" si="1457">AG1225*AP1225</f>
        <v>16918078.699999999</v>
      </c>
      <c r="AW1225" s="101">
        <f t="shared" si="1457"/>
        <v>17773451.800000001</v>
      </c>
      <c r="AX1225" s="101">
        <f t="shared" si="1457"/>
        <v>17912226.66</v>
      </c>
      <c r="AY1225" s="101">
        <f t="shared" ref="AY1225:BA1232" si="1458">AG1225*AS1225</f>
        <v>1688921.76</v>
      </c>
      <c r="AZ1225" s="101">
        <f t="shared" si="1458"/>
        <v>1759221.54</v>
      </c>
      <c r="BA1225" s="101">
        <f t="shared" si="1458"/>
        <v>1759221.54</v>
      </c>
      <c r="BB1225" s="106">
        <v>354</v>
      </c>
      <c r="BC1225" s="106">
        <v>354</v>
      </c>
      <c r="BD1225" s="106">
        <v>354</v>
      </c>
      <c r="BE1225" s="101">
        <f t="shared" ref="BE1225:BE1232" si="1459">$F1225*BB1225</f>
        <v>11822892</v>
      </c>
      <c r="BF1225" s="101">
        <f t="shared" ref="BF1225:BF1232" si="1460">$G1225*BC1225</f>
        <v>12420090</v>
      </c>
      <c r="BG1225" s="101">
        <f t="shared" ref="BG1225:BG1232" si="1461">$H1225*BD1225</f>
        <v>12420090</v>
      </c>
      <c r="BH1225" s="101">
        <f t="shared" ref="BH1225:BH1232" si="1462">$I1225*BB1225</f>
        <v>826713.9</v>
      </c>
      <c r="BI1225" s="101">
        <f t="shared" ref="BI1225:BI1232" si="1463">$J1225*BC1225</f>
        <v>826713.9</v>
      </c>
      <c r="BJ1225" s="101">
        <f t="shared" ref="BJ1225:BJ1232" si="1464">$K1225*BD1225</f>
        <v>826713.9</v>
      </c>
      <c r="BK1225" s="101">
        <f t="shared" ref="BK1225:BK1232" si="1465">$F1225*BK$1245</f>
        <v>33398.03</v>
      </c>
      <c r="BL1225" s="101">
        <f t="shared" ref="BL1225:BL1232" si="1466">$G1225*BL$1245</f>
        <v>35085.01</v>
      </c>
      <c r="BM1225" s="101">
        <f t="shared" ref="BM1225:BM1232" si="1467">$H1225*BM$1245</f>
        <v>35868.620000000003</v>
      </c>
      <c r="BN1225" s="101">
        <f t="shared" ref="BN1225:BN1232" si="1468">$I1225*BN$1245</f>
        <v>1886.25</v>
      </c>
      <c r="BO1225" s="101">
        <f t="shared" ref="BO1225:BO1232" si="1469">$J1225*BO$1245</f>
        <v>1947.39</v>
      </c>
      <c r="BP1225" s="101">
        <f t="shared" ref="BP1225:BP1232" si="1470">$K1225*BP$1245</f>
        <v>1947.39</v>
      </c>
      <c r="BQ1225" s="101">
        <f t="shared" ref="BQ1225:BS1232" si="1471">BB1225*BK1225</f>
        <v>11822902.619999999</v>
      </c>
      <c r="BR1225" s="101">
        <f t="shared" si="1471"/>
        <v>12420093.539999999</v>
      </c>
      <c r="BS1225" s="101">
        <f t="shared" si="1471"/>
        <v>12697491.48</v>
      </c>
      <c r="BT1225" s="101">
        <f t="shared" ref="BT1225:BV1232" si="1472">BB1225*BN1225</f>
        <v>667732.5</v>
      </c>
      <c r="BU1225" s="101">
        <f t="shared" si="1472"/>
        <v>689376.06</v>
      </c>
      <c r="BV1225" s="101">
        <f t="shared" si="1472"/>
        <v>689376.06</v>
      </c>
      <c r="BW1225" s="106">
        <v>301</v>
      </c>
      <c r="BX1225" s="106">
        <v>301</v>
      </c>
      <c r="BY1225" s="106">
        <v>301</v>
      </c>
      <c r="BZ1225" s="101">
        <f t="shared" ref="BZ1225:BZ1232" si="1473">$F1225*BW1225</f>
        <v>10052798</v>
      </c>
      <c r="CA1225" s="101">
        <f t="shared" ref="CA1225:CA1232" si="1474">$G1225*BX1225</f>
        <v>10560585</v>
      </c>
      <c r="CB1225" s="101">
        <f t="shared" ref="CB1225:CB1232" si="1475">$H1225*BY1225</f>
        <v>10560585</v>
      </c>
      <c r="CC1225" s="101">
        <f t="shared" ref="CC1225:CC1232" si="1476">$I1225*BW1225</f>
        <v>702940.35</v>
      </c>
      <c r="CD1225" s="101">
        <f t="shared" ref="CD1225:CD1232" si="1477">$J1225*BX1225</f>
        <v>702940.35</v>
      </c>
      <c r="CE1225" s="101">
        <f t="shared" ref="CE1225:CE1232" si="1478">$K1225*BY1225</f>
        <v>702940.35</v>
      </c>
      <c r="CF1225" s="101">
        <f t="shared" ref="CF1225:CF1232" si="1479">$F1225*CF$1245</f>
        <v>33049.35</v>
      </c>
      <c r="CG1225" s="101">
        <f t="shared" ref="CG1225:CG1232" si="1480">$G1225*CG$1245</f>
        <v>34716.29</v>
      </c>
      <c r="CH1225" s="101">
        <f t="shared" ref="CH1225:CH1232" si="1481">$H1225*CH$1245</f>
        <v>34975.919999999998</v>
      </c>
      <c r="CI1225" s="101">
        <f t="shared" ref="CI1225:CI1232" si="1482">$I1225*CI$1245</f>
        <v>2318.5700000000002</v>
      </c>
      <c r="CJ1225" s="101">
        <f t="shared" ref="CJ1225:CJ1232" si="1483">$J1225*CJ$1245</f>
        <v>2437.61</v>
      </c>
      <c r="CK1225" s="101">
        <f t="shared" ref="CK1225:CK1232" si="1484">$K1225*CK$1245</f>
        <v>2437.61</v>
      </c>
      <c r="CL1225" s="101">
        <f t="shared" ref="CL1225:CN1232" si="1485">BW1225*CF1225</f>
        <v>9947854.3499999996</v>
      </c>
      <c r="CM1225" s="101">
        <f t="shared" si="1485"/>
        <v>10449603.289999999</v>
      </c>
      <c r="CN1225" s="101">
        <f t="shared" si="1485"/>
        <v>10527751.92</v>
      </c>
      <c r="CO1225" s="101">
        <f t="shared" ref="CO1225:CQ1232" si="1486">BW1225*CI1225</f>
        <v>697889.57</v>
      </c>
      <c r="CP1225" s="101">
        <f t="shared" si="1486"/>
        <v>733720.61</v>
      </c>
      <c r="CQ1225" s="101">
        <f t="shared" si="1486"/>
        <v>733720.61</v>
      </c>
      <c r="CR1225" s="106">
        <v>416</v>
      </c>
      <c r="CS1225" s="106">
        <v>416</v>
      </c>
      <c r="CT1225" s="106">
        <v>416</v>
      </c>
      <c r="CU1225" s="101">
        <f t="shared" ref="CU1225:CU1232" si="1487">$F1225*CR1225</f>
        <v>13893568</v>
      </c>
      <c r="CV1225" s="101">
        <f t="shared" ref="CV1225:CV1232" si="1488">$G1225*CS1225</f>
        <v>14595360</v>
      </c>
      <c r="CW1225" s="101">
        <f t="shared" ref="CW1225:CW1232" si="1489">$H1225*CT1225</f>
        <v>14595360</v>
      </c>
      <c r="CX1225" s="101">
        <f t="shared" ref="CX1225:CX1232" si="1490">$I1225*CR1225</f>
        <v>971505.6</v>
      </c>
      <c r="CY1225" s="101">
        <f t="shared" ref="CY1225:CY1232" si="1491">$J1225*CS1225</f>
        <v>971505.6</v>
      </c>
      <c r="CZ1225" s="101">
        <f t="shared" ref="CZ1225:CZ1232" si="1492">$K1225*CT1225</f>
        <v>971505.6</v>
      </c>
      <c r="DA1225" s="101">
        <f t="shared" ref="DA1225:DA1232" si="1493">$F1225*DA$1245</f>
        <v>33397.1</v>
      </c>
      <c r="DB1225" s="101">
        <f t="shared" ref="DB1225:DB1232" si="1494">$G1225*DB$1245</f>
        <v>35083.31</v>
      </c>
      <c r="DC1225" s="101">
        <f t="shared" ref="DC1225:DC1232" si="1495">$H1225*DC$1245</f>
        <v>35224.51</v>
      </c>
      <c r="DD1225" s="101">
        <f t="shared" ref="DD1225:DD1232" si="1496">$I1225*DD$1245</f>
        <v>1476.44</v>
      </c>
      <c r="DE1225" s="101">
        <f t="shared" ref="DE1225:DE1232" si="1497">$J1225*DE$1245</f>
        <v>1548.49</v>
      </c>
      <c r="DF1225" s="101">
        <f t="shared" ref="DF1225:DF1232" si="1498">$K1225*DF$1245</f>
        <v>1548.49</v>
      </c>
      <c r="DG1225" s="101">
        <f t="shared" ref="DG1225:DI1232" si="1499">CR1225*DA1225</f>
        <v>13893193.6</v>
      </c>
      <c r="DH1225" s="101">
        <f t="shared" si="1499"/>
        <v>14594656.960000001</v>
      </c>
      <c r="DI1225" s="101">
        <f t="shared" si="1499"/>
        <v>14653396.16</v>
      </c>
      <c r="DJ1225" s="101">
        <f t="shared" ref="DJ1225:DL1232" si="1500">CR1225*DD1225</f>
        <v>614199.04000000004</v>
      </c>
      <c r="DK1225" s="101">
        <f t="shared" si="1500"/>
        <v>644171.84</v>
      </c>
      <c r="DL1225" s="101">
        <f t="shared" si="1500"/>
        <v>644171.84</v>
      </c>
      <c r="DM1225" s="106">
        <v>287</v>
      </c>
      <c r="DN1225" s="106">
        <v>287</v>
      </c>
      <c r="DO1225" s="106">
        <v>287</v>
      </c>
      <c r="DP1225" s="101">
        <f t="shared" ref="DP1225:DP1232" si="1501">$F1225*DM1225</f>
        <v>9585226</v>
      </c>
      <c r="DQ1225" s="101">
        <f t="shared" ref="DQ1225:DQ1232" si="1502">$G1225*DN1225</f>
        <v>10069395</v>
      </c>
      <c r="DR1225" s="101">
        <f t="shared" ref="DR1225:DR1232" si="1503">$H1225*DO1225</f>
        <v>10069395</v>
      </c>
      <c r="DS1225" s="101">
        <f t="shared" ref="DS1225:DS1232" si="1504">$I1225*DM1225</f>
        <v>670245.44999999995</v>
      </c>
      <c r="DT1225" s="101">
        <f t="shared" ref="DT1225:DT1232" si="1505">$J1225*DN1225</f>
        <v>670245.44999999995</v>
      </c>
      <c r="DU1225" s="101">
        <f t="shared" ref="DU1225:DU1232" si="1506">$K1225*DO1225</f>
        <v>670245.44999999995</v>
      </c>
      <c r="DV1225" s="101">
        <f t="shared" ref="DV1225:DV1232" si="1507">$F1225*DV$1245</f>
        <v>33398.07</v>
      </c>
      <c r="DW1225" s="101">
        <f t="shared" ref="DW1225:DW1232" si="1508">$G1225*DW$1245</f>
        <v>35084.93</v>
      </c>
      <c r="DX1225" s="101">
        <f t="shared" ref="DX1225:DX1232" si="1509">$H1225*DX$1245</f>
        <v>35354.21</v>
      </c>
      <c r="DY1225" s="101">
        <f t="shared" ref="DY1225:DY1232" si="1510">$I1225*DY$1245</f>
        <v>2260.6</v>
      </c>
      <c r="DZ1225" s="101">
        <f t="shared" ref="DZ1225:DZ1232" si="1511">$J1225*DZ$1245</f>
        <v>2372.4699999999998</v>
      </c>
      <c r="EA1225" s="101">
        <f t="shared" ref="EA1225:EA1232" si="1512">$K1225*EA$1245</f>
        <v>2372.4699999999998</v>
      </c>
      <c r="EB1225" s="101">
        <f t="shared" ref="EB1225:ED1232" si="1513">DM1225*DV1225</f>
        <v>9585246.0899999999</v>
      </c>
      <c r="EC1225" s="101">
        <f t="shared" si="1513"/>
        <v>10069374.91</v>
      </c>
      <c r="ED1225" s="101">
        <f t="shared" si="1513"/>
        <v>10146658.27</v>
      </c>
      <c r="EE1225" s="101">
        <f t="shared" ref="EE1225:EG1232" si="1514">DM1225*DY1225</f>
        <v>648792.19999999995</v>
      </c>
      <c r="EF1225" s="101">
        <f t="shared" si="1514"/>
        <v>680898.89</v>
      </c>
      <c r="EG1225" s="101">
        <f t="shared" si="1514"/>
        <v>680898.89</v>
      </c>
      <c r="EH1225" s="106">
        <v>348</v>
      </c>
      <c r="EI1225" s="106">
        <v>348</v>
      </c>
      <c r="EJ1225" s="106">
        <v>348</v>
      </c>
      <c r="EK1225" s="101">
        <f t="shared" ref="EK1225:EK1232" si="1515">$F1225*EH1225</f>
        <v>11622504</v>
      </c>
      <c r="EL1225" s="101">
        <f t="shared" ref="EL1225:EL1232" si="1516">$G1225*EI1225</f>
        <v>12209580</v>
      </c>
      <c r="EM1225" s="101">
        <f t="shared" ref="EM1225:EM1232" si="1517">$H1225*EJ1225</f>
        <v>12209580</v>
      </c>
      <c r="EN1225" s="101">
        <f t="shared" ref="EN1225:EN1232" si="1518">$I1225*EH1225</f>
        <v>812701.8</v>
      </c>
      <c r="EO1225" s="101">
        <f t="shared" ref="EO1225:EO1232" si="1519">$J1225*EI1225</f>
        <v>812701.8</v>
      </c>
      <c r="EP1225" s="101">
        <f t="shared" ref="EP1225:EP1232" si="1520">$K1225*EJ1225</f>
        <v>812701.8</v>
      </c>
      <c r="EQ1225" s="101">
        <f t="shared" ref="EQ1225:EQ1232" si="1521">$F1225*EQ$1245</f>
        <v>33398.01</v>
      </c>
      <c r="ER1225" s="101">
        <f t="shared" ref="ER1225:ER1232" si="1522">$G1225*ER$1245</f>
        <v>35085.050000000003</v>
      </c>
      <c r="ES1225" s="101">
        <f t="shared" ref="ES1225:ES1232" si="1523">$H1225*ES$1245</f>
        <v>35452.82</v>
      </c>
      <c r="ET1225" s="101">
        <f t="shared" ref="ET1225:ET1232" si="1524">$I1225*ET$1245</f>
        <v>1903.19</v>
      </c>
      <c r="EU1225" s="101">
        <f t="shared" ref="EU1225:EU1232" si="1525">$J1225*EU$1245</f>
        <v>1984.14</v>
      </c>
      <c r="EV1225" s="101">
        <f t="shared" ref="EV1225:EV1232" si="1526">$K1225*EV$1245</f>
        <v>1984.14</v>
      </c>
      <c r="EW1225" s="101">
        <f t="shared" ref="EW1225:EY1232" si="1527">EH1225*EQ1225</f>
        <v>11622507.48</v>
      </c>
      <c r="EX1225" s="101">
        <f t="shared" si="1527"/>
        <v>12209597.4</v>
      </c>
      <c r="EY1225" s="101">
        <f t="shared" si="1527"/>
        <v>12337581.359999999</v>
      </c>
      <c r="EZ1225" s="101">
        <f t="shared" ref="EZ1225:FB1232" si="1528">EH1225*ET1225</f>
        <v>662310.12</v>
      </c>
      <c r="FA1225" s="101">
        <f t="shared" si="1528"/>
        <v>690480.72</v>
      </c>
      <c r="FB1225" s="101">
        <f t="shared" si="1528"/>
        <v>690480.72</v>
      </c>
      <c r="FC1225" s="106">
        <v>387</v>
      </c>
      <c r="FD1225" s="106">
        <v>387</v>
      </c>
      <c r="FE1225" s="106">
        <v>387</v>
      </c>
      <c r="FF1225" s="101">
        <f t="shared" ref="FF1225:FF1232" si="1529">$F1225*FC1225</f>
        <v>12925026</v>
      </c>
      <c r="FG1225" s="101">
        <f t="shared" ref="FG1225:FG1232" si="1530">$G1225*FD1225</f>
        <v>13577895</v>
      </c>
      <c r="FH1225" s="101">
        <f t="shared" ref="FH1225:FH1232" si="1531">$H1225*FE1225</f>
        <v>13577895</v>
      </c>
      <c r="FI1225" s="101">
        <f t="shared" ref="FI1225:FI1232" si="1532">$I1225*FC1225</f>
        <v>903780.45</v>
      </c>
      <c r="FJ1225" s="101">
        <f t="shared" ref="FJ1225:FJ1232" si="1533">$J1225*FD1225</f>
        <v>903780.45</v>
      </c>
      <c r="FK1225" s="101">
        <f t="shared" ref="FK1225:FK1232" si="1534">$K1225*FE1225</f>
        <v>903780.45</v>
      </c>
      <c r="FL1225" s="101">
        <f t="shared" ref="FL1225:FL1232" si="1535">$F1225*FL$1245</f>
        <v>33623.15</v>
      </c>
      <c r="FM1225" s="101">
        <f t="shared" ref="FM1225:FM1232" si="1536">$G1225*FM$1245</f>
        <v>35321.31</v>
      </c>
      <c r="FN1225" s="101">
        <f t="shared" ref="FN1225:FN1232" si="1537">$H1225*FN$1245</f>
        <v>35692.85</v>
      </c>
      <c r="FO1225" s="101">
        <f t="shared" ref="FO1225:FO1232" si="1538">$I1225*FO$1245</f>
        <v>1571.57</v>
      </c>
      <c r="FP1225" s="101">
        <f t="shared" ref="FP1225:FP1232" si="1539">$J1225*FP$1245</f>
        <v>1628.65</v>
      </c>
      <c r="FQ1225" s="101">
        <f t="shared" ref="FQ1225:FQ1232" si="1540">$K1225*FQ$1245</f>
        <v>1628.65</v>
      </c>
      <c r="FR1225" s="101">
        <f t="shared" ref="FR1225:FT1232" si="1541">FC1225*FL1225</f>
        <v>13012159.050000001</v>
      </c>
      <c r="FS1225" s="101">
        <f t="shared" si="1541"/>
        <v>13669346.970000001</v>
      </c>
      <c r="FT1225" s="101">
        <f t="shared" si="1541"/>
        <v>13813132.949999999</v>
      </c>
      <c r="FU1225" s="101">
        <f t="shared" ref="FU1225:FW1232" si="1542">FC1225*FO1225</f>
        <v>608197.59</v>
      </c>
      <c r="FV1225" s="101">
        <f t="shared" si="1542"/>
        <v>630287.55000000005</v>
      </c>
      <c r="FW1225" s="101">
        <f t="shared" si="1542"/>
        <v>630287.55000000005</v>
      </c>
      <c r="FX1225" s="106">
        <v>486</v>
      </c>
      <c r="FY1225" s="106">
        <v>486</v>
      </c>
      <c r="FZ1225" s="106">
        <v>486</v>
      </c>
      <c r="GA1225" s="101">
        <f t="shared" ref="GA1225:GA1232" si="1543">$F1225*FX1225</f>
        <v>16231428</v>
      </c>
      <c r="GB1225" s="101">
        <f t="shared" ref="GB1225:GB1232" si="1544">$G1225*FY1225</f>
        <v>17051310</v>
      </c>
      <c r="GC1225" s="101">
        <f t="shared" ref="GC1225:GC1232" si="1545">$H1225*FZ1225</f>
        <v>17051310</v>
      </c>
      <c r="GD1225" s="101">
        <f t="shared" ref="GD1225:GD1232" si="1546">$I1225*FX1225</f>
        <v>1134980.1000000001</v>
      </c>
      <c r="GE1225" s="101">
        <f t="shared" ref="GE1225:GE1232" si="1547">$J1225*FY1225</f>
        <v>1134980.1000000001</v>
      </c>
      <c r="GF1225" s="101">
        <f t="shared" ref="GF1225:GF1232" si="1548">$K1225*FZ1225</f>
        <v>1134980.1000000001</v>
      </c>
      <c r="GG1225" s="101">
        <f t="shared" ref="GG1225:GG1232" si="1549">$F1225*GG$1245</f>
        <v>33698.14</v>
      </c>
      <c r="GH1225" s="101">
        <f t="shared" ref="GH1225:GH1232" si="1550">$G1225*GH$1245</f>
        <v>35399.15</v>
      </c>
      <c r="GI1225" s="101">
        <f t="shared" ref="GI1225:GI1232" si="1551">$H1225*GI$1245</f>
        <v>35752.15</v>
      </c>
      <c r="GJ1225" s="101">
        <f t="shared" ref="GJ1225:GJ1232" si="1552">$I1225*GJ$1245</f>
        <v>2365.0300000000002</v>
      </c>
      <c r="GK1225" s="101">
        <f t="shared" ref="GK1225:GK1232" si="1553">$J1225*GK$1245</f>
        <v>2446.65</v>
      </c>
      <c r="GL1225" s="101">
        <f t="shared" ref="GL1225:GL1232" si="1554">$K1225*GL$1245</f>
        <v>2446.65</v>
      </c>
      <c r="GM1225" s="101">
        <f t="shared" ref="GM1225:GO1232" si="1555">FX1225*GG1225</f>
        <v>16377296.039999999</v>
      </c>
      <c r="GN1225" s="101">
        <f t="shared" si="1555"/>
        <v>17203986.899999999</v>
      </c>
      <c r="GO1225" s="101">
        <f t="shared" si="1555"/>
        <v>17375544.899999999</v>
      </c>
      <c r="GP1225" s="101">
        <f t="shared" ref="GP1225:GR1232" si="1556">FX1225*GJ1225</f>
        <v>1149404.58</v>
      </c>
      <c r="GQ1225" s="101">
        <f t="shared" si="1556"/>
        <v>1189071.8999999999</v>
      </c>
      <c r="GR1225" s="101">
        <f t="shared" si="1556"/>
        <v>1189071.8999999999</v>
      </c>
      <c r="GS1225" s="106">
        <v>344</v>
      </c>
      <c r="GT1225" s="106">
        <v>344</v>
      </c>
      <c r="GU1225" s="106">
        <v>344</v>
      </c>
      <c r="GV1225" s="101">
        <f t="shared" ref="GV1225:GV1232" si="1557">$F1225*GS1225</f>
        <v>11488912</v>
      </c>
      <c r="GW1225" s="101">
        <f t="shared" ref="GW1225:GW1232" si="1558">$G1225*GT1225</f>
        <v>12069240</v>
      </c>
      <c r="GX1225" s="101">
        <f t="shared" ref="GX1225:GX1232" si="1559">$H1225*GU1225</f>
        <v>12069240</v>
      </c>
      <c r="GY1225" s="101">
        <f t="shared" ref="GY1225:GY1232" si="1560">$I1225*GS1225</f>
        <v>803360.4</v>
      </c>
      <c r="GZ1225" s="101">
        <f t="shared" ref="GZ1225:GZ1232" si="1561">$J1225*GT1225</f>
        <v>803360.4</v>
      </c>
      <c r="HA1225" s="101">
        <f t="shared" ref="HA1225:HA1232" si="1562">$K1225*GU1225</f>
        <v>803360.4</v>
      </c>
      <c r="HB1225" s="101">
        <f t="shared" ref="HB1225:HB1232" si="1563">$F1225*HB$1245</f>
        <v>33869.660000000003</v>
      </c>
      <c r="HC1225" s="101">
        <f t="shared" ref="HC1225:HC1232" si="1564">$G1225*HC$1245</f>
        <v>35582.22</v>
      </c>
      <c r="HD1225" s="101">
        <f t="shared" ref="HD1225:HD1232" si="1565">$H1225*HD$1245</f>
        <v>35766.199999999997</v>
      </c>
      <c r="HE1225" s="101">
        <f t="shared" ref="HE1225:HE1232" si="1566">$I1225*HE$1245</f>
        <v>2413.33</v>
      </c>
      <c r="HF1225" s="101">
        <f t="shared" ref="HF1225:HF1232" si="1567">$J1225*HF$1245</f>
        <v>2491.86</v>
      </c>
      <c r="HG1225" s="101">
        <f t="shared" ref="HG1225:HG1232" si="1568">$K1225*HG$1245</f>
        <v>2491.86</v>
      </c>
      <c r="HH1225" s="101">
        <f t="shared" ref="HH1225:HJ1232" si="1569">GS1225*HB1225</f>
        <v>11651163.039999999</v>
      </c>
      <c r="HI1225" s="101">
        <f t="shared" si="1569"/>
        <v>12240283.68</v>
      </c>
      <c r="HJ1225" s="101">
        <f t="shared" si="1569"/>
        <v>12303572.800000001</v>
      </c>
      <c r="HK1225" s="101">
        <f t="shared" ref="HK1225:HM1232" si="1570">GS1225*HE1225</f>
        <v>830185.52</v>
      </c>
      <c r="HL1225" s="101">
        <f t="shared" si="1570"/>
        <v>857199.84</v>
      </c>
      <c r="HM1225" s="101">
        <f t="shared" si="1570"/>
        <v>857199.84</v>
      </c>
      <c r="HN1225" s="106">
        <v>383</v>
      </c>
      <c r="HO1225" s="106">
        <v>383</v>
      </c>
      <c r="HP1225" s="106">
        <v>383</v>
      </c>
      <c r="HQ1225" s="101">
        <f t="shared" ref="HQ1225:HQ1232" si="1571">$F1225*HN1225</f>
        <v>12791434</v>
      </c>
      <c r="HR1225" s="101">
        <f t="shared" ref="HR1225:HR1232" si="1572">$G1225*HO1225</f>
        <v>13437555</v>
      </c>
      <c r="HS1225" s="101">
        <f t="shared" ref="HS1225:HS1232" si="1573">$H1225*HP1225</f>
        <v>13437555</v>
      </c>
      <c r="HT1225" s="101">
        <f t="shared" ref="HT1225:HT1232" si="1574">$I1225*HN1225</f>
        <v>894439.05</v>
      </c>
      <c r="HU1225" s="101">
        <f t="shared" ref="HU1225:HU1232" si="1575">$J1225*HO1225</f>
        <v>894439.05</v>
      </c>
      <c r="HV1225" s="101">
        <f t="shared" ref="HV1225:HV1232" si="1576">$K1225*HP1225</f>
        <v>894439.05</v>
      </c>
      <c r="HW1225" s="101">
        <f t="shared" ref="HW1225:HW1232" si="1577">$F1225*HW$1245</f>
        <v>33394.47</v>
      </c>
      <c r="HX1225" s="101">
        <f t="shared" ref="HX1225:HX1232" si="1578">$G1225*HX$1245</f>
        <v>35081.550000000003</v>
      </c>
      <c r="HY1225" s="101">
        <f t="shared" ref="HY1225:HY1232" si="1579">$H1225*HY$1245</f>
        <v>35498.230000000003</v>
      </c>
      <c r="HZ1225" s="101">
        <f t="shared" ref="HZ1225:HZ1232" si="1580">$I1225*HZ$1245</f>
        <v>1984.78</v>
      </c>
      <c r="IA1225" s="101">
        <f t="shared" ref="IA1225:IA1232" si="1581">$J1225*IA$1245</f>
        <v>2061.75</v>
      </c>
      <c r="IB1225" s="101">
        <f t="shared" ref="IB1225:IB1232" si="1582">$K1225*IB$1245</f>
        <v>2061.75</v>
      </c>
      <c r="IC1225" s="101">
        <f t="shared" ref="IC1225:IE1232" si="1583">HN1225*HW1225</f>
        <v>12790082.01</v>
      </c>
      <c r="ID1225" s="101">
        <f t="shared" si="1583"/>
        <v>13436233.65</v>
      </c>
      <c r="IE1225" s="101">
        <f t="shared" si="1583"/>
        <v>13595822.09</v>
      </c>
      <c r="IF1225" s="101">
        <f t="shared" ref="IF1225:IH1232" si="1584">HN1225*HZ1225</f>
        <v>760170.74</v>
      </c>
      <c r="IG1225" s="101">
        <f t="shared" si="1584"/>
        <v>789650.25</v>
      </c>
      <c r="IH1225" s="101">
        <f t="shared" si="1584"/>
        <v>789650.25</v>
      </c>
      <c r="II1225" s="106"/>
      <c r="IJ1225" s="106"/>
      <c r="IK1225" s="106"/>
      <c r="IL1225" s="101">
        <f t="shared" ref="IL1225:IL1232" si="1585">$F1225*II1225</f>
        <v>0</v>
      </c>
      <c r="IM1225" s="101">
        <f t="shared" ref="IM1225:IM1232" si="1586">$G1225*IJ1225</f>
        <v>0</v>
      </c>
      <c r="IN1225" s="101">
        <f t="shared" ref="IN1225:IN1232" si="1587">$H1225*IK1225</f>
        <v>0</v>
      </c>
      <c r="IO1225" s="101">
        <f t="shared" ref="IO1225:IO1232" si="1588">$I1225*II1225</f>
        <v>0</v>
      </c>
      <c r="IP1225" s="101">
        <f t="shared" ref="IP1225:IP1232" si="1589">$J1225*IJ1225</f>
        <v>0</v>
      </c>
      <c r="IQ1225" s="101">
        <f t="shared" ref="IQ1225:IQ1232" si="1590">$K1225*IK1225</f>
        <v>0</v>
      </c>
      <c r="IR1225" s="101">
        <f t="shared" ref="IR1225:IR1232" si="1591">$F1225*IR$1245</f>
        <v>33397.96</v>
      </c>
      <c r="IS1225" s="101">
        <f t="shared" ref="IS1225:IS1232" si="1592">$G1225*IS$1245</f>
        <v>35085.07</v>
      </c>
      <c r="IT1225" s="101">
        <f t="shared" ref="IT1225:IT1232" si="1593">$H1225*IT$1245</f>
        <v>35085.07</v>
      </c>
      <c r="IU1225" s="101">
        <f t="shared" ref="IU1225:IU1232" si="1594">$I1225*IU$1245</f>
        <v>6444.04</v>
      </c>
      <c r="IV1225" s="101">
        <f t="shared" ref="IV1225:IV1232" si="1595">$J1225*IV$1245</f>
        <v>6781.39</v>
      </c>
      <c r="IW1225" s="101">
        <f t="shared" ref="IW1225:IW1232" si="1596">$K1225*IW$1245</f>
        <v>6781.39</v>
      </c>
      <c r="IX1225" s="101">
        <f t="shared" ref="IX1225:IZ1232" si="1597">II1225*IR1225</f>
        <v>0</v>
      </c>
      <c r="IY1225" s="101">
        <f t="shared" si="1597"/>
        <v>0</v>
      </c>
      <c r="IZ1225" s="101">
        <f t="shared" si="1597"/>
        <v>0</v>
      </c>
      <c r="JA1225" s="101">
        <f t="shared" ref="JA1225:JC1232" si="1598">II1225*IU1225</f>
        <v>0</v>
      </c>
      <c r="JB1225" s="101">
        <f t="shared" si="1598"/>
        <v>0</v>
      </c>
      <c r="JC1225" s="101">
        <f t="shared" si="1598"/>
        <v>0</v>
      </c>
      <c r="JD1225" s="106">
        <v>349</v>
      </c>
      <c r="JE1225" s="106">
        <v>349</v>
      </c>
      <c r="JF1225" s="106">
        <v>349</v>
      </c>
      <c r="JG1225" s="101">
        <f t="shared" ref="JG1225:JG1232" si="1599">$F1225*JD1225</f>
        <v>11655902</v>
      </c>
      <c r="JH1225" s="101">
        <f t="shared" ref="JH1225:JH1232" si="1600">$G1225*JE1225</f>
        <v>12244665</v>
      </c>
      <c r="JI1225" s="101">
        <f t="shared" ref="JI1225:JI1232" si="1601">$H1225*JF1225</f>
        <v>12244665</v>
      </c>
      <c r="JJ1225" s="101">
        <f t="shared" ref="JJ1225:JJ1232" si="1602">$I1225*JD1225</f>
        <v>815037.15</v>
      </c>
      <c r="JK1225" s="101">
        <f t="shared" ref="JK1225:JK1232" si="1603">$J1225*JE1225</f>
        <v>815037.15</v>
      </c>
      <c r="JL1225" s="101">
        <f t="shared" ref="JL1225:JL1232" si="1604">$K1225*JF1225</f>
        <v>815037.15</v>
      </c>
      <c r="JM1225" s="101">
        <f t="shared" ref="JM1225:JM1232" si="1605">$F1225*JM$1245</f>
        <v>33397.980000000003</v>
      </c>
      <c r="JN1225" s="101">
        <f t="shared" ref="JN1225:JN1232" si="1606">$G1225*JN$1245</f>
        <v>35085.03</v>
      </c>
      <c r="JO1225" s="101">
        <f t="shared" ref="JO1225:JO1232" si="1607">$H1225*JO$1245</f>
        <v>35217.800000000003</v>
      </c>
      <c r="JP1225" s="101">
        <f t="shared" ref="JP1225:JP1232" si="1608">$I1225*JP$1245</f>
        <v>1657.22</v>
      </c>
      <c r="JQ1225" s="101">
        <f t="shared" ref="JQ1225:JQ1232" si="1609">$J1225*JQ$1245</f>
        <v>1732.57</v>
      </c>
      <c r="JR1225" s="101">
        <f t="shared" ref="JR1225:JR1232" si="1610">$K1225*JR$1245</f>
        <v>1732.57</v>
      </c>
      <c r="JS1225" s="101">
        <f t="shared" ref="JS1225:JU1232" si="1611">JD1225*JM1225</f>
        <v>11655895.02</v>
      </c>
      <c r="JT1225" s="101">
        <f t="shared" si="1611"/>
        <v>12244675.470000001</v>
      </c>
      <c r="JU1225" s="101">
        <f t="shared" si="1611"/>
        <v>12291012.199999999</v>
      </c>
      <c r="JV1225" s="101">
        <f t="shared" ref="JV1225:JX1232" si="1612">JD1225*JP1225</f>
        <v>578369.78</v>
      </c>
      <c r="JW1225" s="101">
        <f t="shared" si="1612"/>
        <v>604666.93000000005</v>
      </c>
      <c r="JX1225" s="101">
        <f t="shared" si="1612"/>
        <v>604666.93000000005</v>
      </c>
      <c r="JY1225" s="106">
        <v>363</v>
      </c>
      <c r="JZ1225" s="106">
        <v>363</v>
      </c>
      <c r="KA1225" s="106">
        <v>363</v>
      </c>
      <c r="KB1225" s="101">
        <f t="shared" ref="KB1225:KB1232" si="1613">$F1225*JY1225</f>
        <v>12123474</v>
      </c>
      <c r="KC1225" s="101">
        <f t="shared" ref="KC1225:KC1232" si="1614">$G1225*JZ1225</f>
        <v>12735855</v>
      </c>
      <c r="KD1225" s="101">
        <f t="shared" ref="KD1225:KD1232" si="1615">$H1225*KA1225</f>
        <v>12735855</v>
      </c>
      <c r="KE1225" s="101">
        <f t="shared" ref="KE1225:KE1232" si="1616">$I1225*JY1225</f>
        <v>847732.05</v>
      </c>
      <c r="KF1225" s="101">
        <f t="shared" ref="KF1225:KF1232" si="1617">$J1225*JZ1225</f>
        <v>847732.05</v>
      </c>
      <c r="KG1225" s="101">
        <f t="shared" ref="KG1225:KG1232" si="1618">$K1225*KA1225</f>
        <v>847732.05</v>
      </c>
      <c r="KH1225" s="101">
        <f t="shared" ref="KH1225:KH1232" si="1619">$F1225*KH$1245</f>
        <v>33397.99</v>
      </c>
      <c r="KI1225" s="101">
        <f t="shared" ref="KI1225:KI1232" si="1620">$G1225*KI$1245</f>
        <v>35085.040000000001</v>
      </c>
      <c r="KJ1225" s="101">
        <f t="shared" ref="KJ1225:KJ1232" si="1621">$H1225*KJ$1245</f>
        <v>35286.69</v>
      </c>
      <c r="KK1225" s="101">
        <f t="shared" ref="KK1225:KK1232" si="1622">$I1225*KK$1245</f>
        <v>1839.65</v>
      </c>
      <c r="KL1225" s="101">
        <f t="shared" ref="KL1225:KL1232" si="1623">$J1225*KL$1245</f>
        <v>1921.03</v>
      </c>
      <c r="KM1225" s="101">
        <f t="shared" ref="KM1225:KM1232" si="1624">$K1225*KM$1245</f>
        <v>1921.03</v>
      </c>
      <c r="KN1225" s="101">
        <f t="shared" ref="KN1225:KP1232" si="1625">JY1225*KH1225</f>
        <v>12123470.369999999</v>
      </c>
      <c r="KO1225" s="101">
        <f t="shared" si="1625"/>
        <v>12735869.52</v>
      </c>
      <c r="KP1225" s="101">
        <f t="shared" si="1625"/>
        <v>12809068.470000001</v>
      </c>
      <c r="KQ1225" s="101">
        <f t="shared" ref="KQ1225:KS1232" si="1626">JY1225*KK1225</f>
        <v>667792.94999999995</v>
      </c>
      <c r="KR1225" s="101">
        <f t="shared" si="1626"/>
        <v>697333.89</v>
      </c>
      <c r="KS1225" s="101">
        <f t="shared" si="1626"/>
        <v>697333.89</v>
      </c>
      <c r="KT1225" s="106">
        <v>378</v>
      </c>
      <c r="KU1225" s="106">
        <v>378</v>
      </c>
      <c r="KV1225" s="106">
        <v>378</v>
      </c>
      <c r="KW1225" s="101">
        <f t="shared" ref="KW1225:KW1232" si="1627">$F1225*KT1225</f>
        <v>12624444</v>
      </c>
      <c r="KX1225" s="101">
        <f t="shared" ref="KX1225:KX1232" si="1628">$G1225*KU1225</f>
        <v>13262130</v>
      </c>
      <c r="KY1225" s="101">
        <f t="shared" ref="KY1225:KY1232" si="1629">$H1225*KV1225</f>
        <v>13262130</v>
      </c>
      <c r="KZ1225" s="101">
        <f t="shared" ref="KZ1225:KZ1232" si="1630">$I1225*KT1225</f>
        <v>882762.3</v>
      </c>
      <c r="LA1225" s="101">
        <f t="shared" ref="LA1225:LA1232" si="1631">$J1225*KU1225</f>
        <v>882762.3</v>
      </c>
      <c r="LB1225" s="101">
        <f t="shared" ref="LB1225:LB1232" si="1632">$K1225*KV1225</f>
        <v>882762.3</v>
      </c>
      <c r="LC1225" s="101">
        <f t="shared" ref="LC1225:LC1232" si="1633">$F1225*LC$1245</f>
        <v>32807.31</v>
      </c>
      <c r="LD1225" s="101">
        <f t="shared" ref="LD1225:LD1232" si="1634">$G1225*LD$1245</f>
        <v>34460.33</v>
      </c>
      <c r="LE1225" s="101">
        <f t="shared" ref="LE1225:LE1232" si="1635">$H1225*LE$1245</f>
        <v>34721.599999999999</v>
      </c>
      <c r="LF1225" s="101">
        <f t="shared" ref="LF1225:LF1232" si="1636">$I1225*LF$1245</f>
        <v>3079.3</v>
      </c>
      <c r="LG1225" s="101">
        <f t="shared" ref="LG1225:LG1232" si="1637">$J1225*LG$1245</f>
        <v>3193.76</v>
      </c>
      <c r="LH1225" s="101">
        <f t="shared" ref="LH1225:LH1232" si="1638">$K1225*LH$1245</f>
        <v>3193.76</v>
      </c>
      <c r="LI1225" s="101">
        <f t="shared" ref="LI1225:LK1232" si="1639">KT1225*LC1225</f>
        <v>12401163.18</v>
      </c>
      <c r="LJ1225" s="101">
        <f t="shared" si="1639"/>
        <v>13026004.74</v>
      </c>
      <c r="LK1225" s="101">
        <f t="shared" si="1639"/>
        <v>13124764.800000001</v>
      </c>
      <c r="LL1225" s="101">
        <f t="shared" ref="LL1225:LN1232" si="1640">KT1225*LF1225</f>
        <v>1163975.3999999999</v>
      </c>
      <c r="LM1225" s="101">
        <f t="shared" si="1640"/>
        <v>1207241.28</v>
      </c>
      <c r="LN1225" s="101">
        <f t="shared" si="1640"/>
        <v>1207241.28</v>
      </c>
      <c r="LO1225" s="106">
        <v>271</v>
      </c>
      <c r="LP1225" s="106">
        <v>271</v>
      </c>
      <c r="LQ1225" s="106">
        <v>271</v>
      </c>
      <c r="LR1225" s="101">
        <f t="shared" ref="LR1225:LR1232" si="1641">$F1225*LO1225</f>
        <v>9050858</v>
      </c>
      <c r="LS1225" s="101">
        <f t="shared" ref="LS1225:LS1232" si="1642">$G1225*LP1225</f>
        <v>9508035</v>
      </c>
      <c r="LT1225" s="101">
        <f t="shared" ref="LT1225:LT1232" si="1643">$H1225*LQ1225</f>
        <v>9508035</v>
      </c>
      <c r="LU1225" s="101">
        <f t="shared" ref="LU1225:LU1232" si="1644">$I1225*LO1225</f>
        <v>632879.85</v>
      </c>
      <c r="LV1225" s="101">
        <f t="shared" ref="LV1225:LV1232" si="1645">$J1225*LP1225</f>
        <v>632879.85</v>
      </c>
      <c r="LW1225" s="101">
        <f t="shared" ref="LW1225:LW1232" si="1646">$K1225*LQ1225</f>
        <v>632879.85</v>
      </c>
      <c r="LX1225" s="101">
        <f t="shared" ref="LX1225:LX1232" si="1647">$F1225*LX$1245</f>
        <v>33398</v>
      </c>
      <c r="LY1225" s="101">
        <f t="shared" ref="LY1225:LY1232" si="1648">$G1225*LY$1245</f>
        <v>35084.97</v>
      </c>
      <c r="LZ1225" s="101">
        <f t="shared" ref="LZ1225:LZ1232" si="1649">$H1225*LZ$1245</f>
        <v>35220.5</v>
      </c>
      <c r="MA1225" s="101">
        <f t="shared" ref="MA1225:MA1232" si="1650">$I1225*MA$1245</f>
        <v>2210.5500000000002</v>
      </c>
      <c r="MB1225" s="101">
        <f t="shared" ref="MB1225:MB1232" si="1651">$J1225*MB$1245</f>
        <v>2326.17</v>
      </c>
      <c r="MC1225" s="101">
        <f t="shared" ref="MC1225:MC1232" si="1652">$K1225*MC$1245</f>
        <v>2326.17</v>
      </c>
      <c r="MD1225" s="101">
        <f t="shared" ref="MD1225:MF1232" si="1653">LO1225*LX1225</f>
        <v>9050858</v>
      </c>
      <c r="ME1225" s="101">
        <f t="shared" si="1653"/>
        <v>9508026.8699999992</v>
      </c>
      <c r="MF1225" s="101">
        <f t="shared" si="1653"/>
        <v>9544755.5</v>
      </c>
      <c r="MG1225" s="101">
        <f t="shared" ref="MG1225:MI1232" si="1654">LO1225*MA1225</f>
        <v>599059.05000000005</v>
      </c>
      <c r="MH1225" s="101">
        <f t="shared" si="1654"/>
        <v>630392.06999999995</v>
      </c>
      <c r="MI1225" s="101">
        <f t="shared" si="1654"/>
        <v>630392.06999999995</v>
      </c>
      <c r="MJ1225" s="106">
        <v>471</v>
      </c>
      <c r="MK1225" s="106">
        <v>471</v>
      </c>
      <c r="ML1225" s="106">
        <v>471</v>
      </c>
      <c r="MM1225" s="101">
        <f t="shared" ref="MM1225:MM1232" si="1655">$F1225*MJ1225</f>
        <v>15730458</v>
      </c>
      <c r="MN1225" s="101">
        <f t="shared" ref="MN1225:MN1232" si="1656">$G1225*MK1225</f>
        <v>16525035</v>
      </c>
      <c r="MO1225" s="101">
        <f t="shared" ref="MO1225:MO1232" si="1657">$H1225*ML1225</f>
        <v>16525035</v>
      </c>
      <c r="MP1225" s="101">
        <f t="shared" ref="MP1225:MP1232" si="1658">$I1225*MJ1225</f>
        <v>1099949.8500000001</v>
      </c>
      <c r="MQ1225" s="101">
        <f t="shared" ref="MQ1225:MQ1232" si="1659">$J1225*MK1225</f>
        <v>1099949.8500000001</v>
      </c>
      <c r="MR1225" s="101">
        <f t="shared" ref="MR1225:MR1232" si="1660">$K1225*ML1225</f>
        <v>1099949.8500000001</v>
      </c>
      <c r="MS1225" s="101">
        <f t="shared" ref="MS1225:MS1232" si="1661">$F1225*MS$1245</f>
        <v>33458.410000000003</v>
      </c>
      <c r="MT1225" s="101">
        <f t="shared" ref="MT1225:MT1232" si="1662">$G1225*MT$1245</f>
        <v>35147.69</v>
      </c>
      <c r="MU1225" s="101">
        <f t="shared" ref="MU1225:MU1232" si="1663">$H1225*MU$1245</f>
        <v>35441.25</v>
      </c>
      <c r="MV1225" s="101">
        <f t="shared" ref="MV1225:MV1232" si="1664">$I1225*MV$1245</f>
        <v>2165.67</v>
      </c>
      <c r="MW1225" s="101">
        <f t="shared" ref="MW1225:MW1232" si="1665">$J1225*MW$1245</f>
        <v>2248.42</v>
      </c>
      <c r="MX1225" s="101">
        <f t="shared" ref="MX1225:MX1232" si="1666">$K1225*MX$1245</f>
        <v>2248.42</v>
      </c>
      <c r="MY1225" s="101">
        <f t="shared" ref="MY1225:NA1232" si="1667">MJ1225*MS1225</f>
        <v>15758911.109999999</v>
      </c>
      <c r="MZ1225" s="101">
        <f t="shared" si="1667"/>
        <v>16554561.99</v>
      </c>
      <c r="NA1225" s="101">
        <f t="shared" si="1667"/>
        <v>16692828.75</v>
      </c>
      <c r="NB1225" s="101">
        <f t="shared" ref="NB1225:ND1232" si="1668">MJ1225*MV1225</f>
        <v>1020030.57</v>
      </c>
      <c r="NC1225" s="101">
        <f t="shared" si="1668"/>
        <v>1059005.82</v>
      </c>
      <c r="ND1225" s="101">
        <f t="shared" si="1668"/>
        <v>1059005.82</v>
      </c>
      <c r="NE1225" s="106">
        <v>347</v>
      </c>
      <c r="NF1225" s="106">
        <v>347</v>
      </c>
      <c r="NG1225" s="106">
        <v>347</v>
      </c>
      <c r="NH1225" s="101">
        <f t="shared" ref="NH1225:NH1232" si="1669">$F1225*NE1225</f>
        <v>11589106</v>
      </c>
      <c r="NI1225" s="101">
        <f t="shared" ref="NI1225:NI1232" si="1670">$G1225*NF1225</f>
        <v>12174495</v>
      </c>
      <c r="NJ1225" s="101">
        <f t="shared" ref="NJ1225:NJ1232" si="1671">$H1225*NG1225</f>
        <v>12174495</v>
      </c>
      <c r="NK1225" s="101">
        <f t="shared" ref="NK1225:NK1232" si="1672">$I1225*NE1225</f>
        <v>810366.45</v>
      </c>
      <c r="NL1225" s="101">
        <f t="shared" ref="NL1225:NL1232" si="1673">$J1225*NF1225</f>
        <v>810366.45</v>
      </c>
      <c r="NM1225" s="101">
        <f t="shared" ref="NM1225:NM1232" si="1674">$K1225*NG1225</f>
        <v>810366.45</v>
      </c>
      <c r="NN1225" s="101">
        <f t="shared" ref="NN1225:NN1232" si="1675">$F1225*NN$1245</f>
        <v>33398.050000000003</v>
      </c>
      <c r="NO1225" s="101">
        <f t="shared" ref="NO1225:NO1232" si="1676">$G1225*NO$1245</f>
        <v>35085.03</v>
      </c>
      <c r="NP1225" s="101">
        <f t="shared" ref="NP1225:NP1232" si="1677">$H1225*NP$1245</f>
        <v>35370.47</v>
      </c>
      <c r="NQ1225" s="101">
        <f t="shared" ref="NQ1225:NQ1232" si="1678">$I1225*NQ$1245</f>
        <v>2702.61</v>
      </c>
      <c r="NR1225" s="101">
        <f t="shared" ref="NR1225:NR1232" si="1679">$J1225*NR$1245</f>
        <v>2799.15</v>
      </c>
      <c r="NS1225" s="101">
        <f t="shared" ref="NS1225:NS1232" si="1680">$K1225*NS$1245</f>
        <v>2799.15</v>
      </c>
      <c r="NT1225" s="101">
        <f t="shared" ref="NT1225:NV1232" si="1681">NE1225*NN1225</f>
        <v>11589123.35</v>
      </c>
      <c r="NU1225" s="101">
        <f t="shared" si="1681"/>
        <v>12174505.41</v>
      </c>
      <c r="NV1225" s="101">
        <f t="shared" si="1681"/>
        <v>12273553.09</v>
      </c>
      <c r="NW1225" s="101">
        <f t="shared" ref="NW1225:NY1232" si="1682">NE1225*NQ1225</f>
        <v>937805.67</v>
      </c>
      <c r="NX1225" s="101">
        <f t="shared" si="1682"/>
        <v>971305.05</v>
      </c>
      <c r="NY1225" s="101">
        <f t="shared" si="1682"/>
        <v>971305.05</v>
      </c>
      <c r="NZ1225" s="106">
        <v>205</v>
      </c>
      <c r="OA1225" s="106">
        <v>205</v>
      </c>
      <c r="OB1225" s="106">
        <v>205</v>
      </c>
      <c r="OC1225" s="101">
        <f t="shared" ref="OC1225:OC1232" si="1683">$F1225*NZ1225</f>
        <v>6846590</v>
      </c>
      <c r="OD1225" s="101">
        <f t="shared" ref="OD1225:OD1232" si="1684">$G1225*OA1225</f>
        <v>7192425</v>
      </c>
      <c r="OE1225" s="101">
        <f t="shared" ref="OE1225:OE1232" si="1685">$H1225*OB1225</f>
        <v>7192425</v>
      </c>
      <c r="OF1225" s="101">
        <f t="shared" ref="OF1225:OF1232" si="1686">$I1225*NZ1225</f>
        <v>478746.75</v>
      </c>
      <c r="OG1225" s="101">
        <f t="shared" ref="OG1225:OG1232" si="1687">$J1225*OA1225</f>
        <v>478746.75</v>
      </c>
      <c r="OH1225" s="101">
        <f t="shared" ref="OH1225:OH1232" si="1688">$K1225*OB1225</f>
        <v>478746.75</v>
      </c>
      <c r="OI1225" s="101">
        <f t="shared" ref="OI1225:OI1232" si="1689">$F1225*OI$1245</f>
        <v>33398.080000000002</v>
      </c>
      <c r="OJ1225" s="101">
        <f t="shared" ref="OJ1225:OJ1232" si="1690">$G1225*OJ$1245</f>
        <v>35085.03</v>
      </c>
      <c r="OK1225" s="101">
        <f t="shared" ref="OK1225:OK1232" si="1691">$H1225*OK$1245</f>
        <v>35246.44</v>
      </c>
      <c r="OL1225" s="101">
        <f t="shared" ref="OL1225:OL1232" si="1692">$I1225*OL$1245</f>
        <v>2610.86</v>
      </c>
      <c r="OM1225" s="101">
        <f t="shared" ref="OM1225:OM1232" si="1693">$J1225*OM$1245</f>
        <v>2736.25</v>
      </c>
      <c r="ON1225" s="101">
        <f t="shared" ref="ON1225:ON1232" si="1694">$K1225*ON$1245</f>
        <v>2736.25</v>
      </c>
      <c r="OO1225" s="101">
        <f t="shared" ref="OO1225:OQ1232" si="1695">NZ1225*OI1225</f>
        <v>6846606.4000000004</v>
      </c>
      <c r="OP1225" s="101">
        <f t="shared" si="1695"/>
        <v>7192431.1500000004</v>
      </c>
      <c r="OQ1225" s="101">
        <f t="shared" si="1695"/>
        <v>7225520.2000000002</v>
      </c>
      <c r="OR1225" s="101">
        <f t="shared" ref="OR1225:OT1232" si="1696">NZ1225*OL1225</f>
        <v>535226.30000000005</v>
      </c>
      <c r="OS1225" s="101">
        <f t="shared" si="1696"/>
        <v>560931.25</v>
      </c>
      <c r="OT1225" s="101">
        <f t="shared" si="1696"/>
        <v>560931.25</v>
      </c>
      <c r="OU1225" s="106">
        <v>374</v>
      </c>
      <c r="OV1225" s="106">
        <v>374</v>
      </c>
      <c r="OW1225" s="106">
        <v>374</v>
      </c>
      <c r="OX1225" s="101">
        <f t="shared" ref="OX1225:OX1232" si="1697">$F1225*OU1225</f>
        <v>12490852</v>
      </c>
      <c r="OY1225" s="101">
        <f t="shared" ref="OY1225:OY1232" si="1698">$G1225*OV1225</f>
        <v>13121790</v>
      </c>
      <c r="OZ1225" s="101">
        <f t="shared" ref="OZ1225:OZ1232" si="1699">$H1225*OW1225</f>
        <v>13121790</v>
      </c>
      <c r="PA1225" s="101">
        <f t="shared" ref="PA1225:PA1232" si="1700">$I1225*OU1225</f>
        <v>873420.9</v>
      </c>
      <c r="PB1225" s="101">
        <f t="shared" ref="PB1225:PB1232" si="1701">$J1225*OV1225</f>
        <v>873420.9</v>
      </c>
      <c r="PC1225" s="101">
        <f t="shared" ref="PC1225:PC1232" si="1702">$K1225*OW1225</f>
        <v>873420.9</v>
      </c>
      <c r="PD1225" s="101">
        <f t="shared" ref="PD1225:PD1232" si="1703">$F1225*PD$1245</f>
        <v>33398.04</v>
      </c>
      <c r="PE1225" s="101">
        <f t="shared" ref="PE1225:PE1232" si="1704">$G1225*PE$1245</f>
        <v>35084.959999999999</v>
      </c>
      <c r="PF1225" s="101">
        <f t="shared" ref="PF1225:PF1232" si="1705">$H1225*PF$1245</f>
        <v>35439.089999999997</v>
      </c>
      <c r="PG1225" s="101">
        <f t="shared" ref="PG1225:PG1232" si="1706">$I1225*PG$1245</f>
        <v>2717.37</v>
      </c>
      <c r="PH1225" s="101">
        <f t="shared" ref="PH1225:PH1232" si="1707">$J1225*PH$1245</f>
        <v>2795.62</v>
      </c>
      <c r="PI1225" s="101">
        <f t="shared" ref="PI1225:PI1232" si="1708">$K1225*PI$1245</f>
        <v>2795.62</v>
      </c>
      <c r="PJ1225" s="101">
        <f t="shared" ref="PJ1225:PL1232" si="1709">OU1225*PD1225</f>
        <v>12490866.960000001</v>
      </c>
      <c r="PK1225" s="101">
        <f t="shared" si="1709"/>
        <v>13121775.039999999</v>
      </c>
      <c r="PL1225" s="101">
        <f t="shared" si="1709"/>
        <v>13254219.66</v>
      </c>
      <c r="PM1225" s="101">
        <f t="shared" ref="PM1225:PO1232" si="1710">OU1225*PG1225</f>
        <v>1016296.38</v>
      </c>
      <c r="PN1225" s="101">
        <f t="shared" si="1710"/>
        <v>1045561.88</v>
      </c>
      <c r="PO1225" s="101">
        <f t="shared" si="1710"/>
        <v>1045561.88</v>
      </c>
      <c r="PP1225" s="106">
        <v>708</v>
      </c>
      <c r="PQ1225" s="106">
        <v>708</v>
      </c>
      <c r="PR1225" s="106">
        <v>708</v>
      </c>
      <c r="PS1225" s="101">
        <f t="shared" ref="PS1225:PS1232" si="1711">$F1225*PP1225</f>
        <v>23645784</v>
      </c>
      <c r="PT1225" s="101">
        <f t="shared" ref="PT1225:PT1232" si="1712">$G1225*PQ1225</f>
        <v>24840180</v>
      </c>
      <c r="PU1225" s="101">
        <f t="shared" ref="PU1225:PU1232" si="1713">$H1225*PR1225</f>
        <v>24840180</v>
      </c>
      <c r="PV1225" s="101">
        <f t="shared" ref="PV1225:PV1232" si="1714">$I1225*PP1225</f>
        <v>1653427.8</v>
      </c>
      <c r="PW1225" s="101">
        <f t="shared" ref="PW1225:PW1232" si="1715">$J1225*PQ1225</f>
        <v>1653427.8</v>
      </c>
      <c r="PX1225" s="101">
        <f t="shared" ref="PX1225:PX1232" si="1716">$K1225*PR1225</f>
        <v>1653427.8</v>
      </c>
      <c r="PY1225" s="101">
        <f t="shared" ref="PY1225:PY1232" si="1717">$F1225*PY$1245</f>
        <v>33667.9</v>
      </c>
      <c r="PZ1225" s="101">
        <f t="shared" ref="PZ1225:PZ1232" si="1718">$G1225*PZ$1245</f>
        <v>35370.26</v>
      </c>
      <c r="QA1225" s="101">
        <f t="shared" ref="QA1225:QA1232" si="1719">$H1225*QA$1245</f>
        <v>35693.370000000003</v>
      </c>
      <c r="QB1225" s="101">
        <f t="shared" ref="QB1225:QB1232" si="1720">$I1225*QB$1245</f>
        <v>2547.31</v>
      </c>
      <c r="QC1225" s="101">
        <f t="shared" ref="QC1225:QC1232" si="1721">$J1225*QC$1245</f>
        <v>2641.84</v>
      </c>
      <c r="QD1225" s="101">
        <f t="shared" ref="QD1225:QD1232" si="1722">$K1225*QD$1245</f>
        <v>2641.84</v>
      </c>
      <c r="QE1225" s="101">
        <f t="shared" ref="QE1225:QG1232" si="1723">PP1225*PY1225</f>
        <v>23836873.199999999</v>
      </c>
      <c r="QF1225" s="101">
        <f t="shared" si="1723"/>
        <v>25042144.079999998</v>
      </c>
      <c r="QG1225" s="101">
        <f t="shared" si="1723"/>
        <v>25270905.960000001</v>
      </c>
      <c r="QH1225" s="101">
        <f t="shared" ref="QH1225:QJ1232" si="1724">PP1225*QB1225</f>
        <v>1803495.48</v>
      </c>
      <c r="QI1225" s="101">
        <f t="shared" si="1724"/>
        <v>1870422.72</v>
      </c>
      <c r="QJ1225" s="101">
        <f t="shared" si="1724"/>
        <v>1870422.72</v>
      </c>
      <c r="QK1225" s="106">
        <v>443</v>
      </c>
      <c r="QL1225" s="106">
        <v>443</v>
      </c>
      <c r="QM1225" s="106">
        <v>443</v>
      </c>
      <c r="QN1225" s="101">
        <f t="shared" ref="QN1225:QN1232" si="1725">$F1225*QK1225</f>
        <v>14795314</v>
      </c>
      <c r="QO1225" s="101">
        <f t="shared" ref="QO1225:QO1232" si="1726">$G1225*QL1225</f>
        <v>15542655</v>
      </c>
      <c r="QP1225" s="101">
        <f t="shared" ref="QP1225:QP1232" si="1727">$H1225*QM1225</f>
        <v>15542655</v>
      </c>
      <c r="QQ1225" s="101">
        <f t="shared" ref="QQ1225:QQ1232" si="1728">$I1225*QK1225</f>
        <v>1034560.05</v>
      </c>
      <c r="QR1225" s="101">
        <f t="shared" ref="QR1225:QR1232" si="1729">$J1225*QL1225</f>
        <v>1034560.05</v>
      </c>
      <c r="QS1225" s="101">
        <f t="shared" ref="QS1225:QS1232" si="1730">$K1225*QM1225</f>
        <v>1034560.05</v>
      </c>
      <c r="QT1225" s="101">
        <f t="shared" ref="QT1225:QT1232" si="1731">$F1225*QT$1245</f>
        <v>33397.96</v>
      </c>
      <c r="QU1225" s="101">
        <f t="shared" ref="QU1225:QU1232" si="1732">$G1225*QU$1245</f>
        <v>35084.949999999997</v>
      </c>
      <c r="QV1225" s="101">
        <f t="shared" ref="QV1225:QV1232" si="1733">$H1225*QV$1245</f>
        <v>35307.879999999997</v>
      </c>
      <c r="QW1225" s="101">
        <f t="shared" ref="QW1225:QW1232" si="1734">$I1225*QW$1245</f>
        <v>1791.97</v>
      </c>
      <c r="QX1225" s="101">
        <f t="shared" ref="QX1225:QX1232" si="1735">$J1225*QX$1245</f>
        <v>1887.21</v>
      </c>
      <c r="QY1225" s="101">
        <f t="shared" ref="QY1225:QY1232" si="1736">$K1225*QY$1245</f>
        <v>1887.21</v>
      </c>
      <c r="QZ1225" s="101">
        <f t="shared" ref="QZ1225:RB1232" si="1737">QK1225*QT1225</f>
        <v>14795296.279999999</v>
      </c>
      <c r="RA1225" s="101">
        <f t="shared" si="1737"/>
        <v>15542632.85</v>
      </c>
      <c r="RB1225" s="101">
        <f t="shared" si="1737"/>
        <v>15641390.84</v>
      </c>
      <c r="RC1225" s="101">
        <f t="shared" ref="RC1225:RE1232" si="1738">QK1225*QW1225</f>
        <v>793842.71</v>
      </c>
      <c r="RD1225" s="101">
        <f t="shared" si="1738"/>
        <v>836034.03</v>
      </c>
      <c r="RE1225" s="101">
        <f t="shared" si="1738"/>
        <v>836034.03</v>
      </c>
      <c r="RF1225" s="106">
        <v>341</v>
      </c>
      <c r="RG1225" s="106">
        <v>341</v>
      </c>
      <c r="RH1225" s="106">
        <v>341</v>
      </c>
      <c r="RI1225" s="101">
        <f t="shared" ref="RI1225:RI1232" si="1739">$F1225*RF1225</f>
        <v>11388718</v>
      </c>
      <c r="RJ1225" s="101">
        <f t="shared" ref="RJ1225:RJ1232" si="1740">$G1225*RG1225</f>
        <v>11963985</v>
      </c>
      <c r="RK1225" s="101">
        <f t="shared" ref="RK1225:RK1232" si="1741">$H1225*RH1225</f>
        <v>11963985</v>
      </c>
      <c r="RL1225" s="101">
        <f t="shared" ref="RL1225:RL1232" si="1742">$I1225*RF1225</f>
        <v>796354.35</v>
      </c>
      <c r="RM1225" s="101">
        <f t="shared" ref="RM1225:RM1232" si="1743">$J1225*RG1225</f>
        <v>796354.35</v>
      </c>
      <c r="RN1225" s="101">
        <f t="shared" ref="RN1225:RN1232" si="1744">$K1225*RH1225</f>
        <v>796354.35</v>
      </c>
      <c r="RO1225" s="101">
        <f t="shared" ref="RO1225:RO1232" si="1745">$F1225*RO$1245</f>
        <v>33955.919999999998</v>
      </c>
      <c r="RP1225" s="101">
        <f t="shared" ref="RP1225:RP1232" si="1746">$G1225*RP$1245</f>
        <v>35671.620000000003</v>
      </c>
      <c r="RQ1225" s="101">
        <f t="shared" ref="RQ1225:RQ1232" si="1747">$H1225*RQ$1245</f>
        <v>35836.959999999999</v>
      </c>
      <c r="RR1225" s="101">
        <f t="shared" ref="RR1225:RR1232" si="1748">$I1225*RR$1245</f>
        <v>2259.19</v>
      </c>
      <c r="RS1225" s="101">
        <f t="shared" ref="RS1225:RS1232" si="1749">$J1225*RS$1245</f>
        <v>2354.75</v>
      </c>
      <c r="RT1225" s="101">
        <f t="shared" ref="RT1225:RT1232" si="1750">$K1225*RT$1245</f>
        <v>2354.75</v>
      </c>
      <c r="RU1225" s="101">
        <f t="shared" ref="RU1225:RW1232" si="1751">RF1225*RO1225</f>
        <v>11578968.720000001</v>
      </c>
      <c r="RV1225" s="101">
        <f t="shared" si="1751"/>
        <v>12164022.42</v>
      </c>
      <c r="RW1225" s="101">
        <f t="shared" si="1751"/>
        <v>12220403.359999999</v>
      </c>
      <c r="RX1225" s="101">
        <f t="shared" ref="RX1225:RZ1232" si="1752">RF1225*RR1225</f>
        <v>770383.79</v>
      </c>
      <c r="RY1225" s="101">
        <f t="shared" si="1752"/>
        <v>802969.75</v>
      </c>
      <c r="RZ1225" s="101">
        <f t="shared" si="1752"/>
        <v>802969.75</v>
      </c>
      <c r="SA1225" s="106">
        <v>160</v>
      </c>
      <c r="SB1225" s="106">
        <v>160</v>
      </c>
      <c r="SC1225" s="106">
        <v>160</v>
      </c>
      <c r="SD1225" s="101">
        <f t="shared" ref="SD1225:SD1232" si="1753">$F1225*SA1225</f>
        <v>5343680</v>
      </c>
      <c r="SE1225" s="101">
        <f t="shared" ref="SE1225:SE1232" si="1754">$G1225*SB1225</f>
        <v>5613600</v>
      </c>
      <c r="SF1225" s="101">
        <f t="shared" ref="SF1225:SF1232" si="1755">$H1225*SC1225</f>
        <v>5613600</v>
      </c>
      <c r="SG1225" s="101">
        <f t="shared" ref="SG1225:SG1232" si="1756">$I1225*SA1225</f>
        <v>373656</v>
      </c>
      <c r="SH1225" s="101">
        <f t="shared" ref="SH1225:SH1232" si="1757">$J1225*SB1225</f>
        <v>373656</v>
      </c>
      <c r="SI1225" s="101">
        <f t="shared" ref="SI1225:SI1232" si="1758">$K1225*SC1225</f>
        <v>373656</v>
      </c>
      <c r="SJ1225" s="101">
        <f t="shared" ref="SJ1225:SJ1232" si="1759">$F1225*SJ$1245</f>
        <v>33475.51</v>
      </c>
      <c r="SK1225" s="101">
        <f t="shared" ref="SK1225:SK1232" si="1760">$G1225*SK$1245</f>
        <v>35160.61</v>
      </c>
      <c r="SL1225" s="101">
        <f t="shared" ref="SL1225:SL1232" si="1761">$H1225*SL$1245</f>
        <v>35329.1</v>
      </c>
      <c r="SM1225" s="101">
        <f t="shared" ref="SM1225:SM1232" si="1762">$I1225*SM$1245</f>
        <v>3676.24</v>
      </c>
      <c r="SN1225" s="101">
        <f t="shared" ref="SN1225:SN1232" si="1763">$J1225*SN$1245</f>
        <v>3833.38</v>
      </c>
      <c r="SO1225" s="101">
        <f t="shared" ref="SO1225:SO1232" si="1764">$K1225*SO$1245</f>
        <v>3833.38</v>
      </c>
      <c r="SP1225" s="101">
        <f t="shared" ref="SP1225:SR1232" si="1765">SA1225*SJ1225</f>
        <v>5356081.5999999996</v>
      </c>
      <c r="SQ1225" s="101">
        <f t="shared" si="1765"/>
        <v>5625697.5999999996</v>
      </c>
      <c r="SR1225" s="101">
        <f t="shared" si="1765"/>
        <v>5652656</v>
      </c>
      <c r="SS1225" s="101">
        <f t="shared" ref="SS1225:SU1232" si="1766">SA1225*SM1225</f>
        <v>588198.40000000002</v>
      </c>
      <c r="ST1225" s="101">
        <f t="shared" si="1766"/>
        <v>613340.80000000005</v>
      </c>
      <c r="SU1225" s="101">
        <f t="shared" si="1766"/>
        <v>613340.80000000005</v>
      </c>
      <c r="SV1225" s="106">
        <v>534</v>
      </c>
      <c r="SW1225" s="106">
        <v>534</v>
      </c>
      <c r="SX1225" s="106">
        <v>534</v>
      </c>
      <c r="SY1225" s="101">
        <f t="shared" ref="SY1225:SY1232" si="1767">$F1225*SV1225</f>
        <v>17834532</v>
      </c>
      <c r="SZ1225" s="101">
        <f t="shared" ref="SZ1225:SZ1232" si="1768">$G1225*SW1225</f>
        <v>18735390</v>
      </c>
      <c r="TA1225" s="101">
        <f t="shared" ref="TA1225:TA1232" si="1769">$H1225*SX1225</f>
        <v>18735390</v>
      </c>
      <c r="TB1225" s="101">
        <f t="shared" ref="TB1225:TB1232" si="1770">$I1225*SV1225</f>
        <v>1247076.8999999999</v>
      </c>
      <c r="TC1225" s="101">
        <f t="shared" ref="TC1225:TC1232" si="1771">$J1225*SW1225</f>
        <v>1247076.8999999999</v>
      </c>
      <c r="TD1225" s="101">
        <f t="shared" ref="TD1225:TD1232" si="1772">$K1225*SX1225</f>
        <v>1247076.8999999999</v>
      </c>
      <c r="TE1225" s="101">
        <f t="shared" ref="TE1225:TE1232" si="1773">$F1225*TE$1245</f>
        <v>33398.01</v>
      </c>
      <c r="TF1225" s="101">
        <f t="shared" ref="TF1225:TF1232" si="1774">$G1225*TF$1245</f>
        <v>35085.01</v>
      </c>
      <c r="TG1225" s="101">
        <f t="shared" ref="TG1225:TG1232" si="1775">$H1225*TG$1245</f>
        <v>35301.51</v>
      </c>
      <c r="TH1225" s="101">
        <f t="shared" ref="TH1225:TH1232" si="1776">$I1225*TH$1245</f>
        <v>2760.47</v>
      </c>
      <c r="TI1225" s="101">
        <f t="shared" ref="TI1225:TI1232" si="1777">$J1225*TI$1245</f>
        <v>2871.94</v>
      </c>
      <c r="TJ1225" s="101">
        <f t="shared" ref="TJ1225:TJ1232" si="1778">$K1225*TJ$1245</f>
        <v>2871.94</v>
      </c>
      <c r="TK1225" s="101">
        <f t="shared" ref="TK1225:TM1232" si="1779">SV1225*TE1225</f>
        <v>17834537.34</v>
      </c>
      <c r="TL1225" s="101">
        <f t="shared" si="1779"/>
        <v>18735395.34</v>
      </c>
      <c r="TM1225" s="101">
        <f t="shared" si="1779"/>
        <v>18851006.34</v>
      </c>
      <c r="TN1225" s="101">
        <f t="shared" ref="TN1225:TP1232" si="1780">SV1225*TH1225</f>
        <v>1474090.98</v>
      </c>
      <c r="TO1225" s="101">
        <f t="shared" si="1780"/>
        <v>1533615.96</v>
      </c>
      <c r="TP1225" s="101">
        <f t="shared" si="1780"/>
        <v>1533615.96</v>
      </c>
      <c r="TQ1225" s="106">
        <v>301</v>
      </c>
      <c r="TR1225" s="106">
        <v>301</v>
      </c>
      <c r="TS1225" s="106">
        <v>301</v>
      </c>
      <c r="TT1225" s="101">
        <f t="shared" ref="TT1225:TT1232" si="1781">$F1225*TQ1225</f>
        <v>10052798</v>
      </c>
      <c r="TU1225" s="101">
        <f t="shared" ref="TU1225:TU1232" si="1782">$G1225*TR1225</f>
        <v>10560585</v>
      </c>
      <c r="TV1225" s="101">
        <f t="shared" ref="TV1225:TV1232" si="1783">$H1225*TS1225</f>
        <v>10560585</v>
      </c>
      <c r="TW1225" s="101">
        <f t="shared" ref="TW1225:TW1232" si="1784">$I1225*TQ1225</f>
        <v>702940.35</v>
      </c>
      <c r="TX1225" s="101">
        <f t="shared" ref="TX1225:TX1232" si="1785">$J1225*TR1225</f>
        <v>702940.35</v>
      </c>
      <c r="TY1225" s="101">
        <f t="shared" ref="TY1225:TY1232" si="1786">$K1225*TS1225</f>
        <v>702940.35</v>
      </c>
      <c r="TZ1225" s="101">
        <f t="shared" ref="TZ1225:TZ1232" si="1787">$F1225*TZ$1245</f>
        <v>32693.07</v>
      </c>
      <c r="UA1225" s="101">
        <f t="shared" ref="UA1225:UA1232" si="1788">$G1225*UA$1245</f>
        <v>34351.53</v>
      </c>
      <c r="UB1225" s="101">
        <f t="shared" ref="UB1225:UB1232" si="1789">$H1225*UB$1245</f>
        <v>34623.39</v>
      </c>
      <c r="UC1225" s="101">
        <f t="shared" ref="UC1225:UC1232" si="1790">$I1225*UC$1245</f>
        <v>2905.87</v>
      </c>
      <c r="UD1225" s="101">
        <f t="shared" ref="UD1225:UD1232" si="1791">$J1225*UD$1245</f>
        <v>3046.05</v>
      </c>
      <c r="UE1225" s="101">
        <f t="shared" ref="UE1225:UE1232" si="1792">$K1225*UE$1245</f>
        <v>3046.05</v>
      </c>
      <c r="UF1225" s="101">
        <f t="shared" ref="UF1225:UH1232" si="1793">TQ1225*TZ1225</f>
        <v>9840614.0700000003</v>
      </c>
      <c r="UG1225" s="101">
        <f t="shared" si="1793"/>
        <v>10339810.529999999</v>
      </c>
      <c r="UH1225" s="101">
        <f t="shared" si="1793"/>
        <v>10421640.390000001</v>
      </c>
      <c r="UI1225" s="101">
        <f t="shared" ref="UI1225:UK1232" si="1794">TQ1225*UC1225</f>
        <v>874666.87</v>
      </c>
      <c r="UJ1225" s="101">
        <f t="shared" si="1794"/>
        <v>916861.05</v>
      </c>
      <c r="UK1225" s="101">
        <f t="shared" si="1794"/>
        <v>916861.05</v>
      </c>
      <c r="UL1225" s="106">
        <v>607</v>
      </c>
      <c r="UM1225" s="106">
        <v>607</v>
      </c>
      <c r="UN1225" s="106">
        <v>607</v>
      </c>
      <c r="UO1225" s="101">
        <f t="shared" ref="UO1225:UO1232" si="1795">$F1225*UL1225</f>
        <v>20272586</v>
      </c>
      <c r="UP1225" s="101">
        <f t="shared" ref="UP1225:UP1232" si="1796">$G1225*UM1225</f>
        <v>21296595</v>
      </c>
      <c r="UQ1225" s="101">
        <f t="shared" ref="UQ1225:UQ1232" si="1797">$H1225*UN1225</f>
        <v>21296595</v>
      </c>
      <c r="UR1225" s="101">
        <f t="shared" ref="UR1225:UR1232" si="1798">$I1225*UL1225</f>
        <v>1417557.45</v>
      </c>
      <c r="US1225" s="101">
        <f t="shared" ref="US1225:US1232" si="1799">$J1225*UM1225</f>
        <v>1417557.45</v>
      </c>
      <c r="UT1225" s="101">
        <f t="shared" ref="UT1225:UT1232" si="1800">$K1225*UN1225</f>
        <v>1417557.45</v>
      </c>
      <c r="UU1225" s="101">
        <f t="shared" ref="UU1225:UU1232" si="1801">$F1225*UU$1245</f>
        <v>33398.019999999997</v>
      </c>
      <c r="UV1225" s="101">
        <f t="shared" ref="UV1225:UV1232" si="1802">$G1225*UV$1245</f>
        <v>35085.03</v>
      </c>
      <c r="UW1225" s="101">
        <f t="shared" ref="UW1225:UW1232" si="1803">$H1225*UW$1245</f>
        <v>35367.25</v>
      </c>
      <c r="UX1225" s="101">
        <f t="shared" ref="UX1225:UX1232" si="1804">$I1225*UX$1245</f>
        <v>1704.58</v>
      </c>
      <c r="UY1225" s="101">
        <f t="shared" ref="UY1225:UY1232" si="1805">$J1225*UY$1245</f>
        <v>1785.29</v>
      </c>
      <c r="UZ1225" s="101">
        <f t="shared" ref="UZ1225:UZ1232" si="1806">$K1225*UZ$1245</f>
        <v>1785.29</v>
      </c>
      <c r="VA1225" s="101">
        <f t="shared" ref="VA1225:VC1232" si="1807">UL1225*UU1225</f>
        <v>20272598.140000001</v>
      </c>
      <c r="VB1225" s="101">
        <f t="shared" si="1807"/>
        <v>21296613.210000001</v>
      </c>
      <c r="VC1225" s="101">
        <f t="shared" si="1807"/>
        <v>21467920.75</v>
      </c>
      <c r="VD1225" s="101">
        <f t="shared" ref="VD1225:VF1232" si="1808">UL1225*UX1225</f>
        <v>1034680.06</v>
      </c>
      <c r="VE1225" s="101">
        <f t="shared" si="1808"/>
        <v>1083671.03</v>
      </c>
      <c r="VF1225" s="101">
        <f t="shared" si="1808"/>
        <v>1083671.03</v>
      </c>
      <c r="VG1225" s="106">
        <v>509</v>
      </c>
      <c r="VH1225" s="106">
        <v>509</v>
      </c>
      <c r="VI1225" s="106">
        <v>509</v>
      </c>
      <c r="VJ1225" s="101">
        <f t="shared" ref="VJ1225:VJ1232" si="1809">$F1225*VG1225</f>
        <v>16999582</v>
      </c>
      <c r="VK1225" s="101">
        <f t="shared" ref="VK1225:VK1232" si="1810">$G1225*VH1225</f>
        <v>17858265</v>
      </c>
      <c r="VL1225" s="101">
        <f t="shared" ref="VL1225:VL1232" si="1811">$H1225*VI1225</f>
        <v>17858265</v>
      </c>
      <c r="VM1225" s="101">
        <f t="shared" ref="VM1225:VM1232" si="1812">$I1225*VG1225</f>
        <v>1188693.1499999999</v>
      </c>
      <c r="VN1225" s="101">
        <f t="shared" ref="VN1225:VN1232" si="1813">$J1225*VH1225</f>
        <v>1188693.1499999999</v>
      </c>
      <c r="VO1225" s="101">
        <f t="shared" ref="VO1225:VO1232" si="1814">$K1225*VI1225</f>
        <v>1188693.1499999999</v>
      </c>
      <c r="VP1225" s="101">
        <f t="shared" ref="VP1225:VP1232" si="1815">$F1225*VP$1245</f>
        <v>33190.07</v>
      </c>
      <c r="VQ1225" s="101">
        <f t="shared" ref="VQ1225:VQ1232" si="1816">$G1225*VQ$1245</f>
        <v>34868.31</v>
      </c>
      <c r="VR1225" s="101">
        <f t="shared" ref="VR1225:VR1232" si="1817">$H1225*VR$1245</f>
        <v>35027.79</v>
      </c>
      <c r="VS1225" s="101">
        <f t="shared" ref="VS1225:VS1232" si="1818">$I1225*VS$1245</f>
        <v>2244.9</v>
      </c>
      <c r="VT1225" s="101">
        <f t="shared" ref="VT1225:VT1232" si="1819">$J1225*VT$1245</f>
        <v>2345.5100000000002</v>
      </c>
      <c r="VU1225" s="101">
        <f t="shared" ref="VU1225:VU1232" si="1820">$K1225*VU$1245</f>
        <v>2345.5100000000002</v>
      </c>
      <c r="VV1225" s="101">
        <f t="shared" ref="VV1225:VX1232" si="1821">VG1225*VP1225</f>
        <v>16893745.629999999</v>
      </c>
      <c r="VW1225" s="101">
        <f t="shared" si="1821"/>
        <v>17747969.789999999</v>
      </c>
      <c r="VX1225" s="101">
        <f t="shared" si="1821"/>
        <v>17829145.109999999</v>
      </c>
      <c r="VY1225" s="101">
        <f t="shared" ref="VY1225:WA1232" si="1822">VG1225*VS1225</f>
        <v>1142654.1000000001</v>
      </c>
      <c r="VZ1225" s="101">
        <f t="shared" si="1822"/>
        <v>1193864.5900000001</v>
      </c>
      <c r="WA1225" s="101">
        <f t="shared" si="1822"/>
        <v>1193864.5900000001</v>
      </c>
      <c r="WB1225" s="106">
        <v>519</v>
      </c>
      <c r="WC1225" s="106">
        <v>519</v>
      </c>
      <c r="WD1225" s="106">
        <v>519</v>
      </c>
      <c r="WE1225" s="101">
        <f t="shared" ref="WE1225:WE1232" si="1823">$F1225*WB1225</f>
        <v>17333562</v>
      </c>
      <c r="WF1225" s="101">
        <f t="shared" ref="WF1225:WF1232" si="1824">$G1225*WC1225</f>
        <v>18209115</v>
      </c>
      <c r="WG1225" s="101">
        <f t="shared" ref="WG1225:WG1232" si="1825">$H1225*WD1225</f>
        <v>18209115</v>
      </c>
      <c r="WH1225" s="101">
        <f t="shared" ref="WH1225:WH1232" si="1826">$I1225*WB1225</f>
        <v>1212046.6499999999</v>
      </c>
      <c r="WI1225" s="101">
        <f t="shared" ref="WI1225:WI1232" si="1827">$J1225*WC1225</f>
        <v>1212046.6499999999</v>
      </c>
      <c r="WJ1225" s="101">
        <f t="shared" ref="WJ1225:WJ1232" si="1828">$K1225*WD1225</f>
        <v>1212046.6499999999</v>
      </c>
      <c r="WK1225" s="101">
        <f t="shared" ref="WK1225:WK1232" si="1829">$F1225*WK$1245</f>
        <v>33398.019999999997</v>
      </c>
      <c r="WL1225" s="101">
        <f t="shared" ref="WL1225:WL1232" si="1830">$G1225*WL$1245</f>
        <v>35085.019999999997</v>
      </c>
      <c r="WM1225" s="101">
        <f t="shared" ref="WM1225:WM1232" si="1831">$H1225*WM$1245</f>
        <v>35457.870000000003</v>
      </c>
      <c r="WN1225" s="101">
        <f t="shared" ref="WN1225:WN1232" si="1832">$I1225*WN$1245</f>
        <v>2153.2800000000002</v>
      </c>
      <c r="WO1225" s="101">
        <f t="shared" ref="WO1225:WO1232" si="1833">$J1225*WO$1245</f>
        <v>2229.7199999999998</v>
      </c>
      <c r="WP1225" s="101">
        <f t="shared" ref="WP1225:WP1232" si="1834">$K1225*WP$1245</f>
        <v>2229.7199999999998</v>
      </c>
      <c r="WQ1225" s="101">
        <f t="shared" ref="WQ1225:WS1232" si="1835">WB1225*WK1225</f>
        <v>17333572.379999999</v>
      </c>
      <c r="WR1225" s="101">
        <f t="shared" si="1835"/>
        <v>18209125.379999999</v>
      </c>
      <c r="WS1225" s="101">
        <f t="shared" si="1835"/>
        <v>18402634.530000001</v>
      </c>
      <c r="WT1225" s="101">
        <f t="shared" ref="WT1225:WV1232" si="1836">WB1225*WN1225</f>
        <v>1117552.32</v>
      </c>
      <c r="WU1225" s="101">
        <f t="shared" si="1836"/>
        <v>1157224.68</v>
      </c>
      <c r="WV1225" s="101">
        <f t="shared" si="1836"/>
        <v>1157224.68</v>
      </c>
      <c r="WW1225" s="106">
        <v>556</v>
      </c>
      <c r="WX1225" s="106">
        <v>556</v>
      </c>
      <c r="WY1225" s="106">
        <v>556</v>
      </c>
      <c r="WZ1225" s="101">
        <f t="shared" ref="WZ1225:WZ1232" si="1837">$F1225*WW1225</f>
        <v>18569288</v>
      </c>
      <c r="XA1225" s="101">
        <f t="shared" ref="XA1225:XA1232" si="1838">$G1225*WX1225</f>
        <v>19507260</v>
      </c>
      <c r="XB1225" s="101">
        <f t="shared" ref="XB1225:XB1232" si="1839">$H1225*WY1225</f>
        <v>19507260</v>
      </c>
      <c r="XC1225" s="101">
        <f t="shared" ref="XC1225:XC1232" si="1840">$I1225*WW1225</f>
        <v>1298454.6000000001</v>
      </c>
      <c r="XD1225" s="101">
        <f t="shared" ref="XD1225:XD1232" si="1841">$J1225*WX1225</f>
        <v>1298454.6000000001</v>
      </c>
      <c r="XE1225" s="101">
        <f t="shared" ref="XE1225:XE1232" si="1842">$K1225*WY1225</f>
        <v>1298454.6000000001</v>
      </c>
      <c r="XF1225" s="101">
        <f t="shared" ref="XF1225:XF1232" si="1843">$F1225*XF$1245</f>
        <v>33398</v>
      </c>
      <c r="XG1225" s="101">
        <f t="shared" ref="XG1225:XG1232" si="1844">$G1225*XG$1245</f>
        <v>35085.03</v>
      </c>
      <c r="XH1225" s="101">
        <f t="shared" ref="XH1225:XH1232" si="1845">$H1225*XH$1245</f>
        <v>35372.81</v>
      </c>
      <c r="XI1225" s="101">
        <f t="shared" ref="XI1225:XI1232" si="1846">$I1225*XI$1245</f>
        <v>1667.68</v>
      </c>
      <c r="XJ1225" s="101">
        <f t="shared" ref="XJ1225:XJ1232" si="1847">$J1225*XJ$1245</f>
        <v>1777.85</v>
      </c>
      <c r="XK1225" s="101">
        <f t="shared" ref="XK1225:XK1232" si="1848">$K1225*XK$1245</f>
        <v>1777.85</v>
      </c>
      <c r="XL1225" s="101">
        <f t="shared" ref="XL1225:XN1232" si="1849">WW1225*XF1225</f>
        <v>18569288</v>
      </c>
      <c r="XM1225" s="101">
        <f t="shared" si="1849"/>
        <v>19507276.68</v>
      </c>
      <c r="XN1225" s="101">
        <f t="shared" si="1849"/>
        <v>19667282.359999999</v>
      </c>
      <c r="XO1225" s="101">
        <f t="shared" ref="XO1225:XQ1232" si="1850">WW1225*XI1225</f>
        <v>927230.08</v>
      </c>
      <c r="XP1225" s="101">
        <f t="shared" si="1850"/>
        <v>988484.6</v>
      </c>
      <c r="XQ1225" s="101">
        <f t="shared" si="1850"/>
        <v>988484.6</v>
      </c>
      <c r="XR1225" s="106"/>
      <c r="XS1225" s="106"/>
      <c r="XT1225" s="106"/>
      <c r="XU1225" s="101">
        <f t="shared" ref="XU1225:XU1232" si="1851">$F1225*XR1225</f>
        <v>0</v>
      </c>
      <c r="XV1225" s="101">
        <f t="shared" ref="XV1225:XV1232" si="1852">$G1225*XS1225</f>
        <v>0</v>
      </c>
      <c r="XW1225" s="101">
        <f t="shared" ref="XW1225:XW1232" si="1853">$H1225*XT1225</f>
        <v>0</v>
      </c>
      <c r="XX1225" s="101">
        <f t="shared" ref="XX1225:XX1232" si="1854">$I1225*XR1225</f>
        <v>0</v>
      </c>
      <c r="XY1225" s="101">
        <f t="shared" ref="XY1225:XY1232" si="1855">$J1225*XS1225</f>
        <v>0</v>
      </c>
      <c r="XZ1225" s="101">
        <f t="shared" ref="XZ1225:XZ1232" si="1856">$K1225*XT1225</f>
        <v>0</v>
      </c>
      <c r="YA1225" s="101">
        <f t="shared" ref="YA1225:YA1232" si="1857">$F1225*YA$1245</f>
        <v>0</v>
      </c>
      <c r="YB1225" s="101">
        <f t="shared" ref="YB1225:YB1232" si="1858">$G1225*YB$1245</f>
        <v>0</v>
      </c>
      <c r="YC1225" s="101">
        <f t="shared" ref="YC1225:YC1232" si="1859">$H1225*YC$1245</f>
        <v>0</v>
      </c>
      <c r="YD1225" s="101">
        <f t="shared" ref="YD1225:YD1232" si="1860">$I1225*YD$1245</f>
        <v>0</v>
      </c>
      <c r="YE1225" s="101">
        <f t="shared" ref="YE1225:YE1232" si="1861">$J1225*YE$1245</f>
        <v>0</v>
      </c>
      <c r="YF1225" s="101">
        <f t="shared" ref="YF1225:YF1232" si="1862">$K1225*YF$1245</f>
        <v>0</v>
      </c>
      <c r="YG1225" s="101">
        <f t="shared" ref="YG1225:YI1232" si="1863">XR1225*YA1225</f>
        <v>0</v>
      </c>
      <c r="YH1225" s="101">
        <f t="shared" si="1863"/>
        <v>0</v>
      </c>
      <c r="YI1225" s="101">
        <f t="shared" si="1863"/>
        <v>0</v>
      </c>
      <c r="YJ1225" s="101">
        <f t="shared" ref="YJ1225:YL1232" si="1864">XR1225*YD1225</f>
        <v>0</v>
      </c>
      <c r="YK1225" s="101">
        <f t="shared" si="1864"/>
        <v>0</v>
      </c>
      <c r="YL1225" s="101">
        <f t="shared" si="1864"/>
        <v>0</v>
      </c>
      <c r="YM1225" s="149">
        <f t="shared" ref="YM1225:YO1232" si="1865">L1225+AG1225+BB1225+BW1225+CR1225+DM1225+EH1225+FC1225+FX1225+GS1225+HN1225+II1225+JD1225+JY1225+KT1225+LO1225+MJ1225+NE1225+NZ1225+OU1225+PP1225+QK1225+RF1225+SA1225+SV1225+TQ1225+UL1225+VG1225+WB1225+WW1225+XR1225</f>
        <v>11550</v>
      </c>
      <c r="YN1225" s="149">
        <f t="shared" si="1865"/>
        <v>11550</v>
      </c>
      <c r="YO1225" s="149">
        <f t="shared" si="1865"/>
        <v>11550</v>
      </c>
      <c r="YP1225" s="101">
        <f t="shared" ref="YP1225:YP1232" si="1866">$F1225*YM1225</f>
        <v>385746900</v>
      </c>
      <c r="YQ1225" s="101">
        <f t="shared" ref="YQ1225:YQ1232" si="1867">$G1225*YN1225</f>
        <v>405231750</v>
      </c>
      <c r="YR1225" s="101">
        <f t="shared" ref="YR1225:YR1232" si="1868">$H1225*YO1225</f>
        <v>405231750</v>
      </c>
      <c r="YS1225" s="101">
        <f t="shared" ref="YS1225:YS1232" si="1869">$I1225*YM1225</f>
        <v>26973292.5</v>
      </c>
      <c r="YT1225" s="101">
        <f t="shared" ref="YT1225:YT1232" si="1870">$J1225*YN1225</f>
        <v>26973292.5</v>
      </c>
      <c r="YU1225" s="101">
        <f t="shared" ref="YU1225:YU1232" si="1871">$K1225*YO1225</f>
        <v>26973292.5</v>
      </c>
      <c r="YV1225" s="101">
        <f t="shared" ref="YV1225:YV1232" si="1872">$F1225*YV$1245</f>
        <v>33394.370000000003</v>
      </c>
      <c r="YW1225" s="101">
        <f t="shared" ref="YW1225:YW1232" si="1873">$G1225*YW$1245</f>
        <v>35081.26</v>
      </c>
      <c r="YX1225" s="101">
        <f t="shared" ref="YX1225:YX1232" si="1874">$H1225*YX$1245</f>
        <v>35352.28</v>
      </c>
      <c r="YY1225" s="101">
        <f t="shared" ref="YY1225:YY1232" si="1875">$I1225*YY$1245</f>
        <v>2291.65</v>
      </c>
      <c r="YZ1225" s="101">
        <f t="shared" ref="YZ1225:YZ1232" si="1876">$J1225*YZ$1245</f>
        <v>2388.81</v>
      </c>
      <c r="ZA1225" s="101">
        <f t="shared" ref="ZA1225:ZA1232" si="1877">$K1225*ZA$1245</f>
        <v>2388.81</v>
      </c>
      <c r="ZB1225" s="101">
        <f t="shared" ref="ZB1225:ZD1232" si="1878">YM1225*YV1225</f>
        <v>385704973.5</v>
      </c>
      <c r="ZC1225" s="101">
        <f t="shared" si="1878"/>
        <v>405188553</v>
      </c>
      <c r="ZD1225" s="101">
        <f t="shared" si="1878"/>
        <v>408318834</v>
      </c>
      <c r="ZE1225" s="101">
        <f t="shared" ref="ZE1225:ZG1232" si="1879">YM1225*YY1225</f>
        <v>26468557.5</v>
      </c>
      <c r="ZF1225" s="101">
        <f t="shared" si="1879"/>
        <v>27590755.5</v>
      </c>
      <c r="ZG1225" s="101">
        <f t="shared" si="1879"/>
        <v>27590755.5</v>
      </c>
    </row>
    <row r="1226" spans="1:683" ht="72" hidden="1">
      <c r="A1226" s="93" t="s">
        <v>729</v>
      </c>
      <c r="B1226" s="302"/>
      <c r="C1226" s="5"/>
      <c r="D1226" s="764"/>
      <c r="E1226" s="291"/>
      <c r="F1226" s="114">
        <f t="shared" ref="F1226:H1232" si="1880">F50</f>
        <v>0</v>
      </c>
      <c r="G1226" s="114">
        <f t="shared" si="1880"/>
        <v>0</v>
      </c>
      <c r="H1226" s="114">
        <f t="shared" si="1880"/>
        <v>0</v>
      </c>
      <c r="I1226" s="101">
        <f t="shared" ref="I1226:K1232" si="1881">F416</f>
        <v>0</v>
      </c>
      <c r="J1226" s="101">
        <f t="shared" si="1881"/>
        <v>0</v>
      </c>
      <c r="K1226" s="101">
        <f t="shared" si="1881"/>
        <v>0</v>
      </c>
      <c r="L1226" s="106"/>
      <c r="M1226" s="106"/>
      <c r="N1226" s="106"/>
      <c r="O1226" s="101">
        <f t="shared" si="1431"/>
        <v>0</v>
      </c>
      <c r="P1226" s="101">
        <f t="shared" si="1432"/>
        <v>0</v>
      </c>
      <c r="Q1226" s="101">
        <f t="shared" si="1433"/>
        <v>0</v>
      </c>
      <c r="R1226" s="101">
        <f t="shared" si="1434"/>
        <v>0</v>
      </c>
      <c r="S1226" s="101">
        <f t="shared" si="1435"/>
        <v>0</v>
      </c>
      <c r="T1226" s="101">
        <f t="shared" si="1436"/>
        <v>0</v>
      </c>
      <c r="U1226" s="101">
        <f t="shared" si="1437"/>
        <v>0</v>
      </c>
      <c r="V1226" s="101">
        <f t="shared" si="1438"/>
        <v>0</v>
      </c>
      <c r="W1226" s="101">
        <f t="shared" si="1439"/>
        <v>0</v>
      </c>
      <c r="X1226" s="101">
        <f t="shared" si="1440"/>
        <v>0</v>
      </c>
      <c r="Y1226" s="101">
        <f t="shared" si="1441"/>
        <v>0</v>
      </c>
      <c r="Z1226" s="101">
        <f t="shared" si="1442"/>
        <v>0</v>
      </c>
      <c r="AA1226" s="101">
        <f t="shared" si="1443"/>
        <v>0</v>
      </c>
      <c r="AB1226" s="101">
        <f t="shared" si="1443"/>
        <v>0</v>
      </c>
      <c r="AC1226" s="101">
        <f t="shared" si="1443"/>
        <v>0</v>
      </c>
      <c r="AD1226" s="101">
        <f t="shared" si="1444"/>
        <v>0</v>
      </c>
      <c r="AE1226" s="101">
        <f t="shared" si="1444"/>
        <v>0</v>
      </c>
      <c r="AF1226" s="101">
        <f t="shared" si="1444"/>
        <v>0</v>
      </c>
      <c r="AG1226" s="106"/>
      <c r="AH1226" s="106"/>
      <c r="AI1226" s="106"/>
      <c r="AJ1226" s="101">
        <f t="shared" si="1445"/>
        <v>0</v>
      </c>
      <c r="AK1226" s="101">
        <f t="shared" si="1446"/>
        <v>0</v>
      </c>
      <c r="AL1226" s="101">
        <f t="shared" si="1447"/>
        <v>0</v>
      </c>
      <c r="AM1226" s="101">
        <f t="shared" si="1448"/>
        <v>0</v>
      </c>
      <c r="AN1226" s="101">
        <f t="shared" si="1449"/>
        <v>0</v>
      </c>
      <c r="AO1226" s="101">
        <f t="shared" si="1450"/>
        <v>0</v>
      </c>
      <c r="AP1226" s="101">
        <f t="shared" si="1451"/>
        <v>0</v>
      </c>
      <c r="AQ1226" s="101">
        <f t="shared" si="1452"/>
        <v>0</v>
      </c>
      <c r="AR1226" s="101">
        <f t="shared" si="1453"/>
        <v>0</v>
      </c>
      <c r="AS1226" s="101">
        <f t="shared" si="1454"/>
        <v>0</v>
      </c>
      <c r="AT1226" s="101">
        <f t="shared" si="1455"/>
        <v>0</v>
      </c>
      <c r="AU1226" s="101">
        <f t="shared" si="1456"/>
        <v>0</v>
      </c>
      <c r="AV1226" s="101">
        <f t="shared" si="1457"/>
        <v>0</v>
      </c>
      <c r="AW1226" s="101">
        <f t="shared" si="1457"/>
        <v>0</v>
      </c>
      <c r="AX1226" s="101">
        <f t="shared" si="1457"/>
        <v>0</v>
      </c>
      <c r="AY1226" s="101">
        <f t="shared" si="1458"/>
        <v>0</v>
      </c>
      <c r="AZ1226" s="101">
        <f t="shared" si="1458"/>
        <v>0</v>
      </c>
      <c r="BA1226" s="101">
        <f t="shared" si="1458"/>
        <v>0</v>
      </c>
      <c r="BB1226" s="106"/>
      <c r="BC1226" s="106"/>
      <c r="BD1226" s="106"/>
      <c r="BE1226" s="101">
        <f t="shared" si="1459"/>
        <v>0</v>
      </c>
      <c r="BF1226" s="101">
        <f t="shared" si="1460"/>
        <v>0</v>
      </c>
      <c r="BG1226" s="101">
        <f t="shared" si="1461"/>
        <v>0</v>
      </c>
      <c r="BH1226" s="101">
        <f t="shared" si="1462"/>
        <v>0</v>
      </c>
      <c r="BI1226" s="101">
        <f t="shared" si="1463"/>
        <v>0</v>
      </c>
      <c r="BJ1226" s="101">
        <f t="shared" si="1464"/>
        <v>0</v>
      </c>
      <c r="BK1226" s="101">
        <f t="shared" si="1465"/>
        <v>0</v>
      </c>
      <c r="BL1226" s="101">
        <f t="shared" si="1466"/>
        <v>0</v>
      </c>
      <c r="BM1226" s="101">
        <f t="shared" si="1467"/>
        <v>0</v>
      </c>
      <c r="BN1226" s="101">
        <f t="shared" si="1468"/>
        <v>0</v>
      </c>
      <c r="BO1226" s="101">
        <f t="shared" si="1469"/>
        <v>0</v>
      </c>
      <c r="BP1226" s="101">
        <f t="shared" si="1470"/>
        <v>0</v>
      </c>
      <c r="BQ1226" s="101">
        <f t="shared" si="1471"/>
        <v>0</v>
      </c>
      <c r="BR1226" s="101">
        <f t="shared" si="1471"/>
        <v>0</v>
      </c>
      <c r="BS1226" s="101">
        <f t="shared" si="1471"/>
        <v>0</v>
      </c>
      <c r="BT1226" s="101">
        <f t="shared" si="1472"/>
        <v>0</v>
      </c>
      <c r="BU1226" s="101">
        <f t="shared" si="1472"/>
        <v>0</v>
      </c>
      <c r="BV1226" s="101">
        <f t="shared" si="1472"/>
        <v>0</v>
      </c>
      <c r="BW1226" s="106"/>
      <c r="BX1226" s="106"/>
      <c r="BY1226" s="106"/>
      <c r="BZ1226" s="101">
        <f t="shared" si="1473"/>
        <v>0</v>
      </c>
      <c r="CA1226" s="101">
        <f t="shared" si="1474"/>
        <v>0</v>
      </c>
      <c r="CB1226" s="101">
        <f t="shared" si="1475"/>
        <v>0</v>
      </c>
      <c r="CC1226" s="101">
        <f t="shared" si="1476"/>
        <v>0</v>
      </c>
      <c r="CD1226" s="101">
        <f t="shared" si="1477"/>
        <v>0</v>
      </c>
      <c r="CE1226" s="101">
        <f t="shared" si="1478"/>
        <v>0</v>
      </c>
      <c r="CF1226" s="101">
        <f t="shared" si="1479"/>
        <v>0</v>
      </c>
      <c r="CG1226" s="101">
        <f t="shared" si="1480"/>
        <v>0</v>
      </c>
      <c r="CH1226" s="101">
        <f t="shared" si="1481"/>
        <v>0</v>
      </c>
      <c r="CI1226" s="101">
        <f t="shared" si="1482"/>
        <v>0</v>
      </c>
      <c r="CJ1226" s="101">
        <f t="shared" si="1483"/>
        <v>0</v>
      </c>
      <c r="CK1226" s="101">
        <f t="shared" si="1484"/>
        <v>0</v>
      </c>
      <c r="CL1226" s="101">
        <f t="shared" si="1485"/>
        <v>0</v>
      </c>
      <c r="CM1226" s="101">
        <f t="shared" si="1485"/>
        <v>0</v>
      </c>
      <c r="CN1226" s="101">
        <f t="shared" si="1485"/>
        <v>0</v>
      </c>
      <c r="CO1226" s="101">
        <f t="shared" si="1486"/>
        <v>0</v>
      </c>
      <c r="CP1226" s="101">
        <f t="shared" si="1486"/>
        <v>0</v>
      </c>
      <c r="CQ1226" s="101">
        <f t="shared" si="1486"/>
        <v>0</v>
      </c>
      <c r="CR1226" s="106"/>
      <c r="CS1226" s="106"/>
      <c r="CT1226" s="106"/>
      <c r="CU1226" s="101">
        <f t="shared" si="1487"/>
        <v>0</v>
      </c>
      <c r="CV1226" s="101">
        <f t="shared" si="1488"/>
        <v>0</v>
      </c>
      <c r="CW1226" s="101">
        <f t="shared" si="1489"/>
        <v>0</v>
      </c>
      <c r="CX1226" s="101">
        <f t="shared" si="1490"/>
        <v>0</v>
      </c>
      <c r="CY1226" s="101">
        <f t="shared" si="1491"/>
        <v>0</v>
      </c>
      <c r="CZ1226" s="101">
        <f t="shared" si="1492"/>
        <v>0</v>
      </c>
      <c r="DA1226" s="101">
        <f t="shared" si="1493"/>
        <v>0</v>
      </c>
      <c r="DB1226" s="101">
        <f t="shared" si="1494"/>
        <v>0</v>
      </c>
      <c r="DC1226" s="101">
        <f t="shared" si="1495"/>
        <v>0</v>
      </c>
      <c r="DD1226" s="101">
        <f t="shared" si="1496"/>
        <v>0</v>
      </c>
      <c r="DE1226" s="101">
        <f t="shared" si="1497"/>
        <v>0</v>
      </c>
      <c r="DF1226" s="101">
        <f t="shared" si="1498"/>
        <v>0</v>
      </c>
      <c r="DG1226" s="101">
        <f t="shared" si="1499"/>
        <v>0</v>
      </c>
      <c r="DH1226" s="101">
        <f t="shared" si="1499"/>
        <v>0</v>
      </c>
      <c r="DI1226" s="101">
        <f t="shared" si="1499"/>
        <v>0</v>
      </c>
      <c r="DJ1226" s="101">
        <f t="shared" si="1500"/>
        <v>0</v>
      </c>
      <c r="DK1226" s="101">
        <f t="shared" si="1500"/>
        <v>0</v>
      </c>
      <c r="DL1226" s="101">
        <f t="shared" si="1500"/>
        <v>0</v>
      </c>
      <c r="DM1226" s="106"/>
      <c r="DN1226" s="106"/>
      <c r="DO1226" s="106"/>
      <c r="DP1226" s="101">
        <f t="shared" si="1501"/>
        <v>0</v>
      </c>
      <c r="DQ1226" s="101">
        <f t="shared" si="1502"/>
        <v>0</v>
      </c>
      <c r="DR1226" s="101">
        <f t="shared" si="1503"/>
        <v>0</v>
      </c>
      <c r="DS1226" s="101">
        <f t="shared" si="1504"/>
        <v>0</v>
      </c>
      <c r="DT1226" s="101">
        <f t="shared" si="1505"/>
        <v>0</v>
      </c>
      <c r="DU1226" s="101">
        <f t="shared" si="1506"/>
        <v>0</v>
      </c>
      <c r="DV1226" s="101">
        <f t="shared" si="1507"/>
        <v>0</v>
      </c>
      <c r="DW1226" s="101">
        <f t="shared" si="1508"/>
        <v>0</v>
      </c>
      <c r="DX1226" s="101">
        <f t="shared" si="1509"/>
        <v>0</v>
      </c>
      <c r="DY1226" s="101">
        <f t="shared" si="1510"/>
        <v>0</v>
      </c>
      <c r="DZ1226" s="101">
        <f t="shared" si="1511"/>
        <v>0</v>
      </c>
      <c r="EA1226" s="101">
        <f t="shared" si="1512"/>
        <v>0</v>
      </c>
      <c r="EB1226" s="101">
        <f t="shared" si="1513"/>
        <v>0</v>
      </c>
      <c r="EC1226" s="101">
        <f t="shared" si="1513"/>
        <v>0</v>
      </c>
      <c r="ED1226" s="101">
        <f t="shared" si="1513"/>
        <v>0</v>
      </c>
      <c r="EE1226" s="101">
        <f t="shared" si="1514"/>
        <v>0</v>
      </c>
      <c r="EF1226" s="101">
        <f t="shared" si="1514"/>
        <v>0</v>
      </c>
      <c r="EG1226" s="101">
        <f t="shared" si="1514"/>
        <v>0</v>
      </c>
      <c r="EH1226" s="106"/>
      <c r="EI1226" s="106"/>
      <c r="EJ1226" s="106"/>
      <c r="EK1226" s="101">
        <f t="shared" si="1515"/>
        <v>0</v>
      </c>
      <c r="EL1226" s="101">
        <f t="shared" si="1516"/>
        <v>0</v>
      </c>
      <c r="EM1226" s="101">
        <f t="shared" si="1517"/>
        <v>0</v>
      </c>
      <c r="EN1226" s="101">
        <f t="shared" si="1518"/>
        <v>0</v>
      </c>
      <c r="EO1226" s="101">
        <f t="shared" si="1519"/>
        <v>0</v>
      </c>
      <c r="EP1226" s="101">
        <f t="shared" si="1520"/>
        <v>0</v>
      </c>
      <c r="EQ1226" s="101">
        <f t="shared" si="1521"/>
        <v>0</v>
      </c>
      <c r="ER1226" s="101">
        <f t="shared" si="1522"/>
        <v>0</v>
      </c>
      <c r="ES1226" s="101">
        <f t="shared" si="1523"/>
        <v>0</v>
      </c>
      <c r="ET1226" s="101">
        <f t="shared" si="1524"/>
        <v>0</v>
      </c>
      <c r="EU1226" s="101">
        <f t="shared" si="1525"/>
        <v>0</v>
      </c>
      <c r="EV1226" s="101">
        <f t="shared" si="1526"/>
        <v>0</v>
      </c>
      <c r="EW1226" s="101">
        <f t="shared" si="1527"/>
        <v>0</v>
      </c>
      <c r="EX1226" s="101">
        <f t="shared" si="1527"/>
        <v>0</v>
      </c>
      <c r="EY1226" s="101">
        <f t="shared" si="1527"/>
        <v>0</v>
      </c>
      <c r="EZ1226" s="101">
        <f t="shared" si="1528"/>
        <v>0</v>
      </c>
      <c r="FA1226" s="101">
        <f t="shared" si="1528"/>
        <v>0</v>
      </c>
      <c r="FB1226" s="101">
        <f t="shared" si="1528"/>
        <v>0</v>
      </c>
      <c r="FC1226" s="106"/>
      <c r="FD1226" s="106"/>
      <c r="FE1226" s="106"/>
      <c r="FF1226" s="101">
        <f t="shared" si="1529"/>
        <v>0</v>
      </c>
      <c r="FG1226" s="101">
        <f t="shared" si="1530"/>
        <v>0</v>
      </c>
      <c r="FH1226" s="101">
        <f t="shared" si="1531"/>
        <v>0</v>
      </c>
      <c r="FI1226" s="101">
        <f t="shared" si="1532"/>
        <v>0</v>
      </c>
      <c r="FJ1226" s="101">
        <f t="shared" si="1533"/>
        <v>0</v>
      </c>
      <c r="FK1226" s="101">
        <f t="shared" si="1534"/>
        <v>0</v>
      </c>
      <c r="FL1226" s="101">
        <f t="shared" si="1535"/>
        <v>0</v>
      </c>
      <c r="FM1226" s="101">
        <f t="shared" si="1536"/>
        <v>0</v>
      </c>
      <c r="FN1226" s="101">
        <f t="shared" si="1537"/>
        <v>0</v>
      </c>
      <c r="FO1226" s="101">
        <f t="shared" si="1538"/>
        <v>0</v>
      </c>
      <c r="FP1226" s="101">
        <f t="shared" si="1539"/>
        <v>0</v>
      </c>
      <c r="FQ1226" s="101">
        <f t="shared" si="1540"/>
        <v>0</v>
      </c>
      <c r="FR1226" s="101">
        <f t="shared" si="1541"/>
        <v>0</v>
      </c>
      <c r="FS1226" s="101">
        <f t="shared" si="1541"/>
        <v>0</v>
      </c>
      <c r="FT1226" s="101">
        <f t="shared" si="1541"/>
        <v>0</v>
      </c>
      <c r="FU1226" s="101">
        <f t="shared" si="1542"/>
        <v>0</v>
      </c>
      <c r="FV1226" s="101">
        <f t="shared" si="1542"/>
        <v>0</v>
      </c>
      <c r="FW1226" s="101">
        <f t="shared" si="1542"/>
        <v>0</v>
      </c>
      <c r="FX1226" s="106"/>
      <c r="FY1226" s="106"/>
      <c r="FZ1226" s="106"/>
      <c r="GA1226" s="101">
        <f t="shared" si="1543"/>
        <v>0</v>
      </c>
      <c r="GB1226" s="101">
        <f t="shared" si="1544"/>
        <v>0</v>
      </c>
      <c r="GC1226" s="101">
        <f t="shared" si="1545"/>
        <v>0</v>
      </c>
      <c r="GD1226" s="101">
        <f t="shared" si="1546"/>
        <v>0</v>
      </c>
      <c r="GE1226" s="101">
        <f t="shared" si="1547"/>
        <v>0</v>
      </c>
      <c r="GF1226" s="101">
        <f t="shared" si="1548"/>
        <v>0</v>
      </c>
      <c r="GG1226" s="101">
        <f t="shared" si="1549"/>
        <v>0</v>
      </c>
      <c r="GH1226" s="101">
        <f t="shared" si="1550"/>
        <v>0</v>
      </c>
      <c r="GI1226" s="101">
        <f t="shared" si="1551"/>
        <v>0</v>
      </c>
      <c r="GJ1226" s="101">
        <f t="shared" si="1552"/>
        <v>0</v>
      </c>
      <c r="GK1226" s="101">
        <f t="shared" si="1553"/>
        <v>0</v>
      </c>
      <c r="GL1226" s="101">
        <f t="shared" si="1554"/>
        <v>0</v>
      </c>
      <c r="GM1226" s="101">
        <f t="shared" si="1555"/>
        <v>0</v>
      </c>
      <c r="GN1226" s="101">
        <f t="shared" si="1555"/>
        <v>0</v>
      </c>
      <c r="GO1226" s="101">
        <f t="shared" si="1555"/>
        <v>0</v>
      </c>
      <c r="GP1226" s="101">
        <f t="shared" si="1556"/>
        <v>0</v>
      </c>
      <c r="GQ1226" s="101">
        <f t="shared" si="1556"/>
        <v>0</v>
      </c>
      <c r="GR1226" s="101">
        <f t="shared" si="1556"/>
        <v>0</v>
      </c>
      <c r="GS1226" s="106"/>
      <c r="GT1226" s="106"/>
      <c r="GU1226" s="106"/>
      <c r="GV1226" s="101">
        <f t="shared" si="1557"/>
        <v>0</v>
      </c>
      <c r="GW1226" s="101">
        <f t="shared" si="1558"/>
        <v>0</v>
      </c>
      <c r="GX1226" s="101">
        <f t="shared" si="1559"/>
        <v>0</v>
      </c>
      <c r="GY1226" s="101">
        <f t="shared" si="1560"/>
        <v>0</v>
      </c>
      <c r="GZ1226" s="101">
        <f t="shared" si="1561"/>
        <v>0</v>
      </c>
      <c r="HA1226" s="101">
        <f t="shared" si="1562"/>
        <v>0</v>
      </c>
      <c r="HB1226" s="101">
        <f t="shared" si="1563"/>
        <v>0</v>
      </c>
      <c r="HC1226" s="101">
        <f t="shared" si="1564"/>
        <v>0</v>
      </c>
      <c r="HD1226" s="101">
        <f t="shared" si="1565"/>
        <v>0</v>
      </c>
      <c r="HE1226" s="101">
        <f t="shared" si="1566"/>
        <v>0</v>
      </c>
      <c r="HF1226" s="101">
        <f t="shared" si="1567"/>
        <v>0</v>
      </c>
      <c r="HG1226" s="101">
        <f t="shared" si="1568"/>
        <v>0</v>
      </c>
      <c r="HH1226" s="101">
        <f t="shared" si="1569"/>
        <v>0</v>
      </c>
      <c r="HI1226" s="101">
        <f t="shared" si="1569"/>
        <v>0</v>
      </c>
      <c r="HJ1226" s="101">
        <f t="shared" si="1569"/>
        <v>0</v>
      </c>
      <c r="HK1226" s="101">
        <f t="shared" si="1570"/>
        <v>0</v>
      </c>
      <c r="HL1226" s="101">
        <f t="shared" si="1570"/>
        <v>0</v>
      </c>
      <c r="HM1226" s="101">
        <f t="shared" si="1570"/>
        <v>0</v>
      </c>
      <c r="HN1226" s="106"/>
      <c r="HO1226" s="106"/>
      <c r="HP1226" s="106"/>
      <c r="HQ1226" s="101">
        <f t="shared" si="1571"/>
        <v>0</v>
      </c>
      <c r="HR1226" s="101">
        <f t="shared" si="1572"/>
        <v>0</v>
      </c>
      <c r="HS1226" s="101">
        <f t="shared" si="1573"/>
        <v>0</v>
      </c>
      <c r="HT1226" s="101">
        <f t="shared" si="1574"/>
        <v>0</v>
      </c>
      <c r="HU1226" s="101">
        <f t="shared" si="1575"/>
        <v>0</v>
      </c>
      <c r="HV1226" s="101">
        <f t="shared" si="1576"/>
        <v>0</v>
      </c>
      <c r="HW1226" s="101">
        <f t="shared" si="1577"/>
        <v>0</v>
      </c>
      <c r="HX1226" s="101">
        <f t="shared" si="1578"/>
        <v>0</v>
      </c>
      <c r="HY1226" s="101">
        <f t="shared" si="1579"/>
        <v>0</v>
      </c>
      <c r="HZ1226" s="101">
        <f t="shared" si="1580"/>
        <v>0</v>
      </c>
      <c r="IA1226" s="101">
        <f t="shared" si="1581"/>
        <v>0</v>
      </c>
      <c r="IB1226" s="101">
        <f t="shared" si="1582"/>
        <v>0</v>
      </c>
      <c r="IC1226" s="101">
        <f t="shared" si="1583"/>
        <v>0</v>
      </c>
      <c r="ID1226" s="101">
        <f t="shared" si="1583"/>
        <v>0</v>
      </c>
      <c r="IE1226" s="101">
        <f t="shared" si="1583"/>
        <v>0</v>
      </c>
      <c r="IF1226" s="101">
        <f t="shared" si="1584"/>
        <v>0</v>
      </c>
      <c r="IG1226" s="101">
        <f t="shared" si="1584"/>
        <v>0</v>
      </c>
      <c r="IH1226" s="101">
        <f t="shared" si="1584"/>
        <v>0</v>
      </c>
      <c r="II1226" s="106"/>
      <c r="IJ1226" s="106"/>
      <c r="IK1226" s="106"/>
      <c r="IL1226" s="101">
        <f t="shared" si="1585"/>
        <v>0</v>
      </c>
      <c r="IM1226" s="101">
        <f t="shared" si="1586"/>
        <v>0</v>
      </c>
      <c r="IN1226" s="101">
        <f t="shared" si="1587"/>
        <v>0</v>
      </c>
      <c r="IO1226" s="101">
        <f t="shared" si="1588"/>
        <v>0</v>
      </c>
      <c r="IP1226" s="101">
        <f t="shared" si="1589"/>
        <v>0</v>
      </c>
      <c r="IQ1226" s="101">
        <f t="shared" si="1590"/>
        <v>0</v>
      </c>
      <c r="IR1226" s="101">
        <f t="shared" si="1591"/>
        <v>0</v>
      </c>
      <c r="IS1226" s="101">
        <f t="shared" si="1592"/>
        <v>0</v>
      </c>
      <c r="IT1226" s="101">
        <f t="shared" si="1593"/>
        <v>0</v>
      </c>
      <c r="IU1226" s="101">
        <f t="shared" si="1594"/>
        <v>0</v>
      </c>
      <c r="IV1226" s="101">
        <f t="shared" si="1595"/>
        <v>0</v>
      </c>
      <c r="IW1226" s="101">
        <f t="shared" si="1596"/>
        <v>0</v>
      </c>
      <c r="IX1226" s="101">
        <f t="shared" si="1597"/>
        <v>0</v>
      </c>
      <c r="IY1226" s="101">
        <f t="shared" si="1597"/>
        <v>0</v>
      </c>
      <c r="IZ1226" s="101">
        <f t="shared" si="1597"/>
        <v>0</v>
      </c>
      <c r="JA1226" s="101">
        <f t="shared" si="1598"/>
        <v>0</v>
      </c>
      <c r="JB1226" s="101">
        <f t="shared" si="1598"/>
        <v>0</v>
      </c>
      <c r="JC1226" s="101">
        <f t="shared" si="1598"/>
        <v>0</v>
      </c>
      <c r="JD1226" s="106"/>
      <c r="JE1226" s="106"/>
      <c r="JF1226" s="106"/>
      <c r="JG1226" s="101">
        <f t="shared" si="1599"/>
        <v>0</v>
      </c>
      <c r="JH1226" s="101">
        <f t="shared" si="1600"/>
        <v>0</v>
      </c>
      <c r="JI1226" s="101">
        <f t="shared" si="1601"/>
        <v>0</v>
      </c>
      <c r="JJ1226" s="101">
        <f t="shared" si="1602"/>
        <v>0</v>
      </c>
      <c r="JK1226" s="101">
        <f t="shared" si="1603"/>
        <v>0</v>
      </c>
      <c r="JL1226" s="101">
        <f t="shared" si="1604"/>
        <v>0</v>
      </c>
      <c r="JM1226" s="101">
        <f t="shared" si="1605"/>
        <v>0</v>
      </c>
      <c r="JN1226" s="101">
        <f t="shared" si="1606"/>
        <v>0</v>
      </c>
      <c r="JO1226" s="101">
        <f t="shared" si="1607"/>
        <v>0</v>
      </c>
      <c r="JP1226" s="101">
        <f t="shared" si="1608"/>
        <v>0</v>
      </c>
      <c r="JQ1226" s="101">
        <f t="shared" si="1609"/>
        <v>0</v>
      </c>
      <c r="JR1226" s="101">
        <f t="shared" si="1610"/>
        <v>0</v>
      </c>
      <c r="JS1226" s="101">
        <f t="shared" si="1611"/>
        <v>0</v>
      </c>
      <c r="JT1226" s="101">
        <f t="shared" si="1611"/>
        <v>0</v>
      </c>
      <c r="JU1226" s="101">
        <f t="shared" si="1611"/>
        <v>0</v>
      </c>
      <c r="JV1226" s="101">
        <f t="shared" si="1612"/>
        <v>0</v>
      </c>
      <c r="JW1226" s="101">
        <f t="shared" si="1612"/>
        <v>0</v>
      </c>
      <c r="JX1226" s="101">
        <f t="shared" si="1612"/>
        <v>0</v>
      </c>
      <c r="JY1226" s="106"/>
      <c r="JZ1226" s="106"/>
      <c r="KA1226" s="106"/>
      <c r="KB1226" s="101">
        <f t="shared" si="1613"/>
        <v>0</v>
      </c>
      <c r="KC1226" s="101">
        <f t="shared" si="1614"/>
        <v>0</v>
      </c>
      <c r="KD1226" s="101">
        <f t="shared" si="1615"/>
        <v>0</v>
      </c>
      <c r="KE1226" s="101">
        <f t="shared" si="1616"/>
        <v>0</v>
      </c>
      <c r="KF1226" s="101">
        <f t="shared" si="1617"/>
        <v>0</v>
      </c>
      <c r="KG1226" s="101">
        <f t="shared" si="1618"/>
        <v>0</v>
      </c>
      <c r="KH1226" s="101">
        <f t="shared" si="1619"/>
        <v>0</v>
      </c>
      <c r="KI1226" s="101">
        <f t="shared" si="1620"/>
        <v>0</v>
      </c>
      <c r="KJ1226" s="101">
        <f t="shared" si="1621"/>
        <v>0</v>
      </c>
      <c r="KK1226" s="101">
        <f t="shared" si="1622"/>
        <v>0</v>
      </c>
      <c r="KL1226" s="101">
        <f t="shared" si="1623"/>
        <v>0</v>
      </c>
      <c r="KM1226" s="101">
        <f t="shared" si="1624"/>
        <v>0</v>
      </c>
      <c r="KN1226" s="101">
        <f t="shared" si="1625"/>
        <v>0</v>
      </c>
      <c r="KO1226" s="101">
        <f t="shared" si="1625"/>
        <v>0</v>
      </c>
      <c r="KP1226" s="101">
        <f t="shared" si="1625"/>
        <v>0</v>
      </c>
      <c r="KQ1226" s="101">
        <f t="shared" si="1626"/>
        <v>0</v>
      </c>
      <c r="KR1226" s="101">
        <f t="shared" si="1626"/>
        <v>0</v>
      </c>
      <c r="KS1226" s="101">
        <f t="shared" si="1626"/>
        <v>0</v>
      </c>
      <c r="KT1226" s="106"/>
      <c r="KU1226" s="106"/>
      <c r="KV1226" s="106"/>
      <c r="KW1226" s="101">
        <f t="shared" si="1627"/>
        <v>0</v>
      </c>
      <c r="KX1226" s="101">
        <f t="shared" si="1628"/>
        <v>0</v>
      </c>
      <c r="KY1226" s="101">
        <f t="shared" si="1629"/>
        <v>0</v>
      </c>
      <c r="KZ1226" s="101">
        <f t="shared" si="1630"/>
        <v>0</v>
      </c>
      <c r="LA1226" s="101">
        <f t="shared" si="1631"/>
        <v>0</v>
      </c>
      <c r="LB1226" s="101">
        <f t="shared" si="1632"/>
        <v>0</v>
      </c>
      <c r="LC1226" s="101">
        <f t="shared" si="1633"/>
        <v>0</v>
      </c>
      <c r="LD1226" s="101">
        <f t="shared" si="1634"/>
        <v>0</v>
      </c>
      <c r="LE1226" s="101">
        <f t="shared" si="1635"/>
        <v>0</v>
      </c>
      <c r="LF1226" s="101">
        <f t="shared" si="1636"/>
        <v>0</v>
      </c>
      <c r="LG1226" s="101">
        <f t="shared" si="1637"/>
        <v>0</v>
      </c>
      <c r="LH1226" s="101">
        <f t="shared" si="1638"/>
        <v>0</v>
      </c>
      <c r="LI1226" s="101">
        <f t="shared" si="1639"/>
        <v>0</v>
      </c>
      <c r="LJ1226" s="101">
        <f t="shared" si="1639"/>
        <v>0</v>
      </c>
      <c r="LK1226" s="101">
        <f t="shared" si="1639"/>
        <v>0</v>
      </c>
      <c r="LL1226" s="101">
        <f t="shared" si="1640"/>
        <v>0</v>
      </c>
      <c r="LM1226" s="101">
        <f t="shared" si="1640"/>
        <v>0</v>
      </c>
      <c r="LN1226" s="101">
        <f t="shared" si="1640"/>
        <v>0</v>
      </c>
      <c r="LO1226" s="106"/>
      <c r="LP1226" s="106"/>
      <c r="LQ1226" s="106"/>
      <c r="LR1226" s="101">
        <f t="shared" si="1641"/>
        <v>0</v>
      </c>
      <c r="LS1226" s="101">
        <f t="shared" si="1642"/>
        <v>0</v>
      </c>
      <c r="LT1226" s="101">
        <f t="shared" si="1643"/>
        <v>0</v>
      </c>
      <c r="LU1226" s="101">
        <f t="shared" si="1644"/>
        <v>0</v>
      </c>
      <c r="LV1226" s="101">
        <f t="shared" si="1645"/>
        <v>0</v>
      </c>
      <c r="LW1226" s="101">
        <f t="shared" si="1646"/>
        <v>0</v>
      </c>
      <c r="LX1226" s="101">
        <f t="shared" si="1647"/>
        <v>0</v>
      </c>
      <c r="LY1226" s="101">
        <f t="shared" si="1648"/>
        <v>0</v>
      </c>
      <c r="LZ1226" s="101">
        <f t="shared" si="1649"/>
        <v>0</v>
      </c>
      <c r="MA1226" s="101">
        <f t="shared" si="1650"/>
        <v>0</v>
      </c>
      <c r="MB1226" s="101">
        <f t="shared" si="1651"/>
        <v>0</v>
      </c>
      <c r="MC1226" s="101">
        <f t="shared" si="1652"/>
        <v>0</v>
      </c>
      <c r="MD1226" s="101">
        <f t="shared" si="1653"/>
        <v>0</v>
      </c>
      <c r="ME1226" s="101">
        <f t="shared" si="1653"/>
        <v>0</v>
      </c>
      <c r="MF1226" s="101">
        <f t="shared" si="1653"/>
        <v>0</v>
      </c>
      <c r="MG1226" s="101">
        <f t="shared" si="1654"/>
        <v>0</v>
      </c>
      <c r="MH1226" s="101">
        <f t="shared" si="1654"/>
        <v>0</v>
      </c>
      <c r="MI1226" s="101">
        <f t="shared" si="1654"/>
        <v>0</v>
      </c>
      <c r="MJ1226" s="106"/>
      <c r="MK1226" s="106"/>
      <c r="ML1226" s="106"/>
      <c r="MM1226" s="101">
        <f t="shared" si="1655"/>
        <v>0</v>
      </c>
      <c r="MN1226" s="101">
        <f t="shared" si="1656"/>
        <v>0</v>
      </c>
      <c r="MO1226" s="101">
        <f t="shared" si="1657"/>
        <v>0</v>
      </c>
      <c r="MP1226" s="101">
        <f t="shared" si="1658"/>
        <v>0</v>
      </c>
      <c r="MQ1226" s="101">
        <f t="shared" si="1659"/>
        <v>0</v>
      </c>
      <c r="MR1226" s="101">
        <f t="shared" si="1660"/>
        <v>0</v>
      </c>
      <c r="MS1226" s="101">
        <f t="shared" si="1661"/>
        <v>0</v>
      </c>
      <c r="MT1226" s="101">
        <f t="shared" si="1662"/>
        <v>0</v>
      </c>
      <c r="MU1226" s="101">
        <f t="shared" si="1663"/>
        <v>0</v>
      </c>
      <c r="MV1226" s="101">
        <f t="shared" si="1664"/>
        <v>0</v>
      </c>
      <c r="MW1226" s="101">
        <f t="shared" si="1665"/>
        <v>0</v>
      </c>
      <c r="MX1226" s="101">
        <f t="shared" si="1666"/>
        <v>0</v>
      </c>
      <c r="MY1226" s="101">
        <f t="shared" si="1667"/>
        <v>0</v>
      </c>
      <c r="MZ1226" s="101">
        <f t="shared" si="1667"/>
        <v>0</v>
      </c>
      <c r="NA1226" s="101">
        <f t="shared" si="1667"/>
        <v>0</v>
      </c>
      <c r="NB1226" s="101">
        <f t="shared" si="1668"/>
        <v>0</v>
      </c>
      <c r="NC1226" s="101">
        <f t="shared" si="1668"/>
        <v>0</v>
      </c>
      <c r="ND1226" s="101">
        <f t="shared" si="1668"/>
        <v>0</v>
      </c>
      <c r="NE1226" s="106"/>
      <c r="NF1226" s="106"/>
      <c r="NG1226" s="106"/>
      <c r="NH1226" s="101">
        <f t="shared" si="1669"/>
        <v>0</v>
      </c>
      <c r="NI1226" s="101">
        <f t="shared" si="1670"/>
        <v>0</v>
      </c>
      <c r="NJ1226" s="101">
        <f t="shared" si="1671"/>
        <v>0</v>
      </c>
      <c r="NK1226" s="101">
        <f t="shared" si="1672"/>
        <v>0</v>
      </c>
      <c r="NL1226" s="101">
        <f t="shared" si="1673"/>
        <v>0</v>
      </c>
      <c r="NM1226" s="101">
        <f t="shared" si="1674"/>
        <v>0</v>
      </c>
      <c r="NN1226" s="101">
        <f t="shared" si="1675"/>
        <v>0</v>
      </c>
      <c r="NO1226" s="101">
        <f t="shared" si="1676"/>
        <v>0</v>
      </c>
      <c r="NP1226" s="101">
        <f t="shared" si="1677"/>
        <v>0</v>
      </c>
      <c r="NQ1226" s="101">
        <f t="shared" si="1678"/>
        <v>0</v>
      </c>
      <c r="NR1226" s="101">
        <f t="shared" si="1679"/>
        <v>0</v>
      </c>
      <c r="NS1226" s="101">
        <f t="shared" si="1680"/>
        <v>0</v>
      </c>
      <c r="NT1226" s="101">
        <f t="shared" si="1681"/>
        <v>0</v>
      </c>
      <c r="NU1226" s="101">
        <f t="shared" si="1681"/>
        <v>0</v>
      </c>
      <c r="NV1226" s="101">
        <f t="shared" si="1681"/>
        <v>0</v>
      </c>
      <c r="NW1226" s="101">
        <f t="shared" si="1682"/>
        <v>0</v>
      </c>
      <c r="NX1226" s="101">
        <f t="shared" si="1682"/>
        <v>0</v>
      </c>
      <c r="NY1226" s="101">
        <f t="shared" si="1682"/>
        <v>0</v>
      </c>
      <c r="NZ1226" s="106"/>
      <c r="OA1226" s="106"/>
      <c r="OB1226" s="106"/>
      <c r="OC1226" s="101">
        <f t="shared" si="1683"/>
        <v>0</v>
      </c>
      <c r="OD1226" s="101">
        <f t="shared" si="1684"/>
        <v>0</v>
      </c>
      <c r="OE1226" s="101">
        <f t="shared" si="1685"/>
        <v>0</v>
      </c>
      <c r="OF1226" s="101">
        <f t="shared" si="1686"/>
        <v>0</v>
      </c>
      <c r="OG1226" s="101">
        <f t="shared" si="1687"/>
        <v>0</v>
      </c>
      <c r="OH1226" s="101">
        <f t="shared" si="1688"/>
        <v>0</v>
      </c>
      <c r="OI1226" s="101">
        <f t="shared" si="1689"/>
        <v>0</v>
      </c>
      <c r="OJ1226" s="101">
        <f t="shared" si="1690"/>
        <v>0</v>
      </c>
      <c r="OK1226" s="101">
        <f t="shared" si="1691"/>
        <v>0</v>
      </c>
      <c r="OL1226" s="101">
        <f t="shared" si="1692"/>
        <v>0</v>
      </c>
      <c r="OM1226" s="101">
        <f t="shared" si="1693"/>
        <v>0</v>
      </c>
      <c r="ON1226" s="101">
        <f t="shared" si="1694"/>
        <v>0</v>
      </c>
      <c r="OO1226" s="101">
        <f t="shared" si="1695"/>
        <v>0</v>
      </c>
      <c r="OP1226" s="101">
        <f t="shared" si="1695"/>
        <v>0</v>
      </c>
      <c r="OQ1226" s="101">
        <f t="shared" si="1695"/>
        <v>0</v>
      </c>
      <c r="OR1226" s="101">
        <f t="shared" si="1696"/>
        <v>0</v>
      </c>
      <c r="OS1226" s="101">
        <f t="shared" si="1696"/>
        <v>0</v>
      </c>
      <c r="OT1226" s="101">
        <f t="shared" si="1696"/>
        <v>0</v>
      </c>
      <c r="OU1226" s="106"/>
      <c r="OV1226" s="106"/>
      <c r="OW1226" s="106"/>
      <c r="OX1226" s="101">
        <f t="shared" si="1697"/>
        <v>0</v>
      </c>
      <c r="OY1226" s="101">
        <f t="shared" si="1698"/>
        <v>0</v>
      </c>
      <c r="OZ1226" s="101">
        <f t="shared" si="1699"/>
        <v>0</v>
      </c>
      <c r="PA1226" s="101">
        <f t="shared" si="1700"/>
        <v>0</v>
      </c>
      <c r="PB1226" s="101">
        <f t="shared" si="1701"/>
        <v>0</v>
      </c>
      <c r="PC1226" s="101">
        <f t="shared" si="1702"/>
        <v>0</v>
      </c>
      <c r="PD1226" s="101">
        <f t="shared" si="1703"/>
        <v>0</v>
      </c>
      <c r="PE1226" s="101">
        <f t="shared" si="1704"/>
        <v>0</v>
      </c>
      <c r="PF1226" s="101">
        <f t="shared" si="1705"/>
        <v>0</v>
      </c>
      <c r="PG1226" s="101">
        <f t="shared" si="1706"/>
        <v>0</v>
      </c>
      <c r="PH1226" s="101">
        <f t="shared" si="1707"/>
        <v>0</v>
      </c>
      <c r="PI1226" s="101">
        <f t="shared" si="1708"/>
        <v>0</v>
      </c>
      <c r="PJ1226" s="101">
        <f t="shared" si="1709"/>
        <v>0</v>
      </c>
      <c r="PK1226" s="101">
        <f t="shared" si="1709"/>
        <v>0</v>
      </c>
      <c r="PL1226" s="101">
        <f t="shared" si="1709"/>
        <v>0</v>
      </c>
      <c r="PM1226" s="101">
        <f t="shared" si="1710"/>
        <v>0</v>
      </c>
      <c r="PN1226" s="101">
        <f t="shared" si="1710"/>
        <v>0</v>
      </c>
      <c r="PO1226" s="101">
        <f t="shared" si="1710"/>
        <v>0</v>
      </c>
      <c r="PP1226" s="106"/>
      <c r="PQ1226" s="106"/>
      <c r="PR1226" s="106"/>
      <c r="PS1226" s="101">
        <f t="shared" si="1711"/>
        <v>0</v>
      </c>
      <c r="PT1226" s="101">
        <f t="shared" si="1712"/>
        <v>0</v>
      </c>
      <c r="PU1226" s="101">
        <f t="shared" si="1713"/>
        <v>0</v>
      </c>
      <c r="PV1226" s="101">
        <f t="shared" si="1714"/>
        <v>0</v>
      </c>
      <c r="PW1226" s="101">
        <f t="shared" si="1715"/>
        <v>0</v>
      </c>
      <c r="PX1226" s="101">
        <f t="shared" si="1716"/>
        <v>0</v>
      </c>
      <c r="PY1226" s="101">
        <f t="shared" si="1717"/>
        <v>0</v>
      </c>
      <c r="PZ1226" s="101">
        <f t="shared" si="1718"/>
        <v>0</v>
      </c>
      <c r="QA1226" s="101">
        <f t="shared" si="1719"/>
        <v>0</v>
      </c>
      <c r="QB1226" s="101">
        <f t="shared" si="1720"/>
        <v>0</v>
      </c>
      <c r="QC1226" s="101">
        <f t="shared" si="1721"/>
        <v>0</v>
      </c>
      <c r="QD1226" s="101">
        <f t="shared" si="1722"/>
        <v>0</v>
      </c>
      <c r="QE1226" s="101">
        <f t="shared" si="1723"/>
        <v>0</v>
      </c>
      <c r="QF1226" s="101">
        <f t="shared" si="1723"/>
        <v>0</v>
      </c>
      <c r="QG1226" s="101">
        <f t="shared" si="1723"/>
        <v>0</v>
      </c>
      <c r="QH1226" s="101">
        <f t="shared" si="1724"/>
        <v>0</v>
      </c>
      <c r="QI1226" s="101">
        <f t="shared" si="1724"/>
        <v>0</v>
      </c>
      <c r="QJ1226" s="101">
        <f t="shared" si="1724"/>
        <v>0</v>
      </c>
      <c r="QK1226" s="106"/>
      <c r="QL1226" s="106"/>
      <c r="QM1226" s="106"/>
      <c r="QN1226" s="101">
        <f t="shared" si="1725"/>
        <v>0</v>
      </c>
      <c r="QO1226" s="101">
        <f t="shared" si="1726"/>
        <v>0</v>
      </c>
      <c r="QP1226" s="101">
        <f t="shared" si="1727"/>
        <v>0</v>
      </c>
      <c r="QQ1226" s="101">
        <f t="shared" si="1728"/>
        <v>0</v>
      </c>
      <c r="QR1226" s="101">
        <f t="shared" si="1729"/>
        <v>0</v>
      </c>
      <c r="QS1226" s="101">
        <f t="shared" si="1730"/>
        <v>0</v>
      </c>
      <c r="QT1226" s="101">
        <f t="shared" si="1731"/>
        <v>0</v>
      </c>
      <c r="QU1226" s="101">
        <f t="shared" si="1732"/>
        <v>0</v>
      </c>
      <c r="QV1226" s="101">
        <f t="shared" si="1733"/>
        <v>0</v>
      </c>
      <c r="QW1226" s="101">
        <f t="shared" si="1734"/>
        <v>0</v>
      </c>
      <c r="QX1226" s="101">
        <f t="shared" si="1735"/>
        <v>0</v>
      </c>
      <c r="QY1226" s="101">
        <f t="shared" si="1736"/>
        <v>0</v>
      </c>
      <c r="QZ1226" s="101">
        <f t="shared" si="1737"/>
        <v>0</v>
      </c>
      <c r="RA1226" s="101">
        <f t="shared" si="1737"/>
        <v>0</v>
      </c>
      <c r="RB1226" s="101">
        <f t="shared" si="1737"/>
        <v>0</v>
      </c>
      <c r="RC1226" s="101">
        <f t="shared" si="1738"/>
        <v>0</v>
      </c>
      <c r="RD1226" s="101">
        <f t="shared" si="1738"/>
        <v>0</v>
      </c>
      <c r="RE1226" s="101">
        <f t="shared" si="1738"/>
        <v>0</v>
      </c>
      <c r="RF1226" s="106"/>
      <c r="RG1226" s="106"/>
      <c r="RH1226" s="106"/>
      <c r="RI1226" s="101">
        <f t="shared" si="1739"/>
        <v>0</v>
      </c>
      <c r="RJ1226" s="101">
        <f t="shared" si="1740"/>
        <v>0</v>
      </c>
      <c r="RK1226" s="101">
        <f t="shared" si="1741"/>
        <v>0</v>
      </c>
      <c r="RL1226" s="101">
        <f t="shared" si="1742"/>
        <v>0</v>
      </c>
      <c r="RM1226" s="101">
        <f t="shared" si="1743"/>
        <v>0</v>
      </c>
      <c r="RN1226" s="101">
        <f t="shared" si="1744"/>
        <v>0</v>
      </c>
      <c r="RO1226" s="101">
        <f t="shared" si="1745"/>
        <v>0</v>
      </c>
      <c r="RP1226" s="101">
        <f t="shared" si="1746"/>
        <v>0</v>
      </c>
      <c r="RQ1226" s="101">
        <f t="shared" si="1747"/>
        <v>0</v>
      </c>
      <c r="RR1226" s="101">
        <f t="shared" si="1748"/>
        <v>0</v>
      </c>
      <c r="RS1226" s="101">
        <f t="shared" si="1749"/>
        <v>0</v>
      </c>
      <c r="RT1226" s="101">
        <f t="shared" si="1750"/>
        <v>0</v>
      </c>
      <c r="RU1226" s="101">
        <f t="shared" si="1751"/>
        <v>0</v>
      </c>
      <c r="RV1226" s="101">
        <f t="shared" si="1751"/>
        <v>0</v>
      </c>
      <c r="RW1226" s="101">
        <f t="shared" si="1751"/>
        <v>0</v>
      </c>
      <c r="RX1226" s="101">
        <f t="shared" si="1752"/>
        <v>0</v>
      </c>
      <c r="RY1226" s="101">
        <f t="shared" si="1752"/>
        <v>0</v>
      </c>
      <c r="RZ1226" s="101">
        <f t="shared" si="1752"/>
        <v>0</v>
      </c>
      <c r="SA1226" s="106"/>
      <c r="SB1226" s="106"/>
      <c r="SC1226" s="106"/>
      <c r="SD1226" s="101">
        <f t="shared" si="1753"/>
        <v>0</v>
      </c>
      <c r="SE1226" s="101">
        <f t="shared" si="1754"/>
        <v>0</v>
      </c>
      <c r="SF1226" s="101">
        <f t="shared" si="1755"/>
        <v>0</v>
      </c>
      <c r="SG1226" s="101">
        <f t="shared" si="1756"/>
        <v>0</v>
      </c>
      <c r="SH1226" s="101">
        <f t="shared" si="1757"/>
        <v>0</v>
      </c>
      <c r="SI1226" s="101">
        <f t="shared" si="1758"/>
        <v>0</v>
      </c>
      <c r="SJ1226" s="101">
        <f t="shared" si="1759"/>
        <v>0</v>
      </c>
      <c r="SK1226" s="101">
        <f t="shared" si="1760"/>
        <v>0</v>
      </c>
      <c r="SL1226" s="101">
        <f t="shared" si="1761"/>
        <v>0</v>
      </c>
      <c r="SM1226" s="101">
        <f t="shared" si="1762"/>
        <v>0</v>
      </c>
      <c r="SN1226" s="101">
        <f t="shared" si="1763"/>
        <v>0</v>
      </c>
      <c r="SO1226" s="101">
        <f t="shared" si="1764"/>
        <v>0</v>
      </c>
      <c r="SP1226" s="101">
        <f t="shared" si="1765"/>
        <v>0</v>
      </c>
      <c r="SQ1226" s="101">
        <f t="shared" si="1765"/>
        <v>0</v>
      </c>
      <c r="SR1226" s="101">
        <f t="shared" si="1765"/>
        <v>0</v>
      </c>
      <c r="SS1226" s="101">
        <f t="shared" si="1766"/>
        <v>0</v>
      </c>
      <c r="ST1226" s="101">
        <f t="shared" si="1766"/>
        <v>0</v>
      </c>
      <c r="SU1226" s="101">
        <f t="shared" si="1766"/>
        <v>0</v>
      </c>
      <c r="SV1226" s="106"/>
      <c r="SW1226" s="106"/>
      <c r="SX1226" s="106"/>
      <c r="SY1226" s="101">
        <f t="shared" si="1767"/>
        <v>0</v>
      </c>
      <c r="SZ1226" s="101">
        <f t="shared" si="1768"/>
        <v>0</v>
      </c>
      <c r="TA1226" s="101">
        <f t="shared" si="1769"/>
        <v>0</v>
      </c>
      <c r="TB1226" s="101">
        <f t="shared" si="1770"/>
        <v>0</v>
      </c>
      <c r="TC1226" s="101">
        <f t="shared" si="1771"/>
        <v>0</v>
      </c>
      <c r="TD1226" s="101">
        <f t="shared" si="1772"/>
        <v>0</v>
      </c>
      <c r="TE1226" s="101">
        <f t="shared" si="1773"/>
        <v>0</v>
      </c>
      <c r="TF1226" s="101">
        <f t="shared" si="1774"/>
        <v>0</v>
      </c>
      <c r="TG1226" s="101">
        <f t="shared" si="1775"/>
        <v>0</v>
      </c>
      <c r="TH1226" s="101">
        <f t="shared" si="1776"/>
        <v>0</v>
      </c>
      <c r="TI1226" s="101">
        <f t="shared" si="1777"/>
        <v>0</v>
      </c>
      <c r="TJ1226" s="101">
        <f t="shared" si="1778"/>
        <v>0</v>
      </c>
      <c r="TK1226" s="101">
        <f t="shared" si="1779"/>
        <v>0</v>
      </c>
      <c r="TL1226" s="101">
        <f t="shared" si="1779"/>
        <v>0</v>
      </c>
      <c r="TM1226" s="101">
        <f t="shared" si="1779"/>
        <v>0</v>
      </c>
      <c r="TN1226" s="101">
        <f t="shared" si="1780"/>
        <v>0</v>
      </c>
      <c r="TO1226" s="101">
        <f t="shared" si="1780"/>
        <v>0</v>
      </c>
      <c r="TP1226" s="101">
        <f t="shared" si="1780"/>
        <v>0</v>
      </c>
      <c r="TQ1226" s="106"/>
      <c r="TR1226" s="106"/>
      <c r="TS1226" s="106"/>
      <c r="TT1226" s="101">
        <f t="shared" si="1781"/>
        <v>0</v>
      </c>
      <c r="TU1226" s="101">
        <f t="shared" si="1782"/>
        <v>0</v>
      </c>
      <c r="TV1226" s="101">
        <f t="shared" si="1783"/>
        <v>0</v>
      </c>
      <c r="TW1226" s="101">
        <f t="shared" si="1784"/>
        <v>0</v>
      </c>
      <c r="TX1226" s="101">
        <f t="shared" si="1785"/>
        <v>0</v>
      </c>
      <c r="TY1226" s="101">
        <f t="shared" si="1786"/>
        <v>0</v>
      </c>
      <c r="TZ1226" s="101">
        <f t="shared" si="1787"/>
        <v>0</v>
      </c>
      <c r="UA1226" s="101">
        <f t="shared" si="1788"/>
        <v>0</v>
      </c>
      <c r="UB1226" s="101">
        <f t="shared" si="1789"/>
        <v>0</v>
      </c>
      <c r="UC1226" s="101">
        <f t="shared" si="1790"/>
        <v>0</v>
      </c>
      <c r="UD1226" s="101">
        <f t="shared" si="1791"/>
        <v>0</v>
      </c>
      <c r="UE1226" s="101">
        <f t="shared" si="1792"/>
        <v>0</v>
      </c>
      <c r="UF1226" s="101">
        <f t="shared" si="1793"/>
        <v>0</v>
      </c>
      <c r="UG1226" s="101">
        <f t="shared" si="1793"/>
        <v>0</v>
      </c>
      <c r="UH1226" s="101">
        <f t="shared" si="1793"/>
        <v>0</v>
      </c>
      <c r="UI1226" s="101">
        <f t="shared" si="1794"/>
        <v>0</v>
      </c>
      <c r="UJ1226" s="101">
        <f t="shared" si="1794"/>
        <v>0</v>
      </c>
      <c r="UK1226" s="101">
        <f t="shared" si="1794"/>
        <v>0</v>
      </c>
      <c r="UL1226" s="106"/>
      <c r="UM1226" s="106"/>
      <c r="UN1226" s="106"/>
      <c r="UO1226" s="101">
        <f t="shared" si="1795"/>
        <v>0</v>
      </c>
      <c r="UP1226" s="101">
        <f t="shared" si="1796"/>
        <v>0</v>
      </c>
      <c r="UQ1226" s="101">
        <f t="shared" si="1797"/>
        <v>0</v>
      </c>
      <c r="UR1226" s="101">
        <f t="shared" si="1798"/>
        <v>0</v>
      </c>
      <c r="US1226" s="101">
        <f t="shared" si="1799"/>
        <v>0</v>
      </c>
      <c r="UT1226" s="101">
        <f t="shared" si="1800"/>
        <v>0</v>
      </c>
      <c r="UU1226" s="101">
        <f t="shared" si="1801"/>
        <v>0</v>
      </c>
      <c r="UV1226" s="101">
        <f t="shared" si="1802"/>
        <v>0</v>
      </c>
      <c r="UW1226" s="101">
        <f t="shared" si="1803"/>
        <v>0</v>
      </c>
      <c r="UX1226" s="101">
        <f t="shared" si="1804"/>
        <v>0</v>
      </c>
      <c r="UY1226" s="101">
        <f t="shared" si="1805"/>
        <v>0</v>
      </c>
      <c r="UZ1226" s="101">
        <f t="shared" si="1806"/>
        <v>0</v>
      </c>
      <c r="VA1226" s="101">
        <f t="shared" si="1807"/>
        <v>0</v>
      </c>
      <c r="VB1226" s="101">
        <f t="shared" si="1807"/>
        <v>0</v>
      </c>
      <c r="VC1226" s="101">
        <f t="shared" si="1807"/>
        <v>0</v>
      </c>
      <c r="VD1226" s="101">
        <f t="shared" si="1808"/>
        <v>0</v>
      </c>
      <c r="VE1226" s="101">
        <f t="shared" si="1808"/>
        <v>0</v>
      </c>
      <c r="VF1226" s="101">
        <f t="shared" si="1808"/>
        <v>0</v>
      </c>
      <c r="VG1226" s="106"/>
      <c r="VH1226" s="106"/>
      <c r="VI1226" s="106"/>
      <c r="VJ1226" s="101">
        <f t="shared" si="1809"/>
        <v>0</v>
      </c>
      <c r="VK1226" s="101">
        <f t="shared" si="1810"/>
        <v>0</v>
      </c>
      <c r="VL1226" s="101">
        <f t="shared" si="1811"/>
        <v>0</v>
      </c>
      <c r="VM1226" s="101">
        <f t="shared" si="1812"/>
        <v>0</v>
      </c>
      <c r="VN1226" s="101">
        <f t="shared" si="1813"/>
        <v>0</v>
      </c>
      <c r="VO1226" s="101">
        <f t="shared" si="1814"/>
        <v>0</v>
      </c>
      <c r="VP1226" s="101">
        <f t="shared" si="1815"/>
        <v>0</v>
      </c>
      <c r="VQ1226" s="101">
        <f t="shared" si="1816"/>
        <v>0</v>
      </c>
      <c r="VR1226" s="101">
        <f t="shared" si="1817"/>
        <v>0</v>
      </c>
      <c r="VS1226" s="101">
        <f t="shared" si="1818"/>
        <v>0</v>
      </c>
      <c r="VT1226" s="101">
        <f t="shared" si="1819"/>
        <v>0</v>
      </c>
      <c r="VU1226" s="101">
        <f t="shared" si="1820"/>
        <v>0</v>
      </c>
      <c r="VV1226" s="101">
        <f t="shared" si="1821"/>
        <v>0</v>
      </c>
      <c r="VW1226" s="101">
        <f t="shared" si="1821"/>
        <v>0</v>
      </c>
      <c r="VX1226" s="101">
        <f t="shared" si="1821"/>
        <v>0</v>
      </c>
      <c r="VY1226" s="101">
        <f t="shared" si="1822"/>
        <v>0</v>
      </c>
      <c r="VZ1226" s="101">
        <f t="shared" si="1822"/>
        <v>0</v>
      </c>
      <c r="WA1226" s="101">
        <f t="shared" si="1822"/>
        <v>0</v>
      </c>
      <c r="WB1226" s="106"/>
      <c r="WC1226" s="106"/>
      <c r="WD1226" s="106"/>
      <c r="WE1226" s="101">
        <f t="shared" si="1823"/>
        <v>0</v>
      </c>
      <c r="WF1226" s="101">
        <f t="shared" si="1824"/>
        <v>0</v>
      </c>
      <c r="WG1226" s="101">
        <f t="shared" si="1825"/>
        <v>0</v>
      </c>
      <c r="WH1226" s="101">
        <f t="shared" si="1826"/>
        <v>0</v>
      </c>
      <c r="WI1226" s="101">
        <f t="shared" si="1827"/>
        <v>0</v>
      </c>
      <c r="WJ1226" s="101">
        <f t="shared" si="1828"/>
        <v>0</v>
      </c>
      <c r="WK1226" s="101">
        <f t="shared" si="1829"/>
        <v>0</v>
      </c>
      <c r="WL1226" s="101">
        <f t="shared" si="1830"/>
        <v>0</v>
      </c>
      <c r="WM1226" s="101">
        <f t="shared" si="1831"/>
        <v>0</v>
      </c>
      <c r="WN1226" s="101">
        <f t="shared" si="1832"/>
        <v>0</v>
      </c>
      <c r="WO1226" s="101">
        <f t="shared" si="1833"/>
        <v>0</v>
      </c>
      <c r="WP1226" s="101">
        <f t="shared" si="1834"/>
        <v>0</v>
      </c>
      <c r="WQ1226" s="101">
        <f t="shared" si="1835"/>
        <v>0</v>
      </c>
      <c r="WR1226" s="101">
        <f t="shared" si="1835"/>
        <v>0</v>
      </c>
      <c r="WS1226" s="101">
        <f t="shared" si="1835"/>
        <v>0</v>
      </c>
      <c r="WT1226" s="101">
        <f t="shared" si="1836"/>
        <v>0</v>
      </c>
      <c r="WU1226" s="101">
        <f t="shared" si="1836"/>
        <v>0</v>
      </c>
      <c r="WV1226" s="101">
        <f t="shared" si="1836"/>
        <v>0</v>
      </c>
      <c r="WW1226" s="106"/>
      <c r="WX1226" s="106"/>
      <c r="WY1226" s="106"/>
      <c r="WZ1226" s="101">
        <f t="shared" si="1837"/>
        <v>0</v>
      </c>
      <c r="XA1226" s="101">
        <f t="shared" si="1838"/>
        <v>0</v>
      </c>
      <c r="XB1226" s="101">
        <f t="shared" si="1839"/>
        <v>0</v>
      </c>
      <c r="XC1226" s="101">
        <f t="shared" si="1840"/>
        <v>0</v>
      </c>
      <c r="XD1226" s="101">
        <f t="shared" si="1841"/>
        <v>0</v>
      </c>
      <c r="XE1226" s="101">
        <f t="shared" si="1842"/>
        <v>0</v>
      </c>
      <c r="XF1226" s="101">
        <f t="shared" si="1843"/>
        <v>0</v>
      </c>
      <c r="XG1226" s="101">
        <f t="shared" si="1844"/>
        <v>0</v>
      </c>
      <c r="XH1226" s="101">
        <f t="shared" si="1845"/>
        <v>0</v>
      </c>
      <c r="XI1226" s="101">
        <f t="shared" si="1846"/>
        <v>0</v>
      </c>
      <c r="XJ1226" s="101">
        <f t="shared" si="1847"/>
        <v>0</v>
      </c>
      <c r="XK1226" s="101">
        <f t="shared" si="1848"/>
        <v>0</v>
      </c>
      <c r="XL1226" s="101">
        <f t="shared" si="1849"/>
        <v>0</v>
      </c>
      <c r="XM1226" s="101">
        <f t="shared" si="1849"/>
        <v>0</v>
      </c>
      <c r="XN1226" s="101">
        <f t="shared" si="1849"/>
        <v>0</v>
      </c>
      <c r="XO1226" s="101">
        <f t="shared" si="1850"/>
        <v>0</v>
      </c>
      <c r="XP1226" s="101">
        <f t="shared" si="1850"/>
        <v>0</v>
      </c>
      <c r="XQ1226" s="101">
        <f t="shared" si="1850"/>
        <v>0</v>
      </c>
      <c r="XR1226" s="106"/>
      <c r="XS1226" s="106"/>
      <c r="XT1226" s="106"/>
      <c r="XU1226" s="101">
        <f t="shared" si="1851"/>
        <v>0</v>
      </c>
      <c r="XV1226" s="101">
        <f t="shared" si="1852"/>
        <v>0</v>
      </c>
      <c r="XW1226" s="101">
        <f t="shared" si="1853"/>
        <v>0</v>
      </c>
      <c r="XX1226" s="101">
        <f t="shared" si="1854"/>
        <v>0</v>
      </c>
      <c r="XY1226" s="101">
        <f t="shared" si="1855"/>
        <v>0</v>
      </c>
      <c r="XZ1226" s="101">
        <f t="shared" si="1856"/>
        <v>0</v>
      </c>
      <c r="YA1226" s="101">
        <f t="shared" si="1857"/>
        <v>0</v>
      </c>
      <c r="YB1226" s="101">
        <f t="shared" si="1858"/>
        <v>0</v>
      </c>
      <c r="YC1226" s="101">
        <f t="shared" si="1859"/>
        <v>0</v>
      </c>
      <c r="YD1226" s="101">
        <f t="shared" si="1860"/>
        <v>0</v>
      </c>
      <c r="YE1226" s="101">
        <f t="shared" si="1861"/>
        <v>0</v>
      </c>
      <c r="YF1226" s="101">
        <f t="shared" si="1862"/>
        <v>0</v>
      </c>
      <c r="YG1226" s="101">
        <f t="shared" si="1863"/>
        <v>0</v>
      </c>
      <c r="YH1226" s="101">
        <f t="shared" si="1863"/>
        <v>0</v>
      </c>
      <c r="YI1226" s="101">
        <f t="shared" si="1863"/>
        <v>0</v>
      </c>
      <c r="YJ1226" s="101">
        <f t="shared" si="1864"/>
        <v>0</v>
      </c>
      <c r="YK1226" s="101">
        <f t="shared" si="1864"/>
        <v>0</v>
      </c>
      <c r="YL1226" s="101">
        <f t="shared" si="1864"/>
        <v>0</v>
      </c>
      <c r="YM1226" s="149">
        <f t="shared" si="1865"/>
        <v>0</v>
      </c>
      <c r="YN1226" s="149">
        <f t="shared" si="1865"/>
        <v>0</v>
      </c>
      <c r="YO1226" s="149">
        <f t="shared" si="1865"/>
        <v>0</v>
      </c>
      <c r="YP1226" s="101">
        <f t="shared" si="1866"/>
        <v>0</v>
      </c>
      <c r="YQ1226" s="101">
        <f t="shared" si="1867"/>
        <v>0</v>
      </c>
      <c r="YR1226" s="101">
        <f t="shared" si="1868"/>
        <v>0</v>
      </c>
      <c r="YS1226" s="101">
        <f t="shared" si="1869"/>
        <v>0</v>
      </c>
      <c r="YT1226" s="101">
        <f t="shared" si="1870"/>
        <v>0</v>
      </c>
      <c r="YU1226" s="101">
        <f t="shared" si="1871"/>
        <v>0</v>
      </c>
      <c r="YV1226" s="101">
        <f t="shared" si="1872"/>
        <v>0</v>
      </c>
      <c r="YW1226" s="101">
        <f t="shared" si="1873"/>
        <v>0</v>
      </c>
      <c r="YX1226" s="101">
        <f t="shared" si="1874"/>
        <v>0</v>
      </c>
      <c r="YY1226" s="101">
        <f t="shared" si="1875"/>
        <v>0</v>
      </c>
      <c r="YZ1226" s="101">
        <f t="shared" si="1876"/>
        <v>0</v>
      </c>
      <c r="ZA1226" s="101">
        <f t="shared" si="1877"/>
        <v>0</v>
      </c>
      <c r="ZB1226" s="101">
        <f t="shared" si="1878"/>
        <v>0</v>
      </c>
      <c r="ZC1226" s="101">
        <f t="shared" si="1878"/>
        <v>0</v>
      </c>
      <c r="ZD1226" s="101">
        <f t="shared" si="1878"/>
        <v>0</v>
      </c>
      <c r="ZE1226" s="101">
        <f t="shared" si="1879"/>
        <v>0</v>
      </c>
      <c r="ZF1226" s="101">
        <f t="shared" si="1879"/>
        <v>0</v>
      </c>
      <c r="ZG1226" s="101">
        <f t="shared" si="1879"/>
        <v>0</v>
      </c>
    </row>
    <row r="1227" spans="1:683" ht="48">
      <c r="A1227" s="12" t="s">
        <v>745</v>
      </c>
      <c r="B1227" s="302" t="s">
        <v>724</v>
      </c>
      <c r="C1227" s="5"/>
      <c r="D1227" s="764"/>
      <c r="E1227" s="291"/>
      <c r="F1227" s="114">
        <f t="shared" si="1880"/>
        <v>92965</v>
      </c>
      <c r="G1227" s="114">
        <f t="shared" si="1880"/>
        <v>97945</v>
      </c>
      <c r="H1227" s="114">
        <f t="shared" si="1880"/>
        <v>97945</v>
      </c>
      <c r="I1227" s="101">
        <f t="shared" si="1881"/>
        <v>2335.56</v>
      </c>
      <c r="J1227" s="101">
        <f t="shared" si="1881"/>
        <v>2335.56</v>
      </c>
      <c r="K1227" s="101">
        <f t="shared" si="1881"/>
        <v>2335.56</v>
      </c>
      <c r="L1227" s="106">
        <v>13</v>
      </c>
      <c r="M1227" s="106">
        <v>13</v>
      </c>
      <c r="N1227" s="106">
        <v>13</v>
      </c>
      <c r="O1227" s="101">
        <f t="shared" si="1431"/>
        <v>1208545</v>
      </c>
      <c r="P1227" s="101">
        <f t="shared" si="1432"/>
        <v>1273285</v>
      </c>
      <c r="Q1227" s="101">
        <f t="shared" si="1433"/>
        <v>1273285</v>
      </c>
      <c r="R1227" s="101">
        <f t="shared" si="1434"/>
        <v>30362.28</v>
      </c>
      <c r="S1227" s="101">
        <f t="shared" si="1435"/>
        <v>30362.28</v>
      </c>
      <c r="T1227" s="101">
        <f t="shared" si="1436"/>
        <v>30362.28</v>
      </c>
      <c r="U1227" s="101">
        <f t="shared" si="1437"/>
        <v>93239.47</v>
      </c>
      <c r="V1227" s="101">
        <f t="shared" si="1438"/>
        <v>98229.37</v>
      </c>
      <c r="W1227" s="101">
        <f t="shared" si="1439"/>
        <v>99360.03</v>
      </c>
      <c r="X1227" s="101">
        <f t="shared" si="1440"/>
        <v>2125.5500000000002</v>
      </c>
      <c r="Y1227" s="101">
        <f t="shared" si="1441"/>
        <v>2216.66</v>
      </c>
      <c r="Z1227" s="101">
        <f t="shared" si="1442"/>
        <v>2216.66</v>
      </c>
      <c r="AA1227" s="101">
        <f t="shared" si="1443"/>
        <v>1212113.1100000001</v>
      </c>
      <c r="AB1227" s="101">
        <f t="shared" si="1443"/>
        <v>1276981.81</v>
      </c>
      <c r="AC1227" s="101">
        <f t="shared" si="1443"/>
        <v>1291680.3899999999</v>
      </c>
      <c r="AD1227" s="101">
        <f t="shared" si="1444"/>
        <v>27632.15</v>
      </c>
      <c r="AE1227" s="101">
        <f t="shared" si="1444"/>
        <v>28816.58</v>
      </c>
      <c r="AF1227" s="101">
        <f t="shared" si="1444"/>
        <v>28816.58</v>
      </c>
      <c r="AG1227" s="106"/>
      <c r="AH1227" s="106"/>
      <c r="AI1227" s="106"/>
      <c r="AJ1227" s="101">
        <f t="shared" si="1445"/>
        <v>0</v>
      </c>
      <c r="AK1227" s="101">
        <f t="shared" si="1446"/>
        <v>0</v>
      </c>
      <c r="AL1227" s="101">
        <f t="shared" si="1447"/>
        <v>0</v>
      </c>
      <c r="AM1227" s="101">
        <f t="shared" si="1448"/>
        <v>0</v>
      </c>
      <c r="AN1227" s="101">
        <f t="shared" si="1449"/>
        <v>0</v>
      </c>
      <c r="AO1227" s="101">
        <f t="shared" si="1450"/>
        <v>0</v>
      </c>
      <c r="AP1227" s="101">
        <f t="shared" si="1451"/>
        <v>91619.3</v>
      </c>
      <c r="AQ1227" s="101">
        <f t="shared" si="1452"/>
        <v>96531.59</v>
      </c>
      <c r="AR1227" s="101">
        <f t="shared" si="1453"/>
        <v>97285.32</v>
      </c>
      <c r="AS1227" s="101">
        <f t="shared" si="1454"/>
        <v>3286.13</v>
      </c>
      <c r="AT1227" s="101">
        <f t="shared" si="1455"/>
        <v>3422.91</v>
      </c>
      <c r="AU1227" s="101">
        <f t="shared" si="1456"/>
        <v>3422.91</v>
      </c>
      <c r="AV1227" s="101">
        <f t="shared" si="1457"/>
        <v>0</v>
      </c>
      <c r="AW1227" s="101">
        <f t="shared" si="1457"/>
        <v>0</v>
      </c>
      <c r="AX1227" s="101">
        <f t="shared" si="1457"/>
        <v>0</v>
      </c>
      <c r="AY1227" s="101">
        <f t="shared" si="1458"/>
        <v>0</v>
      </c>
      <c r="AZ1227" s="101">
        <f t="shared" si="1458"/>
        <v>0</v>
      </c>
      <c r="BA1227" s="101">
        <f t="shared" si="1458"/>
        <v>0</v>
      </c>
      <c r="BB1227" s="106"/>
      <c r="BC1227" s="106"/>
      <c r="BD1227" s="106"/>
      <c r="BE1227" s="101">
        <f t="shared" si="1459"/>
        <v>0</v>
      </c>
      <c r="BF1227" s="101">
        <f t="shared" si="1460"/>
        <v>0</v>
      </c>
      <c r="BG1227" s="101">
        <f t="shared" si="1461"/>
        <v>0</v>
      </c>
      <c r="BH1227" s="101">
        <f t="shared" si="1462"/>
        <v>0</v>
      </c>
      <c r="BI1227" s="101">
        <f t="shared" si="1463"/>
        <v>0</v>
      </c>
      <c r="BJ1227" s="101">
        <f t="shared" si="1464"/>
        <v>0</v>
      </c>
      <c r="BK1227" s="101">
        <f t="shared" si="1465"/>
        <v>92965.07</v>
      </c>
      <c r="BL1227" s="101">
        <f t="shared" si="1466"/>
        <v>97945.04</v>
      </c>
      <c r="BM1227" s="101">
        <f t="shared" si="1467"/>
        <v>100132.58</v>
      </c>
      <c r="BN1227" s="101">
        <f t="shared" si="1468"/>
        <v>1886.42</v>
      </c>
      <c r="BO1227" s="101">
        <f t="shared" si="1469"/>
        <v>1947.56</v>
      </c>
      <c r="BP1227" s="101">
        <f t="shared" si="1470"/>
        <v>1947.56</v>
      </c>
      <c r="BQ1227" s="101">
        <f t="shared" si="1471"/>
        <v>0</v>
      </c>
      <c r="BR1227" s="101">
        <f t="shared" si="1471"/>
        <v>0</v>
      </c>
      <c r="BS1227" s="101">
        <f t="shared" si="1471"/>
        <v>0</v>
      </c>
      <c r="BT1227" s="101">
        <f t="shared" si="1472"/>
        <v>0</v>
      </c>
      <c r="BU1227" s="101">
        <f t="shared" si="1472"/>
        <v>0</v>
      </c>
      <c r="BV1227" s="101">
        <f t="shared" si="1472"/>
        <v>0</v>
      </c>
      <c r="BW1227" s="106"/>
      <c r="BX1227" s="106"/>
      <c r="BY1227" s="106"/>
      <c r="BZ1227" s="101">
        <f t="shared" si="1473"/>
        <v>0</v>
      </c>
      <c r="CA1227" s="101">
        <f t="shared" si="1474"/>
        <v>0</v>
      </c>
      <c r="CB1227" s="101">
        <f t="shared" si="1475"/>
        <v>0</v>
      </c>
      <c r="CC1227" s="101">
        <f t="shared" si="1476"/>
        <v>0</v>
      </c>
      <c r="CD1227" s="101">
        <f t="shared" si="1477"/>
        <v>0</v>
      </c>
      <c r="CE1227" s="101">
        <f t="shared" si="1478"/>
        <v>0</v>
      </c>
      <c r="CF1227" s="101">
        <f t="shared" si="1479"/>
        <v>91994.51</v>
      </c>
      <c r="CG1227" s="101">
        <f t="shared" si="1480"/>
        <v>96915.69</v>
      </c>
      <c r="CH1227" s="101">
        <f t="shared" si="1481"/>
        <v>97640.48</v>
      </c>
      <c r="CI1227" s="101">
        <f t="shared" si="1482"/>
        <v>2318.7800000000002</v>
      </c>
      <c r="CJ1227" s="101">
        <f t="shared" si="1483"/>
        <v>2437.83</v>
      </c>
      <c r="CK1227" s="101">
        <f t="shared" si="1484"/>
        <v>2437.83</v>
      </c>
      <c r="CL1227" s="101">
        <f t="shared" si="1485"/>
        <v>0</v>
      </c>
      <c r="CM1227" s="101">
        <f t="shared" si="1485"/>
        <v>0</v>
      </c>
      <c r="CN1227" s="101">
        <f t="shared" si="1485"/>
        <v>0</v>
      </c>
      <c r="CO1227" s="101">
        <f t="shared" si="1486"/>
        <v>0</v>
      </c>
      <c r="CP1227" s="101">
        <f t="shared" si="1486"/>
        <v>0</v>
      </c>
      <c r="CQ1227" s="101">
        <f t="shared" si="1486"/>
        <v>0</v>
      </c>
      <c r="CR1227" s="106">
        <v>42</v>
      </c>
      <c r="CS1227" s="106">
        <v>42</v>
      </c>
      <c r="CT1227" s="106">
        <v>42</v>
      </c>
      <c r="CU1227" s="101">
        <f t="shared" si="1487"/>
        <v>3904530</v>
      </c>
      <c r="CV1227" s="101">
        <f t="shared" si="1488"/>
        <v>4113690</v>
      </c>
      <c r="CW1227" s="101">
        <f t="shared" si="1489"/>
        <v>4113690</v>
      </c>
      <c r="CX1227" s="101">
        <f t="shared" si="1490"/>
        <v>98093.52</v>
      </c>
      <c r="CY1227" s="101">
        <f t="shared" si="1491"/>
        <v>98093.52</v>
      </c>
      <c r="CZ1227" s="101">
        <f t="shared" si="1492"/>
        <v>98093.52</v>
      </c>
      <c r="DA1227" s="101">
        <f t="shared" si="1493"/>
        <v>92962.5</v>
      </c>
      <c r="DB1227" s="101">
        <f t="shared" si="1494"/>
        <v>97940.27</v>
      </c>
      <c r="DC1227" s="101">
        <f t="shared" si="1495"/>
        <v>98334.47</v>
      </c>
      <c r="DD1227" s="101">
        <f t="shared" si="1496"/>
        <v>1476.57</v>
      </c>
      <c r="DE1227" s="101">
        <f t="shared" si="1497"/>
        <v>1548.63</v>
      </c>
      <c r="DF1227" s="101">
        <f t="shared" si="1498"/>
        <v>1548.63</v>
      </c>
      <c r="DG1227" s="101">
        <f t="shared" si="1499"/>
        <v>3904425</v>
      </c>
      <c r="DH1227" s="101">
        <f t="shared" si="1499"/>
        <v>4113491.34</v>
      </c>
      <c r="DI1227" s="101">
        <f t="shared" si="1499"/>
        <v>4130047.74</v>
      </c>
      <c r="DJ1227" s="101">
        <f t="shared" si="1500"/>
        <v>62015.94</v>
      </c>
      <c r="DK1227" s="101">
        <f t="shared" si="1500"/>
        <v>65042.46</v>
      </c>
      <c r="DL1227" s="101">
        <f t="shared" si="1500"/>
        <v>65042.46</v>
      </c>
      <c r="DM1227" s="106"/>
      <c r="DN1227" s="106"/>
      <c r="DO1227" s="106"/>
      <c r="DP1227" s="101">
        <f t="shared" si="1501"/>
        <v>0</v>
      </c>
      <c r="DQ1227" s="101">
        <f t="shared" si="1502"/>
        <v>0</v>
      </c>
      <c r="DR1227" s="101">
        <f t="shared" si="1503"/>
        <v>0</v>
      </c>
      <c r="DS1227" s="101">
        <f t="shared" si="1504"/>
        <v>0</v>
      </c>
      <c r="DT1227" s="101">
        <f t="shared" si="1505"/>
        <v>0</v>
      </c>
      <c r="DU1227" s="101">
        <f t="shared" si="1506"/>
        <v>0</v>
      </c>
      <c r="DV1227" s="101">
        <f t="shared" si="1507"/>
        <v>92965.21</v>
      </c>
      <c r="DW1227" s="101">
        <f t="shared" si="1508"/>
        <v>97944.82</v>
      </c>
      <c r="DX1227" s="101">
        <f t="shared" si="1509"/>
        <v>98696.55</v>
      </c>
      <c r="DY1227" s="101">
        <f t="shared" si="1510"/>
        <v>2260.81</v>
      </c>
      <c r="DZ1227" s="101">
        <f t="shared" si="1511"/>
        <v>2372.6799999999998</v>
      </c>
      <c r="EA1227" s="101">
        <f t="shared" si="1512"/>
        <v>2372.6799999999998</v>
      </c>
      <c r="EB1227" s="101">
        <f t="shared" si="1513"/>
        <v>0</v>
      </c>
      <c r="EC1227" s="101">
        <f t="shared" si="1513"/>
        <v>0</v>
      </c>
      <c r="ED1227" s="101">
        <f t="shared" si="1513"/>
        <v>0</v>
      </c>
      <c r="EE1227" s="101">
        <f t="shared" si="1514"/>
        <v>0</v>
      </c>
      <c r="EF1227" s="101">
        <f t="shared" si="1514"/>
        <v>0</v>
      </c>
      <c r="EG1227" s="101">
        <f t="shared" si="1514"/>
        <v>0</v>
      </c>
      <c r="EH1227" s="106"/>
      <c r="EI1227" s="106"/>
      <c r="EJ1227" s="106"/>
      <c r="EK1227" s="101">
        <f t="shared" si="1515"/>
        <v>0</v>
      </c>
      <c r="EL1227" s="101">
        <f t="shared" si="1516"/>
        <v>0</v>
      </c>
      <c r="EM1227" s="101">
        <f t="shared" si="1517"/>
        <v>0</v>
      </c>
      <c r="EN1227" s="101">
        <f t="shared" si="1518"/>
        <v>0</v>
      </c>
      <c r="EO1227" s="101">
        <f t="shared" si="1519"/>
        <v>0</v>
      </c>
      <c r="EP1227" s="101">
        <f t="shared" si="1520"/>
        <v>0</v>
      </c>
      <c r="EQ1227" s="101">
        <f t="shared" si="1521"/>
        <v>92965.02</v>
      </c>
      <c r="ER1227" s="101">
        <f t="shared" si="1522"/>
        <v>97945.15</v>
      </c>
      <c r="ES1227" s="101">
        <f t="shared" si="1523"/>
        <v>98971.82</v>
      </c>
      <c r="ET1227" s="101">
        <f t="shared" si="1524"/>
        <v>1903.36</v>
      </c>
      <c r="EU1227" s="101">
        <f t="shared" si="1525"/>
        <v>1984.32</v>
      </c>
      <c r="EV1227" s="101">
        <f t="shared" si="1526"/>
        <v>1984.32</v>
      </c>
      <c r="EW1227" s="101">
        <f t="shared" si="1527"/>
        <v>0</v>
      </c>
      <c r="EX1227" s="101">
        <f t="shared" si="1527"/>
        <v>0</v>
      </c>
      <c r="EY1227" s="101">
        <f t="shared" si="1527"/>
        <v>0</v>
      </c>
      <c r="EZ1227" s="101">
        <f t="shared" si="1528"/>
        <v>0</v>
      </c>
      <c r="FA1227" s="101">
        <f t="shared" si="1528"/>
        <v>0</v>
      </c>
      <c r="FB1227" s="101">
        <f t="shared" si="1528"/>
        <v>0</v>
      </c>
      <c r="FC1227" s="106"/>
      <c r="FD1227" s="106"/>
      <c r="FE1227" s="106"/>
      <c r="FF1227" s="101">
        <f t="shared" si="1529"/>
        <v>0</v>
      </c>
      <c r="FG1227" s="101">
        <f t="shared" si="1530"/>
        <v>0</v>
      </c>
      <c r="FH1227" s="101">
        <f t="shared" si="1531"/>
        <v>0</v>
      </c>
      <c r="FI1227" s="101">
        <f t="shared" si="1532"/>
        <v>0</v>
      </c>
      <c r="FJ1227" s="101">
        <f t="shared" si="1533"/>
        <v>0</v>
      </c>
      <c r="FK1227" s="101">
        <f t="shared" si="1534"/>
        <v>0</v>
      </c>
      <c r="FL1227" s="101">
        <f t="shared" si="1535"/>
        <v>93591.73</v>
      </c>
      <c r="FM1227" s="101">
        <f t="shared" si="1536"/>
        <v>98604.68</v>
      </c>
      <c r="FN1227" s="101">
        <f t="shared" si="1537"/>
        <v>99641.919999999998</v>
      </c>
      <c r="FO1227" s="101">
        <f t="shared" si="1538"/>
        <v>1571.71</v>
      </c>
      <c r="FP1227" s="101">
        <f t="shared" si="1539"/>
        <v>1628.8</v>
      </c>
      <c r="FQ1227" s="101">
        <f t="shared" si="1540"/>
        <v>1628.8</v>
      </c>
      <c r="FR1227" s="101">
        <f t="shared" si="1541"/>
        <v>0</v>
      </c>
      <c r="FS1227" s="101">
        <f t="shared" si="1541"/>
        <v>0</v>
      </c>
      <c r="FT1227" s="101">
        <f t="shared" si="1541"/>
        <v>0</v>
      </c>
      <c r="FU1227" s="101">
        <f t="shared" si="1542"/>
        <v>0</v>
      </c>
      <c r="FV1227" s="101">
        <f t="shared" si="1542"/>
        <v>0</v>
      </c>
      <c r="FW1227" s="101">
        <f t="shared" si="1542"/>
        <v>0</v>
      </c>
      <c r="FX1227" s="106"/>
      <c r="FY1227" s="106"/>
      <c r="FZ1227" s="106"/>
      <c r="GA1227" s="101">
        <f t="shared" si="1543"/>
        <v>0</v>
      </c>
      <c r="GB1227" s="101">
        <f t="shared" si="1544"/>
        <v>0</v>
      </c>
      <c r="GC1227" s="101">
        <f t="shared" si="1545"/>
        <v>0</v>
      </c>
      <c r="GD1227" s="101">
        <f t="shared" si="1546"/>
        <v>0</v>
      </c>
      <c r="GE1227" s="101">
        <f t="shared" si="1547"/>
        <v>0</v>
      </c>
      <c r="GF1227" s="101">
        <f t="shared" si="1548"/>
        <v>0</v>
      </c>
      <c r="GG1227" s="101">
        <f t="shared" si="1549"/>
        <v>93800.47</v>
      </c>
      <c r="GH1227" s="101">
        <f t="shared" si="1550"/>
        <v>98822.01</v>
      </c>
      <c r="GI1227" s="101">
        <f t="shared" si="1551"/>
        <v>99807.44</v>
      </c>
      <c r="GJ1227" s="101">
        <f t="shared" si="1552"/>
        <v>2365.2399999999998</v>
      </c>
      <c r="GK1227" s="101">
        <f t="shared" si="1553"/>
        <v>2446.87</v>
      </c>
      <c r="GL1227" s="101">
        <f t="shared" si="1554"/>
        <v>2446.87</v>
      </c>
      <c r="GM1227" s="101">
        <f t="shared" si="1555"/>
        <v>0</v>
      </c>
      <c r="GN1227" s="101">
        <f t="shared" si="1555"/>
        <v>0</v>
      </c>
      <c r="GO1227" s="101">
        <f t="shared" si="1555"/>
        <v>0</v>
      </c>
      <c r="GP1227" s="101">
        <f t="shared" si="1556"/>
        <v>0</v>
      </c>
      <c r="GQ1227" s="101">
        <f t="shared" si="1556"/>
        <v>0</v>
      </c>
      <c r="GR1227" s="101">
        <f t="shared" si="1556"/>
        <v>0</v>
      </c>
      <c r="GS1227" s="106">
        <v>48</v>
      </c>
      <c r="GT1227" s="106">
        <v>48</v>
      </c>
      <c r="GU1227" s="106">
        <v>48</v>
      </c>
      <c r="GV1227" s="101">
        <f t="shared" si="1557"/>
        <v>4462320</v>
      </c>
      <c r="GW1227" s="101">
        <f t="shared" si="1558"/>
        <v>4701360</v>
      </c>
      <c r="GX1227" s="101">
        <f t="shared" si="1559"/>
        <v>4701360</v>
      </c>
      <c r="GY1227" s="101">
        <f t="shared" si="1560"/>
        <v>112106.88</v>
      </c>
      <c r="GZ1227" s="101">
        <f t="shared" si="1561"/>
        <v>112106.88</v>
      </c>
      <c r="HA1227" s="101">
        <f t="shared" si="1562"/>
        <v>112106.88</v>
      </c>
      <c r="HB1227" s="101">
        <f t="shared" si="1563"/>
        <v>94277.88</v>
      </c>
      <c r="HC1227" s="101">
        <f t="shared" si="1564"/>
        <v>99333.05</v>
      </c>
      <c r="HD1227" s="101">
        <f t="shared" si="1565"/>
        <v>99846.67</v>
      </c>
      <c r="HE1227" s="101">
        <f t="shared" si="1566"/>
        <v>2413.5500000000002</v>
      </c>
      <c r="HF1227" s="101">
        <f t="shared" si="1567"/>
        <v>2492.08</v>
      </c>
      <c r="HG1227" s="101">
        <f t="shared" si="1568"/>
        <v>2492.08</v>
      </c>
      <c r="HH1227" s="101">
        <f t="shared" si="1569"/>
        <v>4525338.24</v>
      </c>
      <c r="HI1227" s="101">
        <f t="shared" si="1569"/>
        <v>4767986.4000000004</v>
      </c>
      <c r="HJ1227" s="101">
        <f t="shared" si="1569"/>
        <v>4792640.16</v>
      </c>
      <c r="HK1227" s="101">
        <f t="shared" si="1570"/>
        <v>115850.4</v>
      </c>
      <c r="HL1227" s="101">
        <f t="shared" si="1570"/>
        <v>119619.84</v>
      </c>
      <c r="HM1227" s="101">
        <f t="shared" si="1570"/>
        <v>119619.84</v>
      </c>
      <c r="HN1227" s="106"/>
      <c r="HO1227" s="106"/>
      <c r="HP1227" s="106"/>
      <c r="HQ1227" s="101">
        <f t="shared" si="1571"/>
        <v>0</v>
      </c>
      <c r="HR1227" s="101">
        <f t="shared" si="1572"/>
        <v>0</v>
      </c>
      <c r="HS1227" s="101">
        <f t="shared" si="1573"/>
        <v>0</v>
      </c>
      <c r="HT1227" s="101">
        <f t="shared" si="1574"/>
        <v>0</v>
      </c>
      <c r="HU1227" s="101">
        <f t="shared" si="1575"/>
        <v>0</v>
      </c>
      <c r="HV1227" s="101">
        <f t="shared" si="1576"/>
        <v>0</v>
      </c>
      <c r="HW1227" s="101">
        <f t="shared" si="1577"/>
        <v>92955.17</v>
      </c>
      <c r="HX1227" s="101">
        <f t="shared" si="1578"/>
        <v>97935.360000000001</v>
      </c>
      <c r="HY1227" s="101">
        <f t="shared" si="1579"/>
        <v>99098.6</v>
      </c>
      <c r="HZ1227" s="101">
        <f t="shared" si="1580"/>
        <v>1984.96</v>
      </c>
      <c r="IA1227" s="101">
        <f t="shared" si="1581"/>
        <v>2061.9299999999998</v>
      </c>
      <c r="IB1227" s="101">
        <f t="shared" si="1582"/>
        <v>2061.9299999999998</v>
      </c>
      <c r="IC1227" s="101">
        <f t="shared" si="1583"/>
        <v>0</v>
      </c>
      <c r="ID1227" s="101">
        <f t="shared" si="1583"/>
        <v>0</v>
      </c>
      <c r="IE1227" s="101">
        <f t="shared" si="1583"/>
        <v>0</v>
      </c>
      <c r="IF1227" s="101">
        <f t="shared" si="1584"/>
        <v>0</v>
      </c>
      <c r="IG1227" s="101">
        <f t="shared" si="1584"/>
        <v>0</v>
      </c>
      <c r="IH1227" s="101">
        <f t="shared" si="1584"/>
        <v>0</v>
      </c>
      <c r="II1227" s="106">
        <v>170</v>
      </c>
      <c r="IJ1227" s="106">
        <v>170</v>
      </c>
      <c r="IK1227" s="106">
        <v>170</v>
      </c>
      <c r="IL1227" s="101">
        <f t="shared" si="1585"/>
        <v>15804050</v>
      </c>
      <c r="IM1227" s="101">
        <f t="shared" si="1586"/>
        <v>16650650</v>
      </c>
      <c r="IN1227" s="101">
        <f t="shared" si="1587"/>
        <v>16650650</v>
      </c>
      <c r="IO1227" s="101">
        <f t="shared" si="1588"/>
        <v>397045.2</v>
      </c>
      <c r="IP1227" s="101">
        <f t="shared" si="1589"/>
        <v>397045.2</v>
      </c>
      <c r="IQ1227" s="101">
        <f t="shared" si="1590"/>
        <v>397045.2</v>
      </c>
      <c r="IR1227" s="101">
        <f t="shared" si="1591"/>
        <v>92964.9</v>
      </c>
      <c r="IS1227" s="101">
        <f t="shared" si="1592"/>
        <v>97945.2</v>
      </c>
      <c r="IT1227" s="101">
        <f t="shared" si="1593"/>
        <v>97945.2</v>
      </c>
      <c r="IU1227" s="101">
        <f t="shared" si="1594"/>
        <v>6444.62</v>
      </c>
      <c r="IV1227" s="101">
        <f t="shared" si="1595"/>
        <v>6782</v>
      </c>
      <c r="IW1227" s="101">
        <f t="shared" si="1596"/>
        <v>6782</v>
      </c>
      <c r="IX1227" s="101">
        <f t="shared" si="1597"/>
        <v>15804033</v>
      </c>
      <c r="IY1227" s="101">
        <f t="shared" si="1597"/>
        <v>16650684</v>
      </c>
      <c r="IZ1227" s="101">
        <f t="shared" si="1597"/>
        <v>16650684</v>
      </c>
      <c r="JA1227" s="101">
        <f t="shared" si="1598"/>
        <v>1095585.3999999999</v>
      </c>
      <c r="JB1227" s="101">
        <f t="shared" si="1598"/>
        <v>1152940</v>
      </c>
      <c r="JC1227" s="101">
        <f t="shared" si="1598"/>
        <v>1152940</v>
      </c>
      <c r="JD1227" s="106">
        <v>33</v>
      </c>
      <c r="JE1227" s="106">
        <v>33</v>
      </c>
      <c r="JF1227" s="106">
        <v>33</v>
      </c>
      <c r="JG1227" s="101">
        <f t="shared" si="1599"/>
        <v>3067845</v>
      </c>
      <c r="JH1227" s="101">
        <f t="shared" si="1600"/>
        <v>3232185</v>
      </c>
      <c r="JI1227" s="101">
        <f t="shared" si="1601"/>
        <v>3232185</v>
      </c>
      <c r="JJ1227" s="101">
        <f t="shared" si="1602"/>
        <v>77073.48</v>
      </c>
      <c r="JK1227" s="101">
        <f t="shared" si="1603"/>
        <v>77073.48</v>
      </c>
      <c r="JL1227" s="101">
        <f t="shared" si="1604"/>
        <v>77073.48</v>
      </c>
      <c r="JM1227" s="101">
        <f t="shared" si="1605"/>
        <v>92964.94</v>
      </c>
      <c r="JN1227" s="101">
        <f t="shared" si="1606"/>
        <v>97945.08</v>
      </c>
      <c r="JO1227" s="101">
        <f t="shared" si="1607"/>
        <v>98315.72</v>
      </c>
      <c r="JP1227" s="101">
        <f t="shared" si="1608"/>
        <v>1657.37</v>
      </c>
      <c r="JQ1227" s="101">
        <f t="shared" si="1609"/>
        <v>1732.72</v>
      </c>
      <c r="JR1227" s="101">
        <f t="shared" si="1610"/>
        <v>1732.72</v>
      </c>
      <c r="JS1227" s="101">
        <f t="shared" si="1611"/>
        <v>3067843.02</v>
      </c>
      <c r="JT1227" s="101">
        <f t="shared" si="1611"/>
        <v>3232187.64</v>
      </c>
      <c r="JU1227" s="101">
        <f t="shared" si="1611"/>
        <v>3244418.76</v>
      </c>
      <c r="JV1227" s="101">
        <f t="shared" si="1612"/>
        <v>54693.21</v>
      </c>
      <c r="JW1227" s="101">
        <f t="shared" si="1612"/>
        <v>57179.76</v>
      </c>
      <c r="JX1227" s="101">
        <f t="shared" si="1612"/>
        <v>57179.76</v>
      </c>
      <c r="JY1227" s="106">
        <v>28</v>
      </c>
      <c r="JZ1227" s="106">
        <v>28</v>
      </c>
      <c r="KA1227" s="106">
        <v>28</v>
      </c>
      <c r="KB1227" s="101">
        <f t="shared" si="1613"/>
        <v>2603020</v>
      </c>
      <c r="KC1227" s="101">
        <f t="shared" si="1614"/>
        <v>2742460</v>
      </c>
      <c r="KD1227" s="101">
        <f t="shared" si="1615"/>
        <v>2742460</v>
      </c>
      <c r="KE1227" s="101">
        <f t="shared" si="1616"/>
        <v>65395.68</v>
      </c>
      <c r="KF1227" s="101">
        <f t="shared" si="1617"/>
        <v>65395.68</v>
      </c>
      <c r="KG1227" s="101">
        <f t="shared" si="1618"/>
        <v>65395.68</v>
      </c>
      <c r="KH1227" s="101">
        <f t="shared" si="1619"/>
        <v>92964.97</v>
      </c>
      <c r="KI1227" s="101">
        <f t="shared" si="1620"/>
        <v>97945.1</v>
      </c>
      <c r="KJ1227" s="101">
        <f t="shared" si="1621"/>
        <v>98508.04</v>
      </c>
      <c r="KK1227" s="101">
        <f t="shared" si="1622"/>
        <v>1839.82</v>
      </c>
      <c r="KL1227" s="101">
        <f t="shared" si="1623"/>
        <v>1921.2</v>
      </c>
      <c r="KM1227" s="101">
        <f t="shared" si="1624"/>
        <v>1921.2</v>
      </c>
      <c r="KN1227" s="101">
        <f t="shared" si="1625"/>
        <v>2603019.16</v>
      </c>
      <c r="KO1227" s="101">
        <f t="shared" si="1625"/>
        <v>2742462.8</v>
      </c>
      <c r="KP1227" s="101">
        <f t="shared" si="1625"/>
        <v>2758225.12</v>
      </c>
      <c r="KQ1227" s="101">
        <f t="shared" si="1626"/>
        <v>51514.96</v>
      </c>
      <c r="KR1227" s="101">
        <f t="shared" si="1626"/>
        <v>53793.599999999999</v>
      </c>
      <c r="KS1227" s="101">
        <f t="shared" si="1626"/>
        <v>53793.599999999999</v>
      </c>
      <c r="KT1227" s="106"/>
      <c r="KU1227" s="106"/>
      <c r="KV1227" s="106"/>
      <c r="KW1227" s="101">
        <f t="shared" si="1627"/>
        <v>0</v>
      </c>
      <c r="KX1227" s="101">
        <f t="shared" si="1628"/>
        <v>0</v>
      </c>
      <c r="KY1227" s="101">
        <f t="shared" si="1629"/>
        <v>0</v>
      </c>
      <c r="KZ1227" s="101">
        <f t="shared" si="1630"/>
        <v>0</v>
      </c>
      <c r="LA1227" s="101">
        <f t="shared" si="1631"/>
        <v>0</v>
      </c>
      <c r="LB1227" s="101">
        <f t="shared" si="1632"/>
        <v>0</v>
      </c>
      <c r="LC1227" s="101">
        <f t="shared" si="1633"/>
        <v>91320.79</v>
      </c>
      <c r="LD1227" s="101">
        <f t="shared" si="1634"/>
        <v>96201.15</v>
      </c>
      <c r="LE1227" s="101">
        <f t="shared" si="1635"/>
        <v>96930.51</v>
      </c>
      <c r="LF1227" s="101">
        <f t="shared" si="1636"/>
        <v>3079.58</v>
      </c>
      <c r="LG1227" s="101">
        <f t="shared" si="1637"/>
        <v>3194.05</v>
      </c>
      <c r="LH1227" s="101">
        <f t="shared" si="1638"/>
        <v>3194.05</v>
      </c>
      <c r="LI1227" s="101">
        <f t="shared" si="1639"/>
        <v>0</v>
      </c>
      <c r="LJ1227" s="101">
        <f t="shared" si="1639"/>
        <v>0</v>
      </c>
      <c r="LK1227" s="101">
        <f t="shared" si="1639"/>
        <v>0</v>
      </c>
      <c r="LL1227" s="101">
        <f t="shared" si="1640"/>
        <v>0</v>
      </c>
      <c r="LM1227" s="101">
        <f t="shared" si="1640"/>
        <v>0</v>
      </c>
      <c r="LN1227" s="101">
        <f t="shared" si="1640"/>
        <v>0</v>
      </c>
      <c r="LO1227" s="106">
        <v>35</v>
      </c>
      <c r="LP1227" s="106">
        <v>35</v>
      </c>
      <c r="LQ1227" s="106">
        <v>35</v>
      </c>
      <c r="LR1227" s="101">
        <f t="shared" si="1641"/>
        <v>3253775</v>
      </c>
      <c r="LS1227" s="101">
        <f t="shared" si="1642"/>
        <v>3428075</v>
      </c>
      <c r="LT1227" s="101">
        <f t="shared" si="1643"/>
        <v>3428075</v>
      </c>
      <c r="LU1227" s="101">
        <f t="shared" si="1644"/>
        <v>81744.600000000006</v>
      </c>
      <c r="LV1227" s="101">
        <f t="shared" si="1645"/>
        <v>81744.600000000006</v>
      </c>
      <c r="LW1227" s="101">
        <f t="shared" si="1646"/>
        <v>81744.600000000006</v>
      </c>
      <c r="LX1227" s="101">
        <f t="shared" si="1647"/>
        <v>92965</v>
      </c>
      <c r="LY1227" s="101">
        <f t="shared" si="1648"/>
        <v>97944.93</v>
      </c>
      <c r="LZ1227" s="101">
        <f t="shared" si="1649"/>
        <v>98323.27</v>
      </c>
      <c r="MA1227" s="101">
        <f t="shared" si="1650"/>
        <v>2210.75</v>
      </c>
      <c r="MB1227" s="101">
        <f t="shared" si="1651"/>
        <v>2326.38</v>
      </c>
      <c r="MC1227" s="101">
        <f t="shared" si="1652"/>
        <v>2326.38</v>
      </c>
      <c r="MD1227" s="101">
        <f t="shared" si="1653"/>
        <v>3253775</v>
      </c>
      <c r="ME1227" s="101">
        <f t="shared" si="1653"/>
        <v>3428072.55</v>
      </c>
      <c r="MF1227" s="101">
        <f t="shared" si="1653"/>
        <v>3441314.45</v>
      </c>
      <c r="MG1227" s="101">
        <f t="shared" si="1654"/>
        <v>77376.25</v>
      </c>
      <c r="MH1227" s="101">
        <f t="shared" si="1654"/>
        <v>81423.3</v>
      </c>
      <c r="MI1227" s="101">
        <f t="shared" si="1654"/>
        <v>81423.3</v>
      </c>
      <c r="MJ1227" s="106"/>
      <c r="MK1227" s="106"/>
      <c r="ML1227" s="106"/>
      <c r="MM1227" s="101">
        <f t="shared" si="1655"/>
        <v>0</v>
      </c>
      <c r="MN1227" s="101">
        <f t="shared" si="1656"/>
        <v>0</v>
      </c>
      <c r="MO1227" s="101">
        <f t="shared" si="1657"/>
        <v>0</v>
      </c>
      <c r="MP1227" s="101">
        <f t="shared" si="1658"/>
        <v>0</v>
      </c>
      <c r="MQ1227" s="101">
        <f t="shared" si="1659"/>
        <v>0</v>
      </c>
      <c r="MR1227" s="101">
        <f t="shared" si="1660"/>
        <v>0</v>
      </c>
      <c r="MS1227" s="101">
        <f t="shared" si="1661"/>
        <v>93133.15</v>
      </c>
      <c r="MT1227" s="101">
        <f t="shared" si="1662"/>
        <v>98120</v>
      </c>
      <c r="MU1227" s="101">
        <f t="shared" si="1663"/>
        <v>98939.51</v>
      </c>
      <c r="MV1227" s="101">
        <f t="shared" si="1664"/>
        <v>2165.87</v>
      </c>
      <c r="MW1227" s="101">
        <f t="shared" si="1665"/>
        <v>2248.62</v>
      </c>
      <c r="MX1227" s="101">
        <f t="shared" si="1666"/>
        <v>2248.62</v>
      </c>
      <c r="MY1227" s="101">
        <f t="shared" si="1667"/>
        <v>0</v>
      </c>
      <c r="MZ1227" s="101">
        <f t="shared" si="1667"/>
        <v>0</v>
      </c>
      <c r="NA1227" s="101">
        <f t="shared" si="1667"/>
        <v>0</v>
      </c>
      <c r="NB1227" s="101">
        <f t="shared" si="1668"/>
        <v>0</v>
      </c>
      <c r="NC1227" s="101">
        <f t="shared" si="1668"/>
        <v>0</v>
      </c>
      <c r="ND1227" s="101">
        <f t="shared" si="1668"/>
        <v>0</v>
      </c>
      <c r="NE1227" s="106">
        <v>27</v>
      </c>
      <c r="NF1227" s="106">
        <v>27</v>
      </c>
      <c r="NG1227" s="106">
        <v>27</v>
      </c>
      <c r="NH1227" s="101">
        <f t="shared" si="1669"/>
        <v>2510055</v>
      </c>
      <c r="NI1227" s="101">
        <f t="shared" si="1670"/>
        <v>2644515</v>
      </c>
      <c r="NJ1227" s="101">
        <f t="shared" si="1671"/>
        <v>2644515</v>
      </c>
      <c r="NK1227" s="101">
        <f t="shared" si="1672"/>
        <v>63060.12</v>
      </c>
      <c r="NL1227" s="101">
        <f t="shared" si="1673"/>
        <v>63060.12</v>
      </c>
      <c r="NM1227" s="101">
        <f t="shared" si="1674"/>
        <v>63060.12</v>
      </c>
      <c r="NN1227" s="101">
        <f t="shared" si="1675"/>
        <v>92965.14</v>
      </c>
      <c r="NO1227" s="101">
        <f t="shared" si="1676"/>
        <v>97945.09</v>
      </c>
      <c r="NP1227" s="101">
        <f t="shared" si="1677"/>
        <v>98741.93</v>
      </c>
      <c r="NQ1227" s="101">
        <f t="shared" si="1678"/>
        <v>2702.85</v>
      </c>
      <c r="NR1227" s="101">
        <f t="shared" si="1679"/>
        <v>2799.4</v>
      </c>
      <c r="NS1227" s="101">
        <f t="shared" si="1680"/>
        <v>2799.4</v>
      </c>
      <c r="NT1227" s="101">
        <f t="shared" si="1681"/>
        <v>2510058.7799999998</v>
      </c>
      <c r="NU1227" s="101">
        <f t="shared" si="1681"/>
        <v>2644517.4300000002</v>
      </c>
      <c r="NV1227" s="101">
        <f t="shared" si="1681"/>
        <v>2666032.11</v>
      </c>
      <c r="NW1227" s="101">
        <f t="shared" si="1682"/>
        <v>72976.95</v>
      </c>
      <c r="NX1227" s="101">
        <f t="shared" si="1682"/>
        <v>75583.8</v>
      </c>
      <c r="NY1227" s="101">
        <f t="shared" si="1682"/>
        <v>75583.8</v>
      </c>
      <c r="NZ1227" s="106">
        <v>46</v>
      </c>
      <c r="OA1227" s="106">
        <v>46</v>
      </c>
      <c r="OB1227" s="106">
        <v>46</v>
      </c>
      <c r="OC1227" s="101">
        <f t="shared" si="1683"/>
        <v>4276390</v>
      </c>
      <c r="OD1227" s="101">
        <f t="shared" si="1684"/>
        <v>4505470</v>
      </c>
      <c r="OE1227" s="101">
        <f t="shared" si="1685"/>
        <v>4505470</v>
      </c>
      <c r="OF1227" s="101">
        <f t="shared" si="1686"/>
        <v>107435.76</v>
      </c>
      <c r="OG1227" s="101">
        <f t="shared" si="1687"/>
        <v>107435.76</v>
      </c>
      <c r="OH1227" s="101">
        <f t="shared" si="1688"/>
        <v>107435.76</v>
      </c>
      <c r="OI1227" s="101">
        <f t="shared" si="1689"/>
        <v>92965.21</v>
      </c>
      <c r="OJ1227" s="101">
        <f t="shared" si="1690"/>
        <v>97945.07</v>
      </c>
      <c r="OK1227" s="101">
        <f t="shared" si="1691"/>
        <v>98395.68</v>
      </c>
      <c r="OL1227" s="101">
        <f t="shared" si="1692"/>
        <v>2611.09</v>
      </c>
      <c r="OM1227" s="101">
        <f t="shared" si="1693"/>
        <v>2736.5</v>
      </c>
      <c r="ON1227" s="101">
        <f t="shared" si="1694"/>
        <v>2736.5</v>
      </c>
      <c r="OO1227" s="101">
        <f t="shared" si="1695"/>
        <v>4276399.66</v>
      </c>
      <c r="OP1227" s="101">
        <f t="shared" si="1695"/>
        <v>4505473.22</v>
      </c>
      <c r="OQ1227" s="101">
        <f t="shared" si="1695"/>
        <v>4526201.28</v>
      </c>
      <c r="OR1227" s="101">
        <f t="shared" si="1696"/>
        <v>120110.14</v>
      </c>
      <c r="OS1227" s="101">
        <f t="shared" si="1696"/>
        <v>125879</v>
      </c>
      <c r="OT1227" s="101">
        <f t="shared" si="1696"/>
        <v>125879</v>
      </c>
      <c r="OU1227" s="106">
        <v>8</v>
      </c>
      <c r="OV1227" s="106">
        <v>8</v>
      </c>
      <c r="OW1227" s="106">
        <v>8</v>
      </c>
      <c r="OX1227" s="101">
        <f t="shared" si="1697"/>
        <v>743720</v>
      </c>
      <c r="OY1227" s="101">
        <f t="shared" si="1698"/>
        <v>783560</v>
      </c>
      <c r="OZ1227" s="101">
        <f t="shared" si="1699"/>
        <v>783560</v>
      </c>
      <c r="PA1227" s="101">
        <f t="shared" si="1700"/>
        <v>18684.48</v>
      </c>
      <c r="PB1227" s="101">
        <f t="shared" si="1701"/>
        <v>18684.48</v>
      </c>
      <c r="PC1227" s="101">
        <f t="shared" si="1702"/>
        <v>18684.48</v>
      </c>
      <c r="PD1227" s="101">
        <f t="shared" si="1703"/>
        <v>92965.1</v>
      </c>
      <c r="PE1227" s="101">
        <f t="shared" si="1704"/>
        <v>97944.87</v>
      </c>
      <c r="PF1227" s="101">
        <f t="shared" si="1705"/>
        <v>98933.49</v>
      </c>
      <c r="PG1227" s="101">
        <f t="shared" si="1706"/>
        <v>2717.61</v>
      </c>
      <c r="PH1227" s="101">
        <f t="shared" si="1707"/>
        <v>2795.88</v>
      </c>
      <c r="PI1227" s="101">
        <f t="shared" si="1708"/>
        <v>2795.88</v>
      </c>
      <c r="PJ1227" s="101">
        <f t="shared" si="1709"/>
        <v>743720.8</v>
      </c>
      <c r="PK1227" s="101">
        <f t="shared" si="1709"/>
        <v>783558.96</v>
      </c>
      <c r="PL1227" s="101">
        <f t="shared" si="1709"/>
        <v>791467.92</v>
      </c>
      <c r="PM1227" s="101">
        <f t="shared" si="1710"/>
        <v>21740.880000000001</v>
      </c>
      <c r="PN1227" s="101">
        <f t="shared" si="1710"/>
        <v>22367.040000000001</v>
      </c>
      <c r="PO1227" s="101">
        <f t="shared" si="1710"/>
        <v>22367.040000000001</v>
      </c>
      <c r="PP1227" s="106"/>
      <c r="PQ1227" s="106"/>
      <c r="PR1227" s="106"/>
      <c r="PS1227" s="101">
        <f t="shared" si="1711"/>
        <v>0</v>
      </c>
      <c r="PT1227" s="101">
        <f t="shared" si="1712"/>
        <v>0</v>
      </c>
      <c r="PU1227" s="101">
        <f t="shared" si="1713"/>
        <v>0</v>
      </c>
      <c r="PV1227" s="101">
        <f t="shared" si="1714"/>
        <v>0</v>
      </c>
      <c r="PW1227" s="101">
        <f t="shared" si="1715"/>
        <v>0</v>
      </c>
      <c r="PX1227" s="101">
        <f t="shared" si="1716"/>
        <v>0</v>
      </c>
      <c r="PY1227" s="101">
        <f t="shared" si="1717"/>
        <v>93716.29</v>
      </c>
      <c r="PZ1227" s="101">
        <f t="shared" si="1718"/>
        <v>98741.33</v>
      </c>
      <c r="QA1227" s="101">
        <f t="shared" si="1719"/>
        <v>99643.35</v>
      </c>
      <c r="QB1227" s="101">
        <f t="shared" si="1720"/>
        <v>2547.54</v>
      </c>
      <c r="QC1227" s="101">
        <f t="shared" si="1721"/>
        <v>2642.08</v>
      </c>
      <c r="QD1227" s="101">
        <f t="shared" si="1722"/>
        <v>2642.08</v>
      </c>
      <c r="QE1227" s="101">
        <f t="shared" si="1723"/>
        <v>0</v>
      </c>
      <c r="QF1227" s="101">
        <f t="shared" si="1723"/>
        <v>0</v>
      </c>
      <c r="QG1227" s="101">
        <f t="shared" si="1723"/>
        <v>0</v>
      </c>
      <c r="QH1227" s="101">
        <f t="shared" si="1724"/>
        <v>0</v>
      </c>
      <c r="QI1227" s="101">
        <f t="shared" si="1724"/>
        <v>0</v>
      </c>
      <c r="QJ1227" s="101">
        <f t="shared" si="1724"/>
        <v>0</v>
      </c>
      <c r="QK1227" s="106">
        <v>35</v>
      </c>
      <c r="QL1227" s="106">
        <v>35</v>
      </c>
      <c r="QM1227" s="106">
        <v>35</v>
      </c>
      <c r="QN1227" s="101">
        <f t="shared" si="1725"/>
        <v>3253775</v>
      </c>
      <c r="QO1227" s="101">
        <f t="shared" si="1726"/>
        <v>3428075</v>
      </c>
      <c r="QP1227" s="101">
        <f t="shared" si="1727"/>
        <v>3428075</v>
      </c>
      <c r="QQ1227" s="101">
        <f t="shared" si="1728"/>
        <v>81744.600000000006</v>
      </c>
      <c r="QR1227" s="101">
        <f t="shared" si="1729"/>
        <v>81744.600000000006</v>
      </c>
      <c r="QS1227" s="101">
        <f t="shared" si="1730"/>
        <v>81744.600000000006</v>
      </c>
      <c r="QT1227" s="101">
        <f t="shared" si="1731"/>
        <v>92964.89</v>
      </c>
      <c r="QU1227" s="101">
        <f t="shared" si="1732"/>
        <v>97944.87</v>
      </c>
      <c r="QV1227" s="101">
        <f t="shared" si="1733"/>
        <v>98567.19</v>
      </c>
      <c r="QW1227" s="101">
        <f t="shared" si="1734"/>
        <v>1792.13</v>
      </c>
      <c r="QX1227" s="101">
        <f t="shared" si="1735"/>
        <v>1887.38</v>
      </c>
      <c r="QY1227" s="101">
        <f t="shared" si="1736"/>
        <v>1887.38</v>
      </c>
      <c r="QZ1227" s="101">
        <f t="shared" si="1737"/>
        <v>3253771.15</v>
      </c>
      <c r="RA1227" s="101">
        <f t="shared" si="1737"/>
        <v>3428070.45</v>
      </c>
      <c r="RB1227" s="101">
        <f t="shared" si="1737"/>
        <v>3449851.65</v>
      </c>
      <c r="RC1227" s="101">
        <f t="shared" si="1738"/>
        <v>62724.55</v>
      </c>
      <c r="RD1227" s="101">
        <f t="shared" si="1738"/>
        <v>66058.3</v>
      </c>
      <c r="RE1227" s="101">
        <f t="shared" si="1738"/>
        <v>66058.3</v>
      </c>
      <c r="RF1227" s="106"/>
      <c r="RG1227" s="106"/>
      <c r="RH1227" s="106"/>
      <c r="RI1227" s="101">
        <f t="shared" si="1739"/>
        <v>0</v>
      </c>
      <c r="RJ1227" s="101">
        <f t="shared" si="1740"/>
        <v>0</v>
      </c>
      <c r="RK1227" s="101">
        <f t="shared" si="1741"/>
        <v>0</v>
      </c>
      <c r="RL1227" s="101">
        <f t="shared" si="1742"/>
        <v>0</v>
      </c>
      <c r="RM1227" s="101">
        <f t="shared" si="1743"/>
        <v>0</v>
      </c>
      <c r="RN1227" s="101">
        <f t="shared" si="1744"/>
        <v>0</v>
      </c>
      <c r="RO1227" s="101">
        <f t="shared" si="1745"/>
        <v>94517.99</v>
      </c>
      <c r="RP1227" s="101">
        <f t="shared" si="1746"/>
        <v>99582.65</v>
      </c>
      <c r="RQ1227" s="101">
        <f t="shared" si="1747"/>
        <v>100044.21</v>
      </c>
      <c r="RR1227" s="101">
        <f t="shared" si="1748"/>
        <v>2259.39</v>
      </c>
      <c r="RS1227" s="101">
        <f t="shared" si="1749"/>
        <v>2354.96</v>
      </c>
      <c r="RT1227" s="101">
        <f t="shared" si="1750"/>
        <v>2354.96</v>
      </c>
      <c r="RU1227" s="101">
        <f t="shared" si="1751"/>
        <v>0</v>
      </c>
      <c r="RV1227" s="101">
        <f t="shared" si="1751"/>
        <v>0</v>
      </c>
      <c r="RW1227" s="101">
        <f t="shared" si="1751"/>
        <v>0</v>
      </c>
      <c r="RX1227" s="101">
        <f t="shared" si="1752"/>
        <v>0</v>
      </c>
      <c r="RY1227" s="101">
        <f t="shared" si="1752"/>
        <v>0</v>
      </c>
      <c r="RZ1227" s="101">
        <f t="shared" si="1752"/>
        <v>0</v>
      </c>
      <c r="SA1227" s="106">
        <v>53</v>
      </c>
      <c r="SB1227" s="106">
        <v>53</v>
      </c>
      <c r="SC1227" s="106">
        <v>53</v>
      </c>
      <c r="SD1227" s="101">
        <f t="shared" si="1753"/>
        <v>4927145</v>
      </c>
      <c r="SE1227" s="101">
        <f t="shared" si="1754"/>
        <v>5191085</v>
      </c>
      <c r="SF1227" s="101">
        <f t="shared" si="1755"/>
        <v>5191085</v>
      </c>
      <c r="SG1227" s="101">
        <f t="shared" si="1756"/>
        <v>123784.68</v>
      </c>
      <c r="SH1227" s="101">
        <f t="shared" si="1757"/>
        <v>123784.68</v>
      </c>
      <c r="SI1227" s="101">
        <f t="shared" si="1758"/>
        <v>123784.68</v>
      </c>
      <c r="SJ1227" s="101">
        <f t="shared" si="1759"/>
        <v>93180.76</v>
      </c>
      <c r="SK1227" s="101">
        <f t="shared" si="1760"/>
        <v>98156.07</v>
      </c>
      <c r="SL1227" s="101">
        <f t="shared" si="1761"/>
        <v>98626.43</v>
      </c>
      <c r="SM1227" s="101">
        <f t="shared" si="1762"/>
        <v>3676.57</v>
      </c>
      <c r="SN1227" s="101">
        <f t="shared" si="1763"/>
        <v>3833.73</v>
      </c>
      <c r="SO1227" s="101">
        <f t="shared" si="1764"/>
        <v>3833.73</v>
      </c>
      <c r="SP1227" s="101">
        <f t="shared" si="1765"/>
        <v>4938580.28</v>
      </c>
      <c r="SQ1227" s="101">
        <f t="shared" si="1765"/>
        <v>5202271.71</v>
      </c>
      <c r="SR1227" s="101">
        <f t="shared" si="1765"/>
        <v>5227200.79</v>
      </c>
      <c r="SS1227" s="101">
        <f t="shared" si="1766"/>
        <v>194858.21</v>
      </c>
      <c r="ST1227" s="101">
        <f t="shared" si="1766"/>
        <v>203187.69</v>
      </c>
      <c r="SU1227" s="101">
        <f t="shared" si="1766"/>
        <v>203187.69</v>
      </c>
      <c r="SV1227" s="106"/>
      <c r="SW1227" s="106"/>
      <c r="SX1227" s="106"/>
      <c r="SY1227" s="101">
        <f t="shared" si="1767"/>
        <v>0</v>
      </c>
      <c r="SZ1227" s="101">
        <f t="shared" si="1768"/>
        <v>0</v>
      </c>
      <c r="TA1227" s="101">
        <f t="shared" si="1769"/>
        <v>0</v>
      </c>
      <c r="TB1227" s="101">
        <f t="shared" si="1770"/>
        <v>0</v>
      </c>
      <c r="TC1227" s="101">
        <f t="shared" si="1771"/>
        <v>0</v>
      </c>
      <c r="TD1227" s="101">
        <f t="shared" si="1772"/>
        <v>0</v>
      </c>
      <c r="TE1227" s="101">
        <f t="shared" si="1773"/>
        <v>92965.02</v>
      </c>
      <c r="TF1227" s="101">
        <f t="shared" si="1774"/>
        <v>97945.02</v>
      </c>
      <c r="TG1227" s="101">
        <f t="shared" si="1775"/>
        <v>98549.42</v>
      </c>
      <c r="TH1227" s="101">
        <f t="shared" si="1776"/>
        <v>2760.72</v>
      </c>
      <c r="TI1227" s="101">
        <f t="shared" si="1777"/>
        <v>2872.19</v>
      </c>
      <c r="TJ1227" s="101">
        <f t="shared" si="1778"/>
        <v>2872.19</v>
      </c>
      <c r="TK1227" s="101">
        <f t="shared" si="1779"/>
        <v>0</v>
      </c>
      <c r="TL1227" s="101">
        <f t="shared" si="1779"/>
        <v>0</v>
      </c>
      <c r="TM1227" s="101">
        <f t="shared" si="1779"/>
        <v>0</v>
      </c>
      <c r="TN1227" s="101">
        <f t="shared" si="1780"/>
        <v>0</v>
      </c>
      <c r="TO1227" s="101">
        <f t="shared" si="1780"/>
        <v>0</v>
      </c>
      <c r="TP1227" s="101">
        <f t="shared" si="1780"/>
        <v>0</v>
      </c>
      <c r="TQ1227" s="106"/>
      <c r="TR1227" s="106"/>
      <c r="TS1227" s="106"/>
      <c r="TT1227" s="101">
        <f t="shared" si="1781"/>
        <v>0</v>
      </c>
      <c r="TU1227" s="101">
        <f t="shared" si="1782"/>
        <v>0</v>
      </c>
      <c r="TV1227" s="101">
        <f t="shared" si="1783"/>
        <v>0</v>
      </c>
      <c r="TW1227" s="101">
        <f t="shared" si="1784"/>
        <v>0</v>
      </c>
      <c r="TX1227" s="101">
        <f t="shared" si="1785"/>
        <v>0</v>
      </c>
      <c r="TY1227" s="101">
        <f t="shared" si="1786"/>
        <v>0</v>
      </c>
      <c r="TZ1227" s="101">
        <f t="shared" si="1787"/>
        <v>91002.79</v>
      </c>
      <c r="UA1227" s="101">
        <f t="shared" si="1788"/>
        <v>95897.41</v>
      </c>
      <c r="UB1227" s="101">
        <f t="shared" si="1789"/>
        <v>96656.33</v>
      </c>
      <c r="UC1227" s="101">
        <f t="shared" si="1790"/>
        <v>2906.13</v>
      </c>
      <c r="UD1227" s="101">
        <f t="shared" si="1791"/>
        <v>3046.33</v>
      </c>
      <c r="UE1227" s="101">
        <f t="shared" si="1792"/>
        <v>3046.33</v>
      </c>
      <c r="UF1227" s="101">
        <f t="shared" si="1793"/>
        <v>0</v>
      </c>
      <c r="UG1227" s="101">
        <f t="shared" si="1793"/>
        <v>0</v>
      </c>
      <c r="UH1227" s="101">
        <f t="shared" si="1793"/>
        <v>0</v>
      </c>
      <c r="UI1227" s="101">
        <f t="shared" si="1794"/>
        <v>0</v>
      </c>
      <c r="UJ1227" s="101">
        <f t="shared" si="1794"/>
        <v>0</v>
      </c>
      <c r="UK1227" s="101">
        <f t="shared" si="1794"/>
        <v>0</v>
      </c>
      <c r="UL1227" s="106"/>
      <c r="UM1227" s="106"/>
      <c r="UN1227" s="106"/>
      <c r="UO1227" s="101">
        <f t="shared" si="1795"/>
        <v>0</v>
      </c>
      <c r="UP1227" s="101">
        <f t="shared" si="1796"/>
        <v>0</v>
      </c>
      <c r="UQ1227" s="101">
        <f t="shared" si="1797"/>
        <v>0</v>
      </c>
      <c r="UR1227" s="101">
        <f t="shared" si="1798"/>
        <v>0</v>
      </c>
      <c r="US1227" s="101">
        <f t="shared" si="1799"/>
        <v>0</v>
      </c>
      <c r="UT1227" s="101">
        <f t="shared" si="1800"/>
        <v>0</v>
      </c>
      <c r="UU1227" s="101">
        <f t="shared" si="1801"/>
        <v>92965.05</v>
      </c>
      <c r="UV1227" s="101">
        <f t="shared" si="1802"/>
        <v>97945.09</v>
      </c>
      <c r="UW1227" s="101">
        <f t="shared" si="1803"/>
        <v>98732.95</v>
      </c>
      <c r="UX1227" s="101">
        <f t="shared" si="1804"/>
        <v>1704.74</v>
      </c>
      <c r="UY1227" s="101">
        <f t="shared" si="1805"/>
        <v>1785.45</v>
      </c>
      <c r="UZ1227" s="101">
        <f t="shared" si="1806"/>
        <v>1785.45</v>
      </c>
      <c r="VA1227" s="101">
        <f t="shared" si="1807"/>
        <v>0</v>
      </c>
      <c r="VB1227" s="101">
        <f t="shared" si="1807"/>
        <v>0</v>
      </c>
      <c r="VC1227" s="101">
        <f t="shared" si="1807"/>
        <v>0</v>
      </c>
      <c r="VD1227" s="101">
        <f t="shared" si="1808"/>
        <v>0</v>
      </c>
      <c r="VE1227" s="101">
        <f t="shared" si="1808"/>
        <v>0</v>
      </c>
      <c r="VF1227" s="101">
        <f t="shared" si="1808"/>
        <v>0</v>
      </c>
      <c r="VG1227" s="106">
        <v>80</v>
      </c>
      <c r="VH1227" s="106">
        <v>80</v>
      </c>
      <c r="VI1227" s="106">
        <v>80</v>
      </c>
      <c r="VJ1227" s="101">
        <f t="shared" si="1809"/>
        <v>7437200</v>
      </c>
      <c r="VK1227" s="101">
        <f t="shared" si="1810"/>
        <v>7835600</v>
      </c>
      <c r="VL1227" s="101">
        <f t="shared" si="1811"/>
        <v>7835600</v>
      </c>
      <c r="VM1227" s="101">
        <f t="shared" si="1812"/>
        <v>186844.79999999999</v>
      </c>
      <c r="VN1227" s="101">
        <f t="shared" si="1813"/>
        <v>186844.79999999999</v>
      </c>
      <c r="VO1227" s="101">
        <f t="shared" si="1814"/>
        <v>186844.79999999999</v>
      </c>
      <c r="VP1227" s="101">
        <f t="shared" si="1815"/>
        <v>92386.22</v>
      </c>
      <c r="VQ1227" s="101">
        <f t="shared" si="1816"/>
        <v>97340.07</v>
      </c>
      <c r="VR1227" s="101">
        <f t="shared" si="1817"/>
        <v>97785.279999999999</v>
      </c>
      <c r="VS1227" s="101">
        <f t="shared" si="1818"/>
        <v>2245.11</v>
      </c>
      <c r="VT1227" s="101">
        <f t="shared" si="1819"/>
        <v>2345.7199999999998</v>
      </c>
      <c r="VU1227" s="101">
        <f t="shared" si="1820"/>
        <v>2345.7199999999998</v>
      </c>
      <c r="VV1227" s="101">
        <f t="shared" si="1821"/>
        <v>7390897.5999999996</v>
      </c>
      <c r="VW1227" s="101">
        <f t="shared" si="1821"/>
        <v>7787205.5999999996</v>
      </c>
      <c r="VX1227" s="101">
        <f t="shared" si="1821"/>
        <v>7822822.4000000004</v>
      </c>
      <c r="VY1227" s="101">
        <f t="shared" si="1822"/>
        <v>179608.8</v>
      </c>
      <c r="VZ1227" s="101">
        <f t="shared" si="1822"/>
        <v>187657.60000000001</v>
      </c>
      <c r="WA1227" s="101">
        <f t="shared" si="1822"/>
        <v>187657.60000000001</v>
      </c>
      <c r="WB1227" s="106"/>
      <c r="WC1227" s="106"/>
      <c r="WD1227" s="106"/>
      <c r="WE1227" s="101">
        <f t="shared" si="1823"/>
        <v>0</v>
      </c>
      <c r="WF1227" s="101">
        <f t="shared" si="1824"/>
        <v>0</v>
      </c>
      <c r="WG1227" s="101">
        <f t="shared" si="1825"/>
        <v>0</v>
      </c>
      <c r="WH1227" s="101">
        <f t="shared" si="1826"/>
        <v>0</v>
      </c>
      <c r="WI1227" s="101">
        <f t="shared" si="1827"/>
        <v>0</v>
      </c>
      <c r="WJ1227" s="101">
        <f t="shared" si="1828"/>
        <v>0</v>
      </c>
      <c r="WK1227" s="101">
        <f t="shared" si="1829"/>
        <v>92965.05</v>
      </c>
      <c r="WL1227" s="101">
        <f t="shared" si="1830"/>
        <v>97945.05</v>
      </c>
      <c r="WM1227" s="101">
        <f t="shared" si="1831"/>
        <v>98985.93</v>
      </c>
      <c r="WN1227" s="101">
        <f t="shared" si="1832"/>
        <v>2153.48</v>
      </c>
      <c r="WO1227" s="101">
        <f t="shared" si="1833"/>
        <v>2229.92</v>
      </c>
      <c r="WP1227" s="101">
        <f t="shared" si="1834"/>
        <v>2229.92</v>
      </c>
      <c r="WQ1227" s="101">
        <f t="shared" si="1835"/>
        <v>0</v>
      </c>
      <c r="WR1227" s="101">
        <f t="shared" si="1835"/>
        <v>0</v>
      </c>
      <c r="WS1227" s="101">
        <f t="shared" si="1835"/>
        <v>0</v>
      </c>
      <c r="WT1227" s="101">
        <f t="shared" si="1836"/>
        <v>0</v>
      </c>
      <c r="WU1227" s="101">
        <f t="shared" si="1836"/>
        <v>0</v>
      </c>
      <c r="WV1227" s="101">
        <f t="shared" si="1836"/>
        <v>0</v>
      </c>
      <c r="WW1227" s="106"/>
      <c r="WX1227" s="106"/>
      <c r="WY1227" s="106"/>
      <c r="WZ1227" s="101">
        <f t="shared" si="1837"/>
        <v>0</v>
      </c>
      <c r="XA1227" s="101">
        <f t="shared" si="1838"/>
        <v>0</v>
      </c>
      <c r="XB1227" s="101">
        <f t="shared" si="1839"/>
        <v>0</v>
      </c>
      <c r="XC1227" s="101">
        <f t="shared" si="1840"/>
        <v>0</v>
      </c>
      <c r="XD1227" s="101">
        <f t="shared" si="1841"/>
        <v>0</v>
      </c>
      <c r="XE1227" s="101">
        <f t="shared" si="1842"/>
        <v>0</v>
      </c>
      <c r="XF1227" s="101">
        <f t="shared" si="1843"/>
        <v>92965</v>
      </c>
      <c r="XG1227" s="101">
        <f t="shared" si="1844"/>
        <v>97945.1</v>
      </c>
      <c r="XH1227" s="101">
        <f t="shared" si="1845"/>
        <v>98748.47</v>
      </c>
      <c r="XI1227" s="101">
        <f t="shared" si="1846"/>
        <v>1667.83</v>
      </c>
      <c r="XJ1227" s="101">
        <f t="shared" si="1847"/>
        <v>1778.01</v>
      </c>
      <c r="XK1227" s="101">
        <f t="shared" si="1848"/>
        <v>1778.01</v>
      </c>
      <c r="XL1227" s="101">
        <f t="shared" si="1849"/>
        <v>0</v>
      </c>
      <c r="XM1227" s="101">
        <f t="shared" si="1849"/>
        <v>0</v>
      </c>
      <c r="XN1227" s="101">
        <f t="shared" si="1849"/>
        <v>0</v>
      </c>
      <c r="XO1227" s="101">
        <f t="shared" si="1850"/>
        <v>0</v>
      </c>
      <c r="XP1227" s="101">
        <f t="shared" si="1850"/>
        <v>0</v>
      </c>
      <c r="XQ1227" s="101">
        <f t="shared" si="1850"/>
        <v>0</v>
      </c>
      <c r="XR1227" s="106"/>
      <c r="XS1227" s="106"/>
      <c r="XT1227" s="106"/>
      <c r="XU1227" s="101">
        <f t="shared" si="1851"/>
        <v>0</v>
      </c>
      <c r="XV1227" s="101">
        <f t="shared" si="1852"/>
        <v>0</v>
      </c>
      <c r="XW1227" s="101">
        <f t="shared" si="1853"/>
        <v>0</v>
      </c>
      <c r="XX1227" s="101">
        <f t="shared" si="1854"/>
        <v>0</v>
      </c>
      <c r="XY1227" s="101">
        <f t="shared" si="1855"/>
        <v>0</v>
      </c>
      <c r="XZ1227" s="101">
        <f t="shared" si="1856"/>
        <v>0</v>
      </c>
      <c r="YA1227" s="101">
        <f t="shared" si="1857"/>
        <v>0</v>
      </c>
      <c r="YB1227" s="101">
        <f t="shared" si="1858"/>
        <v>0</v>
      </c>
      <c r="YC1227" s="101">
        <f t="shared" si="1859"/>
        <v>0</v>
      </c>
      <c r="YD1227" s="101">
        <f t="shared" si="1860"/>
        <v>0</v>
      </c>
      <c r="YE1227" s="101">
        <f t="shared" si="1861"/>
        <v>0</v>
      </c>
      <c r="YF1227" s="101">
        <f t="shared" si="1862"/>
        <v>0</v>
      </c>
      <c r="YG1227" s="101">
        <f t="shared" si="1863"/>
        <v>0</v>
      </c>
      <c r="YH1227" s="101">
        <f t="shared" si="1863"/>
        <v>0</v>
      </c>
      <c r="YI1227" s="101">
        <f t="shared" si="1863"/>
        <v>0</v>
      </c>
      <c r="YJ1227" s="101">
        <f t="shared" si="1864"/>
        <v>0</v>
      </c>
      <c r="YK1227" s="101">
        <f t="shared" si="1864"/>
        <v>0</v>
      </c>
      <c r="YL1227" s="101">
        <f t="shared" si="1864"/>
        <v>0</v>
      </c>
      <c r="YM1227" s="149">
        <f t="shared" si="1865"/>
        <v>618</v>
      </c>
      <c r="YN1227" s="149">
        <f t="shared" si="1865"/>
        <v>618</v>
      </c>
      <c r="YO1227" s="149">
        <f t="shared" si="1865"/>
        <v>618</v>
      </c>
      <c r="YP1227" s="101">
        <f t="shared" si="1866"/>
        <v>57452370</v>
      </c>
      <c r="YQ1227" s="101">
        <f t="shared" si="1867"/>
        <v>60530010</v>
      </c>
      <c r="YR1227" s="101">
        <f t="shared" si="1868"/>
        <v>60530010</v>
      </c>
      <c r="YS1227" s="101">
        <f t="shared" si="1869"/>
        <v>1443376.08</v>
      </c>
      <c r="YT1227" s="101">
        <f t="shared" si="1870"/>
        <v>1443376.08</v>
      </c>
      <c r="YU1227" s="101">
        <f t="shared" si="1871"/>
        <v>1443376.08</v>
      </c>
      <c r="YV1227" s="101">
        <f t="shared" si="1872"/>
        <v>92954.9</v>
      </c>
      <c r="YW1227" s="101">
        <f t="shared" si="1873"/>
        <v>97934.55</v>
      </c>
      <c r="YX1227" s="101">
        <f t="shared" si="1874"/>
        <v>98691.15</v>
      </c>
      <c r="YY1227" s="101">
        <f t="shared" si="1875"/>
        <v>2291.85</v>
      </c>
      <c r="YZ1227" s="101">
        <f t="shared" si="1876"/>
        <v>2389.02</v>
      </c>
      <c r="ZA1227" s="101">
        <f t="shared" si="1877"/>
        <v>2389.02</v>
      </c>
      <c r="ZB1227" s="101">
        <f t="shared" si="1878"/>
        <v>57446128.200000003</v>
      </c>
      <c r="ZC1227" s="101">
        <f t="shared" si="1878"/>
        <v>60523551.899999999</v>
      </c>
      <c r="ZD1227" s="101">
        <f t="shared" si="1878"/>
        <v>60991130.700000003</v>
      </c>
      <c r="ZE1227" s="101">
        <f t="shared" si="1879"/>
        <v>1416363.3</v>
      </c>
      <c r="ZF1227" s="101">
        <f t="shared" si="1879"/>
        <v>1476414.36</v>
      </c>
      <c r="ZG1227" s="101">
        <f t="shared" si="1879"/>
        <v>1476414.36</v>
      </c>
    </row>
    <row r="1228" spans="1:683" ht="60" hidden="1">
      <c r="A1228" s="93" t="s">
        <v>759</v>
      </c>
      <c r="B1228" s="302"/>
      <c r="C1228" s="5"/>
      <c r="D1228" s="764"/>
      <c r="E1228" s="291"/>
      <c r="F1228" s="114">
        <f t="shared" si="1880"/>
        <v>0</v>
      </c>
      <c r="G1228" s="114">
        <f t="shared" si="1880"/>
        <v>0</v>
      </c>
      <c r="H1228" s="114">
        <f t="shared" si="1880"/>
        <v>0</v>
      </c>
      <c r="I1228" s="101">
        <f t="shared" si="1881"/>
        <v>0</v>
      </c>
      <c r="J1228" s="101">
        <f t="shared" si="1881"/>
        <v>0</v>
      </c>
      <c r="K1228" s="101">
        <f t="shared" si="1881"/>
        <v>0</v>
      </c>
      <c r="L1228" s="106"/>
      <c r="M1228" s="106"/>
      <c r="N1228" s="106"/>
      <c r="O1228" s="101">
        <f t="shared" si="1431"/>
        <v>0</v>
      </c>
      <c r="P1228" s="101">
        <f t="shared" si="1432"/>
        <v>0</v>
      </c>
      <c r="Q1228" s="101">
        <f t="shared" si="1433"/>
        <v>0</v>
      </c>
      <c r="R1228" s="101">
        <f t="shared" si="1434"/>
        <v>0</v>
      </c>
      <c r="S1228" s="101">
        <f t="shared" si="1435"/>
        <v>0</v>
      </c>
      <c r="T1228" s="101">
        <f t="shared" si="1436"/>
        <v>0</v>
      </c>
      <c r="U1228" s="101">
        <f t="shared" si="1437"/>
        <v>0</v>
      </c>
      <c r="V1228" s="101">
        <f t="shared" si="1438"/>
        <v>0</v>
      </c>
      <c r="W1228" s="101">
        <f t="shared" si="1439"/>
        <v>0</v>
      </c>
      <c r="X1228" s="101">
        <f t="shared" si="1440"/>
        <v>0</v>
      </c>
      <c r="Y1228" s="101">
        <f t="shared" si="1441"/>
        <v>0</v>
      </c>
      <c r="Z1228" s="101">
        <f t="shared" si="1442"/>
        <v>0</v>
      </c>
      <c r="AA1228" s="101">
        <f t="shared" si="1443"/>
        <v>0</v>
      </c>
      <c r="AB1228" s="101">
        <f t="shared" si="1443"/>
        <v>0</v>
      </c>
      <c r="AC1228" s="101">
        <f t="shared" si="1443"/>
        <v>0</v>
      </c>
      <c r="AD1228" s="101">
        <f t="shared" si="1444"/>
        <v>0</v>
      </c>
      <c r="AE1228" s="101">
        <f t="shared" si="1444"/>
        <v>0</v>
      </c>
      <c r="AF1228" s="101">
        <f t="shared" si="1444"/>
        <v>0</v>
      </c>
      <c r="AG1228" s="106"/>
      <c r="AH1228" s="106"/>
      <c r="AI1228" s="106"/>
      <c r="AJ1228" s="101">
        <f t="shared" si="1445"/>
        <v>0</v>
      </c>
      <c r="AK1228" s="101">
        <f t="shared" si="1446"/>
        <v>0</v>
      </c>
      <c r="AL1228" s="101">
        <f t="shared" si="1447"/>
        <v>0</v>
      </c>
      <c r="AM1228" s="101">
        <f t="shared" si="1448"/>
        <v>0</v>
      </c>
      <c r="AN1228" s="101">
        <f t="shared" si="1449"/>
        <v>0</v>
      </c>
      <c r="AO1228" s="101">
        <f t="shared" si="1450"/>
        <v>0</v>
      </c>
      <c r="AP1228" s="101">
        <f t="shared" si="1451"/>
        <v>0</v>
      </c>
      <c r="AQ1228" s="101">
        <f t="shared" si="1452"/>
        <v>0</v>
      </c>
      <c r="AR1228" s="101">
        <f t="shared" si="1453"/>
        <v>0</v>
      </c>
      <c r="AS1228" s="101">
        <f t="shared" si="1454"/>
        <v>0</v>
      </c>
      <c r="AT1228" s="101">
        <f t="shared" si="1455"/>
        <v>0</v>
      </c>
      <c r="AU1228" s="101">
        <f t="shared" si="1456"/>
        <v>0</v>
      </c>
      <c r="AV1228" s="101">
        <f t="shared" si="1457"/>
        <v>0</v>
      </c>
      <c r="AW1228" s="101">
        <f t="shared" si="1457"/>
        <v>0</v>
      </c>
      <c r="AX1228" s="101">
        <f t="shared" si="1457"/>
        <v>0</v>
      </c>
      <c r="AY1228" s="101">
        <f t="shared" si="1458"/>
        <v>0</v>
      </c>
      <c r="AZ1228" s="101">
        <f t="shared" si="1458"/>
        <v>0</v>
      </c>
      <c r="BA1228" s="101">
        <f t="shared" si="1458"/>
        <v>0</v>
      </c>
      <c r="BB1228" s="106"/>
      <c r="BC1228" s="106"/>
      <c r="BD1228" s="106"/>
      <c r="BE1228" s="101">
        <f t="shared" si="1459"/>
        <v>0</v>
      </c>
      <c r="BF1228" s="101">
        <f t="shared" si="1460"/>
        <v>0</v>
      </c>
      <c r="BG1228" s="101">
        <f t="shared" si="1461"/>
        <v>0</v>
      </c>
      <c r="BH1228" s="101">
        <f t="shared" si="1462"/>
        <v>0</v>
      </c>
      <c r="BI1228" s="101">
        <f t="shared" si="1463"/>
        <v>0</v>
      </c>
      <c r="BJ1228" s="101">
        <f t="shared" si="1464"/>
        <v>0</v>
      </c>
      <c r="BK1228" s="101">
        <f t="shared" si="1465"/>
        <v>0</v>
      </c>
      <c r="BL1228" s="101">
        <f t="shared" si="1466"/>
        <v>0</v>
      </c>
      <c r="BM1228" s="101">
        <f t="shared" si="1467"/>
        <v>0</v>
      </c>
      <c r="BN1228" s="101">
        <f t="shared" si="1468"/>
        <v>0</v>
      </c>
      <c r="BO1228" s="101">
        <f t="shared" si="1469"/>
        <v>0</v>
      </c>
      <c r="BP1228" s="101">
        <f t="shared" si="1470"/>
        <v>0</v>
      </c>
      <c r="BQ1228" s="101">
        <f t="shared" si="1471"/>
        <v>0</v>
      </c>
      <c r="BR1228" s="101">
        <f t="shared" si="1471"/>
        <v>0</v>
      </c>
      <c r="BS1228" s="101">
        <f t="shared" si="1471"/>
        <v>0</v>
      </c>
      <c r="BT1228" s="101">
        <f t="shared" si="1472"/>
        <v>0</v>
      </c>
      <c r="BU1228" s="101">
        <f t="shared" si="1472"/>
        <v>0</v>
      </c>
      <c r="BV1228" s="101">
        <f t="shared" si="1472"/>
        <v>0</v>
      </c>
      <c r="BW1228" s="106"/>
      <c r="BX1228" s="106"/>
      <c r="BY1228" s="106"/>
      <c r="BZ1228" s="101">
        <f t="shared" si="1473"/>
        <v>0</v>
      </c>
      <c r="CA1228" s="101">
        <f t="shared" si="1474"/>
        <v>0</v>
      </c>
      <c r="CB1228" s="101">
        <f t="shared" si="1475"/>
        <v>0</v>
      </c>
      <c r="CC1228" s="101">
        <f t="shared" si="1476"/>
        <v>0</v>
      </c>
      <c r="CD1228" s="101">
        <f t="shared" si="1477"/>
        <v>0</v>
      </c>
      <c r="CE1228" s="101">
        <f t="shared" si="1478"/>
        <v>0</v>
      </c>
      <c r="CF1228" s="101">
        <f t="shared" si="1479"/>
        <v>0</v>
      </c>
      <c r="CG1228" s="101">
        <f t="shared" si="1480"/>
        <v>0</v>
      </c>
      <c r="CH1228" s="101">
        <f t="shared" si="1481"/>
        <v>0</v>
      </c>
      <c r="CI1228" s="101">
        <f t="shared" si="1482"/>
        <v>0</v>
      </c>
      <c r="CJ1228" s="101">
        <f t="shared" si="1483"/>
        <v>0</v>
      </c>
      <c r="CK1228" s="101">
        <f t="shared" si="1484"/>
        <v>0</v>
      </c>
      <c r="CL1228" s="101">
        <f t="shared" si="1485"/>
        <v>0</v>
      </c>
      <c r="CM1228" s="101">
        <f t="shared" si="1485"/>
        <v>0</v>
      </c>
      <c r="CN1228" s="101">
        <f t="shared" si="1485"/>
        <v>0</v>
      </c>
      <c r="CO1228" s="101">
        <f t="shared" si="1486"/>
        <v>0</v>
      </c>
      <c r="CP1228" s="101">
        <f t="shared" si="1486"/>
        <v>0</v>
      </c>
      <c r="CQ1228" s="101">
        <f t="shared" si="1486"/>
        <v>0</v>
      </c>
      <c r="CR1228" s="106"/>
      <c r="CS1228" s="106"/>
      <c r="CT1228" s="106"/>
      <c r="CU1228" s="101">
        <f t="shared" si="1487"/>
        <v>0</v>
      </c>
      <c r="CV1228" s="101">
        <f t="shared" si="1488"/>
        <v>0</v>
      </c>
      <c r="CW1228" s="101">
        <f t="shared" si="1489"/>
        <v>0</v>
      </c>
      <c r="CX1228" s="101">
        <f t="shared" si="1490"/>
        <v>0</v>
      </c>
      <c r="CY1228" s="101">
        <f t="shared" si="1491"/>
        <v>0</v>
      </c>
      <c r="CZ1228" s="101">
        <f t="shared" si="1492"/>
        <v>0</v>
      </c>
      <c r="DA1228" s="101">
        <f t="shared" si="1493"/>
        <v>0</v>
      </c>
      <c r="DB1228" s="101">
        <f t="shared" si="1494"/>
        <v>0</v>
      </c>
      <c r="DC1228" s="101">
        <f t="shared" si="1495"/>
        <v>0</v>
      </c>
      <c r="DD1228" s="101">
        <f t="shared" si="1496"/>
        <v>0</v>
      </c>
      <c r="DE1228" s="101">
        <f t="shared" si="1497"/>
        <v>0</v>
      </c>
      <c r="DF1228" s="101">
        <f t="shared" si="1498"/>
        <v>0</v>
      </c>
      <c r="DG1228" s="101">
        <f t="shared" si="1499"/>
        <v>0</v>
      </c>
      <c r="DH1228" s="101">
        <f t="shared" si="1499"/>
        <v>0</v>
      </c>
      <c r="DI1228" s="101">
        <f t="shared" si="1499"/>
        <v>0</v>
      </c>
      <c r="DJ1228" s="101">
        <f t="shared" si="1500"/>
        <v>0</v>
      </c>
      <c r="DK1228" s="101">
        <f t="shared" si="1500"/>
        <v>0</v>
      </c>
      <c r="DL1228" s="101">
        <f t="shared" si="1500"/>
        <v>0</v>
      </c>
      <c r="DM1228" s="106"/>
      <c r="DN1228" s="106"/>
      <c r="DO1228" s="106"/>
      <c r="DP1228" s="101">
        <f t="shared" si="1501"/>
        <v>0</v>
      </c>
      <c r="DQ1228" s="101">
        <f t="shared" si="1502"/>
        <v>0</v>
      </c>
      <c r="DR1228" s="101">
        <f t="shared" si="1503"/>
        <v>0</v>
      </c>
      <c r="DS1228" s="101">
        <f t="shared" si="1504"/>
        <v>0</v>
      </c>
      <c r="DT1228" s="101">
        <f t="shared" si="1505"/>
        <v>0</v>
      </c>
      <c r="DU1228" s="101">
        <f t="shared" si="1506"/>
        <v>0</v>
      </c>
      <c r="DV1228" s="101">
        <f t="shared" si="1507"/>
        <v>0</v>
      </c>
      <c r="DW1228" s="101">
        <f t="shared" si="1508"/>
        <v>0</v>
      </c>
      <c r="DX1228" s="101">
        <f t="shared" si="1509"/>
        <v>0</v>
      </c>
      <c r="DY1228" s="101">
        <f t="shared" si="1510"/>
        <v>0</v>
      </c>
      <c r="DZ1228" s="101">
        <f t="shared" si="1511"/>
        <v>0</v>
      </c>
      <c r="EA1228" s="101">
        <f t="shared" si="1512"/>
        <v>0</v>
      </c>
      <c r="EB1228" s="101">
        <f t="shared" si="1513"/>
        <v>0</v>
      </c>
      <c r="EC1228" s="101">
        <f t="shared" si="1513"/>
        <v>0</v>
      </c>
      <c r="ED1228" s="101">
        <f t="shared" si="1513"/>
        <v>0</v>
      </c>
      <c r="EE1228" s="101">
        <f t="shared" si="1514"/>
        <v>0</v>
      </c>
      <c r="EF1228" s="101">
        <f t="shared" si="1514"/>
        <v>0</v>
      </c>
      <c r="EG1228" s="101">
        <f t="shared" si="1514"/>
        <v>0</v>
      </c>
      <c r="EH1228" s="106"/>
      <c r="EI1228" s="106"/>
      <c r="EJ1228" s="106"/>
      <c r="EK1228" s="101">
        <f t="shared" si="1515"/>
        <v>0</v>
      </c>
      <c r="EL1228" s="101">
        <f t="shared" si="1516"/>
        <v>0</v>
      </c>
      <c r="EM1228" s="101">
        <f t="shared" si="1517"/>
        <v>0</v>
      </c>
      <c r="EN1228" s="101">
        <f t="shared" si="1518"/>
        <v>0</v>
      </c>
      <c r="EO1228" s="101">
        <f t="shared" si="1519"/>
        <v>0</v>
      </c>
      <c r="EP1228" s="101">
        <f t="shared" si="1520"/>
        <v>0</v>
      </c>
      <c r="EQ1228" s="101">
        <f t="shared" si="1521"/>
        <v>0</v>
      </c>
      <c r="ER1228" s="101">
        <f t="shared" si="1522"/>
        <v>0</v>
      </c>
      <c r="ES1228" s="101">
        <f t="shared" si="1523"/>
        <v>0</v>
      </c>
      <c r="ET1228" s="101">
        <f t="shared" si="1524"/>
        <v>0</v>
      </c>
      <c r="EU1228" s="101">
        <f t="shared" si="1525"/>
        <v>0</v>
      </c>
      <c r="EV1228" s="101">
        <f t="shared" si="1526"/>
        <v>0</v>
      </c>
      <c r="EW1228" s="101">
        <f t="shared" si="1527"/>
        <v>0</v>
      </c>
      <c r="EX1228" s="101">
        <f t="shared" si="1527"/>
        <v>0</v>
      </c>
      <c r="EY1228" s="101">
        <f t="shared" si="1527"/>
        <v>0</v>
      </c>
      <c r="EZ1228" s="101">
        <f t="shared" si="1528"/>
        <v>0</v>
      </c>
      <c r="FA1228" s="101">
        <f t="shared" si="1528"/>
        <v>0</v>
      </c>
      <c r="FB1228" s="101">
        <f t="shared" si="1528"/>
        <v>0</v>
      </c>
      <c r="FC1228" s="106"/>
      <c r="FD1228" s="106"/>
      <c r="FE1228" s="106"/>
      <c r="FF1228" s="101">
        <f t="shared" si="1529"/>
        <v>0</v>
      </c>
      <c r="FG1228" s="101">
        <f t="shared" si="1530"/>
        <v>0</v>
      </c>
      <c r="FH1228" s="101">
        <f t="shared" si="1531"/>
        <v>0</v>
      </c>
      <c r="FI1228" s="101">
        <f t="shared" si="1532"/>
        <v>0</v>
      </c>
      <c r="FJ1228" s="101">
        <f t="shared" si="1533"/>
        <v>0</v>
      </c>
      <c r="FK1228" s="101">
        <f t="shared" si="1534"/>
        <v>0</v>
      </c>
      <c r="FL1228" s="101">
        <f t="shared" si="1535"/>
        <v>0</v>
      </c>
      <c r="FM1228" s="101">
        <f t="shared" si="1536"/>
        <v>0</v>
      </c>
      <c r="FN1228" s="101">
        <f t="shared" si="1537"/>
        <v>0</v>
      </c>
      <c r="FO1228" s="101">
        <f t="shared" si="1538"/>
        <v>0</v>
      </c>
      <c r="FP1228" s="101">
        <f t="shared" si="1539"/>
        <v>0</v>
      </c>
      <c r="FQ1228" s="101">
        <f t="shared" si="1540"/>
        <v>0</v>
      </c>
      <c r="FR1228" s="101">
        <f t="shared" si="1541"/>
        <v>0</v>
      </c>
      <c r="FS1228" s="101">
        <f t="shared" si="1541"/>
        <v>0</v>
      </c>
      <c r="FT1228" s="101">
        <f t="shared" si="1541"/>
        <v>0</v>
      </c>
      <c r="FU1228" s="101">
        <f t="shared" si="1542"/>
        <v>0</v>
      </c>
      <c r="FV1228" s="101">
        <f t="shared" si="1542"/>
        <v>0</v>
      </c>
      <c r="FW1228" s="101">
        <f t="shared" si="1542"/>
        <v>0</v>
      </c>
      <c r="FX1228" s="106"/>
      <c r="FY1228" s="106"/>
      <c r="FZ1228" s="106"/>
      <c r="GA1228" s="101">
        <f t="shared" si="1543"/>
        <v>0</v>
      </c>
      <c r="GB1228" s="101">
        <f t="shared" si="1544"/>
        <v>0</v>
      </c>
      <c r="GC1228" s="101">
        <f t="shared" si="1545"/>
        <v>0</v>
      </c>
      <c r="GD1228" s="101">
        <f t="shared" si="1546"/>
        <v>0</v>
      </c>
      <c r="GE1228" s="101">
        <f t="shared" si="1547"/>
        <v>0</v>
      </c>
      <c r="GF1228" s="101">
        <f t="shared" si="1548"/>
        <v>0</v>
      </c>
      <c r="GG1228" s="101">
        <f t="shared" si="1549"/>
        <v>0</v>
      </c>
      <c r="GH1228" s="101">
        <f t="shared" si="1550"/>
        <v>0</v>
      </c>
      <c r="GI1228" s="101">
        <f t="shared" si="1551"/>
        <v>0</v>
      </c>
      <c r="GJ1228" s="101">
        <f t="shared" si="1552"/>
        <v>0</v>
      </c>
      <c r="GK1228" s="101">
        <f t="shared" si="1553"/>
        <v>0</v>
      </c>
      <c r="GL1228" s="101">
        <f t="shared" si="1554"/>
        <v>0</v>
      </c>
      <c r="GM1228" s="101">
        <f t="shared" si="1555"/>
        <v>0</v>
      </c>
      <c r="GN1228" s="101">
        <f t="shared" si="1555"/>
        <v>0</v>
      </c>
      <c r="GO1228" s="101">
        <f t="shared" si="1555"/>
        <v>0</v>
      </c>
      <c r="GP1228" s="101">
        <f t="shared" si="1556"/>
        <v>0</v>
      </c>
      <c r="GQ1228" s="101">
        <f t="shared" si="1556"/>
        <v>0</v>
      </c>
      <c r="GR1228" s="101">
        <f t="shared" si="1556"/>
        <v>0</v>
      </c>
      <c r="GS1228" s="106"/>
      <c r="GT1228" s="106"/>
      <c r="GU1228" s="106"/>
      <c r="GV1228" s="101">
        <f t="shared" si="1557"/>
        <v>0</v>
      </c>
      <c r="GW1228" s="101">
        <f t="shared" si="1558"/>
        <v>0</v>
      </c>
      <c r="GX1228" s="101">
        <f t="shared" si="1559"/>
        <v>0</v>
      </c>
      <c r="GY1228" s="101">
        <f t="shared" si="1560"/>
        <v>0</v>
      </c>
      <c r="GZ1228" s="101">
        <f t="shared" si="1561"/>
        <v>0</v>
      </c>
      <c r="HA1228" s="101">
        <f t="shared" si="1562"/>
        <v>0</v>
      </c>
      <c r="HB1228" s="101">
        <f t="shared" si="1563"/>
        <v>0</v>
      </c>
      <c r="HC1228" s="101">
        <f t="shared" si="1564"/>
        <v>0</v>
      </c>
      <c r="HD1228" s="101">
        <f t="shared" si="1565"/>
        <v>0</v>
      </c>
      <c r="HE1228" s="101">
        <f t="shared" si="1566"/>
        <v>0</v>
      </c>
      <c r="HF1228" s="101">
        <f t="shared" si="1567"/>
        <v>0</v>
      </c>
      <c r="HG1228" s="101">
        <f t="shared" si="1568"/>
        <v>0</v>
      </c>
      <c r="HH1228" s="101">
        <f t="shared" si="1569"/>
        <v>0</v>
      </c>
      <c r="HI1228" s="101">
        <f t="shared" si="1569"/>
        <v>0</v>
      </c>
      <c r="HJ1228" s="101">
        <f t="shared" si="1569"/>
        <v>0</v>
      </c>
      <c r="HK1228" s="101">
        <f t="shared" si="1570"/>
        <v>0</v>
      </c>
      <c r="HL1228" s="101">
        <f t="shared" si="1570"/>
        <v>0</v>
      </c>
      <c r="HM1228" s="101">
        <f t="shared" si="1570"/>
        <v>0</v>
      </c>
      <c r="HN1228" s="106"/>
      <c r="HO1228" s="106"/>
      <c r="HP1228" s="106"/>
      <c r="HQ1228" s="101">
        <f t="shared" si="1571"/>
        <v>0</v>
      </c>
      <c r="HR1228" s="101">
        <f t="shared" si="1572"/>
        <v>0</v>
      </c>
      <c r="HS1228" s="101">
        <f t="shared" si="1573"/>
        <v>0</v>
      </c>
      <c r="HT1228" s="101">
        <f t="shared" si="1574"/>
        <v>0</v>
      </c>
      <c r="HU1228" s="101">
        <f t="shared" si="1575"/>
        <v>0</v>
      </c>
      <c r="HV1228" s="101">
        <f t="shared" si="1576"/>
        <v>0</v>
      </c>
      <c r="HW1228" s="101">
        <f t="shared" si="1577"/>
        <v>0</v>
      </c>
      <c r="HX1228" s="101">
        <f t="shared" si="1578"/>
        <v>0</v>
      </c>
      <c r="HY1228" s="101">
        <f t="shared" si="1579"/>
        <v>0</v>
      </c>
      <c r="HZ1228" s="101">
        <f t="shared" si="1580"/>
        <v>0</v>
      </c>
      <c r="IA1228" s="101">
        <f t="shared" si="1581"/>
        <v>0</v>
      </c>
      <c r="IB1228" s="101">
        <f t="shared" si="1582"/>
        <v>0</v>
      </c>
      <c r="IC1228" s="101">
        <f t="shared" si="1583"/>
        <v>0</v>
      </c>
      <c r="ID1228" s="101">
        <f t="shared" si="1583"/>
        <v>0</v>
      </c>
      <c r="IE1228" s="101">
        <f t="shared" si="1583"/>
        <v>0</v>
      </c>
      <c r="IF1228" s="101">
        <f t="shared" si="1584"/>
        <v>0</v>
      </c>
      <c r="IG1228" s="101">
        <f t="shared" si="1584"/>
        <v>0</v>
      </c>
      <c r="IH1228" s="101">
        <f t="shared" si="1584"/>
        <v>0</v>
      </c>
      <c r="II1228" s="106"/>
      <c r="IJ1228" s="106"/>
      <c r="IK1228" s="106"/>
      <c r="IL1228" s="101">
        <f t="shared" si="1585"/>
        <v>0</v>
      </c>
      <c r="IM1228" s="101">
        <f t="shared" si="1586"/>
        <v>0</v>
      </c>
      <c r="IN1228" s="101">
        <f t="shared" si="1587"/>
        <v>0</v>
      </c>
      <c r="IO1228" s="101">
        <f t="shared" si="1588"/>
        <v>0</v>
      </c>
      <c r="IP1228" s="101">
        <f t="shared" si="1589"/>
        <v>0</v>
      </c>
      <c r="IQ1228" s="101">
        <f t="shared" si="1590"/>
        <v>0</v>
      </c>
      <c r="IR1228" s="101">
        <f t="shared" si="1591"/>
        <v>0</v>
      </c>
      <c r="IS1228" s="101">
        <f t="shared" si="1592"/>
        <v>0</v>
      </c>
      <c r="IT1228" s="101">
        <f t="shared" si="1593"/>
        <v>0</v>
      </c>
      <c r="IU1228" s="101">
        <f t="shared" si="1594"/>
        <v>0</v>
      </c>
      <c r="IV1228" s="101">
        <f t="shared" si="1595"/>
        <v>0</v>
      </c>
      <c r="IW1228" s="101">
        <f t="shared" si="1596"/>
        <v>0</v>
      </c>
      <c r="IX1228" s="101">
        <f t="shared" si="1597"/>
        <v>0</v>
      </c>
      <c r="IY1228" s="101">
        <f t="shared" si="1597"/>
        <v>0</v>
      </c>
      <c r="IZ1228" s="101">
        <f t="shared" si="1597"/>
        <v>0</v>
      </c>
      <c r="JA1228" s="101">
        <f t="shared" si="1598"/>
        <v>0</v>
      </c>
      <c r="JB1228" s="101">
        <f t="shared" si="1598"/>
        <v>0</v>
      </c>
      <c r="JC1228" s="101">
        <f t="shared" si="1598"/>
        <v>0</v>
      </c>
      <c r="JD1228" s="106"/>
      <c r="JE1228" s="106"/>
      <c r="JF1228" s="106"/>
      <c r="JG1228" s="101">
        <f t="shared" si="1599"/>
        <v>0</v>
      </c>
      <c r="JH1228" s="101">
        <f t="shared" si="1600"/>
        <v>0</v>
      </c>
      <c r="JI1228" s="101">
        <f t="shared" si="1601"/>
        <v>0</v>
      </c>
      <c r="JJ1228" s="101">
        <f t="shared" si="1602"/>
        <v>0</v>
      </c>
      <c r="JK1228" s="101">
        <f t="shared" si="1603"/>
        <v>0</v>
      </c>
      <c r="JL1228" s="101">
        <f t="shared" si="1604"/>
        <v>0</v>
      </c>
      <c r="JM1228" s="101">
        <f t="shared" si="1605"/>
        <v>0</v>
      </c>
      <c r="JN1228" s="101">
        <f t="shared" si="1606"/>
        <v>0</v>
      </c>
      <c r="JO1228" s="101">
        <f t="shared" si="1607"/>
        <v>0</v>
      </c>
      <c r="JP1228" s="101">
        <f t="shared" si="1608"/>
        <v>0</v>
      </c>
      <c r="JQ1228" s="101">
        <f t="shared" si="1609"/>
        <v>0</v>
      </c>
      <c r="JR1228" s="101">
        <f t="shared" si="1610"/>
        <v>0</v>
      </c>
      <c r="JS1228" s="101">
        <f t="shared" si="1611"/>
        <v>0</v>
      </c>
      <c r="JT1228" s="101">
        <f t="shared" si="1611"/>
        <v>0</v>
      </c>
      <c r="JU1228" s="101">
        <f t="shared" si="1611"/>
        <v>0</v>
      </c>
      <c r="JV1228" s="101">
        <f t="shared" si="1612"/>
        <v>0</v>
      </c>
      <c r="JW1228" s="101">
        <f t="shared" si="1612"/>
        <v>0</v>
      </c>
      <c r="JX1228" s="101">
        <f t="shared" si="1612"/>
        <v>0</v>
      </c>
      <c r="JY1228" s="106"/>
      <c r="JZ1228" s="106"/>
      <c r="KA1228" s="106"/>
      <c r="KB1228" s="101">
        <f t="shared" si="1613"/>
        <v>0</v>
      </c>
      <c r="KC1228" s="101">
        <f t="shared" si="1614"/>
        <v>0</v>
      </c>
      <c r="KD1228" s="101">
        <f t="shared" si="1615"/>
        <v>0</v>
      </c>
      <c r="KE1228" s="101">
        <f t="shared" si="1616"/>
        <v>0</v>
      </c>
      <c r="KF1228" s="101">
        <f t="shared" si="1617"/>
        <v>0</v>
      </c>
      <c r="KG1228" s="101">
        <f t="shared" si="1618"/>
        <v>0</v>
      </c>
      <c r="KH1228" s="101">
        <f t="shared" si="1619"/>
        <v>0</v>
      </c>
      <c r="KI1228" s="101">
        <f t="shared" si="1620"/>
        <v>0</v>
      </c>
      <c r="KJ1228" s="101">
        <f t="shared" si="1621"/>
        <v>0</v>
      </c>
      <c r="KK1228" s="101">
        <f t="shared" si="1622"/>
        <v>0</v>
      </c>
      <c r="KL1228" s="101">
        <f t="shared" si="1623"/>
        <v>0</v>
      </c>
      <c r="KM1228" s="101">
        <f t="shared" si="1624"/>
        <v>0</v>
      </c>
      <c r="KN1228" s="101">
        <f t="shared" si="1625"/>
        <v>0</v>
      </c>
      <c r="KO1228" s="101">
        <f t="shared" si="1625"/>
        <v>0</v>
      </c>
      <c r="KP1228" s="101">
        <f t="shared" si="1625"/>
        <v>0</v>
      </c>
      <c r="KQ1228" s="101">
        <f t="shared" si="1626"/>
        <v>0</v>
      </c>
      <c r="KR1228" s="101">
        <f t="shared" si="1626"/>
        <v>0</v>
      </c>
      <c r="KS1228" s="101">
        <f t="shared" si="1626"/>
        <v>0</v>
      </c>
      <c r="KT1228" s="106"/>
      <c r="KU1228" s="106"/>
      <c r="KV1228" s="106"/>
      <c r="KW1228" s="101">
        <f t="shared" si="1627"/>
        <v>0</v>
      </c>
      <c r="KX1228" s="101">
        <f t="shared" si="1628"/>
        <v>0</v>
      </c>
      <c r="KY1228" s="101">
        <f t="shared" si="1629"/>
        <v>0</v>
      </c>
      <c r="KZ1228" s="101">
        <f t="shared" si="1630"/>
        <v>0</v>
      </c>
      <c r="LA1228" s="101">
        <f t="shared" si="1631"/>
        <v>0</v>
      </c>
      <c r="LB1228" s="101">
        <f t="shared" si="1632"/>
        <v>0</v>
      </c>
      <c r="LC1228" s="101">
        <f t="shared" si="1633"/>
        <v>0</v>
      </c>
      <c r="LD1228" s="101">
        <f t="shared" si="1634"/>
        <v>0</v>
      </c>
      <c r="LE1228" s="101">
        <f t="shared" si="1635"/>
        <v>0</v>
      </c>
      <c r="LF1228" s="101">
        <f t="shared" si="1636"/>
        <v>0</v>
      </c>
      <c r="LG1228" s="101">
        <f t="shared" si="1637"/>
        <v>0</v>
      </c>
      <c r="LH1228" s="101">
        <f t="shared" si="1638"/>
        <v>0</v>
      </c>
      <c r="LI1228" s="101">
        <f t="shared" si="1639"/>
        <v>0</v>
      </c>
      <c r="LJ1228" s="101">
        <f t="shared" si="1639"/>
        <v>0</v>
      </c>
      <c r="LK1228" s="101">
        <f t="shared" si="1639"/>
        <v>0</v>
      </c>
      <c r="LL1228" s="101">
        <f t="shared" si="1640"/>
        <v>0</v>
      </c>
      <c r="LM1228" s="101">
        <f t="shared" si="1640"/>
        <v>0</v>
      </c>
      <c r="LN1228" s="101">
        <f t="shared" si="1640"/>
        <v>0</v>
      </c>
      <c r="LO1228" s="106"/>
      <c r="LP1228" s="106"/>
      <c r="LQ1228" s="106"/>
      <c r="LR1228" s="101">
        <f t="shared" si="1641"/>
        <v>0</v>
      </c>
      <c r="LS1228" s="101">
        <f t="shared" si="1642"/>
        <v>0</v>
      </c>
      <c r="LT1228" s="101">
        <f t="shared" si="1643"/>
        <v>0</v>
      </c>
      <c r="LU1228" s="101">
        <f t="shared" si="1644"/>
        <v>0</v>
      </c>
      <c r="LV1228" s="101">
        <f t="shared" si="1645"/>
        <v>0</v>
      </c>
      <c r="LW1228" s="101">
        <f t="shared" si="1646"/>
        <v>0</v>
      </c>
      <c r="LX1228" s="101">
        <f t="shared" si="1647"/>
        <v>0</v>
      </c>
      <c r="LY1228" s="101">
        <f t="shared" si="1648"/>
        <v>0</v>
      </c>
      <c r="LZ1228" s="101">
        <f t="shared" si="1649"/>
        <v>0</v>
      </c>
      <c r="MA1228" s="101">
        <f t="shared" si="1650"/>
        <v>0</v>
      </c>
      <c r="MB1228" s="101">
        <f t="shared" si="1651"/>
        <v>0</v>
      </c>
      <c r="MC1228" s="101">
        <f t="shared" si="1652"/>
        <v>0</v>
      </c>
      <c r="MD1228" s="101">
        <f t="shared" si="1653"/>
        <v>0</v>
      </c>
      <c r="ME1228" s="101">
        <f t="shared" si="1653"/>
        <v>0</v>
      </c>
      <c r="MF1228" s="101">
        <f t="shared" si="1653"/>
        <v>0</v>
      </c>
      <c r="MG1228" s="101">
        <f t="shared" si="1654"/>
        <v>0</v>
      </c>
      <c r="MH1228" s="101">
        <f t="shared" si="1654"/>
        <v>0</v>
      </c>
      <c r="MI1228" s="101">
        <f t="shared" si="1654"/>
        <v>0</v>
      </c>
      <c r="MJ1228" s="106"/>
      <c r="MK1228" s="106"/>
      <c r="ML1228" s="106"/>
      <c r="MM1228" s="101">
        <f t="shared" si="1655"/>
        <v>0</v>
      </c>
      <c r="MN1228" s="101">
        <f t="shared" si="1656"/>
        <v>0</v>
      </c>
      <c r="MO1228" s="101">
        <f t="shared" si="1657"/>
        <v>0</v>
      </c>
      <c r="MP1228" s="101">
        <f t="shared" si="1658"/>
        <v>0</v>
      </c>
      <c r="MQ1228" s="101">
        <f t="shared" si="1659"/>
        <v>0</v>
      </c>
      <c r="MR1228" s="101">
        <f t="shared" si="1660"/>
        <v>0</v>
      </c>
      <c r="MS1228" s="101">
        <f t="shared" si="1661"/>
        <v>0</v>
      </c>
      <c r="MT1228" s="101">
        <f t="shared" si="1662"/>
        <v>0</v>
      </c>
      <c r="MU1228" s="101">
        <f t="shared" si="1663"/>
        <v>0</v>
      </c>
      <c r="MV1228" s="101">
        <f t="shared" si="1664"/>
        <v>0</v>
      </c>
      <c r="MW1228" s="101">
        <f t="shared" si="1665"/>
        <v>0</v>
      </c>
      <c r="MX1228" s="101">
        <f t="shared" si="1666"/>
        <v>0</v>
      </c>
      <c r="MY1228" s="101">
        <f t="shared" si="1667"/>
        <v>0</v>
      </c>
      <c r="MZ1228" s="101">
        <f t="shared" si="1667"/>
        <v>0</v>
      </c>
      <c r="NA1228" s="101">
        <f t="shared" si="1667"/>
        <v>0</v>
      </c>
      <c r="NB1228" s="101">
        <f t="shared" si="1668"/>
        <v>0</v>
      </c>
      <c r="NC1228" s="101">
        <f t="shared" si="1668"/>
        <v>0</v>
      </c>
      <c r="ND1228" s="101">
        <f t="shared" si="1668"/>
        <v>0</v>
      </c>
      <c r="NE1228" s="106"/>
      <c r="NF1228" s="106"/>
      <c r="NG1228" s="106"/>
      <c r="NH1228" s="101">
        <f t="shared" si="1669"/>
        <v>0</v>
      </c>
      <c r="NI1228" s="101">
        <f t="shared" si="1670"/>
        <v>0</v>
      </c>
      <c r="NJ1228" s="101">
        <f t="shared" si="1671"/>
        <v>0</v>
      </c>
      <c r="NK1228" s="101">
        <f t="shared" si="1672"/>
        <v>0</v>
      </c>
      <c r="NL1228" s="101">
        <f t="shared" si="1673"/>
        <v>0</v>
      </c>
      <c r="NM1228" s="101">
        <f t="shared" si="1674"/>
        <v>0</v>
      </c>
      <c r="NN1228" s="101">
        <f t="shared" si="1675"/>
        <v>0</v>
      </c>
      <c r="NO1228" s="101">
        <f t="shared" si="1676"/>
        <v>0</v>
      </c>
      <c r="NP1228" s="101">
        <f t="shared" si="1677"/>
        <v>0</v>
      </c>
      <c r="NQ1228" s="101">
        <f t="shared" si="1678"/>
        <v>0</v>
      </c>
      <c r="NR1228" s="101">
        <f t="shared" si="1679"/>
        <v>0</v>
      </c>
      <c r="NS1228" s="101">
        <f t="shared" si="1680"/>
        <v>0</v>
      </c>
      <c r="NT1228" s="101">
        <f t="shared" si="1681"/>
        <v>0</v>
      </c>
      <c r="NU1228" s="101">
        <f t="shared" si="1681"/>
        <v>0</v>
      </c>
      <c r="NV1228" s="101">
        <f t="shared" si="1681"/>
        <v>0</v>
      </c>
      <c r="NW1228" s="101">
        <f t="shared" si="1682"/>
        <v>0</v>
      </c>
      <c r="NX1228" s="101">
        <f t="shared" si="1682"/>
        <v>0</v>
      </c>
      <c r="NY1228" s="101">
        <f t="shared" si="1682"/>
        <v>0</v>
      </c>
      <c r="NZ1228" s="106"/>
      <c r="OA1228" s="106"/>
      <c r="OB1228" s="106"/>
      <c r="OC1228" s="101">
        <f t="shared" si="1683"/>
        <v>0</v>
      </c>
      <c r="OD1228" s="101">
        <f t="shared" si="1684"/>
        <v>0</v>
      </c>
      <c r="OE1228" s="101">
        <f t="shared" si="1685"/>
        <v>0</v>
      </c>
      <c r="OF1228" s="101">
        <f t="shared" si="1686"/>
        <v>0</v>
      </c>
      <c r="OG1228" s="101">
        <f t="shared" si="1687"/>
        <v>0</v>
      </c>
      <c r="OH1228" s="101">
        <f t="shared" si="1688"/>
        <v>0</v>
      </c>
      <c r="OI1228" s="101">
        <f t="shared" si="1689"/>
        <v>0</v>
      </c>
      <c r="OJ1228" s="101">
        <f t="shared" si="1690"/>
        <v>0</v>
      </c>
      <c r="OK1228" s="101">
        <f t="shared" si="1691"/>
        <v>0</v>
      </c>
      <c r="OL1228" s="101">
        <f t="shared" si="1692"/>
        <v>0</v>
      </c>
      <c r="OM1228" s="101">
        <f t="shared" si="1693"/>
        <v>0</v>
      </c>
      <c r="ON1228" s="101">
        <f t="shared" si="1694"/>
        <v>0</v>
      </c>
      <c r="OO1228" s="101">
        <f t="shared" si="1695"/>
        <v>0</v>
      </c>
      <c r="OP1228" s="101">
        <f t="shared" si="1695"/>
        <v>0</v>
      </c>
      <c r="OQ1228" s="101">
        <f t="shared" si="1695"/>
        <v>0</v>
      </c>
      <c r="OR1228" s="101">
        <f t="shared" si="1696"/>
        <v>0</v>
      </c>
      <c r="OS1228" s="101">
        <f t="shared" si="1696"/>
        <v>0</v>
      </c>
      <c r="OT1228" s="101">
        <f t="shared" si="1696"/>
        <v>0</v>
      </c>
      <c r="OU1228" s="106"/>
      <c r="OV1228" s="106"/>
      <c r="OW1228" s="106"/>
      <c r="OX1228" s="101">
        <f t="shared" si="1697"/>
        <v>0</v>
      </c>
      <c r="OY1228" s="101">
        <f t="shared" si="1698"/>
        <v>0</v>
      </c>
      <c r="OZ1228" s="101">
        <f t="shared" si="1699"/>
        <v>0</v>
      </c>
      <c r="PA1228" s="101">
        <f t="shared" si="1700"/>
        <v>0</v>
      </c>
      <c r="PB1228" s="101">
        <f t="shared" si="1701"/>
        <v>0</v>
      </c>
      <c r="PC1228" s="101">
        <f t="shared" si="1702"/>
        <v>0</v>
      </c>
      <c r="PD1228" s="101">
        <f t="shared" si="1703"/>
        <v>0</v>
      </c>
      <c r="PE1228" s="101">
        <f t="shared" si="1704"/>
        <v>0</v>
      </c>
      <c r="PF1228" s="101">
        <f t="shared" si="1705"/>
        <v>0</v>
      </c>
      <c r="PG1228" s="101">
        <f t="shared" si="1706"/>
        <v>0</v>
      </c>
      <c r="PH1228" s="101">
        <f t="shared" si="1707"/>
        <v>0</v>
      </c>
      <c r="PI1228" s="101">
        <f t="shared" si="1708"/>
        <v>0</v>
      </c>
      <c r="PJ1228" s="101">
        <f t="shared" si="1709"/>
        <v>0</v>
      </c>
      <c r="PK1228" s="101">
        <f t="shared" si="1709"/>
        <v>0</v>
      </c>
      <c r="PL1228" s="101">
        <f t="shared" si="1709"/>
        <v>0</v>
      </c>
      <c r="PM1228" s="101">
        <f t="shared" si="1710"/>
        <v>0</v>
      </c>
      <c r="PN1228" s="101">
        <f t="shared" si="1710"/>
        <v>0</v>
      </c>
      <c r="PO1228" s="101">
        <f t="shared" si="1710"/>
        <v>0</v>
      </c>
      <c r="PP1228" s="106"/>
      <c r="PQ1228" s="106"/>
      <c r="PR1228" s="106"/>
      <c r="PS1228" s="101">
        <f t="shared" si="1711"/>
        <v>0</v>
      </c>
      <c r="PT1228" s="101">
        <f t="shared" si="1712"/>
        <v>0</v>
      </c>
      <c r="PU1228" s="101">
        <f t="shared" si="1713"/>
        <v>0</v>
      </c>
      <c r="PV1228" s="101">
        <f t="shared" si="1714"/>
        <v>0</v>
      </c>
      <c r="PW1228" s="101">
        <f t="shared" si="1715"/>
        <v>0</v>
      </c>
      <c r="PX1228" s="101">
        <f t="shared" si="1716"/>
        <v>0</v>
      </c>
      <c r="PY1228" s="101">
        <f t="shared" si="1717"/>
        <v>0</v>
      </c>
      <c r="PZ1228" s="101">
        <f t="shared" si="1718"/>
        <v>0</v>
      </c>
      <c r="QA1228" s="101">
        <f t="shared" si="1719"/>
        <v>0</v>
      </c>
      <c r="QB1228" s="101">
        <f t="shared" si="1720"/>
        <v>0</v>
      </c>
      <c r="QC1228" s="101">
        <f t="shared" si="1721"/>
        <v>0</v>
      </c>
      <c r="QD1228" s="101">
        <f t="shared" si="1722"/>
        <v>0</v>
      </c>
      <c r="QE1228" s="101">
        <f t="shared" si="1723"/>
        <v>0</v>
      </c>
      <c r="QF1228" s="101">
        <f t="shared" si="1723"/>
        <v>0</v>
      </c>
      <c r="QG1228" s="101">
        <f t="shared" si="1723"/>
        <v>0</v>
      </c>
      <c r="QH1228" s="101">
        <f t="shared" si="1724"/>
        <v>0</v>
      </c>
      <c r="QI1228" s="101">
        <f t="shared" si="1724"/>
        <v>0</v>
      </c>
      <c r="QJ1228" s="101">
        <f t="shared" si="1724"/>
        <v>0</v>
      </c>
      <c r="QK1228" s="106"/>
      <c r="QL1228" s="106"/>
      <c r="QM1228" s="106"/>
      <c r="QN1228" s="101">
        <f t="shared" si="1725"/>
        <v>0</v>
      </c>
      <c r="QO1228" s="101">
        <f t="shared" si="1726"/>
        <v>0</v>
      </c>
      <c r="QP1228" s="101">
        <f t="shared" si="1727"/>
        <v>0</v>
      </c>
      <c r="QQ1228" s="101">
        <f t="shared" si="1728"/>
        <v>0</v>
      </c>
      <c r="QR1228" s="101">
        <f t="shared" si="1729"/>
        <v>0</v>
      </c>
      <c r="QS1228" s="101">
        <f t="shared" si="1730"/>
        <v>0</v>
      </c>
      <c r="QT1228" s="101">
        <f t="shared" si="1731"/>
        <v>0</v>
      </c>
      <c r="QU1228" s="101">
        <f t="shared" si="1732"/>
        <v>0</v>
      </c>
      <c r="QV1228" s="101">
        <f t="shared" si="1733"/>
        <v>0</v>
      </c>
      <c r="QW1228" s="101">
        <f t="shared" si="1734"/>
        <v>0</v>
      </c>
      <c r="QX1228" s="101">
        <f t="shared" si="1735"/>
        <v>0</v>
      </c>
      <c r="QY1228" s="101">
        <f t="shared" si="1736"/>
        <v>0</v>
      </c>
      <c r="QZ1228" s="101">
        <f t="shared" si="1737"/>
        <v>0</v>
      </c>
      <c r="RA1228" s="101">
        <f t="shared" si="1737"/>
        <v>0</v>
      </c>
      <c r="RB1228" s="101">
        <f t="shared" si="1737"/>
        <v>0</v>
      </c>
      <c r="RC1228" s="101">
        <f t="shared" si="1738"/>
        <v>0</v>
      </c>
      <c r="RD1228" s="101">
        <f t="shared" si="1738"/>
        <v>0</v>
      </c>
      <c r="RE1228" s="101">
        <f t="shared" si="1738"/>
        <v>0</v>
      </c>
      <c r="RF1228" s="106"/>
      <c r="RG1228" s="106"/>
      <c r="RH1228" s="106"/>
      <c r="RI1228" s="101">
        <f t="shared" si="1739"/>
        <v>0</v>
      </c>
      <c r="RJ1228" s="101">
        <f t="shared" si="1740"/>
        <v>0</v>
      </c>
      <c r="RK1228" s="101">
        <f t="shared" si="1741"/>
        <v>0</v>
      </c>
      <c r="RL1228" s="101">
        <f t="shared" si="1742"/>
        <v>0</v>
      </c>
      <c r="RM1228" s="101">
        <f t="shared" si="1743"/>
        <v>0</v>
      </c>
      <c r="RN1228" s="101">
        <f t="shared" si="1744"/>
        <v>0</v>
      </c>
      <c r="RO1228" s="101">
        <f t="shared" si="1745"/>
        <v>0</v>
      </c>
      <c r="RP1228" s="101">
        <f t="shared" si="1746"/>
        <v>0</v>
      </c>
      <c r="RQ1228" s="101">
        <f t="shared" si="1747"/>
        <v>0</v>
      </c>
      <c r="RR1228" s="101">
        <f t="shared" si="1748"/>
        <v>0</v>
      </c>
      <c r="RS1228" s="101">
        <f t="shared" si="1749"/>
        <v>0</v>
      </c>
      <c r="RT1228" s="101">
        <f t="shared" si="1750"/>
        <v>0</v>
      </c>
      <c r="RU1228" s="101">
        <f t="shared" si="1751"/>
        <v>0</v>
      </c>
      <c r="RV1228" s="101">
        <f t="shared" si="1751"/>
        <v>0</v>
      </c>
      <c r="RW1228" s="101">
        <f t="shared" si="1751"/>
        <v>0</v>
      </c>
      <c r="RX1228" s="101">
        <f t="shared" si="1752"/>
        <v>0</v>
      </c>
      <c r="RY1228" s="101">
        <f t="shared" si="1752"/>
        <v>0</v>
      </c>
      <c r="RZ1228" s="101">
        <f t="shared" si="1752"/>
        <v>0</v>
      </c>
      <c r="SA1228" s="106"/>
      <c r="SB1228" s="106"/>
      <c r="SC1228" s="106"/>
      <c r="SD1228" s="101">
        <f t="shared" si="1753"/>
        <v>0</v>
      </c>
      <c r="SE1228" s="101">
        <f t="shared" si="1754"/>
        <v>0</v>
      </c>
      <c r="SF1228" s="101">
        <f t="shared" si="1755"/>
        <v>0</v>
      </c>
      <c r="SG1228" s="101">
        <f t="shared" si="1756"/>
        <v>0</v>
      </c>
      <c r="SH1228" s="101">
        <f t="shared" si="1757"/>
        <v>0</v>
      </c>
      <c r="SI1228" s="101">
        <f t="shared" si="1758"/>
        <v>0</v>
      </c>
      <c r="SJ1228" s="101">
        <f t="shared" si="1759"/>
        <v>0</v>
      </c>
      <c r="SK1228" s="101">
        <f t="shared" si="1760"/>
        <v>0</v>
      </c>
      <c r="SL1228" s="101">
        <f t="shared" si="1761"/>
        <v>0</v>
      </c>
      <c r="SM1228" s="101">
        <f t="shared" si="1762"/>
        <v>0</v>
      </c>
      <c r="SN1228" s="101">
        <f t="shared" si="1763"/>
        <v>0</v>
      </c>
      <c r="SO1228" s="101">
        <f t="shared" si="1764"/>
        <v>0</v>
      </c>
      <c r="SP1228" s="101">
        <f t="shared" si="1765"/>
        <v>0</v>
      </c>
      <c r="SQ1228" s="101">
        <f t="shared" si="1765"/>
        <v>0</v>
      </c>
      <c r="SR1228" s="101">
        <f t="shared" si="1765"/>
        <v>0</v>
      </c>
      <c r="SS1228" s="101">
        <f t="shared" si="1766"/>
        <v>0</v>
      </c>
      <c r="ST1228" s="101">
        <f t="shared" si="1766"/>
        <v>0</v>
      </c>
      <c r="SU1228" s="101">
        <f t="shared" si="1766"/>
        <v>0</v>
      </c>
      <c r="SV1228" s="106"/>
      <c r="SW1228" s="106"/>
      <c r="SX1228" s="106"/>
      <c r="SY1228" s="101">
        <f t="shared" si="1767"/>
        <v>0</v>
      </c>
      <c r="SZ1228" s="101">
        <f t="shared" si="1768"/>
        <v>0</v>
      </c>
      <c r="TA1228" s="101">
        <f t="shared" si="1769"/>
        <v>0</v>
      </c>
      <c r="TB1228" s="101">
        <f t="shared" si="1770"/>
        <v>0</v>
      </c>
      <c r="TC1228" s="101">
        <f t="shared" si="1771"/>
        <v>0</v>
      </c>
      <c r="TD1228" s="101">
        <f t="shared" si="1772"/>
        <v>0</v>
      </c>
      <c r="TE1228" s="101">
        <f t="shared" si="1773"/>
        <v>0</v>
      </c>
      <c r="TF1228" s="101">
        <f t="shared" si="1774"/>
        <v>0</v>
      </c>
      <c r="TG1228" s="101">
        <f t="shared" si="1775"/>
        <v>0</v>
      </c>
      <c r="TH1228" s="101">
        <f t="shared" si="1776"/>
        <v>0</v>
      </c>
      <c r="TI1228" s="101">
        <f t="shared" si="1777"/>
        <v>0</v>
      </c>
      <c r="TJ1228" s="101">
        <f t="shared" si="1778"/>
        <v>0</v>
      </c>
      <c r="TK1228" s="101">
        <f t="shared" si="1779"/>
        <v>0</v>
      </c>
      <c r="TL1228" s="101">
        <f t="shared" si="1779"/>
        <v>0</v>
      </c>
      <c r="TM1228" s="101">
        <f t="shared" si="1779"/>
        <v>0</v>
      </c>
      <c r="TN1228" s="101">
        <f t="shared" si="1780"/>
        <v>0</v>
      </c>
      <c r="TO1228" s="101">
        <f t="shared" si="1780"/>
        <v>0</v>
      </c>
      <c r="TP1228" s="101">
        <f t="shared" si="1780"/>
        <v>0</v>
      </c>
      <c r="TQ1228" s="106"/>
      <c r="TR1228" s="106"/>
      <c r="TS1228" s="106"/>
      <c r="TT1228" s="101">
        <f t="shared" si="1781"/>
        <v>0</v>
      </c>
      <c r="TU1228" s="101">
        <f t="shared" si="1782"/>
        <v>0</v>
      </c>
      <c r="TV1228" s="101">
        <f t="shared" si="1783"/>
        <v>0</v>
      </c>
      <c r="TW1228" s="101">
        <f t="shared" si="1784"/>
        <v>0</v>
      </c>
      <c r="TX1228" s="101">
        <f t="shared" si="1785"/>
        <v>0</v>
      </c>
      <c r="TY1228" s="101">
        <f t="shared" si="1786"/>
        <v>0</v>
      </c>
      <c r="TZ1228" s="101">
        <f t="shared" si="1787"/>
        <v>0</v>
      </c>
      <c r="UA1228" s="101">
        <f t="shared" si="1788"/>
        <v>0</v>
      </c>
      <c r="UB1228" s="101">
        <f t="shared" si="1789"/>
        <v>0</v>
      </c>
      <c r="UC1228" s="101">
        <f t="shared" si="1790"/>
        <v>0</v>
      </c>
      <c r="UD1228" s="101">
        <f t="shared" si="1791"/>
        <v>0</v>
      </c>
      <c r="UE1228" s="101">
        <f t="shared" si="1792"/>
        <v>0</v>
      </c>
      <c r="UF1228" s="101">
        <f t="shared" si="1793"/>
        <v>0</v>
      </c>
      <c r="UG1228" s="101">
        <f t="shared" si="1793"/>
        <v>0</v>
      </c>
      <c r="UH1228" s="101">
        <f t="shared" si="1793"/>
        <v>0</v>
      </c>
      <c r="UI1228" s="101">
        <f t="shared" si="1794"/>
        <v>0</v>
      </c>
      <c r="UJ1228" s="101">
        <f t="shared" si="1794"/>
        <v>0</v>
      </c>
      <c r="UK1228" s="101">
        <f t="shared" si="1794"/>
        <v>0</v>
      </c>
      <c r="UL1228" s="106"/>
      <c r="UM1228" s="106"/>
      <c r="UN1228" s="106"/>
      <c r="UO1228" s="101">
        <f t="shared" si="1795"/>
        <v>0</v>
      </c>
      <c r="UP1228" s="101">
        <f t="shared" si="1796"/>
        <v>0</v>
      </c>
      <c r="UQ1228" s="101">
        <f t="shared" si="1797"/>
        <v>0</v>
      </c>
      <c r="UR1228" s="101">
        <f t="shared" si="1798"/>
        <v>0</v>
      </c>
      <c r="US1228" s="101">
        <f t="shared" si="1799"/>
        <v>0</v>
      </c>
      <c r="UT1228" s="101">
        <f t="shared" si="1800"/>
        <v>0</v>
      </c>
      <c r="UU1228" s="101">
        <f t="shared" si="1801"/>
        <v>0</v>
      </c>
      <c r="UV1228" s="101">
        <f t="shared" si="1802"/>
        <v>0</v>
      </c>
      <c r="UW1228" s="101">
        <f t="shared" si="1803"/>
        <v>0</v>
      </c>
      <c r="UX1228" s="101">
        <f t="shared" si="1804"/>
        <v>0</v>
      </c>
      <c r="UY1228" s="101">
        <f t="shared" si="1805"/>
        <v>0</v>
      </c>
      <c r="UZ1228" s="101">
        <f t="shared" si="1806"/>
        <v>0</v>
      </c>
      <c r="VA1228" s="101">
        <f t="shared" si="1807"/>
        <v>0</v>
      </c>
      <c r="VB1228" s="101">
        <f t="shared" si="1807"/>
        <v>0</v>
      </c>
      <c r="VC1228" s="101">
        <f t="shared" si="1807"/>
        <v>0</v>
      </c>
      <c r="VD1228" s="101">
        <f t="shared" si="1808"/>
        <v>0</v>
      </c>
      <c r="VE1228" s="101">
        <f t="shared" si="1808"/>
        <v>0</v>
      </c>
      <c r="VF1228" s="101">
        <f t="shared" si="1808"/>
        <v>0</v>
      </c>
      <c r="VG1228" s="106"/>
      <c r="VH1228" s="106"/>
      <c r="VI1228" s="106"/>
      <c r="VJ1228" s="101">
        <f t="shared" si="1809"/>
        <v>0</v>
      </c>
      <c r="VK1228" s="101">
        <f t="shared" si="1810"/>
        <v>0</v>
      </c>
      <c r="VL1228" s="101">
        <f t="shared" si="1811"/>
        <v>0</v>
      </c>
      <c r="VM1228" s="101">
        <f t="shared" si="1812"/>
        <v>0</v>
      </c>
      <c r="VN1228" s="101">
        <f t="shared" si="1813"/>
        <v>0</v>
      </c>
      <c r="VO1228" s="101">
        <f t="shared" si="1814"/>
        <v>0</v>
      </c>
      <c r="VP1228" s="101">
        <f t="shared" si="1815"/>
        <v>0</v>
      </c>
      <c r="VQ1228" s="101">
        <f t="shared" si="1816"/>
        <v>0</v>
      </c>
      <c r="VR1228" s="101">
        <f t="shared" si="1817"/>
        <v>0</v>
      </c>
      <c r="VS1228" s="101">
        <f t="shared" si="1818"/>
        <v>0</v>
      </c>
      <c r="VT1228" s="101">
        <f t="shared" si="1819"/>
        <v>0</v>
      </c>
      <c r="VU1228" s="101">
        <f t="shared" si="1820"/>
        <v>0</v>
      </c>
      <c r="VV1228" s="101">
        <f t="shared" si="1821"/>
        <v>0</v>
      </c>
      <c r="VW1228" s="101">
        <f t="shared" si="1821"/>
        <v>0</v>
      </c>
      <c r="VX1228" s="101">
        <f t="shared" si="1821"/>
        <v>0</v>
      </c>
      <c r="VY1228" s="101">
        <f t="shared" si="1822"/>
        <v>0</v>
      </c>
      <c r="VZ1228" s="101">
        <f t="shared" si="1822"/>
        <v>0</v>
      </c>
      <c r="WA1228" s="101">
        <f t="shared" si="1822"/>
        <v>0</v>
      </c>
      <c r="WB1228" s="106"/>
      <c r="WC1228" s="106"/>
      <c r="WD1228" s="106"/>
      <c r="WE1228" s="101">
        <f t="shared" si="1823"/>
        <v>0</v>
      </c>
      <c r="WF1228" s="101">
        <f t="shared" si="1824"/>
        <v>0</v>
      </c>
      <c r="WG1228" s="101">
        <f t="shared" si="1825"/>
        <v>0</v>
      </c>
      <c r="WH1228" s="101">
        <f t="shared" si="1826"/>
        <v>0</v>
      </c>
      <c r="WI1228" s="101">
        <f t="shared" si="1827"/>
        <v>0</v>
      </c>
      <c r="WJ1228" s="101">
        <f t="shared" si="1828"/>
        <v>0</v>
      </c>
      <c r="WK1228" s="101">
        <f t="shared" si="1829"/>
        <v>0</v>
      </c>
      <c r="WL1228" s="101">
        <f t="shared" si="1830"/>
        <v>0</v>
      </c>
      <c r="WM1228" s="101">
        <f t="shared" si="1831"/>
        <v>0</v>
      </c>
      <c r="WN1228" s="101">
        <f t="shared" si="1832"/>
        <v>0</v>
      </c>
      <c r="WO1228" s="101">
        <f t="shared" si="1833"/>
        <v>0</v>
      </c>
      <c r="WP1228" s="101">
        <f t="shared" si="1834"/>
        <v>0</v>
      </c>
      <c r="WQ1228" s="101">
        <f t="shared" si="1835"/>
        <v>0</v>
      </c>
      <c r="WR1228" s="101">
        <f t="shared" si="1835"/>
        <v>0</v>
      </c>
      <c r="WS1228" s="101">
        <f t="shared" si="1835"/>
        <v>0</v>
      </c>
      <c r="WT1228" s="101">
        <f t="shared" si="1836"/>
        <v>0</v>
      </c>
      <c r="WU1228" s="101">
        <f t="shared" si="1836"/>
        <v>0</v>
      </c>
      <c r="WV1228" s="101">
        <f t="shared" si="1836"/>
        <v>0</v>
      </c>
      <c r="WW1228" s="106"/>
      <c r="WX1228" s="106"/>
      <c r="WY1228" s="106"/>
      <c r="WZ1228" s="101">
        <f t="shared" si="1837"/>
        <v>0</v>
      </c>
      <c r="XA1228" s="101">
        <f t="shared" si="1838"/>
        <v>0</v>
      </c>
      <c r="XB1228" s="101">
        <f t="shared" si="1839"/>
        <v>0</v>
      </c>
      <c r="XC1228" s="101">
        <f t="shared" si="1840"/>
        <v>0</v>
      </c>
      <c r="XD1228" s="101">
        <f t="shared" si="1841"/>
        <v>0</v>
      </c>
      <c r="XE1228" s="101">
        <f t="shared" si="1842"/>
        <v>0</v>
      </c>
      <c r="XF1228" s="101">
        <f t="shared" si="1843"/>
        <v>0</v>
      </c>
      <c r="XG1228" s="101">
        <f t="shared" si="1844"/>
        <v>0</v>
      </c>
      <c r="XH1228" s="101">
        <f t="shared" si="1845"/>
        <v>0</v>
      </c>
      <c r="XI1228" s="101">
        <f t="shared" si="1846"/>
        <v>0</v>
      </c>
      <c r="XJ1228" s="101">
        <f t="shared" si="1847"/>
        <v>0</v>
      </c>
      <c r="XK1228" s="101">
        <f t="shared" si="1848"/>
        <v>0</v>
      </c>
      <c r="XL1228" s="101">
        <f t="shared" si="1849"/>
        <v>0</v>
      </c>
      <c r="XM1228" s="101">
        <f t="shared" si="1849"/>
        <v>0</v>
      </c>
      <c r="XN1228" s="101">
        <f t="shared" si="1849"/>
        <v>0</v>
      </c>
      <c r="XO1228" s="101">
        <f t="shared" si="1850"/>
        <v>0</v>
      </c>
      <c r="XP1228" s="101">
        <f t="shared" si="1850"/>
        <v>0</v>
      </c>
      <c r="XQ1228" s="101">
        <f t="shared" si="1850"/>
        <v>0</v>
      </c>
      <c r="XR1228" s="106"/>
      <c r="XS1228" s="106"/>
      <c r="XT1228" s="106"/>
      <c r="XU1228" s="101">
        <f t="shared" si="1851"/>
        <v>0</v>
      </c>
      <c r="XV1228" s="101">
        <f t="shared" si="1852"/>
        <v>0</v>
      </c>
      <c r="XW1228" s="101">
        <f t="shared" si="1853"/>
        <v>0</v>
      </c>
      <c r="XX1228" s="101">
        <f t="shared" si="1854"/>
        <v>0</v>
      </c>
      <c r="XY1228" s="101">
        <f t="shared" si="1855"/>
        <v>0</v>
      </c>
      <c r="XZ1228" s="101">
        <f t="shared" si="1856"/>
        <v>0</v>
      </c>
      <c r="YA1228" s="101">
        <f t="shared" si="1857"/>
        <v>0</v>
      </c>
      <c r="YB1228" s="101">
        <f t="shared" si="1858"/>
        <v>0</v>
      </c>
      <c r="YC1228" s="101">
        <f t="shared" si="1859"/>
        <v>0</v>
      </c>
      <c r="YD1228" s="101">
        <f t="shared" si="1860"/>
        <v>0</v>
      </c>
      <c r="YE1228" s="101">
        <f t="shared" si="1861"/>
        <v>0</v>
      </c>
      <c r="YF1228" s="101">
        <f t="shared" si="1862"/>
        <v>0</v>
      </c>
      <c r="YG1228" s="101">
        <f t="shared" si="1863"/>
        <v>0</v>
      </c>
      <c r="YH1228" s="101">
        <f t="shared" si="1863"/>
        <v>0</v>
      </c>
      <c r="YI1228" s="101">
        <f t="shared" si="1863"/>
        <v>0</v>
      </c>
      <c r="YJ1228" s="101">
        <f t="shared" si="1864"/>
        <v>0</v>
      </c>
      <c r="YK1228" s="101">
        <f t="shared" si="1864"/>
        <v>0</v>
      </c>
      <c r="YL1228" s="101">
        <f t="shared" si="1864"/>
        <v>0</v>
      </c>
      <c r="YM1228" s="149">
        <f t="shared" si="1865"/>
        <v>0</v>
      </c>
      <c r="YN1228" s="149">
        <f t="shared" si="1865"/>
        <v>0</v>
      </c>
      <c r="YO1228" s="149">
        <f t="shared" si="1865"/>
        <v>0</v>
      </c>
      <c r="YP1228" s="101">
        <f t="shared" si="1866"/>
        <v>0</v>
      </c>
      <c r="YQ1228" s="101">
        <f t="shared" si="1867"/>
        <v>0</v>
      </c>
      <c r="YR1228" s="101">
        <f t="shared" si="1868"/>
        <v>0</v>
      </c>
      <c r="YS1228" s="101">
        <f t="shared" si="1869"/>
        <v>0</v>
      </c>
      <c r="YT1228" s="101">
        <f t="shared" si="1870"/>
        <v>0</v>
      </c>
      <c r="YU1228" s="101">
        <f t="shared" si="1871"/>
        <v>0</v>
      </c>
      <c r="YV1228" s="101">
        <f t="shared" si="1872"/>
        <v>0</v>
      </c>
      <c r="YW1228" s="101">
        <f t="shared" si="1873"/>
        <v>0</v>
      </c>
      <c r="YX1228" s="101">
        <f t="shared" si="1874"/>
        <v>0</v>
      </c>
      <c r="YY1228" s="101">
        <f t="shared" si="1875"/>
        <v>0</v>
      </c>
      <c r="YZ1228" s="101">
        <f t="shared" si="1876"/>
        <v>0</v>
      </c>
      <c r="ZA1228" s="101">
        <f t="shared" si="1877"/>
        <v>0</v>
      </c>
      <c r="ZB1228" s="101">
        <f t="shared" si="1878"/>
        <v>0</v>
      </c>
      <c r="ZC1228" s="101">
        <f t="shared" si="1878"/>
        <v>0</v>
      </c>
      <c r="ZD1228" s="101">
        <f t="shared" si="1878"/>
        <v>0</v>
      </c>
      <c r="ZE1228" s="101">
        <f t="shared" si="1879"/>
        <v>0</v>
      </c>
      <c r="ZF1228" s="101">
        <f t="shared" si="1879"/>
        <v>0</v>
      </c>
      <c r="ZG1228" s="101">
        <f t="shared" si="1879"/>
        <v>0</v>
      </c>
    </row>
    <row r="1229" spans="1:683" ht="24">
      <c r="A1229" s="12" t="s">
        <v>746</v>
      </c>
      <c r="B1229" s="302" t="s">
        <v>725</v>
      </c>
      <c r="C1229" s="5"/>
      <c r="D1229" s="764"/>
      <c r="E1229" s="291"/>
      <c r="F1229" s="114">
        <f t="shared" si="1880"/>
        <v>221144</v>
      </c>
      <c r="G1229" s="114">
        <f t="shared" si="1880"/>
        <v>228176</v>
      </c>
      <c r="H1229" s="114">
        <f t="shared" si="1880"/>
        <v>228176</v>
      </c>
      <c r="I1229" s="101">
        <f t="shared" si="1881"/>
        <v>2339.34</v>
      </c>
      <c r="J1229" s="101">
        <f t="shared" si="1881"/>
        <v>2339.34</v>
      </c>
      <c r="K1229" s="101">
        <f t="shared" si="1881"/>
        <v>2339.34</v>
      </c>
      <c r="L1229" s="106">
        <v>2</v>
      </c>
      <c r="M1229" s="106">
        <v>2</v>
      </c>
      <c r="N1229" s="106">
        <v>2</v>
      </c>
      <c r="O1229" s="101">
        <f t="shared" si="1431"/>
        <v>442288</v>
      </c>
      <c r="P1229" s="101">
        <f t="shared" si="1432"/>
        <v>456352</v>
      </c>
      <c r="Q1229" s="101">
        <f t="shared" si="1433"/>
        <v>456352</v>
      </c>
      <c r="R1229" s="101">
        <f t="shared" si="1434"/>
        <v>4678.68</v>
      </c>
      <c r="S1229" s="101">
        <f t="shared" si="1435"/>
        <v>4678.68</v>
      </c>
      <c r="T1229" s="101">
        <f t="shared" si="1436"/>
        <v>4678.68</v>
      </c>
      <c r="U1229" s="101">
        <f t="shared" si="1437"/>
        <v>221796.91</v>
      </c>
      <c r="V1229" s="101">
        <f t="shared" si="1438"/>
        <v>228838.49</v>
      </c>
      <c r="W1229" s="101">
        <f t="shared" si="1439"/>
        <v>231472.51</v>
      </c>
      <c r="X1229" s="101">
        <f t="shared" si="1440"/>
        <v>2128.9899999999998</v>
      </c>
      <c r="Y1229" s="101">
        <f t="shared" si="1441"/>
        <v>2220.2399999999998</v>
      </c>
      <c r="Z1229" s="101">
        <f t="shared" si="1442"/>
        <v>2220.2399999999998</v>
      </c>
      <c r="AA1229" s="101">
        <f t="shared" si="1443"/>
        <v>443593.82</v>
      </c>
      <c r="AB1229" s="101">
        <f t="shared" si="1443"/>
        <v>457676.98</v>
      </c>
      <c r="AC1229" s="101">
        <f t="shared" si="1443"/>
        <v>462945.02</v>
      </c>
      <c r="AD1229" s="101">
        <f t="shared" si="1444"/>
        <v>4257.9799999999996</v>
      </c>
      <c r="AE1229" s="101">
        <f t="shared" si="1444"/>
        <v>4440.4799999999996</v>
      </c>
      <c r="AF1229" s="101">
        <f t="shared" si="1444"/>
        <v>4440.4799999999996</v>
      </c>
      <c r="AG1229" s="106">
        <v>1</v>
      </c>
      <c r="AH1229" s="106">
        <v>1</v>
      </c>
      <c r="AI1229" s="106">
        <v>1</v>
      </c>
      <c r="AJ1229" s="101">
        <f t="shared" si="1445"/>
        <v>221144</v>
      </c>
      <c r="AK1229" s="101">
        <f t="shared" si="1446"/>
        <v>228176</v>
      </c>
      <c r="AL1229" s="101">
        <f t="shared" si="1447"/>
        <v>228176</v>
      </c>
      <c r="AM1229" s="101">
        <f t="shared" si="1448"/>
        <v>2339.34</v>
      </c>
      <c r="AN1229" s="101">
        <f t="shared" si="1449"/>
        <v>2339.34</v>
      </c>
      <c r="AO1229" s="101">
        <f t="shared" si="1450"/>
        <v>2339.34</v>
      </c>
      <c r="AP1229" s="101">
        <f t="shared" si="1451"/>
        <v>217942.86</v>
      </c>
      <c r="AQ1229" s="101">
        <f t="shared" si="1452"/>
        <v>224883.28</v>
      </c>
      <c r="AR1229" s="101">
        <f t="shared" si="1453"/>
        <v>226639.18</v>
      </c>
      <c r="AS1229" s="101">
        <f t="shared" si="1454"/>
        <v>3291.45</v>
      </c>
      <c r="AT1229" s="101">
        <f t="shared" si="1455"/>
        <v>3428.45</v>
      </c>
      <c r="AU1229" s="101">
        <f t="shared" si="1456"/>
        <v>3428.45</v>
      </c>
      <c r="AV1229" s="101">
        <f t="shared" si="1457"/>
        <v>217942.86</v>
      </c>
      <c r="AW1229" s="101">
        <f t="shared" si="1457"/>
        <v>224883.28</v>
      </c>
      <c r="AX1229" s="101">
        <f t="shared" si="1457"/>
        <v>226639.18</v>
      </c>
      <c r="AY1229" s="101">
        <f t="shared" si="1458"/>
        <v>3291.45</v>
      </c>
      <c r="AZ1229" s="101">
        <f t="shared" si="1458"/>
        <v>3428.45</v>
      </c>
      <c r="BA1229" s="101">
        <f t="shared" si="1458"/>
        <v>3428.45</v>
      </c>
      <c r="BB1229" s="106"/>
      <c r="BC1229" s="106"/>
      <c r="BD1229" s="106"/>
      <c r="BE1229" s="101">
        <f t="shared" si="1459"/>
        <v>0</v>
      </c>
      <c r="BF1229" s="101">
        <f t="shared" si="1460"/>
        <v>0</v>
      </c>
      <c r="BG1229" s="101">
        <f t="shared" si="1461"/>
        <v>0</v>
      </c>
      <c r="BH1229" s="101">
        <f t="shared" si="1462"/>
        <v>0</v>
      </c>
      <c r="BI1229" s="101">
        <f t="shared" si="1463"/>
        <v>0</v>
      </c>
      <c r="BJ1229" s="101">
        <f t="shared" si="1464"/>
        <v>0</v>
      </c>
      <c r="BK1229" s="101">
        <f t="shared" si="1465"/>
        <v>221144.17</v>
      </c>
      <c r="BL1229" s="101">
        <f t="shared" si="1466"/>
        <v>228176.09</v>
      </c>
      <c r="BM1229" s="101">
        <f t="shared" si="1467"/>
        <v>233272.26</v>
      </c>
      <c r="BN1229" s="101">
        <f t="shared" si="1468"/>
        <v>1889.48</v>
      </c>
      <c r="BO1229" s="101">
        <f t="shared" si="1469"/>
        <v>1950.71</v>
      </c>
      <c r="BP1229" s="101">
        <f t="shared" si="1470"/>
        <v>1950.71</v>
      </c>
      <c r="BQ1229" s="101">
        <f t="shared" si="1471"/>
        <v>0</v>
      </c>
      <c r="BR1229" s="101">
        <f t="shared" si="1471"/>
        <v>0</v>
      </c>
      <c r="BS1229" s="101">
        <f t="shared" si="1471"/>
        <v>0</v>
      </c>
      <c r="BT1229" s="101">
        <f t="shared" si="1472"/>
        <v>0</v>
      </c>
      <c r="BU1229" s="101">
        <f t="shared" si="1472"/>
        <v>0</v>
      </c>
      <c r="BV1229" s="101">
        <f t="shared" si="1472"/>
        <v>0</v>
      </c>
      <c r="BW1229" s="106">
        <v>2</v>
      </c>
      <c r="BX1229" s="106">
        <v>2</v>
      </c>
      <c r="BY1229" s="106">
        <v>2</v>
      </c>
      <c r="BZ1229" s="101">
        <f t="shared" si="1473"/>
        <v>442288</v>
      </c>
      <c r="CA1229" s="101">
        <f t="shared" si="1474"/>
        <v>456352</v>
      </c>
      <c r="CB1229" s="101">
        <f t="shared" si="1475"/>
        <v>456352</v>
      </c>
      <c r="CC1229" s="101">
        <f t="shared" si="1476"/>
        <v>4678.68</v>
      </c>
      <c r="CD1229" s="101">
        <f t="shared" si="1477"/>
        <v>4678.68</v>
      </c>
      <c r="CE1229" s="101">
        <f t="shared" si="1478"/>
        <v>4678.68</v>
      </c>
      <c r="CF1229" s="101">
        <f t="shared" si="1479"/>
        <v>218835.42</v>
      </c>
      <c r="CG1229" s="101">
        <f t="shared" si="1480"/>
        <v>225778.09</v>
      </c>
      <c r="CH1229" s="101">
        <f t="shared" si="1481"/>
        <v>227466.57</v>
      </c>
      <c r="CI1229" s="101">
        <f t="shared" si="1482"/>
        <v>2322.5300000000002</v>
      </c>
      <c r="CJ1229" s="101">
        <f t="shared" si="1483"/>
        <v>2441.77</v>
      </c>
      <c r="CK1229" s="101">
        <f t="shared" si="1484"/>
        <v>2441.77</v>
      </c>
      <c r="CL1229" s="101">
        <f t="shared" si="1485"/>
        <v>437670.84</v>
      </c>
      <c r="CM1229" s="101">
        <f t="shared" si="1485"/>
        <v>451556.18</v>
      </c>
      <c r="CN1229" s="101">
        <f t="shared" si="1485"/>
        <v>454933.14</v>
      </c>
      <c r="CO1229" s="101">
        <f t="shared" si="1486"/>
        <v>4645.0600000000004</v>
      </c>
      <c r="CP1229" s="101">
        <f t="shared" si="1486"/>
        <v>4883.54</v>
      </c>
      <c r="CQ1229" s="101">
        <f t="shared" si="1486"/>
        <v>4883.54</v>
      </c>
      <c r="CR1229" s="106">
        <v>3</v>
      </c>
      <c r="CS1229" s="106">
        <v>3</v>
      </c>
      <c r="CT1229" s="106">
        <v>3</v>
      </c>
      <c r="CU1229" s="101">
        <f t="shared" si="1487"/>
        <v>663432</v>
      </c>
      <c r="CV1229" s="101">
        <f t="shared" si="1488"/>
        <v>684528</v>
      </c>
      <c r="CW1229" s="101">
        <f t="shared" si="1489"/>
        <v>684528</v>
      </c>
      <c r="CX1229" s="101">
        <f t="shared" si="1490"/>
        <v>7018.02</v>
      </c>
      <c r="CY1229" s="101">
        <f t="shared" si="1491"/>
        <v>7018.02</v>
      </c>
      <c r="CZ1229" s="101">
        <f t="shared" si="1492"/>
        <v>7018.02</v>
      </c>
      <c r="DA1229" s="101">
        <f t="shared" si="1493"/>
        <v>221138.05</v>
      </c>
      <c r="DB1229" s="101">
        <f t="shared" si="1494"/>
        <v>228164.99</v>
      </c>
      <c r="DC1229" s="101">
        <f t="shared" si="1495"/>
        <v>229083.31</v>
      </c>
      <c r="DD1229" s="101">
        <f t="shared" si="1496"/>
        <v>1478.96</v>
      </c>
      <c r="DE1229" s="101">
        <f t="shared" si="1497"/>
        <v>1551.14</v>
      </c>
      <c r="DF1229" s="101">
        <f t="shared" si="1498"/>
        <v>1551.14</v>
      </c>
      <c r="DG1229" s="101">
        <f t="shared" si="1499"/>
        <v>663414.15</v>
      </c>
      <c r="DH1229" s="101">
        <f t="shared" si="1499"/>
        <v>684494.97</v>
      </c>
      <c r="DI1229" s="101">
        <f t="shared" si="1499"/>
        <v>687249.93</v>
      </c>
      <c r="DJ1229" s="101">
        <f t="shared" si="1500"/>
        <v>4436.88</v>
      </c>
      <c r="DK1229" s="101">
        <f t="shared" si="1500"/>
        <v>4653.42</v>
      </c>
      <c r="DL1229" s="101">
        <f t="shared" si="1500"/>
        <v>4653.42</v>
      </c>
      <c r="DM1229" s="106"/>
      <c r="DN1229" s="106"/>
      <c r="DO1229" s="106"/>
      <c r="DP1229" s="101">
        <f t="shared" si="1501"/>
        <v>0</v>
      </c>
      <c r="DQ1229" s="101">
        <f t="shared" si="1502"/>
        <v>0</v>
      </c>
      <c r="DR1229" s="101">
        <f t="shared" si="1503"/>
        <v>0</v>
      </c>
      <c r="DS1229" s="101">
        <f t="shared" si="1504"/>
        <v>0</v>
      </c>
      <c r="DT1229" s="101">
        <f t="shared" si="1505"/>
        <v>0</v>
      </c>
      <c r="DU1229" s="101">
        <f t="shared" si="1506"/>
        <v>0</v>
      </c>
      <c r="DV1229" s="101">
        <f t="shared" si="1507"/>
        <v>221144.5</v>
      </c>
      <c r="DW1229" s="101">
        <f t="shared" si="1508"/>
        <v>228175.58</v>
      </c>
      <c r="DX1229" s="101">
        <f t="shared" si="1509"/>
        <v>229926.83</v>
      </c>
      <c r="DY1229" s="101">
        <f t="shared" si="1510"/>
        <v>2264.4699999999998</v>
      </c>
      <c r="DZ1229" s="101">
        <f t="shared" si="1511"/>
        <v>2376.52</v>
      </c>
      <c r="EA1229" s="101">
        <f t="shared" si="1512"/>
        <v>2376.52</v>
      </c>
      <c r="EB1229" s="101">
        <f t="shared" si="1513"/>
        <v>0</v>
      </c>
      <c r="EC1229" s="101">
        <f t="shared" si="1513"/>
        <v>0</v>
      </c>
      <c r="ED1229" s="101">
        <f t="shared" si="1513"/>
        <v>0</v>
      </c>
      <c r="EE1229" s="101">
        <f t="shared" si="1514"/>
        <v>0</v>
      </c>
      <c r="EF1229" s="101">
        <f t="shared" si="1514"/>
        <v>0</v>
      </c>
      <c r="EG1229" s="101">
        <f t="shared" si="1514"/>
        <v>0</v>
      </c>
      <c r="EH1229" s="106">
        <v>1</v>
      </c>
      <c r="EI1229" s="106">
        <v>1</v>
      </c>
      <c r="EJ1229" s="106">
        <v>1</v>
      </c>
      <c r="EK1229" s="101">
        <f t="shared" si="1515"/>
        <v>221144</v>
      </c>
      <c r="EL1229" s="101">
        <f t="shared" si="1516"/>
        <v>228176</v>
      </c>
      <c r="EM1229" s="101">
        <f t="shared" si="1517"/>
        <v>228176</v>
      </c>
      <c r="EN1229" s="101">
        <f t="shared" si="1518"/>
        <v>2339.34</v>
      </c>
      <c r="EO1229" s="101">
        <f t="shared" si="1519"/>
        <v>2339.34</v>
      </c>
      <c r="EP1229" s="101">
        <f t="shared" si="1520"/>
        <v>2339.34</v>
      </c>
      <c r="EQ1229" s="101">
        <f t="shared" si="1521"/>
        <v>221144.05</v>
      </c>
      <c r="ER1229" s="101">
        <f t="shared" si="1522"/>
        <v>228176.34</v>
      </c>
      <c r="ES1229" s="101">
        <f t="shared" si="1523"/>
        <v>230568.12</v>
      </c>
      <c r="ET1229" s="101">
        <f t="shared" si="1524"/>
        <v>1906.44</v>
      </c>
      <c r="EU1229" s="101">
        <f t="shared" si="1525"/>
        <v>1987.53</v>
      </c>
      <c r="EV1229" s="101">
        <f t="shared" si="1526"/>
        <v>1987.53</v>
      </c>
      <c r="EW1229" s="101">
        <f t="shared" si="1527"/>
        <v>221144.05</v>
      </c>
      <c r="EX1229" s="101">
        <f t="shared" si="1527"/>
        <v>228176.34</v>
      </c>
      <c r="EY1229" s="101">
        <f t="shared" si="1527"/>
        <v>230568.12</v>
      </c>
      <c r="EZ1229" s="101">
        <f t="shared" si="1528"/>
        <v>1906.44</v>
      </c>
      <c r="FA1229" s="101">
        <f t="shared" si="1528"/>
        <v>1987.53</v>
      </c>
      <c r="FB1229" s="101">
        <f t="shared" si="1528"/>
        <v>1987.53</v>
      </c>
      <c r="FC1229" s="106"/>
      <c r="FD1229" s="106"/>
      <c r="FE1229" s="106"/>
      <c r="FF1229" s="101">
        <f t="shared" si="1529"/>
        <v>0</v>
      </c>
      <c r="FG1229" s="101">
        <f t="shared" si="1530"/>
        <v>0</v>
      </c>
      <c r="FH1229" s="101">
        <f t="shared" si="1531"/>
        <v>0</v>
      </c>
      <c r="FI1229" s="101">
        <f t="shared" si="1532"/>
        <v>0</v>
      </c>
      <c r="FJ1229" s="101">
        <f t="shared" si="1533"/>
        <v>0</v>
      </c>
      <c r="FK1229" s="101">
        <f t="shared" si="1534"/>
        <v>0</v>
      </c>
      <c r="FL1229" s="101">
        <f t="shared" si="1535"/>
        <v>222634.85</v>
      </c>
      <c r="FM1229" s="101">
        <f t="shared" si="1536"/>
        <v>229712.82</v>
      </c>
      <c r="FN1229" s="101">
        <f t="shared" si="1537"/>
        <v>232129.19</v>
      </c>
      <c r="FO1229" s="101">
        <f t="shared" si="1538"/>
        <v>1574.25</v>
      </c>
      <c r="FP1229" s="101">
        <f t="shared" si="1539"/>
        <v>1631.44</v>
      </c>
      <c r="FQ1229" s="101">
        <f t="shared" si="1540"/>
        <v>1631.44</v>
      </c>
      <c r="FR1229" s="101">
        <f t="shared" si="1541"/>
        <v>0</v>
      </c>
      <c r="FS1229" s="101">
        <f t="shared" si="1541"/>
        <v>0</v>
      </c>
      <c r="FT1229" s="101">
        <f t="shared" si="1541"/>
        <v>0</v>
      </c>
      <c r="FU1229" s="101">
        <f t="shared" si="1542"/>
        <v>0</v>
      </c>
      <c r="FV1229" s="101">
        <f t="shared" si="1542"/>
        <v>0</v>
      </c>
      <c r="FW1229" s="101">
        <f t="shared" si="1542"/>
        <v>0</v>
      </c>
      <c r="FX1229" s="106"/>
      <c r="FY1229" s="106"/>
      <c r="FZ1229" s="106"/>
      <c r="GA1229" s="101">
        <f t="shared" si="1543"/>
        <v>0</v>
      </c>
      <c r="GB1229" s="101">
        <f t="shared" si="1544"/>
        <v>0</v>
      </c>
      <c r="GC1229" s="101">
        <f t="shared" si="1545"/>
        <v>0</v>
      </c>
      <c r="GD1229" s="101">
        <f t="shared" si="1546"/>
        <v>0</v>
      </c>
      <c r="GE1229" s="101">
        <f t="shared" si="1547"/>
        <v>0</v>
      </c>
      <c r="GF1229" s="101">
        <f t="shared" si="1548"/>
        <v>0</v>
      </c>
      <c r="GG1229" s="101">
        <f t="shared" si="1549"/>
        <v>223131.4</v>
      </c>
      <c r="GH1229" s="101">
        <f t="shared" si="1550"/>
        <v>230219.1</v>
      </c>
      <c r="GI1229" s="101">
        <f t="shared" si="1551"/>
        <v>232514.81</v>
      </c>
      <c r="GJ1229" s="101">
        <f t="shared" si="1552"/>
        <v>2369.0700000000002</v>
      </c>
      <c r="GK1229" s="101">
        <f t="shared" si="1553"/>
        <v>2450.83</v>
      </c>
      <c r="GL1229" s="101">
        <f t="shared" si="1554"/>
        <v>2450.83</v>
      </c>
      <c r="GM1229" s="101">
        <f t="shared" si="1555"/>
        <v>0</v>
      </c>
      <c r="GN1229" s="101">
        <f t="shared" si="1555"/>
        <v>0</v>
      </c>
      <c r="GO1229" s="101">
        <f t="shared" si="1555"/>
        <v>0</v>
      </c>
      <c r="GP1229" s="101">
        <f t="shared" si="1556"/>
        <v>0</v>
      </c>
      <c r="GQ1229" s="101">
        <f t="shared" si="1556"/>
        <v>0</v>
      </c>
      <c r="GR1229" s="101">
        <f t="shared" si="1556"/>
        <v>0</v>
      </c>
      <c r="GS1229" s="106">
        <v>4</v>
      </c>
      <c r="GT1229" s="106">
        <v>4</v>
      </c>
      <c r="GU1229" s="106">
        <v>4</v>
      </c>
      <c r="GV1229" s="101">
        <f t="shared" si="1557"/>
        <v>884576</v>
      </c>
      <c r="GW1229" s="101">
        <f t="shared" si="1558"/>
        <v>912704</v>
      </c>
      <c r="GX1229" s="101">
        <f t="shared" si="1559"/>
        <v>912704</v>
      </c>
      <c r="GY1229" s="101">
        <f t="shared" si="1560"/>
        <v>9357.36</v>
      </c>
      <c r="GZ1229" s="101">
        <f t="shared" si="1561"/>
        <v>9357.36</v>
      </c>
      <c r="HA1229" s="101">
        <f t="shared" si="1562"/>
        <v>9357.36</v>
      </c>
      <c r="HB1229" s="101">
        <f t="shared" si="1563"/>
        <v>224267.07</v>
      </c>
      <c r="HC1229" s="101">
        <f t="shared" si="1564"/>
        <v>231409.66</v>
      </c>
      <c r="HD1229" s="101">
        <f t="shared" si="1565"/>
        <v>232606.2</v>
      </c>
      <c r="HE1229" s="101">
        <f t="shared" si="1566"/>
        <v>2417.46</v>
      </c>
      <c r="HF1229" s="101">
        <f t="shared" si="1567"/>
        <v>2496.12</v>
      </c>
      <c r="HG1229" s="101">
        <f t="shared" si="1568"/>
        <v>2496.12</v>
      </c>
      <c r="HH1229" s="101">
        <f t="shared" si="1569"/>
        <v>897068.28</v>
      </c>
      <c r="HI1229" s="101">
        <f t="shared" si="1569"/>
        <v>925638.64</v>
      </c>
      <c r="HJ1229" s="101">
        <f t="shared" si="1569"/>
        <v>930424.8</v>
      </c>
      <c r="HK1229" s="101">
        <f t="shared" si="1570"/>
        <v>9669.84</v>
      </c>
      <c r="HL1229" s="101">
        <f t="shared" si="1570"/>
        <v>9984.48</v>
      </c>
      <c r="HM1229" s="101">
        <f t="shared" si="1570"/>
        <v>9984.48</v>
      </c>
      <c r="HN1229" s="106"/>
      <c r="HO1229" s="106"/>
      <c r="HP1229" s="106"/>
      <c r="HQ1229" s="101">
        <f t="shared" si="1571"/>
        <v>0</v>
      </c>
      <c r="HR1229" s="101">
        <f t="shared" si="1572"/>
        <v>0</v>
      </c>
      <c r="HS1229" s="101">
        <f t="shared" si="1573"/>
        <v>0</v>
      </c>
      <c r="HT1229" s="101">
        <f t="shared" si="1574"/>
        <v>0</v>
      </c>
      <c r="HU1229" s="101">
        <f t="shared" si="1575"/>
        <v>0</v>
      </c>
      <c r="HV1229" s="101">
        <f t="shared" si="1576"/>
        <v>0</v>
      </c>
      <c r="HW1229" s="101">
        <f t="shared" si="1577"/>
        <v>221120.63</v>
      </c>
      <c r="HX1229" s="101">
        <f t="shared" si="1578"/>
        <v>228153.55</v>
      </c>
      <c r="HY1229" s="101">
        <f t="shared" si="1579"/>
        <v>230863.46</v>
      </c>
      <c r="HZ1229" s="101">
        <f t="shared" si="1580"/>
        <v>1988.17</v>
      </c>
      <c r="IA1229" s="101">
        <f t="shared" si="1581"/>
        <v>2065.27</v>
      </c>
      <c r="IB1229" s="101">
        <f t="shared" si="1582"/>
        <v>2065.27</v>
      </c>
      <c r="IC1229" s="101">
        <f t="shared" si="1583"/>
        <v>0</v>
      </c>
      <c r="ID1229" s="101">
        <f t="shared" si="1583"/>
        <v>0</v>
      </c>
      <c r="IE1229" s="101">
        <f t="shared" si="1583"/>
        <v>0</v>
      </c>
      <c r="IF1229" s="101">
        <f t="shared" si="1584"/>
        <v>0</v>
      </c>
      <c r="IG1229" s="101">
        <f t="shared" si="1584"/>
        <v>0</v>
      </c>
      <c r="IH1229" s="101">
        <f t="shared" si="1584"/>
        <v>0</v>
      </c>
      <c r="II1229" s="106"/>
      <c r="IJ1229" s="106"/>
      <c r="IK1229" s="106"/>
      <c r="IL1229" s="101">
        <f t="shared" si="1585"/>
        <v>0</v>
      </c>
      <c r="IM1229" s="101">
        <f t="shared" si="1586"/>
        <v>0</v>
      </c>
      <c r="IN1229" s="101">
        <f t="shared" si="1587"/>
        <v>0</v>
      </c>
      <c r="IO1229" s="101">
        <f t="shared" si="1588"/>
        <v>0</v>
      </c>
      <c r="IP1229" s="101">
        <f t="shared" si="1589"/>
        <v>0</v>
      </c>
      <c r="IQ1229" s="101">
        <f t="shared" si="1590"/>
        <v>0</v>
      </c>
      <c r="IR1229" s="101">
        <f t="shared" si="1591"/>
        <v>221143.75</v>
      </c>
      <c r="IS1229" s="101">
        <f t="shared" si="1592"/>
        <v>228176.47</v>
      </c>
      <c r="IT1229" s="101">
        <f t="shared" si="1593"/>
        <v>228176.47</v>
      </c>
      <c r="IU1229" s="101">
        <f t="shared" si="1594"/>
        <v>6455.05</v>
      </c>
      <c r="IV1229" s="101">
        <f t="shared" si="1595"/>
        <v>6792.98</v>
      </c>
      <c r="IW1229" s="101">
        <f t="shared" si="1596"/>
        <v>6792.98</v>
      </c>
      <c r="IX1229" s="101">
        <f t="shared" si="1597"/>
        <v>0</v>
      </c>
      <c r="IY1229" s="101">
        <f t="shared" si="1597"/>
        <v>0</v>
      </c>
      <c r="IZ1229" s="101">
        <f t="shared" si="1597"/>
        <v>0</v>
      </c>
      <c r="JA1229" s="101">
        <f t="shared" si="1598"/>
        <v>0</v>
      </c>
      <c r="JB1229" s="101">
        <f t="shared" si="1598"/>
        <v>0</v>
      </c>
      <c r="JC1229" s="101">
        <f t="shared" si="1598"/>
        <v>0</v>
      </c>
      <c r="JD1229" s="106">
        <v>9</v>
      </c>
      <c r="JE1229" s="106">
        <v>9</v>
      </c>
      <c r="JF1229" s="106">
        <v>9</v>
      </c>
      <c r="JG1229" s="101">
        <f t="shared" si="1599"/>
        <v>1990296</v>
      </c>
      <c r="JH1229" s="101">
        <f t="shared" si="1600"/>
        <v>2053584</v>
      </c>
      <c r="JI1229" s="101">
        <f t="shared" si="1601"/>
        <v>2053584</v>
      </c>
      <c r="JJ1229" s="101">
        <f t="shared" si="1602"/>
        <v>21054.06</v>
      </c>
      <c r="JK1229" s="101">
        <f t="shared" si="1603"/>
        <v>21054.06</v>
      </c>
      <c r="JL1229" s="101">
        <f t="shared" si="1604"/>
        <v>21054.06</v>
      </c>
      <c r="JM1229" s="101">
        <f t="shared" si="1605"/>
        <v>221143.87</v>
      </c>
      <c r="JN1229" s="101">
        <f t="shared" si="1606"/>
        <v>228176.18</v>
      </c>
      <c r="JO1229" s="101">
        <f t="shared" si="1607"/>
        <v>229039.64</v>
      </c>
      <c r="JP1229" s="101">
        <f t="shared" si="1608"/>
        <v>1660.05</v>
      </c>
      <c r="JQ1229" s="101">
        <f t="shared" si="1609"/>
        <v>1735.53</v>
      </c>
      <c r="JR1229" s="101">
        <f t="shared" si="1610"/>
        <v>1735.53</v>
      </c>
      <c r="JS1229" s="101">
        <f t="shared" si="1611"/>
        <v>1990294.83</v>
      </c>
      <c r="JT1229" s="101">
        <f t="shared" si="1611"/>
        <v>2053585.62</v>
      </c>
      <c r="JU1229" s="101">
        <f t="shared" si="1611"/>
        <v>2061356.76</v>
      </c>
      <c r="JV1229" s="101">
        <f t="shared" si="1612"/>
        <v>14940.45</v>
      </c>
      <c r="JW1229" s="101">
        <f t="shared" si="1612"/>
        <v>15619.77</v>
      </c>
      <c r="JX1229" s="101">
        <f t="shared" si="1612"/>
        <v>15619.77</v>
      </c>
      <c r="JY1229" s="106">
        <v>3</v>
      </c>
      <c r="JZ1229" s="106">
        <v>3</v>
      </c>
      <c r="KA1229" s="106">
        <v>3</v>
      </c>
      <c r="KB1229" s="101">
        <f t="shared" si="1613"/>
        <v>663432</v>
      </c>
      <c r="KC1229" s="101">
        <f t="shared" si="1614"/>
        <v>684528</v>
      </c>
      <c r="KD1229" s="101">
        <f t="shared" si="1615"/>
        <v>684528</v>
      </c>
      <c r="KE1229" s="101">
        <f t="shared" si="1616"/>
        <v>7018.02</v>
      </c>
      <c r="KF1229" s="101">
        <f t="shared" si="1617"/>
        <v>7018.02</v>
      </c>
      <c r="KG1229" s="101">
        <f t="shared" si="1618"/>
        <v>7018.02</v>
      </c>
      <c r="KH1229" s="101">
        <f t="shared" si="1619"/>
        <v>221143.94</v>
      </c>
      <c r="KI1229" s="101">
        <f t="shared" si="1620"/>
        <v>228176.23</v>
      </c>
      <c r="KJ1229" s="101">
        <f t="shared" si="1621"/>
        <v>229487.69</v>
      </c>
      <c r="KK1229" s="101">
        <f t="shared" si="1622"/>
        <v>1842.8</v>
      </c>
      <c r="KL1229" s="101">
        <f t="shared" si="1623"/>
        <v>1924.31</v>
      </c>
      <c r="KM1229" s="101">
        <f t="shared" si="1624"/>
        <v>1924.31</v>
      </c>
      <c r="KN1229" s="101">
        <f t="shared" si="1625"/>
        <v>663431.81999999995</v>
      </c>
      <c r="KO1229" s="101">
        <f t="shared" si="1625"/>
        <v>684528.69</v>
      </c>
      <c r="KP1229" s="101">
        <f t="shared" si="1625"/>
        <v>688463.07</v>
      </c>
      <c r="KQ1229" s="101">
        <f t="shared" si="1626"/>
        <v>5528.4</v>
      </c>
      <c r="KR1229" s="101">
        <f t="shared" si="1626"/>
        <v>5772.93</v>
      </c>
      <c r="KS1229" s="101">
        <f t="shared" si="1626"/>
        <v>5772.93</v>
      </c>
      <c r="KT1229" s="106">
        <v>2</v>
      </c>
      <c r="KU1229" s="106">
        <v>2</v>
      </c>
      <c r="KV1229" s="106">
        <v>2</v>
      </c>
      <c r="KW1229" s="101">
        <f t="shared" si="1627"/>
        <v>442288</v>
      </c>
      <c r="KX1229" s="101">
        <f t="shared" si="1628"/>
        <v>456352</v>
      </c>
      <c r="KY1229" s="101">
        <f t="shared" si="1629"/>
        <v>456352</v>
      </c>
      <c r="KZ1229" s="101">
        <f t="shared" si="1630"/>
        <v>4678.68</v>
      </c>
      <c r="LA1229" s="101">
        <f t="shared" si="1631"/>
        <v>4678.68</v>
      </c>
      <c r="LB1229" s="101">
        <f t="shared" si="1632"/>
        <v>4678.68</v>
      </c>
      <c r="LC1229" s="101">
        <f t="shared" si="1633"/>
        <v>217232.78</v>
      </c>
      <c r="LD1229" s="101">
        <f t="shared" si="1634"/>
        <v>224113.47</v>
      </c>
      <c r="LE1229" s="101">
        <f t="shared" si="1635"/>
        <v>225812.6</v>
      </c>
      <c r="LF1229" s="101">
        <f t="shared" si="1636"/>
        <v>3084.56</v>
      </c>
      <c r="LG1229" s="101">
        <f t="shared" si="1637"/>
        <v>3199.22</v>
      </c>
      <c r="LH1229" s="101">
        <f t="shared" si="1638"/>
        <v>3199.22</v>
      </c>
      <c r="LI1229" s="101">
        <f t="shared" si="1639"/>
        <v>434465.56</v>
      </c>
      <c r="LJ1229" s="101">
        <f t="shared" si="1639"/>
        <v>448226.94</v>
      </c>
      <c r="LK1229" s="101">
        <f t="shared" si="1639"/>
        <v>451625.2</v>
      </c>
      <c r="LL1229" s="101">
        <f t="shared" si="1640"/>
        <v>6169.12</v>
      </c>
      <c r="LM1229" s="101">
        <f t="shared" si="1640"/>
        <v>6398.44</v>
      </c>
      <c r="LN1229" s="101">
        <f t="shared" si="1640"/>
        <v>6398.44</v>
      </c>
      <c r="LO1229" s="106">
        <v>1</v>
      </c>
      <c r="LP1229" s="106">
        <v>1</v>
      </c>
      <c r="LQ1229" s="106">
        <v>1</v>
      </c>
      <c r="LR1229" s="101">
        <f t="shared" si="1641"/>
        <v>221144</v>
      </c>
      <c r="LS1229" s="101">
        <f t="shared" si="1642"/>
        <v>228176</v>
      </c>
      <c r="LT1229" s="101">
        <f t="shared" si="1643"/>
        <v>228176</v>
      </c>
      <c r="LU1229" s="101">
        <f t="shared" si="1644"/>
        <v>2339.34</v>
      </c>
      <c r="LV1229" s="101">
        <f t="shared" si="1645"/>
        <v>2339.34</v>
      </c>
      <c r="LW1229" s="101">
        <f t="shared" si="1646"/>
        <v>2339.34</v>
      </c>
      <c r="LX1229" s="101">
        <f t="shared" si="1647"/>
        <v>221143.99</v>
      </c>
      <c r="LY1229" s="101">
        <f t="shared" si="1648"/>
        <v>228175.84</v>
      </c>
      <c r="LZ1229" s="101">
        <f t="shared" si="1649"/>
        <v>229057.24</v>
      </c>
      <c r="MA1229" s="101">
        <f t="shared" si="1650"/>
        <v>2214.33</v>
      </c>
      <c r="MB1229" s="101">
        <f t="shared" si="1651"/>
        <v>2330.15</v>
      </c>
      <c r="MC1229" s="101">
        <f t="shared" si="1652"/>
        <v>2330.15</v>
      </c>
      <c r="MD1229" s="101">
        <f t="shared" si="1653"/>
        <v>221143.99</v>
      </c>
      <c r="ME1229" s="101">
        <f t="shared" si="1653"/>
        <v>228175.84</v>
      </c>
      <c r="MF1229" s="101">
        <f t="shared" si="1653"/>
        <v>229057.24</v>
      </c>
      <c r="MG1229" s="101">
        <f t="shared" si="1654"/>
        <v>2214.33</v>
      </c>
      <c r="MH1229" s="101">
        <f t="shared" si="1654"/>
        <v>2330.15</v>
      </c>
      <c r="MI1229" s="101">
        <f t="shared" si="1654"/>
        <v>2330.15</v>
      </c>
      <c r="MJ1229" s="106">
        <v>2</v>
      </c>
      <c r="MK1229" s="106">
        <v>2</v>
      </c>
      <c r="ML1229" s="106">
        <v>2</v>
      </c>
      <c r="MM1229" s="101">
        <f t="shared" si="1655"/>
        <v>442288</v>
      </c>
      <c r="MN1229" s="101">
        <f t="shared" si="1656"/>
        <v>456352</v>
      </c>
      <c r="MO1229" s="101">
        <f t="shared" si="1657"/>
        <v>456352</v>
      </c>
      <c r="MP1229" s="101">
        <f t="shared" si="1658"/>
        <v>4678.68</v>
      </c>
      <c r="MQ1229" s="101">
        <f t="shared" si="1659"/>
        <v>4678.68</v>
      </c>
      <c r="MR1229" s="101">
        <f t="shared" si="1660"/>
        <v>4678.68</v>
      </c>
      <c r="MS1229" s="101">
        <f t="shared" si="1661"/>
        <v>221543.99</v>
      </c>
      <c r="MT1229" s="101">
        <f t="shared" si="1662"/>
        <v>228583.67</v>
      </c>
      <c r="MU1229" s="101">
        <f t="shared" si="1663"/>
        <v>230492.85</v>
      </c>
      <c r="MV1229" s="101">
        <f t="shared" si="1664"/>
        <v>2169.37</v>
      </c>
      <c r="MW1229" s="101">
        <f t="shared" si="1665"/>
        <v>2252.2600000000002</v>
      </c>
      <c r="MX1229" s="101">
        <f t="shared" si="1666"/>
        <v>2252.2600000000002</v>
      </c>
      <c r="MY1229" s="101">
        <f t="shared" si="1667"/>
        <v>443087.98</v>
      </c>
      <c r="MZ1229" s="101">
        <f t="shared" si="1667"/>
        <v>457167.34</v>
      </c>
      <c r="NA1229" s="101">
        <f t="shared" si="1667"/>
        <v>460985.7</v>
      </c>
      <c r="NB1229" s="101">
        <f t="shared" si="1668"/>
        <v>4338.74</v>
      </c>
      <c r="NC1229" s="101">
        <f t="shared" si="1668"/>
        <v>4504.5200000000004</v>
      </c>
      <c r="ND1229" s="101">
        <f t="shared" si="1668"/>
        <v>4504.5200000000004</v>
      </c>
      <c r="NE1229" s="106">
        <v>3</v>
      </c>
      <c r="NF1229" s="106">
        <v>3</v>
      </c>
      <c r="NG1229" s="106">
        <v>3</v>
      </c>
      <c r="NH1229" s="101">
        <f t="shared" si="1669"/>
        <v>663432</v>
      </c>
      <c r="NI1229" s="101">
        <f t="shared" si="1670"/>
        <v>684528</v>
      </c>
      <c r="NJ1229" s="101">
        <f t="shared" si="1671"/>
        <v>684528</v>
      </c>
      <c r="NK1229" s="101">
        <f t="shared" si="1672"/>
        <v>7018.02</v>
      </c>
      <c r="NL1229" s="101">
        <f t="shared" si="1673"/>
        <v>7018.02</v>
      </c>
      <c r="NM1229" s="101">
        <f t="shared" si="1674"/>
        <v>7018.02</v>
      </c>
      <c r="NN1229" s="101">
        <f t="shared" si="1675"/>
        <v>221144.33</v>
      </c>
      <c r="NO1229" s="101">
        <f t="shared" si="1676"/>
        <v>228176.2</v>
      </c>
      <c r="NP1229" s="101">
        <f t="shared" si="1677"/>
        <v>230032.56</v>
      </c>
      <c r="NQ1229" s="101">
        <f t="shared" si="1678"/>
        <v>2707.22</v>
      </c>
      <c r="NR1229" s="101">
        <f t="shared" si="1679"/>
        <v>2803.93</v>
      </c>
      <c r="NS1229" s="101">
        <f t="shared" si="1680"/>
        <v>2803.93</v>
      </c>
      <c r="NT1229" s="101">
        <f t="shared" si="1681"/>
        <v>663432.99</v>
      </c>
      <c r="NU1229" s="101">
        <f t="shared" si="1681"/>
        <v>684528.6</v>
      </c>
      <c r="NV1229" s="101">
        <f t="shared" si="1681"/>
        <v>690097.68</v>
      </c>
      <c r="NW1229" s="101">
        <f t="shared" si="1682"/>
        <v>8121.66</v>
      </c>
      <c r="NX1229" s="101">
        <f t="shared" si="1682"/>
        <v>8411.7900000000009</v>
      </c>
      <c r="NY1229" s="101">
        <f t="shared" si="1682"/>
        <v>8411.7900000000009</v>
      </c>
      <c r="NZ1229" s="106">
        <v>1</v>
      </c>
      <c r="OA1229" s="106">
        <v>1</v>
      </c>
      <c r="OB1229" s="106">
        <v>1</v>
      </c>
      <c r="OC1229" s="101">
        <f t="shared" si="1683"/>
        <v>221144</v>
      </c>
      <c r="OD1229" s="101">
        <f t="shared" si="1684"/>
        <v>228176</v>
      </c>
      <c r="OE1229" s="101">
        <f t="shared" si="1685"/>
        <v>228176</v>
      </c>
      <c r="OF1229" s="101">
        <f t="shared" si="1686"/>
        <v>2339.34</v>
      </c>
      <c r="OG1229" s="101">
        <f t="shared" si="1687"/>
        <v>2339.34</v>
      </c>
      <c r="OH1229" s="101">
        <f t="shared" si="1688"/>
        <v>2339.34</v>
      </c>
      <c r="OI1229" s="101">
        <f t="shared" si="1689"/>
        <v>221144.51</v>
      </c>
      <c r="OJ1229" s="101">
        <f t="shared" si="1690"/>
        <v>228176.17</v>
      </c>
      <c r="OK1229" s="101">
        <f t="shared" si="1691"/>
        <v>229225.92</v>
      </c>
      <c r="OL1229" s="101">
        <f t="shared" si="1692"/>
        <v>2615.3200000000002</v>
      </c>
      <c r="OM1229" s="101">
        <f t="shared" si="1693"/>
        <v>2740.93</v>
      </c>
      <c r="ON1229" s="101">
        <f t="shared" si="1694"/>
        <v>2740.93</v>
      </c>
      <c r="OO1229" s="101">
        <f t="shared" si="1695"/>
        <v>221144.51</v>
      </c>
      <c r="OP1229" s="101">
        <f t="shared" si="1695"/>
        <v>228176.17</v>
      </c>
      <c r="OQ1229" s="101">
        <f t="shared" si="1695"/>
        <v>229225.92</v>
      </c>
      <c r="OR1229" s="101">
        <f t="shared" si="1696"/>
        <v>2615.3200000000002</v>
      </c>
      <c r="OS1229" s="101">
        <f t="shared" si="1696"/>
        <v>2740.93</v>
      </c>
      <c r="OT1229" s="101">
        <f t="shared" si="1696"/>
        <v>2740.93</v>
      </c>
      <c r="OU1229" s="106">
        <v>1</v>
      </c>
      <c r="OV1229" s="106">
        <v>1</v>
      </c>
      <c r="OW1229" s="106">
        <v>1</v>
      </c>
      <c r="OX1229" s="101">
        <f t="shared" si="1697"/>
        <v>221144</v>
      </c>
      <c r="OY1229" s="101">
        <f t="shared" si="1698"/>
        <v>228176</v>
      </c>
      <c r="OZ1229" s="101">
        <f t="shared" si="1699"/>
        <v>228176</v>
      </c>
      <c r="PA1229" s="101">
        <f t="shared" si="1700"/>
        <v>2339.34</v>
      </c>
      <c r="PB1229" s="101">
        <f t="shared" si="1701"/>
        <v>2339.34</v>
      </c>
      <c r="PC1229" s="101">
        <f t="shared" si="1702"/>
        <v>2339.34</v>
      </c>
      <c r="PD1229" s="101">
        <f t="shared" si="1703"/>
        <v>221144.24</v>
      </c>
      <c r="PE1229" s="101">
        <f t="shared" si="1704"/>
        <v>228175.71</v>
      </c>
      <c r="PF1229" s="101">
        <f t="shared" si="1705"/>
        <v>230478.82</v>
      </c>
      <c r="PG1229" s="101">
        <f t="shared" si="1706"/>
        <v>2722.01</v>
      </c>
      <c r="PH1229" s="101">
        <f t="shared" si="1707"/>
        <v>2800.4</v>
      </c>
      <c r="PI1229" s="101">
        <f t="shared" si="1708"/>
        <v>2800.4</v>
      </c>
      <c r="PJ1229" s="101">
        <f t="shared" si="1709"/>
        <v>221144.24</v>
      </c>
      <c r="PK1229" s="101">
        <f t="shared" si="1709"/>
        <v>228175.71</v>
      </c>
      <c r="PL1229" s="101">
        <f t="shared" si="1709"/>
        <v>230478.82</v>
      </c>
      <c r="PM1229" s="101">
        <f t="shared" si="1710"/>
        <v>2722.01</v>
      </c>
      <c r="PN1229" s="101">
        <f t="shared" si="1710"/>
        <v>2800.4</v>
      </c>
      <c r="PO1229" s="101">
        <f t="shared" si="1710"/>
        <v>2800.4</v>
      </c>
      <c r="PP1229" s="106">
        <v>3</v>
      </c>
      <c r="PQ1229" s="106">
        <v>3</v>
      </c>
      <c r="PR1229" s="106">
        <v>3</v>
      </c>
      <c r="PS1229" s="101">
        <f t="shared" si="1711"/>
        <v>663432</v>
      </c>
      <c r="PT1229" s="101">
        <f t="shared" si="1712"/>
        <v>684528</v>
      </c>
      <c r="PU1229" s="101">
        <f t="shared" si="1713"/>
        <v>684528</v>
      </c>
      <c r="PV1229" s="101">
        <f t="shared" si="1714"/>
        <v>7018.02</v>
      </c>
      <c r="PW1229" s="101">
        <f t="shared" si="1715"/>
        <v>7018.02</v>
      </c>
      <c r="PX1229" s="101">
        <f t="shared" si="1716"/>
        <v>7018.02</v>
      </c>
      <c r="PY1229" s="101">
        <f t="shared" si="1717"/>
        <v>222931.15</v>
      </c>
      <c r="PZ1229" s="101">
        <f t="shared" si="1718"/>
        <v>230031.17</v>
      </c>
      <c r="QA1229" s="101">
        <f t="shared" si="1719"/>
        <v>232132.53</v>
      </c>
      <c r="QB1229" s="101">
        <f t="shared" si="1720"/>
        <v>2551.66</v>
      </c>
      <c r="QC1229" s="101">
        <f t="shared" si="1721"/>
        <v>2646.36</v>
      </c>
      <c r="QD1229" s="101">
        <f t="shared" si="1722"/>
        <v>2646.36</v>
      </c>
      <c r="QE1229" s="101">
        <f t="shared" si="1723"/>
        <v>668793.44999999995</v>
      </c>
      <c r="QF1229" s="101">
        <f t="shared" si="1723"/>
        <v>690093.51</v>
      </c>
      <c r="QG1229" s="101">
        <f t="shared" si="1723"/>
        <v>696397.59</v>
      </c>
      <c r="QH1229" s="101">
        <f t="shared" si="1724"/>
        <v>7654.98</v>
      </c>
      <c r="QI1229" s="101">
        <f t="shared" si="1724"/>
        <v>7939.08</v>
      </c>
      <c r="QJ1229" s="101">
        <f t="shared" si="1724"/>
        <v>7939.08</v>
      </c>
      <c r="QK1229" s="106">
        <v>2</v>
      </c>
      <c r="QL1229" s="106">
        <v>2</v>
      </c>
      <c r="QM1229" s="106">
        <v>2</v>
      </c>
      <c r="QN1229" s="101">
        <f t="shared" si="1725"/>
        <v>442288</v>
      </c>
      <c r="QO1229" s="101">
        <f t="shared" si="1726"/>
        <v>456352</v>
      </c>
      <c r="QP1229" s="101">
        <f t="shared" si="1727"/>
        <v>456352</v>
      </c>
      <c r="QQ1229" s="101">
        <f t="shared" si="1728"/>
        <v>4678.68</v>
      </c>
      <c r="QR1229" s="101">
        <f t="shared" si="1729"/>
        <v>4678.68</v>
      </c>
      <c r="QS1229" s="101">
        <f t="shared" si="1730"/>
        <v>4678.68</v>
      </c>
      <c r="QT1229" s="101">
        <f t="shared" si="1731"/>
        <v>221143.74</v>
      </c>
      <c r="QU1229" s="101">
        <f t="shared" si="1732"/>
        <v>228175.7</v>
      </c>
      <c r="QV1229" s="101">
        <f t="shared" si="1733"/>
        <v>229625.48</v>
      </c>
      <c r="QW1229" s="101">
        <f t="shared" si="1734"/>
        <v>1795.03</v>
      </c>
      <c r="QX1229" s="101">
        <f t="shared" si="1735"/>
        <v>1890.44</v>
      </c>
      <c r="QY1229" s="101">
        <f t="shared" si="1736"/>
        <v>1890.44</v>
      </c>
      <c r="QZ1229" s="101">
        <f t="shared" si="1737"/>
        <v>442287.48</v>
      </c>
      <c r="RA1229" s="101">
        <f t="shared" si="1737"/>
        <v>456351.4</v>
      </c>
      <c r="RB1229" s="101">
        <f t="shared" si="1737"/>
        <v>459250.96</v>
      </c>
      <c r="RC1229" s="101">
        <f t="shared" si="1738"/>
        <v>3590.06</v>
      </c>
      <c r="RD1229" s="101">
        <f t="shared" si="1738"/>
        <v>3780.88</v>
      </c>
      <c r="RE1229" s="101">
        <f t="shared" si="1738"/>
        <v>3780.88</v>
      </c>
      <c r="RF1229" s="106">
        <v>3</v>
      </c>
      <c r="RG1229" s="106">
        <v>3</v>
      </c>
      <c r="RH1229" s="106">
        <v>3</v>
      </c>
      <c r="RI1229" s="101">
        <f t="shared" si="1739"/>
        <v>663432</v>
      </c>
      <c r="RJ1229" s="101">
        <f t="shared" si="1740"/>
        <v>684528</v>
      </c>
      <c r="RK1229" s="101">
        <f t="shared" si="1741"/>
        <v>684528</v>
      </c>
      <c r="RL1229" s="101">
        <f t="shared" si="1742"/>
        <v>7018.02</v>
      </c>
      <c r="RM1229" s="101">
        <f t="shared" si="1743"/>
        <v>7018.02</v>
      </c>
      <c r="RN1229" s="101">
        <f t="shared" si="1744"/>
        <v>7018.02</v>
      </c>
      <c r="RO1229" s="101">
        <f t="shared" si="1745"/>
        <v>224838.23</v>
      </c>
      <c r="RP1229" s="101">
        <f t="shared" si="1746"/>
        <v>231991.12</v>
      </c>
      <c r="RQ1229" s="101">
        <f t="shared" si="1747"/>
        <v>233066.38</v>
      </c>
      <c r="RR1229" s="101">
        <f t="shared" si="1748"/>
        <v>2263.0500000000002</v>
      </c>
      <c r="RS1229" s="101">
        <f t="shared" si="1749"/>
        <v>2358.77</v>
      </c>
      <c r="RT1229" s="101">
        <f t="shared" si="1750"/>
        <v>2358.77</v>
      </c>
      <c r="RU1229" s="101">
        <f t="shared" si="1751"/>
        <v>674514.69</v>
      </c>
      <c r="RV1229" s="101">
        <f t="shared" si="1751"/>
        <v>695973.36</v>
      </c>
      <c r="RW1229" s="101">
        <f t="shared" si="1751"/>
        <v>699199.14</v>
      </c>
      <c r="RX1229" s="101">
        <f t="shared" si="1752"/>
        <v>6789.15</v>
      </c>
      <c r="RY1229" s="101">
        <f t="shared" si="1752"/>
        <v>7076.31</v>
      </c>
      <c r="RZ1229" s="101">
        <f t="shared" si="1752"/>
        <v>7076.31</v>
      </c>
      <c r="SA1229" s="106">
        <v>4</v>
      </c>
      <c r="SB1229" s="106">
        <v>4</v>
      </c>
      <c r="SC1229" s="106">
        <v>4</v>
      </c>
      <c r="SD1229" s="101">
        <f t="shared" si="1753"/>
        <v>884576</v>
      </c>
      <c r="SE1229" s="101">
        <f t="shared" si="1754"/>
        <v>912704</v>
      </c>
      <c r="SF1229" s="101">
        <f t="shared" si="1755"/>
        <v>912704</v>
      </c>
      <c r="SG1229" s="101">
        <f t="shared" si="1756"/>
        <v>9357.36</v>
      </c>
      <c r="SH1229" s="101">
        <f t="shared" si="1757"/>
        <v>9357.36</v>
      </c>
      <c r="SI1229" s="101">
        <f t="shared" si="1758"/>
        <v>9357.36</v>
      </c>
      <c r="SJ1229" s="101">
        <f t="shared" si="1759"/>
        <v>221657.24</v>
      </c>
      <c r="SK1229" s="101">
        <f t="shared" si="1760"/>
        <v>228667.72</v>
      </c>
      <c r="SL1229" s="101">
        <f t="shared" si="1761"/>
        <v>229763.48</v>
      </c>
      <c r="SM1229" s="101">
        <f t="shared" si="1762"/>
        <v>3682.52</v>
      </c>
      <c r="SN1229" s="101">
        <f t="shared" si="1763"/>
        <v>3839.93</v>
      </c>
      <c r="SO1229" s="101">
        <f t="shared" si="1764"/>
        <v>3839.93</v>
      </c>
      <c r="SP1229" s="101">
        <f t="shared" si="1765"/>
        <v>886628.96</v>
      </c>
      <c r="SQ1229" s="101">
        <f t="shared" si="1765"/>
        <v>914670.88</v>
      </c>
      <c r="SR1229" s="101">
        <f t="shared" si="1765"/>
        <v>919053.92</v>
      </c>
      <c r="SS1229" s="101">
        <f t="shared" si="1766"/>
        <v>14730.08</v>
      </c>
      <c r="ST1229" s="101">
        <f t="shared" si="1766"/>
        <v>15359.72</v>
      </c>
      <c r="SU1229" s="101">
        <f t="shared" si="1766"/>
        <v>15359.72</v>
      </c>
      <c r="SV1229" s="106">
        <v>1</v>
      </c>
      <c r="SW1229" s="106">
        <v>1</v>
      </c>
      <c r="SX1229" s="106">
        <v>1</v>
      </c>
      <c r="SY1229" s="101">
        <f t="shared" si="1767"/>
        <v>221144</v>
      </c>
      <c r="SZ1229" s="101">
        <f t="shared" si="1768"/>
        <v>228176</v>
      </c>
      <c r="TA1229" s="101">
        <f t="shared" si="1769"/>
        <v>228176</v>
      </c>
      <c r="TB1229" s="101">
        <f t="shared" si="1770"/>
        <v>2339.34</v>
      </c>
      <c r="TC1229" s="101">
        <f t="shared" si="1771"/>
        <v>2339.34</v>
      </c>
      <c r="TD1229" s="101">
        <f t="shared" si="1772"/>
        <v>2339.34</v>
      </c>
      <c r="TE1229" s="101">
        <f t="shared" si="1773"/>
        <v>221144.06</v>
      </c>
      <c r="TF1229" s="101">
        <f t="shared" si="1774"/>
        <v>228176.04</v>
      </c>
      <c r="TG1229" s="101">
        <f t="shared" si="1775"/>
        <v>229584.08</v>
      </c>
      <c r="TH1229" s="101">
        <f t="shared" si="1776"/>
        <v>2765.19</v>
      </c>
      <c r="TI1229" s="101">
        <f t="shared" si="1777"/>
        <v>2876.84</v>
      </c>
      <c r="TJ1229" s="101">
        <f t="shared" si="1778"/>
        <v>2876.84</v>
      </c>
      <c r="TK1229" s="101">
        <f t="shared" si="1779"/>
        <v>221144.06</v>
      </c>
      <c r="TL1229" s="101">
        <f t="shared" si="1779"/>
        <v>228176.04</v>
      </c>
      <c r="TM1229" s="101">
        <f t="shared" si="1779"/>
        <v>229584.08</v>
      </c>
      <c r="TN1229" s="101">
        <f t="shared" si="1780"/>
        <v>2765.19</v>
      </c>
      <c r="TO1229" s="101">
        <f t="shared" si="1780"/>
        <v>2876.84</v>
      </c>
      <c r="TP1229" s="101">
        <f t="shared" si="1780"/>
        <v>2876.84</v>
      </c>
      <c r="TQ1229" s="106">
        <v>2</v>
      </c>
      <c r="TR1229" s="106">
        <v>2</v>
      </c>
      <c r="TS1229" s="106">
        <v>2</v>
      </c>
      <c r="TT1229" s="101">
        <f t="shared" si="1781"/>
        <v>442288</v>
      </c>
      <c r="TU1229" s="101">
        <f t="shared" si="1782"/>
        <v>456352</v>
      </c>
      <c r="TV1229" s="101">
        <f t="shared" si="1783"/>
        <v>456352</v>
      </c>
      <c r="TW1229" s="101">
        <f t="shared" si="1784"/>
        <v>4678.68</v>
      </c>
      <c r="TX1229" s="101">
        <f t="shared" si="1785"/>
        <v>4678.68</v>
      </c>
      <c r="TY1229" s="101">
        <f t="shared" si="1786"/>
        <v>4678.68</v>
      </c>
      <c r="TZ1229" s="101">
        <f t="shared" si="1787"/>
        <v>216476.31</v>
      </c>
      <c r="UA1229" s="101">
        <f t="shared" si="1788"/>
        <v>223405.87</v>
      </c>
      <c r="UB1229" s="101">
        <f t="shared" si="1789"/>
        <v>225173.88</v>
      </c>
      <c r="UC1229" s="101">
        <f t="shared" si="1790"/>
        <v>2910.83</v>
      </c>
      <c r="UD1229" s="101">
        <f t="shared" si="1791"/>
        <v>3051.26</v>
      </c>
      <c r="UE1229" s="101">
        <f t="shared" si="1792"/>
        <v>3051.26</v>
      </c>
      <c r="UF1229" s="101">
        <f t="shared" si="1793"/>
        <v>432952.62</v>
      </c>
      <c r="UG1229" s="101">
        <f t="shared" si="1793"/>
        <v>446811.74</v>
      </c>
      <c r="UH1229" s="101">
        <f t="shared" si="1793"/>
        <v>450347.76</v>
      </c>
      <c r="UI1229" s="101">
        <f t="shared" si="1794"/>
        <v>5821.66</v>
      </c>
      <c r="UJ1229" s="101">
        <f t="shared" si="1794"/>
        <v>6102.52</v>
      </c>
      <c r="UK1229" s="101">
        <f t="shared" si="1794"/>
        <v>6102.52</v>
      </c>
      <c r="UL1229" s="106">
        <v>6</v>
      </c>
      <c r="UM1229" s="106">
        <v>6</v>
      </c>
      <c r="UN1229" s="106">
        <v>6</v>
      </c>
      <c r="UO1229" s="101">
        <f t="shared" si="1795"/>
        <v>1326864</v>
      </c>
      <c r="UP1229" s="101">
        <f t="shared" si="1796"/>
        <v>1369056</v>
      </c>
      <c r="UQ1229" s="101">
        <f t="shared" si="1797"/>
        <v>1369056</v>
      </c>
      <c r="UR1229" s="101">
        <f t="shared" si="1798"/>
        <v>14036.04</v>
      </c>
      <c r="US1229" s="101">
        <f t="shared" si="1799"/>
        <v>14036.04</v>
      </c>
      <c r="UT1229" s="101">
        <f t="shared" si="1800"/>
        <v>14036.04</v>
      </c>
      <c r="UU1229" s="101">
        <f t="shared" si="1801"/>
        <v>221144.11</v>
      </c>
      <c r="UV1229" s="101">
        <f t="shared" si="1802"/>
        <v>228176.21</v>
      </c>
      <c r="UW1229" s="101">
        <f t="shared" si="1803"/>
        <v>230011.65</v>
      </c>
      <c r="UX1229" s="101">
        <f t="shared" si="1804"/>
        <v>1707.5</v>
      </c>
      <c r="UY1229" s="101">
        <f t="shared" si="1805"/>
        <v>1788.34</v>
      </c>
      <c r="UZ1229" s="101">
        <f t="shared" si="1806"/>
        <v>1788.34</v>
      </c>
      <c r="VA1229" s="101">
        <f t="shared" si="1807"/>
        <v>1326864.6599999999</v>
      </c>
      <c r="VB1229" s="101">
        <f t="shared" si="1807"/>
        <v>1369057.26</v>
      </c>
      <c r="VC1229" s="101">
        <f t="shared" si="1807"/>
        <v>1380069.9</v>
      </c>
      <c r="VD1229" s="101">
        <f t="shared" si="1808"/>
        <v>10245</v>
      </c>
      <c r="VE1229" s="101">
        <f t="shared" si="1808"/>
        <v>10730.04</v>
      </c>
      <c r="VF1229" s="101">
        <f t="shared" si="1808"/>
        <v>10730.04</v>
      </c>
      <c r="VG1229" s="106">
        <v>3</v>
      </c>
      <c r="VH1229" s="106">
        <v>3</v>
      </c>
      <c r="VI1229" s="106">
        <v>3</v>
      </c>
      <c r="VJ1229" s="101">
        <f t="shared" si="1809"/>
        <v>663432</v>
      </c>
      <c r="VK1229" s="101">
        <f t="shared" si="1810"/>
        <v>684528</v>
      </c>
      <c r="VL1229" s="101">
        <f t="shared" si="1811"/>
        <v>684528</v>
      </c>
      <c r="VM1229" s="101">
        <f t="shared" si="1812"/>
        <v>7018.02</v>
      </c>
      <c r="VN1229" s="101">
        <f t="shared" si="1813"/>
        <v>7018.02</v>
      </c>
      <c r="VO1229" s="101">
        <f t="shared" si="1814"/>
        <v>7018.02</v>
      </c>
      <c r="VP1229" s="101">
        <f t="shared" si="1815"/>
        <v>219767.21</v>
      </c>
      <c r="VQ1229" s="101">
        <f t="shared" si="1816"/>
        <v>226766.74</v>
      </c>
      <c r="VR1229" s="101">
        <f t="shared" si="1817"/>
        <v>227803.9</v>
      </c>
      <c r="VS1229" s="101">
        <f t="shared" si="1818"/>
        <v>2248.7399999999998</v>
      </c>
      <c r="VT1229" s="101">
        <f t="shared" si="1819"/>
        <v>2349.5100000000002</v>
      </c>
      <c r="VU1229" s="101">
        <f t="shared" si="1820"/>
        <v>2349.5100000000002</v>
      </c>
      <c r="VV1229" s="101">
        <f t="shared" si="1821"/>
        <v>659301.63</v>
      </c>
      <c r="VW1229" s="101">
        <f t="shared" si="1821"/>
        <v>680300.22</v>
      </c>
      <c r="VX1229" s="101">
        <f t="shared" si="1821"/>
        <v>683411.7</v>
      </c>
      <c r="VY1229" s="101">
        <f t="shared" si="1822"/>
        <v>6746.22</v>
      </c>
      <c r="VZ1229" s="101">
        <f t="shared" si="1822"/>
        <v>7048.53</v>
      </c>
      <c r="WA1229" s="101">
        <f t="shared" si="1822"/>
        <v>7048.53</v>
      </c>
      <c r="WB1229" s="106"/>
      <c r="WC1229" s="106"/>
      <c r="WD1229" s="106"/>
      <c r="WE1229" s="101">
        <f t="shared" si="1823"/>
        <v>0</v>
      </c>
      <c r="WF1229" s="101">
        <f t="shared" si="1824"/>
        <v>0</v>
      </c>
      <c r="WG1229" s="101">
        <f t="shared" si="1825"/>
        <v>0</v>
      </c>
      <c r="WH1229" s="101">
        <f t="shared" si="1826"/>
        <v>0</v>
      </c>
      <c r="WI1229" s="101">
        <f t="shared" si="1827"/>
        <v>0</v>
      </c>
      <c r="WJ1229" s="101">
        <f t="shared" si="1828"/>
        <v>0</v>
      </c>
      <c r="WK1229" s="101">
        <f t="shared" si="1829"/>
        <v>221144.12</v>
      </c>
      <c r="WL1229" s="101">
        <f t="shared" si="1830"/>
        <v>228176.12</v>
      </c>
      <c r="WM1229" s="101">
        <f t="shared" si="1831"/>
        <v>230600.99</v>
      </c>
      <c r="WN1229" s="101">
        <f t="shared" si="1832"/>
        <v>2156.96</v>
      </c>
      <c r="WO1229" s="101">
        <f t="shared" si="1833"/>
        <v>2233.5300000000002</v>
      </c>
      <c r="WP1229" s="101">
        <f t="shared" si="1834"/>
        <v>2233.5300000000002</v>
      </c>
      <c r="WQ1229" s="101">
        <f t="shared" si="1835"/>
        <v>0</v>
      </c>
      <c r="WR1229" s="101">
        <f t="shared" si="1835"/>
        <v>0</v>
      </c>
      <c r="WS1229" s="101">
        <f t="shared" si="1835"/>
        <v>0</v>
      </c>
      <c r="WT1229" s="101">
        <f t="shared" si="1836"/>
        <v>0</v>
      </c>
      <c r="WU1229" s="101">
        <f t="shared" si="1836"/>
        <v>0</v>
      </c>
      <c r="WV1229" s="101">
        <f t="shared" si="1836"/>
        <v>0</v>
      </c>
      <c r="WW1229" s="106">
        <v>4</v>
      </c>
      <c r="WX1229" s="106">
        <v>4</v>
      </c>
      <c r="WY1229" s="106">
        <v>4</v>
      </c>
      <c r="WZ1229" s="101">
        <f t="shared" si="1837"/>
        <v>884576</v>
      </c>
      <c r="XA1229" s="101">
        <f t="shared" si="1838"/>
        <v>912704</v>
      </c>
      <c r="XB1229" s="101">
        <f t="shared" si="1839"/>
        <v>912704</v>
      </c>
      <c r="XC1229" s="101">
        <f t="shared" si="1840"/>
        <v>9357.36</v>
      </c>
      <c r="XD1229" s="101">
        <f t="shared" si="1841"/>
        <v>9357.36</v>
      </c>
      <c r="XE1229" s="101">
        <f t="shared" si="1842"/>
        <v>9357.36</v>
      </c>
      <c r="XF1229" s="101">
        <f t="shared" si="1843"/>
        <v>221144</v>
      </c>
      <c r="XG1229" s="101">
        <f t="shared" si="1844"/>
        <v>228176.22</v>
      </c>
      <c r="XH1229" s="101">
        <f t="shared" si="1845"/>
        <v>230047.79</v>
      </c>
      <c r="XI1229" s="101">
        <f t="shared" si="1846"/>
        <v>1670.53</v>
      </c>
      <c r="XJ1229" s="101">
        <f t="shared" si="1847"/>
        <v>1780.89</v>
      </c>
      <c r="XK1229" s="101">
        <f t="shared" si="1848"/>
        <v>1780.89</v>
      </c>
      <c r="XL1229" s="101">
        <f t="shared" si="1849"/>
        <v>884576</v>
      </c>
      <c r="XM1229" s="101">
        <f t="shared" si="1849"/>
        <v>912704.88</v>
      </c>
      <c r="XN1229" s="101">
        <f t="shared" si="1849"/>
        <v>920191.16</v>
      </c>
      <c r="XO1229" s="101">
        <f t="shared" si="1850"/>
        <v>6682.12</v>
      </c>
      <c r="XP1229" s="101">
        <f t="shared" si="1850"/>
        <v>7123.56</v>
      </c>
      <c r="XQ1229" s="101">
        <f t="shared" si="1850"/>
        <v>7123.56</v>
      </c>
      <c r="XR1229" s="106"/>
      <c r="XS1229" s="106"/>
      <c r="XT1229" s="106"/>
      <c r="XU1229" s="101">
        <f t="shared" si="1851"/>
        <v>0</v>
      </c>
      <c r="XV1229" s="101">
        <f t="shared" si="1852"/>
        <v>0</v>
      </c>
      <c r="XW1229" s="101">
        <f t="shared" si="1853"/>
        <v>0</v>
      </c>
      <c r="XX1229" s="101">
        <f t="shared" si="1854"/>
        <v>0</v>
      </c>
      <c r="XY1229" s="101">
        <f t="shared" si="1855"/>
        <v>0</v>
      </c>
      <c r="XZ1229" s="101">
        <f t="shared" si="1856"/>
        <v>0</v>
      </c>
      <c r="YA1229" s="101">
        <f t="shared" si="1857"/>
        <v>0</v>
      </c>
      <c r="YB1229" s="101">
        <f t="shared" si="1858"/>
        <v>0</v>
      </c>
      <c r="YC1229" s="101">
        <f t="shared" si="1859"/>
        <v>0</v>
      </c>
      <c r="YD1229" s="101">
        <f t="shared" si="1860"/>
        <v>0</v>
      </c>
      <c r="YE1229" s="101">
        <f t="shared" si="1861"/>
        <v>0</v>
      </c>
      <c r="YF1229" s="101">
        <f t="shared" si="1862"/>
        <v>0</v>
      </c>
      <c r="YG1229" s="101">
        <f t="shared" si="1863"/>
        <v>0</v>
      </c>
      <c r="YH1229" s="101">
        <f t="shared" si="1863"/>
        <v>0</v>
      </c>
      <c r="YI1229" s="101">
        <f t="shared" si="1863"/>
        <v>0</v>
      </c>
      <c r="YJ1229" s="101">
        <f t="shared" si="1864"/>
        <v>0</v>
      </c>
      <c r="YK1229" s="101">
        <f t="shared" si="1864"/>
        <v>0</v>
      </c>
      <c r="YL1229" s="101">
        <f t="shared" si="1864"/>
        <v>0</v>
      </c>
      <c r="YM1229" s="149">
        <f t="shared" si="1865"/>
        <v>63</v>
      </c>
      <c r="YN1229" s="149">
        <f t="shared" si="1865"/>
        <v>63</v>
      </c>
      <c r="YO1229" s="149">
        <f t="shared" si="1865"/>
        <v>63</v>
      </c>
      <c r="YP1229" s="101">
        <f t="shared" si="1866"/>
        <v>13932072</v>
      </c>
      <c r="YQ1229" s="101">
        <f t="shared" si="1867"/>
        <v>14375088</v>
      </c>
      <c r="YR1229" s="101">
        <f t="shared" si="1868"/>
        <v>14375088</v>
      </c>
      <c r="YS1229" s="101">
        <f t="shared" si="1869"/>
        <v>147378.42000000001</v>
      </c>
      <c r="YT1229" s="101">
        <f t="shared" si="1870"/>
        <v>147378.42000000001</v>
      </c>
      <c r="YU1229" s="101">
        <f t="shared" si="1871"/>
        <v>147378.42000000001</v>
      </c>
      <c r="YV1229" s="101">
        <f t="shared" si="1872"/>
        <v>221119.97</v>
      </c>
      <c r="YW1229" s="101">
        <f t="shared" si="1873"/>
        <v>228151.65</v>
      </c>
      <c r="YX1229" s="101">
        <f t="shared" si="1874"/>
        <v>229914.26</v>
      </c>
      <c r="YY1229" s="101">
        <f t="shared" si="1875"/>
        <v>2295.56</v>
      </c>
      <c r="YZ1229" s="101">
        <f t="shared" si="1876"/>
        <v>2392.89</v>
      </c>
      <c r="ZA1229" s="101">
        <f t="shared" si="1877"/>
        <v>2392.89</v>
      </c>
      <c r="ZB1229" s="101">
        <f t="shared" si="1878"/>
        <v>13930558.109999999</v>
      </c>
      <c r="ZC1229" s="101">
        <f t="shared" si="1878"/>
        <v>14373553.949999999</v>
      </c>
      <c r="ZD1229" s="101">
        <f t="shared" si="1878"/>
        <v>14484598.380000001</v>
      </c>
      <c r="ZE1229" s="101">
        <f t="shared" si="1879"/>
        <v>144620.28</v>
      </c>
      <c r="ZF1229" s="101">
        <f t="shared" si="1879"/>
        <v>150752.07</v>
      </c>
      <c r="ZG1229" s="101">
        <f t="shared" si="1879"/>
        <v>150752.07</v>
      </c>
    </row>
    <row r="1230" spans="1:683" ht="36">
      <c r="A1230" s="12" t="s">
        <v>747</v>
      </c>
      <c r="B1230" s="302" t="s">
        <v>726</v>
      </c>
      <c r="C1230" s="5"/>
      <c r="D1230" s="764"/>
      <c r="E1230" s="291"/>
      <c r="F1230" s="114">
        <f t="shared" si="1880"/>
        <v>140269</v>
      </c>
      <c r="G1230" s="114">
        <f t="shared" si="1880"/>
        <v>146915</v>
      </c>
      <c r="H1230" s="114">
        <f t="shared" si="1880"/>
        <v>146915</v>
      </c>
      <c r="I1230" s="101">
        <f t="shared" si="1881"/>
        <v>2328.4699999999998</v>
      </c>
      <c r="J1230" s="101">
        <f t="shared" si="1881"/>
        <v>2328.4699999999998</v>
      </c>
      <c r="K1230" s="101">
        <f t="shared" si="1881"/>
        <v>2328.4699999999998</v>
      </c>
      <c r="L1230" s="106">
        <v>2</v>
      </c>
      <c r="M1230" s="106">
        <v>2</v>
      </c>
      <c r="N1230" s="106">
        <v>2</v>
      </c>
      <c r="O1230" s="101">
        <f t="shared" si="1431"/>
        <v>280538</v>
      </c>
      <c r="P1230" s="101">
        <f t="shared" si="1432"/>
        <v>293830</v>
      </c>
      <c r="Q1230" s="101">
        <f t="shared" si="1433"/>
        <v>293830</v>
      </c>
      <c r="R1230" s="101">
        <f t="shared" si="1434"/>
        <v>4656.9399999999996</v>
      </c>
      <c r="S1230" s="101">
        <f t="shared" si="1435"/>
        <v>4656.9399999999996</v>
      </c>
      <c r="T1230" s="101">
        <f t="shared" si="1436"/>
        <v>4656.9399999999996</v>
      </c>
      <c r="U1230" s="101">
        <f t="shared" si="1437"/>
        <v>140683.13</v>
      </c>
      <c r="V1230" s="101">
        <f t="shared" si="1438"/>
        <v>147341.54999999999</v>
      </c>
      <c r="W1230" s="101">
        <f t="shared" si="1439"/>
        <v>149037.51</v>
      </c>
      <c r="X1230" s="101">
        <f t="shared" si="1440"/>
        <v>2119.1</v>
      </c>
      <c r="Y1230" s="101">
        <f t="shared" si="1441"/>
        <v>2209.9299999999998</v>
      </c>
      <c r="Z1230" s="101">
        <f t="shared" si="1442"/>
        <v>2209.9299999999998</v>
      </c>
      <c r="AA1230" s="101">
        <f t="shared" si="1443"/>
        <v>281366.26</v>
      </c>
      <c r="AB1230" s="101">
        <f t="shared" si="1443"/>
        <v>294683.09999999998</v>
      </c>
      <c r="AC1230" s="101">
        <f t="shared" si="1443"/>
        <v>298075.02</v>
      </c>
      <c r="AD1230" s="101">
        <f t="shared" si="1444"/>
        <v>4238.2</v>
      </c>
      <c r="AE1230" s="101">
        <f t="shared" si="1444"/>
        <v>4419.8599999999997</v>
      </c>
      <c r="AF1230" s="101">
        <f t="shared" si="1444"/>
        <v>4419.8599999999997</v>
      </c>
      <c r="AG1230" s="106">
        <v>3</v>
      </c>
      <c r="AH1230" s="106">
        <v>3</v>
      </c>
      <c r="AI1230" s="106">
        <v>3</v>
      </c>
      <c r="AJ1230" s="101">
        <f t="shared" si="1445"/>
        <v>420807</v>
      </c>
      <c r="AK1230" s="101">
        <f t="shared" si="1446"/>
        <v>440745</v>
      </c>
      <c r="AL1230" s="101">
        <f t="shared" si="1447"/>
        <v>440745</v>
      </c>
      <c r="AM1230" s="101">
        <f t="shared" si="1448"/>
        <v>6985.41</v>
      </c>
      <c r="AN1230" s="101">
        <f t="shared" si="1449"/>
        <v>6985.41</v>
      </c>
      <c r="AO1230" s="101">
        <f t="shared" si="1450"/>
        <v>6985.41</v>
      </c>
      <c r="AP1230" s="101">
        <f t="shared" si="1451"/>
        <v>138238.56</v>
      </c>
      <c r="AQ1230" s="101">
        <f t="shared" si="1452"/>
        <v>144794.93</v>
      </c>
      <c r="AR1230" s="101">
        <f t="shared" si="1453"/>
        <v>145925.49</v>
      </c>
      <c r="AS1230" s="101">
        <f t="shared" si="1454"/>
        <v>3276.16</v>
      </c>
      <c r="AT1230" s="101">
        <f t="shared" si="1455"/>
        <v>3412.52</v>
      </c>
      <c r="AU1230" s="101">
        <f t="shared" si="1456"/>
        <v>3412.52</v>
      </c>
      <c r="AV1230" s="101">
        <f t="shared" si="1457"/>
        <v>414715.68</v>
      </c>
      <c r="AW1230" s="101">
        <f t="shared" si="1457"/>
        <v>434384.79</v>
      </c>
      <c r="AX1230" s="101">
        <f t="shared" si="1457"/>
        <v>437776.47</v>
      </c>
      <c r="AY1230" s="101">
        <f t="shared" si="1458"/>
        <v>9828.48</v>
      </c>
      <c r="AZ1230" s="101">
        <f t="shared" si="1458"/>
        <v>10237.56</v>
      </c>
      <c r="BA1230" s="101">
        <f t="shared" si="1458"/>
        <v>10237.56</v>
      </c>
      <c r="BB1230" s="106"/>
      <c r="BC1230" s="106"/>
      <c r="BD1230" s="106"/>
      <c r="BE1230" s="101">
        <f t="shared" si="1459"/>
        <v>0</v>
      </c>
      <c r="BF1230" s="101">
        <f t="shared" si="1460"/>
        <v>0</v>
      </c>
      <c r="BG1230" s="101">
        <f t="shared" si="1461"/>
        <v>0</v>
      </c>
      <c r="BH1230" s="101">
        <f t="shared" si="1462"/>
        <v>0</v>
      </c>
      <c r="BI1230" s="101">
        <f t="shared" si="1463"/>
        <v>0</v>
      </c>
      <c r="BJ1230" s="101">
        <f t="shared" si="1464"/>
        <v>0</v>
      </c>
      <c r="BK1230" s="101">
        <f t="shared" si="1465"/>
        <v>140269.10999999999</v>
      </c>
      <c r="BL1230" s="101">
        <f t="shared" si="1466"/>
        <v>146915.06</v>
      </c>
      <c r="BM1230" s="101">
        <f t="shared" si="1467"/>
        <v>150196.31</v>
      </c>
      <c r="BN1230" s="101">
        <f t="shared" si="1468"/>
        <v>1880.7</v>
      </c>
      <c r="BO1230" s="101">
        <f t="shared" si="1469"/>
        <v>1941.65</v>
      </c>
      <c r="BP1230" s="101">
        <f t="shared" si="1470"/>
        <v>1941.65</v>
      </c>
      <c r="BQ1230" s="101">
        <f t="shared" si="1471"/>
        <v>0</v>
      </c>
      <c r="BR1230" s="101">
        <f t="shared" si="1471"/>
        <v>0</v>
      </c>
      <c r="BS1230" s="101">
        <f t="shared" si="1471"/>
        <v>0</v>
      </c>
      <c r="BT1230" s="101">
        <f t="shared" si="1472"/>
        <v>0</v>
      </c>
      <c r="BU1230" s="101">
        <f t="shared" si="1472"/>
        <v>0</v>
      </c>
      <c r="BV1230" s="101">
        <f t="shared" si="1472"/>
        <v>0</v>
      </c>
      <c r="BW1230" s="106">
        <v>1</v>
      </c>
      <c r="BX1230" s="106">
        <v>1</v>
      </c>
      <c r="BY1230" s="106">
        <v>1</v>
      </c>
      <c r="BZ1230" s="101">
        <f t="shared" si="1473"/>
        <v>140269</v>
      </c>
      <c r="CA1230" s="101">
        <f t="shared" si="1474"/>
        <v>146915</v>
      </c>
      <c r="CB1230" s="101">
        <f t="shared" si="1475"/>
        <v>146915</v>
      </c>
      <c r="CC1230" s="101">
        <f t="shared" si="1476"/>
        <v>2328.4699999999998</v>
      </c>
      <c r="CD1230" s="101">
        <f t="shared" si="1477"/>
        <v>2328.4699999999998</v>
      </c>
      <c r="CE1230" s="101">
        <f t="shared" si="1478"/>
        <v>2328.4699999999998</v>
      </c>
      <c r="CF1230" s="101">
        <f t="shared" si="1479"/>
        <v>138804.70000000001</v>
      </c>
      <c r="CG1230" s="101">
        <f t="shared" si="1480"/>
        <v>145371.06</v>
      </c>
      <c r="CH1230" s="101">
        <f t="shared" si="1481"/>
        <v>146458.22</v>
      </c>
      <c r="CI1230" s="101">
        <f t="shared" si="1482"/>
        <v>2311.7399999999998</v>
      </c>
      <c r="CJ1230" s="101">
        <f t="shared" si="1483"/>
        <v>2430.4299999999998</v>
      </c>
      <c r="CK1230" s="101">
        <f t="shared" si="1484"/>
        <v>2430.4299999999998</v>
      </c>
      <c r="CL1230" s="101">
        <f t="shared" si="1485"/>
        <v>138804.70000000001</v>
      </c>
      <c r="CM1230" s="101">
        <f t="shared" si="1485"/>
        <v>145371.06</v>
      </c>
      <c r="CN1230" s="101">
        <f t="shared" si="1485"/>
        <v>146458.22</v>
      </c>
      <c r="CO1230" s="101">
        <f t="shared" si="1486"/>
        <v>2311.7399999999998</v>
      </c>
      <c r="CP1230" s="101">
        <f t="shared" si="1486"/>
        <v>2430.4299999999998</v>
      </c>
      <c r="CQ1230" s="101">
        <f t="shared" si="1486"/>
        <v>2430.4299999999998</v>
      </c>
      <c r="CR1230" s="106"/>
      <c r="CS1230" s="106"/>
      <c r="CT1230" s="106"/>
      <c r="CU1230" s="101">
        <f t="shared" si="1487"/>
        <v>0</v>
      </c>
      <c r="CV1230" s="101">
        <f t="shared" si="1488"/>
        <v>0</v>
      </c>
      <c r="CW1230" s="101">
        <f t="shared" si="1489"/>
        <v>0</v>
      </c>
      <c r="CX1230" s="101">
        <f t="shared" si="1490"/>
        <v>0</v>
      </c>
      <c r="CY1230" s="101">
        <f t="shared" si="1491"/>
        <v>0</v>
      </c>
      <c r="CZ1230" s="101">
        <f t="shared" si="1492"/>
        <v>0</v>
      </c>
      <c r="DA1230" s="101">
        <f t="shared" si="1493"/>
        <v>140265.22</v>
      </c>
      <c r="DB1230" s="101">
        <f t="shared" si="1494"/>
        <v>146907.91</v>
      </c>
      <c r="DC1230" s="101">
        <f t="shared" si="1495"/>
        <v>147499.19</v>
      </c>
      <c r="DD1230" s="101">
        <f t="shared" si="1496"/>
        <v>1472.09</v>
      </c>
      <c r="DE1230" s="101">
        <f t="shared" si="1497"/>
        <v>1543.93</v>
      </c>
      <c r="DF1230" s="101">
        <f t="shared" si="1498"/>
        <v>1543.93</v>
      </c>
      <c r="DG1230" s="101">
        <f t="shared" si="1499"/>
        <v>0</v>
      </c>
      <c r="DH1230" s="101">
        <f t="shared" si="1499"/>
        <v>0</v>
      </c>
      <c r="DI1230" s="101">
        <f t="shared" si="1499"/>
        <v>0</v>
      </c>
      <c r="DJ1230" s="101">
        <f t="shared" si="1500"/>
        <v>0</v>
      </c>
      <c r="DK1230" s="101">
        <f t="shared" si="1500"/>
        <v>0</v>
      </c>
      <c r="DL1230" s="101">
        <f t="shared" si="1500"/>
        <v>0</v>
      </c>
      <c r="DM1230" s="106"/>
      <c r="DN1230" s="106"/>
      <c r="DO1230" s="106"/>
      <c r="DP1230" s="101">
        <f t="shared" si="1501"/>
        <v>0</v>
      </c>
      <c r="DQ1230" s="101">
        <f t="shared" si="1502"/>
        <v>0</v>
      </c>
      <c r="DR1230" s="101">
        <f t="shared" si="1503"/>
        <v>0</v>
      </c>
      <c r="DS1230" s="101">
        <f t="shared" si="1504"/>
        <v>0</v>
      </c>
      <c r="DT1230" s="101">
        <f t="shared" si="1505"/>
        <v>0</v>
      </c>
      <c r="DU1230" s="101">
        <f t="shared" si="1506"/>
        <v>0</v>
      </c>
      <c r="DV1230" s="101">
        <f t="shared" si="1507"/>
        <v>140269.31</v>
      </c>
      <c r="DW1230" s="101">
        <f t="shared" si="1508"/>
        <v>146914.73000000001</v>
      </c>
      <c r="DX1230" s="101">
        <f t="shared" si="1509"/>
        <v>148042.29999999999</v>
      </c>
      <c r="DY1230" s="101">
        <f t="shared" si="1510"/>
        <v>2253.94</v>
      </c>
      <c r="DZ1230" s="101">
        <f t="shared" si="1511"/>
        <v>2365.48</v>
      </c>
      <c r="EA1230" s="101">
        <f t="shared" si="1512"/>
        <v>2365.48</v>
      </c>
      <c r="EB1230" s="101">
        <f t="shared" si="1513"/>
        <v>0</v>
      </c>
      <c r="EC1230" s="101">
        <f t="shared" si="1513"/>
        <v>0</v>
      </c>
      <c r="ED1230" s="101">
        <f t="shared" si="1513"/>
        <v>0</v>
      </c>
      <c r="EE1230" s="101">
        <f t="shared" si="1514"/>
        <v>0</v>
      </c>
      <c r="EF1230" s="101">
        <f t="shared" si="1514"/>
        <v>0</v>
      </c>
      <c r="EG1230" s="101">
        <f t="shared" si="1514"/>
        <v>0</v>
      </c>
      <c r="EH1230" s="106"/>
      <c r="EI1230" s="106"/>
      <c r="EJ1230" s="106"/>
      <c r="EK1230" s="101">
        <f t="shared" si="1515"/>
        <v>0</v>
      </c>
      <c r="EL1230" s="101">
        <f t="shared" si="1516"/>
        <v>0</v>
      </c>
      <c r="EM1230" s="101">
        <f t="shared" si="1517"/>
        <v>0</v>
      </c>
      <c r="EN1230" s="101">
        <f t="shared" si="1518"/>
        <v>0</v>
      </c>
      <c r="EO1230" s="101">
        <f t="shared" si="1519"/>
        <v>0</v>
      </c>
      <c r="EP1230" s="101">
        <f t="shared" si="1520"/>
        <v>0</v>
      </c>
      <c r="EQ1230" s="101">
        <f t="shared" si="1521"/>
        <v>140269.03</v>
      </c>
      <c r="ER1230" s="101">
        <f t="shared" si="1522"/>
        <v>146915.22</v>
      </c>
      <c r="ES1230" s="101">
        <f t="shared" si="1523"/>
        <v>148455.21</v>
      </c>
      <c r="ET1230" s="101">
        <f t="shared" si="1524"/>
        <v>1897.58</v>
      </c>
      <c r="EU1230" s="101">
        <f t="shared" si="1525"/>
        <v>1978.3</v>
      </c>
      <c r="EV1230" s="101">
        <f t="shared" si="1526"/>
        <v>1978.3</v>
      </c>
      <c r="EW1230" s="101">
        <f t="shared" si="1527"/>
        <v>0</v>
      </c>
      <c r="EX1230" s="101">
        <f t="shared" si="1527"/>
        <v>0</v>
      </c>
      <c r="EY1230" s="101">
        <f t="shared" si="1527"/>
        <v>0</v>
      </c>
      <c r="EZ1230" s="101">
        <f t="shared" si="1528"/>
        <v>0</v>
      </c>
      <c r="FA1230" s="101">
        <f t="shared" si="1528"/>
        <v>0</v>
      </c>
      <c r="FB1230" s="101">
        <f t="shared" si="1528"/>
        <v>0</v>
      </c>
      <c r="FC1230" s="106"/>
      <c r="FD1230" s="106"/>
      <c r="FE1230" s="106"/>
      <c r="FF1230" s="101">
        <f t="shared" si="1529"/>
        <v>0</v>
      </c>
      <c r="FG1230" s="101">
        <f t="shared" si="1530"/>
        <v>0</v>
      </c>
      <c r="FH1230" s="101">
        <f t="shared" si="1531"/>
        <v>0</v>
      </c>
      <c r="FI1230" s="101">
        <f t="shared" si="1532"/>
        <v>0</v>
      </c>
      <c r="FJ1230" s="101">
        <f t="shared" si="1533"/>
        <v>0</v>
      </c>
      <c r="FK1230" s="101">
        <f t="shared" si="1534"/>
        <v>0</v>
      </c>
      <c r="FL1230" s="101">
        <f t="shared" si="1535"/>
        <v>141214.63</v>
      </c>
      <c r="FM1230" s="101">
        <f t="shared" si="1536"/>
        <v>147904.51</v>
      </c>
      <c r="FN1230" s="101">
        <f t="shared" si="1537"/>
        <v>149460.32999999999</v>
      </c>
      <c r="FO1230" s="101">
        <f t="shared" si="1538"/>
        <v>1566.94</v>
      </c>
      <c r="FP1230" s="101">
        <f t="shared" si="1539"/>
        <v>1623.85</v>
      </c>
      <c r="FQ1230" s="101">
        <f t="shared" si="1540"/>
        <v>1623.85</v>
      </c>
      <c r="FR1230" s="101">
        <f t="shared" si="1541"/>
        <v>0</v>
      </c>
      <c r="FS1230" s="101">
        <f t="shared" si="1541"/>
        <v>0</v>
      </c>
      <c r="FT1230" s="101">
        <f t="shared" si="1541"/>
        <v>0</v>
      </c>
      <c r="FU1230" s="101">
        <f t="shared" si="1542"/>
        <v>0</v>
      </c>
      <c r="FV1230" s="101">
        <f t="shared" si="1542"/>
        <v>0</v>
      </c>
      <c r="FW1230" s="101">
        <f t="shared" si="1542"/>
        <v>0</v>
      </c>
      <c r="FX1230" s="106">
        <v>2</v>
      </c>
      <c r="FY1230" s="106">
        <v>2</v>
      </c>
      <c r="FZ1230" s="106">
        <v>2</v>
      </c>
      <c r="GA1230" s="101">
        <f t="shared" si="1543"/>
        <v>280538</v>
      </c>
      <c r="GB1230" s="101">
        <f t="shared" si="1544"/>
        <v>293830</v>
      </c>
      <c r="GC1230" s="101">
        <f t="shared" si="1545"/>
        <v>293830</v>
      </c>
      <c r="GD1230" s="101">
        <f t="shared" si="1546"/>
        <v>4656.9399999999996</v>
      </c>
      <c r="GE1230" s="101">
        <f t="shared" si="1547"/>
        <v>4656.9399999999996</v>
      </c>
      <c r="GF1230" s="101">
        <f t="shared" si="1548"/>
        <v>4656.9399999999996</v>
      </c>
      <c r="GG1230" s="101">
        <f t="shared" si="1549"/>
        <v>141529.59</v>
      </c>
      <c r="GH1230" s="101">
        <f t="shared" si="1550"/>
        <v>148230.49</v>
      </c>
      <c r="GI1230" s="101">
        <f t="shared" si="1551"/>
        <v>149708.60999999999</v>
      </c>
      <c r="GJ1230" s="101">
        <f t="shared" si="1552"/>
        <v>2358.06</v>
      </c>
      <c r="GK1230" s="101">
        <f t="shared" si="1553"/>
        <v>2439.44</v>
      </c>
      <c r="GL1230" s="101">
        <f t="shared" si="1554"/>
        <v>2439.44</v>
      </c>
      <c r="GM1230" s="101">
        <f t="shared" si="1555"/>
        <v>283059.18</v>
      </c>
      <c r="GN1230" s="101">
        <f t="shared" si="1555"/>
        <v>296460.98</v>
      </c>
      <c r="GO1230" s="101">
        <f t="shared" si="1555"/>
        <v>299417.21999999997</v>
      </c>
      <c r="GP1230" s="101">
        <f t="shared" si="1556"/>
        <v>4716.12</v>
      </c>
      <c r="GQ1230" s="101">
        <f t="shared" si="1556"/>
        <v>4878.88</v>
      </c>
      <c r="GR1230" s="101">
        <f t="shared" si="1556"/>
        <v>4878.88</v>
      </c>
      <c r="GS1230" s="106">
        <v>4</v>
      </c>
      <c r="GT1230" s="106">
        <v>4</v>
      </c>
      <c r="GU1230" s="106">
        <v>4</v>
      </c>
      <c r="GV1230" s="101">
        <f t="shared" si="1557"/>
        <v>561076</v>
      </c>
      <c r="GW1230" s="101">
        <f t="shared" si="1558"/>
        <v>587660</v>
      </c>
      <c r="GX1230" s="101">
        <f t="shared" si="1559"/>
        <v>587660</v>
      </c>
      <c r="GY1230" s="101">
        <f t="shared" si="1560"/>
        <v>9313.8799999999992</v>
      </c>
      <c r="GZ1230" s="101">
        <f t="shared" si="1561"/>
        <v>9313.8799999999992</v>
      </c>
      <c r="HA1230" s="101">
        <f t="shared" si="1562"/>
        <v>9313.8799999999992</v>
      </c>
      <c r="HB1230" s="101">
        <f t="shared" si="1563"/>
        <v>142249.93</v>
      </c>
      <c r="HC1230" s="101">
        <f t="shared" si="1564"/>
        <v>148997.04</v>
      </c>
      <c r="HD1230" s="101">
        <f t="shared" si="1565"/>
        <v>149767.46</v>
      </c>
      <c r="HE1230" s="101">
        <f t="shared" si="1566"/>
        <v>2406.2199999999998</v>
      </c>
      <c r="HF1230" s="101">
        <f t="shared" si="1567"/>
        <v>2484.52</v>
      </c>
      <c r="HG1230" s="101">
        <f t="shared" si="1568"/>
        <v>2484.52</v>
      </c>
      <c r="HH1230" s="101">
        <f t="shared" si="1569"/>
        <v>568999.72</v>
      </c>
      <c r="HI1230" s="101">
        <f t="shared" si="1569"/>
        <v>595988.16</v>
      </c>
      <c r="HJ1230" s="101">
        <f t="shared" si="1569"/>
        <v>599069.84</v>
      </c>
      <c r="HK1230" s="101">
        <f t="shared" si="1570"/>
        <v>9624.8799999999992</v>
      </c>
      <c r="HL1230" s="101">
        <f t="shared" si="1570"/>
        <v>9938.08</v>
      </c>
      <c r="HM1230" s="101">
        <f t="shared" si="1570"/>
        <v>9938.08</v>
      </c>
      <c r="HN1230" s="106">
        <v>4</v>
      </c>
      <c r="HO1230" s="106">
        <v>4</v>
      </c>
      <c r="HP1230" s="106">
        <v>4</v>
      </c>
      <c r="HQ1230" s="101">
        <f t="shared" si="1571"/>
        <v>561076</v>
      </c>
      <c r="HR1230" s="101">
        <f t="shared" si="1572"/>
        <v>587660</v>
      </c>
      <c r="HS1230" s="101">
        <f t="shared" si="1573"/>
        <v>587660</v>
      </c>
      <c r="HT1230" s="101">
        <f t="shared" si="1574"/>
        <v>9313.8799999999992</v>
      </c>
      <c r="HU1230" s="101">
        <f t="shared" si="1575"/>
        <v>9313.8799999999992</v>
      </c>
      <c r="HV1230" s="101">
        <f t="shared" si="1576"/>
        <v>9313.8799999999992</v>
      </c>
      <c r="HW1230" s="101">
        <f t="shared" si="1577"/>
        <v>140254.17000000001</v>
      </c>
      <c r="HX1230" s="101">
        <f t="shared" si="1578"/>
        <v>146900.54</v>
      </c>
      <c r="HY1230" s="101">
        <f t="shared" si="1579"/>
        <v>148645.37</v>
      </c>
      <c r="HZ1230" s="101">
        <f t="shared" si="1580"/>
        <v>1978.94</v>
      </c>
      <c r="IA1230" s="101">
        <f t="shared" si="1581"/>
        <v>2055.6799999999998</v>
      </c>
      <c r="IB1230" s="101">
        <f t="shared" si="1582"/>
        <v>2055.6799999999998</v>
      </c>
      <c r="IC1230" s="101">
        <f t="shared" si="1583"/>
        <v>561016.68000000005</v>
      </c>
      <c r="ID1230" s="101">
        <f t="shared" si="1583"/>
        <v>587602.16</v>
      </c>
      <c r="IE1230" s="101">
        <f t="shared" si="1583"/>
        <v>594581.48</v>
      </c>
      <c r="IF1230" s="101">
        <f t="shared" si="1584"/>
        <v>7915.76</v>
      </c>
      <c r="IG1230" s="101">
        <f t="shared" si="1584"/>
        <v>8222.7199999999993</v>
      </c>
      <c r="IH1230" s="101">
        <f t="shared" si="1584"/>
        <v>8222.7199999999993</v>
      </c>
      <c r="II1230" s="106"/>
      <c r="IJ1230" s="106"/>
      <c r="IK1230" s="106"/>
      <c r="IL1230" s="101">
        <f t="shared" si="1585"/>
        <v>0</v>
      </c>
      <c r="IM1230" s="101">
        <f t="shared" si="1586"/>
        <v>0</v>
      </c>
      <c r="IN1230" s="101">
        <f t="shared" si="1587"/>
        <v>0</v>
      </c>
      <c r="IO1230" s="101">
        <f t="shared" si="1588"/>
        <v>0</v>
      </c>
      <c r="IP1230" s="101">
        <f t="shared" si="1589"/>
        <v>0</v>
      </c>
      <c r="IQ1230" s="101">
        <f t="shared" si="1590"/>
        <v>0</v>
      </c>
      <c r="IR1230" s="101">
        <f t="shared" si="1591"/>
        <v>140268.84</v>
      </c>
      <c r="IS1230" s="101">
        <f t="shared" si="1592"/>
        <v>146915.29999999999</v>
      </c>
      <c r="IT1230" s="101">
        <f t="shared" si="1593"/>
        <v>146915.29999999999</v>
      </c>
      <c r="IU1230" s="101">
        <f t="shared" si="1594"/>
        <v>6425.05</v>
      </c>
      <c r="IV1230" s="101">
        <f t="shared" si="1595"/>
        <v>6761.41</v>
      </c>
      <c r="IW1230" s="101">
        <f t="shared" si="1596"/>
        <v>6761.41</v>
      </c>
      <c r="IX1230" s="101">
        <f t="shared" si="1597"/>
        <v>0</v>
      </c>
      <c r="IY1230" s="101">
        <f t="shared" si="1597"/>
        <v>0</v>
      </c>
      <c r="IZ1230" s="101">
        <f t="shared" si="1597"/>
        <v>0</v>
      </c>
      <c r="JA1230" s="101">
        <f t="shared" si="1598"/>
        <v>0</v>
      </c>
      <c r="JB1230" s="101">
        <f t="shared" si="1598"/>
        <v>0</v>
      </c>
      <c r="JC1230" s="101">
        <f t="shared" si="1598"/>
        <v>0</v>
      </c>
      <c r="JD1230" s="106"/>
      <c r="JE1230" s="106"/>
      <c r="JF1230" s="106"/>
      <c r="JG1230" s="101">
        <f t="shared" si="1599"/>
        <v>0</v>
      </c>
      <c r="JH1230" s="101">
        <f t="shared" si="1600"/>
        <v>0</v>
      </c>
      <c r="JI1230" s="101">
        <f t="shared" si="1601"/>
        <v>0</v>
      </c>
      <c r="JJ1230" s="101">
        <f t="shared" si="1602"/>
        <v>0</v>
      </c>
      <c r="JK1230" s="101">
        <f t="shared" si="1603"/>
        <v>0</v>
      </c>
      <c r="JL1230" s="101">
        <f t="shared" si="1604"/>
        <v>0</v>
      </c>
      <c r="JM1230" s="101">
        <f t="shared" si="1605"/>
        <v>140268.92000000001</v>
      </c>
      <c r="JN1230" s="101">
        <f t="shared" si="1606"/>
        <v>146915.12</v>
      </c>
      <c r="JO1230" s="101">
        <f t="shared" si="1607"/>
        <v>147471.07</v>
      </c>
      <c r="JP1230" s="101">
        <f t="shared" si="1608"/>
        <v>1652.34</v>
      </c>
      <c r="JQ1230" s="101">
        <f t="shared" si="1609"/>
        <v>1727.46</v>
      </c>
      <c r="JR1230" s="101">
        <f t="shared" si="1610"/>
        <v>1727.46</v>
      </c>
      <c r="JS1230" s="101">
        <f t="shared" si="1611"/>
        <v>0</v>
      </c>
      <c r="JT1230" s="101">
        <f t="shared" si="1611"/>
        <v>0</v>
      </c>
      <c r="JU1230" s="101">
        <f t="shared" si="1611"/>
        <v>0</v>
      </c>
      <c r="JV1230" s="101">
        <f t="shared" si="1612"/>
        <v>0</v>
      </c>
      <c r="JW1230" s="101">
        <f t="shared" si="1612"/>
        <v>0</v>
      </c>
      <c r="JX1230" s="101">
        <f t="shared" si="1612"/>
        <v>0</v>
      </c>
      <c r="JY1230" s="106"/>
      <c r="JZ1230" s="106"/>
      <c r="KA1230" s="106"/>
      <c r="KB1230" s="101">
        <f t="shared" si="1613"/>
        <v>0</v>
      </c>
      <c r="KC1230" s="101">
        <f t="shared" si="1614"/>
        <v>0</v>
      </c>
      <c r="KD1230" s="101">
        <f t="shared" si="1615"/>
        <v>0</v>
      </c>
      <c r="KE1230" s="101">
        <f t="shared" si="1616"/>
        <v>0</v>
      </c>
      <c r="KF1230" s="101">
        <f t="shared" si="1617"/>
        <v>0</v>
      </c>
      <c r="KG1230" s="101">
        <f t="shared" si="1618"/>
        <v>0</v>
      </c>
      <c r="KH1230" s="101">
        <f t="shared" si="1619"/>
        <v>140268.96</v>
      </c>
      <c r="KI1230" s="101">
        <f t="shared" si="1620"/>
        <v>146915.15</v>
      </c>
      <c r="KJ1230" s="101">
        <f t="shared" si="1621"/>
        <v>147759.54999999999</v>
      </c>
      <c r="KK1230" s="101">
        <f t="shared" si="1622"/>
        <v>1834.23</v>
      </c>
      <c r="KL1230" s="101">
        <f t="shared" si="1623"/>
        <v>1915.37</v>
      </c>
      <c r="KM1230" s="101">
        <f t="shared" si="1624"/>
        <v>1915.37</v>
      </c>
      <c r="KN1230" s="101">
        <f t="shared" si="1625"/>
        <v>0</v>
      </c>
      <c r="KO1230" s="101">
        <f t="shared" si="1625"/>
        <v>0</v>
      </c>
      <c r="KP1230" s="101">
        <f t="shared" si="1625"/>
        <v>0</v>
      </c>
      <c r="KQ1230" s="101">
        <f t="shared" si="1626"/>
        <v>0</v>
      </c>
      <c r="KR1230" s="101">
        <f t="shared" si="1626"/>
        <v>0</v>
      </c>
      <c r="KS1230" s="101">
        <f t="shared" si="1626"/>
        <v>0</v>
      </c>
      <c r="KT1230" s="106">
        <v>7</v>
      </c>
      <c r="KU1230" s="106">
        <v>7</v>
      </c>
      <c r="KV1230" s="106">
        <v>7</v>
      </c>
      <c r="KW1230" s="101">
        <f t="shared" si="1627"/>
        <v>981883</v>
      </c>
      <c r="KX1230" s="101">
        <f t="shared" si="1628"/>
        <v>1028405</v>
      </c>
      <c r="KY1230" s="101">
        <f t="shared" si="1629"/>
        <v>1028405</v>
      </c>
      <c r="KZ1230" s="101">
        <f t="shared" si="1630"/>
        <v>16299.29</v>
      </c>
      <c r="LA1230" s="101">
        <f t="shared" si="1631"/>
        <v>16299.29</v>
      </c>
      <c r="LB1230" s="101">
        <f t="shared" si="1632"/>
        <v>16299.29</v>
      </c>
      <c r="LC1230" s="101">
        <f t="shared" si="1633"/>
        <v>137788.16</v>
      </c>
      <c r="LD1230" s="101">
        <f t="shared" si="1634"/>
        <v>144299.26999999999</v>
      </c>
      <c r="LE1230" s="101">
        <f t="shared" si="1635"/>
        <v>145393.29</v>
      </c>
      <c r="LF1230" s="101">
        <f t="shared" si="1636"/>
        <v>3070.23</v>
      </c>
      <c r="LG1230" s="101">
        <f t="shared" si="1637"/>
        <v>3184.35</v>
      </c>
      <c r="LH1230" s="101">
        <f t="shared" si="1638"/>
        <v>3184.35</v>
      </c>
      <c r="LI1230" s="101">
        <f t="shared" si="1639"/>
        <v>964517.12</v>
      </c>
      <c r="LJ1230" s="101">
        <f t="shared" si="1639"/>
        <v>1010094.89</v>
      </c>
      <c r="LK1230" s="101">
        <f t="shared" si="1639"/>
        <v>1017753.03</v>
      </c>
      <c r="LL1230" s="101">
        <f t="shared" si="1640"/>
        <v>21491.61</v>
      </c>
      <c r="LM1230" s="101">
        <f t="shared" si="1640"/>
        <v>22290.45</v>
      </c>
      <c r="LN1230" s="101">
        <f t="shared" si="1640"/>
        <v>22290.45</v>
      </c>
      <c r="LO1230" s="106"/>
      <c r="LP1230" s="106"/>
      <c r="LQ1230" s="106"/>
      <c r="LR1230" s="101">
        <f t="shared" si="1641"/>
        <v>0</v>
      </c>
      <c r="LS1230" s="101">
        <f t="shared" si="1642"/>
        <v>0</v>
      </c>
      <c r="LT1230" s="101">
        <f t="shared" si="1643"/>
        <v>0</v>
      </c>
      <c r="LU1230" s="101">
        <f t="shared" si="1644"/>
        <v>0</v>
      </c>
      <c r="LV1230" s="101">
        <f t="shared" si="1645"/>
        <v>0</v>
      </c>
      <c r="LW1230" s="101">
        <f t="shared" si="1646"/>
        <v>0</v>
      </c>
      <c r="LX1230" s="101">
        <f t="shared" si="1647"/>
        <v>140268.99</v>
      </c>
      <c r="LY1230" s="101">
        <f t="shared" si="1648"/>
        <v>146914.89000000001</v>
      </c>
      <c r="LZ1230" s="101">
        <f t="shared" si="1649"/>
        <v>147482.4</v>
      </c>
      <c r="MA1230" s="101">
        <f t="shared" si="1650"/>
        <v>2204.04</v>
      </c>
      <c r="MB1230" s="101">
        <f t="shared" si="1651"/>
        <v>2319.3200000000002</v>
      </c>
      <c r="MC1230" s="101">
        <f t="shared" si="1652"/>
        <v>2319.3200000000002</v>
      </c>
      <c r="MD1230" s="101">
        <f t="shared" si="1653"/>
        <v>0</v>
      </c>
      <c r="ME1230" s="101">
        <f t="shared" si="1653"/>
        <v>0</v>
      </c>
      <c r="MF1230" s="101">
        <f t="shared" si="1653"/>
        <v>0</v>
      </c>
      <c r="MG1230" s="101">
        <f t="shared" si="1654"/>
        <v>0</v>
      </c>
      <c r="MH1230" s="101">
        <f t="shared" si="1654"/>
        <v>0</v>
      </c>
      <c r="MI1230" s="101">
        <f t="shared" si="1654"/>
        <v>0</v>
      </c>
      <c r="MJ1230" s="106"/>
      <c r="MK1230" s="106"/>
      <c r="ML1230" s="106"/>
      <c r="MM1230" s="101">
        <f t="shared" si="1655"/>
        <v>0</v>
      </c>
      <c r="MN1230" s="101">
        <f t="shared" si="1656"/>
        <v>0</v>
      </c>
      <c r="MO1230" s="101">
        <f t="shared" si="1657"/>
        <v>0</v>
      </c>
      <c r="MP1230" s="101">
        <f t="shared" si="1658"/>
        <v>0</v>
      </c>
      <c r="MQ1230" s="101">
        <f t="shared" si="1659"/>
        <v>0</v>
      </c>
      <c r="MR1230" s="101">
        <f t="shared" si="1660"/>
        <v>0</v>
      </c>
      <c r="MS1230" s="101">
        <f t="shared" si="1661"/>
        <v>140522.71</v>
      </c>
      <c r="MT1230" s="101">
        <f t="shared" si="1662"/>
        <v>147177.49</v>
      </c>
      <c r="MU1230" s="101">
        <f t="shared" si="1663"/>
        <v>148406.74</v>
      </c>
      <c r="MV1230" s="101">
        <f t="shared" si="1664"/>
        <v>2159.29</v>
      </c>
      <c r="MW1230" s="101">
        <f t="shared" si="1665"/>
        <v>2241.8000000000002</v>
      </c>
      <c r="MX1230" s="101">
        <f t="shared" si="1666"/>
        <v>2241.8000000000002</v>
      </c>
      <c r="MY1230" s="101">
        <f t="shared" si="1667"/>
        <v>0</v>
      </c>
      <c r="MZ1230" s="101">
        <f t="shared" si="1667"/>
        <v>0</v>
      </c>
      <c r="NA1230" s="101">
        <f t="shared" si="1667"/>
        <v>0</v>
      </c>
      <c r="NB1230" s="101">
        <f t="shared" si="1668"/>
        <v>0</v>
      </c>
      <c r="NC1230" s="101">
        <f t="shared" si="1668"/>
        <v>0</v>
      </c>
      <c r="ND1230" s="101">
        <f t="shared" si="1668"/>
        <v>0</v>
      </c>
      <c r="NE1230" s="106"/>
      <c r="NF1230" s="106"/>
      <c r="NG1230" s="106"/>
      <c r="NH1230" s="101">
        <f t="shared" si="1669"/>
        <v>0</v>
      </c>
      <c r="NI1230" s="101">
        <f t="shared" si="1670"/>
        <v>0</v>
      </c>
      <c r="NJ1230" s="101">
        <f t="shared" si="1671"/>
        <v>0</v>
      </c>
      <c r="NK1230" s="101">
        <f t="shared" si="1672"/>
        <v>0</v>
      </c>
      <c r="NL1230" s="101">
        <f t="shared" si="1673"/>
        <v>0</v>
      </c>
      <c r="NM1230" s="101">
        <f t="shared" si="1674"/>
        <v>0</v>
      </c>
      <c r="NN1230" s="101">
        <f t="shared" si="1675"/>
        <v>140269.21</v>
      </c>
      <c r="NO1230" s="101">
        <f t="shared" si="1676"/>
        <v>146915.13</v>
      </c>
      <c r="NP1230" s="101">
        <f t="shared" si="1677"/>
        <v>148110.38</v>
      </c>
      <c r="NQ1230" s="101">
        <f t="shared" si="1678"/>
        <v>2694.65</v>
      </c>
      <c r="NR1230" s="101">
        <f t="shared" si="1679"/>
        <v>2790.91</v>
      </c>
      <c r="NS1230" s="101">
        <f t="shared" si="1680"/>
        <v>2790.91</v>
      </c>
      <c r="NT1230" s="101">
        <f t="shared" si="1681"/>
        <v>0</v>
      </c>
      <c r="NU1230" s="101">
        <f t="shared" si="1681"/>
        <v>0</v>
      </c>
      <c r="NV1230" s="101">
        <f t="shared" si="1681"/>
        <v>0</v>
      </c>
      <c r="NW1230" s="101">
        <f t="shared" si="1682"/>
        <v>0</v>
      </c>
      <c r="NX1230" s="101">
        <f t="shared" si="1682"/>
        <v>0</v>
      </c>
      <c r="NY1230" s="101">
        <f t="shared" si="1682"/>
        <v>0</v>
      </c>
      <c r="NZ1230" s="106"/>
      <c r="OA1230" s="106"/>
      <c r="OB1230" s="106"/>
      <c r="OC1230" s="101">
        <f t="shared" si="1683"/>
        <v>0</v>
      </c>
      <c r="OD1230" s="101">
        <f t="shared" si="1684"/>
        <v>0</v>
      </c>
      <c r="OE1230" s="101">
        <f t="shared" si="1685"/>
        <v>0</v>
      </c>
      <c r="OF1230" s="101">
        <f t="shared" si="1686"/>
        <v>0</v>
      </c>
      <c r="OG1230" s="101">
        <f t="shared" si="1687"/>
        <v>0</v>
      </c>
      <c r="OH1230" s="101">
        <f t="shared" si="1688"/>
        <v>0</v>
      </c>
      <c r="OI1230" s="101">
        <f t="shared" si="1689"/>
        <v>140269.32</v>
      </c>
      <c r="OJ1230" s="101">
        <f t="shared" si="1690"/>
        <v>146915.10999999999</v>
      </c>
      <c r="OK1230" s="101">
        <f t="shared" si="1691"/>
        <v>147591.01</v>
      </c>
      <c r="OL1230" s="101">
        <f t="shared" si="1692"/>
        <v>2603.17</v>
      </c>
      <c r="OM1230" s="101">
        <f t="shared" si="1693"/>
        <v>2728.19</v>
      </c>
      <c r="ON1230" s="101">
        <f t="shared" si="1694"/>
        <v>2728.19</v>
      </c>
      <c r="OO1230" s="101">
        <f t="shared" si="1695"/>
        <v>0</v>
      </c>
      <c r="OP1230" s="101">
        <f t="shared" si="1695"/>
        <v>0</v>
      </c>
      <c r="OQ1230" s="101">
        <f t="shared" si="1695"/>
        <v>0</v>
      </c>
      <c r="OR1230" s="101">
        <f t="shared" si="1696"/>
        <v>0</v>
      </c>
      <c r="OS1230" s="101">
        <f t="shared" si="1696"/>
        <v>0</v>
      </c>
      <c r="OT1230" s="101">
        <f t="shared" si="1696"/>
        <v>0</v>
      </c>
      <c r="OU1230" s="106"/>
      <c r="OV1230" s="106"/>
      <c r="OW1230" s="106"/>
      <c r="OX1230" s="101">
        <f t="shared" si="1697"/>
        <v>0</v>
      </c>
      <c r="OY1230" s="101">
        <f t="shared" si="1698"/>
        <v>0</v>
      </c>
      <c r="OZ1230" s="101">
        <f t="shared" si="1699"/>
        <v>0</v>
      </c>
      <c r="PA1230" s="101">
        <f t="shared" si="1700"/>
        <v>0</v>
      </c>
      <c r="PB1230" s="101">
        <f t="shared" si="1701"/>
        <v>0</v>
      </c>
      <c r="PC1230" s="101">
        <f t="shared" si="1702"/>
        <v>0</v>
      </c>
      <c r="PD1230" s="101">
        <f t="shared" si="1703"/>
        <v>140269.15</v>
      </c>
      <c r="PE1230" s="101">
        <f t="shared" si="1704"/>
        <v>146914.81</v>
      </c>
      <c r="PF1230" s="101">
        <f t="shared" si="1705"/>
        <v>148397.71</v>
      </c>
      <c r="PG1230" s="101">
        <f t="shared" si="1706"/>
        <v>2709.36</v>
      </c>
      <c r="PH1230" s="101">
        <f t="shared" si="1707"/>
        <v>2787.39</v>
      </c>
      <c r="PI1230" s="101">
        <f t="shared" si="1708"/>
        <v>2787.39</v>
      </c>
      <c r="PJ1230" s="101">
        <f t="shared" si="1709"/>
        <v>0</v>
      </c>
      <c r="PK1230" s="101">
        <f t="shared" si="1709"/>
        <v>0</v>
      </c>
      <c r="PL1230" s="101">
        <f t="shared" si="1709"/>
        <v>0</v>
      </c>
      <c r="PM1230" s="101">
        <f t="shared" si="1710"/>
        <v>0</v>
      </c>
      <c r="PN1230" s="101">
        <f t="shared" si="1710"/>
        <v>0</v>
      </c>
      <c r="PO1230" s="101">
        <f t="shared" si="1710"/>
        <v>0</v>
      </c>
      <c r="PP1230" s="106">
        <v>4</v>
      </c>
      <c r="PQ1230" s="106">
        <v>4</v>
      </c>
      <c r="PR1230" s="106">
        <v>4</v>
      </c>
      <c r="PS1230" s="101">
        <f t="shared" si="1711"/>
        <v>561076</v>
      </c>
      <c r="PT1230" s="101">
        <f t="shared" si="1712"/>
        <v>587660</v>
      </c>
      <c r="PU1230" s="101">
        <f t="shared" si="1713"/>
        <v>587660</v>
      </c>
      <c r="PV1230" s="101">
        <f t="shared" si="1714"/>
        <v>9313.8799999999992</v>
      </c>
      <c r="PW1230" s="101">
        <f t="shared" si="1715"/>
        <v>9313.8799999999992</v>
      </c>
      <c r="PX1230" s="101">
        <f t="shared" si="1716"/>
        <v>9313.8799999999992</v>
      </c>
      <c r="PY1230" s="101">
        <f t="shared" si="1717"/>
        <v>141402.57</v>
      </c>
      <c r="PZ1230" s="101">
        <f t="shared" si="1718"/>
        <v>148109.48000000001</v>
      </c>
      <c r="QA1230" s="101">
        <f t="shared" si="1719"/>
        <v>149462.48000000001</v>
      </c>
      <c r="QB1230" s="101">
        <f t="shared" si="1720"/>
        <v>2539.81</v>
      </c>
      <c r="QC1230" s="101">
        <f t="shared" si="1721"/>
        <v>2634.06</v>
      </c>
      <c r="QD1230" s="101">
        <f t="shared" si="1722"/>
        <v>2634.06</v>
      </c>
      <c r="QE1230" s="101">
        <f t="shared" si="1723"/>
        <v>565610.28</v>
      </c>
      <c r="QF1230" s="101">
        <f t="shared" si="1723"/>
        <v>592437.92000000004</v>
      </c>
      <c r="QG1230" s="101">
        <f t="shared" si="1723"/>
        <v>597849.92000000004</v>
      </c>
      <c r="QH1230" s="101">
        <f t="shared" si="1724"/>
        <v>10159.24</v>
      </c>
      <c r="QI1230" s="101">
        <f t="shared" si="1724"/>
        <v>10536.24</v>
      </c>
      <c r="QJ1230" s="101">
        <f t="shared" si="1724"/>
        <v>10536.24</v>
      </c>
      <c r="QK1230" s="106"/>
      <c r="QL1230" s="106"/>
      <c r="QM1230" s="106"/>
      <c r="QN1230" s="101">
        <f t="shared" si="1725"/>
        <v>0</v>
      </c>
      <c r="QO1230" s="101">
        <f t="shared" si="1726"/>
        <v>0</v>
      </c>
      <c r="QP1230" s="101">
        <f t="shared" si="1727"/>
        <v>0</v>
      </c>
      <c r="QQ1230" s="101">
        <f t="shared" si="1728"/>
        <v>0</v>
      </c>
      <c r="QR1230" s="101">
        <f t="shared" si="1729"/>
        <v>0</v>
      </c>
      <c r="QS1230" s="101">
        <f t="shared" si="1730"/>
        <v>0</v>
      </c>
      <c r="QT1230" s="101">
        <f t="shared" si="1731"/>
        <v>140268.84</v>
      </c>
      <c r="QU1230" s="101">
        <f t="shared" si="1732"/>
        <v>146914.79999999999</v>
      </c>
      <c r="QV1230" s="101">
        <f t="shared" si="1733"/>
        <v>147848.26999999999</v>
      </c>
      <c r="QW1230" s="101">
        <f t="shared" si="1734"/>
        <v>1786.69</v>
      </c>
      <c r="QX1230" s="101">
        <f t="shared" si="1735"/>
        <v>1881.65</v>
      </c>
      <c r="QY1230" s="101">
        <f t="shared" si="1736"/>
        <v>1881.65</v>
      </c>
      <c r="QZ1230" s="101">
        <f t="shared" si="1737"/>
        <v>0</v>
      </c>
      <c r="RA1230" s="101">
        <f t="shared" si="1737"/>
        <v>0</v>
      </c>
      <c r="RB1230" s="101">
        <f t="shared" si="1737"/>
        <v>0</v>
      </c>
      <c r="RC1230" s="101">
        <f t="shared" si="1738"/>
        <v>0</v>
      </c>
      <c r="RD1230" s="101">
        <f t="shared" si="1738"/>
        <v>0</v>
      </c>
      <c r="RE1230" s="101">
        <f t="shared" si="1738"/>
        <v>0</v>
      </c>
      <c r="RF1230" s="106">
        <v>2</v>
      </c>
      <c r="RG1230" s="106">
        <v>2</v>
      </c>
      <c r="RH1230" s="106">
        <v>2</v>
      </c>
      <c r="RI1230" s="101">
        <f t="shared" si="1739"/>
        <v>280538</v>
      </c>
      <c r="RJ1230" s="101">
        <f t="shared" si="1740"/>
        <v>293830</v>
      </c>
      <c r="RK1230" s="101">
        <f t="shared" si="1741"/>
        <v>293830</v>
      </c>
      <c r="RL1230" s="101">
        <f t="shared" si="1742"/>
        <v>4656.9399999999996</v>
      </c>
      <c r="RM1230" s="101">
        <f t="shared" si="1743"/>
        <v>4656.9399999999996</v>
      </c>
      <c r="RN1230" s="101">
        <f t="shared" si="1744"/>
        <v>4656.9399999999996</v>
      </c>
      <c r="RO1230" s="101">
        <f t="shared" si="1745"/>
        <v>142612.20000000001</v>
      </c>
      <c r="RP1230" s="101">
        <f t="shared" si="1746"/>
        <v>149371.43</v>
      </c>
      <c r="RQ1230" s="101">
        <f t="shared" si="1747"/>
        <v>150063.75</v>
      </c>
      <c r="RR1230" s="101">
        <f t="shared" si="1748"/>
        <v>2252.54</v>
      </c>
      <c r="RS1230" s="101">
        <f t="shared" si="1749"/>
        <v>2347.81</v>
      </c>
      <c r="RT1230" s="101">
        <f t="shared" si="1750"/>
        <v>2347.81</v>
      </c>
      <c r="RU1230" s="101">
        <f t="shared" si="1751"/>
        <v>285224.40000000002</v>
      </c>
      <c r="RV1230" s="101">
        <f t="shared" si="1751"/>
        <v>298742.86</v>
      </c>
      <c r="RW1230" s="101">
        <f t="shared" si="1751"/>
        <v>300127.5</v>
      </c>
      <c r="RX1230" s="101">
        <f t="shared" si="1752"/>
        <v>4505.08</v>
      </c>
      <c r="RY1230" s="101">
        <f t="shared" si="1752"/>
        <v>4695.62</v>
      </c>
      <c r="RZ1230" s="101">
        <f t="shared" si="1752"/>
        <v>4695.62</v>
      </c>
      <c r="SA1230" s="106">
        <v>3</v>
      </c>
      <c r="SB1230" s="106">
        <v>3</v>
      </c>
      <c r="SC1230" s="106">
        <v>3</v>
      </c>
      <c r="SD1230" s="101">
        <f t="shared" si="1753"/>
        <v>420807</v>
      </c>
      <c r="SE1230" s="101">
        <f t="shared" si="1754"/>
        <v>440745</v>
      </c>
      <c r="SF1230" s="101">
        <f t="shared" si="1755"/>
        <v>440745</v>
      </c>
      <c r="SG1230" s="101">
        <f t="shared" si="1756"/>
        <v>6985.41</v>
      </c>
      <c r="SH1230" s="101">
        <f t="shared" si="1757"/>
        <v>6985.41</v>
      </c>
      <c r="SI1230" s="101">
        <f t="shared" si="1758"/>
        <v>6985.41</v>
      </c>
      <c r="SJ1230" s="101">
        <f t="shared" si="1759"/>
        <v>140594.54</v>
      </c>
      <c r="SK1230" s="101">
        <f t="shared" si="1760"/>
        <v>147231.60999999999</v>
      </c>
      <c r="SL1230" s="101">
        <f t="shared" si="1761"/>
        <v>147937.13</v>
      </c>
      <c r="SM1230" s="101">
        <f t="shared" si="1762"/>
        <v>3665.41</v>
      </c>
      <c r="SN1230" s="101">
        <f t="shared" si="1763"/>
        <v>3822.09</v>
      </c>
      <c r="SO1230" s="101">
        <f t="shared" si="1764"/>
        <v>3822.09</v>
      </c>
      <c r="SP1230" s="101">
        <f t="shared" si="1765"/>
        <v>421783.62</v>
      </c>
      <c r="SQ1230" s="101">
        <f t="shared" si="1765"/>
        <v>441694.83</v>
      </c>
      <c r="SR1230" s="101">
        <f t="shared" si="1765"/>
        <v>443811.39</v>
      </c>
      <c r="SS1230" s="101">
        <f t="shared" si="1766"/>
        <v>10996.23</v>
      </c>
      <c r="ST1230" s="101">
        <f t="shared" si="1766"/>
        <v>11466.27</v>
      </c>
      <c r="SU1230" s="101">
        <f t="shared" si="1766"/>
        <v>11466.27</v>
      </c>
      <c r="SV1230" s="106"/>
      <c r="SW1230" s="106"/>
      <c r="SX1230" s="106"/>
      <c r="SY1230" s="101">
        <f t="shared" si="1767"/>
        <v>0</v>
      </c>
      <c r="SZ1230" s="101">
        <f t="shared" si="1768"/>
        <v>0</v>
      </c>
      <c r="TA1230" s="101">
        <f t="shared" si="1769"/>
        <v>0</v>
      </c>
      <c r="TB1230" s="101">
        <f t="shared" si="1770"/>
        <v>0</v>
      </c>
      <c r="TC1230" s="101">
        <f t="shared" si="1771"/>
        <v>0</v>
      </c>
      <c r="TD1230" s="101">
        <f t="shared" si="1772"/>
        <v>0</v>
      </c>
      <c r="TE1230" s="101">
        <f t="shared" si="1773"/>
        <v>140269.04</v>
      </c>
      <c r="TF1230" s="101">
        <f t="shared" si="1774"/>
        <v>146915.03</v>
      </c>
      <c r="TG1230" s="101">
        <f t="shared" si="1775"/>
        <v>147821.62</v>
      </c>
      <c r="TH1230" s="101">
        <f t="shared" si="1776"/>
        <v>2752.34</v>
      </c>
      <c r="TI1230" s="101">
        <f t="shared" si="1777"/>
        <v>2863.47</v>
      </c>
      <c r="TJ1230" s="101">
        <f t="shared" si="1778"/>
        <v>2863.47</v>
      </c>
      <c r="TK1230" s="101">
        <f t="shared" si="1779"/>
        <v>0</v>
      </c>
      <c r="TL1230" s="101">
        <f t="shared" si="1779"/>
        <v>0</v>
      </c>
      <c r="TM1230" s="101">
        <f t="shared" si="1779"/>
        <v>0</v>
      </c>
      <c r="TN1230" s="101">
        <f t="shared" si="1780"/>
        <v>0</v>
      </c>
      <c r="TO1230" s="101">
        <f t="shared" si="1780"/>
        <v>0</v>
      </c>
      <c r="TP1230" s="101">
        <f t="shared" si="1780"/>
        <v>0</v>
      </c>
      <c r="TQ1230" s="106">
        <v>1</v>
      </c>
      <c r="TR1230" s="106">
        <v>1</v>
      </c>
      <c r="TS1230" s="106">
        <v>1</v>
      </c>
      <c r="TT1230" s="101">
        <f t="shared" si="1781"/>
        <v>140269</v>
      </c>
      <c r="TU1230" s="101">
        <f t="shared" si="1782"/>
        <v>146915</v>
      </c>
      <c r="TV1230" s="101">
        <f t="shared" si="1783"/>
        <v>146915</v>
      </c>
      <c r="TW1230" s="101">
        <f t="shared" si="1784"/>
        <v>2328.4699999999998</v>
      </c>
      <c r="TX1230" s="101">
        <f t="shared" si="1785"/>
        <v>2328.4699999999998</v>
      </c>
      <c r="TY1230" s="101">
        <f t="shared" si="1786"/>
        <v>2328.4699999999998</v>
      </c>
      <c r="TZ1230" s="101">
        <f t="shared" si="1787"/>
        <v>137308.34</v>
      </c>
      <c r="UA1230" s="101">
        <f t="shared" si="1788"/>
        <v>143843.67000000001</v>
      </c>
      <c r="UB1230" s="101">
        <f t="shared" si="1789"/>
        <v>144982.04</v>
      </c>
      <c r="UC1230" s="101">
        <f t="shared" si="1790"/>
        <v>2897.31</v>
      </c>
      <c r="UD1230" s="101">
        <f t="shared" si="1791"/>
        <v>3037.08</v>
      </c>
      <c r="UE1230" s="101">
        <f t="shared" si="1792"/>
        <v>3037.08</v>
      </c>
      <c r="UF1230" s="101">
        <f t="shared" si="1793"/>
        <v>137308.34</v>
      </c>
      <c r="UG1230" s="101">
        <f t="shared" si="1793"/>
        <v>143843.67000000001</v>
      </c>
      <c r="UH1230" s="101">
        <f t="shared" si="1793"/>
        <v>144982.04</v>
      </c>
      <c r="UI1230" s="101">
        <f t="shared" si="1794"/>
        <v>2897.31</v>
      </c>
      <c r="UJ1230" s="101">
        <f t="shared" si="1794"/>
        <v>3037.08</v>
      </c>
      <c r="UK1230" s="101">
        <f t="shared" si="1794"/>
        <v>3037.08</v>
      </c>
      <c r="UL1230" s="106"/>
      <c r="UM1230" s="106"/>
      <c r="UN1230" s="106"/>
      <c r="UO1230" s="101">
        <f t="shared" si="1795"/>
        <v>0</v>
      </c>
      <c r="UP1230" s="101">
        <f t="shared" si="1796"/>
        <v>0</v>
      </c>
      <c r="UQ1230" s="101">
        <f t="shared" si="1797"/>
        <v>0</v>
      </c>
      <c r="UR1230" s="101">
        <f t="shared" si="1798"/>
        <v>0</v>
      </c>
      <c r="US1230" s="101">
        <f t="shared" si="1799"/>
        <v>0</v>
      </c>
      <c r="UT1230" s="101">
        <f t="shared" si="1800"/>
        <v>0</v>
      </c>
      <c r="UU1230" s="101">
        <f t="shared" si="1801"/>
        <v>140269.07</v>
      </c>
      <c r="UV1230" s="101">
        <f t="shared" si="1802"/>
        <v>146915.14000000001</v>
      </c>
      <c r="UW1230" s="101">
        <f t="shared" si="1803"/>
        <v>148096.91</v>
      </c>
      <c r="UX1230" s="101">
        <f t="shared" si="1804"/>
        <v>1699.56</v>
      </c>
      <c r="UY1230" s="101">
        <f t="shared" si="1805"/>
        <v>1780.03</v>
      </c>
      <c r="UZ1230" s="101">
        <f t="shared" si="1806"/>
        <v>1780.03</v>
      </c>
      <c r="VA1230" s="101">
        <f t="shared" si="1807"/>
        <v>0</v>
      </c>
      <c r="VB1230" s="101">
        <f t="shared" si="1807"/>
        <v>0</v>
      </c>
      <c r="VC1230" s="101">
        <f t="shared" si="1807"/>
        <v>0</v>
      </c>
      <c r="VD1230" s="101">
        <f t="shared" si="1808"/>
        <v>0</v>
      </c>
      <c r="VE1230" s="101">
        <f t="shared" si="1808"/>
        <v>0</v>
      </c>
      <c r="VF1230" s="101">
        <f t="shared" si="1808"/>
        <v>0</v>
      </c>
      <c r="VG1230" s="106">
        <v>1</v>
      </c>
      <c r="VH1230" s="106">
        <v>1</v>
      </c>
      <c r="VI1230" s="106">
        <v>1</v>
      </c>
      <c r="VJ1230" s="101">
        <f t="shared" si="1809"/>
        <v>140269</v>
      </c>
      <c r="VK1230" s="101">
        <f t="shared" si="1810"/>
        <v>146915</v>
      </c>
      <c r="VL1230" s="101">
        <f t="shared" si="1811"/>
        <v>146915</v>
      </c>
      <c r="VM1230" s="101">
        <f t="shared" si="1812"/>
        <v>2328.4699999999998</v>
      </c>
      <c r="VN1230" s="101">
        <f t="shared" si="1813"/>
        <v>2328.4699999999998</v>
      </c>
      <c r="VO1230" s="101">
        <f t="shared" si="1814"/>
        <v>2328.4699999999998</v>
      </c>
      <c r="VP1230" s="101">
        <f t="shared" si="1815"/>
        <v>139395.72</v>
      </c>
      <c r="VQ1230" s="101">
        <f t="shared" si="1816"/>
        <v>146007.63</v>
      </c>
      <c r="VR1230" s="101">
        <f t="shared" si="1817"/>
        <v>146675.42000000001</v>
      </c>
      <c r="VS1230" s="101">
        <f t="shared" si="1818"/>
        <v>2238.29</v>
      </c>
      <c r="VT1230" s="101">
        <f t="shared" si="1819"/>
        <v>2338.6</v>
      </c>
      <c r="VU1230" s="101">
        <f t="shared" si="1820"/>
        <v>2338.6</v>
      </c>
      <c r="VV1230" s="101">
        <f t="shared" si="1821"/>
        <v>139395.72</v>
      </c>
      <c r="VW1230" s="101">
        <f t="shared" si="1821"/>
        <v>146007.63</v>
      </c>
      <c r="VX1230" s="101">
        <f t="shared" si="1821"/>
        <v>146675.42000000001</v>
      </c>
      <c r="VY1230" s="101">
        <f t="shared" si="1822"/>
        <v>2238.29</v>
      </c>
      <c r="VZ1230" s="101">
        <f t="shared" si="1822"/>
        <v>2338.6</v>
      </c>
      <c r="WA1230" s="101">
        <f t="shared" si="1822"/>
        <v>2338.6</v>
      </c>
      <c r="WB1230" s="106"/>
      <c r="WC1230" s="106"/>
      <c r="WD1230" s="106"/>
      <c r="WE1230" s="101">
        <f t="shared" si="1823"/>
        <v>0</v>
      </c>
      <c r="WF1230" s="101">
        <f t="shared" si="1824"/>
        <v>0</v>
      </c>
      <c r="WG1230" s="101">
        <f t="shared" si="1825"/>
        <v>0</v>
      </c>
      <c r="WH1230" s="101">
        <f t="shared" si="1826"/>
        <v>0</v>
      </c>
      <c r="WI1230" s="101">
        <f t="shared" si="1827"/>
        <v>0</v>
      </c>
      <c r="WJ1230" s="101">
        <f t="shared" si="1828"/>
        <v>0</v>
      </c>
      <c r="WK1230" s="101">
        <f t="shared" si="1829"/>
        <v>140269.07999999999</v>
      </c>
      <c r="WL1230" s="101">
        <f t="shared" si="1830"/>
        <v>146915.07999999999</v>
      </c>
      <c r="WM1230" s="101">
        <f t="shared" si="1831"/>
        <v>148476.37</v>
      </c>
      <c r="WN1230" s="101">
        <f t="shared" si="1832"/>
        <v>2146.94</v>
      </c>
      <c r="WO1230" s="101">
        <f t="shared" si="1833"/>
        <v>2223.15</v>
      </c>
      <c r="WP1230" s="101">
        <f t="shared" si="1834"/>
        <v>2223.15</v>
      </c>
      <c r="WQ1230" s="101">
        <f t="shared" si="1835"/>
        <v>0</v>
      </c>
      <c r="WR1230" s="101">
        <f t="shared" si="1835"/>
        <v>0</v>
      </c>
      <c r="WS1230" s="101">
        <f t="shared" si="1835"/>
        <v>0</v>
      </c>
      <c r="WT1230" s="101">
        <f t="shared" si="1836"/>
        <v>0</v>
      </c>
      <c r="WU1230" s="101">
        <f t="shared" si="1836"/>
        <v>0</v>
      </c>
      <c r="WV1230" s="101">
        <f t="shared" si="1836"/>
        <v>0</v>
      </c>
      <c r="WW1230" s="106"/>
      <c r="WX1230" s="106"/>
      <c r="WY1230" s="106"/>
      <c r="WZ1230" s="101">
        <f t="shared" si="1837"/>
        <v>0</v>
      </c>
      <c r="XA1230" s="101">
        <f t="shared" si="1838"/>
        <v>0</v>
      </c>
      <c r="XB1230" s="101">
        <f t="shared" si="1839"/>
        <v>0</v>
      </c>
      <c r="XC1230" s="101">
        <f t="shared" si="1840"/>
        <v>0</v>
      </c>
      <c r="XD1230" s="101">
        <f t="shared" si="1841"/>
        <v>0</v>
      </c>
      <c r="XE1230" s="101">
        <f t="shared" si="1842"/>
        <v>0</v>
      </c>
      <c r="XF1230" s="101">
        <f t="shared" si="1843"/>
        <v>140269</v>
      </c>
      <c r="XG1230" s="101">
        <f t="shared" si="1844"/>
        <v>146915.14000000001</v>
      </c>
      <c r="XH1230" s="101">
        <f t="shared" si="1845"/>
        <v>148120.19</v>
      </c>
      <c r="XI1230" s="101">
        <f t="shared" si="1846"/>
        <v>1662.77</v>
      </c>
      <c r="XJ1230" s="101">
        <f t="shared" si="1847"/>
        <v>1772.61</v>
      </c>
      <c r="XK1230" s="101">
        <f t="shared" si="1848"/>
        <v>1772.61</v>
      </c>
      <c r="XL1230" s="101">
        <f t="shared" si="1849"/>
        <v>0</v>
      </c>
      <c r="XM1230" s="101">
        <f t="shared" si="1849"/>
        <v>0</v>
      </c>
      <c r="XN1230" s="101">
        <f t="shared" si="1849"/>
        <v>0</v>
      </c>
      <c r="XO1230" s="101">
        <f t="shared" si="1850"/>
        <v>0</v>
      </c>
      <c r="XP1230" s="101">
        <f t="shared" si="1850"/>
        <v>0</v>
      </c>
      <c r="XQ1230" s="101">
        <f t="shared" si="1850"/>
        <v>0</v>
      </c>
      <c r="XR1230" s="106"/>
      <c r="XS1230" s="106"/>
      <c r="XT1230" s="106"/>
      <c r="XU1230" s="101">
        <f t="shared" si="1851"/>
        <v>0</v>
      </c>
      <c r="XV1230" s="101">
        <f t="shared" si="1852"/>
        <v>0</v>
      </c>
      <c r="XW1230" s="101">
        <f t="shared" si="1853"/>
        <v>0</v>
      </c>
      <c r="XX1230" s="101">
        <f t="shared" si="1854"/>
        <v>0</v>
      </c>
      <c r="XY1230" s="101">
        <f t="shared" si="1855"/>
        <v>0</v>
      </c>
      <c r="XZ1230" s="101">
        <f t="shared" si="1856"/>
        <v>0</v>
      </c>
      <c r="YA1230" s="101">
        <f t="shared" si="1857"/>
        <v>0</v>
      </c>
      <c r="YB1230" s="101">
        <f t="shared" si="1858"/>
        <v>0</v>
      </c>
      <c r="YC1230" s="101">
        <f t="shared" si="1859"/>
        <v>0</v>
      </c>
      <c r="YD1230" s="101">
        <f t="shared" si="1860"/>
        <v>0</v>
      </c>
      <c r="YE1230" s="101">
        <f t="shared" si="1861"/>
        <v>0</v>
      </c>
      <c r="YF1230" s="101">
        <f t="shared" si="1862"/>
        <v>0</v>
      </c>
      <c r="YG1230" s="101">
        <f t="shared" si="1863"/>
        <v>0</v>
      </c>
      <c r="YH1230" s="101">
        <f t="shared" si="1863"/>
        <v>0</v>
      </c>
      <c r="YI1230" s="101">
        <f t="shared" si="1863"/>
        <v>0</v>
      </c>
      <c r="YJ1230" s="101">
        <f t="shared" si="1864"/>
        <v>0</v>
      </c>
      <c r="YK1230" s="101">
        <f t="shared" si="1864"/>
        <v>0</v>
      </c>
      <c r="YL1230" s="101">
        <f t="shared" si="1864"/>
        <v>0</v>
      </c>
      <c r="YM1230" s="149">
        <f t="shared" si="1865"/>
        <v>34</v>
      </c>
      <c r="YN1230" s="149">
        <f t="shared" si="1865"/>
        <v>34</v>
      </c>
      <c r="YO1230" s="149">
        <f t="shared" si="1865"/>
        <v>34</v>
      </c>
      <c r="YP1230" s="101">
        <f t="shared" si="1866"/>
        <v>4769146</v>
      </c>
      <c r="YQ1230" s="101">
        <f t="shared" si="1867"/>
        <v>4995110</v>
      </c>
      <c r="YR1230" s="101">
        <f t="shared" si="1868"/>
        <v>4995110</v>
      </c>
      <c r="YS1230" s="101">
        <f t="shared" si="1869"/>
        <v>79167.98</v>
      </c>
      <c r="YT1230" s="101">
        <f t="shared" si="1870"/>
        <v>79167.98</v>
      </c>
      <c r="YU1230" s="101">
        <f t="shared" si="1871"/>
        <v>79167.98</v>
      </c>
      <c r="YV1230" s="101">
        <f t="shared" si="1872"/>
        <v>140253.76000000001</v>
      </c>
      <c r="YW1230" s="101">
        <f t="shared" si="1873"/>
        <v>146899.32</v>
      </c>
      <c r="YX1230" s="101">
        <f t="shared" si="1874"/>
        <v>148034.21</v>
      </c>
      <c r="YY1230" s="101">
        <f t="shared" si="1875"/>
        <v>2284.9</v>
      </c>
      <c r="YZ1230" s="101">
        <f t="shared" si="1876"/>
        <v>2381.77</v>
      </c>
      <c r="ZA1230" s="101">
        <f t="shared" si="1877"/>
        <v>2381.77</v>
      </c>
      <c r="ZB1230" s="101">
        <f t="shared" si="1878"/>
        <v>4768627.84</v>
      </c>
      <c r="ZC1230" s="101">
        <f t="shared" si="1878"/>
        <v>4994576.88</v>
      </c>
      <c r="ZD1230" s="101">
        <f t="shared" si="1878"/>
        <v>5033163.1399999997</v>
      </c>
      <c r="ZE1230" s="101">
        <f t="shared" si="1879"/>
        <v>77686.600000000006</v>
      </c>
      <c r="ZF1230" s="101">
        <f t="shared" si="1879"/>
        <v>80980.179999999993</v>
      </c>
      <c r="ZG1230" s="101">
        <f t="shared" si="1879"/>
        <v>80980.179999999993</v>
      </c>
    </row>
    <row r="1231" spans="1:683">
      <c r="A1231" s="302" t="s">
        <v>727</v>
      </c>
      <c r="B1231" s="302" t="s">
        <v>1372</v>
      </c>
      <c r="C1231" s="5"/>
      <c r="D1231" s="764"/>
      <c r="E1231" s="291"/>
      <c r="F1231" s="114">
        <f t="shared" si="1880"/>
        <v>21381</v>
      </c>
      <c r="G1231" s="114">
        <f t="shared" si="1880"/>
        <v>21984</v>
      </c>
      <c r="H1231" s="114">
        <f t="shared" si="1880"/>
        <v>21984</v>
      </c>
      <c r="I1231" s="101">
        <f t="shared" si="1881"/>
        <v>2337.04</v>
      </c>
      <c r="J1231" s="101">
        <f t="shared" si="1881"/>
        <v>2337.04</v>
      </c>
      <c r="K1231" s="101">
        <f t="shared" si="1881"/>
        <v>2337.04</v>
      </c>
      <c r="L1231" s="106"/>
      <c r="M1231" s="106"/>
      <c r="N1231" s="106"/>
      <c r="O1231" s="101">
        <f t="shared" si="1431"/>
        <v>0</v>
      </c>
      <c r="P1231" s="101">
        <f t="shared" si="1432"/>
        <v>0</v>
      </c>
      <c r="Q1231" s="101">
        <f t="shared" si="1433"/>
        <v>0</v>
      </c>
      <c r="R1231" s="101">
        <f t="shared" si="1434"/>
        <v>0</v>
      </c>
      <c r="S1231" s="101">
        <f t="shared" si="1435"/>
        <v>0</v>
      </c>
      <c r="T1231" s="101">
        <f t="shared" si="1436"/>
        <v>0</v>
      </c>
      <c r="U1231" s="101">
        <f t="shared" si="1437"/>
        <v>21444.13</v>
      </c>
      <c r="V1231" s="101">
        <f t="shared" si="1438"/>
        <v>22047.83</v>
      </c>
      <c r="W1231" s="101">
        <f t="shared" si="1439"/>
        <v>22301.61</v>
      </c>
      <c r="X1231" s="101">
        <f t="shared" si="1440"/>
        <v>2126.9</v>
      </c>
      <c r="Y1231" s="101">
        <f t="shared" si="1441"/>
        <v>2218.06</v>
      </c>
      <c r="Z1231" s="101">
        <f t="shared" si="1442"/>
        <v>2218.06</v>
      </c>
      <c r="AA1231" s="101">
        <f t="shared" si="1443"/>
        <v>0</v>
      </c>
      <c r="AB1231" s="101">
        <f t="shared" si="1443"/>
        <v>0</v>
      </c>
      <c r="AC1231" s="101">
        <f t="shared" si="1443"/>
        <v>0</v>
      </c>
      <c r="AD1231" s="101">
        <f t="shared" si="1444"/>
        <v>0</v>
      </c>
      <c r="AE1231" s="101">
        <f t="shared" si="1444"/>
        <v>0</v>
      </c>
      <c r="AF1231" s="101">
        <f t="shared" si="1444"/>
        <v>0</v>
      </c>
      <c r="AG1231" s="106"/>
      <c r="AH1231" s="106"/>
      <c r="AI1231" s="106"/>
      <c r="AJ1231" s="101">
        <f t="shared" si="1445"/>
        <v>0</v>
      </c>
      <c r="AK1231" s="101">
        <f t="shared" si="1446"/>
        <v>0</v>
      </c>
      <c r="AL1231" s="101">
        <f t="shared" si="1447"/>
        <v>0</v>
      </c>
      <c r="AM1231" s="101">
        <f t="shared" si="1448"/>
        <v>0</v>
      </c>
      <c r="AN1231" s="101">
        <f t="shared" si="1449"/>
        <v>0</v>
      </c>
      <c r="AO1231" s="101">
        <f t="shared" si="1450"/>
        <v>0</v>
      </c>
      <c r="AP1231" s="101">
        <f t="shared" si="1451"/>
        <v>21071.5</v>
      </c>
      <c r="AQ1231" s="101">
        <f t="shared" si="1452"/>
        <v>21666.76</v>
      </c>
      <c r="AR1231" s="101">
        <f t="shared" si="1453"/>
        <v>21835.93</v>
      </c>
      <c r="AS1231" s="101">
        <f t="shared" si="1454"/>
        <v>3288.21</v>
      </c>
      <c r="AT1231" s="101">
        <f t="shared" si="1455"/>
        <v>3425.08</v>
      </c>
      <c r="AU1231" s="101">
        <f t="shared" si="1456"/>
        <v>3425.08</v>
      </c>
      <c r="AV1231" s="101">
        <f t="shared" si="1457"/>
        <v>0</v>
      </c>
      <c r="AW1231" s="101">
        <f t="shared" si="1457"/>
        <v>0</v>
      </c>
      <c r="AX1231" s="101">
        <f t="shared" si="1457"/>
        <v>0</v>
      </c>
      <c r="AY1231" s="101">
        <f t="shared" si="1458"/>
        <v>0</v>
      </c>
      <c r="AZ1231" s="101">
        <f t="shared" si="1458"/>
        <v>0</v>
      </c>
      <c r="BA1231" s="101">
        <f t="shared" si="1458"/>
        <v>0</v>
      </c>
      <c r="BB1231" s="106"/>
      <c r="BC1231" s="106"/>
      <c r="BD1231" s="106"/>
      <c r="BE1231" s="101">
        <f t="shared" si="1459"/>
        <v>0</v>
      </c>
      <c r="BF1231" s="101">
        <f t="shared" si="1460"/>
        <v>0</v>
      </c>
      <c r="BG1231" s="101">
        <f t="shared" si="1461"/>
        <v>0</v>
      </c>
      <c r="BH1231" s="101">
        <f t="shared" si="1462"/>
        <v>0</v>
      </c>
      <c r="BI1231" s="101">
        <f t="shared" si="1463"/>
        <v>0</v>
      </c>
      <c r="BJ1231" s="101">
        <f t="shared" si="1464"/>
        <v>0</v>
      </c>
      <c r="BK1231" s="101">
        <f t="shared" si="1465"/>
        <v>21381.02</v>
      </c>
      <c r="BL1231" s="101">
        <f t="shared" si="1466"/>
        <v>21984.01</v>
      </c>
      <c r="BM1231" s="101">
        <f t="shared" si="1467"/>
        <v>22475.01</v>
      </c>
      <c r="BN1231" s="101">
        <f t="shared" si="1468"/>
        <v>1887.62</v>
      </c>
      <c r="BO1231" s="101">
        <f t="shared" si="1469"/>
        <v>1948.8</v>
      </c>
      <c r="BP1231" s="101">
        <f t="shared" si="1470"/>
        <v>1948.8</v>
      </c>
      <c r="BQ1231" s="101">
        <f t="shared" si="1471"/>
        <v>0</v>
      </c>
      <c r="BR1231" s="101">
        <f t="shared" si="1471"/>
        <v>0</v>
      </c>
      <c r="BS1231" s="101">
        <f t="shared" si="1471"/>
        <v>0</v>
      </c>
      <c r="BT1231" s="101">
        <f t="shared" si="1472"/>
        <v>0</v>
      </c>
      <c r="BU1231" s="101">
        <f t="shared" si="1472"/>
        <v>0</v>
      </c>
      <c r="BV1231" s="101">
        <f t="shared" si="1472"/>
        <v>0</v>
      </c>
      <c r="BW1231" s="106"/>
      <c r="BX1231" s="106"/>
      <c r="BY1231" s="106"/>
      <c r="BZ1231" s="101">
        <f t="shared" si="1473"/>
        <v>0</v>
      </c>
      <c r="CA1231" s="101">
        <f t="shared" si="1474"/>
        <v>0</v>
      </c>
      <c r="CB1231" s="101">
        <f t="shared" si="1475"/>
        <v>0</v>
      </c>
      <c r="CC1231" s="101">
        <f t="shared" si="1476"/>
        <v>0</v>
      </c>
      <c r="CD1231" s="101">
        <f t="shared" si="1477"/>
        <v>0</v>
      </c>
      <c r="CE1231" s="101">
        <f t="shared" si="1478"/>
        <v>0</v>
      </c>
      <c r="CF1231" s="101">
        <f t="shared" si="1479"/>
        <v>21157.8</v>
      </c>
      <c r="CG1231" s="101">
        <f t="shared" si="1480"/>
        <v>21752.97</v>
      </c>
      <c r="CH1231" s="101">
        <f t="shared" si="1481"/>
        <v>21915.65</v>
      </c>
      <c r="CI1231" s="101">
        <f t="shared" si="1482"/>
        <v>2320.25</v>
      </c>
      <c r="CJ1231" s="101">
        <f t="shared" si="1483"/>
        <v>2439.37</v>
      </c>
      <c r="CK1231" s="101">
        <f t="shared" si="1484"/>
        <v>2439.37</v>
      </c>
      <c r="CL1231" s="101">
        <f t="shared" si="1485"/>
        <v>0</v>
      </c>
      <c r="CM1231" s="101">
        <f t="shared" si="1485"/>
        <v>0</v>
      </c>
      <c r="CN1231" s="101">
        <f t="shared" si="1485"/>
        <v>0</v>
      </c>
      <c r="CO1231" s="101">
        <f t="shared" si="1486"/>
        <v>0</v>
      </c>
      <c r="CP1231" s="101">
        <f t="shared" si="1486"/>
        <v>0</v>
      </c>
      <c r="CQ1231" s="101">
        <f t="shared" si="1486"/>
        <v>0</v>
      </c>
      <c r="CR1231" s="106"/>
      <c r="CS1231" s="106"/>
      <c r="CT1231" s="106"/>
      <c r="CU1231" s="101">
        <f t="shared" si="1487"/>
        <v>0</v>
      </c>
      <c r="CV1231" s="101">
        <f t="shared" si="1488"/>
        <v>0</v>
      </c>
      <c r="CW1231" s="101">
        <f t="shared" si="1489"/>
        <v>0</v>
      </c>
      <c r="CX1231" s="101">
        <f t="shared" si="1490"/>
        <v>0</v>
      </c>
      <c r="CY1231" s="101">
        <f t="shared" si="1491"/>
        <v>0</v>
      </c>
      <c r="CZ1231" s="101">
        <f t="shared" si="1492"/>
        <v>0</v>
      </c>
      <c r="DA1231" s="101">
        <f t="shared" si="1493"/>
        <v>21380.42</v>
      </c>
      <c r="DB1231" s="101">
        <f t="shared" si="1494"/>
        <v>21982.94</v>
      </c>
      <c r="DC1231" s="101">
        <f t="shared" si="1495"/>
        <v>22071.42</v>
      </c>
      <c r="DD1231" s="101">
        <f t="shared" si="1496"/>
        <v>1477.51</v>
      </c>
      <c r="DE1231" s="101">
        <f t="shared" si="1497"/>
        <v>1549.61</v>
      </c>
      <c r="DF1231" s="101">
        <f t="shared" si="1498"/>
        <v>1549.61</v>
      </c>
      <c r="DG1231" s="101">
        <f t="shared" si="1499"/>
        <v>0</v>
      </c>
      <c r="DH1231" s="101">
        <f t="shared" si="1499"/>
        <v>0</v>
      </c>
      <c r="DI1231" s="101">
        <f t="shared" si="1499"/>
        <v>0</v>
      </c>
      <c r="DJ1231" s="101">
        <f t="shared" si="1500"/>
        <v>0</v>
      </c>
      <c r="DK1231" s="101">
        <f t="shared" si="1500"/>
        <v>0</v>
      </c>
      <c r="DL1231" s="101">
        <f t="shared" si="1500"/>
        <v>0</v>
      </c>
      <c r="DM1231" s="106"/>
      <c r="DN1231" s="106"/>
      <c r="DO1231" s="106"/>
      <c r="DP1231" s="101">
        <f t="shared" si="1501"/>
        <v>0</v>
      </c>
      <c r="DQ1231" s="101">
        <f t="shared" si="1502"/>
        <v>0</v>
      </c>
      <c r="DR1231" s="101">
        <f t="shared" si="1503"/>
        <v>0</v>
      </c>
      <c r="DS1231" s="101">
        <f t="shared" si="1504"/>
        <v>0</v>
      </c>
      <c r="DT1231" s="101">
        <f t="shared" si="1505"/>
        <v>0</v>
      </c>
      <c r="DU1231" s="101">
        <f t="shared" si="1506"/>
        <v>0</v>
      </c>
      <c r="DV1231" s="101">
        <f t="shared" si="1507"/>
        <v>21381.05</v>
      </c>
      <c r="DW1231" s="101">
        <f t="shared" si="1508"/>
        <v>21983.96</v>
      </c>
      <c r="DX1231" s="101">
        <f t="shared" si="1509"/>
        <v>22152.69</v>
      </c>
      <c r="DY1231" s="101">
        <f t="shared" si="1510"/>
        <v>2262.2399999999998</v>
      </c>
      <c r="DZ1231" s="101">
        <f t="shared" si="1511"/>
        <v>2374.19</v>
      </c>
      <c r="EA1231" s="101">
        <f t="shared" si="1512"/>
        <v>2374.19</v>
      </c>
      <c r="EB1231" s="101">
        <f t="shared" si="1513"/>
        <v>0</v>
      </c>
      <c r="EC1231" s="101">
        <f t="shared" si="1513"/>
        <v>0</v>
      </c>
      <c r="ED1231" s="101">
        <f t="shared" si="1513"/>
        <v>0</v>
      </c>
      <c r="EE1231" s="101">
        <f t="shared" si="1514"/>
        <v>0</v>
      </c>
      <c r="EF1231" s="101">
        <f t="shared" si="1514"/>
        <v>0</v>
      </c>
      <c r="EG1231" s="101">
        <f t="shared" si="1514"/>
        <v>0</v>
      </c>
      <c r="EH1231" s="106"/>
      <c r="EI1231" s="106"/>
      <c r="EJ1231" s="106"/>
      <c r="EK1231" s="101">
        <f t="shared" si="1515"/>
        <v>0</v>
      </c>
      <c r="EL1231" s="101">
        <f t="shared" si="1516"/>
        <v>0</v>
      </c>
      <c r="EM1231" s="101">
        <f t="shared" si="1517"/>
        <v>0</v>
      </c>
      <c r="EN1231" s="101">
        <f t="shared" si="1518"/>
        <v>0</v>
      </c>
      <c r="EO1231" s="101">
        <f t="shared" si="1519"/>
        <v>0</v>
      </c>
      <c r="EP1231" s="101">
        <f t="shared" si="1520"/>
        <v>0</v>
      </c>
      <c r="EQ1231" s="101">
        <f t="shared" si="1521"/>
        <v>21381</v>
      </c>
      <c r="ER1231" s="101">
        <f t="shared" si="1522"/>
        <v>21984.03</v>
      </c>
      <c r="ES1231" s="101">
        <f t="shared" si="1523"/>
        <v>22214.47</v>
      </c>
      <c r="ET1231" s="101">
        <f t="shared" si="1524"/>
        <v>1904.56</v>
      </c>
      <c r="EU1231" s="101">
        <f t="shared" si="1525"/>
        <v>1985.58</v>
      </c>
      <c r="EV1231" s="101">
        <f t="shared" si="1526"/>
        <v>1985.58</v>
      </c>
      <c r="EW1231" s="101">
        <f t="shared" si="1527"/>
        <v>0</v>
      </c>
      <c r="EX1231" s="101">
        <f t="shared" si="1527"/>
        <v>0</v>
      </c>
      <c r="EY1231" s="101">
        <f t="shared" si="1527"/>
        <v>0</v>
      </c>
      <c r="EZ1231" s="101">
        <f t="shared" si="1528"/>
        <v>0</v>
      </c>
      <c r="FA1231" s="101">
        <f t="shared" si="1528"/>
        <v>0</v>
      </c>
      <c r="FB1231" s="101">
        <f t="shared" si="1528"/>
        <v>0</v>
      </c>
      <c r="FC1231" s="106"/>
      <c r="FD1231" s="106"/>
      <c r="FE1231" s="106"/>
      <c r="FF1231" s="101">
        <f t="shared" si="1529"/>
        <v>0</v>
      </c>
      <c r="FG1231" s="101">
        <f t="shared" si="1530"/>
        <v>0</v>
      </c>
      <c r="FH1231" s="101">
        <f t="shared" si="1531"/>
        <v>0</v>
      </c>
      <c r="FI1231" s="101">
        <f t="shared" si="1532"/>
        <v>0</v>
      </c>
      <c r="FJ1231" s="101">
        <f t="shared" si="1533"/>
        <v>0</v>
      </c>
      <c r="FK1231" s="101">
        <f t="shared" si="1534"/>
        <v>0</v>
      </c>
      <c r="FL1231" s="101">
        <f t="shared" si="1535"/>
        <v>21525.14</v>
      </c>
      <c r="FM1231" s="101">
        <f t="shared" si="1536"/>
        <v>22132.07</v>
      </c>
      <c r="FN1231" s="101">
        <f t="shared" si="1537"/>
        <v>22364.880000000001</v>
      </c>
      <c r="FO1231" s="101">
        <f t="shared" si="1538"/>
        <v>1572.71</v>
      </c>
      <c r="FP1231" s="101">
        <f t="shared" si="1539"/>
        <v>1629.83</v>
      </c>
      <c r="FQ1231" s="101">
        <f t="shared" si="1540"/>
        <v>1629.83</v>
      </c>
      <c r="FR1231" s="101">
        <f t="shared" si="1541"/>
        <v>0</v>
      </c>
      <c r="FS1231" s="101">
        <f t="shared" si="1541"/>
        <v>0</v>
      </c>
      <c r="FT1231" s="101">
        <f t="shared" si="1541"/>
        <v>0</v>
      </c>
      <c r="FU1231" s="101">
        <f t="shared" si="1542"/>
        <v>0</v>
      </c>
      <c r="FV1231" s="101">
        <f t="shared" si="1542"/>
        <v>0</v>
      </c>
      <c r="FW1231" s="101">
        <f t="shared" si="1542"/>
        <v>0</v>
      </c>
      <c r="FX1231" s="106"/>
      <c r="FY1231" s="106"/>
      <c r="FZ1231" s="106"/>
      <c r="GA1231" s="101">
        <f t="shared" si="1543"/>
        <v>0</v>
      </c>
      <c r="GB1231" s="101">
        <f t="shared" si="1544"/>
        <v>0</v>
      </c>
      <c r="GC1231" s="101">
        <f t="shared" si="1545"/>
        <v>0</v>
      </c>
      <c r="GD1231" s="101">
        <f t="shared" si="1546"/>
        <v>0</v>
      </c>
      <c r="GE1231" s="101">
        <f t="shared" si="1547"/>
        <v>0</v>
      </c>
      <c r="GF1231" s="101">
        <f t="shared" si="1548"/>
        <v>0</v>
      </c>
      <c r="GG1231" s="101">
        <f t="shared" si="1549"/>
        <v>21573.15</v>
      </c>
      <c r="GH1231" s="101">
        <f t="shared" si="1550"/>
        <v>22180.85</v>
      </c>
      <c r="GI1231" s="101">
        <f t="shared" si="1551"/>
        <v>22402.03</v>
      </c>
      <c r="GJ1231" s="101">
        <f t="shared" si="1552"/>
        <v>2366.7399999999998</v>
      </c>
      <c r="GK1231" s="101">
        <f t="shared" si="1553"/>
        <v>2448.42</v>
      </c>
      <c r="GL1231" s="101">
        <f t="shared" si="1554"/>
        <v>2448.42</v>
      </c>
      <c r="GM1231" s="101">
        <f t="shared" si="1555"/>
        <v>0</v>
      </c>
      <c r="GN1231" s="101">
        <f t="shared" si="1555"/>
        <v>0</v>
      </c>
      <c r="GO1231" s="101">
        <f t="shared" si="1555"/>
        <v>0</v>
      </c>
      <c r="GP1231" s="101">
        <f t="shared" si="1556"/>
        <v>0</v>
      </c>
      <c r="GQ1231" s="101">
        <f t="shared" si="1556"/>
        <v>0</v>
      </c>
      <c r="GR1231" s="101">
        <f t="shared" si="1556"/>
        <v>0</v>
      </c>
      <c r="GS1231" s="106"/>
      <c r="GT1231" s="106"/>
      <c r="GU1231" s="106"/>
      <c r="GV1231" s="101">
        <f t="shared" si="1557"/>
        <v>0</v>
      </c>
      <c r="GW1231" s="101">
        <f t="shared" si="1558"/>
        <v>0</v>
      </c>
      <c r="GX1231" s="101">
        <f t="shared" si="1559"/>
        <v>0</v>
      </c>
      <c r="GY1231" s="101">
        <f t="shared" si="1560"/>
        <v>0</v>
      </c>
      <c r="GZ1231" s="101">
        <f t="shared" si="1561"/>
        <v>0</v>
      </c>
      <c r="HA1231" s="101">
        <f t="shared" si="1562"/>
        <v>0</v>
      </c>
      <c r="HB1231" s="101">
        <f t="shared" si="1563"/>
        <v>21682.95</v>
      </c>
      <c r="HC1231" s="101">
        <f t="shared" si="1564"/>
        <v>22295.55</v>
      </c>
      <c r="HD1231" s="101">
        <f t="shared" si="1565"/>
        <v>22410.83</v>
      </c>
      <c r="HE1231" s="101">
        <f t="shared" si="1566"/>
        <v>2415.08</v>
      </c>
      <c r="HF1231" s="101">
        <f t="shared" si="1567"/>
        <v>2493.66</v>
      </c>
      <c r="HG1231" s="101">
        <f t="shared" si="1568"/>
        <v>2493.66</v>
      </c>
      <c r="HH1231" s="101">
        <f t="shared" si="1569"/>
        <v>0</v>
      </c>
      <c r="HI1231" s="101">
        <f t="shared" si="1569"/>
        <v>0</v>
      </c>
      <c r="HJ1231" s="101">
        <f t="shared" si="1569"/>
        <v>0</v>
      </c>
      <c r="HK1231" s="101">
        <f t="shared" si="1570"/>
        <v>0</v>
      </c>
      <c r="HL1231" s="101">
        <f t="shared" si="1570"/>
        <v>0</v>
      </c>
      <c r="HM1231" s="101">
        <f t="shared" si="1570"/>
        <v>0</v>
      </c>
      <c r="HN1231" s="106"/>
      <c r="HO1231" s="106"/>
      <c r="HP1231" s="106"/>
      <c r="HQ1231" s="101">
        <f t="shared" si="1571"/>
        <v>0</v>
      </c>
      <c r="HR1231" s="101">
        <f t="shared" si="1572"/>
        <v>0</v>
      </c>
      <c r="HS1231" s="101">
        <f t="shared" si="1573"/>
        <v>0</v>
      </c>
      <c r="HT1231" s="101">
        <f t="shared" si="1574"/>
        <v>0</v>
      </c>
      <c r="HU1231" s="101">
        <f t="shared" si="1575"/>
        <v>0</v>
      </c>
      <c r="HV1231" s="101">
        <f t="shared" si="1576"/>
        <v>0</v>
      </c>
      <c r="HW1231" s="101">
        <f t="shared" si="1577"/>
        <v>21378.74</v>
      </c>
      <c r="HX1231" s="101">
        <f t="shared" si="1578"/>
        <v>21981.84</v>
      </c>
      <c r="HY1231" s="101">
        <f t="shared" si="1579"/>
        <v>22242.93</v>
      </c>
      <c r="HZ1231" s="101">
        <f t="shared" si="1580"/>
        <v>1986.22</v>
      </c>
      <c r="IA1231" s="101">
        <f t="shared" si="1581"/>
        <v>2063.2399999999998</v>
      </c>
      <c r="IB1231" s="101">
        <f t="shared" si="1582"/>
        <v>2063.2399999999998</v>
      </c>
      <c r="IC1231" s="101">
        <f t="shared" si="1583"/>
        <v>0</v>
      </c>
      <c r="ID1231" s="101">
        <f t="shared" si="1583"/>
        <v>0</v>
      </c>
      <c r="IE1231" s="101">
        <f t="shared" si="1583"/>
        <v>0</v>
      </c>
      <c r="IF1231" s="101">
        <f t="shared" si="1584"/>
        <v>0</v>
      </c>
      <c r="IG1231" s="101">
        <f t="shared" si="1584"/>
        <v>0</v>
      </c>
      <c r="IH1231" s="101">
        <f t="shared" si="1584"/>
        <v>0</v>
      </c>
      <c r="II1231" s="106">
        <v>166</v>
      </c>
      <c r="IJ1231" s="106">
        <v>166</v>
      </c>
      <c r="IK1231" s="106">
        <v>166</v>
      </c>
      <c r="IL1231" s="101">
        <f t="shared" si="1585"/>
        <v>3549246</v>
      </c>
      <c r="IM1231" s="101">
        <f t="shared" si="1586"/>
        <v>3649344</v>
      </c>
      <c r="IN1231" s="101">
        <f t="shared" si="1587"/>
        <v>3649344</v>
      </c>
      <c r="IO1231" s="101">
        <f t="shared" si="1588"/>
        <v>387948.64</v>
      </c>
      <c r="IP1231" s="101">
        <f t="shared" si="1589"/>
        <v>387948.64</v>
      </c>
      <c r="IQ1231" s="101">
        <f t="shared" si="1590"/>
        <v>387948.64</v>
      </c>
      <c r="IR1231" s="101">
        <f t="shared" si="1591"/>
        <v>21380.98</v>
      </c>
      <c r="IS1231" s="101">
        <f t="shared" si="1592"/>
        <v>21984.05</v>
      </c>
      <c r="IT1231" s="101">
        <f t="shared" si="1593"/>
        <v>21984.05</v>
      </c>
      <c r="IU1231" s="101">
        <f t="shared" si="1594"/>
        <v>6448.7</v>
      </c>
      <c r="IV1231" s="101">
        <f t="shared" si="1595"/>
        <v>6786.3</v>
      </c>
      <c r="IW1231" s="101">
        <f t="shared" si="1596"/>
        <v>6786.3</v>
      </c>
      <c r="IX1231" s="101">
        <f t="shared" si="1597"/>
        <v>3549242.68</v>
      </c>
      <c r="IY1231" s="101">
        <f t="shared" si="1597"/>
        <v>3649352.3</v>
      </c>
      <c r="IZ1231" s="101">
        <f t="shared" si="1597"/>
        <v>3649352.3</v>
      </c>
      <c r="JA1231" s="101">
        <f t="shared" si="1598"/>
        <v>1070484.2</v>
      </c>
      <c r="JB1231" s="101">
        <f t="shared" si="1598"/>
        <v>1126525.8</v>
      </c>
      <c r="JC1231" s="101">
        <f t="shared" si="1598"/>
        <v>1126525.8</v>
      </c>
      <c r="JD1231" s="106"/>
      <c r="JE1231" s="106"/>
      <c r="JF1231" s="106"/>
      <c r="JG1231" s="101">
        <f t="shared" si="1599"/>
        <v>0</v>
      </c>
      <c r="JH1231" s="101">
        <f t="shared" si="1600"/>
        <v>0</v>
      </c>
      <c r="JI1231" s="101">
        <f t="shared" si="1601"/>
        <v>0</v>
      </c>
      <c r="JJ1231" s="101">
        <f t="shared" si="1602"/>
        <v>0</v>
      </c>
      <c r="JK1231" s="101">
        <f t="shared" si="1603"/>
        <v>0</v>
      </c>
      <c r="JL1231" s="101">
        <f t="shared" si="1604"/>
        <v>0</v>
      </c>
      <c r="JM1231" s="101">
        <f t="shared" si="1605"/>
        <v>21380.99</v>
      </c>
      <c r="JN1231" s="101">
        <f t="shared" si="1606"/>
        <v>21984.02</v>
      </c>
      <c r="JO1231" s="101">
        <f t="shared" si="1607"/>
        <v>22067.21</v>
      </c>
      <c r="JP1231" s="101">
        <f t="shared" si="1608"/>
        <v>1658.42</v>
      </c>
      <c r="JQ1231" s="101">
        <f t="shared" si="1609"/>
        <v>1733.82</v>
      </c>
      <c r="JR1231" s="101">
        <f t="shared" si="1610"/>
        <v>1733.82</v>
      </c>
      <c r="JS1231" s="101">
        <f t="shared" si="1611"/>
        <v>0</v>
      </c>
      <c r="JT1231" s="101">
        <f t="shared" si="1611"/>
        <v>0</v>
      </c>
      <c r="JU1231" s="101">
        <f t="shared" si="1611"/>
        <v>0</v>
      </c>
      <c r="JV1231" s="101">
        <f t="shared" si="1612"/>
        <v>0</v>
      </c>
      <c r="JW1231" s="101">
        <f t="shared" si="1612"/>
        <v>0</v>
      </c>
      <c r="JX1231" s="101">
        <f t="shared" si="1612"/>
        <v>0</v>
      </c>
      <c r="JY1231" s="106"/>
      <c r="JZ1231" s="106"/>
      <c r="KA1231" s="106"/>
      <c r="KB1231" s="101">
        <f t="shared" si="1613"/>
        <v>0</v>
      </c>
      <c r="KC1231" s="101">
        <f t="shared" si="1614"/>
        <v>0</v>
      </c>
      <c r="KD1231" s="101">
        <f t="shared" si="1615"/>
        <v>0</v>
      </c>
      <c r="KE1231" s="101">
        <f t="shared" si="1616"/>
        <v>0</v>
      </c>
      <c r="KF1231" s="101">
        <f t="shared" si="1617"/>
        <v>0</v>
      </c>
      <c r="KG1231" s="101">
        <f t="shared" si="1618"/>
        <v>0</v>
      </c>
      <c r="KH1231" s="101">
        <f t="shared" si="1619"/>
        <v>21380.99</v>
      </c>
      <c r="KI1231" s="101">
        <f t="shared" si="1620"/>
        <v>21984.02</v>
      </c>
      <c r="KJ1231" s="101">
        <f t="shared" si="1621"/>
        <v>22110.38</v>
      </c>
      <c r="KK1231" s="101">
        <f t="shared" si="1622"/>
        <v>1840.98</v>
      </c>
      <c r="KL1231" s="101">
        <f t="shared" si="1623"/>
        <v>1922.42</v>
      </c>
      <c r="KM1231" s="101">
        <f t="shared" si="1624"/>
        <v>1922.42</v>
      </c>
      <c r="KN1231" s="101">
        <f t="shared" si="1625"/>
        <v>0</v>
      </c>
      <c r="KO1231" s="101">
        <f t="shared" si="1625"/>
        <v>0</v>
      </c>
      <c r="KP1231" s="101">
        <f t="shared" si="1625"/>
        <v>0</v>
      </c>
      <c r="KQ1231" s="101">
        <f t="shared" si="1626"/>
        <v>0</v>
      </c>
      <c r="KR1231" s="101">
        <f t="shared" si="1626"/>
        <v>0</v>
      </c>
      <c r="KS1231" s="101">
        <f t="shared" si="1626"/>
        <v>0</v>
      </c>
      <c r="KT1231" s="106"/>
      <c r="KU1231" s="106"/>
      <c r="KV1231" s="106"/>
      <c r="KW1231" s="101">
        <f t="shared" si="1627"/>
        <v>0</v>
      </c>
      <c r="KX1231" s="101">
        <f t="shared" si="1628"/>
        <v>0</v>
      </c>
      <c r="KY1231" s="101">
        <f t="shared" si="1629"/>
        <v>0</v>
      </c>
      <c r="KZ1231" s="101">
        <f t="shared" si="1630"/>
        <v>0</v>
      </c>
      <c r="LA1231" s="101">
        <f t="shared" si="1631"/>
        <v>0</v>
      </c>
      <c r="LB1231" s="101">
        <f t="shared" si="1632"/>
        <v>0</v>
      </c>
      <c r="LC1231" s="101">
        <f t="shared" si="1633"/>
        <v>21002.85</v>
      </c>
      <c r="LD1231" s="101">
        <f t="shared" si="1634"/>
        <v>21592.59</v>
      </c>
      <c r="LE1231" s="101">
        <f t="shared" si="1635"/>
        <v>21756.29</v>
      </c>
      <c r="LF1231" s="101">
        <f t="shared" si="1636"/>
        <v>3081.53</v>
      </c>
      <c r="LG1231" s="101">
        <f t="shared" si="1637"/>
        <v>3196.07</v>
      </c>
      <c r="LH1231" s="101">
        <f t="shared" si="1638"/>
        <v>3196.07</v>
      </c>
      <c r="LI1231" s="101">
        <f t="shared" si="1639"/>
        <v>0</v>
      </c>
      <c r="LJ1231" s="101">
        <f t="shared" si="1639"/>
        <v>0</v>
      </c>
      <c r="LK1231" s="101">
        <f t="shared" si="1639"/>
        <v>0</v>
      </c>
      <c r="LL1231" s="101">
        <f t="shared" si="1640"/>
        <v>0</v>
      </c>
      <c r="LM1231" s="101">
        <f t="shared" si="1640"/>
        <v>0</v>
      </c>
      <c r="LN1231" s="101">
        <f t="shared" si="1640"/>
        <v>0</v>
      </c>
      <c r="LO1231" s="106"/>
      <c r="LP1231" s="106"/>
      <c r="LQ1231" s="106"/>
      <c r="LR1231" s="101">
        <f t="shared" si="1641"/>
        <v>0</v>
      </c>
      <c r="LS1231" s="101">
        <f t="shared" si="1642"/>
        <v>0</v>
      </c>
      <c r="LT1231" s="101">
        <f t="shared" si="1643"/>
        <v>0</v>
      </c>
      <c r="LU1231" s="101">
        <f t="shared" si="1644"/>
        <v>0</v>
      </c>
      <c r="LV1231" s="101">
        <f t="shared" si="1645"/>
        <v>0</v>
      </c>
      <c r="LW1231" s="101">
        <f t="shared" si="1646"/>
        <v>0</v>
      </c>
      <c r="LX1231" s="101">
        <f t="shared" si="1647"/>
        <v>21381</v>
      </c>
      <c r="LY1231" s="101">
        <f t="shared" si="1648"/>
        <v>21983.98</v>
      </c>
      <c r="LZ1231" s="101">
        <f t="shared" si="1649"/>
        <v>22068.9</v>
      </c>
      <c r="MA1231" s="101">
        <f t="shared" si="1650"/>
        <v>2212.15</v>
      </c>
      <c r="MB1231" s="101">
        <f t="shared" si="1651"/>
        <v>2327.86</v>
      </c>
      <c r="MC1231" s="101">
        <f t="shared" si="1652"/>
        <v>2327.86</v>
      </c>
      <c r="MD1231" s="101">
        <f t="shared" si="1653"/>
        <v>0</v>
      </c>
      <c r="ME1231" s="101">
        <f t="shared" si="1653"/>
        <v>0</v>
      </c>
      <c r="MF1231" s="101">
        <f t="shared" si="1653"/>
        <v>0</v>
      </c>
      <c r="MG1231" s="101">
        <f t="shared" si="1654"/>
        <v>0</v>
      </c>
      <c r="MH1231" s="101">
        <f t="shared" si="1654"/>
        <v>0</v>
      </c>
      <c r="MI1231" s="101">
        <f t="shared" si="1654"/>
        <v>0</v>
      </c>
      <c r="MJ1231" s="106"/>
      <c r="MK1231" s="106"/>
      <c r="ML1231" s="106"/>
      <c r="MM1231" s="101">
        <f t="shared" si="1655"/>
        <v>0</v>
      </c>
      <c r="MN1231" s="101">
        <f t="shared" si="1656"/>
        <v>0</v>
      </c>
      <c r="MO1231" s="101">
        <f t="shared" si="1657"/>
        <v>0</v>
      </c>
      <c r="MP1231" s="101">
        <f t="shared" si="1658"/>
        <v>0</v>
      </c>
      <c r="MQ1231" s="101">
        <f t="shared" si="1659"/>
        <v>0</v>
      </c>
      <c r="MR1231" s="101">
        <f t="shared" si="1660"/>
        <v>0</v>
      </c>
      <c r="MS1231" s="101">
        <f t="shared" si="1661"/>
        <v>21419.67</v>
      </c>
      <c r="MT1231" s="101">
        <f t="shared" si="1662"/>
        <v>22023.279999999999</v>
      </c>
      <c r="MU1231" s="101">
        <f t="shared" si="1663"/>
        <v>22207.22</v>
      </c>
      <c r="MV1231" s="101">
        <f t="shared" si="1664"/>
        <v>2167.2399999999998</v>
      </c>
      <c r="MW1231" s="101">
        <f t="shared" si="1665"/>
        <v>2250.0500000000002</v>
      </c>
      <c r="MX1231" s="101">
        <f t="shared" si="1666"/>
        <v>2250.0500000000002</v>
      </c>
      <c r="MY1231" s="101">
        <f t="shared" si="1667"/>
        <v>0</v>
      </c>
      <c r="MZ1231" s="101">
        <f t="shared" si="1667"/>
        <v>0</v>
      </c>
      <c r="NA1231" s="101">
        <f t="shared" si="1667"/>
        <v>0</v>
      </c>
      <c r="NB1231" s="101">
        <f t="shared" si="1668"/>
        <v>0</v>
      </c>
      <c r="NC1231" s="101">
        <f t="shared" si="1668"/>
        <v>0</v>
      </c>
      <c r="ND1231" s="101">
        <f t="shared" si="1668"/>
        <v>0</v>
      </c>
      <c r="NE1231" s="106"/>
      <c r="NF1231" s="106"/>
      <c r="NG1231" s="106"/>
      <c r="NH1231" s="101">
        <f t="shared" si="1669"/>
        <v>0</v>
      </c>
      <c r="NI1231" s="101">
        <f t="shared" si="1670"/>
        <v>0</v>
      </c>
      <c r="NJ1231" s="101">
        <f t="shared" si="1671"/>
        <v>0</v>
      </c>
      <c r="NK1231" s="101">
        <f t="shared" si="1672"/>
        <v>0</v>
      </c>
      <c r="NL1231" s="101">
        <f t="shared" si="1673"/>
        <v>0</v>
      </c>
      <c r="NM1231" s="101">
        <f t="shared" si="1674"/>
        <v>0</v>
      </c>
      <c r="NN1231" s="101">
        <f t="shared" si="1675"/>
        <v>21381.03</v>
      </c>
      <c r="NO1231" s="101">
        <f t="shared" si="1676"/>
        <v>21984.02</v>
      </c>
      <c r="NP1231" s="101">
        <f t="shared" si="1677"/>
        <v>22162.87</v>
      </c>
      <c r="NQ1231" s="101">
        <f t="shared" si="1678"/>
        <v>2704.56</v>
      </c>
      <c r="NR1231" s="101">
        <f t="shared" si="1679"/>
        <v>2801.18</v>
      </c>
      <c r="NS1231" s="101">
        <f t="shared" si="1680"/>
        <v>2801.18</v>
      </c>
      <c r="NT1231" s="101">
        <f t="shared" si="1681"/>
        <v>0</v>
      </c>
      <c r="NU1231" s="101">
        <f t="shared" si="1681"/>
        <v>0</v>
      </c>
      <c r="NV1231" s="101">
        <f t="shared" si="1681"/>
        <v>0</v>
      </c>
      <c r="NW1231" s="101">
        <f t="shared" si="1682"/>
        <v>0</v>
      </c>
      <c r="NX1231" s="101">
        <f t="shared" si="1682"/>
        <v>0</v>
      </c>
      <c r="NY1231" s="101">
        <f t="shared" si="1682"/>
        <v>0</v>
      </c>
      <c r="NZ1231" s="106"/>
      <c r="OA1231" s="106"/>
      <c r="OB1231" s="106"/>
      <c r="OC1231" s="101">
        <f t="shared" si="1683"/>
        <v>0</v>
      </c>
      <c r="OD1231" s="101">
        <f t="shared" si="1684"/>
        <v>0</v>
      </c>
      <c r="OE1231" s="101">
        <f t="shared" si="1685"/>
        <v>0</v>
      </c>
      <c r="OF1231" s="101">
        <f t="shared" si="1686"/>
        <v>0</v>
      </c>
      <c r="OG1231" s="101">
        <f t="shared" si="1687"/>
        <v>0</v>
      </c>
      <c r="OH1231" s="101">
        <f t="shared" si="1688"/>
        <v>0</v>
      </c>
      <c r="OI1231" s="101">
        <f t="shared" si="1689"/>
        <v>21381.05</v>
      </c>
      <c r="OJ1231" s="101">
        <f t="shared" si="1690"/>
        <v>21984.02</v>
      </c>
      <c r="OK1231" s="101">
        <f t="shared" si="1691"/>
        <v>22085.16</v>
      </c>
      <c r="OL1231" s="101">
        <f t="shared" si="1692"/>
        <v>2612.75</v>
      </c>
      <c r="OM1231" s="101">
        <f t="shared" si="1693"/>
        <v>2738.23</v>
      </c>
      <c r="ON1231" s="101">
        <f t="shared" si="1694"/>
        <v>2738.23</v>
      </c>
      <c r="OO1231" s="101">
        <f t="shared" si="1695"/>
        <v>0</v>
      </c>
      <c r="OP1231" s="101">
        <f t="shared" si="1695"/>
        <v>0</v>
      </c>
      <c r="OQ1231" s="101">
        <f t="shared" si="1695"/>
        <v>0</v>
      </c>
      <c r="OR1231" s="101">
        <f t="shared" si="1696"/>
        <v>0</v>
      </c>
      <c r="OS1231" s="101">
        <f t="shared" si="1696"/>
        <v>0</v>
      </c>
      <c r="OT1231" s="101">
        <f t="shared" si="1696"/>
        <v>0</v>
      </c>
      <c r="OU1231" s="106"/>
      <c r="OV1231" s="106"/>
      <c r="OW1231" s="106"/>
      <c r="OX1231" s="101">
        <f t="shared" si="1697"/>
        <v>0</v>
      </c>
      <c r="OY1231" s="101">
        <f t="shared" si="1698"/>
        <v>0</v>
      </c>
      <c r="OZ1231" s="101">
        <f t="shared" si="1699"/>
        <v>0</v>
      </c>
      <c r="PA1231" s="101">
        <f t="shared" si="1700"/>
        <v>0</v>
      </c>
      <c r="PB1231" s="101">
        <f t="shared" si="1701"/>
        <v>0</v>
      </c>
      <c r="PC1231" s="101">
        <f t="shared" si="1702"/>
        <v>0</v>
      </c>
      <c r="PD1231" s="101">
        <f t="shared" si="1703"/>
        <v>21381.02</v>
      </c>
      <c r="PE1231" s="101">
        <f t="shared" si="1704"/>
        <v>21983.97</v>
      </c>
      <c r="PF1231" s="101">
        <f t="shared" si="1705"/>
        <v>22205.87</v>
      </c>
      <c r="PG1231" s="101">
        <f t="shared" si="1706"/>
        <v>2719.34</v>
      </c>
      <c r="PH1231" s="101">
        <f t="shared" si="1707"/>
        <v>2797.65</v>
      </c>
      <c r="PI1231" s="101">
        <f t="shared" si="1708"/>
        <v>2797.65</v>
      </c>
      <c r="PJ1231" s="101">
        <f t="shared" si="1709"/>
        <v>0</v>
      </c>
      <c r="PK1231" s="101">
        <f t="shared" si="1709"/>
        <v>0</v>
      </c>
      <c r="PL1231" s="101">
        <f t="shared" si="1709"/>
        <v>0</v>
      </c>
      <c r="PM1231" s="101">
        <f t="shared" si="1710"/>
        <v>0</v>
      </c>
      <c r="PN1231" s="101">
        <f t="shared" si="1710"/>
        <v>0</v>
      </c>
      <c r="PO1231" s="101">
        <f t="shared" si="1710"/>
        <v>0</v>
      </c>
      <c r="PP1231" s="106"/>
      <c r="PQ1231" s="106"/>
      <c r="PR1231" s="106"/>
      <c r="PS1231" s="101">
        <f t="shared" si="1711"/>
        <v>0</v>
      </c>
      <c r="PT1231" s="101">
        <f t="shared" si="1712"/>
        <v>0</v>
      </c>
      <c r="PU1231" s="101">
        <f t="shared" si="1713"/>
        <v>0</v>
      </c>
      <c r="PV1231" s="101">
        <f t="shared" si="1714"/>
        <v>0</v>
      </c>
      <c r="PW1231" s="101">
        <f t="shared" si="1715"/>
        <v>0</v>
      </c>
      <c r="PX1231" s="101">
        <f t="shared" si="1716"/>
        <v>0</v>
      </c>
      <c r="PY1231" s="101">
        <f t="shared" si="1717"/>
        <v>21553.79</v>
      </c>
      <c r="PZ1231" s="101">
        <f t="shared" si="1718"/>
        <v>22162.74</v>
      </c>
      <c r="QA1231" s="101">
        <f t="shared" si="1719"/>
        <v>22365.200000000001</v>
      </c>
      <c r="QB1231" s="101">
        <f t="shared" si="1720"/>
        <v>2549.16</v>
      </c>
      <c r="QC1231" s="101">
        <f t="shared" si="1721"/>
        <v>2643.75</v>
      </c>
      <c r="QD1231" s="101">
        <f t="shared" si="1722"/>
        <v>2643.75</v>
      </c>
      <c r="QE1231" s="101">
        <f t="shared" si="1723"/>
        <v>0</v>
      </c>
      <c r="QF1231" s="101">
        <f t="shared" si="1723"/>
        <v>0</v>
      </c>
      <c r="QG1231" s="101">
        <f t="shared" si="1723"/>
        <v>0</v>
      </c>
      <c r="QH1231" s="101">
        <f t="shared" si="1724"/>
        <v>0</v>
      </c>
      <c r="QI1231" s="101">
        <f t="shared" si="1724"/>
        <v>0</v>
      </c>
      <c r="QJ1231" s="101">
        <f t="shared" si="1724"/>
        <v>0</v>
      </c>
      <c r="QK1231" s="106"/>
      <c r="QL1231" s="106"/>
      <c r="QM1231" s="106"/>
      <c r="QN1231" s="101">
        <f t="shared" si="1725"/>
        <v>0</v>
      </c>
      <c r="QO1231" s="101">
        <f t="shared" si="1726"/>
        <v>0</v>
      </c>
      <c r="QP1231" s="101">
        <f t="shared" si="1727"/>
        <v>0</v>
      </c>
      <c r="QQ1231" s="101">
        <f t="shared" si="1728"/>
        <v>0</v>
      </c>
      <c r="QR1231" s="101">
        <f t="shared" si="1729"/>
        <v>0</v>
      </c>
      <c r="QS1231" s="101">
        <f t="shared" si="1730"/>
        <v>0</v>
      </c>
      <c r="QT1231" s="101">
        <f t="shared" si="1731"/>
        <v>21380.98</v>
      </c>
      <c r="QU1231" s="101">
        <f t="shared" si="1732"/>
        <v>21983.97</v>
      </c>
      <c r="QV1231" s="101">
        <f t="shared" si="1733"/>
        <v>22123.65</v>
      </c>
      <c r="QW1231" s="101">
        <f t="shared" si="1734"/>
        <v>1793.27</v>
      </c>
      <c r="QX1231" s="101">
        <f t="shared" si="1735"/>
        <v>1888.58</v>
      </c>
      <c r="QY1231" s="101">
        <f t="shared" si="1736"/>
        <v>1888.58</v>
      </c>
      <c r="QZ1231" s="101">
        <f t="shared" si="1737"/>
        <v>0</v>
      </c>
      <c r="RA1231" s="101">
        <f t="shared" si="1737"/>
        <v>0</v>
      </c>
      <c r="RB1231" s="101">
        <f t="shared" si="1737"/>
        <v>0</v>
      </c>
      <c r="RC1231" s="101">
        <f t="shared" si="1738"/>
        <v>0</v>
      </c>
      <c r="RD1231" s="101">
        <f t="shared" si="1738"/>
        <v>0</v>
      </c>
      <c r="RE1231" s="101">
        <f t="shared" si="1738"/>
        <v>0</v>
      </c>
      <c r="RF1231" s="106"/>
      <c r="RG1231" s="106"/>
      <c r="RH1231" s="106"/>
      <c r="RI1231" s="101">
        <f t="shared" si="1739"/>
        <v>0</v>
      </c>
      <c r="RJ1231" s="101">
        <f t="shared" si="1740"/>
        <v>0</v>
      </c>
      <c r="RK1231" s="101">
        <f t="shared" si="1741"/>
        <v>0</v>
      </c>
      <c r="RL1231" s="101">
        <f t="shared" si="1742"/>
        <v>0</v>
      </c>
      <c r="RM1231" s="101">
        <f t="shared" si="1743"/>
        <v>0</v>
      </c>
      <c r="RN1231" s="101">
        <f t="shared" si="1744"/>
        <v>0</v>
      </c>
      <c r="RO1231" s="101">
        <f t="shared" si="1745"/>
        <v>21738.17</v>
      </c>
      <c r="RP1231" s="101">
        <f t="shared" si="1746"/>
        <v>22351.57</v>
      </c>
      <c r="RQ1231" s="101">
        <f t="shared" si="1747"/>
        <v>22455.17</v>
      </c>
      <c r="RR1231" s="101">
        <f t="shared" si="1748"/>
        <v>2260.83</v>
      </c>
      <c r="RS1231" s="101">
        <f t="shared" si="1749"/>
        <v>2356.46</v>
      </c>
      <c r="RT1231" s="101">
        <f t="shared" si="1750"/>
        <v>2356.46</v>
      </c>
      <c r="RU1231" s="101">
        <f t="shared" si="1751"/>
        <v>0</v>
      </c>
      <c r="RV1231" s="101">
        <f t="shared" si="1751"/>
        <v>0</v>
      </c>
      <c r="RW1231" s="101">
        <f t="shared" si="1751"/>
        <v>0</v>
      </c>
      <c r="RX1231" s="101">
        <f t="shared" si="1752"/>
        <v>0</v>
      </c>
      <c r="RY1231" s="101">
        <f t="shared" si="1752"/>
        <v>0</v>
      </c>
      <c r="RZ1231" s="101">
        <f t="shared" si="1752"/>
        <v>0</v>
      </c>
      <c r="SA1231" s="106"/>
      <c r="SB1231" s="106"/>
      <c r="SC1231" s="106"/>
      <c r="SD1231" s="101">
        <f t="shared" si="1753"/>
        <v>0</v>
      </c>
      <c r="SE1231" s="101">
        <f t="shared" si="1754"/>
        <v>0</v>
      </c>
      <c r="SF1231" s="101">
        <f t="shared" si="1755"/>
        <v>0</v>
      </c>
      <c r="SG1231" s="101">
        <f t="shared" si="1756"/>
        <v>0</v>
      </c>
      <c r="SH1231" s="101">
        <f t="shared" si="1757"/>
        <v>0</v>
      </c>
      <c r="SI1231" s="101">
        <f t="shared" si="1758"/>
        <v>0</v>
      </c>
      <c r="SJ1231" s="101">
        <f t="shared" si="1759"/>
        <v>21430.62</v>
      </c>
      <c r="SK1231" s="101">
        <f t="shared" si="1760"/>
        <v>22031.38</v>
      </c>
      <c r="SL1231" s="101">
        <f t="shared" si="1761"/>
        <v>22136.95</v>
      </c>
      <c r="SM1231" s="101">
        <f t="shared" si="1762"/>
        <v>3678.9</v>
      </c>
      <c r="SN1231" s="101">
        <f t="shared" si="1763"/>
        <v>3836.16</v>
      </c>
      <c r="SO1231" s="101">
        <f t="shared" si="1764"/>
        <v>3836.16</v>
      </c>
      <c r="SP1231" s="101">
        <f t="shared" si="1765"/>
        <v>0</v>
      </c>
      <c r="SQ1231" s="101">
        <f t="shared" si="1765"/>
        <v>0</v>
      </c>
      <c r="SR1231" s="101">
        <f t="shared" si="1765"/>
        <v>0</v>
      </c>
      <c r="SS1231" s="101">
        <f t="shared" si="1766"/>
        <v>0</v>
      </c>
      <c r="ST1231" s="101">
        <f t="shared" si="1766"/>
        <v>0</v>
      </c>
      <c r="SU1231" s="101">
        <f t="shared" si="1766"/>
        <v>0</v>
      </c>
      <c r="SV1231" s="106"/>
      <c r="SW1231" s="106"/>
      <c r="SX1231" s="106"/>
      <c r="SY1231" s="101">
        <f t="shared" si="1767"/>
        <v>0</v>
      </c>
      <c r="SZ1231" s="101">
        <f t="shared" si="1768"/>
        <v>0</v>
      </c>
      <c r="TA1231" s="101">
        <f t="shared" si="1769"/>
        <v>0</v>
      </c>
      <c r="TB1231" s="101">
        <f t="shared" si="1770"/>
        <v>0</v>
      </c>
      <c r="TC1231" s="101">
        <f t="shared" si="1771"/>
        <v>0</v>
      </c>
      <c r="TD1231" s="101">
        <f t="shared" si="1772"/>
        <v>0</v>
      </c>
      <c r="TE1231" s="101">
        <f t="shared" si="1773"/>
        <v>21381.01</v>
      </c>
      <c r="TF1231" s="101">
        <f t="shared" si="1774"/>
        <v>21984</v>
      </c>
      <c r="TG1231" s="101">
        <f t="shared" si="1775"/>
        <v>22119.66</v>
      </c>
      <c r="TH1231" s="101">
        <f t="shared" si="1776"/>
        <v>2762.47</v>
      </c>
      <c r="TI1231" s="101">
        <f t="shared" si="1777"/>
        <v>2874.01</v>
      </c>
      <c r="TJ1231" s="101">
        <f t="shared" si="1778"/>
        <v>2874.01</v>
      </c>
      <c r="TK1231" s="101">
        <f t="shared" si="1779"/>
        <v>0</v>
      </c>
      <c r="TL1231" s="101">
        <f t="shared" si="1779"/>
        <v>0</v>
      </c>
      <c r="TM1231" s="101">
        <f t="shared" si="1779"/>
        <v>0</v>
      </c>
      <c r="TN1231" s="101">
        <f t="shared" si="1780"/>
        <v>0</v>
      </c>
      <c r="TO1231" s="101">
        <f t="shared" si="1780"/>
        <v>0</v>
      </c>
      <c r="TP1231" s="101">
        <f t="shared" si="1780"/>
        <v>0</v>
      </c>
      <c r="TQ1231" s="106"/>
      <c r="TR1231" s="106"/>
      <c r="TS1231" s="106"/>
      <c r="TT1231" s="101">
        <f t="shared" si="1781"/>
        <v>0</v>
      </c>
      <c r="TU1231" s="101">
        <f t="shared" si="1782"/>
        <v>0</v>
      </c>
      <c r="TV1231" s="101">
        <f t="shared" si="1783"/>
        <v>0</v>
      </c>
      <c r="TW1231" s="101">
        <f t="shared" si="1784"/>
        <v>0</v>
      </c>
      <c r="TX1231" s="101">
        <f t="shared" si="1785"/>
        <v>0</v>
      </c>
      <c r="TY1231" s="101">
        <f t="shared" si="1786"/>
        <v>0</v>
      </c>
      <c r="TZ1231" s="101">
        <f t="shared" si="1787"/>
        <v>20929.71</v>
      </c>
      <c r="UA1231" s="101">
        <f t="shared" si="1788"/>
        <v>21524.41</v>
      </c>
      <c r="UB1231" s="101">
        <f t="shared" si="1789"/>
        <v>21694.76</v>
      </c>
      <c r="UC1231" s="101">
        <f t="shared" si="1790"/>
        <v>2907.97</v>
      </c>
      <c r="UD1231" s="101">
        <f t="shared" si="1791"/>
        <v>3048.26</v>
      </c>
      <c r="UE1231" s="101">
        <f t="shared" si="1792"/>
        <v>3048.26</v>
      </c>
      <c r="UF1231" s="101">
        <f t="shared" si="1793"/>
        <v>0</v>
      </c>
      <c r="UG1231" s="101">
        <f t="shared" si="1793"/>
        <v>0</v>
      </c>
      <c r="UH1231" s="101">
        <f t="shared" si="1793"/>
        <v>0</v>
      </c>
      <c r="UI1231" s="101">
        <f t="shared" si="1794"/>
        <v>0</v>
      </c>
      <c r="UJ1231" s="101">
        <f t="shared" si="1794"/>
        <v>0</v>
      </c>
      <c r="UK1231" s="101">
        <f t="shared" si="1794"/>
        <v>0</v>
      </c>
      <c r="UL1231" s="106"/>
      <c r="UM1231" s="106"/>
      <c r="UN1231" s="106"/>
      <c r="UO1231" s="101">
        <f t="shared" si="1795"/>
        <v>0</v>
      </c>
      <c r="UP1231" s="101">
        <f t="shared" si="1796"/>
        <v>0</v>
      </c>
      <c r="UQ1231" s="101">
        <f t="shared" si="1797"/>
        <v>0</v>
      </c>
      <c r="UR1231" s="101">
        <f t="shared" si="1798"/>
        <v>0</v>
      </c>
      <c r="US1231" s="101">
        <f t="shared" si="1799"/>
        <v>0</v>
      </c>
      <c r="UT1231" s="101">
        <f t="shared" si="1800"/>
        <v>0</v>
      </c>
      <c r="UU1231" s="101">
        <f t="shared" si="1801"/>
        <v>21381.01</v>
      </c>
      <c r="UV1231" s="101">
        <f t="shared" si="1802"/>
        <v>21984.02</v>
      </c>
      <c r="UW1231" s="101">
        <f t="shared" si="1803"/>
        <v>22160.86</v>
      </c>
      <c r="UX1231" s="101">
        <f t="shared" si="1804"/>
        <v>1705.82</v>
      </c>
      <c r="UY1231" s="101">
        <f t="shared" si="1805"/>
        <v>1786.58</v>
      </c>
      <c r="UZ1231" s="101">
        <f t="shared" si="1806"/>
        <v>1786.58</v>
      </c>
      <c r="VA1231" s="101">
        <f t="shared" si="1807"/>
        <v>0</v>
      </c>
      <c r="VB1231" s="101">
        <f t="shared" si="1807"/>
        <v>0</v>
      </c>
      <c r="VC1231" s="101">
        <f t="shared" si="1807"/>
        <v>0</v>
      </c>
      <c r="VD1231" s="101">
        <f t="shared" si="1808"/>
        <v>0</v>
      </c>
      <c r="VE1231" s="101">
        <f t="shared" si="1808"/>
        <v>0</v>
      </c>
      <c r="VF1231" s="101">
        <f t="shared" si="1808"/>
        <v>0</v>
      </c>
      <c r="VG1231" s="106"/>
      <c r="VH1231" s="106"/>
      <c r="VI1231" s="106"/>
      <c r="VJ1231" s="101">
        <f t="shared" si="1809"/>
        <v>0</v>
      </c>
      <c r="VK1231" s="101">
        <f t="shared" si="1810"/>
        <v>0</v>
      </c>
      <c r="VL1231" s="101">
        <f t="shared" si="1811"/>
        <v>0</v>
      </c>
      <c r="VM1231" s="101">
        <f t="shared" si="1812"/>
        <v>0</v>
      </c>
      <c r="VN1231" s="101">
        <f t="shared" si="1813"/>
        <v>0</v>
      </c>
      <c r="VO1231" s="101">
        <f t="shared" si="1814"/>
        <v>0</v>
      </c>
      <c r="VP1231" s="101">
        <f t="shared" si="1815"/>
        <v>21247.89</v>
      </c>
      <c r="VQ1231" s="101">
        <f t="shared" si="1816"/>
        <v>21848.22</v>
      </c>
      <c r="VR1231" s="101">
        <f t="shared" si="1817"/>
        <v>21948.15</v>
      </c>
      <c r="VS1231" s="101">
        <f t="shared" si="1818"/>
        <v>2246.5300000000002</v>
      </c>
      <c r="VT1231" s="101">
        <f t="shared" si="1819"/>
        <v>2347.1999999999998</v>
      </c>
      <c r="VU1231" s="101">
        <f t="shared" si="1820"/>
        <v>2347.1999999999998</v>
      </c>
      <c r="VV1231" s="101">
        <f t="shared" si="1821"/>
        <v>0</v>
      </c>
      <c r="VW1231" s="101">
        <f t="shared" si="1821"/>
        <v>0</v>
      </c>
      <c r="VX1231" s="101">
        <f t="shared" si="1821"/>
        <v>0</v>
      </c>
      <c r="VY1231" s="101">
        <f t="shared" si="1822"/>
        <v>0</v>
      </c>
      <c r="VZ1231" s="101">
        <f t="shared" si="1822"/>
        <v>0</v>
      </c>
      <c r="WA1231" s="101">
        <f t="shared" si="1822"/>
        <v>0</v>
      </c>
      <c r="WB1231" s="106"/>
      <c r="WC1231" s="106"/>
      <c r="WD1231" s="106"/>
      <c r="WE1231" s="101">
        <f t="shared" si="1823"/>
        <v>0</v>
      </c>
      <c r="WF1231" s="101">
        <f t="shared" si="1824"/>
        <v>0</v>
      </c>
      <c r="WG1231" s="101">
        <f t="shared" si="1825"/>
        <v>0</v>
      </c>
      <c r="WH1231" s="101">
        <f t="shared" si="1826"/>
        <v>0</v>
      </c>
      <c r="WI1231" s="101">
        <f t="shared" si="1827"/>
        <v>0</v>
      </c>
      <c r="WJ1231" s="101">
        <f t="shared" si="1828"/>
        <v>0</v>
      </c>
      <c r="WK1231" s="101">
        <f t="shared" si="1829"/>
        <v>21381.01</v>
      </c>
      <c r="WL1231" s="101">
        <f t="shared" si="1830"/>
        <v>21984.01</v>
      </c>
      <c r="WM1231" s="101">
        <f t="shared" si="1831"/>
        <v>22217.64</v>
      </c>
      <c r="WN1231" s="101">
        <f t="shared" si="1832"/>
        <v>2154.84</v>
      </c>
      <c r="WO1231" s="101">
        <f t="shared" si="1833"/>
        <v>2231.33</v>
      </c>
      <c r="WP1231" s="101">
        <f t="shared" si="1834"/>
        <v>2231.33</v>
      </c>
      <c r="WQ1231" s="101">
        <f t="shared" si="1835"/>
        <v>0</v>
      </c>
      <c r="WR1231" s="101">
        <f t="shared" si="1835"/>
        <v>0</v>
      </c>
      <c r="WS1231" s="101">
        <f t="shared" si="1835"/>
        <v>0</v>
      </c>
      <c r="WT1231" s="101">
        <f t="shared" si="1836"/>
        <v>0</v>
      </c>
      <c r="WU1231" s="101">
        <f t="shared" si="1836"/>
        <v>0</v>
      </c>
      <c r="WV1231" s="101">
        <f t="shared" si="1836"/>
        <v>0</v>
      </c>
      <c r="WW1231" s="106"/>
      <c r="WX1231" s="106"/>
      <c r="WY1231" s="106"/>
      <c r="WZ1231" s="101">
        <f t="shared" si="1837"/>
        <v>0</v>
      </c>
      <c r="XA1231" s="101">
        <f t="shared" si="1838"/>
        <v>0</v>
      </c>
      <c r="XB1231" s="101">
        <f t="shared" si="1839"/>
        <v>0</v>
      </c>
      <c r="XC1231" s="101">
        <f t="shared" si="1840"/>
        <v>0</v>
      </c>
      <c r="XD1231" s="101">
        <f t="shared" si="1841"/>
        <v>0</v>
      </c>
      <c r="XE1231" s="101">
        <f t="shared" si="1842"/>
        <v>0</v>
      </c>
      <c r="XF1231" s="101">
        <f t="shared" si="1843"/>
        <v>21381</v>
      </c>
      <c r="XG1231" s="101">
        <f t="shared" si="1844"/>
        <v>21984.02</v>
      </c>
      <c r="XH1231" s="101">
        <f t="shared" si="1845"/>
        <v>22164.34</v>
      </c>
      <c r="XI1231" s="101">
        <f t="shared" si="1846"/>
        <v>1668.89</v>
      </c>
      <c r="XJ1231" s="101">
        <f t="shared" si="1847"/>
        <v>1779.14</v>
      </c>
      <c r="XK1231" s="101">
        <f t="shared" si="1848"/>
        <v>1779.14</v>
      </c>
      <c r="XL1231" s="101">
        <f t="shared" si="1849"/>
        <v>0</v>
      </c>
      <c r="XM1231" s="101">
        <f t="shared" si="1849"/>
        <v>0</v>
      </c>
      <c r="XN1231" s="101">
        <f t="shared" si="1849"/>
        <v>0</v>
      </c>
      <c r="XO1231" s="101">
        <f t="shared" si="1850"/>
        <v>0</v>
      </c>
      <c r="XP1231" s="101">
        <f t="shared" si="1850"/>
        <v>0</v>
      </c>
      <c r="XQ1231" s="101">
        <f t="shared" si="1850"/>
        <v>0</v>
      </c>
      <c r="XR1231" s="106"/>
      <c r="XS1231" s="106"/>
      <c r="XT1231" s="106"/>
      <c r="XU1231" s="101">
        <f t="shared" si="1851"/>
        <v>0</v>
      </c>
      <c r="XV1231" s="101">
        <f t="shared" si="1852"/>
        <v>0</v>
      </c>
      <c r="XW1231" s="101">
        <f t="shared" si="1853"/>
        <v>0</v>
      </c>
      <c r="XX1231" s="101">
        <f t="shared" si="1854"/>
        <v>0</v>
      </c>
      <c r="XY1231" s="101">
        <f t="shared" si="1855"/>
        <v>0</v>
      </c>
      <c r="XZ1231" s="101">
        <f t="shared" si="1856"/>
        <v>0</v>
      </c>
      <c r="YA1231" s="101">
        <f t="shared" si="1857"/>
        <v>0</v>
      </c>
      <c r="YB1231" s="101">
        <f t="shared" si="1858"/>
        <v>0</v>
      </c>
      <c r="YC1231" s="101">
        <f t="shared" si="1859"/>
        <v>0</v>
      </c>
      <c r="YD1231" s="101">
        <f t="shared" si="1860"/>
        <v>0</v>
      </c>
      <c r="YE1231" s="101">
        <f t="shared" si="1861"/>
        <v>0</v>
      </c>
      <c r="YF1231" s="101">
        <f t="shared" si="1862"/>
        <v>0</v>
      </c>
      <c r="YG1231" s="101">
        <f t="shared" si="1863"/>
        <v>0</v>
      </c>
      <c r="YH1231" s="101">
        <f t="shared" si="1863"/>
        <v>0</v>
      </c>
      <c r="YI1231" s="101">
        <f t="shared" si="1863"/>
        <v>0</v>
      </c>
      <c r="YJ1231" s="101">
        <f t="shared" si="1864"/>
        <v>0</v>
      </c>
      <c r="YK1231" s="101">
        <f t="shared" si="1864"/>
        <v>0</v>
      </c>
      <c r="YL1231" s="101">
        <f t="shared" si="1864"/>
        <v>0</v>
      </c>
      <c r="YM1231" s="149">
        <f t="shared" si="1865"/>
        <v>166</v>
      </c>
      <c r="YN1231" s="149">
        <f t="shared" si="1865"/>
        <v>166</v>
      </c>
      <c r="YO1231" s="149">
        <f t="shared" si="1865"/>
        <v>166</v>
      </c>
      <c r="YP1231" s="101">
        <f t="shared" si="1866"/>
        <v>3549246</v>
      </c>
      <c r="YQ1231" s="101">
        <f t="shared" si="1867"/>
        <v>3649344</v>
      </c>
      <c r="YR1231" s="101">
        <f t="shared" si="1868"/>
        <v>3649344</v>
      </c>
      <c r="YS1231" s="101">
        <f t="shared" si="1869"/>
        <v>387948.64</v>
      </c>
      <c r="YT1231" s="101">
        <f t="shared" si="1870"/>
        <v>387948.64</v>
      </c>
      <c r="YU1231" s="101">
        <f t="shared" si="1871"/>
        <v>387948.64</v>
      </c>
      <c r="YV1231" s="101">
        <f t="shared" si="1872"/>
        <v>21378.68</v>
      </c>
      <c r="YW1231" s="101">
        <f t="shared" si="1873"/>
        <v>21981.65</v>
      </c>
      <c r="YX1231" s="101">
        <f t="shared" si="1874"/>
        <v>22151.48</v>
      </c>
      <c r="YY1231" s="101">
        <f t="shared" si="1875"/>
        <v>2293.31</v>
      </c>
      <c r="YZ1231" s="101">
        <f t="shared" si="1876"/>
        <v>2390.54</v>
      </c>
      <c r="ZA1231" s="101">
        <f t="shared" si="1877"/>
        <v>2390.54</v>
      </c>
      <c r="ZB1231" s="101">
        <f t="shared" si="1878"/>
        <v>3548860.88</v>
      </c>
      <c r="ZC1231" s="101">
        <f t="shared" si="1878"/>
        <v>3648953.9</v>
      </c>
      <c r="ZD1231" s="101">
        <f t="shared" si="1878"/>
        <v>3677145.68</v>
      </c>
      <c r="ZE1231" s="101">
        <f t="shared" si="1879"/>
        <v>380689.46</v>
      </c>
      <c r="ZF1231" s="101">
        <f t="shared" si="1879"/>
        <v>396829.64</v>
      </c>
      <c r="ZG1231" s="101">
        <f t="shared" si="1879"/>
        <v>396829.64</v>
      </c>
    </row>
    <row r="1232" spans="1:683" hidden="1">
      <c r="A1232" s="93" t="s">
        <v>730</v>
      </c>
      <c r="B1232" s="302"/>
      <c r="C1232" s="5"/>
      <c r="D1232" s="764"/>
      <c r="E1232" s="291"/>
      <c r="F1232" s="114">
        <f t="shared" si="1880"/>
        <v>0</v>
      </c>
      <c r="G1232" s="114">
        <f t="shared" si="1880"/>
        <v>0</v>
      </c>
      <c r="H1232" s="114">
        <f t="shared" si="1880"/>
        <v>0</v>
      </c>
      <c r="I1232" s="101">
        <f t="shared" si="1881"/>
        <v>0</v>
      </c>
      <c r="J1232" s="101">
        <f t="shared" si="1881"/>
        <v>0</v>
      </c>
      <c r="K1232" s="101">
        <f t="shared" si="1881"/>
        <v>0</v>
      </c>
      <c r="L1232" s="106"/>
      <c r="M1232" s="106"/>
      <c r="N1232" s="106"/>
      <c r="O1232" s="101">
        <f t="shared" si="1431"/>
        <v>0</v>
      </c>
      <c r="P1232" s="101">
        <f t="shared" si="1432"/>
        <v>0</v>
      </c>
      <c r="Q1232" s="101">
        <f t="shared" si="1433"/>
        <v>0</v>
      </c>
      <c r="R1232" s="101">
        <f t="shared" si="1434"/>
        <v>0</v>
      </c>
      <c r="S1232" s="101">
        <f t="shared" si="1435"/>
        <v>0</v>
      </c>
      <c r="T1232" s="101">
        <f t="shared" si="1436"/>
        <v>0</v>
      </c>
      <c r="U1232" s="101">
        <f t="shared" si="1437"/>
        <v>0</v>
      </c>
      <c r="V1232" s="101">
        <f t="shared" si="1438"/>
        <v>0</v>
      </c>
      <c r="W1232" s="101">
        <f t="shared" si="1439"/>
        <v>0</v>
      </c>
      <c r="X1232" s="101">
        <f t="shared" si="1440"/>
        <v>0</v>
      </c>
      <c r="Y1232" s="101">
        <f t="shared" si="1441"/>
        <v>0</v>
      </c>
      <c r="Z1232" s="101">
        <f t="shared" si="1442"/>
        <v>0</v>
      </c>
      <c r="AA1232" s="101">
        <f t="shared" si="1443"/>
        <v>0</v>
      </c>
      <c r="AB1232" s="101">
        <f t="shared" si="1443"/>
        <v>0</v>
      </c>
      <c r="AC1232" s="101">
        <f t="shared" si="1443"/>
        <v>0</v>
      </c>
      <c r="AD1232" s="101">
        <f t="shared" si="1444"/>
        <v>0</v>
      </c>
      <c r="AE1232" s="101">
        <f t="shared" si="1444"/>
        <v>0</v>
      </c>
      <c r="AF1232" s="101">
        <f t="shared" si="1444"/>
        <v>0</v>
      </c>
      <c r="AG1232" s="106"/>
      <c r="AH1232" s="106"/>
      <c r="AI1232" s="106"/>
      <c r="AJ1232" s="101">
        <f t="shared" si="1445"/>
        <v>0</v>
      </c>
      <c r="AK1232" s="101">
        <f t="shared" si="1446"/>
        <v>0</v>
      </c>
      <c r="AL1232" s="101">
        <f t="shared" si="1447"/>
        <v>0</v>
      </c>
      <c r="AM1232" s="101">
        <f t="shared" si="1448"/>
        <v>0</v>
      </c>
      <c r="AN1232" s="101">
        <f t="shared" si="1449"/>
        <v>0</v>
      </c>
      <c r="AO1232" s="101">
        <f t="shared" si="1450"/>
        <v>0</v>
      </c>
      <c r="AP1232" s="101">
        <f t="shared" si="1451"/>
        <v>0</v>
      </c>
      <c r="AQ1232" s="101">
        <f t="shared" si="1452"/>
        <v>0</v>
      </c>
      <c r="AR1232" s="101">
        <f t="shared" si="1453"/>
        <v>0</v>
      </c>
      <c r="AS1232" s="101">
        <f t="shared" si="1454"/>
        <v>0</v>
      </c>
      <c r="AT1232" s="101">
        <f t="shared" si="1455"/>
        <v>0</v>
      </c>
      <c r="AU1232" s="101">
        <f t="shared" si="1456"/>
        <v>0</v>
      </c>
      <c r="AV1232" s="101">
        <f t="shared" si="1457"/>
        <v>0</v>
      </c>
      <c r="AW1232" s="101">
        <f t="shared" si="1457"/>
        <v>0</v>
      </c>
      <c r="AX1232" s="101">
        <f t="shared" si="1457"/>
        <v>0</v>
      </c>
      <c r="AY1232" s="101">
        <f t="shared" si="1458"/>
        <v>0</v>
      </c>
      <c r="AZ1232" s="101">
        <f t="shared" si="1458"/>
        <v>0</v>
      </c>
      <c r="BA1232" s="101">
        <f t="shared" si="1458"/>
        <v>0</v>
      </c>
      <c r="BB1232" s="106"/>
      <c r="BC1232" s="106"/>
      <c r="BD1232" s="106"/>
      <c r="BE1232" s="101">
        <f t="shared" si="1459"/>
        <v>0</v>
      </c>
      <c r="BF1232" s="101">
        <f t="shared" si="1460"/>
        <v>0</v>
      </c>
      <c r="BG1232" s="101">
        <f t="shared" si="1461"/>
        <v>0</v>
      </c>
      <c r="BH1232" s="101">
        <f t="shared" si="1462"/>
        <v>0</v>
      </c>
      <c r="BI1232" s="101">
        <f t="shared" si="1463"/>
        <v>0</v>
      </c>
      <c r="BJ1232" s="101">
        <f t="shared" si="1464"/>
        <v>0</v>
      </c>
      <c r="BK1232" s="101">
        <f t="shared" si="1465"/>
        <v>0</v>
      </c>
      <c r="BL1232" s="101">
        <f t="shared" si="1466"/>
        <v>0</v>
      </c>
      <c r="BM1232" s="101">
        <f t="shared" si="1467"/>
        <v>0</v>
      </c>
      <c r="BN1232" s="101">
        <f t="shared" si="1468"/>
        <v>0</v>
      </c>
      <c r="BO1232" s="101">
        <f t="shared" si="1469"/>
        <v>0</v>
      </c>
      <c r="BP1232" s="101">
        <f t="shared" si="1470"/>
        <v>0</v>
      </c>
      <c r="BQ1232" s="101">
        <f t="shared" si="1471"/>
        <v>0</v>
      </c>
      <c r="BR1232" s="101">
        <f t="shared" si="1471"/>
        <v>0</v>
      </c>
      <c r="BS1232" s="101">
        <f t="shared" si="1471"/>
        <v>0</v>
      </c>
      <c r="BT1232" s="101">
        <f t="shared" si="1472"/>
        <v>0</v>
      </c>
      <c r="BU1232" s="101">
        <f t="shared" si="1472"/>
        <v>0</v>
      </c>
      <c r="BV1232" s="101">
        <f t="shared" si="1472"/>
        <v>0</v>
      </c>
      <c r="BW1232" s="106"/>
      <c r="BX1232" s="106"/>
      <c r="BY1232" s="106"/>
      <c r="BZ1232" s="101">
        <f t="shared" si="1473"/>
        <v>0</v>
      </c>
      <c r="CA1232" s="101">
        <f t="shared" si="1474"/>
        <v>0</v>
      </c>
      <c r="CB1232" s="101">
        <f t="shared" si="1475"/>
        <v>0</v>
      </c>
      <c r="CC1232" s="101">
        <f t="shared" si="1476"/>
        <v>0</v>
      </c>
      <c r="CD1232" s="101">
        <f t="shared" si="1477"/>
        <v>0</v>
      </c>
      <c r="CE1232" s="101">
        <f t="shared" si="1478"/>
        <v>0</v>
      </c>
      <c r="CF1232" s="101">
        <f t="shared" si="1479"/>
        <v>0</v>
      </c>
      <c r="CG1232" s="101">
        <f t="shared" si="1480"/>
        <v>0</v>
      </c>
      <c r="CH1232" s="101">
        <f t="shared" si="1481"/>
        <v>0</v>
      </c>
      <c r="CI1232" s="101">
        <f t="shared" si="1482"/>
        <v>0</v>
      </c>
      <c r="CJ1232" s="101">
        <f t="shared" si="1483"/>
        <v>0</v>
      </c>
      <c r="CK1232" s="101">
        <f t="shared" si="1484"/>
        <v>0</v>
      </c>
      <c r="CL1232" s="101">
        <f t="shared" si="1485"/>
        <v>0</v>
      </c>
      <c r="CM1232" s="101">
        <f t="shared" si="1485"/>
        <v>0</v>
      </c>
      <c r="CN1232" s="101">
        <f t="shared" si="1485"/>
        <v>0</v>
      </c>
      <c r="CO1232" s="101">
        <f t="shared" si="1486"/>
        <v>0</v>
      </c>
      <c r="CP1232" s="101">
        <f t="shared" si="1486"/>
        <v>0</v>
      </c>
      <c r="CQ1232" s="101">
        <f t="shared" si="1486"/>
        <v>0</v>
      </c>
      <c r="CR1232" s="106"/>
      <c r="CS1232" s="106"/>
      <c r="CT1232" s="106"/>
      <c r="CU1232" s="101">
        <f t="shared" si="1487"/>
        <v>0</v>
      </c>
      <c r="CV1232" s="101">
        <f t="shared" si="1488"/>
        <v>0</v>
      </c>
      <c r="CW1232" s="101">
        <f t="shared" si="1489"/>
        <v>0</v>
      </c>
      <c r="CX1232" s="101">
        <f t="shared" si="1490"/>
        <v>0</v>
      </c>
      <c r="CY1232" s="101">
        <f t="shared" si="1491"/>
        <v>0</v>
      </c>
      <c r="CZ1232" s="101">
        <f t="shared" si="1492"/>
        <v>0</v>
      </c>
      <c r="DA1232" s="101">
        <f t="shared" si="1493"/>
        <v>0</v>
      </c>
      <c r="DB1232" s="101">
        <f t="shared" si="1494"/>
        <v>0</v>
      </c>
      <c r="DC1232" s="101">
        <f t="shared" si="1495"/>
        <v>0</v>
      </c>
      <c r="DD1232" s="101">
        <f t="shared" si="1496"/>
        <v>0</v>
      </c>
      <c r="DE1232" s="101">
        <f t="shared" si="1497"/>
        <v>0</v>
      </c>
      <c r="DF1232" s="101">
        <f t="shared" si="1498"/>
        <v>0</v>
      </c>
      <c r="DG1232" s="101">
        <f t="shared" si="1499"/>
        <v>0</v>
      </c>
      <c r="DH1232" s="101">
        <f t="shared" si="1499"/>
        <v>0</v>
      </c>
      <c r="DI1232" s="101">
        <f t="shared" si="1499"/>
        <v>0</v>
      </c>
      <c r="DJ1232" s="101">
        <f t="shared" si="1500"/>
        <v>0</v>
      </c>
      <c r="DK1232" s="101">
        <f t="shared" si="1500"/>
        <v>0</v>
      </c>
      <c r="DL1232" s="101">
        <f t="shared" si="1500"/>
        <v>0</v>
      </c>
      <c r="DM1232" s="106"/>
      <c r="DN1232" s="106"/>
      <c r="DO1232" s="106"/>
      <c r="DP1232" s="101">
        <f t="shared" si="1501"/>
        <v>0</v>
      </c>
      <c r="DQ1232" s="101">
        <f t="shared" si="1502"/>
        <v>0</v>
      </c>
      <c r="DR1232" s="101">
        <f t="shared" si="1503"/>
        <v>0</v>
      </c>
      <c r="DS1232" s="101">
        <f t="shared" si="1504"/>
        <v>0</v>
      </c>
      <c r="DT1232" s="101">
        <f t="shared" si="1505"/>
        <v>0</v>
      </c>
      <c r="DU1232" s="101">
        <f t="shared" si="1506"/>
        <v>0</v>
      </c>
      <c r="DV1232" s="101">
        <f t="shared" si="1507"/>
        <v>0</v>
      </c>
      <c r="DW1232" s="101">
        <f t="shared" si="1508"/>
        <v>0</v>
      </c>
      <c r="DX1232" s="101">
        <f t="shared" si="1509"/>
        <v>0</v>
      </c>
      <c r="DY1232" s="101">
        <f t="shared" si="1510"/>
        <v>0</v>
      </c>
      <c r="DZ1232" s="101">
        <f t="shared" si="1511"/>
        <v>0</v>
      </c>
      <c r="EA1232" s="101">
        <f t="shared" si="1512"/>
        <v>0</v>
      </c>
      <c r="EB1232" s="101">
        <f t="shared" si="1513"/>
        <v>0</v>
      </c>
      <c r="EC1232" s="101">
        <f t="shared" si="1513"/>
        <v>0</v>
      </c>
      <c r="ED1232" s="101">
        <f t="shared" si="1513"/>
        <v>0</v>
      </c>
      <c r="EE1232" s="101">
        <f t="shared" si="1514"/>
        <v>0</v>
      </c>
      <c r="EF1232" s="101">
        <f t="shared" si="1514"/>
        <v>0</v>
      </c>
      <c r="EG1232" s="101">
        <f t="shared" si="1514"/>
        <v>0</v>
      </c>
      <c r="EH1232" s="106"/>
      <c r="EI1232" s="106"/>
      <c r="EJ1232" s="106"/>
      <c r="EK1232" s="101">
        <f t="shared" si="1515"/>
        <v>0</v>
      </c>
      <c r="EL1232" s="101">
        <f t="shared" si="1516"/>
        <v>0</v>
      </c>
      <c r="EM1232" s="101">
        <f t="shared" si="1517"/>
        <v>0</v>
      </c>
      <c r="EN1232" s="101">
        <f t="shared" si="1518"/>
        <v>0</v>
      </c>
      <c r="EO1232" s="101">
        <f t="shared" si="1519"/>
        <v>0</v>
      </c>
      <c r="EP1232" s="101">
        <f t="shared" si="1520"/>
        <v>0</v>
      </c>
      <c r="EQ1232" s="101">
        <f t="shared" si="1521"/>
        <v>0</v>
      </c>
      <c r="ER1232" s="101">
        <f t="shared" si="1522"/>
        <v>0</v>
      </c>
      <c r="ES1232" s="101">
        <f t="shared" si="1523"/>
        <v>0</v>
      </c>
      <c r="ET1232" s="101">
        <f t="shared" si="1524"/>
        <v>0</v>
      </c>
      <c r="EU1232" s="101">
        <f t="shared" si="1525"/>
        <v>0</v>
      </c>
      <c r="EV1232" s="101">
        <f t="shared" si="1526"/>
        <v>0</v>
      </c>
      <c r="EW1232" s="101">
        <f t="shared" si="1527"/>
        <v>0</v>
      </c>
      <c r="EX1232" s="101">
        <f t="shared" si="1527"/>
        <v>0</v>
      </c>
      <c r="EY1232" s="101">
        <f t="shared" si="1527"/>
        <v>0</v>
      </c>
      <c r="EZ1232" s="101">
        <f t="shared" si="1528"/>
        <v>0</v>
      </c>
      <c r="FA1232" s="101">
        <f t="shared" si="1528"/>
        <v>0</v>
      </c>
      <c r="FB1232" s="101">
        <f t="shared" si="1528"/>
        <v>0</v>
      </c>
      <c r="FC1232" s="106"/>
      <c r="FD1232" s="106"/>
      <c r="FE1232" s="106"/>
      <c r="FF1232" s="101">
        <f t="shared" si="1529"/>
        <v>0</v>
      </c>
      <c r="FG1232" s="101">
        <f t="shared" si="1530"/>
        <v>0</v>
      </c>
      <c r="FH1232" s="101">
        <f t="shared" si="1531"/>
        <v>0</v>
      </c>
      <c r="FI1232" s="101">
        <f t="shared" si="1532"/>
        <v>0</v>
      </c>
      <c r="FJ1232" s="101">
        <f t="shared" si="1533"/>
        <v>0</v>
      </c>
      <c r="FK1232" s="101">
        <f t="shared" si="1534"/>
        <v>0</v>
      </c>
      <c r="FL1232" s="101">
        <f t="shared" si="1535"/>
        <v>0</v>
      </c>
      <c r="FM1232" s="101">
        <f t="shared" si="1536"/>
        <v>0</v>
      </c>
      <c r="FN1232" s="101">
        <f t="shared" si="1537"/>
        <v>0</v>
      </c>
      <c r="FO1232" s="101">
        <f t="shared" si="1538"/>
        <v>0</v>
      </c>
      <c r="FP1232" s="101">
        <f t="shared" si="1539"/>
        <v>0</v>
      </c>
      <c r="FQ1232" s="101">
        <f t="shared" si="1540"/>
        <v>0</v>
      </c>
      <c r="FR1232" s="101">
        <f t="shared" si="1541"/>
        <v>0</v>
      </c>
      <c r="FS1232" s="101">
        <f t="shared" si="1541"/>
        <v>0</v>
      </c>
      <c r="FT1232" s="101">
        <f t="shared" si="1541"/>
        <v>0</v>
      </c>
      <c r="FU1232" s="101">
        <f t="shared" si="1542"/>
        <v>0</v>
      </c>
      <c r="FV1232" s="101">
        <f t="shared" si="1542"/>
        <v>0</v>
      </c>
      <c r="FW1232" s="101">
        <f t="shared" si="1542"/>
        <v>0</v>
      </c>
      <c r="FX1232" s="106"/>
      <c r="FY1232" s="106"/>
      <c r="FZ1232" s="106"/>
      <c r="GA1232" s="101">
        <f t="shared" si="1543"/>
        <v>0</v>
      </c>
      <c r="GB1232" s="101">
        <f t="shared" si="1544"/>
        <v>0</v>
      </c>
      <c r="GC1232" s="101">
        <f t="shared" si="1545"/>
        <v>0</v>
      </c>
      <c r="GD1232" s="101">
        <f t="shared" si="1546"/>
        <v>0</v>
      </c>
      <c r="GE1232" s="101">
        <f t="shared" si="1547"/>
        <v>0</v>
      </c>
      <c r="GF1232" s="101">
        <f t="shared" si="1548"/>
        <v>0</v>
      </c>
      <c r="GG1232" s="101">
        <f t="shared" si="1549"/>
        <v>0</v>
      </c>
      <c r="GH1232" s="101">
        <f t="shared" si="1550"/>
        <v>0</v>
      </c>
      <c r="GI1232" s="101">
        <f t="shared" si="1551"/>
        <v>0</v>
      </c>
      <c r="GJ1232" s="101">
        <f t="shared" si="1552"/>
        <v>0</v>
      </c>
      <c r="GK1232" s="101">
        <f t="shared" si="1553"/>
        <v>0</v>
      </c>
      <c r="GL1232" s="101">
        <f t="shared" si="1554"/>
        <v>0</v>
      </c>
      <c r="GM1232" s="101">
        <f t="shared" si="1555"/>
        <v>0</v>
      </c>
      <c r="GN1232" s="101">
        <f t="shared" si="1555"/>
        <v>0</v>
      </c>
      <c r="GO1232" s="101">
        <f t="shared" si="1555"/>
        <v>0</v>
      </c>
      <c r="GP1232" s="101">
        <f t="shared" si="1556"/>
        <v>0</v>
      </c>
      <c r="GQ1232" s="101">
        <f t="shared" si="1556"/>
        <v>0</v>
      </c>
      <c r="GR1232" s="101">
        <f t="shared" si="1556"/>
        <v>0</v>
      </c>
      <c r="GS1232" s="106"/>
      <c r="GT1232" s="106"/>
      <c r="GU1232" s="106"/>
      <c r="GV1232" s="101">
        <f t="shared" si="1557"/>
        <v>0</v>
      </c>
      <c r="GW1232" s="101">
        <f t="shared" si="1558"/>
        <v>0</v>
      </c>
      <c r="GX1232" s="101">
        <f t="shared" si="1559"/>
        <v>0</v>
      </c>
      <c r="GY1232" s="101">
        <f t="shared" si="1560"/>
        <v>0</v>
      </c>
      <c r="GZ1232" s="101">
        <f t="shared" si="1561"/>
        <v>0</v>
      </c>
      <c r="HA1232" s="101">
        <f t="shared" si="1562"/>
        <v>0</v>
      </c>
      <c r="HB1232" s="101">
        <f t="shared" si="1563"/>
        <v>0</v>
      </c>
      <c r="HC1232" s="101">
        <f t="shared" si="1564"/>
        <v>0</v>
      </c>
      <c r="HD1232" s="101">
        <f t="shared" si="1565"/>
        <v>0</v>
      </c>
      <c r="HE1232" s="101">
        <f t="shared" si="1566"/>
        <v>0</v>
      </c>
      <c r="HF1232" s="101">
        <f t="shared" si="1567"/>
        <v>0</v>
      </c>
      <c r="HG1232" s="101">
        <f t="shared" si="1568"/>
        <v>0</v>
      </c>
      <c r="HH1232" s="101">
        <f t="shared" si="1569"/>
        <v>0</v>
      </c>
      <c r="HI1232" s="101">
        <f t="shared" si="1569"/>
        <v>0</v>
      </c>
      <c r="HJ1232" s="101">
        <f t="shared" si="1569"/>
        <v>0</v>
      </c>
      <c r="HK1232" s="101">
        <f t="shared" si="1570"/>
        <v>0</v>
      </c>
      <c r="HL1232" s="101">
        <f t="shared" si="1570"/>
        <v>0</v>
      </c>
      <c r="HM1232" s="101">
        <f t="shared" si="1570"/>
        <v>0</v>
      </c>
      <c r="HN1232" s="106"/>
      <c r="HO1232" s="106"/>
      <c r="HP1232" s="106"/>
      <c r="HQ1232" s="101">
        <f t="shared" si="1571"/>
        <v>0</v>
      </c>
      <c r="HR1232" s="101">
        <f t="shared" si="1572"/>
        <v>0</v>
      </c>
      <c r="HS1232" s="101">
        <f t="shared" si="1573"/>
        <v>0</v>
      </c>
      <c r="HT1232" s="101">
        <f t="shared" si="1574"/>
        <v>0</v>
      </c>
      <c r="HU1232" s="101">
        <f t="shared" si="1575"/>
        <v>0</v>
      </c>
      <c r="HV1232" s="101">
        <f t="shared" si="1576"/>
        <v>0</v>
      </c>
      <c r="HW1232" s="101">
        <f t="shared" si="1577"/>
        <v>0</v>
      </c>
      <c r="HX1232" s="101">
        <f t="shared" si="1578"/>
        <v>0</v>
      </c>
      <c r="HY1232" s="101">
        <f t="shared" si="1579"/>
        <v>0</v>
      </c>
      <c r="HZ1232" s="101">
        <f t="shared" si="1580"/>
        <v>0</v>
      </c>
      <c r="IA1232" s="101">
        <f t="shared" si="1581"/>
        <v>0</v>
      </c>
      <c r="IB1232" s="101">
        <f t="shared" si="1582"/>
        <v>0</v>
      </c>
      <c r="IC1232" s="101">
        <f t="shared" si="1583"/>
        <v>0</v>
      </c>
      <c r="ID1232" s="101">
        <f t="shared" si="1583"/>
        <v>0</v>
      </c>
      <c r="IE1232" s="101">
        <f t="shared" si="1583"/>
        <v>0</v>
      </c>
      <c r="IF1232" s="101">
        <f t="shared" si="1584"/>
        <v>0</v>
      </c>
      <c r="IG1232" s="101">
        <f t="shared" si="1584"/>
        <v>0</v>
      </c>
      <c r="IH1232" s="101">
        <f t="shared" si="1584"/>
        <v>0</v>
      </c>
      <c r="II1232" s="106"/>
      <c r="IJ1232" s="106"/>
      <c r="IK1232" s="106"/>
      <c r="IL1232" s="101">
        <f t="shared" si="1585"/>
        <v>0</v>
      </c>
      <c r="IM1232" s="101">
        <f t="shared" si="1586"/>
        <v>0</v>
      </c>
      <c r="IN1232" s="101">
        <f t="shared" si="1587"/>
        <v>0</v>
      </c>
      <c r="IO1232" s="101">
        <f t="shared" si="1588"/>
        <v>0</v>
      </c>
      <c r="IP1232" s="101">
        <f t="shared" si="1589"/>
        <v>0</v>
      </c>
      <c r="IQ1232" s="101">
        <f t="shared" si="1590"/>
        <v>0</v>
      </c>
      <c r="IR1232" s="101">
        <f t="shared" si="1591"/>
        <v>0</v>
      </c>
      <c r="IS1232" s="101">
        <f t="shared" si="1592"/>
        <v>0</v>
      </c>
      <c r="IT1232" s="101">
        <f t="shared" si="1593"/>
        <v>0</v>
      </c>
      <c r="IU1232" s="101">
        <f t="shared" si="1594"/>
        <v>0</v>
      </c>
      <c r="IV1232" s="101">
        <f t="shared" si="1595"/>
        <v>0</v>
      </c>
      <c r="IW1232" s="101">
        <f t="shared" si="1596"/>
        <v>0</v>
      </c>
      <c r="IX1232" s="101">
        <f t="shared" si="1597"/>
        <v>0</v>
      </c>
      <c r="IY1232" s="101">
        <f t="shared" si="1597"/>
        <v>0</v>
      </c>
      <c r="IZ1232" s="101">
        <f t="shared" si="1597"/>
        <v>0</v>
      </c>
      <c r="JA1232" s="101">
        <f t="shared" si="1598"/>
        <v>0</v>
      </c>
      <c r="JB1232" s="101">
        <f t="shared" si="1598"/>
        <v>0</v>
      </c>
      <c r="JC1232" s="101">
        <f t="shared" si="1598"/>
        <v>0</v>
      </c>
      <c r="JD1232" s="106"/>
      <c r="JE1232" s="106"/>
      <c r="JF1232" s="106"/>
      <c r="JG1232" s="101">
        <f t="shared" si="1599"/>
        <v>0</v>
      </c>
      <c r="JH1232" s="101">
        <f t="shared" si="1600"/>
        <v>0</v>
      </c>
      <c r="JI1232" s="101">
        <f t="shared" si="1601"/>
        <v>0</v>
      </c>
      <c r="JJ1232" s="101">
        <f t="shared" si="1602"/>
        <v>0</v>
      </c>
      <c r="JK1232" s="101">
        <f t="shared" si="1603"/>
        <v>0</v>
      </c>
      <c r="JL1232" s="101">
        <f t="shared" si="1604"/>
        <v>0</v>
      </c>
      <c r="JM1232" s="101">
        <f t="shared" si="1605"/>
        <v>0</v>
      </c>
      <c r="JN1232" s="101">
        <f t="shared" si="1606"/>
        <v>0</v>
      </c>
      <c r="JO1232" s="101">
        <f t="shared" si="1607"/>
        <v>0</v>
      </c>
      <c r="JP1232" s="101">
        <f t="shared" si="1608"/>
        <v>0</v>
      </c>
      <c r="JQ1232" s="101">
        <f t="shared" si="1609"/>
        <v>0</v>
      </c>
      <c r="JR1232" s="101">
        <f t="shared" si="1610"/>
        <v>0</v>
      </c>
      <c r="JS1232" s="101">
        <f t="shared" si="1611"/>
        <v>0</v>
      </c>
      <c r="JT1232" s="101">
        <f t="shared" si="1611"/>
        <v>0</v>
      </c>
      <c r="JU1232" s="101">
        <f t="shared" si="1611"/>
        <v>0</v>
      </c>
      <c r="JV1232" s="101">
        <f t="shared" si="1612"/>
        <v>0</v>
      </c>
      <c r="JW1232" s="101">
        <f t="shared" si="1612"/>
        <v>0</v>
      </c>
      <c r="JX1232" s="101">
        <f t="shared" si="1612"/>
        <v>0</v>
      </c>
      <c r="JY1232" s="106"/>
      <c r="JZ1232" s="106"/>
      <c r="KA1232" s="106"/>
      <c r="KB1232" s="101">
        <f t="shared" si="1613"/>
        <v>0</v>
      </c>
      <c r="KC1232" s="101">
        <f t="shared" si="1614"/>
        <v>0</v>
      </c>
      <c r="KD1232" s="101">
        <f t="shared" si="1615"/>
        <v>0</v>
      </c>
      <c r="KE1232" s="101">
        <f t="shared" si="1616"/>
        <v>0</v>
      </c>
      <c r="KF1232" s="101">
        <f t="shared" si="1617"/>
        <v>0</v>
      </c>
      <c r="KG1232" s="101">
        <f t="shared" si="1618"/>
        <v>0</v>
      </c>
      <c r="KH1232" s="101">
        <f t="shared" si="1619"/>
        <v>0</v>
      </c>
      <c r="KI1232" s="101">
        <f t="shared" si="1620"/>
        <v>0</v>
      </c>
      <c r="KJ1232" s="101">
        <f t="shared" si="1621"/>
        <v>0</v>
      </c>
      <c r="KK1232" s="101">
        <f t="shared" si="1622"/>
        <v>0</v>
      </c>
      <c r="KL1232" s="101">
        <f t="shared" si="1623"/>
        <v>0</v>
      </c>
      <c r="KM1232" s="101">
        <f t="shared" si="1624"/>
        <v>0</v>
      </c>
      <c r="KN1232" s="101">
        <f t="shared" si="1625"/>
        <v>0</v>
      </c>
      <c r="KO1232" s="101">
        <f t="shared" si="1625"/>
        <v>0</v>
      </c>
      <c r="KP1232" s="101">
        <f t="shared" si="1625"/>
        <v>0</v>
      </c>
      <c r="KQ1232" s="101">
        <f t="shared" si="1626"/>
        <v>0</v>
      </c>
      <c r="KR1232" s="101">
        <f t="shared" si="1626"/>
        <v>0</v>
      </c>
      <c r="KS1232" s="101">
        <f t="shared" si="1626"/>
        <v>0</v>
      </c>
      <c r="KT1232" s="106"/>
      <c r="KU1232" s="106"/>
      <c r="KV1232" s="106"/>
      <c r="KW1232" s="101">
        <f t="shared" si="1627"/>
        <v>0</v>
      </c>
      <c r="KX1232" s="101">
        <f t="shared" si="1628"/>
        <v>0</v>
      </c>
      <c r="KY1232" s="101">
        <f t="shared" si="1629"/>
        <v>0</v>
      </c>
      <c r="KZ1232" s="101">
        <f t="shared" si="1630"/>
        <v>0</v>
      </c>
      <c r="LA1232" s="101">
        <f t="shared" si="1631"/>
        <v>0</v>
      </c>
      <c r="LB1232" s="101">
        <f t="shared" si="1632"/>
        <v>0</v>
      </c>
      <c r="LC1232" s="101">
        <f t="shared" si="1633"/>
        <v>0</v>
      </c>
      <c r="LD1232" s="101">
        <f t="shared" si="1634"/>
        <v>0</v>
      </c>
      <c r="LE1232" s="101">
        <f t="shared" si="1635"/>
        <v>0</v>
      </c>
      <c r="LF1232" s="101">
        <f t="shared" si="1636"/>
        <v>0</v>
      </c>
      <c r="LG1232" s="101">
        <f t="shared" si="1637"/>
        <v>0</v>
      </c>
      <c r="LH1232" s="101">
        <f t="shared" si="1638"/>
        <v>0</v>
      </c>
      <c r="LI1232" s="101">
        <f t="shared" si="1639"/>
        <v>0</v>
      </c>
      <c r="LJ1232" s="101">
        <f t="shared" si="1639"/>
        <v>0</v>
      </c>
      <c r="LK1232" s="101">
        <f t="shared" si="1639"/>
        <v>0</v>
      </c>
      <c r="LL1232" s="101">
        <f t="shared" si="1640"/>
        <v>0</v>
      </c>
      <c r="LM1232" s="101">
        <f t="shared" si="1640"/>
        <v>0</v>
      </c>
      <c r="LN1232" s="101">
        <f t="shared" si="1640"/>
        <v>0</v>
      </c>
      <c r="LO1232" s="106"/>
      <c r="LP1232" s="106"/>
      <c r="LQ1232" s="106"/>
      <c r="LR1232" s="101">
        <f t="shared" si="1641"/>
        <v>0</v>
      </c>
      <c r="LS1232" s="101">
        <f t="shared" si="1642"/>
        <v>0</v>
      </c>
      <c r="LT1232" s="101">
        <f t="shared" si="1643"/>
        <v>0</v>
      </c>
      <c r="LU1232" s="101">
        <f t="shared" si="1644"/>
        <v>0</v>
      </c>
      <c r="LV1232" s="101">
        <f t="shared" si="1645"/>
        <v>0</v>
      </c>
      <c r="LW1232" s="101">
        <f t="shared" si="1646"/>
        <v>0</v>
      </c>
      <c r="LX1232" s="101">
        <f t="shared" si="1647"/>
        <v>0</v>
      </c>
      <c r="LY1232" s="101">
        <f t="shared" si="1648"/>
        <v>0</v>
      </c>
      <c r="LZ1232" s="101">
        <f t="shared" si="1649"/>
        <v>0</v>
      </c>
      <c r="MA1232" s="101">
        <f t="shared" si="1650"/>
        <v>0</v>
      </c>
      <c r="MB1232" s="101">
        <f t="shared" si="1651"/>
        <v>0</v>
      </c>
      <c r="MC1232" s="101">
        <f t="shared" si="1652"/>
        <v>0</v>
      </c>
      <c r="MD1232" s="101">
        <f t="shared" si="1653"/>
        <v>0</v>
      </c>
      <c r="ME1232" s="101">
        <f t="shared" si="1653"/>
        <v>0</v>
      </c>
      <c r="MF1232" s="101">
        <f t="shared" si="1653"/>
        <v>0</v>
      </c>
      <c r="MG1232" s="101">
        <f t="shared" si="1654"/>
        <v>0</v>
      </c>
      <c r="MH1232" s="101">
        <f t="shared" si="1654"/>
        <v>0</v>
      </c>
      <c r="MI1232" s="101">
        <f t="shared" si="1654"/>
        <v>0</v>
      </c>
      <c r="MJ1232" s="106"/>
      <c r="MK1232" s="106"/>
      <c r="ML1232" s="106"/>
      <c r="MM1232" s="101">
        <f t="shared" si="1655"/>
        <v>0</v>
      </c>
      <c r="MN1232" s="101">
        <f t="shared" si="1656"/>
        <v>0</v>
      </c>
      <c r="MO1232" s="101">
        <f t="shared" si="1657"/>
        <v>0</v>
      </c>
      <c r="MP1232" s="101">
        <f t="shared" si="1658"/>
        <v>0</v>
      </c>
      <c r="MQ1232" s="101">
        <f t="shared" si="1659"/>
        <v>0</v>
      </c>
      <c r="MR1232" s="101">
        <f t="shared" si="1660"/>
        <v>0</v>
      </c>
      <c r="MS1232" s="101">
        <f t="shared" si="1661"/>
        <v>0</v>
      </c>
      <c r="MT1232" s="101">
        <f t="shared" si="1662"/>
        <v>0</v>
      </c>
      <c r="MU1232" s="101">
        <f t="shared" si="1663"/>
        <v>0</v>
      </c>
      <c r="MV1232" s="101">
        <f t="shared" si="1664"/>
        <v>0</v>
      </c>
      <c r="MW1232" s="101">
        <f t="shared" si="1665"/>
        <v>0</v>
      </c>
      <c r="MX1232" s="101">
        <f t="shared" si="1666"/>
        <v>0</v>
      </c>
      <c r="MY1232" s="101">
        <f t="shared" si="1667"/>
        <v>0</v>
      </c>
      <c r="MZ1232" s="101">
        <f t="shared" si="1667"/>
        <v>0</v>
      </c>
      <c r="NA1232" s="101">
        <f t="shared" si="1667"/>
        <v>0</v>
      </c>
      <c r="NB1232" s="101">
        <f t="shared" si="1668"/>
        <v>0</v>
      </c>
      <c r="NC1232" s="101">
        <f t="shared" si="1668"/>
        <v>0</v>
      </c>
      <c r="ND1232" s="101">
        <f t="shared" si="1668"/>
        <v>0</v>
      </c>
      <c r="NE1232" s="106"/>
      <c r="NF1232" s="106"/>
      <c r="NG1232" s="106"/>
      <c r="NH1232" s="101">
        <f t="shared" si="1669"/>
        <v>0</v>
      </c>
      <c r="NI1232" s="101">
        <f t="shared" si="1670"/>
        <v>0</v>
      </c>
      <c r="NJ1232" s="101">
        <f t="shared" si="1671"/>
        <v>0</v>
      </c>
      <c r="NK1232" s="101">
        <f t="shared" si="1672"/>
        <v>0</v>
      </c>
      <c r="NL1232" s="101">
        <f t="shared" si="1673"/>
        <v>0</v>
      </c>
      <c r="NM1232" s="101">
        <f t="shared" si="1674"/>
        <v>0</v>
      </c>
      <c r="NN1232" s="101">
        <f t="shared" si="1675"/>
        <v>0</v>
      </c>
      <c r="NO1232" s="101">
        <f t="shared" si="1676"/>
        <v>0</v>
      </c>
      <c r="NP1232" s="101">
        <f t="shared" si="1677"/>
        <v>0</v>
      </c>
      <c r="NQ1232" s="101">
        <f t="shared" si="1678"/>
        <v>0</v>
      </c>
      <c r="NR1232" s="101">
        <f t="shared" si="1679"/>
        <v>0</v>
      </c>
      <c r="NS1232" s="101">
        <f t="shared" si="1680"/>
        <v>0</v>
      </c>
      <c r="NT1232" s="101">
        <f t="shared" si="1681"/>
        <v>0</v>
      </c>
      <c r="NU1232" s="101">
        <f t="shared" si="1681"/>
        <v>0</v>
      </c>
      <c r="NV1232" s="101">
        <f t="shared" si="1681"/>
        <v>0</v>
      </c>
      <c r="NW1232" s="101">
        <f t="shared" si="1682"/>
        <v>0</v>
      </c>
      <c r="NX1232" s="101">
        <f t="shared" si="1682"/>
        <v>0</v>
      </c>
      <c r="NY1232" s="101">
        <f t="shared" si="1682"/>
        <v>0</v>
      </c>
      <c r="NZ1232" s="106"/>
      <c r="OA1232" s="106"/>
      <c r="OB1232" s="106"/>
      <c r="OC1232" s="101">
        <f t="shared" si="1683"/>
        <v>0</v>
      </c>
      <c r="OD1232" s="101">
        <f t="shared" si="1684"/>
        <v>0</v>
      </c>
      <c r="OE1232" s="101">
        <f t="shared" si="1685"/>
        <v>0</v>
      </c>
      <c r="OF1232" s="101">
        <f t="shared" si="1686"/>
        <v>0</v>
      </c>
      <c r="OG1232" s="101">
        <f t="shared" si="1687"/>
        <v>0</v>
      </c>
      <c r="OH1232" s="101">
        <f t="shared" si="1688"/>
        <v>0</v>
      </c>
      <c r="OI1232" s="101">
        <f t="shared" si="1689"/>
        <v>0</v>
      </c>
      <c r="OJ1232" s="101">
        <f t="shared" si="1690"/>
        <v>0</v>
      </c>
      <c r="OK1232" s="101">
        <f t="shared" si="1691"/>
        <v>0</v>
      </c>
      <c r="OL1232" s="101">
        <f t="shared" si="1692"/>
        <v>0</v>
      </c>
      <c r="OM1232" s="101">
        <f t="shared" si="1693"/>
        <v>0</v>
      </c>
      <c r="ON1232" s="101">
        <f t="shared" si="1694"/>
        <v>0</v>
      </c>
      <c r="OO1232" s="101">
        <f t="shared" si="1695"/>
        <v>0</v>
      </c>
      <c r="OP1232" s="101">
        <f t="shared" si="1695"/>
        <v>0</v>
      </c>
      <c r="OQ1232" s="101">
        <f t="shared" si="1695"/>
        <v>0</v>
      </c>
      <c r="OR1232" s="101">
        <f t="shared" si="1696"/>
        <v>0</v>
      </c>
      <c r="OS1232" s="101">
        <f t="shared" si="1696"/>
        <v>0</v>
      </c>
      <c r="OT1232" s="101">
        <f t="shared" si="1696"/>
        <v>0</v>
      </c>
      <c r="OU1232" s="106"/>
      <c r="OV1232" s="106"/>
      <c r="OW1232" s="106"/>
      <c r="OX1232" s="101">
        <f t="shared" si="1697"/>
        <v>0</v>
      </c>
      <c r="OY1232" s="101">
        <f t="shared" si="1698"/>
        <v>0</v>
      </c>
      <c r="OZ1232" s="101">
        <f t="shared" si="1699"/>
        <v>0</v>
      </c>
      <c r="PA1232" s="101">
        <f t="shared" si="1700"/>
        <v>0</v>
      </c>
      <c r="PB1232" s="101">
        <f t="shared" si="1701"/>
        <v>0</v>
      </c>
      <c r="PC1232" s="101">
        <f t="shared" si="1702"/>
        <v>0</v>
      </c>
      <c r="PD1232" s="101">
        <f t="shared" si="1703"/>
        <v>0</v>
      </c>
      <c r="PE1232" s="101">
        <f t="shared" si="1704"/>
        <v>0</v>
      </c>
      <c r="PF1232" s="101">
        <f t="shared" si="1705"/>
        <v>0</v>
      </c>
      <c r="PG1232" s="101">
        <f t="shared" si="1706"/>
        <v>0</v>
      </c>
      <c r="PH1232" s="101">
        <f t="shared" si="1707"/>
        <v>0</v>
      </c>
      <c r="PI1232" s="101">
        <f t="shared" si="1708"/>
        <v>0</v>
      </c>
      <c r="PJ1232" s="101">
        <f t="shared" si="1709"/>
        <v>0</v>
      </c>
      <c r="PK1232" s="101">
        <f t="shared" si="1709"/>
        <v>0</v>
      </c>
      <c r="PL1232" s="101">
        <f t="shared" si="1709"/>
        <v>0</v>
      </c>
      <c r="PM1232" s="101">
        <f t="shared" si="1710"/>
        <v>0</v>
      </c>
      <c r="PN1232" s="101">
        <f t="shared" si="1710"/>
        <v>0</v>
      </c>
      <c r="PO1232" s="101">
        <f t="shared" si="1710"/>
        <v>0</v>
      </c>
      <c r="PP1232" s="106"/>
      <c r="PQ1232" s="106"/>
      <c r="PR1232" s="106"/>
      <c r="PS1232" s="101">
        <f t="shared" si="1711"/>
        <v>0</v>
      </c>
      <c r="PT1232" s="101">
        <f t="shared" si="1712"/>
        <v>0</v>
      </c>
      <c r="PU1232" s="101">
        <f t="shared" si="1713"/>
        <v>0</v>
      </c>
      <c r="PV1232" s="101">
        <f t="shared" si="1714"/>
        <v>0</v>
      </c>
      <c r="PW1232" s="101">
        <f t="shared" si="1715"/>
        <v>0</v>
      </c>
      <c r="PX1232" s="101">
        <f t="shared" si="1716"/>
        <v>0</v>
      </c>
      <c r="PY1232" s="101">
        <f t="shared" si="1717"/>
        <v>0</v>
      </c>
      <c r="PZ1232" s="101">
        <f t="shared" si="1718"/>
        <v>0</v>
      </c>
      <c r="QA1232" s="101">
        <f t="shared" si="1719"/>
        <v>0</v>
      </c>
      <c r="QB1232" s="101">
        <f t="shared" si="1720"/>
        <v>0</v>
      </c>
      <c r="QC1232" s="101">
        <f t="shared" si="1721"/>
        <v>0</v>
      </c>
      <c r="QD1232" s="101">
        <f t="shared" si="1722"/>
        <v>0</v>
      </c>
      <c r="QE1232" s="101">
        <f t="shared" si="1723"/>
        <v>0</v>
      </c>
      <c r="QF1232" s="101">
        <f t="shared" si="1723"/>
        <v>0</v>
      </c>
      <c r="QG1232" s="101">
        <f t="shared" si="1723"/>
        <v>0</v>
      </c>
      <c r="QH1232" s="101">
        <f t="shared" si="1724"/>
        <v>0</v>
      </c>
      <c r="QI1232" s="101">
        <f t="shared" si="1724"/>
        <v>0</v>
      </c>
      <c r="QJ1232" s="101">
        <f t="shared" si="1724"/>
        <v>0</v>
      </c>
      <c r="QK1232" s="106"/>
      <c r="QL1232" s="106"/>
      <c r="QM1232" s="106"/>
      <c r="QN1232" s="101">
        <f t="shared" si="1725"/>
        <v>0</v>
      </c>
      <c r="QO1232" s="101">
        <f t="shared" si="1726"/>
        <v>0</v>
      </c>
      <c r="QP1232" s="101">
        <f t="shared" si="1727"/>
        <v>0</v>
      </c>
      <c r="QQ1232" s="101">
        <f t="shared" si="1728"/>
        <v>0</v>
      </c>
      <c r="QR1232" s="101">
        <f t="shared" si="1729"/>
        <v>0</v>
      </c>
      <c r="QS1232" s="101">
        <f t="shared" si="1730"/>
        <v>0</v>
      </c>
      <c r="QT1232" s="101">
        <f t="shared" si="1731"/>
        <v>0</v>
      </c>
      <c r="QU1232" s="101">
        <f t="shared" si="1732"/>
        <v>0</v>
      </c>
      <c r="QV1232" s="101">
        <f t="shared" si="1733"/>
        <v>0</v>
      </c>
      <c r="QW1232" s="101">
        <f t="shared" si="1734"/>
        <v>0</v>
      </c>
      <c r="QX1232" s="101">
        <f t="shared" si="1735"/>
        <v>0</v>
      </c>
      <c r="QY1232" s="101">
        <f t="shared" si="1736"/>
        <v>0</v>
      </c>
      <c r="QZ1232" s="101">
        <f t="shared" si="1737"/>
        <v>0</v>
      </c>
      <c r="RA1232" s="101">
        <f t="shared" si="1737"/>
        <v>0</v>
      </c>
      <c r="RB1232" s="101">
        <f t="shared" si="1737"/>
        <v>0</v>
      </c>
      <c r="RC1232" s="101">
        <f t="shared" si="1738"/>
        <v>0</v>
      </c>
      <c r="RD1232" s="101">
        <f t="shared" si="1738"/>
        <v>0</v>
      </c>
      <c r="RE1232" s="101">
        <f t="shared" si="1738"/>
        <v>0</v>
      </c>
      <c r="RF1232" s="106"/>
      <c r="RG1232" s="106"/>
      <c r="RH1232" s="106"/>
      <c r="RI1232" s="101">
        <f t="shared" si="1739"/>
        <v>0</v>
      </c>
      <c r="RJ1232" s="101">
        <f t="shared" si="1740"/>
        <v>0</v>
      </c>
      <c r="RK1232" s="101">
        <f t="shared" si="1741"/>
        <v>0</v>
      </c>
      <c r="RL1232" s="101">
        <f t="shared" si="1742"/>
        <v>0</v>
      </c>
      <c r="RM1232" s="101">
        <f t="shared" si="1743"/>
        <v>0</v>
      </c>
      <c r="RN1232" s="101">
        <f t="shared" si="1744"/>
        <v>0</v>
      </c>
      <c r="RO1232" s="101">
        <f t="shared" si="1745"/>
        <v>0</v>
      </c>
      <c r="RP1232" s="101">
        <f t="shared" si="1746"/>
        <v>0</v>
      </c>
      <c r="RQ1232" s="101">
        <f t="shared" si="1747"/>
        <v>0</v>
      </c>
      <c r="RR1232" s="101">
        <f t="shared" si="1748"/>
        <v>0</v>
      </c>
      <c r="RS1232" s="101">
        <f t="shared" si="1749"/>
        <v>0</v>
      </c>
      <c r="RT1232" s="101">
        <f t="shared" si="1750"/>
        <v>0</v>
      </c>
      <c r="RU1232" s="101">
        <f t="shared" si="1751"/>
        <v>0</v>
      </c>
      <c r="RV1232" s="101">
        <f t="shared" si="1751"/>
        <v>0</v>
      </c>
      <c r="RW1232" s="101">
        <f t="shared" si="1751"/>
        <v>0</v>
      </c>
      <c r="RX1232" s="101">
        <f t="shared" si="1752"/>
        <v>0</v>
      </c>
      <c r="RY1232" s="101">
        <f t="shared" si="1752"/>
        <v>0</v>
      </c>
      <c r="RZ1232" s="101">
        <f t="shared" si="1752"/>
        <v>0</v>
      </c>
      <c r="SA1232" s="106"/>
      <c r="SB1232" s="106"/>
      <c r="SC1232" s="106"/>
      <c r="SD1232" s="101">
        <f t="shared" si="1753"/>
        <v>0</v>
      </c>
      <c r="SE1232" s="101">
        <f t="shared" si="1754"/>
        <v>0</v>
      </c>
      <c r="SF1232" s="101">
        <f t="shared" si="1755"/>
        <v>0</v>
      </c>
      <c r="SG1232" s="101">
        <f t="shared" si="1756"/>
        <v>0</v>
      </c>
      <c r="SH1232" s="101">
        <f t="shared" si="1757"/>
        <v>0</v>
      </c>
      <c r="SI1232" s="101">
        <f t="shared" si="1758"/>
        <v>0</v>
      </c>
      <c r="SJ1232" s="101">
        <f t="shared" si="1759"/>
        <v>0</v>
      </c>
      <c r="SK1232" s="101">
        <f t="shared" si="1760"/>
        <v>0</v>
      </c>
      <c r="SL1232" s="101">
        <f t="shared" si="1761"/>
        <v>0</v>
      </c>
      <c r="SM1232" s="101">
        <f t="shared" si="1762"/>
        <v>0</v>
      </c>
      <c r="SN1232" s="101">
        <f t="shared" si="1763"/>
        <v>0</v>
      </c>
      <c r="SO1232" s="101">
        <f t="shared" si="1764"/>
        <v>0</v>
      </c>
      <c r="SP1232" s="101">
        <f t="shared" si="1765"/>
        <v>0</v>
      </c>
      <c r="SQ1232" s="101">
        <f t="shared" si="1765"/>
        <v>0</v>
      </c>
      <c r="SR1232" s="101">
        <f t="shared" si="1765"/>
        <v>0</v>
      </c>
      <c r="SS1232" s="101">
        <f t="shared" si="1766"/>
        <v>0</v>
      </c>
      <c r="ST1232" s="101">
        <f t="shared" si="1766"/>
        <v>0</v>
      </c>
      <c r="SU1232" s="101">
        <f t="shared" si="1766"/>
        <v>0</v>
      </c>
      <c r="SV1232" s="106"/>
      <c r="SW1232" s="106"/>
      <c r="SX1232" s="106"/>
      <c r="SY1232" s="101">
        <f t="shared" si="1767"/>
        <v>0</v>
      </c>
      <c r="SZ1232" s="101">
        <f t="shared" si="1768"/>
        <v>0</v>
      </c>
      <c r="TA1232" s="101">
        <f t="shared" si="1769"/>
        <v>0</v>
      </c>
      <c r="TB1232" s="101">
        <f t="shared" si="1770"/>
        <v>0</v>
      </c>
      <c r="TC1232" s="101">
        <f t="shared" si="1771"/>
        <v>0</v>
      </c>
      <c r="TD1232" s="101">
        <f t="shared" si="1772"/>
        <v>0</v>
      </c>
      <c r="TE1232" s="101">
        <f t="shared" si="1773"/>
        <v>0</v>
      </c>
      <c r="TF1232" s="101">
        <f t="shared" si="1774"/>
        <v>0</v>
      </c>
      <c r="TG1232" s="101">
        <f t="shared" si="1775"/>
        <v>0</v>
      </c>
      <c r="TH1232" s="101">
        <f t="shared" si="1776"/>
        <v>0</v>
      </c>
      <c r="TI1232" s="101">
        <f t="shared" si="1777"/>
        <v>0</v>
      </c>
      <c r="TJ1232" s="101">
        <f t="shared" si="1778"/>
        <v>0</v>
      </c>
      <c r="TK1232" s="101">
        <f t="shared" si="1779"/>
        <v>0</v>
      </c>
      <c r="TL1232" s="101">
        <f t="shared" si="1779"/>
        <v>0</v>
      </c>
      <c r="TM1232" s="101">
        <f t="shared" si="1779"/>
        <v>0</v>
      </c>
      <c r="TN1232" s="101">
        <f t="shared" si="1780"/>
        <v>0</v>
      </c>
      <c r="TO1232" s="101">
        <f t="shared" si="1780"/>
        <v>0</v>
      </c>
      <c r="TP1232" s="101">
        <f t="shared" si="1780"/>
        <v>0</v>
      </c>
      <c r="TQ1232" s="106"/>
      <c r="TR1232" s="106"/>
      <c r="TS1232" s="106"/>
      <c r="TT1232" s="101">
        <f t="shared" si="1781"/>
        <v>0</v>
      </c>
      <c r="TU1232" s="101">
        <f t="shared" si="1782"/>
        <v>0</v>
      </c>
      <c r="TV1232" s="101">
        <f t="shared" si="1783"/>
        <v>0</v>
      </c>
      <c r="TW1232" s="101">
        <f t="shared" si="1784"/>
        <v>0</v>
      </c>
      <c r="TX1232" s="101">
        <f t="shared" si="1785"/>
        <v>0</v>
      </c>
      <c r="TY1232" s="101">
        <f t="shared" si="1786"/>
        <v>0</v>
      </c>
      <c r="TZ1232" s="101">
        <f t="shared" si="1787"/>
        <v>0</v>
      </c>
      <c r="UA1232" s="101">
        <f t="shared" si="1788"/>
        <v>0</v>
      </c>
      <c r="UB1232" s="101">
        <f t="shared" si="1789"/>
        <v>0</v>
      </c>
      <c r="UC1232" s="101">
        <f t="shared" si="1790"/>
        <v>0</v>
      </c>
      <c r="UD1232" s="101">
        <f t="shared" si="1791"/>
        <v>0</v>
      </c>
      <c r="UE1232" s="101">
        <f t="shared" si="1792"/>
        <v>0</v>
      </c>
      <c r="UF1232" s="101">
        <f t="shared" si="1793"/>
        <v>0</v>
      </c>
      <c r="UG1232" s="101">
        <f t="shared" si="1793"/>
        <v>0</v>
      </c>
      <c r="UH1232" s="101">
        <f t="shared" si="1793"/>
        <v>0</v>
      </c>
      <c r="UI1232" s="101">
        <f t="shared" si="1794"/>
        <v>0</v>
      </c>
      <c r="UJ1232" s="101">
        <f t="shared" si="1794"/>
        <v>0</v>
      </c>
      <c r="UK1232" s="101">
        <f t="shared" si="1794"/>
        <v>0</v>
      </c>
      <c r="UL1232" s="106"/>
      <c r="UM1232" s="106"/>
      <c r="UN1232" s="106"/>
      <c r="UO1232" s="101">
        <f t="shared" si="1795"/>
        <v>0</v>
      </c>
      <c r="UP1232" s="101">
        <f t="shared" si="1796"/>
        <v>0</v>
      </c>
      <c r="UQ1232" s="101">
        <f t="shared" si="1797"/>
        <v>0</v>
      </c>
      <c r="UR1232" s="101">
        <f t="shared" si="1798"/>
        <v>0</v>
      </c>
      <c r="US1232" s="101">
        <f t="shared" si="1799"/>
        <v>0</v>
      </c>
      <c r="UT1232" s="101">
        <f t="shared" si="1800"/>
        <v>0</v>
      </c>
      <c r="UU1232" s="101">
        <f t="shared" si="1801"/>
        <v>0</v>
      </c>
      <c r="UV1232" s="101">
        <f t="shared" si="1802"/>
        <v>0</v>
      </c>
      <c r="UW1232" s="101">
        <f t="shared" si="1803"/>
        <v>0</v>
      </c>
      <c r="UX1232" s="101">
        <f t="shared" si="1804"/>
        <v>0</v>
      </c>
      <c r="UY1232" s="101">
        <f t="shared" si="1805"/>
        <v>0</v>
      </c>
      <c r="UZ1232" s="101">
        <f t="shared" si="1806"/>
        <v>0</v>
      </c>
      <c r="VA1232" s="101">
        <f t="shared" si="1807"/>
        <v>0</v>
      </c>
      <c r="VB1232" s="101">
        <f t="shared" si="1807"/>
        <v>0</v>
      </c>
      <c r="VC1232" s="101">
        <f t="shared" si="1807"/>
        <v>0</v>
      </c>
      <c r="VD1232" s="101">
        <f t="shared" si="1808"/>
        <v>0</v>
      </c>
      <c r="VE1232" s="101">
        <f t="shared" si="1808"/>
        <v>0</v>
      </c>
      <c r="VF1232" s="101">
        <f t="shared" si="1808"/>
        <v>0</v>
      </c>
      <c r="VG1232" s="106"/>
      <c r="VH1232" s="106"/>
      <c r="VI1232" s="106"/>
      <c r="VJ1232" s="101">
        <f t="shared" si="1809"/>
        <v>0</v>
      </c>
      <c r="VK1232" s="101">
        <f t="shared" si="1810"/>
        <v>0</v>
      </c>
      <c r="VL1232" s="101">
        <f t="shared" si="1811"/>
        <v>0</v>
      </c>
      <c r="VM1232" s="101">
        <f t="shared" si="1812"/>
        <v>0</v>
      </c>
      <c r="VN1232" s="101">
        <f t="shared" si="1813"/>
        <v>0</v>
      </c>
      <c r="VO1232" s="101">
        <f t="shared" si="1814"/>
        <v>0</v>
      </c>
      <c r="VP1232" s="101">
        <f t="shared" si="1815"/>
        <v>0</v>
      </c>
      <c r="VQ1232" s="101">
        <f t="shared" si="1816"/>
        <v>0</v>
      </c>
      <c r="VR1232" s="101">
        <f t="shared" si="1817"/>
        <v>0</v>
      </c>
      <c r="VS1232" s="101">
        <f t="shared" si="1818"/>
        <v>0</v>
      </c>
      <c r="VT1232" s="101">
        <f t="shared" si="1819"/>
        <v>0</v>
      </c>
      <c r="VU1232" s="101">
        <f t="shared" si="1820"/>
        <v>0</v>
      </c>
      <c r="VV1232" s="101">
        <f t="shared" si="1821"/>
        <v>0</v>
      </c>
      <c r="VW1232" s="101">
        <f t="shared" si="1821"/>
        <v>0</v>
      </c>
      <c r="VX1232" s="101">
        <f t="shared" si="1821"/>
        <v>0</v>
      </c>
      <c r="VY1232" s="101">
        <f t="shared" si="1822"/>
        <v>0</v>
      </c>
      <c r="VZ1232" s="101">
        <f t="shared" si="1822"/>
        <v>0</v>
      </c>
      <c r="WA1232" s="101">
        <f t="shared" si="1822"/>
        <v>0</v>
      </c>
      <c r="WB1232" s="106"/>
      <c r="WC1232" s="106"/>
      <c r="WD1232" s="106"/>
      <c r="WE1232" s="101">
        <f t="shared" si="1823"/>
        <v>0</v>
      </c>
      <c r="WF1232" s="101">
        <f t="shared" si="1824"/>
        <v>0</v>
      </c>
      <c r="WG1232" s="101">
        <f t="shared" si="1825"/>
        <v>0</v>
      </c>
      <c r="WH1232" s="101">
        <f t="shared" si="1826"/>
        <v>0</v>
      </c>
      <c r="WI1232" s="101">
        <f t="shared" si="1827"/>
        <v>0</v>
      </c>
      <c r="WJ1232" s="101">
        <f t="shared" si="1828"/>
        <v>0</v>
      </c>
      <c r="WK1232" s="101">
        <f t="shared" si="1829"/>
        <v>0</v>
      </c>
      <c r="WL1232" s="101">
        <f t="shared" si="1830"/>
        <v>0</v>
      </c>
      <c r="WM1232" s="101">
        <f t="shared" si="1831"/>
        <v>0</v>
      </c>
      <c r="WN1232" s="101">
        <f t="shared" si="1832"/>
        <v>0</v>
      </c>
      <c r="WO1232" s="101">
        <f t="shared" si="1833"/>
        <v>0</v>
      </c>
      <c r="WP1232" s="101">
        <f t="shared" si="1834"/>
        <v>0</v>
      </c>
      <c r="WQ1232" s="101">
        <f t="shared" si="1835"/>
        <v>0</v>
      </c>
      <c r="WR1232" s="101">
        <f t="shared" si="1835"/>
        <v>0</v>
      </c>
      <c r="WS1232" s="101">
        <f t="shared" si="1835"/>
        <v>0</v>
      </c>
      <c r="WT1232" s="101">
        <f t="shared" si="1836"/>
        <v>0</v>
      </c>
      <c r="WU1232" s="101">
        <f t="shared" si="1836"/>
        <v>0</v>
      </c>
      <c r="WV1232" s="101">
        <f t="shared" si="1836"/>
        <v>0</v>
      </c>
      <c r="WW1232" s="106"/>
      <c r="WX1232" s="106"/>
      <c r="WY1232" s="106"/>
      <c r="WZ1232" s="101">
        <f t="shared" si="1837"/>
        <v>0</v>
      </c>
      <c r="XA1232" s="101">
        <f t="shared" si="1838"/>
        <v>0</v>
      </c>
      <c r="XB1232" s="101">
        <f t="shared" si="1839"/>
        <v>0</v>
      </c>
      <c r="XC1232" s="101">
        <f t="shared" si="1840"/>
        <v>0</v>
      </c>
      <c r="XD1232" s="101">
        <f t="shared" si="1841"/>
        <v>0</v>
      </c>
      <c r="XE1232" s="101">
        <f t="shared" si="1842"/>
        <v>0</v>
      </c>
      <c r="XF1232" s="101">
        <f t="shared" si="1843"/>
        <v>0</v>
      </c>
      <c r="XG1232" s="101">
        <f t="shared" si="1844"/>
        <v>0</v>
      </c>
      <c r="XH1232" s="101">
        <f t="shared" si="1845"/>
        <v>0</v>
      </c>
      <c r="XI1232" s="101">
        <f t="shared" si="1846"/>
        <v>0</v>
      </c>
      <c r="XJ1232" s="101">
        <f t="shared" si="1847"/>
        <v>0</v>
      </c>
      <c r="XK1232" s="101">
        <f t="shared" si="1848"/>
        <v>0</v>
      </c>
      <c r="XL1232" s="101">
        <f t="shared" si="1849"/>
        <v>0</v>
      </c>
      <c r="XM1232" s="101">
        <f t="shared" si="1849"/>
        <v>0</v>
      </c>
      <c r="XN1232" s="101">
        <f t="shared" si="1849"/>
        <v>0</v>
      </c>
      <c r="XO1232" s="101">
        <f t="shared" si="1850"/>
        <v>0</v>
      </c>
      <c r="XP1232" s="101">
        <f t="shared" si="1850"/>
        <v>0</v>
      </c>
      <c r="XQ1232" s="101">
        <f t="shared" si="1850"/>
        <v>0</v>
      </c>
      <c r="XR1232" s="106"/>
      <c r="XS1232" s="106"/>
      <c r="XT1232" s="106"/>
      <c r="XU1232" s="101">
        <f t="shared" si="1851"/>
        <v>0</v>
      </c>
      <c r="XV1232" s="101">
        <f t="shared" si="1852"/>
        <v>0</v>
      </c>
      <c r="XW1232" s="101">
        <f t="shared" si="1853"/>
        <v>0</v>
      </c>
      <c r="XX1232" s="101">
        <f t="shared" si="1854"/>
        <v>0</v>
      </c>
      <c r="XY1232" s="101">
        <f t="shared" si="1855"/>
        <v>0</v>
      </c>
      <c r="XZ1232" s="101">
        <f t="shared" si="1856"/>
        <v>0</v>
      </c>
      <c r="YA1232" s="101">
        <f t="shared" si="1857"/>
        <v>0</v>
      </c>
      <c r="YB1232" s="101">
        <f t="shared" si="1858"/>
        <v>0</v>
      </c>
      <c r="YC1232" s="101">
        <f t="shared" si="1859"/>
        <v>0</v>
      </c>
      <c r="YD1232" s="101">
        <f t="shared" si="1860"/>
        <v>0</v>
      </c>
      <c r="YE1232" s="101">
        <f t="shared" si="1861"/>
        <v>0</v>
      </c>
      <c r="YF1232" s="101">
        <f t="shared" si="1862"/>
        <v>0</v>
      </c>
      <c r="YG1232" s="101">
        <f t="shared" si="1863"/>
        <v>0</v>
      </c>
      <c r="YH1232" s="101">
        <f t="shared" si="1863"/>
        <v>0</v>
      </c>
      <c r="YI1232" s="101">
        <f t="shared" si="1863"/>
        <v>0</v>
      </c>
      <c r="YJ1232" s="101">
        <f t="shared" si="1864"/>
        <v>0</v>
      </c>
      <c r="YK1232" s="101">
        <f t="shared" si="1864"/>
        <v>0</v>
      </c>
      <c r="YL1232" s="101">
        <f t="shared" si="1864"/>
        <v>0</v>
      </c>
      <c r="YM1232" s="149">
        <f t="shared" si="1865"/>
        <v>0</v>
      </c>
      <c r="YN1232" s="149">
        <f t="shared" si="1865"/>
        <v>0</v>
      </c>
      <c r="YO1232" s="149">
        <f t="shared" si="1865"/>
        <v>0</v>
      </c>
      <c r="YP1232" s="101">
        <f t="shared" si="1866"/>
        <v>0</v>
      </c>
      <c r="YQ1232" s="101">
        <f t="shared" si="1867"/>
        <v>0</v>
      </c>
      <c r="YR1232" s="101">
        <f t="shared" si="1868"/>
        <v>0</v>
      </c>
      <c r="YS1232" s="101">
        <f t="shared" si="1869"/>
        <v>0</v>
      </c>
      <c r="YT1232" s="101">
        <f t="shared" si="1870"/>
        <v>0</v>
      </c>
      <c r="YU1232" s="101">
        <f t="shared" si="1871"/>
        <v>0</v>
      </c>
      <c r="YV1232" s="101">
        <f t="shared" si="1872"/>
        <v>0</v>
      </c>
      <c r="YW1232" s="101">
        <f t="shared" si="1873"/>
        <v>0</v>
      </c>
      <c r="YX1232" s="101">
        <f t="shared" si="1874"/>
        <v>0</v>
      </c>
      <c r="YY1232" s="101">
        <f t="shared" si="1875"/>
        <v>0</v>
      </c>
      <c r="YZ1232" s="101">
        <f t="shared" si="1876"/>
        <v>0</v>
      </c>
      <c r="ZA1232" s="101">
        <f t="shared" si="1877"/>
        <v>0</v>
      </c>
      <c r="ZB1232" s="101">
        <f t="shared" si="1878"/>
        <v>0</v>
      </c>
      <c r="ZC1232" s="101">
        <f t="shared" si="1878"/>
        <v>0</v>
      </c>
      <c r="ZD1232" s="101">
        <f t="shared" si="1878"/>
        <v>0</v>
      </c>
      <c r="ZE1232" s="101">
        <f t="shared" si="1879"/>
        <v>0</v>
      </c>
      <c r="ZF1232" s="101">
        <f t="shared" si="1879"/>
        <v>0</v>
      </c>
      <c r="ZG1232" s="101">
        <f t="shared" si="1879"/>
        <v>0</v>
      </c>
    </row>
    <row r="1233" spans="1:683" s="286" customFormat="1" ht="41.25" customHeight="1">
      <c r="A1233" s="313" t="s">
        <v>739</v>
      </c>
      <c r="B1233" s="785"/>
    </row>
    <row r="1234" spans="1:683">
      <c r="A1234" s="758" t="s">
        <v>711</v>
      </c>
      <c r="B1234" s="796"/>
      <c r="C1234" s="117" t="s">
        <v>707</v>
      </c>
      <c r="D1234" s="907"/>
      <c r="E1234" s="908"/>
      <c r="F1234" s="314" t="s">
        <v>822</v>
      </c>
      <c r="G1234" s="314" t="s">
        <v>822</v>
      </c>
      <c r="H1234" s="314" t="s">
        <v>822</v>
      </c>
      <c r="I1234" s="314" t="s">
        <v>822</v>
      </c>
      <c r="J1234" s="314" t="s">
        <v>822</v>
      </c>
      <c r="K1234" s="314" t="s">
        <v>822</v>
      </c>
      <c r="L1234" s="133">
        <f t="shared" ref="L1234:T1234" si="1882">SUM(L1235:L1242)</f>
        <v>92</v>
      </c>
      <c r="M1234" s="133">
        <f t="shared" si="1882"/>
        <v>92</v>
      </c>
      <c r="N1234" s="133">
        <f t="shared" si="1882"/>
        <v>92</v>
      </c>
      <c r="O1234" s="133">
        <f t="shared" si="1882"/>
        <v>3090280</v>
      </c>
      <c r="P1234" s="133">
        <f t="shared" si="1882"/>
        <v>3267012</v>
      </c>
      <c r="Q1234" s="133">
        <f t="shared" si="1882"/>
        <v>3267012</v>
      </c>
      <c r="R1234" s="133">
        <f t="shared" si="1882"/>
        <v>214843.92</v>
      </c>
      <c r="S1234" s="133">
        <f t="shared" si="1882"/>
        <v>214843.92</v>
      </c>
      <c r="T1234" s="133">
        <f t="shared" si="1882"/>
        <v>214843.92</v>
      </c>
      <c r="U1234" s="314" t="s">
        <v>822</v>
      </c>
      <c r="V1234" s="314" t="s">
        <v>822</v>
      </c>
      <c r="W1234" s="314" t="s">
        <v>822</v>
      </c>
      <c r="X1234" s="314" t="s">
        <v>822</v>
      </c>
      <c r="Y1234" s="314" t="s">
        <v>822</v>
      </c>
      <c r="Z1234" s="314" t="s">
        <v>822</v>
      </c>
      <c r="AA1234" s="133">
        <f t="shared" ref="AA1234:AO1234" si="1883">SUM(AA1235:AA1242)</f>
        <v>3099403.64</v>
      </c>
      <c r="AB1234" s="133">
        <f t="shared" si="1883"/>
        <v>3276497.2</v>
      </c>
      <c r="AC1234" s="133">
        <f t="shared" si="1883"/>
        <v>3314211.68</v>
      </c>
      <c r="AD1234" s="133">
        <f t="shared" si="1883"/>
        <v>195525.76000000001</v>
      </c>
      <c r="AE1234" s="133">
        <f t="shared" si="1883"/>
        <v>203906.04</v>
      </c>
      <c r="AF1234" s="133">
        <f t="shared" si="1883"/>
        <v>203906.04</v>
      </c>
      <c r="AG1234" s="133">
        <f t="shared" si="1883"/>
        <v>95</v>
      </c>
      <c r="AH1234" s="133">
        <f t="shared" si="1883"/>
        <v>95</v>
      </c>
      <c r="AI1234" s="133">
        <f t="shared" si="1883"/>
        <v>95</v>
      </c>
      <c r="AJ1234" s="133">
        <f t="shared" si="1883"/>
        <v>3191050</v>
      </c>
      <c r="AK1234" s="133">
        <f t="shared" si="1883"/>
        <v>3373545</v>
      </c>
      <c r="AL1234" s="133">
        <f t="shared" si="1883"/>
        <v>3373545</v>
      </c>
      <c r="AM1234" s="133">
        <f t="shared" si="1883"/>
        <v>221849.7</v>
      </c>
      <c r="AN1234" s="133">
        <f t="shared" si="1883"/>
        <v>221849.7</v>
      </c>
      <c r="AO1234" s="133">
        <f t="shared" si="1883"/>
        <v>221849.7</v>
      </c>
      <c r="AP1234" s="314" t="s">
        <v>822</v>
      </c>
      <c r="AQ1234" s="314" t="s">
        <v>822</v>
      </c>
      <c r="AR1234" s="314" t="s">
        <v>822</v>
      </c>
      <c r="AS1234" s="314" t="s">
        <v>822</v>
      </c>
      <c r="AT1234" s="314" t="s">
        <v>822</v>
      </c>
      <c r="AU1234" s="314" t="s">
        <v>822</v>
      </c>
      <c r="AV1234" s="133">
        <f t="shared" ref="AV1234:BJ1234" si="1884">SUM(AV1235:AV1242)</f>
        <v>3144858.15</v>
      </c>
      <c r="AW1234" s="133">
        <f t="shared" si="1884"/>
        <v>3324862.25</v>
      </c>
      <c r="AX1234" s="133">
        <f t="shared" si="1884"/>
        <v>3350822.9</v>
      </c>
      <c r="AY1234" s="133">
        <f t="shared" si="1884"/>
        <v>312142.45</v>
      </c>
      <c r="AZ1234" s="133">
        <f t="shared" si="1884"/>
        <v>325134.65000000002</v>
      </c>
      <c r="BA1234" s="133">
        <f t="shared" si="1884"/>
        <v>325134.65000000002</v>
      </c>
      <c r="BB1234" s="133">
        <f t="shared" si="1884"/>
        <v>217</v>
      </c>
      <c r="BC1234" s="133">
        <f t="shared" si="1884"/>
        <v>217</v>
      </c>
      <c r="BD1234" s="133">
        <f t="shared" si="1884"/>
        <v>217</v>
      </c>
      <c r="BE1234" s="133">
        <f t="shared" si="1884"/>
        <v>7520813</v>
      </c>
      <c r="BF1234" s="133">
        <f t="shared" si="1884"/>
        <v>7944187</v>
      </c>
      <c r="BG1234" s="133">
        <f t="shared" si="1884"/>
        <v>7944187</v>
      </c>
      <c r="BH1234" s="133">
        <f t="shared" si="1884"/>
        <v>506770.57</v>
      </c>
      <c r="BI1234" s="133">
        <f t="shared" si="1884"/>
        <v>506770.57</v>
      </c>
      <c r="BJ1234" s="133">
        <f t="shared" si="1884"/>
        <v>506770.57</v>
      </c>
      <c r="BK1234" s="314" t="s">
        <v>822</v>
      </c>
      <c r="BL1234" s="314" t="s">
        <v>822</v>
      </c>
      <c r="BM1234" s="314" t="s">
        <v>822</v>
      </c>
      <c r="BN1234" s="314" t="s">
        <v>822</v>
      </c>
      <c r="BO1234" s="314" t="s">
        <v>822</v>
      </c>
      <c r="BP1234" s="314" t="s">
        <v>822</v>
      </c>
      <c r="BQ1234" s="133">
        <f t="shared" ref="BQ1234:CE1234" si="1885">SUM(BQ1235:BQ1242)</f>
        <v>7520819.6900000004</v>
      </c>
      <c r="BR1234" s="133">
        <f t="shared" si="1885"/>
        <v>7944189.2699999996</v>
      </c>
      <c r="BS1234" s="133">
        <f t="shared" si="1885"/>
        <v>8121618.5899999999</v>
      </c>
      <c r="BT1234" s="133">
        <f t="shared" si="1885"/>
        <v>409316.53</v>
      </c>
      <c r="BU1234" s="133">
        <f t="shared" si="1885"/>
        <v>422582.24</v>
      </c>
      <c r="BV1234" s="133">
        <f t="shared" si="1885"/>
        <v>422582.24</v>
      </c>
      <c r="BW1234" s="133">
        <f t="shared" si="1885"/>
        <v>56</v>
      </c>
      <c r="BX1234" s="133">
        <f t="shared" si="1885"/>
        <v>56</v>
      </c>
      <c r="BY1234" s="133">
        <f t="shared" si="1885"/>
        <v>56</v>
      </c>
      <c r="BZ1234" s="133">
        <f t="shared" si="1885"/>
        <v>2451406</v>
      </c>
      <c r="CA1234" s="133">
        <f t="shared" si="1885"/>
        <v>2577651</v>
      </c>
      <c r="CB1234" s="133">
        <f t="shared" si="1885"/>
        <v>2577651</v>
      </c>
      <c r="CC1234" s="133">
        <f t="shared" si="1885"/>
        <v>130911.12</v>
      </c>
      <c r="CD1234" s="133">
        <f t="shared" si="1885"/>
        <v>130911.12</v>
      </c>
      <c r="CE1234" s="133">
        <f t="shared" si="1885"/>
        <v>130911.12</v>
      </c>
      <c r="CF1234" s="314" t="s">
        <v>822</v>
      </c>
      <c r="CG1234" s="314" t="s">
        <v>822</v>
      </c>
      <c r="CH1234" s="314" t="s">
        <v>822</v>
      </c>
      <c r="CI1234" s="314" t="s">
        <v>822</v>
      </c>
      <c r="CJ1234" s="314" t="s">
        <v>822</v>
      </c>
      <c r="CK1234" s="314" t="s">
        <v>822</v>
      </c>
      <c r="CL1234" s="133">
        <f t="shared" ref="CL1234:CZ1234" si="1886">SUM(CL1235:CL1242)</f>
        <v>2425815.38</v>
      </c>
      <c r="CM1234" s="133">
        <f t="shared" si="1886"/>
        <v>2550562.1800000002</v>
      </c>
      <c r="CN1234" s="133">
        <f t="shared" si="1886"/>
        <v>2569636.67</v>
      </c>
      <c r="CO1234" s="133">
        <f t="shared" si="1886"/>
        <v>129970.45</v>
      </c>
      <c r="CP1234" s="133">
        <f t="shared" si="1886"/>
        <v>136643.10999999999</v>
      </c>
      <c r="CQ1234" s="133">
        <f t="shared" si="1886"/>
        <v>136643.10999999999</v>
      </c>
      <c r="CR1234" s="133">
        <f t="shared" si="1886"/>
        <v>50</v>
      </c>
      <c r="CS1234" s="133">
        <f t="shared" si="1886"/>
        <v>50</v>
      </c>
      <c r="CT1234" s="133">
        <f t="shared" si="1886"/>
        <v>50</v>
      </c>
      <c r="CU1234" s="133">
        <f t="shared" si="1886"/>
        <v>1911283</v>
      </c>
      <c r="CV1234" s="133">
        <f t="shared" si="1886"/>
        <v>2013850</v>
      </c>
      <c r="CW1234" s="133">
        <f t="shared" si="1886"/>
        <v>2013850</v>
      </c>
      <c r="CX1234" s="133">
        <f t="shared" si="1886"/>
        <v>116782.15</v>
      </c>
      <c r="CY1234" s="133">
        <f t="shared" si="1886"/>
        <v>116782.15</v>
      </c>
      <c r="CZ1234" s="133">
        <f t="shared" si="1886"/>
        <v>116782.15</v>
      </c>
      <c r="DA1234" s="314" t="s">
        <v>822</v>
      </c>
      <c r="DB1234" s="314" t="s">
        <v>822</v>
      </c>
      <c r="DC1234" s="314" t="s">
        <v>822</v>
      </c>
      <c r="DD1234" s="314" t="s">
        <v>822</v>
      </c>
      <c r="DE1234" s="314" t="s">
        <v>822</v>
      </c>
      <c r="DF1234" s="314" t="s">
        <v>822</v>
      </c>
      <c r="DG1234" s="133">
        <f t="shared" ref="DG1234:DU1234" si="1887">SUM(DG1235:DG1242)</f>
        <v>1911231.76</v>
      </c>
      <c r="DH1234" s="133">
        <f t="shared" si="1887"/>
        <v>2013752.99</v>
      </c>
      <c r="DI1234" s="133">
        <f t="shared" si="1887"/>
        <v>2021857.57</v>
      </c>
      <c r="DJ1234" s="133">
        <f t="shared" si="1887"/>
        <v>73831.11</v>
      </c>
      <c r="DK1234" s="133">
        <f t="shared" si="1887"/>
        <v>77434.2</v>
      </c>
      <c r="DL1234" s="133">
        <f t="shared" si="1887"/>
        <v>77434.2</v>
      </c>
      <c r="DM1234" s="133">
        <f t="shared" si="1887"/>
        <v>57</v>
      </c>
      <c r="DN1234" s="133">
        <f t="shared" si="1887"/>
        <v>57</v>
      </c>
      <c r="DO1234" s="133">
        <f t="shared" si="1887"/>
        <v>57</v>
      </c>
      <c r="DP1234" s="133">
        <f t="shared" si="1887"/>
        <v>1914630</v>
      </c>
      <c r="DQ1234" s="133">
        <f t="shared" si="1887"/>
        <v>2024127</v>
      </c>
      <c r="DR1234" s="133">
        <f t="shared" si="1887"/>
        <v>2024127</v>
      </c>
      <c r="DS1234" s="133">
        <f t="shared" si="1887"/>
        <v>133109.82</v>
      </c>
      <c r="DT1234" s="133">
        <f t="shared" si="1887"/>
        <v>133109.82</v>
      </c>
      <c r="DU1234" s="133">
        <f t="shared" si="1887"/>
        <v>133109.82</v>
      </c>
      <c r="DV1234" s="314" t="s">
        <v>822</v>
      </c>
      <c r="DW1234" s="314" t="s">
        <v>822</v>
      </c>
      <c r="DX1234" s="314" t="s">
        <v>822</v>
      </c>
      <c r="DY1234" s="314" t="s">
        <v>822</v>
      </c>
      <c r="DZ1234" s="314" t="s">
        <v>822</v>
      </c>
      <c r="EA1234" s="314" t="s">
        <v>822</v>
      </c>
      <c r="EB1234" s="133">
        <f t="shared" ref="EB1234:EP1234" si="1888">SUM(EB1235:EB1242)</f>
        <v>1914634.56</v>
      </c>
      <c r="EC1234" s="133">
        <f t="shared" si="1888"/>
        <v>2024123.01</v>
      </c>
      <c r="ED1234" s="133">
        <f t="shared" si="1888"/>
        <v>2039658.36</v>
      </c>
      <c r="EE1234" s="133">
        <f t="shared" si="1888"/>
        <v>128849.64</v>
      </c>
      <c r="EF1234" s="133">
        <f t="shared" si="1888"/>
        <v>135225.66</v>
      </c>
      <c r="EG1234" s="133">
        <f t="shared" si="1888"/>
        <v>135225.66</v>
      </c>
      <c r="EH1234" s="133">
        <f t="shared" si="1888"/>
        <v>86</v>
      </c>
      <c r="EI1234" s="133">
        <f t="shared" si="1888"/>
        <v>86</v>
      </c>
      <c r="EJ1234" s="133">
        <f t="shared" si="1888"/>
        <v>86</v>
      </c>
      <c r="EK1234" s="133">
        <f t="shared" si="1888"/>
        <v>2888740</v>
      </c>
      <c r="EL1234" s="133">
        <f t="shared" si="1888"/>
        <v>3053946</v>
      </c>
      <c r="EM1234" s="133">
        <f t="shared" si="1888"/>
        <v>3053946</v>
      </c>
      <c r="EN1234" s="133">
        <f t="shared" si="1888"/>
        <v>200832.36</v>
      </c>
      <c r="EO1234" s="133">
        <f t="shared" si="1888"/>
        <v>200832.36</v>
      </c>
      <c r="EP1234" s="133">
        <f t="shared" si="1888"/>
        <v>200832.36</v>
      </c>
      <c r="EQ1234" s="314" t="s">
        <v>822</v>
      </c>
      <c r="ER1234" s="314" t="s">
        <v>822</v>
      </c>
      <c r="ES1234" s="314" t="s">
        <v>822</v>
      </c>
      <c r="ET1234" s="314" t="s">
        <v>822</v>
      </c>
      <c r="EU1234" s="314" t="s">
        <v>822</v>
      </c>
      <c r="EV1234" s="314" t="s">
        <v>822</v>
      </c>
      <c r="EW1234" s="133">
        <f t="shared" ref="EW1234:FK1234" si="1889">SUM(EW1235:EW1242)</f>
        <v>2888740.86</v>
      </c>
      <c r="EX1234" s="133">
        <f t="shared" si="1889"/>
        <v>3053950.3</v>
      </c>
      <c r="EY1234" s="133">
        <f t="shared" si="1889"/>
        <v>3085962.94</v>
      </c>
      <c r="EZ1234" s="133">
        <f t="shared" si="1889"/>
        <v>163667.46</v>
      </c>
      <c r="FA1234" s="133">
        <f t="shared" si="1889"/>
        <v>170630.02</v>
      </c>
      <c r="FB1234" s="133">
        <f t="shared" si="1889"/>
        <v>170630.02</v>
      </c>
      <c r="FC1234" s="133">
        <f t="shared" si="1889"/>
        <v>93</v>
      </c>
      <c r="FD1234" s="133">
        <f t="shared" si="1889"/>
        <v>93</v>
      </c>
      <c r="FE1234" s="133">
        <f t="shared" si="1889"/>
        <v>93</v>
      </c>
      <c r="FF1234" s="133">
        <f t="shared" si="1889"/>
        <v>3462453</v>
      </c>
      <c r="FG1234" s="133">
        <f t="shared" si="1889"/>
        <v>3653258</v>
      </c>
      <c r="FH1234" s="133">
        <f t="shared" si="1889"/>
        <v>3653258</v>
      </c>
      <c r="FI1234" s="133">
        <f t="shared" si="1889"/>
        <v>217296.59</v>
      </c>
      <c r="FJ1234" s="133">
        <f t="shared" si="1889"/>
        <v>217296.59</v>
      </c>
      <c r="FK1234" s="133">
        <f t="shared" si="1889"/>
        <v>217296.59</v>
      </c>
      <c r="FL1234" s="314" t="s">
        <v>822</v>
      </c>
      <c r="FM1234" s="314" t="s">
        <v>822</v>
      </c>
      <c r="FN1234" s="314" t="s">
        <v>822</v>
      </c>
      <c r="FO1234" s="314" t="s">
        <v>822</v>
      </c>
      <c r="FP1234" s="314" t="s">
        <v>822</v>
      </c>
      <c r="FQ1234" s="314" t="s">
        <v>822</v>
      </c>
      <c r="FR1234" s="133">
        <f t="shared" ref="FR1234:GF1234" si="1890">SUM(FR1235:FR1242)</f>
        <v>3485795.41</v>
      </c>
      <c r="FS1234" s="133">
        <f t="shared" si="1890"/>
        <v>3677863.1</v>
      </c>
      <c r="FT1234" s="133">
        <f t="shared" si="1890"/>
        <v>3716551.86</v>
      </c>
      <c r="FU1234" s="133">
        <f t="shared" si="1890"/>
        <v>146229.43</v>
      </c>
      <c r="FV1234" s="133">
        <f t="shared" si="1890"/>
        <v>151540.76</v>
      </c>
      <c r="FW1234" s="133">
        <f t="shared" si="1890"/>
        <v>151540.76</v>
      </c>
      <c r="FX1234" s="133">
        <f t="shared" si="1890"/>
        <v>116</v>
      </c>
      <c r="FY1234" s="133">
        <f t="shared" si="1890"/>
        <v>116</v>
      </c>
      <c r="FZ1234" s="133">
        <f t="shared" si="1890"/>
        <v>116</v>
      </c>
      <c r="GA1234" s="133">
        <f t="shared" si="1890"/>
        <v>3896440</v>
      </c>
      <c r="GB1234" s="133">
        <f t="shared" si="1890"/>
        <v>4119276</v>
      </c>
      <c r="GC1234" s="133">
        <f t="shared" si="1890"/>
        <v>4119276</v>
      </c>
      <c r="GD1234" s="133">
        <f t="shared" si="1890"/>
        <v>270890.15999999997</v>
      </c>
      <c r="GE1234" s="133">
        <f t="shared" si="1890"/>
        <v>270890.15999999997</v>
      </c>
      <c r="GF1234" s="133">
        <f t="shared" si="1890"/>
        <v>270890.15999999997</v>
      </c>
      <c r="GG1234" s="314" t="s">
        <v>822</v>
      </c>
      <c r="GH1234" s="314" t="s">
        <v>822</v>
      </c>
      <c r="GI1234" s="314" t="s">
        <v>822</v>
      </c>
      <c r="GJ1234" s="314" t="s">
        <v>822</v>
      </c>
      <c r="GK1234" s="314" t="s">
        <v>822</v>
      </c>
      <c r="GL1234" s="314" t="s">
        <v>822</v>
      </c>
      <c r="GM1234" s="133">
        <f t="shared" ref="GM1234:HA1234" si="1891">SUM(GM1235:GM1242)</f>
        <v>3931456.92</v>
      </c>
      <c r="GN1234" s="133">
        <f t="shared" si="1891"/>
        <v>4156160.52</v>
      </c>
      <c r="GO1234" s="133">
        <f t="shared" si="1891"/>
        <v>4197605</v>
      </c>
      <c r="GP1234" s="133">
        <f t="shared" si="1891"/>
        <v>274333.03999999998</v>
      </c>
      <c r="GQ1234" s="133">
        <f t="shared" si="1891"/>
        <v>283800.96000000002</v>
      </c>
      <c r="GR1234" s="133">
        <f t="shared" si="1891"/>
        <v>283800.96000000002</v>
      </c>
      <c r="GS1234" s="133">
        <f t="shared" si="1891"/>
        <v>56</v>
      </c>
      <c r="GT1234" s="133">
        <f t="shared" si="1891"/>
        <v>56</v>
      </c>
      <c r="GU1234" s="133">
        <f t="shared" si="1891"/>
        <v>56</v>
      </c>
      <c r="GV1234" s="133">
        <f t="shared" si="1891"/>
        <v>1881040</v>
      </c>
      <c r="GW1234" s="133">
        <f t="shared" si="1891"/>
        <v>1988616</v>
      </c>
      <c r="GX1234" s="133">
        <f t="shared" si="1891"/>
        <v>1988616</v>
      </c>
      <c r="GY1234" s="133">
        <f t="shared" si="1891"/>
        <v>130774.56</v>
      </c>
      <c r="GZ1234" s="133">
        <f t="shared" si="1891"/>
        <v>130774.56</v>
      </c>
      <c r="HA1234" s="133">
        <f t="shared" si="1891"/>
        <v>130774.56</v>
      </c>
      <c r="HB1234" s="314" t="s">
        <v>822</v>
      </c>
      <c r="HC1234" s="314" t="s">
        <v>822</v>
      </c>
      <c r="HD1234" s="314" t="s">
        <v>822</v>
      </c>
      <c r="HE1234" s="314" t="s">
        <v>822</v>
      </c>
      <c r="HF1234" s="314" t="s">
        <v>822</v>
      </c>
      <c r="HG1234" s="314" t="s">
        <v>822</v>
      </c>
      <c r="HH1234" s="133">
        <f t="shared" ref="HH1234:HV1234" si="1892">SUM(HH1235:HH1242)</f>
        <v>1907604.72</v>
      </c>
      <c r="HI1234" s="133">
        <f t="shared" si="1892"/>
        <v>2016798</v>
      </c>
      <c r="HJ1234" s="133">
        <f t="shared" si="1892"/>
        <v>2027226.32</v>
      </c>
      <c r="HK1234" s="133">
        <f t="shared" si="1892"/>
        <v>135141.44</v>
      </c>
      <c r="HL1234" s="133">
        <f t="shared" si="1892"/>
        <v>139538.56</v>
      </c>
      <c r="HM1234" s="133">
        <f t="shared" si="1892"/>
        <v>139538.56</v>
      </c>
      <c r="HN1234" s="133">
        <f t="shared" si="1892"/>
        <v>120</v>
      </c>
      <c r="HO1234" s="133">
        <f t="shared" si="1892"/>
        <v>120</v>
      </c>
      <c r="HP1234" s="133">
        <f t="shared" si="1892"/>
        <v>120</v>
      </c>
      <c r="HQ1234" s="133">
        <f t="shared" si="1892"/>
        <v>4262583</v>
      </c>
      <c r="HR1234" s="133">
        <f t="shared" si="1892"/>
        <v>4499620</v>
      </c>
      <c r="HS1234" s="133">
        <f t="shared" si="1892"/>
        <v>4499620</v>
      </c>
      <c r="HT1234" s="133">
        <f t="shared" si="1892"/>
        <v>280250.34999999998</v>
      </c>
      <c r="HU1234" s="133">
        <f t="shared" si="1892"/>
        <v>280250.34999999998</v>
      </c>
      <c r="HV1234" s="133">
        <f t="shared" si="1892"/>
        <v>280250.34999999998</v>
      </c>
      <c r="HW1234" s="314" t="s">
        <v>822</v>
      </c>
      <c r="HX1234" s="314" t="s">
        <v>822</v>
      </c>
      <c r="HY1234" s="314" t="s">
        <v>822</v>
      </c>
      <c r="HZ1234" s="314" t="s">
        <v>822</v>
      </c>
      <c r="IA1234" s="314" t="s">
        <v>822</v>
      </c>
      <c r="IB1234" s="314" t="s">
        <v>822</v>
      </c>
      <c r="IC1234" s="133">
        <f t="shared" ref="IC1234:IQ1234" si="1893">SUM(IC1235:IC1242)</f>
        <v>4262132.5</v>
      </c>
      <c r="ID1234" s="133">
        <f t="shared" si="1893"/>
        <v>4499177.75</v>
      </c>
      <c r="IE1234" s="133">
        <f t="shared" si="1893"/>
        <v>4552616.7</v>
      </c>
      <c r="IF1234" s="133">
        <f t="shared" si="1893"/>
        <v>238181.47</v>
      </c>
      <c r="IG1234" s="133">
        <f t="shared" si="1893"/>
        <v>247417.31</v>
      </c>
      <c r="IH1234" s="133">
        <f t="shared" si="1893"/>
        <v>247417.31</v>
      </c>
      <c r="II1234" s="133">
        <f t="shared" si="1893"/>
        <v>47</v>
      </c>
      <c r="IJ1234" s="133">
        <f t="shared" si="1893"/>
        <v>47</v>
      </c>
      <c r="IK1234" s="133">
        <f t="shared" si="1893"/>
        <v>47</v>
      </c>
      <c r="IL1234" s="133">
        <f t="shared" si="1893"/>
        <v>1021827</v>
      </c>
      <c r="IM1234" s="133">
        <f t="shared" si="1893"/>
        <v>1050262</v>
      </c>
      <c r="IN1234" s="133">
        <f t="shared" si="1893"/>
        <v>1050262</v>
      </c>
      <c r="IO1234" s="133">
        <f t="shared" si="1893"/>
        <v>109616.69</v>
      </c>
      <c r="IP1234" s="133">
        <f t="shared" si="1893"/>
        <v>109616.69</v>
      </c>
      <c r="IQ1234" s="133">
        <f t="shared" si="1893"/>
        <v>109616.69</v>
      </c>
      <c r="IR1234" s="314" t="s">
        <v>822</v>
      </c>
      <c r="IS1234" s="314" t="s">
        <v>822</v>
      </c>
      <c r="IT1234" s="314" t="s">
        <v>822</v>
      </c>
      <c r="IU1234" s="314" t="s">
        <v>822</v>
      </c>
      <c r="IV1234" s="314" t="s">
        <v>822</v>
      </c>
      <c r="IW1234" s="314" t="s">
        <v>822</v>
      </c>
      <c r="IX1234" s="133">
        <f t="shared" ref="IX1234:JL1234" si="1894">SUM(IX1235:IX1242)</f>
        <v>1021826.06</v>
      </c>
      <c r="IY1234" s="133">
        <f t="shared" si="1894"/>
        <v>1050264.3500000001</v>
      </c>
      <c r="IZ1234" s="133">
        <f t="shared" si="1894"/>
        <v>1050264.3500000001</v>
      </c>
      <c r="JA1234" s="133">
        <f t="shared" si="1894"/>
        <v>302470.38</v>
      </c>
      <c r="JB1234" s="133">
        <f t="shared" si="1894"/>
        <v>318305.15000000002</v>
      </c>
      <c r="JC1234" s="133">
        <f t="shared" si="1894"/>
        <v>318305.15000000002</v>
      </c>
      <c r="JD1234" s="133">
        <f t="shared" si="1894"/>
        <v>41</v>
      </c>
      <c r="JE1234" s="133">
        <f t="shared" si="1894"/>
        <v>41</v>
      </c>
      <c r="JF1234" s="133">
        <f t="shared" si="1894"/>
        <v>41</v>
      </c>
      <c r="JG1234" s="133">
        <f t="shared" si="1894"/>
        <v>1377190</v>
      </c>
      <c r="JH1234" s="133">
        <f t="shared" si="1894"/>
        <v>1455951</v>
      </c>
      <c r="JI1234" s="133">
        <f t="shared" si="1894"/>
        <v>1455951</v>
      </c>
      <c r="JJ1234" s="133">
        <f t="shared" si="1894"/>
        <v>95745.66</v>
      </c>
      <c r="JK1234" s="133">
        <f t="shared" si="1894"/>
        <v>95745.66</v>
      </c>
      <c r="JL1234" s="133">
        <f t="shared" si="1894"/>
        <v>95745.66</v>
      </c>
      <c r="JM1234" s="314" t="s">
        <v>822</v>
      </c>
      <c r="JN1234" s="314" t="s">
        <v>822</v>
      </c>
      <c r="JO1234" s="314" t="s">
        <v>822</v>
      </c>
      <c r="JP1234" s="314" t="s">
        <v>822</v>
      </c>
      <c r="JQ1234" s="314" t="s">
        <v>822</v>
      </c>
      <c r="JR1234" s="314" t="s">
        <v>822</v>
      </c>
      <c r="JS1234" s="133">
        <f t="shared" ref="JS1234:KG1234" si="1895">SUM(JS1235:JS1242)</f>
        <v>1377189.18</v>
      </c>
      <c r="JT1234" s="133">
        <f t="shared" si="1895"/>
        <v>1455952.23</v>
      </c>
      <c r="JU1234" s="133">
        <f t="shared" si="1895"/>
        <v>1461461.81</v>
      </c>
      <c r="JV1234" s="133">
        <f t="shared" si="1895"/>
        <v>67943.56</v>
      </c>
      <c r="JW1234" s="133">
        <f t="shared" si="1895"/>
        <v>71032.5</v>
      </c>
      <c r="JX1234" s="133">
        <f t="shared" si="1895"/>
        <v>71032.5</v>
      </c>
      <c r="JY1234" s="133">
        <f t="shared" si="1895"/>
        <v>60</v>
      </c>
      <c r="JZ1234" s="133">
        <f t="shared" si="1895"/>
        <v>60</v>
      </c>
      <c r="KA1234" s="133">
        <f t="shared" si="1895"/>
        <v>60</v>
      </c>
      <c r="KB1234" s="133">
        <f t="shared" si="1895"/>
        <v>2015400</v>
      </c>
      <c r="KC1234" s="133">
        <f t="shared" si="1895"/>
        <v>2130660</v>
      </c>
      <c r="KD1234" s="133">
        <f t="shared" si="1895"/>
        <v>2130660</v>
      </c>
      <c r="KE1234" s="133">
        <f t="shared" si="1895"/>
        <v>140115.6</v>
      </c>
      <c r="KF1234" s="133">
        <f t="shared" si="1895"/>
        <v>140115.6</v>
      </c>
      <c r="KG1234" s="133">
        <f t="shared" si="1895"/>
        <v>140115.6</v>
      </c>
      <c r="KH1234" s="314" t="s">
        <v>822</v>
      </c>
      <c r="KI1234" s="314" t="s">
        <v>822</v>
      </c>
      <c r="KJ1234" s="314" t="s">
        <v>822</v>
      </c>
      <c r="KK1234" s="314" t="s">
        <v>822</v>
      </c>
      <c r="KL1234" s="314" t="s">
        <v>822</v>
      </c>
      <c r="KM1234" s="314" t="s">
        <v>822</v>
      </c>
      <c r="KN1234" s="133">
        <f t="shared" ref="KN1234:LB1234" si="1896">SUM(KN1235:KN1242)</f>
        <v>2015399.4</v>
      </c>
      <c r="KO1234" s="133">
        <f t="shared" si="1896"/>
        <v>2130662.3999999999</v>
      </c>
      <c r="KP1234" s="133">
        <f t="shared" si="1896"/>
        <v>2142908.4</v>
      </c>
      <c r="KQ1234" s="133">
        <f t="shared" si="1896"/>
        <v>110374.8</v>
      </c>
      <c r="KR1234" s="133">
        <f t="shared" si="1896"/>
        <v>115257.60000000001</v>
      </c>
      <c r="KS1234" s="133">
        <f t="shared" si="1896"/>
        <v>115257.60000000001</v>
      </c>
      <c r="KT1234" s="133">
        <f t="shared" si="1896"/>
        <v>73</v>
      </c>
      <c r="KU1234" s="133">
        <f t="shared" si="1896"/>
        <v>73</v>
      </c>
      <c r="KV1234" s="133">
        <f t="shared" si="1896"/>
        <v>73</v>
      </c>
      <c r="KW1234" s="133">
        <f t="shared" si="1896"/>
        <v>2452070</v>
      </c>
      <c r="KX1234" s="133">
        <f t="shared" si="1896"/>
        <v>2592303</v>
      </c>
      <c r="KY1234" s="133">
        <f t="shared" si="1896"/>
        <v>2592303</v>
      </c>
      <c r="KZ1234" s="133">
        <f t="shared" si="1896"/>
        <v>170473.98</v>
      </c>
      <c r="LA1234" s="133">
        <f t="shared" si="1896"/>
        <v>170473.98</v>
      </c>
      <c r="LB1234" s="133">
        <f t="shared" si="1896"/>
        <v>170473.98</v>
      </c>
      <c r="LC1234" s="314" t="s">
        <v>822</v>
      </c>
      <c r="LD1234" s="314" t="s">
        <v>822</v>
      </c>
      <c r="LE1234" s="314" t="s">
        <v>822</v>
      </c>
      <c r="LF1234" s="314" t="s">
        <v>822</v>
      </c>
      <c r="LG1234" s="314" t="s">
        <v>822</v>
      </c>
      <c r="LH1234" s="314" t="s">
        <v>822</v>
      </c>
      <c r="LI1234" s="133">
        <f t="shared" ref="LI1234:LW1234" si="1897">SUM(LI1235:LI1242)</f>
        <v>2408702.16</v>
      </c>
      <c r="LJ1234" s="133">
        <f t="shared" si="1897"/>
        <v>2546148.75</v>
      </c>
      <c r="LK1234" s="133">
        <f t="shared" si="1897"/>
        <v>2565452.14</v>
      </c>
      <c r="LL1234" s="133">
        <f t="shared" si="1897"/>
        <v>224780.14</v>
      </c>
      <c r="LM1234" s="133">
        <f t="shared" si="1897"/>
        <v>233135.72</v>
      </c>
      <c r="LN1234" s="133">
        <f t="shared" si="1897"/>
        <v>233135.72</v>
      </c>
      <c r="LO1234" s="133">
        <f t="shared" si="1897"/>
        <v>38</v>
      </c>
      <c r="LP1234" s="133">
        <f t="shared" si="1897"/>
        <v>38</v>
      </c>
      <c r="LQ1234" s="133">
        <f t="shared" si="1897"/>
        <v>38</v>
      </c>
      <c r="LR1234" s="133">
        <f t="shared" si="1897"/>
        <v>1508203</v>
      </c>
      <c r="LS1234" s="133">
        <f t="shared" si="1897"/>
        <v>1587718</v>
      </c>
      <c r="LT1234" s="133">
        <f t="shared" si="1897"/>
        <v>1587718</v>
      </c>
      <c r="LU1234" s="133">
        <f t="shared" si="1897"/>
        <v>88759.03</v>
      </c>
      <c r="LV1234" s="133">
        <f t="shared" si="1897"/>
        <v>88759.03</v>
      </c>
      <c r="LW1234" s="133">
        <f t="shared" si="1897"/>
        <v>88759.03</v>
      </c>
      <c r="LX1234" s="314" t="s">
        <v>822</v>
      </c>
      <c r="LY1234" s="314" t="s">
        <v>822</v>
      </c>
      <c r="LZ1234" s="314" t="s">
        <v>822</v>
      </c>
      <c r="MA1234" s="314" t="s">
        <v>822</v>
      </c>
      <c r="MB1234" s="314" t="s">
        <v>822</v>
      </c>
      <c r="MC1234" s="314" t="s">
        <v>822</v>
      </c>
      <c r="MD1234" s="133">
        <f t="shared" ref="MD1234:MR1234" si="1898">SUM(MD1235:MD1242)</f>
        <v>1508202.99</v>
      </c>
      <c r="ME1234" s="133">
        <f t="shared" si="1898"/>
        <v>1587716.69</v>
      </c>
      <c r="MF1234" s="133">
        <f t="shared" si="1898"/>
        <v>1593850.04</v>
      </c>
      <c r="MG1234" s="133">
        <f t="shared" si="1898"/>
        <v>84015.61</v>
      </c>
      <c r="MH1234" s="133">
        <f t="shared" si="1898"/>
        <v>88410.12</v>
      </c>
      <c r="MI1234" s="133">
        <f t="shared" si="1898"/>
        <v>88410.12</v>
      </c>
      <c r="MJ1234" s="133">
        <f t="shared" si="1898"/>
        <v>97</v>
      </c>
      <c r="MK1234" s="133">
        <f t="shared" si="1898"/>
        <v>97</v>
      </c>
      <c r="ML1234" s="133">
        <f t="shared" si="1898"/>
        <v>97</v>
      </c>
      <c r="MM1234" s="133">
        <f t="shared" si="1898"/>
        <v>3258230</v>
      </c>
      <c r="MN1234" s="133">
        <f t="shared" si="1898"/>
        <v>3444567</v>
      </c>
      <c r="MO1234" s="133">
        <f t="shared" si="1898"/>
        <v>3444567</v>
      </c>
      <c r="MP1234" s="133">
        <f t="shared" si="1898"/>
        <v>226520.22</v>
      </c>
      <c r="MQ1234" s="133">
        <f t="shared" si="1898"/>
        <v>226520.22</v>
      </c>
      <c r="MR1234" s="133">
        <f t="shared" si="1898"/>
        <v>226520.22</v>
      </c>
      <c r="MS1234" s="314" t="s">
        <v>822</v>
      </c>
      <c r="MT1234" s="314" t="s">
        <v>822</v>
      </c>
      <c r="MU1234" s="314" t="s">
        <v>822</v>
      </c>
      <c r="MV1234" s="314" t="s">
        <v>822</v>
      </c>
      <c r="MW1234" s="314" t="s">
        <v>822</v>
      </c>
      <c r="MX1234" s="314" t="s">
        <v>822</v>
      </c>
      <c r="MY1234" s="133">
        <f t="shared" ref="MY1234:NM1234" si="1899">SUM(MY1235:MY1242)</f>
        <v>3264123.72</v>
      </c>
      <c r="MZ1234" s="133">
        <f t="shared" si="1899"/>
        <v>3450721.65</v>
      </c>
      <c r="NA1234" s="133">
        <f t="shared" si="1899"/>
        <v>3479542.29</v>
      </c>
      <c r="NB1234" s="133">
        <f t="shared" si="1899"/>
        <v>210062.23</v>
      </c>
      <c r="NC1234" s="133">
        <f t="shared" si="1899"/>
        <v>218088.01</v>
      </c>
      <c r="ND1234" s="133">
        <f t="shared" si="1899"/>
        <v>218088.01</v>
      </c>
      <c r="NE1234" s="133">
        <f t="shared" si="1899"/>
        <v>77</v>
      </c>
      <c r="NF1234" s="133">
        <f t="shared" si="1899"/>
        <v>77</v>
      </c>
      <c r="NG1234" s="133">
        <f t="shared" si="1899"/>
        <v>77</v>
      </c>
      <c r="NH1234" s="133">
        <f t="shared" si="1899"/>
        <v>2818213</v>
      </c>
      <c r="NI1234" s="133">
        <f t="shared" si="1899"/>
        <v>2972647</v>
      </c>
      <c r="NJ1234" s="133">
        <f t="shared" si="1899"/>
        <v>2972647</v>
      </c>
      <c r="NK1234" s="133">
        <f t="shared" si="1899"/>
        <v>179834.17</v>
      </c>
      <c r="NL1234" s="133">
        <f t="shared" si="1899"/>
        <v>179834.17</v>
      </c>
      <c r="NM1234" s="133">
        <f t="shared" si="1899"/>
        <v>179834.17</v>
      </c>
      <c r="NN1234" s="314" t="s">
        <v>822</v>
      </c>
      <c r="NO1234" s="314" t="s">
        <v>822</v>
      </c>
      <c r="NP1234" s="314" t="s">
        <v>822</v>
      </c>
      <c r="NQ1234" s="314" t="s">
        <v>822</v>
      </c>
      <c r="NR1234" s="314" t="s">
        <v>822</v>
      </c>
      <c r="NS1234" s="314" t="s">
        <v>822</v>
      </c>
      <c r="NT1234" s="133">
        <f t="shared" ref="NT1234:OH1234" si="1900">SUM(NT1235:NT1242)</f>
        <v>2818217.2</v>
      </c>
      <c r="NU1234" s="133">
        <f t="shared" si="1900"/>
        <v>2972649.52</v>
      </c>
      <c r="NV1234" s="133">
        <f t="shared" si="1900"/>
        <v>2996834.31</v>
      </c>
      <c r="NW1234" s="133">
        <f t="shared" si="1900"/>
        <v>208114.66</v>
      </c>
      <c r="NX1234" s="133">
        <f t="shared" si="1900"/>
        <v>215549.04</v>
      </c>
      <c r="NY1234" s="133">
        <f t="shared" si="1900"/>
        <v>215549.04</v>
      </c>
      <c r="NZ1234" s="133">
        <f t="shared" si="1900"/>
        <v>35</v>
      </c>
      <c r="OA1234" s="133">
        <f t="shared" si="1900"/>
        <v>35</v>
      </c>
      <c r="OB1234" s="133">
        <f t="shared" si="1900"/>
        <v>35</v>
      </c>
      <c r="OC1234" s="133">
        <f t="shared" si="1900"/>
        <v>1175650</v>
      </c>
      <c r="OD1234" s="133">
        <f t="shared" si="1900"/>
        <v>1242885</v>
      </c>
      <c r="OE1234" s="133">
        <f t="shared" si="1900"/>
        <v>1242885</v>
      </c>
      <c r="OF1234" s="133">
        <f t="shared" si="1900"/>
        <v>81734.100000000006</v>
      </c>
      <c r="OG1234" s="133">
        <f t="shared" si="1900"/>
        <v>81734.100000000006</v>
      </c>
      <c r="OH1234" s="133">
        <f t="shared" si="1900"/>
        <v>81734.100000000006</v>
      </c>
      <c r="OI1234" s="314" t="s">
        <v>822</v>
      </c>
      <c r="OJ1234" s="314" t="s">
        <v>822</v>
      </c>
      <c r="OK1234" s="314" t="s">
        <v>822</v>
      </c>
      <c r="OL1234" s="314" t="s">
        <v>822</v>
      </c>
      <c r="OM1234" s="314" t="s">
        <v>822</v>
      </c>
      <c r="ON1234" s="314" t="s">
        <v>822</v>
      </c>
      <c r="OO1234" s="133">
        <f t="shared" ref="OO1234:PC1234" si="1901">SUM(OO1235:OO1242)</f>
        <v>1175652.8</v>
      </c>
      <c r="OP1234" s="133">
        <f t="shared" si="1901"/>
        <v>1242886.05</v>
      </c>
      <c r="OQ1234" s="133">
        <f t="shared" si="1901"/>
        <v>1248604</v>
      </c>
      <c r="OR1234" s="133">
        <f t="shared" si="1901"/>
        <v>91376.6</v>
      </c>
      <c r="OS1234" s="133">
        <f t="shared" si="1901"/>
        <v>95765.25</v>
      </c>
      <c r="OT1234" s="133">
        <f t="shared" si="1901"/>
        <v>95765.25</v>
      </c>
      <c r="OU1234" s="133">
        <f t="shared" si="1901"/>
        <v>103</v>
      </c>
      <c r="OV1234" s="133">
        <f t="shared" si="1901"/>
        <v>103</v>
      </c>
      <c r="OW1234" s="133">
        <f t="shared" si="1901"/>
        <v>103</v>
      </c>
      <c r="OX1234" s="133">
        <f t="shared" si="1901"/>
        <v>3459770</v>
      </c>
      <c r="OY1234" s="133">
        <f t="shared" si="1901"/>
        <v>3657633</v>
      </c>
      <c r="OZ1234" s="133">
        <f t="shared" si="1901"/>
        <v>3657633</v>
      </c>
      <c r="PA1234" s="133">
        <f t="shared" si="1901"/>
        <v>240531.78</v>
      </c>
      <c r="PB1234" s="133">
        <f t="shared" si="1901"/>
        <v>240531.78</v>
      </c>
      <c r="PC1234" s="133">
        <f t="shared" si="1901"/>
        <v>240531.78</v>
      </c>
      <c r="PD1234" s="314" t="s">
        <v>822</v>
      </c>
      <c r="PE1234" s="314" t="s">
        <v>822</v>
      </c>
      <c r="PF1234" s="314" t="s">
        <v>822</v>
      </c>
      <c r="PG1234" s="314" t="s">
        <v>822</v>
      </c>
      <c r="PH1234" s="314" t="s">
        <v>822</v>
      </c>
      <c r="PI1234" s="314" t="s">
        <v>822</v>
      </c>
      <c r="PJ1234" s="133">
        <f t="shared" ref="PJ1234:PX1234" si="1902">SUM(PJ1235:PJ1242)</f>
        <v>3459774.12</v>
      </c>
      <c r="PK1234" s="133">
        <f t="shared" si="1902"/>
        <v>3657627.85</v>
      </c>
      <c r="PL1234" s="133">
        <f t="shared" si="1902"/>
        <v>3694547.17</v>
      </c>
      <c r="PM1234" s="133">
        <f t="shared" si="1902"/>
        <v>279877.78000000003</v>
      </c>
      <c r="PN1234" s="133">
        <f t="shared" si="1902"/>
        <v>287938.56</v>
      </c>
      <c r="PO1234" s="133">
        <f t="shared" si="1902"/>
        <v>287938.56</v>
      </c>
      <c r="PP1234" s="133">
        <f t="shared" si="1902"/>
        <v>167</v>
      </c>
      <c r="PQ1234" s="133">
        <f t="shared" si="1902"/>
        <v>167</v>
      </c>
      <c r="PR1234" s="133">
        <f t="shared" si="1902"/>
        <v>167</v>
      </c>
      <c r="PS1234" s="133">
        <f t="shared" si="1902"/>
        <v>6073096</v>
      </c>
      <c r="PT1234" s="133">
        <f t="shared" si="1902"/>
        <v>6406937</v>
      </c>
      <c r="PU1234" s="133">
        <f t="shared" si="1902"/>
        <v>6406937</v>
      </c>
      <c r="PV1234" s="133">
        <f t="shared" si="1902"/>
        <v>390026.72</v>
      </c>
      <c r="PW1234" s="133">
        <f t="shared" si="1902"/>
        <v>390026.72</v>
      </c>
      <c r="PX1234" s="133">
        <f t="shared" si="1902"/>
        <v>390026.72</v>
      </c>
      <c r="PY1234" s="314" t="s">
        <v>822</v>
      </c>
      <c r="PZ1234" s="314" t="s">
        <v>822</v>
      </c>
      <c r="QA1234" s="314" t="s">
        <v>822</v>
      </c>
      <c r="QB1234" s="314" t="s">
        <v>822</v>
      </c>
      <c r="QC1234" s="314" t="s">
        <v>822</v>
      </c>
      <c r="QD1234" s="314" t="s">
        <v>822</v>
      </c>
      <c r="QE1234" s="133">
        <f t="shared" ref="QE1234:QS1234" si="1903">SUM(QE1235:QE1242)</f>
        <v>6122174.4100000001</v>
      </c>
      <c r="QF1234" s="133">
        <f t="shared" si="1903"/>
        <v>6459028.2000000002</v>
      </c>
      <c r="QG1234" s="133">
        <f t="shared" si="1903"/>
        <v>6518031.4100000001</v>
      </c>
      <c r="QH1234" s="133">
        <f t="shared" si="1903"/>
        <v>425425.85</v>
      </c>
      <c r="QI1234" s="133">
        <f t="shared" si="1903"/>
        <v>441213.9</v>
      </c>
      <c r="QJ1234" s="133">
        <f t="shared" si="1903"/>
        <v>441213.9</v>
      </c>
      <c r="QK1234" s="133">
        <f t="shared" si="1903"/>
        <v>86</v>
      </c>
      <c r="QL1234" s="133">
        <f t="shared" si="1903"/>
        <v>86</v>
      </c>
      <c r="QM1234" s="133">
        <f t="shared" si="1903"/>
        <v>86</v>
      </c>
      <c r="QN1234" s="133">
        <f t="shared" si="1903"/>
        <v>3120523</v>
      </c>
      <c r="QO1234" s="133">
        <f t="shared" si="1903"/>
        <v>3292246</v>
      </c>
      <c r="QP1234" s="133">
        <f t="shared" si="1903"/>
        <v>3292246</v>
      </c>
      <c r="QQ1234" s="133">
        <f t="shared" si="1903"/>
        <v>200851.51</v>
      </c>
      <c r="QR1234" s="133">
        <f t="shared" si="1903"/>
        <v>200851.51</v>
      </c>
      <c r="QS1234" s="133">
        <f t="shared" si="1903"/>
        <v>200851.51</v>
      </c>
      <c r="QT1234" s="314" t="s">
        <v>822</v>
      </c>
      <c r="QU1234" s="314" t="s">
        <v>822</v>
      </c>
      <c r="QV1234" s="314" t="s">
        <v>822</v>
      </c>
      <c r="QW1234" s="314" t="s">
        <v>822</v>
      </c>
      <c r="QX1234" s="314" t="s">
        <v>822</v>
      </c>
      <c r="QY1234" s="314" t="s">
        <v>822</v>
      </c>
      <c r="QZ1234" s="133">
        <f t="shared" ref="QZ1234:RN1234" si="1904">SUM(QZ1235:QZ1242)</f>
        <v>3120519.29</v>
      </c>
      <c r="RA1234" s="133">
        <f t="shared" si="1904"/>
        <v>3292241.39</v>
      </c>
      <c r="RB1234" s="133">
        <f t="shared" si="1904"/>
        <v>3313159.68</v>
      </c>
      <c r="RC1234" s="133">
        <f t="shared" si="1904"/>
        <v>154118.09</v>
      </c>
      <c r="RD1234" s="133">
        <f t="shared" si="1904"/>
        <v>162309.51</v>
      </c>
      <c r="RE1234" s="133">
        <f t="shared" si="1904"/>
        <v>162309.51</v>
      </c>
      <c r="RF1234" s="133">
        <f t="shared" si="1904"/>
        <v>40</v>
      </c>
      <c r="RG1234" s="133">
        <f t="shared" si="1904"/>
        <v>40</v>
      </c>
      <c r="RH1234" s="133">
        <f t="shared" si="1904"/>
        <v>40</v>
      </c>
      <c r="RI1234" s="133">
        <f t="shared" si="1904"/>
        <v>1343600</v>
      </c>
      <c r="RJ1234" s="133">
        <f t="shared" si="1904"/>
        <v>1420440</v>
      </c>
      <c r="RK1234" s="133">
        <f t="shared" si="1904"/>
        <v>1420440</v>
      </c>
      <c r="RL1234" s="133">
        <f t="shared" si="1904"/>
        <v>93410.4</v>
      </c>
      <c r="RM1234" s="133">
        <f t="shared" si="1904"/>
        <v>93410.4</v>
      </c>
      <c r="RN1234" s="133">
        <f t="shared" si="1904"/>
        <v>93410.4</v>
      </c>
      <c r="RO1234" s="314" t="s">
        <v>822</v>
      </c>
      <c r="RP1234" s="314" t="s">
        <v>822</v>
      </c>
      <c r="RQ1234" s="314" t="s">
        <v>822</v>
      </c>
      <c r="RR1234" s="314" t="s">
        <v>822</v>
      </c>
      <c r="RS1234" s="314" t="s">
        <v>822</v>
      </c>
      <c r="RT1234" s="314" t="s">
        <v>822</v>
      </c>
      <c r="RU1234" s="133">
        <f t="shared" ref="RU1234:SI1234" si="1905">SUM(RU1235:RU1242)</f>
        <v>1366044.8</v>
      </c>
      <c r="RV1234" s="133">
        <f t="shared" si="1905"/>
        <v>1444190</v>
      </c>
      <c r="RW1234" s="133">
        <f t="shared" si="1905"/>
        <v>1450883.6</v>
      </c>
      <c r="RX1234" s="133">
        <f t="shared" si="1905"/>
        <v>90364</v>
      </c>
      <c r="RY1234" s="133">
        <f t="shared" si="1905"/>
        <v>94186.4</v>
      </c>
      <c r="RZ1234" s="133">
        <f t="shared" si="1905"/>
        <v>94186.4</v>
      </c>
      <c r="SA1234" s="133">
        <f t="shared" si="1905"/>
        <v>37</v>
      </c>
      <c r="SB1234" s="133">
        <f t="shared" si="1905"/>
        <v>37</v>
      </c>
      <c r="SC1234" s="133">
        <f t="shared" si="1905"/>
        <v>37</v>
      </c>
      <c r="SD1234" s="133">
        <f t="shared" si="1905"/>
        <v>1242830</v>
      </c>
      <c r="SE1234" s="133">
        <f t="shared" si="1905"/>
        <v>1313907</v>
      </c>
      <c r="SF1234" s="133">
        <f t="shared" si="1905"/>
        <v>1313907</v>
      </c>
      <c r="SG1234" s="133">
        <f t="shared" si="1905"/>
        <v>86404.62</v>
      </c>
      <c r="SH1234" s="133">
        <f t="shared" si="1905"/>
        <v>86404.62</v>
      </c>
      <c r="SI1234" s="133">
        <f t="shared" si="1905"/>
        <v>86404.62</v>
      </c>
      <c r="SJ1234" s="314" t="s">
        <v>822</v>
      </c>
      <c r="SK1234" s="314" t="s">
        <v>822</v>
      </c>
      <c r="SL1234" s="314" t="s">
        <v>822</v>
      </c>
      <c r="SM1234" s="314" t="s">
        <v>822</v>
      </c>
      <c r="SN1234" s="314" t="s">
        <v>822</v>
      </c>
      <c r="SO1234" s="314" t="s">
        <v>822</v>
      </c>
      <c r="SP1234" s="133">
        <f t="shared" ref="SP1234:TD1234" si="1906">SUM(SP1235:SP1242)</f>
        <v>1245714.52</v>
      </c>
      <c r="SQ1234" s="133">
        <f t="shared" si="1906"/>
        <v>1316738.6100000001</v>
      </c>
      <c r="SR1234" s="133">
        <f t="shared" si="1906"/>
        <v>1323048.22</v>
      </c>
      <c r="SS1234" s="133">
        <f t="shared" si="1906"/>
        <v>136015.70000000001</v>
      </c>
      <c r="ST1234" s="133">
        <f t="shared" si="1906"/>
        <v>141829.51</v>
      </c>
      <c r="SU1234" s="133">
        <f t="shared" si="1906"/>
        <v>141829.51</v>
      </c>
      <c r="SV1234" s="133">
        <f t="shared" si="1906"/>
        <v>80</v>
      </c>
      <c r="SW1234" s="133">
        <f t="shared" si="1906"/>
        <v>80</v>
      </c>
      <c r="SX1234" s="133">
        <f t="shared" si="1906"/>
        <v>80</v>
      </c>
      <c r="SY1234" s="133">
        <f t="shared" si="1906"/>
        <v>2918983</v>
      </c>
      <c r="SZ1234" s="133">
        <f t="shared" si="1906"/>
        <v>3079180</v>
      </c>
      <c r="TA1234" s="133">
        <f t="shared" si="1906"/>
        <v>3079180</v>
      </c>
      <c r="TB1234" s="133">
        <f t="shared" si="1906"/>
        <v>186839.95</v>
      </c>
      <c r="TC1234" s="133">
        <f t="shared" si="1906"/>
        <v>186839.95</v>
      </c>
      <c r="TD1234" s="133">
        <f t="shared" si="1906"/>
        <v>186839.95</v>
      </c>
      <c r="TE1234" s="314" t="s">
        <v>822</v>
      </c>
      <c r="TF1234" s="314" t="s">
        <v>822</v>
      </c>
      <c r="TG1234" s="314" t="s">
        <v>822</v>
      </c>
      <c r="TH1234" s="314" t="s">
        <v>822</v>
      </c>
      <c r="TI1234" s="314" t="s">
        <v>822</v>
      </c>
      <c r="TJ1234" s="314" t="s">
        <v>822</v>
      </c>
      <c r="TK1234" s="133">
        <f t="shared" ref="TK1234:TY1234" si="1907">SUM(TK1235:TK1242)</f>
        <v>2918983.86</v>
      </c>
      <c r="TL1234" s="133">
        <f t="shared" si="1907"/>
        <v>3079180.84</v>
      </c>
      <c r="TM1234" s="133">
        <f t="shared" si="1907"/>
        <v>3098181.76</v>
      </c>
      <c r="TN1234" s="133">
        <f t="shared" si="1907"/>
        <v>220851.44</v>
      </c>
      <c r="TO1234" s="133">
        <f t="shared" si="1907"/>
        <v>229769.15</v>
      </c>
      <c r="TP1234" s="133">
        <f t="shared" si="1907"/>
        <v>229769.15</v>
      </c>
      <c r="TQ1234" s="133">
        <f t="shared" si="1907"/>
        <v>62</v>
      </c>
      <c r="TR1234" s="133">
        <f t="shared" si="1907"/>
        <v>62</v>
      </c>
      <c r="TS1234" s="133">
        <f t="shared" si="1907"/>
        <v>62</v>
      </c>
      <c r="TT1234" s="133">
        <f t="shared" si="1907"/>
        <v>2082580</v>
      </c>
      <c r="TU1234" s="133">
        <f t="shared" si="1907"/>
        <v>2201682</v>
      </c>
      <c r="TV1234" s="133">
        <f t="shared" si="1907"/>
        <v>2201682</v>
      </c>
      <c r="TW1234" s="133">
        <f t="shared" si="1907"/>
        <v>144786.12</v>
      </c>
      <c r="TX1234" s="133">
        <f t="shared" si="1907"/>
        <v>144786.12</v>
      </c>
      <c r="TY1234" s="133">
        <f t="shared" si="1907"/>
        <v>144786.12</v>
      </c>
      <c r="TZ1234" s="314" t="s">
        <v>822</v>
      </c>
      <c r="UA1234" s="314" t="s">
        <v>822</v>
      </c>
      <c r="UB1234" s="314" t="s">
        <v>822</v>
      </c>
      <c r="UC1234" s="314" t="s">
        <v>822</v>
      </c>
      <c r="UD1234" s="314" t="s">
        <v>822</v>
      </c>
      <c r="UE1234" s="314" t="s">
        <v>822</v>
      </c>
      <c r="UF1234" s="133">
        <f t="shared" ref="UF1234:UT1234" si="1908">SUM(UF1235:UF1242)</f>
        <v>2038623.24</v>
      </c>
      <c r="UG1234" s="133">
        <f t="shared" si="1908"/>
        <v>2155655.06</v>
      </c>
      <c r="UH1234" s="133">
        <f t="shared" si="1908"/>
        <v>2172714.36</v>
      </c>
      <c r="UI1234" s="133">
        <f t="shared" si="1908"/>
        <v>180157.12</v>
      </c>
      <c r="UJ1234" s="133">
        <f t="shared" si="1908"/>
        <v>188847.66</v>
      </c>
      <c r="UK1234" s="133">
        <f t="shared" si="1908"/>
        <v>188847.66</v>
      </c>
      <c r="UL1234" s="133">
        <f t="shared" si="1908"/>
        <v>122</v>
      </c>
      <c r="UM1234" s="133">
        <f t="shared" si="1908"/>
        <v>122</v>
      </c>
      <c r="UN1234" s="133">
        <f t="shared" si="1908"/>
        <v>122</v>
      </c>
      <c r="UO1234" s="133">
        <f t="shared" si="1908"/>
        <v>4097980</v>
      </c>
      <c r="UP1234" s="133">
        <f t="shared" si="1908"/>
        <v>4332342</v>
      </c>
      <c r="UQ1234" s="133">
        <f t="shared" si="1908"/>
        <v>4332342</v>
      </c>
      <c r="UR1234" s="133">
        <f t="shared" si="1908"/>
        <v>284901.71999999997</v>
      </c>
      <c r="US1234" s="133">
        <f t="shared" si="1908"/>
        <v>284901.71999999997</v>
      </c>
      <c r="UT1234" s="133">
        <f t="shared" si="1908"/>
        <v>284901.71999999997</v>
      </c>
      <c r="UU1234" s="314" t="s">
        <v>822</v>
      </c>
      <c r="UV1234" s="314" t="s">
        <v>822</v>
      </c>
      <c r="UW1234" s="314" t="s">
        <v>822</v>
      </c>
      <c r="UX1234" s="314" t="s">
        <v>822</v>
      </c>
      <c r="UY1234" s="314" t="s">
        <v>822</v>
      </c>
      <c r="UZ1234" s="314" t="s">
        <v>822</v>
      </c>
      <c r="VA1234" s="133">
        <f t="shared" ref="VA1234:VO1234" si="1909">SUM(VA1235:VA1242)</f>
        <v>4097982.44</v>
      </c>
      <c r="VB1234" s="133">
        <f t="shared" si="1909"/>
        <v>4332345.66</v>
      </c>
      <c r="VC1234" s="133">
        <f t="shared" si="1909"/>
        <v>4367194.96</v>
      </c>
      <c r="VD1234" s="133">
        <f t="shared" si="1909"/>
        <v>207951.44</v>
      </c>
      <c r="VE1234" s="133">
        <f t="shared" si="1909"/>
        <v>217796.84</v>
      </c>
      <c r="VF1234" s="133">
        <f t="shared" si="1909"/>
        <v>217796.84</v>
      </c>
      <c r="VG1234" s="133">
        <f t="shared" si="1909"/>
        <v>75</v>
      </c>
      <c r="VH1234" s="133">
        <f t="shared" si="1909"/>
        <v>75</v>
      </c>
      <c r="VI1234" s="133">
        <f t="shared" si="1909"/>
        <v>75</v>
      </c>
      <c r="VJ1234" s="133">
        <f t="shared" si="1909"/>
        <v>2751033</v>
      </c>
      <c r="VK1234" s="133">
        <f t="shared" si="1909"/>
        <v>2901625</v>
      </c>
      <c r="VL1234" s="133">
        <f t="shared" si="1909"/>
        <v>2901625</v>
      </c>
      <c r="VM1234" s="133">
        <f t="shared" si="1909"/>
        <v>175163.65</v>
      </c>
      <c r="VN1234" s="133">
        <f t="shared" si="1909"/>
        <v>175163.65</v>
      </c>
      <c r="VO1234" s="133">
        <f t="shared" si="1909"/>
        <v>175163.65</v>
      </c>
      <c r="VP1234" s="314" t="s">
        <v>822</v>
      </c>
      <c r="VQ1234" s="314" t="s">
        <v>822</v>
      </c>
      <c r="VR1234" s="314" t="s">
        <v>822</v>
      </c>
      <c r="VS1234" s="314" t="s">
        <v>822</v>
      </c>
      <c r="VT1234" s="314" t="s">
        <v>822</v>
      </c>
      <c r="VU1234" s="314" t="s">
        <v>822</v>
      </c>
      <c r="VV1234" s="133">
        <f t="shared" ref="VV1234:WJ1234" si="1910">SUM(VV1235:VV1242)</f>
        <v>2733905.98</v>
      </c>
      <c r="VW1234" s="133">
        <f t="shared" si="1910"/>
        <v>2883704.21</v>
      </c>
      <c r="VX1234" s="133">
        <f t="shared" si="1910"/>
        <v>2896893.14</v>
      </c>
      <c r="VY1234" s="133">
        <f t="shared" si="1910"/>
        <v>168379.91</v>
      </c>
      <c r="VZ1234" s="133">
        <f t="shared" si="1910"/>
        <v>175925.73</v>
      </c>
      <c r="WA1234" s="133">
        <f t="shared" si="1910"/>
        <v>175925.73</v>
      </c>
      <c r="WB1234" s="133">
        <f t="shared" si="1910"/>
        <v>133</v>
      </c>
      <c r="WC1234" s="133">
        <f t="shared" si="1910"/>
        <v>133</v>
      </c>
      <c r="WD1234" s="133">
        <f t="shared" si="1910"/>
        <v>133</v>
      </c>
      <c r="WE1234" s="133">
        <f t="shared" si="1910"/>
        <v>4467470</v>
      </c>
      <c r="WF1234" s="133">
        <f t="shared" si="1910"/>
        <v>4722963</v>
      </c>
      <c r="WG1234" s="133">
        <f t="shared" si="1910"/>
        <v>4722963</v>
      </c>
      <c r="WH1234" s="133">
        <f t="shared" si="1910"/>
        <v>310589.58</v>
      </c>
      <c r="WI1234" s="133">
        <f t="shared" si="1910"/>
        <v>310589.58</v>
      </c>
      <c r="WJ1234" s="133">
        <f t="shared" si="1910"/>
        <v>310589.58</v>
      </c>
      <c r="WK1234" s="314" t="s">
        <v>822</v>
      </c>
      <c r="WL1234" s="314" t="s">
        <v>822</v>
      </c>
      <c r="WM1234" s="314" t="s">
        <v>822</v>
      </c>
      <c r="WN1234" s="314" t="s">
        <v>822</v>
      </c>
      <c r="WO1234" s="314" t="s">
        <v>822</v>
      </c>
      <c r="WP1234" s="314" t="s">
        <v>822</v>
      </c>
      <c r="WQ1234" s="133">
        <f t="shared" ref="WQ1234:XE1234" si="1911">SUM(WQ1235:WQ1242)</f>
        <v>4467472.66</v>
      </c>
      <c r="WR1234" s="133">
        <f t="shared" si="1911"/>
        <v>4722965.66</v>
      </c>
      <c r="WS1234" s="133">
        <f t="shared" si="1911"/>
        <v>4773157.2</v>
      </c>
      <c r="WT1234" s="133">
        <f t="shared" si="1911"/>
        <v>286375.59999999998</v>
      </c>
      <c r="WU1234" s="133">
        <f t="shared" si="1911"/>
        <v>296540.78999999998</v>
      </c>
      <c r="WV1234" s="133">
        <f t="shared" si="1911"/>
        <v>296540.78999999998</v>
      </c>
      <c r="WW1234" s="133">
        <f t="shared" si="1911"/>
        <v>118</v>
      </c>
      <c r="WX1234" s="133">
        <f t="shared" si="1911"/>
        <v>118</v>
      </c>
      <c r="WY1234" s="133">
        <f t="shared" si="1911"/>
        <v>118</v>
      </c>
      <c r="WZ1234" s="133">
        <f t="shared" si="1911"/>
        <v>4427186</v>
      </c>
      <c r="XA1234" s="133">
        <f t="shared" si="1911"/>
        <v>4666898</v>
      </c>
      <c r="XB1234" s="133">
        <f t="shared" si="1911"/>
        <v>4666898</v>
      </c>
      <c r="XC1234" s="133">
        <f t="shared" si="1911"/>
        <v>275598.98</v>
      </c>
      <c r="XD1234" s="133">
        <f t="shared" si="1911"/>
        <v>275598.98</v>
      </c>
      <c r="XE1234" s="133">
        <f t="shared" si="1911"/>
        <v>275598.98</v>
      </c>
      <c r="XF1234" s="314" t="s">
        <v>822</v>
      </c>
      <c r="XG1234" s="314" t="s">
        <v>822</v>
      </c>
      <c r="XH1234" s="314" t="s">
        <v>822</v>
      </c>
      <c r="XI1234" s="314" t="s">
        <v>822</v>
      </c>
      <c r="XJ1234" s="314" t="s">
        <v>822</v>
      </c>
      <c r="XK1234" s="314" t="s">
        <v>822</v>
      </c>
      <c r="XL1234" s="133">
        <f t="shared" ref="XL1234:XZ1234" si="1912">SUM(XL1235:XL1242)</f>
        <v>4427186</v>
      </c>
      <c r="XM1234" s="133">
        <f t="shared" si="1912"/>
        <v>4666902.0199999996</v>
      </c>
      <c r="XN1234" s="133">
        <f t="shared" si="1912"/>
        <v>4705182.26</v>
      </c>
      <c r="XO1234" s="133">
        <f t="shared" si="1912"/>
        <v>196805.34</v>
      </c>
      <c r="XP1234" s="133">
        <f t="shared" si="1912"/>
        <v>209807.2</v>
      </c>
      <c r="XQ1234" s="133">
        <f t="shared" si="1912"/>
        <v>209807.2</v>
      </c>
      <c r="XR1234" s="133">
        <f t="shared" si="1912"/>
        <v>0</v>
      </c>
      <c r="XS1234" s="133">
        <f t="shared" si="1912"/>
        <v>0</v>
      </c>
      <c r="XT1234" s="133">
        <f t="shared" si="1912"/>
        <v>0</v>
      </c>
      <c r="XU1234" s="133">
        <f t="shared" si="1912"/>
        <v>0</v>
      </c>
      <c r="XV1234" s="133">
        <f t="shared" si="1912"/>
        <v>0</v>
      </c>
      <c r="XW1234" s="133">
        <f t="shared" si="1912"/>
        <v>0</v>
      </c>
      <c r="XX1234" s="133">
        <f t="shared" si="1912"/>
        <v>0</v>
      </c>
      <c r="XY1234" s="133">
        <f t="shared" si="1912"/>
        <v>0</v>
      </c>
      <c r="XZ1234" s="133">
        <f t="shared" si="1912"/>
        <v>0</v>
      </c>
      <c r="YA1234" s="314" t="s">
        <v>822</v>
      </c>
      <c r="YB1234" s="314" t="s">
        <v>822</v>
      </c>
      <c r="YC1234" s="314" t="s">
        <v>822</v>
      </c>
      <c r="YD1234" s="314" t="s">
        <v>822</v>
      </c>
      <c r="YE1234" s="314" t="s">
        <v>822</v>
      </c>
      <c r="YF1234" s="314" t="s">
        <v>822</v>
      </c>
      <c r="YG1234" s="133">
        <f t="shared" ref="YG1234:YU1234" si="1913">SUM(YG1235:YG1242)</f>
        <v>0</v>
      </c>
      <c r="YH1234" s="133">
        <f t="shared" si="1913"/>
        <v>0</v>
      </c>
      <c r="YI1234" s="133">
        <f t="shared" si="1913"/>
        <v>0</v>
      </c>
      <c r="YJ1234" s="133">
        <f t="shared" si="1913"/>
        <v>0</v>
      </c>
      <c r="YK1234" s="133">
        <f t="shared" si="1913"/>
        <v>0</v>
      </c>
      <c r="YL1234" s="133">
        <f t="shared" si="1913"/>
        <v>0</v>
      </c>
      <c r="YM1234" s="133">
        <f t="shared" si="1913"/>
        <v>2529</v>
      </c>
      <c r="YN1234" s="133">
        <f t="shared" si="1913"/>
        <v>2529</v>
      </c>
      <c r="YO1234" s="133">
        <f t="shared" si="1913"/>
        <v>2529</v>
      </c>
      <c r="YP1234" s="133">
        <f t="shared" si="1913"/>
        <v>88082552</v>
      </c>
      <c r="YQ1234" s="133">
        <f t="shared" si="1913"/>
        <v>92987934</v>
      </c>
      <c r="YR1234" s="133">
        <f t="shared" si="1913"/>
        <v>92987934</v>
      </c>
      <c r="YS1234" s="133">
        <f t="shared" si="1913"/>
        <v>5906215.7800000003</v>
      </c>
      <c r="YT1234" s="133">
        <f t="shared" si="1913"/>
        <v>5906215.7800000003</v>
      </c>
      <c r="YU1234" s="133">
        <f t="shared" si="1913"/>
        <v>5906215.7800000003</v>
      </c>
      <c r="YV1234" s="314" t="s">
        <v>822</v>
      </c>
      <c r="YW1234" s="314" t="s">
        <v>822</v>
      </c>
      <c r="YX1234" s="314" t="s">
        <v>822</v>
      </c>
      <c r="YY1234" s="314" t="s">
        <v>822</v>
      </c>
      <c r="YZ1234" s="314" t="s">
        <v>822</v>
      </c>
      <c r="ZA1234" s="314" t="s">
        <v>822</v>
      </c>
      <c r="ZB1234" s="133">
        <f t="shared" ref="ZB1234:ZG1234" si="1914">SUM(ZB1235:ZB1242)</f>
        <v>88072980.709999993</v>
      </c>
      <c r="ZC1234" s="133">
        <f t="shared" si="1914"/>
        <v>92978009.439999998</v>
      </c>
      <c r="ZD1234" s="133">
        <f t="shared" si="1914"/>
        <v>93696334.030000001</v>
      </c>
      <c r="ZE1234" s="133">
        <f t="shared" si="1914"/>
        <v>5795691.75</v>
      </c>
      <c r="ZF1234" s="133">
        <f t="shared" si="1914"/>
        <v>6041423.7800000003</v>
      </c>
      <c r="ZG1234" s="133">
        <f t="shared" si="1914"/>
        <v>6041423.7800000003</v>
      </c>
    </row>
    <row r="1235" spans="1:683">
      <c r="A1235" s="12" t="s">
        <v>728</v>
      </c>
      <c r="B1235" s="302" t="s">
        <v>740</v>
      </c>
      <c r="C1235" s="5"/>
      <c r="D1235" s="764"/>
      <c r="E1235" s="291"/>
      <c r="F1235" s="114">
        <f>F58</f>
        <v>33590</v>
      </c>
      <c r="G1235" s="114">
        <f t="shared" ref="G1235:H1235" si="1915">G58</f>
        <v>35511</v>
      </c>
      <c r="H1235" s="114">
        <f t="shared" si="1915"/>
        <v>35511</v>
      </c>
      <c r="I1235" s="101">
        <f>F424</f>
        <v>2335.2600000000002</v>
      </c>
      <c r="J1235" s="101">
        <f t="shared" ref="J1235:K1235" si="1916">G424</f>
        <v>2335.2600000000002</v>
      </c>
      <c r="K1235" s="101">
        <f t="shared" si="1916"/>
        <v>2335.2600000000002</v>
      </c>
      <c r="L1235" s="106">
        <v>92</v>
      </c>
      <c r="M1235" s="106">
        <v>92</v>
      </c>
      <c r="N1235" s="106">
        <v>92</v>
      </c>
      <c r="O1235" s="101">
        <f t="shared" ref="O1235:O1242" si="1917">$F1235*L1235</f>
        <v>3090280</v>
      </c>
      <c r="P1235" s="101">
        <f t="shared" ref="P1235:P1242" si="1918">$G1235*M1235</f>
        <v>3267012</v>
      </c>
      <c r="Q1235" s="101">
        <f t="shared" ref="Q1235:Q1242" si="1919">$H1235*N1235</f>
        <v>3267012</v>
      </c>
      <c r="R1235" s="101">
        <f t="shared" ref="R1235:R1242" si="1920">$I1235*L1235</f>
        <v>214843.92</v>
      </c>
      <c r="S1235" s="101">
        <f t="shared" ref="S1235:S1242" si="1921">$J1235*M1235</f>
        <v>214843.92</v>
      </c>
      <c r="T1235" s="101">
        <f t="shared" ref="T1235:T1242" si="1922">$K1235*N1235</f>
        <v>214843.92</v>
      </c>
      <c r="U1235" s="101">
        <f t="shared" ref="U1235:U1242" si="1923">$F1235*U$1245</f>
        <v>33689.17</v>
      </c>
      <c r="V1235" s="101">
        <f t="shared" ref="V1235:V1242" si="1924">$G1235*V$1245</f>
        <v>35614.1</v>
      </c>
      <c r="W1235" s="101">
        <f t="shared" ref="W1235:W1242" si="1925">$H1235*W$1245</f>
        <v>36024.04</v>
      </c>
      <c r="X1235" s="101">
        <f t="shared" ref="X1235:X1242" si="1926">$I1235*X$1245</f>
        <v>2125.2800000000002</v>
      </c>
      <c r="Y1235" s="101">
        <f t="shared" ref="Y1235:Y1242" si="1927">$J1235*Y$1245</f>
        <v>2216.37</v>
      </c>
      <c r="Z1235" s="101">
        <f t="shared" ref="Z1235:Z1242" si="1928">$K1235*Z$1245</f>
        <v>2216.37</v>
      </c>
      <c r="AA1235" s="101">
        <f t="shared" ref="AA1235:AC1242" si="1929">L1235*U1235</f>
        <v>3099403.64</v>
      </c>
      <c r="AB1235" s="101">
        <f t="shared" si="1929"/>
        <v>3276497.2</v>
      </c>
      <c r="AC1235" s="101">
        <f t="shared" si="1929"/>
        <v>3314211.68</v>
      </c>
      <c r="AD1235" s="101">
        <f t="shared" ref="AD1235:AF1242" si="1930">L1235*X1235</f>
        <v>195525.76000000001</v>
      </c>
      <c r="AE1235" s="101">
        <f t="shared" si="1930"/>
        <v>203906.04</v>
      </c>
      <c r="AF1235" s="101">
        <f t="shared" si="1930"/>
        <v>203906.04</v>
      </c>
      <c r="AG1235" s="106">
        <v>95</v>
      </c>
      <c r="AH1235" s="106">
        <v>95</v>
      </c>
      <c r="AI1235" s="106">
        <v>95</v>
      </c>
      <c r="AJ1235" s="101">
        <f t="shared" ref="AJ1235:AJ1242" si="1931">$F1235*AG1235</f>
        <v>3191050</v>
      </c>
      <c r="AK1235" s="101">
        <f t="shared" ref="AK1235:AK1242" si="1932">$G1235*AH1235</f>
        <v>3373545</v>
      </c>
      <c r="AL1235" s="101">
        <f t="shared" ref="AL1235:AL1242" si="1933">$H1235*AI1235</f>
        <v>3373545</v>
      </c>
      <c r="AM1235" s="101">
        <f t="shared" ref="AM1235:AM1242" si="1934">$I1235*AG1235</f>
        <v>221849.7</v>
      </c>
      <c r="AN1235" s="101">
        <f t="shared" ref="AN1235:AN1242" si="1935">$J1235*AH1235</f>
        <v>221849.7</v>
      </c>
      <c r="AO1235" s="101">
        <f t="shared" ref="AO1235:AO1242" si="1936">$K1235*AI1235</f>
        <v>221849.7</v>
      </c>
      <c r="AP1235" s="101">
        <f t="shared" ref="AP1235:AP1242" si="1937">$F1235*AP$1245</f>
        <v>33103.769999999997</v>
      </c>
      <c r="AQ1235" s="101">
        <f t="shared" ref="AQ1235:AQ1242" si="1938">$G1235*AQ$1245</f>
        <v>34998.550000000003</v>
      </c>
      <c r="AR1235" s="101">
        <f t="shared" ref="AR1235:AR1242" si="1939">$H1235*AR$1245</f>
        <v>35271.82</v>
      </c>
      <c r="AS1235" s="101">
        <f t="shared" ref="AS1235:AS1242" si="1940">$I1235*AS$1245</f>
        <v>3285.71</v>
      </c>
      <c r="AT1235" s="101">
        <f t="shared" ref="AT1235:AT1242" si="1941">$J1235*AT$1245</f>
        <v>3422.47</v>
      </c>
      <c r="AU1235" s="101">
        <f t="shared" ref="AU1235:AU1242" si="1942">$K1235*AU$1245</f>
        <v>3422.47</v>
      </c>
      <c r="AV1235" s="101">
        <f t="shared" ref="AV1235:AX1242" si="1943">AG1235*AP1235</f>
        <v>3144858.15</v>
      </c>
      <c r="AW1235" s="101">
        <f t="shared" si="1943"/>
        <v>3324862.25</v>
      </c>
      <c r="AX1235" s="101">
        <f t="shared" si="1943"/>
        <v>3350822.9</v>
      </c>
      <c r="AY1235" s="101">
        <f t="shared" ref="AY1235:BA1242" si="1944">AG1235*AS1235</f>
        <v>312142.45</v>
      </c>
      <c r="AZ1235" s="101">
        <f t="shared" si="1944"/>
        <v>325134.65000000002</v>
      </c>
      <c r="BA1235" s="101">
        <f t="shared" si="1944"/>
        <v>325134.65000000002</v>
      </c>
      <c r="BB1235" s="106">
        <v>216</v>
      </c>
      <c r="BC1235" s="106">
        <v>216</v>
      </c>
      <c r="BD1235" s="106">
        <v>216</v>
      </c>
      <c r="BE1235" s="101">
        <f t="shared" ref="BE1235:BE1242" si="1945">$F1235*BB1235</f>
        <v>7255440</v>
      </c>
      <c r="BF1235" s="101">
        <f t="shared" ref="BF1235:BF1242" si="1946">$G1235*BC1235</f>
        <v>7670376</v>
      </c>
      <c r="BG1235" s="101">
        <f t="shared" ref="BG1235:BG1242" si="1947">$H1235*BD1235</f>
        <v>7670376</v>
      </c>
      <c r="BH1235" s="101">
        <f t="shared" ref="BH1235:BH1242" si="1948">$I1235*BB1235</f>
        <v>504416.16</v>
      </c>
      <c r="BI1235" s="101">
        <f t="shared" ref="BI1235:BI1242" si="1949">$J1235*BC1235</f>
        <v>504416.16</v>
      </c>
      <c r="BJ1235" s="101">
        <f t="shared" ref="BJ1235:BJ1242" si="1950">$K1235*BD1235</f>
        <v>504416.16</v>
      </c>
      <c r="BK1235" s="101">
        <f t="shared" ref="BK1235:BK1242" si="1951">$F1235*BK$1245</f>
        <v>33590.03</v>
      </c>
      <c r="BL1235" s="101">
        <f t="shared" ref="BL1235:BL1242" si="1952">$G1235*BL$1245</f>
        <v>35511.01</v>
      </c>
      <c r="BM1235" s="101">
        <f t="shared" ref="BM1235:BM1242" si="1953">$H1235*BM$1245</f>
        <v>36304.129999999997</v>
      </c>
      <c r="BN1235" s="101">
        <f t="shared" ref="BN1235:BN1242" si="1954">$I1235*BN$1245</f>
        <v>1886.18</v>
      </c>
      <c r="BO1235" s="101">
        <f t="shared" ref="BO1235:BO1242" si="1955">$J1235*BO$1245</f>
        <v>1947.31</v>
      </c>
      <c r="BP1235" s="101">
        <f t="shared" ref="BP1235:BP1242" si="1956">$K1235*BP$1245</f>
        <v>1947.31</v>
      </c>
      <c r="BQ1235" s="101">
        <f t="shared" ref="BQ1235:BS1242" si="1957">BB1235*BK1235</f>
        <v>7255446.4800000004</v>
      </c>
      <c r="BR1235" s="101">
        <f t="shared" si="1957"/>
        <v>7670378.1600000001</v>
      </c>
      <c r="BS1235" s="101">
        <f t="shared" si="1957"/>
        <v>7841692.0800000001</v>
      </c>
      <c r="BT1235" s="101">
        <f t="shared" ref="BT1235:BV1242" si="1958">BB1235*BN1235</f>
        <v>407414.88</v>
      </c>
      <c r="BU1235" s="101">
        <f t="shared" si="1958"/>
        <v>420618.96</v>
      </c>
      <c r="BV1235" s="101">
        <f t="shared" si="1958"/>
        <v>420618.96</v>
      </c>
      <c r="BW1235" s="106">
        <v>53</v>
      </c>
      <c r="BX1235" s="106">
        <v>53</v>
      </c>
      <c r="BY1235" s="106">
        <v>53</v>
      </c>
      <c r="BZ1235" s="101">
        <f t="shared" ref="BZ1235:BZ1242" si="1959">$F1235*BW1235</f>
        <v>1780270</v>
      </c>
      <c r="CA1235" s="101">
        <f t="shared" ref="CA1235:CA1242" si="1960">$G1235*BX1235</f>
        <v>1882083</v>
      </c>
      <c r="CB1235" s="101">
        <f t="shared" ref="CB1235:CB1242" si="1961">$H1235*BY1235</f>
        <v>1882083</v>
      </c>
      <c r="CC1235" s="101">
        <f t="shared" ref="CC1235:CC1242" si="1962">$I1235*BW1235</f>
        <v>123768.78</v>
      </c>
      <c r="CD1235" s="101">
        <f t="shared" ref="CD1235:CD1242" si="1963">$J1235*BX1235</f>
        <v>123768.78</v>
      </c>
      <c r="CE1235" s="101">
        <f t="shared" ref="CE1235:CE1242" si="1964">$K1235*BY1235</f>
        <v>123768.78</v>
      </c>
      <c r="CF1235" s="101">
        <f t="shared" ref="CF1235:CF1242" si="1965">$F1235*CF$1245</f>
        <v>33239.35</v>
      </c>
      <c r="CG1235" s="101">
        <f t="shared" ref="CG1235:CG1242" si="1966">$G1235*CG$1245</f>
        <v>35137.81</v>
      </c>
      <c r="CH1235" s="101">
        <f t="shared" ref="CH1235:CH1242" si="1967">$H1235*CH$1245</f>
        <v>35400.589999999997</v>
      </c>
      <c r="CI1235" s="101">
        <f t="shared" ref="CI1235:CI1242" si="1968">$I1235*CI$1245</f>
        <v>2318.48</v>
      </c>
      <c r="CJ1235" s="101">
        <f t="shared" ref="CJ1235:CJ1242" si="1969">$J1235*CJ$1245</f>
        <v>2437.5100000000002</v>
      </c>
      <c r="CK1235" s="101">
        <f t="shared" ref="CK1235:CK1242" si="1970">$K1235*CK$1245</f>
        <v>2437.5100000000002</v>
      </c>
      <c r="CL1235" s="101">
        <f t="shared" ref="CL1235:CN1242" si="1971">BW1235*CF1235</f>
        <v>1761685.55</v>
      </c>
      <c r="CM1235" s="101">
        <f t="shared" si="1971"/>
        <v>1862303.93</v>
      </c>
      <c r="CN1235" s="101">
        <f t="shared" si="1971"/>
        <v>1876231.27</v>
      </c>
      <c r="CO1235" s="101">
        <f t="shared" ref="CO1235:CQ1242" si="1972">BW1235*CI1235</f>
        <v>122879.44</v>
      </c>
      <c r="CP1235" s="101">
        <f t="shared" si="1972"/>
        <v>129188.03</v>
      </c>
      <c r="CQ1235" s="101">
        <f t="shared" si="1972"/>
        <v>129188.03</v>
      </c>
      <c r="CR1235" s="106">
        <v>49</v>
      </c>
      <c r="CS1235" s="106">
        <v>49</v>
      </c>
      <c r="CT1235" s="106">
        <v>49</v>
      </c>
      <c r="CU1235" s="101">
        <f t="shared" ref="CU1235:CU1242" si="1973">$F1235*CR1235</f>
        <v>1645910</v>
      </c>
      <c r="CV1235" s="101">
        <f t="shared" ref="CV1235:CV1242" si="1974">$G1235*CS1235</f>
        <v>1740039</v>
      </c>
      <c r="CW1235" s="101">
        <f t="shared" ref="CW1235:CW1242" si="1975">$H1235*CT1235</f>
        <v>1740039</v>
      </c>
      <c r="CX1235" s="101">
        <f t="shared" ref="CX1235:CX1242" si="1976">$I1235*CR1235</f>
        <v>114427.74</v>
      </c>
      <c r="CY1235" s="101">
        <f t="shared" ref="CY1235:CY1242" si="1977">$J1235*CS1235</f>
        <v>114427.74</v>
      </c>
      <c r="CZ1235" s="101">
        <f t="shared" ref="CZ1235:CZ1242" si="1978">$K1235*CT1235</f>
        <v>114427.74</v>
      </c>
      <c r="DA1235" s="101">
        <f t="shared" ref="DA1235:DA1242" si="1979">$F1235*DA$1245</f>
        <v>33589.1</v>
      </c>
      <c r="DB1235" s="101">
        <f t="shared" ref="DB1235:DB1242" si="1980">$G1235*DB$1245</f>
        <v>35509.29</v>
      </c>
      <c r="DC1235" s="101">
        <f t="shared" ref="DC1235:DC1242" si="1981">$H1235*DC$1245</f>
        <v>35652.199999999997</v>
      </c>
      <c r="DD1235" s="101">
        <f t="shared" ref="DD1235:DD1242" si="1982">$I1235*DD$1245</f>
        <v>1476.38</v>
      </c>
      <c r="DE1235" s="101">
        <f t="shared" ref="DE1235:DE1242" si="1983">$J1235*DE$1245</f>
        <v>1548.43</v>
      </c>
      <c r="DF1235" s="101">
        <f t="shared" ref="DF1235:DF1242" si="1984">$K1235*DF$1245</f>
        <v>1548.43</v>
      </c>
      <c r="DG1235" s="101">
        <f t="shared" ref="DG1235:DI1242" si="1985">CR1235*DA1235</f>
        <v>1645865.9</v>
      </c>
      <c r="DH1235" s="101">
        <f t="shared" si="1985"/>
        <v>1739955.21</v>
      </c>
      <c r="DI1235" s="101">
        <f t="shared" si="1985"/>
        <v>1746957.8</v>
      </c>
      <c r="DJ1235" s="101">
        <f t="shared" ref="DJ1235:DL1242" si="1986">CR1235*DD1235</f>
        <v>72342.62</v>
      </c>
      <c r="DK1235" s="101">
        <f t="shared" si="1986"/>
        <v>75873.070000000007</v>
      </c>
      <c r="DL1235" s="101">
        <f t="shared" si="1986"/>
        <v>75873.070000000007</v>
      </c>
      <c r="DM1235" s="106">
        <v>57</v>
      </c>
      <c r="DN1235" s="106">
        <v>57</v>
      </c>
      <c r="DO1235" s="106">
        <v>57</v>
      </c>
      <c r="DP1235" s="101">
        <f t="shared" ref="DP1235:DP1242" si="1987">$F1235*DM1235</f>
        <v>1914630</v>
      </c>
      <c r="DQ1235" s="101">
        <f t="shared" ref="DQ1235:DQ1242" si="1988">$G1235*DN1235</f>
        <v>2024127</v>
      </c>
      <c r="DR1235" s="101">
        <f t="shared" ref="DR1235:DR1242" si="1989">$H1235*DO1235</f>
        <v>2024127</v>
      </c>
      <c r="DS1235" s="101">
        <f t="shared" ref="DS1235:DS1242" si="1990">$I1235*DM1235</f>
        <v>133109.82</v>
      </c>
      <c r="DT1235" s="101">
        <f t="shared" ref="DT1235:DT1242" si="1991">$J1235*DN1235</f>
        <v>133109.82</v>
      </c>
      <c r="DU1235" s="101">
        <f t="shared" ref="DU1235:DU1242" si="1992">$K1235*DO1235</f>
        <v>133109.82</v>
      </c>
      <c r="DV1235" s="101">
        <f t="shared" ref="DV1235:DV1242" si="1993">$F1235*DV$1245</f>
        <v>33590.080000000002</v>
      </c>
      <c r="DW1235" s="101">
        <f t="shared" ref="DW1235:DW1242" si="1994">$G1235*DW$1245</f>
        <v>35510.93</v>
      </c>
      <c r="DX1235" s="101">
        <f t="shared" ref="DX1235:DX1242" si="1995">$H1235*DX$1245</f>
        <v>35783.480000000003</v>
      </c>
      <c r="DY1235" s="101">
        <f t="shared" ref="DY1235:DY1242" si="1996">$I1235*DY$1245</f>
        <v>2260.52</v>
      </c>
      <c r="DZ1235" s="101">
        <f t="shared" ref="DZ1235:DZ1242" si="1997">$J1235*DZ$1245</f>
        <v>2372.38</v>
      </c>
      <c r="EA1235" s="101">
        <f t="shared" ref="EA1235:EA1242" si="1998">$K1235*EA$1245</f>
        <v>2372.38</v>
      </c>
      <c r="EB1235" s="101">
        <f t="shared" ref="EB1235:ED1242" si="1999">DM1235*DV1235</f>
        <v>1914634.56</v>
      </c>
      <c r="EC1235" s="101">
        <f t="shared" si="1999"/>
        <v>2024123.01</v>
      </c>
      <c r="ED1235" s="101">
        <f t="shared" si="1999"/>
        <v>2039658.36</v>
      </c>
      <c r="EE1235" s="101">
        <f t="shared" ref="EE1235:EG1242" si="2000">DM1235*DY1235</f>
        <v>128849.64</v>
      </c>
      <c r="EF1235" s="101">
        <f t="shared" si="2000"/>
        <v>135225.66</v>
      </c>
      <c r="EG1235" s="101">
        <f t="shared" si="2000"/>
        <v>135225.66</v>
      </c>
      <c r="EH1235" s="106">
        <v>86</v>
      </c>
      <c r="EI1235" s="106">
        <v>86</v>
      </c>
      <c r="EJ1235" s="106">
        <v>86</v>
      </c>
      <c r="EK1235" s="101">
        <f t="shared" ref="EK1235:EK1242" si="2001">$F1235*EH1235</f>
        <v>2888740</v>
      </c>
      <c r="EL1235" s="101">
        <f t="shared" ref="EL1235:EL1242" si="2002">$G1235*EI1235</f>
        <v>3053946</v>
      </c>
      <c r="EM1235" s="101">
        <f t="shared" ref="EM1235:EM1242" si="2003">$H1235*EJ1235</f>
        <v>3053946</v>
      </c>
      <c r="EN1235" s="101">
        <f t="shared" ref="EN1235:EN1242" si="2004">$I1235*EH1235</f>
        <v>200832.36</v>
      </c>
      <c r="EO1235" s="101">
        <f t="shared" ref="EO1235:EO1242" si="2005">$J1235*EI1235</f>
        <v>200832.36</v>
      </c>
      <c r="EP1235" s="101">
        <f t="shared" ref="EP1235:EP1242" si="2006">$K1235*EJ1235</f>
        <v>200832.36</v>
      </c>
      <c r="EQ1235" s="101">
        <f t="shared" ref="EQ1235:EQ1242" si="2007">$F1235*EQ$1245</f>
        <v>33590.01</v>
      </c>
      <c r="ER1235" s="101">
        <f t="shared" ref="ER1235:ER1242" si="2008">$G1235*ER$1245</f>
        <v>35511.050000000003</v>
      </c>
      <c r="ES1235" s="101">
        <f t="shared" ref="ES1235:ES1242" si="2009">$H1235*ES$1245</f>
        <v>35883.29</v>
      </c>
      <c r="ET1235" s="101">
        <f t="shared" ref="ET1235:ET1242" si="2010">$I1235*ET$1245</f>
        <v>1903.11</v>
      </c>
      <c r="EU1235" s="101">
        <f t="shared" ref="EU1235:EU1242" si="2011">$J1235*EU$1245</f>
        <v>1984.07</v>
      </c>
      <c r="EV1235" s="101">
        <f t="shared" ref="EV1235:EV1242" si="2012">$K1235*EV$1245</f>
        <v>1984.07</v>
      </c>
      <c r="EW1235" s="101">
        <f t="shared" ref="EW1235:EY1242" si="2013">EH1235*EQ1235</f>
        <v>2888740.86</v>
      </c>
      <c r="EX1235" s="101">
        <f t="shared" si="2013"/>
        <v>3053950.3</v>
      </c>
      <c r="EY1235" s="101">
        <f t="shared" si="2013"/>
        <v>3085962.94</v>
      </c>
      <c r="EZ1235" s="101">
        <f t="shared" ref="EZ1235:FB1242" si="2014">EH1235*ET1235</f>
        <v>163667.46</v>
      </c>
      <c r="FA1235" s="101">
        <f t="shared" si="2014"/>
        <v>170630.02</v>
      </c>
      <c r="FB1235" s="101">
        <f t="shared" si="2014"/>
        <v>170630.02</v>
      </c>
      <c r="FC1235" s="106">
        <v>91</v>
      </c>
      <c r="FD1235" s="106">
        <v>91</v>
      </c>
      <c r="FE1235" s="106">
        <v>91</v>
      </c>
      <c r="FF1235" s="101">
        <f t="shared" ref="FF1235:FF1242" si="2015">$F1235*FC1235</f>
        <v>3056690</v>
      </c>
      <c r="FG1235" s="101">
        <f t="shared" ref="FG1235:FG1242" si="2016">$G1235*FD1235</f>
        <v>3231501</v>
      </c>
      <c r="FH1235" s="101">
        <f t="shared" ref="FH1235:FH1242" si="2017">$H1235*FE1235</f>
        <v>3231501</v>
      </c>
      <c r="FI1235" s="101">
        <f t="shared" ref="FI1235:FI1242" si="2018">$I1235*FC1235</f>
        <v>212508.66</v>
      </c>
      <c r="FJ1235" s="101">
        <f t="shared" ref="FJ1235:FJ1242" si="2019">$J1235*FD1235</f>
        <v>212508.66</v>
      </c>
      <c r="FK1235" s="101">
        <f t="shared" ref="FK1235:FK1242" si="2020">$K1235*FE1235</f>
        <v>212508.66</v>
      </c>
      <c r="FL1235" s="101">
        <f t="shared" ref="FL1235:FL1242" si="2021">$F1235*FL$1245</f>
        <v>33816.449999999997</v>
      </c>
      <c r="FM1235" s="101">
        <f t="shared" ref="FM1235:FM1242" si="2022">$G1235*FM$1245</f>
        <v>35750.17</v>
      </c>
      <c r="FN1235" s="101">
        <f t="shared" ref="FN1235:FN1242" si="2023">$H1235*FN$1245</f>
        <v>36126.239999999998</v>
      </c>
      <c r="FO1235" s="101">
        <f t="shared" ref="FO1235:FO1242" si="2024">$I1235*FO$1245</f>
        <v>1571.51</v>
      </c>
      <c r="FP1235" s="101">
        <f t="shared" ref="FP1235:FP1242" si="2025">$J1235*FP$1245</f>
        <v>1628.59</v>
      </c>
      <c r="FQ1235" s="101">
        <f t="shared" ref="FQ1235:FQ1242" si="2026">$K1235*FQ$1245</f>
        <v>1628.59</v>
      </c>
      <c r="FR1235" s="101">
        <f t="shared" ref="FR1235:FT1242" si="2027">FC1235*FL1235</f>
        <v>3077296.95</v>
      </c>
      <c r="FS1235" s="101">
        <f t="shared" si="2027"/>
        <v>3253265.47</v>
      </c>
      <c r="FT1235" s="101">
        <f t="shared" si="2027"/>
        <v>3287487.84</v>
      </c>
      <c r="FU1235" s="101">
        <f t="shared" ref="FU1235:FW1242" si="2028">FC1235*FO1235</f>
        <v>143007.41</v>
      </c>
      <c r="FV1235" s="101">
        <f t="shared" si="2028"/>
        <v>148201.69</v>
      </c>
      <c r="FW1235" s="101">
        <f t="shared" si="2028"/>
        <v>148201.69</v>
      </c>
      <c r="FX1235" s="106">
        <v>116</v>
      </c>
      <c r="FY1235" s="106">
        <v>116</v>
      </c>
      <c r="FZ1235" s="106">
        <v>116</v>
      </c>
      <c r="GA1235" s="101">
        <f t="shared" ref="GA1235:GA1242" si="2029">$F1235*FX1235</f>
        <v>3896440</v>
      </c>
      <c r="GB1235" s="101">
        <f t="shared" ref="GB1235:GB1242" si="2030">$G1235*FY1235</f>
        <v>4119276</v>
      </c>
      <c r="GC1235" s="101">
        <f t="shared" ref="GC1235:GC1242" si="2031">$H1235*FZ1235</f>
        <v>4119276</v>
      </c>
      <c r="GD1235" s="101">
        <f t="shared" ref="GD1235:GD1242" si="2032">$I1235*FX1235</f>
        <v>270890.15999999997</v>
      </c>
      <c r="GE1235" s="101">
        <f t="shared" ref="GE1235:GE1242" si="2033">$J1235*FY1235</f>
        <v>270890.15999999997</v>
      </c>
      <c r="GF1235" s="101">
        <f t="shared" ref="GF1235:GF1242" si="2034">$K1235*FZ1235</f>
        <v>270890.15999999997</v>
      </c>
      <c r="GG1235" s="101">
        <f t="shared" ref="GG1235:GG1242" si="2035">$F1235*GG$1245</f>
        <v>33891.870000000003</v>
      </c>
      <c r="GH1235" s="101">
        <f t="shared" ref="GH1235:GH1242" si="2036">$G1235*GH$1245</f>
        <v>35828.97</v>
      </c>
      <c r="GI1235" s="101">
        <f t="shared" ref="GI1235:GI1242" si="2037">$H1235*GI$1245</f>
        <v>36186.25</v>
      </c>
      <c r="GJ1235" s="101">
        <f t="shared" ref="GJ1235:GJ1242" si="2038">$I1235*GJ$1245</f>
        <v>2364.94</v>
      </c>
      <c r="GK1235" s="101">
        <f t="shared" ref="GK1235:GK1242" si="2039">$J1235*GK$1245</f>
        <v>2446.56</v>
      </c>
      <c r="GL1235" s="101">
        <f t="shared" ref="GL1235:GL1242" si="2040">$K1235*GL$1245</f>
        <v>2446.56</v>
      </c>
      <c r="GM1235" s="101">
        <f t="shared" ref="GM1235:GO1242" si="2041">FX1235*GG1235</f>
        <v>3931456.92</v>
      </c>
      <c r="GN1235" s="101">
        <f t="shared" si="2041"/>
        <v>4156160.52</v>
      </c>
      <c r="GO1235" s="101">
        <f t="shared" si="2041"/>
        <v>4197605</v>
      </c>
      <c r="GP1235" s="101">
        <f t="shared" ref="GP1235:GR1242" si="2042">FX1235*GJ1235</f>
        <v>274333.03999999998</v>
      </c>
      <c r="GQ1235" s="101">
        <f t="shared" si="2042"/>
        <v>283800.96000000002</v>
      </c>
      <c r="GR1235" s="101">
        <f t="shared" si="2042"/>
        <v>283800.96000000002</v>
      </c>
      <c r="GS1235" s="106">
        <v>56</v>
      </c>
      <c r="GT1235" s="106">
        <v>56</v>
      </c>
      <c r="GU1235" s="106">
        <v>56</v>
      </c>
      <c r="GV1235" s="101">
        <f t="shared" ref="GV1235:GV1242" si="2043">$F1235*GS1235</f>
        <v>1881040</v>
      </c>
      <c r="GW1235" s="101">
        <f t="shared" ref="GW1235:GW1242" si="2044">$G1235*GT1235</f>
        <v>1988616</v>
      </c>
      <c r="GX1235" s="101">
        <f t="shared" ref="GX1235:GX1242" si="2045">$H1235*GU1235</f>
        <v>1988616</v>
      </c>
      <c r="GY1235" s="101">
        <f t="shared" ref="GY1235:GY1242" si="2046">$I1235*GS1235</f>
        <v>130774.56</v>
      </c>
      <c r="GZ1235" s="101">
        <f t="shared" ref="GZ1235:GZ1242" si="2047">$J1235*GT1235</f>
        <v>130774.56</v>
      </c>
      <c r="HA1235" s="101">
        <f t="shared" ref="HA1235:HA1242" si="2048">$K1235*GU1235</f>
        <v>130774.56</v>
      </c>
      <c r="HB1235" s="101">
        <f t="shared" ref="HB1235:HB1242" si="2049">$F1235*HB$1245</f>
        <v>34064.370000000003</v>
      </c>
      <c r="HC1235" s="101">
        <f t="shared" ref="HC1235:HC1242" si="2050">$G1235*HC$1245</f>
        <v>36014.25</v>
      </c>
      <c r="HD1235" s="101">
        <f t="shared" ref="HD1235:HD1242" si="2051">$H1235*HD$1245</f>
        <v>36200.47</v>
      </c>
      <c r="HE1235" s="101">
        <f t="shared" ref="HE1235:HE1242" si="2052">$I1235*HE$1245</f>
        <v>2413.2399999999998</v>
      </c>
      <c r="HF1235" s="101">
        <f t="shared" ref="HF1235:HF1242" si="2053">$J1235*HF$1245</f>
        <v>2491.7600000000002</v>
      </c>
      <c r="HG1235" s="101">
        <f t="shared" ref="HG1235:HG1242" si="2054">$K1235*HG$1245</f>
        <v>2491.7600000000002</v>
      </c>
      <c r="HH1235" s="101">
        <f t="shared" ref="HH1235:HJ1242" si="2055">GS1235*HB1235</f>
        <v>1907604.72</v>
      </c>
      <c r="HI1235" s="101">
        <f t="shared" si="2055"/>
        <v>2016798</v>
      </c>
      <c r="HJ1235" s="101">
        <f t="shared" si="2055"/>
        <v>2027226.32</v>
      </c>
      <c r="HK1235" s="101">
        <f t="shared" ref="HK1235:HM1242" si="2056">GS1235*HE1235</f>
        <v>135141.44</v>
      </c>
      <c r="HL1235" s="101">
        <f t="shared" si="2056"/>
        <v>139538.56</v>
      </c>
      <c r="HM1235" s="101">
        <f t="shared" si="2056"/>
        <v>139538.56</v>
      </c>
      <c r="HN1235" s="106">
        <v>119</v>
      </c>
      <c r="HO1235" s="106">
        <v>119</v>
      </c>
      <c r="HP1235" s="106">
        <v>119</v>
      </c>
      <c r="HQ1235" s="101">
        <f t="shared" ref="HQ1235:HQ1242" si="2057">$F1235*HN1235</f>
        <v>3997210</v>
      </c>
      <c r="HR1235" s="101">
        <f t="shared" ref="HR1235:HR1242" si="2058">$G1235*HO1235</f>
        <v>4225809</v>
      </c>
      <c r="HS1235" s="101">
        <f t="shared" ref="HS1235:HS1242" si="2059">$H1235*HP1235</f>
        <v>4225809</v>
      </c>
      <c r="HT1235" s="101">
        <f t="shared" ref="HT1235:HT1242" si="2060">$I1235*HN1235</f>
        <v>277895.94</v>
      </c>
      <c r="HU1235" s="101">
        <f t="shared" ref="HU1235:HU1242" si="2061">$J1235*HO1235</f>
        <v>277895.94</v>
      </c>
      <c r="HV1235" s="101">
        <f t="shared" ref="HV1235:HV1242" si="2062">$K1235*HP1235</f>
        <v>277895.94</v>
      </c>
      <c r="HW1235" s="101">
        <f t="shared" ref="HW1235:HW1242" si="2063">$F1235*HW$1245</f>
        <v>33586.449999999997</v>
      </c>
      <c r="HX1235" s="101">
        <f t="shared" ref="HX1235:HX1242" si="2064">$G1235*HX$1245</f>
        <v>35507.51</v>
      </c>
      <c r="HY1235" s="101">
        <f t="shared" ref="HY1235:HY1242" si="2065">$H1235*HY$1245</f>
        <v>35929.25</v>
      </c>
      <c r="HZ1235" s="101">
        <f t="shared" ref="HZ1235:HZ1242" si="2066">$I1235*HZ$1245</f>
        <v>1984.71</v>
      </c>
      <c r="IA1235" s="101">
        <f t="shared" ref="IA1235:IA1242" si="2067">$J1235*IA$1245</f>
        <v>2061.67</v>
      </c>
      <c r="IB1235" s="101">
        <f t="shared" ref="IB1235:IB1242" si="2068">$K1235*IB$1245</f>
        <v>2061.67</v>
      </c>
      <c r="IC1235" s="101">
        <f t="shared" ref="IC1235:IE1242" si="2069">HN1235*HW1235</f>
        <v>3996787.55</v>
      </c>
      <c r="ID1235" s="101">
        <f t="shared" si="2069"/>
        <v>4225393.6900000004</v>
      </c>
      <c r="IE1235" s="101">
        <f t="shared" si="2069"/>
        <v>4275580.75</v>
      </c>
      <c r="IF1235" s="101">
        <f t="shared" ref="IF1235:IH1242" si="2070">HN1235*HZ1235</f>
        <v>236180.49</v>
      </c>
      <c r="IG1235" s="101">
        <f t="shared" si="2070"/>
        <v>245338.73</v>
      </c>
      <c r="IH1235" s="101">
        <f t="shared" si="2070"/>
        <v>245338.73</v>
      </c>
      <c r="II1235" s="106"/>
      <c r="IJ1235" s="106"/>
      <c r="IK1235" s="106"/>
      <c r="IL1235" s="101">
        <f t="shared" ref="IL1235:IL1242" si="2071">$F1235*II1235</f>
        <v>0</v>
      </c>
      <c r="IM1235" s="101">
        <f t="shared" ref="IM1235:IM1242" si="2072">$G1235*IJ1235</f>
        <v>0</v>
      </c>
      <c r="IN1235" s="101">
        <f t="shared" ref="IN1235:IN1242" si="2073">$H1235*IK1235</f>
        <v>0</v>
      </c>
      <c r="IO1235" s="101">
        <f t="shared" ref="IO1235:IO1242" si="2074">$I1235*II1235</f>
        <v>0</v>
      </c>
      <c r="IP1235" s="101">
        <f t="shared" ref="IP1235:IP1242" si="2075">$J1235*IJ1235</f>
        <v>0</v>
      </c>
      <c r="IQ1235" s="101">
        <f t="shared" ref="IQ1235:IQ1242" si="2076">$K1235*IK1235</f>
        <v>0</v>
      </c>
      <c r="IR1235" s="101">
        <f t="shared" ref="IR1235:IR1242" si="2077">$F1235*IR$1245</f>
        <v>33589.96</v>
      </c>
      <c r="IS1235" s="101">
        <f t="shared" ref="IS1235:IS1242" si="2078">$G1235*IS$1245</f>
        <v>35511.07</v>
      </c>
      <c r="IT1235" s="101">
        <f t="shared" ref="IT1235:IT1242" si="2079">$H1235*IT$1245</f>
        <v>35511.07</v>
      </c>
      <c r="IU1235" s="101">
        <f t="shared" ref="IU1235:IU1242" si="2080">$I1235*IU$1245</f>
        <v>6443.79</v>
      </c>
      <c r="IV1235" s="101">
        <f t="shared" ref="IV1235:IV1242" si="2081">$J1235*IV$1245</f>
        <v>6781.13</v>
      </c>
      <c r="IW1235" s="101">
        <f t="shared" ref="IW1235:IW1242" si="2082">$K1235*IW$1245</f>
        <v>6781.13</v>
      </c>
      <c r="IX1235" s="101">
        <f t="shared" ref="IX1235:IZ1242" si="2083">II1235*IR1235</f>
        <v>0</v>
      </c>
      <c r="IY1235" s="101">
        <f t="shared" si="2083"/>
        <v>0</v>
      </c>
      <c r="IZ1235" s="101">
        <f t="shared" si="2083"/>
        <v>0</v>
      </c>
      <c r="JA1235" s="101">
        <f t="shared" ref="JA1235:JC1242" si="2084">II1235*IU1235</f>
        <v>0</v>
      </c>
      <c r="JB1235" s="101">
        <f t="shared" si="2084"/>
        <v>0</v>
      </c>
      <c r="JC1235" s="101">
        <f t="shared" si="2084"/>
        <v>0</v>
      </c>
      <c r="JD1235" s="106">
        <v>41</v>
      </c>
      <c r="JE1235" s="106">
        <v>41</v>
      </c>
      <c r="JF1235" s="106">
        <v>41</v>
      </c>
      <c r="JG1235" s="101">
        <f t="shared" ref="JG1235:JG1242" si="2085">$F1235*JD1235</f>
        <v>1377190</v>
      </c>
      <c r="JH1235" s="101">
        <f t="shared" ref="JH1235:JH1242" si="2086">$G1235*JE1235</f>
        <v>1455951</v>
      </c>
      <c r="JI1235" s="101">
        <f t="shared" ref="JI1235:JI1242" si="2087">$H1235*JF1235</f>
        <v>1455951</v>
      </c>
      <c r="JJ1235" s="101">
        <f t="shared" ref="JJ1235:JJ1242" si="2088">$I1235*JD1235</f>
        <v>95745.66</v>
      </c>
      <c r="JK1235" s="101">
        <f t="shared" ref="JK1235:JK1242" si="2089">$J1235*JE1235</f>
        <v>95745.66</v>
      </c>
      <c r="JL1235" s="101">
        <f t="shared" ref="JL1235:JL1242" si="2090">$K1235*JF1235</f>
        <v>95745.66</v>
      </c>
      <c r="JM1235" s="101">
        <f t="shared" ref="JM1235:JM1242" si="2091">$F1235*JM$1245</f>
        <v>33589.980000000003</v>
      </c>
      <c r="JN1235" s="101">
        <f t="shared" ref="JN1235:JN1242" si="2092">$G1235*JN$1245</f>
        <v>35511.03</v>
      </c>
      <c r="JO1235" s="101">
        <f t="shared" ref="JO1235:JO1242" si="2093">$H1235*JO$1245</f>
        <v>35645.410000000003</v>
      </c>
      <c r="JP1235" s="101">
        <f t="shared" ref="JP1235:JP1242" si="2094">$I1235*JP$1245</f>
        <v>1657.16</v>
      </c>
      <c r="JQ1235" s="101">
        <f t="shared" ref="JQ1235:JQ1242" si="2095">$J1235*JQ$1245</f>
        <v>1732.5</v>
      </c>
      <c r="JR1235" s="101">
        <f t="shared" ref="JR1235:JR1242" si="2096">$K1235*JR$1245</f>
        <v>1732.5</v>
      </c>
      <c r="JS1235" s="101">
        <f t="shared" ref="JS1235:JU1242" si="2097">JD1235*JM1235</f>
        <v>1377189.18</v>
      </c>
      <c r="JT1235" s="101">
        <f t="shared" si="2097"/>
        <v>1455952.23</v>
      </c>
      <c r="JU1235" s="101">
        <f t="shared" si="2097"/>
        <v>1461461.81</v>
      </c>
      <c r="JV1235" s="101">
        <f t="shared" ref="JV1235:JX1242" si="2098">JD1235*JP1235</f>
        <v>67943.56</v>
      </c>
      <c r="JW1235" s="101">
        <f t="shared" si="2098"/>
        <v>71032.5</v>
      </c>
      <c r="JX1235" s="101">
        <f t="shared" si="2098"/>
        <v>71032.5</v>
      </c>
      <c r="JY1235" s="106">
        <v>60</v>
      </c>
      <c r="JZ1235" s="106">
        <v>60</v>
      </c>
      <c r="KA1235" s="106">
        <v>60</v>
      </c>
      <c r="KB1235" s="101">
        <f t="shared" ref="KB1235:KB1242" si="2099">$F1235*JY1235</f>
        <v>2015400</v>
      </c>
      <c r="KC1235" s="101">
        <f t="shared" ref="KC1235:KC1242" si="2100">$G1235*JZ1235</f>
        <v>2130660</v>
      </c>
      <c r="KD1235" s="101">
        <f t="shared" ref="KD1235:KD1242" si="2101">$H1235*KA1235</f>
        <v>2130660</v>
      </c>
      <c r="KE1235" s="101">
        <f t="shared" ref="KE1235:KE1242" si="2102">$I1235*JY1235</f>
        <v>140115.6</v>
      </c>
      <c r="KF1235" s="101">
        <f t="shared" ref="KF1235:KF1242" si="2103">$J1235*JZ1235</f>
        <v>140115.6</v>
      </c>
      <c r="KG1235" s="101">
        <f t="shared" ref="KG1235:KG1242" si="2104">$K1235*KA1235</f>
        <v>140115.6</v>
      </c>
      <c r="KH1235" s="101">
        <f t="shared" ref="KH1235:KH1242" si="2105">$F1235*KH$1245</f>
        <v>33589.99</v>
      </c>
      <c r="KI1235" s="101">
        <f t="shared" ref="KI1235:KI1242" si="2106">$G1235*KI$1245</f>
        <v>35511.040000000001</v>
      </c>
      <c r="KJ1235" s="101">
        <f t="shared" ref="KJ1235:KJ1242" si="2107">$H1235*KJ$1245</f>
        <v>35715.14</v>
      </c>
      <c r="KK1235" s="101">
        <f t="shared" ref="KK1235:KK1242" si="2108">$I1235*KK$1245</f>
        <v>1839.58</v>
      </c>
      <c r="KL1235" s="101">
        <f t="shared" ref="KL1235:KL1242" si="2109">$J1235*KL$1245</f>
        <v>1920.96</v>
      </c>
      <c r="KM1235" s="101">
        <f t="shared" ref="KM1235:KM1242" si="2110">$K1235*KM$1245</f>
        <v>1920.96</v>
      </c>
      <c r="KN1235" s="101">
        <f t="shared" ref="KN1235:KP1242" si="2111">JY1235*KH1235</f>
        <v>2015399.4</v>
      </c>
      <c r="KO1235" s="101">
        <f t="shared" si="2111"/>
        <v>2130662.3999999999</v>
      </c>
      <c r="KP1235" s="101">
        <f t="shared" si="2111"/>
        <v>2142908.4</v>
      </c>
      <c r="KQ1235" s="101">
        <f t="shared" ref="KQ1235:KS1242" si="2112">JY1235*KK1235</f>
        <v>110374.8</v>
      </c>
      <c r="KR1235" s="101">
        <f t="shared" si="2112"/>
        <v>115257.60000000001</v>
      </c>
      <c r="KS1235" s="101">
        <f t="shared" si="2112"/>
        <v>115257.60000000001</v>
      </c>
      <c r="KT1235" s="106">
        <v>73</v>
      </c>
      <c r="KU1235" s="106">
        <v>73</v>
      </c>
      <c r="KV1235" s="106">
        <v>73</v>
      </c>
      <c r="KW1235" s="101">
        <f t="shared" ref="KW1235:KW1242" si="2113">$F1235*KT1235</f>
        <v>2452070</v>
      </c>
      <c r="KX1235" s="101">
        <f t="shared" ref="KX1235:KX1242" si="2114">$G1235*KU1235</f>
        <v>2592303</v>
      </c>
      <c r="KY1235" s="101">
        <f t="shared" ref="KY1235:KY1242" si="2115">$H1235*KV1235</f>
        <v>2592303</v>
      </c>
      <c r="KZ1235" s="101">
        <f t="shared" ref="KZ1235:KZ1242" si="2116">$I1235*KT1235</f>
        <v>170473.98</v>
      </c>
      <c r="LA1235" s="101">
        <f t="shared" ref="LA1235:LA1242" si="2117">$J1235*KU1235</f>
        <v>170473.98</v>
      </c>
      <c r="LB1235" s="101">
        <f t="shared" ref="LB1235:LB1242" si="2118">$K1235*KV1235</f>
        <v>170473.98</v>
      </c>
      <c r="LC1235" s="101">
        <f t="shared" ref="LC1235:LC1242" si="2119">$F1235*LC$1245</f>
        <v>32995.919999999998</v>
      </c>
      <c r="LD1235" s="101">
        <f t="shared" ref="LD1235:LD1242" si="2120">$G1235*LD$1245</f>
        <v>34878.75</v>
      </c>
      <c r="LE1235" s="101">
        <f t="shared" ref="LE1235:LE1242" si="2121">$H1235*LE$1245</f>
        <v>35143.18</v>
      </c>
      <c r="LF1235" s="101">
        <f t="shared" ref="LF1235:LF1242" si="2122">$I1235*LF$1245</f>
        <v>3079.18</v>
      </c>
      <c r="LG1235" s="101">
        <f t="shared" ref="LG1235:LG1242" si="2123">$J1235*LG$1245</f>
        <v>3193.64</v>
      </c>
      <c r="LH1235" s="101">
        <f t="shared" ref="LH1235:LH1242" si="2124">$K1235*LH$1245</f>
        <v>3193.64</v>
      </c>
      <c r="LI1235" s="101">
        <f t="shared" ref="LI1235:LK1242" si="2125">KT1235*LC1235</f>
        <v>2408702.16</v>
      </c>
      <c r="LJ1235" s="101">
        <f t="shared" si="2125"/>
        <v>2546148.75</v>
      </c>
      <c r="LK1235" s="101">
        <f t="shared" si="2125"/>
        <v>2565452.14</v>
      </c>
      <c r="LL1235" s="101">
        <f t="shared" ref="LL1235:LN1242" si="2126">KT1235*LF1235</f>
        <v>224780.14</v>
      </c>
      <c r="LM1235" s="101">
        <f t="shared" si="2126"/>
        <v>233135.72</v>
      </c>
      <c r="LN1235" s="101">
        <f t="shared" si="2126"/>
        <v>233135.72</v>
      </c>
      <c r="LO1235" s="106">
        <v>37</v>
      </c>
      <c r="LP1235" s="106">
        <v>37</v>
      </c>
      <c r="LQ1235" s="106">
        <v>37</v>
      </c>
      <c r="LR1235" s="101">
        <f t="shared" ref="LR1235:LR1242" si="2127">$F1235*LO1235</f>
        <v>1242830</v>
      </c>
      <c r="LS1235" s="101">
        <f t="shared" ref="LS1235:LS1242" si="2128">$G1235*LP1235</f>
        <v>1313907</v>
      </c>
      <c r="LT1235" s="101">
        <f t="shared" ref="LT1235:LT1242" si="2129">$H1235*LQ1235</f>
        <v>1313907</v>
      </c>
      <c r="LU1235" s="101">
        <f t="shared" ref="LU1235:LU1242" si="2130">$I1235*LO1235</f>
        <v>86404.62</v>
      </c>
      <c r="LV1235" s="101">
        <f t="shared" ref="LV1235:LV1242" si="2131">$J1235*LP1235</f>
        <v>86404.62</v>
      </c>
      <c r="LW1235" s="101">
        <f t="shared" ref="LW1235:LW1242" si="2132">$K1235*LQ1235</f>
        <v>86404.62</v>
      </c>
      <c r="LX1235" s="101">
        <f t="shared" ref="LX1235:LX1242" si="2133">$F1235*LX$1245</f>
        <v>33590</v>
      </c>
      <c r="LY1235" s="101">
        <f t="shared" ref="LY1235:LY1242" si="2134">$G1235*LY$1245</f>
        <v>35510.97</v>
      </c>
      <c r="LZ1235" s="101">
        <f t="shared" ref="LZ1235:LZ1242" si="2135">$H1235*LZ$1245</f>
        <v>35648.15</v>
      </c>
      <c r="MA1235" s="101">
        <f t="shared" ref="MA1235:MA1242" si="2136">$I1235*MA$1245</f>
        <v>2210.46</v>
      </c>
      <c r="MB1235" s="101">
        <f t="shared" ref="MB1235:MB1242" si="2137">$J1235*MB$1245</f>
        <v>2326.08</v>
      </c>
      <c r="MC1235" s="101">
        <f t="shared" ref="MC1235:MC1242" si="2138">$K1235*MC$1245</f>
        <v>2326.08</v>
      </c>
      <c r="MD1235" s="101">
        <f t="shared" ref="MD1235:MF1242" si="2139">LO1235*LX1235</f>
        <v>1242830</v>
      </c>
      <c r="ME1235" s="101">
        <f t="shared" si="2139"/>
        <v>1313905.8899999999</v>
      </c>
      <c r="MF1235" s="101">
        <f t="shared" si="2139"/>
        <v>1318981.55</v>
      </c>
      <c r="MG1235" s="101">
        <f t="shared" ref="MG1235:MI1242" si="2140">LO1235*MA1235</f>
        <v>81787.02</v>
      </c>
      <c r="MH1235" s="101">
        <f t="shared" si="2140"/>
        <v>86064.960000000006</v>
      </c>
      <c r="MI1235" s="101">
        <f t="shared" si="2140"/>
        <v>86064.960000000006</v>
      </c>
      <c r="MJ1235" s="106">
        <v>97</v>
      </c>
      <c r="MK1235" s="106">
        <v>97</v>
      </c>
      <c r="ML1235" s="106">
        <v>97</v>
      </c>
      <c r="MM1235" s="101">
        <f t="shared" ref="MM1235:MM1242" si="2141">$F1235*MJ1235</f>
        <v>3258230</v>
      </c>
      <c r="MN1235" s="101">
        <f t="shared" ref="MN1235:MN1242" si="2142">$G1235*MK1235</f>
        <v>3444567</v>
      </c>
      <c r="MO1235" s="101">
        <f t="shared" ref="MO1235:MO1242" si="2143">$H1235*ML1235</f>
        <v>3444567</v>
      </c>
      <c r="MP1235" s="101">
        <f t="shared" ref="MP1235:MP1242" si="2144">$I1235*MJ1235</f>
        <v>226520.22</v>
      </c>
      <c r="MQ1235" s="101">
        <f t="shared" ref="MQ1235:MQ1242" si="2145">$J1235*MK1235</f>
        <v>226520.22</v>
      </c>
      <c r="MR1235" s="101">
        <f t="shared" ref="MR1235:MR1242" si="2146">$K1235*ML1235</f>
        <v>226520.22</v>
      </c>
      <c r="MS1235" s="101">
        <f t="shared" ref="MS1235:MS1242" si="2147">$F1235*MS$1245</f>
        <v>33650.76</v>
      </c>
      <c r="MT1235" s="101">
        <f t="shared" ref="MT1235:MT1242" si="2148">$G1235*MT$1245</f>
        <v>35574.449999999997</v>
      </c>
      <c r="MU1235" s="101">
        <f t="shared" ref="MU1235:MU1242" si="2149">$H1235*MU$1245</f>
        <v>35871.57</v>
      </c>
      <c r="MV1235" s="101">
        <f t="shared" ref="MV1235:MV1242" si="2150">$I1235*MV$1245</f>
        <v>2165.59</v>
      </c>
      <c r="MW1235" s="101">
        <f t="shared" ref="MW1235:MW1242" si="2151">$J1235*MW$1245</f>
        <v>2248.33</v>
      </c>
      <c r="MX1235" s="101">
        <f t="shared" ref="MX1235:MX1242" si="2152">$K1235*MX$1245</f>
        <v>2248.33</v>
      </c>
      <c r="MY1235" s="101">
        <f t="shared" ref="MY1235:NA1242" si="2153">MJ1235*MS1235</f>
        <v>3264123.72</v>
      </c>
      <c r="MZ1235" s="101">
        <f t="shared" si="2153"/>
        <v>3450721.65</v>
      </c>
      <c r="NA1235" s="101">
        <f t="shared" si="2153"/>
        <v>3479542.29</v>
      </c>
      <c r="NB1235" s="101">
        <f t="shared" ref="NB1235:ND1242" si="2154">MJ1235*MV1235</f>
        <v>210062.23</v>
      </c>
      <c r="NC1235" s="101">
        <f t="shared" si="2154"/>
        <v>218088.01</v>
      </c>
      <c r="ND1235" s="101">
        <f t="shared" si="2154"/>
        <v>218088.01</v>
      </c>
      <c r="NE1235" s="106">
        <v>76</v>
      </c>
      <c r="NF1235" s="106">
        <v>76</v>
      </c>
      <c r="NG1235" s="106">
        <v>76</v>
      </c>
      <c r="NH1235" s="101">
        <f t="shared" ref="NH1235:NH1242" si="2155">$F1235*NE1235</f>
        <v>2552840</v>
      </c>
      <c r="NI1235" s="101">
        <f t="shared" ref="NI1235:NI1242" si="2156">$G1235*NF1235</f>
        <v>2698836</v>
      </c>
      <c r="NJ1235" s="101">
        <f t="shared" ref="NJ1235:NJ1242" si="2157">$H1235*NG1235</f>
        <v>2698836</v>
      </c>
      <c r="NK1235" s="101">
        <f t="shared" ref="NK1235:NK1242" si="2158">$I1235*NE1235</f>
        <v>177479.76</v>
      </c>
      <c r="NL1235" s="101">
        <f t="shared" ref="NL1235:NL1242" si="2159">$J1235*NF1235</f>
        <v>177479.76</v>
      </c>
      <c r="NM1235" s="101">
        <f t="shared" ref="NM1235:NM1242" si="2160">$K1235*NG1235</f>
        <v>177479.76</v>
      </c>
      <c r="NN1235" s="101">
        <f t="shared" ref="NN1235:NN1242" si="2161">$F1235*NN$1245</f>
        <v>33590.050000000003</v>
      </c>
      <c r="NO1235" s="101">
        <f t="shared" ref="NO1235:NO1242" si="2162">$G1235*NO$1245</f>
        <v>35511.03</v>
      </c>
      <c r="NP1235" s="101">
        <f t="shared" ref="NP1235:NP1242" si="2163">$H1235*NP$1245</f>
        <v>35799.94</v>
      </c>
      <c r="NQ1235" s="101">
        <f t="shared" ref="NQ1235:NQ1242" si="2164">$I1235*NQ$1245</f>
        <v>2702.5</v>
      </c>
      <c r="NR1235" s="101">
        <f t="shared" ref="NR1235:NR1242" si="2165">$J1235*NR$1245</f>
        <v>2799.04</v>
      </c>
      <c r="NS1235" s="101">
        <f t="shared" ref="NS1235:NS1242" si="2166">$K1235*NS$1245</f>
        <v>2799.04</v>
      </c>
      <c r="NT1235" s="101">
        <f t="shared" ref="NT1235:NV1242" si="2167">NE1235*NN1235</f>
        <v>2552843.7999999998</v>
      </c>
      <c r="NU1235" s="101">
        <f t="shared" si="2167"/>
        <v>2698838.28</v>
      </c>
      <c r="NV1235" s="101">
        <f t="shared" si="2167"/>
        <v>2720795.44</v>
      </c>
      <c r="NW1235" s="101">
        <f t="shared" ref="NW1235:NY1242" si="2168">NE1235*NQ1235</f>
        <v>205390</v>
      </c>
      <c r="NX1235" s="101">
        <f t="shared" si="2168"/>
        <v>212727.04000000001</v>
      </c>
      <c r="NY1235" s="101">
        <f t="shared" si="2168"/>
        <v>212727.04000000001</v>
      </c>
      <c r="NZ1235" s="106">
        <v>35</v>
      </c>
      <c r="OA1235" s="106">
        <v>35</v>
      </c>
      <c r="OB1235" s="106">
        <v>35</v>
      </c>
      <c r="OC1235" s="101">
        <f t="shared" ref="OC1235:OC1242" si="2169">$F1235*NZ1235</f>
        <v>1175650</v>
      </c>
      <c r="OD1235" s="101">
        <f t="shared" ref="OD1235:OD1242" si="2170">$G1235*OA1235</f>
        <v>1242885</v>
      </c>
      <c r="OE1235" s="101">
        <f t="shared" ref="OE1235:OE1242" si="2171">$H1235*OB1235</f>
        <v>1242885</v>
      </c>
      <c r="OF1235" s="101">
        <f t="shared" ref="OF1235:OF1242" si="2172">$I1235*NZ1235</f>
        <v>81734.100000000006</v>
      </c>
      <c r="OG1235" s="101">
        <f t="shared" ref="OG1235:OG1242" si="2173">$J1235*OA1235</f>
        <v>81734.100000000006</v>
      </c>
      <c r="OH1235" s="101">
        <f t="shared" ref="OH1235:OH1242" si="2174">$K1235*OB1235</f>
        <v>81734.100000000006</v>
      </c>
      <c r="OI1235" s="101">
        <f t="shared" ref="OI1235:OI1242" si="2175">$F1235*OI$1245</f>
        <v>33590.080000000002</v>
      </c>
      <c r="OJ1235" s="101">
        <f t="shared" ref="OJ1235:OJ1242" si="2176">$G1235*OJ$1245</f>
        <v>35511.03</v>
      </c>
      <c r="OK1235" s="101">
        <f t="shared" ref="OK1235:OK1242" si="2177">$H1235*OK$1245</f>
        <v>35674.400000000001</v>
      </c>
      <c r="OL1235" s="101">
        <f t="shared" ref="OL1235:OL1242" si="2178">$I1235*OL$1245</f>
        <v>2610.7600000000002</v>
      </c>
      <c r="OM1235" s="101">
        <f t="shared" ref="OM1235:OM1242" si="2179">$J1235*OM$1245</f>
        <v>2736.15</v>
      </c>
      <c r="ON1235" s="101">
        <f t="shared" ref="ON1235:ON1242" si="2180">$K1235*ON$1245</f>
        <v>2736.15</v>
      </c>
      <c r="OO1235" s="101">
        <f t="shared" ref="OO1235:OQ1242" si="2181">NZ1235*OI1235</f>
        <v>1175652.8</v>
      </c>
      <c r="OP1235" s="101">
        <f t="shared" si="2181"/>
        <v>1242886.05</v>
      </c>
      <c r="OQ1235" s="101">
        <f t="shared" si="2181"/>
        <v>1248604</v>
      </c>
      <c r="OR1235" s="101">
        <f t="shared" ref="OR1235:OT1242" si="2182">NZ1235*OL1235</f>
        <v>91376.6</v>
      </c>
      <c r="OS1235" s="101">
        <f t="shared" si="2182"/>
        <v>95765.25</v>
      </c>
      <c r="OT1235" s="101">
        <f t="shared" si="2182"/>
        <v>95765.25</v>
      </c>
      <c r="OU1235" s="106">
        <v>103</v>
      </c>
      <c r="OV1235" s="106">
        <v>103</v>
      </c>
      <c r="OW1235" s="106">
        <v>103</v>
      </c>
      <c r="OX1235" s="101">
        <f t="shared" ref="OX1235:OX1242" si="2183">$F1235*OU1235</f>
        <v>3459770</v>
      </c>
      <c r="OY1235" s="101">
        <f t="shared" ref="OY1235:OY1242" si="2184">$G1235*OV1235</f>
        <v>3657633</v>
      </c>
      <c r="OZ1235" s="101">
        <f t="shared" ref="OZ1235:OZ1242" si="2185">$H1235*OW1235</f>
        <v>3657633</v>
      </c>
      <c r="PA1235" s="101">
        <f t="shared" ref="PA1235:PA1242" si="2186">$I1235*OU1235</f>
        <v>240531.78</v>
      </c>
      <c r="PB1235" s="101">
        <f t="shared" ref="PB1235:PB1242" si="2187">$J1235*OV1235</f>
        <v>240531.78</v>
      </c>
      <c r="PC1235" s="101">
        <f t="shared" ref="PC1235:PC1242" si="2188">$K1235*OW1235</f>
        <v>240531.78</v>
      </c>
      <c r="PD1235" s="101">
        <f t="shared" ref="PD1235:PD1242" si="2189">$F1235*PD$1245</f>
        <v>33590.04</v>
      </c>
      <c r="PE1235" s="101">
        <f t="shared" ref="PE1235:PE1242" si="2190">$G1235*PE$1245</f>
        <v>35510.949999999997</v>
      </c>
      <c r="PF1235" s="101">
        <f t="shared" ref="PF1235:PF1242" si="2191">$H1235*PF$1245</f>
        <v>35869.39</v>
      </c>
      <c r="PG1235" s="101">
        <f t="shared" ref="PG1235:PG1242" si="2192">$I1235*PG$1245</f>
        <v>2717.26</v>
      </c>
      <c r="PH1235" s="101">
        <f t="shared" ref="PH1235:PH1242" si="2193">$J1235*PH$1245</f>
        <v>2795.52</v>
      </c>
      <c r="PI1235" s="101">
        <f t="shared" ref="PI1235:PI1242" si="2194">$K1235*PI$1245</f>
        <v>2795.52</v>
      </c>
      <c r="PJ1235" s="101">
        <f t="shared" ref="PJ1235:PL1242" si="2195">OU1235*PD1235</f>
        <v>3459774.12</v>
      </c>
      <c r="PK1235" s="101">
        <f t="shared" si="2195"/>
        <v>3657627.85</v>
      </c>
      <c r="PL1235" s="101">
        <f t="shared" si="2195"/>
        <v>3694547.17</v>
      </c>
      <c r="PM1235" s="101">
        <f t="shared" ref="PM1235:PO1242" si="2196">OU1235*PG1235</f>
        <v>279877.78000000003</v>
      </c>
      <c r="PN1235" s="101">
        <f t="shared" si="2196"/>
        <v>287938.56</v>
      </c>
      <c r="PO1235" s="101">
        <f t="shared" si="2196"/>
        <v>287938.56</v>
      </c>
      <c r="PP1235" s="106">
        <v>165</v>
      </c>
      <c r="PQ1235" s="106">
        <v>165</v>
      </c>
      <c r="PR1235" s="106">
        <v>165</v>
      </c>
      <c r="PS1235" s="101">
        <f t="shared" ref="PS1235:PS1242" si="2197">$F1235*PP1235</f>
        <v>5542350</v>
      </c>
      <c r="PT1235" s="101">
        <f t="shared" ref="PT1235:PT1242" si="2198">$G1235*PQ1235</f>
        <v>5859315</v>
      </c>
      <c r="PU1235" s="101">
        <f t="shared" ref="PU1235:PU1242" si="2199">$H1235*PR1235</f>
        <v>5859315</v>
      </c>
      <c r="PV1235" s="101">
        <f t="shared" ref="PV1235:PV1242" si="2200">$I1235*PP1235</f>
        <v>385317.9</v>
      </c>
      <c r="PW1235" s="101">
        <f t="shared" ref="PW1235:PW1242" si="2201">$J1235*PQ1235</f>
        <v>385317.9</v>
      </c>
      <c r="PX1235" s="101">
        <f t="shared" ref="PX1235:PX1242" si="2202">$K1235*PR1235</f>
        <v>385317.9</v>
      </c>
      <c r="PY1235" s="101">
        <f t="shared" ref="PY1235:PY1242" si="2203">$F1235*PY$1245</f>
        <v>33861.449999999997</v>
      </c>
      <c r="PZ1235" s="101">
        <f t="shared" ref="PZ1235:PZ1242" si="2204">$G1235*PZ$1245</f>
        <v>35799.72</v>
      </c>
      <c r="QA1235" s="101">
        <f t="shared" ref="QA1235:QA1242" si="2205">$H1235*QA$1245</f>
        <v>36126.75</v>
      </c>
      <c r="QB1235" s="101">
        <f t="shared" ref="QB1235:QB1242" si="2206">$I1235*QB$1245</f>
        <v>2547.21</v>
      </c>
      <c r="QC1235" s="101">
        <f t="shared" ref="QC1235:QC1242" si="2207">$J1235*QC$1245</f>
        <v>2641.74</v>
      </c>
      <c r="QD1235" s="101">
        <f t="shared" ref="QD1235:QD1242" si="2208">$K1235*QD$1245</f>
        <v>2641.74</v>
      </c>
      <c r="QE1235" s="101">
        <f t="shared" ref="QE1235:QG1242" si="2209">PP1235*PY1235</f>
        <v>5587139.25</v>
      </c>
      <c r="QF1235" s="101">
        <f t="shared" si="2209"/>
        <v>5906953.7999999998</v>
      </c>
      <c r="QG1235" s="101">
        <f t="shared" si="2209"/>
        <v>5960913.75</v>
      </c>
      <c r="QH1235" s="101">
        <f t="shared" ref="QH1235:QJ1242" si="2210">PP1235*QB1235</f>
        <v>420289.65</v>
      </c>
      <c r="QI1235" s="101">
        <f t="shared" si="2210"/>
        <v>435887.1</v>
      </c>
      <c r="QJ1235" s="101">
        <f t="shared" si="2210"/>
        <v>435887.1</v>
      </c>
      <c r="QK1235" s="106">
        <v>85</v>
      </c>
      <c r="QL1235" s="106">
        <v>85</v>
      </c>
      <c r="QM1235" s="106">
        <v>85</v>
      </c>
      <c r="QN1235" s="101">
        <f t="shared" ref="QN1235:QN1242" si="2211">$F1235*QK1235</f>
        <v>2855150</v>
      </c>
      <c r="QO1235" s="101">
        <f t="shared" ref="QO1235:QO1242" si="2212">$G1235*QL1235</f>
        <v>3018435</v>
      </c>
      <c r="QP1235" s="101">
        <f t="shared" ref="QP1235:QP1242" si="2213">$H1235*QM1235</f>
        <v>3018435</v>
      </c>
      <c r="QQ1235" s="101">
        <f t="shared" ref="QQ1235:QQ1242" si="2214">$I1235*QK1235</f>
        <v>198497.1</v>
      </c>
      <c r="QR1235" s="101">
        <f t="shared" ref="QR1235:QR1242" si="2215">$J1235*QL1235</f>
        <v>198497.1</v>
      </c>
      <c r="QS1235" s="101">
        <f t="shared" ref="QS1235:QS1242" si="2216">$K1235*QM1235</f>
        <v>198497.1</v>
      </c>
      <c r="QT1235" s="101">
        <f t="shared" ref="QT1235:QT1242" si="2217">$F1235*QT$1245</f>
        <v>33589.96</v>
      </c>
      <c r="QU1235" s="101">
        <f t="shared" ref="QU1235:QU1242" si="2218">$G1235*QU$1245</f>
        <v>35510.949999999997</v>
      </c>
      <c r="QV1235" s="101">
        <f t="shared" ref="QV1235:QV1242" si="2219">$H1235*QV$1245</f>
        <v>35736.58</v>
      </c>
      <c r="QW1235" s="101">
        <f t="shared" ref="QW1235:QW1242" si="2220">$I1235*QW$1245</f>
        <v>1791.9</v>
      </c>
      <c r="QX1235" s="101">
        <f t="shared" ref="QX1235:QX1242" si="2221">$J1235*QX$1245</f>
        <v>1887.14</v>
      </c>
      <c r="QY1235" s="101">
        <f t="shared" ref="QY1235:QY1242" si="2222">$K1235*QY$1245</f>
        <v>1887.14</v>
      </c>
      <c r="QZ1235" s="101">
        <f t="shared" ref="QZ1235:RB1242" si="2223">QK1235*QT1235</f>
        <v>2855146.6</v>
      </c>
      <c r="RA1235" s="101">
        <f t="shared" si="2223"/>
        <v>3018430.75</v>
      </c>
      <c r="RB1235" s="101">
        <f t="shared" si="2223"/>
        <v>3037609.3</v>
      </c>
      <c r="RC1235" s="101">
        <f t="shared" ref="RC1235:RE1242" si="2224">QK1235*QW1235</f>
        <v>152311.5</v>
      </c>
      <c r="RD1235" s="101">
        <f t="shared" si="2224"/>
        <v>160406.9</v>
      </c>
      <c r="RE1235" s="101">
        <f t="shared" si="2224"/>
        <v>160406.9</v>
      </c>
      <c r="RF1235" s="106">
        <v>40</v>
      </c>
      <c r="RG1235" s="106">
        <v>40</v>
      </c>
      <c r="RH1235" s="106">
        <v>40</v>
      </c>
      <c r="RI1235" s="101">
        <f t="shared" ref="RI1235:RI1242" si="2225">$F1235*RF1235</f>
        <v>1343600</v>
      </c>
      <c r="RJ1235" s="101">
        <f t="shared" ref="RJ1235:RJ1242" si="2226">$G1235*RG1235</f>
        <v>1420440</v>
      </c>
      <c r="RK1235" s="101">
        <f t="shared" ref="RK1235:RK1242" si="2227">$H1235*RH1235</f>
        <v>1420440</v>
      </c>
      <c r="RL1235" s="101">
        <f t="shared" ref="RL1235:RL1242" si="2228">$I1235*RF1235</f>
        <v>93410.4</v>
      </c>
      <c r="RM1235" s="101">
        <f t="shared" ref="RM1235:RM1242" si="2229">$J1235*RG1235</f>
        <v>93410.4</v>
      </c>
      <c r="RN1235" s="101">
        <f t="shared" ref="RN1235:RN1242" si="2230">$K1235*RH1235</f>
        <v>93410.4</v>
      </c>
      <c r="RO1235" s="101">
        <f t="shared" ref="RO1235:RO1242" si="2231">$F1235*RO$1245</f>
        <v>34151.120000000003</v>
      </c>
      <c r="RP1235" s="101">
        <f t="shared" ref="RP1235:RP1242" si="2232">$G1235*RP$1245</f>
        <v>36104.75</v>
      </c>
      <c r="RQ1235" s="101">
        <f t="shared" ref="RQ1235:RQ1242" si="2233">$H1235*RQ$1245</f>
        <v>36272.089999999997</v>
      </c>
      <c r="RR1235" s="101">
        <f t="shared" ref="RR1235:RR1242" si="2234">$I1235*RR$1245</f>
        <v>2259.1</v>
      </c>
      <c r="RS1235" s="101">
        <f t="shared" ref="RS1235:RS1242" si="2235">$J1235*RS$1245</f>
        <v>2354.66</v>
      </c>
      <c r="RT1235" s="101">
        <f t="shared" ref="RT1235:RT1242" si="2236">$K1235*RT$1245</f>
        <v>2354.66</v>
      </c>
      <c r="RU1235" s="101">
        <f t="shared" ref="RU1235:RW1242" si="2237">RF1235*RO1235</f>
        <v>1366044.8</v>
      </c>
      <c r="RV1235" s="101">
        <f t="shared" si="2237"/>
        <v>1444190</v>
      </c>
      <c r="RW1235" s="101">
        <f t="shared" si="2237"/>
        <v>1450883.6</v>
      </c>
      <c r="RX1235" s="101">
        <f t="shared" ref="RX1235:RZ1242" si="2238">RF1235*RR1235</f>
        <v>90364</v>
      </c>
      <c r="RY1235" s="101">
        <f t="shared" si="2238"/>
        <v>94186.4</v>
      </c>
      <c r="RZ1235" s="101">
        <f t="shared" si="2238"/>
        <v>94186.4</v>
      </c>
      <c r="SA1235" s="106">
        <v>37</v>
      </c>
      <c r="SB1235" s="106">
        <v>37</v>
      </c>
      <c r="SC1235" s="106">
        <v>37</v>
      </c>
      <c r="SD1235" s="101">
        <f t="shared" ref="SD1235:SD1242" si="2239">$F1235*SA1235</f>
        <v>1242830</v>
      </c>
      <c r="SE1235" s="101">
        <f t="shared" ref="SE1235:SE1242" si="2240">$G1235*SB1235</f>
        <v>1313907</v>
      </c>
      <c r="SF1235" s="101">
        <f t="shared" ref="SF1235:SF1242" si="2241">$H1235*SC1235</f>
        <v>1313907</v>
      </c>
      <c r="SG1235" s="101">
        <f t="shared" ref="SG1235:SG1242" si="2242">$I1235*SA1235</f>
        <v>86404.62</v>
      </c>
      <c r="SH1235" s="101">
        <f t="shared" ref="SH1235:SH1242" si="2243">$J1235*SB1235</f>
        <v>86404.62</v>
      </c>
      <c r="SI1235" s="101">
        <f t="shared" ref="SI1235:SI1242" si="2244">$K1235*SC1235</f>
        <v>86404.62</v>
      </c>
      <c r="SJ1235" s="101">
        <f t="shared" ref="SJ1235:SJ1242" si="2245">$F1235*SJ$1245</f>
        <v>33667.96</v>
      </c>
      <c r="SK1235" s="101">
        <f t="shared" ref="SK1235:SK1242" si="2246">$G1235*SK$1245</f>
        <v>35587.53</v>
      </c>
      <c r="SL1235" s="101">
        <f t="shared" ref="SL1235:SL1242" si="2247">$H1235*SL$1245</f>
        <v>35758.06</v>
      </c>
      <c r="SM1235" s="101">
        <f t="shared" ref="SM1235:SM1242" si="2248">$I1235*SM$1245</f>
        <v>3676.1</v>
      </c>
      <c r="SN1235" s="101">
        <f t="shared" ref="SN1235:SN1242" si="2249">$J1235*SN$1245</f>
        <v>3833.23</v>
      </c>
      <c r="SO1235" s="101">
        <f t="shared" ref="SO1235:SO1242" si="2250">$K1235*SO$1245</f>
        <v>3833.23</v>
      </c>
      <c r="SP1235" s="101">
        <f t="shared" ref="SP1235:SR1242" si="2251">SA1235*SJ1235</f>
        <v>1245714.52</v>
      </c>
      <c r="SQ1235" s="101">
        <f t="shared" si="2251"/>
        <v>1316738.6100000001</v>
      </c>
      <c r="SR1235" s="101">
        <f t="shared" si="2251"/>
        <v>1323048.22</v>
      </c>
      <c r="SS1235" s="101">
        <f t="shared" ref="SS1235:SU1242" si="2252">SA1235*SM1235</f>
        <v>136015.70000000001</v>
      </c>
      <c r="ST1235" s="101">
        <f t="shared" si="2252"/>
        <v>141829.51</v>
      </c>
      <c r="SU1235" s="101">
        <f t="shared" si="2252"/>
        <v>141829.51</v>
      </c>
      <c r="SV1235" s="106">
        <v>79</v>
      </c>
      <c r="SW1235" s="106">
        <v>79</v>
      </c>
      <c r="SX1235" s="106">
        <v>79</v>
      </c>
      <c r="SY1235" s="101">
        <f t="shared" ref="SY1235:SY1242" si="2253">$F1235*SV1235</f>
        <v>2653610</v>
      </c>
      <c r="SZ1235" s="101">
        <f t="shared" ref="SZ1235:SZ1242" si="2254">$G1235*SW1235</f>
        <v>2805369</v>
      </c>
      <c r="TA1235" s="101">
        <f t="shared" ref="TA1235:TA1242" si="2255">$H1235*SX1235</f>
        <v>2805369</v>
      </c>
      <c r="TB1235" s="101">
        <f t="shared" ref="TB1235:TB1242" si="2256">$I1235*SV1235</f>
        <v>184485.54</v>
      </c>
      <c r="TC1235" s="101">
        <f t="shared" ref="TC1235:TC1242" si="2257">$J1235*SW1235</f>
        <v>184485.54</v>
      </c>
      <c r="TD1235" s="101">
        <f t="shared" ref="TD1235:TD1242" si="2258">$K1235*SX1235</f>
        <v>184485.54</v>
      </c>
      <c r="TE1235" s="101">
        <f t="shared" ref="TE1235:TE1242" si="2259">$F1235*TE$1245</f>
        <v>33590.01</v>
      </c>
      <c r="TF1235" s="101">
        <f t="shared" ref="TF1235:TF1242" si="2260">$G1235*TF$1245</f>
        <v>35511.01</v>
      </c>
      <c r="TG1235" s="101">
        <f t="shared" ref="TG1235:TG1242" si="2261">$H1235*TG$1245</f>
        <v>35730.14</v>
      </c>
      <c r="TH1235" s="101">
        <f t="shared" ref="TH1235:TH1242" si="2262">$I1235*TH$1245</f>
        <v>2760.36</v>
      </c>
      <c r="TI1235" s="101">
        <f t="shared" ref="TI1235:TI1242" si="2263">$J1235*TI$1245</f>
        <v>2871.82</v>
      </c>
      <c r="TJ1235" s="101">
        <f t="shared" ref="TJ1235:TJ1242" si="2264">$K1235*TJ$1245</f>
        <v>2871.82</v>
      </c>
      <c r="TK1235" s="101">
        <f t="shared" ref="TK1235:TM1242" si="2265">SV1235*TE1235</f>
        <v>2653610.79</v>
      </c>
      <c r="TL1235" s="101">
        <f t="shared" si="2265"/>
        <v>2805369.79</v>
      </c>
      <c r="TM1235" s="101">
        <f t="shared" si="2265"/>
        <v>2822681.06</v>
      </c>
      <c r="TN1235" s="101">
        <f t="shared" ref="TN1235:TP1242" si="2266">SV1235*TH1235</f>
        <v>218068.44</v>
      </c>
      <c r="TO1235" s="101">
        <f t="shared" si="2266"/>
        <v>226873.78</v>
      </c>
      <c r="TP1235" s="101">
        <f t="shared" si="2266"/>
        <v>226873.78</v>
      </c>
      <c r="TQ1235" s="106">
        <v>62</v>
      </c>
      <c r="TR1235" s="106">
        <v>62</v>
      </c>
      <c r="TS1235" s="106">
        <v>62</v>
      </c>
      <c r="TT1235" s="101">
        <f t="shared" ref="TT1235:TT1242" si="2267">$F1235*TQ1235</f>
        <v>2082580</v>
      </c>
      <c r="TU1235" s="101">
        <f t="shared" ref="TU1235:TU1242" si="2268">$G1235*TR1235</f>
        <v>2201682</v>
      </c>
      <c r="TV1235" s="101">
        <f t="shared" ref="TV1235:TV1242" si="2269">$H1235*TS1235</f>
        <v>2201682</v>
      </c>
      <c r="TW1235" s="101">
        <f t="shared" ref="TW1235:TW1242" si="2270">$I1235*TQ1235</f>
        <v>144786.12</v>
      </c>
      <c r="TX1235" s="101">
        <f t="shared" ref="TX1235:TX1242" si="2271">$J1235*TR1235</f>
        <v>144786.12</v>
      </c>
      <c r="TY1235" s="101">
        <f t="shared" ref="TY1235:TY1242" si="2272">$K1235*TS1235</f>
        <v>144786.12</v>
      </c>
      <c r="TZ1235" s="101">
        <f t="shared" ref="TZ1235:TZ1242" si="2273">$F1235*TZ$1245</f>
        <v>32881.019999999997</v>
      </c>
      <c r="UA1235" s="101">
        <f t="shared" ref="UA1235:UA1242" si="2274">$G1235*UA$1245</f>
        <v>34768.629999999997</v>
      </c>
      <c r="UB1235" s="101">
        <f t="shared" ref="UB1235:UB1242" si="2275">$H1235*UB$1245</f>
        <v>35043.78</v>
      </c>
      <c r="UC1235" s="101">
        <f t="shared" ref="UC1235:UC1242" si="2276">$I1235*UC$1245</f>
        <v>2905.76</v>
      </c>
      <c r="UD1235" s="101">
        <f t="shared" ref="UD1235:UD1242" si="2277">$J1235*UD$1245</f>
        <v>3045.93</v>
      </c>
      <c r="UE1235" s="101">
        <f t="shared" ref="UE1235:UE1242" si="2278">$K1235*UE$1245</f>
        <v>3045.93</v>
      </c>
      <c r="UF1235" s="101">
        <f t="shared" ref="UF1235:UH1242" si="2279">TQ1235*TZ1235</f>
        <v>2038623.24</v>
      </c>
      <c r="UG1235" s="101">
        <f t="shared" si="2279"/>
        <v>2155655.06</v>
      </c>
      <c r="UH1235" s="101">
        <f t="shared" si="2279"/>
        <v>2172714.36</v>
      </c>
      <c r="UI1235" s="101">
        <f t="shared" ref="UI1235:UK1242" si="2280">TQ1235*UC1235</f>
        <v>180157.12</v>
      </c>
      <c r="UJ1235" s="101">
        <f t="shared" si="2280"/>
        <v>188847.66</v>
      </c>
      <c r="UK1235" s="101">
        <f t="shared" si="2280"/>
        <v>188847.66</v>
      </c>
      <c r="UL1235" s="106">
        <v>122</v>
      </c>
      <c r="UM1235" s="106">
        <v>122</v>
      </c>
      <c r="UN1235" s="106">
        <v>122</v>
      </c>
      <c r="UO1235" s="101">
        <f t="shared" ref="UO1235:UO1242" si="2281">$F1235*UL1235</f>
        <v>4097980</v>
      </c>
      <c r="UP1235" s="101">
        <f t="shared" ref="UP1235:UP1242" si="2282">$G1235*UM1235</f>
        <v>4332342</v>
      </c>
      <c r="UQ1235" s="101">
        <f t="shared" ref="UQ1235:UQ1242" si="2283">$H1235*UN1235</f>
        <v>4332342</v>
      </c>
      <c r="UR1235" s="101">
        <f t="shared" ref="UR1235:UR1242" si="2284">$I1235*UL1235</f>
        <v>284901.71999999997</v>
      </c>
      <c r="US1235" s="101">
        <f t="shared" ref="US1235:US1242" si="2285">$J1235*UM1235</f>
        <v>284901.71999999997</v>
      </c>
      <c r="UT1235" s="101">
        <f t="shared" ref="UT1235:UT1242" si="2286">$K1235*UN1235</f>
        <v>284901.71999999997</v>
      </c>
      <c r="UU1235" s="101">
        <f t="shared" ref="UU1235:UU1242" si="2287">$F1235*UU$1245</f>
        <v>33590.019999999997</v>
      </c>
      <c r="UV1235" s="101">
        <f t="shared" ref="UV1235:UV1242" si="2288">$G1235*UV$1245</f>
        <v>35511.03</v>
      </c>
      <c r="UW1235" s="101">
        <f t="shared" ref="UW1235:UW1242" si="2289">$H1235*UW$1245</f>
        <v>35796.68</v>
      </c>
      <c r="UX1235" s="101">
        <f t="shared" ref="UX1235:UX1242" si="2290">$I1235*UX$1245</f>
        <v>1704.52</v>
      </c>
      <c r="UY1235" s="101">
        <f t="shared" ref="UY1235:UY1242" si="2291">$J1235*UY$1245</f>
        <v>1785.22</v>
      </c>
      <c r="UZ1235" s="101">
        <f t="shared" ref="UZ1235:UZ1242" si="2292">$K1235*UZ$1245</f>
        <v>1785.22</v>
      </c>
      <c r="VA1235" s="101">
        <f t="shared" ref="VA1235:VC1242" si="2293">UL1235*UU1235</f>
        <v>4097982.44</v>
      </c>
      <c r="VB1235" s="101">
        <f t="shared" si="2293"/>
        <v>4332345.66</v>
      </c>
      <c r="VC1235" s="101">
        <f t="shared" si="2293"/>
        <v>4367194.96</v>
      </c>
      <c r="VD1235" s="101">
        <f t="shared" ref="VD1235:VF1242" si="2294">UL1235*UX1235</f>
        <v>207951.44</v>
      </c>
      <c r="VE1235" s="101">
        <f t="shared" si="2294"/>
        <v>217796.84</v>
      </c>
      <c r="VF1235" s="101">
        <f t="shared" si="2294"/>
        <v>217796.84</v>
      </c>
      <c r="VG1235" s="106">
        <v>74</v>
      </c>
      <c r="VH1235" s="106">
        <v>74</v>
      </c>
      <c r="VI1235" s="106">
        <v>74</v>
      </c>
      <c r="VJ1235" s="101">
        <f t="shared" ref="VJ1235:VJ1242" si="2295">$F1235*VG1235</f>
        <v>2485660</v>
      </c>
      <c r="VK1235" s="101">
        <f t="shared" ref="VK1235:VK1242" si="2296">$G1235*VH1235</f>
        <v>2627814</v>
      </c>
      <c r="VL1235" s="101">
        <f t="shared" ref="VL1235:VL1242" si="2297">$H1235*VI1235</f>
        <v>2627814</v>
      </c>
      <c r="VM1235" s="101">
        <f t="shared" ref="VM1235:VM1242" si="2298">$I1235*VG1235</f>
        <v>172809.24</v>
      </c>
      <c r="VN1235" s="101">
        <f t="shared" ref="VN1235:VN1242" si="2299">$J1235*VH1235</f>
        <v>172809.24</v>
      </c>
      <c r="VO1235" s="101">
        <f t="shared" ref="VO1235:VO1242" si="2300">$K1235*VI1235</f>
        <v>172809.24</v>
      </c>
      <c r="VP1235" s="101">
        <f t="shared" ref="VP1235:VP1242" si="2301">$F1235*VP$1245</f>
        <v>33380.879999999997</v>
      </c>
      <c r="VQ1235" s="101">
        <f t="shared" ref="VQ1235:VQ1242" si="2302">$G1235*VQ$1245</f>
        <v>35291.68</v>
      </c>
      <c r="VR1235" s="101">
        <f t="shared" ref="VR1235:VR1242" si="2303">$H1235*VR$1245</f>
        <v>35453.089999999997</v>
      </c>
      <c r="VS1235" s="101">
        <f t="shared" ref="VS1235:VS1242" si="2304">$I1235*VS$1245</f>
        <v>2244.8200000000002</v>
      </c>
      <c r="VT1235" s="101">
        <f t="shared" ref="VT1235:VT1242" si="2305">$J1235*VT$1245</f>
        <v>2345.42</v>
      </c>
      <c r="VU1235" s="101">
        <f t="shared" ref="VU1235:VU1242" si="2306">$K1235*VU$1245</f>
        <v>2345.42</v>
      </c>
      <c r="VV1235" s="101">
        <f t="shared" ref="VV1235:VX1242" si="2307">VG1235*VP1235</f>
        <v>2470185.12</v>
      </c>
      <c r="VW1235" s="101">
        <f t="shared" si="2307"/>
        <v>2611584.3199999998</v>
      </c>
      <c r="VX1235" s="101">
        <f t="shared" si="2307"/>
        <v>2623528.66</v>
      </c>
      <c r="VY1235" s="101">
        <f t="shared" ref="VY1235:WA1242" si="2308">VG1235*VS1235</f>
        <v>166116.68</v>
      </c>
      <c r="VZ1235" s="101">
        <f t="shared" si="2308"/>
        <v>173561.08</v>
      </c>
      <c r="WA1235" s="101">
        <f t="shared" si="2308"/>
        <v>173561.08</v>
      </c>
      <c r="WB1235" s="106">
        <v>133</v>
      </c>
      <c r="WC1235" s="106">
        <v>133</v>
      </c>
      <c r="WD1235" s="106">
        <v>133</v>
      </c>
      <c r="WE1235" s="101">
        <f t="shared" ref="WE1235:WE1242" si="2309">$F1235*WB1235</f>
        <v>4467470</v>
      </c>
      <c r="WF1235" s="101">
        <f t="shared" ref="WF1235:WF1242" si="2310">$G1235*WC1235</f>
        <v>4722963</v>
      </c>
      <c r="WG1235" s="101">
        <f t="shared" ref="WG1235:WG1242" si="2311">$H1235*WD1235</f>
        <v>4722963</v>
      </c>
      <c r="WH1235" s="101">
        <f t="shared" ref="WH1235:WH1242" si="2312">$I1235*WB1235</f>
        <v>310589.58</v>
      </c>
      <c r="WI1235" s="101">
        <f t="shared" ref="WI1235:WI1242" si="2313">$J1235*WC1235</f>
        <v>310589.58</v>
      </c>
      <c r="WJ1235" s="101">
        <f t="shared" ref="WJ1235:WJ1242" si="2314">$K1235*WD1235</f>
        <v>310589.58</v>
      </c>
      <c r="WK1235" s="101">
        <f t="shared" ref="WK1235:WK1242" si="2315">$F1235*WK$1245</f>
        <v>33590.019999999997</v>
      </c>
      <c r="WL1235" s="101">
        <f t="shared" ref="WL1235:WL1242" si="2316">$G1235*WL$1245</f>
        <v>35511.019999999997</v>
      </c>
      <c r="WM1235" s="101">
        <f t="shared" ref="WM1235:WM1242" si="2317">$H1235*WM$1245</f>
        <v>35888.400000000001</v>
      </c>
      <c r="WN1235" s="101">
        <f t="shared" ref="WN1235:WN1242" si="2318">$I1235*WN$1245</f>
        <v>2153.1999999999998</v>
      </c>
      <c r="WO1235" s="101">
        <f t="shared" ref="WO1235:WO1242" si="2319">$J1235*WO$1245</f>
        <v>2229.63</v>
      </c>
      <c r="WP1235" s="101">
        <f t="shared" ref="WP1235:WP1242" si="2320">$K1235*WP$1245</f>
        <v>2229.63</v>
      </c>
      <c r="WQ1235" s="101">
        <f t="shared" ref="WQ1235:WS1242" si="2321">WB1235*WK1235</f>
        <v>4467472.66</v>
      </c>
      <c r="WR1235" s="101">
        <f t="shared" si="2321"/>
        <v>4722965.66</v>
      </c>
      <c r="WS1235" s="101">
        <f t="shared" si="2321"/>
        <v>4773157.2</v>
      </c>
      <c r="WT1235" s="101">
        <f t="shared" ref="WT1235:WV1242" si="2322">WB1235*WN1235</f>
        <v>286375.59999999998</v>
      </c>
      <c r="WU1235" s="101">
        <f t="shared" si="2322"/>
        <v>296540.78999999998</v>
      </c>
      <c r="WV1235" s="101">
        <f t="shared" si="2322"/>
        <v>296540.78999999998</v>
      </c>
      <c r="WW1235" s="106">
        <v>116</v>
      </c>
      <c r="WX1235" s="106">
        <v>116</v>
      </c>
      <c r="WY1235" s="106">
        <v>116</v>
      </c>
      <c r="WZ1235" s="101">
        <f t="shared" ref="WZ1235:WZ1242" si="2323">$F1235*WW1235</f>
        <v>3896440</v>
      </c>
      <c r="XA1235" s="101">
        <f t="shared" ref="XA1235:XA1242" si="2324">$G1235*WX1235</f>
        <v>4119276</v>
      </c>
      <c r="XB1235" s="101">
        <f t="shared" ref="XB1235:XB1242" si="2325">$H1235*WY1235</f>
        <v>4119276</v>
      </c>
      <c r="XC1235" s="101">
        <f t="shared" ref="XC1235:XC1242" si="2326">$I1235*WW1235</f>
        <v>270890.15999999997</v>
      </c>
      <c r="XD1235" s="101">
        <f t="shared" ref="XD1235:XD1242" si="2327">$J1235*WX1235</f>
        <v>270890.15999999997</v>
      </c>
      <c r="XE1235" s="101">
        <f t="shared" ref="XE1235:XE1242" si="2328">$K1235*WY1235</f>
        <v>270890.15999999997</v>
      </c>
      <c r="XF1235" s="101">
        <f t="shared" ref="XF1235:XF1242" si="2329">$F1235*XF$1245</f>
        <v>33590</v>
      </c>
      <c r="XG1235" s="101">
        <f t="shared" ref="XG1235:XG1242" si="2330">$G1235*XG$1245</f>
        <v>35511.03</v>
      </c>
      <c r="XH1235" s="101">
        <f t="shared" ref="XH1235:XH1242" si="2331">$H1235*XH$1245</f>
        <v>35802.31</v>
      </c>
      <c r="XI1235" s="101">
        <f t="shared" ref="XI1235:XI1242" si="2332">$I1235*XI$1245</f>
        <v>1667.61</v>
      </c>
      <c r="XJ1235" s="101">
        <f t="shared" ref="XJ1235:XJ1242" si="2333">$J1235*XJ$1245</f>
        <v>1777.78</v>
      </c>
      <c r="XK1235" s="101">
        <f t="shared" ref="XK1235:XK1242" si="2334">$K1235*XK$1245</f>
        <v>1777.78</v>
      </c>
      <c r="XL1235" s="101">
        <f t="shared" ref="XL1235:XN1242" si="2335">WW1235*XF1235</f>
        <v>3896440</v>
      </c>
      <c r="XM1235" s="101">
        <f t="shared" si="2335"/>
        <v>4119279.48</v>
      </c>
      <c r="XN1235" s="101">
        <f t="shared" si="2335"/>
        <v>4153067.96</v>
      </c>
      <c r="XO1235" s="101">
        <f t="shared" ref="XO1235:XQ1242" si="2336">WW1235*XI1235</f>
        <v>193442.76</v>
      </c>
      <c r="XP1235" s="101">
        <f t="shared" si="2336"/>
        <v>206222.48</v>
      </c>
      <c r="XQ1235" s="101">
        <f t="shared" si="2336"/>
        <v>206222.48</v>
      </c>
      <c r="XR1235" s="106"/>
      <c r="XS1235" s="106"/>
      <c r="XT1235" s="106"/>
      <c r="XU1235" s="101">
        <f t="shared" ref="XU1235:XU1242" si="2337">$F1235*XR1235</f>
        <v>0</v>
      </c>
      <c r="XV1235" s="101">
        <f t="shared" ref="XV1235:XV1242" si="2338">$G1235*XS1235</f>
        <v>0</v>
      </c>
      <c r="XW1235" s="101">
        <f t="shared" ref="XW1235:XW1242" si="2339">$H1235*XT1235</f>
        <v>0</v>
      </c>
      <c r="XX1235" s="101">
        <f t="shared" ref="XX1235:XX1242" si="2340">$I1235*XR1235</f>
        <v>0</v>
      </c>
      <c r="XY1235" s="101">
        <f t="shared" ref="XY1235:XY1242" si="2341">$J1235*XS1235</f>
        <v>0</v>
      </c>
      <c r="XZ1235" s="101">
        <f t="shared" ref="XZ1235:XZ1242" si="2342">$K1235*XT1235</f>
        <v>0</v>
      </c>
      <c r="YA1235" s="101">
        <f t="shared" ref="YA1235:YA1242" si="2343">$F1235*YA$1245</f>
        <v>0</v>
      </c>
      <c r="YB1235" s="101">
        <f t="shared" ref="YB1235:YB1242" si="2344">$G1235*YB$1245</f>
        <v>0</v>
      </c>
      <c r="YC1235" s="101">
        <f t="shared" ref="YC1235:YC1242" si="2345">$H1235*YC$1245</f>
        <v>0</v>
      </c>
      <c r="YD1235" s="101">
        <f t="shared" ref="YD1235:YD1242" si="2346">$I1235*YD$1245</f>
        <v>0</v>
      </c>
      <c r="YE1235" s="101">
        <f t="shared" ref="YE1235:YE1242" si="2347">$J1235*YE$1245</f>
        <v>0</v>
      </c>
      <c r="YF1235" s="101">
        <f t="shared" ref="YF1235:YF1242" si="2348">$K1235*YF$1245</f>
        <v>0</v>
      </c>
      <c r="YG1235" s="101">
        <f t="shared" ref="YG1235:YI1242" si="2349">XR1235*YA1235</f>
        <v>0</v>
      </c>
      <c r="YH1235" s="101">
        <f t="shared" si="2349"/>
        <v>0</v>
      </c>
      <c r="YI1235" s="101">
        <f t="shared" si="2349"/>
        <v>0</v>
      </c>
      <c r="YJ1235" s="101">
        <f t="shared" ref="YJ1235:YL1242" si="2350">XR1235*YD1235</f>
        <v>0</v>
      </c>
      <c r="YK1235" s="101">
        <f t="shared" si="2350"/>
        <v>0</v>
      </c>
      <c r="YL1235" s="101">
        <f t="shared" si="2350"/>
        <v>0</v>
      </c>
      <c r="YM1235" s="149">
        <f t="shared" ref="YM1235:YO1242" si="2351">L1235+AG1235+BB1235+BW1235+CR1235+DM1235+EH1235+FC1235+FX1235+GS1235+HN1235+II1235+JD1235+JY1235+KT1235+LO1235+MJ1235+NE1235+NZ1235+OU1235+PP1235+QK1235+RF1235+SA1235+SV1235+TQ1235+UL1235+VG1235+WB1235+WW1235+XR1235</f>
        <v>2465</v>
      </c>
      <c r="YN1235" s="149">
        <f t="shared" si="2351"/>
        <v>2465</v>
      </c>
      <c r="YO1235" s="149">
        <f t="shared" si="2351"/>
        <v>2465</v>
      </c>
      <c r="YP1235" s="101">
        <f t="shared" ref="YP1235:YP1242" si="2352">$F1235*YM1235</f>
        <v>82799350</v>
      </c>
      <c r="YQ1235" s="101">
        <f t="shared" ref="YQ1235:YQ1242" si="2353">$G1235*YN1235</f>
        <v>87534615</v>
      </c>
      <c r="YR1235" s="101">
        <f t="shared" ref="YR1235:YR1242" si="2354">$H1235*YO1235</f>
        <v>87534615</v>
      </c>
      <c r="YS1235" s="101">
        <f t="shared" ref="YS1235:YS1242" si="2355">$I1235*YM1235</f>
        <v>5756415.9000000004</v>
      </c>
      <c r="YT1235" s="101">
        <f t="shared" ref="YT1235:YT1242" si="2356">$J1235*YN1235</f>
        <v>5756415.9000000004</v>
      </c>
      <c r="YU1235" s="101">
        <f t="shared" ref="YU1235:YU1242" si="2357">$K1235*YO1235</f>
        <v>5756415.9000000004</v>
      </c>
      <c r="YV1235" s="101">
        <f t="shared" ref="YV1235:YV1242" si="2358">$F1235*YV$1245</f>
        <v>33586.35</v>
      </c>
      <c r="YW1235" s="101">
        <f t="shared" ref="YW1235:YW1242" si="2359">$G1235*YW$1245</f>
        <v>35507.21</v>
      </c>
      <c r="YX1235" s="101">
        <f t="shared" ref="YX1235:YX1242" si="2360">$H1235*YX$1245</f>
        <v>35781.53</v>
      </c>
      <c r="YY1235" s="101">
        <f t="shared" ref="YY1235:YY1242" si="2361">$I1235*YY$1245</f>
        <v>2291.56</v>
      </c>
      <c r="YZ1235" s="101">
        <f t="shared" ref="YZ1235:YZ1242" si="2362">$J1235*YZ$1245</f>
        <v>2388.7199999999998</v>
      </c>
      <c r="ZA1235" s="101">
        <f t="shared" ref="ZA1235:ZA1242" si="2363">$K1235*ZA$1245</f>
        <v>2388.7199999999998</v>
      </c>
      <c r="ZB1235" s="101">
        <f t="shared" ref="ZB1235:ZD1242" si="2364">YM1235*YV1235</f>
        <v>82790352.75</v>
      </c>
      <c r="ZC1235" s="101">
        <f t="shared" si="2364"/>
        <v>87525272.650000006</v>
      </c>
      <c r="ZD1235" s="101">
        <f t="shared" si="2364"/>
        <v>88201471.450000003</v>
      </c>
      <c r="ZE1235" s="101">
        <f t="shared" ref="ZE1235:ZG1242" si="2365">YM1235*YY1235</f>
        <v>5648695.4000000004</v>
      </c>
      <c r="ZF1235" s="101">
        <f t="shared" si="2365"/>
        <v>5888194.7999999998</v>
      </c>
      <c r="ZG1235" s="101">
        <f t="shared" si="2365"/>
        <v>5888194.7999999998</v>
      </c>
    </row>
    <row r="1236" spans="1:683" ht="72" hidden="1">
      <c r="A1236" s="93" t="s">
        <v>729</v>
      </c>
      <c r="B1236" s="302"/>
      <c r="C1236" s="5"/>
      <c r="D1236" s="764"/>
      <c r="E1236" s="291"/>
      <c r="F1236" s="114">
        <f t="shared" ref="F1236:H1242" si="2366">F59</f>
        <v>0</v>
      </c>
      <c r="G1236" s="114">
        <f t="shared" si="2366"/>
        <v>0</v>
      </c>
      <c r="H1236" s="114">
        <f t="shared" si="2366"/>
        <v>0</v>
      </c>
      <c r="I1236" s="101">
        <f t="shared" ref="I1236:K1242" si="2367">F425</f>
        <v>0</v>
      </c>
      <c r="J1236" s="101">
        <f t="shared" si="2367"/>
        <v>0</v>
      </c>
      <c r="K1236" s="101">
        <f t="shared" si="2367"/>
        <v>0</v>
      </c>
      <c r="L1236" s="106"/>
      <c r="M1236" s="106"/>
      <c r="N1236" s="106"/>
      <c r="O1236" s="101">
        <f t="shared" si="1917"/>
        <v>0</v>
      </c>
      <c r="P1236" s="101">
        <f t="shared" si="1918"/>
        <v>0</v>
      </c>
      <c r="Q1236" s="101">
        <f t="shared" si="1919"/>
        <v>0</v>
      </c>
      <c r="R1236" s="101">
        <f t="shared" si="1920"/>
        <v>0</v>
      </c>
      <c r="S1236" s="101">
        <f t="shared" si="1921"/>
        <v>0</v>
      </c>
      <c r="T1236" s="101">
        <f t="shared" si="1922"/>
        <v>0</v>
      </c>
      <c r="U1236" s="101">
        <f t="shared" si="1923"/>
        <v>0</v>
      </c>
      <c r="V1236" s="101">
        <f t="shared" si="1924"/>
        <v>0</v>
      </c>
      <c r="W1236" s="101">
        <f t="shared" si="1925"/>
        <v>0</v>
      </c>
      <c r="X1236" s="101">
        <f t="shared" si="1926"/>
        <v>0</v>
      </c>
      <c r="Y1236" s="101">
        <f t="shared" si="1927"/>
        <v>0</v>
      </c>
      <c r="Z1236" s="101">
        <f t="shared" si="1928"/>
        <v>0</v>
      </c>
      <c r="AA1236" s="101">
        <f t="shared" si="1929"/>
        <v>0</v>
      </c>
      <c r="AB1236" s="101">
        <f t="shared" si="1929"/>
        <v>0</v>
      </c>
      <c r="AC1236" s="101">
        <f t="shared" si="1929"/>
        <v>0</v>
      </c>
      <c r="AD1236" s="101">
        <f t="shared" si="1930"/>
        <v>0</v>
      </c>
      <c r="AE1236" s="101">
        <f t="shared" si="1930"/>
        <v>0</v>
      </c>
      <c r="AF1236" s="101">
        <f t="shared" si="1930"/>
        <v>0</v>
      </c>
      <c r="AG1236" s="106"/>
      <c r="AH1236" s="106"/>
      <c r="AI1236" s="106"/>
      <c r="AJ1236" s="101">
        <f t="shared" si="1931"/>
        <v>0</v>
      </c>
      <c r="AK1236" s="101">
        <f t="shared" si="1932"/>
        <v>0</v>
      </c>
      <c r="AL1236" s="101">
        <f t="shared" si="1933"/>
        <v>0</v>
      </c>
      <c r="AM1236" s="101">
        <f t="shared" si="1934"/>
        <v>0</v>
      </c>
      <c r="AN1236" s="101">
        <f t="shared" si="1935"/>
        <v>0</v>
      </c>
      <c r="AO1236" s="101">
        <f t="shared" si="1936"/>
        <v>0</v>
      </c>
      <c r="AP1236" s="101">
        <f t="shared" si="1937"/>
        <v>0</v>
      </c>
      <c r="AQ1236" s="101">
        <f t="shared" si="1938"/>
        <v>0</v>
      </c>
      <c r="AR1236" s="101">
        <f t="shared" si="1939"/>
        <v>0</v>
      </c>
      <c r="AS1236" s="101">
        <f t="shared" si="1940"/>
        <v>0</v>
      </c>
      <c r="AT1236" s="101">
        <f t="shared" si="1941"/>
        <v>0</v>
      </c>
      <c r="AU1236" s="101">
        <f t="shared" si="1942"/>
        <v>0</v>
      </c>
      <c r="AV1236" s="101">
        <f t="shared" si="1943"/>
        <v>0</v>
      </c>
      <c r="AW1236" s="101">
        <f t="shared" si="1943"/>
        <v>0</v>
      </c>
      <c r="AX1236" s="101">
        <f t="shared" si="1943"/>
        <v>0</v>
      </c>
      <c r="AY1236" s="101">
        <f t="shared" si="1944"/>
        <v>0</v>
      </c>
      <c r="AZ1236" s="101">
        <f t="shared" si="1944"/>
        <v>0</v>
      </c>
      <c r="BA1236" s="101">
        <f t="shared" si="1944"/>
        <v>0</v>
      </c>
      <c r="BB1236" s="106"/>
      <c r="BC1236" s="106"/>
      <c r="BD1236" s="106"/>
      <c r="BE1236" s="101">
        <f t="shared" si="1945"/>
        <v>0</v>
      </c>
      <c r="BF1236" s="101">
        <f t="shared" si="1946"/>
        <v>0</v>
      </c>
      <c r="BG1236" s="101">
        <f t="shared" si="1947"/>
        <v>0</v>
      </c>
      <c r="BH1236" s="101">
        <f t="shared" si="1948"/>
        <v>0</v>
      </c>
      <c r="BI1236" s="101">
        <f t="shared" si="1949"/>
        <v>0</v>
      </c>
      <c r="BJ1236" s="101">
        <f t="shared" si="1950"/>
        <v>0</v>
      </c>
      <c r="BK1236" s="101">
        <f t="shared" si="1951"/>
        <v>0</v>
      </c>
      <c r="BL1236" s="101">
        <f t="shared" si="1952"/>
        <v>0</v>
      </c>
      <c r="BM1236" s="101">
        <f t="shared" si="1953"/>
        <v>0</v>
      </c>
      <c r="BN1236" s="101">
        <f t="shared" si="1954"/>
        <v>0</v>
      </c>
      <c r="BO1236" s="101">
        <f t="shared" si="1955"/>
        <v>0</v>
      </c>
      <c r="BP1236" s="101">
        <f t="shared" si="1956"/>
        <v>0</v>
      </c>
      <c r="BQ1236" s="101">
        <f t="shared" si="1957"/>
        <v>0</v>
      </c>
      <c r="BR1236" s="101">
        <f t="shared" si="1957"/>
        <v>0</v>
      </c>
      <c r="BS1236" s="101">
        <f t="shared" si="1957"/>
        <v>0</v>
      </c>
      <c r="BT1236" s="101">
        <f t="shared" si="1958"/>
        <v>0</v>
      </c>
      <c r="BU1236" s="101">
        <f t="shared" si="1958"/>
        <v>0</v>
      </c>
      <c r="BV1236" s="101">
        <f t="shared" si="1958"/>
        <v>0</v>
      </c>
      <c r="BW1236" s="106"/>
      <c r="BX1236" s="106"/>
      <c r="BY1236" s="106"/>
      <c r="BZ1236" s="101">
        <f t="shared" si="1959"/>
        <v>0</v>
      </c>
      <c r="CA1236" s="101">
        <f t="shared" si="1960"/>
        <v>0</v>
      </c>
      <c r="CB1236" s="101">
        <f t="shared" si="1961"/>
        <v>0</v>
      </c>
      <c r="CC1236" s="101">
        <f t="shared" si="1962"/>
        <v>0</v>
      </c>
      <c r="CD1236" s="101">
        <f t="shared" si="1963"/>
        <v>0</v>
      </c>
      <c r="CE1236" s="101">
        <f t="shared" si="1964"/>
        <v>0</v>
      </c>
      <c r="CF1236" s="101">
        <f t="shared" si="1965"/>
        <v>0</v>
      </c>
      <c r="CG1236" s="101">
        <f t="shared" si="1966"/>
        <v>0</v>
      </c>
      <c r="CH1236" s="101">
        <f t="shared" si="1967"/>
        <v>0</v>
      </c>
      <c r="CI1236" s="101">
        <f t="shared" si="1968"/>
        <v>0</v>
      </c>
      <c r="CJ1236" s="101">
        <f t="shared" si="1969"/>
        <v>0</v>
      </c>
      <c r="CK1236" s="101">
        <f t="shared" si="1970"/>
        <v>0</v>
      </c>
      <c r="CL1236" s="101">
        <f t="shared" si="1971"/>
        <v>0</v>
      </c>
      <c r="CM1236" s="101">
        <f t="shared" si="1971"/>
        <v>0</v>
      </c>
      <c r="CN1236" s="101">
        <f t="shared" si="1971"/>
        <v>0</v>
      </c>
      <c r="CO1236" s="101">
        <f t="shared" si="1972"/>
        <v>0</v>
      </c>
      <c r="CP1236" s="101">
        <f t="shared" si="1972"/>
        <v>0</v>
      </c>
      <c r="CQ1236" s="101">
        <f t="shared" si="1972"/>
        <v>0</v>
      </c>
      <c r="CR1236" s="106"/>
      <c r="CS1236" s="106"/>
      <c r="CT1236" s="106"/>
      <c r="CU1236" s="101">
        <f t="shared" si="1973"/>
        <v>0</v>
      </c>
      <c r="CV1236" s="101">
        <f t="shared" si="1974"/>
        <v>0</v>
      </c>
      <c r="CW1236" s="101">
        <f t="shared" si="1975"/>
        <v>0</v>
      </c>
      <c r="CX1236" s="101">
        <f t="shared" si="1976"/>
        <v>0</v>
      </c>
      <c r="CY1236" s="101">
        <f t="shared" si="1977"/>
        <v>0</v>
      </c>
      <c r="CZ1236" s="101">
        <f t="shared" si="1978"/>
        <v>0</v>
      </c>
      <c r="DA1236" s="101">
        <f t="shared" si="1979"/>
        <v>0</v>
      </c>
      <c r="DB1236" s="101">
        <f t="shared" si="1980"/>
        <v>0</v>
      </c>
      <c r="DC1236" s="101">
        <f t="shared" si="1981"/>
        <v>0</v>
      </c>
      <c r="DD1236" s="101">
        <f t="shared" si="1982"/>
        <v>0</v>
      </c>
      <c r="DE1236" s="101">
        <f t="shared" si="1983"/>
        <v>0</v>
      </c>
      <c r="DF1236" s="101">
        <f t="shared" si="1984"/>
        <v>0</v>
      </c>
      <c r="DG1236" s="101">
        <f t="shared" si="1985"/>
        <v>0</v>
      </c>
      <c r="DH1236" s="101">
        <f t="shared" si="1985"/>
        <v>0</v>
      </c>
      <c r="DI1236" s="101">
        <f t="shared" si="1985"/>
        <v>0</v>
      </c>
      <c r="DJ1236" s="101">
        <f t="shared" si="1986"/>
        <v>0</v>
      </c>
      <c r="DK1236" s="101">
        <f t="shared" si="1986"/>
        <v>0</v>
      </c>
      <c r="DL1236" s="101">
        <f t="shared" si="1986"/>
        <v>0</v>
      </c>
      <c r="DM1236" s="106"/>
      <c r="DN1236" s="106"/>
      <c r="DO1236" s="106"/>
      <c r="DP1236" s="101">
        <f t="shared" si="1987"/>
        <v>0</v>
      </c>
      <c r="DQ1236" s="101">
        <f t="shared" si="1988"/>
        <v>0</v>
      </c>
      <c r="DR1236" s="101">
        <f t="shared" si="1989"/>
        <v>0</v>
      </c>
      <c r="DS1236" s="101">
        <f t="shared" si="1990"/>
        <v>0</v>
      </c>
      <c r="DT1236" s="101">
        <f t="shared" si="1991"/>
        <v>0</v>
      </c>
      <c r="DU1236" s="101">
        <f t="shared" si="1992"/>
        <v>0</v>
      </c>
      <c r="DV1236" s="101">
        <f t="shared" si="1993"/>
        <v>0</v>
      </c>
      <c r="DW1236" s="101">
        <f t="shared" si="1994"/>
        <v>0</v>
      </c>
      <c r="DX1236" s="101">
        <f t="shared" si="1995"/>
        <v>0</v>
      </c>
      <c r="DY1236" s="101">
        <f t="shared" si="1996"/>
        <v>0</v>
      </c>
      <c r="DZ1236" s="101">
        <f t="shared" si="1997"/>
        <v>0</v>
      </c>
      <c r="EA1236" s="101">
        <f t="shared" si="1998"/>
        <v>0</v>
      </c>
      <c r="EB1236" s="101">
        <f t="shared" si="1999"/>
        <v>0</v>
      </c>
      <c r="EC1236" s="101">
        <f t="shared" si="1999"/>
        <v>0</v>
      </c>
      <c r="ED1236" s="101">
        <f t="shared" si="1999"/>
        <v>0</v>
      </c>
      <c r="EE1236" s="101">
        <f t="shared" si="2000"/>
        <v>0</v>
      </c>
      <c r="EF1236" s="101">
        <f t="shared" si="2000"/>
        <v>0</v>
      </c>
      <c r="EG1236" s="101">
        <f t="shared" si="2000"/>
        <v>0</v>
      </c>
      <c r="EH1236" s="106"/>
      <c r="EI1236" s="106"/>
      <c r="EJ1236" s="106"/>
      <c r="EK1236" s="101">
        <f t="shared" si="2001"/>
        <v>0</v>
      </c>
      <c r="EL1236" s="101">
        <f t="shared" si="2002"/>
        <v>0</v>
      </c>
      <c r="EM1236" s="101">
        <f t="shared" si="2003"/>
        <v>0</v>
      </c>
      <c r="EN1236" s="101">
        <f t="shared" si="2004"/>
        <v>0</v>
      </c>
      <c r="EO1236" s="101">
        <f t="shared" si="2005"/>
        <v>0</v>
      </c>
      <c r="EP1236" s="101">
        <f t="shared" si="2006"/>
        <v>0</v>
      </c>
      <c r="EQ1236" s="101">
        <f t="shared" si="2007"/>
        <v>0</v>
      </c>
      <c r="ER1236" s="101">
        <f t="shared" si="2008"/>
        <v>0</v>
      </c>
      <c r="ES1236" s="101">
        <f t="shared" si="2009"/>
        <v>0</v>
      </c>
      <c r="ET1236" s="101">
        <f t="shared" si="2010"/>
        <v>0</v>
      </c>
      <c r="EU1236" s="101">
        <f t="shared" si="2011"/>
        <v>0</v>
      </c>
      <c r="EV1236" s="101">
        <f t="shared" si="2012"/>
        <v>0</v>
      </c>
      <c r="EW1236" s="101">
        <f t="shared" si="2013"/>
        <v>0</v>
      </c>
      <c r="EX1236" s="101">
        <f t="shared" si="2013"/>
        <v>0</v>
      </c>
      <c r="EY1236" s="101">
        <f t="shared" si="2013"/>
        <v>0</v>
      </c>
      <c r="EZ1236" s="101">
        <f t="shared" si="2014"/>
        <v>0</v>
      </c>
      <c r="FA1236" s="101">
        <f t="shared" si="2014"/>
        <v>0</v>
      </c>
      <c r="FB1236" s="101">
        <f t="shared" si="2014"/>
        <v>0</v>
      </c>
      <c r="FC1236" s="106"/>
      <c r="FD1236" s="106"/>
      <c r="FE1236" s="106"/>
      <c r="FF1236" s="101">
        <f t="shared" si="2015"/>
        <v>0</v>
      </c>
      <c r="FG1236" s="101">
        <f t="shared" si="2016"/>
        <v>0</v>
      </c>
      <c r="FH1236" s="101">
        <f t="shared" si="2017"/>
        <v>0</v>
      </c>
      <c r="FI1236" s="101">
        <f t="shared" si="2018"/>
        <v>0</v>
      </c>
      <c r="FJ1236" s="101">
        <f t="shared" si="2019"/>
        <v>0</v>
      </c>
      <c r="FK1236" s="101">
        <f t="shared" si="2020"/>
        <v>0</v>
      </c>
      <c r="FL1236" s="101">
        <f t="shared" si="2021"/>
        <v>0</v>
      </c>
      <c r="FM1236" s="101">
        <f t="shared" si="2022"/>
        <v>0</v>
      </c>
      <c r="FN1236" s="101">
        <f t="shared" si="2023"/>
        <v>0</v>
      </c>
      <c r="FO1236" s="101">
        <f t="shared" si="2024"/>
        <v>0</v>
      </c>
      <c r="FP1236" s="101">
        <f t="shared" si="2025"/>
        <v>0</v>
      </c>
      <c r="FQ1236" s="101">
        <f t="shared" si="2026"/>
        <v>0</v>
      </c>
      <c r="FR1236" s="101">
        <f t="shared" si="2027"/>
        <v>0</v>
      </c>
      <c r="FS1236" s="101">
        <f t="shared" si="2027"/>
        <v>0</v>
      </c>
      <c r="FT1236" s="101">
        <f t="shared" si="2027"/>
        <v>0</v>
      </c>
      <c r="FU1236" s="101">
        <f t="shared" si="2028"/>
        <v>0</v>
      </c>
      <c r="FV1236" s="101">
        <f t="shared" si="2028"/>
        <v>0</v>
      </c>
      <c r="FW1236" s="101">
        <f t="shared" si="2028"/>
        <v>0</v>
      </c>
      <c r="FX1236" s="106"/>
      <c r="FY1236" s="106"/>
      <c r="FZ1236" s="106"/>
      <c r="GA1236" s="101">
        <f t="shared" si="2029"/>
        <v>0</v>
      </c>
      <c r="GB1236" s="101">
        <f t="shared" si="2030"/>
        <v>0</v>
      </c>
      <c r="GC1236" s="101">
        <f t="shared" si="2031"/>
        <v>0</v>
      </c>
      <c r="GD1236" s="101">
        <f t="shared" si="2032"/>
        <v>0</v>
      </c>
      <c r="GE1236" s="101">
        <f t="shared" si="2033"/>
        <v>0</v>
      </c>
      <c r="GF1236" s="101">
        <f t="shared" si="2034"/>
        <v>0</v>
      </c>
      <c r="GG1236" s="101">
        <f t="shared" si="2035"/>
        <v>0</v>
      </c>
      <c r="GH1236" s="101">
        <f t="shared" si="2036"/>
        <v>0</v>
      </c>
      <c r="GI1236" s="101">
        <f t="shared" si="2037"/>
        <v>0</v>
      </c>
      <c r="GJ1236" s="101">
        <f t="shared" si="2038"/>
        <v>0</v>
      </c>
      <c r="GK1236" s="101">
        <f t="shared" si="2039"/>
        <v>0</v>
      </c>
      <c r="GL1236" s="101">
        <f t="shared" si="2040"/>
        <v>0</v>
      </c>
      <c r="GM1236" s="101">
        <f t="shared" si="2041"/>
        <v>0</v>
      </c>
      <c r="GN1236" s="101">
        <f t="shared" si="2041"/>
        <v>0</v>
      </c>
      <c r="GO1236" s="101">
        <f t="shared" si="2041"/>
        <v>0</v>
      </c>
      <c r="GP1236" s="101">
        <f t="shared" si="2042"/>
        <v>0</v>
      </c>
      <c r="GQ1236" s="101">
        <f t="shared" si="2042"/>
        <v>0</v>
      </c>
      <c r="GR1236" s="101">
        <f t="shared" si="2042"/>
        <v>0</v>
      </c>
      <c r="GS1236" s="106"/>
      <c r="GT1236" s="106"/>
      <c r="GU1236" s="106"/>
      <c r="GV1236" s="101">
        <f t="shared" si="2043"/>
        <v>0</v>
      </c>
      <c r="GW1236" s="101">
        <f t="shared" si="2044"/>
        <v>0</v>
      </c>
      <c r="GX1236" s="101">
        <f t="shared" si="2045"/>
        <v>0</v>
      </c>
      <c r="GY1236" s="101">
        <f t="shared" si="2046"/>
        <v>0</v>
      </c>
      <c r="GZ1236" s="101">
        <f t="shared" si="2047"/>
        <v>0</v>
      </c>
      <c r="HA1236" s="101">
        <f t="shared" si="2048"/>
        <v>0</v>
      </c>
      <c r="HB1236" s="101">
        <f t="shared" si="2049"/>
        <v>0</v>
      </c>
      <c r="HC1236" s="101">
        <f t="shared" si="2050"/>
        <v>0</v>
      </c>
      <c r="HD1236" s="101">
        <f t="shared" si="2051"/>
        <v>0</v>
      </c>
      <c r="HE1236" s="101">
        <f t="shared" si="2052"/>
        <v>0</v>
      </c>
      <c r="HF1236" s="101">
        <f t="shared" si="2053"/>
        <v>0</v>
      </c>
      <c r="HG1236" s="101">
        <f t="shared" si="2054"/>
        <v>0</v>
      </c>
      <c r="HH1236" s="101">
        <f t="shared" si="2055"/>
        <v>0</v>
      </c>
      <c r="HI1236" s="101">
        <f t="shared" si="2055"/>
        <v>0</v>
      </c>
      <c r="HJ1236" s="101">
        <f t="shared" si="2055"/>
        <v>0</v>
      </c>
      <c r="HK1236" s="101">
        <f t="shared" si="2056"/>
        <v>0</v>
      </c>
      <c r="HL1236" s="101">
        <f t="shared" si="2056"/>
        <v>0</v>
      </c>
      <c r="HM1236" s="101">
        <f t="shared" si="2056"/>
        <v>0</v>
      </c>
      <c r="HN1236" s="106"/>
      <c r="HO1236" s="106"/>
      <c r="HP1236" s="106"/>
      <c r="HQ1236" s="101">
        <f t="shared" si="2057"/>
        <v>0</v>
      </c>
      <c r="HR1236" s="101">
        <f t="shared" si="2058"/>
        <v>0</v>
      </c>
      <c r="HS1236" s="101">
        <f t="shared" si="2059"/>
        <v>0</v>
      </c>
      <c r="HT1236" s="101">
        <f t="shared" si="2060"/>
        <v>0</v>
      </c>
      <c r="HU1236" s="101">
        <f t="shared" si="2061"/>
        <v>0</v>
      </c>
      <c r="HV1236" s="101">
        <f t="shared" si="2062"/>
        <v>0</v>
      </c>
      <c r="HW1236" s="101">
        <f t="shared" si="2063"/>
        <v>0</v>
      </c>
      <c r="HX1236" s="101">
        <f t="shared" si="2064"/>
        <v>0</v>
      </c>
      <c r="HY1236" s="101">
        <f t="shared" si="2065"/>
        <v>0</v>
      </c>
      <c r="HZ1236" s="101">
        <f t="shared" si="2066"/>
        <v>0</v>
      </c>
      <c r="IA1236" s="101">
        <f t="shared" si="2067"/>
        <v>0</v>
      </c>
      <c r="IB1236" s="101">
        <f t="shared" si="2068"/>
        <v>0</v>
      </c>
      <c r="IC1236" s="101">
        <f t="shared" si="2069"/>
        <v>0</v>
      </c>
      <c r="ID1236" s="101">
        <f t="shared" si="2069"/>
        <v>0</v>
      </c>
      <c r="IE1236" s="101">
        <f t="shared" si="2069"/>
        <v>0</v>
      </c>
      <c r="IF1236" s="101">
        <f t="shared" si="2070"/>
        <v>0</v>
      </c>
      <c r="IG1236" s="101">
        <f t="shared" si="2070"/>
        <v>0</v>
      </c>
      <c r="IH1236" s="101">
        <f t="shared" si="2070"/>
        <v>0</v>
      </c>
      <c r="II1236" s="106"/>
      <c r="IJ1236" s="106"/>
      <c r="IK1236" s="106"/>
      <c r="IL1236" s="101">
        <f t="shared" si="2071"/>
        <v>0</v>
      </c>
      <c r="IM1236" s="101">
        <f t="shared" si="2072"/>
        <v>0</v>
      </c>
      <c r="IN1236" s="101">
        <f t="shared" si="2073"/>
        <v>0</v>
      </c>
      <c r="IO1236" s="101">
        <f t="shared" si="2074"/>
        <v>0</v>
      </c>
      <c r="IP1236" s="101">
        <f t="shared" si="2075"/>
        <v>0</v>
      </c>
      <c r="IQ1236" s="101">
        <f t="shared" si="2076"/>
        <v>0</v>
      </c>
      <c r="IR1236" s="101">
        <f t="shared" si="2077"/>
        <v>0</v>
      </c>
      <c r="IS1236" s="101">
        <f t="shared" si="2078"/>
        <v>0</v>
      </c>
      <c r="IT1236" s="101">
        <f t="shared" si="2079"/>
        <v>0</v>
      </c>
      <c r="IU1236" s="101">
        <f t="shared" si="2080"/>
        <v>0</v>
      </c>
      <c r="IV1236" s="101">
        <f t="shared" si="2081"/>
        <v>0</v>
      </c>
      <c r="IW1236" s="101">
        <f t="shared" si="2082"/>
        <v>0</v>
      </c>
      <c r="IX1236" s="101">
        <f t="shared" si="2083"/>
        <v>0</v>
      </c>
      <c r="IY1236" s="101">
        <f t="shared" si="2083"/>
        <v>0</v>
      </c>
      <c r="IZ1236" s="101">
        <f t="shared" si="2083"/>
        <v>0</v>
      </c>
      <c r="JA1236" s="101">
        <f t="shared" si="2084"/>
        <v>0</v>
      </c>
      <c r="JB1236" s="101">
        <f t="shared" si="2084"/>
        <v>0</v>
      </c>
      <c r="JC1236" s="101">
        <f t="shared" si="2084"/>
        <v>0</v>
      </c>
      <c r="JD1236" s="106"/>
      <c r="JE1236" s="106"/>
      <c r="JF1236" s="106"/>
      <c r="JG1236" s="101">
        <f t="shared" si="2085"/>
        <v>0</v>
      </c>
      <c r="JH1236" s="101">
        <f t="shared" si="2086"/>
        <v>0</v>
      </c>
      <c r="JI1236" s="101">
        <f t="shared" si="2087"/>
        <v>0</v>
      </c>
      <c r="JJ1236" s="101">
        <f t="shared" si="2088"/>
        <v>0</v>
      </c>
      <c r="JK1236" s="101">
        <f t="shared" si="2089"/>
        <v>0</v>
      </c>
      <c r="JL1236" s="101">
        <f t="shared" si="2090"/>
        <v>0</v>
      </c>
      <c r="JM1236" s="101">
        <f t="shared" si="2091"/>
        <v>0</v>
      </c>
      <c r="JN1236" s="101">
        <f t="shared" si="2092"/>
        <v>0</v>
      </c>
      <c r="JO1236" s="101">
        <f t="shared" si="2093"/>
        <v>0</v>
      </c>
      <c r="JP1236" s="101">
        <f t="shared" si="2094"/>
        <v>0</v>
      </c>
      <c r="JQ1236" s="101">
        <f t="shared" si="2095"/>
        <v>0</v>
      </c>
      <c r="JR1236" s="101">
        <f t="shared" si="2096"/>
        <v>0</v>
      </c>
      <c r="JS1236" s="101">
        <f t="shared" si="2097"/>
        <v>0</v>
      </c>
      <c r="JT1236" s="101">
        <f t="shared" si="2097"/>
        <v>0</v>
      </c>
      <c r="JU1236" s="101">
        <f t="shared" si="2097"/>
        <v>0</v>
      </c>
      <c r="JV1236" s="101">
        <f t="shared" si="2098"/>
        <v>0</v>
      </c>
      <c r="JW1236" s="101">
        <f t="shared" si="2098"/>
        <v>0</v>
      </c>
      <c r="JX1236" s="101">
        <f t="shared" si="2098"/>
        <v>0</v>
      </c>
      <c r="JY1236" s="106"/>
      <c r="JZ1236" s="106"/>
      <c r="KA1236" s="106"/>
      <c r="KB1236" s="101">
        <f t="shared" si="2099"/>
        <v>0</v>
      </c>
      <c r="KC1236" s="101">
        <f t="shared" si="2100"/>
        <v>0</v>
      </c>
      <c r="KD1236" s="101">
        <f t="shared" si="2101"/>
        <v>0</v>
      </c>
      <c r="KE1236" s="101">
        <f t="shared" si="2102"/>
        <v>0</v>
      </c>
      <c r="KF1236" s="101">
        <f t="shared" si="2103"/>
        <v>0</v>
      </c>
      <c r="KG1236" s="101">
        <f t="shared" si="2104"/>
        <v>0</v>
      </c>
      <c r="KH1236" s="101">
        <f t="shared" si="2105"/>
        <v>0</v>
      </c>
      <c r="KI1236" s="101">
        <f t="shared" si="2106"/>
        <v>0</v>
      </c>
      <c r="KJ1236" s="101">
        <f t="shared" si="2107"/>
        <v>0</v>
      </c>
      <c r="KK1236" s="101">
        <f t="shared" si="2108"/>
        <v>0</v>
      </c>
      <c r="KL1236" s="101">
        <f t="shared" si="2109"/>
        <v>0</v>
      </c>
      <c r="KM1236" s="101">
        <f t="shared" si="2110"/>
        <v>0</v>
      </c>
      <c r="KN1236" s="101">
        <f t="shared" si="2111"/>
        <v>0</v>
      </c>
      <c r="KO1236" s="101">
        <f t="shared" si="2111"/>
        <v>0</v>
      </c>
      <c r="KP1236" s="101">
        <f t="shared" si="2111"/>
        <v>0</v>
      </c>
      <c r="KQ1236" s="101">
        <f t="shared" si="2112"/>
        <v>0</v>
      </c>
      <c r="KR1236" s="101">
        <f t="shared" si="2112"/>
        <v>0</v>
      </c>
      <c r="KS1236" s="101">
        <f t="shared" si="2112"/>
        <v>0</v>
      </c>
      <c r="KT1236" s="106"/>
      <c r="KU1236" s="106"/>
      <c r="KV1236" s="106"/>
      <c r="KW1236" s="101">
        <f t="shared" si="2113"/>
        <v>0</v>
      </c>
      <c r="KX1236" s="101">
        <f t="shared" si="2114"/>
        <v>0</v>
      </c>
      <c r="KY1236" s="101">
        <f t="shared" si="2115"/>
        <v>0</v>
      </c>
      <c r="KZ1236" s="101">
        <f t="shared" si="2116"/>
        <v>0</v>
      </c>
      <c r="LA1236" s="101">
        <f t="shared" si="2117"/>
        <v>0</v>
      </c>
      <c r="LB1236" s="101">
        <f t="shared" si="2118"/>
        <v>0</v>
      </c>
      <c r="LC1236" s="101">
        <f t="shared" si="2119"/>
        <v>0</v>
      </c>
      <c r="LD1236" s="101">
        <f t="shared" si="2120"/>
        <v>0</v>
      </c>
      <c r="LE1236" s="101">
        <f t="shared" si="2121"/>
        <v>0</v>
      </c>
      <c r="LF1236" s="101">
        <f t="shared" si="2122"/>
        <v>0</v>
      </c>
      <c r="LG1236" s="101">
        <f t="shared" si="2123"/>
        <v>0</v>
      </c>
      <c r="LH1236" s="101">
        <f t="shared" si="2124"/>
        <v>0</v>
      </c>
      <c r="LI1236" s="101">
        <f t="shared" si="2125"/>
        <v>0</v>
      </c>
      <c r="LJ1236" s="101">
        <f t="shared" si="2125"/>
        <v>0</v>
      </c>
      <c r="LK1236" s="101">
        <f t="shared" si="2125"/>
        <v>0</v>
      </c>
      <c r="LL1236" s="101">
        <f t="shared" si="2126"/>
        <v>0</v>
      </c>
      <c r="LM1236" s="101">
        <f t="shared" si="2126"/>
        <v>0</v>
      </c>
      <c r="LN1236" s="101">
        <f t="shared" si="2126"/>
        <v>0</v>
      </c>
      <c r="LO1236" s="106"/>
      <c r="LP1236" s="106"/>
      <c r="LQ1236" s="106"/>
      <c r="LR1236" s="101">
        <f t="shared" si="2127"/>
        <v>0</v>
      </c>
      <c r="LS1236" s="101">
        <f t="shared" si="2128"/>
        <v>0</v>
      </c>
      <c r="LT1236" s="101">
        <f t="shared" si="2129"/>
        <v>0</v>
      </c>
      <c r="LU1236" s="101">
        <f t="shared" si="2130"/>
        <v>0</v>
      </c>
      <c r="LV1236" s="101">
        <f t="shared" si="2131"/>
        <v>0</v>
      </c>
      <c r="LW1236" s="101">
        <f t="shared" si="2132"/>
        <v>0</v>
      </c>
      <c r="LX1236" s="101">
        <f t="shared" si="2133"/>
        <v>0</v>
      </c>
      <c r="LY1236" s="101">
        <f t="shared" si="2134"/>
        <v>0</v>
      </c>
      <c r="LZ1236" s="101">
        <f t="shared" si="2135"/>
        <v>0</v>
      </c>
      <c r="MA1236" s="101">
        <f t="shared" si="2136"/>
        <v>0</v>
      </c>
      <c r="MB1236" s="101">
        <f t="shared" si="2137"/>
        <v>0</v>
      </c>
      <c r="MC1236" s="101">
        <f t="shared" si="2138"/>
        <v>0</v>
      </c>
      <c r="MD1236" s="101">
        <f t="shared" si="2139"/>
        <v>0</v>
      </c>
      <c r="ME1236" s="101">
        <f t="shared" si="2139"/>
        <v>0</v>
      </c>
      <c r="MF1236" s="101">
        <f t="shared" si="2139"/>
        <v>0</v>
      </c>
      <c r="MG1236" s="101">
        <f t="shared" si="2140"/>
        <v>0</v>
      </c>
      <c r="MH1236" s="101">
        <f t="shared" si="2140"/>
        <v>0</v>
      </c>
      <c r="MI1236" s="101">
        <f t="shared" si="2140"/>
        <v>0</v>
      </c>
      <c r="MJ1236" s="106"/>
      <c r="MK1236" s="106"/>
      <c r="ML1236" s="106"/>
      <c r="MM1236" s="101">
        <f t="shared" si="2141"/>
        <v>0</v>
      </c>
      <c r="MN1236" s="101">
        <f t="shared" si="2142"/>
        <v>0</v>
      </c>
      <c r="MO1236" s="101">
        <f t="shared" si="2143"/>
        <v>0</v>
      </c>
      <c r="MP1236" s="101">
        <f t="shared" si="2144"/>
        <v>0</v>
      </c>
      <c r="MQ1236" s="101">
        <f t="shared" si="2145"/>
        <v>0</v>
      </c>
      <c r="MR1236" s="101">
        <f t="shared" si="2146"/>
        <v>0</v>
      </c>
      <c r="MS1236" s="101">
        <f t="shared" si="2147"/>
        <v>0</v>
      </c>
      <c r="MT1236" s="101">
        <f t="shared" si="2148"/>
        <v>0</v>
      </c>
      <c r="MU1236" s="101">
        <f t="shared" si="2149"/>
        <v>0</v>
      </c>
      <c r="MV1236" s="101">
        <f t="shared" si="2150"/>
        <v>0</v>
      </c>
      <c r="MW1236" s="101">
        <f t="shared" si="2151"/>
        <v>0</v>
      </c>
      <c r="MX1236" s="101">
        <f t="shared" si="2152"/>
        <v>0</v>
      </c>
      <c r="MY1236" s="101">
        <f t="shared" si="2153"/>
        <v>0</v>
      </c>
      <c r="MZ1236" s="101">
        <f t="shared" si="2153"/>
        <v>0</v>
      </c>
      <c r="NA1236" s="101">
        <f t="shared" si="2153"/>
        <v>0</v>
      </c>
      <c r="NB1236" s="101">
        <f t="shared" si="2154"/>
        <v>0</v>
      </c>
      <c r="NC1236" s="101">
        <f t="shared" si="2154"/>
        <v>0</v>
      </c>
      <c r="ND1236" s="101">
        <f t="shared" si="2154"/>
        <v>0</v>
      </c>
      <c r="NE1236" s="106"/>
      <c r="NF1236" s="106"/>
      <c r="NG1236" s="106"/>
      <c r="NH1236" s="101">
        <f t="shared" si="2155"/>
        <v>0</v>
      </c>
      <c r="NI1236" s="101">
        <f t="shared" si="2156"/>
        <v>0</v>
      </c>
      <c r="NJ1236" s="101">
        <f t="shared" si="2157"/>
        <v>0</v>
      </c>
      <c r="NK1236" s="101">
        <f t="shared" si="2158"/>
        <v>0</v>
      </c>
      <c r="NL1236" s="101">
        <f t="shared" si="2159"/>
        <v>0</v>
      </c>
      <c r="NM1236" s="101">
        <f t="shared" si="2160"/>
        <v>0</v>
      </c>
      <c r="NN1236" s="101">
        <f t="shared" si="2161"/>
        <v>0</v>
      </c>
      <c r="NO1236" s="101">
        <f t="shared" si="2162"/>
        <v>0</v>
      </c>
      <c r="NP1236" s="101">
        <f t="shared" si="2163"/>
        <v>0</v>
      </c>
      <c r="NQ1236" s="101">
        <f t="shared" si="2164"/>
        <v>0</v>
      </c>
      <c r="NR1236" s="101">
        <f t="shared" si="2165"/>
        <v>0</v>
      </c>
      <c r="NS1236" s="101">
        <f t="shared" si="2166"/>
        <v>0</v>
      </c>
      <c r="NT1236" s="101">
        <f t="shared" si="2167"/>
        <v>0</v>
      </c>
      <c r="NU1236" s="101">
        <f t="shared" si="2167"/>
        <v>0</v>
      </c>
      <c r="NV1236" s="101">
        <f t="shared" si="2167"/>
        <v>0</v>
      </c>
      <c r="NW1236" s="101">
        <f t="shared" si="2168"/>
        <v>0</v>
      </c>
      <c r="NX1236" s="101">
        <f t="shared" si="2168"/>
        <v>0</v>
      </c>
      <c r="NY1236" s="101">
        <f t="shared" si="2168"/>
        <v>0</v>
      </c>
      <c r="NZ1236" s="106"/>
      <c r="OA1236" s="106"/>
      <c r="OB1236" s="106"/>
      <c r="OC1236" s="101">
        <f t="shared" si="2169"/>
        <v>0</v>
      </c>
      <c r="OD1236" s="101">
        <f t="shared" si="2170"/>
        <v>0</v>
      </c>
      <c r="OE1236" s="101">
        <f t="shared" si="2171"/>
        <v>0</v>
      </c>
      <c r="OF1236" s="101">
        <f t="shared" si="2172"/>
        <v>0</v>
      </c>
      <c r="OG1236" s="101">
        <f t="shared" si="2173"/>
        <v>0</v>
      </c>
      <c r="OH1236" s="101">
        <f t="shared" si="2174"/>
        <v>0</v>
      </c>
      <c r="OI1236" s="101">
        <f t="shared" si="2175"/>
        <v>0</v>
      </c>
      <c r="OJ1236" s="101">
        <f t="shared" si="2176"/>
        <v>0</v>
      </c>
      <c r="OK1236" s="101">
        <f t="shared" si="2177"/>
        <v>0</v>
      </c>
      <c r="OL1236" s="101">
        <f t="shared" si="2178"/>
        <v>0</v>
      </c>
      <c r="OM1236" s="101">
        <f t="shared" si="2179"/>
        <v>0</v>
      </c>
      <c r="ON1236" s="101">
        <f t="shared" si="2180"/>
        <v>0</v>
      </c>
      <c r="OO1236" s="101">
        <f t="shared" si="2181"/>
        <v>0</v>
      </c>
      <c r="OP1236" s="101">
        <f t="shared" si="2181"/>
        <v>0</v>
      </c>
      <c r="OQ1236" s="101">
        <f t="shared" si="2181"/>
        <v>0</v>
      </c>
      <c r="OR1236" s="101">
        <f t="shared" si="2182"/>
        <v>0</v>
      </c>
      <c r="OS1236" s="101">
        <f t="shared" si="2182"/>
        <v>0</v>
      </c>
      <c r="OT1236" s="101">
        <f t="shared" si="2182"/>
        <v>0</v>
      </c>
      <c r="OU1236" s="106"/>
      <c r="OV1236" s="106"/>
      <c r="OW1236" s="106"/>
      <c r="OX1236" s="101">
        <f t="shared" si="2183"/>
        <v>0</v>
      </c>
      <c r="OY1236" s="101">
        <f t="shared" si="2184"/>
        <v>0</v>
      </c>
      <c r="OZ1236" s="101">
        <f t="shared" si="2185"/>
        <v>0</v>
      </c>
      <c r="PA1236" s="101">
        <f t="shared" si="2186"/>
        <v>0</v>
      </c>
      <c r="PB1236" s="101">
        <f t="shared" si="2187"/>
        <v>0</v>
      </c>
      <c r="PC1236" s="101">
        <f t="shared" si="2188"/>
        <v>0</v>
      </c>
      <c r="PD1236" s="101">
        <f t="shared" si="2189"/>
        <v>0</v>
      </c>
      <c r="PE1236" s="101">
        <f t="shared" si="2190"/>
        <v>0</v>
      </c>
      <c r="PF1236" s="101">
        <f t="shared" si="2191"/>
        <v>0</v>
      </c>
      <c r="PG1236" s="101">
        <f t="shared" si="2192"/>
        <v>0</v>
      </c>
      <c r="PH1236" s="101">
        <f t="shared" si="2193"/>
        <v>0</v>
      </c>
      <c r="PI1236" s="101">
        <f t="shared" si="2194"/>
        <v>0</v>
      </c>
      <c r="PJ1236" s="101">
        <f t="shared" si="2195"/>
        <v>0</v>
      </c>
      <c r="PK1236" s="101">
        <f t="shared" si="2195"/>
        <v>0</v>
      </c>
      <c r="PL1236" s="101">
        <f t="shared" si="2195"/>
        <v>0</v>
      </c>
      <c r="PM1236" s="101">
        <f t="shared" si="2196"/>
        <v>0</v>
      </c>
      <c r="PN1236" s="101">
        <f t="shared" si="2196"/>
        <v>0</v>
      </c>
      <c r="PO1236" s="101">
        <f t="shared" si="2196"/>
        <v>0</v>
      </c>
      <c r="PP1236" s="106"/>
      <c r="PQ1236" s="106"/>
      <c r="PR1236" s="106"/>
      <c r="PS1236" s="101">
        <f t="shared" si="2197"/>
        <v>0</v>
      </c>
      <c r="PT1236" s="101">
        <f t="shared" si="2198"/>
        <v>0</v>
      </c>
      <c r="PU1236" s="101">
        <f t="shared" si="2199"/>
        <v>0</v>
      </c>
      <c r="PV1236" s="101">
        <f t="shared" si="2200"/>
        <v>0</v>
      </c>
      <c r="PW1236" s="101">
        <f t="shared" si="2201"/>
        <v>0</v>
      </c>
      <c r="PX1236" s="101">
        <f t="shared" si="2202"/>
        <v>0</v>
      </c>
      <c r="PY1236" s="101">
        <f t="shared" si="2203"/>
        <v>0</v>
      </c>
      <c r="PZ1236" s="101">
        <f t="shared" si="2204"/>
        <v>0</v>
      </c>
      <c r="QA1236" s="101">
        <f t="shared" si="2205"/>
        <v>0</v>
      </c>
      <c r="QB1236" s="101">
        <f t="shared" si="2206"/>
        <v>0</v>
      </c>
      <c r="QC1236" s="101">
        <f t="shared" si="2207"/>
        <v>0</v>
      </c>
      <c r="QD1236" s="101">
        <f t="shared" si="2208"/>
        <v>0</v>
      </c>
      <c r="QE1236" s="101">
        <f t="shared" si="2209"/>
        <v>0</v>
      </c>
      <c r="QF1236" s="101">
        <f t="shared" si="2209"/>
        <v>0</v>
      </c>
      <c r="QG1236" s="101">
        <f t="shared" si="2209"/>
        <v>0</v>
      </c>
      <c r="QH1236" s="101">
        <f t="shared" si="2210"/>
        <v>0</v>
      </c>
      <c r="QI1236" s="101">
        <f t="shared" si="2210"/>
        <v>0</v>
      </c>
      <c r="QJ1236" s="101">
        <f t="shared" si="2210"/>
        <v>0</v>
      </c>
      <c r="QK1236" s="106"/>
      <c r="QL1236" s="106"/>
      <c r="QM1236" s="106"/>
      <c r="QN1236" s="101">
        <f t="shared" si="2211"/>
        <v>0</v>
      </c>
      <c r="QO1236" s="101">
        <f t="shared" si="2212"/>
        <v>0</v>
      </c>
      <c r="QP1236" s="101">
        <f t="shared" si="2213"/>
        <v>0</v>
      </c>
      <c r="QQ1236" s="101">
        <f t="shared" si="2214"/>
        <v>0</v>
      </c>
      <c r="QR1236" s="101">
        <f t="shared" si="2215"/>
        <v>0</v>
      </c>
      <c r="QS1236" s="101">
        <f t="shared" si="2216"/>
        <v>0</v>
      </c>
      <c r="QT1236" s="101">
        <f t="shared" si="2217"/>
        <v>0</v>
      </c>
      <c r="QU1236" s="101">
        <f t="shared" si="2218"/>
        <v>0</v>
      </c>
      <c r="QV1236" s="101">
        <f t="shared" si="2219"/>
        <v>0</v>
      </c>
      <c r="QW1236" s="101">
        <f t="shared" si="2220"/>
        <v>0</v>
      </c>
      <c r="QX1236" s="101">
        <f t="shared" si="2221"/>
        <v>0</v>
      </c>
      <c r="QY1236" s="101">
        <f t="shared" si="2222"/>
        <v>0</v>
      </c>
      <c r="QZ1236" s="101">
        <f t="shared" si="2223"/>
        <v>0</v>
      </c>
      <c r="RA1236" s="101">
        <f t="shared" si="2223"/>
        <v>0</v>
      </c>
      <c r="RB1236" s="101">
        <f t="shared" si="2223"/>
        <v>0</v>
      </c>
      <c r="RC1236" s="101">
        <f t="shared" si="2224"/>
        <v>0</v>
      </c>
      <c r="RD1236" s="101">
        <f t="shared" si="2224"/>
        <v>0</v>
      </c>
      <c r="RE1236" s="101">
        <f t="shared" si="2224"/>
        <v>0</v>
      </c>
      <c r="RF1236" s="106"/>
      <c r="RG1236" s="106"/>
      <c r="RH1236" s="106"/>
      <c r="RI1236" s="101">
        <f t="shared" si="2225"/>
        <v>0</v>
      </c>
      <c r="RJ1236" s="101">
        <f t="shared" si="2226"/>
        <v>0</v>
      </c>
      <c r="RK1236" s="101">
        <f t="shared" si="2227"/>
        <v>0</v>
      </c>
      <c r="RL1236" s="101">
        <f t="shared" si="2228"/>
        <v>0</v>
      </c>
      <c r="RM1236" s="101">
        <f t="shared" si="2229"/>
        <v>0</v>
      </c>
      <c r="RN1236" s="101">
        <f t="shared" si="2230"/>
        <v>0</v>
      </c>
      <c r="RO1236" s="101">
        <f t="shared" si="2231"/>
        <v>0</v>
      </c>
      <c r="RP1236" s="101">
        <f t="shared" si="2232"/>
        <v>0</v>
      </c>
      <c r="RQ1236" s="101">
        <f t="shared" si="2233"/>
        <v>0</v>
      </c>
      <c r="RR1236" s="101">
        <f t="shared" si="2234"/>
        <v>0</v>
      </c>
      <c r="RS1236" s="101">
        <f t="shared" si="2235"/>
        <v>0</v>
      </c>
      <c r="RT1236" s="101">
        <f t="shared" si="2236"/>
        <v>0</v>
      </c>
      <c r="RU1236" s="101">
        <f t="shared" si="2237"/>
        <v>0</v>
      </c>
      <c r="RV1236" s="101">
        <f t="shared" si="2237"/>
        <v>0</v>
      </c>
      <c r="RW1236" s="101">
        <f t="shared" si="2237"/>
        <v>0</v>
      </c>
      <c r="RX1236" s="101">
        <f t="shared" si="2238"/>
        <v>0</v>
      </c>
      <c r="RY1236" s="101">
        <f t="shared" si="2238"/>
        <v>0</v>
      </c>
      <c r="RZ1236" s="101">
        <f t="shared" si="2238"/>
        <v>0</v>
      </c>
      <c r="SA1236" s="106"/>
      <c r="SB1236" s="106"/>
      <c r="SC1236" s="106"/>
      <c r="SD1236" s="101">
        <f t="shared" si="2239"/>
        <v>0</v>
      </c>
      <c r="SE1236" s="101">
        <f t="shared" si="2240"/>
        <v>0</v>
      </c>
      <c r="SF1236" s="101">
        <f t="shared" si="2241"/>
        <v>0</v>
      </c>
      <c r="SG1236" s="101">
        <f t="shared" si="2242"/>
        <v>0</v>
      </c>
      <c r="SH1236" s="101">
        <f t="shared" si="2243"/>
        <v>0</v>
      </c>
      <c r="SI1236" s="101">
        <f t="shared" si="2244"/>
        <v>0</v>
      </c>
      <c r="SJ1236" s="101">
        <f t="shared" si="2245"/>
        <v>0</v>
      </c>
      <c r="SK1236" s="101">
        <f t="shared" si="2246"/>
        <v>0</v>
      </c>
      <c r="SL1236" s="101">
        <f t="shared" si="2247"/>
        <v>0</v>
      </c>
      <c r="SM1236" s="101">
        <f t="shared" si="2248"/>
        <v>0</v>
      </c>
      <c r="SN1236" s="101">
        <f t="shared" si="2249"/>
        <v>0</v>
      </c>
      <c r="SO1236" s="101">
        <f t="shared" si="2250"/>
        <v>0</v>
      </c>
      <c r="SP1236" s="101">
        <f t="shared" si="2251"/>
        <v>0</v>
      </c>
      <c r="SQ1236" s="101">
        <f t="shared" si="2251"/>
        <v>0</v>
      </c>
      <c r="SR1236" s="101">
        <f t="shared" si="2251"/>
        <v>0</v>
      </c>
      <c r="SS1236" s="101">
        <f t="shared" si="2252"/>
        <v>0</v>
      </c>
      <c r="ST1236" s="101">
        <f t="shared" si="2252"/>
        <v>0</v>
      </c>
      <c r="SU1236" s="101">
        <f t="shared" si="2252"/>
        <v>0</v>
      </c>
      <c r="SV1236" s="106"/>
      <c r="SW1236" s="106"/>
      <c r="SX1236" s="106"/>
      <c r="SY1236" s="101">
        <f t="shared" si="2253"/>
        <v>0</v>
      </c>
      <c r="SZ1236" s="101">
        <f t="shared" si="2254"/>
        <v>0</v>
      </c>
      <c r="TA1236" s="101">
        <f t="shared" si="2255"/>
        <v>0</v>
      </c>
      <c r="TB1236" s="101">
        <f t="shared" si="2256"/>
        <v>0</v>
      </c>
      <c r="TC1236" s="101">
        <f t="shared" si="2257"/>
        <v>0</v>
      </c>
      <c r="TD1236" s="101">
        <f t="shared" si="2258"/>
        <v>0</v>
      </c>
      <c r="TE1236" s="101">
        <f t="shared" si="2259"/>
        <v>0</v>
      </c>
      <c r="TF1236" s="101">
        <f t="shared" si="2260"/>
        <v>0</v>
      </c>
      <c r="TG1236" s="101">
        <f t="shared" si="2261"/>
        <v>0</v>
      </c>
      <c r="TH1236" s="101">
        <f t="shared" si="2262"/>
        <v>0</v>
      </c>
      <c r="TI1236" s="101">
        <f t="shared" si="2263"/>
        <v>0</v>
      </c>
      <c r="TJ1236" s="101">
        <f t="shared" si="2264"/>
        <v>0</v>
      </c>
      <c r="TK1236" s="101">
        <f t="shared" si="2265"/>
        <v>0</v>
      </c>
      <c r="TL1236" s="101">
        <f t="shared" si="2265"/>
        <v>0</v>
      </c>
      <c r="TM1236" s="101">
        <f t="shared" si="2265"/>
        <v>0</v>
      </c>
      <c r="TN1236" s="101">
        <f t="shared" si="2266"/>
        <v>0</v>
      </c>
      <c r="TO1236" s="101">
        <f t="shared" si="2266"/>
        <v>0</v>
      </c>
      <c r="TP1236" s="101">
        <f t="shared" si="2266"/>
        <v>0</v>
      </c>
      <c r="TQ1236" s="106"/>
      <c r="TR1236" s="106"/>
      <c r="TS1236" s="106"/>
      <c r="TT1236" s="101">
        <f t="shared" si="2267"/>
        <v>0</v>
      </c>
      <c r="TU1236" s="101">
        <f t="shared" si="2268"/>
        <v>0</v>
      </c>
      <c r="TV1236" s="101">
        <f t="shared" si="2269"/>
        <v>0</v>
      </c>
      <c r="TW1236" s="101">
        <f t="shared" si="2270"/>
        <v>0</v>
      </c>
      <c r="TX1236" s="101">
        <f t="shared" si="2271"/>
        <v>0</v>
      </c>
      <c r="TY1236" s="101">
        <f t="shared" si="2272"/>
        <v>0</v>
      </c>
      <c r="TZ1236" s="101">
        <f t="shared" si="2273"/>
        <v>0</v>
      </c>
      <c r="UA1236" s="101">
        <f t="shared" si="2274"/>
        <v>0</v>
      </c>
      <c r="UB1236" s="101">
        <f t="shared" si="2275"/>
        <v>0</v>
      </c>
      <c r="UC1236" s="101">
        <f t="shared" si="2276"/>
        <v>0</v>
      </c>
      <c r="UD1236" s="101">
        <f t="shared" si="2277"/>
        <v>0</v>
      </c>
      <c r="UE1236" s="101">
        <f t="shared" si="2278"/>
        <v>0</v>
      </c>
      <c r="UF1236" s="101">
        <f t="shared" si="2279"/>
        <v>0</v>
      </c>
      <c r="UG1236" s="101">
        <f t="shared" si="2279"/>
        <v>0</v>
      </c>
      <c r="UH1236" s="101">
        <f t="shared" si="2279"/>
        <v>0</v>
      </c>
      <c r="UI1236" s="101">
        <f t="shared" si="2280"/>
        <v>0</v>
      </c>
      <c r="UJ1236" s="101">
        <f t="shared" si="2280"/>
        <v>0</v>
      </c>
      <c r="UK1236" s="101">
        <f t="shared" si="2280"/>
        <v>0</v>
      </c>
      <c r="UL1236" s="106"/>
      <c r="UM1236" s="106"/>
      <c r="UN1236" s="106"/>
      <c r="UO1236" s="101">
        <f t="shared" si="2281"/>
        <v>0</v>
      </c>
      <c r="UP1236" s="101">
        <f t="shared" si="2282"/>
        <v>0</v>
      </c>
      <c r="UQ1236" s="101">
        <f t="shared" si="2283"/>
        <v>0</v>
      </c>
      <c r="UR1236" s="101">
        <f t="shared" si="2284"/>
        <v>0</v>
      </c>
      <c r="US1236" s="101">
        <f t="shared" si="2285"/>
        <v>0</v>
      </c>
      <c r="UT1236" s="101">
        <f t="shared" si="2286"/>
        <v>0</v>
      </c>
      <c r="UU1236" s="101">
        <f t="shared" si="2287"/>
        <v>0</v>
      </c>
      <c r="UV1236" s="101">
        <f t="shared" si="2288"/>
        <v>0</v>
      </c>
      <c r="UW1236" s="101">
        <f t="shared" si="2289"/>
        <v>0</v>
      </c>
      <c r="UX1236" s="101">
        <f t="shared" si="2290"/>
        <v>0</v>
      </c>
      <c r="UY1236" s="101">
        <f t="shared" si="2291"/>
        <v>0</v>
      </c>
      <c r="UZ1236" s="101">
        <f t="shared" si="2292"/>
        <v>0</v>
      </c>
      <c r="VA1236" s="101">
        <f t="shared" si="2293"/>
        <v>0</v>
      </c>
      <c r="VB1236" s="101">
        <f t="shared" si="2293"/>
        <v>0</v>
      </c>
      <c r="VC1236" s="101">
        <f t="shared" si="2293"/>
        <v>0</v>
      </c>
      <c r="VD1236" s="101">
        <f t="shared" si="2294"/>
        <v>0</v>
      </c>
      <c r="VE1236" s="101">
        <f t="shared" si="2294"/>
        <v>0</v>
      </c>
      <c r="VF1236" s="101">
        <f t="shared" si="2294"/>
        <v>0</v>
      </c>
      <c r="VG1236" s="106"/>
      <c r="VH1236" s="106"/>
      <c r="VI1236" s="106"/>
      <c r="VJ1236" s="101">
        <f t="shared" si="2295"/>
        <v>0</v>
      </c>
      <c r="VK1236" s="101">
        <f t="shared" si="2296"/>
        <v>0</v>
      </c>
      <c r="VL1236" s="101">
        <f t="shared" si="2297"/>
        <v>0</v>
      </c>
      <c r="VM1236" s="101">
        <f t="shared" si="2298"/>
        <v>0</v>
      </c>
      <c r="VN1236" s="101">
        <f t="shared" si="2299"/>
        <v>0</v>
      </c>
      <c r="VO1236" s="101">
        <f t="shared" si="2300"/>
        <v>0</v>
      </c>
      <c r="VP1236" s="101">
        <f t="shared" si="2301"/>
        <v>0</v>
      </c>
      <c r="VQ1236" s="101">
        <f t="shared" si="2302"/>
        <v>0</v>
      </c>
      <c r="VR1236" s="101">
        <f t="shared" si="2303"/>
        <v>0</v>
      </c>
      <c r="VS1236" s="101">
        <f t="shared" si="2304"/>
        <v>0</v>
      </c>
      <c r="VT1236" s="101">
        <f t="shared" si="2305"/>
        <v>0</v>
      </c>
      <c r="VU1236" s="101">
        <f t="shared" si="2306"/>
        <v>0</v>
      </c>
      <c r="VV1236" s="101">
        <f t="shared" si="2307"/>
        <v>0</v>
      </c>
      <c r="VW1236" s="101">
        <f t="shared" si="2307"/>
        <v>0</v>
      </c>
      <c r="VX1236" s="101">
        <f t="shared" si="2307"/>
        <v>0</v>
      </c>
      <c r="VY1236" s="101">
        <f t="shared" si="2308"/>
        <v>0</v>
      </c>
      <c r="VZ1236" s="101">
        <f t="shared" si="2308"/>
        <v>0</v>
      </c>
      <c r="WA1236" s="101">
        <f t="shared" si="2308"/>
        <v>0</v>
      </c>
      <c r="WB1236" s="106"/>
      <c r="WC1236" s="106"/>
      <c r="WD1236" s="106"/>
      <c r="WE1236" s="101">
        <f t="shared" si="2309"/>
        <v>0</v>
      </c>
      <c r="WF1236" s="101">
        <f t="shared" si="2310"/>
        <v>0</v>
      </c>
      <c r="WG1236" s="101">
        <f t="shared" si="2311"/>
        <v>0</v>
      </c>
      <c r="WH1236" s="101">
        <f t="shared" si="2312"/>
        <v>0</v>
      </c>
      <c r="WI1236" s="101">
        <f t="shared" si="2313"/>
        <v>0</v>
      </c>
      <c r="WJ1236" s="101">
        <f t="shared" si="2314"/>
        <v>0</v>
      </c>
      <c r="WK1236" s="101">
        <f t="shared" si="2315"/>
        <v>0</v>
      </c>
      <c r="WL1236" s="101">
        <f t="shared" si="2316"/>
        <v>0</v>
      </c>
      <c r="WM1236" s="101">
        <f t="shared" si="2317"/>
        <v>0</v>
      </c>
      <c r="WN1236" s="101">
        <f t="shared" si="2318"/>
        <v>0</v>
      </c>
      <c r="WO1236" s="101">
        <f t="shared" si="2319"/>
        <v>0</v>
      </c>
      <c r="WP1236" s="101">
        <f t="shared" si="2320"/>
        <v>0</v>
      </c>
      <c r="WQ1236" s="101">
        <f t="shared" si="2321"/>
        <v>0</v>
      </c>
      <c r="WR1236" s="101">
        <f t="shared" si="2321"/>
        <v>0</v>
      </c>
      <c r="WS1236" s="101">
        <f t="shared" si="2321"/>
        <v>0</v>
      </c>
      <c r="WT1236" s="101">
        <f t="shared" si="2322"/>
        <v>0</v>
      </c>
      <c r="WU1236" s="101">
        <f t="shared" si="2322"/>
        <v>0</v>
      </c>
      <c r="WV1236" s="101">
        <f t="shared" si="2322"/>
        <v>0</v>
      </c>
      <c r="WW1236" s="106"/>
      <c r="WX1236" s="106"/>
      <c r="WY1236" s="106"/>
      <c r="WZ1236" s="101">
        <f t="shared" si="2323"/>
        <v>0</v>
      </c>
      <c r="XA1236" s="101">
        <f t="shared" si="2324"/>
        <v>0</v>
      </c>
      <c r="XB1236" s="101">
        <f t="shared" si="2325"/>
        <v>0</v>
      </c>
      <c r="XC1236" s="101">
        <f t="shared" si="2326"/>
        <v>0</v>
      </c>
      <c r="XD1236" s="101">
        <f t="shared" si="2327"/>
        <v>0</v>
      </c>
      <c r="XE1236" s="101">
        <f t="shared" si="2328"/>
        <v>0</v>
      </c>
      <c r="XF1236" s="101">
        <f t="shared" si="2329"/>
        <v>0</v>
      </c>
      <c r="XG1236" s="101">
        <f t="shared" si="2330"/>
        <v>0</v>
      </c>
      <c r="XH1236" s="101">
        <f t="shared" si="2331"/>
        <v>0</v>
      </c>
      <c r="XI1236" s="101">
        <f t="shared" si="2332"/>
        <v>0</v>
      </c>
      <c r="XJ1236" s="101">
        <f t="shared" si="2333"/>
        <v>0</v>
      </c>
      <c r="XK1236" s="101">
        <f t="shared" si="2334"/>
        <v>0</v>
      </c>
      <c r="XL1236" s="101">
        <f t="shared" si="2335"/>
        <v>0</v>
      </c>
      <c r="XM1236" s="101">
        <f t="shared" si="2335"/>
        <v>0</v>
      </c>
      <c r="XN1236" s="101">
        <f t="shared" si="2335"/>
        <v>0</v>
      </c>
      <c r="XO1236" s="101">
        <f t="shared" si="2336"/>
        <v>0</v>
      </c>
      <c r="XP1236" s="101">
        <f t="shared" si="2336"/>
        <v>0</v>
      </c>
      <c r="XQ1236" s="101">
        <f t="shared" si="2336"/>
        <v>0</v>
      </c>
      <c r="XR1236" s="106"/>
      <c r="XS1236" s="106"/>
      <c r="XT1236" s="106"/>
      <c r="XU1236" s="101">
        <f t="shared" si="2337"/>
        <v>0</v>
      </c>
      <c r="XV1236" s="101">
        <f t="shared" si="2338"/>
        <v>0</v>
      </c>
      <c r="XW1236" s="101">
        <f t="shared" si="2339"/>
        <v>0</v>
      </c>
      <c r="XX1236" s="101">
        <f t="shared" si="2340"/>
        <v>0</v>
      </c>
      <c r="XY1236" s="101">
        <f t="shared" si="2341"/>
        <v>0</v>
      </c>
      <c r="XZ1236" s="101">
        <f t="shared" si="2342"/>
        <v>0</v>
      </c>
      <c r="YA1236" s="101">
        <f t="shared" si="2343"/>
        <v>0</v>
      </c>
      <c r="YB1236" s="101">
        <f t="shared" si="2344"/>
        <v>0</v>
      </c>
      <c r="YC1236" s="101">
        <f t="shared" si="2345"/>
        <v>0</v>
      </c>
      <c r="YD1236" s="101">
        <f t="shared" si="2346"/>
        <v>0</v>
      </c>
      <c r="YE1236" s="101">
        <f t="shared" si="2347"/>
        <v>0</v>
      </c>
      <c r="YF1236" s="101">
        <f t="shared" si="2348"/>
        <v>0</v>
      </c>
      <c r="YG1236" s="101">
        <f t="shared" si="2349"/>
        <v>0</v>
      </c>
      <c r="YH1236" s="101">
        <f t="shared" si="2349"/>
        <v>0</v>
      </c>
      <c r="YI1236" s="101">
        <f t="shared" si="2349"/>
        <v>0</v>
      </c>
      <c r="YJ1236" s="101">
        <f t="shared" si="2350"/>
        <v>0</v>
      </c>
      <c r="YK1236" s="101">
        <f t="shared" si="2350"/>
        <v>0</v>
      </c>
      <c r="YL1236" s="101">
        <f t="shared" si="2350"/>
        <v>0</v>
      </c>
      <c r="YM1236" s="149">
        <f t="shared" si="2351"/>
        <v>0</v>
      </c>
      <c r="YN1236" s="149">
        <f t="shared" si="2351"/>
        <v>0</v>
      </c>
      <c r="YO1236" s="149">
        <f t="shared" si="2351"/>
        <v>0</v>
      </c>
      <c r="YP1236" s="101">
        <f t="shared" si="2352"/>
        <v>0</v>
      </c>
      <c r="YQ1236" s="101">
        <f t="shared" si="2353"/>
        <v>0</v>
      </c>
      <c r="YR1236" s="101">
        <f t="shared" si="2354"/>
        <v>0</v>
      </c>
      <c r="YS1236" s="101">
        <f t="shared" si="2355"/>
        <v>0</v>
      </c>
      <c r="YT1236" s="101">
        <f t="shared" si="2356"/>
        <v>0</v>
      </c>
      <c r="YU1236" s="101">
        <f t="shared" si="2357"/>
        <v>0</v>
      </c>
      <c r="YV1236" s="101">
        <f t="shared" si="2358"/>
        <v>0</v>
      </c>
      <c r="YW1236" s="101">
        <f t="shared" si="2359"/>
        <v>0</v>
      </c>
      <c r="YX1236" s="101">
        <f t="shared" si="2360"/>
        <v>0</v>
      </c>
      <c r="YY1236" s="101">
        <f t="shared" si="2361"/>
        <v>0</v>
      </c>
      <c r="YZ1236" s="101">
        <f t="shared" si="2362"/>
        <v>0</v>
      </c>
      <c r="ZA1236" s="101">
        <f t="shared" si="2363"/>
        <v>0</v>
      </c>
      <c r="ZB1236" s="101">
        <f t="shared" si="2364"/>
        <v>0</v>
      </c>
      <c r="ZC1236" s="101">
        <f t="shared" si="2364"/>
        <v>0</v>
      </c>
      <c r="ZD1236" s="101">
        <f t="shared" si="2364"/>
        <v>0</v>
      </c>
      <c r="ZE1236" s="101">
        <f t="shared" si="2365"/>
        <v>0</v>
      </c>
      <c r="ZF1236" s="101">
        <f t="shared" si="2365"/>
        <v>0</v>
      </c>
      <c r="ZG1236" s="101">
        <f t="shared" si="2365"/>
        <v>0</v>
      </c>
    </row>
    <row r="1237" spans="1:683" ht="48" hidden="1">
      <c r="A1237" s="93" t="s">
        <v>745</v>
      </c>
      <c r="B1237" s="302"/>
      <c r="C1237" s="5"/>
      <c r="D1237" s="764"/>
      <c r="E1237" s="291"/>
      <c r="F1237" s="114">
        <f t="shared" si="2366"/>
        <v>0</v>
      </c>
      <c r="G1237" s="114">
        <f t="shared" si="2366"/>
        <v>0</v>
      </c>
      <c r="H1237" s="114">
        <f t="shared" si="2366"/>
        <v>0</v>
      </c>
      <c r="I1237" s="101">
        <f t="shared" si="2367"/>
        <v>0</v>
      </c>
      <c r="J1237" s="101">
        <f t="shared" si="2367"/>
        <v>0</v>
      </c>
      <c r="K1237" s="101">
        <f t="shared" si="2367"/>
        <v>0</v>
      </c>
      <c r="L1237" s="106"/>
      <c r="M1237" s="106"/>
      <c r="N1237" s="106"/>
      <c r="O1237" s="101">
        <f t="shared" si="1917"/>
        <v>0</v>
      </c>
      <c r="P1237" s="101">
        <f t="shared" si="1918"/>
        <v>0</v>
      </c>
      <c r="Q1237" s="101">
        <f t="shared" si="1919"/>
        <v>0</v>
      </c>
      <c r="R1237" s="101">
        <f t="shared" si="1920"/>
        <v>0</v>
      </c>
      <c r="S1237" s="101">
        <f t="shared" si="1921"/>
        <v>0</v>
      </c>
      <c r="T1237" s="101">
        <f t="shared" si="1922"/>
        <v>0</v>
      </c>
      <c r="U1237" s="101">
        <f t="shared" si="1923"/>
        <v>0</v>
      </c>
      <c r="V1237" s="101">
        <f t="shared" si="1924"/>
        <v>0</v>
      </c>
      <c r="W1237" s="101">
        <f t="shared" si="1925"/>
        <v>0</v>
      </c>
      <c r="X1237" s="101">
        <f t="shared" si="1926"/>
        <v>0</v>
      </c>
      <c r="Y1237" s="101">
        <f t="shared" si="1927"/>
        <v>0</v>
      </c>
      <c r="Z1237" s="101">
        <f t="shared" si="1928"/>
        <v>0</v>
      </c>
      <c r="AA1237" s="101">
        <f t="shared" si="1929"/>
        <v>0</v>
      </c>
      <c r="AB1237" s="101">
        <f t="shared" si="1929"/>
        <v>0</v>
      </c>
      <c r="AC1237" s="101">
        <f t="shared" si="1929"/>
        <v>0</v>
      </c>
      <c r="AD1237" s="101">
        <f t="shared" si="1930"/>
        <v>0</v>
      </c>
      <c r="AE1237" s="101">
        <f t="shared" si="1930"/>
        <v>0</v>
      </c>
      <c r="AF1237" s="101">
        <f t="shared" si="1930"/>
        <v>0</v>
      </c>
      <c r="AG1237" s="106"/>
      <c r="AH1237" s="106"/>
      <c r="AI1237" s="106"/>
      <c r="AJ1237" s="101">
        <f t="shared" si="1931"/>
        <v>0</v>
      </c>
      <c r="AK1237" s="101">
        <f t="shared" si="1932"/>
        <v>0</v>
      </c>
      <c r="AL1237" s="101">
        <f t="shared" si="1933"/>
        <v>0</v>
      </c>
      <c r="AM1237" s="101">
        <f t="shared" si="1934"/>
        <v>0</v>
      </c>
      <c r="AN1237" s="101">
        <f t="shared" si="1935"/>
        <v>0</v>
      </c>
      <c r="AO1237" s="101">
        <f t="shared" si="1936"/>
        <v>0</v>
      </c>
      <c r="AP1237" s="101">
        <f t="shared" si="1937"/>
        <v>0</v>
      </c>
      <c r="AQ1237" s="101">
        <f t="shared" si="1938"/>
        <v>0</v>
      </c>
      <c r="AR1237" s="101">
        <f t="shared" si="1939"/>
        <v>0</v>
      </c>
      <c r="AS1237" s="101">
        <f t="shared" si="1940"/>
        <v>0</v>
      </c>
      <c r="AT1237" s="101">
        <f t="shared" si="1941"/>
        <v>0</v>
      </c>
      <c r="AU1237" s="101">
        <f t="shared" si="1942"/>
        <v>0</v>
      </c>
      <c r="AV1237" s="101">
        <f t="shared" si="1943"/>
        <v>0</v>
      </c>
      <c r="AW1237" s="101">
        <f t="shared" si="1943"/>
        <v>0</v>
      </c>
      <c r="AX1237" s="101">
        <f t="shared" si="1943"/>
        <v>0</v>
      </c>
      <c r="AY1237" s="101">
        <f t="shared" si="1944"/>
        <v>0</v>
      </c>
      <c r="AZ1237" s="101">
        <f t="shared" si="1944"/>
        <v>0</v>
      </c>
      <c r="BA1237" s="101">
        <f t="shared" si="1944"/>
        <v>0</v>
      </c>
      <c r="BB1237" s="106"/>
      <c r="BC1237" s="106"/>
      <c r="BD1237" s="106"/>
      <c r="BE1237" s="101">
        <f t="shared" si="1945"/>
        <v>0</v>
      </c>
      <c r="BF1237" s="101">
        <f t="shared" si="1946"/>
        <v>0</v>
      </c>
      <c r="BG1237" s="101">
        <f t="shared" si="1947"/>
        <v>0</v>
      </c>
      <c r="BH1237" s="101">
        <f t="shared" si="1948"/>
        <v>0</v>
      </c>
      <c r="BI1237" s="101">
        <f t="shared" si="1949"/>
        <v>0</v>
      </c>
      <c r="BJ1237" s="101">
        <f t="shared" si="1950"/>
        <v>0</v>
      </c>
      <c r="BK1237" s="101">
        <f t="shared" si="1951"/>
        <v>0</v>
      </c>
      <c r="BL1237" s="101">
        <f t="shared" si="1952"/>
        <v>0</v>
      </c>
      <c r="BM1237" s="101">
        <f t="shared" si="1953"/>
        <v>0</v>
      </c>
      <c r="BN1237" s="101">
        <f t="shared" si="1954"/>
        <v>0</v>
      </c>
      <c r="BO1237" s="101">
        <f t="shared" si="1955"/>
        <v>0</v>
      </c>
      <c r="BP1237" s="101">
        <f t="shared" si="1956"/>
        <v>0</v>
      </c>
      <c r="BQ1237" s="101">
        <f t="shared" si="1957"/>
        <v>0</v>
      </c>
      <c r="BR1237" s="101">
        <f t="shared" si="1957"/>
        <v>0</v>
      </c>
      <c r="BS1237" s="101">
        <f t="shared" si="1957"/>
        <v>0</v>
      </c>
      <c r="BT1237" s="101">
        <f t="shared" si="1958"/>
        <v>0</v>
      </c>
      <c r="BU1237" s="101">
        <f t="shared" si="1958"/>
        <v>0</v>
      </c>
      <c r="BV1237" s="101">
        <f t="shared" si="1958"/>
        <v>0</v>
      </c>
      <c r="BW1237" s="106"/>
      <c r="BX1237" s="106"/>
      <c r="BY1237" s="106"/>
      <c r="BZ1237" s="101">
        <f t="shared" si="1959"/>
        <v>0</v>
      </c>
      <c r="CA1237" s="101">
        <f t="shared" si="1960"/>
        <v>0</v>
      </c>
      <c r="CB1237" s="101">
        <f t="shared" si="1961"/>
        <v>0</v>
      </c>
      <c r="CC1237" s="101">
        <f t="shared" si="1962"/>
        <v>0</v>
      </c>
      <c r="CD1237" s="101">
        <f t="shared" si="1963"/>
        <v>0</v>
      </c>
      <c r="CE1237" s="101">
        <f t="shared" si="1964"/>
        <v>0</v>
      </c>
      <c r="CF1237" s="101">
        <f t="shared" si="1965"/>
        <v>0</v>
      </c>
      <c r="CG1237" s="101">
        <f t="shared" si="1966"/>
        <v>0</v>
      </c>
      <c r="CH1237" s="101">
        <f t="shared" si="1967"/>
        <v>0</v>
      </c>
      <c r="CI1237" s="101">
        <f t="shared" si="1968"/>
        <v>0</v>
      </c>
      <c r="CJ1237" s="101">
        <f t="shared" si="1969"/>
        <v>0</v>
      </c>
      <c r="CK1237" s="101">
        <f t="shared" si="1970"/>
        <v>0</v>
      </c>
      <c r="CL1237" s="101">
        <f t="shared" si="1971"/>
        <v>0</v>
      </c>
      <c r="CM1237" s="101">
        <f t="shared" si="1971"/>
        <v>0</v>
      </c>
      <c r="CN1237" s="101">
        <f t="shared" si="1971"/>
        <v>0</v>
      </c>
      <c r="CO1237" s="101">
        <f t="shared" si="1972"/>
        <v>0</v>
      </c>
      <c r="CP1237" s="101">
        <f t="shared" si="1972"/>
        <v>0</v>
      </c>
      <c r="CQ1237" s="101">
        <f t="shared" si="1972"/>
        <v>0</v>
      </c>
      <c r="CR1237" s="106"/>
      <c r="CS1237" s="106"/>
      <c r="CT1237" s="106"/>
      <c r="CU1237" s="101">
        <f t="shared" si="1973"/>
        <v>0</v>
      </c>
      <c r="CV1237" s="101">
        <f t="shared" si="1974"/>
        <v>0</v>
      </c>
      <c r="CW1237" s="101">
        <f t="shared" si="1975"/>
        <v>0</v>
      </c>
      <c r="CX1237" s="101">
        <f t="shared" si="1976"/>
        <v>0</v>
      </c>
      <c r="CY1237" s="101">
        <f t="shared" si="1977"/>
        <v>0</v>
      </c>
      <c r="CZ1237" s="101">
        <f t="shared" si="1978"/>
        <v>0</v>
      </c>
      <c r="DA1237" s="101">
        <f t="shared" si="1979"/>
        <v>0</v>
      </c>
      <c r="DB1237" s="101">
        <f t="shared" si="1980"/>
        <v>0</v>
      </c>
      <c r="DC1237" s="101">
        <f t="shared" si="1981"/>
        <v>0</v>
      </c>
      <c r="DD1237" s="101">
        <f t="shared" si="1982"/>
        <v>0</v>
      </c>
      <c r="DE1237" s="101">
        <f t="shared" si="1983"/>
        <v>0</v>
      </c>
      <c r="DF1237" s="101">
        <f t="shared" si="1984"/>
        <v>0</v>
      </c>
      <c r="DG1237" s="101">
        <f t="shared" si="1985"/>
        <v>0</v>
      </c>
      <c r="DH1237" s="101">
        <f t="shared" si="1985"/>
        <v>0</v>
      </c>
      <c r="DI1237" s="101">
        <f t="shared" si="1985"/>
        <v>0</v>
      </c>
      <c r="DJ1237" s="101">
        <f t="shared" si="1986"/>
        <v>0</v>
      </c>
      <c r="DK1237" s="101">
        <f t="shared" si="1986"/>
        <v>0</v>
      </c>
      <c r="DL1237" s="101">
        <f t="shared" si="1986"/>
        <v>0</v>
      </c>
      <c r="DM1237" s="106"/>
      <c r="DN1237" s="106"/>
      <c r="DO1237" s="106"/>
      <c r="DP1237" s="101">
        <f t="shared" si="1987"/>
        <v>0</v>
      </c>
      <c r="DQ1237" s="101">
        <f t="shared" si="1988"/>
        <v>0</v>
      </c>
      <c r="DR1237" s="101">
        <f t="shared" si="1989"/>
        <v>0</v>
      </c>
      <c r="DS1237" s="101">
        <f t="shared" si="1990"/>
        <v>0</v>
      </c>
      <c r="DT1237" s="101">
        <f t="shared" si="1991"/>
        <v>0</v>
      </c>
      <c r="DU1237" s="101">
        <f t="shared" si="1992"/>
        <v>0</v>
      </c>
      <c r="DV1237" s="101">
        <f t="shared" si="1993"/>
        <v>0</v>
      </c>
      <c r="DW1237" s="101">
        <f t="shared" si="1994"/>
        <v>0</v>
      </c>
      <c r="DX1237" s="101">
        <f t="shared" si="1995"/>
        <v>0</v>
      </c>
      <c r="DY1237" s="101">
        <f t="shared" si="1996"/>
        <v>0</v>
      </c>
      <c r="DZ1237" s="101">
        <f t="shared" si="1997"/>
        <v>0</v>
      </c>
      <c r="EA1237" s="101">
        <f t="shared" si="1998"/>
        <v>0</v>
      </c>
      <c r="EB1237" s="101">
        <f t="shared" si="1999"/>
        <v>0</v>
      </c>
      <c r="EC1237" s="101">
        <f t="shared" si="1999"/>
        <v>0</v>
      </c>
      <c r="ED1237" s="101">
        <f t="shared" si="1999"/>
        <v>0</v>
      </c>
      <c r="EE1237" s="101">
        <f t="shared" si="2000"/>
        <v>0</v>
      </c>
      <c r="EF1237" s="101">
        <f t="shared" si="2000"/>
        <v>0</v>
      </c>
      <c r="EG1237" s="101">
        <f t="shared" si="2000"/>
        <v>0</v>
      </c>
      <c r="EH1237" s="106"/>
      <c r="EI1237" s="106"/>
      <c r="EJ1237" s="106"/>
      <c r="EK1237" s="101">
        <f t="shared" si="2001"/>
        <v>0</v>
      </c>
      <c r="EL1237" s="101">
        <f t="shared" si="2002"/>
        <v>0</v>
      </c>
      <c r="EM1237" s="101">
        <f t="shared" si="2003"/>
        <v>0</v>
      </c>
      <c r="EN1237" s="101">
        <f t="shared" si="2004"/>
        <v>0</v>
      </c>
      <c r="EO1237" s="101">
        <f t="shared" si="2005"/>
        <v>0</v>
      </c>
      <c r="EP1237" s="101">
        <f t="shared" si="2006"/>
        <v>0</v>
      </c>
      <c r="EQ1237" s="101">
        <f t="shared" si="2007"/>
        <v>0</v>
      </c>
      <c r="ER1237" s="101">
        <f t="shared" si="2008"/>
        <v>0</v>
      </c>
      <c r="ES1237" s="101">
        <f t="shared" si="2009"/>
        <v>0</v>
      </c>
      <c r="ET1237" s="101">
        <f t="shared" si="2010"/>
        <v>0</v>
      </c>
      <c r="EU1237" s="101">
        <f t="shared" si="2011"/>
        <v>0</v>
      </c>
      <c r="EV1237" s="101">
        <f t="shared" si="2012"/>
        <v>0</v>
      </c>
      <c r="EW1237" s="101">
        <f t="shared" si="2013"/>
        <v>0</v>
      </c>
      <c r="EX1237" s="101">
        <f t="shared" si="2013"/>
        <v>0</v>
      </c>
      <c r="EY1237" s="101">
        <f t="shared" si="2013"/>
        <v>0</v>
      </c>
      <c r="EZ1237" s="101">
        <f t="shared" si="2014"/>
        <v>0</v>
      </c>
      <c r="FA1237" s="101">
        <f t="shared" si="2014"/>
        <v>0</v>
      </c>
      <c r="FB1237" s="101">
        <f t="shared" si="2014"/>
        <v>0</v>
      </c>
      <c r="FC1237" s="106"/>
      <c r="FD1237" s="106"/>
      <c r="FE1237" s="106"/>
      <c r="FF1237" s="101">
        <f t="shared" si="2015"/>
        <v>0</v>
      </c>
      <c r="FG1237" s="101">
        <f t="shared" si="2016"/>
        <v>0</v>
      </c>
      <c r="FH1237" s="101">
        <f t="shared" si="2017"/>
        <v>0</v>
      </c>
      <c r="FI1237" s="101">
        <f t="shared" si="2018"/>
        <v>0</v>
      </c>
      <c r="FJ1237" s="101">
        <f t="shared" si="2019"/>
        <v>0</v>
      </c>
      <c r="FK1237" s="101">
        <f t="shared" si="2020"/>
        <v>0</v>
      </c>
      <c r="FL1237" s="101">
        <f t="shared" si="2021"/>
        <v>0</v>
      </c>
      <c r="FM1237" s="101">
        <f t="shared" si="2022"/>
        <v>0</v>
      </c>
      <c r="FN1237" s="101">
        <f t="shared" si="2023"/>
        <v>0</v>
      </c>
      <c r="FO1237" s="101">
        <f t="shared" si="2024"/>
        <v>0</v>
      </c>
      <c r="FP1237" s="101">
        <f t="shared" si="2025"/>
        <v>0</v>
      </c>
      <c r="FQ1237" s="101">
        <f t="shared" si="2026"/>
        <v>0</v>
      </c>
      <c r="FR1237" s="101">
        <f t="shared" si="2027"/>
        <v>0</v>
      </c>
      <c r="FS1237" s="101">
        <f t="shared" si="2027"/>
        <v>0</v>
      </c>
      <c r="FT1237" s="101">
        <f t="shared" si="2027"/>
        <v>0</v>
      </c>
      <c r="FU1237" s="101">
        <f t="shared" si="2028"/>
        <v>0</v>
      </c>
      <c r="FV1237" s="101">
        <f t="shared" si="2028"/>
        <v>0</v>
      </c>
      <c r="FW1237" s="101">
        <f t="shared" si="2028"/>
        <v>0</v>
      </c>
      <c r="FX1237" s="106"/>
      <c r="FY1237" s="106"/>
      <c r="FZ1237" s="106"/>
      <c r="GA1237" s="101">
        <f t="shared" si="2029"/>
        <v>0</v>
      </c>
      <c r="GB1237" s="101">
        <f t="shared" si="2030"/>
        <v>0</v>
      </c>
      <c r="GC1237" s="101">
        <f t="shared" si="2031"/>
        <v>0</v>
      </c>
      <c r="GD1237" s="101">
        <f t="shared" si="2032"/>
        <v>0</v>
      </c>
      <c r="GE1237" s="101">
        <f t="shared" si="2033"/>
        <v>0</v>
      </c>
      <c r="GF1237" s="101">
        <f t="shared" si="2034"/>
        <v>0</v>
      </c>
      <c r="GG1237" s="101">
        <f t="shared" si="2035"/>
        <v>0</v>
      </c>
      <c r="GH1237" s="101">
        <f t="shared" si="2036"/>
        <v>0</v>
      </c>
      <c r="GI1237" s="101">
        <f t="shared" si="2037"/>
        <v>0</v>
      </c>
      <c r="GJ1237" s="101">
        <f t="shared" si="2038"/>
        <v>0</v>
      </c>
      <c r="GK1237" s="101">
        <f t="shared" si="2039"/>
        <v>0</v>
      </c>
      <c r="GL1237" s="101">
        <f t="shared" si="2040"/>
        <v>0</v>
      </c>
      <c r="GM1237" s="101">
        <f t="shared" si="2041"/>
        <v>0</v>
      </c>
      <c r="GN1237" s="101">
        <f t="shared" si="2041"/>
        <v>0</v>
      </c>
      <c r="GO1237" s="101">
        <f t="shared" si="2041"/>
        <v>0</v>
      </c>
      <c r="GP1237" s="101">
        <f t="shared" si="2042"/>
        <v>0</v>
      </c>
      <c r="GQ1237" s="101">
        <f t="shared" si="2042"/>
        <v>0</v>
      </c>
      <c r="GR1237" s="101">
        <f t="shared" si="2042"/>
        <v>0</v>
      </c>
      <c r="GS1237" s="106"/>
      <c r="GT1237" s="106"/>
      <c r="GU1237" s="106"/>
      <c r="GV1237" s="101">
        <f t="shared" si="2043"/>
        <v>0</v>
      </c>
      <c r="GW1237" s="101">
        <f t="shared" si="2044"/>
        <v>0</v>
      </c>
      <c r="GX1237" s="101">
        <f t="shared" si="2045"/>
        <v>0</v>
      </c>
      <c r="GY1237" s="101">
        <f t="shared" si="2046"/>
        <v>0</v>
      </c>
      <c r="GZ1237" s="101">
        <f t="shared" si="2047"/>
        <v>0</v>
      </c>
      <c r="HA1237" s="101">
        <f t="shared" si="2048"/>
        <v>0</v>
      </c>
      <c r="HB1237" s="101">
        <f t="shared" si="2049"/>
        <v>0</v>
      </c>
      <c r="HC1237" s="101">
        <f t="shared" si="2050"/>
        <v>0</v>
      </c>
      <c r="HD1237" s="101">
        <f t="shared" si="2051"/>
        <v>0</v>
      </c>
      <c r="HE1237" s="101">
        <f t="shared" si="2052"/>
        <v>0</v>
      </c>
      <c r="HF1237" s="101">
        <f t="shared" si="2053"/>
        <v>0</v>
      </c>
      <c r="HG1237" s="101">
        <f t="shared" si="2054"/>
        <v>0</v>
      </c>
      <c r="HH1237" s="101">
        <f t="shared" si="2055"/>
        <v>0</v>
      </c>
      <c r="HI1237" s="101">
        <f t="shared" si="2055"/>
        <v>0</v>
      </c>
      <c r="HJ1237" s="101">
        <f t="shared" si="2055"/>
        <v>0</v>
      </c>
      <c r="HK1237" s="101">
        <f t="shared" si="2056"/>
        <v>0</v>
      </c>
      <c r="HL1237" s="101">
        <f t="shared" si="2056"/>
        <v>0</v>
      </c>
      <c r="HM1237" s="101">
        <f t="shared" si="2056"/>
        <v>0</v>
      </c>
      <c r="HN1237" s="106"/>
      <c r="HO1237" s="106"/>
      <c r="HP1237" s="106"/>
      <c r="HQ1237" s="101">
        <f t="shared" si="2057"/>
        <v>0</v>
      </c>
      <c r="HR1237" s="101">
        <f t="shared" si="2058"/>
        <v>0</v>
      </c>
      <c r="HS1237" s="101">
        <f t="shared" si="2059"/>
        <v>0</v>
      </c>
      <c r="HT1237" s="101">
        <f t="shared" si="2060"/>
        <v>0</v>
      </c>
      <c r="HU1237" s="101">
        <f t="shared" si="2061"/>
        <v>0</v>
      </c>
      <c r="HV1237" s="101">
        <f t="shared" si="2062"/>
        <v>0</v>
      </c>
      <c r="HW1237" s="101">
        <f t="shared" si="2063"/>
        <v>0</v>
      </c>
      <c r="HX1237" s="101">
        <f t="shared" si="2064"/>
        <v>0</v>
      </c>
      <c r="HY1237" s="101">
        <f t="shared" si="2065"/>
        <v>0</v>
      </c>
      <c r="HZ1237" s="101">
        <f t="shared" si="2066"/>
        <v>0</v>
      </c>
      <c r="IA1237" s="101">
        <f t="shared" si="2067"/>
        <v>0</v>
      </c>
      <c r="IB1237" s="101">
        <f t="shared" si="2068"/>
        <v>0</v>
      </c>
      <c r="IC1237" s="101">
        <f t="shared" si="2069"/>
        <v>0</v>
      </c>
      <c r="ID1237" s="101">
        <f t="shared" si="2069"/>
        <v>0</v>
      </c>
      <c r="IE1237" s="101">
        <f t="shared" si="2069"/>
        <v>0</v>
      </c>
      <c r="IF1237" s="101">
        <f t="shared" si="2070"/>
        <v>0</v>
      </c>
      <c r="IG1237" s="101">
        <f t="shared" si="2070"/>
        <v>0</v>
      </c>
      <c r="IH1237" s="101">
        <f t="shared" si="2070"/>
        <v>0</v>
      </c>
      <c r="II1237" s="106"/>
      <c r="IJ1237" s="106"/>
      <c r="IK1237" s="106"/>
      <c r="IL1237" s="101">
        <f t="shared" si="2071"/>
        <v>0</v>
      </c>
      <c r="IM1237" s="101">
        <f t="shared" si="2072"/>
        <v>0</v>
      </c>
      <c r="IN1237" s="101">
        <f t="shared" si="2073"/>
        <v>0</v>
      </c>
      <c r="IO1237" s="101">
        <f t="shared" si="2074"/>
        <v>0</v>
      </c>
      <c r="IP1237" s="101">
        <f t="shared" si="2075"/>
        <v>0</v>
      </c>
      <c r="IQ1237" s="101">
        <f t="shared" si="2076"/>
        <v>0</v>
      </c>
      <c r="IR1237" s="101">
        <f t="shared" si="2077"/>
        <v>0</v>
      </c>
      <c r="IS1237" s="101">
        <f t="shared" si="2078"/>
        <v>0</v>
      </c>
      <c r="IT1237" s="101">
        <f t="shared" si="2079"/>
        <v>0</v>
      </c>
      <c r="IU1237" s="101">
        <f t="shared" si="2080"/>
        <v>0</v>
      </c>
      <c r="IV1237" s="101">
        <f t="shared" si="2081"/>
        <v>0</v>
      </c>
      <c r="IW1237" s="101">
        <f t="shared" si="2082"/>
        <v>0</v>
      </c>
      <c r="IX1237" s="101">
        <f t="shared" si="2083"/>
        <v>0</v>
      </c>
      <c r="IY1237" s="101">
        <f t="shared" si="2083"/>
        <v>0</v>
      </c>
      <c r="IZ1237" s="101">
        <f t="shared" si="2083"/>
        <v>0</v>
      </c>
      <c r="JA1237" s="101">
        <f t="shared" si="2084"/>
        <v>0</v>
      </c>
      <c r="JB1237" s="101">
        <f t="shared" si="2084"/>
        <v>0</v>
      </c>
      <c r="JC1237" s="101">
        <f t="shared" si="2084"/>
        <v>0</v>
      </c>
      <c r="JD1237" s="106"/>
      <c r="JE1237" s="106"/>
      <c r="JF1237" s="106"/>
      <c r="JG1237" s="101">
        <f t="shared" si="2085"/>
        <v>0</v>
      </c>
      <c r="JH1237" s="101">
        <f t="shared" si="2086"/>
        <v>0</v>
      </c>
      <c r="JI1237" s="101">
        <f t="shared" si="2087"/>
        <v>0</v>
      </c>
      <c r="JJ1237" s="101">
        <f t="shared" si="2088"/>
        <v>0</v>
      </c>
      <c r="JK1237" s="101">
        <f t="shared" si="2089"/>
        <v>0</v>
      </c>
      <c r="JL1237" s="101">
        <f t="shared" si="2090"/>
        <v>0</v>
      </c>
      <c r="JM1237" s="101">
        <f t="shared" si="2091"/>
        <v>0</v>
      </c>
      <c r="JN1237" s="101">
        <f t="shared" si="2092"/>
        <v>0</v>
      </c>
      <c r="JO1237" s="101">
        <f t="shared" si="2093"/>
        <v>0</v>
      </c>
      <c r="JP1237" s="101">
        <f t="shared" si="2094"/>
        <v>0</v>
      </c>
      <c r="JQ1237" s="101">
        <f t="shared" si="2095"/>
        <v>0</v>
      </c>
      <c r="JR1237" s="101">
        <f t="shared" si="2096"/>
        <v>0</v>
      </c>
      <c r="JS1237" s="101">
        <f t="shared" si="2097"/>
        <v>0</v>
      </c>
      <c r="JT1237" s="101">
        <f t="shared" si="2097"/>
        <v>0</v>
      </c>
      <c r="JU1237" s="101">
        <f t="shared" si="2097"/>
        <v>0</v>
      </c>
      <c r="JV1237" s="101">
        <f t="shared" si="2098"/>
        <v>0</v>
      </c>
      <c r="JW1237" s="101">
        <f t="shared" si="2098"/>
        <v>0</v>
      </c>
      <c r="JX1237" s="101">
        <f t="shared" si="2098"/>
        <v>0</v>
      </c>
      <c r="JY1237" s="106"/>
      <c r="JZ1237" s="106"/>
      <c r="KA1237" s="106"/>
      <c r="KB1237" s="101">
        <f t="shared" si="2099"/>
        <v>0</v>
      </c>
      <c r="KC1237" s="101">
        <f t="shared" si="2100"/>
        <v>0</v>
      </c>
      <c r="KD1237" s="101">
        <f t="shared" si="2101"/>
        <v>0</v>
      </c>
      <c r="KE1237" s="101">
        <f t="shared" si="2102"/>
        <v>0</v>
      </c>
      <c r="KF1237" s="101">
        <f t="shared" si="2103"/>
        <v>0</v>
      </c>
      <c r="KG1237" s="101">
        <f t="shared" si="2104"/>
        <v>0</v>
      </c>
      <c r="KH1237" s="101">
        <f t="shared" si="2105"/>
        <v>0</v>
      </c>
      <c r="KI1237" s="101">
        <f t="shared" si="2106"/>
        <v>0</v>
      </c>
      <c r="KJ1237" s="101">
        <f t="shared" si="2107"/>
        <v>0</v>
      </c>
      <c r="KK1237" s="101">
        <f t="shared" si="2108"/>
        <v>0</v>
      </c>
      <c r="KL1237" s="101">
        <f t="shared" si="2109"/>
        <v>0</v>
      </c>
      <c r="KM1237" s="101">
        <f t="shared" si="2110"/>
        <v>0</v>
      </c>
      <c r="KN1237" s="101">
        <f t="shared" si="2111"/>
        <v>0</v>
      </c>
      <c r="KO1237" s="101">
        <f t="shared" si="2111"/>
        <v>0</v>
      </c>
      <c r="KP1237" s="101">
        <f t="shared" si="2111"/>
        <v>0</v>
      </c>
      <c r="KQ1237" s="101">
        <f t="shared" si="2112"/>
        <v>0</v>
      </c>
      <c r="KR1237" s="101">
        <f t="shared" si="2112"/>
        <v>0</v>
      </c>
      <c r="KS1237" s="101">
        <f t="shared" si="2112"/>
        <v>0</v>
      </c>
      <c r="KT1237" s="106"/>
      <c r="KU1237" s="106"/>
      <c r="KV1237" s="106"/>
      <c r="KW1237" s="101">
        <f t="shared" si="2113"/>
        <v>0</v>
      </c>
      <c r="KX1237" s="101">
        <f t="shared" si="2114"/>
        <v>0</v>
      </c>
      <c r="KY1237" s="101">
        <f t="shared" si="2115"/>
        <v>0</v>
      </c>
      <c r="KZ1237" s="101">
        <f t="shared" si="2116"/>
        <v>0</v>
      </c>
      <c r="LA1237" s="101">
        <f t="shared" si="2117"/>
        <v>0</v>
      </c>
      <c r="LB1237" s="101">
        <f t="shared" si="2118"/>
        <v>0</v>
      </c>
      <c r="LC1237" s="101">
        <f t="shared" si="2119"/>
        <v>0</v>
      </c>
      <c r="LD1237" s="101">
        <f t="shared" si="2120"/>
        <v>0</v>
      </c>
      <c r="LE1237" s="101">
        <f t="shared" si="2121"/>
        <v>0</v>
      </c>
      <c r="LF1237" s="101">
        <f t="shared" si="2122"/>
        <v>0</v>
      </c>
      <c r="LG1237" s="101">
        <f t="shared" si="2123"/>
        <v>0</v>
      </c>
      <c r="LH1237" s="101">
        <f t="shared" si="2124"/>
        <v>0</v>
      </c>
      <c r="LI1237" s="101">
        <f t="shared" si="2125"/>
        <v>0</v>
      </c>
      <c r="LJ1237" s="101">
        <f t="shared" si="2125"/>
        <v>0</v>
      </c>
      <c r="LK1237" s="101">
        <f t="shared" si="2125"/>
        <v>0</v>
      </c>
      <c r="LL1237" s="101">
        <f t="shared" si="2126"/>
        <v>0</v>
      </c>
      <c r="LM1237" s="101">
        <f t="shared" si="2126"/>
        <v>0</v>
      </c>
      <c r="LN1237" s="101">
        <f t="shared" si="2126"/>
        <v>0</v>
      </c>
      <c r="LO1237" s="106"/>
      <c r="LP1237" s="106"/>
      <c r="LQ1237" s="106"/>
      <c r="LR1237" s="101">
        <f t="shared" si="2127"/>
        <v>0</v>
      </c>
      <c r="LS1237" s="101">
        <f t="shared" si="2128"/>
        <v>0</v>
      </c>
      <c r="LT1237" s="101">
        <f t="shared" si="2129"/>
        <v>0</v>
      </c>
      <c r="LU1237" s="101">
        <f t="shared" si="2130"/>
        <v>0</v>
      </c>
      <c r="LV1237" s="101">
        <f t="shared" si="2131"/>
        <v>0</v>
      </c>
      <c r="LW1237" s="101">
        <f t="shared" si="2132"/>
        <v>0</v>
      </c>
      <c r="LX1237" s="101">
        <f t="shared" si="2133"/>
        <v>0</v>
      </c>
      <c r="LY1237" s="101">
        <f t="shared" si="2134"/>
        <v>0</v>
      </c>
      <c r="LZ1237" s="101">
        <f t="shared" si="2135"/>
        <v>0</v>
      </c>
      <c r="MA1237" s="101">
        <f t="shared" si="2136"/>
        <v>0</v>
      </c>
      <c r="MB1237" s="101">
        <f t="shared" si="2137"/>
        <v>0</v>
      </c>
      <c r="MC1237" s="101">
        <f t="shared" si="2138"/>
        <v>0</v>
      </c>
      <c r="MD1237" s="101">
        <f t="shared" si="2139"/>
        <v>0</v>
      </c>
      <c r="ME1237" s="101">
        <f t="shared" si="2139"/>
        <v>0</v>
      </c>
      <c r="MF1237" s="101">
        <f t="shared" si="2139"/>
        <v>0</v>
      </c>
      <c r="MG1237" s="101">
        <f t="shared" si="2140"/>
        <v>0</v>
      </c>
      <c r="MH1237" s="101">
        <f t="shared" si="2140"/>
        <v>0</v>
      </c>
      <c r="MI1237" s="101">
        <f t="shared" si="2140"/>
        <v>0</v>
      </c>
      <c r="MJ1237" s="106"/>
      <c r="MK1237" s="106"/>
      <c r="ML1237" s="106"/>
      <c r="MM1237" s="101">
        <f t="shared" si="2141"/>
        <v>0</v>
      </c>
      <c r="MN1237" s="101">
        <f t="shared" si="2142"/>
        <v>0</v>
      </c>
      <c r="MO1237" s="101">
        <f t="shared" si="2143"/>
        <v>0</v>
      </c>
      <c r="MP1237" s="101">
        <f t="shared" si="2144"/>
        <v>0</v>
      </c>
      <c r="MQ1237" s="101">
        <f t="shared" si="2145"/>
        <v>0</v>
      </c>
      <c r="MR1237" s="101">
        <f t="shared" si="2146"/>
        <v>0</v>
      </c>
      <c r="MS1237" s="101">
        <f t="shared" si="2147"/>
        <v>0</v>
      </c>
      <c r="MT1237" s="101">
        <f t="shared" si="2148"/>
        <v>0</v>
      </c>
      <c r="MU1237" s="101">
        <f t="shared" si="2149"/>
        <v>0</v>
      </c>
      <c r="MV1237" s="101">
        <f t="shared" si="2150"/>
        <v>0</v>
      </c>
      <c r="MW1237" s="101">
        <f t="shared" si="2151"/>
        <v>0</v>
      </c>
      <c r="MX1237" s="101">
        <f t="shared" si="2152"/>
        <v>0</v>
      </c>
      <c r="MY1237" s="101">
        <f t="shared" si="2153"/>
        <v>0</v>
      </c>
      <c r="MZ1237" s="101">
        <f t="shared" si="2153"/>
        <v>0</v>
      </c>
      <c r="NA1237" s="101">
        <f t="shared" si="2153"/>
        <v>0</v>
      </c>
      <c r="NB1237" s="101">
        <f t="shared" si="2154"/>
        <v>0</v>
      </c>
      <c r="NC1237" s="101">
        <f t="shared" si="2154"/>
        <v>0</v>
      </c>
      <c r="ND1237" s="101">
        <f t="shared" si="2154"/>
        <v>0</v>
      </c>
      <c r="NE1237" s="106"/>
      <c r="NF1237" s="106"/>
      <c r="NG1237" s="106"/>
      <c r="NH1237" s="101">
        <f t="shared" si="2155"/>
        <v>0</v>
      </c>
      <c r="NI1237" s="101">
        <f t="shared" si="2156"/>
        <v>0</v>
      </c>
      <c r="NJ1237" s="101">
        <f t="shared" si="2157"/>
        <v>0</v>
      </c>
      <c r="NK1237" s="101">
        <f t="shared" si="2158"/>
        <v>0</v>
      </c>
      <c r="NL1237" s="101">
        <f t="shared" si="2159"/>
        <v>0</v>
      </c>
      <c r="NM1237" s="101">
        <f t="shared" si="2160"/>
        <v>0</v>
      </c>
      <c r="NN1237" s="101">
        <f t="shared" si="2161"/>
        <v>0</v>
      </c>
      <c r="NO1237" s="101">
        <f t="shared" si="2162"/>
        <v>0</v>
      </c>
      <c r="NP1237" s="101">
        <f t="shared" si="2163"/>
        <v>0</v>
      </c>
      <c r="NQ1237" s="101">
        <f t="shared" si="2164"/>
        <v>0</v>
      </c>
      <c r="NR1237" s="101">
        <f t="shared" si="2165"/>
        <v>0</v>
      </c>
      <c r="NS1237" s="101">
        <f t="shared" si="2166"/>
        <v>0</v>
      </c>
      <c r="NT1237" s="101">
        <f t="shared" si="2167"/>
        <v>0</v>
      </c>
      <c r="NU1237" s="101">
        <f t="shared" si="2167"/>
        <v>0</v>
      </c>
      <c r="NV1237" s="101">
        <f t="shared" si="2167"/>
        <v>0</v>
      </c>
      <c r="NW1237" s="101">
        <f t="shared" si="2168"/>
        <v>0</v>
      </c>
      <c r="NX1237" s="101">
        <f t="shared" si="2168"/>
        <v>0</v>
      </c>
      <c r="NY1237" s="101">
        <f t="shared" si="2168"/>
        <v>0</v>
      </c>
      <c r="NZ1237" s="106"/>
      <c r="OA1237" s="106"/>
      <c r="OB1237" s="106"/>
      <c r="OC1237" s="101">
        <f t="shared" si="2169"/>
        <v>0</v>
      </c>
      <c r="OD1237" s="101">
        <f t="shared" si="2170"/>
        <v>0</v>
      </c>
      <c r="OE1237" s="101">
        <f t="shared" si="2171"/>
        <v>0</v>
      </c>
      <c r="OF1237" s="101">
        <f t="shared" si="2172"/>
        <v>0</v>
      </c>
      <c r="OG1237" s="101">
        <f t="shared" si="2173"/>
        <v>0</v>
      </c>
      <c r="OH1237" s="101">
        <f t="shared" si="2174"/>
        <v>0</v>
      </c>
      <c r="OI1237" s="101">
        <f t="shared" si="2175"/>
        <v>0</v>
      </c>
      <c r="OJ1237" s="101">
        <f t="shared" si="2176"/>
        <v>0</v>
      </c>
      <c r="OK1237" s="101">
        <f t="shared" si="2177"/>
        <v>0</v>
      </c>
      <c r="OL1237" s="101">
        <f t="shared" si="2178"/>
        <v>0</v>
      </c>
      <c r="OM1237" s="101">
        <f t="shared" si="2179"/>
        <v>0</v>
      </c>
      <c r="ON1237" s="101">
        <f t="shared" si="2180"/>
        <v>0</v>
      </c>
      <c r="OO1237" s="101">
        <f t="shared" si="2181"/>
        <v>0</v>
      </c>
      <c r="OP1237" s="101">
        <f t="shared" si="2181"/>
        <v>0</v>
      </c>
      <c r="OQ1237" s="101">
        <f t="shared" si="2181"/>
        <v>0</v>
      </c>
      <c r="OR1237" s="101">
        <f t="shared" si="2182"/>
        <v>0</v>
      </c>
      <c r="OS1237" s="101">
        <f t="shared" si="2182"/>
        <v>0</v>
      </c>
      <c r="OT1237" s="101">
        <f t="shared" si="2182"/>
        <v>0</v>
      </c>
      <c r="OU1237" s="106"/>
      <c r="OV1237" s="106"/>
      <c r="OW1237" s="106"/>
      <c r="OX1237" s="101">
        <f t="shared" si="2183"/>
        <v>0</v>
      </c>
      <c r="OY1237" s="101">
        <f t="shared" si="2184"/>
        <v>0</v>
      </c>
      <c r="OZ1237" s="101">
        <f t="shared" si="2185"/>
        <v>0</v>
      </c>
      <c r="PA1237" s="101">
        <f t="shared" si="2186"/>
        <v>0</v>
      </c>
      <c r="PB1237" s="101">
        <f t="shared" si="2187"/>
        <v>0</v>
      </c>
      <c r="PC1237" s="101">
        <f t="shared" si="2188"/>
        <v>0</v>
      </c>
      <c r="PD1237" s="101">
        <f t="shared" si="2189"/>
        <v>0</v>
      </c>
      <c r="PE1237" s="101">
        <f t="shared" si="2190"/>
        <v>0</v>
      </c>
      <c r="PF1237" s="101">
        <f t="shared" si="2191"/>
        <v>0</v>
      </c>
      <c r="PG1237" s="101">
        <f t="shared" si="2192"/>
        <v>0</v>
      </c>
      <c r="PH1237" s="101">
        <f t="shared" si="2193"/>
        <v>0</v>
      </c>
      <c r="PI1237" s="101">
        <f t="shared" si="2194"/>
        <v>0</v>
      </c>
      <c r="PJ1237" s="101">
        <f t="shared" si="2195"/>
        <v>0</v>
      </c>
      <c r="PK1237" s="101">
        <f t="shared" si="2195"/>
        <v>0</v>
      </c>
      <c r="PL1237" s="101">
        <f t="shared" si="2195"/>
        <v>0</v>
      </c>
      <c r="PM1237" s="101">
        <f t="shared" si="2196"/>
        <v>0</v>
      </c>
      <c r="PN1237" s="101">
        <f t="shared" si="2196"/>
        <v>0</v>
      </c>
      <c r="PO1237" s="101">
        <f t="shared" si="2196"/>
        <v>0</v>
      </c>
      <c r="PP1237" s="106"/>
      <c r="PQ1237" s="106"/>
      <c r="PR1237" s="106"/>
      <c r="PS1237" s="101">
        <f t="shared" si="2197"/>
        <v>0</v>
      </c>
      <c r="PT1237" s="101">
        <f t="shared" si="2198"/>
        <v>0</v>
      </c>
      <c r="PU1237" s="101">
        <f t="shared" si="2199"/>
        <v>0</v>
      </c>
      <c r="PV1237" s="101">
        <f t="shared" si="2200"/>
        <v>0</v>
      </c>
      <c r="PW1237" s="101">
        <f t="shared" si="2201"/>
        <v>0</v>
      </c>
      <c r="PX1237" s="101">
        <f t="shared" si="2202"/>
        <v>0</v>
      </c>
      <c r="PY1237" s="101">
        <f t="shared" si="2203"/>
        <v>0</v>
      </c>
      <c r="PZ1237" s="101">
        <f t="shared" si="2204"/>
        <v>0</v>
      </c>
      <c r="QA1237" s="101">
        <f t="shared" si="2205"/>
        <v>0</v>
      </c>
      <c r="QB1237" s="101">
        <f t="shared" si="2206"/>
        <v>0</v>
      </c>
      <c r="QC1237" s="101">
        <f t="shared" si="2207"/>
        <v>0</v>
      </c>
      <c r="QD1237" s="101">
        <f t="shared" si="2208"/>
        <v>0</v>
      </c>
      <c r="QE1237" s="101">
        <f t="shared" si="2209"/>
        <v>0</v>
      </c>
      <c r="QF1237" s="101">
        <f t="shared" si="2209"/>
        <v>0</v>
      </c>
      <c r="QG1237" s="101">
        <f t="shared" si="2209"/>
        <v>0</v>
      </c>
      <c r="QH1237" s="101">
        <f t="shared" si="2210"/>
        <v>0</v>
      </c>
      <c r="QI1237" s="101">
        <f t="shared" si="2210"/>
        <v>0</v>
      </c>
      <c r="QJ1237" s="101">
        <f t="shared" si="2210"/>
        <v>0</v>
      </c>
      <c r="QK1237" s="106"/>
      <c r="QL1237" s="106"/>
      <c r="QM1237" s="106"/>
      <c r="QN1237" s="101">
        <f t="shared" si="2211"/>
        <v>0</v>
      </c>
      <c r="QO1237" s="101">
        <f t="shared" si="2212"/>
        <v>0</v>
      </c>
      <c r="QP1237" s="101">
        <f t="shared" si="2213"/>
        <v>0</v>
      </c>
      <c r="QQ1237" s="101">
        <f t="shared" si="2214"/>
        <v>0</v>
      </c>
      <c r="QR1237" s="101">
        <f t="shared" si="2215"/>
        <v>0</v>
      </c>
      <c r="QS1237" s="101">
        <f t="shared" si="2216"/>
        <v>0</v>
      </c>
      <c r="QT1237" s="101">
        <f t="shared" si="2217"/>
        <v>0</v>
      </c>
      <c r="QU1237" s="101">
        <f t="shared" si="2218"/>
        <v>0</v>
      </c>
      <c r="QV1237" s="101">
        <f t="shared" si="2219"/>
        <v>0</v>
      </c>
      <c r="QW1237" s="101">
        <f t="shared" si="2220"/>
        <v>0</v>
      </c>
      <c r="QX1237" s="101">
        <f t="shared" si="2221"/>
        <v>0</v>
      </c>
      <c r="QY1237" s="101">
        <f t="shared" si="2222"/>
        <v>0</v>
      </c>
      <c r="QZ1237" s="101">
        <f t="shared" si="2223"/>
        <v>0</v>
      </c>
      <c r="RA1237" s="101">
        <f t="shared" si="2223"/>
        <v>0</v>
      </c>
      <c r="RB1237" s="101">
        <f t="shared" si="2223"/>
        <v>0</v>
      </c>
      <c r="RC1237" s="101">
        <f t="shared" si="2224"/>
        <v>0</v>
      </c>
      <c r="RD1237" s="101">
        <f t="shared" si="2224"/>
        <v>0</v>
      </c>
      <c r="RE1237" s="101">
        <f t="shared" si="2224"/>
        <v>0</v>
      </c>
      <c r="RF1237" s="106"/>
      <c r="RG1237" s="106"/>
      <c r="RH1237" s="106"/>
      <c r="RI1237" s="101">
        <f t="shared" si="2225"/>
        <v>0</v>
      </c>
      <c r="RJ1237" s="101">
        <f t="shared" si="2226"/>
        <v>0</v>
      </c>
      <c r="RK1237" s="101">
        <f t="shared" si="2227"/>
        <v>0</v>
      </c>
      <c r="RL1237" s="101">
        <f t="shared" si="2228"/>
        <v>0</v>
      </c>
      <c r="RM1237" s="101">
        <f t="shared" si="2229"/>
        <v>0</v>
      </c>
      <c r="RN1237" s="101">
        <f t="shared" si="2230"/>
        <v>0</v>
      </c>
      <c r="RO1237" s="101">
        <f t="shared" si="2231"/>
        <v>0</v>
      </c>
      <c r="RP1237" s="101">
        <f t="shared" si="2232"/>
        <v>0</v>
      </c>
      <c r="RQ1237" s="101">
        <f t="shared" si="2233"/>
        <v>0</v>
      </c>
      <c r="RR1237" s="101">
        <f t="shared" si="2234"/>
        <v>0</v>
      </c>
      <c r="RS1237" s="101">
        <f t="shared" si="2235"/>
        <v>0</v>
      </c>
      <c r="RT1237" s="101">
        <f t="shared" si="2236"/>
        <v>0</v>
      </c>
      <c r="RU1237" s="101">
        <f t="shared" si="2237"/>
        <v>0</v>
      </c>
      <c r="RV1237" s="101">
        <f t="shared" si="2237"/>
        <v>0</v>
      </c>
      <c r="RW1237" s="101">
        <f t="shared" si="2237"/>
        <v>0</v>
      </c>
      <c r="RX1237" s="101">
        <f t="shared" si="2238"/>
        <v>0</v>
      </c>
      <c r="RY1237" s="101">
        <f t="shared" si="2238"/>
        <v>0</v>
      </c>
      <c r="RZ1237" s="101">
        <f t="shared" si="2238"/>
        <v>0</v>
      </c>
      <c r="SA1237" s="106"/>
      <c r="SB1237" s="106"/>
      <c r="SC1237" s="106"/>
      <c r="SD1237" s="101">
        <f t="shared" si="2239"/>
        <v>0</v>
      </c>
      <c r="SE1237" s="101">
        <f t="shared" si="2240"/>
        <v>0</v>
      </c>
      <c r="SF1237" s="101">
        <f t="shared" si="2241"/>
        <v>0</v>
      </c>
      <c r="SG1237" s="101">
        <f t="shared" si="2242"/>
        <v>0</v>
      </c>
      <c r="SH1237" s="101">
        <f t="shared" si="2243"/>
        <v>0</v>
      </c>
      <c r="SI1237" s="101">
        <f t="shared" si="2244"/>
        <v>0</v>
      </c>
      <c r="SJ1237" s="101">
        <f t="shared" si="2245"/>
        <v>0</v>
      </c>
      <c r="SK1237" s="101">
        <f t="shared" si="2246"/>
        <v>0</v>
      </c>
      <c r="SL1237" s="101">
        <f t="shared" si="2247"/>
        <v>0</v>
      </c>
      <c r="SM1237" s="101">
        <f t="shared" si="2248"/>
        <v>0</v>
      </c>
      <c r="SN1237" s="101">
        <f t="shared" si="2249"/>
        <v>0</v>
      </c>
      <c r="SO1237" s="101">
        <f t="shared" si="2250"/>
        <v>0</v>
      </c>
      <c r="SP1237" s="101">
        <f t="shared" si="2251"/>
        <v>0</v>
      </c>
      <c r="SQ1237" s="101">
        <f t="shared" si="2251"/>
        <v>0</v>
      </c>
      <c r="SR1237" s="101">
        <f t="shared" si="2251"/>
        <v>0</v>
      </c>
      <c r="SS1237" s="101">
        <f t="shared" si="2252"/>
        <v>0</v>
      </c>
      <c r="ST1237" s="101">
        <f t="shared" si="2252"/>
        <v>0</v>
      </c>
      <c r="SU1237" s="101">
        <f t="shared" si="2252"/>
        <v>0</v>
      </c>
      <c r="SV1237" s="106"/>
      <c r="SW1237" s="106"/>
      <c r="SX1237" s="106"/>
      <c r="SY1237" s="101">
        <f t="shared" si="2253"/>
        <v>0</v>
      </c>
      <c r="SZ1237" s="101">
        <f t="shared" si="2254"/>
        <v>0</v>
      </c>
      <c r="TA1237" s="101">
        <f t="shared" si="2255"/>
        <v>0</v>
      </c>
      <c r="TB1237" s="101">
        <f t="shared" si="2256"/>
        <v>0</v>
      </c>
      <c r="TC1237" s="101">
        <f t="shared" si="2257"/>
        <v>0</v>
      </c>
      <c r="TD1237" s="101">
        <f t="shared" si="2258"/>
        <v>0</v>
      </c>
      <c r="TE1237" s="101">
        <f t="shared" si="2259"/>
        <v>0</v>
      </c>
      <c r="TF1237" s="101">
        <f t="shared" si="2260"/>
        <v>0</v>
      </c>
      <c r="TG1237" s="101">
        <f t="shared" si="2261"/>
        <v>0</v>
      </c>
      <c r="TH1237" s="101">
        <f t="shared" si="2262"/>
        <v>0</v>
      </c>
      <c r="TI1237" s="101">
        <f t="shared" si="2263"/>
        <v>0</v>
      </c>
      <c r="TJ1237" s="101">
        <f t="shared" si="2264"/>
        <v>0</v>
      </c>
      <c r="TK1237" s="101">
        <f t="shared" si="2265"/>
        <v>0</v>
      </c>
      <c r="TL1237" s="101">
        <f t="shared" si="2265"/>
        <v>0</v>
      </c>
      <c r="TM1237" s="101">
        <f t="shared" si="2265"/>
        <v>0</v>
      </c>
      <c r="TN1237" s="101">
        <f t="shared" si="2266"/>
        <v>0</v>
      </c>
      <c r="TO1237" s="101">
        <f t="shared" si="2266"/>
        <v>0</v>
      </c>
      <c r="TP1237" s="101">
        <f t="shared" si="2266"/>
        <v>0</v>
      </c>
      <c r="TQ1237" s="106"/>
      <c r="TR1237" s="106"/>
      <c r="TS1237" s="106"/>
      <c r="TT1237" s="101">
        <f t="shared" si="2267"/>
        <v>0</v>
      </c>
      <c r="TU1237" s="101">
        <f t="shared" si="2268"/>
        <v>0</v>
      </c>
      <c r="TV1237" s="101">
        <f t="shared" si="2269"/>
        <v>0</v>
      </c>
      <c r="TW1237" s="101">
        <f t="shared" si="2270"/>
        <v>0</v>
      </c>
      <c r="TX1237" s="101">
        <f t="shared" si="2271"/>
        <v>0</v>
      </c>
      <c r="TY1237" s="101">
        <f t="shared" si="2272"/>
        <v>0</v>
      </c>
      <c r="TZ1237" s="101">
        <f t="shared" si="2273"/>
        <v>0</v>
      </c>
      <c r="UA1237" s="101">
        <f t="shared" si="2274"/>
        <v>0</v>
      </c>
      <c r="UB1237" s="101">
        <f t="shared" si="2275"/>
        <v>0</v>
      </c>
      <c r="UC1237" s="101">
        <f t="shared" si="2276"/>
        <v>0</v>
      </c>
      <c r="UD1237" s="101">
        <f t="shared" si="2277"/>
        <v>0</v>
      </c>
      <c r="UE1237" s="101">
        <f t="shared" si="2278"/>
        <v>0</v>
      </c>
      <c r="UF1237" s="101">
        <f t="shared" si="2279"/>
        <v>0</v>
      </c>
      <c r="UG1237" s="101">
        <f t="shared" si="2279"/>
        <v>0</v>
      </c>
      <c r="UH1237" s="101">
        <f t="shared" si="2279"/>
        <v>0</v>
      </c>
      <c r="UI1237" s="101">
        <f t="shared" si="2280"/>
        <v>0</v>
      </c>
      <c r="UJ1237" s="101">
        <f t="shared" si="2280"/>
        <v>0</v>
      </c>
      <c r="UK1237" s="101">
        <f t="shared" si="2280"/>
        <v>0</v>
      </c>
      <c r="UL1237" s="106"/>
      <c r="UM1237" s="106"/>
      <c r="UN1237" s="106"/>
      <c r="UO1237" s="101">
        <f t="shared" si="2281"/>
        <v>0</v>
      </c>
      <c r="UP1237" s="101">
        <f t="shared" si="2282"/>
        <v>0</v>
      </c>
      <c r="UQ1237" s="101">
        <f t="shared" si="2283"/>
        <v>0</v>
      </c>
      <c r="UR1237" s="101">
        <f t="shared" si="2284"/>
        <v>0</v>
      </c>
      <c r="US1237" s="101">
        <f t="shared" si="2285"/>
        <v>0</v>
      </c>
      <c r="UT1237" s="101">
        <f t="shared" si="2286"/>
        <v>0</v>
      </c>
      <c r="UU1237" s="101">
        <f t="shared" si="2287"/>
        <v>0</v>
      </c>
      <c r="UV1237" s="101">
        <f t="shared" si="2288"/>
        <v>0</v>
      </c>
      <c r="UW1237" s="101">
        <f t="shared" si="2289"/>
        <v>0</v>
      </c>
      <c r="UX1237" s="101">
        <f t="shared" si="2290"/>
        <v>0</v>
      </c>
      <c r="UY1237" s="101">
        <f t="shared" si="2291"/>
        <v>0</v>
      </c>
      <c r="UZ1237" s="101">
        <f t="shared" si="2292"/>
        <v>0</v>
      </c>
      <c r="VA1237" s="101">
        <f t="shared" si="2293"/>
        <v>0</v>
      </c>
      <c r="VB1237" s="101">
        <f t="shared" si="2293"/>
        <v>0</v>
      </c>
      <c r="VC1237" s="101">
        <f t="shared" si="2293"/>
        <v>0</v>
      </c>
      <c r="VD1237" s="101">
        <f t="shared" si="2294"/>
        <v>0</v>
      </c>
      <c r="VE1237" s="101">
        <f t="shared" si="2294"/>
        <v>0</v>
      </c>
      <c r="VF1237" s="101">
        <f t="shared" si="2294"/>
        <v>0</v>
      </c>
      <c r="VG1237" s="106"/>
      <c r="VH1237" s="106"/>
      <c r="VI1237" s="106"/>
      <c r="VJ1237" s="101">
        <f t="shared" si="2295"/>
        <v>0</v>
      </c>
      <c r="VK1237" s="101">
        <f t="shared" si="2296"/>
        <v>0</v>
      </c>
      <c r="VL1237" s="101">
        <f t="shared" si="2297"/>
        <v>0</v>
      </c>
      <c r="VM1237" s="101">
        <f t="shared" si="2298"/>
        <v>0</v>
      </c>
      <c r="VN1237" s="101">
        <f t="shared" si="2299"/>
        <v>0</v>
      </c>
      <c r="VO1237" s="101">
        <f t="shared" si="2300"/>
        <v>0</v>
      </c>
      <c r="VP1237" s="101">
        <f t="shared" si="2301"/>
        <v>0</v>
      </c>
      <c r="VQ1237" s="101">
        <f t="shared" si="2302"/>
        <v>0</v>
      </c>
      <c r="VR1237" s="101">
        <f t="shared" si="2303"/>
        <v>0</v>
      </c>
      <c r="VS1237" s="101">
        <f t="shared" si="2304"/>
        <v>0</v>
      </c>
      <c r="VT1237" s="101">
        <f t="shared" si="2305"/>
        <v>0</v>
      </c>
      <c r="VU1237" s="101">
        <f t="shared" si="2306"/>
        <v>0</v>
      </c>
      <c r="VV1237" s="101">
        <f t="shared" si="2307"/>
        <v>0</v>
      </c>
      <c r="VW1237" s="101">
        <f t="shared" si="2307"/>
        <v>0</v>
      </c>
      <c r="VX1237" s="101">
        <f t="shared" si="2307"/>
        <v>0</v>
      </c>
      <c r="VY1237" s="101">
        <f t="shared" si="2308"/>
        <v>0</v>
      </c>
      <c r="VZ1237" s="101">
        <f t="shared" si="2308"/>
        <v>0</v>
      </c>
      <c r="WA1237" s="101">
        <f t="shared" si="2308"/>
        <v>0</v>
      </c>
      <c r="WB1237" s="106"/>
      <c r="WC1237" s="106"/>
      <c r="WD1237" s="106"/>
      <c r="WE1237" s="101">
        <f t="shared" si="2309"/>
        <v>0</v>
      </c>
      <c r="WF1237" s="101">
        <f t="shared" si="2310"/>
        <v>0</v>
      </c>
      <c r="WG1237" s="101">
        <f t="shared" si="2311"/>
        <v>0</v>
      </c>
      <c r="WH1237" s="101">
        <f t="shared" si="2312"/>
        <v>0</v>
      </c>
      <c r="WI1237" s="101">
        <f t="shared" si="2313"/>
        <v>0</v>
      </c>
      <c r="WJ1237" s="101">
        <f t="shared" si="2314"/>
        <v>0</v>
      </c>
      <c r="WK1237" s="101">
        <f t="shared" si="2315"/>
        <v>0</v>
      </c>
      <c r="WL1237" s="101">
        <f t="shared" si="2316"/>
        <v>0</v>
      </c>
      <c r="WM1237" s="101">
        <f t="shared" si="2317"/>
        <v>0</v>
      </c>
      <c r="WN1237" s="101">
        <f t="shared" si="2318"/>
        <v>0</v>
      </c>
      <c r="WO1237" s="101">
        <f t="shared" si="2319"/>
        <v>0</v>
      </c>
      <c r="WP1237" s="101">
        <f t="shared" si="2320"/>
        <v>0</v>
      </c>
      <c r="WQ1237" s="101">
        <f t="shared" si="2321"/>
        <v>0</v>
      </c>
      <c r="WR1237" s="101">
        <f t="shared" si="2321"/>
        <v>0</v>
      </c>
      <c r="WS1237" s="101">
        <f t="shared" si="2321"/>
        <v>0</v>
      </c>
      <c r="WT1237" s="101">
        <f t="shared" si="2322"/>
        <v>0</v>
      </c>
      <c r="WU1237" s="101">
        <f t="shared" si="2322"/>
        <v>0</v>
      </c>
      <c r="WV1237" s="101">
        <f t="shared" si="2322"/>
        <v>0</v>
      </c>
      <c r="WW1237" s="106"/>
      <c r="WX1237" s="106"/>
      <c r="WY1237" s="106"/>
      <c r="WZ1237" s="101">
        <f t="shared" si="2323"/>
        <v>0</v>
      </c>
      <c r="XA1237" s="101">
        <f t="shared" si="2324"/>
        <v>0</v>
      </c>
      <c r="XB1237" s="101">
        <f t="shared" si="2325"/>
        <v>0</v>
      </c>
      <c r="XC1237" s="101">
        <f t="shared" si="2326"/>
        <v>0</v>
      </c>
      <c r="XD1237" s="101">
        <f t="shared" si="2327"/>
        <v>0</v>
      </c>
      <c r="XE1237" s="101">
        <f t="shared" si="2328"/>
        <v>0</v>
      </c>
      <c r="XF1237" s="101">
        <f t="shared" si="2329"/>
        <v>0</v>
      </c>
      <c r="XG1237" s="101">
        <f t="shared" si="2330"/>
        <v>0</v>
      </c>
      <c r="XH1237" s="101">
        <f t="shared" si="2331"/>
        <v>0</v>
      </c>
      <c r="XI1237" s="101">
        <f t="shared" si="2332"/>
        <v>0</v>
      </c>
      <c r="XJ1237" s="101">
        <f t="shared" si="2333"/>
        <v>0</v>
      </c>
      <c r="XK1237" s="101">
        <f t="shared" si="2334"/>
        <v>0</v>
      </c>
      <c r="XL1237" s="101">
        <f t="shared" si="2335"/>
        <v>0</v>
      </c>
      <c r="XM1237" s="101">
        <f t="shared" si="2335"/>
        <v>0</v>
      </c>
      <c r="XN1237" s="101">
        <f t="shared" si="2335"/>
        <v>0</v>
      </c>
      <c r="XO1237" s="101">
        <f t="shared" si="2336"/>
        <v>0</v>
      </c>
      <c r="XP1237" s="101">
        <f t="shared" si="2336"/>
        <v>0</v>
      </c>
      <c r="XQ1237" s="101">
        <f t="shared" si="2336"/>
        <v>0</v>
      </c>
      <c r="XR1237" s="106"/>
      <c r="XS1237" s="106"/>
      <c r="XT1237" s="106"/>
      <c r="XU1237" s="101">
        <f t="shared" si="2337"/>
        <v>0</v>
      </c>
      <c r="XV1237" s="101">
        <f t="shared" si="2338"/>
        <v>0</v>
      </c>
      <c r="XW1237" s="101">
        <f t="shared" si="2339"/>
        <v>0</v>
      </c>
      <c r="XX1237" s="101">
        <f t="shared" si="2340"/>
        <v>0</v>
      </c>
      <c r="XY1237" s="101">
        <f t="shared" si="2341"/>
        <v>0</v>
      </c>
      <c r="XZ1237" s="101">
        <f t="shared" si="2342"/>
        <v>0</v>
      </c>
      <c r="YA1237" s="101">
        <f t="shared" si="2343"/>
        <v>0</v>
      </c>
      <c r="YB1237" s="101">
        <f t="shared" si="2344"/>
        <v>0</v>
      </c>
      <c r="YC1237" s="101">
        <f t="shared" si="2345"/>
        <v>0</v>
      </c>
      <c r="YD1237" s="101">
        <f t="shared" si="2346"/>
        <v>0</v>
      </c>
      <c r="YE1237" s="101">
        <f t="shared" si="2347"/>
        <v>0</v>
      </c>
      <c r="YF1237" s="101">
        <f t="shared" si="2348"/>
        <v>0</v>
      </c>
      <c r="YG1237" s="101">
        <f t="shared" si="2349"/>
        <v>0</v>
      </c>
      <c r="YH1237" s="101">
        <f t="shared" si="2349"/>
        <v>0</v>
      </c>
      <c r="YI1237" s="101">
        <f t="shared" si="2349"/>
        <v>0</v>
      </c>
      <c r="YJ1237" s="101">
        <f t="shared" si="2350"/>
        <v>0</v>
      </c>
      <c r="YK1237" s="101">
        <f t="shared" si="2350"/>
        <v>0</v>
      </c>
      <c r="YL1237" s="101">
        <f t="shared" si="2350"/>
        <v>0</v>
      </c>
      <c r="YM1237" s="149">
        <f t="shared" si="2351"/>
        <v>0</v>
      </c>
      <c r="YN1237" s="149">
        <f t="shared" si="2351"/>
        <v>0</v>
      </c>
      <c r="YO1237" s="149">
        <f t="shared" si="2351"/>
        <v>0</v>
      </c>
      <c r="YP1237" s="101">
        <f t="shared" si="2352"/>
        <v>0</v>
      </c>
      <c r="YQ1237" s="101">
        <f t="shared" si="2353"/>
        <v>0</v>
      </c>
      <c r="YR1237" s="101">
        <f t="shared" si="2354"/>
        <v>0</v>
      </c>
      <c r="YS1237" s="101">
        <f t="shared" si="2355"/>
        <v>0</v>
      </c>
      <c r="YT1237" s="101">
        <f t="shared" si="2356"/>
        <v>0</v>
      </c>
      <c r="YU1237" s="101">
        <f t="shared" si="2357"/>
        <v>0</v>
      </c>
      <c r="YV1237" s="101">
        <f t="shared" si="2358"/>
        <v>0</v>
      </c>
      <c r="YW1237" s="101">
        <f t="shared" si="2359"/>
        <v>0</v>
      </c>
      <c r="YX1237" s="101">
        <f t="shared" si="2360"/>
        <v>0</v>
      </c>
      <c r="YY1237" s="101">
        <f t="shared" si="2361"/>
        <v>0</v>
      </c>
      <c r="YZ1237" s="101">
        <f t="shared" si="2362"/>
        <v>0</v>
      </c>
      <c r="ZA1237" s="101">
        <f t="shared" si="2363"/>
        <v>0</v>
      </c>
      <c r="ZB1237" s="101">
        <f t="shared" si="2364"/>
        <v>0</v>
      </c>
      <c r="ZC1237" s="101">
        <f t="shared" si="2364"/>
        <v>0</v>
      </c>
      <c r="ZD1237" s="101">
        <f t="shared" si="2364"/>
        <v>0</v>
      </c>
      <c r="ZE1237" s="101">
        <f t="shared" si="2365"/>
        <v>0</v>
      </c>
      <c r="ZF1237" s="101">
        <f t="shared" si="2365"/>
        <v>0</v>
      </c>
      <c r="ZG1237" s="101">
        <f t="shared" si="2365"/>
        <v>0</v>
      </c>
    </row>
    <row r="1238" spans="1:683" ht="60" hidden="1">
      <c r="A1238" s="93" t="s">
        <v>759</v>
      </c>
      <c r="B1238" s="302"/>
      <c r="C1238" s="5"/>
      <c r="D1238" s="764"/>
      <c r="E1238" s="291"/>
      <c r="F1238" s="114">
        <f t="shared" si="2366"/>
        <v>0</v>
      </c>
      <c r="G1238" s="114">
        <f t="shared" si="2366"/>
        <v>0</v>
      </c>
      <c r="H1238" s="114">
        <f t="shared" si="2366"/>
        <v>0</v>
      </c>
      <c r="I1238" s="101">
        <f t="shared" si="2367"/>
        <v>0</v>
      </c>
      <c r="J1238" s="101">
        <f t="shared" si="2367"/>
        <v>0</v>
      </c>
      <c r="K1238" s="101">
        <f t="shared" si="2367"/>
        <v>0</v>
      </c>
      <c r="L1238" s="106"/>
      <c r="M1238" s="106"/>
      <c r="N1238" s="106"/>
      <c r="O1238" s="101">
        <f t="shared" si="1917"/>
        <v>0</v>
      </c>
      <c r="P1238" s="101">
        <f t="shared" si="1918"/>
        <v>0</v>
      </c>
      <c r="Q1238" s="101">
        <f t="shared" si="1919"/>
        <v>0</v>
      </c>
      <c r="R1238" s="101">
        <f t="shared" si="1920"/>
        <v>0</v>
      </c>
      <c r="S1238" s="101">
        <f t="shared" si="1921"/>
        <v>0</v>
      </c>
      <c r="T1238" s="101">
        <f t="shared" si="1922"/>
        <v>0</v>
      </c>
      <c r="U1238" s="101">
        <f t="shared" si="1923"/>
        <v>0</v>
      </c>
      <c r="V1238" s="101">
        <f t="shared" si="1924"/>
        <v>0</v>
      </c>
      <c r="W1238" s="101">
        <f t="shared" si="1925"/>
        <v>0</v>
      </c>
      <c r="X1238" s="101">
        <f t="shared" si="1926"/>
        <v>0</v>
      </c>
      <c r="Y1238" s="101">
        <f t="shared" si="1927"/>
        <v>0</v>
      </c>
      <c r="Z1238" s="101">
        <f t="shared" si="1928"/>
        <v>0</v>
      </c>
      <c r="AA1238" s="101">
        <f t="shared" si="1929"/>
        <v>0</v>
      </c>
      <c r="AB1238" s="101">
        <f t="shared" si="1929"/>
        <v>0</v>
      </c>
      <c r="AC1238" s="101">
        <f t="shared" si="1929"/>
        <v>0</v>
      </c>
      <c r="AD1238" s="101">
        <f t="shared" si="1930"/>
        <v>0</v>
      </c>
      <c r="AE1238" s="101">
        <f t="shared" si="1930"/>
        <v>0</v>
      </c>
      <c r="AF1238" s="101">
        <f t="shared" si="1930"/>
        <v>0</v>
      </c>
      <c r="AG1238" s="106"/>
      <c r="AH1238" s="106"/>
      <c r="AI1238" s="106"/>
      <c r="AJ1238" s="101">
        <f t="shared" si="1931"/>
        <v>0</v>
      </c>
      <c r="AK1238" s="101">
        <f t="shared" si="1932"/>
        <v>0</v>
      </c>
      <c r="AL1238" s="101">
        <f t="shared" si="1933"/>
        <v>0</v>
      </c>
      <c r="AM1238" s="101">
        <f t="shared" si="1934"/>
        <v>0</v>
      </c>
      <c r="AN1238" s="101">
        <f t="shared" si="1935"/>
        <v>0</v>
      </c>
      <c r="AO1238" s="101">
        <f t="shared" si="1936"/>
        <v>0</v>
      </c>
      <c r="AP1238" s="101">
        <f t="shared" si="1937"/>
        <v>0</v>
      </c>
      <c r="AQ1238" s="101">
        <f t="shared" si="1938"/>
        <v>0</v>
      </c>
      <c r="AR1238" s="101">
        <f t="shared" si="1939"/>
        <v>0</v>
      </c>
      <c r="AS1238" s="101">
        <f t="shared" si="1940"/>
        <v>0</v>
      </c>
      <c r="AT1238" s="101">
        <f t="shared" si="1941"/>
        <v>0</v>
      </c>
      <c r="AU1238" s="101">
        <f t="shared" si="1942"/>
        <v>0</v>
      </c>
      <c r="AV1238" s="101">
        <f t="shared" si="1943"/>
        <v>0</v>
      </c>
      <c r="AW1238" s="101">
        <f t="shared" si="1943"/>
        <v>0</v>
      </c>
      <c r="AX1238" s="101">
        <f t="shared" si="1943"/>
        <v>0</v>
      </c>
      <c r="AY1238" s="101">
        <f t="shared" si="1944"/>
        <v>0</v>
      </c>
      <c r="AZ1238" s="101">
        <f t="shared" si="1944"/>
        <v>0</v>
      </c>
      <c r="BA1238" s="101">
        <f t="shared" si="1944"/>
        <v>0</v>
      </c>
      <c r="BB1238" s="106"/>
      <c r="BC1238" s="106"/>
      <c r="BD1238" s="106"/>
      <c r="BE1238" s="101">
        <f t="shared" si="1945"/>
        <v>0</v>
      </c>
      <c r="BF1238" s="101">
        <f t="shared" si="1946"/>
        <v>0</v>
      </c>
      <c r="BG1238" s="101">
        <f t="shared" si="1947"/>
        <v>0</v>
      </c>
      <c r="BH1238" s="101">
        <f t="shared" si="1948"/>
        <v>0</v>
      </c>
      <c r="BI1238" s="101">
        <f t="shared" si="1949"/>
        <v>0</v>
      </c>
      <c r="BJ1238" s="101">
        <f t="shared" si="1950"/>
        <v>0</v>
      </c>
      <c r="BK1238" s="101">
        <f t="shared" si="1951"/>
        <v>0</v>
      </c>
      <c r="BL1238" s="101">
        <f t="shared" si="1952"/>
        <v>0</v>
      </c>
      <c r="BM1238" s="101">
        <f t="shared" si="1953"/>
        <v>0</v>
      </c>
      <c r="BN1238" s="101">
        <f t="shared" si="1954"/>
        <v>0</v>
      </c>
      <c r="BO1238" s="101">
        <f t="shared" si="1955"/>
        <v>0</v>
      </c>
      <c r="BP1238" s="101">
        <f t="shared" si="1956"/>
        <v>0</v>
      </c>
      <c r="BQ1238" s="101">
        <f t="shared" si="1957"/>
        <v>0</v>
      </c>
      <c r="BR1238" s="101">
        <f t="shared" si="1957"/>
        <v>0</v>
      </c>
      <c r="BS1238" s="101">
        <f t="shared" si="1957"/>
        <v>0</v>
      </c>
      <c r="BT1238" s="101">
        <f t="shared" si="1958"/>
        <v>0</v>
      </c>
      <c r="BU1238" s="101">
        <f t="shared" si="1958"/>
        <v>0</v>
      </c>
      <c r="BV1238" s="101">
        <f t="shared" si="1958"/>
        <v>0</v>
      </c>
      <c r="BW1238" s="106"/>
      <c r="BX1238" s="106"/>
      <c r="BY1238" s="106"/>
      <c r="BZ1238" s="101">
        <f t="shared" si="1959"/>
        <v>0</v>
      </c>
      <c r="CA1238" s="101">
        <f t="shared" si="1960"/>
        <v>0</v>
      </c>
      <c r="CB1238" s="101">
        <f t="shared" si="1961"/>
        <v>0</v>
      </c>
      <c r="CC1238" s="101">
        <f t="shared" si="1962"/>
        <v>0</v>
      </c>
      <c r="CD1238" s="101">
        <f t="shared" si="1963"/>
        <v>0</v>
      </c>
      <c r="CE1238" s="101">
        <f t="shared" si="1964"/>
        <v>0</v>
      </c>
      <c r="CF1238" s="101">
        <f t="shared" si="1965"/>
        <v>0</v>
      </c>
      <c r="CG1238" s="101">
        <f t="shared" si="1966"/>
        <v>0</v>
      </c>
      <c r="CH1238" s="101">
        <f t="shared" si="1967"/>
        <v>0</v>
      </c>
      <c r="CI1238" s="101">
        <f t="shared" si="1968"/>
        <v>0</v>
      </c>
      <c r="CJ1238" s="101">
        <f t="shared" si="1969"/>
        <v>0</v>
      </c>
      <c r="CK1238" s="101">
        <f t="shared" si="1970"/>
        <v>0</v>
      </c>
      <c r="CL1238" s="101">
        <f t="shared" si="1971"/>
        <v>0</v>
      </c>
      <c r="CM1238" s="101">
        <f t="shared" si="1971"/>
        <v>0</v>
      </c>
      <c r="CN1238" s="101">
        <f t="shared" si="1971"/>
        <v>0</v>
      </c>
      <c r="CO1238" s="101">
        <f t="shared" si="1972"/>
        <v>0</v>
      </c>
      <c r="CP1238" s="101">
        <f t="shared" si="1972"/>
        <v>0</v>
      </c>
      <c r="CQ1238" s="101">
        <f t="shared" si="1972"/>
        <v>0</v>
      </c>
      <c r="CR1238" s="106"/>
      <c r="CS1238" s="106"/>
      <c r="CT1238" s="106"/>
      <c r="CU1238" s="101">
        <f t="shared" si="1973"/>
        <v>0</v>
      </c>
      <c r="CV1238" s="101">
        <f t="shared" si="1974"/>
        <v>0</v>
      </c>
      <c r="CW1238" s="101">
        <f t="shared" si="1975"/>
        <v>0</v>
      </c>
      <c r="CX1238" s="101">
        <f t="shared" si="1976"/>
        <v>0</v>
      </c>
      <c r="CY1238" s="101">
        <f t="shared" si="1977"/>
        <v>0</v>
      </c>
      <c r="CZ1238" s="101">
        <f t="shared" si="1978"/>
        <v>0</v>
      </c>
      <c r="DA1238" s="101">
        <f t="shared" si="1979"/>
        <v>0</v>
      </c>
      <c r="DB1238" s="101">
        <f t="shared" si="1980"/>
        <v>0</v>
      </c>
      <c r="DC1238" s="101">
        <f t="shared" si="1981"/>
        <v>0</v>
      </c>
      <c r="DD1238" s="101">
        <f t="shared" si="1982"/>
        <v>0</v>
      </c>
      <c r="DE1238" s="101">
        <f t="shared" si="1983"/>
        <v>0</v>
      </c>
      <c r="DF1238" s="101">
        <f t="shared" si="1984"/>
        <v>0</v>
      </c>
      <c r="DG1238" s="101">
        <f t="shared" si="1985"/>
        <v>0</v>
      </c>
      <c r="DH1238" s="101">
        <f t="shared" si="1985"/>
        <v>0</v>
      </c>
      <c r="DI1238" s="101">
        <f t="shared" si="1985"/>
        <v>0</v>
      </c>
      <c r="DJ1238" s="101">
        <f t="shared" si="1986"/>
        <v>0</v>
      </c>
      <c r="DK1238" s="101">
        <f t="shared" si="1986"/>
        <v>0</v>
      </c>
      <c r="DL1238" s="101">
        <f t="shared" si="1986"/>
        <v>0</v>
      </c>
      <c r="DM1238" s="106"/>
      <c r="DN1238" s="106"/>
      <c r="DO1238" s="106"/>
      <c r="DP1238" s="101">
        <f t="shared" si="1987"/>
        <v>0</v>
      </c>
      <c r="DQ1238" s="101">
        <f t="shared" si="1988"/>
        <v>0</v>
      </c>
      <c r="DR1238" s="101">
        <f t="shared" si="1989"/>
        <v>0</v>
      </c>
      <c r="DS1238" s="101">
        <f t="shared" si="1990"/>
        <v>0</v>
      </c>
      <c r="DT1238" s="101">
        <f t="shared" si="1991"/>
        <v>0</v>
      </c>
      <c r="DU1238" s="101">
        <f t="shared" si="1992"/>
        <v>0</v>
      </c>
      <c r="DV1238" s="101">
        <f t="shared" si="1993"/>
        <v>0</v>
      </c>
      <c r="DW1238" s="101">
        <f t="shared" si="1994"/>
        <v>0</v>
      </c>
      <c r="DX1238" s="101">
        <f t="shared" si="1995"/>
        <v>0</v>
      </c>
      <c r="DY1238" s="101">
        <f t="shared" si="1996"/>
        <v>0</v>
      </c>
      <c r="DZ1238" s="101">
        <f t="shared" si="1997"/>
        <v>0</v>
      </c>
      <c r="EA1238" s="101">
        <f t="shared" si="1998"/>
        <v>0</v>
      </c>
      <c r="EB1238" s="101">
        <f t="shared" si="1999"/>
        <v>0</v>
      </c>
      <c r="EC1238" s="101">
        <f t="shared" si="1999"/>
        <v>0</v>
      </c>
      <c r="ED1238" s="101">
        <f t="shared" si="1999"/>
        <v>0</v>
      </c>
      <c r="EE1238" s="101">
        <f t="shared" si="2000"/>
        <v>0</v>
      </c>
      <c r="EF1238" s="101">
        <f t="shared" si="2000"/>
        <v>0</v>
      </c>
      <c r="EG1238" s="101">
        <f t="shared" si="2000"/>
        <v>0</v>
      </c>
      <c r="EH1238" s="106"/>
      <c r="EI1238" s="106"/>
      <c r="EJ1238" s="106"/>
      <c r="EK1238" s="101">
        <f t="shared" si="2001"/>
        <v>0</v>
      </c>
      <c r="EL1238" s="101">
        <f t="shared" si="2002"/>
        <v>0</v>
      </c>
      <c r="EM1238" s="101">
        <f t="shared" si="2003"/>
        <v>0</v>
      </c>
      <c r="EN1238" s="101">
        <f t="shared" si="2004"/>
        <v>0</v>
      </c>
      <c r="EO1238" s="101">
        <f t="shared" si="2005"/>
        <v>0</v>
      </c>
      <c r="EP1238" s="101">
        <f t="shared" si="2006"/>
        <v>0</v>
      </c>
      <c r="EQ1238" s="101">
        <f t="shared" si="2007"/>
        <v>0</v>
      </c>
      <c r="ER1238" s="101">
        <f t="shared" si="2008"/>
        <v>0</v>
      </c>
      <c r="ES1238" s="101">
        <f t="shared" si="2009"/>
        <v>0</v>
      </c>
      <c r="ET1238" s="101">
        <f t="shared" si="2010"/>
        <v>0</v>
      </c>
      <c r="EU1238" s="101">
        <f t="shared" si="2011"/>
        <v>0</v>
      </c>
      <c r="EV1238" s="101">
        <f t="shared" si="2012"/>
        <v>0</v>
      </c>
      <c r="EW1238" s="101">
        <f t="shared" si="2013"/>
        <v>0</v>
      </c>
      <c r="EX1238" s="101">
        <f t="shared" si="2013"/>
        <v>0</v>
      </c>
      <c r="EY1238" s="101">
        <f t="shared" si="2013"/>
        <v>0</v>
      </c>
      <c r="EZ1238" s="101">
        <f t="shared" si="2014"/>
        <v>0</v>
      </c>
      <c r="FA1238" s="101">
        <f t="shared" si="2014"/>
        <v>0</v>
      </c>
      <c r="FB1238" s="101">
        <f t="shared" si="2014"/>
        <v>0</v>
      </c>
      <c r="FC1238" s="106"/>
      <c r="FD1238" s="106"/>
      <c r="FE1238" s="106"/>
      <c r="FF1238" s="101">
        <f t="shared" si="2015"/>
        <v>0</v>
      </c>
      <c r="FG1238" s="101">
        <f t="shared" si="2016"/>
        <v>0</v>
      </c>
      <c r="FH1238" s="101">
        <f t="shared" si="2017"/>
        <v>0</v>
      </c>
      <c r="FI1238" s="101">
        <f t="shared" si="2018"/>
        <v>0</v>
      </c>
      <c r="FJ1238" s="101">
        <f t="shared" si="2019"/>
        <v>0</v>
      </c>
      <c r="FK1238" s="101">
        <f t="shared" si="2020"/>
        <v>0</v>
      </c>
      <c r="FL1238" s="101">
        <f t="shared" si="2021"/>
        <v>0</v>
      </c>
      <c r="FM1238" s="101">
        <f t="shared" si="2022"/>
        <v>0</v>
      </c>
      <c r="FN1238" s="101">
        <f t="shared" si="2023"/>
        <v>0</v>
      </c>
      <c r="FO1238" s="101">
        <f t="shared" si="2024"/>
        <v>0</v>
      </c>
      <c r="FP1238" s="101">
        <f t="shared" si="2025"/>
        <v>0</v>
      </c>
      <c r="FQ1238" s="101">
        <f t="shared" si="2026"/>
        <v>0</v>
      </c>
      <c r="FR1238" s="101">
        <f t="shared" si="2027"/>
        <v>0</v>
      </c>
      <c r="FS1238" s="101">
        <f t="shared" si="2027"/>
        <v>0</v>
      </c>
      <c r="FT1238" s="101">
        <f t="shared" si="2027"/>
        <v>0</v>
      </c>
      <c r="FU1238" s="101">
        <f t="shared" si="2028"/>
        <v>0</v>
      </c>
      <c r="FV1238" s="101">
        <f t="shared" si="2028"/>
        <v>0</v>
      </c>
      <c r="FW1238" s="101">
        <f t="shared" si="2028"/>
        <v>0</v>
      </c>
      <c r="FX1238" s="106"/>
      <c r="FY1238" s="106"/>
      <c r="FZ1238" s="106"/>
      <c r="GA1238" s="101">
        <f t="shared" si="2029"/>
        <v>0</v>
      </c>
      <c r="GB1238" s="101">
        <f t="shared" si="2030"/>
        <v>0</v>
      </c>
      <c r="GC1238" s="101">
        <f t="shared" si="2031"/>
        <v>0</v>
      </c>
      <c r="GD1238" s="101">
        <f t="shared" si="2032"/>
        <v>0</v>
      </c>
      <c r="GE1238" s="101">
        <f t="shared" si="2033"/>
        <v>0</v>
      </c>
      <c r="GF1238" s="101">
        <f t="shared" si="2034"/>
        <v>0</v>
      </c>
      <c r="GG1238" s="101">
        <f t="shared" si="2035"/>
        <v>0</v>
      </c>
      <c r="GH1238" s="101">
        <f t="shared" si="2036"/>
        <v>0</v>
      </c>
      <c r="GI1238" s="101">
        <f t="shared" si="2037"/>
        <v>0</v>
      </c>
      <c r="GJ1238" s="101">
        <f t="shared" si="2038"/>
        <v>0</v>
      </c>
      <c r="GK1238" s="101">
        <f t="shared" si="2039"/>
        <v>0</v>
      </c>
      <c r="GL1238" s="101">
        <f t="shared" si="2040"/>
        <v>0</v>
      </c>
      <c r="GM1238" s="101">
        <f t="shared" si="2041"/>
        <v>0</v>
      </c>
      <c r="GN1238" s="101">
        <f t="shared" si="2041"/>
        <v>0</v>
      </c>
      <c r="GO1238" s="101">
        <f t="shared" si="2041"/>
        <v>0</v>
      </c>
      <c r="GP1238" s="101">
        <f t="shared" si="2042"/>
        <v>0</v>
      </c>
      <c r="GQ1238" s="101">
        <f t="shared" si="2042"/>
        <v>0</v>
      </c>
      <c r="GR1238" s="101">
        <f t="shared" si="2042"/>
        <v>0</v>
      </c>
      <c r="GS1238" s="106"/>
      <c r="GT1238" s="106"/>
      <c r="GU1238" s="106"/>
      <c r="GV1238" s="101">
        <f t="shared" si="2043"/>
        <v>0</v>
      </c>
      <c r="GW1238" s="101">
        <f t="shared" si="2044"/>
        <v>0</v>
      </c>
      <c r="GX1238" s="101">
        <f t="shared" si="2045"/>
        <v>0</v>
      </c>
      <c r="GY1238" s="101">
        <f t="shared" si="2046"/>
        <v>0</v>
      </c>
      <c r="GZ1238" s="101">
        <f t="shared" si="2047"/>
        <v>0</v>
      </c>
      <c r="HA1238" s="101">
        <f t="shared" si="2048"/>
        <v>0</v>
      </c>
      <c r="HB1238" s="101">
        <f t="shared" si="2049"/>
        <v>0</v>
      </c>
      <c r="HC1238" s="101">
        <f t="shared" si="2050"/>
        <v>0</v>
      </c>
      <c r="HD1238" s="101">
        <f t="shared" si="2051"/>
        <v>0</v>
      </c>
      <c r="HE1238" s="101">
        <f t="shared" si="2052"/>
        <v>0</v>
      </c>
      <c r="HF1238" s="101">
        <f t="shared" si="2053"/>
        <v>0</v>
      </c>
      <c r="HG1238" s="101">
        <f t="shared" si="2054"/>
        <v>0</v>
      </c>
      <c r="HH1238" s="101">
        <f t="shared" si="2055"/>
        <v>0</v>
      </c>
      <c r="HI1238" s="101">
        <f t="shared" si="2055"/>
        <v>0</v>
      </c>
      <c r="HJ1238" s="101">
        <f t="shared" si="2055"/>
        <v>0</v>
      </c>
      <c r="HK1238" s="101">
        <f t="shared" si="2056"/>
        <v>0</v>
      </c>
      <c r="HL1238" s="101">
        <f t="shared" si="2056"/>
        <v>0</v>
      </c>
      <c r="HM1238" s="101">
        <f t="shared" si="2056"/>
        <v>0</v>
      </c>
      <c r="HN1238" s="106"/>
      <c r="HO1238" s="106"/>
      <c r="HP1238" s="106"/>
      <c r="HQ1238" s="101">
        <f t="shared" si="2057"/>
        <v>0</v>
      </c>
      <c r="HR1238" s="101">
        <f t="shared" si="2058"/>
        <v>0</v>
      </c>
      <c r="HS1238" s="101">
        <f t="shared" si="2059"/>
        <v>0</v>
      </c>
      <c r="HT1238" s="101">
        <f t="shared" si="2060"/>
        <v>0</v>
      </c>
      <c r="HU1238" s="101">
        <f t="shared" si="2061"/>
        <v>0</v>
      </c>
      <c r="HV1238" s="101">
        <f t="shared" si="2062"/>
        <v>0</v>
      </c>
      <c r="HW1238" s="101">
        <f t="shared" si="2063"/>
        <v>0</v>
      </c>
      <c r="HX1238" s="101">
        <f t="shared" si="2064"/>
        <v>0</v>
      </c>
      <c r="HY1238" s="101">
        <f t="shared" si="2065"/>
        <v>0</v>
      </c>
      <c r="HZ1238" s="101">
        <f t="shared" si="2066"/>
        <v>0</v>
      </c>
      <c r="IA1238" s="101">
        <f t="shared" si="2067"/>
        <v>0</v>
      </c>
      <c r="IB1238" s="101">
        <f t="shared" si="2068"/>
        <v>0</v>
      </c>
      <c r="IC1238" s="101">
        <f t="shared" si="2069"/>
        <v>0</v>
      </c>
      <c r="ID1238" s="101">
        <f t="shared" si="2069"/>
        <v>0</v>
      </c>
      <c r="IE1238" s="101">
        <f t="shared" si="2069"/>
        <v>0</v>
      </c>
      <c r="IF1238" s="101">
        <f t="shared" si="2070"/>
        <v>0</v>
      </c>
      <c r="IG1238" s="101">
        <f t="shared" si="2070"/>
        <v>0</v>
      </c>
      <c r="IH1238" s="101">
        <f t="shared" si="2070"/>
        <v>0</v>
      </c>
      <c r="II1238" s="106"/>
      <c r="IJ1238" s="106"/>
      <c r="IK1238" s="106"/>
      <c r="IL1238" s="101">
        <f t="shared" si="2071"/>
        <v>0</v>
      </c>
      <c r="IM1238" s="101">
        <f t="shared" si="2072"/>
        <v>0</v>
      </c>
      <c r="IN1238" s="101">
        <f t="shared" si="2073"/>
        <v>0</v>
      </c>
      <c r="IO1238" s="101">
        <f t="shared" si="2074"/>
        <v>0</v>
      </c>
      <c r="IP1238" s="101">
        <f t="shared" si="2075"/>
        <v>0</v>
      </c>
      <c r="IQ1238" s="101">
        <f t="shared" si="2076"/>
        <v>0</v>
      </c>
      <c r="IR1238" s="101">
        <f t="shared" si="2077"/>
        <v>0</v>
      </c>
      <c r="IS1238" s="101">
        <f t="shared" si="2078"/>
        <v>0</v>
      </c>
      <c r="IT1238" s="101">
        <f t="shared" si="2079"/>
        <v>0</v>
      </c>
      <c r="IU1238" s="101">
        <f t="shared" si="2080"/>
        <v>0</v>
      </c>
      <c r="IV1238" s="101">
        <f t="shared" si="2081"/>
        <v>0</v>
      </c>
      <c r="IW1238" s="101">
        <f t="shared" si="2082"/>
        <v>0</v>
      </c>
      <c r="IX1238" s="101">
        <f t="shared" si="2083"/>
        <v>0</v>
      </c>
      <c r="IY1238" s="101">
        <f t="shared" si="2083"/>
        <v>0</v>
      </c>
      <c r="IZ1238" s="101">
        <f t="shared" si="2083"/>
        <v>0</v>
      </c>
      <c r="JA1238" s="101">
        <f t="shared" si="2084"/>
        <v>0</v>
      </c>
      <c r="JB1238" s="101">
        <f t="shared" si="2084"/>
        <v>0</v>
      </c>
      <c r="JC1238" s="101">
        <f t="shared" si="2084"/>
        <v>0</v>
      </c>
      <c r="JD1238" s="106"/>
      <c r="JE1238" s="106"/>
      <c r="JF1238" s="106"/>
      <c r="JG1238" s="101">
        <f t="shared" si="2085"/>
        <v>0</v>
      </c>
      <c r="JH1238" s="101">
        <f t="shared" si="2086"/>
        <v>0</v>
      </c>
      <c r="JI1238" s="101">
        <f t="shared" si="2087"/>
        <v>0</v>
      </c>
      <c r="JJ1238" s="101">
        <f t="shared" si="2088"/>
        <v>0</v>
      </c>
      <c r="JK1238" s="101">
        <f t="shared" si="2089"/>
        <v>0</v>
      </c>
      <c r="JL1238" s="101">
        <f t="shared" si="2090"/>
        <v>0</v>
      </c>
      <c r="JM1238" s="101">
        <f t="shared" si="2091"/>
        <v>0</v>
      </c>
      <c r="JN1238" s="101">
        <f t="shared" si="2092"/>
        <v>0</v>
      </c>
      <c r="JO1238" s="101">
        <f t="shared" si="2093"/>
        <v>0</v>
      </c>
      <c r="JP1238" s="101">
        <f t="shared" si="2094"/>
        <v>0</v>
      </c>
      <c r="JQ1238" s="101">
        <f t="shared" si="2095"/>
        <v>0</v>
      </c>
      <c r="JR1238" s="101">
        <f t="shared" si="2096"/>
        <v>0</v>
      </c>
      <c r="JS1238" s="101">
        <f t="shared" si="2097"/>
        <v>0</v>
      </c>
      <c r="JT1238" s="101">
        <f t="shared" si="2097"/>
        <v>0</v>
      </c>
      <c r="JU1238" s="101">
        <f t="shared" si="2097"/>
        <v>0</v>
      </c>
      <c r="JV1238" s="101">
        <f t="shared" si="2098"/>
        <v>0</v>
      </c>
      <c r="JW1238" s="101">
        <f t="shared" si="2098"/>
        <v>0</v>
      </c>
      <c r="JX1238" s="101">
        <f t="shared" si="2098"/>
        <v>0</v>
      </c>
      <c r="JY1238" s="106"/>
      <c r="JZ1238" s="106"/>
      <c r="KA1238" s="106"/>
      <c r="KB1238" s="101">
        <f t="shared" si="2099"/>
        <v>0</v>
      </c>
      <c r="KC1238" s="101">
        <f t="shared" si="2100"/>
        <v>0</v>
      </c>
      <c r="KD1238" s="101">
        <f t="shared" si="2101"/>
        <v>0</v>
      </c>
      <c r="KE1238" s="101">
        <f t="shared" si="2102"/>
        <v>0</v>
      </c>
      <c r="KF1238" s="101">
        <f t="shared" si="2103"/>
        <v>0</v>
      </c>
      <c r="KG1238" s="101">
        <f t="shared" si="2104"/>
        <v>0</v>
      </c>
      <c r="KH1238" s="101">
        <f t="shared" si="2105"/>
        <v>0</v>
      </c>
      <c r="KI1238" s="101">
        <f t="shared" si="2106"/>
        <v>0</v>
      </c>
      <c r="KJ1238" s="101">
        <f t="shared" si="2107"/>
        <v>0</v>
      </c>
      <c r="KK1238" s="101">
        <f t="shared" si="2108"/>
        <v>0</v>
      </c>
      <c r="KL1238" s="101">
        <f t="shared" si="2109"/>
        <v>0</v>
      </c>
      <c r="KM1238" s="101">
        <f t="shared" si="2110"/>
        <v>0</v>
      </c>
      <c r="KN1238" s="101">
        <f t="shared" si="2111"/>
        <v>0</v>
      </c>
      <c r="KO1238" s="101">
        <f t="shared" si="2111"/>
        <v>0</v>
      </c>
      <c r="KP1238" s="101">
        <f t="shared" si="2111"/>
        <v>0</v>
      </c>
      <c r="KQ1238" s="101">
        <f t="shared" si="2112"/>
        <v>0</v>
      </c>
      <c r="KR1238" s="101">
        <f t="shared" si="2112"/>
        <v>0</v>
      </c>
      <c r="KS1238" s="101">
        <f t="shared" si="2112"/>
        <v>0</v>
      </c>
      <c r="KT1238" s="106"/>
      <c r="KU1238" s="106"/>
      <c r="KV1238" s="106"/>
      <c r="KW1238" s="101">
        <f t="shared" si="2113"/>
        <v>0</v>
      </c>
      <c r="KX1238" s="101">
        <f t="shared" si="2114"/>
        <v>0</v>
      </c>
      <c r="KY1238" s="101">
        <f t="shared" si="2115"/>
        <v>0</v>
      </c>
      <c r="KZ1238" s="101">
        <f t="shared" si="2116"/>
        <v>0</v>
      </c>
      <c r="LA1238" s="101">
        <f t="shared" si="2117"/>
        <v>0</v>
      </c>
      <c r="LB1238" s="101">
        <f t="shared" si="2118"/>
        <v>0</v>
      </c>
      <c r="LC1238" s="101">
        <f t="shared" si="2119"/>
        <v>0</v>
      </c>
      <c r="LD1238" s="101">
        <f t="shared" si="2120"/>
        <v>0</v>
      </c>
      <c r="LE1238" s="101">
        <f t="shared" si="2121"/>
        <v>0</v>
      </c>
      <c r="LF1238" s="101">
        <f t="shared" si="2122"/>
        <v>0</v>
      </c>
      <c r="LG1238" s="101">
        <f t="shared" si="2123"/>
        <v>0</v>
      </c>
      <c r="LH1238" s="101">
        <f t="shared" si="2124"/>
        <v>0</v>
      </c>
      <c r="LI1238" s="101">
        <f t="shared" si="2125"/>
        <v>0</v>
      </c>
      <c r="LJ1238" s="101">
        <f t="shared" si="2125"/>
        <v>0</v>
      </c>
      <c r="LK1238" s="101">
        <f t="shared" si="2125"/>
        <v>0</v>
      </c>
      <c r="LL1238" s="101">
        <f t="shared" si="2126"/>
        <v>0</v>
      </c>
      <c r="LM1238" s="101">
        <f t="shared" si="2126"/>
        <v>0</v>
      </c>
      <c r="LN1238" s="101">
        <f t="shared" si="2126"/>
        <v>0</v>
      </c>
      <c r="LO1238" s="106"/>
      <c r="LP1238" s="106"/>
      <c r="LQ1238" s="106"/>
      <c r="LR1238" s="101">
        <f t="shared" si="2127"/>
        <v>0</v>
      </c>
      <c r="LS1238" s="101">
        <f t="shared" si="2128"/>
        <v>0</v>
      </c>
      <c r="LT1238" s="101">
        <f t="shared" si="2129"/>
        <v>0</v>
      </c>
      <c r="LU1238" s="101">
        <f t="shared" si="2130"/>
        <v>0</v>
      </c>
      <c r="LV1238" s="101">
        <f t="shared" si="2131"/>
        <v>0</v>
      </c>
      <c r="LW1238" s="101">
        <f t="shared" si="2132"/>
        <v>0</v>
      </c>
      <c r="LX1238" s="101">
        <f t="shared" si="2133"/>
        <v>0</v>
      </c>
      <c r="LY1238" s="101">
        <f t="shared" si="2134"/>
        <v>0</v>
      </c>
      <c r="LZ1238" s="101">
        <f t="shared" si="2135"/>
        <v>0</v>
      </c>
      <c r="MA1238" s="101">
        <f t="shared" si="2136"/>
        <v>0</v>
      </c>
      <c r="MB1238" s="101">
        <f t="shared" si="2137"/>
        <v>0</v>
      </c>
      <c r="MC1238" s="101">
        <f t="shared" si="2138"/>
        <v>0</v>
      </c>
      <c r="MD1238" s="101">
        <f t="shared" si="2139"/>
        <v>0</v>
      </c>
      <c r="ME1238" s="101">
        <f t="shared" si="2139"/>
        <v>0</v>
      </c>
      <c r="MF1238" s="101">
        <f t="shared" si="2139"/>
        <v>0</v>
      </c>
      <c r="MG1238" s="101">
        <f t="shared" si="2140"/>
        <v>0</v>
      </c>
      <c r="MH1238" s="101">
        <f t="shared" si="2140"/>
        <v>0</v>
      </c>
      <c r="MI1238" s="101">
        <f t="shared" si="2140"/>
        <v>0</v>
      </c>
      <c r="MJ1238" s="106"/>
      <c r="MK1238" s="106"/>
      <c r="ML1238" s="106"/>
      <c r="MM1238" s="101">
        <f t="shared" si="2141"/>
        <v>0</v>
      </c>
      <c r="MN1238" s="101">
        <f t="shared" si="2142"/>
        <v>0</v>
      </c>
      <c r="MO1238" s="101">
        <f t="shared" si="2143"/>
        <v>0</v>
      </c>
      <c r="MP1238" s="101">
        <f t="shared" si="2144"/>
        <v>0</v>
      </c>
      <c r="MQ1238" s="101">
        <f t="shared" si="2145"/>
        <v>0</v>
      </c>
      <c r="MR1238" s="101">
        <f t="shared" si="2146"/>
        <v>0</v>
      </c>
      <c r="MS1238" s="101">
        <f t="shared" si="2147"/>
        <v>0</v>
      </c>
      <c r="MT1238" s="101">
        <f t="shared" si="2148"/>
        <v>0</v>
      </c>
      <c r="MU1238" s="101">
        <f t="shared" si="2149"/>
        <v>0</v>
      </c>
      <c r="MV1238" s="101">
        <f t="shared" si="2150"/>
        <v>0</v>
      </c>
      <c r="MW1238" s="101">
        <f t="shared" si="2151"/>
        <v>0</v>
      </c>
      <c r="MX1238" s="101">
        <f t="shared" si="2152"/>
        <v>0</v>
      </c>
      <c r="MY1238" s="101">
        <f t="shared" si="2153"/>
        <v>0</v>
      </c>
      <c r="MZ1238" s="101">
        <f t="shared" si="2153"/>
        <v>0</v>
      </c>
      <c r="NA1238" s="101">
        <f t="shared" si="2153"/>
        <v>0</v>
      </c>
      <c r="NB1238" s="101">
        <f t="shared" si="2154"/>
        <v>0</v>
      </c>
      <c r="NC1238" s="101">
        <f t="shared" si="2154"/>
        <v>0</v>
      </c>
      <c r="ND1238" s="101">
        <f t="shared" si="2154"/>
        <v>0</v>
      </c>
      <c r="NE1238" s="106"/>
      <c r="NF1238" s="106"/>
      <c r="NG1238" s="106"/>
      <c r="NH1238" s="101">
        <f t="shared" si="2155"/>
        <v>0</v>
      </c>
      <c r="NI1238" s="101">
        <f t="shared" si="2156"/>
        <v>0</v>
      </c>
      <c r="NJ1238" s="101">
        <f t="shared" si="2157"/>
        <v>0</v>
      </c>
      <c r="NK1238" s="101">
        <f t="shared" si="2158"/>
        <v>0</v>
      </c>
      <c r="NL1238" s="101">
        <f t="shared" si="2159"/>
        <v>0</v>
      </c>
      <c r="NM1238" s="101">
        <f t="shared" si="2160"/>
        <v>0</v>
      </c>
      <c r="NN1238" s="101">
        <f t="shared" si="2161"/>
        <v>0</v>
      </c>
      <c r="NO1238" s="101">
        <f t="shared" si="2162"/>
        <v>0</v>
      </c>
      <c r="NP1238" s="101">
        <f t="shared" si="2163"/>
        <v>0</v>
      </c>
      <c r="NQ1238" s="101">
        <f t="shared" si="2164"/>
        <v>0</v>
      </c>
      <c r="NR1238" s="101">
        <f t="shared" si="2165"/>
        <v>0</v>
      </c>
      <c r="NS1238" s="101">
        <f t="shared" si="2166"/>
        <v>0</v>
      </c>
      <c r="NT1238" s="101">
        <f t="shared" si="2167"/>
        <v>0</v>
      </c>
      <c r="NU1238" s="101">
        <f t="shared" si="2167"/>
        <v>0</v>
      </c>
      <c r="NV1238" s="101">
        <f t="shared" si="2167"/>
        <v>0</v>
      </c>
      <c r="NW1238" s="101">
        <f t="shared" si="2168"/>
        <v>0</v>
      </c>
      <c r="NX1238" s="101">
        <f t="shared" si="2168"/>
        <v>0</v>
      </c>
      <c r="NY1238" s="101">
        <f t="shared" si="2168"/>
        <v>0</v>
      </c>
      <c r="NZ1238" s="106"/>
      <c r="OA1238" s="106"/>
      <c r="OB1238" s="106"/>
      <c r="OC1238" s="101">
        <f t="shared" si="2169"/>
        <v>0</v>
      </c>
      <c r="OD1238" s="101">
        <f t="shared" si="2170"/>
        <v>0</v>
      </c>
      <c r="OE1238" s="101">
        <f t="shared" si="2171"/>
        <v>0</v>
      </c>
      <c r="OF1238" s="101">
        <f t="shared" si="2172"/>
        <v>0</v>
      </c>
      <c r="OG1238" s="101">
        <f t="shared" si="2173"/>
        <v>0</v>
      </c>
      <c r="OH1238" s="101">
        <f t="shared" si="2174"/>
        <v>0</v>
      </c>
      <c r="OI1238" s="101">
        <f t="shared" si="2175"/>
        <v>0</v>
      </c>
      <c r="OJ1238" s="101">
        <f t="shared" si="2176"/>
        <v>0</v>
      </c>
      <c r="OK1238" s="101">
        <f t="shared" si="2177"/>
        <v>0</v>
      </c>
      <c r="OL1238" s="101">
        <f t="shared" si="2178"/>
        <v>0</v>
      </c>
      <c r="OM1238" s="101">
        <f t="shared" si="2179"/>
        <v>0</v>
      </c>
      <c r="ON1238" s="101">
        <f t="shared" si="2180"/>
        <v>0</v>
      </c>
      <c r="OO1238" s="101">
        <f t="shared" si="2181"/>
        <v>0</v>
      </c>
      <c r="OP1238" s="101">
        <f t="shared" si="2181"/>
        <v>0</v>
      </c>
      <c r="OQ1238" s="101">
        <f t="shared" si="2181"/>
        <v>0</v>
      </c>
      <c r="OR1238" s="101">
        <f t="shared" si="2182"/>
        <v>0</v>
      </c>
      <c r="OS1238" s="101">
        <f t="shared" si="2182"/>
        <v>0</v>
      </c>
      <c r="OT1238" s="101">
        <f t="shared" si="2182"/>
        <v>0</v>
      </c>
      <c r="OU1238" s="106"/>
      <c r="OV1238" s="106"/>
      <c r="OW1238" s="106"/>
      <c r="OX1238" s="101">
        <f t="shared" si="2183"/>
        <v>0</v>
      </c>
      <c r="OY1238" s="101">
        <f t="shared" si="2184"/>
        <v>0</v>
      </c>
      <c r="OZ1238" s="101">
        <f t="shared" si="2185"/>
        <v>0</v>
      </c>
      <c r="PA1238" s="101">
        <f t="shared" si="2186"/>
        <v>0</v>
      </c>
      <c r="PB1238" s="101">
        <f t="shared" si="2187"/>
        <v>0</v>
      </c>
      <c r="PC1238" s="101">
        <f t="shared" si="2188"/>
        <v>0</v>
      </c>
      <c r="PD1238" s="101">
        <f t="shared" si="2189"/>
        <v>0</v>
      </c>
      <c r="PE1238" s="101">
        <f t="shared" si="2190"/>
        <v>0</v>
      </c>
      <c r="PF1238" s="101">
        <f t="shared" si="2191"/>
        <v>0</v>
      </c>
      <c r="PG1238" s="101">
        <f t="shared" si="2192"/>
        <v>0</v>
      </c>
      <c r="PH1238" s="101">
        <f t="shared" si="2193"/>
        <v>0</v>
      </c>
      <c r="PI1238" s="101">
        <f t="shared" si="2194"/>
        <v>0</v>
      </c>
      <c r="PJ1238" s="101">
        <f t="shared" si="2195"/>
        <v>0</v>
      </c>
      <c r="PK1238" s="101">
        <f t="shared" si="2195"/>
        <v>0</v>
      </c>
      <c r="PL1238" s="101">
        <f t="shared" si="2195"/>
        <v>0</v>
      </c>
      <c r="PM1238" s="101">
        <f t="shared" si="2196"/>
        <v>0</v>
      </c>
      <c r="PN1238" s="101">
        <f t="shared" si="2196"/>
        <v>0</v>
      </c>
      <c r="PO1238" s="101">
        <f t="shared" si="2196"/>
        <v>0</v>
      </c>
      <c r="PP1238" s="106"/>
      <c r="PQ1238" s="106"/>
      <c r="PR1238" s="106"/>
      <c r="PS1238" s="101">
        <f t="shared" si="2197"/>
        <v>0</v>
      </c>
      <c r="PT1238" s="101">
        <f t="shared" si="2198"/>
        <v>0</v>
      </c>
      <c r="PU1238" s="101">
        <f t="shared" si="2199"/>
        <v>0</v>
      </c>
      <c r="PV1238" s="101">
        <f t="shared" si="2200"/>
        <v>0</v>
      </c>
      <c r="PW1238" s="101">
        <f t="shared" si="2201"/>
        <v>0</v>
      </c>
      <c r="PX1238" s="101">
        <f t="shared" si="2202"/>
        <v>0</v>
      </c>
      <c r="PY1238" s="101">
        <f t="shared" si="2203"/>
        <v>0</v>
      </c>
      <c r="PZ1238" s="101">
        <f t="shared" si="2204"/>
        <v>0</v>
      </c>
      <c r="QA1238" s="101">
        <f t="shared" si="2205"/>
        <v>0</v>
      </c>
      <c r="QB1238" s="101">
        <f t="shared" si="2206"/>
        <v>0</v>
      </c>
      <c r="QC1238" s="101">
        <f t="shared" si="2207"/>
        <v>0</v>
      </c>
      <c r="QD1238" s="101">
        <f t="shared" si="2208"/>
        <v>0</v>
      </c>
      <c r="QE1238" s="101">
        <f t="shared" si="2209"/>
        <v>0</v>
      </c>
      <c r="QF1238" s="101">
        <f t="shared" si="2209"/>
        <v>0</v>
      </c>
      <c r="QG1238" s="101">
        <f t="shared" si="2209"/>
        <v>0</v>
      </c>
      <c r="QH1238" s="101">
        <f t="shared" si="2210"/>
        <v>0</v>
      </c>
      <c r="QI1238" s="101">
        <f t="shared" si="2210"/>
        <v>0</v>
      </c>
      <c r="QJ1238" s="101">
        <f t="shared" si="2210"/>
        <v>0</v>
      </c>
      <c r="QK1238" s="106"/>
      <c r="QL1238" s="106"/>
      <c r="QM1238" s="106"/>
      <c r="QN1238" s="101">
        <f t="shared" si="2211"/>
        <v>0</v>
      </c>
      <c r="QO1238" s="101">
        <f t="shared" si="2212"/>
        <v>0</v>
      </c>
      <c r="QP1238" s="101">
        <f t="shared" si="2213"/>
        <v>0</v>
      </c>
      <c r="QQ1238" s="101">
        <f t="shared" si="2214"/>
        <v>0</v>
      </c>
      <c r="QR1238" s="101">
        <f t="shared" si="2215"/>
        <v>0</v>
      </c>
      <c r="QS1238" s="101">
        <f t="shared" si="2216"/>
        <v>0</v>
      </c>
      <c r="QT1238" s="101">
        <f t="shared" si="2217"/>
        <v>0</v>
      </c>
      <c r="QU1238" s="101">
        <f t="shared" si="2218"/>
        <v>0</v>
      </c>
      <c r="QV1238" s="101">
        <f t="shared" si="2219"/>
        <v>0</v>
      </c>
      <c r="QW1238" s="101">
        <f t="shared" si="2220"/>
        <v>0</v>
      </c>
      <c r="QX1238" s="101">
        <f t="shared" si="2221"/>
        <v>0</v>
      </c>
      <c r="QY1238" s="101">
        <f t="shared" si="2222"/>
        <v>0</v>
      </c>
      <c r="QZ1238" s="101">
        <f t="shared" si="2223"/>
        <v>0</v>
      </c>
      <c r="RA1238" s="101">
        <f t="shared" si="2223"/>
        <v>0</v>
      </c>
      <c r="RB1238" s="101">
        <f t="shared" si="2223"/>
        <v>0</v>
      </c>
      <c r="RC1238" s="101">
        <f t="shared" si="2224"/>
        <v>0</v>
      </c>
      <c r="RD1238" s="101">
        <f t="shared" si="2224"/>
        <v>0</v>
      </c>
      <c r="RE1238" s="101">
        <f t="shared" si="2224"/>
        <v>0</v>
      </c>
      <c r="RF1238" s="106"/>
      <c r="RG1238" s="106"/>
      <c r="RH1238" s="106"/>
      <c r="RI1238" s="101">
        <f t="shared" si="2225"/>
        <v>0</v>
      </c>
      <c r="RJ1238" s="101">
        <f t="shared" si="2226"/>
        <v>0</v>
      </c>
      <c r="RK1238" s="101">
        <f t="shared" si="2227"/>
        <v>0</v>
      </c>
      <c r="RL1238" s="101">
        <f t="shared" si="2228"/>
        <v>0</v>
      </c>
      <c r="RM1238" s="101">
        <f t="shared" si="2229"/>
        <v>0</v>
      </c>
      <c r="RN1238" s="101">
        <f t="shared" si="2230"/>
        <v>0</v>
      </c>
      <c r="RO1238" s="101">
        <f t="shared" si="2231"/>
        <v>0</v>
      </c>
      <c r="RP1238" s="101">
        <f t="shared" si="2232"/>
        <v>0</v>
      </c>
      <c r="RQ1238" s="101">
        <f t="shared" si="2233"/>
        <v>0</v>
      </c>
      <c r="RR1238" s="101">
        <f t="shared" si="2234"/>
        <v>0</v>
      </c>
      <c r="RS1238" s="101">
        <f t="shared" si="2235"/>
        <v>0</v>
      </c>
      <c r="RT1238" s="101">
        <f t="shared" si="2236"/>
        <v>0</v>
      </c>
      <c r="RU1238" s="101">
        <f t="shared" si="2237"/>
        <v>0</v>
      </c>
      <c r="RV1238" s="101">
        <f t="shared" si="2237"/>
        <v>0</v>
      </c>
      <c r="RW1238" s="101">
        <f t="shared" si="2237"/>
        <v>0</v>
      </c>
      <c r="RX1238" s="101">
        <f t="shared" si="2238"/>
        <v>0</v>
      </c>
      <c r="RY1238" s="101">
        <f t="shared" si="2238"/>
        <v>0</v>
      </c>
      <c r="RZ1238" s="101">
        <f t="shared" si="2238"/>
        <v>0</v>
      </c>
      <c r="SA1238" s="106"/>
      <c r="SB1238" s="106"/>
      <c r="SC1238" s="106"/>
      <c r="SD1238" s="101">
        <f t="shared" si="2239"/>
        <v>0</v>
      </c>
      <c r="SE1238" s="101">
        <f t="shared" si="2240"/>
        <v>0</v>
      </c>
      <c r="SF1238" s="101">
        <f t="shared" si="2241"/>
        <v>0</v>
      </c>
      <c r="SG1238" s="101">
        <f t="shared" si="2242"/>
        <v>0</v>
      </c>
      <c r="SH1238" s="101">
        <f t="shared" si="2243"/>
        <v>0</v>
      </c>
      <c r="SI1238" s="101">
        <f t="shared" si="2244"/>
        <v>0</v>
      </c>
      <c r="SJ1238" s="101">
        <f t="shared" si="2245"/>
        <v>0</v>
      </c>
      <c r="SK1238" s="101">
        <f t="shared" si="2246"/>
        <v>0</v>
      </c>
      <c r="SL1238" s="101">
        <f t="shared" si="2247"/>
        <v>0</v>
      </c>
      <c r="SM1238" s="101">
        <f t="shared" si="2248"/>
        <v>0</v>
      </c>
      <c r="SN1238" s="101">
        <f t="shared" si="2249"/>
        <v>0</v>
      </c>
      <c r="SO1238" s="101">
        <f t="shared" si="2250"/>
        <v>0</v>
      </c>
      <c r="SP1238" s="101">
        <f t="shared" si="2251"/>
        <v>0</v>
      </c>
      <c r="SQ1238" s="101">
        <f t="shared" si="2251"/>
        <v>0</v>
      </c>
      <c r="SR1238" s="101">
        <f t="shared" si="2251"/>
        <v>0</v>
      </c>
      <c r="SS1238" s="101">
        <f t="shared" si="2252"/>
        <v>0</v>
      </c>
      <c r="ST1238" s="101">
        <f t="shared" si="2252"/>
        <v>0</v>
      </c>
      <c r="SU1238" s="101">
        <f t="shared" si="2252"/>
        <v>0</v>
      </c>
      <c r="SV1238" s="106"/>
      <c r="SW1238" s="106"/>
      <c r="SX1238" s="106"/>
      <c r="SY1238" s="101">
        <f t="shared" si="2253"/>
        <v>0</v>
      </c>
      <c r="SZ1238" s="101">
        <f t="shared" si="2254"/>
        <v>0</v>
      </c>
      <c r="TA1238" s="101">
        <f t="shared" si="2255"/>
        <v>0</v>
      </c>
      <c r="TB1238" s="101">
        <f t="shared" si="2256"/>
        <v>0</v>
      </c>
      <c r="TC1238" s="101">
        <f t="shared" si="2257"/>
        <v>0</v>
      </c>
      <c r="TD1238" s="101">
        <f t="shared" si="2258"/>
        <v>0</v>
      </c>
      <c r="TE1238" s="101">
        <f t="shared" si="2259"/>
        <v>0</v>
      </c>
      <c r="TF1238" s="101">
        <f t="shared" si="2260"/>
        <v>0</v>
      </c>
      <c r="TG1238" s="101">
        <f t="shared" si="2261"/>
        <v>0</v>
      </c>
      <c r="TH1238" s="101">
        <f t="shared" si="2262"/>
        <v>0</v>
      </c>
      <c r="TI1238" s="101">
        <f t="shared" si="2263"/>
        <v>0</v>
      </c>
      <c r="TJ1238" s="101">
        <f t="shared" si="2264"/>
        <v>0</v>
      </c>
      <c r="TK1238" s="101">
        <f t="shared" si="2265"/>
        <v>0</v>
      </c>
      <c r="TL1238" s="101">
        <f t="shared" si="2265"/>
        <v>0</v>
      </c>
      <c r="TM1238" s="101">
        <f t="shared" si="2265"/>
        <v>0</v>
      </c>
      <c r="TN1238" s="101">
        <f t="shared" si="2266"/>
        <v>0</v>
      </c>
      <c r="TO1238" s="101">
        <f t="shared" si="2266"/>
        <v>0</v>
      </c>
      <c r="TP1238" s="101">
        <f t="shared" si="2266"/>
        <v>0</v>
      </c>
      <c r="TQ1238" s="106"/>
      <c r="TR1238" s="106"/>
      <c r="TS1238" s="106"/>
      <c r="TT1238" s="101">
        <f t="shared" si="2267"/>
        <v>0</v>
      </c>
      <c r="TU1238" s="101">
        <f t="shared" si="2268"/>
        <v>0</v>
      </c>
      <c r="TV1238" s="101">
        <f t="shared" si="2269"/>
        <v>0</v>
      </c>
      <c r="TW1238" s="101">
        <f t="shared" si="2270"/>
        <v>0</v>
      </c>
      <c r="TX1238" s="101">
        <f t="shared" si="2271"/>
        <v>0</v>
      </c>
      <c r="TY1238" s="101">
        <f t="shared" si="2272"/>
        <v>0</v>
      </c>
      <c r="TZ1238" s="101">
        <f t="shared" si="2273"/>
        <v>0</v>
      </c>
      <c r="UA1238" s="101">
        <f t="shared" si="2274"/>
        <v>0</v>
      </c>
      <c r="UB1238" s="101">
        <f t="shared" si="2275"/>
        <v>0</v>
      </c>
      <c r="UC1238" s="101">
        <f t="shared" si="2276"/>
        <v>0</v>
      </c>
      <c r="UD1238" s="101">
        <f t="shared" si="2277"/>
        <v>0</v>
      </c>
      <c r="UE1238" s="101">
        <f t="shared" si="2278"/>
        <v>0</v>
      </c>
      <c r="UF1238" s="101">
        <f t="shared" si="2279"/>
        <v>0</v>
      </c>
      <c r="UG1238" s="101">
        <f t="shared" si="2279"/>
        <v>0</v>
      </c>
      <c r="UH1238" s="101">
        <f t="shared" si="2279"/>
        <v>0</v>
      </c>
      <c r="UI1238" s="101">
        <f t="shared" si="2280"/>
        <v>0</v>
      </c>
      <c r="UJ1238" s="101">
        <f t="shared" si="2280"/>
        <v>0</v>
      </c>
      <c r="UK1238" s="101">
        <f t="shared" si="2280"/>
        <v>0</v>
      </c>
      <c r="UL1238" s="106"/>
      <c r="UM1238" s="106"/>
      <c r="UN1238" s="106"/>
      <c r="UO1238" s="101">
        <f t="shared" si="2281"/>
        <v>0</v>
      </c>
      <c r="UP1238" s="101">
        <f t="shared" si="2282"/>
        <v>0</v>
      </c>
      <c r="UQ1238" s="101">
        <f t="shared" si="2283"/>
        <v>0</v>
      </c>
      <c r="UR1238" s="101">
        <f t="shared" si="2284"/>
        <v>0</v>
      </c>
      <c r="US1238" s="101">
        <f t="shared" si="2285"/>
        <v>0</v>
      </c>
      <c r="UT1238" s="101">
        <f t="shared" si="2286"/>
        <v>0</v>
      </c>
      <c r="UU1238" s="101">
        <f t="shared" si="2287"/>
        <v>0</v>
      </c>
      <c r="UV1238" s="101">
        <f t="shared" si="2288"/>
        <v>0</v>
      </c>
      <c r="UW1238" s="101">
        <f t="shared" si="2289"/>
        <v>0</v>
      </c>
      <c r="UX1238" s="101">
        <f t="shared" si="2290"/>
        <v>0</v>
      </c>
      <c r="UY1238" s="101">
        <f t="shared" si="2291"/>
        <v>0</v>
      </c>
      <c r="UZ1238" s="101">
        <f t="shared" si="2292"/>
        <v>0</v>
      </c>
      <c r="VA1238" s="101">
        <f t="shared" si="2293"/>
        <v>0</v>
      </c>
      <c r="VB1238" s="101">
        <f t="shared" si="2293"/>
        <v>0</v>
      </c>
      <c r="VC1238" s="101">
        <f t="shared" si="2293"/>
        <v>0</v>
      </c>
      <c r="VD1238" s="101">
        <f t="shared" si="2294"/>
        <v>0</v>
      </c>
      <c r="VE1238" s="101">
        <f t="shared" si="2294"/>
        <v>0</v>
      </c>
      <c r="VF1238" s="101">
        <f t="shared" si="2294"/>
        <v>0</v>
      </c>
      <c r="VG1238" s="106"/>
      <c r="VH1238" s="106"/>
      <c r="VI1238" s="106"/>
      <c r="VJ1238" s="101">
        <f t="shared" si="2295"/>
        <v>0</v>
      </c>
      <c r="VK1238" s="101">
        <f t="shared" si="2296"/>
        <v>0</v>
      </c>
      <c r="VL1238" s="101">
        <f t="shared" si="2297"/>
        <v>0</v>
      </c>
      <c r="VM1238" s="101">
        <f t="shared" si="2298"/>
        <v>0</v>
      </c>
      <c r="VN1238" s="101">
        <f t="shared" si="2299"/>
        <v>0</v>
      </c>
      <c r="VO1238" s="101">
        <f t="shared" si="2300"/>
        <v>0</v>
      </c>
      <c r="VP1238" s="101">
        <f t="shared" si="2301"/>
        <v>0</v>
      </c>
      <c r="VQ1238" s="101">
        <f t="shared" si="2302"/>
        <v>0</v>
      </c>
      <c r="VR1238" s="101">
        <f t="shared" si="2303"/>
        <v>0</v>
      </c>
      <c r="VS1238" s="101">
        <f t="shared" si="2304"/>
        <v>0</v>
      </c>
      <c r="VT1238" s="101">
        <f t="shared" si="2305"/>
        <v>0</v>
      </c>
      <c r="VU1238" s="101">
        <f t="shared" si="2306"/>
        <v>0</v>
      </c>
      <c r="VV1238" s="101">
        <f t="shared" si="2307"/>
        <v>0</v>
      </c>
      <c r="VW1238" s="101">
        <f t="shared" si="2307"/>
        <v>0</v>
      </c>
      <c r="VX1238" s="101">
        <f t="shared" si="2307"/>
        <v>0</v>
      </c>
      <c r="VY1238" s="101">
        <f t="shared" si="2308"/>
        <v>0</v>
      </c>
      <c r="VZ1238" s="101">
        <f t="shared" si="2308"/>
        <v>0</v>
      </c>
      <c r="WA1238" s="101">
        <f t="shared" si="2308"/>
        <v>0</v>
      </c>
      <c r="WB1238" s="106"/>
      <c r="WC1238" s="106"/>
      <c r="WD1238" s="106"/>
      <c r="WE1238" s="101">
        <f t="shared" si="2309"/>
        <v>0</v>
      </c>
      <c r="WF1238" s="101">
        <f t="shared" si="2310"/>
        <v>0</v>
      </c>
      <c r="WG1238" s="101">
        <f t="shared" si="2311"/>
        <v>0</v>
      </c>
      <c r="WH1238" s="101">
        <f t="shared" si="2312"/>
        <v>0</v>
      </c>
      <c r="WI1238" s="101">
        <f t="shared" si="2313"/>
        <v>0</v>
      </c>
      <c r="WJ1238" s="101">
        <f t="shared" si="2314"/>
        <v>0</v>
      </c>
      <c r="WK1238" s="101">
        <f t="shared" si="2315"/>
        <v>0</v>
      </c>
      <c r="WL1238" s="101">
        <f t="shared" si="2316"/>
        <v>0</v>
      </c>
      <c r="WM1238" s="101">
        <f t="shared" si="2317"/>
        <v>0</v>
      </c>
      <c r="WN1238" s="101">
        <f t="shared" si="2318"/>
        <v>0</v>
      </c>
      <c r="WO1238" s="101">
        <f t="shared" si="2319"/>
        <v>0</v>
      </c>
      <c r="WP1238" s="101">
        <f t="shared" si="2320"/>
        <v>0</v>
      </c>
      <c r="WQ1238" s="101">
        <f t="shared" si="2321"/>
        <v>0</v>
      </c>
      <c r="WR1238" s="101">
        <f t="shared" si="2321"/>
        <v>0</v>
      </c>
      <c r="WS1238" s="101">
        <f t="shared" si="2321"/>
        <v>0</v>
      </c>
      <c r="WT1238" s="101">
        <f t="shared" si="2322"/>
        <v>0</v>
      </c>
      <c r="WU1238" s="101">
        <f t="shared" si="2322"/>
        <v>0</v>
      </c>
      <c r="WV1238" s="101">
        <f t="shared" si="2322"/>
        <v>0</v>
      </c>
      <c r="WW1238" s="106"/>
      <c r="WX1238" s="106"/>
      <c r="WY1238" s="106"/>
      <c r="WZ1238" s="101">
        <f t="shared" si="2323"/>
        <v>0</v>
      </c>
      <c r="XA1238" s="101">
        <f t="shared" si="2324"/>
        <v>0</v>
      </c>
      <c r="XB1238" s="101">
        <f t="shared" si="2325"/>
        <v>0</v>
      </c>
      <c r="XC1238" s="101">
        <f t="shared" si="2326"/>
        <v>0</v>
      </c>
      <c r="XD1238" s="101">
        <f t="shared" si="2327"/>
        <v>0</v>
      </c>
      <c r="XE1238" s="101">
        <f t="shared" si="2328"/>
        <v>0</v>
      </c>
      <c r="XF1238" s="101">
        <f t="shared" si="2329"/>
        <v>0</v>
      </c>
      <c r="XG1238" s="101">
        <f t="shared" si="2330"/>
        <v>0</v>
      </c>
      <c r="XH1238" s="101">
        <f t="shared" si="2331"/>
        <v>0</v>
      </c>
      <c r="XI1238" s="101">
        <f t="shared" si="2332"/>
        <v>0</v>
      </c>
      <c r="XJ1238" s="101">
        <f t="shared" si="2333"/>
        <v>0</v>
      </c>
      <c r="XK1238" s="101">
        <f t="shared" si="2334"/>
        <v>0</v>
      </c>
      <c r="XL1238" s="101">
        <f t="shared" si="2335"/>
        <v>0</v>
      </c>
      <c r="XM1238" s="101">
        <f t="shared" si="2335"/>
        <v>0</v>
      </c>
      <c r="XN1238" s="101">
        <f t="shared" si="2335"/>
        <v>0</v>
      </c>
      <c r="XO1238" s="101">
        <f t="shared" si="2336"/>
        <v>0</v>
      </c>
      <c r="XP1238" s="101">
        <f t="shared" si="2336"/>
        <v>0</v>
      </c>
      <c r="XQ1238" s="101">
        <f t="shared" si="2336"/>
        <v>0</v>
      </c>
      <c r="XR1238" s="106"/>
      <c r="XS1238" s="106"/>
      <c r="XT1238" s="106"/>
      <c r="XU1238" s="101">
        <f t="shared" si="2337"/>
        <v>0</v>
      </c>
      <c r="XV1238" s="101">
        <f t="shared" si="2338"/>
        <v>0</v>
      </c>
      <c r="XW1238" s="101">
        <f t="shared" si="2339"/>
        <v>0</v>
      </c>
      <c r="XX1238" s="101">
        <f t="shared" si="2340"/>
        <v>0</v>
      </c>
      <c r="XY1238" s="101">
        <f t="shared" si="2341"/>
        <v>0</v>
      </c>
      <c r="XZ1238" s="101">
        <f t="shared" si="2342"/>
        <v>0</v>
      </c>
      <c r="YA1238" s="101">
        <f t="shared" si="2343"/>
        <v>0</v>
      </c>
      <c r="YB1238" s="101">
        <f t="shared" si="2344"/>
        <v>0</v>
      </c>
      <c r="YC1238" s="101">
        <f t="shared" si="2345"/>
        <v>0</v>
      </c>
      <c r="YD1238" s="101">
        <f t="shared" si="2346"/>
        <v>0</v>
      </c>
      <c r="YE1238" s="101">
        <f t="shared" si="2347"/>
        <v>0</v>
      </c>
      <c r="YF1238" s="101">
        <f t="shared" si="2348"/>
        <v>0</v>
      </c>
      <c r="YG1238" s="101">
        <f t="shared" si="2349"/>
        <v>0</v>
      </c>
      <c r="YH1238" s="101">
        <f t="shared" si="2349"/>
        <v>0</v>
      </c>
      <c r="YI1238" s="101">
        <f t="shared" si="2349"/>
        <v>0</v>
      </c>
      <c r="YJ1238" s="101">
        <f t="shared" si="2350"/>
        <v>0</v>
      </c>
      <c r="YK1238" s="101">
        <f t="shared" si="2350"/>
        <v>0</v>
      </c>
      <c r="YL1238" s="101">
        <f t="shared" si="2350"/>
        <v>0</v>
      </c>
      <c r="YM1238" s="149">
        <f t="shared" si="2351"/>
        <v>0</v>
      </c>
      <c r="YN1238" s="149">
        <f t="shared" si="2351"/>
        <v>0</v>
      </c>
      <c r="YO1238" s="149">
        <f t="shared" si="2351"/>
        <v>0</v>
      </c>
      <c r="YP1238" s="101">
        <f t="shared" si="2352"/>
        <v>0</v>
      </c>
      <c r="YQ1238" s="101">
        <f t="shared" si="2353"/>
        <v>0</v>
      </c>
      <c r="YR1238" s="101">
        <f t="shared" si="2354"/>
        <v>0</v>
      </c>
      <c r="YS1238" s="101">
        <f t="shared" si="2355"/>
        <v>0</v>
      </c>
      <c r="YT1238" s="101">
        <f t="shared" si="2356"/>
        <v>0</v>
      </c>
      <c r="YU1238" s="101">
        <f t="shared" si="2357"/>
        <v>0</v>
      </c>
      <c r="YV1238" s="101">
        <f t="shared" si="2358"/>
        <v>0</v>
      </c>
      <c r="YW1238" s="101">
        <f t="shared" si="2359"/>
        <v>0</v>
      </c>
      <c r="YX1238" s="101">
        <f t="shared" si="2360"/>
        <v>0</v>
      </c>
      <c r="YY1238" s="101">
        <f t="shared" si="2361"/>
        <v>0</v>
      </c>
      <c r="YZ1238" s="101">
        <f t="shared" si="2362"/>
        <v>0</v>
      </c>
      <c r="ZA1238" s="101">
        <f t="shared" si="2363"/>
        <v>0</v>
      </c>
      <c r="ZB1238" s="101">
        <f t="shared" si="2364"/>
        <v>0</v>
      </c>
      <c r="ZC1238" s="101">
        <f t="shared" si="2364"/>
        <v>0</v>
      </c>
      <c r="ZD1238" s="101">
        <f t="shared" si="2364"/>
        <v>0</v>
      </c>
      <c r="ZE1238" s="101">
        <f t="shared" si="2365"/>
        <v>0</v>
      </c>
      <c r="ZF1238" s="101">
        <f t="shared" si="2365"/>
        <v>0</v>
      </c>
      <c r="ZG1238" s="101">
        <f t="shared" si="2365"/>
        <v>0</v>
      </c>
    </row>
    <row r="1239" spans="1:683" ht="24">
      <c r="A1239" s="12" t="s">
        <v>746</v>
      </c>
      <c r="B1239" s="302" t="s">
        <v>1373</v>
      </c>
      <c r="C1239" s="5"/>
      <c r="D1239" s="764"/>
      <c r="E1239" s="291"/>
      <c r="F1239" s="114">
        <f t="shared" si="2366"/>
        <v>265373</v>
      </c>
      <c r="G1239" s="114">
        <f t="shared" si="2366"/>
        <v>273811</v>
      </c>
      <c r="H1239" s="114">
        <f t="shared" si="2366"/>
        <v>273811</v>
      </c>
      <c r="I1239" s="101">
        <f t="shared" si="2367"/>
        <v>2354.41</v>
      </c>
      <c r="J1239" s="101">
        <f t="shared" si="2367"/>
        <v>2354.41</v>
      </c>
      <c r="K1239" s="101">
        <f t="shared" si="2367"/>
        <v>2354.41</v>
      </c>
      <c r="L1239" s="106"/>
      <c r="M1239" s="106"/>
      <c r="N1239" s="106"/>
      <c r="O1239" s="101">
        <f t="shared" si="1917"/>
        <v>0</v>
      </c>
      <c r="P1239" s="101">
        <f t="shared" si="1918"/>
        <v>0</v>
      </c>
      <c r="Q1239" s="101">
        <f t="shared" si="1919"/>
        <v>0</v>
      </c>
      <c r="R1239" s="101">
        <f t="shared" si="1920"/>
        <v>0</v>
      </c>
      <c r="S1239" s="101">
        <f t="shared" si="1921"/>
        <v>0</v>
      </c>
      <c r="T1239" s="101">
        <f t="shared" si="1922"/>
        <v>0</v>
      </c>
      <c r="U1239" s="101">
        <f t="shared" si="1923"/>
        <v>266156.49</v>
      </c>
      <c r="V1239" s="101">
        <f t="shared" si="1924"/>
        <v>274605.98</v>
      </c>
      <c r="W1239" s="101">
        <f t="shared" si="1925"/>
        <v>277766.81</v>
      </c>
      <c r="X1239" s="101">
        <f t="shared" si="1926"/>
        <v>2142.71</v>
      </c>
      <c r="Y1239" s="101">
        <f t="shared" si="1927"/>
        <v>2234.5500000000002</v>
      </c>
      <c r="Z1239" s="101">
        <f t="shared" si="1928"/>
        <v>2234.5500000000002</v>
      </c>
      <c r="AA1239" s="101">
        <f t="shared" si="1929"/>
        <v>0</v>
      </c>
      <c r="AB1239" s="101">
        <f t="shared" si="1929"/>
        <v>0</v>
      </c>
      <c r="AC1239" s="101">
        <f t="shared" si="1929"/>
        <v>0</v>
      </c>
      <c r="AD1239" s="101">
        <f t="shared" si="1930"/>
        <v>0</v>
      </c>
      <c r="AE1239" s="101">
        <f t="shared" si="1930"/>
        <v>0</v>
      </c>
      <c r="AF1239" s="101">
        <f t="shared" si="1930"/>
        <v>0</v>
      </c>
      <c r="AG1239" s="106"/>
      <c r="AH1239" s="106"/>
      <c r="AI1239" s="106"/>
      <c r="AJ1239" s="101">
        <f t="shared" si="1931"/>
        <v>0</v>
      </c>
      <c r="AK1239" s="101">
        <f t="shared" si="1932"/>
        <v>0</v>
      </c>
      <c r="AL1239" s="101">
        <f t="shared" si="1933"/>
        <v>0</v>
      </c>
      <c r="AM1239" s="101">
        <f t="shared" si="1934"/>
        <v>0</v>
      </c>
      <c r="AN1239" s="101">
        <f t="shared" si="1935"/>
        <v>0</v>
      </c>
      <c r="AO1239" s="101">
        <f t="shared" si="1936"/>
        <v>0</v>
      </c>
      <c r="AP1239" s="101">
        <f t="shared" si="1937"/>
        <v>261531.63</v>
      </c>
      <c r="AQ1239" s="101">
        <f t="shared" si="1938"/>
        <v>269859.74</v>
      </c>
      <c r="AR1239" s="101">
        <f t="shared" si="1939"/>
        <v>271966.81</v>
      </c>
      <c r="AS1239" s="101">
        <f t="shared" si="1940"/>
        <v>3312.65</v>
      </c>
      <c r="AT1239" s="101">
        <f t="shared" si="1941"/>
        <v>3450.54</v>
      </c>
      <c r="AU1239" s="101">
        <f t="shared" si="1942"/>
        <v>3450.54</v>
      </c>
      <c r="AV1239" s="101">
        <f t="shared" si="1943"/>
        <v>0</v>
      </c>
      <c r="AW1239" s="101">
        <f t="shared" si="1943"/>
        <v>0</v>
      </c>
      <c r="AX1239" s="101">
        <f t="shared" si="1943"/>
        <v>0</v>
      </c>
      <c r="AY1239" s="101">
        <f t="shared" si="1944"/>
        <v>0</v>
      </c>
      <c r="AZ1239" s="101">
        <f t="shared" si="1944"/>
        <v>0</v>
      </c>
      <c r="BA1239" s="101">
        <f t="shared" si="1944"/>
        <v>0</v>
      </c>
      <c r="BB1239" s="106">
        <v>1</v>
      </c>
      <c r="BC1239" s="106">
        <v>1</v>
      </c>
      <c r="BD1239" s="106">
        <v>1</v>
      </c>
      <c r="BE1239" s="101">
        <f t="shared" si="1945"/>
        <v>265373</v>
      </c>
      <c r="BF1239" s="101">
        <f t="shared" si="1946"/>
        <v>273811</v>
      </c>
      <c r="BG1239" s="101">
        <f t="shared" si="1947"/>
        <v>273811</v>
      </c>
      <c r="BH1239" s="101">
        <f t="shared" si="1948"/>
        <v>2354.41</v>
      </c>
      <c r="BI1239" s="101">
        <f t="shared" si="1949"/>
        <v>2354.41</v>
      </c>
      <c r="BJ1239" s="101">
        <f t="shared" si="1950"/>
        <v>2354.41</v>
      </c>
      <c r="BK1239" s="101">
        <f t="shared" si="1951"/>
        <v>265373.21000000002</v>
      </c>
      <c r="BL1239" s="101">
        <f t="shared" si="1952"/>
        <v>273811.11</v>
      </c>
      <c r="BM1239" s="101">
        <f t="shared" si="1953"/>
        <v>279926.51</v>
      </c>
      <c r="BN1239" s="101">
        <f t="shared" si="1954"/>
        <v>1901.65</v>
      </c>
      <c r="BO1239" s="101">
        <f t="shared" si="1955"/>
        <v>1963.28</v>
      </c>
      <c r="BP1239" s="101">
        <f t="shared" si="1956"/>
        <v>1963.28</v>
      </c>
      <c r="BQ1239" s="101">
        <f t="shared" si="1957"/>
        <v>265373.21000000002</v>
      </c>
      <c r="BR1239" s="101">
        <f t="shared" si="1957"/>
        <v>273811.11</v>
      </c>
      <c r="BS1239" s="101">
        <f t="shared" si="1957"/>
        <v>279926.51</v>
      </c>
      <c r="BT1239" s="101">
        <f t="shared" si="1958"/>
        <v>1901.65</v>
      </c>
      <c r="BU1239" s="101">
        <f t="shared" si="1958"/>
        <v>1963.28</v>
      </c>
      <c r="BV1239" s="101">
        <f t="shared" si="1958"/>
        <v>1963.28</v>
      </c>
      <c r="BW1239" s="106">
        <v>2</v>
      </c>
      <c r="BX1239" s="106">
        <v>2</v>
      </c>
      <c r="BY1239" s="106">
        <v>2</v>
      </c>
      <c r="BZ1239" s="101">
        <f t="shared" si="1959"/>
        <v>530746</v>
      </c>
      <c r="CA1239" s="101">
        <f t="shared" si="1960"/>
        <v>547622</v>
      </c>
      <c r="CB1239" s="101">
        <f t="shared" si="1961"/>
        <v>547622</v>
      </c>
      <c r="CC1239" s="101">
        <f t="shared" si="1962"/>
        <v>4708.82</v>
      </c>
      <c r="CD1239" s="101">
        <f t="shared" si="1963"/>
        <v>4708.82</v>
      </c>
      <c r="CE1239" s="101">
        <f t="shared" si="1964"/>
        <v>4708.82</v>
      </c>
      <c r="CF1239" s="101">
        <f t="shared" si="1965"/>
        <v>262602.7</v>
      </c>
      <c r="CG1239" s="101">
        <f t="shared" si="1966"/>
        <v>270933.51</v>
      </c>
      <c r="CH1239" s="101">
        <f t="shared" si="1967"/>
        <v>272959.69</v>
      </c>
      <c r="CI1239" s="101">
        <f t="shared" si="1968"/>
        <v>2337.4899999999998</v>
      </c>
      <c r="CJ1239" s="101">
        <f t="shared" si="1969"/>
        <v>2457.5</v>
      </c>
      <c r="CK1239" s="101">
        <f t="shared" si="1970"/>
        <v>2457.5</v>
      </c>
      <c r="CL1239" s="101">
        <f t="shared" si="1971"/>
        <v>525205.4</v>
      </c>
      <c r="CM1239" s="101">
        <f t="shared" si="1971"/>
        <v>541867.02</v>
      </c>
      <c r="CN1239" s="101">
        <f t="shared" si="1971"/>
        <v>545919.38</v>
      </c>
      <c r="CO1239" s="101">
        <f t="shared" si="1972"/>
        <v>4674.9799999999996</v>
      </c>
      <c r="CP1239" s="101">
        <f t="shared" si="1972"/>
        <v>4915</v>
      </c>
      <c r="CQ1239" s="101">
        <f t="shared" si="1972"/>
        <v>4915</v>
      </c>
      <c r="CR1239" s="106">
        <v>1</v>
      </c>
      <c r="CS1239" s="106">
        <v>1</v>
      </c>
      <c r="CT1239" s="106">
        <v>1</v>
      </c>
      <c r="CU1239" s="101">
        <f t="shared" si="1973"/>
        <v>265373</v>
      </c>
      <c r="CV1239" s="101">
        <f t="shared" si="1974"/>
        <v>273811</v>
      </c>
      <c r="CW1239" s="101">
        <f t="shared" si="1975"/>
        <v>273811</v>
      </c>
      <c r="CX1239" s="101">
        <f t="shared" si="1976"/>
        <v>2354.41</v>
      </c>
      <c r="CY1239" s="101">
        <f t="shared" si="1977"/>
        <v>2354.41</v>
      </c>
      <c r="CZ1239" s="101">
        <f t="shared" si="1978"/>
        <v>2354.41</v>
      </c>
      <c r="DA1239" s="101">
        <f t="shared" si="1979"/>
        <v>265365.86</v>
      </c>
      <c r="DB1239" s="101">
        <f t="shared" si="1980"/>
        <v>273797.78000000003</v>
      </c>
      <c r="DC1239" s="101">
        <f t="shared" si="1981"/>
        <v>274899.77</v>
      </c>
      <c r="DD1239" s="101">
        <f t="shared" si="1982"/>
        <v>1488.49</v>
      </c>
      <c r="DE1239" s="101">
        <f t="shared" si="1983"/>
        <v>1561.13</v>
      </c>
      <c r="DF1239" s="101">
        <f t="shared" si="1984"/>
        <v>1561.13</v>
      </c>
      <c r="DG1239" s="101">
        <f t="shared" si="1985"/>
        <v>265365.86</v>
      </c>
      <c r="DH1239" s="101">
        <f t="shared" si="1985"/>
        <v>273797.78000000003</v>
      </c>
      <c r="DI1239" s="101">
        <f t="shared" si="1985"/>
        <v>274899.77</v>
      </c>
      <c r="DJ1239" s="101">
        <f t="shared" si="1986"/>
        <v>1488.49</v>
      </c>
      <c r="DK1239" s="101">
        <f t="shared" si="1986"/>
        <v>1561.13</v>
      </c>
      <c r="DL1239" s="101">
        <f t="shared" si="1986"/>
        <v>1561.13</v>
      </c>
      <c r="DM1239" s="106"/>
      <c r="DN1239" s="106"/>
      <c r="DO1239" s="106"/>
      <c r="DP1239" s="101">
        <f t="shared" si="1987"/>
        <v>0</v>
      </c>
      <c r="DQ1239" s="101">
        <f t="shared" si="1988"/>
        <v>0</v>
      </c>
      <c r="DR1239" s="101">
        <f t="shared" si="1989"/>
        <v>0</v>
      </c>
      <c r="DS1239" s="101">
        <f t="shared" si="1990"/>
        <v>0</v>
      </c>
      <c r="DT1239" s="101">
        <f t="shared" si="1991"/>
        <v>0</v>
      </c>
      <c r="DU1239" s="101">
        <f t="shared" si="1992"/>
        <v>0</v>
      </c>
      <c r="DV1239" s="101">
        <f t="shared" si="1993"/>
        <v>265373.59000000003</v>
      </c>
      <c r="DW1239" s="101">
        <f t="shared" si="1994"/>
        <v>273810.49</v>
      </c>
      <c r="DX1239" s="101">
        <f t="shared" si="1995"/>
        <v>275912</v>
      </c>
      <c r="DY1239" s="101">
        <f t="shared" si="1996"/>
        <v>2279.0500000000002</v>
      </c>
      <c r="DZ1239" s="101">
        <f t="shared" si="1997"/>
        <v>2391.83</v>
      </c>
      <c r="EA1239" s="101">
        <f t="shared" si="1998"/>
        <v>2391.83</v>
      </c>
      <c r="EB1239" s="101">
        <f t="shared" si="1999"/>
        <v>0</v>
      </c>
      <c r="EC1239" s="101">
        <f t="shared" si="1999"/>
        <v>0</v>
      </c>
      <c r="ED1239" s="101">
        <f t="shared" si="1999"/>
        <v>0</v>
      </c>
      <c r="EE1239" s="101">
        <f t="shared" si="2000"/>
        <v>0</v>
      </c>
      <c r="EF1239" s="101">
        <f t="shared" si="2000"/>
        <v>0</v>
      </c>
      <c r="EG1239" s="101">
        <f t="shared" si="2000"/>
        <v>0</v>
      </c>
      <c r="EH1239" s="106"/>
      <c r="EI1239" s="106"/>
      <c r="EJ1239" s="106"/>
      <c r="EK1239" s="101">
        <f t="shared" si="2001"/>
        <v>0</v>
      </c>
      <c r="EL1239" s="101">
        <f t="shared" si="2002"/>
        <v>0</v>
      </c>
      <c r="EM1239" s="101">
        <f t="shared" si="2003"/>
        <v>0</v>
      </c>
      <c r="EN1239" s="101">
        <f t="shared" si="2004"/>
        <v>0</v>
      </c>
      <c r="EO1239" s="101">
        <f t="shared" si="2005"/>
        <v>0</v>
      </c>
      <c r="EP1239" s="101">
        <f t="shared" si="2006"/>
        <v>0</v>
      </c>
      <c r="EQ1239" s="101">
        <f t="shared" si="2007"/>
        <v>265373.06</v>
      </c>
      <c r="ER1239" s="101">
        <f t="shared" si="2008"/>
        <v>273811.40999999997</v>
      </c>
      <c r="ES1239" s="101">
        <f t="shared" si="2009"/>
        <v>276681.53999999998</v>
      </c>
      <c r="ET1239" s="101">
        <f t="shared" si="2010"/>
        <v>1918.72</v>
      </c>
      <c r="EU1239" s="101">
        <f t="shared" si="2011"/>
        <v>2000.34</v>
      </c>
      <c r="EV1239" s="101">
        <f t="shared" si="2012"/>
        <v>2000.34</v>
      </c>
      <c r="EW1239" s="101">
        <f t="shared" si="2013"/>
        <v>0</v>
      </c>
      <c r="EX1239" s="101">
        <f t="shared" si="2013"/>
        <v>0</v>
      </c>
      <c r="EY1239" s="101">
        <f t="shared" si="2013"/>
        <v>0</v>
      </c>
      <c r="EZ1239" s="101">
        <f t="shared" si="2014"/>
        <v>0</v>
      </c>
      <c r="FA1239" s="101">
        <f t="shared" si="2014"/>
        <v>0</v>
      </c>
      <c r="FB1239" s="101">
        <f t="shared" si="2014"/>
        <v>0</v>
      </c>
      <c r="FC1239" s="106">
        <v>1</v>
      </c>
      <c r="FD1239" s="106">
        <v>1</v>
      </c>
      <c r="FE1239" s="106">
        <v>1</v>
      </c>
      <c r="FF1239" s="101">
        <f t="shared" si="2015"/>
        <v>265373</v>
      </c>
      <c r="FG1239" s="101">
        <f t="shared" si="2016"/>
        <v>273811</v>
      </c>
      <c r="FH1239" s="101">
        <f t="shared" si="2017"/>
        <v>273811</v>
      </c>
      <c r="FI1239" s="101">
        <f t="shared" si="2018"/>
        <v>2354.41</v>
      </c>
      <c r="FJ1239" s="101">
        <f t="shared" si="2019"/>
        <v>2354.41</v>
      </c>
      <c r="FK1239" s="101">
        <f t="shared" si="2020"/>
        <v>2354.41</v>
      </c>
      <c r="FL1239" s="101">
        <f t="shared" si="2021"/>
        <v>267162.02</v>
      </c>
      <c r="FM1239" s="101">
        <f t="shared" si="2022"/>
        <v>275655.18</v>
      </c>
      <c r="FN1239" s="101">
        <f t="shared" si="2023"/>
        <v>278554.83</v>
      </c>
      <c r="FO1239" s="101">
        <f t="shared" si="2024"/>
        <v>1584.39</v>
      </c>
      <c r="FP1239" s="101">
        <f t="shared" si="2025"/>
        <v>1641.95</v>
      </c>
      <c r="FQ1239" s="101">
        <f t="shared" si="2026"/>
        <v>1641.95</v>
      </c>
      <c r="FR1239" s="101">
        <f t="shared" si="2027"/>
        <v>267162.02</v>
      </c>
      <c r="FS1239" s="101">
        <f t="shared" si="2027"/>
        <v>275655.18</v>
      </c>
      <c r="FT1239" s="101">
        <f t="shared" si="2027"/>
        <v>278554.83</v>
      </c>
      <c r="FU1239" s="101">
        <f t="shared" si="2028"/>
        <v>1584.39</v>
      </c>
      <c r="FV1239" s="101">
        <f t="shared" si="2028"/>
        <v>1641.95</v>
      </c>
      <c r="FW1239" s="101">
        <f t="shared" si="2028"/>
        <v>1641.95</v>
      </c>
      <c r="FX1239" s="106"/>
      <c r="FY1239" s="106"/>
      <c r="FZ1239" s="106"/>
      <c r="GA1239" s="101">
        <f t="shared" si="2029"/>
        <v>0</v>
      </c>
      <c r="GB1239" s="101">
        <f t="shared" si="2030"/>
        <v>0</v>
      </c>
      <c r="GC1239" s="101">
        <f t="shared" si="2031"/>
        <v>0</v>
      </c>
      <c r="GD1239" s="101">
        <f t="shared" si="2032"/>
        <v>0</v>
      </c>
      <c r="GE1239" s="101">
        <f t="shared" si="2033"/>
        <v>0</v>
      </c>
      <c r="GF1239" s="101">
        <f t="shared" si="2034"/>
        <v>0</v>
      </c>
      <c r="GG1239" s="101">
        <f t="shared" si="2035"/>
        <v>267757.88</v>
      </c>
      <c r="GH1239" s="101">
        <f t="shared" si="2036"/>
        <v>276262.71999999997</v>
      </c>
      <c r="GI1239" s="101">
        <f t="shared" si="2037"/>
        <v>279017.56</v>
      </c>
      <c r="GJ1239" s="101">
        <f t="shared" si="2038"/>
        <v>2384.33</v>
      </c>
      <c r="GK1239" s="101">
        <f t="shared" si="2039"/>
        <v>2466.62</v>
      </c>
      <c r="GL1239" s="101">
        <f t="shared" si="2040"/>
        <v>2466.62</v>
      </c>
      <c r="GM1239" s="101">
        <f t="shared" si="2041"/>
        <v>0</v>
      </c>
      <c r="GN1239" s="101">
        <f t="shared" si="2041"/>
        <v>0</v>
      </c>
      <c r="GO1239" s="101">
        <f t="shared" si="2041"/>
        <v>0</v>
      </c>
      <c r="GP1239" s="101">
        <f t="shared" si="2042"/>
        <v>0</v>
      </c>
      <c r="GQ1239" s="101">
        <f t="shared" si="2042"/>
        <v>0</v>
      </c>
      <c r="GR1239" s="101">
        <f t="shared" si="2042"/>
        <v>0</v>
      </c>
      <c r="GS1239" s="106"/>
      <c r="GT1239" s="106"/>
      <c r="GU1239" s="106"/>
      <c r="GV1239" s="101">
        <f t="shared" si="2043"/>
        <v>0</v>
      </c>
      <c r="GW1239" s="101">
        <f t="shared" si="2044"/>
        <v>0</v>
      </c>
      <c r="GX1239" s="101">
        <f t="shared" si="2045"/>
        <v>0</v>
      </c>
      <c r="GY1239" s="101">
        <f t="shared" si="2046"/>
        <v>0</v>
      </c>
      <c r="GZ1239" s="101">
        <f t="shared" si="2047"/>
        <v>0</v>
      </c>
      <c r="HA1239" s="101">
        <f t="shared" si="2048"/>
        <v>0</v>
      </c>
      <c r="HB1239" s="101">
        <f t="shared" si="2049"/>
        <v>269120.69</v>
      </c>
      <c r="HC1239" s="101">
        <f t="shared" si="2050"/>
        <v>277691.38</v>
      </c>
      <c r="HD1239" s="101">
        <f t="shared" si="2051"/>
        <v>279127.23</v>
      </c>
      <c r="HE1239" s="101">
        <f t="shared" si="2052"/>
        <v>2433.0300000000002</v>
      </c>
      <c r="HF1239" s="101">
        <f t="shared" si="2053"/>
        <v>2512.1999999999998</v>
      </c>
      <c r="HG1239" s="101">
        <f t="shared" si="2054"/>
        <v>2512.1999999999998</v>
      </c>
      <c r="HH1239" s="101">
        <f t="shared" si="2055"/>
        <v>0</v>
      </c>
      <c r="HI1239" s="101">
        <f t="shared" si="2055"/>
        <v>0</v>
      </c>
      <c r="HJ1239" s="101">
        <f t="shared" si="2055"/>
        <v>0</v>
      </c>
      <c r="HK1239" s="101">
        <f t="shared" si="2056"/>
        <v>0</v>
      </c>
      <c r="HL1239" s="101">
        <f t="shared" si="2056"/>
        <v>0</v>
      </c>
      <c r="HM1239" s="101">
        <f t="shared" si="2056"/>
        <v>0</v>
      </c>
      <c r="HN1239" s="106">
        <v>1</v>
      </c>
      <c r="HO1239" s="106">
        <v>1</v>
      </c>
      <c r="HP1239" s="106">
        <v>1</v>
      </c>
      <c r="HQ1239" s="101">
        <f t="shared" si="2057"/>
        <v>265373</v>
      </c>
      <c r="HR1239" s="101">
        <f t="shared" si="2058"/>
        <v>273811</v>
      </c>
      <c r="HS1239" s="101">
        <f t="shared" si="2059"/>
        <v>273811</v>
      </c>
      <c r="HT1239" s="101">
        <f t="shared" si="2060"/>
        <v>2354.41</v>
      </c>
      <c r="HU1239" s="101">
        <f t="shared" si="2061"/>
        <v>2354.41</v>
      </c>
      <c r="HV1239" s="101">
        <f t="shared" si="2062"/>
        <v>2354.41</v>
      </c>
      <c r="HW1239" s="101">
        <f t="shared" si="2063"/>
        <v>265344.95</v>
      </c>
      <c r="HX1239" s="101">
        <f t="shared" si="2064"/>
        <v>273784.06</v>
      </c>
      <c r="HY1239" s="101">
        <f t="shared" si="2065"/>
        <v>277035.95</v>
      </c>
      <c r="HZ1239" s="101">
        <f t="shared" si="2066"/>
        <v>2000.98</v>
      </c>
      <c r="IA1239" s="101">
        <f t="shared" si="2067"/>
        <v>2078.58</v>
      </c>
      <c r="IB1239" s="101">
        <f t="shared" si="2068"/>
        <v>2078.58</v>
      </c>
      <c r="IC1239" s="101">
        <f t="shared" si="2069"/>
        <v>265344.95</v>
      </c>
      <c r="ID1239" s="101">
        <f t="shared" si="2069"/>
        <v>273784.06</v>
      </c>
      <c r="IE1239" s="101">
        <f t="shared" si="2069"/>
        <v>277035.95</v>
      </c>
      <c r="IF1239" s="101">
        <f t="shared" si="2070"/>
        <v>2000.98</v>
      </c>
      <c r="IG1239" s="101">
        <f t="shared" si="2070"/>
        <v>2078.58</v>
      </c>
      <c r="IH1239" s="101">
        <f t="shared" si="2070"/>
        <v>2078.58</v>
      </c>
      <c r="II1239" s="106"/>
      <c r="IJ1239" s="106"/>
      <c r="IK1239" s="106"/>
      <c r="IL1239" s="101">
        <f t="shared" si="2071"/>
        <v>0</v>
      </c>
      <c r="IM1239" s="101">
        <f t="shared" si="2072"/>
        <v>0</v>
      </c>
      <c r="IN1239" s="101">
        <f t="shared" si="2073"/>
        <v>0</v>
      </c>
      <c r="IO1239" s="101">
        <f t="shared" si="2074"/>
        <v>0</v>
      </c>
      <c r="IP1239" s="101">
        <f t="shared" si="2075"/>
        <v>0</v>
      </c>
      <c r="IQ1239" s="101">
        <f t="shared" si="2076"/>
        <v>0</v>
      </c>
      <c r="IR1239" s="101">
        <f t="shared" si="2077"/>
        <v>265372.7</v>
      </c>
      <c r="IS1239" s="101">
        <f t="shared" si="2078"/>
        <v>273811.56</v>
      </c>
      <c r="IT1239" s="101">
        <f t="shared" si="2079"/>
        <v>273811.56</v>
      </c>
      <c r="IU1239" s="101">
        <f t="shared" si="2080"/>
        <v>6496.63</v>
      </c>
      <c r="IV1239" s="101">
        <f t="shared" si="2081"/>
        <v>6836.74</v>
      </c>
      <c r="IW1239" s="101">
        <f t="shared" si="2082"/>
        <v>6836.74</v>
      </c>
      <c r="IX1239" s="101">
        <f t="shared" si="2083"/>
        <v>0</v>
      </c>
      <c r="IY1239" s="101">
        <f t="shared" si="2083"/>
        <v>0</v>
      </c>
      <c r="IZ1239" s="101">
        <f t="shared" si="2083"/>
        <v>0</v>
      </c>
      <c r="JA1239" s="101">
        <f t="shared" si="2084"/>
        <v>0</v>
      </c>
      <c r="JB1239" s="101">
        <f t="shared" si="2084"/>
        <v>0</v>
      </c>
      <c r="JC1239" s="101">
        <f t="shared" si="2084"/>
        <v>0</v>
      </c>
      <c r="JD1239" s="106"/>
      <c r="JE1239" s="106"/>
      <c r="JF1239" s="106"/>
      <c r="JG1239" s="101">
        <f t="shared" si="2085"/>
        <v>0</v>
      </c>
      <c r="JH1239" s="101">
        <f t="shared" si="2086"/>
        <v>0</v>
      </c>
      <c r="JI1239" s="101">
        <f t="shared" si="2087"/>
        <v>0</v>
      </c>
      <c r="JJ1239" s="101">
        <f t="shared" si="2088"/>
        <v>0</v>
      </c>
      <c r="JK1239" s="101">
        <f t="shared" si="2089"/>
        <v>0</v>
      </c>
      <c r="JL1239" s="101">
        <f t="shared" si="2090"/>
        <v>0</v>
      </c>
      <c r="JM1239" s="101">
        <f t="shared" si="2091"/>
        <v>265372.84000000003</v>
      </c>
      <c r="JN1239" s="101">
        <f t="shared" si="2092"/>
        <v>273811.21999999997</v>
      </c>
      <c r="JO1239" s="101">
        <f t="shared" si="2093"/>
        <v>274847.37</v>
      </c>
      <c r="JP1239" s="101">
        <f t="shared" si="2094"/>
        <v>1670.75</v>
      </c>
      <c r="JQ1239" s="101">
        <f t="shared" si="2095"/>
        <v>1746.71</v>
      </c>
      <c r="JR1239" s="101">
        <f t="shared" si="2096"/>
        <v>1746.71</v>
      </c>
      <c r="JS1239" s="101">
        <f t="shared" si="2097"/>
        <v>0</v>
      </c>
      <c r="JT1239" s="101">
        <f t="shared" si="2097"/>
        <v>0</v>
      </c>
      <c r="JU1239" s="101">
        <f t="shared" si="2097"/>
        <v>0</v>
      </c>
      <c r="JV1239" s="101">
        <f t="shared" si="2098"/>
        <v>0</v>
      </c>
      <c r="JW1239" s="101">
        <f t="shared" si="2098"/>
        <v>0</v>
      </c>
      <c r="JX1239" s="101">
        <f t="shared" si="2098"/>
        <v>0</v>
      </c>
      <c r="JY1239" s="106"/>
      <c r="JZ1239" s="106"/>
      <c r="KA1239" s="106"/>
      <c r="KB1239" s="101">
        <f t="shared" si="2099"/>
        <v>0</v>
      </c>
      <c r="KC1239" s="101">
        <f t="shared" si="2100"/>
        <v>0</v>
      </c>
      <c r="KD1239" s="101">
        <f t="shared" si="2101"/>
        <v>0</v>
      </c>
      <c r="KE1239" s="101">
        <f t="shared" si="2102"/>
        <v>0</v>
      </c>
      <c r="KF1239" s="101">
        <f t="shared" si="2103"/>
        <v>0</v>
      </c>
      <c r="KG1239" s="101">
        <f t="shared" si="2104"/>
        <v>0</v>
      </c>
      <c r="KH1239" s="101">
        <f t="shared" si="2105"/>
        <v>265372.92</v>
      </c>
      <c r="KI1239" s="101">
        <f t="shared" si="2106"/>
        <v>273811.28000000003</v>
      </c>
      <c r="KJ1239" s="101">
        <f t="shared" si="2107"/>
        <v>275385.02</v>
      </c>
      <c r="KK1239" s="101">
        <f t="shared" si="2108"/>
        <v>1854.67</v>
      </c>
      <c r="KL1239" s="101">
        <f t="shared" si="2109"/>
        <v>1936.71</v>
      </c>
      <c r="KM1239" s="101">
        <f t="shared" si="2110"/>
        <v>1936.71</v>
      </c>
      <c r="KN1239" s="101">
        <f t="shared" si="2111"/>
        <v>0</v>
      </c>
      <c r="KO1239" s="101">
        <f t="shared" si="2111"/>
        <v>0</v>
      </c>
      <c r="KP1239" s="101">
        <f t="shared" si="2111"/>
        <v>0</v>
      </c>
      <c r="KQ1239" s="101">
        <f t="shared" si="2112"/>
        <v>0</v>
      </c>
      <c r="KR1239" s="101">
        <f t="shared" si="2112"/>
        <v>0</v>
      </c>
      <c r="KS1239" s="101">
        <f t="shared" si="2112"/>
        <v>0</v>
      </c>
      <c r="KT1239" s="106"/>
      <c r="KU1239" s="106"/>
      <c r="KV1239" s="106"/>
      <c r="KW1239" s="101">
        <f t="shared" si="2113"/>
        <v>0</v>
      </c>
      <c r="KX1239" s="101">
        <f t="shared" si="2114"/>
        <v>0</v>
      </c>
      <c r="KY1239" s="101">
        <f t="shared" si="2115"/>
        <v>0</v>
      </c>
      <c r="KZ1239" s="101">
        <f t="shared" si="2116"/>
        <v>0</v>
      </c>
      <c r="LA1239" s="101">
        <f t="shared" si="2117"/>
        <v>0</v>
      </c>
      <c r="LB1239" s="101">
        <f t="shared" si="2118"/>
        <v>0</v>
      </c>
      <c r="LC1239" s="101">
        <f t="shared" si="2119"/>
        <v>260679.53</v>
      </c>
      <c r="LD1239" s="101">
        <f t="shared" si="2120"/>
        <v>268935.96999999997</v>
      </c>
      <c r="LE1239" s="101">
        <f t="shared" si="2121"/>
        <v>270974.93</v>
      </c>
      <c r="LF1239" s="101">
        <f t="shared" si="2122"/>
        <v>3104.43</v>
      </c>
      <c r="LG1239" s="101">
        <f t="shared" si="2123"/>
        <v>3219.83</v>
      </c>
      <c r="LH1239" s="101">
        <f t="shared" si="2124"/>
        <v>3219.83</v>
      </c>
      <c r="LI1239" s="101">
        <f t="shared" si="2125"/>
        <v>0</v>
      </c>
      <c r="LJ1239" s="101">
        <f t="shared" si="2125"/>
        <v>0</v>
      </c>
      <c r="LK1239" s="101">
        <f t="shared" si="2125"/>
        <v>0</v>
      </c>
      <c r="LL1239" s="101">
        <f t="shared" si="2126"/>
        <v>0</v>
      </c>
      <c r="LM1239" s="101">
        <f t="shared" si="2126"/>
        <v>0</v>
      </c>
      <c r="LN1239" s="101">
        <f t="shared" si="2126"/>
        <v>0</v>
      </c>
      <c r="LO1239" s="106">
        <v>1</v>
      </c>
      <c r="LP1239" s="106">
        <v>1</v>
      </c>
      <c r="LQ1239" s="106">
        <v>1</v>
      </c>
      <c r="LR1239" s="101">
        <f t="shared" si="2127"/>
        <v>265373</v>
      </c>
      <c r="LS1239" s="101">
        <f t="shared" si="2128"/>
        <v>273811</v>
      </c>
      <c r="LT1239" s="101">
        <f t="shared" si="2129"/>
        <v>273811</v>
      </c>
      <c r="LU1239" s="101">
        <f t="shared" si="2130"/>
        <v>2354.41</v>
      </c>
      <c r="LV1239" s="101">
        <f t="shared" si="2131"/>
        <v>2354.41</v>
      </c>
      <c r="LW1239" s="101">
        <f t="shared" si="2132"/>
        <v>2354.41</v>
      </c>
      <c r="LX1239" s="101">
        <f t="shared" si="2133"/>
        <v>265372.99</v>
      </c>
      <c r="LY1239" s="101">
        <f t="shared" si="2134"/>
        <v>273810.8</v>
      </c>
      <c r="LZ1239" s="101">
        <f t="shared" si="2135"/>
        <v>274868.49</v>
      </c>
      <c r="MA1239" s="101">
        <f t="shared" si="2136"/>
        <v>2228.59</v>
      </c>
      <c r="MB1239" s="101">
        <f t="shared" si="2137"/>
        <v>2345.16</v>
      </c>
      <c r="MC1239" s="101">
        <f t="shared" si="2138"/>
        <v>2345.16</v>
      </c>
      <c r="MD1239" s="101">
        <f t="shared" si="2139"/>
        <v>265372.99</v>
      </c>
      <c r="ME1239" s="101">
        <f t="shared" si="2139"/>
        <v>273810.8</v>
      </c>
      <c r="MF1239" s="101">
        <f t="shared" si="2139"/>
        <v>274868.49</v>
      </c>
      <c r="MG1239" s="101">
        <f t="shared" si="2140"/>
        <v>2228.59</v>
      </c>
      <c r="MH1239" s="101">
        <f t="shared" si="2140"/>
        <v>2345.16</v>
      </c>
      <c r="MI1239" s="101">
        <f t="shared" si="2140"/>
        <v>2345.16</v>
      </c>
      <c r="MJ1239" s="106"/>
      <c r="MK1239" s="106"/>
      <c r="ML1239" s="106"/>
      <c r="MM1239" s="101">
        <f t="shared" si="2141"/>
        <v>0</v>
      </c>
      <c r="MN1239" s="101">
        <f t="shared" si="2142"/>
        <v>0</v>
      </c>
      <c r="MO1239" s="101">
        <f t="shared" si="2143"/>
        <v>0</v>
      </c>
      <c r="MP1239" s="101">
        <f t="shared" si="2144"/>
        <v>0</v>
      </c>
      <c r="MQ1239" s="101">
        <f t="shared" si="2145"/>
        <v>0</v>
      </c>
      <c r="MR1239" s="101">
        <f t="shared" si="2146"/>
        <v>0</v>
      </c>
      <c r="MS1239" s="101">
        <f t="shared" si="2147"/>
        <v>265852.99</v>
      </c>
      <c r="MT1239" s="101">
        <f t="shared" si="2148"/>
        <v>274300.21000000002</v>
      </c>
      <c r="MU1239" s="101">
        <f t="shared" si="2149"/>
        <v>276591.21999999997</v>
      </c>
      <c r="MV1239" s="101">
        <f t="shared" si="2150"/>
        <v>2183.35</v>
      </c>
      <c r="MW1239" s="101">
        <f t="shared" si="2151"/>
        <v>2266.77</v>
      </c>
      <c r="MX1239" s="101">
        <f t="shared" si="2152"/>
        <v>2266.77</v>
      </c>
      <c r="MY1239" s="101">
        <f t="shared" si="2153"/>
        <v>0</v>
      </c>
      <c r="MZ1239" s="101">
        <f t="shared" si="2153"/>
        <v>0</v>
      </c>
      <c r="NA1239" s="101">
        <f t="shared" si="2153"/>
        <v>0</v>
      </c>
      <c r="NB1239" s="101">
        <f t="shared" si="2154"/>
        <v>0</v>
      </c>
      <c r="NC1239" s="101">
        <f t="shared" si="2154"/>
        <v>0</v>
      </c>
      <c r="ND1239" s="101">
        <f t="shared" si="2154"/>
        <v>0</v>
      </c>
      <c r="NE1239" s="106">
        <v>1</v>
      </c>
      <c r="NF1239" s="106">
        <v>1</v>
      </c>
      <c r="NG1239" s="106">
        <v>1</v>
      </c>
      <c r="NH1239" s="101">
        <f t="shared" si="2155"/>
        <v>265373</v>
      </c>
      <c r="NI1239" s="101">
        <f t="shared" si="2156"/>
        <v>273811</v>
      </c>
      <c r="NJ1239" s="101">
        <f t="shared" si="2157"/>
        <v>273811</v>
      </c>
      <c r="NK1239" s="101">
        <f t="shared" si="2158"/>
        <v>2354.41</v>
      </c>
      <c r="NL1239" s="101">
        <f t="shared" si="2159"/>
        <v>2354.41</v>
      </c>
      <c r="NM1239" s="101">
        <f t="shared" si="2160"/>
        <v>2354.41</v>
      </c>
      <c r="NN1239" s="101">
        <f t="shared" si="2161"/>
        <v>265373.40000000002</v>
      </c>
      <c r="NO1239" s="101">
        <f t="shared" si="2162"/>
        <v>273811.24</v>
      </c>
      <c r="NP1239" s="101">
        <f t="shared" si="2163"/>
        <v>276038.87</v>
      </c>
      <c r="NQ1239" s="101">
        <f t="shared" si="2164"/>
        <v>2724.66</v>
      </c>
      <c r="NR1239" s="101">
        <f t="shared" si="2165"/>
        <v>2822</v>
      </c>
      <c r="NS1239" s="101">
        <f t="shared" si="2166"/>
        <v>2822</v>
      </c>
      <c r="NT1239" s="101">
        <f t="shared" si="2167"/>
        <v>265373.40000000002</v>
      </c>
      <c r="NU1239" s="101">
        <f t="shared" si="2167"/>
        <v>273811.24</v>
      </c>
      <c r="NV1239" s="101">
        <f t="shared" si="2167"/>
        <v>276038.87</v>
      </c>
      <c r="NW1239" s="101">
        <f t="shared" si="2168"/>
        <v>2724.66</v>
      </c>
      <c r="NX1239" s="101">
        <f t="shared" si="2168"/>
        <v>2822</v>
      </c>
      <c r="NY1239" s="101">
        <f t="shared" si="2168"/>
        <v>2822</v>
      </c>
      <c r="NZ1239" s="106"/>
      <c r="OA1239" s="106"/>
      <c r="OB1239" s="106"/>
      <c r="OC1239" s="101">
        <f t="shared" si="2169"/>
        <v>0</v>
      </c>
      <c r="OD1239" s="101">
        <f t="shared" si="2170"/>
        <v>0</v>
      </c>
      <c r="OE1239" s="101">
        <f t="shared" si="2171"/>
        <v>0</v>
      </c>
      <c r="OF1239" s="101">
        <f t="shared" si="2172"/>
        <v>0</v>
      </c>
      <c r="OG1239" s="101">
        <f t="shared" si="2173"/>
        <v>0</v>
      </c>
      <c r="OH1239" s="101">
        <f t="shared" si="2174"/>
        <v>0</v>
      </c>
      <c r="OI1239" s="101">
        <f t="shared" si="2175"/>
        <v>265373.61</v>
      </c>
      <c r="OJ1239" s="101">
        <f t="shared" si="2176"/>
        <v>273811.21000000002</v>
      </c>
      <c r="OK1239" s="101">
        <f t="shared" si="2177"/>
        <v>275070.90000000002</v>
      </c>
      <c r="OL1239" s="101">
        <f t="shared" si="2178"/>
        <v>2632.17</v>
      </c>
      <c r="OM1239" s="101">
        <f t="shared" si="2179"/>
        <v>2758.59</v>
      </c>
      <c r="ON1239" s="101">
        <f t="shared" si="2180"/>
        <v>2758.59</v>
      </c>
      <c r="OO1239" s="101">
        <f t="shared" si="2181"/>
        <v>0</v>
      </c>
      <c r="OP1239" s="101">
        <f t="shared" si="2181"/>
        <v>0</v>
      </c>
      <c r="OQ1239" s="101">
        <f t="shared" si="2181"/>
        <v>0</v>
      </c>
      <c r="OR1239" s="101">
        <f t="shared" si="2182"/>
        <v>0</v>
      </c>
      <c r="OS1239" s="101">
        <f t="shared" si="2182"/>
        <v>0</v>
      </c>
      <c r="OT1239" s="101">
        <f t="shared" si="2182"/>
        <v>0</v>
      </c>
      <c r="OU1239" s="106"/>
      <c r="OV1239" s="106"/>
      <c r="OW1239" s="106"/>
      <c r="OX1239" s="101">
        <f t="shared" si="2183"/>
        <v>0</v>
      </c>
      <c r="OY1239" s="101">
        <f t="shared" si="2184"/>
        <v>0</v>
      </c>
      <c r="OZ1239" s="101">
        <f t="shared" si="2185"/>
        <v>0</v>
      </c>
      <c r="PA1239" s="101">
        <f t="shared" si="2186"/>
        <v>0</v>
      </c>
      <c r="PB1239" s="101">
        <f t="shared" si="2187"/>
        <v>0</v>
      </c>
      <c r="PC1239" s="101">
        <f t="shared" si="2188"/>
        <v>0</v>
      </c>
      <c r="PD1239" s="101">
        <f t="shared" si="2189"/>
        <v>265373.28999999998</v>
      </c>
      <c r="PE1239" s="101">
        <f t="shared" si="2190"/>
        <v>273810.65000000002</v>
      </c>
      <c r="PF1239" s="101">
        <f t="shared" si="2191"/>
        <v>276574.38</v>
      </c>
      <c r="PG1239" s="101">
        <f t="shared" si="2192"/>
        <v>2739.55</v>
      </c>
      <c r="PH1239" s="101">
        <f t="shared" si="2193"/>
        <v>2818.44</v>
      </c>
      <c r="PI1239" s="101">
        <f t="shared" si="2194"/>
        <v>2818.44</v>
      </c>
      <c r="PJ1239" s="101">
        <f t="shared" si="2195"/>
        <v>0</v>
      </c>
      <c r="PK1239" s="101">
        <f t="shared" si="2195"/>
        <v>0</v>
      </c>
      <c r="PL1239" s="101">
        <f t="shared" si="2195"/>
        <v>0</v>
      </c>
      <c r="PM1239" s="101">
        <f t="shared" si="2196"/>
        <v>0</v>
      </c>
      <c r="PN1239" s="101">
        <f t="shared" si="2196"/>
        <v>0</v>
      </c>
      <c r="PO1239" s="101">
        <f t="shared" si="2196"/>
        <v>0</v>
      </c>
      <c r="PP1239" s="106">
        <v>2</v>
      </c>
      <c r="PQ1239" s="106">
        <v>2</v>
      </c>
      <c r="PR1239" s="106">
        <v>2</v>
      </c>
      <c r="PS1239" s="101">
        <f t="shared" si="2197"/>
        <v>530746</v>
      </c>
      <c r="PT1239" s="101">
        <f t="shared" si="2198"/>
        <v>547622</v>
      </c>
      <c r="PU1239" s="101">
        <f t="shared" si="2199"/>
        <v>547622</v>
      </c>
      <c r="PV1239" s="101">
        <f t="shared" si="2200"/>
        <v>4708.82</v>
      </c>
      <c r="PW1239" s="101">
        <f t="shared" si="2201"/>
        <v>4708.82</v>
      </c>
      <c r="PX1239" s="101">
        <f t="shared" si="2202"/>
        <v>4708.82</v>
      </c>
      <c r="PY1239" s="101">
        <f t="shared" si="2203"/>
        <v>267517.58</v>
      </c>
      <c r="PZ1239" s="101">
        <f t="shared" si="2204"/>
        <v>276037.2</v>
      </c>
      <c r="QA1239" s="101">
        <f t="shared" si="2205"/>
        <v>278558.83</v>
      </c>
      <c r="QB1239" s="101">
        <f t="shared" si="2206"/>
        <v>2568.1</v>
      </c>
      <c r="QC1239" s="101">
        <f t="shared" si="2207"/>
        <v>2663.4</v>
      </c>
      <c r="QD1239" s="101">
        <f t="shared" si="2208"/>
        <v>2663.4</v>
      </c>
      <c r="QE1239" s="101">
        <f t="shared" si="2209"/>
        <v>535035.16</v>
      </c>
      <c r="QF1239" s="101">
        <f t="shared" si="2209"/>
        <v>552074.4</v>
      </c>
      <c r="QG1239" s="101">
        <f t="shared" si="2209"/>
        <v>557117.66</v>
      </c>
      <c r="QH1239" s="101">
        <f t="shared" si="2210"/>
        <v>5136.2</v>
      </c>
      <c r="QI1239" s="101">
        <f t="shared" si="2210"/>
        <v>5326.8</v>
      </c>
      <c r="QJ1239" s="101">
        <f t="shared" si="2210"/>
        <v>5326.8</v>
      </c>
      <c r="QK1239" s="106">
        <v>1</v>
      </c>
      <c r="QL1239" s="106">
        <v>1</v>
      </c>
      <c r="QM1239" s="106">
        <v>1</v>
      </c>
      <c r="QN1239" s="101">
        <f t="shared" si="2211"/>
        <v>265373</v>
      </c>
      <c r="QO1239" s="101">
        <f t="shared" si="2212"/>
        <v>273811</v>
      </c>
      <c r="QP1239" s="101">
        <f t="shared" si="2213"/>
        <v>273811</v>
      </c>
      <c r="QQ1239" s="101">
        <f t="shared" si="2214"/>
        <v>2354.41</v>
      </c>
      <c r="QR1239" s="101">
        <f t="shared" si="2215"/>
        <v>2354.41</v>
      </c>
      <c r="QS1239" s="101">
        <f t="shared" si="2216"/>
        <v>2354.41</v>
      </c>
      <c r="QT1239" s="101">
        <f t="shared" si="2217"/>
        <v>265372.69</v>
      </c>
      <c r="QU1239" s="101">
        <f t="shared" si="2218"/>
        <v>273810.64</v>
      </c>
      <c r="QV1239" s="101">
        <f t="shared" si="2219"/>
        <v>275550.38</v>
      </c>
      <c r="QW1239" s="101">
        <f t="shared" si="2220"/>
        <v>1806.59</v>
      </c>
      <c r="QX1239" s="101">
        <f t="shared" si="2221"/>
        <v>1902.61</v>
      </c>
      <c r="QY1239" s="101">
        <f t="shared" si="2222"/>
        <v>1902.61</v>
      </c>
      <c r="QZ1239" s="101">
        <f t="shared" si="2223"/>
        <v>265372.69</v>
      </c>
      <c r="RA1239" s="101">
        <f t="shared" si="2223"/>
        <v>273810.64</v>
      </c>
      <c r="RB1239" s="101">
        <f t="shared" si="2223"/>
        <v>275550.38</v>
      </c>
      <c r="RC1239" s="101">
        <f t="shared" si="2224"/>
        <v>1806.59</v>
      </c>
      <c r="RD1239" s="101">
        <f t="shared" si="2224"/>
        <v>1902.61</v>
      </c>
      <c r="RE1239" s="101">
        <f t="shared" si="2224"/>
        <v>1902.61</v>
      </c>
      <c r="RF1239" s="106"/>
      <c r="RG1239" s="106"/>
      <c r="RH1239" s="106"/>
      <c r="RI1239" s="101">
        <f t="shared" si="2225"/>
        <v>0</v>
      </c>
      <c r="RJ1239" s="101">
        <f t="shared" si="2226"/>
        <v>0</v>
      </c>
      <c r="RK1239" s="101">
        <f t="shared" si="2227"/>
        <v>0</v>
      </c>
      <c r="RL1239" s="101">
        <f t="shared" si="2228"/>
        <v>0</v>
      </c>
      <c r="RM1239" s="101">
        <f t="shared" si="2229"/>
        <v>0</v>
      </c>
      <c r="RN1239" s="101">
        <f t="shared" si="2230"/>
        <v>0</v>
      </c>
      <c r="RO1239" s="101">
        <f t="shared" si="2231"/>
        <v>269806.07</v>
      </c>
      <c r="RP1239" s="101">
        <f t="shared" si="2232"/>
        <v>278389.15000000002</v>
      </c>
      <c r="RQ1239" s="101">
        <f t="shared" si="2233"/>
        <v>279679.45</v>
      </c>
      <c r="RR1239" s="101">
        <f t="shared" si="2234"/>
        <v>2277.63</v>
      </c>
      <c r="RS1239" s="101">
        <f t="shared" si="2235"/>
        <v>2373.9699999999998</v>
      </c>
      <c r="RT1239" s="101">
        <f t="shared" si="2236"/>
        <v>2373.9699999999998</v>
      </c>
      <c r="RU1239" s="101">
        <f t="shared" si="2237"/>
        <v>0</v>
      </c>
      <c r="RV1239" s="101">
        <f t="shared" si="2237"/>
        <v>0</v>
      </c>
      <c r="RW1239" s="101">
        <f t="shared" si="2237"/>
        <v>0</v>
      </c>
      <c r="RX1239" s="101">
        <f t="shared" si="2238"/>
        <v>0</v>
      </c>
      <c r="RY1239" s="101">
        <f t="shared" si="2238"/>
        <v>0</v>
      </c>
      <c r="RZ1239" s="101">
        <f t="shared" si="2238"/>
        <v>0</v>
      </c>
      <c r="SA1239" s="106"/>
      <c r="SB1239" s="106"/>
      <c r="SC1239" s="106"/>
      <c r="SD1239" s="101">
        <f t="shared" si="2239"/>
        <v>0</v>
      </c>
      <c r="SE1239" s="101">
        <f t="shared" si="2240"/>
        <v>0</v>
      </c>
      <c r="SF1239" s="101">
        <f t="shared" si="2241"/>
        <v>0</v>
      </c>
      <c r="SG1239" s="101">
        <f t="shared" si="2242"/>
        <v>0</v>
      </c>
      <c r="SH1239" s="101">
        <f t="shared" si="2243"/>
        <v>0</v>
      </c>
      <c r="SI1239" s="101">
        <f t="shared" si="2244"/>
        <v>0</v>
      </c>
      <c r="SJ1239" s="101">
        <f t="shared" si="2245"/>
        <v>265988.89</v>
      </c>
      <c r="SK1239" s="101">
        <f t="shared" si="2246"/>
        <v>274401.07</v>
      </c>
      <c r="SL1239" s="101">
        <f t="shared" si="2247"/>
        <v>275715.96999999997</v>
      </c>
      <c r="SM1239" s="101">
        <f t="shared" si="2248"/>
        <v>3706.24</v>
      </c>
      <c r="SN1239" s="101">
        <f t="shared" si="2249"/>
        <v>3864.67</v>
      </c>
      <c r="SO1239" s="101">
        <f t="shared" si="2250"/>
        <v>3864.67</v>
      </c>
      <c r="SP1239" s="101">
        <f t="shared" si="2251"/>
        <v>0</v>
      </c>
      <c r="SQ1239" s="101">
        <f t="shared" si="2251"/>
        <v>0</v>
      </c>
      <c r="SR1239" s="101">
        <f t="shared" si="2251"/>
        <v>0</v>
      </c>
      <c r="SS1239" s="101">
        <f t="shared" si="2252"/>
        <v>0</v>
      </c>
      <c r="ST1239" s="101">
        <f t="shared" si="2252"/>
        <v>0</v>
      </c>
      <c r="SU1239" s="101">
        <f t="shared" si="2252"/>
        <v>0</v>
      </c>
      <c r="SV1239" s="106">
        <v>1</v>
      </c>
      <c r="SW1239" s="106">
        <v>1</v>
      </c>
      <c r="SX1239" s="106">
        <v>1</v>
      </c>
      <c r="SY1239" s="101">
        <f t="shared" si="2253"/>
        <v>265373</v>
      </c>
      <c r="SZ1239" s="101">
        <f t="shared" si="2254"/>
        <v>273811</v>
      </c>
      <c r="TA1239" s="101">
        <f t="shared" si="2255"/>
        <v>273811</v>
      </c>
      <c r="TB1239" s="101">
        <f t="shared" si="2256"/>
        <v>2354.41</v>
      </c>
      <c r="TC1239" s="101">
        <f t="shared" si="2257"/>
        <v>2354.41</v>
      </c>
      <c r="TD1239" s="101">
        <f t="shared" si="2258"/>
        <v>2354.41</v>
      </c>
      <c r="TE1239" s="101">
        <f t="shared" si="2259"/>
        <v>265373.07</v>
      </c>
      <c r="TF1239" s="101">
        <f t="shared" si="2260"/>
        <v>273811.05</v>
      </c>
      <c r="TG1239" s="101">
        <f t="shared" si="2261"/>
        <v>275500.7</v>
      </c>
      <c r="TH1239" s="101">
        <f t="shared" si="2262"/>
        <v>2783</v>
      </c>
      <c r="TI1239" s="101">
        <f t="shared" si="2263"/>
        <v>2895.37</v>
      </c>
      <c r="TJ1239" s="101">
        <f t="shared" si="2264"/>
        <v>2895.37</v>
      </c>
      <c r="TK1239" s="101">
        <f t="shared" si="2265"/>
        <v>265373.07</v>
      </c>
      <c r="TL1239" s="101">
        <f t="shared" si="2265"/>
        <v>273811.05</v>
      </c>
      <c r="TM1239" s="101">
        <f t="shared" si="2265"/>
        <v>275500.7</v>
      </c>
      <c r="TN1239" s="101">
        <f t="shared" si="2266"/>
        <v>2783</v>
      </c>
      <c r="TO1239" s="101">
        <f t="shared" si="2266"/>
        <v>2895.37</v>
      </c>
      <c r="TP1239" s="101">
        <f t="shared" si="2266"/>
        <v>2895.37</v>
      </c>
      <c r="TQ1239" s="106"/>
      <c r="TR1239" s="106"/>
      <c r="TS1239" s="106"/>
      <c r="TT1239" s="101">
        <f t="shared" si="2267"/>
        <v>0</v>
      </c>
      <c r="TU1239" s="101">
        <f t="shared" si="2268"/>
        <v>0</v>
      </c>
      <c r="TV1239" s="101">
        <f t="shared" si="2269"/>
        <v>0</v>
      </c>
      <c r="TW1239" s="101">
        <f t="shared" si="2270"/>
        <v>0</v>
      </c>
      <c r="TX1239" s="101">
        <f t="shared" si="2271"/>
        <v>0</v>
      </c>
      <c r="TY1239" s="101">
        <f t="shared" si="2272"/>
        <v>0</v>
      </c>
      <c r="TZ1239" s="101">
        <f t="shared" si="2273"/>
        <v>259771.77</v>
      </c>
      <c r="UA1239" s="101">
        <f t="shared" si="2274"/>
        <v>268086.84999999998</v>
      </c>
      <c r="UB1239" s="101">
        <f t="shared" si="2275"/>
        <v>270208.46000000002</v>
      </c>
      <c r="UC1239" s="101">
        <f t="shared" si="2276"/>
        <v>2929.59</v>
      </c>
      <c r="UD1239" s="101">
        <f t="shared" si="2277"/>
        <v>3070.91</v>
      </c>
      <c r="UE1239" s="101">
        <f t="shared" si="2278"/>
        <v>3070.91</v>
      </c>
      <c r="UF1239" s="101">
        <f t="shared" si="2279"/>
        <v>0</v>
      </c>
      <c r="UG1239" s="101">
        <f t="shared" si="2279"/>
        <v>0</v>
      </c>
      <c r="UH1239" s="101">
        <f t="shared" si="2279"/>
        <v>0</v>
      </c>
      <c r="UI1239" s="101">
        <f t="shared" si="2280"/>
        <v>0</v>
      </c>
      <c r="UJ1239" s="101">
        <f t="shared" si="2280"/>
        <v>0</v>
      </c>
      <c r="UK1239" s="101">
        <f t="shared" si="2280"/>
        <v>0</v>
      </c>
      <c r="UL1239" s="106"/>
      <c r="UM1239" s="106"/>
      <c r="UN1239" s="106"/>
      <c r="UO1239" s="101">
        <f t="shared" si="2281"/>
        <v>0</v>
      </c>
      <c r="UP1239" s="101">
        <f t="shared" si="2282"/>
        <v>0</v>
      </c>
      <c r="UQ1239" s="101">
        <f t="shared" si="2283"/>
        <v>0</v>
      </c>
      <c r="UR1239" s="101">
        <f t="shared" si="2284"/>
        <v>0</v>
      </c>
      <c r="US1239" s="101">
        <f t="shared" si="2285"/>
        <v>0</v>
      </c>
      <c r="UT1239" s="101">
        <f t="shared" si="2286"/>
        <v>0</v>
      </c>
      <c r="UU1239" s="101">
        <f t="shared" si="2287"/>
        <v>265373.13</v>
      </c>
      <c r="UV1239" s="101">
        <f t="shared" si="2288"/>
        <v>273811.26</v>
      </c>
      <c r="UW1239" s="101">
        <f t="shared" si="2289"/>
        <v>276013.77</v>
      </c>
      <c r="UX1239" s="101">
        <f t="shared" si="2290"/>
        <v>1718.5</v>
      </c>
      <c r="UY1239" s="101">
        <f t="shared" si="2291"/>
        <v>1799.86</v>
      </c>
      <c r="UZ1239" s="101">
        <f t="shared" si="2292"/>
        <v>1799.86</v>
      </c>
      <c r="VA1239" s="101">
        <f t="shared" si="2293"/>
        <v>0</v>
      </c>
      <c r="VB1239" s="101">
        <f t="shared" si="2293"/>
        <v>0</v>
      </c>
      <c r="VC1239" s="101">
        <f t="shared" si="2293"/>
        <v>0</v>
      </c>
      <c r="VD1239" s="101">
        <f t="shared" si="2294"/>
        <v>0</v>
      </c>
      <c r="VE1239" s="101">
        <f t="shared" si="2294"/>
        <v>0</v>
      </c>
      <c r="VF1239" s="101">
        <f t="shared" si="2294"/>
        <v>0</v>
      </c>
      <c r="VG1239" s="106">
        <v>1</v>
      </c>
      <c r="VH1239" s="106">
        <v>1</v>
      </c>
      <c r="VI1239" s="106">
        <v>1</v>
      </c>
      <c r="VJ1239" s="101">
        <f t="shared" si="2295"/>
        <v>265373</v>
      </c>
      <c r="VK1239" s="101">
        <f t="shared" si="2296"/>
        <v>273811</v>
      </c>
      <c r="VL1239" s="101">
        <f t="shared" si="2297"/>
        <v>273811</v>
      </c>
      <c r="VM1239" s="101">
        <f t="shared" si="2298"/>
        <v>2354.41</v>
      </c>
      <c r="VN1239" s="101">
        <f t="shared" si="2299"/>
        <v>2354.41</v>
      </c>
      <c r="VO1239" s="101">
        <f t="shared" si="2300"/>
        <v>2354.41</v>
      </c>
      <c r="VP1239" s="101">
        <f t="shared" si="2301"/>
        <v>263720.86</v>
      </c>
      <c r="VQ1239" s="101">
        <f t="shared" si="2302"/>
        <v>272119.89</v>
      </c>
      <c r="VR1239" s="101">
        <f t="shared" si="2303"/>
        <v>273364.47999999998</v>
      </c>
      <c r="VS1239" s="101">
        <f t="shared" si="2304"/>
        <v>2263.23</v>
      </c>
      <c r="VT1239" s="101">
        <f t="shared" si="2305"/>
        <v>2364.65</v>
      </c>
      <c r="VU1239" s="101">
        <f t="shared" si="2306"/>
        <v>2364.65</v>
      </c>
      <c r="VV1239" s="101">
        <f t="shared" si="2307"/>
        <v>263720.86</v>
      </c>
      <c r="VW1239" s="101">
        <f t="shared" si="2307"/>
        <v>272119.89</v>
      </c>
      <c r="VX1239" s="101">
        <f t="shared" si="2307"/>
        <v>273364.47999999998</v>
      </c>
      <c r="VY1239" s="101">
        <f t="shared" si="2308"/>
        <v>2263.23</v>
      </c>
      <c r="VZ1239" s="101">
        <f t="shared" si="2308"/>
        <v>2364.65</v>
      </c>
      <c r="WA1239" s="101">
        <f t="shared" si="2308"/>
        <v>2364.65</v>
      </c>
      <c r="WB1239" s="106"/>
      <c r="WC1239" s="106"/>
      <c r="WD1239" s="106"/>
      <c r="WE1239" s="101">
        <f t="shared" si="2309"/>
        <v>0</v>
      </c>
      <c r="WF1239" s="101">
        <f t="shared" si="2310"/>
        <v>0</v>
      </c>
      <c r="WG1239" s="101">
        <f t="shared" si="2311"/>
        <v>0</v>
      </c>
      <c r="WH1239" s="101">
        <f t="shared" si="2312"/>
        <v>0</v>
      </c>
      <c r="WI1239" s="101">
        <f t="shared" si="2313"/>
        <v>0</v>
      </c>
      <c r="WJ1239" s="101">
        <f t="shared" si="2314"/>
        <v>0</v>
      </c>
      <c r="WK1239" s="101">
        <f t="shared" si="2315"/>
        <v>265373.14</v>
      </c>
      <c r="WL1239" s="101">
        <f t="shared" si="2316"/>
        <v>273811.14</v>
      </c>
      <c r="WM1239" s="101">
        <f t="shared" si="2317"/>
        <v>276720.99</v>
      </c>
      <c r="WN1239" s="101">
        <f t="shared" si="2318"/>
        <v>2170.86</v>
      </c>
      <c r="WO1239" s="101">
        <f t="shared" si="2319"/>
        <v>2247.92</v>
      </c>
      <c r="WP1239" s="101">
        <f t="shared" si="2320"/>
        <v>2247.92</v>
      </c>
      <c r="WQ1239" s="101">
        <f t="shared" si="2321"/>
        <v>0</v>
      </c>
      <c r="WR1239" s="101">
        <f t="shared" si="2321"/>
        <v>0</v>
      </c>
      <c r="WS1239" s="101">
        <f t="shared" si="2321"/>
        <v>0</v>
      </c>
      <c r="WT1239" s="101">
        <f t="shared" si="2322"/>
        <v>0</v>
      </c>
      <c r="WU1239" s="101">
        <f t="shared" si="2322"/>
        <v>0</v>
      </c>
      <c r="WV1239" s="101">
        <f t="shared" si="2322"/>
        <v>0</v>
      </c>
      <c r="WW1239" s="106">
        <v>2</v>
      </c>
      <c r="WX1239" s="106">
        <v>2</v>
      </c>
      <c r="WY1239" s="106">
        <v>2</v>
      </c>
      <c r="WZ1239" s="101">
        <f t="shared" si="2323"/>
        <v>530746</v>
      </c>
      <c r="XA1239" s="101">
        <f t="shared" si="2324"/>
        <v>547622</v>
      </c>
      <c r="XB1239" s="101">
        <f t="shared" si="2325"/>
        <v>547622</v>
      </c>
      <c r="XC1239" s="101">
        <f t="shared" si="2326"/>
        <v>4708.82</v>
      </c>
      <c r="XD1239" s="101">
        <f t="shared" si="2327"/>
        <v>4708.82</v>
      </c>
      <c r="XE1239" s="101">
        <f t="shared" si="2328"/>
        <v>4708.82</v>
      </c>
      <c r="XF1239" s="101">
        <f t="shared" si="2329"/>
        <v>265373</v>
      </c>
      <c r="XG1239" s="101">
        <f t="shared" si="2330"/>
        <v>273811.27</v>
      </c>
      <c r="XH1239" s="101">
        <f t="shared" si="2331"/>
        <v>276057.15000000002</v>
      </c>
      <c r="XI1239" s="101">
        <f t="shared" si="2332"/>
        <v>1681.29</v>
      </c>
      <c r="XJ1239" s="101">
        <f t="shared" si="2333"/>
        <v>1792.36</v>
      </c>
      <c r="XK1239" s="101">
        <f t="shared" si="2334"/>
        <v>1792.36</v>
      </c>
      <c r="XL1239" s="101">
        <f t="shared" si="2335"/>
        <v>530746</v>
      </c>
      <c r="XM1239" s="101">
        <f t="shared" si="2335"/>
        <v>547622.54</v>
      </c>
      <c r="XN1239" s="101">
        <f t="shared" si="2335"/>
        <v>552114.30000000005</v>
      </c>
      <c r="XO1239" s="101">
        <f t="shared" si="2336"/>
        <v>3362.58</v>
      </c>
      <c r="XP1239" s="101">
        <f t="shared" si="2336"/>
        <v>3584.72</v>
      </c>
      <c r="XQ1239" s="101">
        <f t="shared" si="2336"/>
        <v>3584.72</v>
      </c>
      <c r="XR1239" s="106"/>
      <c r="XS1239" s="106"/>
      <c r="XT1239" s="106"/>
      <c r="XU1239" s="101">
        <f t="shared" si="2337"/>
        <v>0</v>
      </c>
      <c r="XV1239" s="101">
        <f t="shared" si="2338"/>
        <v>0</v>
      </c>
      <c r="XW1239" s="101">
        <f t="shared" si="2339"/>
        <v>0</v>
      </c>
      <c r="XX1239" s="101">
        <f t="shared" si="2340"/>
        <v>0</v>
      </c>
      <c r="XY1239" s="101">
        <f t="shared" si="2341"/>
        <v>0</v>
      </c>
      <c r="XZ1239" s="101">
        <f t="shared" si="2342"/>
        <v>0</v>
      </c>
      <c r="YA1239" s="101">
        <f t="shared" si="2343"/>
        <v>0</v>
      </c>
      <c r="YB1239" s="101">
        <f t="shared" si="2344"/>
        <v>0</v>
      </c>
      <c r="YC1239" s="101">
        <f t="shared" si="2345"/>
        <v>0</v>
      </c>
      <c r="YD1239" s="101">
        <f t="shared" si="2346"/>
        <v>0</v>
      </c>
      <c r="YE1239" s="101">
        <f t="shared" si="2347"/>
        <v>0</v>
      </c>
      <c r="YF1239" s="101">
        <f t="shared" si="2348"/>
        <v>0</v>
      </c>
      <c r="YG1239" s="101">
        <f t="shared" si="2349"/>
        <v>0</v>
      </c>
      <c r="YH1239" s="101">
        <f t="shared" si="2349"/>
        <v>0</v>
      </c>
      <c r="YI1239" s="101">
        <f t="shared" si="2349"/>
        <v>0</v>
      </c>
      <c r="YJ1239" s="101">
        <f t="shared" si="2350"/>
        <v>0</v>
      </c>
      <c r="YK1239" s="101">
        <f t="shared" si="2350"/>
        <v>0</v>
      </c>
      <c r="YL1239" s="101">
        <f t="shared" si="2350"/>
        <v>0</v>
      </c>
      <c r="YM1239" s="149">
        <f t="shared" si="2351"/>
        <v>15</v>
      </c>
      <c r="YN1239" s="149">
        <f t="shared" si="2351"/>
        <v>15</v>
      </c>
      <c r="YO1239" s="149">
        <f t="shared" si="2351"/>
        <v>15</v>
      </c>
      <c r="YP1239" s="101">
        <f t="shared" si="2352"/>
        <v>3980595</v>
      </c>
      <c r="YQ1239" s="101">
        <f t="shared" si="2353"/>
        <v>4107165</v>
      </c>
      <c r="YR1239" s="101">
        <f t="shared" si="2354"/>
        <v>4107165</v>
      </c>
      <c r="YS1239" s="101">
        <f t="shared" si="2355"/>
        <v>35316.15</v>
      </c>
      <c r="YT1239" s="101">
        <f t="shared" si="2356"/>
        <v>35316.15</v>
      </c>
      <c r="YU1239" s="101">
        <f t="shared" si="2357"/>
        <v>35316.15</v>
      </c>
      <c r="YV1239" s="101">
        <f t="shared" si="2358"/>
        <v>265344.15999999997</v>
      </c>
      <c r="YW1239" s="101">
        <f t="shared" si="2359"/>
        <v>273781.78000000003</v>
      </c>
      <c r="YX1239" s="101">
        <f t="shared" si="2360"/>
        <v>275896.90999999997</v>
      </c>
      <c r="YY1239" s="101">
        <f t="shared" si="2361"/>
        <v>2310.35</v>
      </c>
      <c r="YZ1239" s="101">
        <f t="shared" si="2362"/>
        <v>2408.3000000000002</v>
      </c>
      <c r="ZA1239" s="101">
        <f t="shared" si="2363"/>
        <v>2408.3000000000002</v>
      </c>
      <c r="ZB1239" s="101">
        <f t="shared" si="2364"/>
        <v>3980162.4</v>
      </c>
      <c r="ZC1239" s="101">
        <f t="shared" si="2364"/>
        <v>4106726.7</v>
      </c>
      <c r="ZD1239" s="101">
        <f t="shared" si="2364"/>
        <v>4138453.65</v>
      </c>
      <c r="ZE1239" s="101">
        <f t="shared" si="2365"/>
        <v>34655.25</v>
      </c>
      <c r="ZF1239" s="101">
        <f t="shared" si="2365"/>
        <v>36124.5</v>
      </c>
      <c r="ZG1239" s="101">
        <f t="shared" si="2365"/>
        <v>36124.5</v>
      </c>
    </row>
    <row r="1240" spans="1:683" ht="36">
      <c r="A1240" s="12" t="s">
        <v>747</v>
      </c>
      <c r="B1240" s="302" t="s">
        <v>741</v>
      </c>
      <c r="C1240" s="5"/>
      <c r="D1240" s="764"/>
      <c r="E1240" s="291"/>
      <c r="F1240" s="114">
        <f t="shared" si="2366"/>
        <v>140390</v>
      </c>
      <c r="G1240" s="114">
        <f t="shared" si="2366"/>
        <v>147946</v>
      </c>
      <c r="H1240" s="114">
        <f t="shared" si="2366"/>
        <v>147946</v>
      </c>
      <c r="I1240" s="101">
        <f t="shared" si="2367"/>
        <v>2433.52</v>
      </c>
      <c r="J1240" s="101">
        <f t="shared" si="2367"/>
        <v>2433.52</v>
      </c>
      <c r="K1240" s="101">
        <f t="shared" si="2367"/>
        <v>2433.52</v>
      </c>
      <c r="L1240" s="106"/>
      <c r="M1240" s="106"/>
      <c r="N1240" s="106"/>
      <c r="O1240" s="101">
        <f t="shared" si="1917"/>
        <v>0</v>
      </c>
      <c r="P1240" s="101">
        <f t="shared" si="1918"/>
        <v>0</v>
      </c>
      <c r="Q1240" s="101">
        <f t="shared" si="1919"/>
        <v>0</v>
      </c>
      <c r="R1240" s="101">
        <f t="shared" si="1920"/>
        <v>0</v>
      </c>
      <c r="S1240" s="101">
        <f t="shared" si="1921"/>
        <v>0</v>
      </c>
      <c r="T1240" s="101">
        <f t="shared" si="1922"/>
        <v>0</v>
      </c>
      <c r="U1240" s="101">
        <f t="shared" si="1923"/>
        <v>140804.49</v>
      </c>
      <c r="V1240" s="101">
        <f t="shared" si="1924"/>
        <v>148375.54999999999</v>
      </c>
      <c r="W1240" s="101">
        <f t="shared" si="1925"/>
        <v>150083.41</v>
      </c>
      <c r="X1240" s="101">
        <f t="shared" si="1926"/>
        <v>2214.6999999999998</v>
      </c>
      <c r="Y1240" s="101">
        <f t="shared" si="1927"/>
        <v>2309.63</v>
      </c>
      <c r="Z1240" s="101">
        <f t="shared" si="1928"/>
        <v>2309.63</v>
      </c>
      <c r="AA1240" s="101">
        <f t="shared" si="1929"/>
        <v>0</v>
      </c>
      <c r="AB1240" s="101">
        <f t="shared" si="1929"/>
        <v>0</v>
      </c>
      <c r="AC1240" s="101">
        <f t="shared" si="1929"/>
        <v>0</v>
      </c>
      <c r="AD1240" s="101">
        <f t="shared" si="1930"/>
        <v>0</v>
      </c>
      <c r="AE1240" s="101">
        <f t="shared" si="1930"/>
        <v>0</v>
      </c>
      <c r="AF1240" s="101">
        <f t="shared" si="1930"/>
        <v>0</v>
      </c>
      <c r="AG1240" s="106"/>
      <c r="AH1240" s="106"/>
      <c r="AI1240" s="106"/>
      <c r="AJ1240" s="101">
        <f t="shared" si="1931"/>
        <v>0</v>
      </c>
      <c r="AK1240" s="101">
        <f t="shared" si="1932"/>
        <v>0</v>
      </c>
      <c r="AL1240" s="101">
        <f t="shared" si="1933"/>
        <v>0</v>
      </c>
      <c r="AM1240" s="101">
        <f t="shared" si="1934"/>
        <v>0</v>
      </c>
      <c r="AN1240" s="101">
        <f t="shared" si="1935"/>
        <v>0</v>
      </c>
      <c r="AO1240" s="101">
        <f t="shared" si="1936"/>
        <v>0</v>
      </c>
      <c r="AP1240" s="101">
        <f t="shared" si="1937"/>
        <v>138357.81</v>
      </c>
      <c r="AQ1240" s="101">
        <f t="shared" si="1938"/>
        <v>145811.04999999999</v>
      </c>
      <c r="AR1240" s="101">
        <f t="shared" si="1939"/>
        <v>146949.54999999999</v>
      </c>
      <c r="AS1240" s="101">
        <f t="shared" si="1940"/>
        <v>3423.96</v>
      </c>
      <c r="AT1240" s="101">
        <f t="shared" si="1941"/>
        <v>3566.48</v>
      </c>
      <c r="AU1240" s="101">
        <f t="shared" si="1942"/>
        <v>3566.48</v>
      </c>
      <c r="AV1240" s="101">
        <f t="shared" si="1943"/>
        <v>0</v>
      </c>
      <c r="AW1240" s="101">
        <f t="shared" si="1943"/>
        <v>0</v>
      </c>
      <c r="AX1240" s="101">
        <f t="shared" si="1943"/>
        <v>0</v>
      </c>
      <c r="AY1240" s="101">
        <f t="shared" si="1944"/>
        <v>0</v>
      </c>
      <c r="AZ1240" s="101">
        <f t="shared" si="1944"/>
        <v>0</v>
      </c>
      <c r="BA1240" s="101">
        <f t="shared" si="1944"/>
        <v>0</v>
      </c>
      <c r="BB1240" s="106"/>
      <c r="BC1240" s="106"/>
      <c r="BD1240" s="106"/>
      <c r="BE1240" s="101">
        <f t="shared" si="1945"/>
        <v>0</v>
      </c>
      <c r="BF1240" s="101">
        <f t="shared" si="1946"/>
        <v>0</v>
      </c>
      <c r="BG1240" s="101">
        <f t="shared" si="1947"/>
        <v>0</v>
      </c>
      <c r="BH1240" s="101">
        <f t="shared" si="1948"/>
        <v>0</v>
      </c>
      <c r="BI1240" s="101">
        <f t="shared" si="1949"/>
        <v>0</v>
      </c>
      <c r="BJ1240" s="101">
        <f t="shared" si="1950"/>
        <v>0</v>
      </c>
      <c r="BK1240" s="101">
        <f t="shared" si="1951"/>
        <v>140390.10999999999</v>
      </c>
      <c r="BL1240" s="101">
        <f t="shared" si="1952"/>
        <v>147946.06</v>
      </c>
      <c r="BM1240" s="101">
        <f t="shared" si="1953"/>
        <v>151250.34</v>
      </c>
      <c r="BN1240" s="101">
        <f t="shared" si="1954"/>
        <v>1965.55</v>
      </c>
      <c r="BO1240" s="101">
        <f t="shared" si="1955"/>
        <v>2029.25</v>
      </c>
      <c r="BP1240" s="101">
        <f t="shared" si="1956"/>
        <v>2029.25</v>
      </c>
      <c r="BQ1240" s="101">
        <f t="shared" si="1957"/>
        <v>0</v>
      </c>
      <c r="BR1240" s="101">
        <f t="shared" si="1957"/>
        <v>0</v>
      </c>
      <c r="BS1240" s="101">
        <f t="shared" si="1957"/>
        <v>0</v>
      </c>
      <c r="BT1240" s="101">
        <f t="shared" si="1958"/>
        <v>0</v>
      </c>
      <c r="BU1240" s="101">
        <f t="shared" si="1958"/>
        <v>0</v>
      </c>
      <c r="BV1240" s="101">
        <f t="shared" si="1958"/>
        <v>0</v>
      </c>
      <c r="BW1240" s="106">
        <v>1</v>
      </c>
      <c r="BX1240" s="106">
        <v>1</v>
      </c>
      <c r="BY1240" s="106">
        <v>1</v>
      </c>
      <c r="BZ1240" s="101">
        <f t="shared" si="1959"/>
        <v>140390</v>
      </c>
      <c r="CA1240" s="101">
        <f t="shared" si="1960"/>
        <v>147946</v>
      </c>
      <c r="CB1240" s="101">
        <f t="shared" si="1961"/>
        <v>147946</v>
      </c>
      <c r="CC1240" s="101">
        <f t="shared" si="1962"/>
        <v>2433.52</v>
      </c>
      <c r="CD1240" s="101">
        <f t="shared" si="1963"/>
        <v>2433.52</v>
      </c>
      <c r="CE1240" s="101">
        <f t="shared" si="1964"/>
        <v>2433.52</v>
      </c>
      <c r="CF1240" s="101">
        <f t="shared" si="1965"/>
        <v>138924.43</v>
      </c>
      <c r="CG1240" s="101">
        <f t="shared" si="1966"/>
        <v>146391.23000000001</v>
      </c>
      <c r="CH1240" s="101">
        <f t="shared" si="1967"/>
        <v>147486.01999999999</v>
      </c>
      <c r="CI1240" s="101">
        <f t="shared" si="1968"/>
        <v>2416.0300000000002</v>
      </c>
      <c r="CJ1240" s="101">
        <f t="shared" si="1969"/>
        <v>2540.08</v>
      </c>
      <c r="CK1240" s="101">
        <f t="shared" si="1970"/>
        <v>2540.08</v>
      </c>
      <c r="CL1240" s="101">
        <f t="shared" si="1971"/>
        <v>138924.43</v>
      </c>
      <c r="CM1240" s="101">
        <f t="shared" si="1971"/>
        <v>146391.23000000001</v>
      </c>
      <c r="CN1240" s="101">
        <f t="shared" si="1971"/>
        <v>147486.01999999999</v>
      </c>
      <c r="CO1240" s="101">
        <f t="shared" si="1972"/>
        <v>2416.0300000000002</v>
      </c>
      <c r="CP1240" s="101">
        <f t="shared" si="1972"/>
        <v>2540.08</v>
      </c>
      <c r="CQ1240" s="101">
        <f t="shared" si="1972"/>
        <v>2540.08</v>
      </c>
      <c r="CR1240" s="106"/>
      <c r="CS1240" s="106"/>
      <c r="CT1240" s="106"/>
      <c r="CU1240" s="101">
        <f t="shared" si="1973"/>
        <v>0</v>
      </c>
      <c r="CV1240" s="101">
        <f t="shared" si="1974"/>
        <v>0</v>
      </c>
      <c r="CW1240" s="101">
        <f t="shared" si="1975"/>
        <v>0</v>
      </c>
      <c r="CX1240" s="101">
        <f t="shared" si="1976"/>
        <v>0</v>
      </c>
      <c r="CY1240" s="101">
        <f t="shared" si="1977"/>
        <v>0</v>
      </c>
      <c r="CZ1240" s="101">
        <f t="shared" si="1978"/>
        <v>0</v>
      </c>
      <c r="DA1240" s="101">
        <f t="shared" si="1979"/>
        <v>140386.22</v>
      </c>
      <c r="DB1240" s="101">
        <f t="shared" si="1980"/>
        <v>147938.85999999999</v>
      </c>
      <c r="DC1240" s="101">
        <f t="shared" si="1981"/>
        <v>148534.29</v>
      </c>
      <c r="DD1240" s="101">
        <f t="shared" si="1982"/>
        <v>1538.5</v>
      </c>
      <c r="DE1240" s="101">
        <f t="shared" si="1983"/>
        <v>1613.59</v>
      </c>
      <c r="DF1240" s="101">
        <f t="shared" si="1984"/>
        <v>1613.59</v>
      </c>
      <c r="DG1240" s="101">
        <f t="shared" si="1985"/>
        <v>0</v>
      </c>
      <c r="DH1240" s="101">
        <f t="shared" si="1985"/>
        <v>0</v>
      </c>
      <c r="DI1240" s="101">
        <f t="shared" si="1985"/>
        <v>0</v>
      </c>
      <c r="DJ1240" s="101">
        <f t="shared" si="1986"/>
        <v>0</v>
      </c>
      <c r="DK1240" s="101">
        <f t="shared" si="1986"/>
        <v>0</v>
      </c>
      <c r="DL1240" s="101">
        <f t="shared" si="1986"/>
        <v>0</v>
      </c>
      <c r="DM1240" s="106"/>
      <c r="DN1240" s="106"/>
      <c r="DO1240" s="106"/>
      <c r="DP1240" s="101">
        <f t="shared" si="1987"/>
        <v>0</v>
      </c>
      <c r="DQ1240" s="101">
        <f t="shared" si="1988"/>
        <v>0</v>
      </c>
      <c r="DR1240" s="101">
        <f t="shared" si="1989"/>
        <v>0</v>
      </c>
      <c r="DS1240" s="101">
        <f t="shared" si="1990"/>
        <v>0</v>
      </c>
      <c r="DT1240" s="101">
        <f t="shared" si="1991"/>
        <v>0</v>
      </c>
      <c r="DU1240" s="101">
        <f t="shared" si="1992"/>
        <v>0</v>
      </c>
      <c r="DV1240" s="101">
        <f t="shared" si="1993"/>
        <v>140390.31</v>
      </c>
      <c r="DW1240" s="101">
        <f t="shared" si="1994"/>
        <v>147945.73000000001</v>
      </c>
      <c r="DX1240" s="101">
        <f t="shared" si="1995"/>
        <v>149081.22</v>
      </c>
      <c r="DY1240" s="101">
        <f t="shared" si="1996"/>
        <v>2355.63</v>
      </c>
      <c r="DZ1240" s="101">
        <f t="shared" si="1997"/>
        <v>2472.1999999999998</v>
      </c>
      <c r="EA1240" s="101">
        <f t="shared" si="1998"/>
        <v>2472.1999999999998</v>
      </c>
      <c r="EB1240" s="101">
        <f t="shared" si="1999"/>
        <v>0</v>
      </c>
      <c r="EC1240" s="101">
        <f t="shared" si="1999"/>
        <v>0</v>
      </c>
      <c r="ED1240" s="101">
        <f t="shared" si="1999"/>
        <v>0</v>
      </c>
      <c r="EE1240" s="101">
        <f t="shared" si="2000"/>
        <v>0</v>
      </c>
      <c r="EF1240" s="101">
        <f t="shared" si="2000"/>
        <v>0</v>
      </c>
      <c r="EG1240" s="101">
        <f t="shared" si="2000"/>
        <v>0</v>
      </c>
      <c r="EH1240" s="106"/>
      <c r="EI1240" s="106"/>
      <c r="EJ1240" s="106"/>
      <c r="EK1240" s="101">
        <f t="shared" si="2001"/>
        <v>0</v>
      </c>
      <c r="EL1240" s="101">
        <f t="shared" si="2002"/>
        <v>0</v>
      </c>
      <c r="EM1240" s="101">
        <f t="shared" si="2003"/>
        <v>0</v>
      </c>
      <c r="EN1240" s="101">
        <f t="shared" si="2004"/>
        <v>0</v>
      </c>
      <c r="EO1240" s="101">
        <f t="shared" si="2005"/>
        <v>0</v>
      </c>
      <c r="EP1240" s="101">
        <f t="shared" si="2006"/>
        <v>0</v>
      </c>
      <c r="EQ1240" s="101">
        <f t="shared" si="2007"/>
        <v>140390.03</v>
      </c>
      <c r="ER1240" s="101">
        <f t="shared" si="2008"/>
        <v>147946.22</v>
      </c>
      <c r="ES1240" s="101">
        <f t="shared" si="2009"/>
        <v>149497.01999999999</v>
      </c>
      <c r="ET1240" s="101">
        <f t="shared" si="2010"/>
        <v>1983.19</v>
      </c>
      <c r="EU1240" s="101">
        <f t="shared" si="2011"/>
        <v>2067.5500000000002</v>
      </c>
      <c r="EV1240" s="101">
        <f t="shared" si="2012"/>
        <v>2067.5500000000002</v>
      </c>
      <c r="EW1240" s="101">
        <f t="shared" si="2013"/>
        <v>0</v>
      </c>
      <c r="EX1240" s="101">
        <f t="shared" si="2013"/>
        <v>0</v>
      </c>
      <c r="EY1240" s="101">
        <f t="shared" si="2013"/>
        <v>0</v>
      </c>
      <c r="EZ1240" s="101">
        <f t="shared" si="2014"/>
        <v>0</v>
      </c>
      <c r="FA1240" s="101">
        <f t="shared" si="2014"/>
        <v>0</v>
      </c>
      <c r="FB1240" s="101">
        <f t="shared" si="2014"/>
        <v>0</v>
      </c>
      <c r="FC1240" s="106">
        <v>1</v>
      </c>
      <c r="FD1240" s="106">
        <v>1</v>
      </c>
      <c r="FE1240" s="106">
        <v>1</v>
      </c>
      <c r="FF1240" s="101">
        <f t="shared" si="2015"/>
        <v>140390</v>
      </c>
      <c r="FG1240" s="101">
        <f t="shared" si="2016"/>
        <v>147946</v>
      </c>
      <c r="FH1240" s="101">
        <f t="shared" si="2017"/>
        <v>147946</v>
      </c>
      <c r="FI1240" s="101">
        <f t="shared" si="2018"/>
        <v>2433.52</v>
      </c>
      <c r="FJ1240" s="101">
        <f t="shared" si="2019"/>
        <v>2433.52</v>
      </c>
      <c r="FK1240" s="101">
        <f t="shared" si="2020"/>
        <v>2433.52</v>
      </c>
      <c r="FL1240" s="101">
        <f t="shared" si="2021"/>
        <v>141336.44</v>
      </c>
      <c r="FM1240" s="101">
        <f t="shared" si="2022"/>
        <v>148942.45000000001</v>
      </c>
      <c r="FN1240" s="101">
        <f t="shared" si="2023"/>
        <v>150509.19</v>
      </c>
      <c r="FO1240" s="101">
        <f t="shared" si="2024"/>
        <v>1637.63</v>
      </c>
      <c r="FP1240" s="101">
        <f t="shared" si="2025"/>
        <v>1697.12</v>
      </c>
      <c r="FQ1240" s="101">
        <f t="shared" si="2026"/>
        <v>1697.12</v>
      </c>
      <c r="FR1240" s="101">
        <f t="shared" si="2027"/>
        <v>141336.44</v>
      </c>
      <c r="FS1240" s="101">
        <f t="shared" si="2027"/>
        <v>148942.45000000001</v>
      </c>
      <c r="FT1240" s="101">
        <f t="shared" si="2027"/>
        <v>150509.19</v>
      </c>
      <c r="FU1240" s="101">
        <f t="shared" si="2028"/>
        <v>1637.63</v>
      </c>
      <c r="FV1240" s="101">
        <f t="shared" si="2028"/>
        <v>1697.12</v>
      </c>
      <c r="FW1240" s="101">
        <f t="shared" si="2028"/>
        <v>1697.12</v>
      </c>
      <c r="FX1240" s="106"/>
      <c r="FY1240" s="106"/>
      <c r="FZ1240" s="106"/>
      <c r="GA1240" s="101">
        <f t="shared" si="2029"/>
        <v>0</v>
      </c>
      <c r="GB1240" s="101">
        <f t="shared" si="2030"/>
        <v>0</v>
      </c>
      <c r="GC1240" s="101">
        <f t="shared" si="2031"/>
        <v>0</v>
      </c>
      <c r="GD1240" s="101">
        <f t="shared" si="2032"/>
        <v>0</v>
      </c>
      <c r="GE1240" s="101">
        <f t="shared" si="2033"/>
        <v>0</v>
      </c>
      <c r="GF1240" s="101">
        <f t="shared" si="2034"/>
        <v>0</v>
      </c>
      <c r="GG1240" s="101">
        <f t="shared" si="2035"/>
        <v>141651.67000000001</v>
      </c>
      <c r="GH1240" s="101">
        <f t="shared" si="2036"/>
        <v>149270.72</v>
      </c>
      <c r="GI1240" s="101">
        <f t="shared" si="2037"/>
        <v>150759.22</v>
      </c>
      <c r="GJ1240" s="101">
        <f t="shared" si="2038"/>
        <v>2464.4499999999998</v>
      </c>
      <c r="GK1240" s="101">
        <f t="shared" si="2039"/>
        <v>2549.5</v>
      </c>
      <c r="GL1240" s="101">
        <f t="shared" si="2040"/>
        <v>2549.5</v>
      </c>
      <c r="GM1240" s="101">
        <f t="shared" si="2041"/>
        <v>0</v>
      </c>
      <c r="GN1240" s="101">
        <f t="shared" si="2041"/>
        <v>0</v>
      </c>
      <c r="GO1240" s="101">
        <f t="shared" si="2041"/>
        <v>0</v>
      </c>
      <c r="GP1240" s="101">
        <f t="shared" si="2042"/>
        <v>0</v>
      </c>
      <c r="GQ1240" s="101">
        <f t="shared" si="2042"/>
        <v>0</v>
      </c>
      <c r="GR1240" s="101">
        <f t="shared" si="2042"/>
        <v>0</v>
      </c>
      <c r="GS1240" s="106"/>
      <c r="GT1240" s="106"/>
      <c r="GU1240" s="106"/>
      <c r="GV1240" s="101">
        <f t="shared" si="2043"/>
        <v>0</v>
      </c>
      <c r="GW1240" s="101">
        <f t="shared" si="2044"/>
        <v>0</v>
      </c>
      <c r="GX1240" s="101">
        <f t="shared" si="2045"/>
        <v>0</v>
      </c>
      <c r="GY1240" s="101">
        <f t="shared" si="2046"/>
        <v>0</v>
      </c>
      <c r="GZ1240" s="101">
        <f t="shared" si="2047"/>
        <v>0</v>
      </c>
      <c r="HA1240" s="101">
        <f t="shared" si="2048"/>
        <v>0</v>
      </c>
      <c r="HB1240" s="101">
        <f t="shared" si="2049"/>
        <v>142372.64000000001</v>
      </c>
      <c r="HC1240" s="101">
        <f t="shared" si="2050"/>
        <v>150042.66</v>
      </c>
      <c r="HD1240" s="101">
        <f t="shared" si="2051"/>
        <v>150818.48000000001</v>
      </c>
      <c r="HE1240" s="101">
        <f t="shared" si="2052"/>
        <v>2514.7800000000002</v>
      </c>
      <c r="HF1240" s="101">
        <f t="shared" si="2053"/>
        <v>2596.61</v>
      </c>
      <c r="HG1240" s="101">
        <f t="shared" si="2054"/>
        <v>2596.61</v>
      </c>
      <c r="HH1240" s="101">
        <f t="shared" si="2055"/>
        <v>0</v>
      </c>
      <c r="HI1240" s="101">
        <f t="shared" si="2055"/>
        <v>0</v>
      </c>
      <c r="HJ1240" s="101">
        <f t="shared" si="2055"/>
        <v>0</v>
      </c>
      <c r="HK1240" s="101">
        <f t="shared" si="2056"/>
        <v>0</v>
      </c>
      <c r="HL1240" s="101">
        <f t="shared" si="2056"/>
        <v>0</v>
      </c>
      <c r="HM1240" s="101">
        <f t="shared" si="2056"/>
        <v>0</v>
      </c>
      <c r="HN1240" s="106"/>
      <c r="HO1240" s="106"/>
      <c r="HP1240" s="106"/>
      <c r="HQ1240" s="101">
        <f t="shared" si="2057"/>
        <v>0</v>
      </c>
      <c r="HR1240" s="101">
        <f t="shared" si="2058"/>
        <v>0</v>
      </c>
      <c r="HS1240" s="101">
        <f t="shared" si="2059"/>
        <v>0</v>
      </c>
      <c r="HT1240" s="101">
        <f t="shared" si="2060"/>
        <v>0</v>
      </c>
      <c r="HU1240" s="101">
        <f t="shared" si="2061"/>
        <v>0</v>
      </c>
      <c r="HV1240" s="101">
        <f t="shared" si="2062"/>
        <v>0</v>
      </c>
      <c r="HW1240" s="101">
        <f t="shared" si="2063"/>
        <v>140375.16</v>
      </c>
      <c r="HX1240" s="101">
        <f t="shared" si="2064"/>
        <v>147931.44</v>
      </c>
      <c r="HY1240" s="101">
        <f t="shared" si="2065"/>
        <v>149688.51</v>
      </c>
      <c r="HZ1240" s="101">
        <f t="shared" si="2066"/>
        <v>2068.2199999999998</v>
      </c>
      <c r="IA1240" s="101">
        <f t="shared" si="2067"/>
        <v>2148.42</v>
      </c>
      <c r="IB1240" s="101">
        <f t="shared" si="2068"/>
        <v>2148.42</v>
      </c>
      <c r="IC1240" s="101">
        <f t="shared" si="2069"/>
        <v>0</v>
      </c>
      <c r="ID1240" s="101">
        <f t="shared" si="2069"/>
        <v>0</v>
      </c>
      <c r="IE1240" s="101">
        <f t="shared" si="2069"/>
        <v>0</v>
      </c>
      <c r="IF1240" s="101">
        <f t="shared" si="2070"/>
        <v>0</v>
      </c>
      <c r="IG1240" s="101">
        <f t="shared" si="2070"/>
        <v>0</v>
      </c>
      <c r="IH1240" s="101">
        <f t="shared" si="2070"/>
        <v>0</v>
      </c>
      <c r="II1240" s="106"/>
      <c r="IJ1240" s="106"/>
      <c r="IK1240" s="106"/>
      <c r="IL1240" s="101">
        <f t="shared" si="2071"/>
        <v>0</v>
      </c>
      <c r="IM1240" s="101">
        <f t="shared" si="2072"/>
        <v>0</v>
      </c>
      <c r="IN1240" s="101">
        <f t="shared" si="2073"/>
        <v>0</v>
      </c>
      <c r="IO1240" s="101">
        <f t="shared" si="2074"/>
        <v>0</v>
      </c>
      <c r="IP1240" s="101">
        <f t="shared" si="2075"/>
        <v>0</v>
      </c>
      <c r="IQ1240" s="101">
        <f t="shared" si="2076"/>
        <v>0</v>
      </c>
      <c r="IR1240" s="101">
        <f t="shared" si="2077"/>
        <v>140389.84</v>
      </c>
      <c r="IS1240" s="101">
        <f t="shared" si="2078"/>
        <v>147946.29999999999</v>
      </c>
      <c r="IT1240" s="101">
        <f t="shared" si="2079"/>
        <v>147946.29999999999</v>
      </c>
      <c r="IU1240" s="101">
        <f t="shared" si="2080"/>
        <v>6714.92</v>
      </c>
      <c r="IV1240" s="101">
        <f t="shared" si="2081"/>
        <v>7066.46</v>
      </c>
      <c r="IW1240" s="101">
        <f t="shared" si="2082"/>
        <v>7066.46</v>
      </c>
      <c r="IX1240" s="101">
        <f t="shared" si="2083"/>
        <v>0</v>
      </c>
      <c r="IY1240" s="101">
        <f t="shared" si="2083"/>
        <v>0</v>
      </c>
      <c r="IZ1240" s="101">
        <f t="shared" si="2083"/>
        <v>0</v>
      </c>
      <c r="JA1240" s="101">
        <f t="shared" si="2084"/>
        <v>0</v>
      </c>
      <c r="JB1240" s="101">
        <f t="shared" si="2084"/>
        <v>0</v>
      </c>
      <c r="JC1240" s="101">
        <f t="shared" si="2084"/>
        <v>0</v>
      </c>
      <c r="JD1240" s="106"/>
      <c r="JE1240" s="106"/>
      <c r="JF1240" s="106"/>
      <c r="JG1240" s="101">
        <f t="shared" si="2085"/>
        <v>0</v>
      </c>
      <c r="JH1240" s="101">
        <f t="shared" si="2086"/>
        <v>0</v>
      </c>
      <c r="JI1240" s="101">
        <f t="shared" si="2087"/>
        <v>0</v>
      </c>
      <c r="JJ1240" s="101">
        <f t="shared" si="2088"/>
        <v>0</v>
      </c>
      <c r="JK1240" s="101">
        <f t="shared" si="2089"/>
        <v>0</v>
      </c>
      <c r="JL1240" s="101">
        <f t="shared" si="2090"/>
        <v>0</v>
      </c>
      <c r="JM1240" s="101">
        <f t="shared" si="2091"/>
        <v>140389.92000000001</v>
      </c>
      <c r="JN1240" s="101">
        <f t="shared" si="2092"/>
        <v>147946.12</v>
      </c>
      <c r="JO1240" s="101">
        <f t="shared" si="2093"/>
        <v>148505.97</v>
      </c>
      <c r="JP1240" s="101">
        <f t="shared" si="2094"/>
        <v>1726.89</v>
      </c>
      <c r="JQ1240" s="101">
        <f t="shared" si="2095"/>
        <v>1805.4</v>
      </c>
      <c r="JR1240" s="101">
        <f t="shared" si="2096"/>
        <v>1805.4</v>
      </c>
      <c r="JS1240" s="101">
        <f t="shared" si="2097"/>
        <v>0</v>
      </c>
      <c r="JT1240" s="101">
        <f t="shared" si="2097"/>
        <v>0</v>
      </c>
      <c r="JU1240" s="101">
        <f t="shared" si="2097"/>
        <v>0</v>
      </c>
      <c r="JV1240" s="101">
        <f t="shared" si="2098"/>
        <v>0</v>
      </c>
      <c r="JW1240" s="101">
        <f t="shared" si="2098"/>
        <v>0</v>
      </c>
      <c r="JX1240" s="101">
        <f t="shared" si="2098"/>
        <v>0</v>
      </c>
      <c r="JY1240" s="106"/>
      <c r="JZ1240" s="106"/>
      <c r="KA1240" s="106"/>
      <c r="KB1240" s="101">
        <f t="shared" si="2099"/>
        <v>0</v>
      </c>
      <c r="KC1240" s="101">
        <f t="shared" si="2100"/>
        <v>0</v>
      </c>
      <c r="KD1240" s="101">
        <f t="shared" si="2101"/>
        <v>0</v>
      </c>
      <c r="KE1240" s="101">
        <f t="shared" si="2102"/>
        <v>0</v>
      </c>
      <c r="KF1240" s="101">
        <f t="shared" si="2103"/>
        <v>0</v>
      </c>
      <c r="KG1240" s="101">
        <f t="shared" si="2104"/>
        <v>0</v>
      </c>
      <c r="KH1240" s="101">
        <f t="shared" si="2105"/>
        <v>140389.96</v>
      </c>
      <c r="KI1240" s="101">
        <f t="shared" si="2106"/>
        <v>147946.15</v>
      </c>
      <c r="KJ1240" s="101">
        <f t="shared" si="2107"/>
        <v>148796.48000000001</v>
      </c>
      <c r="KK1240" s="101">
        <f t="shared" si="2108"/>
        <v>1916.98</v>
      </c>
      <c r="KL1240" s="101">
        <f t="shared" si="2109"/>
        <v>2001.79</v>
      </c>
      <c r="KM1240" s="101">
        <f t="shared" si="2110"/>
        <v>2001.79</v>
      </c>
      <c r="KN1240" s="101">
        <f t="shared" si="2111"/>
        <v>0</v>
      </c>
      <c r="KO1240" s="101">
        <f t="shared" si="2111"/>
        <v>0</v>
      </c>
      <c r="KP1240" s="101">
        <f t="shared" si="2111"/>
        <v>0</v>
      </c>
      <c r="KQ1240" s="101">
        <f t="shared" si="2112"/>
        <v>0</v>
      </c>
      <c r="KR1240" s="101">
        <f t="shared" si="2112"/>
        <v>0</v>
      </c>
      <c r="KS1240" s="101">
        <f t="shared" si="2112"/>
        <v>0</v>
      </c>
      <c r="KT1240" s="106"/>
      <c r="KU1240" s="106"/>
      <c r="KV1240" s="106"/>
      <c r="KW1240" s="101">
        <f t="shared" si="2113"/>
        <v>0</v>
      </c>
      <c r="KX1240" s="101">
        <f t="shared" si="2114"/>
        <v>0</v>
      </c>
      <c r="KY1240" s="101">
        <f t="shared" si="2115"/>
        <v>0</v>
      </c>
      <c r="KZ1240" s="101">
        <f t="shared" si="2116"/>
        <v>0</v>
      </c>
      <c r="LA1240" s="101">
        <f t="shared" si="2117"/>
        <v>0</v>
      </c>
      <c r="LB1240" s="101">
        <f t="shared" si="2118"/>
        <v>0</v>
      </c>
      <c r="LC1240" s="101">
        <f t="shared" si="2119"/>
        <v>137907.01999999999</v>
      </c>
      <c r="LD1240" s="101">
        <f t="shared" si="2120"/>
        <v>145311.91</v>
      </c>
      <c r="LE1240" s="101">
        <f t="shared" si="2121"/>
        <v>146413.60999999999</v>
      </c>
      <c r="LF1240" s="101">
        <f t="shared" si="2122"/>
        <v>3208.74</v>
      </c>
      <c r="LG1240" s="101">
        <f t="shared" si="2123"/>
        <v>3328.02</v>
      </c>
      <c r="LH1240" s="101">
        <f t="shared" si="2124"/>
        <v>3328.02</v>
      </c>
      <c r="LI1240" s="101">
        <f t="shared" si="2125"/>
        <v>0</v>
      </c>
      <c r="LJ1240" s="101">
        <f t="shared" si="2125"/>
        <v>0</v>
      </c>
      <c r="LK1240" s="101">
        <f t="shared" si="2125"/>
        <v>0</v>
      </c>
      <c r="LL1240" s="101">
        <f t="shared" si="2126"/>
        <v>0</v>
      </c>
      <c r="LM1240" s="101">
        <f t="shared" si="2126"/>
        <v>0</v>
      </c>
      <c r="LN1240" s="101">
        <f t="shared" si="2126"/>
        <v>0</v>
      </c>
      <c r="LO1240" s="106"/>
      <c r="LP1240" s="106"/>
      <c r="LQ1240" s="106"/>
      <c r="LR1240" s="101">
        <f t="shared" si="2127"/>
        <v>0</v>
      </c>
      <c r="LS1240" s="101">
        <f t="shared" si="2128"/>
        <v>0</v>
      </c>
      <c r="LT1240" s="101">
        <f t="shared" si="2129"/>
        <v>0</v>
      </c>
      <c r="LU1240" s="101">
        <f t="shared" si="2130"/>
        <v>0</v>
      </c>
      <c r="LV1240" s="101">
        <f t="shared" si="2131"/>
        <v>0</v>
      </c>
      <c r="LW1240" s="101">
        <f t="shared" si="2132"/>
        <v>0</v>
      </c>
      <c r="LX1240" s="101">
        <f t="shared" si="2133"/>
        <v>140389.99</v>
      </c>
      <c r="LY1240" s="101">
        <f t="shared" si="2134"/>
        <v>147945.89000000001</v>
      </c>
      <c r="LZ1240" s="101">
        <f t="shared" si="2135"/>
        <v>148517.38</v>
      </c>
      <c r="MA1240" s="101">
        <f t="shared" si="2136"/>
        <v>2303.4699999999998</v>
      </c>
      <c r="MB1240" s="101">
        <f t="shared" si="2137"/>
        <v>2423.96</v>
      </c>
      <c r="MC1240" s="101">
        <f t="shared" si="2138"/>
        <v>2423.96</v>
      </c>
      <c r="MD1240" s="101">
        <f t="shared" si="2139"/>
        <v>0</v>
      </c>
      <c r="ME1240" s="101">
        <f t="shared" si="2139"/>
        <v>0</v>
      </c>
      <c r="MF1240" s="101">
        <f t="shared" si="2139"/>
        <v>0</v>
      </c>
      <c r="MG1240" s="101">
        <f t="shared" si="2140"/>
        <v>0</v>
      </c>
      <c r="MH1240" s="101">
        <f t="shared" si="2140"/>
        <v>0</v>
      </c>
      <c r="MI1240" s="101">
        <f t="shared" si="2140"/>
        <v>0</v>
      </c>
      <c r="MJ1240" s="106"/>
      <c r="MK1240" s="106"/>
      <c r="ML1240" s="106"/>
      <c r="MM1240" s="101">
        <f t="shared" si="2141"/>
        <v>0</v>
      </c>
      <c r="MN1240" s="101">
        <f t="shared" si="2142"/>
        <v>0</v>
      </c>
      <c r="MO1240" s="101">
        <f t="shared" si="2143"/>
        <v>0</v>
      </c>
      <c r="MP1240" s="101">
        <f t="shared" si="2144"/>
        <v>0</v>
      </c>
      <c r="MQ1240" s="101">
        <f t="shared" si="2145"/>
        <v>0</v>
      </c>
      <c r="MR1240" s="101">
        <f t="shared" si="2146"/>
        <v>0</v>
      </c>
      <c r="MS1240" s="101">
        <f t="shared" si="2147"/>
        <v>140643.93</v>
      </c>
      <c r="MT1240" s="101">
        <f t="shared" si="2148"/>
        <v>148210.32999999999</v>
      </c>
      <c r="MU1240" s="101">
        <f t="shared" si="2149"/>
        <v>149448.21</v>
      </c>
      <c r="MV1240" s="101">
        <f t="shared" si="2150"/>
        <v>2256.71</v>
      </c>
      <c r="MW1240" s="101">
        <f t="shared" si="2151"/>
        <v>2342.9299999999998</v>
      </c>
      <c r="MX1240" s="101">
        <f t="shared" si="2152"/>
        <v>2342.9299999999998</v>
      </c>
      <c r="MY1240" s="101">
        <f t="shared" si="2153"/>
        <v>0</v>
      </c>
      <c r="MZ1240" s="101">
        <f t="shared" si="2153"/>
        <v>0</v>
      </c>
      <c r="NA1240" s="101">
        <f t="shared" si="2153"/>
        <v>0</v>
      </c>
      <c r="NB1240" s="101">
        <f t="shared" si="2154"/>
        <v>0</v>
      </c>
      <c r="NC1240" s="101">
        <f t="shared" si="2154"/>
        <v>0</v>
      </c>
      <c r="ND1240" s="101">
        <f t="shared" si="2154"/>
        <v>0</v>
      </c>
      <c r="NE1240" s="106"/>
      <c r="NF1240" s="106"/>
      <c r="NG1240" s="106"/>
      <c r="NH1240" s="101">
        <f t="shared" si="2155"/>
        <v>0</v>
      </c>
      <c r="NI1240" s="101">
        <f t="shared" si="2156"/>
        <v>0</v>
      </c>
      <c r="NJ1240" s="101">
        <f t="shared" si="2157"/>
        <v>0</v>
      </c>
      <c r="NK1240" s="101">
        <f t="shared" si="2158"/>
        <v>0</v>
      </c>
      <c r="NL1240" s="101">
        <f t="shared" si="2159"/>
        <v>0</v>
      </c>
      <c r="NM1240" s="101">
        <f t="shared" si="2160"/>
        <v>0</v>
      </c>
      <c r="NN1240" s="101">
        <f t="shared" si="2161"/>
        <v>140390.21</v>
      </c>
      <c r="NO1240" s="101">
        <f t="shared" si="2162"/>
        <v>147946.13</v>
      </c>
      <c r="NP1240" s="101">
        <f t="shared" si="2163"/>
        <v>149149.76000000001</v>
      </c>
      <c r="NQ1240" s="101">
        <f t="shared" si="2164"/>
        <v>2816.22</v>
      </c>
      <c r="NR1240" s="101">
        <f t="shared" si="2165"/>
        <v>2916.82</v>
      </c>
      <c r="NS1240" s="101">
        <f t="shared" si="2166"/>
        <v>2916.82</v>
      </c>
      <c r="NT1240" s="101">
        <f t="shared" si="2167"/>
        <v>0</v>
      </c>
      <c r="NU1240" s="101">
        <f t="shared" si="2167"/>
        <v>0</v>
      </c>
      <c r="NV1240" s="101">
        <f t="shared" si="2167"/>
        <v>0</v>
      </c>
      <c r="NW1240" s="101">
        <f t="shared" si="2168"/>
        <v>0</v>
      </c>
      <c r="NX1240" s="101">
        <f t="shared" si="2168"/>
        <v>0</v>
      </c>
      <c r="NY1240" s="101">
        <f t="shared" si="2168"/>
        <v>0</v>
      </c>
      <c r="NZ1240" s="106"/>
      <c r="OA1240" s="106"/>
      <c r="OB1240" s="106"/>
      <c r="OC1240" s="101">
        <f t="shared" si="2169"/>
        <v>0</v>
      </c>
      <c r="OD1240" s="101">
        <f t="shared" si="2170"/>
        <v>0</v>
      </c>
      <c r="OE1240" s="101">
        <f t="shared" si="2171"/>
        <v>0</v>
      </c>
      <c r="OF1240" s="101">
        <f t="shared" si="2172"/>
        <v>0</v>
      </c>
      <c r="OG1240" s="101">
        <f t="shared" si="2173"/>
        <v>0</v>
      </c>
      <c r="OH1240" s="101">
        <f t="shared" si="2174"/>
        <v>0</v>
      </c>
      <c r="OI1240" s="101">
        <f t="shared" si="2175"/>
        <v>140390.32</v>
      </c>
      <c r="OJ1240" s="101">
        <f t="shared" si="2176"/>
        <v>147946.10999999999</v>
      </c>
      <c r="OK1240" s="101">
        <f t="shared" si="2177"/>
        <v>148626.75</v>
      </c>
      <c r="OL1240" s="101">
        <f t="shared" si="2178"/>
        <v>2720.61</v>
      </c>
      <c r="OM1240" s="101">
        <f t="shared" si="2179"/>
        <v>2851.28</v>
      </c>
      <c r="ON1240" s="101">
        <f t="shared" si="2180"/>
        <v>2851.28</v>
      </c>
      <c r="OO1240" s="101">
        <f t="shared" si="2181"/>
        <v>0</v>
      </c>
      <c r="OP1240" s="101">
        <f t="shared" si="2181"/>
        <v>0</v>
      </c>
      <c r="OQ1240" s="101">
        <f t="shared" si="2181"/>
        <v>0</v>
      </c>
      <c r="OR1240" s="101">
        <f t="shared" si="2182"/>
        <v>0</v>
      </c>
      <c r="OS1240" s="101">
        <f t="shared" si="2182"/>
        <v>0</v>
      </c>
      <c r="OT1240" s="101">
        <f t="shared" si="2182"/>
        <v>0</v>
      </c>
      <c r="OU1240" s="106"/>
      <c r="OV1240" s="106"/>
      <c r="OW1240" s="106"/>
      <c r="OX1240" s="101">
        <f t="shared" si="2183"/>
        <v>0</v>
      </c>
      <c r="OY1240" s="101">
        <f t="shared" si="2184"/>
        <v>0</v>
      </c>
      <c r="OZ1240" s="101">
        <f t="shared" si="2185"/>
        <v>0</v>
      </c>
      <c r="PA1240" s="101">
        <f t="shared" si="2186"/>
        <v>0</v>
      </c>
      <c r="PB1240" s="101">
        <f t="shared" si="2187"/>
        <v>0</v>
      </c>
      <c r="PC1240" s="101">
        <f t="shared" si="2188"/>
        <v>0</v>
      </c>
      <c r="PD1240" s="101">
        <f t="shared" si="2189"/>
        <v>140390.15</v>
      </c>
      <c r="PE1240" s="101">
        <f t="shared" si="2190"/>
        <v>147945.81</v>
      </c>
      <c r="PF1240" s="101">
        <f t="shared" si="2191"/>
        <v>149439.10999999999</v>
      </c>
      <c r="PG1240" s="101">
        <f t="shared" si="2192"/>
        <v>2831.6</v>
      </c>
      <c r="PH1240" s="101">
        <f t="shared" si="2193"/>
        <v>2913.14</v>
      </c>
      <c r="PI1240" s="101">
        <f t="shared" si="2194"/>
        <v>2913.14</v>
      </c>
      <c r="PJ1240" s="101">
        <f t="shared" si="2195"/>
        <v>0</v>
      </c>
      <c r="PK1240" s="101">
        <f t="shared" si="2195"/>
        <v>0</v>
      </c>
      <c r="PL1240" s="101">
        <f t="shared" si="2195"/>
        <v>0</v>
      </c>
      <c r="PM1240" s="101">
        <f t="shared" si="2196"/>
        <v>0</v>
      </c>
      <c r="PN1240" s="101">
        <f t="shared" si="2196"/>
        <v>0</v>
      </c>
      <c r="PO1240" s="101">
        <f t="shared" si="2196"/>
        <v>0</v>
      </c>
      <c r="PP1240" s="106"/>
      <c r="PQ1240" s="106"/>
      <c r="PR1240" s="106"/>
      <c r="PS1240" s="101">
        <f t="shared" si="2197"/>
        <v>0</v>
      </c>
      <c r="PT1240" s="101">
        <f t="shared" si="2198"/>
        <v>0</v>
      </c>
      <c r="PU1240" s="101">
        <f t="shared" si="2199"/>
        <v>0</v>
      </c>
      <c r="PV1240" s="101">
        <f t="shared" si="2200"/>
        <v>0</v>
      </c>
      <c r="PW1240" s="101">
        <f t="shared" si="2201"/>
        <v>0</v>
      </c>
      <c r="PX1240" s="101">
        <f t="shared" si="2202"/>
        <v>0</v>
      </c>
      <c r="PY1240" s="101">
        <f t="shared" si="2203"/>
        <v>141524.54</v>
      </c>
      <c r="PZ1240" s="101">
        <f t="shared" si="2204"/>
        <v>149148.85999999999</v>
      </c>
      <c r="QA1240" s="101">
        <f t="shared" si="2205"/>
        <v>150511.35999999999</v>
      </c>
      <c r="QB1240" s="101">
        <f t="shared" si="2206"/>
        <v>2654.39</v>
      </c>
      <c r="QC1240" s="101">
        <f t="shared" si="2207"/>
        <v>2752.9</v>
      </c>
      <c r="QD1240" s="101">
        <f t="shared" si="2208"/>
        <v>2752.9</v>
      </c>
      <c r="QE1240" s="101">
        <f t="shared" si="2209"/>
        <v>0</v>
      </c>
      <c r="QF1240" s="101">
        <f t="shared" si="2209"/>
        <v>0</v>
      </c>
      <c r="QG1240" s="101">
        <f t="shared" si="2209"/>
        <v>0</v>
      </c>
      <c r="QH1240" s="101">
        <f t="shared" si="2210"/>
        <v>0</v>
      </c>
      <c r="QI1240" s="101">
        <f t="shared" si="2210"/>
        <v>0</v>
      </c>
      <c r="QJ1240" s="101">
        <f t="shared" si="2210"/>
        <v>0</v>
      </c>
      <c r="QK1240" s="106"/>
      <c r="QL1240" s="106"/>
      <c r="QM1240" s="106"/>
      <c r="QN1240" s="101">
        <f t="shared" si="2211"/>
        <v>0</v>
      </c>
      <c r="QO1240" s="101">
        <f t="shared" si="2212"/>
        <v>0</v>
      </c>
      <c r="QP1240" s="101">
        <f t="shared" si="2213"/>
        <v>0</v>
      </c>
      <c r="QQ1240" s="101">
        <f t="shared" si="2214"/>
        <v>0</v>
      </c>
      <c r="QR1240" s="101">
        <f t="shared" si="2215"/>
        <v>0</v>
      </c>
      <c r="QS1240" s="101">
        <f t="shared" si="2216"/>
        <v>0</v>
      </c>
      <c r="QT1240" s="101">
        <f t="shared" si="2217"/>
        <v>140389.84</v>
      </c>
      <c r="QU1240" s="101">
        <f t="shared" si="2218"/>
        <v>147945.79999999999</v>
      </c>
      <c r="QV1240" s="101">
        <f t="shared" si="2219"/>
        <v>148885.82</v>
      </c>
      <c r="QW1240" s="101">
        <f t="shared" si="2220"/>
        <v>1867.3</v>
      </c>
      <c r="QX1240" s="101">
        <f t="shared" si="2221"/>
        <v>1966.54</v>
      </c>
      <c r="QY1240" s="101">
        <f t="shared" si="2222"/>
        <v>1966.54</v>
      </c>
      <c r="QZ1240" s="101">
        <f t="shared" si="2223"/>
        <v>0</v>
      </c>
      <c r="RA1240" s="101">
        <f t="shared" si="2223"/>
        <v>0</v>
      </c>
      <c r="RB1240" s="101">
        <f t="shared" si="2223"/>
        <v>0</v>
      </c>
      <c r="RC1240" s="101">
        <f t="shared" si="2224"/>
        <v>0</v>
      </c>
      <c r="RD1240" s="101">
        <f t="shared" si="2224"/>
        <v>0</v>
      </c>
      <c r="RE1240" s="101">
        <f t="shared" si="2224"/>
        <v>0</v>
      </c>
      <c r="RF1240" s="106"/>
      <c r="RG1240" s="106"/>
      <c r="RH1240" s="106"/>
      <c r="RI1240" s="101">
        <f t="shared" si="2225"/>
        <v>0</v>
      </c>
      <c r="RJ1240" s="101">
        <f t="shared" si="2226"/>
        <v>0</v>
      </c>
      <c r="RK1240" s="101">
        <f t="shared" si="2227"/>
        <v>0</v>
      </c>
      <c r="RL1240" s="101">
        <f t="shared" si="2228"/>
        <v>0</v>
      </c>
      <c r="RM1240" s="101">
        <f t="shared" si="2229"/>
        <v>0</v>
      </c>
      <c r="RN1240" s="101">
        <f t="shared" si="2230"/>
        <v>0</v>
      </c>
      <c r="RO1240" s="101">
        <f t="shared" si="2231"/>
        <v>142735.22</v>
      </c>
      <c r="RP1240" s="101">
        <f t="shared" si="2232"/>
        <v>150419.67000000001</v>
      </c>
      <c r="RQ1240" s="101">
        <f t="shared" si="2233"/>
        <v>151116.85</v>
      </c>
      <c r="RR1240" s="101">
        <f t="shared" si="2234"/>
        <v>2354.16</v>
      </c>
      <c r="RS1240" s="101">
        <f t="shared" si="2235"/>
        <v>2453.7399999999998</v>
      </c>
      <c r="RT1240" s="101">
        <f t="shared" si="2236"/>
        <v>2453.7399999999998</v>
      </c>
      <c r="RU1240" s="101">
        <f t="shared" si="2237"/>
        <v>0</v>
      </c>
      <c r="RV1240" s="101">
        <f t="shared" si="2237"/>
        <v>0</v>
      </c>
      <c r="RW1240" s="101">
        <f t="shared" si="2237"/>
        <v>0</v>
      </c>
      <c r="RX1240" s="101">
        <f t="shared" si="2238"/>
        <v>0</v>
      </c>
      <c r="RY1240" s="101">
        <f t="shared" si="2238"/>
        <v>0</v>
      </c>
      <c r="RZ1240" s="101">
        <f t="shared" si="2238"/>
        <v>0</v>
      </c>
      <c r="SA1240" s="106"/>
      <c r="SB1240" s="106"/>
      <c r="SC1240" s="106"/>
      <c r="SD1240" s="101">
        <f t="shared" si="2239"/>
        <v>0</v>
      </c>
      <c r="SE1240" s="101">
        <f t="shared" si="2240"/>
        <v>0</v>
      </c>
      <c r="SF1240" s="101">
        <f t="shared" si="2241"/>
        <v>0</v>
      </c>
      <c r="SG1240" s="101">
        <f t="shared" si="2242"/>
        <v>0</v>
      </c>
      <c r="SH1240" s="101">
        <f t="shared" si="2243"/>
        <v>0</v>
      </c>
      <c r="SI1240" s="101">
        <f t="shared" si="2244"/>
        <v>0</v>
      </c>
      <c r="SJ1240" s="101">
        <f t="shared" si="2245"/>
        <v>140715.82</v>
      </c>
      <c r="SK1240" s="101">
        <f t="shared" si="2246"/>
        <v>148264.82999999999</v>
      </c>
      <c r="SL1240" s="101">
        <f t="shared" si="2247"/>
        <v>148975.29999999999</v>
      </c>
      <c r="SM1240" s="101">
        <f t="shared" si="2248"/>
        <v>3830.78</v>
      </c>
      <c r="SN1240" s="101">
        <f t="shared" si="2249"/>
        <v>3994.52</v>
      </c>
      <c r="SO1240" s="101">
        <f t="shared" si="2250"/>
        <v>3994.52</v>
      </c>
      <c r="SP1240" s="101">
        <f t="shared" si="2251"/>
        <v>0</v>
      </c>
      <c r="SQ1240" s="101">
        <f t="shared" si="2251"/>
        <v>0</v>
      </c>
      <c r="SR1240" s="101">
        <f t="shared" si="2251"/>
        <v>0</v>
      </c>
      <c r="SS1240" s="101">
        <f t="shared" si="2252"/>
        <v>0</v>
      </c>
      <c r="ST1240" s="101">
        <f t="shared" si="2252"/>
        <v>0</v>
      </c>
      <c r="SU1240" s="101">
        <f t="shared" si="2252"/>
        <v>0</v>
      </c>
      <c r="SV1240" s="106"/>
      <c r="SW1240" s="106"/>
      <c r="SX1240" s="106"/>
      <c r="SY1240" s="101">
        <f t="shared" si="2253"/>
        <v>0</v>
      </c>
      <c r="SZ1240" s="101">
        <f t="shared" si="2254"/>
        <v>0</v>
      </c>
      <c r="TA1240" s="101">
        <f t="shared" si="2255"/>
        <v>0</v>
      </c>
      <c r="TB1240" s="101">
        <f t="shared" si="2256"/>
        <v>0</v>
      </c>
      <c r="TC1240" s="101">
        <f t="shared" si="2257"/>
        <v>0</v>
      </c>
      <c r="TD1240" s="101">
        <f t="shared" si="2258"/>
        <v>0</v>
      </c>
      <c r="TE1240" s="101">
        <f t="shared" si="2259"/>
        <v>140390.04</v>
      </c>
      <c r="TF1240" s="101">
        <f t="shared" si="2260"/>
        <v>147946.03</v>
      </c>
      <c r="TG1240" s="101">
        <f t="shared" si="2261"/>
        <v>148858.98000000001</v>
      </c>
      <c r="TH1240" s="101">
        <f t="shared" si="2262"/>
        <v>2876.51</v>
      </c>
      <c r="TI1240" s="101">
        <f t="shared" si="2263"/>
        <v>2992.66</v>
      </c>
      <c r="TJ1240" s="101">
        <f t="shared" si="2264"/>
        <v>2992.66</v>
      </c>
      <c r="TK1240" s="101">
        <f t="shared" si="2265"/>
        <v>0</v>
      </c>
      <c r="TL1240" s="101">
        <f t="shared" si="2265"/>
        <v>0</v>
      </c>
      <c r="TM1240" s="101">
        <f t="shared" si="2265"/>
        <v>0</v>
      </c>
      <c r="TN1240" s="101">
        <f t="shared" si="2266"/>
        <v>0</v>
      </c>
      <c r="TO1240" s="101">
        <f t="shared" si="2266"/>
        <v>0</v>
      </c>
      <c r="TP1240" s="101">
        <f t="shared" si="2266"/>
        <v>0</v>
      </c>
      <c r="TQ1240" s="106"/>
      <c r="TR1240" s="106"/>
      <c r="TS1240" s="106"/>
      <c r="TT1240" s="101">
        <f t="shared" si="2267"/>
        <v>0</v>
      </c>
      <c r="TU1240" s="101">
        <f t="shared" si="2268"/>
        <v>0</v>
      </c>
      <c r="TV1240" s="101">
        <f t="shared" si="2269"/>
        <v>0</v>
      </c>
      <c r="TW1240" s="101">
        <f t="shared" si="2270"/>
        <v>0</v>
      </c>
      <c r="TX1240" s="101">
        <f t="shared" si="2271"/>
        <v>0</v>
      </c>
      <c r="TY1240" s="101">
        <f t="shared" si="2272"/>
        <v>0</v>
      </c>
      <c r="TZ1240" s="101">
        <f t="shared" si="2273"/>
        <v>137426.79</v>
      </c>
      <c r="UA1240" s="101">
        <f t="shared" si="2274"/>
        <v>144853.12</v>
      </c>
      <c r="UB1240" s="101">
        <f t="shared" si="2275"/>
        <v>145999.47</v>
      </c>
      <c r="UC1240" s="101">
        <f t="shared" si="2276"/>
        <v>3028.02</v>
      </c>
      <c r="UD1240" s="101">
        <f t="shared" si="2277"/>
        <v>3174.1</v>
      </c>
      <c r="UE1240" s="101">
        <f t="shared" si="2278"/>
        <v>3174.1</v>
      </c>
      <c r="UF1240" s="101">
        <f t="shared" si="2279"/>
        <v>0</v>
      </c>
      <c r="UG1240" s="101">
        <f t="shared" si="2279"/>
        <v>0</v>
      </c>
      <c r="UH1240" s="101">
        <f t="shared" si="2279"/>
        <v>0</v>
      </c>
      <c r="UI1240" s="101">
        <f t="shared" si="2280"/>
        <v>0</v>
      </c>
      <c r="UJ1240" s="101">
        <f t="shared" si="2280"/>
        <v>0</v>
      </c>
      <c r="UK1240" s="101">
        <f t="shared" si="2280"/>
        <v>0</v>
      </c>
      <c r="UL1240" s="106"/>
      <c r="UM1240" s="106"/>
      <c r="UN1240" s="106"/>
      <c r="UO1240" s="101">
        <f t="shared" si="2281"/>
        <v>0</v>
      </c>
      <c r="UP1240" s="101">
        <f t="shared" si="2282"/>
        <v>0</v>
      </c>
      <c r="UQ1240" s="101">
        <f t="shared" si="2283"/>
        <v>0</v>
      </c>
      <c r="UR1240" s="101">
        <f t="shared" si="2284"/>
        <v>0</v>
      </c>
      <c r="US1240" s="101">
        <f t="shared" si="2285"/>
        <v>0</v>
      </c>
      <c r="UT1240" s="101">
        <f t="shared" si="2286"/>
        <v>0</v>
      </c>
      <c r="UU1240" s="101">
        <f t="shared" si="2287"/>
        <v>140390.07</v>
      </c>
      <c r="UV1240" s="101">
        <f t="shared" si="2288"/>
        <v>147946.14000000001</v>
      </c>
      <c r="UW1240" s="101">
        <f t="shared" si="2289"/>
        <v>149136.21</v>
      </c>
      <c r="UX1240" s="101">
        <f t="shared" si="2290"/>
        <v>1776.24</v>
      </c>
      <c r="UY1240" s="101">
        <f t="shared" si="2291"/>
        <v>1860.34</v>
      </c>
      <c r="UZ1240" s="101">
        <f t="shared" si="2292"/>
        <v>1860.34</v>
      </c>
      <c r="VA1240" s="101">
        <f t="shared" si="2293"/>
        <v>0</v>
      </c>
      <c r="VB1240" s="101">
        <f t="shared" si="2293"/>
        <v>0</v>
      </c>
      <c r="VC1240" s="101">
        <f t="shared" si="2293"/>
        <v>0</v>
      </c>
      <c r="VD1240" s="101">
        <f t="shared" si="2294"/>
        <v>0</v>
      </c>
      <c r="VE1240" s="101">
        <f t="shared" si="2294"/>
        <v>0</v>
      </c>
      <c r="VF1240" s="101">
        <f t="shared" si="2294"/>
        <v>0</v>
      </c>
      <c r="VG1240" s="106"/>
      <c r="VH1240" s="106"/>
      <c r="VI1240" s="106"/>
      <c r="VJ1240" s="101">
        <f t="shared" si="2295"/>
        <v>0</v>
      </c>
      <c r="VK1240" s="101">
        <f t="shared" si="2296"/>
        <v>0</v>
      </c>
      <c r="VL1240" s="101">
        <f t="shared" si="2297"/>
        <v>0</v>
      </c>
      <c r="VM1240" s="101">
        <f t="shared" si="2298"/>
        <v>0</v>
      </c>
      <c r="VN1240" s="101">
        <f t="shared" si="2299"/>
        <v>0</v>
      </c>
      <c r="VO1240" s="101">
        <f t="shared" si="2300"/>
        <v>0</v>
      </c>
      <c r="VP1240" s="101">
        <f t="shared" si="2301"/>
        <v>139515.97</v>
      </c>
      <c r="VQ1240" s="101">
        <f t="shared" si="2302"/>
        <v>147032.26</v>
      </c>
      <c r="VR1240" s="101">
        <f t="shared" si="2303"/>
        <v>147704.74</v>
      </c>
      <c r="VS1240" s="101">
        <f t="shared" si="2304"/>
        <v>2339.27</v>
      </c>
      <c r="VT1240" s="101">
        <f t="shared" si="2305"/>
        <v>2444.1</v>
      </c>
      <c r="VU1240" s="101">
        <f t="shared" si="2306"/>
        <v>2444.1</v>
      </c>
      <c r="VV1240" s="101">
        <f t="shared" si="2307"/>
        <v>0</v>
      </c>
      <c r="VW1240" s="101">
        <f t="shared" si="2307"/>
        <v>0</v>
      </c>
      <c r="VX1240" s="101">
        <f t="shared" si="2307"/>
        <v>0</v>
      </c>
      <c r="VY1240" s="101">
        <f t="shared" si="2308"/>
        <v>0</v>
      </c>
      <c r="VZ1240" s="101">
        <f t="shared" si="2308"/>
        <v>0</v>
      </c>
      <c r="WA1240" s="101">
        <f t="shared" si="2308"/>
        <v>0</v>
      </c>
      <c r="WB1240" s="106"/>
      <c r="WC1240" s="106"/>
      <c r="WD1240" s="106"/>
      <c r="WE1240" s="101">
        <f t="shared" si="2309"/>
        <v>0</v>
      </c>
      <c r="WF1240" s="101">
        <f t="shared" si="2310"/>
        <v>0</v>
      </c>
      <c r="WG1240" s="101">
        <f t="shared" si="2311"/>
        <v>0</v>
      </c>
      <c r="WH1240" s="101">
        <f t="shared" si="2312"/>
        <v>0</v>
      </c>
      <c r="WI1240" s="101">
        <f t="shared" si="2313"/>
        <v>0</v>
      </c>
      <c r="WJ1240" s="101">
        <f t="shared" si="2314"/>
        <v>0</v>
      </c>
      <c r="WK1240" s="101">
        <f t="shared" si="2315"/>
        <v>140390.07999999999</v>
      </c>
      <c r="WL1240" s="101">
        <f t="shared" si="2316"/>
        <v>147946.07999999999</v>
      </c>
      <c r="WM1240" s="101">
        <f t="shared" si="2317"/>
        <v>149518.32999999999</v>
      </c>
      <c r="WN1240" s="101">
        <f t="shared" si="2318"/>
        <v>2243.8000000000002</v>
      </c>
      <c r="WO1240" s="101">
        <f t="shared" si="2319"/>
        <v>2323.4499999999998</v>
      </c>
      <c r="WP1240" s="101">
        <f t="shared" si="2320"/>
        <v>2323.4499999999998</v>
      </c>
      <c r="WQ1240" s="101">
        <f t="shared" si="2321"/>
        <v>0</v>
      </c>
      <c r="WR1240" s="101">
        <f t="shared" si="2321"/>
        <v>0</v>
      </c>
      <c r="WS1240" s="101">
        <f t="shared" si="2321"/>
        <v>0</v>
      </c>
      <c r="WT1240" s="101">
        <f t="shared" si="2322"/>
        <v>0</v>
      </c>
      <c r="WU1240" s="101">
        <f t="shared" si="2322"/>
        <v>0</v>
      </c>
      <c r="WV1240" s="101">
        <f t="shared" si="2322"/>
        <v>0</v>
      </c>
      <c r="WW1240" s="106"/>
      <c r="WX1240" s="106"/>
      <c r="WY1240" s="106"/>
      <c r="WZ1240" s="101">
        <f t="shared" si="2323"/>
        <v>0</v>
      </c>
      <c r="XA1240" s="101">
        <f t="shared" si="2324"/>
        <v>0</v>
      </c>
      <c r="XB1240" s="101">
        <f t="shared" si="2325"/>
        <v>0</v>
      </c>
      <c r="XC1240" s="101">
        <f t="shared" si="2326"/>
        <v>0</v>
      </c>
      <c r="XD1240" s="101">
        <f t="shared" si="2327"/>
        <v>0</v>
      </c>
      <c r="XE1240" s="101">
        <f t="shared" si="2328"/>
        <v>0</v>
      </c>
      <c r="XF1240" s="101">
        <f t="shared" si="2329"/>
        <v>140390</v>
      </c>
      <c r="XG1240" s="101">
        <f t="shared" si="2330"/>
        <v>147946.14000000001</v>
      </c>
      <c r="XH1240" s="101">
        <f t="shared" si="2331"/>
        <v>149159.64000000001</v>
      </c>
      <c r="XI1240" s="101">
        <f t="shared" si="2332"/>
        <v>1737.78</v>
      </c>
      <c r="XJ1240" s="101">
        <f t="shared" si="2333"/>
        <v>1852.58</v>
      </c>
      <c r="XK1240" s="101">
        <f t="shared" si="2334"/>
        <v>1852.58</v>
      </c>
      <c r="XL1240" s="101">
        <f t="shared" si="2335"/>
        <v>0</v>
      </c>
      <c r="XM1240" s="101">
        <f t="shared" si="2335"/>
        <v>0</v>
      </c>
      <c r="XN1240" s="101">
        <f t="shared" si="2335"/>
        <v>0</v>
      </c>
      <c r="XO1240" s="101">
        <f t="shared" si="2336"/>
        <v>0</v>
      </c>
      <c r="XP1240" s="101">
        <f t="shared" si="2336"/>
        <v>0</v>
      </c>
      <c r="XQ1240" s="101">
        <f t="shared" si="2336"/>
        <v>0</v>
      </c>
      <c r="XR1240" s="106"/>
      <c r="XS1240" s="106"/>
      <c r="XT1240" s="106"/>
      <c r="XU1240" s="101">
        <f t="shared" si="2337"/>
        <v>0</v>
      </c>
      <c r="XV1240" s="101">
        <f t="shared" si="2338"/>
        <v>0</v>
      </c>
      <c r="XW1240" s="101">
        <f t="shared" si="2339"/>
        <v>0</v>
      </c>
      <c r="XX1240" s="101">
        <f t="shared" si="2340"/>
        <v>0</v>
      </c>
      <c r="XY1240" s="101">
        <f t="shared" si="2341"/>
        <v>0</v>
      </c>
      <c r="XZ1240" s="101">
        <f t="shared" si="2342"/>
        <v>0</v>
      </c>
      <c r="YA1240" s="101">
        <f t="shared" si="2343"/>
        <v>0</v>
      </c>
      <c r="YB1240" s="101">
        <f t="shared" si="2344"/>
        <v>0</v>
      </c>
      <c r="YC1240" s="101">
        <f t="shared" si="2345"/>
        <v>0</v>
      </c>
      <c r="YD1240" s="101">
        <f t="shared" si="2346"/>
        <v>0</v>
      </c>
      <c r="YE1240" s="101">
        <f t="shared" si="2347"/>
        <v>0</v>
      </c>
      <c r="YF1240" s="101">
        <f t="shared" si="2348"/>
        <v>0</v>
      </c>
      <c r="YG1240" s="101">
        <f t="shared" si="2349"/>
        <v>0</v>
      </c>
      <c r="YH1240" s="101">
        <f t="shared" si="2349"/>
        <v>0</v>
      </c>
      <c r="YI1240" s="101">
        <f t="shared" si="2349"/>
        <v>0</v>
      </c>
      <c r="YJ1240" s="101">
        <f t="shared" si="2350"/>
        <v>0</v>
      </c>
      <c r="YK1240" s="101">
        <f t="shared" si="2350"/>
        <v>0</v>
      </c>
      <c r="YL1240" s="101">
        <f t="shared" si="2350"/>
        <v>0</v>
      </c>
      <c r="YM1240" s="149">
        <f t="shared" si="2351"/>
        <v>2</v>
      </c>
      <c r="YN1240" s="149">
        <f t="shared" si="2351"/>
        <v>2</v>
      </c>
      <c r="YO1240" s="149">
        <f t="shared" si="2351"/>
        <v>2</v>
      </c>
      <c r="YP1240" s="101">
        <f t="shared" si="2352"/>
        <v>280780</v>
      </c>
      <c r="YQ1240" s="101">
        <f t="shared" si="2353"/>
        <v>295892</v>
      </c>
      <c r="YR1240" s="101">
        <f t="shared" si="2354"/>
        <v>295892</v>
      </c>
      <c r="YS1240" s="101">
        <f t="shared" si="2355"/>
        <v>4867.04</v>
      </c>
      <c r="YT1240" s="101">
        <f t="shared" si="2356"/>
        <v>4867.04</v>
      </c>
      <c r="YU1240" s="101">
        <f t="shared" si="2357"/>
        <v>4867.04</v>
      </c>
      <c r="YV1240" s="101">
        <f t="shared" si="2358"/>
        <v>140374.74</v>
      </c>
      <c r="YW1240" s="101">
        <f t="shared" si="2359"/>
        <v>147930.21</v>
      </c>
      <c r="YX1240" s="101">
        <f t="shared" si="2360"/>
        <v>149073.06</v>
      </c>
      <c r="YY1240" s="101">
        <f t="shared" si="2361"/>
        <v>2387.98</v>
      </c>
      <c r="YZ1240" s="101">
        <f t="shared" si="2362"/>
        <v>2489.23</v>
      </c>
      <c r="ZA1240" s="101">
        <f t="shared" si="2363"/>
        <v>2489.23</v>
      </c>
      <c r="ZB1240" s="101">
        <f t="shared" si="2364"/>
        <v>280749.48</v>
      </c>
      <c r="ZC1240" s="101">
        <f t="shared" si="2364"/>
        <v>295860.42</v>
      </c>
      <c r="ZD1240" s="101">
        <f t="shared" si="2364"/>
        <v>298146.12</v>
      </c>
      <c r="ZE1240" s="101">
        <f t="shared" si="2365"/>
        <v>4775.96</v>
      </c>
      <c r="ZF1240" s="101">
        <f t="shared" si="2365"/>
        <v>4978.46</v>
      </c>
      <c r="ZG1240" s="101">
        <f t="shared" si="2365"/>
        <v>4978.46</v>
      </c>
    </row>
    <row r="1241" spans="1:683">
      <c r="A1241" s="302" t="s">
        <v>727</v>
      </c>
      <c r="B1241" s="302" t="s">
        <v>742</v>
      </c>
      <c r="C1241" s="5"/>
      <c r="D1241" s="764"/>
      <c r="E1241" s="291"/>
      <c r="F1241" s="114">
        <f t="shared" si="2366"/>
        <v>21741</v>
      </c>
      <c r="G1241" s="114">
        <f t="shared" si="2366"/>
        <v>22346</v>
      </c>
      <c r="H1241" s="114">
        <f t="shared" si="2366"/>
        <v>22346</v>
      </c>
      <c r="I1241" s="101">
        <f t="shared" si="2367"/>
        <v>2332.27</v>
      </c>
      <c r="J1241" s="101">
        <f t="shared" si="2367"/>
        <v>2332.27</v>
      </c>
      <c r="K1241" s="101">
        <f t="shared" si="2367"/>
        <v>2332.27</v>
      </c>
      <c r="L1241" s="106"/>
      <c r="M1241" s="106"/>
      <c r="N1241" s="106"/>
      <c r="O1241" s="101">
        <f t="shared" si="1917"/>
        <v>0</v>
      </c>
      <c r="P1241" s="101">
        <f t="shared" si="1918"/>
        <v>0</v>
      </c>
      <c r="Q1241" s="101">
        <f t="shared" si="1919"/>
        <v>0</v>
      </c>
      <c r="R1241" s="101">
        <f t="shared" si="1920"/>
        <v>0</v>
      </c>
      <c r="S1241" s="101">
        <f t="shared" si="1921"/>
        <v>0</v>
      </c>
      <c r="T1241" s="101">
        <f t="shared" si="1922"/>
        <v>0</v>
      </c>
      <c r="U1241" s="101">
        <f t="shared" si="1923"/>
        <v>21805.19</v>
      </c>
      <c r="V1241" s="101">
        <f t="shared" si="1924"/>
        <v>22410.880000000001</v>
      </c>
      <c r="W1241" s="101">
        <f t="shared" si="1925"/>
        <v>22668.84</v>
      </c>
      <c r="X1241" s="101">
        <f t="shared" si="1926"/>
        <v>2122.56</v>
      </c>
      <c r="Y1241" s="101">
        <f t="shared" si="1927"/>
        <v>2213.5300000000002</v>
      </c>
      <c r="Z1241" s="101">
        <f t="shared" si="1928"/>
        <v>2213.5300000000002</v>
      </c>
      <c r="AA1241" s="101">
        <f t="shared" si="1929"/>
        <v>0</v>
      </c>
      <c r="AB1241" s="101">
        <f t="shared" si="1929"/>
        <v>0</v>
      </c>
      <c r="AC1241" s="101">
        <f t="shared" si="1929"/>
        <v>0</v>
      </c>
      <c r="AD1241" s="101">
        <f t="shared" si="1930"/>
        <v>0</v>
      </c>
      <c r="AE1241" s="101">
        <f t="shared" si="1930"/>
        <v>0</v>
      </c>
      <c r="AF1241" s="101">
        <f t="shared" si="1930"/>
        <v>0</v>
      </c>
      <c r="AG1241" s="106"/>
      <c r="AH1241" s="106"/>
      <c r="AI1241" s="106"/>
      <c r="AJ1241" s="101">
        <f t="shared" si="1931"/>
        <v>0</v>
      </c>
      <c r="AK1241" s="101">
        <f t="shared" si="1932"/>
        <v>0</v>
      </c>
      <c r="AL1241" s="101">
        <f t="shared" si="1933"/>
        <v>0</v>
      </c>
      <c r="AM1241" s="101">
        <f t="shared" si="1934"/>
        <v>0</v>
      </c>
      <c r="AN1241" s="101">
        <f t="shared" si="1935"/>
        <v>0</v>
      </c>
      <c r="AO1241" s="101">
        <f t="shared" si="1936"/>
        <v>0</v>
      </c>
      <c r="AP1241" s="101">
        <f t="shared" si="1937"/>
        <v>21426.29</v>
      </c>
      <c r="AQ1241" s="101">
        <f t="shared" si="1938"/>
        <v>22023.53</v>
      </c>
      <c r="AR1241" s="101">
        <f t="shared" si="1939"/>
        <v>22195.49</v>
      </c>
      <c r="AS1241" s="101">
        <f t="shared" si="1940"/>
        <v>3281.5</v>
      </c>
      <c r="AT1241" s="101">
        <f t="shared" si="1941"/>
        <v>3418.09</v>
      </c>
      <c r="AU1241" s="101">
        <f t="shared" si="1942"/>
        <v>3418.09</v>
      </c>
      <c r="AV1241" s="101">
        <f t="shared" si="1943"/>
        <v>0</v>
      </c>
      <c r="AW1241" s="101">
        <f t="shared" si="1943"/>
        <v>0</v>
      </c>
      <c r="AX1241" s="101">
        <f t="shared" si="1943"/>
        <v>0</v>
      </c>
      <c r="AY1241" s="101">
        <f t="shared" si="1944"/>
        <v>0</v>
      </c>
      <c r="AZ1241" s="101">
        <f t="shared" si="1944"/>
        <v>0</v>
      </c>
      <c r="BA1241" s="101">
        <f t="shared" si="1944"/>
        <v>0</v>
      </c>
      <c r="BB1241" s="106"/>
      <c r="BC1241" s="106"/>
      <c r="BD1241" s="106"/>
      <c r="BE1241" s="101">
        <f t="shared" si="1945"/>
        <v>0</v>
      </c>
      <c r="BF1241" s="101">
        <f t="shared" si="1946"/>
        <v>0</v>
      </c>
      <c r="BG1241" s="101">
        <f t="shared" si="1947"/>
        <v>0</v>
      </c>
      <c r="BH1241" s="101">
        <f t="shared" si="1948"/>
        <v>0</v>
      </c>
      <c r="BI1241" s="101">
        <f t="shared" si="1949"/>
        <v>0</v>
      </c>
      <c r="BJ1241" s="101">
        <f t="shared" si="1950"/>
        <v>0</v>
      </c>
      <c r="BK1241" s="101">
        <f t="shared" si="1951"/>
        <v>21741.02</v>
      </c>
      <c r="BL1241" s="101">
        <f t="shared" si="1952"/>
        <v>22346.01</v>
      </c>
      <c r="BM1241" s="101">
        <f t="shared" si="1953"/>
        <v>22845.09</v>
      </c>
      <c r="BN1241" s="101">
        <f t="shared" si="1954"/>
        <v>1883.77</v>
      </c>
      <c r="BO1241" s="101">
        <f t="shared" si="1955"/>
        <v>1944.82</v>
      </c>
      <c r="BP1241" s="101">
        <f t="shared" si="1956"/>
        <v>1944.82</v>
      </c>
      <c r="BQ1241" s="101">
        <f t="shared" si="1957"/>
        <v>0</v>
      </c>
      <c r="BR1241" s="101">
        <f t="shared" si="1957"/>
        <v>0</v>
      </c>
      <c r="BS1241" s="101">
        <f t="shared" si="1957"/>
        <v>0</v>
      </c>
      <c r="BT1241" s="101">
        <f t="shared" si="1958"/>
        <v>0</v>
      </c>
      <c r="BU1241" s="101">
        <f t="shared" si="1958"/>
        <v>0</v>
      </c>
      <c r="BV1241" s="101">
        <f t="shared" si="1958"/>
        <v>0</v>
      </c>
      <c r="BW1241" s="106"/>
      <c r="BX1241" s="106"/>
      <c r="BY1241" s="106"/>
      <c r="BZ1241" s="101">
        <f t="shared" si="1959"/>
        <v>0</v>
      </c>
      <c r="CA1241" s="101">
        <f t="shared" si="1960"/>
        <v>0</v>
      </c>
      <c r="CB1241" s="101">
        <f t="shared" si="1961"/>
        <v>0</v>
      </c>
      <c r="CC1241" s="101">
        <f t="shared" si="1962"/>
        <v>0</v>
      </c>
      <c r="CD1241" s="101">
        <f t="shared" si="1963"/>
        <v>0</v>
      </c>
      <c r="CE1241" s="101">
        <f t="shared" si="1964"/>
        <v>0</v>
      </c>
      <c r="CF1241" s="101">
        <f t="shared" si="1965"/>
        <v>21514.04</v>
      </c>
      <c r="CG1241" s="101">
        <f t="shared" si="1966"/>
        <v>22111.16</v>
      </c>
      <c r="CH1241" s="101">
        <f t="shared" si="1967"/>
        <v>22276.52</v>
      </c>
      <c r="CI1241" s="101">
        <f t="shared" si="1968"/>
        <v>2315.5100000000002</v>
      </c>
      <c r="CJ1241" s="101">
        <f t="shared" si="1969"/>
        <v>2434.39</v>
      </c>
      <c r="CK1241" s="101">
        <f t="shared" si="1970"/>
        <v>2434.39</v>
      </c>
      <c r="CL1241" s="101">
        <f t="shared" si="1971"/>
        <v>0</v>
      </c>
      <c r="CM1241" s="101">
        <f t="shared" si="1971"/>
        <v>0</v>
      </c>
      <c r="CN1241" s="101">
        <f t="shared" si="1971"/>
        <v>0</v>
      </c>
      <c r="CO1241" s="101">
        <f t="shared" si="1972"/>
        <v>0</v>
      </c>
      <c r="CP1241" s="101">
        <f t="shared" si="1972"/>
        <v>0</v>
      </c>
      <c r="CQ1241" s="101">
        <f t="shared" si="1972"/>
        <v>0</v>
      </c>
      <c r="CR1241" s="106"/>
      <c r="CS1241" s="106"/>
      <c r="CT1241" s="106"/>
      <c r="CU1241" s="101">
        <f t="shared" si="1973"/>
        <v>0</v>
      </c>
      <c r="CV1241" s="101">
        <f t="shared" si="1974"/>
        <v>0</v>
      </c>
      <c r="CW1241" s="101">
        <f t="shared" si="1975"/>
        <v>0</v>
      </c>
      <c r="CX1241" s="101">
        <f t="shared" si="1976"/>
        <v>0</v>
      </c>
      <c r="CY1241" s="101">
        <f t="shared" si="1977"/>
        <v>0</v>
      </c>
      <c r="CZ1241" s="101">
        <f t="shared" si="1978"/>
        <v>0</v>
      </c>
      <c r="DA1241" s="101">
        <f t="shared" si="1979"/>
        <v>21740.41</v>
      </c>
      <c r="DB1241" s="101">
        <f t="shared" si="1980"/>
        <v>22344.92</v>
      </c>
      <c r="DC1241" s="101">
        <f t="shared" si="1981"/>
        <v>22434.86</v>
      </c>
      <c r="DD1241" s="101">
        <f t="shared" si="1982"/>
        <v>1474.49</v>
      </c>
      <c r="DE1241" s="101">
        <f t="shared" si="1983"/>
        <v>1546.45</v>
      </c>
      <c r="DF1241" s="101">
        <f t="shared" si="1984"/>
        <v>1546.45</v>
      </c>
      <c r="DG1241" s="101">
        <f t="shared" si="1985"/>
        <v>0</v>
      </c>
      <c r="DH1241" s="101">
        <f t="shared" si="1985"/>
        <v>0</v>
      </c>
      <c r="DI1241" s="101">
        <f t="shared" si="1985"/>
        <v>0</v>
      </c>
      <c r="DJ1241" s="101">
        <f t="shared" si="1986"/>
        <v>0</v>
      </c>
      <c r="DK1241" s="101">
        <f t="shared" si="1986"/>
        <v>0</v>
      </c>
      <c r="DL1241" s="101">
        <f t="shared" si="1986"/>
        <v>0</v>
      </c>
      <c r="DM1241" s="106"/>
      <c r="DN1241" s="106"/>
      <c r="DO1241" s="106"/>
      <c r="DP1241" s="101">
        <f t="shared" si="1987"/>
        <v>0</v>
      </c>
      <c r="DQ1241" s="101">
        <f t="shared" si="1988"/>
        <v>0</v>
      </c>
      <c r="DR1241" s="101">
        <f t="shared" si="1989"/>
        <v>0</v>
      </c>
      <c r="DS1241" s="101">
        <f t="shared" si="1990"/>
        <v>0</v>
      </c>
      <c r="DT1241" s="101">
        <f t="shared" si="1991"/>
        <v>0</v>
      </c>
      <c r="DU1241" s="101">
        <f t="shared" si="1992"/>
        <v>0</v>
      </c>
      <c r="DV1241" s="101">
        <f t="shared" si="1993"/>
        <v>21741.05</v>
      </c>
      <c r="DW1241" s="101">
        <f t="shared" si="1994"/>
        <v>22345.96</v>
      </c>
      <c r="DX1241" s="101">
        <f t="shared" si="1995"/>
        <v>22517.46</v>
      </c>
      <c r="DY1241" s="101">
        <f t="shared" si="1996"/>
        <v>2257.62</v>
      </c>
      <c r="DZ1241" s="101">
        <f t="shared" si="1997"/>
        <v>2369.34</v>
      </c>
      <c r="EA1241" s="101">
        <f t="shared" si="1998"/>
        <v>2369.34</v>
      </c>
      <c r="EB1241" s="101">
        <f t="shared" si="1999"/>
        <v>0</v>
      </c>
      <c r="EC1241" s="101">
        <f t="shared" si="1999"/>
        <v>0</v>
      </c>
      <c r="ED1241" s="101">
        <f t="shared" si="1999"/>
        <v>0</v>
      </c>
      <c r="EE1241" s="101">
        <f t="shared" si="2000"/>
        <v>0</v>
      </c>
      <c r="EF1241" s="101">
        <f t="shared" si="2000"/>
        <v>0</v>
      </c>
      <c r="EG1241" s="101">
        <f t="shared" si="2000"/>
        <v>0</v>
      </c>
      <c r="EH1241" s="106"/>
      <c r="EI1241" s="106"/>
      <c r="EJ1241" s="106"/>
      <c r="EK1241" s="101">
        <f t="shared" si="2001"/>
        <v>0</v>
      </c>
      <c r="EL1241" s="101">
        <f t="shared" si="2002"/>
        <v>0</v>
      </c>
      <c r="EM1241" s="101">
        <f t="shared" si="2003"/>
        <v>0</v>
      </c>
      <c r="EN1241" s="101">
        <f t="shared" si="2004"/>
        <v>0</v>
      </c>
      <c r="EO1241" s="101">
        <f t="shared" si="2005"/>
        <v>0</v>
      </c>
      <c r="EP1241" s="101">
        <f t="shared" si="2006"/>
        <v>0</v>
      </c>
      <c r="EQ1241" s="101">
        <f t="shared" si="2007"/>
        <v>21741.01</v>
      </c>
      <c r="ER1241" s="101">
        <f t="shared" si="2008"/>
        <v>22346.03</v>
      </c>
      <c r="ES1241" s="101">
        <f t="shared" si="2009"/>
        <v>22580.27</v>
      </c>
      <c r="ET1241" s="101">
        <f t="shared" si="2010"/>
        <v>1900.68</v>
      </c>
      <c r="EU1241" s="101">
        <f t="shared" si="2011"/>
        <v>1981.53</v>
      </c>
      <c r="EV1241" s="101">
        <f t="shared" si="2012"/>
        <v>1981.53</v>
      </c>
      <c r="EW1241" s="101">
        <f t="shared" si="2013"/>
        <v>0</v>
      </c>
      <c r="EX1241" s="101">
        <f t="shared" si="2013"/>
        <v>0</v>
      </c>
      <c r="EY1241" s="101">
        <f t="shared" si="2013"/>
        <v>0</v>
      </c>
      <c r="EZ1241" s="101">
        <f t="shared" si="2014"/>
        <v>0</v>
      </c>
      <c r="FA1241" s="101">
        <f t="shared" si="2014"/>
        <v>0</v>
      </c>
      <c r="FB1241" s="101">
        <f t="shared" si="2014"/>
        <v>0</v>
      </c>
      <c r="FC1241" s="106"/>
      <c r="FD1241" s="106"/>
      <c r="FE1241" s="106"/>
      <c r="FF1241" s="101">
        <f t="shared" si="2015"/>
        <v>0</v>
      </c>
      <c r="FG1241" s="101">
        <f t="shared" si="2016"/>
        <v>0</v>
      </c>
      <c r="FH1241" s="101">
        <f t="shared" si="2017"/>
        <v>0</v>
      </c>
      <c r="FI1241" s="101">
        <f t="shared" si="2018"/>
        <v>0</v>
      </c>
      <c r="FJ1241" s="101">
        <f t="shared" si="2019"/>
        <v>0</v>
      </c>
      <c r="FK1241" s="101">
        <f t="shared" si="2020"/>
        <v>0</v>
      </c>
      <c r="FL1241" s="101">
        <f t="shared" si="2021"/>
        <v>21887.57</v>
      </c>
      <c r="FM1241" s="101">
        <f t="shared" si="2022"/>
        <v>22496.51</v>
      </c>
      <c r="FN1241" s="101">
        <f t="shared" si="2023"/>
        <v>22733.15</v>
      </c>
      <c r="FO1241" s="101">
        <f t="shared" si="2024"/>
        <v>1569.5</v>
      </c>
      <c r="FP1241" s="101">
        <f t="shared" si="2025"/>
        <v>1626.5</v>
      </c>
      <c r="FQ1241" s="101">
        <f t="shared" si="2026"/>
        <v>1626.5</v>
      </c>
      <c r="FR1241" s="101">
        <f t="shared" si="2027"/>
        <v>0</v>
      </c>
      <c r="FS1241" s="101">
        <f t="shared" si="2027"/>
        <v>0</v>
      </c>
      <c r="FT1241" s="101">
        <f t="shared" si="2027"/>
        <v>0</v>
      </c>
      <c r="FU1241" s="101">
        <f t="shared" si="2028"/>
        <v>0</v>
      </c>
      <c r="FV1241" s="101">
        <f t="shared" si="2028"/>
        <v>0</v>
      </c>
      <c r="FW1241" s="101">
        <f t="shared" si="2028"/>
        <v>0</v>
      </c>
      <c r="FX1241" s="106"/>
      <c r="FY1241" s="106"/>
      <c r="FZ1241" s="106"/>
      <c r="GA1241" s="101">
        <f t="shared" si="2029"/>
        <v>0</v>
      </c>
      <c r="GB1241" s="101">
        <f t="shared" si="2030"/>
        <v>0</v>
      </c>
      <c r="GC1241" s="101">
        <f t="shared" si="2031"/>
        <v>0</v>
      </c>
      <c r="GD1241" s="101">
        <f t="shared" si="2032"/>
        <v>0</v>
      </c>
      <c r="GE1241" s="101">
        <f t="shared" si="2033"/>
        <v>0</v>
      </c>
      <c r="GF1241" s="101">
        <f t="shared" si="2034"/>
        <v>0</v>
      </c>
      <c r="GG1241" s="101">
        <f t="shared" si="2035"/>
        <v>21936.38</v>
      </c>
      <c r="GH1241" s="101">
        <f t="shared" si="2036"/>
        <v>22546.09</v>
      </c>
      <c r="GI1241" s="101">
        <f t="shared" si="2037"/>
        <v>22770.91</v>
      </c>
      <c r="GJ1241" s="101">
        <f t="shared" si="2038"/>
        <v>2361.91</v>
      </c>
      <c r="GK1241" s="101">
        <f t="shared" si="2039"/>
        <v>2443.42</v>
      </c>
      <c r="GL1241" s="101">
        <f t="shared" si="2040"/>
        <v>2443.42</v>
      </c>
      <c r="GM1241" s="101">
        <f t="shared" si="2041"/>
        <v>0</v>
      </c>
      <c r="GN1241" s="101">
        <f t="shared" si="2041"/>
        <v>0</v>
      </c>
      <c r="GO1241" s="101">
        <f t="shared" si="2041"/>
        <v>0</v>
      </c>
      <c r="GP1241" s="101">
        <f t="shared" si="2042"/>
        <v>0</v>
      </c>
      <c r="GQ1241" s="101">
        <f t="shared" si="2042"/>
        <v>0</v>
      </c>
      <c r="GR1241" s="101">
        <f t="shared" si="2042"/>
        <v>0</v>
      </c>
      <c r="GS1241" s="106"/>
      <c r="GT1241" s="106"/>
      <c r="GU1241" s="106"/>
      <c r="GV1241" s="101">
        <f t="shared" si="2043"/>
        <v>0</v>
      </c>
      <c r="GW1241" s="101">
        <f t="shared" si="2044"/>
        <v>0</v>
      </c>
      <c r="GX1241" s="101">
        <f t="shared" si="2045"/>
        <v>0</v>
      </c>
      <c r="GY1241" s="101">
        <f t="shared" si="2046"/>
        <v>0</v>
      </c>
      <c r="GZ1241" s="101">
        <f t="shared" si="2047"/>
        <v>0</v>
      </c>
      <c r="HA1241" s="101">
        <f t="shared" si="2048"/>
        <v>0</v>
      </c>
      <c r="HB1241" s="101">
        <f t="shared" si="2049"/>
        <v>22048.03</v>
      </c>
      <c r="HC1241" s="101">
        <f t="shared" si="2050"/>
        <v>22662.68</v>
      </c>
      <c r="HD1241" s="101">
        <f t="shared" si="2051"/>
        <v>22779.86</v>
      </c>
      <c r="HE1241" s="101">
        <f t="shared" si="2052"/>
        <v>2410.15</v>
      </c>
      <c r="HF1241" s="101">
        <f t="shared" si="2053"/>
        <v>2488.5700000000002</v>
      </c>
      <c r="HG1241" s="101">
        <f t="shared" si="2054"/>
        <v>2488.5700000000002</v>
      </c>
      <c r="HH1241" s="101">
        <f t="shared" si="2055"/>
        <v>0</v>
      </c>
      <c r="HI1241" s="101">
        <f t="shared" si="2055"/>
        <v>0</v>
      </c>
      <c r="HJ1241" s="101">
        <f t="shared" si="2055"/>
        <v>0</v>
      </c>
      <c r="HK1241" s="101">
        <f t="shared" si="2056"/>
        <v>0</v>
      </c>
      <c r="HL1241" s="101">
        <f t="shared" si="2056"/>
        <v>0</v>
      </c>
      <c r="HM1241" s="101">
        <f t="shared" si="2056"/>
        <v>0</v>
      </c>
      <c r="HN1241" s="106"/>
      <c r="HO1241" s="106"/>
      <c r="HP1241" s="106"/>
      <c r="HQ1241" s="101">
        <f t="shared" si="2057"/>
        <v>0</v>
      </c>
      <c r="HR1241" s="101">
        <f t="shared" si="2058"/>
        <v>0</v>
      </c>
      <c r="HS1241" s="101">
        <f t="shared" si="2059"/>
        <v>0</v>
      </c>
      <c r="HT1241" s="101">
        <f t="shared" si="2060"/>
        <v>0</v>
      </c>
      <c r="HU1241" s="101">
        <f t="shared" si="2061"/>
        <v>0</v>
      </c>
      <c r="HV1241" s="101">
        <f t="shared" si="2062"/>
        <v>0</v>
      </c>
      <c r="HW1241" s="101">
        <f t="shared" si="2063"/>
        <v>21738.7</v>
      </c>
      <c r="HX1241" s="101">
        <f t="shared" si="2064"/>
        <v>22343.8</v>
      </c>
      <c r="HY1241" s="101">
        <f t="shared" si="2065"/>
        <v>22609.19</v>
      </c>
      <c r="HZ1241" s="101">
        <f t="shared" si="2066"/>
        <v>1982.17</v>
      </c>
      <c r="IA1241" s="101">
        <f t="shared" si="2067"/>
        <v>2059.0300000000002</v>
      </c>
      <c r="IB1241" s="101">
        <f t="shared" si="2068"/>
        <v>2059.0300000000002</v>
      </c>
      <c r="IC1241" s="101">
        <f t="shared" si="2069"/>
        <v>0</v>
      </c>
      <c r="ID1241" s="101">
        <f t="shared" si="2069"/>
        <v>0</v>
      </c>
      <c r="IE1241" s="101">
        <f t="shared" si="2069"/>
        <v>0</v>
      </c>
      <c r="IF1241" s="101">
        <f t="shared" si="2070"/>
        <v>0</v>
      </c>
      <c r="IG1241" s="101">
        <f t="shared" si="2070"/>
        <v>0</v>
      </c>
      <c r="IH1241" s="101">
        <f t="shared" si="2070"/>
        <v>0</v>
      </c>
      <c r="II1241" s="106">
        <v>47</v>
      </c>
      <c r="IJ1241" s="106">
        <v>47</v>
      </c>
      <c r="IK1241" s="106">
        <v>47</v>
      </c>
      <c r="IL1241" s="101">
        <f t="shared" si="2071"/>
        <v>1021827</v>
      </c>
      <c r="IM1241" s="101">
        <f t="shared" si="2072"/>
        <v>1050262</v>
      </c>
      <c r="IN1241" s="101">
        <f t="shared" si="2073"/>
        <v>1050262</v>
      </c>
      <c r="IO1241" s="101">
        <f t="shared" si="2074"/>
        <v>109616.69</v>
      </c>
      <c r="IP1241" s="101">
        <f t="shared" si="2075"/>
        <v>109616.69</v>
      </c>
      <c r="IQ1241" s="101">
        <f t="shared" si="2076"/>
        <v>109616.69</v>
      </c>
      <c r="IR1241" s="101">
        <f t="shared" si="2077"/>
        <v>21740.98</v>
      </c>
      <c r="IS1241" s="101">
        <f t="shared" si="2078"/>
        <v>22346.05</v>
      </c>
      <c r="IT1241" s="101">
        <f t="shared" si="2079"/>
        <v>22346.05</v>
      </c>
      <c r="IU1241" s="101">
        <f t="shared" si="2080"/>
        <v>6435.54</v>
      </c>
      <c r="IV1241" s="101">
        <f t="shared" si="2081"/>
        <v>6772.45</v>
      </c>
      <c r="IW1241" s="101">
        <f t="shared" si="2082"/>
        <v>6772.45</v>
      </c>
      <c r="IX1241" s="101">
        <f t="shared" si="2083"/>
        <v>1021826.06</v>
      </c>
      <c r="IY1241" s="101">
        <f t="shared" si="2083"/>
        <v>1050264.3500000001</v>
      </c>
      <c r="IZ1241" s="101">
        <f t="shared" si="2083"/>
        <v>1050264.3500000001</v>
      </c>
      <c r="JA1241" s="101">
        <f t="shared" si="2084"/>
        <v>302470.38</v>
      </c>
      <c r="JB1241" s="101">
        <f t="shared" si="2084"/>
        <v>318305.15000000002</v>
      </c>
      <c r="JC1241" s="101">
        <f t="shared" si="2084"/>
        <v>318305.15000000002</v>
      </c>
      <c r="JD1241" s="106"/>
      <c r="JE1241" s="106"/>
      <c r="JF1241" s="106"/>
      <c r="JG1241" s="101">
        <f t="shared" si="2085"/>
        <v>0</v>
      </c>
      <c r="JH1241" s="101">
        <f t="shared" si="2086"/>
        <v>0</v>
      </c>
      <c r="JI1241" s="101">
        <f t="shared" si="2087"/>
        <v>0</v>
      </c>
      <c r="JJ1241" s="101">
        <f t="shared" si="2088"/>
        <v>0</v>
      </c>
      <c r="JK1241" s="101">
        <f t="shared" si="2089"/>
        <v>0</v>
      </c>
      <c r="JL1241" s="101">
        <f t="shared" si="2090"/>
        <v>0</v>
      </c>
      <c r="JM1241" s="101">
        <f t="shared" si="2091"/>
        <v>21740.99</v>
      </c>
      <c r="JN1241" s="101">
        <f t="shared" si="2092"/>
        <v>22346.02</v>
      </c>
      <c r="JO1241" s="101">
        <f t="shared" si="2093"/>
        <v>22430.58</v>
      </c>
      <c r="JP1241" s="101">
        <f t="shared" si="2094"/>
        <v>1655.04</v>
      </c>
      <c r="JQ1241" s="101">
        <f t="shared" si="2095"/>
        <v>1730.28</v>
      </c>
      <c r="JR1241" s="101">
        <f t="shared" si="2096"/>
        <v>1730.28</v>
      </c>
      <c r="JS1241" s="101">
        <f t="shared" si="2097"/>
        <v>0</v>
      </c>
      <c r="JT1241" s="101">
        <f t="shared" si="2097"/>
        <v>0</v>
      </c>
      <c r="JU1241" s="101">
        <f t="shared" si="2097"/>
        <v>0</v>
      </c>
      <c r="JV1241" s="101">
        <f t="shared" si="2098"/>
        <v>0</v>
      </c>
      <c r="JW1241" s="101">
        <f t="shared" si="2098"/>
        <v>0</v>
      </c>
      <c r="JX1241" s="101">
        <f t="shared" si="2098"/>
        <v>0</v>
      </c>
      <c r="JY1241" s="106"/>
      <c r="JZ1241" s="106"/>
      <c r="KA1241" s="106"/>
      <c r="KB1241" s="101">
        <f t="shared" si="2099"/>
        <v>0</v>
      </c>
      <c r="KC1241" s="101">
        <f t="shared" si="2100"/>
        <v>0</v>
      </c>
      <c r="KD1241" s="101">
        <f t="shared" si="2101"/>
        <v>0</v>
      </c>
      <c r="KE1241" s="101">
        <f t="shared" si="2102"/>
        <v>0</v>
      </c>
      <c r="KF1241" s="101">
        <f t="shared" si="2103"/>
        <v>0</v>
      </c>
      <c r="KG1241" s="101">
        <f t="shared" si="2104"/>
        <v>0</v>
      </c>
      <c r="KH1241" s="101">
        <f t="shared" si="2105"/>
        <v>21740.99</v>
      </c>
      <c r="KI1241" s="101">
        <f t="shared" si="2106"/>
        <v>22346.02</v>
      </c>
      <c r="KJ1241" s="101">
        <f t="shared" si="2107"/>
        <v>22474.46</v>
      </c>
      <c r="KK1241" s="101">
        <f t="shared" si="2108"/>
        <v>1837.23</v>
      </c>
      <c r="KL1241" s="101">
        <f t="shared" si="2109"/>
        <v>1918.5</v>
      </c>
      <c r="KM1241" s="101">
        <f t="shared" si="2110"/>
        <v>1918.5</v>
      </c>
      <c r="KN1241" s="101">
        <f t="shared" si="2111"/>
        <v>0</v>
      </c>
      <c r="KO1241" s="101">
        <f t="shared" si="2111"/>
        <v>0</v>
      </c>
      <c r="KP1241" s="101">
        <f t="shared" si="2111"/>
        <v>0</v>
      </c>
      <c r="KQ1241" s="101">
        <f t="shared" si="2112"/>
        <v>0</v>
      </c>
      <c r="KR1241" s="101">
        <f t="shared" si="2112"/>
        <v>0</v>
      </c>
      <c r="KS1241" s="101">
        <f t="shared" si="2112"/>
        <v>0</v>
      </c>
      <c r="KT1241" s="106"/>
      <c r="KU1241" s="106"/>
      <c r="KV1241" s="106"/>
      <c r="KW1241" s="101">
        <f t="shared" si="2113"/>
        <v>0</v>
      </c>
      <c r="KX1241" s="101">
        <f t="shared" si="2114"/>
        <v>0</v>
      </c>
      <c r="KY1241" s="101">
        <f t="shared" si="2115"/>
        <v>0</v>
      </c>
      <c r="KZ1241" s="101">
        <f t="shared" si="2116"/>
        <v>0</v>
      </c>
      <c r="LA1241" s="101">
        <f t="shared" si="2117"/>
        <v>0</v>
      </c>
      <c r="LB1241" s="101">
        <f t="shared" si="2118"/>
        <v>0</v>
      </c>
      <c r="LC1241" s="101">
        <f t="shared" si="2119"/>
        <v>21356.48</v>
      </c>
      <c r="LD1241" s="101">
        <f t="shared" si="2120"/>
        <v>21948.14</v>
      </c>
      <c r="LE1241" s="101">
        <f t="shared" si="2121"/>
        <v>22114.55</v>
      </c>
      <c r="LF1241" s="101">
        <f t="shared" si="2122"/>
        <v>3075.24</v>
      </c>
      <c r="LG1241" s="101">
        <f t="shared" si="2123"/>
        <v>3189.55</v>
      </c>
      <c r="LH1241" s="101">
        <f t="shared" si="2124"/>
        <v>3189.55</v>
      </c>
      <c r="LI1241" s="101">
        <f t="shared" si="2125"/>
        <v>0</v>
      </c>
      <c r="LJ1241" s="101">
        <f t="shared" si="2125"/>
        <v>0</v>
      </c>
      <c r="LK1241" s="101">
        <f t="shared" si="2125"/>
        <v>0</v>
      </c>
      <c r="LL1241" s="101">
        <f t="shared" si="2126"/>
        <v>0</v>
      </c>
      <c r="LM1241" s="101">
        <f t="shared" si="2126"/>
        <v>0</v>
      </c>
      <c r="LN1241" s="101">
        <f t="shared" si="2126"/>
        <v>0</v>
      </c>
      <c r="LO1241" s="106"/>
      <c r="LP1241" s="106"/>
      <c r="LQ1241" s="106"/>
      <c r="LR1241" s="101">
        <f t="shared" si="2127"/>
        <v>0</v>
      </c>
      <c r="LS1241" s="101">
        <f t="shared" si="2128"/>
        <v>0</v>
      </c>
      <c r="LT1241" s="101">
        <f t="shared" si="2129"/>
        <v>0</v>
      </c>
      <c r="LU1241" s="101">
        <f t="shared" si="2130"/>
        <v>0</v>
      </c>
      <c r="LV1241" s="101">
        <f t="shared" si="2131"/>
        <v>0</v>
      </c>
      <c r="LW1241" s="101">
        <f t="shared" si="2132"/>
        <v>0</v>
      </c>
      <c r="LX1241" s="101">
        <f t="shared" si="2133"/>
        <v>21741</v>
      </c>
      <c r="LY1241" s="101">
        <f t="shared" si="2134"/>
        <v>22345.98</v>
      </c>
      <c r="LZ1241" s="101">
        <f t="shared" si="2135"/>
        <v>22432.3</v>
      </c>
      <c r="MA1241" s="101">
        <f t="shared" si="2136"/>
        <v>2207.63</v>
      </c>
      <c r="MB1241" s="101">
        <f t="shared" si="2137"/>
        <v>2323.11</v>
      </c>
      <c r="MC1241" s="101">
        <f t="shared" si="2138"/>
        <v>2323.11</v>
      </c>
      <c r="MD1241" s="101">
        <f t="shared" si="2139"/>
        <v>0</v>
      </c>
      <c r="ME1241" s="101">
        <f t="shared" si="2139"/>
        <v>0</v>
      </c>
      <c r="MF1241" s="101">
        <f t="shared" si="2139"/>
        <v>0</v>
      </c>
      <c r="MG1241" s="101">
        <f t="shared" si="2140"/>
        <v>0</v>
      </c>
      <c r="MH1241" s="101">
        <f t="shared" si="2140"/>
        <v>0</v>
      </c>
      <c r="MI1241" s="101">
        <f t="shared" si="2140"/>
        <v>0</v>
      </c>
      <c r="MJ1241" s="106"/>
      <c r="MK1241" s="106"/>
      <c r="ML1241" s="106"/>
      <c r="MM1241" s="101">
        <f t="shared" si="2141"/>
        <v>0</v>
      </c>
      <c r="MN1241" s="101">
        <f t="shared" si="2142"/>
        <v>0</v>
      </c>
      <c r="MO1241" s="101">
        <f t="shared" si="2143"/>
        <v>0</v>
      </c>
      <c r="MP1241" s="101">
        <f t="shared" si="2144"/>
        <v>0</v>
      </c>
      <c r="MQ1241" s="101">
        <f t="shared" si="2145"/>
        <v>0</v>
      </c>
      <c r="MR1241" s="101">
        <f t="shared" si="2146"/>
        <v>0</v>
      </c>
      <c r="MS1241" s="101">
        <f t="shared" si="2147"/>
        <v>21780.32</v>
      </c>
      <c r="MT1241" s="101">
        <f t="shared" si="2148"/>
        <v>22385.919999999998</v>
      </c>
      <c r="MU1241" s="101">
        <f t="shared" si="2149"/>
        <v>22572.9</v>
      </c>
      <c r="MV1241" s="101">
        <f t="shared" si="2150"/>
        <v>2162.8200000000002</v>
      </c>
      <c r="MW1241" s="101">
        <f t="shared" si="2151"/>
        <v>2245.4499999999998</v>
      </c>
      <c r="MX1241" s="101">
        <f t="shared" si="2152"/>
        <v>2245.4499999999998</v>
      </c>
      <c r="MY1241" s="101">
        <f t="shared" si="2153"/>
        <v>0</v>
      </c>
      <c r="MZ1241" s="101">
        <f t="shared" si="2153"/>
        <v>0</v>
      </c>
      <c r="NA1241" s="101">
        <f t="shared" si="2153"/>
        <v>0</v>
      </c>
      <c r="NB1241" s="101">
        <f t="shared" si="2154"/>
        <v>0</v>
      </c>
      <c r="NC1241" s="101">
        <f t="shared" si="2154"/>
        <v>0</v>
      </c>
      <c r="ND1241" s="101">
        <f t="shared" si="2154"/>
        <v>0</v>
      </c>
      <c r="NE1241" s="106"/>
      <c r="NF1241" s="106"/>
      <c r="NG1241" s="106"/>
      <c r="NH1241" s="101">
        <f t="shared" si="2155"/>
        <v>0</v>
      </c>
      <c r="NI1241" s="101">
        <f t="shared" si="2156"/>
        <v>0</v>
      </c>
      <c r="NJ1241" s="101">
        <f t="shared" si="2157"/>
        <v>0</v>
      </c>
      <c r="NK1241" s="101">
        <f t="shared" si="2158"/>
        <v>0</v>
      </c>
      <c r="NL1241" s="101">
        <f t="shared" si="2159"/>
        <v>0</v>
      </c>
      <c r="NM1241" s="101">
        <f t="shared" si="2160"/>
        <v>0</v>
      </c>
      <c r="NN1241" s="101">
        <f t="shared" si="2161"/>
        <v>21741.03</v>
      </c>
      <c r="NO1241" s="101">
        <f t="shared" si="2162"/>
        <v>22346.02</v>
      </c>
      <c r="NP1241" s="101">
        <f t="shared" si="2163"/>
        <v>22527.82</v>
      </c>
      <c r="NQ1241" s="101">
        <f t="shared" si="2164"/>
        <v>2699.04</v>
      </c>
      <c r="NR1241" s="101">
        <f t="shared" si="2165"/>
        <v>2795.46</v>
      </c>
      <c r="NS1241" s="101">
        <f t="shared" si="2166"/>
        <v>2795.46</v>
      </c>
      <c r="NT1241" s="101">
        <f t="shared" si="2167"/>
        <v>0</v>
      </c>
      <c r="NU1241" s="101">
        <f t="shared" si="2167"/>
        <v>0</v>
      </c>
      <c r="NV1241" s="101">
        <f t="shared" si="2167"/>
        <v>0</v>
      </c>
      <c r="NW1241" s="101">
        <f t="shared" si="2168"/>
        <v>0</v>
      </c>
      <c r="NX1241" s="101">
        <f t="shared" si="2168"/>
        <v>0</v>
      </c>
      <c r="NY1241" s="101">
        <f t="shared" si="2168"/>
        <v>0</v>
      </c>
      <c r="NZ1241" s="106"/>
      <c r="OA1241" s="106"/>
      <c r="OB1241" s="106"/>
      <c r="OC1241" s="101">
        <f t="shared" si="2169"/>
        <v>0</v>
      </c>
      <c r="OD1241" s="101">
        <f t="shared" si="2170"/>
        <v>0</v>
      </c>
      <c r="OE1241" s="101">
        <f t="shared" si="2171"/>
        <v>0</v>
      </c>
      <c r="OF1241" s="101">
        <f t="shared" si="2172"/>
        <v>0</v>
      </c>
      <c r="OG1241" s="101">
        <f t="shared" si="2173"/>
        <v>0</v>
      </c>
      <c r="OH1241" s="101">
        <f t="shared" si="2174"/>
        <v>0</v>
      </c>
      <c r="OI1241" s="101">
        <f t="shared" si="2175"/>
        <v>21741.05</v>
      </c>
      <c r="OJ1241" s="101">
        <f t="shared" si="2176"/>
        <v>22346.02</v>
      </c>
      <c r="OK1241" s="101">
        <f t="shared" si="2177"/>
        <v>22448.82</v>
      </c>
      <c r="OL1241" s="101">
        <f t="shared" si="2178"/>
        <v>2607.41</v>
      </c>
      <c r="OM1241" s="101">
        <f t="shared" si="2179"/>
        <v>2732.65</v>
      </c>
      <c r="ON1241" s="101">
        <f t="shared" si="2180"/>
        <v>2732.65</v>
      </c>
      <c r="OO1241" s="101">
        <f t="shared" si="2181"/>
        <v>0</v>
      </c>
      <c r="OP1241" s="101">
        <f t="shared" si="2181"/>
        <v>0</v>
      </c>
      <c r="OQ1241" s="101">
        <f t="shared" si="2181"/>
        <v>0</v>
      </c>
      <c r="OR1241" s="101">
        <f t="shared" si="2182"/>
        <v>0</v>
      </c>
      <c r="OS1241" s="101">
        <f t="shared" si="2182"/>
        <v>0</v>
      </c>
      <c r="OT1241" s="101">
        <f t="shared" si="2182"/>
        <v>0</v>
      </c>
      <c r="OU1241" s="106"/>
      <c r="OV1241" s="106"/>
      <c r="OW1241" s="106"/>
      <c r="OX1241" s="101">
        <f t="shared" si="2183"/>
        <v>0</v>
      </c>
      <c r="OY1241" s="101">
        <f t="shared" si="2184"/>
        <v>0</v>
      </c>
      <c r="OZ1241" s="101">
        <f t="shared" si="2185"/>
        <v>0</v>
      </c>
      <c r="PA1241" s="101">
        <f t="shared" si="2186"/>
        <v>0</v>
      </c>
      <c r="PB1241" s="101">
        <f t="shared" si="2187"/>
        <v>0</v>
      </c>
      <c r="PC1241" s="101">
        <f t="shared" si="2188"/>
        <v>0</v>
      </c>
      <c r="PD1241" s="101">
        <f t="shared" si="2189"/>
        <v>21741.02</v>
      </c>
      <c r="PE1241" s="101">
        <f t="shared" si="2190"/>
        <v>22345.97</v>
      </c>
      <c r="PF1241" s="101">
        <f t="shared" si="2191"/>
        <v>22571.52</v>
      </c>
      <c r="PG1241" s="101">
        <f t="shared" si="2192"/>
        <v>2713.79</v>
      </c>
      <c r="PH1241" s="101">
        <f t="shared" si="2193"/>
        <v>2791.94</v>
      </c>
      <c r="PI1241" s="101">
        <f t="shared" si="2194"/>
        <v>2791.94</v>
      </c>
      <c r="PJ1241" s="101">
        <f t="shared" si="2195"/>
        <v>0</v>
      </c>
      <c r="PK1241" s="101">
        <f t="shared" si="2195"/>
        <v>0</v>
      </c>
      <c r="PL1241" s="101">
        <f t="shared" si="2195"/>
        <v>0</v>
      </c>
      <c r="PM1241" s="101">
        <f t="shared" si="2196"/>
        <v>0</v>
      </c>
      <c r="PN1241" s="101">
        <f t="shared" si="2196"/>
        <v>0</v>
      </c>
      <c r="PO1241" s="101">
        <f t="shared" si="2196"/>
        <v>0</v>
      </c>
      <c r="PP1241" s="106"/>
      <c r="PQ1241" s="106"/>
      <c r="PR1241" s="106"/>
      <c r="PS1241" s="101">
        <f t="shared" si="2197"/>
        <v>0</v>
      </c>
      <c r="PT1241" s="101">
        <f t="shared" si="2198"/>
        <v>0</v>
      </c>
      <c r="PU1241" s="101">
        <f t="shared" si="2199"/>
        <v>0</v>
      </c>
      <c r="PV1241" s="101">
        <f t="shared" si="2200"/>
        <v>0</v>
      </c>
      <c r="PW1241" s="101">
        <f t="shared" si="2201"/>
        <v>0</v>
      </c>
      <c r="PX1241" s="101">
        <f t="shared" si="2202"/>
        <v>0</v>
      </c>
      <c r="PY1241" s="101">
        <f t="shared" si="2203"/>
        <v>21916.7</v>
      </c>
      <c r="PZ1241" s="101">
        <f t="shared" si="2204"/>
        <v>22527.68</v>
      </c>
      <c r="QA1241" s="101">
        <f t="shared" si="2205"/>
        <v>22733.48</v>
      </c>
      <c r="QB1241" s="101">
        <f t="shared" si="2206"/>
        <v>2543.9499999999998</v>
      </c>
      <c r="QC1241" s="101">
        <f t="shared" si="2207"/>
        <v>2638.36</v>
      </c>
      <c r="QD1241" s="101">
        <f t="shared" si="2208"/>
        <v>2638.36</v>
      </c>
      <c r="QE1241" s="101">
        <f t="shared" si="2209"/>
        <v>0</v>
      </c>
      <c r="QF1241" s="101">
        <f t="shared" si="2209"/>
        <v>0</v>
      </c>
      <c r="QG1241" s="101">
        <f t="shared" si="2209"/>
        <v>0</v>
      </c>
      <c r="QH1241" s="101">
        <f t="shared" si="2210"/>
        <v>0</v>
      </c>
      <c r="QI1241" s="101">
        <f t="shared" si="2210"/>
        <v>0</v>
      </c>
      <c r="QJ1241" s="101">
        <f t="shared" si="2210"/>
        <v>0</v>
      </c>
      <c r="QK1241" s="106"/>
      <c r="QL1241" s="106"/>
      <c r="QM1241" s="106"/>
      <c r="QN1241" s="101">
        <f t="shared" si="2211"/>
        <v>0</v>
      </c>
      <c r="QO1241" s="101">
        <f t="shared" si="2212"/>
        <v>0</v>
      </c>
      <c r="QP1241" s="101">
        <f t="shared" si="2213"/>
        <v>0</v>
      </c>
      <c r="QQ1241" s="101">
        <f t="shared" si="2214"/>
        <v>0</v>
      </c>
      <c r="QR1241" s="101">
        <f t="shared" si="2215"/>
        <v>0</v>
      </c>
      <c r="QS1241" s="101">
        <f t="shared" si="2216"/>
        <v>0</v>
      </c>
      <c r="QT1241" s="101">
        <f t="shared" si="2217"/>
        <v>21740.97</v>
      </c>
      <c r="QU1241" s="101">
        <f t="shared" si="2218"/>
        <v>22345.97</v>
      </c>
      <c r="QV1241" s="101">
        <f t="shared" si="2219"/>
        <v>22487.95</v>
      </c>
      <c r="QW1241" s="101">
        <f t="shared" si="2220"/>
        <v>1789.61</v>
      </c>
      <c r="QX1241" s="101">
        <f t="shared" si="2221"/>
        <v>1884.72</v>
      </c>
      <c r="QY1241" s="101">
        <f t="shared" si="2222"/>
        <v>1884.72</v>
      </c>
      <c r="QZ1241" s="101">
        <f t="shared" si="2223"/>
        <v>0</v>
      </c>
      <c r="RA1241" s="101">
        <f t="shared" si="2223"/>
        <v>0</v>
      </c>
      <c r="RB1241" s="101">
        <f t="shared" si="2223"/>
        <v>0</v>
      </c>
      <c r="RC1241" s="101">
        <f t="shared" si="2224"/>
        <v>0</v>
      </c>
      <c r="RD1241" s="101">
        <f t="shared" si="2224"/>
        <v>0</v>
      </c>
      <c r="RE1241" s="101">
        <f t="shared" si="2224"/>
        <v>0</v>
      </c>
      <c r="RF1241" s="106"/>
      <c r="RG1241" s="106"/>
      <c r="RH1241" s="106"/>
      <c r="RI1241" s="101">
        <f t="shared" si="2225"/>
        <v>0</v>
      </c>
      <c r="RJ1241" s="101">
        <f t="shared" si="2226"/>
        <v>0</v>
      </c>
      <c r="RK1241" s="101">
        <f t="shared" si="2227"/>
        <v>0</v>
      </c>
      <c r="RL1241" s="101">
        <f t="shared" si="2228"/>
        <v>0</v>
      </c>
      <c r="RM1241" s="101">
        <f t="shared" si="2229"/>
        <v>0</v>
      </c>
      <c r="RN1241" s="101">
        <f t="shared" si="2230"/>
        <v>0</v>
      </c>
      <c r="RO1241" s="101">
        <f t="shared" si="2231"/>
        <v>22104.18</v>
      </c>
      <c r="RP1241" s="101">
        <f t="shared" si="2232"/>
        <v>22719.63</v>
      </c>
      <c r="RQ1241" s="101">
        <f t="shared" si="2233"/>
        <v>22824.93</v>
      </c>
      <c r="RR1241" s="101">
        <f t="shared" si="2234"/>
        <v>2256.21</v>
      </c>
      <c r="RS1241" s="101">
        <f t="shared" si="2235"/>
        <v>2351.65</v>
      </c>
      <c r="RT1241" s="101">
        <f t="shared" si="2236"/>
        <v>2351.65</v>
      </c>
      <c r="RU1241" s="101">
        <f t="shared" si="2237"/>
        <v>0</v>
      </c>
      <c r="RV1241" s="101">
        <f t="shared" si="2237"/>
        <v>0</v>
      </c>
      <c r="RW1241" s="101">
        <f t="shared" si="2237"/>
        <v>0</v>
      </c>
      <c r="RX1241" s="101">
        <f t="shared" si="2238"/>
        <v>0</v>
      </c>
      <c r="RY1241" s="101">
        <f t="shared" si="2238"/>
        <v>0</v>
      </c>
      <c r="RZ1241" s="101">
        <f t="shared" si="2238"/>
        <v>0</v>
      </c>
      <c r="SA1241" s="106"/>
      <c r="SB1241" s="106"/>
      <c r="SC1241" s="106"/>
      <c r="SD1241" s="101">
        <f t="shared" si="2239"/>
        <v>0</v>
      </c>
      <c r="SE1241" s="101">
        <f t="shared" si="2240"/>
        <v>0</v>
      </c>
      <c r="SF1241" s="101">
        <f t="shared" si="2241"/>
        <v>0</v>
      </c>
      <c r="SG1241" s="101">
        <f t="shared" si="2242"/>
        <v>0</v>
      </c>
      <c r="SH1241" s="101">
        <f t="shared" si="2243"/>
        <v>0</v>
      </c>
      <c r="SI1241" s="101">
        <f t="shared" si="2244"/>
        <v>0</v>
      </c>
      <c r="SJ1241" s="101">
        <f t="shared" si="2245"/>
        <v>21791.46</v>
      </c>
      <c r="SK1241" s="101">
        <f t="shared" si="2246"/>
        <v>22394.16</v>
      </c>
      <c r="SL1241" s="101">
        <f t="shared" si="2247"/>
        <v>22501.47</v>
      </c>
      <c r="SM1241" s="101">
        <f t="shared" si="2248"/>
        <v>3671.39</v>
      </c>
      <c r="SN1241" s="101">
        <f t="shared" si="2249"/>
        <v>3828.33</v>
      </c>
      <c r="SO1241" s="101">
        <f t="shared" si="2250"/>
        <v>3828.33</v>
      </c>
      <c r="SP1241" s="101">
        <f t="shared" si="2251"/>
        <v>0</v>
      </c>
      <c r="SQ1241" s="101">
        <f t="shared" si="2251"/>
        <v>0</v>
      </c>
      <c r="SR1241" s="101">
        <f t="shared" si="2251"/>
        <v>0</v>
      </c>
      <c r="SS1241" s="101">
        <f t="shared" si="2252"/>
        <v>0</v>
      </c>
      <c r="ST1241" s="101">
        <f t="shared" si="2252"/>
        <v>0</v>
      </c>
      <c r="SU1241" s="101">
        <f t="shared" si="2252"/>
        <v>0</v>
      </c>
      <c r="SV1241" s="106"/>
      <c r="SW1241" s="106"/>
      <c r="SX1241" s="106"/>
      <c r="SY1241" s="101">
        <f t="shared" si="2253"/>
        <v>0</v>
      </c>
      <c r="SZ1241" s="101">
        <f t="shared" si="2254"/>
        <v>0</v>
      </c>
      <c r="TA1241" s="101">
        <f t="shared" si="2255"/>
        <v>0</v>
      </c>
      <c r="TB1241" s="101">
        <f t="shared" si="2256"/>
        <v>0</v>
      </c>
      <c r="TC1241" s="101">
        <f t="shared" si="2257"/>
        <v>0</v>
      </c>
      <c r="TD1241" s="101">
        <f t="shared" si="2258"/>
        <v>0</v>
      </c>
      <c r="TE1241" s="101">
        <f t="shared" si="2259"/>
        <v>21741.01</v>
      </c>
      <c r="TF1241" s="101">
        <f t="shared" si="2260"/>
        <v>22346</v>
      </c>
      <c r="TG1241" s="101">
        <f t="shared" si="2261"/>
        <v>22483.9</v>
      </c>
      <c r="TH1241" s="101">
        <f t="shared" si="2262"/>
        <v>2756.83</v>
      </c>
      <c r="TI1241" s="101">
        <f t="shared" si="2263"/>
        <v>2868.15</v>
      </c>
      <c r="TJ1241" s="101">
        <f t="shared" si="2264"/>
        <v>2868.15</v>
      </c>
      <c r="TK1241" s="101">
        <f t="shared" si="2265"/>
        <v>0</v>
      </c>
      <c r="TL1241" s="101">
        <f t="shared" si="2265"/>
        <v>0</v>
      </c>
      <c r="TM1241" s="101">
        <f t="shared" si="2265"/>
        <v>0</v>
      </c>
      <c r="TN1241" s="101">
        <f t="shared" si="2266"/>
        <v>0</v>
      </c>
      <c r="TO1241" s="101">
        <f t="shared" si="2266"/>
        <v>0</v>
      </c>
      <c r="TP1241" s="101">
        <f t="shared" si="2266"/>
        <v>0</v>
      </c>
      <c r="TQ1241" s="106"/>
      <c r="TR1241" s="106"/>
      <c r="TS1241" s="106"/>
      <c r="TT1241" s="101">
        <f t="shared" si="2267"/>
        <v>0</v>
      </c>
      <c r="TU1241" s="101">
        <f t="shared" si="2268"/>
        <v>0</v>
      </c>
      <c r="TV1241" s="101">
        <f t="shared" si="2269"/>
        <v>0</v>
      </c>
      <c r="TW1241" s="101">
        <f t="shared" si="2270"/>
        <v>0</v>
      </c>
      <c r="TX1241" s="101">
        <f t="shared" si="2271"/>
        <v>0</v>
      </c>
      <c r="TY1241" s="101">
        <f t="shared" si="2272"/>
        <v>0</v>
      </c>
      <c r="TZ1241" s="101">
        <f t="shared" si="2273"/>
        <v>21282.11</v>
      </c>
      <c r="UA1241" s="101">
        <f t="shared" si="2274"/>
        <v>21878.85</v>
      </c>
      <c r="UB1241" s="101">
        <f t="shared" si="2275"/>
        <v>22051.99</v>
      </c>
      <c r="UC1241" s="101">
        <f t="shared" si="2276"/>
        <v>2902.04</v>
      </c>
      <c r="UD1241" s="101">
        <f t="shared" si="2277"/>
        <v>3042.03</v>
      </c>
      <c r="UE1241" s="101">
        <f t="shared" si="2278"/>
        <v>3042.03</v>
      </c>
      <c r="UF1241" s="101">
        <f t="shared" si="2279"/>
        <v>0</v>
      </c>
      <c r="UG1241" s="101">
        <f t="shared" si="2279"/>
        <v>0</v>
      </c>
      <c r="UH1241" s="101">
        <f t="shared" si="2279"/>
        <v>0</v>
      </c>
      <c r="UI1241" s="101">
        <f t="shared" si="2280"/>
        <v>0</v>
      </c>
      <c r="UJ1241" s="101">
        <f t="shared" si="2280"/>
        <v>0</v>
      </c>
      <c r="UK1241" s="101">
        <f t="shared" si="2280"/>
        <v>0</v>
      </c>
      <c r="UL1241" s="106"/>
      <c r="UM1241" s="106"/>
      <c r="UN1241" s="106"/>
      <c r="UO1241" s="101">
        <f t="shared" si="2281"/>
        <v>0</v>
      </c>
      <c r="UP1241" s="101">
        <f t="shared" si="2282"/>
        <v>0</v>
      </c>
      <c r="UQ1241" s="101">
        <f t="shared" si="2283"/>
        <v>0</v>
      </c>
      <c r="UR1241" s="101">
        <f t="shared" si="2284"/>
        <v>0</v>
      </c>
      <c r="US1241" s="101">
        <f t="shared" si="2285"/>
        <v>0</v>
      </c>
      <c r="UT1241" s="101">
        <f t="shared" si="2286"/>
        <v>0</v>
      </c>
      <c r="UU1241" s="101">
        <f t="shared" si="2287"/>
        <v>21741.01</v>
      </c>
      <c r="UV1241" s="101">
        <f t="shared" si="2288"/>
        <v>22346.02</v>
      </c>
      <c r="UW1241" s="101">
        <f t="shared" si="2289"/>
        <v>22525.77</v>
      </c>
      <c r="UX1241" s="101">
        <f t="shared" si="2290"/>
        <v>1702.34</v>
      </c>
      <c r="UY1241" s="101">
        <f t="shared" si="2291"/>
        <v>1782.94</v>
      </c>
      <c r="UZ1241" s="101">
        <f t="shared" si="2292"/>
        <v>1782.94</v>
      </c>
      <c r="VA1241" s="101">
        <f t="shared" si="2293"/>
        <v>0</v>
      </c>
      <c r="VB1241" s="101">
        <f t="shared" si="2293"/>
        <v>0</v>
      </c>
      <c r="VC1241" s="101">
        <f t="shared" si="2293"/>
        <v>0</v>
      </c>
      <c r="VD1241" s="101">
        <f t="shared" si="2294"/>
        <v>0</v>
      </c>
      <c r="VE1241" s="101">
        <f t="shared" si="2294"/>
        <v>0</v>
      </c>
      <c r="VF1241" s="101">
        <f t="shared" si="2294"/>
        <v>0</v>
      </c>
      <c r="VG1241" s="106"/>
      <c r="VH1241" s="106"/>
      <c r="VI1241" s="106"/>
      <c r="VJ1241" s="101">
        <f t="shared" si="2295"/>
        <v>0</v>
      </c>
      <c r="VK1241" s="101">
        <f t="shared" si="2296"/>
        <v>0</v>
      </c>
      <c r="VL1241" s="101">
        <f t="shared" si="2297"/>
        <v>0</v>
      </c>
      <c r="VM1241" s="101">
        <f t="shared" si="2298"/>
        <v>0</v>
      </c>
      <c r="VN1241" s="101">
        <f t="shared" si="2299"/>
        <v>0</v>
      </c>
      <c r="VO1241" s="101">
        <f t="shared" si="2300"/>
        <v>0</v>
      </c>
      <c r="VP1241" s="101">
        <f t="shared" si="2301"/>
        <v>21605.65</v>
      </c>
      <c r="VQ1241" s="101">
        <f t="shared" si="2302"/>
        <v>22207.99</v>
      </c>
      <c r="VR1241" s="101">
        <f t="shared" si="2303"/>
        <v>22309.56</v>
      </c>
      <c r="VS1241" s="101">
        <f t="shared" si="2304"/>
        <v>2241.94</v>
      </c>
      <c r="VT1241" s="101">
        <f t="shared" si="2305"/>
        <v>2342.41</v>
      </c>
      <c r="VU1241" s="101">
        <f t="shared" si="2306"/>
        <v>2342.41</v>
      </c>
      <c r="VV1241" s="101">
        <f t="shared" si="2307"/>
        <v>0</v>
      </c>
      <c r="VW1241" s="101">
        <f t="shared" si="2307"/>
        <v>0</v>
      </c>
      <c r="VX1241" s="101">
        <f t="shared" si="2307"/>
        <v>0</v>
      </c>
      <c r="VY1241" s="101">
        <f t="shared" si="2308"/>
        <v>0</v>
      </c>
      <c r="VZ1241" s="101">
        <f t="shared" si="2308"/>
        <v>0</v>
      </c>
      <c r="WA1241" s="101">
        <f t="shared" si="2308"/>
        <v>0</v>
      </c>
      <c r="WB1241" s="106"/>
      <c r="WC1241" s="106"/>
      <c r="WD1241" s="106"/>
      <c r="WE1241" s="101">
        <f t="shared" si="2309"/>
        <v>0</v>
      </c>
      <c r="WF1241" s="101">
        <f t="shared" si="2310"/>
        <v>0</v>
      </c>
      <c r="WG1241" s="101">
        <f t="shared" si="2311"/>
        <v>0</v>
      </c>
      <c r="WH1241" s="101">
        <f t="shared" si="2312"/>
        <v>0</v>
      </c>
      <c r="WI1241" s="101">
        <f t="shared" si="2313"/>
        <v>0</v>
      </c>
      <c r="WJ1241" s="101">
        <f t="shared" si="2314"/>
        <v>0</v>
      </c>
      <c r="WK1241" s="101">
        <f t="shared" si="2315"/>
        <v>21741.01</v>
      </c>
      <c r="WL1241" s="101">
        <f t="shared" si="2316"/>
        <v>22346.01</v>
      </c>
      <c r="WM1241" s="101">
        <f t="shared" si="2317"/>
        <v>22583.49</v>
      </c>
      <c r="WN1241" s="101">
        <f t="shared" si="2318"/>
        <v>2150.44</v>
      </c>
      <c r="WO1241" s="101">
        <f t="shared" si="2319"/>
        <v>2226.7800000000002</v>
      </c>
      <c r="WP1241" s="101">
        <f t="shared" si="2320"/>
        <v>2226.7800000000002</v>
      </c>
      <c r="WQ1241" s="101">
        <f t="shared" si="2321"/>
        <v>0</v>
      </c>
      <c r="WR1241" s="101">
        <f t="shared" si="2321"/>
        <v>0</v>
      </c>
      <c r="WS1241" s="101">
        <f t="shared" si="2321"/>
        <v>0</v>
      </c>
      <c r="WT1241" s="101">
        <f t="shared" si="2322"/>
        <v>0</v>
      </c>
      <c r="WU1241" s="101">
        <f t="shared" si="2322"/>
        <v>0</v>
      </c>
      <c r="WV1241" s="101">
        <f t="shared" si="2322"/>
        <v>0</v>
      </c>
      <c r="WW1241" s="106"/>
      <c r="WX1241" s="106"/>
      <c r="WY1241" s="106"/>
      <c r="WZ1241" s="101">
        <f t="shared" si="2323"/>
        <v>0</v>
      </c>
      <c r="XA1241" s="101">
        <f t="shared" si="2324"/>
        <v>0</v>
      </c>
      <c r="XB1241" s="101">
        <f t="shared" si="2325"/>
        <v>0</v>
      </c>
      <c r="XC1241" s="101">
        <f t="shared" si="2326"/>
        <v>0</v>
      </c>
      <c r="XD1241" s="101">
        <f t="shared" si="2327"/>
        <v>0</v>
      </c>
      <c r="XE1241" s="101">
        <f t="shared" si="2328"/>
        <v>0</v>
      </c>
      <c r="XF1241" s="101">
        <f t="shared" si="2329"/>
        <v>21741</v>
      </c>
      <c r="XG1241" s="101">
        <f t="shared" si="2330"/>
        <v>22346.02</v>
      </c>
      <c r="XH1241" s="101">
        <f t="shared" si="2331"/>
        <v>22529.31</v>
      </c>
      <c r="XI1241" s="101">
        <f t="shared" si="2332"/>
        <v>1665.48</v>
      </c>
      <c r="XJ1241" s="101">
        <f t="shared" si="2333"/>
        <v>1775.5</v>
      </c>
      <c r="XK1241" s="101">
        <f t="shared" si="2334"/>
        <v>1775.5</v>
      </c>
      <c r="XL1241" s="101">
        <f t="shared" si="2335"/>
        <v>0</v>
      </c>
      <c r="XM1241" s="101">
        <f t="shared" si="2335"/>
        <v>0</v>
      </c>
      <c r="XN1241" s="101">
        <f t="shared" si="2335"/>
        <v>0</v>
      </c>
      <c r="XO1241" s="101">
        <f t="shared" si="2336"/>
        <v>0</v>
      </c>
      <c r="XP1241" s="101">
        <f t="shared" si="2336"/>
        <v>0</v>
      </c>
      <c r="XQ1241" s="101">
        <f t="shared" si="2336"/>
        <v>0</v>
      </c>
      <c r="XR1241" s="106"/>
      <c r="XS1241" s="106"/>
      <c r="XT1241" s="106"/>
      <c r="XU1241" s="101">
        <f t="shared" si="2337"/>
        <v>0</v>
      </c>
      <c r="XV1241" s="101">
        <f t="shared" si="2338"/>
        <v>0</v>
      </c>
      <c r="XW1241" s="101">
        <f t="shared" si="2339"/>
        <v>0</v>
      </c>
      <c r="XX1241" s="101">
        <f t="shared" si="2340"/>
        <v>0</v>
      </c>
      <c r="XY1241" s="101">
        <f t="shared" si="2341"/>
        <v>0</v>
      </c>
      <c r="XZ1241" s="101">
        <f t="shared" si="2342"/>
        <v>0</v>
      </c>
      <c r="YA1241" s="101">
        <f t="shared" si="2343"/>
        <v>0</v>
      </c>
      <c r="YB1241" s="101">
        <f t="shared" si="2344"/>
        <v>0</v>
      </c>
      <c r="YC1241" s="101">
        <f t="shared" si="2345"/>
        <v>0</v>
      </c>
      <c r="YD1241" s="101">
        <f t="shared" si="2346"/>
        <v>0</v>
      </c>
      <c r="YE1241" s="101">
        <f t="shared" si="2347"/>
        <v>0</v>
      </c>
      <c r="YF1241" s="101">
        <f t="shared" si="2348"/>
        <v>0</v>
      </c>
      <c r="YG1241" s="101">
        <f t="shared" si="2349"/>
        <v>0</v>
      </c>
      <c r="YH1241" s="101">
        <f t="shared" si="2349"/>
        <v>0</v>
      </c>
      <c r="YI1241" s="101">
        <f t="shared" si="2349"/>
        <v>0</v>
      </c>
      <c r="YJ1241" s="101">
        <f t="shared" si="2350"/>
        <v>0</v>
      </c>
      <c r="YK1241" s="101">
        <f t="shared" si="2350"/>
        <v>0</v>
      </c>
      <c r="YL1241" s="101">
        <f t="shared" si="2350"/>
        <v>0</v>
      </c>
      <c r="YM1241" s="149">
        <f t="shared" si="2351"/>
        <v>47</v>
      </c>
      <c r="YN1241" s="149">
        <f t="shared" si="2351"/>
        <v>47</v>
      </c>
      <c r="YO1241" s="149">
        <f t="shared" si="2351"/>
        <v>47</v>
      </c>
      <c r="YP1241" s="101">
        <f t="shared" si="2352"/>
        <v>1021827</v>
      </c>
      <c r="YQ1241" s="101">
        <f t="shared" si="2353"/>
        <v>1050262</v>
      </c>
      <c r="YR1241" s="101">
        <f t="shared" si="2354"/>
        <v>1050262</v>
      </c>
      <c r="YS1241" s="101">
        <f t="shared" si="2355"/>
        <v>109616.69</v>
      </c>
      <c r="YT1241" s="101">
        <f t="shared" si="2356"/>
        <v>109616.69</v>
      </c>
      <c r="YU1241" s="101">
        <f t="shared" si="2357"/>
        <v>109616.69</v>
      </c>
      <c r="YV1241" s="101">
        <f t="shared" si="2358"/>
        <v>21738.639999999999</v>
      </c>
      <c r="YW1241" s="101">
        <f t="shared" si="2359"/>
        <v>22343.61</v>
      </c>
      <c r="YX1241" s="101">
        <f t="shared" si="2360"/>
        <v>22516.23</v>
      </c>
      <c r="YY1241" s="101">
        <f t="shared" si="2361"/>
        <v>2288.62</v>
      </c>
      <c r="YZ1241" s="101">
        <f t="shared" si="2362"/>
        <v>2385.66</v>
      </c>
      <c r="ZA1241" s="101">
        <f t="shared" si="2363"/>
        <v>2385.66</v>
      </c>
      <c r="ZB1241" s="101">
        <f t="shared" si="2364"/>
        <v>1021716.08</v>
      </c>
      <c r="ZC1241" s="101">
        <f t="shared" si="2364"/>
        <v>1050149.67</v>
      </c>
      <c r="ZD1241" s="101">
        <f t="shared" si="2364"/>
        <v>1058262.81</v>
      </c>
      <c r="ZE1241" s="101">
        <f t="shared" si="2365"/>
        <v>107565.14</v>
      </c>
      <c r="ZF1241" s="101">
        <f t="shared" si="2365"/>
        <v>112126.02</v>
      </c>
      <c r="ZG1241" s="101">
        <f t="shared" si="2365"/>
        <v>112126.02</v>
      </c>
    </row>
    <row r="1242" spans="1:683" hidden="1">
      <c r="A1242" s="93" t="s">
        <v>730</v>
      </c>
      <c r="B1242" s="302"/>
      <c r="C1242" s="5"/>
      <c r="D1242" s="764"/>
      <c r="E1242" s="291"/>
      <c r="F1242" s="114">
        <f t="shared" si="2366"/>
        <v>0</v>
      </c>
      <c r="G1242" s="114">
        <f t="shared" si="2366"/>
        <v>0</v>
      </c>
      <c r="H1242" s="114">
        <f t="shared" si="2366"/>
        <v>0</v>
      </c>
      <c r="I1242" s="101">
        <f t="shared" si="2367"/>
        <v>0</v>
      </c>
      <c r="J1242" s="101">
        <f t="shared" si="2367"/>
        <v>0</v>
      </c>
      <c r="K1242" s="101">
        <f t="shared" si="2367"/>
        <v>0</v>
      </c>
      <c r="L1242" s="106"/>
      <c r="M1242" s="106"/>
      <c r="N1242" s="106"/>
      <c r="O1242" s="101">
        <f t="shared" si="1917"/>
        <v>0</v>
      </c>
      <c r="P1242" s="101">
        <f t="shared" si="1918"/>
        <v>0</v>
      </c>
      <c r="Q1242" s="101">
        <f t="shared" si="1919"/>
        <v>0</v>
      </c>
      <c r="R1242" s="101">
        <f t="shared" si="1920"/>
        <v>0</v>
      </c>
      <c r="S1242" s="101">
        <f t="shared" si="1921"/>
        <v>0</v>
      </c>
      <c r="T1242" s="101">
        <f t="shared" si="1922"/>
        <v>0</v>
      </c>
      <c r="U1242" s="101">
        <f t="shared" si="1923"/>
        <v>0</v>
      </c>
      <c r="V1242" s="101">
        <f t="shared" si="1924"/>
        <v>0</v>
      </c>
      <c r="W1242" s="101">
        <f t="shared" si="1925"/>
        <v>0</v>
      </c>
      <c r="X1242" s="101">
        <f t="shared" si="1926"/>
        <v>0</v>
      </c>
      <c r="Y1242" s="101">
        <f t="shared" si="1927"/>
        <v>0</v>
      </c>
      <c r="Z1242" s="101">
        <f t="shared" si="1928"/>
        <v>0</v>
      </c>
      <c r="AA1242" s="101">
        <f t="shared" si="1929"/>
        <v>0</v>
      </c>
      <c r="AB1242" s="101">
        <f t="shared" si="1929"/>
        <v>0</v>
      </c>
      <c r="AC1242" s="101">
        <f t="shared" si="1929"/>
        <v>0</v>
      </c>
      <c r="AD1242" s="101">
        <f t="shared" si="1930"/>
        <v>0</v>
      </c>
      <c r="AE1242" s="101">
        <f t="shared" si="1930"/>
        <v>0</v>
      </c>
      <c r="AF1242" s="101">
        <f t="shared" si="1930"/>
        <v>0</v>
      </c>
      <c r="AG1242" s="106"/>
      <c r="AH1242" s="106"/>
      <c r="AI1242" s="106"/>
      <c r="AJ1242" s="101">
        <f t="shared" si="1931"/>
        <v>0</v>
      </c>
      <c r="AK1242" s="101">
        <f t="shared" si="1932"/>
        <v>0</v>
      </c>
      <c r="AL1242" s="101">
        <f t="shared" si="1933"/>
        <v>0</v>
      </c>
      <c r="AM1242" s="101">
        <f t="shared" si="1934"/>
        <v>0</v>
      </c>
      <c r="AN1242" s="101">
        <f t="shared" si="1935"/>
        <v>0</v>
      </c>
      <c r="AO1242" s="101">
        <f t="shared" si="1936"/>
        <v>0</v>
      </c>
      <c r="AP1242" s="101">
        <f t="shared" si="1937"/>
        <v>0</v>
      </c>
      <c r="AQ1242" s="101">
        <f t="shared" si="1938"/>
        <v>0</v>
      </c>
      <c r="AR1242" s="101">
        <f t="shared" si="1939"/>
        <v>0</v>
      </c>
      <c r="AS1242" s="101">
        <f t="shared" si="1940"/>
        <v>0</v>
      </c>
      <c r="AT1242" s="101">
        <f t="shared" si="1941"/>
        <v>0</v>
      </c>
      <c r="AU1242" s="101">
        <f t="shared" si="1942"/>
        <v>0</v>
      </c>
      <c r="AV1242" s="101">
        <f t="shared" si="1943"/>
        <v>0</v>
      </c>
      <c r="AW1242" s="101">
        <f t="shared" si="1943"/>
        <v>0</v>
      </c>
      <c r="AX1242" s="101">
        <f t="shared" si="1943"/>
        <v>0</v>
      </c>
      <c r="AY1242" s="101">
        <f t="shared" si="1944"/>
        <v>0</v>
      </c>
      <c r="AZ1242" s="101">
        <f t="shared" si="1944"/>
        <v>0</v>
      </c>
      <c r="BA1242" s="101">
        <f t="shared" si="1944"/>
        <v>0</v>
      </c>
      <c r="BB1242" s="106"/>
      <c r="BC1242" s="106"/>
      <c r="BD1242" s="106"/>
      <c r="BE1242" s="101">
        <f t="shared" si="1945"/>
        <v>0</v>
      </c>
      <c r="BF1242" s="101">
        <f t="shared" si="1946"/>
        <v>0</v>
      </c>
      <c r="BG1242" s="101">
        <f t="shared" si="1947"/>
        <v>0</v>
      </c>
      <c r="BH1242" s="101">
        <f t="shared" si="1948"/>
        <v>0</v>
      </c>
      <c r="BI1242" s="101">
        <f t="shared" si="1949"/>
        <v>0</v>
      </c>
      <c r="BJ1242" s="101">
        <f t="shared" si="1950"/>
        <v>0</v>
      </c>
      <c r="BK1242" s="101">
        <f t="shared" si="1951"/>
        <v>0</v>
      </c>
      <c r="BL1242" s="101">
        <f t="shared" si="1952"/>
        <v>0</v>
      </c>
      <c r="BM1242" s="101">
        <f t="shared" si="1953"/>
        <v>0</v>
      </c>
      <c r="BN1242" s="101">
        <f t="shared" si="1954"/>
        <v>0</v>
      </c>
      <c r="BO1242" s="101">
        <f t="shared" si="1955"/>
        <v>0</v>
      </c>
      <c r="BP1242" s="101">
        <f t="shared" si="1956"/>
        <v>0</v>
      </c>
      <c r="BQ1242" s="101">
        <f t="shared" si="1957"/>
        <v>0</v>
      </c>
      <c r="BR1242" s="101">
        <f t="shared" si="1957"/>
        <v>0</v>
      </c>
      <c r="BS1242" s="101">
        <f t="shared" si="1957"/>
        <v>0</v>
      </c>
      <c r="BT1242" s="101">
        <f t="shared" si="1958"/>
        <v>0</v>
      </c>
      <c r="BU1242" s="101">
        <f t="shared" si="1958"/>
        <v>0</v>
      </c>
      <c r="BV1242" s="101">
        <f t="shared" si="1958"/>
        <v>0</v>
      </c>
      <c r="BW1242" s="106"/>
      <c r="BX1242" s="106"/>
      <c r="BY1242" s="106"/>
      <c r="BZ1242" s="101">
        <f t="shared" si="1959"/>
        <v>0</v>
      </c>
      <c r="CA1242" s="101">
        <f t="shared" si="1960"/>
        <v>0</v>
      </c>
      <c r="CB1242" s="101">
        <f t="shared" si="1961"/>
        <v>0</v>
      </c>
      <c r="CC1242" s="101">
        <f t="shared" si="1962"/>
        <v>0</v>
      </c>
      <c r="CD1242" s="101">
        <f t="shared" si="1963"/>
        <v>0</v>
      </c>
      <c r="CE1242" s="101">
        <f t="shared" si="1964"/>
        <v>0</v>
      </c>
      <c r="CF1242" s="101">
        <f t="shared" si="1965"/>
        <v>0</v>
      </c>
      <c r="CG1242" s="101">
        <f t="shared" si="1966"/>
        <v>0</v>
      </c>
      <c r="CH1242" s="101">
        <f t="shared" si="1967"/>
        <v>0</v>
      </c>
      <c r="CI1242" s="101">
        <f t="shared" si="1968"/>
        <v>0</v>
      </c>
      <c r="CJ1242" s="101">
        <f t="shared" si="1969"/>
        <v>0</v>
      </c>
      <c r="CK1242" s="101">
        <f t="shared" si="1970"/>
        <v>0</v>
      </c>
      <c r="CL1242" s="101">
        <f t="shared" si="1971"/>
        <v>0</v>
      </c>
      <c r="CM1242" s="101">
        <f t="shared" si="1971"/>
        <v>0</v>
      </c>
      <c r="CN1242" s="101">
        <f t="shared" si="1971"/>
        <v>0</v>
      </c>
      <c r="CO1242" s="101">
        <f t="shared" si="1972"/>
        <v>0</v>
      </c>
      <c r="CP1242" s="101">
        <f t="shared" si="1972"/>
        <v>0</v>
      </c>
      <c r="CQ1242" s="101">
        <f t="shared" si="1972"/>
        <v>0</v>
      </c>
      <c r="CR1242" s="106"/>
      <c r="CS1242" s="106"/>
      <c r="CT1242" s="106"/>
      <c r="CU1242" s="101">
        <f t="shared" si="1973"/>
        <v>0</v>
      </c>
      <c r="CV1242" s="101">
        <f t="shared" si="1974"/>
        <v>0</v>
      </c>
      <c r="CW1242" s="101">
        <f t="shared" si="1975"/>
        <v>0</v>
      </c>
      <c r="CX1242" s="101">
        <f t="shared" si="1976"/>
        <v>0</v>
      </c>
      <c r="CY1242" s="101">
        <f t="shared" si="1977"/>
        <v>0</v>
      </c>
      <c r="CZ1242" s="101">
        <f t="shared" si="1978"/>
        <v>0</v>
      </c>
      <c r="DA1242" s="101">
        <f t="shared" si="1979"/>
        <v>0</v>
      </c>
      <c r="DB1242" s="101">
        <f t="shared" si="1980"/>
        <v>0</v>
      </c>
      <c r="DC1242" s="101">
        <f t="shared" si="1981"/>
        <v>0</v>
      </c>
      <c r="DD1242" s="101">
        <f t="shared" si="1982"/>
        <v>0</v>
      </c>
      <c r="DE1242" s="101">
        <f t="shared" si="1983"/>
        <v>0</v>
      </c>
      <c r="DF1242" s="101">
        <f t="shared" si="1984"/>
        <v>0</v>
      </c>
      <c r="DG1242" s="101">
        <f t="shared" si="1985"/>
        <v>0</v>
      </c>
      <c r="DH1242" s="101">
        <f t="shared" si="1985"/>
        <v>0</v>
      </c>
      <c r="DI1242" s="101">
        <f t="shared" si="1985"/>
        <v>0</v>
      </c>
      <c r="DJ1242" s="101">
        <f t="shared" si="1986"/>
        <v>0</v>
      </c>
      <c r="DK1242" s="101">
        <f t="shared" si="1986"/>
        <v>0</v>
      </c>
      <c r="DL1242" s="101">
        <f t="shared" si="1986"/>
        <v>0</v>
      </c>
      <c r="DM1242" s="106"/>
      <c r="DN1242" s="106"/>
      <c r="DO1242" s="106"/>
      <c r="DP1242" s="101">
        <f t="shared" si="1987"/>
        <v>0</v>
      </c>
      <c r="DQ1242" s="101">
        <f t="shared" si="1988"/>
        <v>0</v>
      </c>
      <c r="DR1242" s="101">
        <f t="shared" si="1989"/>
        <v>0</v>
      </c>
      <c r="DS1242" s="101">
        <f t="shared" si="1990"/>
        <v>0</v>
      </c>
      <c r="DT1242" s="101">
        <f t="shared" si="1991"/>
        <v>0</v>
      </c>
      <c r="DU1242" s="101">
        <f t="shared" si="1992"/>
        <v>0</v>
      </c>
      <c r="DV1242" s="101">
        <f t="shared" si="1993"/>
        <v>0</v>
      </c>
      <c r="DW1242" s="101">
        <f t="shared" si="1994"/>
        <v>0</v>
      </c>
      <c r="DX1242" s="101">
        <f t="shared" si="1995"/>
        <v>0</v>
      </c>
      <c r="DY1242" s="101">
        <f t="shared" si="1996"/>
        <v>0</v>
      </c>
      <c r="DZ1242" s="101">
        <f t="shared" si="1997"/>
        <v>0</v>
      </c>
      <c r="EA1242" s="101">
        <f t="shared" si="1998"/>
        <v>0</v>
      </c>
      <c r="EB1242" s="101">
        <f t="shared" si="1999"/>
        <v>0</v>
      </c>
      <c r="EC1242" s="101">
        <f t="shared" si="1999"/>
        <v>0</v>
      </c>
      <c r="ED1242" s="101">
        <f t="shared" si="1999"/>
        <v>0</v>
      </c>
      <c r="EE1242" s="101">
        <f t="shared" si="2000"/>
        <v>0</v>
      </c>
      <c r="EF1242" s="101">
        <f t="shared" si="2000"/>
        <v>0</v>
      </c>
      <c r="EG1242" s="101">
        <f t="shared" si="2000"/>
        <v>0</v>
      </c>
      <c r="EH1242" s="106"/>
      <c r="EI1242" s="106"/>
      <c r="EJ1242" s="106"/>
      <c r="EK1242" s="101">
        <f t="shared" si="2001"/>
        <v>0</v>
      </c>
      <c r="EL1242" s="101">
        <f t="shared" si="2002"/>
        <v>0</v>
      </c>
      <c r="EM1242" s="101">
        <f t="shared" si="2003"/>
        <v>0</v>
      </c>
      <c r="EN1242" s="101">
        <f t="shared" si="2004"/>
        <v>0</v>
      </c>
      <c r="EO1242" s="101">
        <f t="shared" si="2005"/>
        <v>0</v>
      </c>
      <c r="EP1242" s="101">
        <f t="shared" si="2006"/>
        <v>0</v>
      </c>
      <c r="EQ1242" s="101">
        <f t="shared" si="2007"/>
        <v>0</v>
      </c>
      <c r="ER1242" s="101">
        <f t="shared" si="2008"/>
        <v>0</v>
      </c>
      <c r="ES1242" s="101">
        <f t="shared" si="2009"/>
        <v>0</v>
      </c>
      <c r="ET1242" s="101">
        <f t="shared" si="2010"/>
        <v>0</v>
      </c>
      <c r="EU1242" s="101">
        <f t="shared" si="2011"/>
        <v>0</v>
      </c>
      <c r="EV1242" s="101">
        <f t="shared" si="2012"/>
        <v>0</v>
      </c>
      <c r="EW1242" s="101">
        <f t="shared" si="2013"/>
        <v>0</v>
      </c>
      <c r="EX1242" s="101">
        <f t="shared" si="2013"/>
        <v>0</v>
      </c>
      <c r="EY1242" s="101">
        <f t="shared" si="2013"/>
        <v>0</v>
      </c>
      <c r="EZ1242" s="101">
        <f t="shared" si="2014"/>
        <v>0</v>
      </c>
      <c r="FA1242" s="101">
        <f t="shared" si="2014"/>
        <v>0</v>
      </c>
      <c r="FB1242" s="101">
        <f t="shared" si="2014"/>
        <v>0</v>
      </c>
      <c r="FC1242" s="106"/>
      <c r="FD1242" s="106"/>
      <c r="FE1242" s="106"/>
      <c r="FF1242" s="101">
        <f t="shared" si="2015"/>
        <v>0</v>
      </c>
      <c r="FG1242" s="101">
        <f t="shared" si="2016"/>
        <v>0</v>
      </c>
      <c r="FH1242" s="101">
        <f t="shared" si="2017"/>
        <v>0</v>
      </c>
      <c r="FI1242" s="101">
        <f t="shared" si="2018"/>
        <v>0</v>
      </c>
      <c r="FJ1242" s="101">
        <f t="shared" si="2019"/>
        <v>0</v>
      </c>
      <c r="FK1242" s="101">
        <f t="shared" si="2020"/>
        <v>0</v>
      </c>
      <c r="FL1242" s="101">
        <f t="shared" si="2021"/>
        <v>0</v>
      </c>
      <c r="FM1242" s="101">
        <f t="shared" si="2022"/>
        <v>0</v>
      </c>
      <c r="FN1242" s="101">
        <f t="shared" si="2023"/>
        <v>0</v>
      </c>
      <c r="FO1242" s="101">
        <f t="shared" si="2024"/>
        <v>0</v>
      </c>
      <c r="FP1242" s="101">
        <f t="shared" si="2025"/>
        <v>0</v>
      </c>
      <c r="FQ1242" s="101">
        <f t="shared" si="2026"/>
        <v>0</v>
      </c>
      <c r="FR1242" s="101">
        <f t="shared" si="2027"/>
        <v>0</v>
      </c>
      <c r="FS1242" s="101">
        <f t="shared" si="2027"/>
        <v>0</v>
      </c>
      <c r="FT1242" s="101">
        <f t="shared" si="2027"/>
        <v>0</v>
      </c>
      <c r="FU1242" s="101">
        <f t="shared" si="2028"/>
        <v>0</v>
      </c>
      <c r="FV1242" s="101">
        <f t="shared" si="2028"/>
        <v>0</v>
      </c>
      <c r="FW1242" s="101">
        <f t="shared" si="2028"/>
        <v>0</v>
      </c>
      <c r="FX1242" s="106"/>
      <c r="FY1242" s="106"/>
      <c r="FZ1242" s="106"/>
      <c r="GA1242" s="101">
        <f t="shared" si="2029"/>
        <v>0</v>
      </c>
      <c r="GB1242" s="101">
        <f t="shared" si="2030"/>
        <v>0</v>
      </c>
      <c r="GC1242" s="101">
        <f t="shared" si="2031"/>
        <v>0</v>
      </c>
      <c r="GD1242" s="101">
        <f t="shared" si="2032"/>
        <v>0</v>
      </c>
      <c r="GE1242" s="101">
        <f t="shared" si="2033"/>
        <v>0</v>
      </c>
      <c r="GF1242" s="101">
        <f t="shared" si="2034"/>
        <v>0</v>
      </c>
      <c r="GG1242" s="101">
        <f t="shared" si="2035"/>
        <v>0</v>
      </c>
      <c r="GH1242" s="101">
        <f t="shared" si="2036"/>
        <v>0</v>
      </c>
      <c r="GI1242" s="101">
        <f t="shared" si="2037"/>
        <v>0</v>
      </c>
      <c r="GJ1242" s="101">
        <f t="shared" si="2038"/>
        <v>0</v>
      </c>
      <c r="GK1242" s="101">
        <f t="shared" si="2039"/>
        <v>0</v>
      </c>
      <c r="GL1242" s="101">
        <f t="shared" si="2040"/>
        <v>0</v>
      </c>
      <c r="GM1242" s="101">
        <f t="shared" si="2041"/>
        <v>0</v>
      </c>
      <c r="GN1242" s="101">
        <f t="shared" si="2041"/>
        <v>0</v>
      </c>
      <c r="GO1242" s="101">
        <f t="shared" si="2041"/>
        <v>0</v>
      </c>
      <c r="GP1242" s="101">
        <f t="shared" si="2042"/>
        <v>0</v>
      </c>
      <c r="GQ1242" s="101">
        <f t="shared" si="2042"/>
        <v>0</v>
      </c>
      <c r="GR1242" s="101">
        <f t="shared" si="2042"/>
        <v>0</v>
      </c>
      <c r="GS1242" s="106"/>
      <c r="GT1242" s="106"/>
      <c r="GU1242" s="106"/>
      <c r="GV1242" s="101">
        <f t="shared" si="2043"/>
        <v>0</v>
      </c>
      <c r="GW1242" s="101">
        <f t="shared" si="2044"/>
        <v>0</v>
      </c>
      <c r="GX1242" s="101">
        <f t="shared" si="2045"/>
        <v>0</v>
      </c>
      <c r="GY1242" s="101">
        <f t="shared" si="2046"/>
        <v>0</v>
      </c>
      <c r="GZ1242" s="101">
        <f t="shared" si="2047"/>
        <v>0</v>
      </c>
      <c r="HA1242" s="101">
        <f t="shared" si="2048"/>
        <v>0</v>
      </c>
      <c r="HB1242" s="101">
        <f t="shared" si="2049"/>
        <v>0</v>
      </c>
      <c r="HC1242" s="101">
        <f t="shared" si="2050"/>
        <v>0</v>
      </c>
      <c r="HD1242" s="101">
        <f t="shared" si="2051"/>
        <v>0</v>
      </c>
      <c r="HE1242" s="101">
        <f t="shared" si="2052"/>
        <v>0</v>
      </c>
      <c r="HF1242" s="101">
        <f t="shared" si="2053"/>
        <v>0</v>
      </c>
      <c r="HG1242" s="101">
        <f t="shared" si="2054"/>
        <v>0</v>
      </c>
      <c r="HH1242" s="101">
        <f t="shared" si="2055"/>
        <v>0</v>
      </c>
      <c r="HI1242" s="101">
        <f t="shared" si="2055"/>
        <v>0</v>
      </c>
      <c r="HJ1242" s="101">
        <f t="shared" si="2055"/>
        <v>0</v>
      </c>
      <c r="HK1242" s="101">
        <f t="shared" si="2056"/>
        <v>0</v>
      </c>
      <c r="HL1242" s="101">
        <f t="shared" si="2056"/>
        <v>0</v>
      </c>
      <c r="HM1242" s="101">
        <f t="shared" si="2056"/>
        <v>0</v>
      </c>
      <c r="HN1242" s="106"/>
      <c r="HO1242" s="106"/>
      <c r="HP1242" s="106"/>
      <c r="HQ1242" s="101">
        <f t="shared" si="2057"/>
        <v>0</v>
      </c>
      <c r="HR1242" s="101">
        <f t="shared" si="2058"/>
        <v>0</v>
      </c>
      <c r="HS1242" s="101">
        <f t="shared" si="2059"/>
        <v>0</v>
      </c>
      <c r="HT1242" s="101">
        <f t="shared" si="2060"/>
        <v>0</v>
      </c>
      <c r="HU1242" s="101">
        <f t="shared" si="2061"/>
        <v>0</v>
      </c>
      <c r="HV1242" s="101">
        <f t="shared" si="2062"/>
        <v>0</v>
      </c>
      <c r="HW1242" s="101">
        <f t="shared" si="2063"/>
        <v>0</v>
      </c>
      <c r="HX1242" s="101">
        <f t="shared" si="2064"/>
        <v>0</v>
      </c>
      <c r="HY1242" s="101">
        <f t="shared" si="2065"/>
        <v>0</v>
      </c>
      <c r="HZ1242" s="101">
        <f t="shared" si="2066"/>
        <v>0</v>
      </c>
      <c r="IA1242" s="101">
        <f t="shared" si="2067"/>
        <v>0</v>
      </c>
      <c r="IB1242" s="101">
        <f t="shared" si="2068"/>
        <v>0</v>
      </c>
      <c r="IC1242" s="101">
        <f t="shared" si="2069"/>
        <v>0</v>
      </c>
      <c r="ID1242" s="101">
        <f t="shared" si="2069"/>
        <v>0</v>
      </c>
      <c r="IE1242" s="101">
        <f t="shared" si="2069"/>
        <v>0</v>
      </c>
      <c r="IF1242" s="101">
        <f t="shared" si="2070"/>
        <v>0</v>
      </c>
      <c r="IG1242" s="101">
        <f t="shared" si="2070"/>
        <v>0</v>
      </c>
      <c r="IH1242" s="101">
        <f t="shared" si="2070"/>
        <v>0</v>
      </c>
      <c r="II1242" s="106"/>
      <c r="IJ1242" s="106"/>
      <c r="IK1242" s="106"/>
      <c r="IL1242" s="101">
        <f t="shared" si="2071"/>
        <v>0</v>
      </c>
      <c r="IM1242" s="101">
        <f t="shared" si="2072"/>
        <v>0</v>
      </c>
      <c r="IN1242" s="101">
        <f t="shared" si="2073"/>
        <v>0</v>
      </c>
      <c r="IO1242" s="101">
        <f t="shared" si="2074"/>
        <v>0</v>
      </c>
      <c r="IP1242" s="101">
        <f t="shared" si="2075"/>
        <v>0</v>
      </c>
      <c r="IQ1242" s="101">
        <f t="shared" si="2076"/>
        <v>0</v>
      </c>
      <c r="IR1242" s="101">
        <f t="shared" si="2077"/>
        <v>0</v>
      </c>
      <c r="IS1242" s="101">
        <f t="shared" si="2078"/>
        <v>0</v>
      </c>
      <c r="IT1242" s="101">
        <f t="shared" si="2079"/>
        <v>0</v>
      </c>
      <c r="IU1242" s="101">
        <f t="shared" si="2080"/>
        <v>0</v>
      </c>
      <c r="IV1242" s="101">
        <f t="shared" si="2081"/>
        <v>0</v>
      </c>
      <c r="IW1242" s="101">
        <f t="shared" si="2082"/>
        <v>0</v>
      </c>
      <c r="IX1242" s="101">
        <f t="shared" si="2083"/>
        <v>0</v>
      </c>
      <c r="IY1242" s="101">
        <f t="shared" si="2083"/>
        <v>0</v>
      </c>
      <c r="IZ1242" s="101">
        <f t="shared" si="2083"/>
        <v>0</v>
      </c>
      <c r="JA1242" s="101">
        <f t="shared" si="2084"/>
        <v>0</v>
      </c>
      <c r="JB1242" s="101">
        <f t="shared" si="2084"/>
        <v>0</v>
      </c>
      <c r="JC1242" s="101">
        <f t="shared" si="2084"/>
        <v>0</v>
      </c>
      <c r="JD1242" s="106"/>
      <c r="JE1242" s="106"/>
      <c r="JF1242" s="106"/>
      <c r="JG1242" s="101">
        <f t="shared" si="2085"/>
        <v>0</v>
      </c>
      <c r="JH1242" s="101">
        <f t="shared" si="2086"/>
        <v>0</v>
      </c>
      <c r="JI1242" s="101">
        <f t="shared" si="2087"/>
        <v>0</v>
      </c>
      <c r="JJ1242" s="101">
        <f t="shared" si="2088"/>
        <v>0</v>
      </c>
      <c r="JK1242" s="101">
        <f t="shared" si="2089"/>
        <v>0</v>
      </c>
      <c r="JL1242" s="101">
        <f t="shared" si="2090"/>
        <v>0</v>
      </c>
      <c r="JM1242" s="101">
        <f t="shared" si="2091"/>
        <v>0</v>
      </c>
      <c r="JN1242" s="101">
        <f t="shared" si="2092"/>
        <v>0</v>
      </c>
      <c r="JO1242" s="101">
        <f t="shared" si="2093"/>
        <v>0</v>
      </c>
      <c r="JP1242" s="101">
        <f t="shared" si="2094"/>
        <v>0</v>
      </c>
      <c r="JQ1242" s="101">
        <f t="shared" si="2095"/>
        <v>0</v>
      </c>
      <c r="JR1242" s="101">
        <f t="shared" si="2096"/>
        <v>0</v>
      </c>
      <c r="JS1242" s="101">
        <f t="shared" si="2097"/>
        <v>0</v>
      </c>
      <c r="JT1242" s="101">
        <f t="shared" si="2097"/>
        <v>0</v>
      </c>
      <c r="JU1242" s="101">
        <f t="shared" si="2097"/>
        <v>0</v>
      </c>
      <c r="JV1242" s="101">
        <f t="shared" si="2098"/>
        <v>0</v>
      </c>
      <c r="JW1242" s="101">
        <f t="shared" si="2098"/>
        <v>0</v>
      </c>
      <c r="JX1242" s="101">
        <f t="shared" si="2098"/>
        <v>0</v>
      </c>
      <c r="JY1242" s="106"/>
      <c r="JZ1242" s="106"/>
      <c r="KA1242" s="106"/>
      <c r="KB1242" s="101">
        <f t="shared" si="2099"/>
        <v>0</v>
      </c>
      <c r="KC1242" s="101">
        <f t="shared" si="2100"/>
        <v>0</v>
      </c>
      <c r="KD1242" s="101">
        <f t="shared" si="2101"/>
        <v>0</v>
      </c>
      <c r="KE1242" s="101">
        <f t="shared" si="2102"/>
        <v>0</v>
      </c>
      <c r="KF1242" s="101">
        <f t="shared" si="2103"/>
        <v>0</v>
      </c>
      <c r="KG1242" s="101">
        <f t="shared" si="2104"/>
        <v>0</v>
      </c>
      <c r="KH1242" s="101">
        <f t="shared" si="2105"/>
        <v>0</v>
      </c>
      <c r="KI1242" s="101">
        <f t="shared" si="2106"/>
        <v>0</v>
      </c>
      <c r="KJ1242" s="101">
        <f t="shared" si="2107"/>
        <v>0</v>
      </c>
      <c r="KK1242" s="101">
        <f t="shared" si="2108"/>
        <v>0</v>
      </c>
      <c r="KL1242" s="101">
        <f t="shared" si="2109"/>
        <v>0</v>
      </c>
      <c r="KM1242" s="101">
        <f t="shared" si="2110"/>
        <v>0</v>
      </c>
      <c r="KN1242" s="101">
        <f t="shared" si="2111"/>
        <v>0</v>
      </c>
      <c r="KO1242" s="101">
        <f t="shared" si="2111"/>
        <v>0</v>
      </c>
      <c r="KP1242" s="101">
        <f t="shared" si="2111"/>
        <v>0</v>
      </c>
      <c r="KQ1242" s="101">
        <f t="shared" si="2112"/>
        <v>0</v>
      </c>
      <c r="KR1242" s="101">
        <f t="shared" si="2112"/>
        <v>0</v>
      </c>
      <c r="KS1242" s="101">
        <f t="shared" si="2112"/>
        <v>0</v>
      </c>
      <c r="KT1242" s="106"/>
      <c r="KU1242" s="106"/>
      <c r="KV1242" s="106"/>
      <c r="KW1242" s="101">
        <f t="shared" si="2113"/>
        <v>0</v>
      </c>
      <c r="KX1242" s="101">
        <f t="shared" si="2114"/>
        <v>0</v>
      </c>
      <c r="KY1242" s="101">
        <f t="shared" si="2115"/>
        <v>0</v>
      </c>
      <c r="KZ1242" s="101">
        <f t="shared" si="2116"/>
        <v>0</v>
      </c>
      <c r="LA1242" s="101">
        <f t="shared" si="2117"/>
        <v>0</v>
      </c>
      <c r="LB1242" s="101">
        <f t="shared" si="2118"/>
        <v>0</v>
      </c>
      <c r="LC1242" s="101">
        <f t="shared" si="2119"/>
        <v>0</v>
      </c>
      <c r="LD1242" s="101">
        <f t="shared" si="2120"/>
        <v>0</v>
      </c>
      <c r="LE1242" s="101">
        <f t="shared" si="2121"/>
        <v>0</v>
      </c>
      <c r="LF1242" s="101">
        <f t="shared" si="2122"/>
        <v>0</v>
      </c>
      <c r="LG1242" s="101">
        <f t="shared" si="2123"/>
        <v>0</v>
      </c>
      <c r="LH1242" s="101">
        <f t="shared" si="2124"/>
        <v>0</v>
      </c>
      <c r="LI1242" s="101">
        <f t="shared" si="2125"/>
        <v>0</v>
      </c>
      <c r="LJ1242" s="101">
        <f t="shared" si="2125"/>
        <v>0</v>
      </c>
      <c r="LK1242" s="101">
        <f t="shared" si="2125"/>
        <v>0</v>
      </c>
      <c r="LL1242" s="101">
        <f t="shared" si="2126"/>
        <v>0</v>
      </c>
      <c r="LM1242" s="101">
        <f t="shared" si="2126"/>
        <v>0</v>
      </c>
      <c r="LN1242" s="101">
        <f t="shared" si="2126"/>
        <v>0</v>
      </c>
      <c r="LO1242" s="106"/>
      <c r="LP1242" s="106"/>
      <c r="LQ1242" s="106"/>
      <c r="LR1242" s="101">
        <f t="shared" si="2127"/>
        <v>0</v>
      </c>
      <c r="LS1242" s="101">
        <f t="shared" si="2128"/>
        <v>0</v>
      </c>
      <c r="LT1242" s="101">
        <f t="shared" si="2129"/>
        <v>0</v>
      </c>
      <c r="LU1242" s="101">
        <f t="shared" si="2130"/>
        <v>0</v>
      </c>
      <c r="LV1242" s="101">
        <f t="shared" si="2131"/>
        <v>0</v>
      </c>
      <c r="LW1242" s="101">
        <f t="shared" si="2132"/>
        <v>0</v>
      </c>
      <c r="LX1242" s="101">
        <f t="shared" si="2133"/>
        <v>0</v>
      </c>
      <c r="LY1242" s="101">
        <f t="shared" si="2134"/>
        <v>0</v>
      </c>
      <c r="LZ1242" s="101">
        <f t="shared" si="2135"/>
        <v>0</v>
      </c>
      <c r="MA1242" s="101">
        <f t="shared" si="2136"/>
        <v>0</v>
      </c>
      <c r="MB1242" s="101">
        <f t="shared" si="2137"/>
        <v>0</v>
      </c>
      <c r="MC1242" s="101">
        <f t="shared" si="2138"/>
        <v>0</v>
      </c>
      <c r="MD1242" s="101">
        <f t="shared" si="2139"/>
        <v>0</v>
      </c>
      <c r="ME1242" s="101">
        <f t="shared" si="2139"/>
        <v>0</v>
      </c>
      <c r="MF1242" s="101">
        <f t="shared" si="2139"/>
        <v>0</v>
      </c>
      <c r="MG1242" s="101">
        <f t="shared" si="2140"/>
        <v>0</v>
      </c>
      <c r="MH1242" s="101">
        <f t="shared" si="2140"/>
        <v>0</v>
      </c>
      <c r="MI1242" s="101">
        <f t="shared" si="2140"/>
        <v>0</v>
      </c>
      <c r="MJ1242" s="106"/>
      <c r="MK1242" s="106"/>
      <c r="ML1242" s="106"/>
      <c r="MM1242" s="101">
        <f t="shared" si="2141"/>
        <v>0</v>
      </c>
      <c r="MN1242" s="101">
        <f t="shared" si="2142"/>
        <v>0</v>
      </c>
      <c r="MO1242" s="101">
        <f t="shared" si="2143"/>
        <v>0</v>
      </c>
      <c r="MP1242" s="101">
        <f t="shared" si="2144"/>
        <v>0</v>
      </c>
      <c r="MQ1242" s="101">
        <f t="shared" si="2145"/>
        <v>0</v>
      </c>
      <c r="MR1242" s="101">
        <f t="shared" si="2146"/>
        <v>0</v>
      </c>
      <c r="MS1242" s="101">
        <f t="shared" si="2147"/>
        <v>0</v>
      </c>
      <c r="MT1242" s="101">
        <f t="shared" si="2148"/>
        <v>0</v>
      </c>
      <c r="MU1242" s="101">
        <f t="shared" si="2149"/>
        <v>0</v>
      </c>
      <c r="MV1242" s="101">
        <f t="shared" si="2150"/>
        <v>0</v>
      </c>
      <c r="MW1242" s="101">
        <f t="shared" si="2151"/>
        <v>0</v>
      </c>
      <c r="MX1242" s="101">
        <f t="shared" si="2152"/>
        <v>0</v>
      </c>
      <c r="MY1242" s="101">
        <f t="shared" si="2153"/>
        <v>0</v>
      </c>
      <c r="MZ1242" s="101">
        <f t="shared" si="2153"/>
        <v>0</v>
      </c>
      <c r="NA1242" s="101">
        <f t="shared" si="2153"/>
        <v>0</v>
      </c>
      <c r="NB1242" s="101">
        <f t="shared" si="2154"/>
        <v>0</v>
      </c>
      <c r="NC1242" s="101">
        <f t="shared" si="2154"/>
        <v>0</v>
      </c>
      <c r="ND1242" s="101">
        <f t="shared" si="2154"/>
        <v>0</v>
      </c>
      <c r="NE1242" s="106"/>
      <c r="NF1242" s="106"/>
      <c r="NG1242" s="106"/>
      <c r="NH1242" s="101">
        <f t="shared" si="2155"/>
        <v>0</v>
      </c>
      <c r="NI1242" s="101">
        <f t="shared" si="2156"/>
        <v>0</v>
      </c>
      <c r="NJ1242" s="101">
        <f t="shared" si="2157"/>
        <v>0</v>
      </c>
      <c r="NK1242" s="101">
        <f t="shared" si="2158"/>
        <v>0</v>
      </c>
      <c r="NL1242" s="101">
        <f t="shared" si="2159"/>
        <v>0</v>
      </c>
      <c r="NM1242" s="101">
        <f t="shared" si="2160"/>
        <v>0</v>
      </c>
      <c r="NN1242" s="101">
        <f t="shared" si="2161"/>
        <v>0</v>
      </c>
      <c r="NO1242" s="101">
        <f t="shared" si="2162"/>
        <v>0</v>
      </c>
      <c r="NP1242" s="101">
        <f t="shared" si="2163"/>
        <v>0</v>
      </c>
      <c r="NQ1242" s="101">
        <f t="shared" si="2164"/>
        <v>0</v>
      </c>
      <c r="NR1242" s="101">
        <f t="shared" si="2165"/>
        <v>0</v>
      </c>
      <c r="NS1242" s="101">
        <f t="shared" si="2166"/>
        <v>0</v>
      </c>
      <c r="NT1242" s="101">
        <f t="shared" si="2167"/>
        <v>0</v>
      </c>
      <c r="NU1242" s="101">
        <f t="shared" si="2167"/>
        <v>0</v>
      </c>
      <c r="NV1242" s="101">
        <f t="shared" si="2167"/>
        <v>0</v>
      </c>
      <c r="NW1242" s="101">
        <f t="shared" si="2168"/>
        <v>0</v>
      </c>
      <c r="NX1242" s="101">
        <f t="shared" si="2168"/>
        <v>0</v>
      </c>
      <c r="NY1242" s="101">
        <f t="shared" si="2168"/>
        <v>0</v>
      </c>
      <c r="NZ1242" s="106"/>
      <c r="OA1242" s="106"/>
      <c r="OB1242" s="106"/>
      <c r="OC1242" s="101">
        <f t="shared" si="2169"/>
        <v>0</v>
      </c>
      <c r="OD1242" s="101">
        <f t="shared" si="2170"/>
        <v>0</v>
      </c>
      <c r="OE1242" s="101">
        <f t="shared" si="2171"/>
        <v>0</v>
      </c>
      <c r="OF1242" s="101">
        <f t="shared" si="2172"/>
        <v>0</v>
      </c>
      <c r="OG1242" s="101">
        <f t="shared" si="2173"/>
        <v>0</v>
      </c>
      <c r="OH1242" s="101">
        <f t="shared" si="2174"/>
        <v>0</v>
      </c>
      <c r="OI1242" s="101">
        <f t="shared" si="2175"/>
        <v>0</v>
      </c>
      <c r="OJ1242" s="101">
        <f t="shared" si="2176"/>
        <v>0</v>
      </c>
      <c r="OK1242" s="101">
        <f t="shared" si="2177"/>
        <v>0</v>
      </c>
      <c r="OL1242" s="101">
        <f t="shared" si="2178"/>
        <v>0</v>
      </c>
      <c r="OM1242" s="101">
        <f t="shared" si="2179"/>
        <v>0</v>
      </c>
      <c r="ON1242" s="101">
        <f t="shared" si="2180"/>
        <v>0</v>
      </c>
      <c r="OO1242" s="101">
        <f t="shared" si="2181"/>
        <v>0</v>
      </c>
      <c r="OP1242" s="101">
        <f t="shared" si="2181"/>
        <v>0</v>
      </c>
      <c r="OQ1242" s="101">
        <f t="shared" si="2181"/>
        <v>0</v>
      </c>
      <c r="OR1242" s="101">
        <f t="shared" si="2182"/>
        <v>0</v>
      </c>
      <c r="OS1242" s="101">
        <f t="shared" si="2182"/>
        <v>0</v>
      </c>
      <c r="OT1242" s="101">
        <f t="shared" si="2182"/>
        <v>0</v>
      </c>
      <c r="OU1242" s="106"/>
      <c r="OV1242" s="106"/>
      <c r="OW1242" s="106"/>
      <c r="OX1242" s="101">
        <f t="shared" si="2183"/>
        <v>0</v>
      </c>
      <c r="OY1242" s="101">
        <f t="shared" si="2184"/>
        <v>0</v>
      </c>
      <c r="OZ1242" s="101">
        <f t="shared" si="2185"/>
        <v>0</v>
      </c>
      <c r="PA1242" s="101">
        <f t="shared" si="2186"/>
        <v>0</v>
      </c>
      <c r="PB1242" s="101">
        <f t="shared" si="2187"/>
        <v>0</v>
      </c>
      <c r="PC1242" s="101">
        <f t="shared" si="2188"/>
        <v>0</v>
      </c>
      <c r="PD1242" s="101">
        <f t="shared" si="2189"/>
        <v>0</v>
      </c>
      <c r="PE1242" s="101">
        <f t="shared" si="2190"/>
        <v>0</v>
      </c>
      <c r="PF1242" s="101">
        <f t="shared" si="2191"/>
        <v>0</v>
      </c>
      <c r="PG1242" s="101">
        <f t="shared" si="2192"/>
        <v>0</v>
      </c>
      <c r="PH1242" s="101">
        <f t="shared" si="2193"/>
        <v>0</v>
      </c>
      <c r="PI1242" s="101">
        <f t="shared" si="2194"/>
        <v>0</v>
      </c>
      <c r="PJ1242" s="101">
        <f t="shared" si="2195"/>
        <v>0</v>
      </c>
      <c r="PK1242" s="101">
        <f t="shared" si="2195"/>
        <v>0</v>
      </c>
      <c r="PL1242" s="101">
        <f t="shared" si="2195"/>
        <v>0</v>
      </c>
      <c r="PM1242" s="101">
        <f t="shared" si="2196"/>
        <v>0</v>
      </c>
      <c r="PN1242" s="101">
        <f t="shared" si="2196"/>
        <v>0</v>
      </c>
      <c r="PO1242" s="101">
        <f t="shared" si="2196"/>
        <v>0</v>
      </c>
      <c r="PP1242" s="106"/>
      <c r="PQ1242" s="106"/>
      <c r="PR1242" s="106"/>
      <c r="PS1242" s="101">
        <f t="shared" si="2197"/>
        <v>0</v>
      </c>
      <c r="PT1242" s="101">
        <f t="shared" si="2198"/>
        <v>0</v>
      </c>
      <c r="PU1242" s="101">
        <f t="shared" si="2199"/>
        <v>0</v>
      </c>
      <c r="PV1242" s="101">
        <f t="shared" si="2200"/>
        <v>0</v>
      </c>
      <c r="PW1242" s="101">
        <f t="shared" si="2201"/>
        <v>0</v>
      </c>
      <c r="PX1242" s="101">
        <f t="shared" si="2202"/>
        <v>0</v>
      </c>
      <c r="PY1242" s="101">
        <f t="shared" si="2203"/>
        <v>0</v>
      </c>
      <c r="PZ1242" s="101">
        <f t="shared" si="2204"/>
        <v>0</v>
      </c>
      <c r="QA1242" s="101">
        <f t="shared" si="2205"/>
        <v>0</v>
      </c>
      <c r="QB1242" s="101">
        <f t="shared" si="2206"/>
        <v>0</v>
      </c>
      <c r="QC1242" s="101">
        <f t="shared" si="2207"/>
        <v>0</v>
      </c>
      <c r="QD1242" s="101">
        <f t="shared" si="2208"/>
        <v>0</v>
      </c>
      <c r="QE1242" s="101">
        <f t="shared" si="2209"/>
        <v>0</v>
      </c>
      <c r="QF1242" s="101">
        <f t="shared" si="2209"/>
        <v>0</v>
      </c>
      <c r="QG1242" s="101">
        <f t="shared" si="2209"/>
        <v>0</v>
      </c>
      <c r="QH1242" s="101">
        <f t="shared" si="2210"/>
        <v>0</v>
      </c>
      <c r="QI1242" s="101">
        <f t="shared" si="2210"/>
        <v>0</v>
      </c>
      <c r="QJ1242" s="101">
        <f t="shared" si="2210"/>
        <v>0</v>
      </c>
      <c r="QK1242" s="106"/>
      <c r="QL1242" s="106"/>
      <c r="QM1242" s="106"/>
      <c r="QN1242" s="101">
        <f t="shared" si="2211"/>
        <v>0</v>
      </c>
      <c r="QO1242" s="101">
        <f t="shared" si="2212"/>
        <v>0</v>
      </c>
      <c r="QP1242" s="101">
        <f t="shared" si="2213"/>
        <v>0</v>
      </c>
      <c r="QQ1242" s="101">
        <f t="shared" si="2214"/>
        <v>0</v>
      </c>
      <c r="QR1242" s="101">
        <f t="shared" si="2215"/>
        <v>0</v>
      </c>
      <c r="QS1242" s="101">
        <f t="shared" si="2216"/>
        <v>0</v>
      </c>
      <c r="QT1242" s="101">
        <f t="shared" si="2217"/>
        <v>0</v>
      </c>
      <c r="QU1242" s="101">
        <f t="shared" si="2218"/>
        <v>0</v>
      </c>
      <c r="QV1242" s="101">
        <f t="shared" si="2219"/>
        <v>0</v>
      </c>
      <c r="QW1242" s="101">
        <f t="shared" si="2220"/>
        <v>0</v>
      </c>
      <c r="QX1242" s="101">
        <f t="shared" si="2221"/>
        <v>0</v>
      </c>
      <c r="QY1242" s="101">
        <f t="shared" si="2222"/>
        <v>0</v>
      </c>
      <c r="QZ1242" s="101">
        <f t="shared" si="2223"/>
        <v>0</v>
      </c>
      <c r="RA1242" s="101">
        <f t="shared" si="2223"/>
        <v>0</v>
      </c>
      <c r="RB1242" s="101">
        <f t="shared" si="2223"/>
        <v>0</v>
      </c>
      <c r="RC1242" s="101">
        <f t="shared" si="2224"/>
        <v>0</v>
      </c>
      <c r="RD1242" s="101">
        <f t="shared" si="2224"/>
        <v>0</v>
      </c>
      <c r="RE1242" s="101">
        <f t="shared" si="2224"/>
        <v>0</v>
      </c>
      <c r="RF1242" s="106"/>
      <c r="RG1242" s="106"/>
      <c r="RH1242" s="106"/>
      <c r="RI1242" s="101">
        <f t="shared" si="2225"/>
        <v>0</v>
      </c>
      <c r="RJ1242" s="101">
        <f t="shared" si="2226"/>
        <v>0</v>
      </c>
      <c r="RK1242" s="101">
        <f t="shared" si="2227"/>
        <v>0</v>
      </c>
      <c r="RL1242" s="101">
        <f t="shared" si="2228"/>
        <v>0</v>
      </c>
      <c r="RM1242" s="101">
        <f t="shared" si="2229"/>
        <v>0</v>
      </c>
      <c r="RN1242" s="101">
        <f t="shared" si="2230"/>
        <v>0</v>
      </c>
      <c r="RO1242" s="101">
        <f t="shared" si="2231"/>
        <v>0</v>
      </c>
      <c r="RP1242" s="101">
        <f t="shared" si="2232"/>
        <v>0</v>
      </c>
      <c r="RQ1242" s="101">
        <f t="shared" si="2233"/>
        <v>0</v>
      </c>
      <c r="RR1242" s="101">
        <f t="shared" si="2234"/>
        <v>0</v>
      </c>
      <c r="RS1242" s="101">
        <f t="shared" si="2235"/>
        <v>0</v>
      </c>
      <c r="RT1242" s="101">
        <f t="shared" si="2236"/>
        <v>0</v>
      </c>
      <c r="RU1242" s="101">
        <f t="shared" si="2237"/>
        <v>0</v>
      </c>
      <c r="RV1242" s="101">
        <f t="shared" si="2237"/>
        <v>0</v>
      </c>
      <c r="RW1242" s="101">
        <f t="shared" si="2237"/>
        <v>0</v>
      </c>
      <c r="RX1242" s="101">
        <f t="shared" si="2238"/>
        <v>0</v>
      </c>
      <c r="RY1242" s="101">
        <f t="shared" si="2238"/>
        <v>0</v>
      </c>
      <c r="RZ1242" s="101">
        <f t="shared" si="2238"/>
        <v>0</v>
      </c>
      <c r="SA1242" s="106"/>
      <c r="SB1242" s="106"/>
      <c r="SC1242" s="106"/>
      <c r="SD1242" s="101">
        <f t="shared" si="2239"/>
        <v>0</v>
      </c>
      <c r="SE1242" s="101">
        <f t="shared" si="2240"/>
        <v>0</v>
      </c>
      <c r="SF1242" s="101">
        <f t="shared" si="2241"/>
        <v>0</v>
      </c>
      <c r="SG1242" s="101">
        <f t="shared" si="2242"/>
        <v>0</v>
      </c>
      <c r="SH1242" s="101">
        <f t="shared" si="2243"/>
        <v>0</v>
      </c>
      <c r="SI1242" s="101">
        <f t="shared" si="2244"/>
        <v>0</v>
      </c>
      <c r="SJ1242" s="101">
        <f t="shared" si="2245"/>
        <v>0</v>
      </c>
      <c r="SK1242" s="101">
        <f t="shared" si="2246"/>
        <v>0</v>
      </c>
      <c r="SL1242" s="101">
        <f t="shared" si="2247"/>
        <v>0</v>
      </c>
      <c r="SM1242" s="101">
        <f t="shared" si="2248"/>
        <v>0</v>
      </c>
      <c r="SN1242" s="101">
        <f t="shared" si="2249"/>
        <v>0</v>
      </c>
      <c r="SO1242" s="101">
        <f t="shared" si="2250"/>
        <v>0</v>
      </c>
      <c r="SP1242" s="101">
        <f t="shared" si="2251"/>
        <v>0</v>
      </c>
      <c r="SQ1242" s="101">
        <f t="shared" si="2251"/>
        <v>0</v>
      </c>
      <c r="SR1242" s="101">
        <f t="shared" si="2251"/>
        <v>0</v>
      </c>
      <c r="SS1242" s="101">
        <f t="shared" si="2252"/>
        <v>0</v>
      </c>
      <c r="ST1242" s="101">
        <f t="shared" si="2252"/>
        <v>0</v>
      </c>
      <c r="SU1242" s="101">
        <f t="shared" si="2252"/>
        <v>0</v>
      </c>
      <c r="SV1242" s="106"/>
      <c r="SW1242" s="106"/>
      <c r="SX1242" s="106"/>
      <c r="SY1242" s="101">
        <f t="shared" si="2253"/>
        <v>0</v>
      </c>
      <c r="SZ1242" s="101">
        <f t="shared" si="2254"/>
        <v>0</v>
      </c>
      <c r="TA1242" s="101">
        <f t="shared" si="2255"/>
        <v>0</v>
      </c>
      <c r="TB1242" s="101">
        <f t="shared" si="2256"/>
        <v>0</v>
      </c>
      <c r="TC1242" s="101">
        <f t="shared" si="2257"/>
        <v>0</v>
      </c>
      <c r="TD1242" s="101">
        <f t="shared" si="2258"/>
        <v>0</v>
      </c>
      <c r="TE1242" s="101">
        <f t="shared" si="2259"/>
        <v>0</v>
      </c>
      <c r="TF1242" s="101">
        <f t="shared" si="2260"/>
        <v>0</v>
      </c>
      <c r="TG1242" s="101">
        <f t="shared" si="2261"/>
        <v>0</v>
      </c>
      <c r="TH1242" s="101">
        <f t="shared" si="2262"/>
        <v>0</v>
      </c>
      <c r="TI1242" s="101">
        <f t="shared" si="2263"/>
        <v>0</v>
      </c>
      <c r="TJ1242" s="101">
        <f t="shared" si="2264"/>
        <v>0</v>
      </c>
      <c r="TK1242" s="101">
        <f t="shared" si="2265"/>
        <v>0</v>
      </c>
      <c r="TL1242" s="101">
        <f t="shared" si="2265"/>
        <v>0</v>
      </c>
      <c r="TM1242" s="101">
        <f t="shared" si="2265"/>
        <v>0</v>
      </c>
      <c r="TN1242" s="101">
        <f t="shared" si="2266"/>
        <v>0</v>
      </c>
      <c r="TO1242" s="101">
        <f t="shared" si="2266"/>
        <v>0</v>
      </c>
      <c r="TP1242" s="101">
        <f t="shared" si="2266"/>
        <v>0</v>
      </c>
      <c r="TQ1242" s="106"/>
      <c r="TR1242" s="106"/>
      <c r="TS1242" s="106"/>
      <c r="TT1242" s="101">
        <f t="shared" si="2267"/>
        <v>0</v>
      </c>
      <c r="TU1242" s="101">
        <f t="shared" si="2268"/>
        <v>0</v>
      </c>
      <c r="TV1242" s="101">
        <f t="shared" si="2269"/>
        <v>0</v>
      </c>
      <c r="TW1242" s="101">
        <f t="shared" si="2270"/>
        <v>0</v>
      </c>
      <c r="TX1242" s="101">
        <f t="shared" si="2271"/>
        <v>0</v>
      </c>
      <c r="TY1242" s="101">
        <f t="shared" si="2272"/>
        <v>0</v>
      </c>
      <c r="TZ1242" s="101">
        <f t="shared" si="2273"/>
        <v>0</v>
      </c>
      <c r="UA1242" s="101">
        <f t="shared" si="2274"/>
        <v>0</v>
      </c>
      <c r="UB1242" s="101">
        <f t="shared" si="2275"/>
        <v>0</v>
      </c>
      <c r="UC1242" s="101">
        <f t="shared" si="2276"/>
        <v>0</v>
      </c>
      <c r="UD1242" s="101">
        <f t="shared" si="2277"/>
        <v>0</v>
      </c>
      <c r="UE1242" s="101">
        <f t="shared" si="2278"/>
        <v>0</v>
      </c>
      <c r="UF1242" s="101">
        <f t="shared" si="2279"/>
        <v>0</v>
      </c>
      <c r="UG1242" s="101">
        <f t="shared" si="2279"/>
        <v>0</v>
      </c>
      <c r="UH1242" s="101">
        <f t="shared" si="2279"/>
        <v>0</v>
      </c>
      <c r="UI1242" s="101">
        <f t="shared" si="2280"/>
        <v>0</v>
      </c>
      <c r="UJ1242" s="101">
        <f t="shared" si="2280"/>
        <v>0</v>
      </c>
      <c r="UK1242" s="101">
        <f t="shared" si="2280"/>
        <v>0</v>
      </c>
      <c r="UL1242" s="106"/>
      <c r="UM1242" s="106"/>
      <c r="UN1242" s="106"/>
      <c r="UO1242" s="101">
        <f t="shared" si="2281"/>
        <v>0</v>
      </c>
      <c r="UP1242" s="101">
        <f t="shared" si="2282"/>
        <v>0</v>
      </c>
      <c r="UQ1242" s="101">
        <f t="shared" si="2283"/>
        <v>0</v>
      </c>
      <c r="UR1242" s="101">
        <f t="shared" si="2284"/>
        <v>0</v>
      </c>
      <c r="US1242" s="101">
        <f t="shared" si="2285"/>
        <v>0</v>
      </c>
      <c r="UT1242" s="101">
        <f t="shared" si="2286"/>
        <v>0</v>
      </c>
      <c r="UU1242" s="101">
        <f t="shared" si="2287"/>
        <v>0</v>
      </c>
      <c r="UV1242" s="101">
        <f t="shared" si="2288"/>
        <v>0</v>
      </c>
      <c r="UW1242" s="101">
        <f t="shared" si="2289"/>
        <v>0</v>
      </c>
      <c r="UX1242" s="101">
        <f t="shared" si="2290"/>
        <v>0</v>
      </c>
      <c r="UY1242" s="101">
        <f t="shared" si="2291"/>
        <v>0</v>
      </c>
      <c r="UZ1242" s="101">
        <f t="shared" si="2292"/>
        <v>0</v>
      </c>
      <c r="VA1242" s="101">
        <f t="shared" si="2293"/>
        <v>0</v>
      </c>
      <c r="VB1242" s="101">
        <f t="shared" si="2293"/>
        <v>0</v>
      </c>
      <c r="VC1242" s="101">
        <f t="shared" si="2293"/>
        <v>0</v>
      </c>
      <c r="VD1242" s="101">
        <f t="shared" si="2294"/>
        <v>0</v>
      </c>
      <c r="VE1242" s="101">
        <f t="shared" si="2294"/>
        <v>0</v>
      </c>
      <c r="VF1242" s="101">
        <f t="shared" si="2294"/>
        <v>0</v>
      </c>
      <c r="VG1242" s="106"/>
      <c r="VH1242" s="106"/>
      <c r="VI1242" s="106"/>
      <c r="VJ1242" s="101">
        <f t="shared" si="2295"/>
        <v>0</v>
      </c>
      <c r="VK1242" s="101">
        <f t="shared" si="2296"/>
        <v>0</v>
      </c>
      <c r="VL1242" s="101">
        <f t="shared" si="2297"/>
        <v>0</v>
      </c>
      <c r="VM1242" s="101">
        <f t="shared" si="2298"/>
        <v>0</v>
      </c>
      <c r="VN1242" s="101">
        <f t="shared" si="2299"/>
        <v>0</v>
      </c>
      <c r="VO1242" s="101">
        <f t="shared" si="2300"/>
        <v>0</v>
      </c>
      <c r="VP1242" s="101">
        <f t="shared" si="2301"/>
        <v>0</v>
      </c>
      <c r="VQ1242" s="101">
        <f t="shared" si="2302"/>
        <v>0</v>
      </c>
      <c r="VR1242" s="101">
        <f t="shared" si="2303"/>
        <v>0</v>
      </c>
      <c r="VS1242" s="101">
        <f t="shared" si="2304"/>
        <v>0</v>
      </c>
      <c r="VT1242" s="101">
        <f t="shared" si="2305"/>
        <v>0</v>
      </c>
      <c r="VU1242" s="101">
        <f t="shared" si="2306"/>
        <v>0</v>
      </c>
      <c r="VV1242" s="101">
        <f t="shared" si="2307"/>
        <v>0</v>
      </c>
      <c r="VW1242" s="101">
        <f t="shared" si="2307"/>
        <v>0</v>
      </c>
      <c r="VX1242" s="101">
        <f t="shared" si="2307"/>
        <v>0</v>
      </c>
      <c r="VY1242" s="101">
        <f t="shared" si="2308"/>
        <v>0</v>
      </c>
      <c r="VZ1242" s="101">
        <f t="shared" si="2308"/>
        <v>0</v>
      </c>
      <c r="WA1242" s="101">
        <f t="shared" si="2308"/>
        <v>0</v>
      </c>
      <c r="WB1242" s="106"/>
      <c r="WC1242" s="106"/>
      <c r="WD1242" s="106"/>
      <c r="WE1242" s="101">
        <f t="shared" si="2309"/>
        <v>0</v>
      </c>
      <c r="WF1242" s="101">
        <f t="shared" si="2310"/>
        <v>0</v>
      </c>
      <c r="WG1242" s="101">
        <f t="shared" si="2311"/>
        <v>0</v>
      </c>
      <c r="WH1242" s="101">
        <f t="shared" si="2312"/>
        <v>0</v>
      </c>
      <c r="WI1242" s="101">
        <f t="shared" si="2313"/>
        <v>0</v>
      </c>
      <c r="WJ1242" s="101">
        <f t="shared" si="2314"/>
        <v>0</v>
      </c>
      <c r="WK1242" s="101">
        <f t="shared" si="2315"/>
        <v>0</v>
      </c>
      <c r="WL1242" s="101">
        <f t="shared" si="2316"/>
        <v>0</v>
      </c>
      <c r="WM1242" s="101">
        <f t="shared" si="2317"/>
        <v>0</v>
      </c>
      <c r="WN1242" s="101">
        <f t="shared" si="2318"/>
        <v>0</v>
      </c>
      <c r="WO1242" s="101">
        <f t="shared" si="2319"/>
        <v>0</v>
      </c>
      <c r="WP1242" s="101">
        <f t="shared" si="2320"/>
        <v>0</v>
      </c>
      <c r="WQ1242" s="101">
        <f t="shared" si="2321"/>
        <v>0</v>
      </c>
      <c r="WR1242" s="101">
        <f t="shared" si="2321"/>
        <v>0</v>
      </c>
      <c r="WS1242" s="101">
        <f t="shared" si="2321"/>
        <v>0</v>
      </c>
      <c r="WT1242" s="101">
        <f t="shared" si="2322"/>
        <v>0</v>
      </c>
      <c r="WU1242" s="101">
        <f t="shared" si="2322"/>
        <v>0</v>
      </c>
      <c r="WV1242" s="101">
        <f t="shared" si="2322"/>
        <v>0</v>
      </c>
      <c r="WW1242" s="106"/>
      <c r="WX1242" s="106"/>
      <c r="WY1242" s="106"/>
      <c r="WZ1242" s="101">
        <f t="shared" si="2323"/>
        <v>0</v>
      </c>
      <c r="XA1242" s="101">
        <f t="shared" si="2324"/>
        <v>0</v>
      </c>
      <c r="XB1242" s="101">
        <f t="shared" si="2325"/>
        <v>0</v>
      </c>
      <c r="XC1242" s="101">
        <f t="shared" si="2326"/>
        <v>0</v>
      </c>
      <c r="XD1242" s="101">
        <f t="shared" si="2327"/>
        <v>0</v>
      </c>
      <c r="XE1242" s="101">
        <f t="shared" si="2328"/>
        <v>0</v>
      </c>
      <c r="XF1242" s="101">
        <f t="shared" si="2329"/>
        <v>0</v>
      </c>
      <c r="XG1242" s="101">
        <f t="shared" si="2330"/>
        <v>0</v>
      </c>
      <c r="XH1242" s="101">
        <f t="shared" si="2331"/>
        <v>0</v>
      </c>
      <c r="XI1242" s="101">
        <f t="shared" si="2332"/>
        <v>0</v>
      </c>
      <c r="XJ1242" s="101">
        <f t="shared" si="2333"/>
        <v>0</v>
      </c>
      <c r="XK1242" s="101">
        <f t="shared" si="2334"/>
        <v>0</v>
      </c>
      <c r="XL1242" s="101">
        <f t="shared" si="2335"/>
        <v>0</v>
      </c>
      <c r="XM1242" s="101">
        <f t="shared" si="2335"/>
        <v>0</v>
      </c>
      <c r="XN1242" s="101">
        <f t="shared" si="2335"/>
        <v>0</v>
      </c>
      <c r="XO1242" s="101">
        <f t="shared" si="2336"/>
        <v>0</v>
      </c>
      <c r="XP1242" s="101">
        <f t="shared" si="2336"/>
        <v>0</v>
      </c>
      <c r="XQ1242" s="101">
        <f t="shared" si="2336"/>
        <v>0</v>
      </c>
      <c r="XR1242" s="106"/>
      <c r="XS1242" s="106"/>
      <c r="XT1242" s="106"/>
      <c r="XU1242" s="101">
        <f t="shared" si="2337"/>
        <v>0</v>
      </c>
      <c r="XV1242" s="101">
        <f t="shared" si="2338"/>
        <v>0</v>
      </c>
      <c r="XW1242" s="101">
        <f t="shared" si="2339"/>
        <v>0</v>
      </c>
      <c r="XX1242" s="101">
        <f t="shared" si="2340"/>
        <v>0</v>
      </c>
      <c r="XY1242" s="101">
        <f t="shared" si="2341"/>
        <v>0</v>
      </c>
      <c r="XZ1242" s="101">
        <f t="shared" si="2342"/>
        <v>0</v>
      </c>
      <c r="YA1242" s="101">
        <f t="shared" si="2343"/>
        <v>0</v>
      </c>
      <c r="YB1242" s="101">
        <f t="shared" si="2344"/>
        <v>0</v>
      </c>
      <c r="YC1242" s="101">
        <f t="shared" si="2345"/>
        <v>0</v>
      </c>
      <c r="YD1242" s="101">
        <f t="shared" si="2346"/>
        <v>0</v>
      </c>
      <c r="YE1242" s="101">
        <f t="shared" si="2347"/>
        <v>0</v>
      </c>
      <c r="YF1242" s="101">
        <f t="shared" si="2348"/>
        <v>0</v>
      </c>
      <c r="YG1242" s="101">
        <f t="shared" si="2349"/>
        <v>0</v>
      </c>
      <c r="YH1242" s="101">
        <f t="shared" si="2349"/>
        <v>0</v>
      </c>
      <c r="YI1242" s="101">
        <f t="shared" si="2349"/>
        <v>0</v>
      </c>
      <c r="YJ1242" s="101">
        <f t="shared" si="2350"/>
        <v>0</v>
      </c>
      <c r="YK1242" s="101">
        <f t="shared" si="2350"/>
        <v>0</v>
      </c>
      <c r="YL1242" s="101">
        <f t="shared" si="2350"/>
        <v>0</v>
      </c>
      <c r="YM1242" s="149">
        <f t="shared" si="2351"/>
        <v>0</v>
      </c>
      <c r="YN1242" s="149">
        <f t="shared" si="2351"/>
        <v>0</v>
      </c>
      <c r="YO1242" s="149">
        <f t="shared" si="2351"/>
        <v>0</v>
      </c>
      <c r="YP1242" s="101">
        <f t="shared" si="2352"/>
        <v>0</v>
      </c>
      <c r="YQ1242" s="101">
        <f t="shared" si="2353"/>
        <v>0</v>
      </c>
      <c r="YR1242" s="101">
        <f t="shared" si="2354"/>
        <v>0</v>
      </c>
      <c r="YS1242" s="101">
        <f t="shared" si="2355"/>
        <v>0</v>
      </c>
      <c r="YT1242" s="101">
        <f t="shared" si="2356"/>
        <v>0</v>
      </c>
      <c r="YU1242" s="101">
        <f t="shared" si="2357"/>
        <v>0</v>
      </c>
      <c r="YV1242" s="101">
        <f t="shared" si="2358"/>
        <v>0</v>
      </c>
      <c r="YW1242" s="101">
        <f t="shared" si="2359"/>
        <v>0</v>
      </c>
      <c r="YX1242" s="101">
        <f t="shared" si="2360"/>
        <v>0</v>
      </c>
      <c r="YY1242" s="101">
        <f t="shared" si="2361"/>
        <v>0</v>
      </c>
      <c r="YZ1242" s="101">
        <f t="shared" si="2362"/>
        <v>0</v>
      </c>
      <c r="ZA1242" s="101">
        <f t="shared" si="2363"/>
        <v>0</v>
      </c>
      <c r="ZB1242" s="101">
        <f t="shared" si="2364"/>
        <v>0</v>
      </c>
      <c r="ZC1242" s="101">
        <f t="shared" si="2364"/>
        <v>0</v>
      </c>
      <c r="ZD1242" s="101">
        <f t="shared" si="2364"/>
        <v>0</v>
      </c>
      <c r="ZE1242" s="101">
        <f t="shared" si="2365"/>
        <v>0</v>
      </c>
      <c r="ZF1242" s="101">
        <f t="shared" si="2365"/>
        <v>0</v>
      </c>
      <c r="ZG1242" s="101">
        <f t="shared" si="2365"/>
        <v>0</v>
      </c>
    </row>
    <row r="1243" spans="1:683" s="67" customFormat="1" ht="24" customHeight="1">
      <c r="A1243" s="313" t="s">
        <v>843</v>
      </c>
      <c r="B1243" s="784"/>
      <c r="C1243" s="315"/>
      <c r="D1243" s="771"/>
      <c r="E1243" s="316"/>
      <c r="F1243" s="316"/>
      <c r="G1243" s="316"/>
      <c r="H1243" s="316"/>
      <c r="I1243" s="317"/>
      <c r="J1243" s="317"/>
      <c r="K1243" s="317"/>
      <c r="L1243" s="317"/>
      <c r="M1243" s="317"/>
      <c r="N1243" s="317"/>
      <c r="O1243" s="317"/>
      <c r="P1243" s="317"/>
      <c r="Q1243" s="317"/>
      <c r="R1243" s="317"/>
      <c r="S1243" s="317"/>
      <c r="T1243" s="317"/>
      <c r="U1243" s="317"/>
      <c r="V1243" s="317"/>
      <c r="W1243" s="317"/>
      <c r="X1243" s="317"/>
      <c r="Y1243" s="317"/>
      <c r="Z1243" s="317"/>
      <c r="AA1243" s="317"/>
      <c r="AB1243" s="317"/>
      <c r="AC1243" s="317"/>
      <c r="AD1243" s="317"/>
      <c r="AE1243" s="317"/>
      <c r="AF1243" s="317"/>
      <c r="AG1243" s="317"/>
      <c r="AH1243" s="317"/>
      <c r="AI1243" s="317"/>
      <c r="AJ1243" s="317"/>
      <c r="AK1243" s="317"/>
      <c r="AL1243" s="317"/>
      <c r="AM1243" s="317"/>
      <c r="AN1243" s="317"/>
      <c r="AO1243" s="317"/>
      <c r="AP1243" s="317"/>
      <c r="AQ1243" s="317"/>
      <c r="AR1243" s="317"/>
      <c r="AS1243" s="317"/>
      <c r="AT1243" s="317"/>
      <c r="AU1243" s="317"/>
      <c r="AV1243" s="317"/>
      <c r="AW1243" s="317"/>
      <c r="AX1243" s="317"/>
      <c r="AY1243" s="317"/>
      <c r="AZ1243" s="317"/>
      <c r="BA1243" s="317"/>
      <c r="BB1243" s="317"/>
      <c r="BC1243" s="317"/>
      <c r="BD1243" s="317"/>
      <c r="BE1243" s="317"/>
      <c r="BF1243" s="317"/>
      <c r="BG1243" s="317"/>
      <c r="BH1243" s="317"/>
      <c r="BI1243" s="317"/>
      <c r="BJ1243" s="317"/>
      <c r="BK1243" s="317"/>
      <c r="BL1243" s="317"/>
      <c r="BM1243" s="317"/>
      <c r="BN1243" s="317"/>
      <c r="BO1243" s="317"/>
      <c r="BP1243" s="317"/>
      <c r="BQ1243" s="317"/>
      <c r="BR1243" s="317"/>
      <c r="BS1243" s="317"/>
      <c r="BT1243" s="317"/>
      <c r="BU1243" s="317"/>
      <c r="BV1243" s="317"/>
      <c r="BW1243" s="317"/>
      <c r="BX1243" s="317"/>
      <c r="BY1243" s="317"/>
      <c r="BZ1243" s="317"/>
      <c r="CA1243" s="317"/>
      <c r="CB1243" s="317"/>
      <c r="CC1243" s="317"/>
      <c r="CD1243" s="317"/>
      <c r="CE1243" s="317"/>
      <c r="CF1243" s="317"/>
      <c r="CG1243" s="317"/>
      <c r="CH1243" s="317"/>
      <c r="CI1243" s="317"/>
      <c r="CJ1243" s="317"/>
      <c r="CK1243" s="317"/>
      <c r="CL1243" s="317"/>
      <c r="CM1243" s="317"/>
      <c r="CN1243" s="317"/>
      <c r="CO1243" s="317"/>
      <c r="CP1243" s="317"/>
      <c r="CQ1243" s="317"/>
      <c r="CR1243" s="317"/>
      <c r="CS1243" s="317"/>
      <c r="CT1243" s="317"/>
      <c r="CU1243" s="317"/>
      <c r="CV1243" s="317"/>
      <c r="CW1243" s="317"/>
      <c r="CX1243" s="317"/>
      <c r="CY1243" s="317"/>
      <c r="CZ1243" s="317"/>
      <c r="DA1243" s="317"/>
      <c r="DB1243" s="317"/>
      <c r="DC1243" s="317"/>
      <c r="DD1243" s="317"/>
      <c r="DE1243" s="317"/>
      <c r="DF1243" s="317"/>
      <c r="DG1243" s="317"/>
      <c r="DH1243" s="317"/>
      <c r="DI1243" s="317"/>
      <c r="DJ1243" s="317"/>
      <c r="DK1243" s="317"/>
      <c r="DL1243" s="317"/>
      <c r="DM1243" s="317"/>
      <c r="DN1243" s="317"/>
      <c r="DO1243" s="317"/>
      <c r="DP1243" s="317"/>
      <c r="DQ1243" s="317"/>
      <c r="DR1243" s="317"/>
      <c r="DS1243" s="317"/>
      <c r="DT1243" s="317"/>
      <c r="DU1243" s="317"/>
      <c r="DV1243" s="317"/>
      <c r="DW1243" s="317"/>
      <c r="DX1243" s="317"/>
      <c r="DY1243" s="317"/>
      <c r="DZ1243" s="317"/>
      <c r="EA1243" s="317"/>
      <c r="EB1243" s="317"/>
      <c r="EC1243" s="317"/>
      <c r="ED1243" s="317"/>
      <c r="EE1243" s="317"/>
      <c r="EF1243" s="317"/>
      <c r="EG1243" s="317"/>
      <c r="EH1243" s="317"/>
      <c r="EI1243" s="317"/>
      <c r="EJ1243" s="317"/>
      <c r="EK1243" s="317"/>
      <c r="EL1243" s="317"/>
      <c r="EM1243" s="317"/>
      <c r="EN1243" s="317"/>
      <c r="EO1243" s="317"/>
      <c r="EP1243" s="317"/>
      <c r="EQ1243" s="317"/>
      <c r="ER1243" s="317"/>
      <c r="ES1243" s="317"/>
      <c r="ET1243" s="317"/>
      <c r="EU1243" s="317"/>
      <c r="EV1243" s="317"/>
      <c r="EW1243" s="317"/>
      <c r="EX1243" s="317"/>
      <c r="EY1243" s="317"/>
      <c r="EZ1243" s="317"/>
      <c r="FA1243" s="317"/>
      <c r="FB1243" s="317"/>
      <c r="FC1243" s="317"/>
      <c r="FD1243" s="317"/>
      <c r="FE1243" s="317"/>
      <c r="FF1243" s="317"/>
      <c r="FG1243" s="317"/>
      <c r="FH1243" s="317"/>
      <c r="FI1243" s="317"/>
      <c r="FJ1243" s="317"/>
      <c r="FK1243" s="317"/>
      <c r="FL1243" s="317"/>
      <c r="FM1243" s="317"/>
      <c r="FN1243" s="317"/>
      <c r="FO1243" s="317"/>
      <c r="FP1243" s="317"/>
      <c r="FQ1243" s="317"/>
      <c r="FR1243" s="317"/>
      <c r="FS1243" s="317"/>
      <c r="FT1243" s="317"/>
      <c r="FU1243" s="317"/>
      <c r="FV1243" s="317"/>
      <c r="FW1243" s="317"/>
      <c r="FX1243" s="317"/>
      <c r="FY1243" s="317"/>
      <c r="FZ1243" s="317"/>
      <c r="GA1243" s="317"/>
      <c r="GB1243" s="317"/>
      <c r="GC1243" s="317"/>
      <c r="GD1243" s="317"/>
      <c r="GE1243" s="317"/>
      <c r="GF1243" s="317"/>
      <c r="GG1243" s="317"/>
      <c r="GH1243" s="317"/>
      <c r="GI1243" s="317"/>
      <c r="GJ1243" s="317"/>
      <c r="GK1243" s="317"/>
      <c r="GL1243" s="317"/>
      <c r="GM1243" s="317"/>
      <c r="GN1243" s="317"/>
      <c r="GO1243" s="317"/>
      <c r="GP1243" s="317"/>
      <c r="GQ1243" s="317"/>
      <c r="GR1243" s="317"/>
      <c r="GS1243" s="317"/>
      <c r="GT1243" s="317"/>
      <c r="GU1243" s="317"/>
      <c r="GV1243" s="317"/>
      <c r="GW1243" s="317"/>
      <c r="GX1243" s="317"/>
      <c r="GY1243" s="317"/>
      <c r="GZ1243" s="317"/>
      <c r="HA1243" s="317"/>
      <c r="HB1243" s="317"/>
      <c r="HC1243" s="317"/>
      <c r="HD1243" s="317"/>
      <c r="HE1243" s="317"/>
      <c r="HF1243" s="317"/>
      <c r="HG1243" s="317"/>
      <c r="HH1243" s="317"/>
      <c r="HI1243" s="317"/>
      <c r="HJ1243" s="317"/>
      <c r="HK1243" s="317"/>
      <c r="HL1243" s="317"/>
      <c r="HM1243" s="317"/>
      <c r="HN1243" s="317"/>
      <c r="HO1243" s="317"/>
      <c r="HP1243" s="317"/>
      <c r="HQ1243" s="317"/>
      <c r="HR1243" s="317"/>
      <c r="HS1243" s="317"/>
      <c r="HT1243" s="317"/>
      <c r="HU1243" s="317"/>
      <c r="HV1243" s="317"/>
      <c r="HW1243" s="317"/>
      <c r="HX1243" s="317"/>
      <c r="HY1243" s="317"/>
      <c r="HZ1243" s="317"/>
      <c r="IA1243" s="317"/>
      <c r="IB1243" s="317"/>
      <c r="IC1243" s="317"/>
      <c r="ID1243" s="317"/>
      <c r="IE1243" s="317"/>
      <c r="IF1243" s="317"/>
      <c r="IG1243" s="317"/>
      <c r="IH1243" s="317"/>
      <c r="II1243" s="317"/>
      <c r="IJ1243" s="317"/>
      <c r="IK1243" s="317"/>
      <c r="IL1243" s="317"/>
      <c r="IM1243" s="317"/>
      <c r="IN1243" s="317"/>
      <c r="IO1243" s="317"/>
      <c r="IP1243" s="317"/>
      <c r="IQ1243" s="317"/>
      <c r="IR1243" s="317"/>
      <c r="IS1243" s="317"/>
      <c r="IT1243" s="317"/>
      <c r="IU1243" s="317"/>
      <c r="IV1243" s="317"/>
      <c r="IW1243" s="317"/>
      <c r="IX1243" s="317"/>
      <c r="IY1243" s="317"/>
      <c r="IZ1243" s="317"/>
      <c r="JA1243" s="317"/>
      <c r="JB1243" s="317"/>
      <c r="JC1243" s="317"/>
      <c r="JD1243" s="317"/>
      <c r="JE1243" s="317"/>
      <c r="JF1243" s="317"/>
      <c r="JG1243" s="317"/>
      <c r="JH1243" s="317"/>
      <c r="JI1243" s="317"/>
      <c r="JJ1243" s="317"/>
      <c r="JK1243" s="317"/>
      <c r="JL1243" s="317"/>
      <c r="JM1243" s="317"/>
      <c r="JN1243" s="317"/>
      <c r="JO1243" s="317"/>
      <c r="JP1243" s="317"/>
      <c r="JQ1243" s="317"/>
      <c r="JR1243" s="317"/>
      <c r="JS1243" s="317"/>
      <c r="JT1243" s="317"/>
      <c r="JU1243" s="317"/>
      <c r="JV1243" s="317"/>
      <c r="JW1243" s="317"/>
      <c r="JX1243" s="317"/>
      <c r="JY1243" s="317"/>
      <c r="JZ1243" s="317"/>
      <c r="KA1243" s="317"/>
      <c r="KB1243" s="317"/>
      <c r="KC1243" s="317"/>
      <c r="KD1243" s="317"/>
      <c r="KE1243" s="317"/>
      <c r="KF1243" s="317"/>
      <c r="KG1243" s="317"/>
      <c r="KH1243" s="317"/>
      <c r="KI1243" s="317"/>
      <c r="KJ1243" s="317"/>
      <c r="KK1243" s="317"/>
      <c r="KL1243" s="317"/>
      <c r="KM1243" s="317"/>
      <c r="KN1243" s="317"/>
      <c r="KO1243" s="317"/>
      <c r="KP1243" s="317"/>
      <c r="KQ1243" s="317"/>
      <c r="KR1243" s="317"/>
      <c r="KS1243" s="317"/>
      <c r="KT1243" s="317"/>
      <c r="KU1243" s="317"/>
      <c r="KV1243" s="317"/>
      <c r="KW1243" s="317"/>
      <c r="KX1243" s="317"/>
      <c r="KY1243" s="317"/>
      <c r="KZ1243" s="317"/>
      <c r="LA1243" s="317"/>
      <c r="LB1243" s="317"/>
      <c r="LC1243" s="317"/>
      <c r="LD1243" s="317"/>
      <c r="LE1243" s="317"/>
      <c r="LF1243" s="317"/>
      <c r="LG1243" s="317"/>
      <c r="LH1243" s="317"/>
      <c r="LI1243" s="317"/>
      <c r="LJ1243" s="317"/>
      <c r="LK1243" s="317"/>
      <c r="LL1243" s="317"/>
      <c r="LM1243" s="317"/>
      <c r="LN1243" s="317"/>
      <c r="LO1243" s="317"/>
      <c r="LP1243" s="317"/>
      <c r="LQ1243" s="317"/>
      <c r="LR1243" s="317"/>
      <c r="LS1243" s="317"/>
      <c r="LT1243" s="317"/>
      <c r="LU1243" s="317"/>
      <c r="LV1243" s="317"/>
      <c r="LW1243" s="317"/>
      <c r="LX1243" s="317"/>
      <c r="LY1243" s="317"/>
      <c r="LZ1243" s="317"/>
      <c r="MA1243" s="317"/>
      <c r="MB1243" s="317"/>
      <c r="MC1243" s="317"/>
      <c r="MD1243" s="317"/>
      <c r="ME1243" s="317"/>
      <c r="MF1243" s="317"/>
      <c r="MG1243" s="317"/>
      <c r="MH1243" s="317"/>
      <c r="MI1243" s="317"/>
      <c r="MJ1243" s="317"/>
      <c r="MK1243" s="317"/>
      <c r="ML1243" s="317"/>
      <c r="MM1243" s="317"/>
      <c r="MN1243" s="317"/>
      <c r="MO1243" s="317"/>
      <c r="MP1243" s="317"/>
      <c r="MQ1243" s="317"/>
      <c r="MR1243" s="317"/>
      <c r="MS1243" s="317"/>
      <c r="MT1243" s="317"/>
      <c r="MU1243" s="317"/>
      <c r="MV1243" s="317"/>
      <c r="MW1243" s="317"/>
      <c r="MX1243" s="317"/>
      <c r="MY1243" s="317"/>
      <c r="MZ1243" s="317"/>
      <c r="NA1243" s="317"/>
      <c r="NB1243" s="317"/>
      <c r="NC1243" s="317"/>
      <c r="ND1243" s="317"/>
      <c r="NE1243" s="317"/>
      <c r="NF1243" s="317"/>
      <c r="NG1243" s="317"/>
      <c r="NH1243" s="317"/>
      <c r="NI1243" s="317"/>
      <c r="NJ1243" s="317"/>
      <c r="NK1243" s="317"/>
      <c r="NL1243" s="317"/>
      <c r="NM1243" s="317"/>
      <c r="NN1243" s="317"/>
      <c r="NO1243" s="317"/>
      <c r="NP1243" s="317"/>
      <c r="NQ1243" s="317"/>
      <c r="NR1243" s="317"/>
      <c r="NS1243" s="317"/>
      <c r="NT1243" s="317"/>
      <c r="NU1243" s="317"/>
      <c r="NV1243" s="317"/>
      <c r="NW1243" s="317"/>
      <c r="NX1243" s="317"/>
      <c r="NY1243" s="317"/>
      <c r="NZ1243" s="317"/>
      <c r="OA1243" s="317"/>
      <c r="OB1243" s="317"/>
      <c r="OC1243" s="317"/>
      <c r="OD1243" s="317"/>
      <c r="OE1243" s="317"/>
      <c r="OF1243" s="317"/>
      <c r="OG1243" s="317"/>
      <c r="OH1243" s="317"/>
      <c r="OI1243" s="317"/>
      <c r="OJ1243" s="317"/>
      <c r="OK1243" s="317"/>
      <c r="OL1243" s="317"/>
      <c r="OM1243" s="317"/>
      <c r="ON1243" s="317"/>
      <c r="OO1243" s="317"/>
      <c r="OP1243" s="317"/>
      <c r="OQ1243" s="317"/>
      <c r="OR1243" s="317"/>
      <c r="OS1243" s="317"/>
      <c r="OT1243" s="317"/>
      <c r="OU1243" s="317"/>
      <c r="OV1243" s="317"/>
      <c r="OW1243" s="317"/>
      <c r="OX1243" s="317"/>
      <c r="OY1243" s="317"/>
      <c r="OZ1243" s="317"/>
      <c r="PA1243" s="317"/>
      <c r="PB1243" s="317"/>
      <c r="PC1243" s="317"/>
      <c r="PD1243" s="317"/>
      <c r="PE1243" s="317"/>
      <c r="PF1243" s="317"/>
      <c r="PG1243" s="317"/>
      <c r="PH1243" s="317"/>
      <c r="PI1243" s="317"/>
      <c r="PJ1243" s="317"/>
      <c r="PK1243" s="317"/>
      <c r="PL1243" s="317"/>
      <c r="PM1243" s="317"/>
      <c r="PN1243" s="317"/>
      <c r="PO1243" s="317"/>
      <c r="PP1243" s="317"/>
      <c r="PQ1243" s="317"/>
      <c r="PR1243" s="317"/>
      <c r="PS1243" s="317"/>
      <c r="PT1243" s="317"/>
      <c r="PU1243" s="317"/>
      <c r="PV1243" s="317"/>
      <c r="PW1243" s="317"/>
      <c r="PX1243" s="317"/>
      <c r="PY1243" s="317"/>
      <c r="PZ1243" s="317"/>
      <c r="QA1243" s="317"/>
      <c r="QB1243" s="317"/>
      <c r="QC1243" s="317"/>
      <c r="QD1243" s="317"/>
      <c r="QE1243" s="317"/>
      <c r="QF1243" s="317"/>
      <c r="QG1243" s="317"/>
      <c r="QH1243" s="317"/>
      <c r="QI1243" s="317"/>
      <c r="QJ1243" s="317"/>
      <c r="QK1243" s="317"/>
      <c r="QL1243" s="317"/>
      <c r="QM1243" s="317"/>
      <c r="QN1243" s="317"/>
      <c r="QO1243" s="317"/>
      <c r="QP1243" s="317"/>
      <c r="QQ1243" s="317"/>
      <c r="QR1243" s="317"/>
      <c r="QS1243" s="317"/>
      <c r="QT1243" s="317"/>
      <c r="QU1243" s="317"/>
      <c r="QV1243" s="317"/>
      <c r="QW1243" s="317"/>
      <c r="QX1243" s="317"/>
      <c r="QY1243" s="317"/>
      <c r="QZ1243" s="317"/>
      <c r="RA1243" s="317"/>
      <c r="RB1243" s="317"/>
      <c r="RC1243" s="317"/>
      <c r="RD1243" s="317"/>
      <c r="RE1243" s="317"/>
      <c r="RF1243" s="317"/>
      <c r="RG1243" s="317"/>
      <c r="RH1243" s="317"/>
      <c r="RI1243" s="317"/>
      <c r="RJ1243" s="317"/>
      <c r="RK1243" s="317"/>
      <c r="RL1243" s="317"/>
      <c r="RM1243" s="317"/>
      <c r="RN1243" s="317"/>
      <c r="RO1243" s="317"/>
      <c r="RP1243" s="317"/>
      <c r="RQ1243" s="317"/>
      <c r="RR1243" s="317"/>
      <c r="RS1243" s="317"/>
      <c r="RT1243" s="317"/>
      <c r="RU1243" s="317"/>
      <c r="RV1243" s="317"/>
      <c r="RW1243" s="317"/>
      <c r="RX1243" s="317"/>
      <c r="RY1243" s="317"/>
      <c r="RZ1243" s="317"/>
      <c r="SA1243" s="317"/>
      <c r="SB1243" s="317"/>
      <c r="SC1243" s="317"/>
      <c r="SD1243" s="317"/>
      <c r="SE1243" s="317"/>
      <c r="SF1243" s="317"/>
      <c r="SG1243" s="317"/>
      <c r="SH1243" s="317"/>
      <c r="SI1243" s="317"/>
      <c r="SJ1243" s="317"/>
      <c r="SK1243" s="317"/>
      <c r="SL1243" s="317"/>
      <c r="SM1243" s="317"/>
      <c r="SN1243" s="317"/>
      <c r="SO1243" s="317"/>
      <c r="SP1243" s="317"/>
      <c r="SQ1243" s="317"/>
      <c r="SR1243" s="317"/>
      <c r="SS1243" s="317"/>
      <c r="ST1243" s="317"/>
      <c r="SU1243" s="317"/>
      <c r="SV1243" s="317"/>
      <c r="SW1243" s="317"/>
      <c r="SX1243" s="317"/>
      <c r="SY1243" s="317"/>
      <c r="SZ1243" s="317"/>
      <c r="TA1243" s="317"/>
      <c r="TB1243" s="317"/>
      <c r="TC1243" s="317"/>
      <c r="TD1243" s="317"/>
      <c r="TE1243" s="317"/>
      <c r="TF1243" s="317"/>
      <c r="TG1243" s="317"/>
      <c r="TH1243" s="317"/>
      <c r="TI1243" s="317"/>
      <c r="TJ1243" s="317"/>
      <c r="TK1243" s="317"/>
      <c r="TL1243" s="317"/>
      <c r="TM1243" s="317"/>
      <c r="TN1243" s="317"/>
      <c r="TO1243" s="317"/>
      <c r="TP1243" s="317"/>
      <c r="TQ1243" s="317"/>
      <c r="TR1243" s="317"/>
      <c r="TS1243" s="317"/>
      <c r="TT1243" s="317"/>
      <c r="TU1243" s="317"/>
      <c r="TV1243" s="317"/>
      <c r="TW1243" s="317"/>
      <c r="TX1243" s="317"/>
      <c r="TY1243" s="317"/>
      <c r="TZ1243" s="317"/>
      <c r="UA1243" s="317"/>
      <c r="UB1243" s="317"/>
      <c r="UC1243" s="317"/>
      <c r="UD1243" s="317"/>
      <c r="UE1243" s="317"/>
      <c r="UF1243" s="317"/>
      <c r="UG1243" s="317"/>
      <c r="UH1243" s="317"/>
      <c r="UI1243" s="317"/>
      <c r="UJ1243" s="317"/>
      <c r="UK1243" s="317"/>
      <c r="UL1243" s="317"/>
      <c r="UM1243" s="317"/>
      <c r="UN1243" s="317"/>
      <c r="UO1243" s="317"/>
      <c r="UP1243" s="317"/>
      <c r="UQ1243" s="317"/>
      <c r="UR1243" s="317"/>
      <c r="US1243" s="317"/>
      <c r="UT1243" s="317"/>
      <c r="UU1243" s="317"/>
      <c r="UV1243" s="317"/>
      <c r="UW1243" s="317"/>
      <c r="UX1243" s="317"/>
      <c r="UY1243" s="317"/>
      <c r="UZ1243" s="317"/>
      <c r="VA1243" s="317"/>
      <c r="VB1243" s="317"/>
      <c r="VC1243" s="317"/>
      <c r="VD1243" s="317"/>
      <c r="VE1243" s="317"/>
      <c r="VF1243" s="317"/>
      <c r="VG1243" s="317"/>
      <c r="VH1243" s="317"/>
      <c r="VI1243" s="317"/>
      <c r="VJ1243" s="317"/>
      <c r="VK1243" s="317"/>
      <c r="VL1243" s="317"/>
      <c r="VM1243" s="317"/>
      <c r="VN1243" s="317"/>
      <c r="VO1243" s="317"/>
      <c r="VP1243" s="317"/>
      <c r="VQ1243" s="317"/>
      <c r="VR1243" s="317"/>
      <c r="VS1243" s="317"/>
      <c r="VT1243" s="317"/>
      <c r="VU1243" s="317"/>
      <c r="VV1243" s="317"/>
      <c r="VW1243" s="317"/>
      <c r="VX1243" s="317"/>
      <c r="VY1243" s="317"/>
      <c r="VZ1243" s="317"/>
      <c r="WA1243" s="317"/>
      <c r="WB1243" s="317"/>
      <c r="WC1243" s="317"/>
      <c r="WD1243" s="317"/>
      <c r="WE1243" s="317"/>
      <c r="WF1243" s="317"/>
      <c r="WG1243" s="317"/>
      <c r="WH1243" s="317"/>
      <c r="WI1243" s="317"/>
      <c r="WJ1243" s="317"/>
      <c r="WK1243" s="317"/>
      <c r="WL1243" s="317"/>
      <c r="WM1243" s="317"/>
      <c r="WN1243" s="317"/>
      <c r="WO1243" s="317"/>
      <c r="WP1243" s="317"/>
      <c r="WQ1243" s="317"/>
      <c r="WR1243" s="317"/>
      <c r="WS1243" s="317"/>
      <c r="WT1243" s="317"/>
      <c r="WU1243" s="317"/>
      <c r="WV1243" s="317"/>
      <c r="WW1243" s="317"/>
      <c r="WX1243" s="317"/>
      <c r="WY1243" s="317"/>
      <c r="WZ1243" s="317"/>
      <c r="XA1243" s="317"/>
      <c r="XB1243" s="317"/>
      <c r="XC1243" s="317"/>
      <c r="XD1243" s="317"/>
      <c r="XE1243" s="317"/>
      <c r="XF1243" s="317"/>
      <c r="XG1243" s="317"/>
      <c r="XH1243" s="317"/>
      <c r="XI1243" s="317"/>
      <c r="XJ1243" s="317"/>
      <c r="XK1243" s="317"/>
      <c r="XL1243" s="317"/>
      <c r="XM1243" s="317"/>
      <c r="XN1243" s="317"/>
      <c r="XO1243" s="317"/>
      <c r="XP1243" s="317"/>
      <c r="XQ1243" s="317"/>
      <c r="XR1243" s="317"/>
      <c r="XS1243" s="317"/>
      <c r="XT1243" s="317"/>
      <c r="XU1243" s="317"/>
      <c r="XV1243" s="317"/>
      <c r="XW1243" s="317"/>
      <c r="XX1243" s="317"/>
      <c r="XY1243" s="317"/>
      <c r="XZ1243" s="317"/>
      <c r="YA1243" s="317"/>
      <c r="YB1243" s="317"/>
      <c r="YC1243" s="317"/>
      <c r="YD1243" s="317"/>
      <c r="YE1243" s="317"/>
      <c r="YF1243" s="317"/>
      <c r="YG1243" s="317"/>
      <c r="YH1243" s="317"/>
      <c r="YI1243" s="317"/>
      <c r="YJ1243" s="317"/>
      <c r="YK1243" s="317"/>
      <c r="YL1243" s="317"/>
      <c r="YM1243" s="317"/>
      <c r="YN1243" s="317"/>
      <c r="YO1243" s="317"/>
      <c r="YP1243" s="317"/>
      <c r="YQ1243" s="317"/>
      <c r="YR1243" s="317"/>
      <c r="YS1243" s="317"/>
      <c r="YT1243" s="317"/>
      <c r="YU1243" s="317"/>
      <c r="YV1243" s="317"/>
      <c r="YW1243" s="317"/>
      <c r="YX1243" s="317"/>
      <c r="YY1243" s="317"/>
      <c r="YZ1243" s="317"/>
      <c r="ZA1243" s="317"/>
      <c r="ZB1243" s="317"/>
      <c r="ZC1243" s="317"/>
      <c r="ZD1243" s="317"/>
      <c r="ZE1243" s="317"/>
      <c r="ZF1243" s="317"/>
      <c r="ZG1243" s="317"/>
    </row>
    <row r="1244" spans="1:683" s="284" customFormat="1" ht="24">
      <c r="A1244" s="118" t="s">
        <v>836</v>
      </c>
      <c r="B1244" s="783"/>
      <c r="C1244" s="278" t="s">
        <v>708</v>
      </c>
      <c r="D1244" s="907"/>
      <c r="E1244" s="908"/>
      <c r="F1244" s="279"/>
      <c r="G1244" s="279"/>
      <c r="H1244" s="279"/>
      <c r="I1244" s="318"/>
      <c r="J1244" s="318"/>
      <c r="K1244" s="318"/>
      <c r="L1244" s="314" t="s">
        <v>822</v>
      </c>
      <c r="M1244" s="314" t="s">
        <v>822</v>
      </c>
      <c r="N1244" s="314" t="s">
        <v>822</v>
      </c>
      <c r="O1244" s="279">
        <f>O1214+O1224+O1234</f>
        <v>20998005</v>
      </c>
      <c r="P1244" s="279">
        <f t="shared" ref="P1244:T1244" si="2368">P1214+P1224+P1234</f>
        <v>21942492</v>
      </c>
      <c r="Q1244" s="279">
        <f t="shared" si="2368"/>
        <v>21942492</v>
      </c>
      <c r="R1244" s="279">
        <f t="shared" si="2368"/>
        <v>2326644.23</v>
      </c>
      <c r="S1244" s="279">
        <f t="shared" si="2368"/>
        <v>2340852.23</v>
      </c>
      <c r="T1244" s="279">
        <f t="shared" si="2368"/>
        <v>2340852.23</v>
      </c>
      <c r="U1244" s="314" t="s">
        <v>822</v>
      </c>
      <c r="V1244" s="314" t="s">
        <v>822</v>
      </c>
      <c r="W1244" s="314" t="s">
        <v>822</v>
      </c>
      <c r="X1244" s="314" t="s">
        <v>822</v>
      </c>
      <c r="Y1244" s="314" t="s">
        <v>822</v>
      </c>
      <c r="Z1244" s="314" t="s">
        <v>822</v>
      </c>
      <c r="AA1244" s="314" t="s">
        <v>822</v>
      </c>
      <c r="AB1244" s="314" t="s">
        <v>822</v>
      </c>
      <c r="AC1244" s="314" t="s">
        <v>822</v>
      </c>
      <c r="AD1244" s="314" t="s">
        <v>822</v>
      </c>
      <c r="AE1244" s="314" t="s">
        <v>822</v>
      </c>
      <c r="AF1244" s="314" t="s">
        <v>822</v>
      </c>
      <c r="AG1244" s="314" t="s">
        <v>822</v>
      </c>
      <c r="AH1244" s="314" t="s">
        <v>822</v>
      </c>
      <c r="AI1244" s="314" t="s">
        <v>822</v>
      </c>
      <c r="AJ1244" s="279">
        <f t="shared" ref="AJ1244:AO1244" si="2369">AJ1214+AJ1224+AJ1234</f>
        <v>32580007</v>
      </c>
      <c r="AK1244" s="279">
        <f t="shared" si="2369"/>
        <v>33994562</v>
      </c>
      <c r="AL1244" s="279">
        <f t="shared" si="2369"/>
        <v>33994562</v>
      </c>
      <c r="AM1244" s="279">
        <f t="shared" si="2369"/>
        <v>4029730.37</v>
      </c>
      <c r="AN1244" s="279">
        <f t="shared" si="2369"/>
        <v>4056370.37</v>
      </c>
      <c r="AO1244" s="279">
        <f t="shared" si="2369"/>
        <v>4056370.37</v>
      </c>
      <c r="AP1244" s="314" t="s">
        <v>822</v>
      </c>
      <c r="AQ1244" s="314" t="s">
        <v>822</v>
      </c>
      <c r="AR1244" s="314" t="s">
        <v>822</v>
      </c>
      <c r="AS1244" s="314" t="s">
        <v>822</v>
      </c>
      <c r="AT1244" s="314" t="s">
        <v>822</v>
      </c>
      <c r="AU1244" s="314" t="s">
        <v>822</v>
      </c>
      <c r="AV1244" s="314" t="s">
        <v>822</v>
      </c>
      <c r="AW1244" s="314" t="s">
        <v>822</v>
      </c>
      <c r="AX1244" s="314" t="s">
        <v>822</v>
      </c>
      <c r="AY1244" s="314" t="s">
        <v>822</v>
      </c>
      <c r="AZ1244" s="314" t="s">
        <v>822</v>
      </c>
      <c r="BA1244" s="314" t="s">
        <v>822</v>
      </c>
      <c r="BB1244" s="314" t="s">
        <v>822</v>
      </c>
      <c r="BC1244" s="314" t="s">
        <v>822</v>
      </c>
      <c r="BD1244" s="314" t="s">
        <v>822</v>
      </c>
      <c r="BE1244" s="279">
        <f t="shared" ref="BE1244:BJ1244" si="2370">BE1214+BE1224+BE1234</f>
        <v>25437980</v>
      </c>
      <c r="BF1244" s="279">
        <f t="shared" si="2370"/>
        <v>26636089</v>
      </c>
      <c r="BG1244" s="279">
        <f t="shared" si="2370"/>
        <v>26636089</v>
      </c>
      <c r="BH1244" s="279">
        <f t="shared" si="2370"/>
        <v>2767998.37</v>
      </c>
      <c r="BI1244" s="279">
        <f t="shared" si="2370"/>
        <v>2782739.17</v>
      </c>
      <c r="BJ1244" s="279">
        <f t="shared" si="2370"/>
        <v>2782739.17</v>
      </c>
      <c r="BK1244" s="314" t="s">
        <v>822</v>
      </c>
      <c r="BL1244" s="314" t="s">
        <v>822</v>
      </c>
      <c r="BM1244" s="314" t="s">
        <v>822</v>
      </c>
      <c r="BN1244" s="314" t="s">
        <v>822</v>
      </c>
      <c r="BO1244" s="314" t="s">
        <v>822</v>
      </c>
      <c r="BP1244" s="314" t="s">
        <v>822</v>
      </c>
      <c r="BQ1244" s="314" t="s">
        <v>822</v>
      </c>
      <c r="BR1244" s="314" t="s">
        <v>822</v>
      </c>
      <c r="BS1244" s="314" t="s">
        <v>822</v>
      </c>
      <c r="BT1244" s="314" t="s">
        <v>822</v>
      </c>
      <c r="BU1244" s="314" t="s">
        <v>822</v>
      </c>
      <c r="BV1244" s="314" t="s">
        <v>822</v>
      </c>
      <c r="BW1244" s="314" t="s">
        <v>822</v>
      </c>
      <c r="BX1244" s="314" t="s">
        <v>822</v>
      </c>
      <c r="BY1244" s="314" t="s">
        <v>822</v>
      </c>
      <c r="BZ1244" s="279">
        <f t="shared" ref="BZ1244:CE1244" si="2371">BZ1214+BZ1224+BZ1234</f>
        <v>19299068</v>
      </c>
      <c r="CA1244" s="279">
        <f t="shared" si="2371"/>
        <v>20135303</v>
      </c>
      <c r="CB1244" s="279">
        <f t="shared" si="2371"/>
        <v>20135303</v>
      </c>
      <c r="CC1244" s="279">
        <f t="shared" si="2371"/>
        <v>2260940.29</v>
      </c>
      <c r="CD1244" s="279">
        <f t="shared" si="2371"/>
        <v>2275503.4900000002</v>
      </c>
      <c r="CE1244" s="279">
        <f t="shared" si="2371"/>
        <v>2275503.4900000002</v>
      </c>
      <c r="CF1244" s="314" t="s">
        <v>822</v>
      </c>
      <c r="CG1244" s="314" t="s">
        <v>822</v>
      </c>
      <c r="CH1244" s="314" t="s">
        <v>822</v>
      </c>
      <c r="CI1244" s="314" t="s">
        <v>822</v>
      </c>
      <c r="CJ1244" s="314" t="s">
        <v>822</v>
      </c>
      <c r="CK1244" s="314" t="s">
        <v>822</v>
      </c>
      <c r="CL1244" s="314" t="s">
        <v>822</v>
      </c>
      <c r="CM1244" s="314" t="s">
        <v>822</v>
      </c>
      <c r="CN1244" s="314" t="s">
        <v>822</v>
      </c>
      <c r="CO1244" s="314" t="s">
        <v>822</v>
      </c>
      <c r="CP1244" s="314" t="s">
        <v>822</v>
      </c>
      <c r="CQ1244" s="314" t="s">
        <v>822</v>
      </c>
      <c r="CR1244" s="314" t="s">
        <v>822</v>
      </c>
      <c r="CS1244" s="314" t="s">
        <v>822</v>
      </c>
      <c r="CT1244" s="314" t="s">
        <v>822</v>
      </c>
      <c r="CU1244" s="279">
        <f t="shared" ref="CU1244:CZ1244" si="2372">CU1214+CU1224+CU1234</f>
        <v>32139065</v>
      </c>
      <c r="CV1244" s="279">
        <f t="shared" si="2372"/>
        <v>33518518</v>
      </c>
      <c r="CW1244" s="279">
        <f t="shared" si="2372"/>
        <v>33518518</v>
      </c>
      <c r="CX1244" s="279">
        <f t="shared" si="2372"/>
        <v>3773042.39</v>
      </c>
      <c r="CY1244" s="279">
        <f t="shared" si="2372"/>
        <v>3800118.39</v>
      </c>
      <c r="CZ1244" s="279">
        <f t="shared" si="2372"/>
        <v>3800118.39</v>
      </c>
      <c r="DA1244" s="314" t="s">
        <v>822</v>
      </c>
      <c r="DB1244" s="314" t="s">
        <v>822</v>
      </c>
      <c r="DC1244" s="314" t="s">
        <v>822</v>
      </c>
      <c r="DD1244" s="314" t="s">
        <v>822</v>
      </c>
      <c r="DE1244" s="314" t="s">
        <v>822</v>
      </c>
      <c r="DF1244" s="314" t="s">
        <v>822</v>
      </c>
      <c r="DG1244" s="314" t="s">
        <v>822</v>
      </c>
      <c r="DH1244" s="314" t="s">
        <v>822</v>
      </c>
      <c r="DI1244" s="314" t="s">
        <v>822</v>
      </c>
      <c r="DJ1244" s="314" t="s">
        <v>822</v>
      </c>
      <c r="DK1244" s="314" t="s">
        <v>822</v>
      </c>
      <c r="DL1244" s="314" t="s">
        <v>822</v>
      </c>
      <c r="DM1244" s="314" t="s">
        <v>822</v>
      </c>
      <c r="DN1244" s="314" t="s">
        <v>822</v>
      </c>
      <c r="DO1244" s="314" t="s">
        <v>822</v>
      </c>
      <c r="DP1244" s="279">
        <f t="shared" ref="DP1244:DU1244" si="2373">DP1214+DP1224+DP1234</f>
        <v>19625556</v>
      </c>
      <c r="DQ1244" s="279">
        <f t="shared" si="2373"/>
        <v>20455938</v>
      </c>
      <c r="DR1244" s="279">
        <f t="shared" si="2373"/>
        <v>20455938</v>
      </c>
      <c r="DS1244" s="279">
        <f t="shared" si="2373"/>
        <v>2716040.47</v>
      </c>
      <c r="DT1244" s="279">
        <f t="shared" si="2373"/>
        <v>2735694.87</v>
      </c>
      <c r="DU1244" s="279">
        <f t="shared" si="2373"/>
        <v>2735694.87</v>
      </c>
      <c r="DV1244" s="314" t="s">
        <v>822</v>
      </c>
      <c r="DW1244" s="314" t="s">
        <v>822</v>
      </c>
      <c r="DX1244" s="314" t="s">
        <v>822</v>
      </c>
      <c r="DY1244" s="314" t="s">
        <v>822</v>
      </c>
      <c r="DZ1244" s="314" t="s">
        <v>822</v>
      </c>
      <c r="EA1244" s="314" t="s">
        <v>822</v>
      </c>
      <c r="EB1244" s="314" t="s">
        <v>822</v>
      </c>
      <c r="EC1244" s="314" t="s">
        <v>822</v>
      </c>
      <c r="ED1244" s="314" t="s">
        <v>822</v>
      </c>
      <c r="EE1244" s="314" t="s">
        <v>822</v>
      </c>
      <c r="EF1244" s="314" t="s">
        <v>822</v>
      </c>
      <c r="EG1244" s="314" t="s">
        <v>822</v>
      </c>
      <c r="EH1244" s="314" t="s">
        <v>822</v>
      </c>
      <c r="EI1244" s="314" t="s">
        <v>822</v>
      </c>
      <c r="EJ1244" s="314" t="s">
        <v>822</v>
      </c>
      <c r="EK1244" s="279">
        <f t="shared" ref="EK1244:EP1244" si="2374">EK1214+EK1224+EK1234</f>
        <v>21629995</v>
      </c>
      <c r="EL1244" s="279">
        <f t="shared" si="2374"/>
        <v>22590766</v>
      </c>
      <c r="EM1244" s="279">
        <f t="shared" si="2374"/>
        <v>22590766</v>
      </c>
      <c r="EN1244" s="279">
        <f t="shared" si="2374"/>
        <v>2597265.9700000002</v>
      </c>
      <c r="EO1244" s="279">
        <f t="shared" si="2374"/>
        <v>2613486.77</v>
      </c>
      <c r="EP1244" s="279">
        <f t="shared" si="2374"/>
        <v>2613486.77</v>
      </c>
      <c r="EQ1244" s="314" t="s">
        <v>822</v>
      </c>
      <c r="ER1244" s="314" t="s">
        <v>822</v>
      </c>
      <c r="ES1244" s="314" t="s">
        <v>822</v>
      </c>
      <c r="ET1244" s="314" t="s">
        <v>822</v>
      </c>
      <c r="EU1244" s="314" t="s">
        <v>822</v>
      </c>
      <c r="EV1244" s="314" t="s">
        <v>822</v>
      </c>
      <c r="EW1244" s="314" t="s">
        <v>822</v>
      </c>
      <c r="EX1244" s="314" t="s">
        <v>822</v>
      </c>
      <c r="EY1244" s="314" t="s">
        <v>822</v>
      </c>
      <c r="EZ1244" s="314" t="s">
        <v>822</v>
      </c>
      <c r="FA1244" s="314" t="s">
        <v>822</v>
      </c>
      <c r="FB1244" s="314" t="s">
        <v>822</v>
      </c>
      <c r="FC1244" s="314" t="s">
        <v>822</v>
      </c>
      <c r="FD1244" s="314" t="s">
        <v>822</v>
      </c>
      <c r="FE1244" s="314" t="s">
        <v>822</v>
      </c>
      <c r="FF1244" s="279">
        <f t="shared" ref="FF1244:FK1244" si="2375">FF1214+FF1224+FF1234</f>
        <v>24335839</v>
      </c>
      <c r="FG1244" s="279">
        <f t="shared" si="2375"/>
        <v>25410852</v>
      </c>
      <c r="FH1244" s="279">
        <f t="shared" si="2375"/>
        <v>25410852</v>
      </c>
      <c r="FI1244" s="279">
        <f t="shared" si="2375"/>
        <v>2970384.58</v>
      </c>
      <c r="FJ1244" s="279">
        <f t="shared" si="2375"/>
        <v>2989387.78</v>
      </c>
      <c r="FK1244" s="279">
        <f t="shared" si="2375"/>
        <v>2989387.78</v>
      </c>
      <c r="FL1244" s="314" t="s">
        <v>822</v>
      </c>
      <c r="FM1244" s="314" t="s">
        <v>822</v>
      </c>
      <c r="FN1244" s="314" t="s">
        <v>822</v>
      </c>
      <c r="FO1244" s="314" t="s">
        <v>822</v>
      </c>
      <c r="FP1244" s="314" t="s">
        <v>822</v>
      </c>
      <c r="FQ1244" s="314" t="s">
        <v>822</v>
      </c>
      <c r="FR1244" s="314" t="s">
        <v>822</v>
      </c>
      <c r="FS1244" s="314" t="s">
        <v>822</v>
      </c>
      <c r="FT1244" s="314" t="s">
        <v>822</v>
      </c>
      <c r="FU1244" s="314" t="s">
        <v>822</v>
      </c>
      <c r="FV1244" s="314" t="s">
        <v>822</v>
      </c>
      <c r="FW1244" s="314" t="s">
        <v>822</v>
      </c>
      <c r="FX1244" s="314" t="s">
        <v>822</v>
      </c>
      <c r="FY1244" s="314" t="s">
        <v>822</v>
      </c>
      <c r="FZ1244" s="314" t="s">
        <v>822</v>
      </c>
      <c r="GA1244" s="279">
        <f t="shared" ref="GA1244:GF1244" si="2376">GA1214+GA1224+GA1234</f>
        <v>30408323</v>
      </c>
      <c r="GB1244" s="279">
        <f t="shared" si="2376"/>
        <v>31755955</v>
      </c>
      <c r="GC1244" s="279">
        <f t="shared" si="2376"/>
        <v>31755955</v>
      </c>
      <c r="GD1244" s="279">
        <f t="shared" si="2376"/>
        <v>3700529.41</v>
      </c>
      <c r="GE1244" s="279">
        <f t="shared" si="2376"/>
        <v>3724031.81</v>
      </c>
      <c r="GF1244" s="279">
        <f t="shared" si="2376"/>
        <v>3724031.81</v>
      </c>
      <c r="GG1244" s="314" t="s">
        <v>822</v>
      </c>
      <c r="GH1244" s="314" t="s">
        <v>822</v>
      </c>
      <c r="GI1244" s="314" t="s">
        <v>822</v>
      </c>
      <c r="GJ1244" s="314" t="s">
        <v>822</v>
      </c>
      <c r="GK1244" s="314" t="s">
        <v>822</v>
      </c>
      <c r="GL1244" s="314" t="s">
        <v>822</v>
      </c>
      <c r="GM1244" s="314" t="s">
        <v>822</v>
      </c>
      <c r="GN1244" s="314" t="s">
        <v>822</v>
      </c>
      <c r="GO1244" s="314" t="s">
        <v>822</v>
      </c>
      <c r="GP1244" s="314" t="s">
        <v>822</v>
      </c>
      <c r="GQ1244" s="314" t="s">
        <v>822</v>
      </c>
      <c r="GR1244" s="314" t="s">
        <v>822</v>
      </c>
      <c r="GS1244" s="314" t="s">
        <v>822</v>
      </c>
      <c r="GT1244" s="314" t="s">
        <v>822</v>
      </c>
      <c r="GU1244" s="314" t="s">
        <v>822</v>
      </c>
      <c r="GV1244" s="279">
        <f t="shared" ref="GV1244:HA1244" si="2377">GV1214+GV1224+GV1234</f>
        <v>28162677</v>
      </c>
      <c r="GW1244" s="279">
        <f t="shared" si="2377"/>
        <v>29405374</v>
      </c>
      <c r="GX1244" s="279">
        <f t="shared" si="2377"/>
        <v>29405374</v>
      </c>
      <c r="GY1244" s="279">
        <f t="shared" si="2377"/>
        <v>3041391.71</v>
      </c>
      <c r="GZ1244" s="279">
        <f t="shared" si="2377"/>
        <v>3062403.31</v>
      </c>
      <c r="HA1244" s="279">
        <f t="shared" si="2377"/>
        <v>3062403.31</v>
      </c>
      <c r="HB1244" s="314" t="s">
        <v>822</v>
      </c>
      <c r="HC1244" s="314" t="s">
        <v>822</v>
      </c>
      <c r="HD1244" s="314" t="s">
        <v>822</v>
      </c>
      <c r="HE1244" s="314" t="s">
        <v>822</v>
      </c>
      <c r="HF1244" s="314" t="s">
        <v>822</v>
      </c>
      <c r="HG1244" s="314" t="s">
        <v>822</v>
      </c>
      <c r="HH1244" s="314" t="s">
        <v>822</v>
      </c>
      <c r="HI1244" s="314" t="s">
        <v>822</v>
      </c>
      <c r="HJ1244" s="314" t="s">
        <v>822</v>
      </c>
      <c r="HK1244" s="314" t="s">
        <v>822</v>
      </c>
      <c r="HL1244" s="314" t="s">
        <v>822</v>
      </c>
      <c r="HM1244" s="314" t="s">
        <v>822</v>
      </c>
      <c r="HN1244" s="314" t="s">
        <v>822</v>
      </c>
      <c r="HO1244" s="314" t="s">
        <v>822</v>
      </c>
      <c r="HP1244" s="314" t="s">
        <v>822</v>
      </c>
      <c r="HQ1244" s="279">
        <f t="shared" ref="HQ1244:HV1244" si="2378">HQ1214+HQ1224+HQ1234</f>
        <v>26426093</v>
      </c>
      <c r="HR1244" s="279">
        <f t="shared" si="2378"/>
        <v>27592515</v>
      </c>
      <c r="HS1244" s="279">
        <f t="shared" si="2378"/>
        <v>27592515</v>
      </c>
      <c r="HT1244" s="279">
        <f t="shared" si="2378"/>
        <v>3257999.28</v>
      </c>
      <c r="HU1244" s="279">
        <f t="shared" si="2378"/>
        <v>3279311.28</v>
      </c>
      <c r="HV1244" s="279">
        <f t="shared" si="2378"/>
        <v>3279311.28</v>
      </c>
      <c r="HW1244" s="314" t="s">
        <v>822</v>
      </c>
      <c r="HX1244" s="314" t="s">
        <v>822</v>
      </c>
      <c r="HY1244" s="314" t="s">
        <v>822</v>
      </c>
      <c r="HZ1244" s="314" t="s">
        <v>822</v>
      </c>
      <c r="IA1244" s="314" t="s">
        <v>822</v>
      </c>
      <c r="IB1244" s="314" t="s">
        <v>822</v>
      </c>
      <c r="IC1244" s="314" t="s">
        <v>822</v>
      </c>
      <c r="ID1244" s="314" t="s">
        <v>822</v>
      </c>
      <c r="IE1244" s="314" t="s">
        <v>822</v>
      </c>
      <c r="IF1244" s="314" t="s">
        <v>822</v>
      </c>
      <c r="IG1244" s="314" t="s">
        <v>822</v>
      </c>
      <c r="IH1244" s="314" t="s">
        <v>822</v>
      </c>
      <c r="II1244" s="314" t="s">
        <v>822</v>
      </c>
      <c r="IJ1244" s="314" t="s">
        <v>822</v>
      </c>
      <c r="IK1244" s="314" t="s">
        <v>822</v>
      </c>
      <c r="IL1244" s="279">
        <f t="shared" ref="IL1244:IQ1244" si="2379">IL1214+IL1224+IL1234</f>
        <v>20375123</v>
      </c>
      <c r="IM1244" s="279">
        <f t="shared" si="2379"/>
        <v>21350256</v>
      </c>
      <c r="IN1244" s="279">
        <f t="shared" si="2379"/>
        <v>21350256</v>
      </c>
      <c r="IO1244" s="279">
        <f t="shared" si="2379"/>
        <v>894610.53</v>
      </c>
      <c r="IP1244" s="279">
        <f t="shared" si="2379"/>
        <v>894610.53</v>
      </c>
      <c r="IQ1244" s="279">
        <f t="shared" si="2379"/>
        <v>894610.53</v>
      </c>
      <c r="IR1244" s="314" t="s">
        <v>822</v>
      </c>
      <c r="IS1244" s="314" t="s">
        <v>822</v>
      </c>
      <c r="IT1244" s="314" t="s">
        <v>822</v>
      </c>
      <c r="IU1244" s="314" t="s">
        <v>822</v>
      </c>
      <c r="IV1244" s="314" t="s">
        <v>822</v>
      </c>
      <c r="IW1244" s="314" t="s">
        <v>822</v>
      </c>
      <c r="IX1244" s="314" t="s">
        <v>822</v>
      </c>
      <c r="IY1244" s="314" t="s">
        <v>822</v>
      </c>
      <c r="IZ1244" s="314" t="s">
        <v>822</v>
      </c>
      <c r="JA1244" s="314" t="s">
        <v>822</v>
      </c>
      <c r="JB1244" s="314" t="s">
        <v>822</v>
      </c>
      <c r="JC1244" s="314" t="s">
        <v>822</v>
      </c>
      <c r="JD1244" s="314" t="s">
        <v>822</v>
      </c>
      <c r="JE1244" s="314" t="s">
        <v>822</v>
      </c>
      <c r="JF1244" s="314" t="s">
        <v>822</v>
      </c>
      <c r="JG1244" s="279">
        <f t="shared" ref="JG1244:JL1244" si="2380">JG1214+JG1224+JG1234</f>
        <v>28627017</v>
      </c>
      <c r="JH1244" s="279">
        <f t="shared" si="2380"/>
        <v>29834676</v>
      </c>
      <c r="JI1244" s="279">
        <f t="shared" si="2380"/>
        <v>29834676</v>
      </c>
      <c r="JJ1244" s="279">
        <f t="shared" si="2380"/>
        <v>3169521.49</v>
      </c>
      <c r="JK1244" s="279">
        <f t="shared" si="2380"/>
        <v>3193120.49</v>
      </c>
      <c r="JL1244" s="279">
        <f t="shared" si="2380"/>
        <v>3193120.49</v>
      </c>
      <c r="JM1244" s="314" t="s">
        <v>822</v>
      </c>
      <c r="JN1244" s="314" t="s">
        <v>822</v>
      </c>
      <c r="JO1244" s="314" t="s">
        <v>822</v>
      </c>
      <c r="JP1244" s="314" t="s">
        <v>822</v>
      </c>
      <c r="JQ1244" s="314" t="s">
        <v>822</v>
      </c>
      <c r="JR1244" s="314" t="s">
        <v>822</v>
      </c>
      <c r="JS1244" s="314" t="s">
        <v>822</v>
      </c>
      <c r="JT1244" s="314" t="s">
        <v>822</v>
      </c>
      <c r="JU1244" s="314" t="s">
        <v>822</v>
      </c>
      <c r="JV1244" s="314" t="s">
        <v>822</v>
      </c>
      <c r="JW1244" s="314" t="s">
        <v>822</v>
      </c>
      <c r="JX1244" s="314" t="s">
        <v>822</v>
      </c>
      <c r="JY1244" s="314" t="s">
        <v>822</v>
      </c>
      <c r="JZ1244" s="314" t="s">
        <v>822</v>
      </c>
      <c r="KA1244" s="314" t="s">
        <v>822</v>
      </c>
      <c r="KB1244" s="279">
        <f t="shared" ref="KB1244:KG1244" si="2381">KB1214+KB1224+KB1234</f>
        <v>27558108</v>
      </c>
      <c r="KC1244" s="279">
        <f t="shared" si="2381"/>
        <v>28742571</v>
      </c>
      <c r="KD1244" s="279">
        <f t="shared" si="2381"/>
        <v>28742571</v>
      </c>
      <c r="KE1244" s="279">
        <f t="shared" si="2381"/>
        <v>3407880.12</v>
      </c>
      <c r="KF1244" s="279">
        <f t="shared" si="2381"/>
        <v>3431974.52</v>
      </c>
      <c r="KG1244" s="279">
        <f t="shared" si="2381"/>
        <v>3431974.52</v>
      </c>
      <c r="KH1244" s="314" t="s">
        <v>822</v>
      </c>
      <c r="KI1244" s="314" t="s">
        <v>822</v>
      </c>
      <c r="KJ1244" s="314" t="s">
        <v>822</v>
      </c>
      <c r="KK1244" s="314" t="s">
        <v>822</v>
      </c>
      <c r="KL1244" s="314" t="s">
        <v>822</v>
      </c>
      <c r="KM1244" s="314" t="s">
        <v>822</v>
      </c>
      <c r="KN1244" s="314" t="s">
        <v>822</v>
      </c>
      <c r="KO1244" s="314" t="s">
        <v>822</v>
      </c>
      <c r="KP1244" s="314" t="s">
        <v>822</v>
      </c>
      <c r="KQ1244" s="314" t="s">
        <v>822</v>
      </c>
      <c r="KR1244" s="314" t="s">
        <v>822</v>
      </c>
      <c r="KS1244" s="314" t="s">
        <v>822</v>
      </c>
      <c r="KT1244" s="314" t="s">
        <v>822</v>
      </c>
      <c r="KU1244" s="314" t="s">
        <v>822</v>
      </c>
      <c r="KV1244" s="314" t="s">
        <v>822</v>
      </c>
      <c r="KW1244" s="279">
        <f t="shared" ref="KW1244:LB1244" si="2382">KW1214+KW1224+KW1234</f>
        <v>25881040</v>
      </c>
      <c r="KX1244" s="279">
        <f t="shared" si="2382"/>
        <v>26992179</v>
      </c>
      <c r="KY1244" s="279">
        <f t="shared" si="2382"/>
        <v>26992179</v>
      </c>
      <c r="KZ1244" s="279">
        <f t="shared" si="2382"/>
        <v>3217326.77</v>
      </c>
      <c r="LA1244" s="279">
        <f t="shared" si="2382"/>
        <v>3239349.17</v>
      </c>
      <c r="LB1244" s="279">
        <f t="shared" si="2382"/>
        <v>3239349.17</v>
      </c>
      <c r="LC1244" s="314" t="s">
        <v>822</v>
      </c>
      <c r="LD1244" s="314" t="s">
        <v>822</v>
      </c>
      <c r="LE1244" s="314" t="s">
        <v>822</v>
      </c>
      <c r="LF1244" s="314" t="s">
        <v>822</v>
      </c>
      <c r="LG1244" s="314" t="s">
        <v>822</v>
      </c>
      <c r="LH1244" s="314" t="s">
        <v>822</v>
      </c>
      <c r="LI1244" s="314" t="s">
        <v>822</v>
      </c>
      <c r="LJ1244" s="314" t="s">
        <v>822</v>
      </c>
      <c r="LK1244" s="314" t="s">
        <v>822</v>
      </c>
      <c r="LL1244" s="314" t="s">
        <v>822</v>
      </c>
      <c r="LM1244" s="314" t="s">
        <v>822</v>
      </c>
      <c r="LN1244" s="314" t="s">
        <v>822</v>
      </c>
      <c r="LO1244" s="314" t="s">
        <v>822</v>
      </c>
      <c r="LP1244" s="314" t="s">
        <v>822</v>
      </c>
      <c r="LQ1244" s="314" t="s">
        <v>822</v>
      </c>
      <c r="LR1244" s="279">
        <f t="shared" ref="LR1244:LW1244" si="2383">LR1214+LR1224+LR1234</f>
        <v>25328001</v>
      </c>
      <c r="LS1244" s="279">
        <f t="shared" si="2383"/>
        <v>26379619</v>
      </c>
      <c r="LT1244" s="279">
        <f t="shared" si="2383"/>
        <v>26379619</v>
      </c>
      <c r="LU1244" s="279">
        <f t="shared" si="2383"/>
        <v>3207789.33</v>
      </c>
      <c r="LV1244" s="279">
        <f t="shared" si="2383"/>
        <v>3233689.93</v>
      </c>
      <c r="LW1244" s="279">
        <f t="shared" si="2383"/>
        <v>3233689.93</v>
      </c>
      <c r="LX1244" s="314" t="s">
        <v>822</v>
      </c>
      <c r="LY1244" s="314" t="s">
        <v>822</v>
      </c>
      <c r="LZ1244" s="314" t="s">
        <v>822</v>
      </c>
      <c r="MA1244" s="314" t="s">
        <v>822</v>
      </c>
      <c r="MB1244" s="314" t="s">
        <v>822</v>
      </c>
      <c r="MC1244" s="314" t="s">
        <v>822</v>
      </c>
      <c r="MD1244" s="314" t="s">
        <v>822</v>
      </c>
      <c r="ME1244" s="314" t="s">
        <v>822</v>
      </c>
      <c r="MF1244" s="314" t="s">
        <v>822</v>
      </c>
      <c r="MG1244" s="314" t="s">
        <v>822</v>
      </c>
      <c r="MH1244" s="314" t="s">
        <v>822</v>
      </c>
      <c r="MI1244" s="314" t="s">
        <v>822</v>
      </c>
      <c r="MJ1244" s="314" t="s">
        <v>822</v>
      </c>
      <c r="MK1244" s="314" t="s">
        <v>822</v>
      </c>
      <c r="ML1244" s="314" t="s">
        <v>822</v>
      </c>
      <c r="MM1244" s="279">
        <f t="shared" ref="MM1244:MR1244" si="2384">MM1214+MM1224+MM1234</f>
        <v>30601350</v>
      </c>
      <c r="MN1244" s="279">
        <f t="shared" si="2384"/>
        <v>31922565</v>
      </c>
      <c r="MO1244" s="279">
        <f t="shared" si="2384"/>
        <v>31922565</v>
      </c>
      <c r="MP1244" s="279">
        <f t="shared" si="2384"/>
        <v>3854446.03</v>
      </c>
      <c r="MQ1244" s="279">
        <f t="shared" si="2384"/>
        <v>3880316.43</v>
      </c>
      <c r="MR1244" s="279">
        <f t="shared" si="2384"/>
        <v>3880316.43</v>
      </c>
      <c r="MS1244" s="314" t="s">
        <v>822</v>
      </c>
      <c r="MT1244" s="314" t="s">
        <v>822</v>
      </c>
      <c r="MU1244" s="314" t="s">
        <v>822</v>
      </c>
      <c r="MV1244" s="314" t="s">
        <v>822</v>
      </c>
      <c r="MW1244" s="314" t="s">
        <v>822</v>
      </c>
      <c r="MX1244" s="314" t="s">
        <v>822</v>
      </c>
      <c r="MY1244" s="314" t="s">
        <v>822</v>
      </c>
      <c r="MZ1244" s="314" t="s">
        <v>822</v>
      </c>
      <c r="NA1244" s="314" t="s">
        <v>822</v>
      </c>
      <c r="NB1244" s="314" t="s">
        <v>822</v>
      </c>
      <c r="NC1244" s="314" t="s">
        <v>822</v>
      </c>
      <c r="ND1244" s="314" t="s">
        <v>822</v>
      </c>
      <c r="NE1244" s="314" t="s">
        <v>822</v>
      </c>
      <c r="NF1244" s="314" t="s">
        <v>822</v>
      </c>
      <c r="NG1244" s="314" t="s">
        <v>822</v>
      </c>
      <c r="NH1244" s="279">
        <f t="shared" ref="NH1244:NM1244" si="2385">NH1214+NH1224+NH1234</f>
        <v>24625263</v>
      </c>
      <c r="NI1244" s="279">
        <f t="shared" si="2385"/>
        <v>25726377</v>
      </c>
      <c r="NJ1244" s="279">
        <f t="shared" si="2385"/>
        <v>25726377</v>
      </c>
      <c r="NK1244" s="279">
        <f t="shared" si="2385"/>
        <v>2676237.83</v>
      </c>
      <c r="NL1244" s="279">
        <f t="shared" si="2385"/>
        <v>2692813.83</v>
      </c>
      <c r="NM1244" s="279">
        <f t="shared" si="2385"/>
        <v>2692813.83</v>
      </c>
      <c r="NN1244" s="314" t="s">
        <v>822</v>
      </c>
      <c r="NO1244" s="314" t="s">
        <v>822</v>
      </c>
      <c r="NP1244" s="314" t="s">
        <v>822</v>
      </c>
      <c r="NQ1244" s="314" t="s">
        <v>822</v>
      </c>
      <c r="NR1244" s="314" t="s">
        <v>822</v>
      </c>
      <c r="NS1244" s="314" t="s">
        <v>822</v>
      </c>
      <c r="NT1244" s="314" t="s">
        <v>822</v>
      </c>
      <c r="NU1244" s="314" t="s">
        <v>822</v>
      </c>
      <c r="NV1244" s="314" t="s">
        <v>822</v>
      </c>
      <c r="NW1244" s="314" t="s">
        <v>822</v>
      </c>
      <c r="NX1244" s="314" t="s">
        <v>822</v>
      </c>
      <c r="NY1244" s="314" t="s">
        <v>822</v>
      </c>
      <c r="NZ1244" s="314" t="s">
        <v>822</v>
      </c>
      <c r="OA1244" s="314" t="s">
        <v>822</v>
      </c>
      <c r="OB1244" s="314" t="s">
        <v>822</v>
      </c>
      <c r="OC1244" s="279">
        <f t="shared" ref="OC1244:OH1244" si="2386">OC1214+OC1224+OC1234</f>
        <v>20078054</v>
      </c>
      <c r="OD1244" s="279">
        <f t="shared" si="2386"/>
        <v>20953784</v>
      </c>
      <c r="OE1244" s="279">
        <f t="shared" si="2386"/>
        <v>20953784</v>
      </c>
      <c r="OF1244" s="279">
        <f t="shared" si="2386"/>
        <v>2136579.25</v>
      </c>
      <c r="OG1244" s="279">
        <f t="shared" si="2386"/>
        <v>2153885.65</v>
      </c>
      <c r="OH1244" s="279">
        <f t="shared" si="2386"/>
        <v>2153885.65</v>
      </c>
      <c r="OI1244" s="314" t="s">
        <v>822</v>
      </c>
      <c r="OJ1244" s="314" t="s">
        <v>822</v>
      </c>
      <c r="OK1244" s="314" t="s">
        <v>822</v>
      </c>
      <c r="OL1244" s="314" t="s">
        <v>822</v>
      </c>
      <c r="OM1244" s="314" t="s">
        <v>822</v>
      </c>
      <c r="ON1244" s="314" t="s">
        <v>822</v>
      </c>
      <c r="OO1244" s="314" t="s">
        <v>822</v>
      </c>
      <c r="OP1244" s="314" t="s">
        <v>822</v>
      </c>
      <c r="OQ1244" s="314" t="s">
        <v>822</v>
      </c>
      <c r="OR1244" s="314" t="s">
        <v>822</v>
      </c>
      <c r="OS1244" s="314" t="s">
        <v>822</v>
      </c>
      <c r="OT1244" s="314" t="s">
        <v>822</v>
      </c>
      <c r="OU1244" s="314" t="s">
        <v>822</v>
      </c>
      <c r="OV1244" s="314" t="s">
        <v>822</v>
      </c>
      <c r="OW1244" s="314" t="s">
        <v>822</v>
      </c>
      <c r="OX1244" s="279">
        <f t="shared" ref="OX1244:PC1244" si="2387">OX1214+OX1224+OX1234</f>
        <v>26935671</v>
      </c>
      <c r="OY1244" s="279">
        <f t="shared" si="2387"/>
        <v>28107036</v>
      </c>
      <c r="OZ1244" s="279">
        <f t="shared" si="2387"/>
        <v>28107036</v>
      </c>
      <c r="PA1244" s="279">
        <f t="shared" si="2387"/>
        <v>3311248.95</v>
      </c>
      <c r="PB1244" s="279">
        <f t="shared" si="2387"/>
        <v>3334992.35</v>
      </c>
      <c r="PC1244" s="279">
        <f t="shared" si="2387"/>
        <v>3334992.35</v>
      </c>
      <c r="PD1244" s="314" t="s">
        <v>822</v>
      </c>
      <c r="PE1244" s="314" t="s">
        <v>822</v>
      </c>
      <c r="PF1244" s="314" t="s">
        <v>822</v>
      </c>
      <c r="PG1244" s="314" t="s">
        <v>822</v>
      </c>
      <c r="PH1244" s="314" t="s">
        <v>822</v>
      </c>
      <c r="PI1244" s="314" t="s">
        <v>822</v>
      </c>
      <c r="PJ1244" s="314" t="s">
        <v>822</v>
      </c>
      <c r="PK1244" s="314" t="s">
        <v>822</v>
      </c>
      <c r="PL1244" s="314" t="s">
        <v>822</v>
      </c>
      <c r="PM1244" s="314" t="s">
        <v>822</v>
      </c>
      <c r="PN1244" s="314" t="s">
        <v>822</v>
      </c>
      <c r="PO1244" s="314" t="s">
        <v>822</v>
      </c>
      <c r="PP1244" s="314" t="s">
        <v>822</v>
      </c>
      <c r="PQ1244" s="314" t="s">
        <v>822</v>
      </c>
      <c r="PR1244" s="314" t="s">
        <v>822</v>
      </c>
      <c r="PS1244" s="279">
        <f t="shared" ref="PS1244:PX1244" si="2388">PS1214+PS1224+PS1234</f>
        <v>47288345</v>
      </c>
      <c r="PT1244" s="279">
        <f t="shared" si="2388"/>
        <v>49340937</v>
      </c>
      <c r="PU1244" s="279">
        <f t="shared" si="2388"/>
        <v>49340937</v>
      </c>
      <c r="PV1244" s="279">
        <f t="shared" si="2388"/>
        <v>5864963.4900000002</v>
      </c>
      <c r="PW1244" s="279">
        <f t="shared" si="2388"/>
        <v>5904035.4900000002</v>
      </c>
      <c r="PX1244" s="279">
        <f t="shared" si="2388"/>
        <v>5904035.4900000002</v>
      </c>
      <c r="PY1244" s="314" t="s">
        <v>822</v>
      </c>
      <c r="PZ1244" s="314" t="s">
        <v>822</v>
      </c>
      <c r="QA1244" s="314" t="s">
        <v>822</v>
      </c>
      <c r="QB1244" s="314" t="s">
        <v>822</v>
      </c>
      <c r="QC1244" s="314" t="s">
        <v>822</v>
      </c>
      <c r="QD1244" s="314" t="s">
        <v>822</v>
      </c>
      <c r="QE1244" s="314" t="s">
        <v>822</v>
      </c>
      <c r="QF1244" s="314" t="s">
        <v>822</v>
      </c>
      <c r="QG1244" s="314" t="s">
        <v>822</v>
      </c>
      <c r="QH1244" s="314" t="s">
        <v>822</v>
      </c>
      <c r="QI1244" s="314" t="s">
        <v>822</v>
      </c>
      <c r="QJ1244" s="314" t="s">
        <v>822</v>
      </c>
      <c r="QK1244" s="314" t="s">
        <v>822</v>
      </c>
      <c r="QL1244" s="314" t="s">
        <v>822</v>
      </c>
      <c r="QM1244" s="314" t="s">
        <v>822</v>
      </c>
      <c r="QN1244" s="279">
        <f t="shared" ref="QN1244:QS1244" si="2389">QN1214+QN1224+QN1234</f>
        <v>35332641</v>
      </c>
      <c r="QO1244" s="279">
        <f t="shared" si="2389"/>
        <v>36844049</v>
      </c>
      <c r="QP1244" s="279">
        <f t="shared" si="2389"/>
        <v>36844049</v>
      </c>
      <c r="QQ1244" s="279">
        <f t="shared" si="2389"/>
        <v>4348409.8499999996</v>
      </c>
      <c r="QR1244" s="279">
        <f t="shared" si="2389"/>
        <v>4381099.6500000004</v>
      </c>
      <c r="QS1244" s="279">
        <f t="shared" si="2389"/>
        <v>4381099.6500000004</v>
      </c>
      <c r="QT1244" s="314" t="s">
        <v>822</v>
      </c>
      <c r="QU1244" s="314" t="s">
        <v>822</v>
      </c>
      <c r="QV1244" s="314" t="s">
        <v>822</v>
      </c>
      <c r="QW1244" s="314" t="s">
        <v>822</v>
      </c>
      <c r="QX1244" s="314" t="s">
        <v>822</v>
      </c>
      <c r="QY1244" s="314" t="s">
        <v>822</v>
      </c>
      <c r="QZ1244" s="314" t="s">
        <v>822</v>
      </c>
      <c r="RA1244" s="314" t="s">
        <v>822</v>
      </c>
      <c r="RB1244" s="314" t="s">
        <v>822</v>
      </c>
      <c r="RC1244" s="314" t="s">
        <v>822</v>
      </c>
      <c r="RD1244" s="314" t="s">
        <v>822</v>
      </c>
      <c r="RE1244" s="314" t="s">
        <v>822</v>
      </c>
      <c r="RF1244" s="314" t="s">
        <v>822</v>
      </c>
      <c r="RG1244" s="314" t="s">
        <v>822</v>
      </c>
      <c r="RH1244" s="314" t="s">
        <v>822</v>
      </c>
      <c r="RI1244" s="279">
        <f t="shared" ref="RI1244:RN1244" si="2390">RI1214+RI1224+RI1234</f>
        <v>22441513</v>
      </c>
      <c r="RJ1244" s="279">
        <f t="shared" si="2390"/>
        <v>23385099</v>
      </c>
      <c r="RK1244" s="279">
        <f t="shared" si="2390"/>
        <v>23385099</v>
      </c>
      <c r="RL1244" s="279">
        <f t="shared" si="2390"/>
        <v>2667047.2200000002</v>
      </c>
      <c r="RM1244" s="279">
        <f t="shared" si="2390"/>
        <v>2685044.02</v>
      </c>
      <c r="RN1244" s="279">
        <f t="shared" si="2390"/>
        <v>2685044.02</v>
      </c>
      <c r="RO1244" s="314" t="s">
        <v>822</v>
      </c>
      <c r="RP1244" s="314" t="s">
        <v>822</v>
      </c>
      <c r="RQ1244" s="314" t="s">
        <v>822</v>
      </c>
      <c r="RR1244" s="314" t="s">
        <v>822</v>
      </c>
      <c r="RS1244" s="314" t="s">
        <v>822</v>
      </c>
      <c r="RT1244" s="314" t="s">
        <v>822</v>
      </c>
      <c r="RU1244" s="314" t="s">
        <v>822</v>
      </c>
      <c r="RV1244" s="314" t="s">
        <v>822</v>
      </c>
      <c r="RW1244" s="314" t="s">
        <v>822</v>
      </c>
      <c r="RX1244" s="314" t="s">
        <v>822</v>
      </c>
      <c r="RY1244" s="314" t="s">
        <v>822</v>
      </c>
      <c r="RZ1244" s="314" t="s">
        <v>822</v>
      </c>
      <c r="SA1244" s="314" t="s">
        <v>822</v>
      </c>
      <c r="SB1244" s="314" t="s">
        <v>822</v>
      </c>
      <c r="SC1244" s="314" t="s">
        <v>822</v>
      </c>
      <c r="SD1244" s="279">
        <f t="shared" ref="SD1244:SI1244" si="2391">SD1214+SD1224+SD1234</f>
        <v>20342189</v>
      </c>
      <c r="SE1244" s="279">
        <f t="shared" si="2391"/>
        <v>21219272</v>
      </c>
      <c r="SF1244" s="279">
        <f t="shared" si="2391"/>
        <v>21219272</v>
      </c>
      <c r="SG1244" s="279">
        <f t="shared" si="2391"/>
        <v>2018776.31</v>
      </c>
      <c r="SH1244" s="279">
        <f t="shared" si="2391"/>
        <v>2034646.11</v>
      </c>
      <c r="SI1244" s="279">
        <f t="shared" si="2391"/>
        <v>2034646.11</v>
      </c>
      <c r="SJ1244" s="314" t="s">
        <v>822</v>
      </c>
      <c r="SK1244" s="314" t="s">
        <v>822</v>
      </c>
      <c r="SL1244" s="314" t="s">
        <v>822</v>
      </c>
      <c r="SM1244" s="314" t="s">
        <v>822</v>
      </c>
      <c r="SN1244" s="314" t="s">
        <v>822</v>
      </c>
      <c r="SO1244" s="314" t="s">
        <v>822</v>
      </c>
      <c r="SP1244" s="314" t="s">
        <v>822</v>
      </c>
      <c r="SQ1244" s="314" t="s">
        <v>822</v>
      </c>
      <c r="SR1244" s="314" t="s">
        <v>822</v>
      </c>
      <c r="SS1244" s="314" t="s">
        <v>822</v>
      </c>
      <c r="ST1244" s="314" t="s">
        <v>822</v>
      </c>
      <c r="SU1244" s="314" t="s">
        <v>822</v>
      </c>
      <c r="SV1244" s="314" t="s">
        <v>822</v>
      </c>
      <c r="SW1244" s="314" t="s">
        <v>822</v>
      </c>
      <c r="SX1244" s="314" t="s">
        <v>822</v>
      </c>
      <c r="SY1244" s="279">
        <f t="shared" ref="SY1244:TD1244" si="2392">SY1214+SY1224+SY1234</f>
        <v>33819691</v>
      </c>
      <c r="SZ1244" s="279">
        <f t="shared" si="2392"/>
        <v>35262494</v>
      </c>
      <c r="TA1244" s="279">
        <f t="shared" si="2392"/>
        <v>35262494</v>
      </c>
      <c r="TB1244" s="279">
        <f t="shared" si="2392"/>
        <v>4417595.96</v>
      </c>
      <c r="TC1244" s="279">
        <f t="shared" si="2392"/>
        <v>4448202.3600000003</v>
      </c>
      <c r="TD1244" s="279">
        <f t="shared" si="2392"/>
        <v>4448202.3600000003</v>
      </c>
      <c r="TE1244" s="314" t="s">
        <v>822</v>
      </c>
      <c r="TF1244" s="314" t="s">
        <v>822</v>
      </c>
      <c r="TG1244" s="314" t="s">
        <v>822</v>
      </c>
      <c r="TH1244" s="314" t="s">
        <v>822</v>
      </c>
      <c r="TI1244" s="314" t="s">
        <v>822</v>
      </c>
      <c r="TJ1244" s="314" t="s">
        <v>822</v>
      </c>
      <c r="TK1244" s="314" t="s">
        <v>822</v>
      </c>
      <c r="TL1244" s="314" t="s">
        <v>822</v>
      </c>
      <c r="TM1244" s="314" t="s">
        <v>822</v>
      </c>
      <c r="TN1244" s="314" t="s">
        <v>822</v>
      </c>
      <c r="TO1244" s="314" t="s">
        <v>822</v>
      </c>
      <c r="TP1244" s="314" t="s">
        <v>822</v>
      </c>
      <c r="TQ1244" s="314" t="s">
        <v>822</v>
      </c>
      <c r="TR1244" s="314" t="s">
        <v>822</v>
      </c>
      <c r="TS1244" s="314" t="s">
        <v>822</v>
      </c>
      <c r="TT1244" s="279">
        <f t="shared" ref="TT1244:TY1244" si="2393">TT1214+TT1224+TT1234</f>
        <v>21149196</v>
      </c>
      <c r="TU1244" s="279">
        <f t="shared" si="2393"/>
        <v>22043122</v>
      </c>
      <c r="TV1244" s="279">
        <f t="shared" si="2393"/>
        <v>22043122</v>
      </c>
      <c r="TW1244" s="279">
        <f t="shared" si="2393"/>
        <v>2626161.19</v>
      </c>
      <c r="TX1244" s="279">
        <f t="shared" si="2393"/>
        <v>2644276.39</v>
      </c>
      <c r="TY1244" s="279">
        <f t="shared" si="2393"/>
        <v>2644276.39</v>
      </c>
      <c r="TZ1244" s="314" t="s">
        <v>822</v>
      </c>
      <c r="UA1244" s="314" t="s">
        <v>822</v>
      </c>
      <c r="UB1244" s="314" t="s">
        <v>822</v>
      </c>
      <c r="UC1244" s="314" t="s">
        <v>822</v>
      </c>
      <c r="UD1244" s="314" t="s">
        <v>822</v>
      </c>
      <c r="UE1244" s="314" t="s">
        <v>822</v>
      </c>
      <c r="UF1244" s="314" t="s">
        <v>822</v>
      </c>
      <c r="UG1244" s="314" t="s">
        <v>822</v>
      </c>
      <c r="UH1244" s="314" t="s">
        <v>822</v>
      </c>
      <c r="UI1244" s="314" t="s">
        <v>822</v>
      </c>
      <c r="UJ1244" s="314" t="s">
        <v>822</v>
      </c>
      <c r="UK1244" s="314" t="s">
        <v>822</v>
      </c>
      <c r="UL1244" s="314" t="s">
        <v>822</v>
      </c>
      <c r="UM1244" s="314" t="s">
        <v>822</v>
      </c>
      <c r="UN1244" s="314" t="s">
        <v>822</v>
      </c>
      <c r="UO1244" s="279">
        <f t="shared" ref="UO1244:UT1244" si="2394">UO1214+UO1224+UO1234</f>
        <v>40039780</v>
      </c>
      <c r="UP1244" s="279">
        <f t="shared" si="2394"/>
        <v>41758161</v>
      </c>
      <c r="UQ1244" s="279">
        <f t="shared" si="2394"/>
        <v>41758161</v>
      </c>
      <c r="UR1244" s="279">
        <f t="shared" si="2394"/>
        <v>5092499.8099999996</v>
      </c>
      <c r="US1244" s="279">
        <f t="shared" si="2394"/>
        <v>5127191.01</v>
      </c>
      <c r="UT1244" s="279">
        <f t="shared" si="2394"/>
        <v>5127191.01</v>
      </c>
      <c r="UU1244" s="314" t="s">
        <v>822</v>
      </c>
      <c r="UV1244" s="314" t="s">
        <v>822</v>
      </c>
      <c r="UW1244" s="314" t="s">
        <v>822</v>
      </c>
      <c r="UX1244" s="314" t="s">
        <v>822</v>
      </c>
      <c r="UY1244" s="314" t="s">
        <v>822</v>
      </c>
      <c r="UZ1244" s="314" t="s">
        <v>822</v>
      </c>
      <c r="VA1244" s="314" t="s">
        <v>822</v>
      </c>
      <c r="VB1244" s="314" t="s">
        <v>822</v>
      </c>
      <c r="VC1244" s="314" t="s">
        <v>822</v>
      </c>
      <c r="VD1244" s="314" t="s">
        <v>822</v>
      </c>
      <c r="VE1244" s="314" t="s">
        <v>822</v>
      </c>
      <c r="VF1244" s="314" t="s">
        <v>822</v>
      </c>
      <c r="VG1244" s="314" t="s">
        <v>822</v>
      </c>
      <c r="VH1244" s="314" t="s">
        <v>822</v>
      </c>
      <c r="VI1244" s="314" t="s">
        <v>822</v>
      </c>
      <c r="VJ1244" s="279">
        <f t="shared" ref="VJ1244:VO1244" si="2395">VJ1214+VJ1224+VJ1234</f>
        <v>43003529</v>
      </c>
      <c r="VK1244" s="279">
        <f t="shared" si="2395"/>
        <v>44880188</v>
      </c>
      <c r="VL1244" s="279">
        <f t="shared" si="2395"/>
        <v>44880188</v>
      </c>
      <c r="VM1244" s="279">
        <f t="shared" si="2395"/>
        <v>4804394.2</v>
      </c>
      <c r="VN1244" s="279">
        <f t="shared" si="2395"/>
        <v>4838845.5999999996</v>
      </c>
      <c r="VO1244" s="279">
        <f t="shared" si="2395"/>
        <v>4838845.5999999996</v>
      </c>
      <c r="VP1244" s="314" t="s">
        <v>822</v>
      </c>
      <c r="VQ1244" s="314" t="s">
        <v>822</v>
      </c>
      <c r="VR1244" s="314" t="s">
        <v>822</v>
      </c>
      <c r="VS1244" s="314" t="s">
        <v>822</v>
      </c>
      <c r="VT1244" s="314" t="s">
        <v>822</v>
      </c>
      <c r="VU1244" s="314" t="s">
        <v>822</v>
      </c>
      <c r="VV1244" s="314" t="s">
        <v>822</v>
      </c>
      <c r="VW1244" s="314" t="s">
        <v>822</v>
      </c>
      <c r="VX1244" s="314" t="s">
        <v>822</v>
      </c>
      <c r="VY1244" s="314" t="s">
        <v>822</v>
      </c>
      <c r="VZ1244" s="314" t="s">
        <v>822</v>
      </c>
      <c r="WA1244" s="314" t="s">
        <v>822</v>
      </c>
      <c r="WB1244" s="314" t="s">
        <v>822</v>
      </c>
      <c r="WC1244" s="314" t="s">
        <v>822</v>
      </c>
      <c r="WD1244" s="314" t="s">
        <v>822</v>
      </c>
      <c r="WE1244" s="279">
        <f t="shared" ref="WE1244:WJ1244" si="2396">WE1214+WE1224+WE1234</f>
        <v>33010582</v>
      </c>
      <c r="WF1244" s="279">
        <f t="shared" si="2396"/>
        <v>34468182</v>
      </c>
      <c r="WG1244" s="279">
        <f t="shared" si="2396"/>
        <v>34468182</v>
      </c>
      <c r="WH1244" s="279">
        <f t="shared" si="2396"/>
        <v>4161220.03</v>
      </c>
      <c r="WI1244" s="279">
        <f t="shared" si="2396"/>
        <v>4188333.63</v>
      </c>
      <c r="WJ1244" s="279">
        <f t="shared" si="2396"/>
        <v>4188333.63</v>
      </c>
      <c r="WK1244" s="314" t="s">
        <v>822</v>
      </c>
      <c r="WL1244" s="314" t="s">
        <v>822</v>
      </c>
      <c r="WM1244" s="314" t="s">
        <v>822</v>
      </c>
      <c r="WN1244" s="314" t="s">
        <v>822</v>
      </c>
      <c r="WO1244" s="314" t="s">
        <v>822</v>
      </c>
      <c r="WP1244" s="314" t="s">
        <v>822</v>
      </c>
      <c r="WQ1244" s="314" t="s">
        <v>822</v>
      </c>
      <c r="WR1244" s="314" t="s">
        <v>822</v>
      </c>
      <c r="WS1244" s="314" t="s">
        <v>822</v>
      </c>
      <c r="WT1244" s="314" t="s">
        <v>822</v>
      </c>
      <c r="WU1244" s="314" t="s">
        <v>822</v>
      </c>
      <c r="WV1244" s="314" t="s">
        <v>822</v>
      </c>
      <c r="WW1244" s="314" t="s">
        <v>822</v>
      </c>
      <c r="WX1244" s="314" t="s">
        <v>822</v>
      </c>
      <c r="WY1244" s="314" t="s">
        <v>822</v>
      </c>
      <c r="WZ1244" s="279">
        <f t="shared" ref="WZ1244:XE1244" si="2397">WZ1214+WZ1224+WZ1234</f>
        <v>37342300</v>
      </c>
      <c r="XA1244" s="279">
        <f t="shared" si="2397"/>
        <v>38940262</v>
      </c>
      <c r="XB1244" s="279">
        <f t="shared" si="2397"/>
        <v>38940262</v>
      </c>
      <c r="XC1244" s="279">
        <f t="shared" si="2397"/>
        <v>4752015.9400000004</v>
      </c>
      <c r="XD1244" s="279">
        <f t="shared" si="2397"/>
        <v>4784575.9400000004</v>
      </c>
      <c r="XE1244" s="279">
        <f t="shared" si="2397"/>
        <v>4784575.9400000004</v>
      </c>
      <c r="XF1244" s="314" t="s">
        <v>822</v>
      </c>
      <c r="XG1244" s="314" t="s">
        <v>822</v>
      </c>
      <c r="XH1244" s="314" t="s">
        <v>822</v>
      </c>
      <c r="XI1244" s="314" t="s">
        <v>822</v>
      </c>
      <c r="XJ1244" s="314" t="s">
        <v>822</v>
      </c>
      <c r="XK1244" s="314" t="s">
        <v>822</v>
      </c>
      <c r="XL1244" s="314" t="s">
        <v>822</v>
      </c>
      <c r="XM1244" s="314" t="s">
        <v>822</v>
      </c>
      <c r="XN1244" s="314" t="s">
        <v>822</v>
      </c>
      <c r="XO1244" s="314" t="s">
        <v>822</v>
      </c>
      <c r="XP1244" s="314" t="s">
        <v>822</v>
      </c>
      <c r="XQ1244" s="314" t="s">
        <v>822</v>
      </c>
      <c r="XR1244" s="314" t="s">
        <v>822</v>
      </c>
      <c r="XS1244" s="314" t="s">
        <v>822</v>
      </c>
      <c r="XT1244" s="314" t="s">
        <v>822</v>
      </c>
      <c r="XU1244" s="279">
        <f t="shared" ref="XU1244:XZ1244" si="2398">XU1214+XU1224+XU1234</f>
        <v>0</v>
      </c>
      <c r="XV1244" s="279">
        <f t="shared" si="2398"/>
        <v>0</v>
      </c>
      <c r="XW1244" s="279">
        <f t="shared" si="2398"/>
        <v>0</v>
      </c>
      <c r="XX1244" s="279">
        <f t="shared" si="2398"/>
        <v>0</v>
      </c>
      <c r="XY1244" s="279">
        <f t="shared" si="2398"/>
        <v>0</v>
      </c>
      <c r="XZ1244" s="279">
        <f t="shared" si="2398"/>
        <v>0</v>
      </c>
      <c r="YA1244" s="314" t="s">
        <v>822</v>
      </c>
      <c r="YB1244" s="314" t="s">
        <v>822</v>
      </c>
      <c r="YC1244" s="314" t="s">
        <v>822</v>
      </c>
      <c r="YD1244" s="314" t="s">
        <v>822</v>
      </c>
      <c r="YE1244" s="314" t="s">
        <v>822</v>
      </c>
      <c r="YF1244" s="314" t="s">
        <v>822</v>
      </c>
      <c r="YG1244" s="314" t="s">
        <v>822</v>
      </c>
      <c r="YH1244" s="314" t="s">
        <v>822</v>
      </c>
      <c r="YI1244" s="314" t="s">
        <v>822</v>
      </c>
      <c r="YJ1244" s="314" t="s">
        <v>822</v>
      </c>
      <c r="YK1244" s="314" t="s">
        <v>822</v>
      </c>
      <c r="YL1244" s="314" t="s">
        <v>822</v>
      </c>
      <c r="YM1244" s="314" t="s">
        <v>822</v>
      </c>
      <c r="YN1244" s="314" t="s">
        <v>822</v>
      </c>
      <c r="YO1244" s="314" t="s">
        <v>822</v>
      </c>
      <c r="YP1244" s="279">
        <f t="shared" ref="YP1244:YU1244" si="2399">YP1214+YP1224+YP1234</f>
        <v>844822001</v>
      </c>
      <c r="YQ1244" s="279">
        <f t="shared" si="2399"/>
        <v>881589193</v>
      </c>
      <c r="YR1244" s="279">
        <f t="shared" si="2399"/>
        <v>881589193</v>
      </c>
      <c r="YS1244" s="279">
        <f t="shared" si="2399"/>
        <v>100070691.37</v>
      </c>
      <c r="YT1244" s="279">
        <f t="shared" si="2399"/>
        <v>100750902.56999999</v>
      </c>
      <c r="YU1244" s="279">
        <f t="shared" si="2399"/>
        <v>100750902.56999999</v>
      </c>
      <c r="YV1244" s="314" t="s">
        <v>822</v>
      </c>
      <c r="YW1244" s="314" t="s">
        <v>822</v>
      </c>
      <c r="YX1244" s="314" t="s">
        <v>822</v>
      </c>
      <c r="YY1244" s="314" t="s">
        <v>822</v>
      </c>
      <c r="YZ1244" s="314" t="s">
        <v>822</v>
      </c>
      <c r="ZA1244" s="314" t="s">
        <v>822</v>
      </c>
      <c r="ZB1244" s="314" t="s">
        <v>822</v>
      </c>
      <c r="ZC1244" s="314" t="s">
        <v>822</v>
      </c>
      <c r="ZD1244" s="314" t="s">
        <v>822</v>
      </c>
      <c r="ZE1244" s="314" t="s">
        <v>822</v>
      </c>
      <c r="ZF1244" s="314" t="s">
        <v>822</v>
      </c>
      <c r="ZG1244" s="314" t="s">
        <v>822</v>
      </c>
    </row>
    <row r="1245" spans="1:683" s="277" customFormat="1">
      <c r="A1245" s="107" t="s">
        <v>837</v>
      </c>
      <c r="B1245" s="782"/>
      <c r="C1245" s="275" t="s">
        <v>709</v>
      </c>
      <c r="D1245" s="909"/>
      <c r="E1245" s="910"/>
      <c r="F1245" s="276"/>
      <c r="G1245" s="276"/>
      <c r="H1245" s="276"/>
      <c r="I1245" s="276"/>
      <c r="J1245" s="276"/>
      <c r="K1245" s="276"/>
      <c r="L1245" s="314" t="s">
        <v>822</v>
      </c>
      <c r="M1245" s="314" t="s">
        <v>822</v>
      </c>
      <c r="N1245" s="314" t="s">
        <v>822</v>
      </c>
      <c r="O1245" s="314" t="s">
        <v>822</v>
      </c>
      <c r="P1245" s="314" t="s">
        <v>822</v>
      </c>
      <c r="Q1245" s="314" t="s">
        <v>822</v>
      </c>
      <c r="R1245" s="314" t="s">
        <v>822</v>
      </c>
      <c r="S1245" s="314" t="s">
        <v>822</v>
      </c>
      <c r="T1245" s="314" t="s">
        <v>822</v>
      </c>
      <c r="U1245" s="276">
        <f>IF(O1244=0,0,(AA1249-AA1248)/O1244)</f>
        <v>1.0029524233</v>
      </c>
      <c r="V1245" s="276">
        <f t="shared" ref="V1245:Z1245" si="2400">IF(P1244=0,0,(AB1249-AB1248)/P1244)</f>
        <v>1.0029034077000001</v>
      </c>
      <c r="W1245" s="276">
        <f t="shared" si="2400"/>
        <v>1.0144472196000001</v>
      </c>
      <c r="X1245" s="276">
        <f t="shared" si="2400"/>
        <v>0.91008284490000002</v>
      </c>
      <c r="Y1245" s="276">
        <f t="shared" si="2400"/>
        <v>0.94908981079999999</v>
      </c>
      <c r="Z1245" s="276">
        <f t="shared" si="2400"/>
        <v>0.94908981079999999</v>
      </c>
      <c r="AA1245" s="314" t="s">
        <v>822</v>
      </c>
      <c r="AB1245" s="314" t="s">
        <v>822</v>
      </c>
      <c r="AC1245" s="314" t="s">
        <v>822</v>
      </c>
      <c r="AD1245" s="314" t="s">
        <v>822</v>
      </c>
      <c r="AE1245" s="314" t="s">
        <v>822</v>
      </c>
      <c r="AF1245" s="314" t="s">
        <v>822</v>
      </c>
      <c r="AG1245" s="314" t="s">
        <v>822</v>
      </c>
      <c r="AH1245" s="314" t="s">
        <v>822</v>
      </c>
      <c r="AI1245" s="314" t="s">
        <v>822</v>
      </c>
      <c r="AJ1245" s="314" t="s">
        <v>822</v>
      </c>
      <c r="AK1245" s="314" t="s">
        <v>822</v>
      </c>
      <c r="AL1245" s="314" t="s">
        <v>822</v>
      </c>
      <c r="AM1245" s="314" t="s">
        <v>822</v>
      </c>
      <c r="AN1245" s="314" t="s">
        <v>822</v>
      </c>
      <c r="AO1245" s="314" t="s">
        <v>822</v>
      </c>
      <c r="AP1245" s="276">
        <f>IF(AJ1244=0,0,(AV1249-AV1248)/AJ1244)</f>
        <v>0.98552465010000001</v>
      </c>
      <c r="AQ1245" s="276">
        <f t="shared" ref="AQ1245:AU1245" si="2401">IF(AK1244=0,0,(AW1249-AW1248)/AK1244)</f>
        <v>0.98556939779999997</v>
      </c>
      <c r="AR1245" s="276">
        <f t="shared" si="2401"/>
        <v>0.99326474629999995</v>
      </c>
      <c r="AS1245" s="276">
        <f t="shared" si="2401"/>
        <v>1.4069993472</v>
      </c>
      <c r="AT1245" s="276">
        <f t="shared" si="2401"/>
        <v>1.4655646446999999</v>
      </c>
      <c r="AU1245" s="276">
        <f t="shared" si="2401"/>
        <v>1.4655646446999999</v>
      </c>
      <c r="AV1245" s="314" t="s">
        <v>822</v>
      </c>
      <c r="AW1245" s="314" t="s">
        <v>822</v>
      </c>
      <c r="AX1245" s="314" t="s">
        <v>822</v>
      </c>
      <c r="AY1245" s="314" t="s">
        <v>822</v>
      </c>
      <c r="AZ1245" s="314" t="s">
        <v>822</v>
      </c>
      <c r="BA1245" s="314" t="s">
        <v>822</v>
      </c>
      <c r="BB1245" s="314" t="s">
        <v>822</v>
      </c>
      <c r="BC1245" s="314" t="s">
        <v>822</v>
      </c>
      <c r="BD1245" s="314" t="s">
        <v>822</v>
      </c>
      <c r="BE1245" s="314" t="s">
        <v>822</v>
      </c>
      <c r="BF1245" s="314" t="s">
        <v>822</v>
      </c>
      <c r="BG1245" s="314" t="s">
        <v>822</v>
      </c>
      <c r="BH1245" s="314" t="s">
        <v>822</v>
      </c>
      <c r="BI1245" s="314" t="s">
        <v>822</v>
      </c>
      <c r="BJ1245" s="314" t="s">
        <v>822</v>
      </c>
      <c r="BK1245" s="276">
        <f>IF(BE1244=0,0,(BQ1249-BQ1248)/BE1244)</f>
        <v>1.0000007862</v>
      </c>
      <c r="BL1245" s="276">
        <f t="shared" ref="BL1245:BP1245" si="2402">IF(BF1244=0,0,(BR1249-BR1248)/BF1244)</f>
        <v>1.000000413</v>
      </c>
      <c r="BM1245" s="276">
        <f t="shared" si="2402"/>
        <v>1.0223347729000001</v>
      </c>
      <c r="BN1245" s="276">
        <f t="shared" si="2402"/>
        <v>0.80769664620000003</v>
      </c>
      <c r="BO1245" s="276">
        <f t="shared" si="2402"/>
        <v>0.83387333779999995</v>
      </c>
      <c r="BP1245" s="276">
        <f t="shared" si="2402"/>
        <v>0.83387333779999995</v>
      </c>
      <c r="BQ1245" s="314" t="s">
        <v>822</v>
      </c>
      <c r="BR1245" s="314" t="s">
        <v>822</v>
      </c>
      <c r="BS1245" s="314" t="s">
        <v>822</v>
      </c>
      <c r="BT1245" s="314" t="s">
        <v>822</v>
      </c>
      <c r="BU1245" s="314" t="s">
        <v>822</v>
      </c>
      <c r="BV1245" s="314" t="s">
        <v>822</v>
      </c>
      <c r="BW1245" s="314" t="s">
        <v>822</v>
      </c>
      <c r="BX1245" s="314" t="s">
        <v>822</v>
      </c>
      <c r="BY1245" s="314" t="s">
        <v>822</v>
      </c>
      <c r="BZ1245" s="314" t="s">
        <v>822</v>
      </c>
      <c r="CA1245" s="314" t="s">
        <v>822</v>
      </c>
      <c r="CB1245" s="314" t="s">
        <v>822</v>
      </c>
      <c r="CC1245" s="314" t="s">
        <v>822</v>
      </c>
      <c r="CD1245" s="314" t="s">
        <v>822</v>
      </c>
      <c r="CE1245" s="314" t="s">
        <v>822</v>
      </c>
      <c r="CF1245" s="276">
        <f>IF(BZ1244=0,0,(CL1249-CL1248)/BZ1244)</f>
        <v>0.9895607394</v>
      </c>
      <c r="CG1245" s="276">
        <f t="shared" ref="CG1245:CK1245" si="2403">IF(CA1244=0,0,(CM1249-CM1248)/CA1244)</f>
        <v>0.98949094530000004</v>
      </c>
      <c r="CH1245" s="276">
        <f t="shared" si="2403"/>
        <v>0.9968908836</v>
      </c>
      <c r="CI1245" s="276">
        <f t="shared" si="2403"/>
        <v>0.99281436570000003</v>
      </c>
      <c r="CJ1245" s="276">
        <f t="shared" si="2403"/>
        <v>1.0437870170000001</v>
      </c>
      <c r="CK1245" s="276">
        <f t="shared" si="2403"/>
        <v>1.0437870170000001</v>
      </c>
      <c r="CL1245" s="314" t="s">
        <v>822</v>
      </c>
      <c r="CM1245" s="314" t="s">
        <v>822</v>
      </c>
      <c r="CN1245" s="314" t="s">
        <v>822</v>
      </c>
      <c r="CO1245" s="314" t="s">
        <v>822</v>
      </c>
      <c r="CP1245" s="314" t="s">
        <v>822</v>
      </c>
      <c r="CQ1245" s="314" t="s">
        <v>822</v>
      </c>
      <c r="CR1245" s="314" t="s">
        <v>822</v>
      </c>
      <c r="CS1245" s="314" t="s">
        <v>822</v>
      </c>
      <c r="CT1245" s="314" t="s">
        <v>822</v>
      </c>
      <c r="CU1245" s="314" t="s">
        <v>822</v>
      </c>
      <c r="CV1245" s="314" t="s">
        <v>822</v>
      </c>
      <c r="CW1245" s="314" t="s">
        <v>822</v>
      </c>
      <c r="CX1245" s="314" t="s">
        <v>822</v>
      </c>
      <c r="CY1245" s="314" t="s">
        <v>822</v>
      </c>
      <c r="CZ1245" s="314" t="s">
        <v>822</v>
      </c>
      <c r="DA1245" s="276">
        <f>IF(CU1244=0,0,(DG1249-DG1248)/CU1244)</f>
        <v>0.99997308569999999</v>
      </c>
      <c r="DB1245" s="276">
        <f t="shared" ref="DB1245:DF1245" si="2404">IF(CV1244=0,0,(DH1249-DH1248)/CV1244)</f>
        <v>0.9999517282</v>
      </c>
      <c r="DC1245" s="276">
        <f t="shared" si="2404"/>
        <v>1.0039763691000001</v>
      </c>
      <c r="DD1245" s="276">
        <f t="shared" si="2404"/>
        <v>0.63221261610000001</v>
      </c>
      <c r="DE1245" s="276">
        <f t="shared" si="2404"/>
        <v>0.66306644729999997</v>
      </c>
      <c r="DF1245" s="276">
        <f t="shared" si="2404"/>
        <v>0.66306644729999997</v>
      </c>
      <c r="DG1245" s="314" t="s">
        <v>822</v>
      </c>
      <c r="DH1245" s="314" t="s">
        <v>822</v>
      </c>
      <c r="DI1245" s="314" t="s">
        <v>822</v>
      </c>
      <c r="DJ1245" s="314" t="s">
        <v>822</v>
      </c>
      <c r="DK1245" s="314" t="s">
        <v>822</v>
      </c>
      <c r="DL1245" s="314" t="s">
        <v>822</v>
      </c>
      <c r="DM1245" s="314" t="s">
        <v>822</v>
      </c>
      <c r="DN1245" s="314" t="s">
        <v>822</v>
      </c>
      <c r="DO1245" s="314" t="s">
        <v>822</v>
      </c>
      <c r="DP1245" s="314" t="s">
        <v>822</v>
      </c>
      <c r="DQ1245" s="314" t="s">
        <v>822</v>
      </c>
      <c r="DR1245" s="314" t="s">
        <v>822</v>
      </c>
      <c r="DS1245" s="314" t="s">
        <v>822</v>
      </c>
      <c r="DT1245" s="314" t="s">
        <v>822</v>
      </c>
      <c r="DU1245" s="314" t="s">
        <v>822</v>
      </c>
      <c r="DV1245" s="276">
        <f>IF(DP1244=0,0,(EB1249-EB1248)/DP1244)</f>
        <v>1.0000022420000001</v>
      </c>
      <c r="DW1245" s="276">
        <f t="shared" ref="DW1245:EA1245" si="2405">IF(DQ1244=0,0,(EC1249-EC1248)/DQ1244)</f>
        <v>0.99999814229999995</v>
      </c>
      <c r="DX1245" s="276">
        <f t="shared" si="2405"/>
        <v>1.0076731753999999</v>
      </c>
      <c r="DY1245" s="276">
        <f t="shared" si="2405"/>
        <v>0.96799367650000001</v>
      </c>
      <c r="DZ1245" s="276">
        <f t="shared" si="2405"/>
        <v>1.0158947295</v>
      </c>
      <c r="EA1245" s="276">
        <f t="shared" si="2405"/>
        <v>1.0158947295</v>
      </c>
      <c r="EB1245" s="314" t="s">
        <v>822</v>
      </c>
      <c r="EC1245" s="314" t="s">
        <v>822</v>
      </c>
      <c r="ED1245" s="314" t="s">
        <v>822</v>
      </c>
      <c r="EE1245" s="314" t="s">
        <v>822</v>
      </c>
      <c r="EF1245" s="314" t="s">
        <v>822</v>
      </c>
      <c r="EG1245" s="314" t="s">
        <v>822</v>
      </c>
      <c r="EH1245" s="314" t="s">
        <v>822</v>
      </c>
      <c r="EI1245" s="314" t="s">
        <v>822</v>
      </c>
      <c r="EJ1245" s="314" t="s">
        <v>822</v>
      </c>
      <c r="EK1245" s="314" t="s">
        <v>822</v>
      </c>
      <c r="EL1245" s="314" t="s">
        <v>822</v>
      </c>
      <c r="EM1245" s="314" t="s">
        <v>822</v>
      </c>
      <c r="EN1245" s="314" t="s">
        <v>822</v>
      </c>
      <c r="EO1245" s="314" t="s">
        <v>822</v>
      </c>
      <c r="EP1245" s="314" t="s">
        <v>822</v>
      </c>
      <c r="EQ1245" s="276">
        <f>IF(EK1244=0,0,(EW1249-EW1248)/EK1244)</f>
        <v>1.0000002312</v>
      </c>
      <c r="ER1245" s="276">
        <f t="shared" ref="ER1245:EV1245" si="2406">IF(EL1244=0,0,(EX1249-EX1248)/EL1244)</f>
        <v>1.000001505</v>
      </c>
      <c r="ES1245" s="276">
        <f t="shared" si="2406"/>
        <v>1.0104836639999999</v>
      </c>
      <c r="ET1245" s="276">
        <f t="shared" si="2406"/>
        <v>0.81494657250000002</v>
      </c>
      <c r="EU1245" s="276">
        <f t="shared" si="2406"/>
        <v>0.84961325440000002</v>
      </c>
      <c r="EV1245" s="276">
        <f t="shared" si="2406"/>
        <v>0.84961325440000002</v>
      </c>
      <c r="EW1245" s="314" t="s">
        <v>822</v>
      </c>
      <c r="EX1245" s="314" t="s">
        <v>822</v>
      </c>
      <c r="EY1245" s="314" t="s">
        <v>822</v>
      </c>
      <c r="EZ1245" s="314" t="s">
        <v>822</v>
      </c>
      <c r="FA1245" s="314" t="s">
        <v>822</v>
      </c>
      <c r="FB1245" s="314" t="s">
        <v>822</v>
      </c>
      <c r="FC1245" s="314" t="s">
        <v>822</v>
      </c>
      <c r="FD1245" s="314" t="s">
        <v>822</v>
      </c>
      <c r="FE1245" s="314" t="s">
        <v>822</v>
      </c>
      <c r="FF1245" s="314" t="s">
        <v>822</v>
      </c>
      <c r="FG1245" s="314" t="s">
        <v>822</v>
      </c>
      <c r="FH1245" s="314" t="s">
        <v>822</v>
      </c>
      <c r="FI1245" s="314" t="s">
        <v>822</v>
      </c>
      <c r="FJ1245" s="314" t="s">
        <v>822</v>
      </c>
      <c r="FK1245" s="314" t="s">
        <v>822</v>
      </c>
      <c r="FL1245" s="276">
        <f>IF(FF1244=0,0,(FR1249-FR1248)/FF1244)</f>
        <v>1.0067415387</v>
      </c>
      <c r="FM1245" s="276">
        <f t="shared" ref="FM1245:FQ1245" si="2407">IF(FG1244=0,0,(FS1249-FS1248)/FG1244)</f>
        <v>1.0067352326000001</v>
      </c>
      <c r="FN1245" s="276">
        <f t="shared" si="2407"/>
        <v>1.0173251963000001</v>
      </c>
      <c r="FO1245" s="276">
        <f t="shared" si="2407"/>
        <v>0.67294754140000002</v>
      </c>
      <c r="FP1245" s="276">
        <f t="shared" si="2407"/>
        <v>0.69739128989999999</v>
      </c>
      <c r="FQ1245" s="276">
        <f t="shared" si="2407"/>
        <v>0.69739128989999999</v>
      </c>
      <c r="FR1245" s="314" t="s">
        <v>822</v>
      </c>
      <c r="FS1245" s="314" t="s">
        <v>822</v>
      </c>
      <c r="FT1245" s="314" t="s">
        <v>822</v>
      </c>
      <c r="FU1245" s="314" t="s">
        <v>822</v>
      </c>
      <c r="FV1245" s="314" t="s">
        <v>822</v>
      </c>
      <c r="FW1245" s="314" t="s">
        <v>822</v>
      </c>
      <c r="FX1245" s="314" t="s">
        <v>822</v>
      </c>
      <c r="FY1245" s="314" t="s">
        <v>822</v>
      </c>
      <c r="FZ1245" s="314" t="s">
        <v>822</v>
      </c>
      <c r="GA1245" s="314" t="s">
        <v>822</v>
      </c>
      <c r="GB1245" s="314" t="s">
        <v>822</v>
      </c>
      <c r="GC1245" s="314" t="s">
        <v>822</v>
      </c>
      <c r="GD1245" s="314" t="s">
        <v>822</v>
      </c>
      <c r="GE1245" s="314" t="s">
        <v>822</v>
      </c>
      <c r="GF1245" s="314" t="s">
        <v>822</v>
      </c>
      <c r="GG1245" s="276">
        <f>IF(GA1244=0,0,(GM1249-GM1248)/GA1244)</f>
        <v>1.0089869145000001</v>
      </c>
      <c r="GH1245" s="276">
        <f t="shared" ref="GH1245:GL1245" si="2408">IF(GB1244=0,0,(GN1249-GN1248)/GB1244)</f>
        <v>1.0089540686</v>
      </c>
      <c r="GI1245" s="276">
        <f t="shared" si="2408"/>
        <v>1.0190151736999999</v>
      </c>
      <c r="GJ1245" s="276">
        <f t="shared" si="2408"/>
        <v>1.0127088816000001</v>
      </c>
      <c r="GK1245" s="276">
        <f t="shared" si="2408"/>
        <v>1.0476594184000001</v>
      </c>
      <c r="GL1245" s="276">
        <f t="shared" si="2408"/>
        <v>1.0476594184000001</v>
      </c>
      <c r="GM1245" s="314" t="s">
        <v>822</v>
      </c>
      <c r="GN1245" s="314" t="s">
        <v>822</v>
      </c>
      <c r="GO1245" s="314" t="s">
        <v>822</v>
      </c>
      <c r="GP1245" s="314" t="s">
        <v>822</v>
      </c>
      <c r="GQ1245" s="314" t="s">
        <v>822</v>
      </c>
      <c r="GR1245" s="314" t="s">
        <v>822</v>
      </c>
      <c r="GS1245" s="314" t="s">
        <v>822</v>
      </c>
      <c r="GT1245" s="314" t="s">
        <v>822</v>
      </c>
      <c r="GU1245" s="314" t="s">
        <v>822</v>
      </c>
      <c r="GV1245" s="314" t="s">
        <v>822</v>
      </c>
      <c r="GW1245" s="314" t="s">
        <v>822</v>
      </c>
      <c r="GX1245" s="314" t="s">
        <v>822</v>
      </c>
      <c r="GY1245" s="314" t="s">
        <v>822</v>
      </c>
      <c r="GZ1245" s="314" t="s">
        <v>822</v>
      </c>
      <c r="HA1245" s="314" t="s">
        <v>822</v>
      </c>
      <c r="HB1245" s="276">
        <f>IF(GV1244=0,0,(HH1249-HH1248)/GV1244)</f>
        <v>1.0141223436</v>
      </c>
      <c r="HC1245" s="276">
        <f t="shared" ref="HC1245:HG1245" si="2409">IF(GW1244=0,0,(HI1249-HI1248)/GW1244)</f>
        <v>1.0141717633</v>
      </c>
      <c r="HD1245" s="276">
        <f t="shared" si="2409"/>
        <v>1.0194157026999999</v>
      </c>
      <c r="HE1245" s="276">
        <f t="shared" si="2409"/>
        <v>1.0333923742</v>
      </c>
      <c r="HF1245" s="276">
        <f t="shared" si="2409"/>
        <v>1.0670181780000001</v>
      </c>
      <c r="HG1245" s="276">
        <f t="shared" si="2409"/>
        <v>1.0670181780000001</v>
      </c>
      <c r="HH1245" s="314" t="s">
        <v>822</v>
      </c>
      <c r="HI1245" s="314" t="s">
        <v>822</v>
      </c>
      <c r="HJ1245" s="314" t="s">
        <v>822</v>
      </c>
      <c r="HK1245" s="314" t="s">
        <v>822</v>
      </c>
      <c r="HL1245" s="314" t="s">
        <v>822</v>
      </c>
      <c r="HM1245" s="314" t="s">
        <v>822</v>
      </c>
      <c r="HN1245" s="314" t="s">
        <v>822</v>
      </c>
      <c r="HO1245" s="314" t="s">
        <v>822</v>
      </c>
      <c r="HP1245" s="314" t="s">
        <v>822</v>
      </c>
      <c r="HQ1245" s="314" t="s">
        <v>822</v>
      </c>
      <c r="HR1245" s="314" t="s">
        <v>822</v>
      </c>
      <c r="HS1245" s="314" t="s">
        <v>822</v>
      </c>
      <c r="HT1245" s="314" t="s">
        <v>822</v>
      </c>
      <c r="HU1245" s="314" t="s">
        <v>822</v>
      </c>
      <c r="HV1245" s="314" t="s">
        <v>822</v>
      </c>
      <c r="HW1245" s="276">
        <f>IF(HQ1244=0,0,(IC1249-IC1248)/HQ1244)</f>
        <v>0.99989430899999998</v>
      </c>
      <c r="HX1245" s="276">
        <f t="shared" ref="HX1245:IB1245" si="2410">IF(HR1244=0,0,(ID1249-ID1248)/HR1244)</f>
        <v>0.99990160380000004</v>
      </c>
      <c r="HY1245" s="276">
        <f t="shared" si="2410"/>
        <v>1.011778013</v>
      </c>
      <c r="HZ1245" s="276">
        <f t="shared" si="2410"/>
        <v>0.84988662120000003</v>
      </c>
      <c r="IA1245" s="276">
        <f t="shared" si="2410"/>
        <v>0.88284391230000003</v>
      </c>
      <c r="IB1245" s="276">
        <f t="shared" si="2410"/>
        <v>0.88284391230000003</v>
      </c>
      <c r="IC1245" s="314" t="s">
        <v>822</v>
      </c>
      <c r="ID1245" s="314" t="s">
        <v>822</v>
      </c>
      <c r="IE1245" s="314" t="s">
        <v>822</v>
      </c>
      <c r="IF1245" s="314" t="s">
        <v>822</v>
      </c>
      <c r="IG1245" s="314" t="s">
        <v>822</v>
      </c>
      <c r="IH1245" s="314" t="s">
        <v>822</v>
      </c>
      <c r="II1245" s="314" t="s">
        <v>822</v>
      </c>
      <c r="IJ1245" s="314" t="s">
        <v>822</v>
      </c>
      <c r="IK1245" s="314" t="s">
        <v>822</v>
      </c>
      <c r="IL1245" s="314" t="s">
        <v>822</v>
      </c>
      <c r="IM1245" s="314" t="s">
        <v>822</v>
      </c>
      <c r="IN1245" s="314" t="s">
        <v>822</v>
      </c>
      <c r="IO1245" s="314" t="s">
        <v>822</v>
      </c>
      <c r="IP1245" s="314" t="s">
        <v>822</v>
      </c>
      <c r="IQ1245" s="314" t="s">
        <v>822</v>
      </c>
      <c r="IR1245" s="276">
        <f>IF(IL1244=0,0,(IX1249-IX1248)/IL1244)</f>
        <v>0.99999887119999997</v>
      </c>
      <c r="IS1245" s="276">
        <f t="shared" ref="IS1245:IW1245" si="2411">IF(IM1244=0,0,(IY1249-IY1248)/IM1244)</f>
        <v>1.0000020609</v>
      </c>
      <c r="IT1245" s="276">
        <f t="shared" si="2411"/>
        <v>1.0000020609</v>
      </c>
      <c r="IU1245" s="276">
        <f t="shared" si="2411"/>
        <v>2.7593460140000001</v>
      </c>
      <c r="IV1245" s="276">
        <f t="shared" si="2411"/>
        <v>2.9038010541000001</v>
      </c>
      <c r="IW1245" s="276">
        <f t="shared" si="2411"/>
        <v>2.9038010541000001</v>
      </c>
      <c r="IX1245" s="314" t="s">
        <v>822</v>
      </c>
      <c r="IY1245" s="314" t="s">
        <v>822</v>
      </c>
      <c r="IZ1245" s="314" t="s">
        <v>822</v>
      </c>
      <c r="JA1245" s="314" t="s">
        <v>822</v>
      </c>
      <c r="JB1245" s="314" t="s">
        <v>822</v>
      </c>
      <c r="JC1245" s="314" t="s">
        <v>822</v>
      </c>
      <c r="JD1245" s="314" t="s">
        <v>822</v>
      </c>
      <c r="JE1245" s="314" t="s">
        <v>822</v>
      </c>
      <c r="JF1245" s="314" t="s">
        <v>822</v>
      </c>
      <c r="JG1245" s="314" t="s">
        <v>822</v>
      </c>
      <c r="JH1245" s="314" t="s">
        <v>822</v>
      </c>
      <c r="JI1245" s="314" t="s">
        <v>822</v>
      </c>
      <c r="JJ1245" s="314" t="s">
        <v>822</v>
      </c>
      <c r="JK1245" s="314" t="s">
        <v>822</v>
      </c>
      <c r="JL1245" s="314" t="s">
        <v>822</v>
      </c>
      <c r="JM1245" s="276">
        <f>IF(JG1244=0,0,(JS1249-JS1248)/JG1244)</f>
        <v>0.99999940620000005</v>
      </c>
      <c r="JN1245" s="276">
        <f t="shared" ref="JN1245:JR1245" si="2412">IF(JH1244=0,0,(JT1249-JT1248)/JH1244)</f>
        <v>1.0000008043999999</v>
      </c>
      <c r="JO1245" s="276">
        <f t="shared" si="2412"/>
        <v>1.0037849916999999</v>
      </c>
      <c r="JP1245" s="276">
        <f t="shared" si="2412"/>
        <v>0.70962446759999998</v>
      </c>
      <c r="JQ1245" s="276">
        <f t="shared" si="2412"/>
        <v>0.7418883839</v>
      </c>
      <c r="JR1245" s="276">
        <f t="shared" si="2412"/>
        <v>0.7418883839</v>
      </c>
      <c r="JS1245" s="314" t="s">
        <v>822</v>
      </c>
      <c r="JT1245" s="314" t="s">
        <v>822</v>
      </c>
      <c r="JU1245" s="314" t="s">
        <v>822</v>
      </c>
      <c r="JV1245" s="314" t="s">
        <v>822</v>
      </c>
      <c r="JW1245" s="314" t="s">
        <v>822</v>
      </c>
      <c r="JX1245" s="314" t="s">
        <v>822</v>
      </c>
      <c r="JY1245" s="314" t="s">
        <v>822</v>
      </c>
      <c r="JZ1245" s="314" t="s">
        <v>822</v>
      </c>
      <c r="KA1245" s="314" t="s">
        <v>822</v>
      </c>
      <c r="KB1245" s="314" t="s">
        <v>822</v>
      </c>
      <c r="KC1245" s="314" t="s">
        <v>822</v>
      </c>
      <c r="KD1245" s="314" t="s">
        <v>822</v>
      </c>
      <c r="KE1245" s="314" t="s">
        <v>822</v>
      </c>
      <c r="KF1245" s="314" t="s">
        <v>822</v>
      </c>
      <c r="KG1245" s="314" t="s">
        <v>822</v>
      </c>
      <c r="KH1245" s="276">
        <f>IF(KB1244=0,0,(KN1249-KN1248)/KB1244)</f>
        <v>0.99999970969999996</v>
      </c>
      <c r="KI1245" s="276">
        <f t="shared" ref="KI1245:KM1245" si="2413">IF(KC1244=0,0,(KO1249-KO1248)/KC1244)</f>
        <v>1.000001009</v>
      </c>
      <c r="KJ1245" s="276">
        <f t="shared" si="2413"/>
        <v>1.0057485811</v>
      </c>
      <c r="KK1245" s="276">
        <f t="shared" si="2413"/>
        <v>0.78774161809999999</v>
      </c>
      <c r="KL1245" s="276">
        <f t="shared" si="2413"/>
        <v>0.82258856629999999</v>
      </c>
      <c r="KM1245" s="276">
        <f t="shared" si="2413"/>
        <v>0.82258856629999999</v>
      </c>
      <c r="KN1245" s="314" t="s">
        <v>822</v>
      </c>
      <c r="KO1245" s="314" t="s">
        <v>822</v>
      </c>
      <c r="KP1245" s="314" t="s">
        <v>822</v>
      </c>
      <c r="KQ1245" s="314" t="s">
        <v>822</v>
      </c>
      <c r="KR1245" s="314" t="s">
        <v>822</v>
      </c>
      <c r="KS1245" s="314" t="s">
        <v>822</v>
      </c>
      <c r="KT1245" s="314" t="s">
        <v>822</v>
      </c>
      <c r="KU1245" s="314" t="s">
        <v>822</v>
      </c>
      <c r="KV1245" s="314" t="s">
        <v>822</v>
      </c>
      <c r="KW1245" s="314" t="s">
        <v>822</v>
      </c>
      <c r="KX1245" s="314" t="s">
        <v>822</v>
      </c>
      <c r="KY1245" s="314" t="s">
        <v>822</v>
      </c>
      <c r="KZ1245" s="314" t="s">
        <v>822</v>
      </c>
      <c r="LA1245" s="314" t="s">
        <v>822</v>
      </c>
      <c r="LB1245" s="314" t="s">
        <v>822</v>
      </c>
      <c r="LC1245" s="276">
        <f>IF(KW1244=0,0,(LI1249-LI1248)/KW1244)</f>
        <v>0.98231369369999999</v>
      </c>
      <c r="LD1245" s="276">
        <f t="shared" ref="LD1245:LH1245" si="2414">IF(KX1244=0,0,(LJ1249-LJ1248)/KX1244)</f>
        <v>0.98219562039999997</v>
      </c>
      <c r="LE1245" s="276">
        <f t="shared" si="2414"/>
        <v>0.98964222189999995</v>
      </c>
      <c r="LF1245" s="276">
        <f t="shared" si="2414"/>
        <v>1.3185598801</v>
      </c>
      <c r="LG1245" s="276">
        <f t="shared" si="2414"/>
        <v>1.3675731659000001</v>
      </c>
      <c r="LH1245" s="276">
        <f t="shared" si="2414"/>
        <v>1.3675731659000001</v>
      </c>
      <c r="LI1245" s="314" t="s">
        <v>822</v>
      </c>
      <c r="LJ1245" s="314" t="s">
        <v>822</v>
      </c>
      <c r="LK1245" s="314" t="s">
        <v>822</v>
      </c>
      <c r="LL1245" s="314" t="s">
        <v>822</v>
      </c>
      <c r="LM1245" s="314" t="s">
        <v>822</v>
      </c>
      <c r="LN1245" s="314" t="s">
        <v>822</v>
      </c>
      <c r="LO1245" s="314" t="s">
        <v>822</v>
      </c>
      <c r="LP1245" s="314" t="s">
        <v>822</v>
      </c>
      <c r="LQ1245" s="314" t="s">
        <v>822</v>
      </c>
      <c r="LR1245" s="314" t="s">
        <v>822</v>
      </c>
      <c r="LS1245" s="314" t="s">
        <v>822</v>
      </c>
      <c r="LT1245" s="314" t="s">
        <v>822</v>
      </c>
      <c r="LU1245" s="314" t="s">
        <v>822</v>
      </c>
      <c r="LV1245" s="314" t="s">
        <v>822</v>
      </c>
      <c r="LW1245" s="314" t="s">
        <v>822</v>
      </c>
      <c r="LX1245" s="276">
        <f>IF(LR1244=0,0,(MD1249-MD1248)/LR1244)</f>
        <v>0.99999996049999995</v>
      </c>
      <c r="LY1245" s="276">
        <f t="shared" ref="LY1245:MC1245" si="2415">IF(LS1244=0,0,(ME1249-ME1248)/LS1244)</f>
        <v>0.99999927970000002</v>
      </c>
      <c r="LZ1245" s="276">
        <f t="shared" si="2415"/>
        <v>1.0038621104000001</v>
      </c>
      <c r="MA1245" s="276">
        <f t="shared" si="2415"/>
        <v>0.94655997869999997</v>
      </c>
      <c r="MB1245" s="276">
        <f t="shared" si="2415"/>
        <v>0.99607076429999997</v>
      </c>
      <c r="MC1245" s="276">
        <f t="shared" si="2415"/>
        <v>0.99607076429999997</v>
      </c>
      <c r="MD1245" s="314" t="s">
        <v>822</v>
      </c>
      <c r="ME1245" s="314" t="s">
        <v>822</v>
      </c>
      <c r="MF1245" s="314" t="s">
        <v>822</v>
      </c>
      <c r="MG1245" s="314" t="s">
        <v>822</v>
      </c>
      <c r="MH1245" s="314" t="s">
        <v>822</v>
      </c>
      <c r="MI1245" s="314" t="s">
        <v>822</v>
      </c>
      <c r="MJ1245" s="314" t="s">
        <v>822</v>
      </c>
      <c r="MK1245" s="314" t="s">
        <v>822</v>
      </c>
      <c r="ML1245" s="314" t="s">
        <v>822</v>
      </c>
      <c r="MM1245" s="314" t="s">
        <v>822</v>
      </c>
      <c r="MN1245" s="314" t="s">
        <v>822</v>
      </c>
      <c r="MO1245" s="314" t="s">
        <v>822</v>
      </c>
      <c r="MP1245" s="314" t="s">
        <v>822</v>
      </c>
      <c r="MQ1245" s="314" t="s">
        <v>822</v>
      </c>
      <c r="MR1245" s="314" t="s">
        <v>822</v>
      </c>
      <c r="MS1245" s="276">
        <f>IF(MM1244=0,0,(MY1249-MY1248)/MM1244)</f>
        <v>1.0018087437000001</v>
      </c>
      <c r="MT1245" s="276">
        <f t="shared" ref="MT1245:MX1245" si="2416">IF(MN1244=0,0,(MZ1249-MZ1248)/MN1244)</f>
        <v>1.0017866672</v>
      </c>
      <c r="MU1245" s="276">
        <f t="shared" si="2416"/>
        <v>1.0101537893000001</v>
      </c>
      <c r="MV1245" s="276">
        <f t="shared" si="2416"/>
        <v>0.9273444153</v>
      </c>
      <c r="MW1245" s="276">
        <f t="shared" si="2416"/>
        <v>0.96277612079999997</v>
      </c>
      <c r="MX1245" s="276">
        <f t="shared" si="2416"/>
        <v>0.96277612079999997</v>
      </c>
      <c r="MY1245" s="314" t="s">
        <v>822</v>
      </c>
      <c r="MZ1245" s="314" t="s">
        <v>822</v>
      </c>
      <c r="NA1245" s="314" t="s">
        <v>822</v>
      </c>
      <c r="NB1245" s="314" t="s">
        <v>822</v>
      </c>
      <c r="NC1245" s="314" t="s">
        <v>822</v>
      </c>
      <c r="ND1245" s="314" t="s">
        <v>822</v>
      </c>
      <c r="NE1245" s="314" t="s">
        <v>822</v>
      </c>
      <c r="NF1245" s="314" t="s">
        <v>822</v>
      </c>
      <c r="NG1245" s="314" t="s">
        <v>822</v>
      </c>
      <c r="NH1245" s="314" t="s">
        <v>822</v>
      </c>
      <c r="NI1245" s="314" t="s">
        <v>822</v>
      </c>
      <c r="NJ1245" s="314" t="s">
        <v>822</v>
      </c>
      <c r="NK1245" s="314" t="s">
        <v>822</v>
      </c>
      <c r="NL1245" s="314" t="s">
        <v>822</v>
      </c>
      <c r="NM1245" s="314" t="s">
        <v>822</v>
      </c>
      <c r="NN1245" s="276">
        <f>IF(NH1244=0,0,(NT1249-NT1248)/NH1244)</f>
        <v>1.0000015025</v>
      </c>
      <c r="NO1245" s="276">
        <f t="shared" ref="NO1245:NS1245" si="2417">IF(NI1244=0,0,(NU1249-NU1248)/NI1244)</f>
        <v>1.000000894</v>
      </c>
      <c r="NP1245" s="276">
        <f t="shared" si="2417"/>
        <v>1.008136513</v>
      </c>
      <c r="NQ1245" s="276">
        <f t="shared" si="2417"/>
        <v>1.1572600033</v>
      </c>
      <c r="NR1245" s="276">
        <f t="shared" si="2417"/>
        <v>1.1986008701999999</v>
      </c>
      <c r="NS1245" s="276">
        <f t="shared" si="2417"/>
        <v>1.1986008701999999</v>
      </c>
      <c r="NT1245" s="314" t="s">
        <v>822</v>
      </c>
      <c r="NU1245" s="314" t="s">
        <v>822</v>
      </c>
      <c r="NV1245" s="314" t="s">
        <v>822</v>
      </c>
      <c r="NW1245" s="314" t="s">
        <v>822</v>
      </c>
      <c r="NX1245" s="314" t="s">
        <v>822</v>
      </c>
      <c r="NY1245" s="314" t="s">
        <v>822</v>
      </c>
      <c r="NZ1245" s="314" t="s">
        <v>822</v>
      </c>
      <c r="OA1245" s="314" t="s">
        <v>822</v>
      </c>
      <c r="OB1245" s="314" t="s">
        <v>822</v>
      </c>
      <c r="OC1245" s="314" t="s">
        <v>822</v>
      </c>
      <c r="OD1245" s="314" t="s">
        <v>822</v>
      </c>
      <c r="OE1245" s="314" t="s">
        <v>822</v>
      </c>
      <c r="OF1245" s="314" t="s">
        <v>822</v>
      </c>
      <c r="OG1245" s="314" t="s">
        <v>822</v>
      </c>
      <c r="OH1245" s="314" t="s">
        <v>822</v>
      </c>
      <c r="OI1245" s="276">
        <f>IF(OC1244=0,0,(OO1249-OO1248)/OC1244)</f>
        <v>1.0000022910999999</v>
      </c>
      <c r="OJ1245" s="276">
        <f t="shared" ref="OJ1245:ON1245" si="2418">IF(OD1244=0,0,(OP1249-OP1248)/OD1244)</f>
        <v>1.0000007635999999</v>
      </c>
      <c r="OK1245" s="276">
        <f t="shared" si="2418"/>
        <v>1.0046013646</v>
      </c>
      <c r="OL1245" s="276">
        <f t="shared" si="2418"/>
        <v>1.1179730403000001</v>
      </c>
      <c r="OM1245" s="276">
        <f t="shared" si="2418"/>
        <v>1.1716675860000001</v>
      </c>
      <c r="ON1245" s="276">
        <f t="shared" si="2418"/>
        <v>1.1716675860000001</v>
      </c>
      <c r="OO1245" s="314" t="s">
        <v>822</v>
      </c>
      <c r="OP1245" s="314" t="s">
        <v>822</v>
      </c>
      <c r="OQ1245" s="314" t="s">
        <v>822</v>
      </c>
      <c r="OR1245" s="314" t="s">
        <v>822</v>
      </c>
      <c r="OS1245" s="314" t="s">
        <v>822</v>
      </c>
      <c r="OT1245" s="314" t="s">
        <v>822</v>
      </c>
      <c r="OU1245" s="314" t="s">
        <v>822</v>
      </c>
      <c r="OV1245" s="314" t="s">
        <v>822</v>
      </c>
      <c r="OW1245" s="314" t="s">
        <v>822</v>
      </c>
      <c r="OX1245" s="314" t="s">
        <v>822</v>
      </c>
      <c r="OY1245" s="314" t="s">
        <v>822</v>
      </c>
      <c r="OZ1245" s="314" t="s">
        <v>822</v>
      </c>
      <c r="PA1245" s="314" t="s">
        <v>822</v>
      </c>
      <c r="PB1245" s="314" t="s">
        <v>822</v>
      </c>
      <c r="PC1245" s="314" t="s">
        <v>822</v>
      </c>
      <c r="PD1245" s="276">
        <f>IF(OX1244=0,0,(PJ1249-PJ1248)/OX1244)</f>
        <v>1.0000010766</v>
      </c>
      <c r="PE1245" s="276">
        <f t="shared" ref="PE1245:PI1245" si="2419">IF(OY1244=0,0,(PK1249-PK1248)/OY1244)</f>
        <v>0.99999871920000005</v>
      </c>
      <c r="PF1245" s="276">
        <f t="shared" si="2419"/>
        <v>1.0100922773000001</v>
      </c>
      <c r="PG1245" s="276">
        <f t="shared" si="2419"/>
        <v>1.1635811919000001</v>
      </c>
      <c r="PH1245" s="276">
        <f t="shared" si="2419"/>
        <v>1.1970900023</v>
      </c>
      <c r="PI1245" s="276">
        <f t="shared" si="2419"/>
        <v>1.1970900023</v>
      </c>
      <c r="PJ1245" s="314" t="s">
        <v>822</v>
      </c>
      <c r="PK1245" s="314" t="s">
        <v>822</v>
      </c>
      <c r="PL1245" s="314" t="s">
        <v>822</v>
      </c>
      <c r="PM1245" s="314" t="s">
        <v>822</v>
      </c>
      <c r="PN1245" s="314" t="s">
        <v>822</v>
      </c>
      <c r="PO1245" s="314" t="s">
        <v>822</v>
      </c>
      <c r="PP1245" s="314" t="s">
        <v>822</v>
      </c>
      <c r="PQ1245" s="314" t="s">
        <v>822</v>
      </c>
      <c r="PR1245" s="314" t="s">
        <v>822</v>
      </c>
      <c r="PS1245" s="314" t="s">
        <v>822</v>
      </c>
      <c r="PT1245" s="314" t="s">
        <v>822</v>
      </c>
      <c r="PU1245" s="314" t="s">
        <v>822</v>
      </c>
      <c r="PV1245" s="314" t="s">
        <v>822</v>
      </c>
      <c r="PW1245" s="314" t="s">
        <v>822</v>
      </c>
      <c r="PX1245" s="314" t="s">
        <v>822</v>
      </c>
      <c r="PY1245" s="276">
        <f>IF(PS1244=0,0,(QE1249-QE1248)/PS1244)</f>
        <v>1.0080813782</v>
      </c>
      <c r="PZ1245" s="276">
        <f t="shared" ref="PZ1245:QD1245" si="2420">IF(PT1244=0,0,(QF1249-QF1248)/PT1244)</f>
        <v>1.0081304293</v>
      </c>
      <c r="QA1245" s="276">
        <f t="shared" si="2420"/>
        <v>1.0173398207</v>
      </c>
      <c r="QB1245" s="276">
        <f t="shared" si="2420"/>
        <v>1.0907624593</v>
      </c>
      <c r="QC1245" s="276">
        <f t="shared" si="2420"/>
        <v>1.1312401511000001</v>
      </c>
      <c r="QD1245" s="276">
        <f t="shared" si="2420"/>
        <v>1.1312401511000001</v>
      </c>
      <c r="QE1245" s="314" t="s">
        <v>822</v>
      </c>
      <c r="QF1245" s="314" t="s">
        <v>822</v>
      </c>
      <c r="QG1245" s="314" t="s">
        <v>822</v>
      </c>
      <c r="QH1245" s="314" t="s">
        <v>822</v>
      </c>
      <c r="QI1245" s="314" t="s">
        <v>822</v>
      </c>
      <c r="QJ1245" s="314" t="s">
        <v>822</v>
      </c>
      <c r="QK1245" s="314" t="s">
        <v>822</v>
      </c>
      <c r="QL1245" s="314" t="s">
        <v>822</v>
      </c>
      <c r="QM1245" s="314" t="s">
        <v>822</v>
      </c>
      <c r="QN1245" s="314" t="s">
        <v>822</v>
      </c>
      <c r="QO1245" s="314" t="s">
        <v>822</v>
      </c>
      <c r="QP1245" s="314" t="s">
        <v>822</v>
      </c>
      <c r="QQ1245" s="314" t="s">
        <v>822</v>
      </c>
      <c r="QR1245" s="314" t="s">
        <v>822</v>
      </c>
      <c r="QS1245" s="314" t="s">
        <v>822</v>
      </c>
      <c r="QT1245" s="276">
        <f>IF(QN1244=0,0,(QZ1249-QZ1248)/QN1244)</f>
        <v>0.99999883960000002</v>
      </c>
      <c r="QU1245" s="276">
        <f t="shared" ref="QU1245:QY1245" si="2421">IF(QO1244=0,0,(RA1249-RA1248)/QO1244)</f>
        <v>0.99999867009999999</v>
      </c>
      <c r="QV1245" s="276">
        <f t="shared" si="2421"/>
        <v>1.0063524776999999</v>
      </c>
      <c r="QW1245" s="276">
        <f t="shared" si="2421"/>
        <v>0.76732371489999995</v>
      </c>
      <c r="QX1245" s="276">
        <f t="shared" si="2421"/>
        <v>0.80810624789999996</v>
      </c>
      <c r="QY1245" s="276">
        <f t="shared" si="2421"/>
        <v>0.80810624789999996</v>
      </c>
      <c r="QZ1245" s="314" t="s">
        <v>822</v>
      </c>
      <c r="RA1245" s="314" t="s">
        <v>822</v>
      </c>
      <c r="RB1245" s="314" t="s">
        <v>822</v>
      </c>
      <c r="RC1245" s="314" t="s">
        <v>822</v>
      </c>
      <c r="RD1245" s="314" t="s">
        <v>822</v>
      </c>
      <c r="RE1245" s="314" t="s">
        <v>822</v>
      </c>
      <c r="RF1245" s="314" t="s">
        <v>822</v>
      </c>
      <c r="RG1245" s="314" t="s">
        <v>822</v>
      </c>
      <c r="RH1245" s="314" t="s">
        <v>822</v>
      </c>
      <c r="RI1245" s="314" t="s">
        <v>822</v>
      </c>
      <c r="RJ1245" s="314" t="s">
        <v>822</v>
      </c>
      <c r="RK1245" s="314" t="s">
        <v>822</v>
      </c>
      <c r="RL1245" s="314" t="s">
        <v>822</v>
      </c>
      <c r="RM1245" s="314" t="s">
        <v>822</v>
      </c>
      <c r="RN1245" s="314" t="s">
        <v>822</v>
      </c>
      <c r="RO1245" s="276">
        <f>IF(RI1244=0,0,(RU1249-RU1248)/RI1244)</f>
        <v>1.016705068</v>
      </c>
      <c r="RP1245" s="276">
        <f t="shared" ref="RP1245:RT1245" si="2422">IF(RJ1244=0,0,(RV1249-RV1248)/RJ1244)</f>
        <v>1.0167200917000001</v>
      </c>
      <c r="RQ1245" s="276">
        <f t="shared" si="2422"/>
        <v>1.0214324942999999</v>
      </c>
      <c r="RR1245" s="276">
        <f t="shared" si="2422"/>
        <v>0.96738857140000001</v>
      </c>
      <c r="RS1245" s="276">
        <f t="shared" si="2422"/>
        <v>1.0083078638</v>
      </c>
      <c r="RT1245" s="276">
        <f t="shared" si="2422"/>
        <v>1.0083078638</v>
      </c>
      <c r="RU1245" s="314" t="s">
        <v>822</v>
      </c>
      <c r="RV1245" s="314" t="s">
        <v>822</v>
      </c>
      <c r="RW1245" s="314" t="s">
        <v>822</v>
      </c>
      <c r="RX1245" s="314" t="s">
        <v>822</v>
      </c>
      <c r="RY1245" s="314" t="s">
        <v>822</v>
      </c>
      <c r="RZ1245" s="314" t="s">
        <v>822</v>
      </c>
      <c r="SA1245" s="314" t="s">
        <v>822</v>
      </c>
      <c r="SB1245" s="314" t="s">
        <v>822</v>
      </c>
      <c r="SC1245" s="314" t="s">
        <v>822</v>
      </c>
      <c r="SD1245" s="314" t="s">
        <v>822</v>
      </c>
      <c r="SE1245" s="314" t="s">
        <v>822</v>
      </c>
      <c r="SF1245" s="314" t="s">
        <v>822</v>
      </c>
      <c r="SG1245" s="314" t="s">
        <v>822</v>
      </c>
      <c r="SH1245" s="314" t="s">
        <v>822</v>
      </c>
      <c r="SI1245" s="314" t="s">
        <v>822</v>
      </c>
      <c r="SJ1245" s="276">
        <f>IF(SD1244=0,0,(SP1249-SP1248)/SD1244)</f>
        <v>1.0023208417</v>
      </c>
      <c r="SK1245" s="276">
        <f t="shared" ref="SK1245:SO1245" si="2423">IF(SE1244=0,0,(SQ1249-SQ1248)/SE1244)</f>
        <v>1.0021550221</v>
      </c>
      <c r="SL1245" s="276">
        <f t="shared" si="2423"/>
        <v>1.0069572604000001</v>
      </c>
      <c r="SM1245" s="276">
        <f t="shared" si="2423"/>
        <v>1.5741714346</v>
      </c>
      <c r="SN1245" s="276">
        <f t="shared" si="2423"/>
        <v>1.6414589169</v>
      </c>
      <c r="SO1245" s="276">
        <f t="shared" si="2423"/>
        <v>1.6414589169</v>
      </c>
      <c r="SP1245" s="314" t="s">
        <v>822</v>
      </c>
      <c r="SQ1245" s="314" t="s">
        <v>822</v>
      </c>
      <c r="SR1245" s="314" t="s">
        <v>822</v>
      </c>
      <c r="SS1245" s="314" t="s">
        <v>822</v>
      </c>
      <c r="ST1245" s="314" t="s">
        <v>822</v>
      </c>
      <c r="SU1245" s="314" t="s">
        <v>822</v>
      </c>
      <c r="SV1245" s="314" t="s">
        <v>822</v>
      </c>
      <c r="SW1245" s="314" t="s">
        <v>822</v>
      </c>
      <c r="SX1245" s="314" t="s">
        <v>822</v>
      </c>
      <c r="SY1245" s="314" t="s">
        <v>822</v>
      </c>
      <c r="SZ1245" s="314" t="s">
        <v>822</v>
      </c>
      <c r="TA1245" s="314" t="s">
        <v>822</v>
      </c>
      <c r="TB1245" s="314" t="s">
        <v>822</v>
      </c>
      <c r="TC1245" s="314" t="s">
        <v>822</v>
      </c>
      <c r="TD1245" s="314" t="s">
        <v>822</v>
      </c>
      <c r="TE1245" s="276">
        <f>IF(SY1244=0,0,(TK1249-TK1248)/SY1244)</f>
        <v>1.0000002661</v>
      </c>
      <c r="TF1245" s="276">
        <f t="shared" ref="TF1245:TJ1245" si="2424">IF(SZ1244=0,0,(TL1249-TL1248)/SZ1244)</f>
        <v>1.0000001702000001</v>
      </c>
      <c r="TG1245" s="276">
        <f t="shared" si="2424"/>
        <v>1.0061710326</v>
      </c>
      <c r="TH1245" s="276">
        <f t="shared" si="2424"/>
        <v>1.1820368018</v>
      </c>
      <c r="TI1245" s="276">
        <f t="shared" si="2424"/>
        <v>1.2297664443</v>
      </c>
      <c r="TJ1245" s="276">
        <f t="shared" si="2424"/>
        <v>1.2297664443</v>
      </c>
      <c r="TK1245" s="314" t="s">
        <v>822</v>
      </c>
      <c r="TL1245" s="314" t="s">
        <v>822</v>
      </c>
      <c r="TM1245" s="314" t="s">
        <v>822</v>
      </c>
      <c r="TN1245" s="314" t="s">
        <v>822</v>
      </c>
      <c r="TO1245" s="314" t="s">
        <v>822</v>
      </c>
      <c r="TP1245" s="314" t="s">
        <v>822</v>
      </c>
      <c r="TQ1245" s="314" t="s">
        <v>822</v>
      </c>
      <c r="TR1245" s="314" t="s">
        <v>822</v>
      </c>
      <c r="TS1245" s="314" t="s">
        <v>822</v>
      </c>
      <c r="TT1245" s="314" t="s">
        <v>822</v>
      </c>
      <c r="TU1245" s="314" t="s">
        <v>822</v>
      </c>
      <c r="TV1245" s="314" t="s">
        <v>822</v>
      </c>
      <c r="TW1245" s="314" t="s">
        <v>822</v>
      </c>
      <c r="TX1245" s="314" t="s">
        <v>822</v>
      </c>
      <c r="TY1245" s="314" t="s">
        <v>822</v>
      </c>
      <c r="TZ1245" s="276">
        <f>IF(TT1244=0,0,(UF1249-UF1248)/TT1244)</f>
        <v>0.97889300379999999</v>
      </c>
      <c r="UA1245" s="276">
        <f t="shared" ref="UA1245:UE1245" si="2425">IF(TU1244=0,0,(UG1249-UG1248)/TU1244)</f>
        <v>0.97909452210000003</v>
      </c>
      <c r="UB1245" s="276">
        <f t="shared" si="2425"/>
        <v>0.98684297080000005</v>
      </c>
      <c r="UC1245" s="276">
        <f t="shared" si="2425"/>
        <v>1.2442971941000001</v>
      </c>
      <c r="UD1245" s="276">
        <f t="shared" si="2425"/>
        <v>1.3043231839</v>
      </c>
      <c r="UE1245" s="276">
        <f t="shared" si="2425"/>
        <v>1.3043231839</v>
      </c>
      <c r="UF1245" s="314" t="s">
        <v>822</v>
      </c>
      <c r="UG1245" s="314" t="s">
        <v>822</v>
      </c>
      <c r="UH1245" s="314" t="s">
        <v>822</v>
      </c>
      <c r="UI1245" s="314" t="s">
        <v>822</v>
      </c>
      <c r="UJ1245" s="314" t="s">
        <v>822</v>
      </c>
      <c r="UK1245" s="314" t="s">
        <v>822</v>
      </c>
      <c r="UL1245" s="314" t="s">
        <v>822</v>
      </c>
      <c r="UM1245" s="314" t="s">
        <v>822</v>
      </c>
      <c r="UN1245" s="314" t="s">
        <v>822</v>
      </c>
      <c r="UO1245" s="314" t="s">
        <v>822</v>
      </c>
      <c r="UP1245" s="314" t="s">
        <v>822</v>
      </c>
      <c r="UQ1245" s="314" t="s">
        <v>822</v>
      </c>
      <c r="UR1245" s="314" t="s">
        <v>822</v>
      </c>
      <c r="US1245" s="314" t="s">
        <v>822</v>
      </c>
      <c r="UT1245" s="314" t="s">
        <v>822</v>
      </c>
      <c r="UU1245" s="276">
        <f>IF(UO1244=0,0,(VA1249-VA1248)/UO1244)</f>
        <v>1.0000004995</v>
      </c>
      <c r="UV1245" s="276">
        <f t="shared" ref="UV1245:UZ1245" si="2426">IF(UP1244=0,0,(VB1249-VB1248)/UP1244)</f>
        <v>1.0000009339</v>
      </c>
      <c r="UW1245" s="276">
        <f t="shared" si="2426"/>
        <v>1.0080448706</v>
      </c>
      <c r="UX1245" s="276">
        <f t="shared" si="2426"/>
        <v>0.72990478910000001</v>
      </c>
      <c r="UY1245" s="276">
        <f t="shared" si="2426"/>
        <v>0.76446459519999999</v>
      </c>
      <c r="UZ1245" s="276">
        <f t="shared" si="2426"/>
        <v>0.76446459519999999</v>
      </c>
      <c r="VA1245" s="314" t="s">
        <v>822</v>
      </c>
      <c r="VB1245" s="314" t="s">
        <v>822</v>
      </c>
      <c r="VC1245" s="314" t="s">
        <v>822</v>
      </c>
      <c r="VD1245" s="314" t="s">
        <v>822</v>
      </c>
      <c r="VE1245" s="314" t="s">
        <v>822</v>
      </c>
      <c r="VF1245" s="314" t="s">
        <v>822</v>
      </c>
      <c r="VG1245" s="314" t="s">
        <v>822</v>
      </c>
      <c r="VH1245" s="314" t="s">
        <v>822</v>
      </c>
      <c r="VI1245" s="314" t="s">
        <v>822</v>
      </c>
      <c r="VJ1245" s="314" t="s">
        <v>822</v>
      </c>
      <c r="VK1245" s="314" t="s">
        <v>822</v>
      </c>
      <c r="VL1245" s="314" t="s">
        <v>822</v>
      </c>
      <c r="VM1245" s="314" t="s">
        <v>822</v>
      </c>
      <c r="VN1245" s="314" t="s">
        <v>822</v>
      </c>
      <c r="VO1245" s="314" t="s">
        <v>822</v>
      </c>
      <c r="VP1245" s="276">
        <f>IF(VJ1244=0,0,(VV1249-VV1248)/VJ1244)</f>
        <v>0.99377425509999995</v>
      </c>
      <c r="VQ1245" s="276">
        <f t="shared" ref="VQ1245:VU1245" si="2427">IF(VK1244=0,0,(VW1249-VW1248)/VK1244)</f>
        <v>0.99382382270000003</v>
      </c>
      <c r="VR1245" s="276">
        <f t="shared" si="2427"/>
        <v>0.9983692582</v>
      </c>
      <c r="VS1245" s="276">
        <f t="shared" si="2427"/>
        <v>0.96127082990000001</v>
      </c>
      <c r="VT1245" s="276">
        <f t="shared" si="2427"/>
        <v>1.0043488472</v>
      </c>
      <c r="VU1245" s="276">
        <f t="shared" si="2427"/>
        <v>1.0043488472</v>
      </c>
      <c r="VV1245" s="314" t="s">
        <v>822</v>
      </c>
      <c r="VW1245" s="314" t="s">
        <v>822</v>
      </c>
      <c r="VX1245" s="314" t="s">
        <v>822</v>
      </c>
      <c r="VY1245" s="314" t="s">
        <v>822</v>
      </c>
      <c r="VZ1245" s="314" t="s">
        <v>822</v>
      </c>
      <c r="WA1245" s="314" t="s">
        <v>822</v>
      </c>
      <c r="WB1245" s="314" t="s">
        <v>822</v>
      </c>
      <c r="WC1245" s="314" t="s">
        <v>822</v>
      </c>
      <c r="WD1245" s="314" t="s">
        <v>822</v>
      </c>
      <c r="WE1245" s="314" t="s">
        <v>822</v>
      </c>
      <c r="WF1245" s="314" t="s">
        <v>822</v>
      </c>
      <c r="WG1245" s="314" t="s">
        <v>822</v>
      </c>
      <c r="WH1245" s="314" t="s">
        <v>822</v>
      </c>
      <c r="WI1245" s="314" t="s">
        <v>822</v>
      </c>
      <c r="WJ1245" s="314" t="s">
        <v>822</v>
      </c>
      <c r="WK1245" s="276">
        <f>IF(WE1244=0,0,(WQ1249-WQ1248)/WE1244)</f>
        <v>1.0000005453</v>
      </c>
      <c r="WL1245" s="276">
        <f t="shared" ref="WL1245:WP1245" si="2428">IF(WF1244=0,0,(WR1249-WR1248)/WF1244)</f>
        <v>1.0000005221999999</v>
      </c>
      <c r="WM1245" s="276">
        <f t="shared" si="2428"/>
        <v>1.0106277146</v>
      </c>
      <c r="WN1245" s="276">
        <f t="shared" si="2428"/>
        <v>0.92203944329999998</v>
      </c>
      <c r="WO1245" s="276">
        <f t="shared" si="2428"/>
        <v>0.95476849580000001</v>
      </c>
      <c r="WP1245" s="276">
        <f t="shared" si="2428"/>
        <v>0.95476849580000001</v>
      </c>
      <c r="WQ1245" s="314" t="s">
        <v>822</v>
      </c>
      <c r="WR1245" s="314" t="s">
        <v>822</v>
      </c>
      <c r="WS1245" s="314" t="s">
        <v>822</v>
      </c>
      <c r="WT1245" s="314" t="s">
        <v>822</v>
      </c>
      <c r="WU1245" s="314" t="s">
        <v>822</v>
      </c>
      <c r="WV1245" s="314" t="s">
        <v>822</v>
      </c>
      <c r="WW1245" s="314" t="s">
        <v>822</v>
      </c>
      <c r="WX1245" s="314" t="s">
        <v>822</v>
      </c>
      <c r="WY1245" s="314" t="s">
        <v>822</v>
      </c>
      <c r="WZ1245" s="314" t="s">
        <v>822</v>
      </c>
      <c r="XA1245" s="314" t="s">
        <v>822</v>
      </c>
      <c r="XB1245" s="314" t="s">
        <v>822</v>
      </c>
      <c r="XC1245" s="314" t="s">
        <v>822</v>
      </c>
      <c r="XD1245" s="314" t="s">
        <v>822</v>
      </c>
      <c r="XE1245" s="314" t="s">
        <v>822</v>
      </c>
      <c r="XF1245" s="276">
        <f>IF(WZ1244=0,0,(XL1249-XL1248)/WZ1244)</f>
        <v>1</v>
      </c>
      <c r="XG1245" s="276">
        <f t="shared" ref="XG1245:XK1245" si="2429">IF(XA1244=0,0,(XM1249-XM1248)/XA1244)</f>
        <v>1.0000009758999999</v>
      </c>
      <c r="XH1245" s="276">
        <f t="shared" si="2429"/>
        <v>1.0082032833000001</v>
      </c>
      <c r="XI1245" s="276">
        <f t="shared" si="2429"/>
        <v>0.71410240260000002</v>
      </c>
      <c r="XJ1245" s="276">
        <f t="shared" si="2429"/>
        <v>0.76127749789999999</v>
      </c>
      <c r="XK1245" s="276">
        <f t="shared" si="2429"/>
        <v>0.76127749789999999</v>
      </c>
      <c r="XL1245" s="314" t="s">
        <v>822</v>
      </c>
      <c r="XM1245" s="314" t="s">
        <v>822</v>
      </c>
      <c r="XN1245" s="314" t="s">
        <v>822</v>
      </c>
      <c r="XO1245" s="314" t="s">
        <v>822</v>
      </c>
      <c r="XP1245" s="314" t="s">
        <v>822</v>
      </c>
      <c r="XQ1245" s="314" t="s">
        <v>822</v>
      </c>
      <c r="XR1245" s="314" t="s">
        <v>822</v>
      </c>
      <c r="XS1245" s="314" t="s">
        <v>822</v>
      </c>
      <c r="XT1245" s="314" t="s">
        <v>822</v>
      </c>
      <c r="XU1245" s="314" t="s">
        <v>822</v>
      </c>
      <c r="XV1245" s="314" t="s">
        <v>822</v>
      </c>
      <c r="XW1245" s="314" t="s">
        <v>822</v>
      </c>
      <c r="XX1245" s="314" t="s">
        <v>822</v>
      </c>
      <c r="XY1245" s="314" t="s">
        <v>822</v>
      </c>
      <c r="XZ1245" s="314" t="s">
        <v>822</v>
      </c>
      <c r="YA1245" s="276">
        <f>IF(XU1244=0,0,(YG1249-YG1248)/XU1244)</f>
        <v>0</v>
      </c>
      <c r="YB1245" s="276">
        <f t="shared" ref="YB1245:YF1245" si="2430">IF(XV1244=0,0,(YH1249-YH1248)/XV1244)</f>
        <v>0</v>
      </c>
      <c r="YC1245" s="276">
        <f t="shared" si="2430"/>
        <v>0</v>
      </c>
      <c r="YD1245" s="276">
        <f t="shared" si="2430"/>
        <v>0</v>
      </c>
      <c r="YE1245" s="276">
        <f t="shared" si="2430"/>
        <v>0</v>
      </c>
      <c r="YF1245" s="276">
        <f t="shared" si="2430"/>
        <v>0</v>
      </c>
      <c r="YG1245" s="314" t="s">
        <v>822</v>
      </c>
      <c r="YH1245" s="314" t="s">
        <v>822</v>
      </c>
      <c r="YI1245" s="314" t="s">
        <v>822</v>
      </c>
      <c r="YJ1245" s="314" t="s">
        <v>822</v>
      </c>
      <c r="YK1245" s="314" t="s">
        <v>822</v>
      </c>
      <c r="YL1245" s="314" t="s">
        <v>822</v>
      </c>
      <c r="YM1245" s="314" t="s">
        <v>822</v>
      </c>
      <c r="YN1245" s="314" t="s">
        <v>822</v>
      </c>
      <c r="YO1245" s="314" t="s">
        <v>822</v>
      </c>
      <c r="YP1245" s="314" t="s">
        <v>822</v>
      </c>
      <c r="YQ1245" s="314" t="s">
        <v>822</v>
      </c>
      <c r="YR1245" s="314" t="s">
        <v>822</v>
      </c>
      <c r="YS1245" s="314" t="s">
        <v>822</v>
      </c>
      <c r="YT1245" s="314" t="s">
        <v>822</v>
      </c>
      <c r="YU1245" s="314" t="s">
        <v>822</v>
      </c>
      <c r="YV1245" s="276">
        <f>IF(YP1244=0,0,(ZB1249-ZB1248)/YP1244)</f>
        <v>0.99989133689999998</v>
      </c>
      <c r="YW1245" s="276">
        <f t="shared" ref="YW1245:ZA1245" si="2431">IF(YQ1244=0,0,(ZC1249-ZC1248)/YQ1244)</f>
        <v>0.99989326889999997</v>
      </c>
      <c r="YX1245" s="276">
        <f t="shared" si="2431"/>
        <v>1.0076180687</v>
      </c>
      <c r="YY1245" s="276">
        <f t="shared" si="2431"/>
        <v>0.98128621530000004</v>
      </c>
      <c r="YZ1245" s="276">
        <f t="shared" si="2431"/>
        <v>1.0228909853000001</v>
      </c>
      <c r="ZA1245" s="276">
        <f t="shared" si="2431"/>
        <v>1.0228909853000001</v>
      </c>
      <c r="ZB1245" s="314" t="s">
        <v>822</v>
      </c>
      <c r="ZC1245" s="314" t="s">
        <v>822</v>
      </c>
      <c r="ZD1245" s="314" t="s">
        <v>822</v>
      </c>
      <c r="ZE1245" s="314" t="s">
        <v>822</v>
      </c>
      <c r="ZF1245" s="314" t="s">
        <v>822</v>
      </c>
      <c r="ZG1245" s="314" t="s">
        <v>822</v>
      </c>
    </row>
    <row r="1246" spans="1:683" s="284" customFormat="1" ht="24">
      <c r="A1246" s="118" t="s">
        <v>838</v>
      </c>
      <c r="B1246" s="783"/>
      <c r="C1246" s="278" t="s">
        <v>710</v>
      </c>
      <c r="D1246" s="907"/>
      <c r="E1246" s="908"/>
      <c r="F1246" s="279"/>
      <c r="G1246" s="279"/>
      <c r="H1246" s="279"/>
      <c r="I1246" s="318"/>
      <c r="J1246" s="318"/>
      <c r="K1246" s="318"/>
      <c r="L1246" s="314" t="s">
        <v>822</v>
      </c>
      <c r="M1246" s="314" t="s">
        <v>822</v>
      </c>
      <c r="N1246" s="314" t="s">
        <v>822</v>
      </c>
      <c r="O1246" s="314" t="s">
        <v>822</v>
      </c>
      <c r="P1246" s="314" t="s">
        <v>822</v>
      </c>
      <c r="Q1246" s="314" t="s">
        <v>822</v>
      </c>
      <c r="R1246" s="314" t="s">
        <v>822</v>
      </c>
      <c r="S1246" s="314" t="s">
        <v>822</v>
      </c>
      <c r="T1246" s="314" t="s">
        <v>822</v>
      </c>
      <c r="U1246" s="314" t="s">
        <v>822</v>
      </c>
      <c r="V1246" s="314" t="s">
        <v>822</v>
      </c>
      <c r="W1246" s="314" t="s">
        <v>822</v>
      </c>
      <c r="X1246" s="314" t="s">
        <v>822</v>
      </c>
      <c r="Y1246" s="314" t="s">
        <v>822</v>
      </c>
      <c r="Z1246" s="314" t="s">
        <v>822</v>
      </c>
      <c r="AA1246" s="279">
        <f>AA1214+AA1224+AA1234</f>
        <v>21060001.109999999</v>
      </c>
      <c r="AB1246" s="279">
        <f t="shared" ref="AB1246:AF1246" si="2432">AB1214+AB1224+AB1234</f>
        <v>22006200.579999998</v>
      </c>
      <c r="AC1246" s="279">
        <f t="shared" si="2432"/>
        <v>22259501.02</v>
      </c>
      <c r="AD1246" s="279">
        <f t="shared" si="2432"/>
        <v>2117438.7799999998</v>
      </c>
      <c r="AE1246" s="279">
        <f t="shared" si="2432"/>
        <v>2221680.44</v>
      </c>
      <c r="AF1246" s="279">
        <f t="shared" si="2432"/>
        <v>2221680.44</v>
      </c>
      <c r="AG1246" s="314" t="s">
        <v>822</v>
      </c>
      <c r="AH1246" s="314" t="s">
        <v>822</v>
      </c>
      <c r="AI1246" s="314" t="s">
        <v>822</v>
      </c>
      <c r="AJ1246" s="314" t="s">
        <v>822</v>
      </c>
      <c r="AK1246" s="314" t="s">
        <v>822</v>
      </c>
      <c r="AL1246" s="314" t="s">
        <v>822</v>
      </c>
      <c r="AM1246" s="314" t="s">
        <v>822</v>
      </c>
      <c r="AN1246" s="314" t="s">
        <v>822</v>
      </c>
      <c r="AO1246" s="314" t="s">
        <v>822</v>
      </c>
      <c r="AP1246" s="314" t="s">
        <v>822</v>
      </c>
      <c r="AQ1246" s="314" t="s">
        <v>822</v>
      </c>
      <c r="AR1246" s="314" t="s">
        <v>822</v>
      </c>
      <c r="AS1246" s="314" t="s">
        <v>822</v>
      </c>
      <c r="AT1246" s="314" t="s">
        <v>822</v>
      </c>
      <c r="AU1246" s="314" t="s">
        <v>822</v>
      </c>
      <c r="AV1246" s="279">
        <f t="shared" ref="AV1246:BA1246" si="2433">AV1214+AV1224+AV1234</f>
        <v>32108400.43</v>
      </c>
      <c r="AW1246" s="279">
        <f t="shared" si="2433"/>
        <v>33503997.460000001</v>
      </c>
      <c r="AX1246" s="279">
        <f t="shared" si="2433"/>
        <v>33765596.630000003</v>
      </c>
      <c r="AY1246" s="279">
        <f t="shared" si="2433"/>
        <v>5669828.4000000004</v>
      </c>
      <c r="AZ1246" s="279">
        <f t="shared" si="2433"/>
        <v>5944876.2599999998</v>
      </c>
      <c r="BA1246" s="279">
        <f t="shared" si="2433"/>
        <v>5944876.2599999998</v>
      </c>
      <c r="BB1246" s="314" t="s">
        <v>822</v>
      </c>
      <c r="BC1246" s="314" t="s">
        <v>822</v>
      </c>
      <c r="BD1246" s="314" t="s">
        <v>822</v>
      </c>
      <c r="BE1246" s="314" t="s">
        <v>822</v>
      </c>
      <c r="BF1246" s="314" t="s">
        <v>822</v>
      </c>
      <c r="BG1246" s="314" t="s">
        <v>822</v>
      </c>
      <c r="BH1246" s="314" t="s">
        <v>822</v>
      </c>
      <c r="BI1246" s="314" t="s">
        <v>822</v>
      </c>
      <c r="BJ1246" s="314" t="s">
        <v>822</v>
      </c>
      <c r="BK1246" s="314" t="s">
        <v>822</v>
      </c>
      <c r="BL1246" s="314" t="s">
        <v>822</v>
      </c>
      <c r="BM1246" s="314" t="s">
        <v>822</v>
      </c>
      <c r="BN1246" s="314" t="s">
        <v>822</v>
      </c>
      <c r="BO1246" s="314" t="s">
        <v>822</v>
      </c>
      <c r="BP1246" s="314" t="s">
        <v>822</v>
      </c>
      <c r="BQ1246" s="279">
        <f t="shared" ref="BQ1246:BV1246" si="2434">BQ1214+BQ1224+BQ1234</f>
        <v>25438002.289999999</v>
      </c>
      <c r="BR1246" s="279">
        <f t="shared" si="2434"/>
        <v>26636097.300000001</v>
      </c>
      <c r="BS1246" s="279">
        <f t="shared" si="2434"/>
        <v>27231002</v>
      </c>
      <c r="BT1246" s="279">
        <f t="shared" si="2434"/>
        <v>2235700.81</v>
      </c>
      <c r="BU1246" s="279">
        <f t="shared" si="2434"/>
        <v>2320452.41</v>
      </c>
      <c r="BV1246" s="279">
        <f t="shared" si="2434"/>
        <v>2320452.41</v>
      </c>
      <c r="BW1246" s="314" t="s">
        <v>822</v>
      </c>
      <c r="BX1246" s="314" t="s">
        <v>822</v>
      </c>
      <c r="BY1246" s="314" t="s">
        <v>822</v>
      </c>
      <c r="BZ1246" s="314" t="s">
        <v>822</v>
      </c>
      <c r="CA1246" s="314" t="s">
        <v>822</v>
      </c>
      <c r="CB1246" s="314" t="s">
        <v>822</v>
      </c>
      <c r="CC1246" s="314" t="s">
        <v>822</v>
      </c>
      <c r="CD1246" s="314" t="s">
        <v>822</v>
      </c>
      <c r="CE1246" s="314" t="s">
        <v>822</v>
      </c>
      <c r="CF1246" s="314" t="s">
        <v>822</v>
      </c>
      <c r="CG1246" s="314" t="s">
        <v>822</v>
      </c>
      <c r="CH1246" s="314" t="s">
        <v>822</v>
      </c>
      <c r="CI1246" s="314" t="s">
        <v>822</v>
      </c>
      <c r="CJ1246" s="314" t="s">
        <v>822</v>
      </c>
      <c r="CK1246" s="314" t="s">
        <v>822</v>
      </c>
      <c r="CL1246" s="279">
        <f t="shared" ref="CL1246:CQ1246" si="2435">CL1214+CL1224+CL1234</f>
        <v>19097600.600000001</v>
      </c>
      <c r="CM1246" s="279">
        <f t="shared" si="2435"/>
        <v>19923700.43</v>
      </c>
      <c r="CN1246" s="279">
        <f t="shared" si="2435"/>
        <v>20072701.48</v>
      </c>
      <c r="CO1246" s="279">
        <f t="shared" si="2435"/>
        <v>2244693.6</v>
      </c>
      <c r="CP1246" s="279">
        <f t="shared" si="2435"/>
        <v>2375140.5</v>
      </c>
      <c r="CQ1246" s="279">
        <f t="shared" si="2435"/>
        <v>2375140.5</v>
      </c>
      <c r="CR1246" s="314" t="s">
        <v>822</v>
      </c>
      <c r="CS1246" s="314" t="s">
        <v>822</v>
      </c>
      <c r="CT1246" s="314" t="s">
        <v>822</v>
      </c>
      <c r="CU1246" s="314" t="s">
        <v>822</v>
      </c>
      <c r="CV1246" s="314" t="s">
        <v>822</v>
      </c>
      <c r="CW1246" s="314" t="s">
        <v>822</v>
      </c>
      <c r="CX1246" s="314" t="s">
        <v>822</v>
      </c>
      <c r="CY1246" s="314" t="s">
        <v>822</v>
      </c>
      <c r="CZ1246" s="314" t="s">
        <v>822</v>
      </c>
      <c r="DA1246" s="314" t="s">
        <v>822</v>
      </c>
      <c r="DB1246" s="314" t="s">
        <v>822</v>
      </c>
      <c r="DC1246" s="314" t="s">
        <v>822</v>
      </c>
      <c r="DD1246" s="314" t="s">
        <v>822</v>
      </c>
      <c r="DE1246" s="314" t="s">
        <v>822</v>
      </c>
      <c r="DF1246" s="314" t="s">
        <v>822</v>
      </c>
      <c r="DG1246" s="279">
        <f t="shared" ref="DG1246:DL1246" si="2436">DG1214+DG1224+DG1234</f>
        <v>32138199.350000001</v>
      </c>
      <c r="DH1246" s="279">
        <f t="shared" si="2436"/>
        <v>33516899.879999999</v>
      </c>
      <c r="DI1246" s="279">
        <f t="shared" si="2436"/>
        <v>33651800.859999999</v>
      </c>
      <c r="DJ1246" s="279">
        <f t="shared" si="2436"/>
        <v>2385365.87</v>
      </c>
      <c r="DK1246" s="279">
        <f t="shared" si="2436"/>
        <v>2519731.7200000002</v>
      </c>
      <c r="DL1246" s="279">
        <f t="shared" si="2436"/>
        <v>2519731.7200000002</v>
      </c>
      <c r="DM1246" s="314" t="s">
        <v>822</v>
      </c>
      <c r="DN1246" s="314" t="s">
        <v>822</v>
      </c>
      <c r="DO1246" s="314" t="s">
        <v>822</v>
      </c>
      <c r="DP1246" s="314" t="s">
        <v>822</v>
      </c>
      <c r="DQ1246" s="314" t="s">
        <v>822</v>
      </c>
      <c r="DR1246" s="314" t="s">
        <v>822</v>
      </c>
      <c r="DS1246" s="314" t="s">
        <v>822</v>
      </c>
      <c r="DT1246" s="314" t="s">
        <v>822</v>
      </c>
      <c r="DU1246" s="314" t="s">
        <v>822</v>
      </c>
      <c r="DV1246" s="314" t="s">
        <v>822</v>
      </c>
      <c r="DW1246" s="314" t="s">
        <v>822</v>
      </c>
      <c r="DX1246" s="314" t="s">
        <v>822</v>
      </c>
      <c r="DY1246" s="314" t="s">
        <v>822</v>
      </c>
      <c r="DZ1246" s="314" t="s">
        <v>822</v>
      </c>
      <c r="EA1246" s="314" t="s">
        <v>822</v>
      </c>
      <c r="EB1246" s="279">
        <f t="shared" ref="EB1246:EG1246" si="2437">EB1214+EB1224+EB1234</f>
        <v>19625597.25</v>
      </c>
      <c r="EC1246" s="279">
        <f t="shared" si="2437"/>
        <v>20455897.32</v>
      </c>
      <c r="ED1246" s="279">
        <f t="shared" si="2437"/>
        <v>20612898.27</v>
      </c>
      <c r="EE1246" s="279">
        <f t="shared" si="2437"/>
        <v>2629109.56</v>
      </c>
      <c r="EF1246" s="279">
        <f t="shared" si="2437"/>
        <v>2779177.47</v>
      </c>
      <c r="EG1246" s="279">
        <f t="shared" si="2437"/>
        <v>2779177.47</v>
      </c>
      <c r="EH1246" s="314" t="s">
        <v>822</v>
      </c>
      <c r="EI1246" s="314" t="s">
        <v>822</v>
      </c>
      <c r="EJ1246" s="314" t="s">
        <v>822</v>
      </c>
      <c r="EK1246" s="314" t="s">
        <v>822</v>
      </c>
      <c r="EL1246" s="314" t="s">
        <v>822</v>
      </c>
      <c r="EM1246" s="314" t="s">
        <v>822</v>
      </c>
      <c r="EN1246" s="314" t="s">
        <v>822</v>
      </c>
      <c r="EO1246" s="314" t="s">
        <v>822</v>
      </c>
      <c r="EP1246" s="314" t="s">
        <v>822</v>
      </c>
      <c r="EQ1246" s="314" t="s">
        <v>822</v>
      </c>
      <c r="ER1246" s="314" t="s">
        <v>822</v>
      </c>
      <c r="ES1246" s="314" t="s">
        <v>822</v>
      </c>
      <c r="ET1246" s="314" t="s">
        <v>822</v>
      </c>
      <c r="EU1246" s="314" t="s">
        <v>822</v>
      </c>
      <c r="EV1246" s="314" t="s">
        <v>822</v>
      </c>
      <c r="EW1246" s="279">
        <f t="shared" ref="EW1246:FB1246" si="2438">EW1214+EW1224+EW1234</f>
        <v>21630002.170000002</v>
      </c>
      <c r="EX1246" s="279">
        <f t="shared" si="2438"/>
        <v>22590799.300000001</v>
      </c>
      <c r="EY1246" s="279">
        <f t="shared" si="2438"/>
        <v>22827599.93</v>
      </c>
      <c r="EZ1246" s="279">
        <f t="shared" si="2438"/>
        <v>2116634.75</v>
      </c>
      <c r="FA1246" s="279">
        <f t="shared" si="2438"/>
        <v>2220450.58</v>
      </c>
      <c r="FB1246" s="279">
        <f t="shared" si="2438"/>
        <v>2220450.58</v>
      </c>
      <c r="FC1246" s="314" t="s">
        <v>822</v>
      </c>
      <c r="FD1246" s="314" t="s">
        <v>822</v>
      </c>
      <c r="FE1246" s="314" t="s">
        <v>822</v>
      </c>
      <c r="FF1246" s="314" t="s">
        <v>822</v>
      </c>
      <c r="FG1246" s="314" t="s">
        <v>822</v>
      </c>
      <c r="FH1246" s="314" t="s">
        <v>822</v>
      </c>
      <c r="FI1246" s="314" t="s">
        <v>822</v>
      </c>
      <c r="FJ1246" s="314" t="s">
        <v>822</v>
      </c>
      <c r="FK1246" s="314" t="s">
        <v>822</v>
      </c>
      <c r="FL1246" s="314" t="s">
        <v>822</v>
      </c>
      <c r="FM1246" s="314" t="s">
        <v>822</v>
      </c>
      <c r="FN1246" s="314" t="s">
        <v>822</v>
      </c>
      <c r="FO1246" s="314" t="s">
        <v>822</v>
      </c>
      <c r="FP1246" s="314" t="s">
        <v>822</v>
      </c>
      <c r="FQ1246" s="314" t="s">
        <v>822</v>
      </c>
      <c r="FR1246" s="279">
        <f t="shared" ref="FR1246:FW1246" si="2439">FR1214+FR1224+FR1234</f>
        <v>24499898.91</v>
      </c>
      <c r="FS1246" s="279">
        <f t="shared" si="2439"/>
        <v>25582002.190000001</v>
      </c>
      <c r="FT1246" s="279">
        <f t="shared" si="2439"/>
        <v>25851099.649999999</v>
      </c>
      <c r="FU1246" s="279">
        <f t="shared" si="2439"/>
        <v>1998914.6</v>
      </c>
      <c r="FV1246" s="279">
        <f t="shared" si="2439"/>
        <v>2084773.06</v>
      </c>
      <c r="FW1246" s="279">
        <f t="shared" si="2439"/>
        <v>2084773.06</v>
      </c>
      <c r="FX1246" s="314" t="s">
        <v>822</v>
      </c>
      <c r="FY1246" s="314" t="s">
        <v>822</v>
      </c>
      <c r="FZ1246" s="314" t="s">
        <v>822</v>
      </c>
      <c r="GA1246" s="314" t="s">
        <v>822</v>
      </c>
      <c r="GB1246" s="314" t="s">
        <v>822</v>
      </c>
      <c r="GC1246" s="314" t="s">
        <v>822</v>
      </c>
      <c r="GD1246" s="314" t="s">
        <v>822</v>
      </c>
      <c r="GE1246" s="314" t="s">
        <v>822</v>
      </c>
      <c r="GF1246" s="314" t="s">
        <v>822</v>
      </c>
      <c r="GG1246" s="314" t="s">
        <v>822</v>
      </c>
      <c r="GH1246" s="314" t="s">
        <v>822</v>
      </c>
      <c r="GI1246" s="314" t="s">
        <v>822</v>
      </c>
      <c r="GJ1246" s="314" t="s">
        <v>822</v>
      </c>
      <c r="GK1246" s="314" t="s">
        <v>822</v>
      </c>
      <c r="GL1246" s="314" t="s">
        <v>822</v>
      </c>
      <c r="GM1246" s="279">
        <f t="shared" ref="GM1246:GR1246" si="2440">GM1214+GM1224+GM1234</f>
        <v>30681595.670000002</v>
      </c>
      <c r="GN1246" s="279">
        <f t="shared" si="2440"/>
        <v>32040300.489999998</v>
      </c>
      <c r="GO1246" s="279">
        <f t="shared" si="2440"/>
        <v>32359799.859999999</v>
      </c>
      <c r="GP1246" s="279">
        <f t="shared" si="2440"/>
        <v>3747560.45</v>
      </c>
      <c r="GQ1246" s="279">
        <f t="shared" si="2440"/>
        <v>3901515.8</v>
      </c>
      <c r="GR1246" s="279">
        <f t="shared" si="2440"/>
        <v>3901515.8</v>
      </c>
      <c r="GS1246" s="314" t="s">
        <v>822</v>
      </c>
      <c r="GT1246" s="314" t="s">
        <v>822</v>
      </c>
      <c r="GU1246" s="314" t="s">
        <v>822</v>
      </c>
      <c r="GV1246" s="314" t="s">
        <v>822</v>
      </c>
      <c r="GW1246" s="314" t="s">
        <v>822</v>
      </c>
      <c r="GX1246" s="314" t="s">
        <v>822</v>
      </c>
      <c r="GY1246" s="314" t="s">
        <v>822</v>
      </c>
      <c r="GZ1246" s="314" t="s">
        <v>822</v>
      </c>
      <c r="HA1246" s="314" t="s">
        <v>822</v>
      </c>
      <c r="HB1246" s="314" t="s">
        <v>822</v>
      </c>
      <c r="HC1246" s="314" t="s">
        <v>822</v>
      </c>
      <c r="HD1246" s="314" t="s">
        <v>822</v>
      </c>
      <c r="HE1246" s="314" t="s">
        <v>822</v>
      </c>
      <c r="HF1246" s="314" t="s">
        <v>822</v>
      </c>
      <c r="HG1246" s="314" t="s">
        <v>822</v>
      </c>
      <c r="HH1246" s="279">
        <f t="shared" ref="HH1246:HM1246" si="2441">HH1214+HH1224+HH1234</f>
        <v>28560399.18</v>
      </c>
      <c r="HI1246" s="279">
        <f t="shared" si="2441"/>
        <v>29822101.48</v>
      </c>
      <c r="HJ1246" s="279">
        <f t="shared" si="2441"/>
        <v>29976299.07</v>
      </c>
      <c r="HK1246" s="279">
        <f t="shared" si="2441"/>
        <v>3142951.07</v>
      </c>
      <c r="HL1246" s="279">
        <f t="shared" si="2441"/>
        <v>3267640.5</v>
      </c>
      <c r="HM1246" s="279">
        <f t="shared" si="2441"/>
        <v>3267640.5</v>
      </c>
      <c r="HN1246" s="314" t="s">
        <v>822</v>
      </c>
      <c r="HO1246" s="314" t="s">
        <v>822</v>
      </c>
      <c r="HP1246" s="314" t="s">
        <v>822</v>
      </c>
      <c r="HQ1246" s="314" t="s">
        <v>822</v>
      </c>
      <c r="HR1246" s="314" t="s">
        <v>822</v>
      </c>
      <c r="HS1246" s="314" t="s">
        <v>822</v>
      </c>
      <c r="HT1246" s="314" t="s">
        <v>822</v>
      </c>
      <c r="HU1246" s="314" t="s">
        <v>822</v>
      </c>
      <c r="HV1246" s="314" t="s">
        <v>822</v>
      </c>
      <c r="HW1246" s="314" t="s">
        <v>822</v>
      </c>
      <c r="HX1246" s="314" t="s">
        <v>822</v>
      </c>
      <c r="HY1246" s="314" t="s">
        <v>822</v>
      </c>
      <c r="HZ1246" s="314" t="s">
        <v>822</v>
      </c>
      <c r="IA1246" s="314" t="s">
        <v>822</v>
      </c>
      <c r="IB1246" s="314" t="s">
        <v>822</v>
      </c>
      <c r="IC1246" s="279">
        <f t="shared" ref="IC1246:IH1246" si="2442">IC1214+IC1224+IC1234</f>
        <v>26423298.789999999</v>
      </c>
      <c r="ID1246" s="279">
        <f t="shared" si="2442"/>
        <v>27589800.760000002</v>
      </c>
      <c r="IE1246" s="279">
        <f t="shared" si="2442"/>
        <v>27917497.870000001</v>
      </c>
      <c r="IF1246" s="279">
        <f t="shared" si="2442"/>
        <v>2768928.77</v>
      </c>
      <c r="IG1246" s="279">
        <f t="shared" si="2442"/>
        <v>2895121.48</v>
      </c>
      <c r="IH1246" s="279">
        <f t="shared" si="2442"/>
        <v>2895121.48</v>
      </c>
      <c r="II1246" s="314" t="s">
        <v>822</v>
      </c>
      <c r="IJ1246" s="314" t="s">
        <v>822</v>
      </c>
      <c r="IK1246" s="314" t="s">
        <v>822</v>
      </c>
      <c r="IL1246" s="314" t="s">
        <v>822</v>
      </c>
      <c r="IM1246" s="314" t="s">
        <v>822</v>
      </c>
      <c r="IN1246" s="314" t="s">
        <v>822</v>
      </c>
      <c r="IO1246" s="314" t="s">
        <v>822</v>
      </c>
      <c r="IP1246" s="314" t="s">
        <v>822</v>
      </c>
      <c r="IQ1246" s="314" t="s">
        <v>822</v>
      </c>
      <c r="IR1246" s="314" t="s">
        <v>822</v>
      </c>
      <c r="IS1246" s="314" t="s">
        <v>822</v>
      </c>
      <c r="IT1246" s="314" t="s">
        <v>822</v>
      </c>
      <c r="IU1246" s="314" t="s">
        <v>822</v>
      </c>
      <c r="IV1246" s="314" t="s">
        <v>822</v>
      </c>
      <c r="IW1246" s="314" t="s">
        <v>822</v>
      </c>
      <c r="IX1246" s="279">
        <f t="shared" ref="IX1246:JC1246" si="2443">IX1214+IX1224+IX1234</f>
        <v>20375101.739999998</v>
      </c>
      <c r="IY1246" s="279">
        <f t="shared" si="2443"/>
        <v>21350300.649999999</v>
      </c>
      <c r="IZ1246" s="279">
        <f t="shared" si="2443"/>
        <v>21350300.649999999</v>
      </c>
      <c r="JA1246" s="279">
        <f t="shared" si="2443"/>
        <v>2468539.98</v>
      </c>
      <c r="JB1246" s="279">
        <f t="shared" si="2443"/>
        <v>2597770.9500000002</v>
      </c>
      <c r="JC1246" s="279">
        <f t="shared" si="2443"/>
        <v>2597770.9500000002</v>
      </c>
      <c r="JD1246" s="314" t="s">
        <v>822</v>
      </c>
      <c r="JE1246" s="314" t="s">
        <v>822</v>
      </c>
      <c r="JF1246" s="314" t="s">
        <v>822</v>
      </c>
      <c r="JG1246" s="314" t="s">
        <v>822</v>
      </c>
      <c r="JH1246" s="314" t="s">
        <v>822</v>
      </c>
      <c r="JI1246" s="314" t="s">
        <v>822</v>
      </c>
      <c r="JJ1246" s="314" t="s">
        <v>822</v>
      </c>
      <c r="JK1246" s="314" t="s">
        <v>822</v>
      </c>
      <c r="JL1246" s="314" t="s">
        <v>822</v>
      </c>
      <c r="JM1246" s="314" t="s">
        <v>822</v>
      </c>
      <c r="JN1246" s="314" t="s">
        <v>822</v>
      </c>
      <c r="JO1246" s="314" t="s">
        <v>822</v>
      </c>
      <c r="JP1246" s="314" t="s">
        <v>822</v>
      </c>
      <c r="JQ1246" s="314" t="s">
        <v>822</v>
      </c>
      <c r="JR1246" s="314" t="s">
        <v>822</v>
      </c>
      <c r="JS1246" s="279">
        <f t="shared" ref="JS1246:JX1246" si="2444">JS1214+JS1224+JS1234</f>
        <v>28627001.27</v>
      </c>
      <c r="JT1246" s="279">
        <f t="shared" si="2444"/>
        <v>29834700.699999999</v>
      </c>
      <c r="JU1246" s="279">
        <f t="shared" si="2444"/>
        <v>29947602.43</v>
      </c>
      <c r="JV1246" s="279">
        <f t="shared" si="2444"/>
        <v>2249170.2599999998</v>
      </c>
      <c r="JW1246" s="279">
        <f t="shared" si="2444"/>
        <v>2368938.11</v>
      </c>
      <c r="JX1246" s="279">
        <f t="shared" si="2444"/>
        <v>2368938.11</v>
      </c>
      <c r="JY1246" s="314" t="s">
        <v>822</v>
      </c>
      <c r="JZ1246" s="314" t="s">
        <v>822</v>
      </c>
      <c r="KA1246" s="314" t="s">
        <v>822</v>
      </c>
      <c r="KB1246" s="314" t="s">
        <v>822</v>
      </c>
      <c r="KC1246" s="314" t="s">
        <v>822</v>
      </c>
      <c r="KD1246" s="314" t="s">
        <v>822</v>
      </c>
      <c r="KE1246" s="314" t="s">
        <v>822</v>
      </c>
      <c r="KF1246" s="314" t="s">
        <v>822</v>
      </c>
      <c r="KG1246" s="314" t="s">
        <v>822</v>
      </c>
      <c r="KH1246" s="314" t="s">
        <v>822</v>
      </c>
      <c r="KI1246" s="314" t="s">
        <v>822</v>
      </c>
      <c r="KJ1246" s="314" t="s">
        <v>822</v>
      </c>
      <c r="KK1246" s="314" t="s">
        <v>822</v>
      </c>
      <c r="KL1246" s="314" t="s">
        <v>822</v>
      </c>
      <c r="KM1246" s="314" t="s">
        <v>822</v>
      </c>
      <c r="KN1246" s="279">
        <f t="shared" ref="KN1246:KS1246" si="2445">KN1214+KN1224+KN1234</f>
        <v>27558098.620000001</v>
      </c>
      <c r="KO1246" s="279">
        <f t="shared" si="2445"/>
        <v>28742603.82</v>
      </c>
      <c r="KP1246" s="279">
        <f t="shared" si="2445"/>
        <v>28907802.300000001</v>
      </c>
      <c r="KQ1246" s="279">
        <f t="shared" si="2445"/>
        <v>2684528.84</v>
      </c>
      <c r="KR1246" s="279">
        <f t="shared" si="2445"/>
        <v>2823101.25</v>
      </c>
      <c r="KS1246" s="279">
        <f t="shared" si="2445"/>
        <v>2823101.25</v>
      </c>
      <c r="KT1246" s="314" t="s">
        <v>822</v>
      </c>
      <c r="KU1246" s="314" t="s">
        <v>822</v>
      </c>
      <c r="KV1246" s="314" t="s">
        <v>822</v>
      </c>
      <c r="KW1246" s="314" t="s">
        <v>822</v>
      </c>
      <c r="KX1246" s="314" t="s">
        <v>822</v>
      </c>
      <c r="KY1246" s="314" t="s">
        <v>822</v>
      </c>
      <c r="KZ1246" s="314" t="s">
        <v>822</v>
      </c>
      <c r="LA1246" s="314" t="s">
        <v>822</v>
      </c>
      <c r="LB1246" s="314" t="s">
        <v>822</v>
      </c>
      <c r="LC1246" s="314" t="s">
        <v>822</v>
      </c>
      <c r="LD1246" s="314" t="s">
        <v>822</v>
      </c>
      <c r="LE1246" s="314" t="s">
        <v>822</v>
      </c>
      <c r="LF1246" s="314" t="s">
        <v>822</v>
      </c>
      <c r="LG1246" s="314" t="s">
        <v>822</v>
      </c>
      <c r="LH1246" s="314" t="s">
        <v>822</v>
      </c>
      <c r="LI1246" s="279">
        <f t="shared" ref="LI1246:LN1246" si="2446">LI1214+LI1224+LI1234</f>
        <v>25423300.050000001</v>
      </c>
      <c r="LJ1246" s="279">
        <f t="shared" si="2446"/>
        <v>26511597.620000001</v>
      </c>
      <c r="LK1246" s="279">
        <f t="shared" si="2446"/>
        <v>26712601.280000001</v>
      </c>
      <c r="LL1246" s="279">
        <f t="shared" si="2446"/>
        <v>4242240.17</v>
      </c>
      <c r="LM1246" s="279">
        <f t="shared" si="2446"/>
        <v>4430047.74</v>
      </c>
      <c r="LN1246" s="279">
        <f t="shared" si="2446"/>
        <v>4430047.74</v>
      </c>
      <c r="LO1246" s="314" t="s">
        <v>822</v>
      </c>
      <c r="LP1246" s="314" t="s">
        <v>822</v>
      </c>
      <c r="LQ1246" s="314" t="s">
        <v>822</v>
      </c>
      <c r="LR1246" s="314" t="s">
        <v>822</v>
      </c>
      <c r="LS1246" s="314" t="s">
        <v>822</v>
      </c>
      <c r="LT1246" s="314" t="s">
        <v>822</v>
      </c>
      <c r="LU1246" s="314" t="s">
        <v>822</v>
      </c>
      <c r="LV1246" s="314" t="s">
        <v>822</v>
      </c>
      <c r="LW1246" s="314" t="s">
        <v>822</v>
      </c>
      <c r="LX1246" s="314" t="s">
        <v>822</v>
      </c>
      <c r="LY1246" s="314" t="s">
        <v>822</v>
      </c>
      <c r="LZ1246" s="314" t="s">
        <v>822</v>
      </c>
      <c r="MA1246" s="314" t="s">
        <v>822</v>
      </c>
      <c r="MB1246" s="314" t="s">
        <v>822</v>
      </c>
      <c r="MC1246" s="314" t="s">
        <v>822</v>
      </c>
      <c r="MD1246" s="279">
        <f t="shared" ref="MD1246:MI1246" si="2447">MD1214+MD1224+MD1234</f>
        <v>25328000.949999999</v>
      </c>
      <c r="ME1246" s="279">
        <f t="shared" si="2447"/>
        <v>26379597.920000002</v>
      </c>
      <c r="MF1246" s="279">
        <f t="shared" si="2447"/>
        <v>26481499.68</v>
      </c>
      <c r="MG1246" s="279">
        <f t="shared" si="2447"/>
        <v>3036366.51</v>
      </c>
      <c r="MH1246" s="279">
        <f t="shared" si="2447"/>
        <v>3220982.49</v>
      </c>
      <c r="MI1246" s="279">
        <f t="shared" si="2447"/>
        <v>3220982.49</v>
      </c>
      <c r="MJ1246" s="314" t="s">
        <v>822</v>
      </c>
      <c r="MK1246" s="314" t="s">
        <v>822</v>
      </c>
      <c r="ML1246" s="314" t="s">
        <v>822</v>
      </c>
      <c r="MM1246" s="314" t="s">
        <v>822</v>
      </c>
      <c r="MN1246" s="314" t="s">
        <v>822</v>
      </c>
      <c r="MO1246" s="314" t="s">
        <v>822</v>
      </c>
      <c r="MP1246" s="314" t="s">
        <v>822</v>
      </c>
      <c r="MQ1246" s="314" t="s">
        <v>822</v>
      </c>
      <c r="MR1246" s="314" t="s">
        <v>822</v>
      </c>
      <c r="MS1246" s="314" t="s">
        <v>822</v>
      </c>
      <c r="MT1246" s="314" t="s">
        <v>822</v>
      </c>
      <c r="MU1246" s="314" t="s">
        <v>822</v>
      </c>
      <c r="MV1246" s="314" t="s">
        <v>822</v>
      </c>
      <c r="MW1246" s="314" t="s">
        <v>822</v>
      </c>
      <c r="MX1246" s="314" t="s">
        <v>822</v>
      </c>
      <c r="MY1246" s="279">
        <f t="shared" ref="MY1246:ND1246" si="2448">MY1214+MY1224+MY1234</f>
        <v>30656701.600000001</v>
      </c>
      <c r="MZ1246" s="279">
        <f t="shared" si="2448"/>
        <v>31979601.48</v>
      </c>
      <c r="NA1246" s="279">
        <f t="shared" si="2448"/>
        <v>32246700.309999999</v>
      </c>
      <c r="NB1246" s="279">
        <f t="shared" si="2448"/>
        <v>3574395.47</v>
      </c>
      <c r="NC1246" s="279">
        <f t="shared" si="2448"/>
        <v>3735877.92</v>
      </c>
      <c r="ND1246" s="279">
        <f t="shared" si="2448"/>
        <v>3735877.92</v>
      </c>
      <c r="NE1246" s="314" t="s">
        <v>822</v>
      </c>
      <c r="NF1246" s="314" t="s">
        <v>822</v>
      </c>
      <c r="NG1246" s="314" t="s">
        <v>822</v>
      </c>
      <c r="NH1246" s="314" t="s">
        <v>822</v>
      </c>
      <c r="NI1246" s="314" t="s">
        <v>822</v>
      </c>
      <c r="NJ1246" s="314" t="s">
        <v>822</v>
      </c>
      <c r="NK1246" s="314" t="s">
        <v>822</v>
      </c>
      <c r="NL1246" s="314" t="s">
        <v>822</v>
      </c>
      <c r="NM1246" s="314" t="s">
        <v>822</v>
      </c>
      <c r="NN1246" s="314" t="s">
        <v>822</v>
      </c>
      <c r="NO1246" s="314" t="s">
        <v>822</v>
      </c>
      <c r="NP1246" s="314" t="s">
        <v>822</v>
      </c>
      <c r="NQ1246" s="314" t="s">
        <v>822</v>
      </c>
      <c r="NR1246" s="314" t="s">
        <v>822</v>
      </c>
      <c r="NS1246" s="314" t="s">
        <v>822</v>
      </c>
      <c r="NT1246" s="279">
        <f t="shared" ref="NT1246:NY1246" si="2449">NT1214+NT1224+NT1234</f>
        <v>24625300.809999999</v>
      </c>
      <c r="NU1246" s="279">
        <f t="shared" si="2449"/>
        <v>25726398.739999998</v>
      </c>
      <c r="NV1246" s="279">
        <f t="shared" si="2449"/>
        <v>25935699.77</v>
      </c>
      <c r="NW1246" s="279">
        <f t="shared" si="2449"/>
        <v>3097103.57</v>
      </c>
      <c r="NX1246" s="279">
        <f t="shared" si="2449"/>
        <v>3227608.57</v>
      </c>
      <c r="NY1246" s="279">
        <f t="shared" si="2449"/>
        <v>3227608.57</v>
      </c>
      <c r="NZ1246" s="314" t="s">
        <v>822</v>
      </c>
      <c r="OA1246" s="314" t="s">
        <v>822</v>
      </c>
      <c r="OB1246" s="314" t="s">
        <v>822</v>
      </c>
      <c r="OC1246" s="314" t="s">
        <v>822</v>
      </c>
      <c r="OD1246" s="314" t="s">
        <v>822</v>
      </c>
      <c r="OE1246" s="314" t="s">
        <v>822</v>
      </c>
      <c r="OF1246" s="314" t="s">
        <v>822</v>
      </c>
      <c r="OG1246" s="314" t="s">
        <v>822</v>
      </c>
      <c r="OH1246" s="314" t="s">
        <v>822</v>
      </c>
      <c r="OI1246" s="314" t="s">
        <v>822</v>
      </c>
      <c r="OJ1246" s="314" t="s">
        <v>822</v>
      </c>
      <c r="OK1246" s="314" t="s">
        <v>822</v>
      </c>
      <c r="OL1246" s="314" t="s">
        <v>822</v>
      </c>
      <c r="OM1246" s="314" t="s">
        <v>822</v>
      </c>
      <c r="ON1246" s="314" t="s">
        <v>822</v>
      </c>
      <c r="OO1246" s="279">
        <f t="shared" ref="OO1246:OT1246" si="2450">OO1214+OO1224+OO1234</f>
        <v>20078101.489999998</v>
      </c>
      <c r="OP1246" s="279">
        <f t="shared" si="2450"/>
        <v>20953800.489999998</v>
      </c>
      <c r="OQ1246" s="279">
        <f t="shared" si="2450"/>
        <v>21050200.420000002</v>
      </c>
      <c r="OR1246" s="279">
        <f t="shared" si="2450"/>
        <v>2388637.62</v>
      </c>
      <c r="OS1246" s="279">
        <f t="shared" si="2450"/>
        <v>2523637.85</v>
      </c>
      <c r="OT1246" s="279">
        <f t="shared" si="2450"/>
        <v>2523637.85</v>
      </c>
      <c r="OU1246" s="314" t="s">
        <v>822</v>
      </c>
      <c r="OV1246" s="314" t="s">
        <v>822</v>
      </c>
      <c r="OW1246" s="314" t="s">
        <v>822</v>
      </c>
      <c r="OX1246" s="314" t="s">
        <v>822</v>
      </c>
      <c r="OY1246" s="314" t="s">
        <v>822</v>
      </c>
      <c r="OZ1246" s="314" t="s">
        <v>822</v>
      </c>
      <c r="PA1246" s="314" t="s">
        <v>822</v>
      </c>
      <c r="PB1246" s="314" t="s">
        <v>822</v>
      </c>
      <c r="PC1246" s="314" t="s">
        <v>822</v>
      </c>
      <c r="PD1246" s="314" t="s">
        <v>822</v>
      </c>
      <c r="PE1246" s="314" t="s">
        <v>822</v>
      </c>
      <c r="PF1246" s="314" t="s">
        <v>822</v>
      </c>
      <c r="PG1246" s="314" t="s">
        <v>822</v>
      </c>
      <c r="PH1246" s="314" t="s">
        <v>822</v>
      </c>
      <c r="PI1246" s="314" t="s">
        <v>822</v>
      </c>
      <c r="PJ1246" s="279">
        <f t="shared" ref="PJ1246:PO1246" si="2451">PJ1214+PJ1224+PJ1234</f>
        <v>26935703</v>
      </c>
      <c r="PK1246" s="279">
        <f t="shared" si="2451"/>
        <v>28107002.100000001</v>
      </c>
      <c r="PL1246" s="279">
        <f t="shared" si="2451"/>
        <v>28390699.93</v>
      </c>
      <c r="PM1246" s="279">
        <f t="shared" si="2451"/>
        <v>3852907.51</v>
      </c>
      <c r="PN1246" s="279">
        <f t="shared" si="2451"/>
        <v>3992283.85</v>
      </c>
      <c r="PO1246" s="279">
        <f t="shared" si="2451"/>
        <v>3992283.85</v>
      </c>
      <c r="PP1246" s="314" t="s">
        <v>822</v>
      </c>
      <c r="PQ1246" s="314" t="s">
        <v>822</v>
      </c>
      <c r="PR1246" s="314" t="s">
        <v>822</v>
      </c>
      <c r="PS1246" s="314" t="s">
        <v>822</v>
      </c>
      <c r="PT1246" s="314" t="s">
        <v>822</v>
      </c>
      <c r="PU1246" s="314" t="s">
        <v>822</v>
      </c>
      <c r="PV1246" s="314" t="s">
        <v>822</v>
      </c>
      <c r="PW1246" s="314" t="s">
        <v>822</v>
      </c>
      <c r="PX1246" s="314" t="s">
        <v>822</v>
      </c>
      <c r="PY1246" s="314" t="s">
        <v>822</v>
      </c>
      <c r="PZ1246" s="314" t="s">
        <v>822</v>
      </c>
      <c r="QA1246" s="314" t="s">
        <v>822</v>
      </c>
      <c r="QB1246" s="314" t="s">
        <v>822</v>
      </c>
      <c r="QC1246" s="314" t="s">
        <v>822</v>
      </c>
      <c r="QD1246" s="314" t="s">
        <v>822</v>
      </c>
      <c r="QE1246" s="279">
        <f t="shared" ref="QE1246:QJ1246" si="2452">QE1214+QE1224+QE1234</f>
        <v>47670496.979999997</v>
      </c>
      <c r="QF1246" s="279">
        <f t="shared" si="2452"/>
        <v>49742103.289999999</v>
      </c>
      <c r="QG1246" s="279">
        <f t="shared" si="2452"/>
        <v>50196504</v>
      </c>
      <c r="QH1246" s="279">
        <f t="shared" si="2452"/>
        <v>6397278.79</v>
      </c>
      <c r="QI1246" s="279">
        <f t="shared" si="2452"/>
        <v>6678882.7800000003</v>
      </c>
      <c r="QJ1246" s="279">
        <f t="shared" si="2452"/>
        <v>6678882.7800000003</v>
      </c>
      <c r="QK1246" s="314" t="s">
        <v>822</v>
      </c>
      <c r="QL1246" s="314" t="s">
        <v>822</v>
      </c>
      <c r="QM1246" s="314" t="s">
        <v>822</v>
      </c>
      <c r="QN1246" s="314" t="s">
        <v>822</v>
      </c>
      <c r="QO1246" s="314" t="s">
        <v>822</v>
      </c>
      <c r="QP1246" s="314" t="s">
        <v>822</v>
      </c>
      <c r="QQ1246" s="314" t="s">
        <v>822</v>
      </c>
      <c r="QR1246" s="314" t="s">
        <v>822</v>
      </c>
      <c r="QS1246" s="314" t="s">
        <v>822</v>
      </c>
      <c r="QT1246" s="314" t="s">
        <v>822</v>
      </c>
      <c r="QU1246" s="314" t="s">
        <v>822</v>
      </c>
      <c r="QV1246" s="314" t="s">
        <v>822</v>
      </c>
      <c r="QW1246" s="314" t="s">
        <v>822</v>
      </c>
      <c r="QX1246" s="314" t="s">
        <v>822</v>
      </c>
      <c r="QY1246" s="314" t="s">
        <v>822</v>
      </c>
      <c r="QZ1246" s="279">
        <f t="shared" ref="QZ1246:RE1246" si="2453">QZ1214+QZ1224+QZ1234</f>
        <v>35332598.520000003</v>
      </c>
      <c r="RA1246" s="279">
        <f t="shared" si="2453"/>
        <v>36844000.060000002</v>
      </c>
      <c r="RB1246" s="279">
        <f t="shared" si="2453"/>
        <v>37078102.810000002</v>
      </c>
      <c r="RC1246" s="279">
        <f t="shared" si="2453"/>
        <v>3336638.91</v>
      </c>
      <c r="RD1246" s="279">
        <f t="shared" si="2453"/>
        <v>3540393.5</v>
      </c>
      <c r="RE1246" s="279">
        <f t="shared" si="2453"/>
        <v>3540393.5</v>
      </c>
      <c r="RF1246" s="314" t="s">
        <v>822</v>
      </c>
      <c r="RG1246" s="314" t="s">
        <v>822</v>
      </c>
      <c r="RH1246" s="314" t="s">
        <v>822</v>
      </c>
      <c r="RI1246" s="314" t="s">
        <v>822</v>
      </c>
      <c r="RJ1246" s="314" t="s">
        <v>822</v>
      </c>
      <c r="RK1246" s="314" t="s">
        <v>822</v>
      </c>
      <c r="RL1246" s="314" t="s">
        <v>822</v>
      </c>
      <c r="RM1246" s="314" t="s">
        <v>822</v>
      </c>
      <c r="RN1246" s="314" t="s">
        <v>822</v>
      </c>
      <c r="RO1246" s="314" t="s">
        <v>822</v>
      </c>
      <c r="RP1246" s="314" t="s">
        <v>822</v>
      </c>
      <c r="RQ1246" s="314" t="s">
        <v>822</v>
      </c>
      <c r="RR1246" s="314" t="s">
        <v>822</v>
      </c>
      <c r="RS1246" s="314" t="s">
        <v>822</v>
      </c>
      <c r="RT1246" s="314" t="s">
        <v>822</v>
      </c>
      <c r="RU1246" s="279">
        <f t="shared" ref="RU1246:RZ1246" si="2454">RU1214+RU1224+RU1234</f>
        <v>22816402.309999999</v>
      </c>
      <c r="RV1246" s="279">
        <f t="shared" si="2454"/>
        <v>23776099.890000001</v>
      </c>
      <c r="RW1246" s="279">
        <f t="shared" si="2454"/>
        <v>23886299.829999998</v>
      </c>
      <c r="RX1246" s="279">
        <f t="shared" si="2454"/>
        <v>2580069.83</v>
      </c>
      <c r="RY1246" s="279">
        <f t="shared" si="2454"/>
        <v>2707349.08</v>
      </c>
      <c r="RZ1246" s="279">
        <f t="shared" si="2454"/>
        <v>2707349.08</v>
      </c>
      <c r="SA1246" s="314" t="s">
        <v>822</v>
      </c>
      <c r="SB1246" s="314" t="s">
        <v>822</v>
      </c>
      <c r="SC1246" s="314" t="s">
        <v>822</v>
      </c>
      <c r="SD1246" s="314" t="s">
        <v>822</v>
      </c>
      <c r="SE1246" s="314" t="s">
        <v>822</v>
      </c>
      <c r="SF1246" s="314" t="s">
        <v>822</v>
      </c>
      <c r="SG1246" s="314" t="s">
        <v>822</v>
      </c>
      <c r="SH1246" s="314" t="s">
        <v>822</v>
      </c>
      <c r="SI1246" s="314" t="s">
        <v>822</v>
      </c>
      <c r="SJ1246" s="314" t="s">
        <v>822</v>
      </c>
      <c r="SK1246" s="314" t="s">
        <v>822</v>
      </c>
      <c r="SL1246" s="314" t="s">
        <v>822</v>
      </c>
      <c r="SM1246" s="314" t="s">
        <v>822</v>
      </c>
      <c r="SN1246" s="314" t="s">
        <v>822</v>
      </c>
      <c r="SO1246" s="314" t="s">
        <v>822</v>
      </c>
      <c r="SP1246" s="279">
        <f t="shared" ref="SP1246:SU1246" si="2455">SP1214+SP1224+SP1234</f>
        <v>20389399.510000002</v>
      </c>
      <c r="SQ1246" s="279">
        <f t="shared" si="2455"/>
        <v>21264999.920000002</v>
      </c>
      <c r="SR1246" s="279">
        <f t="shared" si="2455"/>
        <v>21366900.960000001</v>
      </c>
      <c r="SS1246" s="279">
        <f t="shared" si="2455"/>
        <v>3177899.79</v>
      </c>
      <c r="ST1246" s="279">
        <f t="shared" si="2455"/>
        <v>3339787.28</v>
      </c>
      <c r="SU1246" s="279">
        <f t="shared" si="2455"/>
        <v>3339787.28</v>
      </c>
      <c r="SV1246" s="314" t="s">
        <v>822</v>
      </c>
      <c r="SW1246" s="314" t="s">
        <v>822</v>
      </c>
      <c r="SX1246" s="314" t="s">
        <v>822</v>
      </c>
      <c r="SY1246" s="314" t="s">
        <v>822</v>
      </c>
      <c r="SZ1246" s="314" t="s">
        <v>822</v>
      </c>
      <c r="TA1246" s="314" t="s">
        <v>822</v>
      </c>
      <c r="TB1246" s="314" t="s">
        <v>822</v>
      </c>
      <c r="TC1246" s="314" t="s">
        <v>822</v>
      </c>
      <c r="TD1246" s="314" t="s">
        <v>822</v>
      </c>
      <c r="TE1246" s="314" t="s">
        <v>822</v>
      </c>
      <c r="TF1246" s="314" t="s">
        <v>822</v>
      </c>
      <c r="TG1246" s="314" t="s">
        <v>822</v>
      </c>
      <c r="TH1246" s="314" t="s">
        <v>822</v>
      </c>
      <c r="TI1246" s="314" t="s">
        <v>822</v>
      </c>
      <c r="TJ1246" s="314" t="s">
        <v>822</v>
      </c>
      <c r="TK1246" s="279">
        <f t="shared" ref="TK1246:TP1246" si="2456">TK1214+TK1224+TK1234</f>
        <v>33819702.479999997</v>
      </c>
      <c r="TL1246" s="279">
        <f t="shared" si="2456"/>
        <v>35262500.25</v>
      </c>
      <c r="TM1246" s="279">
        <f t="shared" si="2456"/>
        <v>35480101.759999998</v>
      </c>
      <c r="TN1246" s="279">
        <f t="shared" si="2456"/>
        <v>5221759.79</v>
      </c>
      <c r="TO1246" s="279">
        <f t="shared" si="2456"/>
        <v>5470252.4699999997</v>
      </c>
      <c r="TP1246" s="279">
        <f t="shared" si="2456"/>
        <v>5470252.4699999997</v>
      </c>
      <c r="TQ1246" s="314" t="s">
        <v>822</v>
      </c>
      <c r="TR1246" s="314" t="s">
        <v>822</v>
      </c>
      <c r="TS1246" s="314" t="s">
        <v>822</v>
      </c>
      <c r="TT1246" s="314" t="s">
        <v>822</v>
      </c>
      <c r="TU1246" s="314" t="s">
        <v>822</v>
      </c>
      <c r="TV1246" s="314" t="s">
        <v>822</v>
      </c>
      <c r="TW1246" s="314" t="s">
        <v>822</v>
      </c>
      <c r="TX1246" s="314" t="s">
        <v>822</v>
      </c>
      <c r="TY1246" s="314" t="s">
        <v>822</v>
      </c>
      <c r="TZ1246" s="314" t="s">
        <v>822</v>
      </c>
      <c r="UA1246" s="314" t="s">
        <v>822</v>
      </c>
      <c r="UB1246" s="314" t="s">
        <v>822</v>
      </c>
      <c r="UC1246" s="314" t="s">
        <v>822</v>
      </c>
      <c r="UD1246" s="314" t="s">
        <v>822</v>
      </c>
      <c r="UE1246" s="314" t="s">
        <v>822</v>
      </c>
      <c r="UF1246" s="279">
        <f t="shared" ref="UF1246:UK1246" si="2457">UF1214+UF1224+UF1234</f>
        <v>20702801.809999999</v>
      </c>
      <c r="UG1246" s="279">
        <f t="shared" si="2457"/>
        <v>21582299.02</v>
      </c>
      <c r="UH1246" s="279">
        <f t="shared" si="2457"/>
        <v>21753101.030000001</v>
      </c>
      <c r="UI1246" s="279">
        <f t="shared" si="2457"/>
        <v>3267725.14</v>
      </c>
      <c r="UJ1246" s="279">
        <f t="shared" si="2457"/>
        <v>3448989.77</v>
      </c>
      <c r="UK1246" s="279">
        <f t="shared" si="2457"/>
        <v>3448989.77</v>
      </c>
      <c r="UL1246" s="314" t="s">
        <v>822</v>
      </c>
      <c r="UM1246" s="314" t="s">
        <v>822</v>
      </c>
      <c r="UN1246" s="314" t="s">
        <v>822</v>
      </c>
      <c r="UO1246" s="314" t="s">
        <v>822</v>
      </c>
      <c r="UP1246" s="314" t="s">
        <v>822</v>
      </c>
      <c r="UQ1246" s="314" t="s">
        <v>822</v>
      </c>
      <c r="UR1246" s="314" t="s">
        <v>822</v>
      </c>
      <c r="US1246" s="314" t="s">
        <v>822</v>
      </c>
      <c r="UT1246" s="314" t="s">
        <v>822</v>
      </c>
      <c r="UU1246" s="314" t="s">
        <v>822</v>
      </c>
      <c r="UV1246" s="314" t="s">
        <v>822</v>
      </c>
      <c r="UW1246" s="314" t="s">
        <v>822</v>
      </c>
      <c r="UX1246" s="314" t="s">
        <v>822</v>
      </c>
      <c r="UY1246" s="314" t="s">
        <v>822</v>
      </c>
      <c r="UZ1246" s="314" t="s">
        <v>822</v>
      </c>
      <c r="VA1246" s="279">
        <f t="shared" ref="VA1246:VF1246" si="2458">VA1214+VA1224+VA1234</f>
        <v>40039801.100000001</v>
      </c>
      <c r="VB1246" s="279">
        <f t="shared" si="2458"/>
        <v>41758195.850000001</v>
      </c>
      <c r="VC1246" s="279">
        <f t="shared" si="2458"/>
        <v>42094094.789999999</v>
      </c>
      <c r="VD1246" s="279">
        <f t="shared" si="2458"/>
        <v>3717035.8</v>
      </c>
      <c r="VE1246" s="279">
        <f t="shared" si="2458"/>
        <v>3919552.17</v>
      </c>
      <c r="VF1246" s="279">
        <f t="shared" si="2458"/>
        <v>3919552.17</v>
      </c>
      <c r="VG1246" s="314" t="s">
        <v>822</v>
      </c>
      <c r="VH1246" s="314" t="s">
        <v>822</v>
      </c>
      <c r="VI1246" s="314" t="s">
        <v>822</v>
      </c>
      <c r="VJ1246" s="314" t="s">
        <v>822</v>
      </c>
      <c r="VK1246" s="314" t="s">
        <v>822</v>
      </c>
      <c r="VL1246" s="314" t="s">
        <v>822</v>
      </c>
      <c r="VM1246" s="314" t="s">
        <v>822</v>
      </c>
      <c r="VN1246" s="314" t="s">
        <v>822</v>
      </c>
      <c r="VO1246" s="314" t="s">
        <v>822</v>
      </c>
      <c r="VP1246" s="314" t="s">
        <v>822</v>
      </c>
      <c r="VQ1246" s="314" t="s">
        <v>822</v>
      </c>
      <c r="VR1246" s="314" t="s">
        <v>822</v>
      </c>
      <c r="VS1246" s="314" t="s">
        <v>822</v>
      </c>
      <c r="VT1246" s="314" t="s">
        <v>822</v>
      </c>
      <c r="VU1246" s="314" t="s">
        <v>822</v>
      </c>
      <c r="VV1246" s="279">
        <f t="shared" ref="VV1246:WA1246" si="2459">VV1214+VV1224+VV1234</f>
        <v>42735796.090000004</v>
      </c>
      <c r="VW1246" s="279">
        <f t="shared" si="2459"/>
        <v>44602998.100000001</v>
      </c>
      <c r="VX1246" s="279">
        <f t="shared" si="2459"/>
        <v>44806999.990000002</v>
      </c>
      <c r="VY1246" s="279">
        <f t="shared" si="2459"/>
        <v>4618323.8600000003</v>
      </c>
      <c r="VZ1246" s="279">
        <f t="shared" si="2459"/>
        <v>4859890.74</v>
      </c>
      <c r="WA1246" s="279">
        <f t="shared" si="2459"/>
        <v>4859890.74</v>
      </c>
      <c r="WB1246" s="314" t="s">
        <v>822</v>
      </c>
      <c r="WC1246" s="314" t="s">
        <v>822</v>
      </c>
      <c r="WD1246" s="314" t="s">
        <v>822</v>
      </c>
      <c r="WE1246" s="314" t="s">
        <v>822</v>
      </c>
      <c r="WF1246" s="314" t="s">
        <v>822</v>
      </c>
      <c r="WG1246" s="314" t="s">
        <v>822</v>
      </c>
      <c r="WH1246" s="314" t="s">
        <v>822</v>
      </c>
      <c r="WI1246" s="314" t="s">
        <v>822</v>
      </c>
      <c r="WJ1246" s="314" t="s">
        <v>822</v>
      </c>
      <c r="WK1246" s="314" t="s">
        <v>822</v>
      </c>
      <c r="WL1246" s="314" t="s">
        <v>822</v>
      </c>
      <c r="WM1246" s="314" t="s">
        <v>822</v>
      </c>
      <c r="WN1246" s="314" t="s">
        <v>822</v>
      </c>
      <c r="WO1246" s="314" t="s">
        <v>822</v>
      </c>
      <c r="WP1246" s="314" t="s">
        <v>822</v>
      </c>
      <c r="WQ1246" s="279">
        <f t="shared" ref="WQ1246:WV1246" si="2460">WQ1214+WQ1224+WQ1234</f>
        <v>33010599.620000001</v>
      </c>
      <c r="WR1246" s="279">
        <f t="shared" si="2460"/>
        <v>34468199.619999997</v>
      </c>
      <c r="WS1246" s="279">
        <f t="shared" si="2460"/>
        <v>34834497.75</v>
      </c>
      <c r="WT1246" s="279">
        <f t="shared" si="2460"/>
        <v>3836805.6</v>
      </c>
      <c r="WU1246" s="279">
        <f t="shared" si="2460"/>
        <v>3998889.79</v>
      </c>
      <c r="WV1246" s="279">
        <f t="shared" si="2460"/>
        <v>3998889.79</v>
      </c>
      <c r="WW1246" s="314" t="s">
        <v>822</v>
      </c>
      <c r="WX1246" s="314" t="s">
        <v>822</v>
      </c>
      <c r="WY1246" s="314" t="s">
        <v>822</v>
      </c>
      <c r="WZ1246" s="314" t="s">
        <v>822</v>
      </c>
      <c r="XA1246" s="314" t="s">
        <v>822</v>
      </c>
      <c r="XB1246" s="314" t="s">
        <v>822</v>
      </c>
      <c r="XC1246" s="314" t="s">
        <v>822</v>
      </c>
      <c r="XD1246" s="314" t="s">
        <v>822</v>
      </c>
      <c r="XE1246" s="314" t="s">
        <v>822</v>
      </c>
      <c r="XF1246" s="314" t="s">
        <v>822</v>
      </c>
      <c r="XG1246" s="314" t="s">
        <v>822</v>
      </c>
      <c r="XH1246" s="314" t="s">
        <v>822</v>
      </c>
      <c r="XI1246" s="314" t="s">
        <v>822</v>
      </c>
      <c r="XJ1246" s="314" t="s">
        <v>822</v>
      </c>
      <c r="XK1246" s="314" t="s">
        <v>822</v>
      </c>
      <c r="XL1246" s="279">
        <f t="shared" ref="XL1246:XQ1246" si="2461">XL1214+XL1224+XL1234</f>
        <v>37342300</v>
      </c>
      <c r="XM1246" s="279">
        <f t="shared" si="2461"/>
        <v>38940294.579999998</v>
      </c>
      <c r="XN1246" s="279">
        <f t="shared" si="2461"/>
        <v>39259696.780000001</v>
      </c>
      <c r="XO1246" s="279">
        <f t="shared" si="2461"/>
        <v>3393428.54</v>
      </c>
      <c r="XP1246" s="279">
        <f t="shared" si="2461"/>
        <v>3642388.36</v>
      </c>
      <c r="XQ1246" s="279">
        <f t="shared" si="2461"/>
        <v>3642388.36</v>
      </c>
      <c r="XR1246" s="314" t="s">
        <v>822</v>
      </c>
      <c r="XS1246" s="314" t="s">
        <v>822</v>
      </c>
      <c r="XT1246" s="314" t="s">
        <v>822</v>
      </c>
      <c r="XU1246" s="314" t="s">
        <v>822</v>
      </c>
      <c r="XV1246" s="314" t="s">
        <v>822</v>
      </c>
      <c r="XW1246" s="314" t="s">
        <v>822</v>
      </c>
      <c r="XX1246" s="314" t="s">
        <v>822</v>
      </c>
      <c r="XY1246" s="314" t="s">
        <v>822</v>
      </c>
      <c r="XZ1246" s="314" t="s">
        <v>822</v>
      </c>
      <c r="YA1246" s="314" t="s">
        <v>822</v>
      </c>
      <c r="YB1246" s="314" t="s">
        <v>822</v>
      </c>
      <c r="YC1246" s="314" t="s">
        <v>822</v>
      </c>
      <c r="YD1246" s="314" t="s">
        <v>822</v>
      </c>
      <c r="YE1246" s="314" t="s">
        <v>822</v>
      </c>
      <c r="YF1246" s="314" t="s">
        <v>822</v>
      </c>
      <c r="YG1246" s="279">
        <f t="shared" ref="YG1246:YL1246" si="2462">YG1214+YG1224+YG1234</f>
        <v>0</v>
      </c>
      <c r="YH1246" s="279">
        <f t="shared" si="2462"/>
        <v>0</v>
      </c>
      <c r="YI1246" s="279">
        <f t="shared" si="2462"/>
        <v>0</v>
      </c>
      <c r="YJ1246" s="279">
        <f t="shared" si="2462"/>
        <v>0</v>
      </c>
      <c r="YK1246" s="279">
        <f t="shared" si="2462"/>
        <v>0</v>
      </c>
      <c r="YL1246" s="279">
        <f t="shared" si="2462"/>
        <v>0</v>
      </c>
      <c r="YM1246" s="314" t="s">
        <v>822</v>
      </c>
      <c r="YN1246" s="314" t="s">
        <v>822</v>
      </c>
      <c r="YO1246" s="314" t="s">
        <v>822</v>
      </c>
      <c r="YP1246" s="314" t="s">
        <v>822</v>
      </c>
      <c r="YQ1246" s="314" t="s">
        <v>822</v>
      </c>
      <c r="YR1246" s="314" t="s">
        <v>822</v>
      </c>
      <c r="YS1246" s="314" t="s">
        <v>822</v>
      </c>
      <c r="YT1246" s="314" t="s">
        <v>822</v>
      </c>
      <c r="YU1246" s="314" t="s">
        <v>822</v>
      </c>
      <c r="YV1246" s="314" t="s">
        <v>822</v>
      </c>
      <c r="YW1246" s="314" t="s">
        <v>822</v>
      </c>
      <c r="YX1246" s="314" t="s">
        <v>822</v>
      </c>
      <c r="YY1246" s="314" t="s">
        <v>822</v>
      </c>
      <c r="YZ1246" s="314" t="s">
        <v>822</v>
      </c>
      <c r="ZA1246" s="314" t="s">
        <v>822</v>
      </c>
      <c r="ZB1246" s="279">
        <f t="shared" ref="ZB1246:ZG1246" si="2463">ZB1214+ZB1224+ZB1234</f>
        <v>844730188.12</v>
      </c>
      <c r="ZC1246" s="279">
        <f t="shared" si="2463"/>
        <v>881495137.85000002</v>
      </c>
      <c r="ZD1246" s="279">
        <f t="shared" si="2463"/>
        <v>888305169.07000005</v>
      </c>
      <c r="ZE1246" s="279">
        <f t="shared" si="2463"/>
        <v>98198050.599999994</v>
      </c>
      <c r="ZF1246" s="279">
        <f t="shared" si="2463"/>
        <v>103057189.11</v>
      </c>
      <c r="ZG1246" s="279">
        <f t="shared" si="2463"/>
        <v>103057189.11</v>
      </c>
    </row>
    <row r="1247" spans="1:683" s="296" customFormat="1">
      <c r="A1247" s="293" t="s">
        <v>839</v>
      </c>
      <c r="B1247" s="781"/>
      <c r="C1247" s="292"/>
      <c r="D1247" s="293"/>
      <c r="E1247" s="294"/>
      <c r="F1247" s="295"/>
      <c r="G1247" s="295"/>
      <c r="H1247" s="295"/>
      <c r="I1247" s="295"/>
      <c r="J1247" s="295"/>
      <c r="K1247" s="295"/>
      <c r="L1247" s="295"/>
      <c r="M1247" s="295"/>
      <c r="N1247" s="295"/>
      <c r="O1247" s="295"/>
      <c r="P1247" s="295"/>
      <c r="Q1247" s="295"/>
      <c r="R1247" s="295"/>
      <c r="S1247" s="295"/>
      <c r="T1247" s="295"/>
      <c r="U1247" s="295"/>
      <c r="V1247" s="295"/>
      <c r="W1247" s="295"/>
      <c r="X1247" s="295"/>
      <c r="Y1247" s="295"/>
      <c r="Z1247" s="295"/>
      <c r="AA1247" s="295">
        <f>AA1249-AA1248-AA1246</f>
        <v>-1.1100000000000001</v>
      </c>
      <c r="AB1247" s="295">
        <f t="shared" ref="AB1247:AF1247" si="2464">AB1249-AB1248-AB1246</f>
        <v>-0.57999999999999996</v>
      </c>
      <c r="AC1247" s="295">
        <f t="shared" si="2464"/>
        <v>-1.02</v>
      </c>
      <c r="AD1247" s="295">
        <f t="shared" si="2464"/>
        <v>0.22</v>
      </c>
      <c r="AE1247" s="295">
        <f t="shared" si="2464"/>
        <v>-1.44</v>
      </c>
      <c r="AF1247" s="295">
        <f t="shared" si="2464"/>
        <v>-1.44</v>
      </c>
      <c r="AG1247" s="295"/>
      <c r="AH1247" s="295"/>
      <c r="AI1247" s="295"/>
      <c r="AJ1247" s="295"/>
      <c r="AK1247" s="295"/>
      <c r="AL1247" s="295"/>
      <c r="AM1247" s="295"/>
      <c r="AN1247" s="295"/>
      <c r="AO1247" s="295"/>
      <c r="AP1247" s="295"/>
      <c r="AQ1247" s="295"/>
      <c r="AR1247" s="295"/>
      <c r="AS1247" s="295"/>
      <c r="AT1247" s="295"/>
      <c r="AU1247" s="295"/>
      <c r="AV1247" s="295">
        <f t="shared" ref="AV1247:BA1247" si="2465">AV1249-AV1248-AV1246</f>
        <v>-0.43</v>
      </c>
      <c r="AW1247" s="295">
        <f t="shared" si="2465"/>
        <v>2.54</v>
      </c>
      <c r="AX1247" s="295">
        <f t="shared" si="2465"/>
        <v>3.37</v>
      </c>
      <c r="AY1247" s="295">
        <f t="shared" si="2465"/>
        <v>-0.4</v>
      </c>
      <c r="AZ1247" s="295">
        <f t="shared" si="2465"/>
        <v>-3.26</v>
      </c>
      <c r="BA1247" s="295">
        <f t="shared" si="2465"/>
        <v>-3.26</v>
      </c>
      <c r="BB1247" s="295"/>
      <c r="BC1247" s="295"/>
      <c r="BD1247" s="295"/>
      <c r="BE1247" s="295"/>
      <c r="BF1247" s="295"/>
      <c r="BG1247" s="295"/>
      <c r="BH1247" s="295"/>
      <c r="BI1247" s="295"/>
      <c r="BJ1247" s="295"/>
      <c r="BK1247" s="295"/>
      <c r="BL1247" s="295"/>
      <c r="BM1247" s="295"/>
      <c r="BN1247" s="295"/>
      <c r="BO1247" s="295"/>
      <c r="BP1247" s="295"/>
      <c r="BQ1247" s="295">
        <f t="shared" ref="BQ1247:BV1247" si="2466">BQ1249-BQ1248-BQ1246</f>
        <v>-2.29</v>
      </c>
      <c r="BR1247" s="295">
        <f t="shared" si="2466"/>
        <v>2.7</v>
      </c>
      <c r="BS1247" s="295">
        <f t="shared" si="2466"/>
        <v>-2</v>
      </c>
      <c r="BT1247" s="295">
        <f t="shared" si="2466"/>
        <v>2.19</v>
      </c>
      <c r="BU1247" s="295">
        <f t="shared" si="2466"/>
        <v>-0.41</v>
      </c>
      <c r="BV1247" s="295">
        <f t="shared" si="2466"/>
        <v>-0.41</v>
      </c>
      <c r="BW1247" s="295"/>
      <c r="BX1247" s="295"/>
      <c r="BY1247" s="295"/>
      <c r="BZ1247" s="295"/>
      <c r="CA1247" s="295"/>
      <c r="CB1247" s="295"/>
      <c r="CC1247" s="295"/>
      <c r="CD1247" s="295"/>
      <c r="CE1247" s="295"/>
      <c r="CF1247" s="295"/>
      <c r="CG1247" s="295"/>
      <c r="CH1247" s="295"/>
      <c r="CI1247" s="295"/>
      <c r="CJ1247" s="295"/>
      <c r="CK1247" s="295"/>
      <c r="CL1247" s="295">
        <f t="shared" ref="CL1247:CQ1247" si="2467">CL1249-CL1248-CL1246</f>
        <v>-0.6</v>
      </c>
      <c r="CM1247" s="295">
        <f t="shared" si="2467"/>
        <v>-0.43</v>
      </c>
      <c r="CN1247" s="295">
        <f t="shared" si="2467"/>
        <v>-1.48</v>
      </c>
      <c r="CO1247" s="295">
        <f t="shared" si="2467"/>
        <v>0.4</v>
      </c>
      <c r="CP1247" s="295">
        <f t="shared" si="2467"/>
        <v>0.5</v>
      </c>
      <c r="CQ1247" s="295">
        <f t="shared" si="2467"/>
        <v>0.5</v>
      </c>
      <c r="CR1247" s="295"/>
      <c r="CS1247" s="295"/>
      <c r="CT1247" s="295"/>
      <c r="CU1247" s="295"/>
      <c r="CV1247" s="295"/>
      <c r="CW1247" s="295"/>
      <c r="CX1247" s="295"/>
      <c r="CY1247" s="295"/>
      <c r="CZ1247" s="295"/>
      <c r="DA1247" s="295"/>
      <c r="DB1247" s="295"/>
      <c r="DC1247" s="295"/>
      <c r="DD1247" s="295"/>
      <c r="DE1247" s="295"/>
      <c r="DF1247" s="295"/>
      <c r="DG1247" s="295">
        <f t="shared" ref="DG1247:DL1247" si="2468">DG1249-DG1248-DG1246</f>
        <v>0.65</v>
      </c>
      <c r="DH1247" s="295">
        <f t="shared" si="2468"/>
        <v>0.12</v>
      </c>
      <c r="DI1247" s="295">
        <f t="shared" si="2468"/>
        <v>-0.86</v>
      </c>
      <c r="DJ1247" s="295">
        <f t="shared" si="2468"/>
        <v>-0.87</v>
      </c>
      <c r="DK1247" s="295">
        <f t="shared" si="2468"/>
        <v>-0.72</v>
      </c>
      <c r="DL1247" s="295">
        <f t="shared" si="2468"/>
        <v>-0.72</v>
      </c>
      <c r="DM1247" s="295"/>
      <c r="DN1247" s="295"/>
      <c r="DO1247" s="295"/>
      <c r="DP1247" s="295"/>
      <c r="DQ1247" s="295"/>
      <c r="DR1247" s="295"/>
      <c r="DS1247" s="295"/>
      <c r="DT1247" s="295"/>
      <c r="DU1247" s="295"/>
      <c r="DV1247" s="295"/>
      <c r="DW1247" s="295"/>
      <c r="DX1247" s="295"/>
      <c r="DY1247" s="295"/>
      <c r="DZ1247" s="295"/>
      <c r="EA1247" s="295"/>
      <c r="EB1247" s="295">
        <f t="shared" ref="EB1247:EG1247" si="2469">EB1249-EB1248-EB1246</f>
        <v>2.75</v>
      </c>
      <c r="EC1247" s="295">
        <f t="shared" si="2469"/>
        <v>2.68</v>
      </c>
      <c r="ED1247" s="295">
        <f t="shared" si="2469"/>
        <v>1.73</v>
      </c>
      <c r="EE1247" s="295">
        <f t="shared" si="2469"/>
        <v>0.44</v>
      </c>
      <c r="EF1247" s="295">
        <f t="shared" si="2469"/>
        <v>0.53</v>
      </c>
      <c r="EG1247" s="295">
        <f t="shared" si="2469"/>
        <v>0.53</v>
      </c>
      <c r="EH1247" s="295"/>
      <c r="EI1247" s="295"/>
      <c r="EJ1247" s="295"/>
      <c r="EK1247" s="295"/>
      <c r="EL1247" s="295"/>
      <c r="EM1247" s="295"/>
      <c r="EN1247" s="295"/>
      <c r="EO1247" s="295"/>
      <c r="EP1247" s="295"/>
      <c r="EQ1247" s="295"/>
      <c r="ER1247" s="295"/>
      <c r="ES1247" s="295"/>
      <c r="ET1247" s="295"/>
      <c r="EU1247" s="295"/>
      <c r="EV1247" s="295"/>
      <c r="EW1247" s="295">
        <f t="shared" ref="EW1247:FB1247" si="2470">EW1249-EW1248-EW1246</f>
        <v>-2.17</v>
      </c>
      <c r="EX1247" s="295">
        <f t="shared" si="2470"/>
        <v>0.7</v>
      </c>
      <c r="EY1247" s="295">
        <f t="shared" si="2470"/>
        <v>7.0000000000000007E-2</v>
      </c>
      <c r="EZ1247" s="295">
        <f t="shared" si="2470"/>
        <v>-1.75</v>
      </c>
      <c r="FA1247" s="295">
        <f t="shared" si="2470"/>
        <v>2.42</v>
      </c>
      <c r="FB1247" s="295">
        <f t="shared" si="2470"/>
        <v>2.42</v>
      </c>
      <c r="FC1247" s="295"/>
      <c r="FD1247" s="295"/>
      <c r="FE1247" s="295"/>
      <c r="FF1247" s="295"/>
      <c r="FG1247" s="295"/>
      <c r="FH1247" s="295"/>
      <c r="FI1247" s="295"/>
      <c r="FJ1247" s="295"/>
      <c r="FK1247" s="295"/>
      <c r="FL1247" s="295"/>
      <c r="FM1247" s="295"/>
      <c r="FN1247" s="295"/>
      <c r="FO1247" s="295"/>
      <c r="FP1247" s="295"/>
      <c r="FQ1247" s="295"/>
      <c r="FR1247" s="295">
        <f t="shared" ref="FR1247:FW1247" si="2471">FR1249-FR1248-FR1246</f>
        <v>1.0900000000000001</v>
      </c>
      <c r="FS1247" s="295">
        <f t="shared" si="2471"/>
        <v>-2.19</v>
      </c>
      <c r="FT1247" s="295">
        <f t="shared" si="2471"/>
        <v>0.35</v>
      </c>
      <c r="FU1247" s="295">
        <f t="shared" si="2471"/>
        <v>-1.6</v>
      </c>
      <c r="FV1247" s="295">
        <f t="shared" si="2471"/>
        <v>-0.06</v>
      </c>
      <c r="FW1247" s="295">
        <f t="shared" si="2471"/>
        <v>-0.06</v>
      </c>
      <c r="FX1247" s="295"/>
      <c r="FY1247" s="295"/>
      <c r="FZ1247" s="295"/>
      <c r="GA1247" s="295"/>
      <c r="GB1247" s="295"/>
      <c r="GC1247" s="295"/>
      <c r="GD1247" s="295"/>
      <c r="GE1247" s="295"/>
      <c r="GF1247" s="295"/>
      <c r="GG1247" s="295"/>
      <c r="GH1247" s="295"/>
      <c r="GI1247" s="295"/>
      <c r="GJ1247" s="295"/>
      <c r="GK1247" s="295"/>
      <c r="GL1247" s="295"/>
      <c r="GM1247" s="295">
        <f t="shared" ref="GM1247:GR1247" si="2472">GM1249-GM1248-GM1246</f>
        <v>4.33</v>
      </c>
      <c r="GN1247" s="295">
        <f t="shared" si="2472"/>
        <v>-0.49</v>
      </c>
      <c r="GO1247" s="295">
        <f t="shared" si="2472"/>
        <v>0.14000000000000001</v>
      </c>
      <c r="GP1247" s="295">
        <f t="shared" si="2472"/>
        <v>-1.45</v>
      </c>
      <c r="GQ1247" s="295">
        <f t="shared" si="2472"/>
        <v>1.2</v>
      </c>
      <c r="GR1247" s="295">
        <f t="shared" si="2472"/>
        <v>1.2</v>
      </c>
      <c r="GS1247" s="295"/>
      <c r="GT1247" s="295"/>
      <c r="GU1247" s="295"/>
      <c r="GV1247" s="295"/>
      <c r="GW1247" s="295"/>
      <c r="GX1247" s="295"/>
      <c r="GY1247" s="295"/>
      <c r="GZ1247" s="295"/>
      <c r="HA1247" s="295"/>
      <c r="HB1247" s="295"/>
      <c r="HC1247" s="295"/>
      <c r="HD1247" s="295"/>
      <c r="HE1247" s="295"/>
      <c r="HF1247" s="295"/>
      <c r="HG1247" s="295"/>
      <c r="HH1247" s="295">
        <f t="shared" ref="HH1247:HM1247" si="2473">HH1249-HH1248-HH1246</f>
        <v>0.82</v>
      </c>
      <c r="HI1247" s="295">
        <f t="shared" si="2473"/>
        <v>-1.48</v>
      </c>
      <c r="HJ1247" s="295">
        <f t="shared" si="2473"/>
        <v>0.93</v>
      </c>
      <c r="HK1247" s="295">
        <f t="shared" si="2473"/>
        <v>-7.0000000000000007E-2</v>
      </c>
      <c r="HL1247" s="295">
        <f t="shared" si="2473"/>
        <v>-0.5</v>
      </c>
      <c r="HM1247" s="295">
        <f t="shared" si="2473"/>
        <v>-0.5</v>
      </c>
      <c r="HN1247" s="295"/>
      <c r="HO1247" s="295"/>
      <c r="HP1247" s="295"/>
      <c r="HQ1247" s="295"/>
      <c r="HR1247" s="295"/>
      <c r="HS1247" s="295"/>
      <c r="HT1247" s="295"/>
      <c r="HU1247" s="295"/>
      <c r="HV1247" s="295"/>
      <c r="HW1247" s="295"/>
      <c r="HX1247" s="295"/>
      <c r="HY1247" s="295"/>
      <c r="HZ1247" s="295"/>
      <c r="IA1247" s="295"/>
      <c r="IB1247" s="295"/>
      <c r="IC1247" s="295">
        <f t="shared" ref="IC1247:IH1247" si="2474">IC1249-IC1248-IC1246</f>
        <v>1.21</v>
      </c>
      <c r="ID1247" s="295">
        <f t="shared" si="2474"/>
        <v>-0.76</v>
      </c>
      <c r="IE1247" s="295">
        <f t="shared" si="2474"/>
        <v>2.13</v>
      </c>
      <c r="IF1247" s="295">
        <f t="shared" si="2474"/>
        <v>1.23</v>
      </c>
      <c r="IG1247" s="295">
        <f t="shared" si="2474"/>
        <v>-1.48</v>
      </c>
      <c r="IH1247" s="295">
        <f t="shared" si="2474"/>
        <v>-1.48</v>
      </c>
      <c r="II1247" s="295"/>
      <c r="IJ1247" s="295"/>
      <c r="IK1247" s="295"/>
      <c r="IL1247" s="295"/>
      <c r="IM1247" s="295"/>
      <c r="IN1247" s="295"/>
      <c r="IO1247" s="295"/>
      <c r="IP1247" s="295"/>
      <c r="IQ1247" s="295"/>
      <c r="IR1247" s="295"/>
      <c r="IS1247" s="295"/>
      <c r="IT1247" s="295"/>
      <c r="IU1247" s="295"/>
      <c r="IV1247" s="295"/>
      <c r="IW1247" s="295"/>
      <c r="IX1247" s="295">
        <f t="shared" ref="IX1247:JC1247" si="2475">IX1249-IX1248-IX1246</f>
        <v>-1.74</v>
      </c>
      <c r="IY1247" s="295">
        <f t="shared" si="2475"/>
        <v>-0.65</v>
      </c>
      <c r="IZ1247" s="295">
        <f t="shared" si="2475"/>
        <v>-0.65</v>
      </c>
      <c r="JA1247" s="295">
        <f t="shared" si="2475"/>
        <v>0.02</v>
      </c>
      <c r="JB1247" s="295">
        <f t="shared" si="2475"/>
        <v>0.05</v>
      </c>
      <c r="JC1247" s="295">
        <f t="shared" si="2475"/>
        <v>0.05</v>
      </c>
      <c r="JD1247" s="295"/>
      <c r="JE1247" s="295"/>
      <c r="JF1247" s="295"/>
      <c r="JG1247" s="295"/>
      <c r="JH1247" s="295"/>
      <c r="JI1247" s="295"/>
      <c r="JJ1247" s="295"/>
      <c r="JK1247" s="295"/>
      <c r="JL1247" s="295"/>
      <c r="JM1247" s="295"/>
      <c r="JN1247" s="295"/>
      <c r="JO1247" s="295"/>
      <c r="JP1247" s="295"/>
      <c r="JQ1247" s="295"/>
      <c r="JR1247" s="295"/>
      <c r="JS1247" s="295">
        <f t="shared" ref="JS1247:JX1247" si="2476">JS1249-JS1248-JS1246</f>
        <v>-1.27</v>
      </c>
      <c r="JT1247" s="295">
        <f t="shared" si="2476"/>
        <v>-0.7</v>
      </c>
      <c r="JU1247" s="295">
        <f t="shared" si="2476"/>
        <v>-2.4300000000000002</v>
      </c>
      <c r="JV1247" s="295">
        <f t="shared" si="2476"/>
        <v>-0.26</v>
      </c>
      <c r="JW1247" s="295">
        <f t="shared" si="2476"/>
        <v>0.89</v>
      </c>
      <c r="JX1247" s="295">
        <f t="shared" si="2476"/>
        <v>0.89</v>
      </c>
      <c r="JY1247" s="295"/>
      <c r="JZ1247" s="295"/>
      <c r="KA1247" s="295"/>
      <c r="KB1247" s="295"/>
      <c r="KC1247" s="295"/>
      <c r="KD1247" s="295"/>
      <c r="KE1247" s="295"/>
      <c r="KF1247" s="295"/>
      <c r="KG1247" s="295"/>
      <c r="KH1247" s="295"/>
      <c r="KI1247" s="295"/>
      <c r="KJ1247" s="295"/>
      <c r="KK1247" s="295"/>
      <c r="KL1247" s="295"/>
      <c r="KM1247" s="295"/>
      <c r="KN1247" s="295">
        <f t="shared" ref="KN1247:KS1247" si="2477">KN1249-KN1248-KN1246</f>
        <v>1.38</v>
      </c>
      <c r="KO1247" s="295">
        <f t="shared" si="2477"/>
        <v>-3.82</v>
      </c>
      <c r="KP1247" s="295">
        <f t="shared" si="2477"/>
        <v>-2.2999999999999998</v>
      </c>
      <c r="KQ1247" s="295">
        <f t="shared" si="2477"/>
        <v>0.16</v>
      </c>
      <c r="KR1247" s="295">
        <f t="shared" si="2477"/>
        <v>1.75</v>
      </c>
      <c r="KS1247" s="295">
        <f t="shared" si="2477"/>
        <v>1.75</v>
      </c>
      <c r="KT1247" s="295"/>
      <c r="KU1247" s="295"/>
      <c r="KV1247" s="295"/>
      <c r="KW1247" s="295"/>
      <c r="KX1247" s="295"/>
      <c r="KY1247" s="295"/>
      <c r="KZ1247" s="295"/>
      <c r="LA1247" s="295"/>
      <c r="LB1247" s="295"/>
      <c r="LC1247" s="295"/>
      <c r="LD1247" s="295"/>
      <c r="LE1247" s="295"/>
      <c r="LF1247" s="295"/>
      <c r="LG1247" s="295"/>
      <c r="LH1247" s="295"/>
      <c r="LI1247" s="295">
        <f t="shared" ref="LI1247:LN1247" si="2478">LI1249-LI1248-LI1246</f>
        <v>-0.05</v>
      </c>
      <c r="LJ1247" s="295">
        <f t="shared" si="2478"/>
        <v>2.38</v>
      </c>
      <c r="LK1247" s="295">
        <f t="shared" si="2478"/>
        <v>-1.28</v>
      </c>
      <c r="LL1247" s="295">
        <f t="shared" si="2478"/>
        <v>-2.17</v>
      </c>
      <c r="LM1247" s="295">
        <f t="shared" si="2478"/>
        <v>-0.74</v>
      </c>
      <c r="LN1247" s="295">
        <f t="shared" si="2478"/>
        <v>-0.74</v>
      </c>
      <c r="LO1247" s="295"/>
      <c r="LP1247" s="295"/>
      <c r="LQ1247" s="295"/>
      <c r="LR1247" s="295"/>
      <c r="LS1247" s="295"/>
      <c r="LT1247" s="295"/>
      <c r="LU1247" s="295"/>
      <c r="LV1247" s="295"/>
      <c r="LW1247" s="295"/>
      <c r="LX1247" s="295"/>
      <c r="LY1247" s="295"/>
      <c r="LZ1247" s="295"/>
      <c r="MA1247" s="295"/>
      <c r="MB1247" s="295"/>
      <c r="MC1247" s="295"/>
      <c r="MD1247" s="295">
        <f t="shared" ref="MD1247:MI1247" si="2479">MD1249-MD1248-MD1246</f>
        <v>-0.95</v>
      </c>
      <c r="ME1247" s="295">
        <f t="shared" si="2479"/>
        <v>2.08</v>
      </c>
      <c r="MF1247" s="295">
        <f t="shared" si="2479"/>
        <v>0.32</v>
      </c>
      <c r="MG1247" s="295">
        <f t="shared" si="2479"/>
        <v>-1.51</v>
      </c>
      <c r="MH1247" s="295">
        <f t="shared" si="2479"/>
        <v>1.51</v>
      </c>
      <c r="MI1247" s="295">
        <f t="shared" si="2479"/>
        <v>1.51</v>
      </c>
      <c r="MJ1247" s="295"/>
      <c r="MK1247" s="295"/>
      <c r="ML1247" s="295"/>
      <c r="MM1247" s="295"/>
      <c r="MN1247" s="295"/>
      <c r="MO1247" s="295"/>
      <c r="MP1247" s="295"/>
      <c r="MQ1247" s="295"/>
      <c r="MR1247" s="295"/>
      <c r="MS1247" s="295"/>
      <c r="MT1247" s="295"/>
      <c r="MU1247" s="295"/>
      <c r="MV1247" s="295"/>
      <c r="MW1247" s="295"/>
      <c r="MX1247" s="295"/>
      <c r="MY1247" s="295">
        <f t="shared" ref="MY1247:ND1247" si="2480">MY1249-MY1248-MY1246</f>
        <v>-1.6</v>
      </c>
      <c r="MZ1247" s="295">
        <f t="shared" si="2480"/>
        <v>-1.48</v>
      </c>
      <c r="NA1247" s="295">
        <f t="shared" si="2480"/>
        <v>-0.31</v>
      </c>
      <c r="NB1247" s="295">
        <f t="shared" si="2480"/>
        <v>3.53</v>
      </c>
      <c r="NC1247" s="295">
        <f t="shared" si="2480"/>
        <v>-1.92</v>
      </c>
      <c r="ND1247" s="295">
        <f t="shared" si="2480"/>
        <v>-1.92</v>
      </c>
      <c r="NE1247" s="295"/>
      <c r="NF1247" s="295"/>
      <c r="NG1247" s="295"/>
      <c r="NH1247" s="295"/>
      <c r="NI1247" s="295"/>
      <c r="NJ1247" s="295"/>
      <c r="NK1247" s="295"/>
      <c r="NL1247" s="295"/>
      <c r="NM1247" s="295"/>
      <c r="NN1247" s="295"/>
      <c r="NO1247" s="295"/>
      <c r="NP1247" s="295"/>
      <c r="NQ1247" s="295"/>
      <c r="NR1247" s="295"/>
      <c r="NS1247" s="295"/>
      <c r="NT1247" s="295">
        <f t="shared" ref="NT1247:NY1247" si="2481">NT1249-NT1248-NT1246</f>
        <v>-0.81</v>
      </c>
      <c r="NU1247" s="295">
        <f t="shared" si="2481"/>
        <v>1.26</v>
      </c>
      <c r="NV1247" s="295">
        <f t="shared" si="2481"/>
        <v>0.23</v>
      </c>
      <c r="NW1247" s="295">
        <f t="shared" si="2481"/>
        <v>-0.56999999999999995</v>
      </c>
      <c r="NX1247" s="295">
        <f t="shared" si="2481"/>
        <v>0.43</v>
      </c>
      <c r="NY1247" s="295">
        <f t="shared" si="2481"/>
        <v>0.43</v>
      </c>
      <c r="NZ1247" s="295"/>
      <c r="OA1247" s="295"/>
      <c r="OB1247" s="295"/>
      <c r="OC1247" s="295"/>
      <c r="OD1247" s="295"/>
      <c r="OE1247" s="295"/>
      <c r="OF1247" s="295"/>
      <c r="OG1247" s="295"/>
      <c r="OH1247" s="295"/>
      <c r="OI1247" s="295"/>
      <c r="OJ1247" s="295"/>
      <c r="OK1247" s="295"/>
      <c r="OL1247" s="295"/>
      <c r="OM1247" s="295"/>
      <c r="ON1247" s="295"/>
      <c r="OO1247" s="295">
        <f t="shared" ref="OO1247:OT1247" si="2482">OO1249-OO1248-OO1246</f>
        <v>-1.49</v>
      </c>
      <c r="OP1247" s="295">
        <f t="shared" si="2482"/>
        <v>-0.49</v>
      </c>
      <c r="OQ1247" s="295">
        <f t="shared" si="2482"/>
        <v>-0.42</v>
      </c>
      <c r="OR1247" s="295">
        <f t="shared" si="2482"/>
        <v>0.38</v>
      </c>
      <c r="OS1247" s="295">
        <f t="shared" si="2482"/>
        <v>0.15</v>
      </c>
      <c r="OT1247" s="295">
        <f t="shared" si="2482"/>
        <v>0.15</v>
      </c>
      <c r="OU1247" s="295"/>
      <c r="OV1247" s="295"/>
      <c r="OW1247" s="295"/>
      <c r="OX1247" s="295"/>
      <c r="OY1247" s="295"/>
      <c r="OZ1247" s="295"/>
      <c r="PA1247" s="295"/>
      <c r="PB1247" s="295"/>
      <c r="PC1247" s="295"/>
      <c r="PD1247" s="295"/>
      <c r="PE1247" s="295"/>
      <c r="PF1247" s="295"/>
      <c r="PG1247" s="295"/>
      <c r="PH1247" s="295"/>
      <c r="PI1247" s="295"/>
      <c r="PJ1247" s="295">
        <f t="shared" ref="PJ1247:PO1247" si="2483">PJ1249-PJ1248-PJ1246</f>
        <v>-3</v>
      </c>
      <c r="PK1247" s="295">
        <f t="shared" si="2483"/>
        <v>-2.1</v>
      </c>
      <c r="PL1247" s="295">
        <f t="shared" si="2483"/>
        <v>7.0000000000000007E-2</v>
      </c>
      <c r="PM1247" s="295">
        <f t="shared" si="2483"/>
        <v>-0.51</v>
      </c>
      <c r="PN1247" s="295">
        <f t="shared" si="2483"/>
        <v>2.15</v>
      </c>
      <c r="PO1247" s="295">
        <f t="shared" si="2483"/>
        <v>2.15</v>
      </c>
      <c r="PP1247" s="295"/>
      <c r="PQ1247" s="295"/>
      <c r="PR1247" s="295"/>
      <c r="PS1247" s="295"/>
      <c r="PT1247" s="295"/>
      <c r="PU1247" s="295"/>
      <c r="PV1247" s="295"/>
      <c r="PW1247" s="295"/>
      <c r="PX1247" s="295"/>
      <c r="PY1247" s="295"/>
      <c r="PZ1247" s="295"/>
      <c r="QA1247" s="295"/>
      <c r="QB1247" s="295"/>
      <c r="QC1247" s="295"/>
      <c r="QD1247" s="295"/>
      <c r="QE1247" s="295">
        <f t="shared" ref="QE1247:QJ1247" si="2484">QE1249-QE1248-QE1246</f>
        <v>3.02</v>
      </c>
      <c r="QF1247" s="295">
        <f t="shared" si="2484"/>
        <v>-3.29</v>
      </c>
      <c r="QG1247" s="295">
        <f t="shared" si="2484"/>
        <v>-4</v>
      </c>
      <c r="QH1247" s="295">
        <f t="shared" si="2484"/>
        <v>3.21</v>
      </c>
      <c r="QI1247" s="295">
        <f t="shared" si="2484"/>
        <v>-0.78</v>
      </c>
      <c r="QJ1247" s="295">
        <f t="shared" si="2484"/>
        <v>-0.78</v>
      </c>
      <c r="QK1247" s="295"/>
      <c r="QL1247" s="295"/>
      <c r="QM1247" s="295"/>
      <c r="QN1247" s="295"/>
      <c r="QO1247" s="295"/>
      <c r="QP1247" s="295"/>
      <c r="QQ1247" s="295"/>
      <c r="QR1247" s="295"/>
      <c r="QS1247" s="295"/>
      <c r="QT1247" s="295"/>
      <c r="QU1247" s="295"/>
      <c r="QV1247" s="295"/>
      <c r="QW1247" s="295"/>
      <c r="QX1247" s="295"/>
      <c r="QY1247" s="295"/>
      <c r="QZ1247" s="295">
        <f t="shared" ref="QZ1247:RE1247" si="2485">QZ1249-QZ1248-QZ1246</f>
        <v>1.48</v>
      </c>
      <c r="RA1247" s="295">
        <f t="shared" si="2485"/>
        <v>-0.06</v>
      </c>
      <c r="RB1247" s="295">
        <f t="shared" si="2485"/>
        <v>-2.81</v>
      </c>
      <c r="RC1247" s="295">
        <f t="shared" si="2485"/>
        <v>-0.91</v>
      </c>
      <c r="RD1247" s="295">
        <f t="shared" si="2485"/>
        <v>0.5</v>
      </c>
      <c r="RE1247" s="295">
        <f t="shared" si="2485"/>
        <v>0.5</v>
      </c>
      <c r="RF1247" s="295"/>
      <c r="RG1247" s="295"/>
      <c r="RH1247" s="295"/>
      <c r="RI1247" s="295"/>
      <c r="RJ1247" s="295"/>
      <c r="RK1247" s="295"/>
      <c r="RL1247" s="295"/>
      <c r="RM1247" s="295"/>
      <c r="RN1247" s="295"/>
      <c r="RO1247" s="295"/>
      <c r="RP1247" s="295"/>
      <c r="RQ1247" s="295"/>
      <c r="RR1247" s="295"/>
      <c r="RS1247" s="295"/>
      <c r="RT1247" s="295"/>
      <c r="RU1247" s="295">
        <f t="shared" ref="RU1247:RZ1247" si="2486">RU1249-RU1248-RU1246</f>
        <v>-2.31</v>
      </c>
      <c r="RV1247" s="295">
        <f t="shared" si="2486"/>
        <v>0.11</v>
      </c>
      <c r="RW1247" s="295">
        <f t="shared" si="2486"/>
        <v>0.17</v>
      </c>
      <c r="RX1247" s="295">
        <f t="shared" si="2486"/>
        <v>1.17</v>
      </c>
      <c r="RY1247" s="295">
        <f t="shared" si="2486"/>
        <v>1.92</v>
      </c>
      <c r="RZ1247" s="295">
        <f t="shared" si="2486"/>
        <v>1.92</v>
      </c>
      <c r="SA1247" s="295"/>
      <c r="SB1247" s="295"/>
      <c r="SC1247" s="295"/>
      <c r="SD1247" s="295"/>
      <c r="SE1247" s="295"/>
      <c r="SF1247" s="295"/>
      <c r="SG1247" s="295"/>
      <c r="SH1247" s="295"/>
      <c r="SI1247" s="295"/>
      <c r="SJ1247" s="295"/>
      <c r="SK1247" s="295"/>
      <c r="SL1247" s="295"/>
      <c r="SM1247" s="295"/>
      <c r="SN1247" s="295"/>
      <c r="SO1247" s="295"/>
      <c r="SP1247" s="295">
        <f t="shared" ref="SP1247:SU1247" si="2487">SP1249-SP1248-SP1246</f>
        <v>0.49</v>
      </c>
      <c r="SQ1247" s="295">
        <f t="shared" si="2487"/>
        <v>0.08</v>
      </c>
      <c r="SR1247" s="295">
        <f t="shared" si="2487"/>
        <v>-0.96</v>
      </c>
      <c r="SS1247" s="295">
        <f t="shared" si="2487"/>
        <v>0.21</v>
      </c>
      <c r="ST1247" s="295">
        <f t="shared" si="2487"/>
        <v>0.72</v>
      </c>
      <c r="SU1247" s="295">
        <f t="shared" si="2487"/>
        <v>0.72</v>
      </c>
      <c r="SV1247" s="295"/>
      <c r="SW1247" s="295"/>
      <c r="SX1247" s="295"/>
      <c r="SY1247" s="295"/>
      <c r="SZ1247" s="295"/>
      <c r="TA1247" s="295"/>
      <c r="TB1247" s="295"/>
      <c r="TC1247" s="295"/>
      <c r="TD1247" s="295"/>
      <c r="TE1247" s="295"/>
      <c r="TF1247" s="295"/>
      <c r="TG1247" s="295"/>
      <c r="TH1247" s="295"/>
      <c r="TI1247" s="295"/>
      <c r="TJ1247" s="295"/>
      <c r="TK1247" s="295">
        <f t="shared" ref="TK1247:TP1247" si="2488">TK1249-TK1248-TK1246</f>
        <v>-2.48</v>
      </c>
      <c r="TL1247" s="295">
        <f t="shared" si="2488"/>
        <v>-0.25</v>
      </c>
      <c r="TM1247" s="295">
        <f t="shared" si="2488"/>
        <v>-1.76</v>
      </c>
      <c r="TN1247" s="295">
        <f t="shared" si="2488"/>
        <v>1.21</v>
      </c>
      <c r="TO1247" s="295">
        <f t="shared" si="2488"/>
        <v>-2.4700000000000002</v>
      </c>
      <c r="TP1247" s="295">
        <f t="shared" si="2488"/>
        <v>-2.4700000000000002</v>
      </c>
      <c r="TQ1247" s="295"/>
      <c r="TR1247" s="295"/>
      <c r="TS1247" s="295"/>
      <c r="TT1247" s="295"/>
      <c r="TU1247" s="295"/>
      <c r="TV1247" s="295"/>
      <c r="TW1247" s="295"/>
      <c r="TX1247" s="295"/>
      <c r="TY1247" s="295"/>
      <c r="TZ1247" s="295"/>
      <c r="UA1247" s="295"/>
      <c r="UB1247" s="295"/>
      <c r="UC1247" s="295"/>
      <c r="UD1247" s="295"/>
      <c r="UE1247" s="295"/>
      <c r="UF1247" s="295">
        <f t="shared" ref="UF1247:UK1247" si="2489">UF1249-UF1248-UF1246</f>
        <v>-1.81</v>
      </c>
      <c r="UG1247" s="295">
        <f t="shared" si="2489"/>
        <v>0.98</v>
      </c>
      <c r="UH1247" s="295">
        <f t="shared" si="2489"/>
        <v>-1.03</v>
      </c>
      <c r="UI1247" s="295">
        <f t="shared" si="2489"/>
        <v>-0.14000000000000001</v>
      </c>
      <c r="UJ1247" s="295">
        <f t="shared" si="2489"/>
        <v>1.23</v>
      </c>
      <c r="UK1247" s="295">
        <f t="shared" si="2489"/>
        <v>1.23</v>
      </c>
      <c r="UL1247" s="295"/>
      <c r="UM1247" s="295"/>
      <c r="UN1247" s="295"/>
      <c r="UO1247" s="295"/>
      <c r="UP1247" s="295"/>
      <c r="UQ1247" s="295"/>
      <c r="UR1247" s="295"/>
      <c r="US1247" s="295"/>
      <c r="UT1247" s="295"/>
      <c r="UU1247" s="295"/>
      <c r="UV1247" s="295"/>
      <c r="UW1247" s="295"/>
      <c r="UX1247" s="295"/>
      <c r="UY1247" s="295"/>
      <c r="UZ1247" s="295"/>
      <c r="VA1247" s="295">
        <f t="shared" ref="VA1247:VF1247" si="2490">VA1249-VA1248-VA1246</f>
        <v>-1.1000000000000001</v>
      </c>
      <c r="VB1247" s="295">
        <f t="shared" si="2490"/>
        <v>4.1500000000000004</v>
      </c>
      <c r="VC1247" s="295">
        <f t="shared" si="2490"/>
        <v>5.21</v>
      </c>
      <c r="VD1247" s="295">
        <f t="shared" si="2490"/>
        <v>4.2</v>
      </c>
      <c r="VE1247" s="295">
        <f t="shared" si="2490"/>
        <v>3.83</v>
      </c>
      <c r="VF1247" s="295">
        <f t="shared" si="2490"/>
        <v>3.83</v>
      </c>
      <c r="VG1247" s="295"/>
      <c r="VH1247" s="295"/>
      <c r="VI1247" s="295"/>
      <c r="VJ1247" s="295"/>
      <c r="VK1247" s="295"/>
      <c r="VL1247" s="295"/>
      <c r="VM1247" s="295"/>
      <c r="VN1247" s="295"/>
      <c r="VO1247" s="295"/>
      <c r="VP1247" s="295"/>
      <c r="VQ1247" s="295"/>
      <c r="VR1247" s="295"/>
      <c r="VS1247" s="295"/>
      <c r="VT1247" s="295"/>
      <c r="VU1247" s="295"/>
      <c r="VV1247" s="295">
        <f t="shared" ref="VV1247:WA1247" si="2491">VV1249-VV1248-VV1246</f>
        <v>3.91</v>
      </c>
      <c r="VW1247" s="295">
        <f t="shared" si="2491"/>
        <v>1.9</v>
      </c>
      <c r="VX1247" s="295">
        <f t="shared" si="2491"/>
        <v>0.01</v>
      </c>
      <c r="VY1247" s="295">
        <f t="shared" si="2491"/>
        <v>0.14000000000000001</v>
      </c>
      <c r="VZ1247" s="295">
        <f t="shared" si="2491"/>
        <v>-1.74</v>
      </c>
      <c r="WA1247" s="295">
        <f t="shared" si="2491"/>
        <v>-1.74</v>
      </c>
      <c r="WB1247" s="295"/>
      <c r="WC1247" s="295"/>
      <c r="WD1247" s="295"/>
      <c r="WE1247" s="295"/>
      <c r="WF1247" s="295"/>
      <c r="WG1247" s="295"/>
      <c r="WH1247" s="295"/>
      <c r="WI1247" s="295"/>
      <c r="WJ1247" s="295"/>
      <c r="WK1247" s="295"/>
      <c r="WL1247" s="295"/>
      <c r="WM1247" s="295"/>
      <c r="WN1247" s="295"/>
      <c r="WO1247" s="295"/>
      <c r="WP1247" s="295"/>
      <c r="WQ1247" s="295">
        <f t="shared" ref="WQ1247:WV1247" si="2492">WQ1249-WQ1248-WQ1246</f>
        <v>0.38</v>
      </c>
      <c r="WR1247" s="295">
        <f t="shared" si="2492"/>
        <v>0.38</v>
      </c>
      <c r="WS1247" s="295">
        <f t="shared" si="2492"/>
        <v>2.25</v>
      </c>
      <c r="WT1247" s="295">
        <f t="shared" si="2492"/>
        <v>3.4</v>
      </c>
      <c r="WU1247" s="295">
        <f t="shared" si="2492"/>
        <v>-0.79</v>
      </c>
      <c r="WV1247" s="295">
        <f t="shared" si="2492"/>
        <v>-0.79</v>
      </c>
      <c r="WW1247" s="295"/>
      <c r="WX1247" s="295"/>
      <c r="WY1247" s="295"/>
      <c r="WZ1247" s="295"/>
      <c r="XA1247" s="295"/>
      <c r="XB1247" s="295"/>
      <c r="XC1247" s="295"/>
      <c r="XD1247" s="295"/>
      <c r="XE1247" s="295"/>
      <c r="XF1247" s="295"/>
      <c r="XG1247" s="295"/>
      <c r="XH1247" s="295"/>
      <c r="XI1247" s="295"/>
      <c r="XJ1247" s="295"/>
      <c r="XK1247" s="295"/>
      <c r="XL1247" s="295">
        <f t="shared" ref="XL1247:XQ1247" si="2493">XL1249-XL1248-XL1246</f>
        <v>0</v>
      </c>
      <c r="XM1247" s="295">
        <f t="shared" si="2493"/>
        <v>5.42</v>
      </c>
      <c r="XN1247" s="295">
        <f t="shared" si="2493"/>
        <v>3.22</v>
      </c>
      <c r="XO1247" s="295">
        <f t="shared" si="2493"/>
        <v>-2.54</v>
      </c>
      <c r="XP1247" s="295">
        <f t="shared" si="2493"/>
        <v>1.64</v>
      </c>
      <c r="XQ1247" s="295">
        <f t="shared" si="2493"/>
        <v>1.64</v>
      </c>
      <c r="XR1247" s="295"/>
      <c r="XS1247" s="295"/>
      <c r="XT1247" s="295"/>
      <c r="XU1247" s="295"/>
      <c r="XV1247" s="295"/>
      <c r="XW1247" s="295"/>
      <c r="XX1247" s="295"/>
      <c r="XY1247" s="295"/>
      <c r="XZ1247" s="295"/>
      <c r="YA1247" s="295"/>
      <c r="YB1247" s="295"/>
      <c r="YC1247" s="295"/>
      <c r="YD1247" s="295"/>
      <c r="YE1247" s="295"/>
      <c r="YF1247" s="295"/>
      <c r="YG1247" s="295">
        <f t="shared" ref="YG1247:YL1247" si="2494">YG1249-YG1248-YG1246</f>
        <v>0</v>
      </c>
      <c r="YH1247" s="295">
        <f t="shared" si="2494"/>
        <v>0</v>
      </c>
      <c r="YI1247" s="295">
        <f t="shared" si="2494"/>
        <v>0</v>
      </c>
      <c r="YJ1247" s="295">
        <f t="shared" si="2494"/>
        <v>0</v>
      </c>
      <c r="YK1247" s="295">
        <f t="shared" si="2494"/>
        <v>0</v>
      </c>
      <c r="YL1247" s="295">
        <f t="shared" si="2494"/>
        <v>0</v>
      </c>
      <c r="YM1247" s="295"/>
      <c r="YN1247" s="295"/>
      <c r="YO1247" s="295"/>
      <c r="YP1247" s="295"/>
      <c r="YQ1247" s="295"/>
      <c r="YR1247" s="295"/>
      <c r="YS1247" s="295"/>
      <c r="YT1247" s="295"/>
      <c r="YU1247" s="295"/>
      <c r="YV1247" s="295"/>
      <c r="YW1247" s="295"/>
      <c r="YX1247" s="295"/>
      <c r="YY1247" s="295"/>
      <c r="YZ1247" s="295"/>
      <c r="ZA1247" s="295"/>
      <c r="ZB1247" s="295">
        <f t="shared" ref="ZB1247:ZG1249" si="2495">AA1247+AV1247+BQ1247+CL1247+DG1247+EB1247+EW1247+FR1247+GM1247+HH1247+IC1247+IX1247+JS1247+KN1247+LI1247+MD1247+MY1247+NT1247+OO1247+PJ1247+QE1247+QZ1247+RU1247+SP1247+TK1247+UF1247+VA1247+VV1247+WQ1247+XL1247+YG1247</f>
        <v>-3.7</v>
      </c>
      <c r="ZC1247" s="295">
        <f t="shared" si="2495"/>
        <v>8.7100000000000009</v>
      </c>
      <c r="ZD1247" s="295">
        <f t="shared" si="2495"/>
        <v>-3.11</v>
      </c>
      <c r="ZE1247" s="295">
        <f t="shared" si="2495"/>
        <v>7.36</v>
      </c>
      <c r="ZF1247" s="295">
        <f t="shared" si="2495"/>
        <v>5.1100000000000003</v>
      </c>
      <c r="ZG1247" s="295">
        <f t="shared" si="2495"/>
        <v>5.1100000000000003</v>
      </c>
    </row>
    <row r="1248" spans="1:683" ht="51.75" customHeight="1">
      <c r="A1248" s="118" t="s">
        <v>840</v>
      </c>
      <c r="B1248" s="783"/>
      <c r="C1248" s="280" t="s">
        <v>716</v>
      </c>
      <c r="D1248" s="907"/>
      <c r="E1248" s="908"/>
      <c r="F1248" s="281"/>
      <c r="G1248" s="281"/>
      <c r="H1248" s="281"/>
      <c r="I1248" s="319"/>
      <c r="J1248" s="319"/>
      <c r="K1248" s="319"/>
      <c r="L1248" s="314" t="s">
        <v>822</v>
      </c>
      <c r="M1248" s="314" t="s">
        <v>822</v>
      </c>
      <c r="N1248" s="314" t="s">
        <v>822</v>
      </c>
      <c r="O1248" s="314" t="s">
        <v>822</v>
      </c>
      <c r="P1248" s="314" t="s">
        <v>822</v>
      </c>
      <c r="Q1248" s="314" t="s">
        <v>822</v>
      </c>
      <c r="R1248" s="314" t="s">
        <v>822</v>
      </c>
      <c r="S1248" s="314" t="s">
        <v>822</v>
      </c>
      <c r="T1248" s="314" t="s">
        <v>822</v>
      </c>
      <c r="U1248" s="314" t="s">
        <v>822</v>
      </c>
      <c r="V1248" s="314" t="s">
        <v>822</v>
      </c>
      <c r="W1248" s="314" t="s">
        <v>822</v>
      </c>
      <c r="X1248" s="314" t="s">
        <v>822</v>
      </c>
      <c r="Y1248" s="314" t="s">
        <v>822</v>
      </c>
      <c r="Z1248" s="314" t="s">
        <v>822</v>
      </c>
      <c r="AA1248" s="282"/>
      <c r="AB1248" s="282"/>
      <c r="AC1248" s="282"/>
      <c r="AD1248" s="282">
        <v>1559478</v>
      </c>
      <c r="AE1248" s="282">
        <v>1559478</v>
      </c>
      <c r="AF1248" s="282">
        <v>1559478</v>
      </c>
      <c r="AG1248" s="314" t="s">
        <v>822</v>
      </c>
      <c r="AH1248" s="314" t="s">
        <v>822</v>
      </c>
      <c r="AI1248" s="314" t="s">
        <v>822</v>
      </c>
      <c r="AJ1248" s="314" t="s">
        <v>822</v>
      </c>
      <c r="AK1248" s="314" t="s">
        <v>822</v>
      </c>
      <c r="AL1248" s="314" t="s">
        <v>822</v>
      </c>
      <c r="AM1248" s="314" t="s">
        <v>822</v>
      </c>
      <c r="AN1248" s="314" t="s">
        <v>822</v>
      </c>
      <c r="AO1248" s="314" t="s">
        <v>822</v>
      </c>
      <c r="AP1248" s="314" t="s">
        <v>822</v>
      </c>
      <c r="AQ1248" s="314" t="s">
        <v>822</v>
      </c>
      <c r="AR1248" s="314" t="s">
        <v>822</v>
      </c>
      <c r="AS1248" s="314" t="s">
        <v>822</v>
      </c>
      <c r="AT1248" s="314" t="s">
        <v>822</v>
      </c>
      <c r="AU1248" s="314" t="s">
        <v>822</v>
      </c>
      <c r="AV1248" s="282"/>
      <c r="AW1248" s="282"/>
      <c r="AX1248" s="282"/>
      <c r="AY1248" s="282">
        <v>2027646</v>
      </c>
      <c r="AZ1248" s="282">
        <v>2027646</v>
      </c>
      <c r="BA1248" s="282">
        <v>2027646</v>
      </c>
      <c r="BB1248" s="314" t="s">
        <v>822</v>
      </c>
      <c r="BC1248" s="314" t="s">
        <v>822</v>
      </c>
      <c r="BD1248" s="314" t="s">
        <v>822</v>
      </c>
      <c r="BE1248" s="314" t="s">
        <v>822</v>
      </c>
      <c r="BF1248" s="314" t="s">
        <v>822</v>
      </c>
      <c r="BG1248" s="314" t="s">
        <v>822</v>
      </c>
      <c r="BH1248" s="314" t="s">
        <v>822</v>
      </c>
      <c r="BI1248" s="314" t="s">
        <v>822</v>
      </c>
      <c r="BJ1248" s="314" t="s">
        <v>822</v>
      </c>
      <c r="BK1248" s="314" t="s">
        <v>822</v>
      </c>
      <c r="BL1248" s="314" t="s">
        <v>822</v>
      </c>
      <c r="BM1248" s="314" t="s">
        <v>822</v>
      </c>
      <c r="BN1248" s="314" t="s">
        <v>822</v>
      </c>
      <c r="BO1248" s="314" t="s">
        <v>822</v>
      </c>
      <c r="BP1248" s="314" t="s">
        <v>822</v>
      </c>
      <c r="BQ1248" s="282"/>
      <c r="BR1248" s="282"/>
      <c r="BS1248" s="282"/>
      <c r="BT1248" s="282">
        <v>590975</v>
      </c>
      <c r="BU1248" s="282">
        <v>590975</v>
      </c>
      <c r="BV1248" s="282">
        <v>590975</v>
      </c>
      <c r="BW1248" s="314" t="s">
        <v>822</v>
      </c>
      <c r="BX1248" s="314" t="s">
        <v>822</v>
      </c>
      <c r="BY1248" s="314" t="s">
        <v>822</v>
      </c>
      <c r="BZ1248" s="314" t="s">
        <v>822</v>
      </c>
      <c r="CA1248" s="314" t="s">
        <v>822</v>
      </c>
      <c r="CB1248" s="314" t="s">
        <v>822</v>
      </c>
      <c r="CC1248" s="314" t="s">
        <v>822</v>
      </c>
      <c r="CD1248" s="314" t="s">
        <v>822</v>
      </c>
      <c r="CE1248" s="314" t="s">
        <v>822</v>
      </c>
      <c r="CF1248" s="314" t="s">
        <v>822</v>
      </c>
      <c r="CG1248" s="314" t="s">
        <v>822</v>
      </c>
      <c r="CH1248" s="314" t="s">
        <v>822</v>
      </c>
      <c r="CI1248" s="314" t="s">
        <v>822</v>
      </c>
      <c r="CJ1248" s="314" t="s">
        <v>822</v>
      </c>
      <c r="CK1248" s="314" t="s">
        <v>822</v>
      </c>
      <c r="CL1248" s="282"/>
      <c r="CM1248" s="282"/>
      <c r="CN1248" s="282"/>
      <c r="CO1248" s="282">
        <v>1123360</v>
      </c>
      <c r="CP1248" s="282">
        <v>1123360</v>
      </c>
      <c r="CQ1248" s="282">
        <v>1123360</v>
      </c>
      <c r="CR1248" s="314" t="s">
        <v>822</v>
      </c>
      <c r="CS1248" s="314" t="s">
        <v>822</v>
      </c>
      <c r="CT1248" s="314" t="s">
        <v>822</v>
      </c>
      <c r="CU1248" s="314" t="s">
        <v>822</v>
      </c>
      <c r="CV1248" s="314" t="s">
        <v>822</v>
      </c>
      <c r="CW1248" s="314" t="s">
        <v>822</v>
      </c>
      <c r="CX1248" s="314" t="s">
        <v>822</v>
      </c>
      <c r="CY1248" s="314" t="s">
        <v>822</v>
      </c>
      <c r="CZ1248" s="314" t="s">
        <v>822</v>
      </c>
      <c r="DA1248" s="314" t="s">
        <v>822</v>
      </c>
      <c r="DB1248" s="314" t="s">
        <v>822</v>
      </c>
      <c r="DC1248" s="314" t="s">
        <v>822</v>
      </c>
      <c r="DD1248" s="314" t="s">
        <v>822</v>
      </c>
      <c r="DE1248" s="314" t="s">
        <v>822</v>
      </c>
      <c r="DF1248" s="314" t="s">
        <v>822</v>
      </c>
      <c r="DG1248" s="282"/>
      <c r="DH1248" s="282"/>
      <c r="DI1248" s="282"/>
      <c r="DJ1248" s="282">
        <v>1167572</v>
      </c>
      <c r="DK1248" s="282">
        <v>1167572</v>
      </c>
      <c r="DL1248" s="282">
        <v>1167572</v>
      </c>
      <c r="DM1248" s="314" t="s">
        <v>822</v>
      </c>
      <c r="DN1248" s="314" t="s">
        <v>822</v>
      </c>
      <c r="DO1248" s="314" t="s">
        <v>822</v>
      </c>
      <c r="DP1248" s="314" t="s">
        <v>822</v>
      </c>
      <c r="DQ1248" s="314" t="s">
        <v>822</v>
      </c>
      <c r="DR1248" s="314" t="s">
        <v>822</v>
      </c>
      <c r="DS1248" s="314" t="s">
        <v>822</v>
      </c>
      <c r="DT1248" s="314" t="s">
        <v>822</v>
      </c>
      <c r="DU1248" s="314" t="s">
        <v>822</v>
      </c>
      <c r="DV1248" s="314" t="s">
        <v>822</v>
      </c>
      <c r="DW1248" s="314" t="s">
        <v>822</v>
      </c>
      <c r="DX1248" s="314" t="s">
        <v>822</v>
      </c>
      <c r="DY1248" s="314" t="s">
        <v>822</v>
      </c>
      <c r="DZ1248" s="314" t="s">
        <v>822</v>
      </c>
      <c r="EA1248" s="314" t="s">
        <v>822</v>
      </c>
      <c r="EB1248" s="282"/>
      <c r="EC1248" s="282"/>
      <c r="ED1248" s="282"/>
      <c r="EE1248" s="282">
        <v>1430406</v>
      </c>
      <c r="EF1248" s="282">
        <v>1430406</v>
      </c>
      <c r="EG1248" s="282">
        <v>1430406</v>
      </c>
      <c r="EH1248" s="314" t="s">
        <v>822</v>
      </c>
      <c r="EI1248" s="314" t="s">
        <v>822</v>
      </c>
      <c r="EJ1248" s="314" t="s">
        <v>822</v>
      </c>
      <c r="EK1248" s="314" t="s">
        <v>822</v>
      </c>
      <c r="EL1248" s="314" t="s">
        <v>822</v>
      </c>
      <c r="EM1248" s="314" t="s">
        <v>822</v>
      </c>
      <c r="EN1248" s="314" t="s">
        <v>822</v>
      </c>
      <c r="EO1248" s="314" t="s">
        <v>822</v>
      </c>
      <c r="EP1248" s="314" t="s">
        <v>822</v>
      </c>
      <c r="EQ1248" s="314" t="s">
        <v>822</v>
      </c>
      <c r="ER1248" s="314" t="s">
        <v>822</v>
      </c>
      <c r="ES1248" s="314" t="s">
        <v>822</v>
      </c>
      <c r="ET1248" s="314" t="s">
        <v>822</v>
      </c>
      <c r="EU1248" s="314" t="s">
        <v>822</v>
      </c>
      <c r="EV1248" s="314" t="s">
        <v>822</v>
      </c>
      <c r="EW1248" s="282"/>
      <c r="EX1248" s="282"/>
      <c r="EY1248" s="282"/>
      <c r="EZ1248" s="282">
        <v>742236</v>
      </c>
      <c r="FA1248" s="282">
        <v>742236</v>
      </c>
      <c r="FB1248" s="282">
        <v>742236</v>
      </c>
      <c r="FC1248" s="314" t="s">
        <v>822</v>
      </c>
      <c r="FD1248" s="314" t="s">
        <v>822</v>
      </c>
      <c r="FE1248" s="314" t="s">
        <v>822</v>
      </c>
      <c r="FF1248" s="314" t="s">
        <v>822</v>
      </c>
      <c r="FG1248" s="314" t="s">
        <v>822</v>
      </c>
      <c r="FH1248" s="314" t="s">
        <v>822</v>
      </c>
      <c r="FI1248" s="314" t="s">
        <v>822</v>
      </c>
      <c r="FJ1248" s="314" t="s">
        <v>822</v>
      </c>
      <c r="FK1248" s="314" t="s">
        <v>822</v>
      </c>
      <c r="FL1248" s="314" t="s">
        <v>822</v>
      </c>
      <c r="FM1248" s="314" t="s">
        <v>822</v>
      </c>
      <c r="FN1248" s="314" t="s">
        <v>822</v>
      </c>
      <c r="FO1248" s="314" t="s">
        <v>822</v>
      </c>
      <c r="FP1248" s="314" t="s">
        <v>822</v>
      </c>
      <c r="FQ1248" s="314" t="s">
        <v>822</v>
      </c>
      <c r="FR1248" s="282"/>
      <c r="FS1248" s="282"/>
      <c r="FT1248" s="282"/>
      <c r="FU1248" s="282">
        <v>733370</v>
      </c>
      <c r="FV1248" s="282">
        <v>733370</v>
      </c>
      <c r="FW1248" s="282">
        <v>733370</v>
      </c>
      <c r="FX1248" s="314" t="s">
        <v>822</v>
      </c>
      <c r="FY1248" s="314" t="s">
        <v>822</v>
      </c>
      <c r="FZ1248" s="314" t="s">
        <v>822</v>
      </c>
      <c r="GA1248" s="314" t="s">
        <v>822</v>
      </c>
      <c r="GB1248" s="314" t="s">
        <v>822</v>
      </c>
      <c r="GC1248" s="314" t="s">
        <v>822</v>
      </c>
      <c r="GD1248" s="314" t="s">
        <v>822</v>
      </c>
      <c r="GE1248" s="314" t="s">
        <v>822</v>
      </c>
      <c r="GF1248" s="314" t="s">
        <v>822</v>
      </c>
      <c r="GG1248" s="314" t="s">
        <v>822</v>
      </c>
      <c r="GH1248" s="314" t="s">
        <v>822</v>
      </c>
      <c r="GI1248" s="314" t="s">
        <v>822</v>
      </c>
      <c r="GJ1248" s="314" t="s">
        <v>822</v>
      </c>
      <c r="GK1248" s="314" t="s">
        <v>822</v>
      </c>
      <c r="GL1248" s="314" t="s">
        <v>822</v>
      </c>
      <c r="GM1248" s="282"/>
      <c r="GN1248" s="282"/>
      <c r="GO1248" s="282"/>
      <c r="GP1248" s="282">
        <v>2211050</v>
      </c>
      <c r="GQ1248" s="282">
        <v>2211050</v>
      </c>
      <c r="GR1248" s="282">
        <v>2211050</v>
      </c>
      <c r="GS1248" s="314" t="s">
        <v>822</v>
      </c>
      <c r="GT1248" s="314" t="s">
        <v>822</v>
      </c>
      <c r="GU1248" s="314" t="s">
        <v>822</v>
      </c>
      <c r="GV1248" s="314" t="s">
        <v>822</v>
      </c>
      <c r="GW1248" s="314" t="s">
        <v>822</v>
      </c>
      <c r="GX1248" s="314" t="s">
        <v>822</v>
      </c>
      <c r="GY1248" s="314" t="s">
        <v>822</v>
      </c>
      <c r="GZ1248" s="314" t="s">
        <v>822</v>
      </c>
      <c r="HA1248" s="314" t="s">
        <v>822</v>
      </c>
      <c r="HB1248" s="314" t="s">
        <v>822</v>
      </c>
      <c r="HC1248" s="314" t="s">
        <v>822</v>
      </c>
      <c r="HD1248" s="314" t="s">
        <v>822</v>
      </c>
      <c r="HE1248" s="314" t="s">
        <v>822</v>
      </c>
      <c r="HF1248" s="314" t="s">
        <v>822</v>
      </c>
      <c r="HG1248" s="314" t="s">
        <v>822</v>
      </c>
      <c r="HH1248" s="282"/>
      <c r="HI1248" s="282"/>
      <c r="HJ1248" s="282"/>
      <c r="HK1248" s="282">
        <v>2093299</v>
      </c>
      <c r="HL1248" s="282">
        <v>2093299</v>
      </c>
      <c r="HM1248" s="282">
        <v>2093299</v>
      </c>
      <c r="HN1248" s="314" t="s">
        <v>822</v>
      </c>
      <c r="HO1248" s="314" t="s">
        <v>822</v>
      </c>
      <c r="HP1248" s="314" t="s">
        <v>822</v>
      </c>
      <c r="HQ1248" s="314" t="s">
        <v>822</v>
      </c>
      <c r="HR1248" s="314" t="s">
        <v>822</v>
      </c>
      <c r="HS1248" s="314" t="s">
        <v>822</v>
      </c>
      <c r="HT1248" s="314" t="s">
        <v>822</v>
      </c>
      <c r="HU1248" s="314" t="s">
        <v>822</v>
      </c>
      <c r="HV1248" s="314" t="s">
        <v>822</v>
      </c>
      <c r="HW1248" s="314" t="s">
        <v>822</v>
      </c>
      <c r="HX1248" s="314" t="s">
        <v>822</v>
      </c>
      <c r="HY1248" s="314" t="s">
        <v>822</v>
      </c>
      <c r="HZ1248" s="314" t="s">
        <v>822</v>
      </c>
      <c r="IA1248" s="314" t="s">
        <v>822</v>
      </c>
      <c r="IB1248" s="314" t="s">
        <v>822</v>
      </c>
      <c r="IC1248" s="282"/>
      <c r="ID1248" s="282"/>
      <c r="IE1248" s="282"/>
      <c r="IF1248" s="282">
        <v>1975324</v>
      </c>
      <c r="IG1248" s="282">
        <v>1975324</v>
      </c>
      <c r="IH1248" s="282">
        <v>1975324</v>
      </c>
      <c r="II1248" s="314" t="s">
        <v>822</v>
      </c>
      <c r="IJ1248" s="314" t="s">
        <v>822</v>
      </c>
      <c r="IK1248" s="314" t="s">
        <v>822</v>
      </c>
      <c r="IL1248" s="314" t="s">
        <v>822</v>
      </c>
      <c r="IM1248" s="314" t="s">
        <v>822</v>
      </c>
      <c r="IN1248" s="314" t="s">
        <v>822</v>
      </c>
      <c r="IO1248" s="314" t="s">
        <v>822</v>
      </c>
      <c r="IP1248" s="314" t="s">
        <v>822</v>
      </c>
      <c r="IQ1248" s="314" t="s">
        <v>822</v>
      </c>
      <c r="IR1248" s="314" t="s">
        <v>822</v>
      </c>
      <c r="IS1248" s="314" t="s">
        <v>822</v>
      </c>
      <c r="IT1248" s="314" t="s">
        <v>822</v>
      </c>
      <c r="IU1248" s="314" t="s">
        <v>822</v>
      </c>
      <c r="IV1248" s="314" t="s">
        <v>822</v>
      </c>
      <c r="IW1248" s="314" t="s">
        <v>822</v>
      </c>
      <c r="IX1248" s="282"/>
      <c r="IY1248" s="282"/>
      <c r="IZ1248" s="282"/>
      <c r="JA1248" s="282">
        <v>603469</v>
      </c>
      <c r="JB1248" s="282">
        <v>603469</v>
      </c>
      <c r="JC1248" s="282">
        <v>603469</v>
      </c>
      <c r="JD1248" s="314" t="s">
        <v>822</v>
      </c>
      <c r="JE1248" s="314" t="s">
        <v>822</v>
      </c>
      <c r="JF1248" s="314" t="s">
        <v>822</v>
      </c>
      <c r="JG1248" s="314" t="s">
        <v>822</v>
      </c>
      <c r="JH1248" s="314" t="s">
        <v>822</v>
      </c>
      <c r="JI1248" s="314" t="s">
        <v>822</v>
      </c>
      <c r="JJ1248" s="314" t="s">
        <v>822</v>
      </c>
      <c r="JK1248" s="314" t="s">
        <v>822</v>
      </c>
      <c r="JL1248" s="314" t="s">
        <v>822</v>
      </c>
      <c r="JM1248" s="314" t="s">
        <v>822</v>
      </c>
      <c r="JN1248" s="314" t="s">
        <v>822</v>
      </c>
      <c r="JO1248" s="314" t="s">
        <v>822</v>
      </c>
      <c r="JP1248" s="314" t="s">
        <v>822</v>
      </c>
      <c r="JQ1248" s="314" t="s">
        <v>822</v>
      </c>
      <c r="JR1248" s="314" t="s">
        <v>822</v>
      </c>
      <c r="JS1248" s="282"/>
      <c r="JT1248" s="282"/>
      <c r="JU1248" s="282"/>
      <c r="JV1248" s="282">
        <v>1314329</v>
      </c>
      <c r="JW1248" s="282">
        <v>1314329</v>
      </c>
      <c r="JX1248" s="282">
        <v>1314329</v>
      </c>
      <c r="JY1248" s="314" t="s">
        <v>822</v>
      </c>
      <c r="JZ1248" s="314" t="s">
        <v>822</v>
      </c>
      <c r="KA1248" s="314" t="s">
        <v>822</v>
      </c>
      <c r="KB1248" s="314" t="s">
        <v>822</v>
      </c>
      <c r="KC1248" s="314" t="s">
        <v>822</v>
      </c>
      <c r="KD1248" s="314" t="s">
        <v>822</v>
      </c>
      <c r="KE1248" s="314" t="s">
        <v>822</v>
      </c>
      <c r="KF1248" s="314" t="s">
        <v>822</v>
      </c>
      <c r="KG1248" s="314" t="s">
        <v>822</v>
      </c>
      <c r="KH1248" s="314" t="s">
        <v>822</v>
      </c>
      <c r="KI1248" s="314" t="s">
        <v>822</v>
      </c>
      <c r="KJ1248" s="314" t="s">
        <v>822</v>
      </c>
      <c r="KK1248" s="314" t="s">
        <v>822</v>
      </c>
      <c r="KL1248" s="314" t="s">
        <v>822</v>
      </c>
      <c r="KM1248" s="314" t="s">
        <v>822</v>
      </c>
      <c r="KN1248" s="282"/>
      <c r="KO1248" s="282"/>
      <c r="KP1248" s="282"/>
      <c r="KQ1248" s="282">
        <v>1591411</v>
      </c>
      <c r="KR1248" s="282">
        <v>1591411</v>
      </c>
      <c r="KS1248" s="282">
        <v>1591411</v>
      </c>
      <c r="KT1248" s="314" t="s">
        <v>822</v>
      </c>
      <c r="KU1248" s="314" t="s">
        <v>822</v>
      </c>
      <c r="KV1248" s="314" t="s">
        <v>822</v>
      </c>
      <c r="KW1248" s="314" t="s">
        <v>822</v>
      </c>
      <c r="KX1248" s="314" t="s">
        <v>822</v>
      </c>
      <c r="KY1248" s="314" t="s">
        <v>822</v>
      </c>
      <c r="KZ1248" s="314" t="s">
        <v>822</v>
      </c>
      <c r="LA1248" s="314" t="s">
        <v>822</v>
      </c>
      <c r="LB1248" s="314" t="s">
        <v>822</v>
      </c>
      <c r="LC1248" s="314" t="s">
        <v>822</v>
      </c>
      <c r="LD1248" s="314" t="s">
        <v>822</v>
      </c>
      <c r="LE1248" s="314" t="s">
        <v>822</v>
      </c>
      <c r="LF1248" s="314" t="s">
        <v>822</v>
      </c>
      <c r="LG1248" s="314" t="s">
        <v>822</v>
      </c>
      <c r="LH1248" s="314" t="s">
        <v>822</v>
      </c>
      <c r="LI1248" s="282"/>
      <c r="LJ1248" s="282"/>
      <c r="LK1248" s="282"/>
      <c r="LL1248" s="282">
        <v>1816212</v>
      </c>
      <c r="LM1248" s="282">
        <v>1816212</v>
      </c>
      <c r="LN1248" s="282">
        <v>1816212</v>
      </c>
      <c r="LO1248" s="314" t="s">
        <v>822</v>
      </c>
      <c r="LP1248" s="314" t="s">
        <v>822</v>
      </c>
      <c r="LQ1248" s="314" t="s">
        <v>822</v>
      </c>
      <c r="LR1248" s="314" t="s">
        <v>822</v>
      </c>
      <c r="LS1248" s="314" t="s">
        <v>822</v>
      </c>
      <c r="LT1248" s="314" t="s">
        <v>822</v>
      </c>
      <c r="LU1248" s="314" t="s">
        <v>822</v>
      </c>
      <c r="LV1248" s="314" t="s">
        <v>822</v>
      </c>
      <c r="LW1248" s="314" t="s">
        <v>822</v>
      </c>
      <c r="LX1248" s="314" t="s">
        <v>822</v>
      </c>
      <c r="LY1248" s="314" t="s">
        <v>822</v>
      </c>
      <c r="LZ1248" s="314" t="s">
        <v>822</v>
      </c>
      <c r="MA1248" s="314" t="s">
        <v>822</v>
      </c>
      <c r="MB1248" s="314" t="s">
        <v>822</v>
      </c>
      <c r="MC1248" s="314" t="s">
        <v>822</v>
      </c>
      <c r="MD1248" s="282"/>
      <c r="ME1248" s="282"/>
      <c r="MF1248" s="282"/>
      <c r="MG1248" s="282">
        <v>2018400</v>
      </c>
      <c r="MH1248" s="282">
        <v>2018400</v>
      </c>
      <c r="MI1248" s="282">
        <v>2018400</v>
      </c>
      <c r="MJ1248" s="314" t="s">
        <v>822</v>
      </c>
      <c r="MK1248" s="314" t="s">
        <v>822</v>
      </c>
      <c r="ML1248" s="314" t="s">
        <v>822</v>
      </c>
      <c r="MM1248" s="314" t="s">
        <v>822</v>
      </c>
      <c r="MN1248" s="314" t="s">
        <v>822</v>
      </c>
      <c r="MO1248" s="314" t="s">
        <v>822</v>
      </c>
      <c r="MP1248" s="314" t="s">
        <v>822</v>
      </c>
      <c r="MQ1248" s="314" t="s">
        <v>822</v>
      </c>
      <c r="MR1248" s="314" t="s">
        <v>822</v>
      </c>
      <c r="MS1248" s="314" t="s">
        <v>822</v>
      </c>
      <c r="MT1248" s="314" t="s">
        <v>822</v>
      </c>
      <c r="MU1248" s="314" t="s">
        <v>822</v>
      </c>
      <c r="MV1248" s="314" t="s">
        <v>822</v>
      </c>
      <c r="MW1248" s="314" t="s">
        <v>822</v>
      </c>
      <c r="MX1248" s="314" t="s">
        <v>822</v>
      </c>
      <c r="MY1248" s="282"/>
      <c r="MZ1248" s="282"/>
      <c r="NA1248" s="282"/>
      <c r="NB1248" s="282">
        <v>1196787</v>
      </c>
      <c r="NC1248" s="282">
        <v>1196787</v>
      </c>
      <c r="ND1248" s="282">
        <v>1196787</v>
      </c>
      <c r="NE1248" s="314" t="s">
        <v>822</v>
      </c>
      <c r="NF1248" s="314" t="s">
        <v>822</v>
      </c>
      <c r="NG1248" s="314" t="s">
        <v>822</v>
      </c>
      <c r="NH1248" s="314" t="s">
        <v>822</v>
      </c>
      <c r="NI1248" s="314" t="s">
        <v>822</v>
      </c>
      <c r="NJ1248" s="314" t="s">
        <v>822</v>
      </c>
      <c r="NK1248" s="314" t="s">
        <v>822</v>
      </c>
      <c r="NL1248" s="314" t="s">
        <v>822</v>
      </c>
      <c r="NM1248" s="314" t="s">
        <v>822</v>
      </c>
      <c r="NN1248" s="314" t="s">
        <v>822</v>
      </c>
      <c r="NO1248" s="314" t="s">
        <v>822</v>
      </c>
      <c r="NP1248" s="314" t="s">
        <v>822</v>
      </c>
      <c r="NQ1248" s="314" t="s">
        <v>822</v>
      </c>
      <c r="NR1248" s="314" t="s">
        <v>822</v>
      </c>
      <c r="NS1248" s="314" t="s">
        <v>822</v>
      </c>
      <c r="NT1248" s="282"/>
      <c r="NU1248" s="282"/>
      <c r="NV1248" s="282"/>
      <c r="NW1248" s="282">
        <v>1859826</v>
      </c>
      <c r="NX1248" s="282">
        <v>1859826</v>
      </c>
      <c r="NY1248" s="282">
        <v>1859826</v>
      </c>
      <c r="NZ1248" s="314" t="s">
        <v>822</v>
      </c>
      <c r="OA1248" s="314" t="s">
        <v>822</v>
      </c>
      <c r="OB1248" s="314" t="s">
        <v>822</v>
      </c>
      <c r="OC1248" s="314" t="s">
        <v>822</v>
      </c>
      <c r="OD1248" s="314" t="s">
        <v>822</v>
      </c>
      <c r="OE1248" s="314" t="s">
        <v>822</v>
      </c>
      <c r="OF1248" s="314" t="s">
        <v>822</v>
      </c>
      <c r="OG1248" s="314" t="s">
        <v>822</v>
      </c>
      <c r="OH1248" s="314" t="s">
        <v>822</v>
      </c>
      <c r="OI1248" s="314" t="s">
        <v>822</v>
      </c>
      <c r="OJ1248" s="314" t="s">
        <v>822</v>
      </c>
      <c r="OK1248" s="314" t="s">
        <v>822</v>
      </c>
      <c r="OL1248" s="314" t="s">
        <v>822</v>
      </c>
      <c r="OM1248" s="314" t="s">
        <v>822</v>
      </c>
      <c r="ON1248" s="314" t="s">
        <v>822</v>
      </c>
      <c r="OO1248" s="282"/>
      <c r="OP1248" s="282"/>
      <c r="OQ1248" s="282"/>
      <c r="OR1248" s="282">
        <v>1056474</v>
      </c>
      <c r="OS1248" s="282">
        <v>1056474</v>
      </c>
      <c r="OT1248" s="282">
        <v>1056474</v>
      </c>
      <c r="OU1248" s="314" t="s">
        <v>822</v>
      </c>
      <c r="OV1248" s="314" t="s">
        <v>822</v>
      </c>
      <c r="OW1248" s="314" t="s">
        <v>822</v>
      </c>
      <c r="OX1248" s="314" t="s">
        <v>822</v>
      </c>
      <c r="OY1248" s="314" t="s">
        <v>822</v>
      </c>
      <c r="OZ1248" s="314" t="s">
        <v>822</v>
      </c>
      <c r="PA1248" s="314" t="s">
        <v>822</v>
      </c>
      <c r="PB1248" s="314" t="s">
        <v>822</v>
      </c>
      <c r="PC1248" s="314" t="s">
        <v>822</v>
      </c>
      <c r="PD1248" s="314" t="s">
        <v>822</v>
      </c>
      <c r="PE1248" s="314" t="s">
        <v>822</v>
      </c>
      <c r="PF1248" s="314" t="s">
        <v>822</v>
      </c>
      <c r="PG1248" s="314" t="s">
        <v>822</v>
      </c>
      <c r="PH1248" s="314" t="s">
        <v>822</v>
      </c>
      <c r="PI1248" s="314" t="s">
        <v>822</v>
      </c>
      <c r="PJ1248" s="282"/>
      <c r="PK1248" s="282"/>
      <c r="PL1248" s="282"/>
      <c r="PM1248" s="282">
        <v>2033910</v>
      </c>
      <c r="PN1248" s="282">
        <v>2033910</v>
      </c>
      <c r="PO1248" s="282">
        <v>2033910</v>
      </c>
      <c r="PP1248" s="314" t="s">
        <v>822</v>
      </c>
      <c r="PQ1248" s="314" t="s">
        <v>822</v>
      </c>
      <c r="PR1248" s="314" t="s">
        <v>822</v>
      </c>
      <c r="PS1248" s="314" t="s">
        <v>822</v>
      </c>
      <c r="PT1248" s="314" t="s">
        <v>822</v>
      </c>
      <c r="PU1248" s="314" t="s">
        <v>822</v>
      </c>
      <c r="PV1248" s="314" t="s">
        <v>822</v>
      </c>
      <c r="PW1248" s="314" t="s">
        <v>822</v>
      </c>
      <c r="PX1248" s="314" t="s">
        <v>822</v>
      </c>
      <c r="PY1248" s="314" t="s">
        <v>822</v>
      </c>
      <c r="PZ1248" s="314" t="s">
        <v>822</v>
      </c>
      <c r="QA1248" s="314" t="s">
        <v>822</v>
      </c>
      <c r="QB1248" s="314" t="s">
        <v>822</v>
      </c>
      <c r="QC1248" s="314" t="s">
        <v>822</v>
      </c>
      <c r="QD1248" s="314" t="s">
        <v>822</v>
      </c>
      <c r="QE1248" s="282"/>
      <c r="QF1248" s="282"/>
      <c r="QG1248" s="282"/>
      <c r="QH1248" s="282">
        <v>2619230</v>
      </c>
      <c r="QI1248" s="282">
        <v>2619230</v>
      </c>
      <c r="QJ1248" s="282">
        <v>2619230</v>
      </c>
      <c r="QK1248" s="314" t="s">
        <v>822</v>
      </c>
      <c r="QL1248" s="314" t="s">
        <v>822</v>
      </c>
      <c r="QM1248" s="314" t="s">
        <v>822</v>
      </c>
      <c r="QN1248" s="314" t="s">
        <v>822</v>
      </c>
      <c r="QO1248" s="314" t="s">
        <v>822</v>
      </c>
      <c r="QP1248" s="314" t="s">
        <v>822</v>
      </c>
      <c r="QQ1248" s="314" t="s">
        <v>822</v>
      </c>
      <c r="QR1248" s="314" t="s">
        <v>822</v>
      </c>
      <c r="QS1248" s="314" t="s">
        <v>822</v>
      </c>
      <c r="QT1248" s="314" t="s">
        <v>822</v>
      </c>
      <c r="QU1248" s="314" t="s">
        <v>822</v>
      </c>
      <c r="QV1248" s="314" t="s">
        <v>822</v>
      </c>
      <c r="QW1248" s="314" t="s">
        <v>822</v>
      </c>
      <c r="QX1248" s="314" t="s">
        <v>822</v>
      </c>
      <c r="QY1248" s="314" t="s">
        <v>822</v>
      </c>
      <c r="QZ1248" s="282"/>
      <c r="RA1248" s="282"/>
      <c r="RB1248" s="282"/>
      <c r="RC1248" s="282">
        <v>2911981</v>
      </c>
      <c r="RD1248" s="282">
        <v>2911981</v>
      </c>
      <c r="RE1248" s="282">
        <v>2911981</v>
      </c>
      <c r="RF1248" s="314" t="s">
        <v>822</v>
      </c>
      <c r="RG1248" s="314" t="s">
        <v>822</v>
      </c>
      <c r="RH1248" s="314" t="s">
        <v>822</v>
      </c>
      <c r="RI1248" s="314" t="s">
        <v>822</v>
      </c>
      <c r="RJ1248" s="314" t="s">
        <v>822</v>
      </c>
      <c r="RK1248" s="314" t="s">
        <v>822</v>
      </c>
      <c r="RL1248" s="314" t="s">
        <v>822</v>
      </c>
      <c r="RM1248" s="314" t="s">
        <v>822</v>
      </c>
      <c r="RN1248" s="314" t="s">
        <v>822</v>
      </c>
      <c r="RO1248" s="314" t="s">
        <v>822</v>
      </c>
      <c r="RP1248" s="314" t="s">
        <v>822</v>
      </c>
      <c r="RQ1248" s="314" t="s">
        <v>822</v>
      </c>
      <c r="RR1248" s="314" t="s">
        <v>822</v>
      </c>
      <c r="RS1248" s="314" t="s">
        <v>822</v>
      </c>
      <c r="RT1248" s="314" t="s">
        <v>822</v>
      </c>
      <c r="RU1248" s="282"/>
      <c r="RV1248" s="282"/>
      <c r="RW1248" s="282"/>
      <c r="RX1248" s="282">
        <v>1247912</v>
      </c>
      <c r="RY1248" s="282">
        <v>1247912</v>
      </c>
      <c r="RZ1248" s="282">
        <v>1247912</v>
      </c>
      <c r="SA1248" s="314" t="s">
        <v>822</v>
      </c>
      <c r="SB1248" s="314" t="s">
        <v>822</v>
      </c>
      <c r="SC1248" s="314" t="s">
        <v>822</v>
      </c>
      <c r="SD1248" s="314" t="s">
        <v>822</v>
      </c>
      <c r="SE1248" s="314" t="s">
        <v>822</v>
      </c>
      <c r="SF1248" s="314" t="s">
        <v>822</v>
      </c>
      <c r="SG1248" s="314" t="s">
        <v>822</v>
      </c>
      <c r="SH1248" s="314" t="s">
        <v>822</v>
      </c>
      <c r="SI1248" s="314" t="s">
        <v>822</v>
      </c>
      <c r="SJ1248" s="314" t="s">
        <v>822</v>
      </c>
      <c r="SK1248" s="314" t="s">
        <v>822</v>
      </c>
      <c r="SL1248" s="314" t="s">
        <v>822</v>
      </c>
      <c r="SM1248" s="314" t="s">
        <v>822</v>
      </c>
      <c r="SN1248" s="314" t="s">
        <v>822</v>
      </c>
      <c r="SO1248" s="314" t="s">
        <v>822</v>
      </c>
      <c r="SP1248" s="282"/>
      <c r="SQ1248" s="282"/>
      <c r="SR1248" s="282"/>
      <c r="SS1248" s="282">
        <v>1635086</v>
      </c>
      <c r="ST1248" s="282">
        <v>1635086</v>
      </c>
      <c r="SU1248" s="282">
        <v>1635086</v>
      </c>
      <c r="SV1248" s="314" t="s">
        <v>822</v>
      </c>
      <c r="SW1248" s="314" t="s">
        <v>822</v>
      </c>
      <c r="SX1248" s="314" t="s">
        <v>822</v>
      </c>
      <c r="SY1248" s="314" t="s">
        <v>822</v>
      </c>
      <c r="SZ1248" s="314" t="s">
        <v>822</v>
      </c>
      <c r="TA1248" s="314" t="s">
        <v>822</v>
      </c>
      <c r="TB1248" s="314" t="s">
        <v>822</v>
      </c>
      <c r="TC1248" s="314" t="s">
        <v>822</v>
      </c>
      <c r="TD1248" s="314" t="s">
        <v>822</v>
      </c>
      <c r="TE1248" s="314" t="s">
        <v>822</v>
      </c>
      <c r="TF1248" s="314" t="s">
        <v>822</v>
      </c>
      <c r="TG1248" s="314" t="s">
        <v>822</v>
      </c>
      <c r="TH1248" s="314" t="s">
        <v>822</v>
      </c>
      <c r="TI1248" s="314" t="s">
        <v>822</v>
      </c>
      <c r="TJ1248" s="314" t="s">
        <v>822</v>
      </c>
      <c r="TK1248" s="282"/>
      <c r="TL1248" s="282"/>
      <c r="TM1248" s="282"/>
      <c r="TN1248" s="282">
        <v>2575144</v>
      </c>
      <c r="TO1248" s="282">
        <v>2575144</v>
      </c>
      <c r="TP1248" s="282">
        <v>2575144</v>
      </c>
      <c r="TQ1248" s="314" t="s">
        <v>822</v>
      </c>
      <c r="TR1248" s="314" t="s">
        <v>822</v>
      </c>
      <c r="TS1248" s="314" t="s">
        <v>822</v>
      </c>
      <c r="TT1248" s="314" t="s">
        <v>822</v>
      </c>
      <c r="TU1248" s="314" t="s">
        <v>822</v>
      </c>
      <c r="TV1248" s="314" t="s">
        <v>822</v>
      </c>
      <c r="TW1248" s="314" t="s">
        <v>822</v>
      </c>
      <c r="TX1248" s="314" t="s">
        <v>822</v>
      </c>
      <c r="TY1248" s="314" t="s">
        <v>822</v>
      </c>
      <c r="TZ1248" s="314" t="s">
        <v>822</v>
      </c>
      <c r="UA1248" s="314" t="s">
        <v>822</v>
      </c>
      <c r="UB1248" s="314" t="s">
        <v>822</v>
      </c>
      <c r="UC1248" s="314" t="s">
        <v>822</v>
      </c>
      <c r="UD1248" s="314" t="s">
        <v>822</v>
      </c>
      <c r="UE1248" s="314" t="s">
        <v>822</v>
      </c>
      <c r="UF1248" s="282"/>
      <c r="UG1248" s="282"/>
      <c r="UH1248" s="282"/>
      <c r="UI1248" s="282">
        <v>2197547</v>
      </c>
      <c r="UJ1248" s="282">
        <v>2197547</v>
      </c>
      <c r="UK1248" s="282">
        <v>2197547</v>
      </c>
      <c r="UL1248" s="314" t="s">
        <v>822</v>
      </c>
      <c r="UM1248" s="314" t="s">
        <v>822</v>
      </c>
      <c r="UN1248" s="314" t="s">
        <v>822</v>
      </c>
      <c r="UO1248" s="314" t="s">
        <v>822</v>
      </c>
      <c r="UP1248" s="314" t="s">
        <v>822</v>
      </c>
      <c r="UQ1248" s="314" t="s">
        <v>822</v>
      </c>
      <c r="UR1248" s="314" t="s">
        <v>822</v>
      </c>
      <c r="US1248" s="314" t="s">
        <v>822</v>
      </c>
      <c r="UT1248" s="314" t="s">
        <v>822</v>
      </c>
      <c r="UU1248" s="314" t="s">
        <v>822</v>
      </c>
      <c r="UV1248" s="314" t="s">
        <v>822</v>
      </c>
      <c r="UW1248" s="314" t="s">
        <v>822</v>
      </c>
      <c r="UX1248" s="314" t="s">
        <v>822</v>
      </c>
      <c r="UY1248" s="314" t="s">
        <v>822</v>
      </c>
      <c r="UZ1248" s="314" t="s">
        <v>822</v>
      </c>
      <c r="VA1248" s="282"/>
      <c r="VB1248" s="282"/>
      <c r="VC1248" s="282"/>
      <c r="VD1248" s="282">
        <v>3082584</v>
      </c>
      <c r="VE1248" s="282">
        <v>3082584</v>
      </c>
      <c r="VF1248" s="282">
        <v>3082584</v>
      </c>
      <c r="VG1248" s="314" t="s">
        <v>822</v>
      </c>
      <c r="VH1248" s="314" t="s">
        <v>822</v>
      </c>
      <c r="VI1248" s="314" t="s">
        <v>822</v>
      </c>
      <c r="VJ1248" s="314" t="s">
        <v>822</v>
      </c>
      <c r="VK1248" s="314" t="s">
        <v>822</v>
      </c>
      <c r="VL1248" s="314" t="s">
        <v>822</v>
      </c>
      <c r="VM1248" s="314" t="s">
        <v>822</v>
      </c>
      <c r="VN1248" s="314" t="s">
        <v>822</v>
      </c>
      <c r="VO1248" s="314" t="s">
        <v>822</v>
      </c>
      <c r="VP1248" s="314" t="s">
        <v>822</v>
      </c>
      <c r="VQ1248" s="314" t="s">
        <v>822</v>
      </c>
      <c r="VR1248" s="314" t="s">
        <v>822</v>
      </c>
      <c r="VS1248" s="314" t="s">
        <v>822</v>
      </c>
      <c r="VT1248" s="314" t="s">
        <v>822</v>
      </c>
      <c r="VU1248" s="314" t="s">
        <v>822</v>
      </c>
      <c r="VV1248" s="282"/>
      <c r="VW1248" s="282"/>
      <c r="VX1248" s="282"/>
      <c r="VY1248" s="282">
        <v>3171964</v>
      </c>
      <c r="VZ1248" s="282">
        <v>3171964</v>
      </c>
      <c r="WA1248" s="282">
        <v>3171964</v>
      </c>
      <c r="WB1248" s="314" t="s">
        <v>822</v>
      </c>
      <c r="WC1248" s="314" t="s">
        <v>822</v>
      </c>
      <c r="WD1248" s="314" t="s">
        <v>822</v>
      </c>
      <c r="WE1248" s="314" t="s">
        <v>822</v>
      </c>
      <c r="WF1248" s="314" t="s">
        <v>822</v>
      </c>
      <c r="WG1248" s="314" t="s">
        <v>822</v>
      </c>
      <c r="WH1248" s="314" t="s">
        <v>822</v>
      </c>
      <c r="WI1248" s="314" t="s">
        <v>822</v>
      </c>
      <c r="WJ1248" s="314" t="s">
        <v>822</v>
      </c>
      <c r="WK1248" s="314" t="s">
        <v>822</v>
      </c>
      <c r="WL1248" s="314" t="s">
        <v>822</v>
      </c>
      <c r="WM1248" s="314" t="s">
        <v>822</v>
      </c>
      <c r="WN1248" s="314" t="s">
        <v>822</v>
      </c>
      <c r="WO1248" s="314" t="s">
        <v>822</v>
      </c>
      <c r="WP1248" s="314" t="s">
        <v>822</v>
      </c>
      <c r="WQ1248" s="282"/>
      <c r="WR1248" s="282"/>
      <c r="WS1248" s="282"/>
      <c r="WT1248" s="282">
        <v>2664175</v>
      </c>
      <c r="WU1248" s="282">
        <v>2664175</v>
      </c>
      <c r="WV1248" s="282">
        <v>2664175</v>
      </c>
      <c r="WW1248" s="314" t="s">
        <v>822</v>
      </c>
      <c r="WX1248" s="314" t="s">
        <v>822</v>
      </c>
      <c r="WY1248" s="314" t="s">
        <v>822</v>
      </c>
      <c r="WZ1248" s="314" t="s">
        <v>822</v>
      </c>
      <c r="XA1248" s="314" t="s">
        <v>822</v>
      </c>
      <c r="XB1248" s="314" t="s">
        <v>822</v>
      </c>
      <c r="XC1248" s="314" t="s">
        <v>822</v>
      </c>
      <c r="XD1248" s="314" t="s">
        <v>822</v>
      </c>
      <c r="XE1248" s="314" t="s">
        <v>822</v>
      </c>
      <c r="XF1248" s="314" t="s">
        <v>822</v>
      </c>
      <c r="XG1248" s="314" t="s">
        <v>822</v>
      </c>
      <c r="XH1248" s="314" t="s">
        <v>822</v>
      </c>
      <c r="XI1248" s="314" t="s">
        <v>822</v>
      </c>
      <c r="XJ1248" s="314" t="s">
        <v>822</v>
      </c>
      <c r="XK1248" s="314" t="s">
        <v>822</v>
      </c>
      <c r="XL1248" s="282"/>
      <c r="XM1248" s="282"/>
      <c r="XN1248" s="282"/>
      <c r="XO1248" s="282">
        <v>4832153</v>
      </c>
      <c r="XP1248" s="282">
        <v>4832153</v>
      </c>
      <c r="XQ1248" s="282">
        <v>4832153</v>
      </c>
      <c r="XR1248" s="314" t="s">
        <v>822</v>
      </c>
      <c r="XS1248" s="314" t="s">
        <v>822</v>
      </c>
      <c r="XT1248" s="314" t="s">
        <v>822</v>
      </c>
      <c r="XU1248" s="314" t="s">
        <v>822</v>
      </c>
      <c r="XV1248" s="314" t="s">
        <v>822</v>
      </c>
      <c r="XW1248" s="314" t="s">
        <v>822</v>
      </c>
      <c r="XX1248" s="314" t="s">
        <v>822</v>
      </c>
      <c r="XY1248" s="314" t="s">
        <v>822</v>
      </c>
      <c r="XZ1248" s="314" t="s">
        <v>822</v>
      </c>
      <c r="YA1248" s="314" t="s">
        <v>822</v>
      </c>
      <c r="YB1248" s="314" t="s">
        <v>822</v>
      </c>
      <c r="YC1248" s="314" t="s">
        <v>822</v>
      </c>
      <c r="YD1248" s="314" t="s">
        <v>822</v>
      </c>
      <c r="YE1248" s="314" t="s">
        <v>822</v>
      </c>
      <c r="YF1248" s="314" t="s">
        <v>822</v>
      </c>
      <c r="YG1248" s="282"/>
      <c r="YH1248" s="282"/>
      <c r="YI1248" s="282"/>
      <c r="YJ1248" s="282"/>
      <c r="YK1248" s="282"/>
      <c r="YL1248" s="282"/>
      <c r="YM1248" s="314" t="s">
        <v>822</v>
      </c>
      <c r="YN1248" s="314" t="s">
        <v>822</v>
      </c>
      <c r="YO1248" s="314" t="s">
        <v>822</v>
      </c>
      <c r="YP1248" s="314" t="s">
        <v>822</v>
      </c>
      <c r="YQ1248" s="314" t="s">
        <v>822</v>
      </c>
      <c r="YR1248" s="314" t="s">
        <v>822</v>
      </c>
      <c r="YS1248" s="314" t="s">
        <v>822</v>
      </c>
      <c r="YT1248" s="314" t="s">
        <v>822</v>
      </c>
      <c r="YU1248" s="314" t="s">
        <v>822</v>
      </c>
      <c r="YV1248" s="314" t="s">
        <v>822</v>
      </c>
      <c r="YW1248" s="314" t="s">
        <v>822</v>
      </c>
      <c r="YX1248" s="314" t="s">
        <v>822</v>
      </c>
      <c r="YY1248" s="314" t="s">
        <v>822</v>
      </c>
      <c r="YZ1248" s="314" t="s">
        <v>822</v>
      </c>
      <c r="ZA1248" s="314" t="s">
        <v>822</v>
      </c>
      <c r="ZB1248" s="320">
        <f t="shared" si="2495"/>
        <v>0</v>
      </c>
      <c r="ZC1248" s="320">
        <f t="shared" si="2495"/>
        <v>0</v>
      </c>
      <c r="ZD1248" s="320">
        <f t="shared" si="2495"/>
        <v>0</v>
      </c>
      <c r="ZE1248" s="320">
        <f t="shared" si="2495"/>
        <v>56083310</v>
      </c>
      <c r="ZF1248" s="320">
        <f t="shared" si="2495"/>
        <v>56083310</v>
      </c>
      <c r="ZG1248" s="320">
        <f t="shared" si="2495"/>
        <v>56083310</v>
      </c>
    </row>
    <row r="1249" spans="1:683" ht="74.25" customHeight="1">
      <c r="A1249" s="758" t="s">
        <v>841</v>
      </c>
      <c r="B1249" s="797"/>
      <c r="C1249" s="117" t="s">
        <v>717</v>
      </c>
      <c r="D1249" s="907"/>
      <c r="E1249" s="908"/>
      <c r="F1249" s="133"/>
      <c r="G1249" s="133"/>
      <c r="H1249" s="133"/>
      <c r="I1249" s="321"/>
      <c r="J1249" s="321"/>
      <c r="K1249" s="321"/>
      <c r="L1249" s="314" t="s">
        <v>822</v>
      </c>
      <c r="M1249" s="314" t="s">
        <v>822</v>
      </c>
      <c r="N1249" s="314" t="s">
        <v>822</v>
      </c>
      <c r="O1249" s="314" t="s">
        <v>822</v>
      </c>
      <c r="P1249" s="314" t="s">
        <v>822</v>
      </c>
      <c r="Q1249" s="314" t="s">
        <v>822</v>
      </c>
      <c r="R1249" s="314" t="s">
        <v>822</v>
      </c>
      <c r="S1249" s="314" t="s">
        <v>822</v>
      </c>
      <c r="T1249" s="314" t="s">
        <v>822</v>
      </c>
      <c r="U1249" s="314" t="s">
        <v>822</v>
      </c>
      <c r="V1249" s="314" t="s">
        <v>822</v>
      </c>
      <c r="W1249" s="314" t="s">
        <v>822</v>
      </c>
      <c r="X1249" s="314" t="s">
        <v>822</v>
      </c>
      <c r="Y1249" s="314" t="s">
        <v>822</v>
      </c>
      <c r="Z1249" s="314" t="s">
        <v>822</v>
      </c>
      <c r="AA1249" s="282">
        <v>21060000</v>
      </c>
      <c r="AB1249" s="282">
        <v>22006200</v>
      </c>
      <c r="AC1249" s="282">
        <v>22259500</v>
      </c>
      <c r="AD1249" s="282">
        <v>3676917</v>
      </c>
      <c r="AE1249" s="282">
        <v>3781157</v>
      </c>
      <c r="AF1249" s="282">
        <v>3781157</v>
      </c>
      <c r="AG1249" s="314" t="s">
        <v>822</v>
      </c>
      <c r="AH1249" s="314" t="s">
        <v>822</v>
      </c>
      <c r="AI1249" s="314" t="s">
        <v>822</v>
      </c>
      <c r="AJ1249" s="314" t="s">
        <v>822</v>
      </c>
      <c r="AK1249" s="314" t="s">
        <v>822</v>
      </c>
      <c r="AL1249" s="314" t="s">
        <v>822</v>
      </c>
      <c r="AM1249" s="314" t="s">
        <v>822</v>
      </c>
      <c r="AN1249" s="314" t="s">
        <v>822</v>
      </c>
      <c r="AO1249" s="314" t="s">
        <v>822</v>
      </c>
      <c r="AP1249" s="314" t="s">
        <v>822</v>
      </c>
      <c r="AQ1249" s="314" t="s">
        <v>822</v>
      </c>
      <c r="AR1249" s="314" t="s">
        <v>822</v>
      </c>
      <c r="AS1249" s="314" t="s">
        <v>822</v>
      </c>
      <c r="AT1249" s="314" t="s">
        <v>822</v>
      </c>
      <c r="AU1249" s="314" t="s">
        <v>822</v>
      </c>
      <c r="AV1249" s="282">
        <v>32108400</v>
      </c>
      <c r="AW1249" s="282">
        <v>33504000</v>
      </c>
      <c r="AX1249" s="282">
        <v>33765600</v>
      </c>
      <c r="AY1249" s="282">
        <v>7697474</v>
      </c>
      <c r="AZ1249" s="282">
        <v>7972519</v>
      </c>
      <c r="BA1249" s="282">
        <v>7972519</v>
      </c>
      <c r="BB1249" s="314" t="s">
        <v>822</v>
      </c>
      <c r="BC1249" s="314" t="s">
        <v>822</v>
      </c>
      <c r="BD1249" s="314" t="s">
        <v>822</v>
      </c>
      <c r="BE1249" s="314" t="s">
        <v>822</v>
      </c>
      <c r="BF1249" s="314" t="s">
        <v>822</v>
      </c>
      <c r="BG1249" s="314" t="s">
        <v>822</v>
      </c>
      <c r="BH1249" s="314" t="s">
        <v>822</v>
      </c>
      <c r="BI1249" s="314" t="s">
        <v>822</v>
      </c>
      <c r="BJ1249" s="314" t="s">
        <v>822</v>
      </c>
      <c r="BK1249" s="314" t="s">
        <v>822</v>
      </c>
      <c r="BL1249" s="314" t="s">
        <v>822</v>
      </c>
      <c r="BM1249" s="314" t="s">
        <v>822</v>
      </c>
      <c r="BN1249" s="314" t="s">
        <v>822</v>
      </c>
      <c r="BO1249" s="314" t="s">
        <v>822</v>
      </c>
      <c r="BP1249" s="314" t="s">
        <v>822</v>
      </c>
      <c r="BQ1249" s="282">
        <v>25438000</v>
      </c>
      <c r="BR1249" s="282">
        <v>26636100</v>
      </c>
      <c r="BS1249" s="282">
        <v>27231000</v>
      </c>
      <c r="BT1249" s="282">
        <v>2826678</v>
      </c>
      <c r="BU1249" s="282">
        <v>2911427</v>
      </c>
      <c r="BV1249" s="282">
        <v>2911427</v>
      </c>
      <c r="BW1249" s="314" t="s">
        <v>822</v>
      </c>
      <c r="BX1249" s="314" t="s">
        <v>822</v>
      </c>
      <c r="BY1249" s="314" t="s">
        <v>822</v>
      </c>
      <c r="BZ1249" s="314" t="s">
        <v>822</v>
      </c>
      <c r="CA1249" s="314" t="s">
        <v>822</v>
      </c>
      <c r="CB1249" s="314" t="s">
        <v>822</v>
      </c>
      <c r="CC1249" s="314" t="s">
        <v>822</v>
      </c>
      <c r="CD1249" s="314" t="s">
        <v>822</v>
      </c>
      <c r="CE1249" s="314" t="s">
        <v>822</v>
      </c>
      <c r="CF1249" s="314" t="s">
        <v>822</v>
      </c>
      <c r="CG1249" s="314" t="s">
        <v>822</v>
      </c>
      <c r="CH1249" s="314" t="s">
        <v>822</v>
      </c>
      <c r="CI1249" s="314" t="s">
        <v>822</v>
      </c>
      <c r="CJ1249" s="314" t="s">
        <v>822</v>
      </c>
      <c r="CK1249" s="314" t="s">
        <v>822</v>
      </c>
      <c r="CL1249" s="282">
        <v>19097600</v>
      </c>
      <c r="CM1249" s="282">
        <v>19923700</v>
      </c>
      <c r="CN1249" s="282">
        <v>20072700</v>
      </c>
      <c r="CO1249" s="282">
        <v>3368054</v>
      </c>
      <c r="CP1249" s="282">
        <v>3498501</v>
      </c>
      <c r="CQ1249" s="282">
        <v>3498501</v>
      </c>
      <c r="CR1249" s="314" t="s">
        <v>822</v>
      </c>
      <c r="CS1249" s="314" t="s">
        <v>822</v>
      </c>
      <c r="CT1249" s="314" t="s">
        <v>822</v>
      </c>
      <c r="CU1249" s="314" t="s">
        <v>822</v>
      </c>
      <c r="CV1249" s="314" t="s">
        <v>822</v>
      </c>
      <c r="CW1249" s="314" t="s">
        <v>822</v>
      </c>
      <c r="CX1249" s="314" t="s">
        <v>822</v>
      </c>
      <c r="CY1249" s="314" t="s">
        <v>822</v>
      </c>
      <c r="CZ1249" s="314" t="s">
        <v>822</v>
      </c>
      <c r="DA1249" s="314" t="s">
        <v>822</v>
      </c>
      <c r="DB1249" s="314" t="s">
        <v>822</v>
      </c>
      <c r="DC1249" s="314" t="s">
        <v>822</v>
      </c>
      <c r="DD1249" s="314" t="s">
        <v>822</v>
      </c>
      <c r="DE1249" s="314" t="s">
        <v>822</v>
      </c>
      <c r="DF1249" s="314" t="s">
        <v>822</v>
      </c>
      <c r="DG1249" s="282">
        <v>32138200</v>
      </c>
      <c r="DH1249" s="282">
        <v>33516900</v>
      </c>
      <c r="DI1249" s="282">
        <v>33651800</v>
      </c>
      <c r="DJ1249" s="282">
        <v>3552937</v>
      </c>
      <c r="DK1249" s="282">
        <v>3687303</v>
      </c>
      <c r="DL1249" s="282">
        <v>3687303</v>
      </c>
      <c r="DM1249" s="314" t="s">
        <v>822</v>
      </c>
      <c r="DN1249" s="314" t="s">
        <v>822</v>
      </c>
      <c r="DO1249" s="314" t="s">
        <v>822</v>
      </c>
      <c r="DP1249" s="314" t="s">
        <v>822</v>
      </c>
      <c r="DQ1249" s="314" t="s">
        <v>822</v>
      </c>
      <c r="DR1249" s="314" t="s">
        <v>822</v>
      </c>
      <c r="DS1249" s="314" t="s">
        <v>822</v>
      </c>
      <c r="DT1249" s="314" t="s">
        <v>822</v>
      </c>
      <c r="DU1249" s="314" t="s">
        <v>822</v>
      </c>
      <c r="DV1249" s="314" t="s">
        <v>822</v>
      </c>
      <c r="DW1249" s="314" t="s">
        <v>822</v>
      </c>
      <c r="DX1249" s="314" t="s">
        <v>822</v>
      </c>
      <c r="DY1249" s="314" t="s">
        <v>822</v>
      </c>
      <c r="DZ1249" s="314" t="s">
        <v>822</v>
      </c>
      <c r="EA1249" s="314" t="s">
        <v>822</v>
      </c>
      <c r="EB1249" s="282">
        <v>19625600</v>
      </c>
      <c r="EC1249" s="282">
        <v>20455900</v>
      </c>
      <c r="ED1249" s="282">
        <v>20612900</v>
      </c>
      <c r="EE1249" s="282">
        <v>4059516</v>
      </c>
      <c r="EF1249" s="282">
        <v>4209584</v>
      </c>
      <c r="EG1249" s="282">
        <v>4209584</v>
      </c>
      <c r="EH1249" s="314" t="s">
        <v>822</v>
      </c>
      <c r="EI1249" s="314" t="s">
        <v>822</v>
      </c>
      <c r="EJ1249" s="314" t="s">
        <v>822</v>
      </c>
      <c r="EK1249" s="314" t="s">
        <v>822</v>
      </c>
      <c r="EL1249" s="314" t="s">
        <v>822</v>
      </c>
      <c r="EM1249" s="314" t="s">
        <v>822</v>
      </c>
      <c r="EN1249" s="314" t="s">
        <v>822</v>
      </c>
      <c r="EO1249" s="314" t="s">
        <v>822</v>
      </c>
      <c r="EP1249" s="314" t="s">
        <v>822</v>
      </c>
      <c r="EQ1249" s="314" t="s">
        <v>822</v>
      </c>
      <c r="ER1249" s="314" t="s">
        <v>822</v>
      </c>
      <c r="ES1249" s="314" t="s">
        <v>822</v>
      </c>
      <c r="ET1249" s="314" t="s">
        <v>822</v>
      </c>
      <c r="EU1249" s="314" t="s">
        <v>822</v>
      </c>
      <c r="EV1249" s="314" t="s">
        <v>822</v>
      </c>
      <c r="EW1249" s="282">
        <v>21630000</v>
      </c>
      <c r="EX1249" s="282">
        <v>22590800</v>
      </c>
      <c r="EY1249" s="282">
        <v>22827600</v>
      </c>
      <c r="EZ1249" s="282">
        <v>2858869</v>
      </c>
      <c r="FA1249" s="282">
        <v>2962689</v>
      </c>
      <c r="FB1249" s="282">
        <v>2962689</v>
      </c>
      <c r="FC1249" s="314" t="s">
        <v>822</v>
      </c>
      <c r="FD1249" s="314" t="s">
        <v>822</v>
      </c>
      <c r="FE1249" s="314" t="s">
        <v>822</v>
      </c>
      <c r="FF1249" s="314" t="s">
        <v>822</v>
      </c>
      <c r="FG1249" s="314" t="s">
        <v>822</v>
      </c>
      <c r="FH1249" s="314" t="s">
        <v>822</v>
      </c>
      <c r="FI1249" s="314" t="s">
        <v>822</v>
      </c>
      <c r="FJ1249" s="314" t="s">
        <v>822</v>
      </c>
      <c r="FK1249" s="314" t="s">
        <v>822</v>
      </c>
      <c r="FL1249" s="314" t="s">
        <v>822</v>
      </c>
      <c r="FM1249" s="314" t="s">
        <v>822</v>
      </c>
      <c r="FN1249" s="314" t="s">
        <v>822</v>
      </c>
      <c r="FO1249" s="314" t="s">
        <v>822</v>
      </c>
      <c r="FP1249" s="314" t="s">
        <v>822</v>
      </c>
      <c r="FQ1249" s="314" t="s">
        <v>822</v>
      </c>
      <c r="FR1249" s="282">
        <v>24499900</v>
      </c>
      <c r="FS1249" s="282">
        <v>25582000</v>
      </c>
      <c r="FT1249" s="282">
        <v>25851100</v>
      </c>
      <c r="FU1249" s="282">
        <v>2732283</v>
      </c>
      <c r="FV1249" s="282">
        <v>2818143</v>
      </c>
      <c r="FW1249" s="282">
        <v>2818143</v>
      </c>
      <c r="FX1249" s="314" t="s">
        <v>822</v>
      </c>
      <c r="FY1249" s="314" t="s">
        <v>822</v>
      </c>
      <c r="FZ1249" s="314" t="s">
        <v>822</v>
      </c>
      <c r="GA1249" s="314" t="s">
        <v>822</v>
      </c>
      <c r="GB1249" s="314" t="s">
        <v>822</v>
      </c>
      <c r="GC1249" s="314" t="s">
        <v>822</v>
      </c>
      <c r="GD1249" s="314" t="s">
        <v>822</v>
      </c>
      <c r="GE1249" s="314" t="s">
        <v>822</v>
      </c>
      <c r="GF1249" s="314" t="s">
        <v>822</v>
      </c>
      <c r="GG1249" s="314" t="s">
        <v>822</v>
      </c>
      <c r="GH1249" s="314" t="s">
        <v>822</v>
      </c>
      <c r="GI1249" s="314" t="s">
        <v>822</v>
      </c>
      <c r="GJ1249" s="314" t="s">
        <v>822</v>
      </c>
      <c r="GK1249" s="314" t="s">
        <v>822</v>
      </c>
      <c r="GL1249" s="314" t="s">
        <v>822</v>
      </c>
      <c r="GM1249" s="282">
        <v>30681600</v>
      </c>
      <c r="GN1249" s="282">
        <v>32040300</v>
      </c>
      <c r="GO1249" s="282">
        <v>32359800</v>
      </c>
      <c r="GP1249" s="282">
        <v>5958609</v>
      </c>
      <c r="GQ1249" s="282">
        <v>6112567</v>
      </c>
      <c r="GR1249" s="282">
        <v>6112567</v>
      </c>
      <c r="GS1249" s="314" t="s">
        <v>822</v>
      </c>
      <c r="GT1249" s="314" t="s">
        <v>822</v>
      </c>
      <c r="GU1249" s="314" t="s">
        <v>822</v>
      </c>
      <c r="GV1249" s="314" t="s">
        <v>822</v>
      </c>
      <c r="GW1249" s="314" t="s">
        <v>822</v>
      </c>
      <c r="GX1249" s="314" t="s">
        <v>822</v>
      </c>
      <c r="GY1249" s="314" t="s">
        <v>822</v>
      </c>
      <c r="GZ1249" s="314" t="s">
        <v>822</v>
      </c>
      <c r="HA1249" s="314" t="s">
        <v>822</v>
      </c>
      <c r="HB1249" s="314" t="s">
        <v>822</v>
      </c>
      <c r="HC1249" s="314" t="s">
        <v>822</v>
      </c>
      <c r="HD1249" s="314" t="s">
        <v>822</v>
      </c>
      <c r="HE1249" s="314" t="s">
        <v>822</v>
      </c>
      <c r="HF1249" s="314" t="s">
        <v>822</v>
      </c>
      <c r="HG1249" s="314" t="s">
        <v>822</v>
      </c>
      <c r="HH1249" s="282">
        <v>28560400</v>
      </c>
      <c r="HI1249" s="282">
        <v>29822100</v>
      </c>
      <c r="HJ1249" s="282">
        <v>29976300</v>
      </c>
      <c r="HK1249" s="282">
        <v>5236250</v>
      </c>
      <c r="HL1249" s="282">
        <v>5360939</v>
      </c>
      <c r="HM1249" s="282">
        <v>5360939</v>
      </c>
      <c r="HN1249" s="314" t="s">
        <v>822</v>
      </c>
      <c r="HO1249" s="314" t="s">
        <v>822</v>
      </c>
      <c r="HP1249" s="314" t="s">
        <v>822</v>
      </c>
      <c r="HQ1249" s="314" t="s">
        <v>822</v>
      </c>
      <c r="HR1249" s="314" t="s">
        <v>822</v>
      </c>
      <c r="HS1249" s="314" t="s">
        <v>822</v>
      </c>
      <c r="HT1249" s="314" t="s">
        <v>822</v>
      </c>
      <c r="HU1249" s="314" t="s">
        <v>822</v>
      </c>
      <c r="HV1249" s="314" t="s">
        <v>822</v>
      </c>
      <c r="HW1249" s="314" t="s">
        <v>822</v>
      </c>
      <c r="HX1249" s="314" t="s">
        <v>822</v>
      </c>
      <c r="HY1249" s="314" t="s">
        <v>822</v>
      </c>
      <c r="HZ1249" s="314" t="s">
        <v>822</v>
      </c>
      <c r="IA1249" s="314" t="s">
        <v>822</v>
      </c>
      <c r="IB1249" s="314" t="s">
        <v>822</v>
      </c>
      <c r="IC1249" s="282">
        <v>26423300</v>
      </c>
      <c r="ID1249" s="282">
        <v>27589800</v>
      </c>
      <c r="IE1249" s="282">
        <v>27917500</v>
      </c>
      <c r="IF1249" s="282">
        <v>4744254</v>
      </c>
      <c r="IG1249" s="282">
        <v>4870444</v>
      </c>
      <c r="IH1249" s="282">
        <v>4870444</v>
      </c>
      <c r="II1249" s="314" t="s">
        <v>822</v>
      </c>
      <c r="IJ1249" s="314" t="s">
        <v>822</v>
      </c>
      <c r="IK1249" s="314" t="s">
        <v>822</v>
      </c>
      <c r="IL1249" s="314" t="s">
        <v>822</v>
      </c>
      <c r="IM1249" s="314" t="s">
        <v>822</v>
      </c>
      <c r="IN1249" s="314" t="s">
        <v>822</v>
      </c>
      <c r="IO1249" s="314" t="s">
        <v>822</v>
      </c>
      <c r="IP1249" s="314" t="s">
        <v>822</v>
      </c>
      <c r="IQ1249" s="314" t="s">
        <v>822</v>
      </c>
      <c r="IR1249" s="314" t="s">
        <v>822</v>
      </c>
      <c r="IS1249" s="314" t="s">
        <v>822</v>
      </c>
      <c r="IT1249" s="314" t="s">
        <v>822</v>
      </c>
      <c r="IU1249" s="314" t="s">
        <v>822</v>
      </c>
      <c r="IV1249" s="314" t="s">
        <v>822</v>
      </c>
      <c r="IW1249" s="314" t="s">
        <v>822</v>
      </c>
      <c r="IX1249" s="282">
        <v>20375100</v>
      </c>
      <c r="IY1249" s="282">
        <v>21350300</v>
      </c>
      <c r="IZ1249" s="282">
        <v>21350300</v>
      </c>
      <c r="JA1249" s="282">
        <v>3072009</v>
      </c>
      <c r="JB1249" s="282">
        <v>3201240</v>
      </c>
      <c r="JC1249" s="282">
        <v>3201240</v>
      </c>
      <c r="JD1249" s="314" t="s">
        <v>822</v>
      </c>
      <c r="JE1249" s="314" t="s">
        <v>822</v>
      </c>
      <c r="JF1249" s="314" t="s">
        <v>822</v>
      </c>
      <c r="JG1249" s="314" t="s">
        <v>822</v>
      </c>
      <c r="JH1249" s="314" t="s">
        <v>822</v>
      </c>
      <c r="JI1249" s="314" t="s">
        <v>822</v>
      </c>
      <c r="JJ1249" s="314" t="s">
        <v>822</v>
      </c>
      <c r="JK1249" s="314" t="s">
        <v>822</v>
      </c>
      <c r="JL1249" s="314" t="s">
        <v>822</v>
      </c>
      <c r="JM1249" s="314" t="s">
        <v>822</v>
      </c>
      <c r="JN1249" s="314" t="s">
        <v>822</v>
      </c>
      <c r="JO1249" s="314" t="s">
        <v>822</v>
      </c>
      <c r="JP1249" s="314" t="s">
        <v>822</v>
      </c>
      <c r="JQ1249" s="314" t="s">
        <v>822</v>
      </c>
      <c r="JR1249" s="314" t="s">
        <v>822</v>
      </c>
      <c r="JS1249" s="282">
        <v>28627000</v>
      </c>
      <c r="JT1249" s="282">
        <v>29834700</v>
      </c>
      <c r="JU1249" s="282">
        <v>29947600</v>
      </c>
      <c r="JV1249" s="282">
        <v>3563499</v>
      </c>
      <c r="JW1249" s="282">
        <v>3683268</v>
      </c>
      <c r="JX1249" s="282">
        <v>3683268</v>
      </c>
      <c r="JY1249" s="314" t="s">
        <v>822</v>
      </c>
      <c r="JZ1249" s="314" t="s">
        <v>822</v>
      </c>
      <c r="KA1249" s="314" t="s">
        <v>822</v>
      </c>
      <c r="KB1249" s="314" t="s">
        <v>822</v>
      </c>
      <c r="KC1249" s="314" t="s">
        <v>822</v>
      </c>
      <c r="KD1249" s="314" t="s">
        <v>822</v>
      </c>
      <c r="KE1249" s="314" t="s">
        <v>822</v>
      </c>
      <c r="KF1249" s="314" t="s">
        <v>822</v>
      </c>
      <c r="KG1249" s="314" t="s">
        <v>822</v>
      </c>
      <c r="KH1249" s="314" t="s">
        <v>822</v>
      </c>
      <c r="KI1249" s="314" t="s">
        <v>822</v>
      </c>
      <c r="KJ1249" s="314" t="s">
        <v>822</v>
      </c>
      <c r="KK1249" s="314" t="s">
        <v>822</v>
      </c>
      <c r="KL1249" s="314" t="s">
        <v>822</v>
      </c>
      <c r="KM1249" s="314" t="s">
        <v>822</v>
      </c>
      <c r="KN1249" s="282">
        <v>27558100</v>
      </c>
      <c r="KO1249" s="282">
        <v>28742600</v>
      </c>
      <c r="KP1249" s="282">
        <v>28907800</v>
      </c>
      <c r="KQ1249" s="282">
        <v>4275940</v>
      </c>
      <c r="KR1249" s="282">
        <v>4414514</v>
      </c>
      <c r="KS1249" s="282">
        <v>4414514</v>
      </c>
      <c r="KT1249" s="314" t="s">
        <v>822</v>
      </c>
      <c r="KU1249" s="314" t="s">
        <v>822</v>
      </c>
      <c r="KV1249" s="314" t="s">
        <v>822</v>
      </c>
      <c r="KW1249" s="314" t="s">
        <v>822</v>
      </c>
      <c r="KX1249" s="314" t="s">
        <v>822</v>
      </c>
      <c r="KY1249" s="314" t="s">
        <v>822</v>
      </c>
      <c r="KZ1249" s="314" t="s">
        <v>822</v>
      </c>
      <c r="LA1249" s="314" t="s">
        <v>822</v>
      </c>
      <c r="LB1249" s="314" t="s">
        <v>822</v>
      </c>
      <c r="LC1249" s="314" t="s">
        <v>822</v>
      </c>
      <c r="LD1249" s="314" t="s">
        <v>822</v>
      </c>
      <c r="LE1249" s="314" t="s">
        <v>822</v>
      </c>
      <c r="LF1249" s="314" t="s">
        <v>822</v>
      </c>
      <c r="LG1249" s="314" t="s">
        <v>822</v>
      </c>
      <c r="LH1249" s="314" t="s">
        <v>822</v>
      </c>
      <c r="LI1249" s="282">
        <v>25423300</v>
      </c>
      <c r="LJ1249" s="282">
        <v>26511600</v>
      </c>
      <c r="LK1249" s="282">
        <v>26712600</v>
      </c>
      <c r="LL1249" s="282">
        <v>6058450</v>
      </c>
      <c r="LM1249" s="282">
        <v>6246259</v>
      </c>
      <c r="LN1249" s="282">
        <v>6246259</v>
      </c>
      <c r="LO1249" s="314" t="s">
        <v>822</v>
      </c>
      <c r="LP1249" s="314" t="s">
        <v>822</v>
      </c>
      <c r="LQ1249" s="314" t="s">
        <v>822</v>
      </c>
      <c r="LR1249" s="314" t="s">
        <v>822</v>
      </c>
      <c r="LS1249" s="314" t="s">
        <v>822</v>
      </c>
      <c r="LT1249" s="314" t="s">
        <v>822</v>
      </c>
      <c r="LU1249" s="314" t="s">
        <v>822</v>
      </c>
      <c r="LV1249" s="314" t="s">
        <v>822</v>
      </c>
      <c r="LW1249" s="314" t="s">
        <v>822</v>
      </c>
      <c r="LX1249" s="314" t="s">
        <v>822</v>
      </c>
      <c r="LY1249" s="314" t="s">
        <v>822</v>
      </c>
      <c r="LZ1249" s="314" t="s">
        <v>822</v>
      </c>
      <c r="MA1249" s="314" t="s">
        <v>822</v>
      </c>
      <c r="MB1249" s="314" t="s">
        <v>822</v>
      </c>
      <c r="MC1249" s="314" t="s">
        <v>822</v>
      </c>
      <c r="MD1249" s="282">
        <v>25328000</v>
      </c>
      <c r="ME1249" s="282">
        <v>26379600</v>
      </c>
      <c r="MF1249" s="282">
        <v>26481500</v>
      </c>
      <c r="MG1249" s="282">
        <v>5054765</v>
      </c>
      <c r="MH1249" s="282">
        <v>5239384</v>
      </c>
      <c r="MI1249" s="282">
        <v>5239384</v>
      </c>
      <c r="MJ1249" s="314" t="s">
        <v>822</v>
      </c>
      <c r="MK1249" s="314" t="s">
        <v>822</v>
      </c>
      <c r="ML1249" s="314" t="s">
        <v>822</v>
      </c>
      <c r="MM1249" s="314" t="s">
        <v>822</v>
      </c>
      <c r="MN1249" s="314" t="s">
        <v>822</v>
      </c>
      <c r="MO1249" s="314" t="s">
        <v>822</v>
      </c>
      <c r="MP1249" s="314" t="s">
        <v>822</v>
      </c>
      <c r="MQ1249" s="314" t="s">
        <v>822</v>
      </c>
      <c r="MR1249" s="314" t="s">
        <v>822</v>
      </c>
      <c r="MS1249" s="314" t="s">
        <v>822</v>
      </c>
      <c r="MT1249" s="314" t="s">
        <v>822</v>
      </c>
      <c r="MU1249" s="314" t="s">
        <v>822</v>
      </c>
      <c r="MV1249" s="314" t="s">
        <v>822</v>
      </c>
      <c r="MW1249" s="314" t="s">
        <v>822</v>
      </c>
      <c r="MX1249" s="314" t="s">
        <v>822</v>
      </c>
      <c r="MY1249" s="282">
        <v>30656700</v>
      </c>
      <c r="MZ1249" s="282">
        <v>31979600</v>
      </c>
      <c r="NA1249" s="282">
        <v>32246700</v>
      </c>
      <c r="NB1249" s="282">
        <v>4771186</v>
      </c>
      <c r="NC1249" s="282">
        <v>4932663</v>
      </c>
      <c r="ND1249" s="282">
        <v>4932663</v>
      </c>
      <c r="NE1249" s="314" t="s">
        <v>822</v>
      </c>
      <c r="NF1249" s="314" t="s">
        <v>822</v>
      </c>
      <c r="NG1249" s="314" t="s">
        <v>822</v>
      </c>
      <c r="NH1249" s="314" t="s">
        <v>822</v>
      </c>
      <c r="NI1249" s="314" t="s">
        <v>822</v>
      </c>
      <c r="NJ1249" s="314" t="s">
        <v>822</v>
      </c>
      <c r="NK1249" s="314" t="s">
        <v>822</v>
      </c>
      <c r="NL1249" s="314" t="s">
        <v>822</v>
      </c>
      <c r="NM1249" s="314" t="s">
        <v>822</v>
      </c>
      <c r="NN1249" s="314" t="s">
        <v>822</v>
      </c>
      <c r="NO1249" s="314" t="s">
        <v>822</v>
      </c>
      <c r="NP1249" s="314" t="s">
        <v>822</v>
      </c>
      <c r="NQ1249" s="314" t="s">
        <v>822</v>
      </c>
      <c r="NR1249" s="314" t="s">
        <v>822</v>
      </c>
      <c r="NS1249" s="314" t="s">
        <v>822</v>
      </c>
      <c r="NT1249" s="282">
        <v>24625300</v>
      </c>
      <c r="NU1249" s="282">
        <v>25726400</v>
      </c>
      <c r="NV1249" s="282">
        <v>25935700</v>
      </c>
      <c r="NW1249" s="282">
        <v>4956929</v>
      </c>
      <c r="NX1249" s="282">
        <v>5087435</v>
      </c>
      <c r="NY1249" s="282">
        <v>5087435</v>
      </c>
      <c r="NZ1249" s="314" t="s">
        <v>822</v>
      </c>
      <c r="OA1249" s="314" t="s">
        <v>822</v>
      </c>
      <c r="OB1249" s="314" t="s">
        <v>822</v>
      </c>
      <c r="OC1249" s="314" t="s">
        <v>822</v>
      </c>
      <c r="OD1249" s="314" t="s">
        <v>822</v>
      </c>
      <c r="OE1249" s="314" t="s">
        <v>822</v>
      </c>
      <c r="OF1249" s="314" t="s">
        <v>822</v>
      </c>
      <c r="OG1249" s="314" t="s">
        <v>822</v>
      </c>
      <c r="OH1249" s="314" t="s">
        <v>822</v>
      </c>
      <c r="OI1249" s="314" t="s">
        <v>822</v>
      </c>
      <c r="OJ1249" s="314" t="s">
        <v>822</v>
      </c>
      <c r="OK1249" s="314" t="s">
        <v>822</v>
      </c>
      <c r="OL1249" s="314" t="s">
        <v>822</v>
      </c>
      <c r="OM1249" s="314" t="s">
        <v>822</v>
      </c>
      <c r="ON1249" s="314" t="s">
        <v>822</v>
      </c>
      <c r="OO1249" s="282">
        <v>20078100</v>
      </c>
      <c r="OP1249" s="282">
        <v>20953800</v>
      </c>
      <c r="OQ1249" s="282">
        <v>21050200</v>
      </c>
      <c r="OR1249" s="282">
        <v>3445112</v>
      </c>
      <c r="OS1249" s="282">
        <v>3580112</v>
      </c>
      <c r="OT1249" s="282">
        <v>3580112</v>
      </c>
      <c r="OU1249" s="314" t="s">
        <v>822</v>
      </c>
      <c r="OV1249" s="314" t="s">
        <v>822</v>
      </c>
      <c r="OW1249" s="314" t="s">
        <v>822</v>
      </c>
      <c r="OX1249" s="314" t="s">
        <v>822</v>
      </c>
      <c r="OY1249" s="314" t="s">
        <v>822</v>
      </c>
      <c r="OZ1249" s="314" t="s">
        <v>822</v>
      </c>
      <c r="PA1249" s="314" t="s">
        <v>822</v>
      </c>
      <c r="PB1249" s="314" t="s">
        <v>822</v>
      </c>
      <c r="PC1249" s="314" t="s">
        <v>822</v>
      </c>
      <c r="PD1249" s="314" t="s">
        <v>822</v>
      </c>
      <c r="PE1249" s="314" t="s">
        <v>822</v>
      </c>
      <c r="PF1249" s="314" t="s">
        <v>822</v>
      </c>
      <c r="PG1249" s="314" t="s">
        <v>822</v>
      </c>
      <c r="PH1249" s="314" t="s">
        <v>822</v>
      </c>
      <c r="PI1249" s="314" t="s">
        <v>822</v>
      </c>
      <c r="PJ1249" s="282">
        <v>26935700</v>
      </c>
      <c r="PK1249" s="282">
        <v>28107000</v>
      </c>
      <c r="PL1249" s="282">
        <v>28390700</v>
      </c>
      <c r="PM1249" s="282">
        <v>5886817</v>
      </c>
      <c r="PN1249" s="282">
        <v>6026196</v>
      </c>
      <c r="PO1249" s="282">
        <v>6026196</v>
      </c>
      <c r="PP1249" s="314" t="s">
        <v>822</v>
      </c>
      <c r="PQ1249" s="314" t="s">
        <v>822</v>
      </c>
      <c r="PR1249" s="314" t="s">
        <v>822</v>
      </c>
      <c r="PS1249" s="314" t="s">
        <v>822</v>
      </c>
      <c r="PT1249" s="314" t="s">
        <v>822</v>
      </c>
      <c r="PU1249" s="314" t="s">
        <v>822</v>
      </c>
      <c r="PV1249" s="314" t="s">
        <v>822</v>
      </c>
      <c r="PW1249" s="314" t="s">
        <v>822</v>
      </c>
      <c r="PX1249" s="314" t="s">
        <v>822</v>
      </c>
      <c r="PY1249" s="314" t="s">
        <v>822</v>
      </c>
      <c r="PZ1249" s="314" t="s">
        <v>822</v>
      </c>
      <c r="QA1249" s="314" t="s">
        <v>822</v>
      </c>
      <c r="QB1249" s="314" t="s">
        <v>822</v>
      </c>
      <c r="QC1249" s="314" t="s">
        <v>822</v>
      </c>
      <c r="QD1249" s="314" t="s">
        <v>822</v>
      </c>
      <c r="QE1249" s="282">
        <v>47670500</v>
      </c>
      <c r="QF1249" s="282">
        <v>49742100</v>
      </c>
      <c r="QG1249" s="282">
        <v>50196500</v>
      </c>
      <c r="QH1249" s="282">
        <v>9016512</v>
      </c>
      <c r="QI1249" s="282">
        <v>9298112</v>
      </c>
      <c r="QJ1249" s="282">
        <v>9298112</v>
      </c>
      <c r="QK1249" s="314" t="s">
        <v>822</v>
      </c>
      <c r="QL1249" s="314" t="s">
        <v>822</v>
      </c>
      <c r="QM1249" s="314" t="s">
        <v>822</v>
      </c>
      <c r="QN1249" s="314" t="s">
        <v>822</v>
      </c>
      <c r="QO1249" s="314" t="s">
        <v>822</v>
      </c>
      <c r="QP1249" s="314" t="s">
        <v>822</v>
      </c>
      <c r="QQ1249" s="314" t="s">
        <v>822</v>
      </c>
      <c r="QR1249" s="314" t="s">
        <v>822</v>
      </c>
      <c r="QS1249" s="314" t="s">
        <v>822</v>
      </c>
      <c r="QT1249" s="314" t="s">
        <v>822</v>
      </c>
      <c r="QU1249" s="314" t="s">
        <v>822</v>
      </c>
      <c r="QV1249" s="314" t="s">
        <v>822</v>
      </c>
      <c r="QW1249" s="314" t="s">
        <v>822</v>
      </c>
      <c r="QX1249" s="314" t="s">
        <v>822</v>
      </c>
      <c r="QY1249" s="314" t="s">
        <v>822</v>
      </c>
      <c r="QZ1249" s="282">
        <v>35332600</v>
      </c>
      <c r="RA1249" s="282">
        <v>36844000</v>
      </c>
      <c r="RB1249" s="282">
        <v>37078100</v>
      </c>
      <c r="RC1249" s="282">
        <v>6248619</v>
      </c>
      <c r="RD1249" s="282">
        <v>6452375</v>
      </c>
      <c r="RE1249" s="282">
        <v>6452375</v>
      </c>
      <c r="RF1249" s="314" t="s">
        <v>822</v>
      </c>
      <c r="RG1249" s="314" t="s">
        <v>822</v>
      </c>
      <c r="RH1249" s="314" t="s">
        <v>822</v>
      </c>
      <c r="RI1249" s="314" t="s">
        <v>822</v>
      </c>
      <c r="RJ1249" s="314" t="s">
        <v>822</v>
      </c>
      <c r="RK1249" s="314" t="s">
        <v>822</v>
      </c>
      <c r="RL1249" s="314" t="s">
        <v>822</v>
      </c>
      <c r="RM1249" s="314" t="s">
        <v>822</v>
      </c>
      <c r="RN1249" s="314" t="s">
        <v>822</v>
      </c>
      <c r="RO1249" s="314" t="s">
        <v>822</v>
      </c>
      <c r="RP1249" s="314" t="s">
        <v>822</v>
      </c>
      <c r="RQ1249" s="314" t="s">
        <v>822</v>
      </c>
      <c r="RR1249" s="314" t="s">
        <v>822</v>
      </c>
      <c r="RS1249" s="314" t="s">
        <v>822</v>
      </c>
      <c r="RT1249" s="314" t="s">
        <v>822</v>
      </c>
      <c r="RU1249" s="282">
        <v>22816400</v>
      </c>
      <c r="RV1249" s="282">
        <v>23776100</v>
      </c>
      <c r="RW1249" s="282">
        <v>23886300</v>
      </c>
      <c r="RX1249" s="282">
        <v>3827983</v>
      </c>
      <c r="RY1249" s="282">
        <v>3955263</v>
      </c>
      <c r="RZ1249" s="282">
        <v>3955263</v>
      </c>
      <c r="SA1249" s="314" t="s">
        <v>822</v>
      </c>
      <c r="SB1249" s="314" t="s">
        <v>822</v>
      </c>
      <c r="SC1249" s="314" t="s">
        <v>822</v>
      </c>
      <c r="SD1249" s="314" t="s">
        <v>822</v>
      </c>
      <c r="SE1249" s="314" t="s">
        <v>822</v>
      </c>
      <c r="SF1249" s="314" t="s">
        <v>822</v>
      </c>
      <c r="SG1249" s="314" t="s">
        <v>822</v>
      </c>
      <c r="SH1249" s="314" t="s">
        <v>822</v>
      </c>
      <c r="SI1249" s="314" t="s">
        <v>822</v>
      </c>
      <c r="SJ1249" s="314" t="s">
        <v>822</v>
      </c>
      <c r="SK1249" s="314" t="s">
        <v>822</v>
      </c>
      <c r="SL1249" s="314" t="s">
        <v>822</v>
      </c>
      <c r="SM1249" s="314" t="s">
        <v>822</v>
      </c>
      <c r="SN1249" s="314" t="s">
        <v>822</v>
      </c>
      <c r="SO1249" s="314" t="s">
        <v>822</v>
      </c>
      <c r="SP1249" s="282">
        <v>20389400</v>
      </c>
      <c r="SQ1249" s="282">
        <v>21265000</v>
      </c>
      <c r="SR1249" s="282">
        <v>21366900</v>
      </c>
      <c r="SS1249" s="282">
        <v>4812986</v>
      </c>
      <c r="ST1249" s="282">
        <v>4974874</v>
      </c>
      <c r="SU1249" s="282">
        <v>4974874</v>
      </c>
      <c r="SV1249" s="314" t="s">
        <v>822</v>
      </c>
      <c r="SW1249" s="314" t="s">
        <v>822</v>
      </c>
      <c r="SX1249" s="314" t="s">
        <v>822</v>
      </c>
      <c r="SY1249" s="314" t="s">
        <v>822</v>
      </c>
      <c r="SZ1249" s="314" t="s">
        <v>822</v>
      </c>
      <c r="TA1249" s="314" t="s">
        <v>822</v>
      </c>
      <c r="TB1249" s="314" t="s">
        <v>822</v>
      </c>
      <c r="TC1249" s="314" t="s">
        <v>822</v>
      </c>
      <c r="TD1249" s="314" t="s">
        <v>822</v>
      </c>
      <c r="TE1249" s="314" t="s">
        <v>822</v>
      </c>
      <c r="TF1249" s="314" t="s">
        <v>822</v>
      </c>
      <c r="TG1249" s="314" t="s">
        <v>822</v>
      </c>
      <c r="TH1249" s="314" t="s">
        <v>822</v>
      </c>
      <c r="TI1249" s="314" t="s">
        <v>822</v>
      </c>
      <c r="TJ1249" s="314" t="s">
        <v>822</v>
      </c>
      <c r="TK1249" s="282">
        <v>33819700</v>
      </c>
      <c r="TL1249" s="282">
        <v>35262500</v>
      </c>
      <c r="TM1249" s="282">
        <v>35480100</v>
      </c>
      <c r="TN1249" s="282">
        <v>7796905</v>
      </c>
      <c r="TO1249" s="282">
        <v>8045394</v>
      </c>
      <c r="TP1249" s="282">
        <v>8045394</v>
      </c>
      <c r="TQ1249" s="314" t="s">
        <v>822</v>
      </c>
      <c r="TR1249" s="314" t="s">
        <v>822</v>
      </c>
      <c r="TS1249" s="314" t="s">
        <v>822</v>
      </c>
      <c r="TT1249" s="314" t="s">
        <v>822</v>
      </c>
      <c r="TU1249" s="314" t="s">
        <v>822</v>
      </c>
      <c r="TV1249" s="314" t="s">
        <v>822</v>
      </c>
      <c r="TW1249" s="314" t="s">
        <v>822</v>
      </c>
      <c r="TX1249" s="314" t="s">
        <v>822</v>
      </c>
      <c r="TY1249" s="314" t="s">
        <v>822</v>
      </c>
      <c r="TZ1249" s="314" t="s">
        <v>822</v>
      </c>
      <c r="UA1249" s="314" t="s">
        <v>822</v>
      </c>
      <c r="UB1249" s="314" t="s">
        <v>822</v>
      </c>
      <c r="UC1249" s="314" t="s">
        <v>822</v>
      </c>
      <c r="UD1249" s="314" t="s">
        <v>822</v>
      </c>
      <c r="UE1249" s="314" t="s">
        <v>822</v>
      </c>
      <c r="UF1249" s="282">
        <v>20702800</v>
      </c>
      <c r="UG1249" s="282">
        <v>21582300</v>
      </c>
      <c r="UH1249" s="282">
        <v>21753100</v>
      </c>
      <c r="UI1249" s="282">
        <v>5465272</v>
      </c>
      <c r="UJ1249" s="282">
        <v>5646538</v>
      </c>
      <c r="UK1249" s="282">
        <v>5646538</v>
      </c>
      <c r="UL1249" s="314" t="s">
        <v>822</v>
      </c>
      <c r="UM1249" s="314" t="s">
        <v>822</v>
      </c>
      <c r="UN1249" s="314" t="s">
        <v>822</v>
      </c>
      <c r="UO1249" s="314" t="s">
        <v>822</v>
      </c>
      <c r="UP1249" s="314" t="s">
        <v>822</v>
      </c>
      <c r="UQ1249" s="314" t="s">
        <v>822</v>
      </c>
      <c r="UR1249" s="314" t="s">
        <v>822</v>
      </c>
      <c r="US1249" s="314" t="s">
        <v>822</v>
      </c>
      <c r="UT1249" s="314" t="s">
        <v>822</v>
      </c>
      <c r="UU1249" s="314" t="s">
        <v>822</v>
      </c>
      <c r="UV1249" s="314" t="s">
        <v>822</v>
      </c>
      <c r="UW1249" s="314" t="s">
        <v>822</v>
      </c>
      <c r="UX1249" s="314" t="s">
        <v>822</v>
      </c>
      <c r="UY1249" s="314" t="s">
        <v>822</v>
      </c>
      <c r="UZ1249" s="314" t="s">
        <v>822</v>
      </c>
      <c r="VA1249" s="282">
        <v>40039800</v>
      </c>
      <c r="VB1249" s="282">
        <v>41758200</v>
      </c>
      <c r="VC1249" s="282">
        <v>42094100</v>
      </c>
      <c r="VD1249" s="282">
        <v>6799624</v>
      </c>
      <c r="VE1249" s="282">
        <v>7002140</v>
      </c>
      <c r="VF1249" s="282">
        <v>7002140</v>
      </c>
      <c r="VG1249" s="314" t="s">
        <v>822</v>
      </c>
      <c r="VH1249" s="314" t="s">
        <v>822</v>
      </c>
      <c r="VI1249" s="314" t="s">
        <v>822</v>
      </c>
      <c r="VJ1249" s="314" t="s">
        <v>822</v>
      </c>
      <c r="VK1249" s="314" t="s">
        <v>822</v>
      </c>
      <c r="VL1249" s="314" t="s">
        <v>822</v>
      </c>
      <c r="VM1249" s="314" t="s">
        <v>822</v>
      </c>
      <c r="VN1249" s="314" t="s">
        <v>822</v>
      </c>
      <c r="VO1249" s="314" t="s">
        <v>822</v>
      </c>
      <c r="VP1249" s="314" t="s">
        <v>822</v>
      </c>
      <c r="VQ1249" s="314" t="s">
        <v>822</v>
      </c>
      <c r="VR1249" s="314" t="s">
        <v>822</v>
      </c>
      <c r="VS1249" s="314" t="s">
        <v>822</v>
      </c>
      <c r="VT1249" s="314" t="s">
        <v>822</v>
      </c>
      <c r="VU1249" s="314" t="s">
        <v>822</v>
      </c>
      <c r="VV1249" s="282">
        <v>42735800</v>
      </c>
      <c r="VW1249" s="282">
        <v>44603000</v>
      </c>
      <c r="VX1249" s="282">
        <v>44807000</v>
      </c>
      <c r="VY1249" s="282">
        <v>7790288</v>
      </c>
      <c r="VZ1249" s="282">
        <v>8031853</v>
      </c>
      <c r="WA1249" s="282">
        <v>8031853</v>
      </c>
      <c r="WB1249" s="314" t="s">
        <v>822</v>
      </c>
      <c r="WC1249" s="314" t="s">
        <v>822</v>
      </c>
      <c r="WD1249" s="314" t="s">
        <v>822</v>
      </c>
      <c r="WE1249" s="314" t="s">
        <v>822</v>
      </c>
      <c r="WF1249" s="314" t="s">
        <v>822</v>
      </c>
      <c r="WG1249" s="314" t="s">
        <v>822</v>
      </c>
      <c r="WH1249" s="314" t="s">
        <v>822</v>
      </c>
      <c r="WI1249" s="314" t="s">
        <v>822</v>
      </c>
      <c r="WJ1249" s="314" t="s">
        <v>822</v>
      </c>
      <c r="WK1249" s="314" t="s">
        <v>822</v>
      </c>
      <c r="WL1249" s="314" t="s">
        <v>822</v>
      </c>
      <c r="WM1249" s="314" t="s">
        <v>822</v>
      </c>
      <c r="WN1249" s="314" t="s">
        <v>822</v>
      </c>
      <c r="WO1249" s="314" t="s">
        <v>822</v>
      </c>
      <c r="WP1249" s="314" t="s">
        <v>822</v>
      </c>
      <c r="WQ1249" s="282">
        <v>33010600</v>
      </c>
      <c r="WR1249" s="282">
        <v>34468200</v>
      </c>
      <c r="WS1249" s="282">
        <v>34834500</v>
      </c>
      <c r="WT1249" s="282">
        <v>6500984</v>
      </c>
      <c r="WU1249" s="282">
        <v>6663064</v>
      </c>
      <c r="WV1249" s="282">
        <v>6663064</v>
      </c>
      <c r="WW1249" s="314" t="s">
        <v>822</v>
      </c>
      <c r="WX1249" s="314" t="s">
        <v>822</v>
      </c>
      <c r="WY1249" s="314" t="s">
        <v>822</v>
      </c>
      <c r="WZ1249" s="314" t="s">
        <v>822</v>
      </c>
      <c r="XA1249" s="314" t="s">
        <v>822</v>
      </c>
      <c r="XB1249" s="314" t="s">
        <v>822</v>
      </c>
      <c r="XC1249" s="314" t="s">
        <v>822</v>
      </c>
      <c r="XD1249" s="314" t="s">
        <v>822</v>
      </c>
      <c r="XE1249" s="314" t="s">
        <v>822</v>
      </c>
      <c r="XF1249" s="314" t="s">
        <v>822</v>
      </c>
      <c r="XG1249" s="314" t="s">
        <v>822</v>
      </c>
      <c r="XH1249" s="314" t="s">
        <v>822</v>
      </c>
      <c r="XI1249" s="314" t="s">
        <v>822</v>
      </c>
      <c r="XJ1249" s="314" t="s">
        <v>822</v>
      </c>
      <c r="XK1249" s="314" t="s">
        <v>822</v>
      </c>
      <c r="XL1249" s="282">
        <v>37342300</v>
      </c>
      <c r="XM1249" s="282">
        <v>38940300</v>
      </c>
      <c r="XN1249" s="282">
        <v>39259700</v>
      </c>
      <c r="XO1249" s="282">
        <v>8225579</v>
      </c>
      <c r="XP1249" s="282">
        <v>8474543</v>
      </c>
      <c r="XQ1249" s="282">
        <v>8474543</v>
      </c>
      <c r="XR1249" s="314" t="s">
        <v>822</v>
      </c>
      <c r="XS1249" s="314" t="s">
        <v>822</v>
      </c>
      <c r="XT1249" s="314" t="s">
        <v>822</v>
      </c>
      <c r="XU1249" s="314" t="s">
        <v>822</v>
      </c>
      <c r="XV1249" s="314" t="s">
        <v>822</v>
      </c>
      <c r="XW1249" s="314" t="s">
        <v>822</v>
      </c>
      <c r="XX1249" s="314" t="s">
        <v>822</v>
      </c>
      <c r="XY1249" s="314" t="s">
        <v>822</v>
      </c>
      <c r="XZ1249" s="314" t="s">
        <v>822</v>
      </c>
      <c r="YA1249" s="314" t="s">
        <v>822</v>
      </c>
      <c r="YB1249" s="314" t="s">
        <v>822</v>
      </c>
      <c r="YC1249" s="314" t="s">
        <v>822</v>
      </c>
      <c r="YD1249" s="314" t="s">
        <v>822</v>
      </c>
      <c r="YE1249" s="314" t="s">
        <v>822</v>
      </c>
      <c r="YF1249" s="314" t="s">
        <v>822</v>
      </c>
      <c r="YG1249" s="282"/>
      <c r="YH1249" s="282"/>
      <c r="YI1249" s="282"/>
      <c r="YJ1249" s="282"/>
      <c r="YK1249" s="282"/>
      <c r="YL1249" s="282"/>
      <c r="YM1249" s="314" t="s">
        <v>822</v>
      </c>
      <c r="YN1249" s="314" t="s">
        <v>822</v>
      </c>
      <c r="YO1249" s="314" t="s">
        <v>822</v>
      </c>
      <c r="YP1249" s="314" t="s">
        <v>822</v>
      </c>
      <c r="YQ1249" s="314" t="s">
        <v>822</v>
      </c>
      <c r="YR1249" s="314" t="s">
        <v>822</v>
      </c>
      <c r="YS1249" s="314" t="s">
        <v>822</v>
      </c>
      <c r="YT1249" s="314" t="s">
        <v>822</v>
      </c>
      <c r="YU1249" s="314" t="s">
        <v>822</v>
      </c>
      <c r="YV1249" s="314" t="s">
        <v>822</v>
      </c>
      <c r="YW1249" s="314" t="s">
        <v>822</v>
      </c>
      <c r="YX1249" s="314" t="s">
        <v>822</v>
      </c>
      <c r="YY1249" s="314" t="s">
        <v>822</v>
      </c>
      <c r="YZ1249" s="314" t="s">
        <v>822</v>
      </c>
      <c r="ZA1249" s="314" t="s">
        <v>822</v>
      </c>
      <c r="ZB1249" s="320">
        <f t="shared" si="2495"/>
        <v>844730200</v>
      </c>
      <c r="ZC1249" s="320">
        <f t="shared" si="2495"/>
        <v>881495100</v>
      </c>
      <c r="ZD1249" s="320">
        <f t="shared" si="2495"/>
        <v>888305200</v>
      </c>
      <c r="ZE1249" s="320">
        <f t="shared" si="2495"/>
        <v>154281300</v>
      </c>
      <c r="ZF1249" s="320">
        <f t="shared" si="2495"/>
        <v>159140500</v>
      </c>
      <c r="ZG1249" s="320">
        <f t="shared" si="2495"/>
        <v>159140500</v>
      </c>
    </row>
    <row r="1251" spans="1:683" s="286" customFormat="1" ht="41.25" customHeight="1">
      <c r="A1251" s="313" t="s">
        <v>720</v>
      </c>
      <c r="B1251" s="785"/>
    </row>
    <row r="1252" spans="1:683">
      <c r="A1252" s="758" t="s">
        <v>711</v>
      </c>
      <c r="B1252" s="796"/>
      <c r="C1252" s="117" t="s">
        <v>718</v>
      </c>
      <c r="D1252" s="907"/>
      <c r="E1252" s="908"/>
      <c r="F1252" s="314" t="s">
        <v>822</v>
      </c>
      <c r="G1252" s="314" t="s">
        <v>822</v>
      </c>
      <c r="H1252" s="314" t="s">
        <v>822</v>
      </c>
      <c r="I1252" s="314" t="s">
        <v>822</v>
      </c>
      <c r="J1252" s="314" t="s">
        <v>822</v>
      </c>
      <c r="K1252" s="314" t="s">
        <v>822</v>
      </c>
      <c r="L1252" s="133">
        <f t="shared" ref="L1252:T1252" si="2496">SUM(L1253:L1259)</f>
        <v>665</v>
      </c>
      <c r="M1252" s="133">
        <f t="shared" si="2496"/>
        <v>665</v>
      </c>
      <c r="N1252" s="133">
        <f t="shared" si="2496"/>
        <v>665</v>
      </c>
      <c r="O1252" s="133">
        <f t="shared" si="2496"/>
        <v>164477.95000000001</v>
      </c>
      <c r="P1252" s="133">
        <f t="shared" si="2496"/>
        <v>169749.65</v>
      </c>
      <c r="Q1252" s="133">
        <f t="shared" si="2496"/>
        <v>169749.65</v>
      </c>
      <c r="R1252" s="133">
        <f t="shared" si="2496"/>
        <v>0</v>
      </c>
      <c r="S1252" s="133">
        <f t="shared" si="2496"/>
        <v>0</v>
      </c>
      <c r="T1252" s="133">
        <f t="shared" si="2496"/>
        <v>0</v>
      </c>
      <c r="U1252" s="314" t="s">
        <v>822</v>
      </c>
      <c r="V1252" s="314" t="s">
        <v>822</v>
      </c>
      <c r="W1252" s="314" t="s">
        <v>822</v>
      </c>
      <c r="X1252" s="314" t="s">
        <v>822</v>
      </c>
      <c r="Y1252" s="314" t="s">
        <v>822</v>
      </c>
      <c r="Z1252" s="314" t="s">
        <v>822</v>
      </c>
      <c r="AA1252" s="133">
        <f t="shared" ref="AA1252:AO1252" si="2497">SUM(AA1253:AA1259)</f>
        <v>502998.3</v>
      </c>
      <c r="AB1252" s="133">
        <f t="shared" si="2497"/>
        <v>519101.1</v>
      </c>
      <c r="AC1252" s="133">
        <f t="shared" si="2497"/>
        <v>519101.1</v>
      </c>
      <c r="AD1252" s="133">
        <f t="shared" si="2497"/>
        <v>0</v>
      </c>
      <c r="AE1252" s="133">
        <f t="shared" si="2497"/>
        <v>0</v>
      </c>
      <c r="AF1252" s="133">
        <f t="shared" si="2497"/>
        <v>0</v>
      </c>
      <c r="AG1252" s="133">
        <f t="shared" si="2497"/>
        <v>1575</v>
      </c>
      <c r="AH1252" s="133">
        <f t="shared" si="2497"/>
        <v>1575</v>
      </c>
      <c r="AI1252" s="133">
        <f t="shared" si="2497"/>
        <v>1575</v>
      </c>
      <c r="AJ1252" s="133">
        <f t="shared" si="2497"/>
        <v>387220.05</v>
      </c>
      <c r="AK1252" s="133">
        <f t="shared" si="2497"/>
        <v>399568.05</v>
      </c>
      <c r="AL1252" s="133">
        <f t="shared" si="2497"/>
        <v>399568.05</v>
      </c>
      <c r="AM1252" s="133">
        <f t="shared" si="2497"/>
        <v>0</v>
      </c>
      <c r="AN1252" s="133">
        <f t="shared" si="2497"/>
        <v>0</v>
      </c>
      <c r="AO1252" s="133">
        <f t="shared" si="2497"/>
        <v>0</v>
      </c>
      <c r="AP1252" s="314" t="s">
        <v>822</v>
      </c>
      <c r="AQ1252" s="314" t="s">
        <v>822</v>
      </c>
      <c r="AR1252" s="314" t="s">
        <v>822</v>
      </c>
      <c r="AS1252" s="314" t="s">
        <v>822</v>
      </c>
      <c r="AT1252" s="314" t="s">
        <v>822</v>
      </c>
      <c r="AU1252" s="314" t="s">
        <v>822</v>
      </c>
      <c r="AV1252" s="133">
        <f t="shared" ref="AV1252:BJ1252" si="2498">SUM(AV1253:AV1259)</f>
        <v>110596.5</v>
      </c>
      <c r="AW1252" s="133">
        <f t="shared" si="2498"/>
        <v>114096.15</v>
      </c>
      <c r="AX1252" s="133">
        <f t="shared" si="2498"/>
        <v>114096.15</v>
      </c>
      <c r="AY1252" s="133">
        <f t="shared" si="2498"/>
        <v>0</v>
      </c>
      <c r="AZ1252" s="133">
        <f t="shared" si="2498"/>
        <v>0</v>
      </c>
      <c r="BA1252" s="133">
        <f t="shared" si="2498"/>
        <v>0</v>
      </c>
      <c r="BB1252" s="133">
        <f t="shared" si="2498"/>
        <v>875</v>
      </c>
      <c r="BC1252" s="133">
        <f t="shared" si="2498"/>
        <v>875</v>
      </c>
      <c r="BD1252" s="133">
        <f t="shared" si="2498"/>
        <v>875</v>
      </c>
      <c r="BE1252" s="133">
        <f t="shared" si="2498"/>
        <v>138530.35</v>
      </c>
      <c r="BF1252" s="133">
        <f t="shared" si="2498"/>
        <v>142940.35</v>
      </c>
      <c r="BG1252" s="133">
        <f t="shared" si="2498"/>
        <v>142940.35</v>
      </c>
      <c r="BH1252" s="133">
        <f t="shared" si="2498"/>
        <v>0</v>
      </c>
      <c r="BI1252" s="133">
        <f t="shared" si="2498"/>
        <v>0</v>
      </c>
      <c r="BJ1252" s="133">
        <f t="shared" si="2498"/>
        <v>0</v>
      </c>
      <c r="BK1252" s="314" t="s">
        <v>822</v>
      </c>
      <c r="BL1252" s="314" t="s">
        <v>822</v>
      </c>
      <c r="BM1252" s="314" t="s">
        <v>822</v>
      </c>
      <c r="BN1252" s="314" t="s">
        <v>822</v>
      </c>
      <c r="BO1252" s="314" t="s">
        <v>822</v>
      </c>
      <c r="BP1252" s="314" t="s">
        <v>822</v>
      </c>
      <c r="BQ1252" s="133">
        <f t="shared" ref="BQ1252:CE1252" si="2499">SUM(BQ1253:BQ1259)</f>
        <v>191999.15</v>
      </c>
      <c r="BR1252" s="133">
        <f t="shared" si="2499"/>
        <v>198098.25</v>
      </c>
      <c r="BS1252" s="133">
        <f t="shared" si="2499"/>
        <v>198098.25</v>
      </c>
      <c r="BT1252" s="133">
        <f t="shared" si="2499"/>
        <v>0</v>
      </c>
      <c r="BU1252" s="133">
        <f t="shared" si="2499"/>
        <v>0</v>
      </c>
      <c r="BV1252" s="133">
        <f t="shared" si="2499"/>
        <v>0</v>
      </c>
      <c r="BW1252" s="133">
        <f t="shared" si="2499"/>
        <v>210</v>
      </c>
      <c r="BX1252" s="133">
        <f t="shared" si="2499"/>
        <v>210</v>
      </c>
      <c r="BY1252" s="133">
        <f t="shared" si="2499"/>
        <v>210</v>
      </c>
      <c r="BZ1252" s="133">
        <f t="shared" si="2499"/>
        <v>32031.3</v>
      </c>
      <c r="CA1252" s="133">
        <f t="shared" si="2499"/>
        <v>33060.300000000003</v>
      </c>
      <c r="CB1252" s="133">
        <f t="shared" si="2499"/>
        <v>33060.300000000003</v>
      </c>
      <c r="CC1252" s="133">
        <f t="shared" si="2499"/>
        <v>0</v>
      </c>
      <c r="CD1252" s="133">
        <f t="shared" si="2499"/>
        <v>0</v>
      </c>
      <c r="CE1252" s="133">
        <f t="shared" si="2499"/>
        <v>0</v>
      </c>
      <c r="CF1252" s="314" t="s">
        <v>822</v>
      </c>
      <c r="CG1252" s="314" t="s">
        <v>822</v>
      </c>
      <c r="CH1252" s="314" t="s">
        <v>822</v>
      </c>
      <c r="CI1252" s="314" t="s">
        <v>822</v>
      </c>
      <c r="CJ1252" s="314" t="s">
        <v>822</v>
      </c>
      <c r="CK1252" s="314" t="s">
        <v>822</v>
      </c>
      <c r="CL1252" s="133">
        <f t="shared" ref="CL1252:CZ1252" si="2500">SUM(CL1253:CL1259)</f>
        <v>43799.7</v>
      </c>
      <c r="CM1252" s="133">
        <f t="shared" si="2500"/>
        <v>45200.4</v>
      </c>
      <c r="CN1252" s="133">
        <f t="shared" si="2500"/>
        <v>45200.4</v>
      </c>
      <c r="CO1252" s="133">
        <f t="shared" si="2500"/>
        <v>0</v>
      </c>
      <c r="CP1252" s="133">
        <f t="shared" si="2500"/>
        <v>0</v>
      </c>
      <c r="CQ1252" s="133">
        <f t="shared" si="2500"/>
        <v>0</v>
      </c>
      <c r="CR1252" s="133">
        <f t="shared" si="2500"/>
        <v>1750</v>
      </c>
      <c r="CS1252" s="133">
        <f t="shared" si="2500"/>
        <v>1750</v>
      </c>
      <c r="CT1252" s="133">
        <f t="shared" si="2500"/>
        <v>1750</v>
      </c>
      <c r="CU1252" s="133">
        <f t="shared" si="2500"/>
        <v>423120.95</v>
      </c>
      <c r="CV1252" s="133">
        <f t="shared" si="2500"/>
        <v>436656.85</v>
      </c>
      <c r="CW1252" s="133">
        <f t="shared" si="2500"/>
        <v>436656.85</v>
      </c>
      <c r="CX1252" s="133">
        <f t="shared" si="2500"/>
        <v>0</v>
      </c>
      <c r="CY1252" s="133">
        <f t="shared" si="2500"/>
        <v>0</v>
      </c>
      <c r="CZ1252" s="133">
        <f t="shared" si="2500"/>
        <v>0</v>
      </c>
      <c r="DA1252" s="314" t="s">
        <v>822</v>
      </c>
      <c r="DB1252" s="314" t="s">
        <v>822</v>
      </c>
      <c r="DC1252" s="314" t="s">
        <v>822</v>
      </c>
      <c r="DD1252" s="314" t="s">
        <v>822</v>
      </c>
      <c r="DE1252" s="314" t="s">
        <v>822</v>
      </c>
      <c r="DF1252" s="314" t="s">
        <v>822</v>
      </c>
      <c r="DG1252" s="133">
        <f t="shared" ref="DG1252:DU1252" si="2501">SUM(DG1253:DG1259)</f>
        <v>516502</v>
      </c>
      <c r="DH1252" s="133">
        <f t="shared" si="2501"/>
        <v>533100.75</v>
      </c>
      <c r="DI1252" s="133">
        <f t="shared" si="2501"/>
        <v>533100.75</v>
      </c>
      <c r="DJ1252" s="133">
        <f t="shared" si="2501"/>
        <v>0</v>
      </c>
      <c r="DK1252" s="133">
        <f t="shared" si="2501"/>
        <v>0</v>
      </c>
      <c r="DL1252" s="133">
        <f t="shared" si="2501"/>
        <v>0</v>
      </c>
      <c r="DM1252" s="133">
        <f t="shared" si="2501"/>
        <v>0</v>
      </c>
      <c r="DN1252" s="133">
        <f t="shared" si="2501"/>
        <v>0</v>
      </c>
      <c r="DO1252" s="133">
        <f t="shared" si="2501"/>
        <v>0</v>
      </c>
      <c r="DP1252" s="133">
        <f t="shared" si="2501"/>
        <v>0</v>
      </c>
      <c r="DQ1252" s="133">
        <f t="shared" si="2501"/>
        <v>0</v>
      </c>
      <c r="DR1252" s="133">
        <f t="shared" si="2501"/>
        <v>0</v>
      </c>
      <c r="DS1252" s="133">
        <f t="shared" si="2501"/>
        <v>0</v>
      </c>
      <c r="DT1252" s="133">
        <f t="shared" si="2501"/>
        <v>0</v>
      </c>
      <c r="DU1252" s="133">
        <f t="shared" si="2501"/>
        <v>0</v>
      </c>
      <c r="DV1252" s="314" t="s">
        <v>822</v>
      </c>
      <c r="DW1252" s="314" t="s">
        <v>822</v>
      </c>
      <c r="DX1252" s="314" t="s">
        <v>822</v>
      </c>
      <c r="DY1252" s="314" t="s">
        <v>822</v>
      </c>
      <c r="DZ1252" s="314" t="s">
        <v>822</v>
      </c>
      <c r="EA1252" s="314" t="s">
        <v>822</v>
      </c>
      <c r="EB1252" s="133">
        <f t="shared" ref="EB1252:EP1252" si="2502">SUM(EB1253:EB1259)</f>
        <v>0</v>
      </c>
      <c r="EC1252" s="133">
        <f t="shared" si="2502"/>
        <v>0</v>
      </c>
      <c r="ED1252" s="133">
        <f t="shared" si="2502"/>
        <v>0</v>
      </c>
      <c r="EE1252" s="133">
        <f t="shared" si="2502"/>
        <v>0</v>
      </c>
      <c r="EF1252" s="133">
        <f t="shared" si="2502"/>
        <v>0</v>
      </c>
      <c r="EG1252" s="133">
        <f t="shared" si="2502"/>
        <v>0</v>
      </c>
      <c r="EH1252" s="133">
        <f t="shared" si="2502"/>
        <v>0</v>
      </c>
      <c r="EI1252" s="133">
        <f t="shared" si="2502"/>
        <v>0</v>
      </c>
      <c r="EJ1252" s="133">
        <f t="shared" si="2502"/>
        <v>0</v>
      </c>
      <c r="EK1252" s="133">
        <f t="shared" si="2502"/>
        <v>0</v>
      </c>
      <c r="EL1252" s="133">
        <f t="shared" si="2502"/>
        <v>0</v>
      </c>
      <c r="EM1252" s="133">
        <f t="shared" si="2502"/>
        <v>0</v>
      </c>
      <c r="EN1252" s="133">
        <f t="shared" si="2502"/>
        <v>0</v>
      </c>
      <c r="EO1252" s="133">
        <f t="shared" si="2502"/>
        <v>0</v>
      </c>
      <c r="EP1252" s="133">
        <f t="shared" si="2502"/>
        <v>0</v>
      </c>
      <c r="EQ1252" s="314" t="s">
        <v>822</v>
      </c>
      <c r="ER1252" s="314" t="s">
        <v>822</v>
      </c>
      <c r="ES1252" s="314" t="s">
        <v>822</v>
      </c>
      <c r="ET1252" s="314" t="s">
        <v>822</v>
      </c>
      <c r="EU1252" s="314" t="s">
        <v>822</v>
      </c>
      <c r="EV1252" s="314" t="s">
        <v>822</v>
      </c>
      <c r="EW1252" s="133">
        <f t="shared" ref="EW1252:FK1252" si="2503">SUM(EW1253:EW1259)</f>
        <v>0</v>
      </c>
      <c r="EX1252" s="133">
        <f t="shared" si="2503"/>
        <v>0</v>
      </c>
      <c r="EY1252" s="133">
        <f t="shared" si="2503"/>
        <v>0</v>
      </c>
      <c r="EZ1252" s="133">
        <f t="shared" si="2503"/>
        <v>0</v>
      </c>
      <c r="FA1252" s="133">
        <f t="shared" si="2503"/>
        <v>0</v>
      </c>
      <c r="FB1252" s="133">
        <f t="shared" si="2503"/>
        <v>0</v>
      </c>
      <c r="FC1252" s="133">
        <f t="shared" si="2503"/>
        <v>1361</v>
      </c>
      <c r="FD1252" s="133">
        <f t="shared" si="2503"/>
        <v>1361</v>
      </c>
      <c r="FE1252" s="133">
        <f t="shared" si="2503"/>
        <v>1361</v>
      </c>
      <c r="FF1252" s="133">
        <f t="shared" si="2503"/>
        <v>385283.41</v>
      </c>
      <c r="FG1252" s="133">
        <f t="shared" si="2503"/>
        <v>397675.27</v>
      </c>
      <c r="FH1252" s="133">
        <f t="shared" si="2503"/>
        <v>397675.27</v>
      </c>
      <c r="FI1252" s="133">
        <f t="shared" si="2503"/>
        <v>0</v>
      </c>
      <c r="FJ1252" s="133">
        <f t="shared" si="2503"/>
        <v>0</v>
      </c>
      <c r="FK1252" s="133">
        <f t="shared" si="2503"/>
        <v>0</v>
      </c>
      <c r="FL1252" s="314" t="s">
        <v>822</v>
      </c>
      <c r="FM1252" s="314" t="s">
        <v>822</v>
      </c>
      <c r="FN1252" s="314" t="s">
        <v>822</v>
      </c>
      <c r="FO1252" s="314" t="s">
        <v>822</v>
      </c>
      <c r="FP1252" s="314" t="s">
        <v>822</v>
      </c>
      <c r="FQ1252" s="314" t="s">
        <v>822</v>
      </c>
      <c r="FR1252" s="133">
        <f t="shared" ref="FR1252:GF1252" si="2504">SUM(FR1253:FR1259)</f>
        <v>314100.99</v>
      </c>
      <c r="FS1252" s="133">
        <f t="shared" si="2504"/>
        <v>324200.3</v>
      </c>
      <c r="FT1252" s="133">
        <f t="shared" si="2504"/>
        <v>324200.3</v>
      </c>
      <c r="FU1252" s="133">
        <f t="shared" si="2504"/>
        <v>0</v>
      </c>
      <c r="FV1252" s="133">
        <f t="shared" si="2504"/>
        <v>0</v>
      </c>
      <c r="FW1252" s="133">
        <f t="shared" si="2504"/>
        <v>0</v>
      </c>
      <c r="FX1252" s="133">
        <f t="shared" si="2504"/>
        <v>408</v>
      </c>
      <c r="FY1252" s="133">
        <f t="shared" si="2504"/>
        <v>408</v>
      </c>
      <c r="FZ1252" s="133">
        <f t="shared" si="2504"/>
        <v>408</v>
      </c>
      <c r="GA1252" s="133">
        <f t="shared" si="2504"/>
        <v>113830.98</v>
      </c>
      <c r="GB1252" s="133">
        <f t="shared" si="2504"/>
        <v>117492.1</v>
      </c>
      <c r="GC1252" s="133">
        <f t="shared" si="2504"/>
        <v>117492.1</v>
      </c>
      <c r="GD1252" s="133">
        <f t="shared" si="2504"/>
        <v>0</v>
      </c>
      <c r="GE1252" s="133">
        <f t="shared" si="2504"/>
        <v>0</v>
      </c>
      <c r="GF1252" s="133">
        <f t="shared" si="2504"/>
        <v>0</v>
      </c>
      <c r="GG1252" s="314" t="s">
        <v>822</v>
      </c>
      <c r="GH1252" s="314" t="s">
        <v>822</v>
      </c>
      <c r="GI1252" s="314" t="s">
        <v>822</v>
      </c>
      <c r="GJ1252" s="314" t="s">
        <v>822</v>
      </c>
      <c r="GK1252" s="314" t="s">
        <v>822</v>
      </c>
      <c r="GL1252" s="314" t="s">
        <v>822</v>
      </c>
      <c r="GM1252" s="133">
        <f t="shared" ref="GM1252:HA1252" si="2505">SUM(GM1253:GM1259)</f>
        <v>262999.52</v>
      </c>
      <c r="GN1252" s="133">
        <f t="shared" si="2505"/>
        <v>271399.21999999997</v>
      </c>
      <c r="GO1252" s="133">
        <f t="shared" si="2505"/>
        <v>271399.21999999997</v>
      </c>
      <c r="GP1252" s="133">
        <f t="shared" si="2505"/>
        <v>0</v>
      </c>
      <c r="GQ1252" s="133">
        <f t="shared" si="2505"/>
        <v>0</v>
      </c>
      <c r="GR1252" s="133">
        <f t="shared" si="2505"/>
        <v>0</v>
      </c>
      <c r="GS1252" s="133">
        <f t="shared" si="2505"/>
        <v>459</v>
      </c>
      <c r="GT1252" s="133">
        <f t="shared" si="2505"/>
        <v>459</v>
      </c>
      <c r="GU1252" s="133">
        <f t="shared" si="2505"/>
        <v>459</v>
      </c>
      <c r="GV1252" s="133">
        <f t="shared" si="2505"/>
        <v>70011.27</v>
      </c>
      <c r="GW1252" s="133">
        <f t="shared" si="2505"/>
        <v>72260.37</v>
      </c>
      <c r="GX1252" s="133">
        <f t="shared" si="2505"/>
        <v>72260.37</v>
      </c>
      <c r="GY1252" s="133">
        <f t="shared" si="2505"/>
        <v>0</v>
      </c>
      <c r="GZ1252" s="133">
        <f t="shared" si="2505"/>
        <v>0</v>
      </c>
      <c r="HA1252" s="133">
        <f t="shared" si="2505"/>
        <v>0</v>
      </c>
      <c r="HB1252" s="314" t="s">
        <v>822</v>
      </c>
      <c r="HC1252" s="314" t="s">
        <v>822</v>
      </c>
      <c r="HD1252" s="314" t="s">
        <v>822</v>
      </c>
      <c r="HE1252" s="314" t="s">
        <v>822</v>
      </c>
      <c r="HF1252" s="314" t="s">
        <v>822</v>
      </c>
      <c r="HG1252" s="314" t="s">
        <v>822</v>
      </c>
      <c r="HH1252" s="133">
        <f t="shared" ref="HH1252:HV1252" si="2506">SUM(HH1253:HH1259)</f>
        <v>84699.27</v>
      </c>
      <c r="HI1252" s="133">
        <f t="shared" si="2506"/>
        <v>87499.17</v>
      </c>
      <c r="HJ1252" s="133">
        <f t="shared" si="2506"/>
        <v>87499.17</v>
      </c>
      <c r="HK1252" s="133">
        <f t="shared" si="2506"/>
        <v>0</v>
      </c>
      <c r="HL1252" s="133">
        <f t="shared" si="2506"/>
        <v>0</v>
      </c>
      <c r="HM1252" s="133">
        <f t="shared" si="2506"/>
        <v>0</v>
      </c>
      <c r="HN1252" s="133">
        <f t="shared" si="2506"/>
        <v>0</v>
      </c>
      <c r="HO1252" s="133">
        <f t="shared" si="2506"/>
        <v>0</v>
      </c>
      <c r="HP1252" s="133">
        <f t="shared" si="2506"/>
        <v>0</v>
      </c>
      <c r="HQ1252" s="133">
        <f t="shared" si="2506"/>
        <v>0</v>
      </c>
      <c r="HR1252" s="133">
        <f t="shared" si="2506"/>
        <v>0</v>
      </c>
      <c r="HS1252" s="133">
        <f t="shared" si="2506"/>
        <v>0</v>
      </c>
      <c r="HT1252" s="133">
        <f t="shared" si="2506"/>
        <v>0</v>
      </c>
      <c r="HU1252" s="133">
        <f t="shared" si="2506"/>
        <v>0</v>
      </c>
      <c r="HV1252" s="133">
        <f t="shared" si="2506"/>
        <v>0</v>
      </c>
      <c r="HW1252" s="314" t="s">
        <v>822</v>
      </c>
      <c r="HX1252" s="314" t="s">
        <v>822</v>
      </c>
      <c r="HY1252" s="314" t="s">
        <v>822</v>
      </c>
      <c r="HZ1252" s="314" t="s">
        <v>822</v>
      </c>
      <c r="IA1252" s="314" t="s">
        <v>822</v>
      </c>
      <c r="IB1252" s="314" t="s">
        <v>822</v>
      </c>
      <c r="IC1252" s="133">
        <f t="shared" ref="IC1252:IQ1252" si="2507">SUM(IC1253:IC1259)</f>
        <v>0</v>
      </c>
      <c r="ID1252" s="133">
        <f t="shared" si="2507"/>
        <v>0</v>
      </c>
      <c r="IE1252" s="133">
        <f t="shared" si="2507"/>
        <v>0</v>
      </c>
      <c r="IF1252" s="133">
        <f t="shared" si="2507"/>
        <v>0</v>
      </c>
      <c r="IG1252" s="133">
        <f t="shared" si="2507"/>
        <v>0</v>
      </c>
      <c r="IH1252" s="133">
        <f t="shared" si="2507"/>
        <v>0</v>
      </c>
      <c r="II1252" s="133">
        <f t="shared" si="2507"/>
        <v>1575</v>
      </c>
      <c r="IJ1252" s="133">
        <f t="shared" si="2507"/>
        <v>1575</v>
      </c>
      <c r="IK1252" s="133">
        <f t="shared" si="2507"/>
        <v>1575</v>
      </c>
      <c r="IL1252" s="133">
        <f t="shared" si="2507"/>
        <v>264616.64</v>
      </c>
      <c r="IM1252" s="133">
        <f t="shared" si="2507"/>
        <v>273093.53999999998</v>
      </c>
      <c r="IN1252" s="133">
        <f t="shared" si="2507"/>
        <v>273093.53999999998</v>
      </c>
      <c r="IO1252" s="133">
        <f t="shared" si="2507"/>
        <v>0</v>
      </c>
      <c r="IP1252" s="133">
        <f t="shared" si="2507"/>
        <v>0</v>
      </c>
      <c r="IQ1252" s="133">
        <f t="shared" si="2507"/>
        <v>0</v>
      </c>
      <c r="IR1252" s="314" t="s">
        <v>822</v>
      </c>
      <c r="IS1252" s="314" t="s">
        <v>822</v>
      </c>
      <c r="IT1252" s="314" t="s">
        <v>822</v>
      </c>
      <c r="IU1252" s="314" t="s">
        <v>822</v>
      </c>
      <c r="IV1252" s="314" t="s">
        <v>822</v>
      </c>
      <c r="IW1252" s="314" t="s">
        <v>822</v>
      </c>
      <c r="IX1252" s="133">
        <f t="shared" ref="IX1252:JL1252" si="2508">SUM(IX1253:IX1259)</f>
        <v>124404.66</v>
      </c>
      <c r="IY1252" s="133">
        <f t="shared" si="2508"/>
        <v>128402.13</v>
      </c>
      <c r="IZ1252" s="133">
        <f t="shared" si="2508"/>
        <v>128402.13</v>
      </c>
      <c r="JA1252" s="133">
        <f t="shared" si="2508"/>
        <v>0</v>
      </c>
      <c r="JB1252" s="133">
        <f t="shared" si="2508"/>
        <v>0</v>
      </c>
      <c r="JC1252" s="133">
        <f t="shared" si="2508"/>
        <v>0</v>
      </c>
      <c r="JD1252" s="133">
        <f t="shared" si="2508"/>
        <v>385</v>
      </c>
      <c r="JE1252" s="133">
        <f t="shared" si="2508"/>
        <v>385</v>
      </c>
      <c r="JF1252" s="133">
        <f t="shared" si="2508"/>
        <v>385</v>
      </c>
      <c r="JG1252" s="133">
        <f t="shared" si="2508"/>
        <v>69594.350000000006</v>
      </c>
      <c r="JH1252" s="133">
        <f t="shared" si="2508"/>
        <v>71830.850000000006</v>
      </c>
      <c r="JI1252" s="133">
        <f t="shared" si="2508"/>
        <v>71830.850000000006</v>
      </c>
      <c r="JJ1252" s="133">
        <f t="shared" si="2508"/>
        <v>0</v>
      </c>
      <c r="JK1252" s="133">
        <f t="shared" si="2508"/>
        <v>0</v>
      </c>
      <c r="JL1252" s="133">
        <f t="shared" si="2508"/>
        <v>0</v>
      </c>
      <c r="JM1252" s="314" t="s">
        <v>822</v>
      </c>
      <c r="JN1252" s="314" t="s">
        <v>822</v>
      </c>
      <c r="JO1252" s="314" t="s">
        <v>822</v>
      </c>
      <c r="JP1252" s="314" t="s">
        <v>822</v>
      </c>
      <c r="JQ1252" s="314" t="s">
        <v>822</v>
      </c>
      <c r="JR1252" s="314" t="s">
        <v>822</v>
      </c>
      <c r="JS1252" s="133">
        <f t="shared" ref="JS1252:KG1252" si="2509">SUM(JS1253:JS1259)</f>
        <v>124199.95</v>
      </c>
      <c r="JT1252" s="133">
        <f t="shared" si="2509"/>
        <v>128199.05</v>
      </c>
      <c r="JU1252" s="133">
        <f t="shared" si="2509"/>
        <v>128199.05</v>
      </c>
      <c r="JV1252" s="133">
        <f t="shared" si="2509"/>
        <v>0</v>
      </c>
      <c r="JW1252" s="133">
        <f t="shared" si="2509"/>
        <v>0</v>
      </c>
      <c r="JX1252" s="133">
        <f t="shared" si="2509"/>
        <v>0</v>
      </c>
      <c r="JY1252" s="133">
        <f t="shared" si="2509"/>
        <v>390</v>
      </c>
      <c r="JZ1252" s="133">
        <f t="shared" si="2509"/>
        <v>390</v>
      </c>
      <c r="KA1252" s="133">
        <f t="shared" si="2509"/>
        <v>390</v>
      </c>
      <c r="KB1252" s="133">
        <f t="shared" si="2509"/>
        <v>62175.1</v>
      </c>
      <c r="KC1252" s="133">
        <f t="shared" si="2509"/>
        <v>64151.1</v>
      </c>
      <c r="KD1252" s="133">
        <f t="shared" si="2509"/>
        <v>64151.1</v>
      </c>
      <c r="KE1252" s="133">
        <f t="shared" si="2509"/>
        <v>0</v>
      </c>
      <c r="KF1252" s="133">
        <f t="shared" si="2509"/>
        <v>0</v>
      </c>
      <c r="KG1252" s="133">
        <f t="shared" si="2509"/>
        <v>0</v>
      </c>
      <c r="KH1252" s="314" t="s">
        <v>822</v>
      </c>
      <c r="KI1252" s="314" t="s">
        <v>822</v>
      </c>
      <c r="KJ1252" s="314" t="s">
        <v>822</v>
      </c>
      <c r="KK1252" s="314" t="s">
        <v>822</v>
      </c>
      <c r="KL1252" s="314" t="s">
        <v>822</v>
      </c>
      <c r="KM1252" s="314" t="s">
        <v>822</v>
      </c>
      <c r="KN1252" s="133">
        <f t="shared" ref="KN1252:LB1252" si="2510">SUM(KN1253:KN1259)</f>
        <v>154399.70000000001</v>
      </c>
      <c r="KO1252" s="133">
        <f t="shared" si="2510"/>
        <v>159400.79999999999</v>
      </c>
      <c r="KP1252" s="133">
        <f t="shared" si="2510"/>
        <v>159400.79999999999</v>
      </c>
      <c r="KQ1252" s="133">
        <f t="shared" si="2510"/>
        <v>0</v>
      </c>
      <c r="KR1252" s="133">
        <f t="shared" si="2510"/>
        <v>0</v>
      </c>
      <c r="KS1252" s="133">
        <f t="shared" si="2510"/>
        <v>0</v>
      </c>
      <c r="KT1252" s="133">
        <f t="shared" si="2510"/>
        <v>0</v>
      </c>
      <c r="KU1252" s="133">
        <f t="shared" si="2510"/>
        <v>0</v>
      </c>
      <c r="KV1252" s="133">
        <f t="shared" si="2510"/>
        <v>0</v>
      </c>
      <c r="KW1252" s="133">
        <f t="shared" si="2510"/>
        <v>0</v>
      </c>
      <c r="KX1252" s="133">
        <f t="shared" si="2510"/>
        <v>0</v>
      </c>
      <c r="KY1252" s="133">
        <f t="shared" si="2510"/>
        <v>0</v>
      </c>
      <c r="KZ1252" s="133">
        <f t="shared" si="2510"/>
        <v>0</v>
      </c>
      <c r="LA1252" s="133">
        <f t="shared" si="2510"/>
        <v>0</v>
      </c>
      <c r="LB1252" s="133">
        <f t="shared" si="2510"/>
        <v>0</v>
      </c>
      <c r="LC1252" s="314" t="s">
        <v>822</v>
      </c>
      <c r="LD1252" s="314" t="s">
        <v>822</v>
      </c>
      <c r="LE1252" s="314" t="s">
        <v>822</v>
      </c>
      <c r="LF1252" s="314" t="s">
        <v>822</v>
      </c>
      <c r="LG1252" s="314" t="s">
        <v>822</v>
      </c>
      <c r="LH1252" s="314" t="s">
        <v>822</v>
      </c>
      <c r="LI1252" s="133">
        <f t="shared" ref="LI1252:LW1252" si="2511">SUM(LI1253:LI1259)</f>
        <v>0</v>
      </c>
      <c r="LJ1252" s="133">
        <f t="shared" si="2511"/>
        <v>0</v>
      </c>
      <c r="LK1252" s="133">
        <f t="shared" si="2511"/>
        <v>0</v>
      </c>
      <c r="LL1252" s="133">
        <f t="shared" si="2511"/>
        <v>0</v>
      </c>
      <c r="LM1252" s="133">
        <f t="shared" si="2511"/>
        <v>0</v>
      </c>
      <c r="LN1252" s="133">
        <f t="shared" si="2511"/>
        <v>0</v>
      </c>
      <c r="LO1252" s="133">
        <f t="shared" si="2511"/>
        <v>735</v>
      </c>
      <c r="LP1252" s="133">
        <f t="shared" si="2511"/>
        <v>735</v>
      </c>
      <c r="LQ1252" s="133">
        <f t="shared" si="2511"/>
        <v>735</v>
      </c>
      <c r="LR1252" s="133">
        <f t="shared" si="2511"/>
        <v>112109.55</v>
      </c>
      <c r="LS1252" s="133">
        <f t="shared" si="2511"/>
        <v>115711.05</v>
      </c>
      <c r="LT1252" s="133">
        <f t="shared" si="2511"/>
        <v>115711.05</v>
      </c>
      <c r="LU1252" s="133">
        <f t="shared" si="2511"/>
        <v>0</v>
      </c>
      <c r="LV1252" s="133">
        <f t="shared" si="2511"/>
        <v>0</v>
      </c>
      <c r="LW1252" s="133">
        <f t="shared" si="2511"/>
        <v>0</v>
      </c>
      <c r="LX1252" s="314" t="s">
        <v>822</v>
      </c>
      <c r="LY1252" s="314" t="s">
        <v>822</v>
      </c>
      <c r="LZ1252" s="314" t="s">
        <v>822</v>
      </c>
      <c r="MA1252" s="314" t="s">
        <v>822</v>
      </c>
      <c r="MB1252" s="314" t="s">
        <v>822</v>
      </c>
      <c r="MC1252" s="314" t="s">
        <v>822</v>
      </c>
      <c r="MD1252" s="133">
        <f t="shared" ref="MD1252:MR1252" si="2512">SUM(MD1253:MD1259)</f>
        <v>75999</v>
      </c>
      <c r="ME1252" s="133">
        <f t="shared" si="2512"/>
        <v>78402.45</v>
      </c>
      <c r="MF1252" s="133">
        <f t="shared" si="2512"/>
        <v>78402.45</v>
      </c>
      <c r="MG1252" s="133">
        <f t="shared" si="2512"/>
        <v>0</v>
      </c>
      <c r="MH1252" s="133">
        <f t="shared" si="2512"/>
        <v>0</v>
      </c>
      <c r="MI1252" s="133">
        <f t="shared" si="2512"/>
        <v>0</v>
      </c>
      <c r="MJ1252" s="133">
        <f t="shared" si="2512"/>
        <v>646</v>
      </c>
      <c r="MK1252" s="133">
        <f t="shared" si="2512"/>
        <v>646</v>
      </c>
      <c r="ML1252" s="133">
        <f t="shared" si="2512"/>
        <v>646</v>
      </c>
      <c r="MM1252" s="133">
        <f t="shared" si="2512"/>
        <v>185121.5</v>
      </c>
      <c r="MN1252" s="133">
        <f t="shared" si="2512"/>
        <v>191057.9</v>
      </c>
      <c r="MO1252" s="133">
        <f t="shared" si="2512"/>
        <v>191057.9</v>
      </c>
      <c r="MP1252" s="133">
        <f t="shared" si="2512"/>
        <v>0</v>
      </c>
      <c r="MQ1252" s="133">
        <f t="shared" si="2512"/>
        <v>0</v>
      </c>
      <c r="MR1252" s="133">
        <f t="shared" si="2512"/>
        <v>0</v>
      </c>
      <c r="MS1252" s="314" t="s">
        <v>822</v>
      </c>
      <c r="MT1252" s="314" t="s">
        <v>822</v>
      </c>
      <c r="MU1252" s="314" t="s">
        <v>822</v>
      </c>
      <c r="MV1252" s="314" t="s">
        <v>822</v>
      </c>
      <c r="MW1252" s="314" t="s">
        <v>822</v>
      </c>
      <c r="MX1252" s="314" t="s">
        <v>822</v>
      </c>
      <c r="MY1252" s="133">
        <f t="shared" ref="MY1252:NM1252" si="2513">SUM(MY1253:MY1259)</f>
        <v>259598.84</v>
      </c>
      <c r="MZ1252" s="133">
        <f t="shared" si="2513"/>
        <v>267897.90000000002</v>
      </c>
      <c r="NA1252" s="133">
        <f t="shared" si="2513"/>
        <v>267897.90000000002</v>
      </c>
      <c r="NB1252" s="133">
        <f t="shared" si="2513"/>
        <v>0</v>
      </c>
      <c r="NC1252" s="133">
        <f t="shared" si="2513"/>
        <v>0</v>
      </c>
      <c r="ND1252" s="133">
        <f t="shared" si="2513"/>
        <v>0</v>
      </c>
      <c r="NE1252" s="133">
        <f t="shared" si="2513"/>
        <v>0</v>
      </c>
      <c r="NF1252" s="133">
        <f t="shared" si="2513"/>
        <v>0</v>
      </c>
      <c r="NG1252" s="133">
        <f t="shared" si="2513"/>
        <v>0</v>
      </c>
      <c r="NH1252" s="133">
        <f t="shared" si="2513"/>
        <v>0</v>
      </c>
      <c r="NI1252" s="133">
        <f t="shared" si="2513"/>
        <v>0</v>
      </c>
      <c r="NJ1252" s="133">
        <f t="shared" si="2513"/>
        <v>0</v>
      </c>
      <c r="NK1252" s="133">
        <f t="shared" si="2513"/>
        <v>0</v>
      </c>
      <c r="NL1252" s="133">
        <f t="shared" si="2513"/>
        <v>0</v>
      </c>
      <c r="NM1252" s="133">
        <f t="shared" si="2513"/>
        <v>0</v>
      </c>
      <c r="NN1252" s="314" t="s">
        <v>822</v>
      </c>
      <c r="NO1252" s="314" t="s">
        <v>822</v>
      </c>
      <c r="NP1252" s="314" t="s">
        <v>822</v>
      </c>
      <c r="NQ1252" s="314" t="s">
        <v>822</v>
      </c>
      <c r="NR1252" s="314" t="s">
        <v>822</v>
      </c>
      <c r="NS1252" s="314" t="s">
        <v>822</v>
      </c>
      <c r="NT1252" s="133">
        <f t="shared" ref="NT1252:OH1252" si="2514">SUM(NT1253:NT1259)</f>
        <v>0</v>
      </c>
      <c r="NU1252" s="133">
        <f t="shared" si="2514"/>
        <v>0</v>
      </c>
      <c r="NV1252" s="133">
        <f t="shared" si="2514"/>
        <v>0</v>
      </c>
      <c r="NW1252" s="133">
        <f t="shared" si="2514"/>
        <v>0</v>
      </c>
      <c r="NX1252" s="133">
        <f t="shared" si="2514"/>
        <v>0</v>
      </c>
      <c r="NY1252" s="133">
        <f t="shared" si="2514"/>
        <v>0</v>
      </c>
      <c r="NZ1252" s="133">
        <f t="shared" si="2514"/>
        <v>350</v>
      </c>
      <c r="OA1252" s="133">
        <f t="shared" si="2514"/>
        <v>350</v>
      </c>
      <c r="OB1252" s="133">
        <f t="shared" si="2514"/>
        <v>350</v>
      </c>
      <c r="OC1252" s="133">
        <f t="shared" si="2514"/>
        <v>68947.899999999994</v>
      </c>
      <c r="OD1252" s="133">
        <f t="shared" si="2514"/>
        <v>71164.100000000006</v>
      </c>
      <c r="OE1252" s="133">
        <f t="shared" si="2514"/>
        <v>71164.100000000006</v>
      </c>
      <c r="OF1252" s="133">
        <f t="shared" si="2514"/>
        <v>0</v>
      </c>
      <c r="OG1252" s="133">
        <f t="shared" si="2514"/>
        <v>0</v>
      </c>
      <c r="OH1252" s="133">
        <f t="shared" si="2514"/>
        <v>0</v>
      </c>
      <c r="OI1252" s="314" t="s">
        <v>822</v>
      </c>
      <c r="OJ1252" s="314" t="s">
        <v>822</v>
      </c>
      <c r="OK1252" s="314" t="s">
        <v>822</v>
      </c>
      <c r="OL1252" s="314" t="s">
        <v>822</v>
      </c>
      <c r="OM1252" s="314" t="s">
        <v>822</v>
      </c>
      <c r="ON1252" s="314" t="s">
        <v>822</v>
      </c>
      <c r="OO1252" s="133">
        <f t="shared" ref="OO1252:PC1252" si="2515">SUM(OO1253:OO1259)</f>
        <v>211799</v>
      </c>
      <c r="OP1252" s="133">
        <f t="shared" si="2515"/>
        <v>218699.6</v>
      </c>
      <c r="OQ1252" s="133">
        <f t="shared" si="2515"/>
        <v>218699.6</v>
      </c>
      <c r="OR1252" s="133">
        <f t="shared" si="2515"/>
        <v>0</v>
      </c>
      <c r="OS1252" s="133">
        <f t="shared" si="2515"/>
        <v>0</v>
      </c>
      <c r="OT1252" s="133">
        <f t="shared" si="2515"/>
        <v>0</v>
      </c>
      <c r="OU1252" s="133">
        <f t="shared" si="2515"/>
        <v>612</v>
      </c>
      <c r="OV1252" s="133">
        <f t="shared" si="2515"/>
        <v>612</v>
      </c>
      <c r="OW1252" s="133">
        <f t="shared" si="2515"/>
        <v>612</v>
      </c>
      <c r="OX1252" s="133">
        <f t="shared" si="2515"/>
        <v>93348.36</v>
      </c>
      <c r="OY1252" s="133">
        <f t="shared" si="2515"/>
        <v>96347.16</v>
      </c>
      <c r="OZ1252" s="133">
        <f t="shared" si="2515"/>
        <v>96347.16</v>
      </c>
      <c r="PA1252" s="133">
        <f t="shared" si="2515"/>
        <v>0</v>
      </c>
      <c r="PB1252" s="133">
        <f t="shared" si="2515"/>
        <v>0</v>
      </c>
      <c r="PC1252" s="133">
        <f t="shared" si="2515"/>
        <v>0</v>
      </c>
      <c r="PD1252" s="314" t="s">
        <v>822</v>
      </c>
      <c r="PE1252" s="314" t="s">
        <v>822</v>
      </c>
      <c r="PF1252" s="314" t="s">
        <v>822</v>
      </c>
      <c r="PG1252" s="314" t="s">
        <v>822</v>
      </c>
      <c r="PH1252" s="314" t="s">
        <v>822</v>
      </c>
      <c r="PI1252" s="314" t="s">
        <v>822</v>
      </c>
      <c r="PJ1252" s="133">
        <f t="shared" ref="PJ1252:PX1252" si="2516">SUM(PJ1253:PJ1259)</f>
        <v>87699.6</v>
      </c>
      <c r="PK1252" s="133">
        <f t="shared" si="2516"/>
        <v>90502.56</v>
      </c>
      <c r="PL1252" s="133">
        <f t="shared" si="2516"/>
        <v>90502.56</v>
      </c>
      <c r="PM1252" s="133">
        <f t="shared" si="2516"/>
        <v>0</v>
      </c>
      <c r="PN1252" s="133">
        <f t="shared" si="2516"/>
        <v>0</v>
      </c>
      <c r="PO1252" s="133">
        <f t="shared" si="2516"/>
        <v>0</v>
      </c>
      <c r="PP1252" s="133">
        <f t="shared" si="2516"/>
        <v>2677</v>
      </c>
      <c r="PQ1252" s="133">
        <f t="shared" si="2516"/>
        <v>2677</v>
      </c>
      <c r="PR1252" s="133">
        <f t="shared" si="2516"/>
        <v>2677</v>
      </c>
      <c r="PS1252" s="133">
        <f t="shared" si="2516"/>
        <v>452989.37</v>
      </c>
      <c r="PT1252" s="133">
        <f t="shared" si="2516"/>
        <v>467441.19</v>
      </c>
      <c r="PU1252" s="133">
        <f t="shared" si="2516"/>
        <v>467441.19</v>
      </c>
      <c r="PV1252" s="133">
        <f t="shared" si="2516"/>
        <v>0</v>
      </c>
      <c r="PW1252" s="133">
        <f t="shared" si="2516"/>
        <v>0</v>
      </c>
      <c r="PX1252" s="133">
        <f t="shared" si="2516"/>
        <v>0</v>
      </c>
      <c r="PY1252" s="314" t="s">
        <v>822</v>
      </c>
      <c r="PZ1252" s="314" t="s">
        <v>822</v>
      </c>
      <c r="QA1252" s="314" t="s">
        <v>822</v>
      </c>
      <c r="QB1252" s="314" t="s">
        <v>822</v>
      </c>
      <c r="QC1252" s="314" t="s">
        <v>822</v>
      </c>
      <c r="QD1252" s="314" t="s">
        <v>822</v>
      </c>
      <c r="QE1252" s="133">
        <f t="shared" ref="QE1252:QS1252" si="2517">SUM(QE1253:QE1259)</f>
        <v>460804.2</v>
      </c>
      <c r="QF1252" s="133">
        <f t="shared" si="2517"/>
        <v>475495.36</v>
      </c>
      <c r="QG1252" s="133">
        <f t="shared" si="2517"/>
        <v>475495.36</v>
      </c>
      <c r="QH1252" s="133">
        <f t="shared" si="2517"/>
        <v>0</v>
      </c>
      <c r="QI1252" s="133">
        <f t="shared" si="2517"/>
        <v>0</v>
      </c>
      <c r="QJ1252" s="133">
        <f t="shared" si="2517"/>
        <v>0</v>
      </c>
      <c r="QK1252" s="133">
        <f t="shared" si="2517"/>
        <v>945</v>
      </c>
      <c r="QL1252" s="133">
        <f t="shared" si="2517"/>
        <v>945</v>
      </c>
      <c r="QM1252" s="133">
        <f t="shared" si="2517"/>
        <v>945</v>
      </c>
      <c r="QN1252" s="133">
        <f t="shared" si="2517"/>
        <v>144140.85</v>
      </c>
      <c r="QO1252" s="133">
        <f t="shared" si="2517"/>
        <v>148771.35</v>
      </c>
      <c r="QP1252" s="133">
        <f t="shared" si="2517"/>
        <v>148771.35</v>
      </c>
      <c r="QQ1252" s="133">
        <f t="shared" si="2517"/>
        <v>0</v>
      </c>
      <c r="QR1252" s="133">
        <f t="shared" si="2517"/>
        <v>0</v>
      </c>
      <c r="QS1252" s="133">
        <f t="shared" si="2517"/>
        <v>0</v>
      </c>
      <c r="QT1252" s="314" t="s">
        <v>822</v>
      </c>
      <c r="QU1252" s="314" t="s">
        <v>822</v>
      </c>
      <c r="QV1252" s="314" t="s">
        <v>822</v>
      </c>
      <c r="QW1252" s="314" t="s">
        <v>822</v>
      </c>
      <c r="QX1252" s="314" t="s">
        <v>822</v>
      </c>
      <c r="QY1252" s="314" t="s">
        <v>822</v>
      </c>
      <c r="QZ1252" s="133">
        <f t="shared" ref="QZ1252:RN1252" si="2518">SUM(QZ1253:QZ1259)</f>
        <v>109601.1</v>
      </c>
      <c r="RA1252" s="133">
        <f t="shared" si="2518"/>
        <v>113097.60000000001</v>
      </c>
      <c r="RB1252" s="133">
        <f t="shared" si="2518"/>
        <v>113097.60000000001</v>
      </c>
      <c r="RC1252" s="133">
        <f t="shared" si="2518"/>
        <v>0</v>
      </c>
      <c r="RD1252" s="133">
        <f t="shared" si="2518"/>
        <v>0</v>
      </c>
      <c r="RE1252" s="133">
        <f t="shared" si="2518"/>
        <v>0</v>
      </c>
      <c r="RF1252" s="133">
        <f t="shared" si="2518"/>
        <v>1190</v>
      </c>
      <c r="RG1252" s="133">
        <f t="shared" si="2518"/>
        <v>1190</v>
      </c>
      <c r="RH1252" s="133">
        <f t="shared" si="2518"/>
        <v>1190</v>
      </c>
      <c r="RI1252" s="133">
        <f t="shared" si="2518"/>
        <v>246732.5</v>
      </c>
      <c r="RJ1252" s="133">
        <f t="shared" si="2518"/>
        <v>254663.5</v>
      </c>
      <c r="RK1252" s="133">
        <f t="shared" si="2518"/>
        <v>254663.5</v>
      </c>
      <c r="RL1252" s="133">
        <f t="shared" si="2518"/>
        <v>0</v>
      </c>
      <c r="RM1252" s="133">
        <f t="shared" si="2518"/>
        <v>0</v>
      </c>
      <c r="RN1252" s="133">
        <f t="shared" si="2518"/>
        <v>0</v>
      </c>
      <c r="RO1252" s="314" t="s">
        <v>822</v>
      </c>
      <c r="RP1252" s="314" t="s">
        <v>822</v>
      </c>
      <c r="RQ1252" s="314" t="s">
        <v>822</v>
      </c>
      <c r="RR1252" s="314" t="s">
        <v>822</v>
      </c>
      <c r="RS1252" s="314" t="s">
        <v>822</v>
      </c>
      <c r="RT1252" s="314" t="s">
        <v>822</v>
      </c>
      <c r="RU1252" s="133">
        <f t="shared" ref="RU1252:SI1252" si="2519">SUM(RU1253:RU1259)</f>
        <v>131498.5</v>
      </c>
      <c r="RV1252" s="133">
        <f t="shared" si="2519"/>
        <v>135701.29999999999</v>
      </c>
      <c r="RW1252" s="133">
        <f t="shared" si="2519"/>
        <v>135701.29999999999</v>
      </c>
      <c r="RX1252" s="133">
        <f t="shared" si="2519"/>
        <v>0</v>
      </c>
      <c r="RY1252" s="133">
        <f t="shared" si="2519"/>
        <v>0</v>
      </c>
      <c r="RZ1252" s="133">
        <f t="shared" si="2519"/>
        <v>0</v>
      </c>
      <c r="SA1252" s="133">
        <f t="shared" si="2519"/>
        <v>315</v>
      </c>
      <c r="SB1252" s="133">
        <f t="shared" si="2519"/>
        <v>315</v>
      </c>
      <c r="SC1252" s="133">
        <f t="shared" si="2519"/>
        <v>315</v>
      </c>
      <c r="SD1252" s="133">
        <f t="shared" si="2519"/>
        <v>51314.39</v>
      </c>
      <c r="SE1252" s="133">
        <f t="shared" si="2519"/>
        <v>52936.89</v>
      </c>
      <c r="SF1252" s="133">
        <f t="shared" si="2519"/>
        <v>52936.89</v>
      </c>
      <c r="SG1252" s="133">
        <f t="shared" si="2519"/>
        <v>0</v>
      </c>
      <c r="SH1252" s="133">
        <f t="shared" si="2519"/>
        <v>0</v>
      </c>
      <c r="SI1252" s="133">
        <f t="shared" si="2519"/>
        <v>0</v>
      </c>
      <c r="SJ1252" s="314" t="s">
        <v>822</v>
      </c>
      <c r="SK1252" s="314" t="s">
        <v>822</v>
      </c>
      <c r="SL1252" s="314" t="s">
        <v>822</v>
      </c>
      <c r="SM1252" s="314" t="s">
        <v>822</v>
      </c>
      <c r="SN1252" s="314" t="s">
        <v>822</v>
      </c>
      <c r="SO1252" s="314" t="s">
        <v>822</v>
      </c>
      <c r="SP1252" s="133">
        <f t="shared" ref="SP1252:TD1252" si="2520">SUM(SP1253:SP1259)</f>
        <v>51500.28</v>
      </c>
      <c r="SQ1252" s="133">
        <f t="shared" si="2520"/>
        <v>53199.97</v>
      </c>
      <c r="SR1252" s="133">
        <f t="shared" si="2520"/>
        <v>53199.97</v>
      </c>
      <c r="SS1252" s="133">
        <f t="shared" si="2520"/>
        <v>0</v>
      </c>
      <c r="ST1252" s="133">
        <f t="shared" si="2520"/>
        <v>0</v>
      </c>
      <c r="SU1252" s="133">
        <f t="shared" si="2520"/>
        <v>0</v>
      </c>
      <c r="SV1252" s="133">
        <f t="shared" si="2520"/>
        <v>1260</v>
      </c>
      <c r="SW1252" s="133">
        <f t="shared" si="2520"/>
        <v>1260</v>
      </c>
      <c r="SX1252" s="133">
        <f t="shared" si="2520"/>
        <v>1260</v>
      </c>
      <c r="SY1252" s="133">
        <f t="shared" si="2520"/>
        <v>205216.2</v>
      </c>
      <c r="SZ1252" s="133">
        <f t="shared" si="2520"/>
        <v>211705.2</v>
      </c>
      <c r="TA1252" s="133">
        <f t="shared" si="2520"/>
        <v>211705.2</v>
      </c>
      <c r="TB1252" s="133">
        <f t="shared" si="2520"/>
        <v>0</v>
      </c>
      <c r="TC1252" s="133">
        <f t="shared" si="2520"/>
        <v>0</v>
      </c>
      <c r="TD1252" s="133">
        <f t="shared" si="2520"/>
        <v>0</v>
      </c>
      <c r="TE1252" s="314" t="s">
        <v>822</v>
      </c>
      <c r="TF1252" s="314" t="s">
        <v>822</v>
      </c>
      <c r="TG1252" s="314" t="s">
        <v>822</v>
      </c>
      <c r="TH1252" s="314" t="s">
        <v>822</v>
      </c>
      <c r="TI1252" s="314" t="s">
        <v>822</v>
      </c>
      <c r="TJ1252" s="314" t="s">
        <v>822</v>
      </c>
      <c r="TK1252" s="133">
        <f t="shared" ref="TK1252:TY1252" si="2521">SUM(TK1253:TK1259)</f>
        <v>81597.600000000006</v>
      </c>
      <c r="TL1252" s="133">
        <f t="shared" si="2521"/>
        <v>84199.5</v>
      </c>
      <c r="TM1252" s="133">
        <f t="shared" si="2521"/>
        <v>84199.5</v>
      </c>
      <c r="TN1252" s="133">
        <f t="shared" si="2521"/>
        <v>0</v>
      </c>
      <c r="TO1252" s="133">
        <f t="shared" si="2521"/>
        <v>0</v>
      </c>
      <c r="TP1252" s="133">
        <f t="shared" si="2521"/>
        <v>0</v>
      </c>
      <c r="TQ1252" s="133">
        <f t="shared" si="2521"/>
        <v>1418</v>
      </c>
      <c r="TR1252" s="133">
        <f t="shared" si="2521"/>
        <v>1418</v>
      </c>
      <c r="TS1252" s="133">
        <f t="shared" si="2521"/>
        <v>1418</v>
      </c>
      <c r="TT1252" s="133">
        <f t="shared" si="2521"/>
        <v>222801.74</v>
      </c>
      <c r="TU1252" s="133">
        <f t="shared" si="2521"/>
        <v>229907.44</v>
      </c>
      <c r="TV1252" s="133">
        <f t="shared" si="2521"/>
        <v>229907.44</v>
      </c>
      <c r="TW1252" s="133">
        <f t="shared" si="2521"/>
        <v>0</v>
      </c>
      <c r="TX1252" s="133">
        <f t="shared" si="2521"/>
        <v>0</v>
      </c>
      <c r="TY1252" s="133">
        <f t="shared" si="2521"/>
        <v>0</v>
      </c>
      <c r="TZ1252" s="314" t="s">
        <v>822</v>
      </c>
      <c r="UA1252" s="314" t="s">
        <v>822</v>
      </c>
      <c r="UB1252" s="314" t="s">
        <v>822</v>
      </c>
      <c r="UC1252" s="314" t="s">
        <v>822</v>
      </c>
      <c r="UD1252" s="314" t="s">
        <v>822</v>
      </c>
      <c r="UE1252" s="314" t="s">
        <v>822</v>
      </c>
      <c r="UF1252" s="133">
        <f t="shared" ref="UF1252:UT1252" si="2522">SUM(UF1253:UF1259)</f>
        <v>169104.21</v>
      </c>
      <c r="UG1252" s="133">
        <f t="shared" si="2522"/>
        <v>174502.02</v>
      </c>
      <c r="UH1252" s="133">
        <f t="shared" si="2522"/>
        <v>174502.02</v>
      </c>
      <c r="UI1252" s="133">
        <f t="shared" si="2522"/>
        <v>0</v>
      </c>
      <c r="UJ1252" s="133">
        <f t="shared" si="2522"/>
        <v>0</v>
      </c>
      <c r="UK1252" s="133">
        <f t="shared" si="2522"/>
        <v>0</v>
      </c>
      <c r="UL1252" s="133">
        <f t="shared" si="2522"/>
        <v>2135</v>
      </c>
      <c r="UM1252" s="133">
        <f t="shared" si="2522"/>
        <v>2135</v>
      </c>
      <c r="UN1252" s="133">
        <f t="shared" si="2522"/>
        <v>2135</v>
      </c>
      <c r="UO1252" s="133">
        <f t="shared" si="2522"/>
        <v>585174.56999999995</v>
      </c>
      <c r="UP1252" s="133">
        <f t="shared" si="2522"/>
        <v>603975.59</v>
      </c>
      <c r="UQ1252" s="133">
        <f t="shared" si="2522"/>
        <v>603975.59</v>
      </c>
      <c r="UR1252" s="133">
        <f t="shared" si="2522"/>
        <v>0</v>
      </c>
      <c r="US1252" s="133">
        <f t="shared" si="2522"/>
        <v>0</v>
      </c>
      <c r="UT1252" s="133">
        <f t="shared" si="2522"/>
        <v>0</v>
      </c>
      <c r="UU1252" s="314" t="s">
        <v>822</v>
      </c>
      <c r="UV1252" s="314" t="s">
        <v>822</v>
      </c>
      <c r="UW1252" s="314" t="s">
        <v>822</v>
      </c>
      <c r="UX1252" s="314" t="s">
        <v>822</v>
      </c>
      <c r="UY1252" s="314" t="s">
        <v>822</v>
      </c>
      <c r="UZ1252" s="314" t="s">
        <v>822</v>
      </c>
      <c r="VA1252" s="133">
        <f t="shared" ref="VA1252:VO1252" si="2523">SUM(VA1253:VA1259)</f>
        <v>538105.18000000005</v>
      </c>
      <c r="VB1252" s="133">
        <f t="shared" si="2523"/>
        <v>555293.46</v>
      </c>
      <c r="VC1252" s="133">
        <f t="shared" si="2523"/>
        <v>555293.46</v>
      </c>
      <c r="VD1252" s="133">
        <f t="shared" si="2523"/>
        <v>0</v>
      </c>
      <c r="VE1252" s="133">
        <f t="shared" si="2523"/>
        <v>0</v>
      </c>
      <c r="VF1252" s="133">
        <f t="shared" si="2523"/>
        <v>0</v>
      </c>
      <c r="VG1252" s="133">
        <f t="shared" si="2523"/>
        <v>525</v>
      </c>
      <c r="VH1252" s="133">
        <f t="shared" si="2523"/>
        <v>525</v>
      </c>
      <c r="VI1252" s="133">
        <f t="shared" si="2523"/>
        <v>525</v>
      </c>
      <c r="VJ1252" s="133">
        <f t="shared" si="2523"/>
        <v>90935.25</v>
      </c>
      <c r="VK1252" s="133">
        <f t="shared" si="2523"/>
        <v>93770.25</v>
      </c>
      <c r="VL1252" s="133">
        <f t="shared" si="2523"/>
        <v>93770.25</v>
      </c>
      <c r="VM1252" s="133">
        <f t="shared" si="2523"/>
        <v>0</v>
      </c>
      <c r="VN1252" s="133">
        <f t="shared" si="2523"/>
        <v>0</v>
      </c>
      <c r="VO1252" s="133">
        <f t="shared" si="2523"/>
        <v>0</v>
      </c>
      <c r="VP1252" s="314" t="s">
        <v>822</v>
      </c>
      <c r="VQ1252" s="314" t="s">
        <v>822</v>
      </c>
      <c r="VR1252" s="314" t="s">
        <v>822</v>
      </c>
      <c r="VS1252" s="314" t="s">
        <v>822</v>
      </c>
      <c r="VT1252" s="314" t="s">
        <v>822</v>
      </c>
      <c r="VU1252" s="314" t="s">
        <v>822</v>
      </c>
      <c r="VV1252" s="133">
        <f t="shared" ref="VV1252:WJ1252" si="2524">SUM(VV1253:VV1259)</f>
        <v>94001.25</v>
      </c>
      <c r="VW1252" s="133">
        <f t="shared" si="2524"/>
        <v>96799.5</v>
      </c>
      <c r="VX1252" s="133">
        <f t="shared" si="2524"/>
        <v>96799.5</v>
      </c>
      <c r="VY1252" s="133">
        <f t="shared" si="2524"/>
        <v>0</v>
      </c>
      <c r="VZ1252" s="133">
        <f t="shared" si="2524"/>
        <v>0</v>
      </c>
      <c r="WA1252" s="133">
        <f t="shared" si="2524"/>
        <v>0</v>
      </c>
      <c r="WB1252" s="133">
        <f t="shared" si="2524"/>
        <v>0</v>
      </c>
      <c r="WC1252" s="133">
        <f t="shared" si="2524"/>
        <v>0</v>
      </c>
      <c r="WD1252" s="133">
        <f t="shared" si="2524"/>
        <v>0</v>
      </c>
      <c r="WE1252" s="133">
        <f t="shared" si="2524"/>
        <v>0</v>
      </c>
      <c r="WF1252" s="133">
        <f t="shared" si="2524"/>
        <v>0</v>
      </c>
      <c r="WG1252" s="133">
        <f t="shared" si="2524"/>
        <v>0</v>
      </c>
      <c r="WH1252" s="133">
        <f t="shared" si="2524"/>
        <v>0</v>
      </c>
      <c r="WI1252" s="133">
        <f t="shared" si="2524"/>
        <v>0</v>
      </c>
      <c r="WJ1252" s="133">
        <f t="shared" si="2524"/>
        <v>0</v>
      </c>
      <c r="WK1252" s="314" t="s">
        <v>822</v>
      </c>
      <c r="WL1252" s="314" t="s">
        <v>822</v>
      </c>
      <c r="WM1252" s="314" t="s">
        <v>822</v>
      </c>
      <c r="WN1252" s="314" t="s">
        <v>822</v>
      </c>
      <c r="WO1252" s="314" t="s">
        <v>822</v>
      </c>
      <c r="WP1252" s="314" t="s">
        <v>822</v>
      </c>
      <c r="WQ1252" s="133">
        <f t="shared" ref="WQ1252:XE1252" si="2525">SUM(WQ1253:WQ1259)</f>
        <v>0</v>
      </c>
      <c r="WR1252" s="133">
        <f t="shared" si="2525"/>
        <v>0</v>
      </c>
      <c r="WS1252" s="133">
        <f t="shared" si="2525"/>
        <v>0</v>
      </c>
      <c r="WT1252" s="133">
        <f t="shared" si="2525"/>
        <v>0</v>
      </c>
      <c r="WU1252" s="133">
        <f t="shared" si="2525"/>
        <v>0</v>
      </c>
      <c r="WV1252" s="133">
        <f t="shared" si="2525"/>
        <v>0</v>
      </c>
      <c r="WW1252" s="133">
        <f t="shared" si="2525"/>
        <v>0</v>
      </c>
      <c r="WX1252" s="133">
        <f t="shared" si="2525"/>
        <v>0</v>
      </c>
      <c r="WY1252" s="133">
        <f t="shared" si="2525"/>
        <v>0</v>
      </c>
      <c r="WZ1252" s="133">
        <f t="shared" si="2525"/>
        <v>0</v>
      </c>
      <c r="XA1252" s="133">
        <f t="shared" si="2525"/>
        <v>0</v>
      </c>
      <c r="XB1252" s="133">
        <f t="shared" si="2525"/>
        <v>0</v>
      </c>
      <c r="XC1252" s="133">
        <f t="shared" si="2525"/>
        <v>0</v>
      </c>
      <c r="XD1252" s="133">
        <f t="shared" si="2525"/>
        <v>0</v>
      </c>
      <c r="XE1252" s="133">
        <f t="shared" si="2525"/>
        <v>0</v>
      </c>
      <c r="XF1252" s="314" t="s">
        <v>822</v>
      </c>
      <c r="XG1252" s="314" t="s">
        <v>822</v>
      </c>
      <c r="XH1252" s="314" t="s">
        <v>822</v>
      </c>
      <c r="XI1252" s="314" t="s">
        <v>822</v>
      </c>
      <c r="XJ1252" s="314" t="s">
        <v>822</v>
      </c>
      <c r="XK1252" s="314" t="s">
        <v>822</v>
      </c>
      <c r="XL1252" s="133">
        <f t="shared" ref="XL1252:XZ1252" si="2526">SUM(XL1253:XL1259)</f>
        <v>0</v>
      </c>
      <c r="XM1252" s="133">
        <f t="shared" si="2526"/>
        <v>0</v>
      </c>
      <c r="XN1252" s="133">
        <f t="shared" si="2526"/>
        <v>0</v>
      </c>
      <c r="XO1252" s="133">
        <f t="shared" si="2526"/>
        <v>0</v>
      </c>
      <c r="XP1252" s="133">
        <f t="shared" si="2526"/>
        <v>0</v>
      </c>
      <c r="XQ1252" s="133">
        <f t="shared" si="2526"/>
        <v>0</v>
      </c>
      <c r="XR1252" s="133">
        <f t="shared" si="2526"/>
        <v>0</v>
      </c>
      <c r="XS1252" s="133">
        <f t="shared" si="2526"/>
        <v>0</v>
      </c>
      <c r="XT1252" s="133">
        <f t="shared" si="2526"/>
        <v>0</v>
      </c>
      <c r="XU1252" s="133">
        <f t="shared" si="2526"/>
        <v>0</v>
      </c>
      <c r="XV1252" s="133">
        <f t="shared" si="2526"/>
        <v>0</v>
      </c>
      <c r="XW1252" s="133">
        <f t="shared" si="2526"/>
        <v>0</v>
      </c>
      <c r="XX1252" s="133">
        <f t="shared" si="2526"/>
        <v>0</v>
      </c>
      <c r="XY1252" s="133">
        <f t="shared" si="2526"/>
        <v>0</v>
      </c>
      <c r="XZ1252" s="133">
        <f t="shared" si="2526"/>
        <v>0</v>
      </c>
      <c r="YA1252" s="314" t="s">
        <v>822</v>
      </c>
      <c r="YB1252" s="314" t="s">
        <v>822</v>
      </c>
      <c r="YC1252" s="314" t="s">
        <v>822</v>
      </c>
      <c r="YD1252" s="314" t="s">
        <v>822</v>
      </c>
      <c r="YE1252" s="314" t="s">
        <v>822</v>
      </c>
      <c r="YF1252" s="314" t="s">
        <v>822</v>
      </c>
      <c r="YG1252" s="133">
        <f t="shared" ref="YG1252:YU1252" si="2527">SUM(YG1253:YG1259)</f>
        <v>0</v>
      </c>
      <c r="YH1252" s="133">
        <f t="shared" si="2527"/>
        <v>0</v>
      </c>
      <c r="YI1252" s="133">
        <f t="shared" si="2527"/>
        <v>0</v>
      </c>
      <c r="YJ1252" s="133">
        <f t="shared" si="2527"/>
        <v>0</v>
      </c>
      <c r="YK1252" s="133">
        <f t="shared" si="2527"/>
        <v>0</v>
      </c>
      <c r="YL1252" s="133">
        <f t="shared" si="2527"/>
        <v>0</v>
      </c>
      <c r="YM1252" s="133">
        <f t="shared" si="2527"/>
        <v>22461</v>
      </c>
      <c r="YN1252" s="133">
        <f t="shared" si="2527"/>
        <v>22461</v>
      </c>
      <c r="YO1252" s="133">
        <f t="shared" si="2527"/>
        <v>22461</v>
      </c>
      <c r="YP1252" s="133">
        <f t="shared" si="2527"/>
        <v>4569724.53</v>
      </c>
      <c r="YQ1252" s="133">
        <f t="shared" si="2527"/>
        <v>4715930.05</v>
      </c>
      <c r="YR1252" s="133">
        <f t="shared" si="2527"/>
        <v>4715930.05</v>
      </c>
      <c r="YS1252" s="133">
        <f t="shared" si="2527"/>
        <v>0</v>
      </c>
      <c r="YT1252" s="133">
        <f t="shared" si="2527"/>
        <v>0</v>
      </c>
      <c r="YU1252" s="133">
        <f t="shared" si="2527"/>
        <v>0</v>
      </c>
      <c r="YV1252" s="314" t="s">
        <v>822</v>
      </c>
      <c r="YW1252" s="314" t="s">
        <v>822</v>
      </c>
      <c r="YX1252" s="314" t="s">
        <v>822</v>
      </c>
      <c r="YY1252" s="314" t="s">
        <v>822</v>
      </c>
      <c r="YZ1252" s="314" t="s">
        <v>822</v>
      </c>
      <c r="ZA1252" s="314" t="s">
        <v>822</v>
      </c>
      <c r="ZB1252" s="133">
        <f t="shared" ref="ZB1252:ZG1252" si="2528">SUM(ZB1253:ZB1259)</f>
        <v>4702045.53</v>
      </c>
      <c r="ZC1252" s="133">
        <f t="shared" si="2528"/>
        <v>4852484.28</v>
      </c>
      <c r="ZD1252" s="133">
        <f t="shared" si="2528"/>
        <v>4852484.28</v>
      </c>
      <c r="ZE1252" s="133">
        <f t="shared" si="2528"/>
        <v>0</v>
      </c>
      <c r="ZF1252" s="133">
        <f t="shared" si="2528"/>
        <v>0</v>
      </c>
      <c r="ZG1252" s="133">
        <f t="shared" si="2528"/>
        <v>0</v>
      </c>
    </row>
    <row r="1253" spans="1:683">
      <c r="A1253" s="12" t="s">
        <v>451</v>
      </c>
      <c r="B1253" s="302" t="s">
        <v>768</v>
      </c>
      <c r="C1253" s="5"/>
      <c r="D1253" s="764"/>
      <c r="E1253" s="291"/>
      <c r="F1253" s="114">
        <f>F67</f>
        <v>219.56</v>
      </c>
      <c r="G1253" s="114">
        <f t="shared" ref="G1253:H1253" si="2529">G67</f>
        <v>226.62</v>
      </c>
      <c r="H1253" s="114">
        <f t="shared" si="2529"/>
        <v>226.62</v>
      </c>
      <c r="I1253" s="101"/>
      <c r="J1253" s="101"/>
      <c r="K1253" s="101"/>
      <c r="L1253" s="106"/>
      <c r="M1253" s="106"/>
      <c r="N1253" s="106"/>
      <c r="O1253" s="101">
        <f t="shared" ref="O1253:O1259" si="2530">$F1253*L1253</f>
        <v>0</v>
      </c>
      <c r="P1253" s="101">
        <f t="shared" ref="P1253:P1259" si="2531">$G1253*M1253</f>
        <v>0</v>
      </c>
      <c r="Q1253" s="101">
        <f t="shared" ref="Q1253:Q1259" si="2532">$H1253*N1253</f>
        <v>0</v>
      </c>
      <c r="R1253" s="101">
        <f t="shared" ref="R1253:R1259" si="2533">$I1253*L1253</f>
        <v>0</v>
      </c>
      <c r="S1253" s="101">
        <f t="shared" ref="S1253:S1259" si="2534">$J1253*M1253</f>
        <v>0</v>
      </c>
      <c r="T1253" s="101">
        <f t="shared" ref="T1253:T1259" si="2535">$K1253*N1253</f>
        <v>0</v>
      </c>
      <c r="U1253" s="101">
        <f>$F1253*U$1262</f>
        <v>671.45</v>
      </c>
      <c r="V1253" s="101">
        <f>$G1253*V$1262</f>
        <v>693.01</v>
      </c>
      <c r="W1253" s="101">
        <f>$H1253*W$1262</f>
        <v>693.01</v>
      </c>
      <c r="X1253" s="101">
        <f>$I1253*X$1262</f>
        <v>0</v>
      </c>
      <c r="Y1253" s="101">
        <f>$J1253*Y$1262</f>
        <v>0</v>
      </c>
      <c r="Z1253" s="101">
        <f>$K1253*Z$1262</f>
        <v>0</v>
      </c>
      <c r="AA1253" s="101">
        <f t="shared" ref="AA1253:AC1259" si="2536">L1253*U1253</f>
        <v>0</v>
      </c>
      <c r="AB1253" s="101">
        <f t="shared" si="2536"/>
        <v>0</v>
      </c>
      <c r="AC1253" s="101">
        <f t="shared" si="2536"/>
        <v>0</v>
      </c>
      <c r="AD1253" s="101">
        <f t="shared" ref="AD1253:AF1259" si="2537">L1253*X1253</f>
        <v>0</v>
      </c>
      <c r="AE1253" s="101">
        <f t="shared" si="2537"/>
        <v>0</v>
      </c>
      <c r="AF1253" s="101">
        <f t="shared" si="2537"/>
        <v>0</v>
      </c>
      <c r="AG1253" s="106"/>
      <c r="AH1253" s="106"/>
      <c r="AI1253" s="106"/>
      <c r="AJ1253" s="101">
        <f t="shared" ref="AJ1253:AJ1259" si="2538">$F1253*AG1253</f>
        <v>0</v>
      </c>
      <c r="AK1253" s="101">
        <f t="shared" ref="AK1253:AK1259" si="2539">$G1253*AH1253</f>
        <v>0</v>
      </c>
      <c r="AL1253" s="101">
        <f t="shared" ref="AL1253:AL1259" si="2540">$H1253*AI1253</f>
        <v>0</v>
      </c>
      <c r="AM1253" s="101">
        <f t="shared" ref="AM1253:AM1259" si="2541">$I1253*AG1253</f>
        <v>0</v>
      </c>
      <c r="AN1253" s="101">
        <f t="shared" ref="AN1253:AN1259" si="2542">$J1253*AH1253</f>
        <v>0</v>
      </c>
      <c r="AO1253" s="101">
        <f t="shared" ref="AO1253:AO1259" si="2543">$K1253*AI1253</f>
        <v>0</v>
      </c>
      <c r="AP1253" s="101">
        <f>$F1253*AP$1262</f>
        <v>62.71</v>
      </c>
      <c r="AQ1253" s="101">
        <f>$G1253*AQ$1262</f>
        <v>64.709999999999994</v>
      </c>
      <c r="AR1253" s="101">
        <f>$H1253*AR$1262</f>
        <v>64.709999999999994</v>
      </c>
      <c r="AS1253" s="101">
        <f>$I1253*AS$1262</f>
        <v>0</v>
      </c>
      <c r="AT1253" s="101">
        <f>$J1253*AT$1262</f>
        <v>0</v>
      </c>
      <c r="AU1253" s="101">
        <f>$K1253*AU$1262</f>
        <v>0</v>
      </c>
      <c r="AV1253" s="101">
        <f t="shared" ref="AV1253:AX1259" si="2544">AG1253*AP1253</f>
        <v>0</v>
      </c>
      <c r="AW1253" s="101">
        <f t="shared" si="2544"/>
        <v>0</v>
      </c>
      <c r="AX1253" s="101">
        <f t="shared" si="2544"/>
        <v>0</v>
      </c>
      <c r="AY1253" s="101">
        <f t="shared" ref="AY1253:BA1259" si="2545">AG1253*AS1253</f>
        <v>0</v>
      </c>
      <c r="AZ1253" s="101">
        <f t="shared" si="2545"/>
        <v>0</v>
      </c>
      <c r="BA1253" s="101">
        <f t="shared" si="2545"/>
        <v>0</v>
      </c>
      <c r="BB1253" s="106"/>
      <c r="BC1253" s="106"/>
      <c r="BD1253" s="106"/>
      <c r="BE1253" s="101">
        <f t="shared" ref="BE1253:BE1259" si="2546">$F1253*BB1253</f>
        <v>0</v>
      </c>
      <c r="BF1253" s="101">
        <f t="shared" ref="BF1253:BF1259" si="2547">$G1253*BC1253</f>
        <v>0</v>
      </c>
      <c r="BG1253" s="101">
        <f t="shared" ref="BG1253:BG1259" si="2548">$H1253*BD1253</f>
        <v>0</v>
      </c>
      <c r="BH1253" s="101">
        <f t="shared" ref="BH1253:BH1259" si="2549">$I1253*BB1253</f>
        <v>0</v>
      </c>
      <c r="BI1253" s="101">
        <f t="shared" ref="BI1253:BI1259" si="2550">$J1253*BC1253</f>
        <v>0</v>
      </c>
      <c r="BJ1253" s="101">
        <f t="shared" ref="BJ1253:BJ1259" si="2551">$K1253*BD1253</f>
        <v>0</v>
      </c>
      <c r="BK1253" s="101">
        <f>$F1253*BK$1262</f>
        <v>304.31</v>
      </c>
      <c r="BL1253" s="101">
        <f>$G1253*BL$1262</f>
        <v>314.07</v>
      </c>
      <c r="BM1253" s="101">
        <f>$H1253*BM$1262</f>
        <v>314.07</v>
      </c>
      <c r="BN1253" s="101">
        <f>$I1253*BN$1262</f>
        <v>0</v>
      </c>
      <c r="BO1253" s="101">
        <f>$J1253*BO$1262</f>
        <v>0</v>
      </c>
      <c r="BP1253" s="101">
        <f>$K1253*BP$1262</f>
        <v>0</v>
      </c>
      <c r="BQ1253" s="101">
        <f t="shared" ref="BQ1253:BS1259" si="2552">BB1253*BK1253</f>
        <v>0</v>
      </c>
      <c r="BR1253" s="101">
        <f t="shared" si="2552"/>
        <v>0</v>
      </c>
      <c r="BS1253" s="101">
        <f t="shared" si="2552"/>
        <v>0</v>
      </c>
      <c r="BT1253" s="101">
        <f t="shared" ref="BT1253:BV1259" si="2553">BB1253*BN1253</f>
        <v>0</v>
      </c>
      <c r="BU1253" s="101">
        <f t="shared" si="2553"/>
        <v>0</v>
      </c>
      <c r="BV1253" s="101">
        <f t="shared" si="2553"/>
        <v>0</v>
      </c>
      <c r="BW1253" s="106"/>
      <c r="BX1253" s="106"/>
      <c r="BY1253" s="106"/>
      <c r="BZ1253" s="101">
        <f t="shared" ref="BZ1253:BZ1259" si="2554">$F1253*BW1253</f>
        <v>0</v>
      </c>
      <c r="CA1253" s="101">
        <f t="shared" ref="CA1253:CA1259" si="2555">$G1253*BX1253</f>
        <v>0</v>
      </c>
      <c r="CB1253" s="101">
        <f t="shared" ref="CB1253:CB1259" si="2556">$H1253*BY1253</f>
        <v>0</v>
      </c>
      <c r="CC1253" s="101">
        <f t="shared" ref="CC1253:CC1259" si="2557">$I1253*BW1253</f>
        <v>0</v>
      </c>
      <c r="CD1253" s="101">
        <f t="shared" ref="CD1253:CD1259" si="2558">$J1253*BX1253</f>
        <v>0</v>
      </c>
      <c r="CE1253" s="101">
        <f t="shared" ref="CE1253:CE1259" si="2559">$K1253*BY1253</f>
        <v>0</v>
      </c>
      <c r="CF1253" s="101">
        <f>$F1253*CF$1262</f>
        <v>300.23</v>
      </c>
      <c r="CG1253" s="101">
        <f>$G1253*CG$1262</f>
        <v>309.83</v>
      </c>
      <c r="CH1253" s="101">
        <f>$H1253*CH$1262</f>
        <v>309.83</v>
      </c>
      <c r="CI1253" s="101">
        <f>$I1253*CI$1262</f>
        <v>0</v>
      </c>
      <c r="CJ1253" s="101">
        <f>$J1253*CJ$1262</f>
        <v>0</v>
      </c>
      <c r="CK1253" s="101">
        <f>$K1253*CK$1262</f>
        <v>0</v>
      </c>
      <c r="CL1253" s="101">
        <f t="shared" ref="CL1253:CN1259" si="2560">BW1253*CF1253</f>
        <v>0</v>
      </c>
      <c r="CM1253" s="101">
        <f t="shared" si="2560"/>
        <v>0</v>
      </c>
      <c r="CN1253" s="101">
        <f t="shared" si="2560"/>
        <v>0</v>
      </c>
      <c r="CO1253" s="101">
        <f t="shared" ref="CO1253:CQ1259" si="2561">BW1253*CI1253</f>
        <v>0</v>
      </c>
      <c r="CP1253" s="101">
        <f t="shared" si="2561"/>
        <v>0</v>
      </c>
      <c r="CQ1253" s="101">
        <f t="shared" si="2561"/>
        <v>0</v>
      </c>
      <c r="CR1253" s="106">
        <v>35</v>
      </c>
      <c r="CS1253" s="106">
        <v>35</v>
      </c>
      <c r="CT1253" s="106">
        <v>35</v>
      </c>
      <c r="CU1253" s="101">
        <f t="shared" ref="CU1253:CU1259" si="2562">$F1253*CR1253</f>
        <v>7684.6</v>
      </c>
      <c r="CV1253" s="101">
        <f t="shared" ref="CV1253:CV1259" si="2563">$G1253*CS1253</f>
        <v>7931.7</v>
      </c>
      <c r="CW1253" s="101">
        <f t="shared" ref="CW1253:CW1259" si="2564">$H1253*CT1253</f>
        <v>7931.7</v>
      </c>
      <c r="CX1253" s="101">
        <f t="shared" ref="CX1253:CX1259" si="2565">$I1253*CR1253</f>
        <v>0</v>
      </c>
      <c r="CY1253" s="101">
        <f t="shared" ref="CY1253:CY1259" si="2566">$J1253*CS1253</f>
        <v>0</v>
      </c>
      <c r="CZ1253" s="101">
        <f t="shared" ref="CZ1253:CZ1259" si="2567">$K1253*CT1253</f>
        <v>0</v>
      </c>
      <c r="DA1253" s="101">
        <f>$F1253*DA$1262</f>
        <v>268.01</v>
      </c>
      <c r="DB1253" s="101">
        <f>$G1253*DB$1262</f>
        <v>276.67</v>
      </c>
      <c r="DC1253" s="101">
        <f>$H1253*DC$1262</f>
        <v>276.67</v>
      </c>
      <c r="DD1253" s="101">
        <f>$I1253*DD$1262</f>
        <v>0</v>
      </c>
      <c r="DE1253" s="101">
        <f>$J1253*DE$1262</f>
        <v>0</v>
      </c>
      <c r="DF1253" s="101">
        <f>$K1253*DF$1262</f>
        <v>0</v>
      </c>
      <c r="DG1253" s="101">
        <f t="shared" ref="DG1253:DI1259" si="2568">CR1253*DA1253</f>
        <v>9380.35</v>
      </c>
      <c r="DH1253" s="101">
        <f t="shared" si="2568"/>
        <v>9683.4500000000007</v>
      </c>
      <c r="DI1253" s="101">
        <f t="shared" si="2568"/>
        <v>9683.4500000000007</v>
      </c>
      <c r="DJ1253" s="101">
        <f t="shared" ref="DJ1253:DL1259" si="2569">CR1253*DD1253</f>
        <v>0</v>
      </c>
      <c r="DK1253" s="101">
        <f t="shared" si="2569"/>
        <v>0</v>
      </c>
      <c r="DL1253" s="101">
        <f t="shared" si="2569"/>
        <v>0</v>
      </c>
      <c r="DM1253" s="106"/>
      <c r="DN1253" s="106"/>
      <c r="DO1253" s="106"/>
      <c r="DP1253" s="101">
        <f t="shared" ref="DP1253:DP1259" si="2570">$F1253*DM1253</f>
        <v>0</v>
      </c>
      <c r="DQ1253" s="101">
        <f t="shared" ref="DQ1253:DQ1259" si="2571">$G1253*DN1253</f>
        <v>0</v>
      </c>
      <c r="DR1253" s="101">
        <f t="shared" ref="DR1253:DR1259" si="2572">$H1253*DO1253</f>
        <v>0</v>
      </c>
      <c r="DS1253" s="101">
        <f t="shared" ref="DS1253:DS1259" si="2573">$I1253*DM1253</f>
        <v>0</v>
      </c>
      <c r="DT1253" s="101">
        <f t="shared" ref="DT1253:DT1259" si="2574">$J1253*DN1253</f>
        <v>0</v>
      </c>
      <c r="DU1253" s="101">
        <f t="shared" ref="DU1253:DU1259" si="2575">$K1253*DO1253</f>
        <v>0</v>
      </c>
      <c r="DV1253" s="101">
        <f>$F1253*DV$1262</f>
        <v>0</v>
      </c>
      <c r="DW1253" s="101">
        <f>$G1253*DW$1262</f>
        <v>0</v>
      </c>
      <c r="DX1253" s="101">
        <f>$H1253*DX$1262</f>
        <v>0</v>
      </c>
      <c r="DY1253" s="101">
        <f>$I1253*DY$1262</f>
        <v>0</v>
      </c>
      <c r="DZ1253" s="101">
        <f>$J1253*DZ$1262</f>
        <v>0</v>
      </c>
      <c r="EA1253" s="101">
        <f>$K1253*EA$1262</f>
        <v>0</v>
      </c>
      <c r="EB1253" s="101">
        <f t="shared" ref="EB1253:ED1259" si="2576">DM1253*DV1253</f>
        <v>0</v>
      </c>
      <c r="EC1253" s="101">
        <f t="shared" si="2576"/>
        <v>0</v>
      </c>
      <c r="ED1253" s="101">
        <f t="shared" si="2576"/>
        <v>0</v>
      </c>
      <c r="EE1253" s="101">
        <f t="shared" ref="EE1253:EG1259" si="2577">DM1253*DY1253</f>
        <v>0</v>
      </c>
      <c r="EF1253" s="101">
        <f t="shared" si="2577"/>
        <v>0</v>
      </c>
      <c r="EG1253" s="101">
        <f t="shared" si="2577"/>
        <v>0</v>
      </c>
      <c r="EH1253" s="106"/>
      <c r="EI1253" s="106"/>
      <c r="EJ1253" s="106"/>
      <c r="EK1253" s="101">
        <f t="shared" ref="EK1253:EK1259" si="2578">$F1253*EH1253</f>
        <v>0</v>
      </c>
      <c r="EL1253" s="101">
        <f t="shared" ref="EL1253:EL1259" si="2579">$G1253*EI1253</f>
        <v>0</v>
      </c>
      <c r="EM1253" s="101">
        <f t="shared" ref="EM1253:EM1259" si="2580">$H1253*EJ1253</f>
        <v>0</v>
      </c>
      <c r="EN1253" s="101">
        <f t="shared" ref="EN1253:EN1259" si="2581">$I1253*EH1253</f>
        <v>0</v>
      </c>
      <c r="EO1253" s="101">
        <f t="shared" ref="EO1253:EO1259" si="2582">$J1253*EI1253</f>
        <v>0</v>
      </c>
      <c r="EP1253" s="101">
        <f t="shared" ref="EP1253:EP1259" si="2583">$K1253*EJ1253</f>
        <v>0</v>
      </c>
      <c r="EQ1253" s="101">
        <f>$F1253*EQ$1262</f>
        <v>0</v>
      </c>
      <c r="ER1253" s="101">
        <f>$G1253*ER$1262</f>
        <v>0</v>
      </c>
      <c r="ES1253" s="101">
        <f>$H1253*ES$1262</f>
        <v>0</v>
      </c>
      <c r="ET1253" s="101">
        <f>$I1253*ET$1262</f>
        <v>0</v>
      </c>
      <c r="EU1253" s="101">
        <f>$J1253*EU$1262</f>
        <v>0</v>
      </c>
      <c r="EV1253" s="101">
        <f>$K1253*EV$1262</f>
        <v>0</v>
      </c>
      <c r="EW1253" s="101">
        <f t="shared" ref="EW1253:EY1259" si="2584">EH1253*EQ1253</f>
        <v>0</v>
      </c>
      <c r="EX1253" s="101">
        <f t="shared" si="2584"/>
        <v>0</v>
      </c>
      <c r="EY1253" s="101">
        <f t="shared" si="2584"/>
        <v>0</v>
      </c>
      <c r="EZ1253" s="101">
        <f t="shared" ref="EZ1253:FB1259" si="2585">EH1253*ET1253</f>
        <v>0</v>
      </c>
      <c r="FA1253" s="101">
        <f t="shared" si="2585"/>
        <v>0</v>
      </c>
      <c r="FB1253" s="101">
        <f t="shared" si="2585"/>
        <v>0</v>
      </c>
      <c r="FC1253" s="106">
        <v>136</v>
      </c>
      <c r="FD1253" s="106">
        <v>136</v>
      </c>
      <c r="FE1253" s="106">
        <v>136</v>
      </c>
      <c r="FF1253" s="101">
        <f t="shared" ref="FF1253:FF1259" si="2586">$F1253*FC1253</f>
        <v>29860.16</v>
      </c>
      <c r="FG1253" s="101">
        <f t="shared" ref="FG1253:FG1259" si="2587">$G1253*FD1253</f>
        <v>30820.32</v>
      </c>
      <c r="FH1253" s="101">
        <f t="shared" ref="FH1253:FH1259" si="2588">$H1253*FE1253</f>
        <v>30820.32</v>
      </c>
      <c r="FI1253" s="101">
        <f t="shared" ref="FI1253:FI1259" si="2589">$I1253*FC1253</f>
        <v>0</v>
      </c>
      <c r="FJ1253" s="101">
        <f t="shared" ref="FJ1253:FJ1259" si="2590">$J1253*FD1253</f>
        <v>0</v>
      </c>
      <c r="FK1253" s="101">
        <f t="shared" ref="FK1253:FK1259" si="2591">$K1253*FE1253</f>
        <v>0</v>
      </c>
      <c r="FL1253" s="101">
        <f>$F1253*FL$1262</f>
        <v>178.99</v>
      </c>
      <c r="FM1253" s="101">
        <f>$G1253*FM$1262</f>
        <v>184.75</v>
      </c>
      <c r="FN1253" s="101">
        <f>$H1253*FN$1262</f>
        <v>184.75</v>
      </c>
      <c r="FO1253" s="101">
        <f>$I1253*FO$1262</f>
        <v>0</v>
      </c>
      <c r="FP1253" s="101">
        <f>$J1253*FP$1262</f>
        <v>0</v>
      </c>
      <c r="FQ1253" s="101">
        <f>$K1253*FQ$1262</f>
        <v>0</v>
      </c>
      <c r="FR1253" s="101">
        <f t="shared" ref="FR1253:FT1259" si="2592">FC1253*FL1253</f>
        <v>24342.639999999999</v>
      </c>
      <c r="FS1253" s="101">
        <f t="shared" si="2592"/>
        <v>25126</v>
      </c>
      <c r="FT1253" s="101">
        <f t="shared" si="2592"/>
        <v>25126</v>
      </c>
      <c r="FU1253" s="101">
        <f t="shared" ref="FU1253:FW1259" si="2593">FC1253*FO1253</f>
        <v>0</v>
      </c>
      <c r="FV1253" s="101">
        <f t="shared" si="2593"/>
        <v>0</v>
      </c>
      <c r="FW1253" s="101">
        <f t="shared" si="2593"/>
        <v>0</v>
      </c>
      <c r="FX1253" s="106">
        <v>136</v>
      </c>
      <c r="FY1253" s="106">
        <v>136</v>
      </c>
      <c r="FZ1253" s="106">
        <v>136</v>
      </c>
      <c r="GA1253" s="101">
        <f t="shared" ref="GA1253:GA1259" si="2594">$F1253*FX1253</f>
        <v>29860.16</v>
      </c>
      <c r="GB1253" s="101">
        <f t="shared" ref="GB1253:GB1259" si="2595">$G1253*FY1253</f>
        <v>30820.32</v>
      </c>
      <c r="GC1253" s="101">
        <f t="shared" ref="GC1253:GC1259" si="2596">$H1253*FZ1253</f>
        <v>30820.32</v>
      </c>
      <c r="GD1253" s="101">
        <f t="shared" ref="GD1253:GD1259" si="2597">$I1253*FX1253</f>
        <v>0</v>
      </c>
      <c r="GE1253" s="101">
        <f t="shared" ref="GE1253:GE1259" si="2598">$J1253*FY1253</f>
        <v>0</v>
      </c>
      <c r="GF1253" s="101">
        <f t="shared" ref="GF1253:GF1259" si="2599">$K1253*FZ1253</f>
        <v>0</v>
      </c>
      <c r="GG1253" s="101">
        <f>$F1253*GG$1262</f>
        <v>507.28</v>
      </c>
      <c r="GH1253" s="101">
        <f>$G1253*GH$1262</f>
        <v>523.48</v>
      </c>
      <c r="GI1253" s="101">
        <f>$H1253*GI$1262</f>
        <v>523.48</v>
      </c>
      <c r="GJ1253" s="101">
        <f>$I1253*GJ$1262</f>
        <v>0</v>
      </c>
      <c r="GK1253" s="101">
        <f>$J1253*GK$1262</f>
        <v>0</v>
      </c>
      <c r="GL1253" s="101">
        <f>$K1253*GL$1262</f>
        <v>0</v>
      </c>
      <c r="GM1253" s="101">
        <f t="shared" ref="GM1253:GO1259" si="2600">FX1253*GG1253</f>
        <v>68990.080000000002</v>
      </c>
      <c r="GN1253" s="101">
        <f t="shared" si="2600"/>
        <v>71193.279999999999</v>
      </c>
      <c r="GO1253" s="101">
        <f t="shared" si="2600"/>
        <v>71193.279999999999</v>
      </c>
      <c r="GP1253" s="101">
        <f t="shared" ref="GP1253:GR1259" si="2601">FX1253*GJ1253</f>
        <v>0</v>
      </c>
      <c r="GQ1253" s="101">
        <f t="shared" si="2601"/>
        <v>0</v>
      </c>
      <c r="GR1253" s="101">
        <f t="shared" si="2601"/>
        <v>0</v>
      </c>
      <c r="GS1253" s="106"/>
      <c r="GT1253" s="106"/>
      <c r="GU1253" s="106"/>
      <c r="GV1253" s="101">
        <f t="shared" ref="GV1253:GV1259" si="2602">$F1253*GS1253</f>
        <v>0</v>
      </c>
      <c r="GW1253" s="101">
        <f t="shared" ref="GW1253:GW1259" si="2603">$G1253*GT1253</f>
        <v>0</v>
      </c>
      <c r="GX1253" s="101">
        <f t="shared" ref="GX1253:GX1259" si="2604">$H1253*GU1253</f>
        <v>0</v>
      </c>
      <c r="GY1253" s="101">
        <f t="shared" ref="GY1253:GY1259" si="2605">$I1253*GS1253</f>
        <v>0</v>
      </c>
      <c r="GZ1253" s="101">
        <f t="shared" ref="GZ1253:GZ1259" si="2606">$J1253*GT1253</f>
        <v>0</v>
      </c>
      <c r="HA1253" s="101">
        <f t="shared" ref="HA1253:HA1259" si="2607">$K1253*GU1253</f>
        <v>0</v>
      </c>
      <c r="HB1253" s="101">
        <f>$F1253*HB$1262</f>
        <v>265.62</v>
      </c>
      <c r="HC1253" s="101">
        <f>$G1253*HC$1262</f>
        <v>274.41000000000003</v>
      </c>
      <c r="HD1253" s="101">
        <f>$H1253*HD$1262</f>
        <v>274.41000000000003</v>
      </c>
      <c r="HE1253" s="101">
        <f>$I1253*HE$1262</f>
        <v>0</v>
      </c>
      <c r="HF1253" s="101">
        <f>$J1253*HF$1262</f>
        <v>0</v>
      </c>
      <c r="HG1253" s="101">
        <f>$K1253*HG$1262</f>
        <v>0</v>
      </c>
      <c r="HH1253" s="101">
        <f t="shared" ref="HH1253:HJ1259" si="2608">GS1253*HB1253</f>
        <v>0</v>
      </c>
      <c r="HI1253" s="101">
        <f t="shared" si="2608"/>
        <v>0</v>
      </c>
      <c r="HJ1253" s="101">
        <f t="shared" si="2608"/>
        <v>0</v>
      </c>
      <c r="HK1253" s="101">
        <f t="shared" ref="HK1253:HM1259" si="2609">GS1253*HE1253</f>
        <v>0</v>
      </c>
      <c r="HL1253" s="101">
        <f t="shared" si="2609"/>
        <v>0</v>
      </c>
      <c r="HM1253" s="101">
        <f t="shared" si="2609"/>
        <v>0</v>
      </c>
      <c r="HN1253" s="106"/>
      <c r="HO1253" s="106"/>
      <c r="HP1253" s="106"/>
      <c r="HQ1253" s="101">
        <f t="shared" ref="HQ1253:HQ1259" si="2610">$F1253*HN1253</f>
        <v>0</v>
      </c>
      <c r="HR1253" s="101">
        <f t="shared" ref="HR1253:HR1259" si="2611">$G1253*HO1253</f>
        <v>0</v>
      </c>
      <c r="HS1253" s="101">
        <f t="shared" ref="HS1253:HS1259" si="2612">$H1253*HP1253</f>
        <v>0</v>
      </c>
      <c r="HT1253" s="101">
        <f t="shared" ref="HT1253:HT1259" si="2613">$I1253*HN1253</f>
        <v>0</v>
      </c>
      <c r="HU1253" s="101">
        <f t="shared" ref="HU1253:HU1259" si="2614">$J1253*HO1253</f>
        <v>0</v>
      </c>
      <c r="HV1253" s="101">
        <f t="shared" ref="HV1253:HV1259" si="2615">$K1253*HP1253</f>
        <v>0</v>
      </c>
      <c r="HW1253" s="101">
        <f>$F1253*HW$1262</f>
        <v>0</v>
      </c>
      <c r="HX1253" s="101">
        <f>$G1253*HX$1262</f>
        <v>0</v>
      </c>
      <c r="HY1253" s="101">
        <f>$H1253*HY$1262</f>
        <v>0</v>
      </c>
      <c r="HZ1253" s="101">
        <f>$I1253*HZ$1262</f>
        <v>0</v>
      </c>
      <c r="IA1253" s="101">
        <f>$J1253*IA$1262</f>
        <v>0</v>
      </c>
      <c r="IB1253" s="101">
        <f>$K1253*IB$1262</f>
        <v>0</v>
      </c>
      <c r="IC1253" s="101">
        <f t="shared" ref="IC1253:IE1259" si="2616">HN1253*HW1253</f>
        <v>0</v>
      </c>
      <c r="ID1253" s="101">
        <f t="shared" si="2616"/>
        <v>0</v>
      </c>
      <c r="IE1253" s="101">
        <f t="shared" si="2616"/>
        <v>0</v>
      </c>
      <c r="IF1253" s="101">
        <f t="shared" ref="IF1253:IH1259" si="2617">HN1253*HZ1253</f>
        <v>0</v>
      </c>
      <c r="IG1253" s="101">
        <f t="shared" si="2617"/>
        <v>0</v>
      </c>
      <c r="IH1253" s="101">
        <f t="shared" si="2617"/>
        <v>0</v>
      </c>
      <c r="II1253" s="106">
        <v>315</v>
      </c>
      <c r="IJ1253" s="106">
        <v>315</v>
      </c>
      <c r="IK1253" s="106">
        <v>315</v>
      </c>
      <c r="IL1253" s="101">
        <f t="shared" ref="IL1253:IL1259" si="2618">$F1253*II1253</f>
        <v>69161.399999999994</v>
      </c>
      <c r="IM1253" s="101">
        <f t="shared" ref="IM1253:IM1259" si="2619">$G1253*IJ1253</f>
        <v>71385.3</v>
      </c>
      <c r="IN1253" s="101">
        <f t="shared" ref="IN1253:IN1259" si="2620">$H1253*IK1253</f>
        <v>71385.3</v>
      </c>
      <c r="IO1253" s="101">
        <f t="shared" ref="IO1253:IO1259" si="2621">$I1253*II1253</f>
        <v>0</v>
      </c>
      <c r="IP1253" s="101">
        <f t="shared" ref="IP1253:IP1259" si="2622">$J1253*IJ1253</f>
        <v>0</v>
      </c>
      <c r="IQ1253" s="101">
        <f t="shared" ref="IQ1253:IQ1259" si="2623">$K1253*IK1253</f>
        <v>0</v>
      </c>
      <c r="IR1253" s="101">
        <f>$F1253*IR$1262</f>
        <v>103.22</v>
      </c>
      <c r="IS1253" s="101">
        <f>$G1253*IS$1262</f>
        <v>106.55</v>
      </c>
      <c r="IT1253" s="101">
        <f>$H1253*IT$1262</f>
        <v>106.55</v>
      </c>
      <c r="IU1253" s="101">
        <f>$I1253*IU$1262</f>
        <v>0</v>
      </c>
      <c r="IV1253" s="101">
        <f>$J1253*IV$1262</f>
        <v>0</v>
      </c>
      <c r="IW1253" s="101">
        <f>$K1253*IW$1262</f>
        <v>0</v>
      </c>
      <c r="IX1253" s="101">
        <f t="shared" ref="IX1253:IZ1259" si="2624">II1253*IR1253</f>
        <v>32514.3</v>
      </c>
      <c r="IY1253" s="101">
        <f t="shared" si="2624"/>
        <v>33563.25</v>
      </c>
      <c r="IZ1253" s="101">
        <f t="shared" si="2624"/>
        <v>33563.25</v>
      </c>
      <c r="JA1253" s="101">
        <f t="shared" ref="JA1253:JC1259" si="2625">II1253*IU1253</f>
        <v>0</v>
      </c>
      <c r="JB1253" s="101">
        <f t="shared" si="2625"/>
        <v>0</v>
      </c>
      <c r="JC1253" s="101">
        <f t="shared" si="2625"/>
        <v>0</v>
      </c>
      <c r="JD1253" s="106"/>
      <c r="JE1253" s="106"/>
      <c r="JF1253" s="106"/>
      <c r="JG1253" s="101">
        <f t="shared" ref="JG1253:JG1259" si="2626">$F1253*JD1253</f>
        <v>0</v>
      </c>
      <c r="JH1253" s="101">
        <f t="shared" ref="JH1253:JH1259" si="2627">$G1253*JE1253</f>
        <v>0</v>
      </c>
      <c r="JI1253" s="101">
        <f t="shared" ref="JI1253:JI1259" si="2628">$H1253*JF1253</f>
        <v>0</v>
      </c>
      <c r="JJ1253" s="101">
        <f t="shared" ref="JJ1253:JJ1259" si="2629">$I1253*JD1253</f>
        <v>0</v>
      </c>
      <c r="JK1253" s="101">
        <f t="shared" ref="JK1253:JK1259" si="2630">$J1253*JE1253</f>
        <v>0</v>
      </c>
      <c r="JL1253" s="101">
        <f t="shared" ref="JL1253:JL1259" si="2631">$K1253*JF1253</f>
        <v>0</v>
      </c>
      <c r="JM1253" s="101">
        <f>$F1253*JM$1262</f>
        <v>391.83</v>
      </c>
      <c r="JN1253" s="101">
        <f>$G1253*JN$1262</f>
        <v>404.46</v>
      </c>
      <c r="JO1253" s="101">
        <f>$H1253*JO$1262</f>
        <v>404.46</v>
      </c>
      <c r="JP1253" s="101">
        <f>$I1253*JP$1262</f>
        <v>0</v>
      </c>
      <c r="JQ1253" s="101">
        <f>$J1253*JQ$1262</f>
        <v>0</v>
      </c>
      <c r="JR1253" s="101">
        <f>$K1253*JR$1262</f>
        <v>0</v>
      </c>
      <c r="JS1253" s="101">
        <f t="shared" ref="JS1253:JU1259" si="2632">JD1253*JM1253</f>
        <v>0</v>
      </c>
      <c r="JT1253" s="101">
        <f t="shared" si="2632"/>
        <v>0</v>
      </c>
      <c r="JU1253" s="101">
        <f t="shared" si="2632"/>
        <v>0</v>
      </c>
      <c r="JV1253" s="101">
        <f t="shared" ref="JV1253:JX1259" si="2633">JD1253*JP1253</f>
        <v>0</v>
      </c>
      <c r="JW1253" s="101">
        <f t="shared" si="2633"/>
        <v>0</v>
      </c>
      <c r="JX1253" s="101">
        <f t="shared" si="2633"/>
        <v>0</v>
      </c>
      <c r="JY1253" s="106"/>
      <c r="JZ1253" s="106"/>
      <c r="KA1253" s="106"/>
      <c r="KB1253" s="101">
        <f t="shared" ref="KB1253:KB1259" si="2634">$F1253*JY1253</f>
        <v>0</v>
      </c>
      <c r="KC1253" s="101">
        <f t="shared" ref="KC1253:KC1259" si="2635">$G1253*JZ1253</f>
        <v>0</v>
      </c>
      <c r="KD1253" s="101">
        <f t="shared" ref="KD1253:KD1259" si="2636">$H1253*KA1253</f>
        <v>0</v>
      </c>
      <c r="KE1253" s="101">
        <f t="shared" ref="KE1253:KE1259" si="2637">$I1253*JY1253</f>
        <v>0</v>
      </c>
      <c r="KF1253" s="101">
        <f t="shared" ref="KF1253:KF1259" si="2638">$J1253*JZ1253</f>
        <v>0</v>
      </c>
      <c r="KG1253" s="101">
        <f t="shared" ref="KG1253:KG1259" si="2639">$K1253*KA1253</f>
        <v>0</v>
      </c>
      <c r="KH1253" s="101">
        <f>$F1253*KH$1262</f>
        <v>545.24</v>
      </c>
      <c r="KI1253" s="101">
        <f>$G1253*KI$1262</f>
        <v>563.1</v>
      </c>
      <c r="KJ1253" s="101">
        <f>$H1253*KJ$1262</f>
        <v>563.1</v>
      </c>
      <c r="KK1253" s="101">
        <f>$I1253*KK$1262</f>
        <v>0</v>
      </c>
      <c r="KL1253" s="101">
        <f>$J1253*KL$1262</f>
        <v>0</v>
      </c>
      <c r="KM1253" s="101">
        <f>$K1253*KM$1262</f>
        <v>0</v>
      </c>
      <c r="KN1253" s="101">
        <f t="shared" ref="KN1253:KP1259" si="2640">JY1253*KH1253</f>
        <v>0</v>
      </c>
      <c r="KO1253" s="101">
        <f t="shared" si="2640"/>
        <v>0</v>
      </c>
      <c r="KP1253" s="101">
        <f t="shared" si="2640"/>
        <v>0</v>
      </c>
      <c r="KQ1253" s="101">
        <f t="shared" ref="KQ1253:KS1259" si="2641">JY1253*KK1253</f>
        <v>0</v>
      </c>
      <c r="KR1253" s="101">
        <f t="shared" si="2641"/>
        <v>0</v>
      </c>
      <c r="KS1253" s="101">
        <f t="shared" si="2641"/>
        <v>0</v>
      </c>
      <c r="KT1253" s="106"/>
      <c r="KU1253" s="106"/>
      <c r="KV1253" s="106"/>
      <c r="KW1253" s="101">
        <f t="shared" ref="KW1253:KW1259" si="2642">$F1253*KT1253</f>
        <v>0</v>
      </c>
      <c r="KX1253" s="101">
        <f t="shared" ref="KX1253:KX1259" si="2643">$G1253*KU1253</f>
        <v>0</v>
      </c>
      <c r="KY1253" s="101">
        <f t="shared" ref="KY1253:KY1259" si="2644">$H1253*KV1253</f>
        <v>0</v>
      </c>
      <c r="KZ1253" s="101">
        <f t="shared" ref="KZ1253:KZ1259" si="2645">$I1253*KT1253</f>
        <v>0</v>
      </c>
      <c r="LA1253" s="101">
        <f t="shared" ref="LA1253:LA1259" si="2646">$J1253*KU1253</f>
        <v>0</v>
      </c>
      <c r="LB1253" s="101">
        <f t="shared" ref="LB1253:LB1259" si="2647">$K1253*KV1253</f>
        <v>0</v>
      </c>
      <c r="LC1253" s="101">
        <f>$F1253*LC$1262</f>
        <v>0</v>
      </c>
      <c r="LD1253" s="101">
        <f>$G1253*LD$1262</f>
        <v>0</v>
      </c>
      <c r="LE1253" s="101">
        <f>$H1253*LE$1262</f>
        <v>0</v>
      </c>
      <c r="LF1253" s="101">
        <f>$I1253*LF$1262</f>
        <v>0</v>
      </c>
      <c r="LG1253" s="101">
        <f>$J1253*LG$1262</f>
        <v>0</v>
      </c>
      <c r="LH1253" s="101">
        <f>$K1253*LH$1262</f>
        <v>0</v>
      </c>
      <c r="LI1253" s="101">
        <f t="shared" ref="LI1253:LK1259" si="2648">KT1253*LC1253</f>
        <v>0</v>
      </c>
      <c r="LJ1253" s="101">
        <f t="shared" si="2648"/>
        <v>0</v>
      </c>
      <c r="LK1253" s="101">
        <f t="shared" si="2648"/>
        <v>0</v>
      </c>
      <c r="LL1253" s="101">
        <f t="shared" ref="LL1253:LN1259" si="2649">KT1253*LF1253</f>
        <v>0</v>
      </c>
      <c r="LM1253" s="101">
        <f t="shared" si="2649"/>
        <v>0</v>
      </c>
      <c r="LN1253" s="101">
        <f t="shared" si="2649"/>
        <v>0</v>
      </c>
      <c r="LO1253" s="106"/>
      <c r="LP1253" s="106"/>
      <c r="LQ1253" s="106"/>
      <c r="LR1253" s="101">
        <f t="shared" ref="LR1253:LR1259" si="2650">$F1253*LO1253</f>
        <v>0</v>
      </c>
      <c r="LS1253" s="101">
        <f t="shared" ref="LS1253:LS1259" si="2651">$G1253*LP1253</f>
        <v>0</v>
      </c>
      <c r="LT1253" s="101">
        <f t="shared" ref="LT1253:LT1259" si="2652">$H1253*LQ1253</f>
        <v>0</v>
      </c>
      <c r="LU1253" s="101">
        <f t="shared" ref="LU1253:LU1259" si="2653">$I1253*LO1253</f>
        <v>0</v>
      </c>
      <c r="LV1253" s="101">
        <f t="shared" ref="LV1253:LV1259" si="2654">$J1253*LP1253</f>
        <v>0</v>
      </c>
      <c r="LW1253" s="101">
        <f t="shared" ref="LW1253:LW1259" si="2655">$K1253*LQ1253</f>
        <v>0</v>
      </c>
      <c r="LX1253" s="101">
        <f>$F1253*LX$1262</f>
        <v>148.84</v>
      </c>
      <c r="LY1253" s="101">
        <f>$G1253*LY$1262</f>
        <v>153.55000000000001</v>
      </c>
      <c r="LZ1253" s="101">
        <f>$H1253*LZ$1262</f>
        <v>153.55000000000001</v>
      </c>
      <c r="MA1253" s="101">
        <f>$I1253*MA$1262</f>
        <v>0</v>
      </c>
      <c r="MB1253" s="101">
        <f>$J1253*MB$1262</f>
        <v>0</v>
      </c>
      <c r="MC1253" s="101">
        <f>$K1253*MC$1262</f>
        <v>0</v>
      </c>
      <c r="MD1253" s="101">
        <f t="shared" ref="MD1253:MF1259" si="2656">LO1253*LX1253</f>
        <v>0</v>
      </c>
      <c r="ME1253" s="101">
        <f t="shared" si="2656"/>
        <v>0</v>
      </c>
      <c r="MF1253" s="101">
        <f t="shared" si="2656"/>
        <v>0</v>
      </c>
      <c r="MG1253" s="101">
        <f t="shared" ref="MG1253:MI1259" si="2657">LO1253*MA1253</f>
        <v>0</v>
      </c>
      <c r="MH1253" s="101">
        <f t="shared" si="2657"/>
        <v>0</v>
      </c>
      <c r="MI1253" s="101">
        <f t="shared" si="2657"/>
        <v>0</v>
      </c>
      <c r="MJ1253" s="106"/>
      <c r="MK1253" s="106"/>
      <c r="ML1253" s="106"/>
      <c r="MM1253" s="101">
        <f t="shared" ref="MM1253:MM1259" si="2658">$F1253*MJ1253</f>
        <v>0</v>
      </c>
      <c r="MN1253" s="101">
        <f t="shared" ref="MN1253:MN1259" si="2659">$G1253*MK1253</f>
        <v>0</v>
      </c>
      <c r="MO1253" s="101">
        <f t="shared" ref="MO1253:MO1259" si="2660">$H1253*ML1253</f>
        <v>0</v>
      </c>
      <c r="MP1253" s="101">
        <f t="shared" ref="MP1253:MP1259" si="2661">$I1253*MJ1253</f>
        <v>0</v>
      </c>
      <c r="MQ1253" s="101">
        <f t="shared" ref="MQ1253:MQ1259" si="2662">$J1253*MK1253</f>
        <v>0</v>
      </c>
      <c r="MR1253" s="101">
        <f t="shared" ref="MR1253:MR1259" si="2663">$K1253*ML1253</f>
        <v>0</v>
      </c>
      <c r="MS1253" s="101">
        <f>$F1253*MS$1262</f>
        <v>307.89</v>
      </c>
      <c r="MT1253" s="101">
        <f>$G1253*MT$1262</f>
        <v>317.76</v>
      </c>
      <c r="MU1253" s="101">
        <f>$H1253*MU$1262</f>
        <v>317.76</v>
      </c>
      <c r="MV1253" s="101">
        <f>$I1253*MV$1262</f>
        <v>0</v>
      </c>
      <c r="MW1253" s="101">
        <f>$J1253*MW$1262</f>
        <v>0</v>
      </c>
      <c r="MX1253" s="101">
        <f>$K1253*MX$1262</f>
        <v>0</v>
      </c>
      <c r="MY1253" s="101">
        <f t="shared" ref="MY1253:NA1259" si="2664">MJ1253*MS1253</f>
        <v>0</v>
      </c>
      <c r="MZ1253" s="101">
        <f t="shared" si="2664"/>
        <v>0</v>
      </c>
      <c r="NA1253" s="101">
        <f t="shared" si="2664"/>
        <v>0</v>
      </c>
      <c r="NB1253" s="101">
        <f t="shared" ref="NB1253:ND1259" si="2665">MJ1253*MV1253</f>
        <v>0</v>
      </c>
      <c r="NC1253" s="101">
        <f t="shared" si="2665"/>
        <v>0</v>
      </c>
      <c r="ND1253" s="101">
        <f t="shared" si="2665"/>
        <v>0</v>
      </c>
      <c r="NE1253" s="106"/>
      <c r="NF1253" s="106"/>
      <c r="NG1253" s="106"/>
      <c r="NH1253" s="101">
        <f t="shared" ref="NH1253:NH1259" si="2666">$F1253*NE1253</f>
        <v>0</v>
      </c>
      <c r="NI1253" s="101">
        <f t="shared" ref="NI1253:NI1259" si="2667">$G1253*NF1253</f>
        <v>0</v>
      </c>
      <c r="NJ1253" s="101">
        <f t="shared" ref="NJ1253:NJ1259" si="2668">$H1253*NG1253</f>
        <v>0</v>
      </c>
      <c r="NK1253" s="101">
        <f t="shared" ref="NK1253:NK1259" si="2669">$I1253*NE1253</f>
        <v>0</v>
      </c>
      <c r="NL1253" s="101">
        <f t="shared" ref="NL1253:NL1259" si="2670">$J1253*NF1253</f>
        <v>0</v>
      </c>
      <c r="NM1253" s="101">
        <f t="shared" ref="NM1253:NM1259" si="2671">$K1253*NG1253</f>
        <v>0</v>
      </c>
      <c r="NN1253" s="101">
        <f>$F1253*NN$1262</f>
        <v>0</v>
      </c>
      <c r="NO1253" s="101">
        <f>$G1253*NO$1262</f>
        <v>0</v>
      </c>
      <c r="NP1253" s="101">
        <f>$H1253*NP$1262</f>
        <v>0</v>
      </c>
      <c r="NQ1253" s="101">
        <f>$I1253*NQ$1262</f>
        <v>0</v>
      </c>
      <c r="NR1253" s="101">
        <f>$J1253*NR$1262</f>
        <v>0</v>
      </c>
      <c r="NS1253" s="101">
        <f>$K1253*NS$1262</f>
        <v>0</v>
      </c>
      <c r="NT1253" s="101">
        <f t="shared" ref="NT1253:NV1259" si="2672">NE1253*NN1253</f>
        <v>0</v>
      </c>
      <c r="NU1253" s="101">
        <f t="shared" si="2672"/>
        <v>0</v>
      </c>
      <c r="NV1253" s="101">
        <f t="shared" si="2672"/>
        <v>0</v>
      </c>
      <c r="NW1253" s="101">
        <f t="shared" ref="NW1253:NY1259" si="2673">NE1253*NQ1253</f>
        <v>0</v>
      </c>
      <c r="NX1253" s="101">
        <f t="shared" si="2673"/>
        <v>0</v>
      </c>
      <c r="NY1253" s="101">
        <f t="shared" si="2673"/>
        <v>0</v>
      </c>
      <c r="NZ1253" s="106">
        <v>70</v>
      </c>
      <c r="OA1253" s="106">
        <v>70</v>
      </c>
      <c r="OB1253" s="106">
        <v>70</v>
      </c>
      <c r="OC1253" s="101">
        <f t="shared" ref="OC1253:OC1259" si="2674">$F1253*NZ1253</f>
        <v>15369.2</v>
      </c>
      <c r="OD1253" s="101">
        <f t="shared" ref="OD1253:OD1259" si="2675">$G1253*OA1253</f>
        <v>15863.4</v>
      </c>
      <c r="OE1253" s="101">
        <f t="shared" ref="OE1253:OE1259" si="2676">$H1253*OB1253</f>
        <v>15863.4</v>
      </c>
      <c r="OF1253" s="101">
        <f t="shared" ref="OF1253:OF1259" si="2677">$I1253*NZ1253</f>
        <v>0</v>
      </c>
      <c r="OG1253" s="101">
        <f t="shared" ref="OG1253:OG1259" si="2678">$J1253*OA1253</f>
        <v>0</v>
      </c>
      <c r="OH1253" s="101">
        <f t="shared" ref="OH1253:OH1259" si="2679">$K1253*OB1253</f>
        <v>0</v>
      </c>
      <c r="OI1253" s="101">
        <f>$F1253*OI$1262</f>
        <v>674.46</v>
      </c>
      <c r="OJ1253" s="101">
        <f>$G1253*OJ$1262</f>
        <v>696.44</v>
      </c>
      <c r="OK1253" s="101">
        <f>$H1253*OK$1262</f>
        <v>696.44</v>
      </c>
      <c r="OL1253" s="101">
        <f>$I1253*OL$1262</f>
        <v>0</v>
      </c>
      <c r="OM1253" s="101">
        <f>$J1253*OM$1262</f>
        <v>0</v>
      </c>
      <c r="ON1253" s="101">
        <f>$K1253*ON$1262</f>
        <v>0</v>
      </c>
      <c r="OO1253" s="101">
        <f t="shared" ref="OO1253:OQ1259" si="2680">NZ1253*OI1253</f>
        <v>47212.2</v>
      </c>
      <c r="OP1253" s="101">
        <f t="shared" si="2680"/>
        <v>48750.8</v>
      </c>
      <c r="OQ1253" s="101">
        <f t="shared" si="2680"/>
        <v>48750.8</v>
      </c>
      <c r="OR1253" s="101">
        <f t="shared" ref="OR1253:OT1259" si="2681">NZ1253*OL1253</f>
        <v>0</v>
      </c>
      <c r="OS1253" s="101">
        <f t="shared" si="2681"/>
        <v>0</v>
      </c>
      <c r="OT1253" s="101">
        <f t="shared" si="2681"/>
        <v>0</v>
      </c>
      <c r="OU1253" s="106"/>
      <c r="OV1253" s="106"/>
      <c r="OW1253" s="106"/>
      <c r="OX1253" s="101">
        <f t="shared" ref="OX1253:OX1259" si="2682">$F1253*OU1253</f>
        <v>0</v>
      </c>
      <c r="OY1253" s="101">
        <f t="shared" ref="OY1253:OY1259" si="2683">$G1253*OV1253</f>
        <v>0</v>
      </c>
      <c r="OZ1253" s="101">
        <f t="shared" ref="OZ1253:OZ1259" si="2684">$H1253*OW1253</f>
        <v>0</v>
      </c>
      <c r="PA1253" s="101">
        <f t="shared" ref="PA1253:PA1259" si="2685">$I1253*OU1253</f>
        <v>0</v>
      </c>
      <c r="PB1253" s="101">
        <f t="shared" ref="PB1253:PB1259" si="2686">$J1253*OV1253</f>
        <v>0</v>
      </c>
      <c r="PC1253" s="101">
        <f t="shared" ref="PC1253:PC1259" si="2687">$K1253*OW1253</f>
        <v>0</v>
      </c>
      <c r="PD1253" s="101">
        <f>$F1253*PD$1262</f>
        <v>206.27</v>
      </c>
      <c r="PE1253" s="101">
        <f>$G1253*PE$1262</f>
        <v>212.87</v>
      </c>
      <c r="PF1253" s="101">
        <f>$H1253*PF$1262</f>
        <v>212.87</v>
      </c>
      <c r="PG1253" s="101">
        <f>$I1253*PG$1262</f>
        <v>0</v>
      </c>
      <c r="PH1253" s="101">
        <f>$J1253*PH$1262</f>
        <v>0</v>
      </c>
      <c r="PI1253" s="101">
        <f>$K1253*PI$1262</f>
        <v>0</v>
      </c>
      <c r="PJ1253" s="101">
        <f t="shared" ref="PJ1253:PL1259" si="2688">OU1253*PD1253</f>
        <v>0</v>
      </c>
      <c r="PK1253" s="101">
        <f t="shared" si="2688"/>
        <v>0</v>
      </c>
      <c r="PL1253" s="101">
        <f t="shared" si="2688"/>
        <v>0</v>
      </c>
      <c r="PM1253" s="101">
        <f t="shared" ref="PM1253:PO1259" si="2689">OU1253*PG1253</f>
        <v>0</v>
      </c>
      <c r="PN1253" s="101">
        <f t="shared" si="2689"/>
        <v>0</v>
      </c>
      <c r="PO1253" s="101">
        <f t="shared" si="2689"/>
        <v>0</v>
      </c>
      <c r="PP1253" s="106">
        <v>472</v>
      </c>
      <c r="PQ1253" s="106">
        <v>472</v>
      </c>
      <c r="PR1253" s="106">
        <v>472</v>
      </c>
      <c r="PS1253" s="101">
        <f t="shared" ref="PS1253:PS1259" si="2690">$F1253*PP1253</f>
        <v>103632.32000000001</v>
      </c>
      <c r="PT1253" s="101">
        <f t="shared" ref="PT1253:PT1259" si="2691">$G1253*PQ1253</f>
        <v>106964.64</v>
      </c>
      <c r="PU1253" s="101">
        <f t="shared" ref="PU1253:PU1259" si="2692">$H1253*PR1253</f>
        <v>106964.64</v>
      </c>
      <c r="PV1253" s="101">
        <f t="shared" ref="PV1253:PV1259" si="2693">$I1253*PP1253</f>
        <v>0</v>
      </c>
      <c r="PW1253" s="101">
        <f t="shared" ref="PW1253:PW1259" si="2694">$J1253*PQ1253</f>
        <v>0</v>
      </c>
      <c r="PX1253" s="101">
        <f t="shared" ref="PX1253:PX1259" si="2695">$K1253*PR1253</f>
        <v>0</v>
      </c>
      <c r="PY1253" s="101">
        <f>$F1253*PY$1262</f>
        <v>223.35</v>
      </c>
      <c r="PZ1253" s="101">
        <f>$G1253*PZ$1262</f>
        <v>230.53</v>
      </c>
      <c r="QA1253" s="101">
        <f>$H1253*QA$1262</f>
        <v>230.53</v>
      </c>
      <c r="QB1253" s="101">
        <f>$I1253*QB$1262</f>
        <v>0</v>
      </c>
      <c r="QC1253" s="101">
        <f>$J1253*QC$1262</f>
        <v>0</v>
      </c>
      <c r="QD1253" s="101">
        <f>$K1253*QD$1262</f>
        <v>0</v>
      </c>
      <c r="QE1253" s="101">
        <f t="shared" ref="QE1253:QG1259" si="2696">PP1253*PY1253</f>
        <v>105421.2</v>
      </c>
      <c r="QF1253" s="101">
        <f t="shared" si="2696"/>
        <v>108810.16</v>
      </c>
      <c r="QG1253" s="101">
        <f t="shared" si="2696"/>
        <v>108810.16</v>
      </c>
      <c r="QH1253" s="101">
        <f t="shared" ref="QH1253:QJ1259" si="2697">PP1253*QB1253</f>
        <v>0</v>
      </c>
      <c r="QI1253" s="101">
        <f t="shared" si="2697"/>
        <v>0</v>
      </c>
      <c r="QJ1253" s="101">
        <f t="shared" si="2697"/>
        <v>0</v>
      </c>
      <c r="QK1253" s="106"/>
      <c r="QL1253" s="106"/>
      <c r="QM1253" s="106"/>
      <c r="QN1253" s="101">
        <f t="shared" ref="QN1253:QN1259" si="2698">$F1253*QK1253</f>
        <v>0</v>
      </c>
      <c r="QO1253" s="101">
        <f t="shared" ref="QO1253:QO1259" si="2699">$G1253*QL1253</f>
        <v>0</v>
      </c>
      <c r="QP1253" s="101">
        <f t="shared" ref="QP1253:QP1259" si="2700">$H1253*QM1253</f>
        <v>0</v>
      </c>
      <c r="QQ1253" s="101">
        <f t="shared" ref="QQ1253:QQ1259" si="2701">$I1253*QK1253</f>
        <v>0</v>
      </c>
      <c r="QR1253" s="101">
        <f t="shared" ref="QR1253:QR1259" si="2702">$J1253*QL1253</f>
        <v>0</v>
      </c>
      <c r="QS1253" s="101">
        <f t="shared" ref="QS1253:QS1259" si="2703">$K1253*QM1253</f>
        <v>0</v>
      </c>
      <c r="QT1253" s="101">
        <f>$F1253*QT$1262</f>
        <v>166.95</v>
      </c>
      <c r="QU1253" s="101">
        <f>$G1253*QU$1262</f>
        <v>172.28</v>
      </c>
      <c r="QV1253" s="101">
        <f>$H1253*QV$1262</f>
        <v>172.28</v>
      </c>
      <c r="QW1253" s="101">
        <f>$I1253*QW$1262</f>
        <v>0</v>
      </c>
      <c r="QX1253" s="101">
        <f>$J1253*QX$1262</f>
        <v>0</v>
      </c>
      <c r="QY1253" s="101">
        <f>$K1253*QY$1262</f>
        <v>0</v>
      </c>
      <c r="QZ1253" s="101">
        <f t="shared" ref="QZ1253:RB1259" si="2704">QK1253*QT1253</f>
        <v>0</v>
      </c>
      <c r="RA1253" s="101">
        <f t="shared" si="2704"/>
        <v>0</v>
      </c>
      <c r="RB1253" s="101">
        <f t="shared" si="2704"/>
        <v>0</v>
      </c>
      <c r="RC1253" s="101">
        <f t="shared" ref="RC1253:RE1259" si="2705">QK1253*QW1253</f>
        <v>0</v>
      </c>
      <c r="RD1253" s="101">
        <f t="shared" si="2705"/>
        <v>0</v>
      </c>
      <c r="RE1253" s="101">
        <f t="shared" si="2705"/>
        <v>0</v>
      </c>
      <c r="RF1253" s="106"/>
      <c r="RG1253" s="106"/>
      <c r="RH1253" s="106"/>
      <c r="RI1253" s="101">
        <f t="shared" ref="RI1253:RI1259" si="2706">$F1253*RF1253</f>
        <v>0</v>
      </c>
      <c r="RJ1253" s="101">
        <f t="shared" ref="RJ1253:RJ1259" si="2707">$G1253*RG1253</f>
        <v>0</v>
      </c>
      <c r="RK1253" s="101">
        <f t="shared" ref="RK1253:RK1259" si="2708">$H1253*RH1253</f>
        <v>0</v>
      </c>
      <c r="RL1253" s="101">
        <f t="shared" ref="RL1253:RL1259" si="2709">$I1253*RF1253</f>
        <v>0</v>
      </c>
      <c r="RM1253" s="101">
        <f t="shared" ref="RM1253:RM1259" si="2710">$J1253*RG1253</f>
        <v>0</v>
      </c>
      <c r="RN1253" s="101">
        <f t="shared" ref="RN1253:RN1259" si="2711">$K1253*RH1253</f>
        <v>0</v>
      </c>
      <c r="RO1253" s="101">
        <f>$F1253*RO$1262</f>
        <v>117.02</v>
      </c>
      <c r="RP1253" s="101">
        <f>$G1253*RP$1262</f>
        <v>120.76</v>
      </c>
      <c r="RQ1253" s="101">
        <f>$H1253*RQ$1262</f>
        <v>120.76</v>
      </c>
      <c r="RR1253" s="101">
        <f>$I1253*RR$1262</f>
        <v>0</v>
      </c>
      <c r="RS1253" s="101">
        <f>$J1253*RS$1262</f>
        <v>0</v>
      </c>
      <c r="RT1253" s="101">
        <f>$K1253*RT$1262</f>
        <v>0</v>
      </c>
      <c r="RU1253" s="101">
        <f t="shared" ref="RU1253:RW1259" si="2712">RF1253*RO1253</f>
        <v>0</v>
      </c>
      <c r="RV1253" s="101">
        <f t="shared" si="2712"/>
        <v>0</v>
      </c>
      <c r="RW1253" s="101">
        <f t="shared" si="2712"/>
        <v>0</v>
      </c>
      <c r="RX1253" s="101">
        <f t="shared" ref="RX1253:RZ1259" si="2713">RF1253*RR1253</f>
        <v>0</v>
      </c>
      <c r="RY1253" s="101">
        <f t="shared" si="2713"/>
        <v>0</v>
      </c>
      <c r="RZ1253" s="101">
        <f t="shared" si="2713"/>
        <v>0</v>
      </c>
      <c r="SA1253" s="106"/>
      <c r="SB1253" s="106"/>
      <c r="SC1253" s="106"/>
      <c r="SD1253" s="101">
        <f t="shared" ref="SD1253:SD1259" si="2714">$F1253*SA1253</f>
        <v>0</v>
      </c>
      <c r="SE1253" s="101">
        <f t="shared" ref="SE1253:SE1259" si="2715">$G1253*SB1253</f>
        <v>0</v>
      </c>
      <c r="SF1253" s="101">
        <f t="shared" ref="SF1253:SF1259" si="2716">$H1253*SC1253</f>
        <v>0</v>
      </c>
      <c r="SG1253" s="101">
        <f t="shared" ref="SG1253:SG1259" si="2717">$I1253*SA1253</f>
        <v>0</v>
      </c>
      <c r="SH1253" s="101">
        <f t="shared" ref="SH1253:SH1259" si="2718">$J1253*SB1253</f>
        <v>0</v>
      </c>
      <c r="SI1253" s="101">
        <f t="shared" ref="SI1253:SI1259" si="2719">$K1253*SC1253</f>
        <v>0</v>
      </c>
      <c r="SJ1253" s="101">
        <f>$F1253*SJ$1262</f>
        <v>220.35</v>
      </c>
      <c r="SK1253" s="101">
        <f>$G1253*SK$1262</f>
        <v>227.75</v>
      </c>
      <c r="SL1253" s="101">
        <f>$H1253*SL$1262</f>
        <v>227.75</v>
      </c>
      <c r="SM1253" s="101">
        <f>$I1253*SM$1262</f>
        <v>0</v>
      </c>
      <c r="SN1253" s="101">
        <f>$J1253*SN$1262</f>
        <v>0</v>
      </c>
      <c r="SO1253" s="101">
        <f>$K1253*SO$1262</f>
        <v>0</v>
      </c>
      <c r="SP1253" s="101">
        <f t="shared" ref="SP1253:SR1259" si="2720">SA1253*SJ1253</f>
        <v>0</v>
      </c>
      <c r="SQ1253" s="101">
        <f t="shared" si="2720"/>
        <v>0</v>
      </c>
      <c r="SR1253" s="101">
        <f t="shared" si="2720"/>
        <v>0</v>
      </c>
      <c r="SS1253" s="101">
        <f t="shared" ref="SS1253:SU1259" si="2721">SA1253*SM1253</f>
        <v>0</v>
      </c>
      <c r="ST1253" s="101">
        <f t="shared" si="2721"/>
        <v>0</v>
      </c>
      <c r="SU1253" s="101">
        <f t="shared" si="2721"/>
        <v>0</v>
      </c>
      <c r="SV1253" s="106"/>
      <c r="SW1253" s="106"/>
      <c r="SX1253" s="106"/>
      <c r="SY1253" s="101">
        <f t="shared" ref="SY1253:SY1259" si="2722">$F1253*SV1253</f>
        <v>0</v>
      </c>
      <c r="SZ1253" s="101">
        <f t="shared" ref="SZ1253:SZ1259" si="2723">$G1253*SW1253</f>
        <v>0</v>
      </c>
      <c r="TA1253" s="101">
        <f t="shared" ref="TA1253:TA1259" si="2724">$H1253*SX1253</f>
        <v>0</v>
      </c>
      <c r="TB1253" s="101">
        <f t="shared" ref="TB1253:TB1259" si="2725">$I1253*SV1253</f>
        <v>0</v>
      </c>
      <c r="TC1253" s="101">
        <f t="shared" ref="TC1253:TC1259" si="2726">$J1253*SW1253</f>
        <v>0</v>
      </c>
      <c r="TD1253" s="101">
        <f t="shared" ref="TD1253:TD1259" si="2727">$K1253*SX1253</f>
        <v>0</v>
      </c>
      <c r="TE1253" s="101">
        <f>$F1253*TE$1262</f>
        <v>87.3</v>
      </c>
      <c r="TF1253" s="101">
        <f>$G1253*TF$1262</f>
        <v>90.13</v>
      </c>
      <c r="TG1253" s="101">
        <f>$H1253*TG$1262</f>
        <v>90.13</v>
      </c>
      <c r="TH1253" s="101">
        <f>$I1253*TH$1262</f>
        <v>0</v>
      </c>
      <c r="TI1253" s="101">
        <f>$J1253*TI$1262</f>
        <v>0</v>
      </c>
      <c r="TJ1253" s="101">
        <f>$K1253*TJ$1262</f>
        <v>0</v>
      </c>
      <c r="TK1253" s="101">
        <f t="shared" ref="TK1253:TM1259" si="2728">SV1253*TE1253</f>
        <v>0</v>
      </c>
      <c r="TL1253" s="101">
        <f t="shared" si="2728"/>
        <v>0</v>
      </c>
      <c r="TM1253" s="101">
        <f t="shared" si="2728"/>
        <v>0</v>
      </c>
      <c r="TN1253" s="101">
        <f t="shared" ref="TN1253:TP1259" si="2729">SV1253*TH1253</f>
        <v>0</v>
      </c>
      <c r="TO1253" s="101">
        <f t="shared" si="2729"/>
        <v>0</v>
      </c>
      <c r="TP1253" s="101">
        <f t="shared" si="2729"/>
        <v>0</v>
      </c>
      <c r="TQ1253" s="106"/>
      <c r="TR1253" s="106"/>
      <c r="TS1253" s="106"/>
      <c r="TT1253" s="101">
        <f t="shared" ref="TT1253:TT1259" si="2730">$F1253*TQ1253</f>
        <v>0</v>
      </c>
      <c r="TU1253" s="101">
        <f t="shared" ref="TU1253:TU1259" si="2731">$G1253*TR1253</f>
        <v>0</v>
      </c>
      <c r="TV1253" s="101">
        <f t="shared" ref="TV1253:TV1259" si="2732">$H1253*TS1253</f>
        <v>0</v>
      </c>
      <c r="TW1253" s="101">
        <f t="shared" ref="TW1253:TW1259" si="2733">$I1253*TQ1253</f>
        <v>0</v>
      </c>
      <c r="TX1253" s="101">
        <f t="shared" ref="TX1253:TX1259" si="2734">$J1253*TR1253</f>
        <v>0</v>
      </c>
      <c r="TY1253" s="101">
        <f t="shared" ref="TY1253:TY1259" si="2735">$K1253*TS1253</f>
        <v>0</v>
      </c>
      <c r="TZ1253" s="101">
        <f>$F1253*TZ$1262</f>
        <v>166.64</v>
      </c>
      <c r="UA1253" s="101">
        <f>$G1253*UA$1262</f>
        <v>172</v>
      </c>
      <c r="UB1253" s="101">
        <f>$H1253*UB$1262</f>
        <v>172</v>
      </c>
      <c r="UC1253" s="101">
        <f>$I1253*UC$1262</f>
        <v>0</v>
      </c>
      <c r="UD1253" s="101">
        <f>$J1253*UD$1262</f>
        <v>0</v>
      </c>
      <c r="UE1253" s="101">
        <f>$K1253*UE$1262</f>
        <v>0</v>
      </c>
      <c r="UF1253" s="101">
        <f t="shared" ref="UF1253:UH1259" si="2736">TQ1253*TZ1253</f>
        <v>0</v>
      </c>
      <c r="UG1253" s="101">
        <f t="shared" si="2736"/>
        <v>0</v>
      </c>
      <c r="UH1253" s="101">
        <f t="shared" si="2736"/>
        <v>0</v>
      </c>
      <c r="UI1253" s="101">
        <f t="shared" ref="UI1253:UK1259" si="2737">TQ1253*UC1253</f>
        <v>0</v>
      </c>
      <c r="UJ1253" s="101">
        <f t="shared" si="2737"/>
        <v>0</v>
      </c>
      <c r="UK1253" s="101">
        <f t="shared" si="2737"/>
        <v>0</v>
      </c>
      <c r="UL1253" s="106"/>
      <c r="UM1253" s="106"/>
      <c r="UN1253" s="106"/>
      <c r="UO1253" s="101">
        <f t="shared" ref="UO1253:UO1259" si="2738">$F1253*UL1253</f>
        <v>0</v>
      </c>
      <c r="UP1253" s="101">
        <f t="shared" ref="UP1253:UP1259" si="2739">$G1253*UM1253</f>
        <v>0</v>
      </c>
      <c r="UQ1253" s="101">
        <f t="shared" ref="UQ1253:UQ1259" si="2740">$H1253*UN1253</f>
        <v>0</v>
      </c>
      <c r="UR1253" s="101">
        <f t="shared" ref="UR1253:UR1259" si="2741">$I1253*UL1253</f>
        <v>0</v>
      </c>
      <c r="US1253" s="101">
        <f t="shared" ref="US1253:US1259" si="2742">$J1253*UM1253</f>
        <v>0</v>
      </c>
      <c r="UT1253" s="101">
        <f t="shared" ref="UT1253:UT1259" si="2743">$K1253*UN1253</f>
        <v>0</v>
      </c>
      <c r="UU1253" s="101">
        <f>$F1253*UU$1262</f>
        <v>201.9</v>
      </c>
      <c r="UV1253" s="101">
        <f>$G1253*UV$1262</f>
        <v>208.36</v>
      </c>
      <c r="UW1253" s="101">
        <f>$H1253*UW$1262</f>
        <v>208.36</v>
      </c>
      <c r="UX1253" s="101">
        <f>$I1253*UX$1262</f>
        <v>0</v>
      </c>
      <c r="UY1253" s="101">
        <f>$J1253*UY$1262</f>
        <v>0</v>
      </c>
      <c r="UZ1253" s="101">
        <f>$K1253*UZ$1262</f>
        <v>0</v>
      </c>
      <c r="VA1253" s="101">
        <f t="shared" ref="VA1253:VC1259" si="2744">UL1253*UU1253</f>
        <v>0</v>
      </c>
      <c r="VB1253" s="101">
        <f t="shared" si="2744"/>
        <v>0</v>
      </c>
      <c r="VC1253" s="101">
        <f t="shared" si="2744"/>
        <v>0</v>
      </c>
      <c r="VD1253" s="101">
        <f t="shared" ref="VD1253:VF1259" si="2745">UL1253*UX1253</f>
        <v>0</v>
      </c>
      <c r="VE1253" s="101">
        <f t="shared" si="2745"/>
        <v>0</v>
      </c>
      <c r="VF1253" s="101">
        <f t="shared" si="2745"/>
        <v>0</v>
      </c>
      <c r="VG1253" s="106"/>
      <c r="VH1253" s="106"/>
      <c r="VI1253" s="106"/>
      <c r="VJ1253" s="101">
        <f t="shared" ref="VJ1253:VJ1259" si="2746">$F1253*VG1253</f>
        <v>0</v>
      </c>
      <c r="VK1253" s="101">
        <f t="shared" ref="VK1253:VK1259" si="2747">$G1253*VH1253</f>
        <v>0</v>
      </c>
      <c r="VL1253" s="101">
        <f t="shared" ref="VL1253:VL1259" si="2748">$H1253*VI1253</f>
        <v>0</v>
      </c>
      <c r="VM1253" s="101">
        <f t="shared" ref="VM1253:VM1259" si="2749">$I1253*VG1253</f>
        <v>0</v>
      </c>
      <c r="VN1253" s="101">
        <f t="shared" ref="VN1253:VN1259" si="2750">$J1253*VH1253</f>
        <v>0</v>
      </c>
      <c r="VO1253" s="101">
        <f t="shared" ref="VO1253:VO1259" si="2751">$K1253*VI1253</f>
        <v>0</v>
      </c>
      <c r="VP1253" s="101">
        <f>$F1253*VP$1262</f>
        <v>226.96</v>
      </c>
      <c r="VQ1253" s="101">
        <f>$G1253*VQ$1262</f>
        <v>233.94</v>
      </c>
      <c r="VR1253" s="101">
        <f>$H1253*VR$1262</f>
        <v>233.94</v>
      </c>
      <c r="VS1253" s="101">
        <f>$I1253*VS$1262</f>
        <v>0</v>
      </c>
      <c r="VT1253" s="101">
        <f>$J1253*VT$1262</f>
        <v>0</v>
      </c>
      <c r="VU1253" s="101">
        <f>$K1253*VU$1262</f>
        <v>0</v>
      </c>
      <c r="VV1253" s="101">
        <f t="shared" ref="VV1253:VX1259" si="2752">VG1253*VP1253</f>
        <v>0</v>
      </c>
      <c r="VW1253" s="101">
        <f t="shared" si="2752"/>
        <v>0</v>
      </c>
      <c r="VX1253" s="101">
        <f t="shared" si="2752"/>
        <v>0</v>
      </c>
      <c r="VY1253" s="101">
        <f t="shared" ref="VY1253:WA1259" si="2753">VG1253*VS1253</f>
        <v>0</v>
      </c>
      <c r="VZ1253" s="101">
        <f t="shared" si="2753"/>
        <v>0</v>
      </c>
      <c r="WA1253" s="101">
        <f t="shared" si="2753"/>
        <v>0</v>
      </c>
      <c r="WB1253" s="106"/>
      <c r="WC1253" s="106"/>
      <c r="WD1253" s="106"/>
      <c r="WE1253" s="101">
        <f t="shared" ref="WE1253:WE1259" si="2754">$F1253*WB1253</f>
        <v>0</v>
      </c>
      <c r="WF1253" s="101">
        <f t="shared" ref="WF1253:WF1259" si="2755">$G1253*WC1253</f>
        <v>0</v>
      </c>
      <c r="WG1253" s="101">
        <f t="shared" ref="WG1253:WG1259" si="2756">$H1253*WD1253</f>
        <v>0</v>
      </c>
      <c r="WH1253" s="101">
        <f t="shared" ref="WH1253:WH1259" si="2757">$I1253*WB1253</f>
        <v>0</v>
      </c>
      <c r="WI1253" s="101">
        <f t="shared" ref="WI1253:WI1259" si="2758">$J1253*WC1253</f>
        <v>0</v>
      </c>
      <c r="WJ1253" s="101">
        <f t="shared" ref="WJ1253:WJ1259" si="2759">$K1253*WD1253</f>
        <v>0</v>
      </c>
      <c r="WK1253" s="101">
        <f>$F1253*WK$1262</f>
        <v>0</v>
      </c>
      <c r="WL1253" s="101">
        <f>$G1253*WL$1262</f>
        <v>0</v>
      </c>
      <c r="WM1253" s="101">
        <f>$H1253*WM$1262</f>
        <v>0</v>
      </c>
      <c r="WN1253" s="101">
        <f>$I1253*WN$1262</f>
        <v>0</v>
      </c>
      <c r="WO1253" s="101">
        <f>$J1253*WO$1262</f>
        <v>0</v>
      </c>
      <c r="WP1253" s="101">
        <f>$K1253*WP$1262</f>
        <v>0</v>
      </c>
      <c r="WQ1253" s="101">
        <f t="shared" ref="WQ1253:WS1259" si="2760">WB1253*WK1253</f>
        <v>0</v>
      </c>
      <c r="WR1253" s="101">
        <f t="shared" si="2760"/>
        <v>0</v>
      </c>
      <c r="WS1253" s="101">
        <f t="shared" si="2760"/>
        <v>0</v>
      </c>
      <c r="WT1253" s="101">
        <f t="shared" ref="WT1253:WV1259" si="2761">WB1253*WN1253</f>
        <v>0</v>
      </c>
      <c r="WU1253" s="101">
        <f t="shared" si="2761"/>
        <v>0</v>
      </c>
      <c r="WV1253" s="101">
        <f t="shared" si="2761"/>
        <v>0</v>
      </c>
      <c r="WW1253" s="106"/>
      <c r="WX1253" s="106"/>
      <c r="WY1253" s="106"/>
      <c r="WZ1253" s="101">
        <f t="shared" ref="WZ1253:WZ1259" si="2762">$F1253*WW1253</f>
        <v>0</v>
      </c>
      <c r="XA1253" s="101">
        <f t="shared" ref="XA1253:XA1259" si="2763">$G1253*WX1253</f>
        <v>0</v>
      </c>
      <c r="XB1253" s="101">
        <f t="shared" ref="XB1253:XB1259" si="2764">$H1253*WY1253</f>
        <v>0</v>
      </c>
      <c r="XC1253" s="101">
        <f t="shared" ref="XC1253:XC1259" si="2765">$I1253*WW1253</f>
        <v>0</v>
      </c>
      <c r="XD1253" s="101">
        <f t="shared" ref="XD1253:XD1259" si="2766">$J1253*WX1253</f>
        <v>0</v>
      </c>
      <c r="XE1253" s="101">
        <f t="shared" ref="XE1253:XE1259" si="2767">$K1253*WY1253</f>
        <v>0</v>
      </c>
      <c r="XF1253" s="101">
        <f>$F1253*XF$1262</f>
        <v>0</v>
      </c>
      <c r="XG1253" s="101">
        <f>$G1253*XG$1262</f>
        <v>0</v>
      </c>
      <c r="XH1253" s="101">
        <f>$H1253*XH$1262</f>
        <v>0</v>
      </c>
      <c r="XI1253" s="101">
        <f>$I1253*XI$1262</f>
        <v>0</v>
      </c>
      <c r="XJ1253" s="101">
        <f>$J1253*XJ$1262</f>
        <v>0</v>
      </c>
      <c r="XK1253" s="101">
        <f>$K1253*XK$1262</f>
        <v>0</v>
      </c>
      <c r="XL1253" s="101">
        <f t="shared" ref="XL1253:XN1259" si="2768">WW1253*XF1253</f>
        <v>0</v>
      </c>
      <c r="XM1253" s="101">
        <f t="shared" si="2768"/>
        <v>0</v>
      </c>
      <c r="XN1253" s="101">
        <f t="shared" si="2768"/>
        <v>0</v>
      </c>
      <c r="XO1253" s="101">
        <f t="shared" ref="XO1253:XQ1259" si="2769">WW1253*XI1253</f>
        <v>0</v>
      </c>
      <c r="XP1253" s="101">
        <f t="shared" si="2769"/>
        <v>0</v>
      </c>
      <c r="XQ1253" s="101">
        <f t="shared" si="2769"/>
        <v>0</v>
      </c>
      <c r="XR1253" s="106"/>
      <c r="XS1253" s="106"/>
      <c r="XT1253" s="106"/>
      <c r="XU1253" s="101">
        <f t="shared" ref="XU1253:XU1259" si="2770">$F1253*XR1253</f>
        <v>0</v>
      </c>
      <c r="XV1253" s="101">
        <f t="shared" ref="XV1253:XV1259" si="2771">$G1253*XS1253</f>
        <v>0</v>
      </c>
      <c r="XW1253" s="101">
        <f t="shared" ref="XW1253:XW1259" si="2772">$H1253*XT1253</f>
        <v>0</v>
      </c>
      <c r="XX1253" s="101">
        <f t="shared" ref="XX1253:XX1259" si="2773">$I1253*XR1253</f>
        <v>0</v>
      </c>
      <c r="XY1253" s="101">
        <f t="shared" ref="XY1253:XY1259" si="2774">$J1253*XS1253</f>
        <v>0</v>
      </c>
      <c r="XZ1253" s="101">
        <f t="shared" ref="XZ1253:XZ1259" si="2775">$K1253*XT1253</f>
        <v>0</v>
      </c>
      <c r="YA1253" s="101">
        <f>$F1253*YA$1262</f>
        <v>0</v>
      </c>
      <c r="YB1253" s="101">
        <f>$G1253*YB$1262</f>
        <v>0</v>
      </c>
      <c r="YC1253" s="101">
        <f>$H1253*YC$1262</f>
        <v>0</v>
      </c>
      <c r="YD1253" s="101">
        <f>$I1253*YD$1262</f>
        <v>0</v>
      </c>
      <c r="YE1253" s="101">
        <f>$J1253*YE$1262</f>
        <v>0</v>
      </c>
      <c r="YF1253" s="101">
        <f>$K1253*YF$1262</f>
        <v>0</v>
      </c>
      <c r="YG1253" s="101">
        <f t="shared" ref="YG1253:YI1259" si="2776">XR1253*YA1253</f>
        <v>0</v>
      </c>
      <c r="YH1253" s="101">
        <f t="shared" si="2776"/>
        <v>0</v>
      </c>
      <c r="YI1253" s="101">
        <f t="shared" si="2776"/>
        <v>0</v>
      </c>
      <c r="YJ1253" s="101">
        <f t="shared" ref="YJ1253:YL1259" si="2777">XR1253*YD1253</f>
        <v>0</v>
      </c>
      <c r="YK1253" s="101">
        <f t="shared" si="2777"/>
        <v>0</v>
      </c>
      <c r="YL1253" s="101">
        <f t="shared" si="2777"/>
        <v>0</v>
      </c>
      <c r="YM1253" s="149">
        <f t="shared" ref="YM1253:YO1259" si="2778">L1253+AG1253+BB1253+BW1253+CR1253+DM1253+EH1253+FC1253+FX1253+GS1253+HN1253+II1253+JD1253+JY1253+KT1253+LO1253+MJ1253+NE1253+NZ1253+OU1253+PP1253+QK1253+RF1253+SA1253+SV1253+TQ1253+UL1253+VG1253+WB1253+WW1253+XR1253</f>
        <v>1164</v>
      </c>
      <c r="YN1253" s="149">
        <f t="shared" si="2778"/>
        <v>1164</v>
      </c>
      <c r="YO1253" s="149">
        <f t="shared" si="2778"/>
        <v>1164</v>
      </c>
      <c r="YP1253" s="101">
        <f t="shared" ref="YP1253:YP1259" si="2779">$F1253*YM1253</f>
        <v>255567.84</v>
      </c>
      <c r="YQ1253" s="101">
        <f t="shared" ref="YQ1253:YQ1259" si="2780">$G1253*YN1253</f>
        <v>263785.68</v>
      </c>
      <c r="YR1253" s="101">
        <f t="shared" ref="YR1253:YR1259" si="2781">$H1253*YO1253</f>
        <v>263785.68</v>
      </c>
      <c r="YS1253" s="101">
        <f t="shared" ref="YS1253:YS1259" si="2782">$I1253*YM1253</f>
        <v>0</v>
      </c>
      <c r="YT1253" s="101">
        <f t="shared" ref="YT1253:YT1259" si="2783">$J1253*YN1253</f>
        <v>0</v>
      </c>
      <c r="YU1253" s="101">
        <f t="shared" ref="YU1253:YU1259" si="2784">$K1253*YO1253</f>
        <v>0</v>
      </c>
      <c r="YV1253" s="101">
        <f>$F1253*YV$1262</f>
        <v>225.92</v>
      </c>
      <c r="YW1253" s="101">
        <f>$G1253*YW$1262</f>
        <v>233.18</v>
      </c>
      <c r="YX1253" s="101">
        <f>$H1253*YX$1262</f>
        <v>233.18</v>
      </c>
      <c r="YY1253" s="101">
        <f>$I1253*YY$1262</f>
        <v>0</v>
      </c>
      <c r="YZ1253" s="101">
        <f>$J1253*YZ$1262</f>
        <v>0</v>
      </c>
      <c r="ZA1253" s="101">
        <f>$K1253*ZA$1262</f>
        <v>0</v>
      </c>
      <c r="ZB1253" s="101">
        <f t="shared" ref="ZB1253:ZD1259" si="2785">YM1253*YV1253</f>
        <v>262970.88</v>
      </c>
      <c r="ZC1253" s="101">
        <f t="shared" si="2785"/>
        <v>271421.52</v>
      </c>
      <c r="ZD1253" s="101">
        <f t="shared" si="2785"/>
        <v>271421.52</v>
      </c>
      <c r="ZE1253" s="101">
        <f t="shared" ref="ZE1253:ZG1259" si="2786">YM1253*YY1253</f>
        <v>0</v>
      </c>
      <c r="ZF1253" s="101">
        <f t="shared" si="2786"/>
        <v>0</v>
      </c>
      <c r="ZG1253" s="101">
        <f t="shared" si="2786"/>
        <v>0</v>
      </c>
    </row>
    <row r="1254" spans="1:683">
      <c r="A1254" s="12" t="s">
        <v>452</v>
      </c>
      <c r="B1254" s="302" t="s">
        <v>769</v>
      </c>
      <c r="C1254" s="5"/>
      <c r="D1254" s="764"/>
      <c r="E1254" s="291"/>
      <c r="F1254" s="114">
        <f t="shared" ref="F1254:H1255" si="2787">F68</f>
        <v>310.20999999999998</v>
      </c>
      <c r="G1254" s="114">
        <f t="shared" si="2787"/>
        <v>320.19</v>
      </c>
      <c r="H1254" s="114">
        <f t="shared" si="2787"/>
        <v>320.19</v>
      </c>
      <c r="I1254" s="101"/>
      <c r="J1254" s="101"/>
      <c r="K1254" s="101"/>
      <c r="L1254" s="106">
        <v>175</v>
      </c>
      <c r="M1254" s="106">
        <v>175</v>
      </c>
      <c r="N1254" s="106">
        <v>175</v>
      </c>
      <c r="O1254" s="101">
        <f t="shared" si="2530"/>
        <v>54286.75</v>
      </c>
      <c r="P1254" s="101">
        <f t="shared" si="2531"/>
        <v>56033.25</v>
      </c>
      <c r="Q1254" s="101">
        <f t="shared" si="2532"/>
        <v>56033.25</v>
      </c>
      <c r="R1254" s="101">
        <f t="shared" si="2533"/>
        <v>0</v>
      </c>
      <c r="S1254" s="101">
        <f t="shared" si="2534"/>
        <v>0</v>
      </c>
      <c r="T1254" s="101">
        <f t="shared" si="2535"/>
        <v>0</v>
      </c>
      <c r="U1254" s="101">
        <f t="shared" ref="U1254:U1259" si="2788">$F1254*U$1262</f>
        <v>948.67</v>
      </c>
      <c r="V1254" s="101">
        <f t="shared" ref="V1254:V1259" si="2789">$G1254*V$1262</f>
        <v>979.15</v>
      </c>
      <c r="W1254" s="101">
        <f t="shared" ref="W1254:W1259" si="2790">$H1254*W$1262</f>
        <v>979.15</v>
      </c>
      <c r="X1254" s="101">
        <f t="shared" ref="X1254:X1259" si="2791">$I1254*X$1262</f>
        <v>0</v>
      </c>
      <c r="Y1254" s="101">
        <f t="shared" ref="Y1254:Y1259" si="2792">$J1254*Y$1262</f>
        <v>0</v>
      </c>
      <c r="Z1254" s="101">
        <f t="shared" ref="Z1254:Z1259" si="2793">$K1254*Z$1262</f>
        <v>0</v>
      </c>
      <c r="AA1254" s="101">
        <f t="shared" si="2536"/>
        <v>166017.25</v>
      </c>
      <c r="AB1254" s="101">
        <f t="shared" si="2536"/>
        <v>171351.25</v>
      </c>
      <c r="AC1254" s="101">
        <f t="shared" si="2536"/>
        <v>171351.25</v>
      </c>
      <c r="AD1254" s="101">
        <f t="shared" si="2537"/>
        <v>0</v>
      </c>
      <c r="AE1254" s="101">
        <f t="shared" si="2537"/>
        <v>0</v>
      </c>
      <c r="AF1254" s="101">
        <f t="shared" si="2537"/>
        <v>0</v>
      </c>
      <c r="AG1254" s="106">
        <v>630</v>
      </c>
      <c r="AH1254" s="106">
        <v>630</v>
      </c>
      <c r="AI1254" s="106">
        <v>630</v>
      </c>
      <c r="AJ1254" s="101">
        <f t="shared" si="2538"/>
        <v>195432.3</v>
      </c>
      <c r="AK1254" s="101">
        <f t="shared" si="2539"/>
        <v>201719.7</v>
      </c>
      <c r="AL1254" s="101">
        <f t="shared" si="2540"/>
        <v>201719.7</v>
      </c>
      <c r="AM1254" s="101">
        <f t="shared" si="2541"/>
        <v>0</v>
      </c>
      <c r="AN1254" s="101">
        <f t="shared" si="2542"/>
        <v>0</v>
      </c>
      <c r="AO1254" s="101">
        <f t="shared" si="2543"/>
        <v>0</v>
      </c>
      <c r="AP1254" s="101">
        <f t="shared" ref="AP1254:AP1259" si="2794">$F1254*AP$1262</f>
        <v>88.6</v>
      </c>
      <c r="AQ1254" s="101">
        <f t="shared" ref="AQ1254:AQ1259" si="2795">$G1254*AQ$1262</f>
        <v>91.43</v>
      </c>
      <c r="AR1254" s="101">
        <f t="shared" ref="AR1254:AR1259" si="2796">$H1254*AR$1262</f>
        <v>91.43</v>
      </c>
      <c r="AS1254" s="101">
        <f t="shared" ref="AS1254:AS1259" si="2797">$I1254*AS$1262</f>
        <v>0</v>
      </c>
      <c r="AT1254" s="101">
        <f t="shared" ref="AT1254:AT1259" si="2798">$J1254*AT$1262</f>
        <v>0</v>
      </c>
      <c r="AU1254" s="101">
        <f t="shared" ref="AU1254:AU1259" si="2799">$K1254*AU$1262</f>
        <v>0</v>
      </c>
      <c r="AV1254" s="101">
        <f t="shared" si="2544"/>
        <v>55818</v>
      </c>
      <c r="AW1254" s="101">
        <f t="shared" si="2544"/>
        <v>57600.9</v>
      </c>
      <c r="AX1254" s="101">
        <f t="shared" si="2544"/>
        <v>57600.9</v>
      </c>
      <c r="AY1254" s="101">
        <f t="shared" si="2545"/>
        <v>0</v>
      </c>
      <c r="AZ1254" s="101">
        <f t="shared" si="2545"/>
        <v>0</v>
      </c>
      <c r="BA1254" s="101">
        <f t="shared" si="2545"/>
        <v>0</v>
      </c>
      <c r="BB1254" s="106"/>
      <c r="BC1254" s="106"/>
      <c r="BD1254" s="106"/>
      <c r="BE1254" s="101">
        <f t="shared" si="2546"/>
        <v>0</v>
      </c>
      <c r="BF1254" s="101">
        <f t="shared" si="2547"/>
        <v>0</v>
      </c>
      <c r="BG1254" s="101">
        <f t="shared" si="2548"/>
        <v>0</v>
      </c>
      <c r="BH1254" s="101">
        <f t="shared" si="2549"/>
        <v>0</v>
      </c>
      <c r="BI1254" s="101">
        <f t="shared" si="2550"/>
        <v>0</v>
      </c>
      <c r="BJ1254" s="101">
        <f t="shared" si="2551"/>
        <v>0</v>
      </c>
      <c r="BK1254" s="101">
        <f t="shared" ref="BK1254:BK1259" si="2800">$F1254*BK$1262</f>
        <v>429.94</v>
      </c>
      <c r="BL1254" s="101">
        <f t="shared" ref="BL1254:BL1259" si="2801">$G1254*BL$1262</f>
        <v>443.75</v>
      </c>
      <c r="BM1254" s="101">
        <f t="shared" ref="BM1254:BM1259" si="2802">$H1254*BM$1262</f>
        <v>443.75</v>
      </c>
      <c r="BN1254" s="101">
        <f t="shared" ref="BN1254:BN1259" si="2803">$I1254*BN$1262</f>
        <v>0</v>
      </c>
      <c r="BO1254" s="101">
        <f t="shared" ref="BO1254:BO1259" si="2804">$J1254*BO$1262</f>
        <v>0</v>
      </c>
      <c r="BP1254" s="101">
        <f t="shared" ref="BP1254:BP1259" si="2805">$K1254*BP$1262</f>
        <v>0</v>
      </c>
      <c r="BQ1254" s="101">
        <f t="shared" si="2552"/>
        <v>0</v>
      </c>
      <c r="BR1254" s="101">
        <f t="shared" si="2552"/>
        <v>0</v>
      </c>
      <c r="BS1254" s="101">
        <f t="shared" si="2552"/>
        <v>0</v>
      </c>
      <c r="BT1254" s="101">
        <f t="shared" si="2553"/>
        <v>0</v>
      </c>
      <c r="BU1254" s="101">
        <f t="shared" si="2553"/>
        <v>0</v>
      </c>
      <c r="BV1254" s="101">
        <f t="shared" si="2553"/>
        <v>0</v>
      </c>
      <c r="BW1254" s="106"/>
      <c r="BX1254" s="106"/>
      <c r="BY1254" s="106"/>
      <c r="BZ1254" s="101">
        <f t="shared" si="2554"/>
        <v>0</v>
      </c>
      <c r="CA1254" s="101">
        <f t="shared" si="2555"/>
        <v>0</v>
      </c>
      <c r="CB1254" s="101">
        <f t="shared" si="2556"/>
        <v>0</v>
      </c>
      <c r="CC1254" s="101">
        <f t="shared" si="2557"/>
        <v>0</v>
      </c>
      <c r="CD1254" s="101">
        <f t="shared" si="2558"/>
        <v>0</v>
      </c>
      <c r="CE1254" s="101">
        <f t="shared" si="2559"/>
        <v>0</v>
      </c>
      <c r="CF1254" s="101">
        <f t="shared" ref="CF1254:CF1259" si="2806">$F1254*CF$1262</f>
        <v>424.19</v>
      </c>
      <c r="CG1254" s="101">
        <f t="shared" ref="CG1254:CG1259" si="2807">$G1254*CG$1262</f>
        <v>437.76</v>
      </c>
      <c r="CH1254" s="101">
        <f t="shared" ref="CH1254:CH1259" si="2808">$H1254*CH$1262</f>
        <v>437.76</v>
      </c>
      <c r="CI1254" s="101">
        <f t="shared" ref="CI1254:CI1259" si="2809">$I1254*CI$1262</f>
        <v>0</v>
      </c>
      <c r="CJ1254" s="101">
        <f t="shared" ref="CJ1254:CJ1259" si="2810">$J1254*CJ$1262</f>
        <v>0</v>
      </c>
      <c r="CK1254" s="101">
        <f t="shared" ref="CK1254:CK1259" si="2811">$K1254*CK$1262</f>
        <v>0</v>
      </c>
      <c r="CL1254" s="101">
        <f t="shared" si="2560"/>
        <v>0</v>
      </c>
      <c r="CM1254" s="101">
        <f t="shared" si="2560"/>
        <v>0</v>
      </c>
      <c r="CN1254" s="101">
        <f t="shared" si="2560"/>
        <v>0</v>
      </c>
      <c r="CO1254" s="101">
        <f t="shared" si="2561"/>
        <v>0</v>
      </c>
      <c r="CP1254" s="101">
        <f t="shared" si="2561"/>
        <v>0</v>
      </c>
      <c r="CQ1254" s="101">
        <f t="shared" si="2561"/>
        <v>0</v>
      </c>
      <c r="CR1254" s="106">
        <v>210</v>
      </c>
      <c r="CS1254" s="106">
        <v>210</v>
      </c>
      <c r="CT1254" s="106">
        <v>210</v>
      </c>
      <c r="CU1254" s="101">
        <f t="shared" si="2562"/>
        <v>65144.1</v>
      </c>
      <c r="CV1254" s="101">
        <f t="shared" si="2563"/>
        <v>67239.899999999994</v>
      </c>
      <c r="CW1254" s="101">
        <f t="shared" si="2564"/>
        <v>67239.899999999994</v>
      </c>
      <c r="CX1254" s="101">
        <f t="shared" si="2565"/>
        <v>0</v>
      </c>
      <c r="CY1254" s="101">
        <f t="shared" si="2566"/>
        <v>0</v>
      </c>
      <c r="CZ1254" s="101">
        <f t="shared" si="2567"/>
        <v>0</v>
      </c>
      <c r="DA1254" s="101">
        <f t="shared" ref="DA1254:DA1259" si="2812">$F1254*DA$1262</f>
        <v>378.67</v>
      </c>
      <c r="DB1254" s="101">
        <f t="shared" ref="DB1254:DB1259" si="2813">$G1254*DB$1262</f>
        <v>390.91</v>
      </c>
      <c r="DC1254" s="101">
        <f t="shared" ref="DC1254:DC1259" si="2814">$H1254*DC$1262</f>
        <v>390.91</v>
      </c>
      <c r="DD1254" s="101">
        <f t="shared" ref="DD1254:DD1259" si="2815">$I1254*DD$1262</f>
        <v>0</v>
      </c>
      <c r="DE1254" s="101">
        <f t="shared" ref="DE1254:DE1259" si="2816">$J1254*DE$1262</f>
        <v>0</v>
      </c>
      <c r="DF1254" s="101">
        <f t="shared" ref="DF1254:DF1259" si="2817">$K1254*DF$1262</f>
        <v>0</v>
      </c>
      <c r="DG1254" s="101">
        <f t="shared" si="2568"/>
        <v>79520.7</v>
      </c>
      <c r="DH1254" s="101">
        <f t="shared" si="2568"/>
        <v>82091.100000000006</v>
      </c>
      <c r="DI1254" s="101">
        <f t="shared" si="2568"/>
        <v>82091.100000000006</v>
      </c>
      <c r="DJ1254" s="101">
        <f t="shared" si="2569"/>
        <v>0</v>
      </c>
      <c r="DK1254" s="101">
        <f t="shared" si="2569"/>
        <v>0</v>
      </c>
      <c r="DL1254" s="101">
        <f t="shared" si="2569"/>
        <v>0</v>
      </c>
      <c r="DM1254" s="106"/>
      <c r="DN1254" s="106"/>
      <c r="DO1254" s="106"/>
      <c r="DP1254" s="101">
        <f t="shared" si="2570"/>
        <v>0</v>
      </c>
      <c r="DQ1254" s="101">
        <f t="shared" si="2571"/>
        <v>0</v>
      </c>
      <c r="DR1254" s="101">
        <f t="shared" si="2572"/>
        <v>0</v>
      </c>
      <c r="DS1254" s="101">
        <f t="shared" si="2573"/>
        <v>0</v>
      </c>
      <c r="DT1254" s="101">
        <f t="shared" si="2574"/>
        <v>0</v>
      </c>
      <c r="DU1254" s="101">
        <f t="shared" si="2575"/>
        <v>0</v>
      </c>
      <c r="DV1254" s="101">
        <f t="shared" ref="DV1254:DV1259" si="2818">$F1254*DV$1262</f>
        <v>0</v>
      </c>
      <c r="DW1254" s="101">
        <f t="shared" ref="DW1254:DW1259" si="2819">$G1254*DW$1262</f>
        <v>0</v>
      </c>
      <c r="DX1254" s="101">
        <f t="shared" ref="DX1254:DX1259" si="2820">$H1254*DX$1262</f>
        <v>0</v>
      </c>
      <c r="DY1254" s="101">
        <f t="shared" ref="DY1254:DY1259" si="2821">$I1254*DY$1262</f>
        <v>0</v>
      </c>
      <c r="DZ1254" s="101">
        <f t="shared" ref="DZ1254:DZ1259" si="2822">$J1254*DZ$1262</f>
        <v>0</v>
      </c>
      <c r="EA1254" s="101">
        <f t="shared" ref="EA1254:EA1259" si="2823">$K1254*EA$1262</f>
        <v>0</v>
      </c>
      <c r="EB1254" s="101">
        <f t="shared" si="2576"/>
        <v>0</v>
      </c>
      <c r="EC1254" s="101">
        <f t="shared" si="2576"/>
        <v>0</v>
      </c>
      <c r="ED1254" s="101">
        <f t="shared" si="2576"/>
        <v>0</v>
      </c>
      <c r="EE1254" s="101">
        <f t="shared" si="2577"/>
        <v>0</v>
      </c>
      <c r="EF1254" s="101">
        <f t="shared" si="2577"/>
        <v>0</v>
      </c>
      <c r="EG1254" s="101">
        <f t="shared" si="2577"/>
        <v>0</v>
      </c>
      <c r="EH1254" s="106"/>
      <c r="EI1254" s="106"/>
      <c r="EJ1254" s="106"/>
      <c r="EK1254" s="101">
        <f t="shared" si="2578"/>
        <v>0</v>
      </c>
      <c r="EL1254" s="101">
        <f t="shared" si="2579"/>
        <v>0</v>
      </c>
      <c r="EM1254" s="101">
        <f t="shared" si="2580"/>
        <v>0</v>
      </c>
      <c r="EN1254" s="101">
        <f t="shared" si="2581"/>
        <v>0</v>
      </c>
      <c r="EO1254" s="101">
        <f t="shared" si="2582"/>
        <v>0</v>
      </c>
      <c r="EP1254" s="101">
        <f t="shared" si="2583"/>
        <v>0</v>
      </c>
      <c r="EQ1254" s="101">
        <f t="shared" ref="EQ1254:EQ1259" si="2824">$F1254*EQ$1262</f>
        <v>0</v>
      </c>
      <c r="ER1254" s="101">
        <f t="shared" ref="ER1254:ER1259" si="2825">$G1254*ER$1262</f>
        <v>0</v>
      </c>
      <c r="ES1254" s="101">
        <f t="shared" ref="ES1254:ES1259" si="2826">$H1254*ES$1262</f>
        <v>0</v>
      </c>
      <c r="ET1254" s="101">
        <f t="shared" ref="ET1254:ET1259" si="2827">$I1254*ET$1262</f>
        <v>0</v>
      </c>
      <c r="EU1254" s="101">
        <f t="shared" ref="EU1254:EU1259" si="2828">$J1254*EU$1262</f>
        <v>0</v>
      </c>
      <c r="EV1254" s="101">
        <f t="shared" ref="EV1254:EV1259" si="2829">$K1254*EV$1262</f>
        <v>0</v>
      </c>
      <c r="EW1254" s="101">
        <f t="shared" si="2584"/>
        <v>0</v>
      </c>
      <c r="EX1254" s="101">
        <f t="shared" si="2584"/>
        <v>0</v>
      </c>
      <c r="EY1254" s="101">
        <f t="shared" si="2584"/>
        <v>0</v>
      </c>
      <c r="EZ1254" s="101">
        <f t="shared" si="2585"/>
        <v>0</v>
      </c>
      <c r="FA1254" s="101">
        <f t="shared" si="2585"/>
        <v>0</v>
      </c>
      <c r="FB1254" s="101">
        <f t="shared" si="2585"/>
        <v>0</v>
      </c>
      <c r="FC1254" s="106">
        <v>420</v>
      </c>
      <c r="FD1254" s="106">
        <v>420</v>
      </c>
      <c r="FE1254" s="106">
        <v>420</v>
      </c>
      <c r="FF1254" s="101">
        <f t="shared" si="2586"/>
        <v>130288.2</v>
      </c>
      <c r="FG1254" s="101">
        <f t="shared" si="2587"/>
        <v>134479.79999999999</v>
      </c>
      <c r="FH1254" s="101">
        <f t="shared" si="2588"/>
        <v>134479.79999999999</v>
      </c>
      <c r="FI1254" s="101">
        <f t="shared" si="2589"/>
        <v>0</v>
      </c>
      <c r="FJ1254" s="101">
        <f t="shared" si="2590"/>
        <v>0</v>
      </c>
      <c r="FK1254" s="101">
        <f t="shared" si="2591"/>
        <v>0</v>
      </c>
      <c r="FL1254" s="101">
        <f t="shared" ref="FL1254:FL1259" si="2830">$F1254*FL$1262</f>
        <v>252.9</v>
      </c>
      <c r="FM1254" s="101">
        <f t="shared" ref="FM1254:FM1259" si="2831">$G1254*FM$1262</f>
        <v>261.02999999999997</v>
      </c>
      <c r="FN1254" s="101">
        <f t="shared" ref="FN1254:FN1259" si="2832">$H1254*FN$1262</f>
        <v>261.02999999999997</v>
      </c>
      <c r="FO1254" s="101">
        <f t="shared" ref="FO1254:FO1259" si="2833">$I1254*FO$1262</f>
        <v>0</v>
      </c>
      <c r="FP1254" s="101">
        <f t="shared" ref="FP1254:FP1259" si="2834">$J1254*FP$1262</f>
        <v>0</v>
      </c>
      <c r="FQ1254" s="101">
        <f t="shared" ref="FQ1254:FQ1259" si="2835">$K1254*FQ$1262</f>
        <v>0</v>
      </c>
      <c r="FR1254" s="101">
        <f t="shared" si="2592"/>
        <v>106218</v>
      </c>
      <c r="FS1254" s="101">
        <f t="shared" si="2592"/>
        <v>109632.6</v>
      </c>
      <c r="FT1254" s="101">
        <f t="shared" si="2592"/>
        <v>109632.6</v>
      </c>
      <c r="FU1254" s="101">
        <f t="shared" si="2593"/>
        <v>0</v>
      </c>
      <c r="FV1254" s="101">
        <f t="shared" si="2593"/>
        <v>0</v>
      </c>
      <c r="FW1254" s="101">
        <f t="shared" si="2593"/>
        <v>0</v>
      </c>
      <c r="FX1254" s="106">
        <v>102</v>
      </c>
      <c r="FY1254" s="106">
        <v>102</v>
      </c>
      <c r="FZ1254" s="106">
        <v>102</v>
      </c>
      <c r="GA1254" s="101">
        <f t="shared" si="2594"/>
        <v>31641.42</v>
      </c>
      <c r="GB1254" s="101">
        <f t="shared" si="2595"/>
        <v>32659.38</v>
      </c>
      <c r="GC1254" s="101">
        <f t="shared" si="2596"/>
        <v>32659.38</v>
      </c>
      <c r="GD1254" s="101">
        <f t="shared" si="2597"/>
        <v>0</v>
      </c>
      <c r="GE1254" s="101">
        <f t="shared" si="2598"/>
        <v>0</v>
      </c>
      <c r="GF1254" s="101">
        <f t="shared" si="2599"/>
        <v>0</v>
      </c>
      <c r="GG1254" s="101">
        <f t="shared" ref="GG1254:GG1259" si="2836">$F1254*GG$1262</f>
        <v>716.72</v>
      </c>
      <c r="GH1254" s="101">
        <f t="shared" ref="GH1254:GH1259" si="2837">$G1254*GH$1262</f>
        <v>739.62</v>
      </c>
      <c r="GI1254" s="101">
        <f t="shared" ref="GI1254:GI1259" si="2838">$H1254*GI$1262</f>
        <v>739.62</v>
      </c>
      <c r="GJ1254" s="101">
        <f t="shared" ref="GJ1254:GJ1259" si="2839">$I1254*GJ$1262</f>
        <v>0</v>
      </c>
      <c r="GK1254" s="101">
        <f t="shared" ref="GK1254:GK1259" si="2840">$J1254*GK$1262</f>
        <v>0</v>
      </c>
      <c r="GL1254" s="101">
        <f t="shared" ref="GL1254:GL1259" si="2841">$K1254*GL$1262</f>
        <v>0</v>
      </c>
      <c r="GM1254" s="101">
        <f t="shared" si="2600"/>
        <v>73105.440000000002</v>
      </c>
      <c r="GN1254" s="101">
        <f t="shared" si="2600"/>
        <v>75441.240000000005</v>
      </c>
      <c r="GO1254" s="101">
        <f t="shared" si="2600"/>
        <v>75441.240000000005</v>
      </c>
      <c r="GP1254" s="101">
        <f t="shared" si="2601"/>
        <v>0</v>
      </c>
      <c r="GQ1254" s="101">
        <f t="shared" si="2601"/>
        <v>0</v>
      </c>
      <c r="GR1254" s="101">
        <f t="shared" si="2601"/>
        <v>0</v>
      </c>
      <c r="GS1254" s="106"/>
      <c r="GT1254" s="106"/>
      <c r="GU1254" s="106"/>
      <c r="GV1254" s="101">
        <f t="shared" si="2602"/>
        <v>0</v>
      </c>
      <c r="GW1254" s="101">
        <f t="shared" si="2603"/>
        <v>0</v>
      </c>
      <c r="GX1254" s="101">
        <f t="shared" si="2604"/>
        <v>0</v>
      </c>
      <c r="GY1254" s="101">
        <f t="shared" si="2605"/>
        <v>0</v>
      </c>
      <c r="GZ1254" s="101">
        <f t="shared" si="2606"/>
        <v>0</v>
      </c>
      <c r="HA1254" s="101">
        <f t="shared" si="2607"/>
        <v>0</v>
      </c>
      <c r="HB1254" s="101">
        <f t="shared" ref="HB1254:HB1259" si="2842">$F1254*HB$1262</f>
        <v>375.29</v>
      </c>
      <c r="HC1254" s="101">
        <f t="shared" ref="HC1254:HC1259" si="2843">$G1254*HC$1262</f>
        <v>387.72</v>
      </c>
      <c r="HD1254" s="101">
        <f t="shared" ref="HD1254:HD1259" si="2844">$H1254*HD$1262</f>
        <v>387.72</v>
      </c>
      <c r="HE1254" s="101">
        <f t="shared" ref="HE1254:HE1259" si="2845">$I1254*HE$1262</f>
        <v>0</v>
      </c>
      <c r="HF1254" s="101">
        <f t="shared" ref="HF1254:HF1259" si="2846">$J1254*HF$1262</f>
        <v>0</v>
      </c>
      <c r="HG1254" s="101">
        <f t="shared" ref="HG1254:HG1259" si="2847">$K1254*HG$1262</f>
        <v>0</v>
      </c>
      <c r="HH1254" s="101">
        <f t="shared" si="2608"/>
        <v>0</v>
      </c>
      <c r="HI1254" s="101">
        <f t="shared" si="2608"/>
        <v>0</v>
      </c>
      <c r="HJ1254" s="101">
        <f t="shared" si="2608"/>
        <v>0</v>
      </c>
      <c r="HK1254" s="101">
        <f t="shared" si="2609"/>
        <v>0</v>
      </c>
      <c r="HL1254" s="101">
        <f t="shared" si="2609"/>
        <v>0</v>
      </c>
      <c r="HM1254" s="101">
        <f t="shared" si="2609"/>
        <v>0</v>
      </c>
      <c r="HN1254" s="106"/>
      <c r="HO1254" s="106"/>
      <c r="HP1254" s="106"/>
      <c r="HQ1254" s="101">
        <f t="shared" si="2610"/>
        <v>0</v>
      </c>
      <c r="HR1254" s="101">
        <f t="shared" si="2611"/>
        <v>0</v>
      </c>
      <c r="HS1254" s="101">
        <f t="shared" si="2612"/>
        <v>0</v>
      </c>
      <c r="HT1254" s="101">
        <f t="shared" si="2613"/>
        <v>0</v>
      </c>
      <c r="HU1254" s="101">
        <f t="shared" si="2614"/>
        <v>0</v>
      </c>
      <c r="HV1254" s="101">
        <f t="shared" si="2615"/>
        <v>0</v>
      </c>
      <c r="HW1254" s="101">
        <f t="shared" ref="HW1254:HW1259" si="2848">$F1254*HW$1262</f>
        <v>0</v>
      </c>
      <c r="HX1254" s="101">
        <f t="shared" ref="HX1254:HX1259" si="2849">$G1254*HX$1262</f>
        <v>0</v>
      </c>
      <c r="HY1254" s="101">
        <f t="shared" ref="HY1254:HY1259" si="2850">$H1254*HY$1262</f>
        <v>0</v>
      </c>
      <c r="HZ1254" s="101">
        <f t="shared" ref="HZ1254:HZ1259" si="2851">$I1254*HZ$1262</f>
        <v>0</v>
      </c>
      <c r="IA1254" s="101">
        <f t="shared" ref="IA1254:IA1259" si="2852">$J1254*IA$1262</f>
        <v>0</v>
      </c>
      <c r="IB1254" s="101">
        <f t="shared" ref="IB1254:IB1259" si="2853">$K1254*IB$1262</f>
        <v>0</v>
      </c>
      <c r="IC1254" s="101">
        <f t="shared" si="2616"/>
        <v>0</v>
      </c>
      <c r="ID1254" s="101">
        <f t="shared" si="2616"/>
        <v>0</v>
      </c>
      <c r="IE1254" s="101">
        <f t="shared" si="2616"/>
        <v>0</v>
      </c>
      <c r="IF1254" s="101">
        <f t="shared" si="2617"/>
        <v>0</v>
      </c>
      <c r="IG1254" s="101">
        <f t="shared" si="2617"/>
        <v>0</v>
      </c>
      <c r="IH1254" s="101">
        <f t="shared" si="2617"/>
        <v>0</v>
      </c>
      <c r="II1254" s="106"/>
      <c r="IJ1254" s="106"/>
      <c r="IK1254" s="106"/>
      <c r="IL1254" s="101">
        <f t="shared" si="2618"/>
        <v>0</v>
      </c>
      <c r="IM1254" s="101">
        <f t="shared" si="2619"/>
        <v>0</v>
      </c>
      <c r="IN1254" s="101">
        <f t="shared" si="2620"/>
        <v>0</v>
      </c>
      <c r="IO1254" s="101">
        <f t="shared" si="2621"/>
        <v>0</v>
      </c>
      <c r="IP1254" s="101">
        <f t="shared" si="2622"/>
        <v>0</v>
      </c>
      <c r="IQ1254" s="101">
        <f t="shared" si="2623"/>
        <v>0</v>
      </c>
      <c r="IR1254" s="101">
        <f t="shared" ref="IR1254:IR1259" si="2854">$F1254*IR$1262</f>
        <v>145.83000000000001</v>
      </c>
      <c r="IS1254" s="101">
        <f t="shared" ref="IS1254:IS1259" si="2855">$G1254*IS$1262</f>
        <v>150.54</v>
      </c>
      <c r="IT1254" s="101">
        <f t="shared" ref="IT1254:IT1259" si="2856">$H1254*IT$1262</f>
        <v>150.54</v>
      </c>
      <c r="IU1254" s="101">
        <f t="shared" ref="IU1254:IU1259" si="2857">$I1254*IU$1262</f>
        <v>0</v>
      </c>
      <c r="IV1254" s="101">
        <f t="shared" ref="IV1254:IV1259" si="2858">$J1254*IV$1262</f>
        <v>0</v>
      </c>
      <c r="IW1254" s="101">
        <f t="shared" ref="IW1254:IW1259" si="2859">$K1254*IW$1262</f>
        <v>0</v>
      </c>
      <c r="IX1254" s="101">
        <f t="shared" si="2624"/>
        <v>0</v>
      </c>
      <c r="IY1254" s="101">
        <f t="shared" si="2624"/>
        <v>0</v>
      </c>
      <c r="IZ1254" s="101">
        <f t="shared" si="2624"/>
        <v>0</v>
      </c>
      <c r="JA1254" s="101">
        <f t="shared" si="2625"/>
        <v>0</v>
      </c>
      <c r="JB1254" s="101">
        <f t="shared" si="2625"/>
        <v>0</v>
      </c>
      <c r="JC1254" s="101">
        <f t="shared" si="2625"/>
        <v>0</v>
      </c>
      <c r="JD1254" s="106"/>
      <c r="JE1254" s="106"/>
      <c r="JF1254" s="106"/>
      <c r="JG1254" s="101">
        <f t="shared" si="2626"/>
        <v>0</v>
      </c>
      <c r="JH1254" s="101">
        <f t="shared" si="2627"/>
        <v>0</v>
      </c>
      <c r="JI1254" s="101">
        <f t="shared" si="2628"/>
        <v>0</v>
      </c>
      <c r="JJ1254" s="101">
        <f t="shared" si="2629"/>
        <v>0</v>
      </c>
      <c r="JK1254" s="101">
        <f t="shared" si="2630"/>
        <v>0</v>
      </c>
      <c r="JL1254" s="101">
        <f t="shared" si="2631"/>
        <v>0</v>
      </c>
      <c r="JM1254" s="101">
        <f t="shared" ref="JM1254:JM1259" si="2860">$F1254*JM$1262</f>
        <v>553.61</v>
      </c>
      <c r="JN1254" s="101">
        <f t="shared" ref="JN1254:JN1259" si="2861">$G1254*JN$1262</f>
        <v>571.46</v>
      </c>
      <c r="JO1254" s="101">
        <f t="shared" ref="JO1254:JO1259" si="2862">$H1254*JO$1262</f>
        <v>571.46</v>
      </c>
      <c r="JP1254" s="101">
        <f t="shared" ref="JP1254:JP1259" si="2863">$I1254*JP$1262</f>
        <v>0</v>
      </c>
      <c r="JQ1254" s="101">
        <f t="shared" ref="JQ1254:JQ1259" si="2864">$J1254*JQ$1262</f>
        <v>0</v>
      </c>
      <c r="JR1254" s="101">
        <f t="shared" ref="JR1254:JR1259" si="2865">$K1254*JR$1262</f>
        <v>0</v>
      </c>
      <c r="JS1254" s="101">
        <f t="shared" si="2632"/>
        <v>0</v>
      </c>
      <c r="JT1254" s="101">
        <f t="shared" si="2632"/>
        <v>0</v>
      </c>
      <c r="JU1254" s="101">
        <f t="shared" si="2632"/>
        <v>0</v>
      </c>
      <c r="JV1254" s="101">
        <f t="shared" si="2633"/>
        <v>0</v>
      </c>
      <c r="JW1254" s="101">
        <f t="shared" si="2633"/>
        <v>0</v>
      </c>
      <c r="JX1254" s="101">
        <f t="shared" si="2633"/>
        <v>0</v>
      </c>
      <c r="JY1254" s="106"/>
      <c r="JZ1254" s="106"/>
      <c r="KA1254" s="106"/>
      <c r="KB1254" s="101">
        <f t="shared" si="2634"/>
        <v>0</v>
      </c>
      <c r="KC1254" s="101">
        <f t="shared" si="2635"/>
        <v>0</v>
      </c>
      <c r="KD1254" s="101">
        <f t="shared" si="2636"/>
        <v>0</v>
      </c>
      <c r="KE1254" s="101">
        <f t="shared" si="2637"/>
        <v>0</v>
      </c>
      <c r="KF1254" s="101">
        <f t="shared" si="2638"/>
        <v>0</v>
      </c>
      <c r="KG1254" s="101">
        <f t="shared" si="2639"/>
        <v>0</v>
      </c>
      <c r="KH1254" s="101">
        <f t="shared" ref="KH1254:KH1259" si="2866">$F1254*KH$1262</f>
        <v>770.35</v>
      </c>
      <c r="KI1254" s="101">
        <f t="shared" ref="KI1254:KI1259" si="2867">$G1254*KI$1262</f>
        <v>795.59</v>
      </c>
      <c r="KJ1254" s="101">
        <f t="shared" ref="KJ1254:KJ1259" si="2868">$H1254*KJ$1262</f>
        <v>795.59</v>
      </c>
      <c r="KK1254" s="101">
        <f t="shared" ref="KK1254:KK1259" si="2869">$I1254*KK$1262</f>
        <v>0</v>
      </c>
      <c r="KL1254" s="101">
        <f t="shared" ref="KL1254:KL1259" si="2870">$J1254*KL$1262</f>
        <v>0</v>
      </c>
      <c r="KM1254" s="101">
        <f t="shared" ref="KM1254:KM1259" si="2871">$K1254*KM$1262</f>
        <v>0</v>
      </c>
      <c r="KN1254" s="101">
        <f t="shared" si="2640"/>
        <v>0</v>
      </c>
      <c r="KO1254" s="101">
        <f t="shared" si="2640"/>
        <v>0</v>
      </c>
      <c r="KP1254" s="101">
        <f t="shared" si="2640"/>
        <v>0</v>
      </c>
      <c r="KQ1254" s="101">
        <f t="shared" si="2641"/>
        <v>0</v>
      </c>
      <c r="KR1254" s="101">
        <f t="shared" si="2641"/>
        <v>0</v>
      </c>
      <c r="KS1254" s="101">
        <f t="shared" si="2641"/>
        <v>0</v>
      </c>
      <c r="KT1254" s="106"/>
      <c r="KU1254" s="106"/>
      <c r="KV1254" s="106"/>
      <c r="KW1254" s="101">
        <f t="shared" si="2642"/>
        <v>0</v>
      </c>
      <c r="KX1254" s="101">
        <f t="shared" si="2643"/>
        <v>0</v>
      </c>
      <c r="KY1254" s="101">
        <f t="shared" si="2644"/>
        <v>0</v>
      </c>
      <c r="KZ1254" s="101">
        <f t="shared" si="2645"/>
        <v>0</v>
      </c>
      <c r="LA1254" s="101">
        <f t="shared" si="2646"/>
        <v>0</v>
      </c>
      <c r="LB1254" s="101">
        <f t="shared" si="2647"/>
        <v>0</v>
      </c>
      <c r="LC1254" s="101">
        <f t="shared" ref="LC1254:LC1259" si="2872">$F1254*LC$1262</f>
        <v>0</v>
      </c>
      <c r="LD1254" s="101">
        <f t="shared" ref="LD1254:LD1259" si="2873">$G1254*LD$1262</f>
        <v>0</v>
      </c>
      <c r="LE1254" s="101">
        <f t="shared" ref="LE1254:LE1259" si="2874">$H1254*LE$1262</f>
        <v>0</v>
      </c>
      <c r="LF1254" s="101">
        <f t="shared" ref="LF1254:LF1259" si="2875">$I1254*LF$1262</f>
        <v>0</v>
      </c>
      <c r="LG1254" s="101">
        <f t="shared" ref="LG1254:LG1259" si="2876">$J1254*LG$1262</f>
        <v>0</v>
      </c>
      <c r="LH1254" s="101">
        <f t="shared" ref="LH1254:LH1259" si="2877">$K1254*LH$1262</f>
        <v>0</v>
      </c>
      <c r="LI1254" s="101">
        <f t="shared" si="2648"/>
        <v>0</v>
      </c>
      <c r="LJ1254" s="101">
        <f t="shared" si="2648"/>
        <v>0</v>
      </c>
      <c r="LK1254" s="101">
        <f t="shared" si="2648"/>
        <v>0</v>
      </c>
      <c r="LL1254" s="101">
        <f t="shared" si="2649"/>
        <v>0</v>
      </c>
      <c r="LM1254" s="101">
        <f t="shared" si="2649"/>
        <v>0</v>
      </c>
      <c r="LN1254" s="101">
        <f t="shared" si="2649"/>
        <v>0</v>
      </c>
      <c r="LO1254" s="106"/>
      <c r="LP1254" s="106"/>
      <c r="LQ1254" s="106"/>
      <c r="LR1254" s="101">
        <f t="shared" si="2650"/>
        <v>0</v>
      </c>
      <c r="LS1254" s="101">
        <f t="shared" si="2651"/>
        <v>0</v>
      </c>
      <c r="LT1254" s="101">
        <f t="shared" si="2652"/>
        <v>0</v>
      </c>
      <c r="LU1254" s="101">
        <f t="shared" si="2653"/>
        <v>0</v>
      </c>
      <c r="LV1254" s="101">
        <f t="shared" si="2654"/>
        <v>0</v>
      </c>
      <c r="LW1254" s="101">
        <f t="shared" si="2655"/>
        <v>0</v>
      </c>
      <c r="LX1254" s="101">
        <f t="shared" ref="LX1254:LX1259" si="2878">$F1254*LX$1262</f>
        <v>210.29</v>
      </c>
      <c r="LY1254" s="101">
        <f t="shared" ref="LY1254:LY1259" si="2879">$G1254*LY$1262</f>
        <v>216.94</v>
      </c>
      <c r="LZ1254" s="101">
        <f t="shared" ref="LZ1254:LZ1259" si="2880">$H1254*LZ$1262</f>
        <v>216.94</v>
      </c>
      <c r="MA1254" s="101">
        <f t="shared" ref="MA1254:MA1259" si="2881">$I1254*MA$1262</f>
        <v>0</v>
      </c>
      <c r="MB1254" s="101">
        <f t="shared" ref="MB1254:MB1259" si="2882">$J1254*MB$1262</f>
        <v>0</v>
      </c>
      <c r="MC1254" s="101">
        <f t="shared" ref="MC1254:MC1259" si="2883">$K1254*MC$1262</f>
        <v>0</v>
      </c>
      <c r="MD1254" s="101">
        <f t="shared" si="2656"/>
        <v>0</v>
      </c>
      <c r="ME1254" s="101">
        <f t="shared" si="2656"/>
        <v>0</v>
      </c>
      <c r="MF1254" s="101">
        <f t="shared" si="2656"/>
        <v>0</v>
      </c>
      <c r="MG1254" s="101">
        <f t="shared" si="2657"/>
        <v>0</v>
      </c>
      <c r="MH1254" s="101">
        <f t="shared" si="2657"/>
        <v>0</v>
      </c>
      <c r="MI1254" s="101">
        <f t="shared" si="2657"/>
        <v>0</v>
      </c>
      <c r="MJ1254" s="106"/>
      <c r="MK1254" s="106"/>
      <c r="ML1254" s="106"/>
      <c r="MM1254" s="101">
        <f t="shared" si="2658"/>
        <v>0</v>
      </c>
      <c r="MN1254" s="101">
        <f t="shared" si="2659"/>
        <v>0</v>
      </c>
      <c r="MO1254" s="101">
        <f t="shared" si="2660"/>
        <v>0</v>
      </c>
      <c r="MP1254" s="101">
        <f t="shared" si="2661"/>
        <v>0</v>
      </c>
      <c r="MQ1254" s="101">
        <f t="shared" si="2662"/>
        <v>0</v>
      </c>
      <c r="MR1254" s="101">
        <f t="shared" si="2663"/>
        <v>0</v>
      </c>
      <c r="MS1254" s="101">
        <f t="shared" ref="MS1254:MS1259" si="2884">$F1254*MS$1262</f>
        <v>435.01</v>
      </c>
      <c r="MT1254" s="101">
        <f t="shared" ref="MT1254:MT1259" si="2885">$G1254*MT$1262</f>
        <v>448.97</v>
      </c>
      <c r="MU1254" s="101">
        <f t="shared" ref="MU1254:MU1259" si="2886">$H1254*MU$1262</f>
        <v>448.97</v>
      </c>
      <c r="MV1254" s="101">
        <f t="shared" ref="MV1254:MV1259" si="2887">$I1254*MV$1262</f>
        <v>0</v>
      </c>
      <c r="MW1254" s="101">
        <f t="shared" ref="MW1254:MW1259" si="2888">$J1254*MW$1262</f>
        <v>0</v>
      </c>
      <c r="MX1254" s="101">
        <f t="shared" ref="MX1254:MX1259" si="2889">$K1254*MX$1262</f>
        <v>0</v>
      </c>
      <c r="MY1254" s="101">
        <f t="shared" si="2664"/>
        <v>0</v>
      </c>
      <c r="MZ1254" s="101">
        <f t="shared" si="2664"/>
        <v>0</v>
      </c>
      <c r="NA1254" s="101">
        <f t="shared" si="2664"/>
        <v>0</v>
      </c>
      <c r="NB1254" s="101">
        <f t="shared" si="2665"/>
        <v>0</v>
      </c>
      <c r="NC1254" s="101">
        <f t="shared" si="2665"/>
        <v>0</v>
      </c>
      <c r="ND1254" s="101">
        <f t="shared" si="2665"/>
        <v>0</v>
      </c>
      <c r="NE1254" s="106"/>
      <c r="NF1254" s="106"/>
      <c r="NG1254" s="106"/>
      <c r="NH1254" s="101">
        <f t="shared" si="2666"/>
        <v>0</v>
      </c>
      <c r="NI1254" s="101">
        <f t="shared" si="2667"/>
        <v>0</v>
      </c>
      <c r="NJ1254" s="101">
        <f t="shared" si="2668"/>
        <v>0</v>
      </c>
      <c r="NK1254" s="101">
        <f t="shared" si="2669"/>
        <v>0</v>
      </c>
      <c r="NL1254" s="101">
        <f t="shared" si="2670"/>
        <v>0</v>
      </c>
      <c r="NM1254" s="101">
        <f t="shared" si="2671"/>
        <v>0</v>
      </c>
      <c r="NN1254" s="101">
        <f t="shared" ref="NN1254:NN1259" si="2890">$F1254*NN$1262</f>
        <v>0</v>
      </c>
      <c r="NO1254" s="101">
        <f t="shared" ref="NO1254:NO1259" si="2891">$G1254*NO$1262</f>
        <v>0</v>
      </c>
      <c r="NP1254" s="101">
        <f t="shared" ref="NP1254:NP1259" si="2892">$H1254*NP$1262</f>
        <v>0</v>
      </c>
      <c r="NQ1254" s="101">
        <f t="shared" ref="NQ1254:NQ1259" si="2893">$I1254*NQ$1262</f>
        <v>0</v>
      </c>
      <c r="NR1254" s="101">
        <f t="shared" ref="NR1254:NR1259" si="2894">$J1254*NR$1262</f>
        <v>0</v>
      </c>
      <c r="NS1254" s="101">
        <f t="shared" ref="NS1254:NS1259" si="2895">$K1254*NS$1262</f>
        <v>0</v>
      </c>
      <c r="NT1254" s="101">
        <f t="shared" si="2672"/>
        <v>0</v>
      </c>
      <c r="NU1254" s="101">
        <f t="shared" si="2672"/>
        <v>0</v>
      </c>
      <c r="NV1254" s="101">
        <f t="shared" si="2672"/>
        <v>0</v>
      </c>
      <c r="NW1254" s="101">
        <f t="shared" si="2673"/>
        <v>0</v>
      </c>
      <c r="NX1254" s="101">
        <f t="shared" si="2673"/>
        <v>0</v>
      </c>
      <c r="NY1254" s="101">
        <f t="shared" si="2673"/>
        <v>0</v>
      </c>
      <c r="NZ1254" s="106"/>
      <c r="OA1254" s="106"/>
      <c r="OB1254" s="106"/>
      <c r="OC1254" s="101">
        <f t="shared" si="2674"/>
        <v>0</v>
      </c>
      <c r="OD1254" s="101">
        <f t="shared" si="2675"/>
        <v>0</v>
      </c>
      <c r="OE1254" s="101">
        <f t="shared" si="2676"/>
        <v>0</v>
      </c>
      <c r="OF1254" s="101">
        <f t="shared" si="2677"/>
        <v>0</v>
      </c>
      <c r="OG1254" s="101">
        <f t="shared" si="2678"/>
        <v>0</v>
      </c>
      <c r="OH1254" s="101">
        <f t="shared" si="2679"/>
        <v>0</v>
      </c>
      <c r="OI1254" s="101">
        <f t="shared" ref="OI1254:OI1259" si="2896">$F1254*OI$1262</f>
        <v>952.93</v>
      </c>
      <c r="OJ1254" s="101">
        <f t="shared" ref="OJ1254:OJ1259" si="2897">$G1254*OJ$1262</f>
        <v>984</v>
      </c>
      <c r="OK1254" s="101">
        <f t="shared" ref="OK1254:OK1259" si="2898">$H1254*OK$1262</f>
        <v>984</v>
      </c>
      <c r="OL1254" s="101">
        <f t="shared" ref="OL1254:OL1259" si="2899">$I1254*OL$1262</f>
        <v>0</v>
      </c>
      <c r="OM1254" s="101">
        <f t="shared" ref="OM1254:OM1259" si="2900">$J1254*OM$1262</f>
        <v>0</v>
      </c>
      <c r="ON1254" s="101">
        <f t="shared" ref="ON1254:ON1259" si="2901">$K1254*ON$1262</f>
        <v>0</v>
      </c>
      <c r="OO1254" s="101">
        <f t="shared" si="2680"/>
        <v>0</v>
      </c>
      <c r="OP1254" s="101">
        <f t="shared" si="2680"/>
        <v>0</v>
      </c>
      <c r="OQ1254" s="101">
        <f t="shared" si="2680"/>
        <v>0</v>
      </c>
      <c r="OR1254" s="101">
        <f t="shared" si="2681"/>
        <v>0</v>
      </c>
      <c r="OS1254" s="101">
        <f t="shared" si="2681"/>
        <v>0</v>
      </c>
      <c r="OT1254" s="101">
        <f t="shared" si="2681"/>
        <v>0</v>
      </c>
      <c r="OU1254" s="106"/>
      <c r="OV1254" s="106"/>
      <c r="OW1254" s="106"/>
      <c r="OX1254" s="101">
        <f t="shared" si="2682"/>
        <v>0</v>
      </c>
      <c r="OY1254" s="101">
        <f t="shared" si="2683"/>
        <v>0</v>
      </c>
      <c r="OZ1254" s="101">
        <f t="shared" si="2684"/>
        <v>0</v>
      </c>
      <c r="PA1254" s="101">
        <f t="shared" si="2685"/>
        <v>0</v>
      </c>
      <c r="PB1254" s="101">
        <f t="shared" si="2686"/>
        <v>0</v>
      </c>
      <c r="PC1254" s="101">
        <f t="shared" si="2687"/>
        <v>0</v>
      </c>
      <c r="PD1254" s="101">
        <f t="shared" ref="PD1254:PD1259" si="2902">$F1254*PD$1262</f>
        <v>291.44</v>
      </c>
      <c r="PE1254" s="101">
        <f t="shared" ref="PE1254:PE1259" si="2903">$G1254*PE$1262</f>
        <v>300.76</v>
      </c>
      <c r="PF1254" s="101">
        <f t="shared" ref="PF1254:PF1259" si="2904">$H1254*PF$1262</f>
        <v>300.76</v>
      </c>
      <c r="PG1254" s="101">
        <f t="shared" ref="PG1254:PG1259" si="2905">$I1254*PG$1262</f>
        <v>0</v>
      </c>
      <c r="PH1254" s="101">
        <f t="shared" ref="PH1254:PH1259" si="2906">$J1254*PH$1262</f>
        <v>0</v>
      </c>
      <c r="PI1254" s="101">
        <f t="shared" ref="PI1254:PI1259" si="2907">$K1254*PI$1262</f>
        <v>0</v>
      </c>
      <c r="PJ1254" s="101">
        <f t="shared" si="2688"/>
        <v>0</v>
      </c>
      <c r="PK1254" s="101">
        <f t="shared" si="2688"/>
        <v>0</v>
      </c>
      <c r="PL1254" s="101">
        <f t="shared" si="2688"/>
        <v>0</v>
      </c>
      <c r="PM1254" s="101">
        <f t="shared" si="2689"/>
        <v>0</v>
      </c>
      <c r="PN1254" s="101">
        <f t="shared" si="2689"/>
        <v>0</v>
      </c>
      <c r="PO1254" s="101">
        <f t="shared" si="2689"/>
        <v>0</v>
      </c>
      <c r="PP1254" s="106"/>
      <c r="PQ1254" s="106"/>
      <c r="PR1254" s="106"/>
      <c r="PS1254" s="101">
        <f t="shared" si="2690"/>
        <v>0</v>
      </c>
      <c r="PT1254" s="101">
        <f t="shared" si="2691"/>
        <v>0</v>
      </c>
      <c r="PU1254" s="101">
        <f t="shared" si="2692"/>
        <v>0</v>
      </c>
      <c r="PV1254" s="101">
        <f t="shared" si="2693"/>
        <v>0</v>
      </c>
      <c r="PW1254" s="101">
        <f t="shared" si="2694"/>
        <v>0</v>
      </c>
      <c r="PX1254" s="101">
        <f t="shared" si="2695"/>
        <v>0</v>
      </c>
      <c r="PY1254" s="101">
        <f t="shared" ref="PY1254:PY1259" si="2908">$F1254*PY$1262</f>
        <v>315.56</v>
      </c>
      <c r="PZ1254" s="101">
        <f t="shared" ref="PZ1254:PZ1259" si="2909">$G1254*PZ$1262</f>
        <v>325.70999999999998</v>
      </c>
      <c r="QA1254" s="101">
        <f t="shared" ref="QA1254:QA1259" si="2910">$H1254*QA$1262</f>
        <v>325.70999999999998</v>
      </c>
      <c r="QB1254" s="101">
        <f t="shared" ref="QB1254:QB1259" si="2911">$I1254*QB$1262</f>
        <v>0</v>
      </c>
      <c r="QC1254" s="101">
        <f t="shared" ref="QC1254:QC1259" si="2912">$J1254*QC$1262</f>
        <v>0</v>
      </c>
      <c r="QD1254" s="101">
        <f t="shared" ref="QD1254:QD1259" si="2913">$K1254*QD$1262</f>
        <v>0</v>
      </c>
      <c r="QE1254" s="101">
        <f t="shared" si="2696"/>
        <v>0</v>
      </c>
      <c r="QF1254" s="101">
        <f t="shared" si="2696"/>
        <v>0</v>
      </c>
      <c r="QG1254" s="101">
        <f t="shared" si="2696"/>
        <v>0</v>
      </c>
      <c r="QH1254" s="101">
        <f t="shared" si="2697"/>
        <v>0</v>
      </c>
      <c r="QI1254" s="101">
        <f t="shared" si="2697"/>
        <v>0</v>
      </c>
      <c r="QJ1254" s="101">
        <f t="shared" si="2697"/>
        <v>0</v>
      </c>
      <c r="QK1254" s="106"/>
      <c r="QL1254" s="106"/>
      <c r="QM1254" s="106"/>
      <c r="QN1254" s="101">
        <f t="shared" si="2698"/>
        <v>0</v>
      </c>
      <c r="QO1254" s="101">
        <f t="shared" si="2699"/>
        <v>0</v>
      </c>
      <c r="QP1254" s="101">
        <f t="shared" si="2700"/>
        <v>0</v>
      </c>
      <c r="QQ1254" s="101">
        <f t="shared" si="2701"/>
        <v>0</v>
      </c>
      <c r="QR1254" s="101">
        <f t="shared" si="2702"/>
        <v>0</v>
      </c>
      <c r="QS1254" s="101">
        <f t="shared" si="2703"/>
        <v>0</v>
      </c>
      <c r="QT1254" s="101">
        <f t="shared" ref="QT1254:QT1259" si="2914">$F1254*QT$1262</f>
        <v>235.87</v>
      </c>
      <c r="QU1254" s="101">
        <f t="shared" ref="QU1254:QU1259" si="2915">$G1254*QU$1262</f>
        <v>243.42</v>
      </c>
      <c r="QV1254" s="101">
        <f t="shared" ref="QV1254:QV1259" si="2916">$H1254*QV$1262</f>
        <v>243.42</v>
      </c>
      <c r="QW1254" s="101">
        <f t="shared" ref="QW1254:QW1259" si="2917">$I1254*QW$1262</f>
        <v>0</v>
      </c>
      <c r="QX1254" s="101">
        <f t="shared" ref="QX1254:QX1259" si="2918">$J1254*QX$1262</f>
        <v>0</v>
      </c>
      <c r="QY1254" s="101">
        <f t="shared" ref="QY1254:QY1259" si="2919">$K1254*QY$1262</f>
        <v>0</v>
      </c>
      <c r="QZ1254" s="101">
        <f t="shared" si="2704"/>
        <v>0</v>
      </c>
      <c r="RA1254" s="101">
        <f t="shared" si="2704"/>
        <v>0</v>
      </c>
      <c r="RB1254" s="101">
        <f t="shared" si="2704"/>
        <v>0</v>
      </c>
      <c r="RC1254" s="101">
        <f t="shared" si="2705"/>
        <v>0</v>
      </c>
      <c r="RD1254" s="101">
        <f t="shared" si="2705"/>
        <v>0</v>
      </c>
      <c r="RE1254" s="101">
        <f t="shared" si="2705"/>
        <v>0</v>
      </c>
      <c r="RF1254" s="106"/>
      <c r="RG1254" s="106"/>
      <c r="RH1254" s="106"/>
      <c r="RI1254" s="101">
        <f t="shared" si="2706"/>
        <v>0</v>
      </c>
      <c r="RJ1254" s="101">
        <f t="shared" si="2707"/>
        <v>0</v>
      </c>
      <c r="RK1254" s="101">
        <f t="shared" si="2708"/>
        <v>0</v>
      </c>
      <c r="RL1254" s="101">
        <f t="shared" si="2709"/>
        <v>0</v>
      </c>
      <c r="RM1254" s="101">
        <f t="shared" si="2710"/>
        <v>0</v>
      </c>
      <c r="RN1254" s="101">
        <f t="shared" si="2711"/>
        <v>0</v>
      </c>
      <c r="RO1254" s="101">
        <f t="shared" ref="RO1254:RO1259" si="2920">$F1254*RO$1262</f>
        <v>165.33</v>
      </c>
      <c r="RP1254" s="101">
        <f t="shared" ref="RP1254:RP1259" si="2921">$G1254*RP$1262</f>
        <v>170.62</v>
      </c>
      <c r="RQ1254" s="101">
        <f t="shared" ref="RQ1254:RQ1259" si="2922">$H1254*RQ$1262</f>
        <v>170.62</v>
      </c>
      <c r="RR1254" s="101">
        <f t="shared" ref="RR1254:RR1259" si="2923">$I1254*RR$1262</f>
        <v>0</v>
      </c>
      <c r="RS1254" s="101">
        <f t="shared" ref="RS1254:RS1259" si="2924">$J1254*RS$1262</f>
        <v>0</v>
      </c>
      <c r="RT1254" s="101">
        <f t="shared" ref="RT1254:RT1259" si="2925">$K1254*RT$1262</f>
        <v>0</v>
      </c>
      <c r="RU1254" s="101">
        <f t="shared" si="2712"/>
        <v>0</v>
      </c>
      <c r="RV1254" s="101">
        <f t="shared" si="2712"/>
        <v>0</v>
      </c>
      <c r="RW1254" s="101">
        <f t="shared" si="2712"/>
        <v>0</v>
      </c>
      <c r="RX1254" s="101">
        <f t="shared" si="2713"/>
        <v>0</v>
      </c>
      <c r="RY1254" s="101">
        <f t="shared" si="2713"/>
        <v>0</v>
      </c>
      <c r="RZ1254" s="101">
        <f t="shared" si="2713"/>
        <v>0</v>
      </c>
      <c r="SA1254" s="106"/>
      <c r="SB1254" s="106"/>
      <c r="SC1254" s="106"/>
      <c r="SD1254" s="101">
        <f t="shared" si="2714"/>
        <v>0</v>
      </c>
      <c r="SE1254" s="101">
        <f t="shared" si="2715"/>
        <v>0</v>
      </c>
      <c r="SF1254" s="101">
        <f t="shared" si="2716"/>
        <v>0</v>
      </c>
      <c r="SG1254" s="101">
        <f t="shared" si="2717"/>
        <v>0</v>
      </c>
      <c r="SH1254" s="101">
        <f t="shared" si="2718"/>
        <v>0</v>
      </c>
      <c r="SI1254" s="101">
        <f t="shared" si="2719"/>
        <v>0</v>
      </c>
      <c r="SJ1254" s="101">
        <f t="shared" ref="SJ1254:SJ1259" si="2926">$F1254*SJ$1262</f>
        <v>311.33</v>
      </c>
      <c r="SK1254" s="101">
        <f t="shared" ref="SK1254:SK1259" si="2927">$G1254*SK$1262</f>
        <v>321.77999999999997</v>
      </c>
      <c r="SL1254" s="101">
        <f t="shared" ref="SL1254:SL1259" si="2928">$H1254*SL$1262</f>
        <v>321.77999999999997</v>
      </c>
      <c r="SM1254" s="101">
        <f t="shared" ref="SM1254:SM1259" si="2929">$I1254*SM$1262</f>
        <v>0</v>
      </c>
      <c r="SN1254" s="101">
        <f t="shared" ref="SN1254:SN1259" si="2930">$J1254*SN$1262</f>
        <v>0</v>
      </c>
      <c r="SO1254" s="101">
        <f t="shared" ref="SO1254:SO1259" si="2931">$K1254*SO$1262</f>
        <v>0</v>
      </c>
      <c r="SP1254" s="101">
        <f t="shared" si="2720"/>
        <v>0</v>
      </c>
      <c r="SQ1254" s="101">
        <f t="shared" si="2720"/>
        <v>0</v>
      </c>
      <c r="SR1254" s="101">
        <f t="shared" si="2720"/>
        <v>0</v>
      </c>
      <c r="SS1254" s="101">
        <f t="shared" si="2721"/>
        <v>0</v>
      </c>
      <c r="ST1254" s="101">
        <f t="shared" si="2721"/>
        <v>0</v>
      </c>
      <c r="SU1254" s="101">
        <f t="shared" si="2721"/>
        <v>0</v>
      </c>
      <c r="SV1254" s="106"/>
      <c r="SW1254" s="106"/>
      <c r="SX1254" s="106"/>
      <c r="SY1254" s="101">
        <f t="shared" si="2722"/>
        <v>0</v>
      </c>
      <c r="SZ1254" s="101">
        <f t="shared" si="2723"/>
        <v>0</v>
      </c>
      <c r="TA1254" s="101">
        <f t="shared" si="2724"/>
        <v>0</v>
      </c>
      <c r="TB1254" s="101">
        <f t="shared" si="2725"/>
        <v>0</v>
      </c>
      <c r="TC1254" s="101">
        <f t="shared" si="2726"/>
        <v>0</v>
      </c>
      <c r="TD1254" s="101">
        <f t="shared" si="2727"/>
        <v>0</v>
      </c>
      <c r="TE1254" s="101">
        <f t="shared" ref="TE1254:TE1259" si="2932">$F1254*TE$1262</f>
        <v>123.35</v>
      </c>
      <c r="TF1254" s="101">
        <f t="shared" ref="TF1254:TF1259" si="2933">$G1254*TF$1262</f>
        <v>127.35</v>
      </c>
      <c r="TG1254" s="101">
        <f t="shared" ref="TG1254:TG1259" si="2934">$H1254*TG$1262</f>
        <v>127.35</v>
      </c>
      <c r="TH1254" s="101">
        <f t="shared" ref="TH1254:TH1259" si="2935">$I1254*TH$1262</f>
        <v>0</v>
      </c>
      <c r="TI1254" s="101">
        <f t="shared" ref="TI1254:TI1259" si="2936">$J1254*TI$1262</f>
        <v>0</v>
      </c>
      <c r="TJ1254" s="101">
        <f t="shared" ref="TJ1254:TJ1259" si="2937">$K1254*TJ$1262</f>
        <v>0</v>
      </c>
      <c r="TK1254" s="101">
        <f t="shared" si="2728"/>
        <v>0</v>
      </c>
      <c r="TL1254" s="101">
        <f t="shared" si="2728"/>
        <v>0</v>
      </c>
      <c r="TM1254" s="101">
        <f t="shared" si="2728"/>
        <v>0</v>
      </c>
      <c r="TN1254" s="101">
        <f t="shared" si="2729"/>
        <v>0</v>
      </c>
      <c r="TO1254" s="101">
        <f t="shared" si="2729"/>
        <v>0</v>
      </c>
      <c r="TP1254" s="101">
        <f t="shared" si="2729"/>
        <v>0</v>
      </c>
      <c r="TQ1254" s="106"/>
      <c r="TR1254" s="106"/>
      <c r="TS1254" s="106"/>
      <c r="TT1254" s="101">
        <f t="shared" si="2730"/>
        <v>0</v>
      </c>
      <c r="TU1254" s="101">
        <f t="shared" si="2731"/>
        <v>0</v>
      </c>
      <c r="TV1254" s="101">
        <f t="shared" si="2732"/>
        <v>0</v>
      </c>
      <c r="TW1254" s="101">
        <f t="shared" si="2733"/>
        <v>0</v>
      </c>
      <c r="TX1254" s="101">
        <f t="shared" si="2734"/>
        <v>0</v>
      </c>
      <c r="TY1254" s="101">
        <f t="shared" si="2735"/>
        <v>0</v>
      </c>
      <c r="TZ1254" s="101">
        <f t="shared" ref="TZ1254:TZ1259" si="2938">$F1254*TZ$1262</f>
        <v>235.44</v>
      </c>
      <c r="UA1254" s="101">
        <f t="shared" ref="UA1254:UA1259" si="2939">$G1254*UA$1262</f>
        <v>243.02</v>
      </c>
      <c r="UB1254" s="101">
        <f t="shared" ref="UB1254:UB1259" si="2940">$H1254*UB$1262</f>
        <v>243.02</v>
      </c>
      <c r="UC1254" s="101">
        <f t="shared" ref="UC1254:UC1259" si="2941">$I1254*UC$1262</f>
        <v>0</v>
      </c>
      <c r="UD1254" s="101">
        <f t="shared" ref="UD1254:UD1259" si="2942">$J1254*UD$1262</f>
        <v>0</v>
      </c>
      <c r="UE1254" s="101">
        <f t="shared" ref="UE1254:UE1259" si="2943">$K1254*UE$1262</f>
        <v>0</v>
      </c>
      <c r="UF1254" s="101">
        <f t="shared" si="2736"/>
        <v>0</v>
      </c>
      <c r="UG1254" s="101">
        <f t="shared" si="2736"/>
        <v>0</v>
      </c>
      <c r="UH1254" s="101">
        <f t="shared" si="2736"/>
        <v>0</v>
      </c>
      <c r="UI1254" s="101">
        <f t="shared" si="2737"/>
        <v>0</v>
      </c>
      <c r="UJ1254" s="101">
        <f t="shared" si="2737"/>
        <v>0</v>
      </c>
      <c r="UK1254" s="101">
        <f t="shared" si="2737"/>
        <v>0</v>
      </c>
      <c r="UL1254" s="106">
        <v>102</v>
      </c>
      <c r="UM1254" s="106">
        <v>102</v>
      </c>
      <c r="UN1254" s="106">
        <v>102</v>
      </c>
      <c r="UO1254" s="101">
        <f t="shared" si="2738"/>
        <v>31641.42</v>
      </c>
      <c r="UP1254" s="101">
        <f t="shared" si="2739"/>
        <v>32659.38</v>
      </c>
      <c r="UQ1254" s="101">
        <f t="shared" si="2740"/>
        <v>32659.38</v>
      </c>
      <c r="UR1254" s="101">
        <f t="shared" si="2741"/>
        <v>0</v>
      </c>
      <c r="US1254" s="101">
        <f t="shared" si="2742"/>
        <v>0</v>
      </c>
      <c r="UT1254" s="101">
        <f t="shared" si="2743"/>
        <v>0</v>
      </c>
      <c r="UU1254" s="101">
        <f t="shared" ref="UU1254:UU1259" si="2944">$F1254*UU$1262</f>
        <v>285.26</v>
      </c>
      <c r="UV1254" s="101">
        <f t="shared" ref="UV1254:UV1259" si="2945">$G1254*UV$1262</f>
        <v>294.39</v>
      </c>
      <c r="UW1254" s="101">
        <f t="shared" ref="UW1254:UW1259" si="2946">$H1254*UW$1262</f>
        <v>294.39</v>
      </c>
      <c r="UX1254" s="101">
        <f t="shared" ref="UX1254:UX1259" si="2947">$I1254*UX$1262</f>
        <v>0</v>
      </c>
      <c r="UY1254" s="101">
        <f t="shared" ref="UY1254:UY1259" si="2948">$J1254*UY$1262</f>
        <v>0</v>
      </c>
      <c r="UZ1254" s="101">
        <f t="shared" ref="UZ1254:UZ1259" si="2949">$K1254*UZ$1262</f>
        <v>0</v>
      </c>
      <c r="VA1254" s="101">
        <f t="shared" si="2744"/>
        <v>29096.52</v>
      </c>
      <c r="VB1254" s="101">
        <f t="shared" si="2744"/>
        <v>30027.78</v>
      </c>
      <c r="VC1254" s="101">
        <f t="shared" si="2744"/>
        <v>30027.78</v>
      </c>
      <c r="VD1254" s="101">
        <f t="shared" si="2745"/>
        <v>0</v>
      </c>
      <c r="VE1254" s="101">
        <f t="shared" si="2745"/>
        <v>0</v>
      </c>
      <c r="VF1254" s="101">
        <f t="shared" si="2745"/>
        <v>0</v>
      </c>
      <c r="VG1254" s="106"/>
      <c r="VH1254" s="106"/>
      <c r="VI1254" s="106"/>
      <c r="VJ1254" s="101">
        <f t="shared" si="2746"/>
        <v>0</v>
      </c>
      <c r="VK1254" s="101">
        <f t="shared" si="2747"/>
        <v>0</v>
      </c>
      <c r="VL1254" s="101">
        <f t="shared" si="2748"/>
        <v>0</v>
      </c>
      <c r="VM1254" s="101">
        <f t="shared" si="2749"/>
        <v>0</v>
      </c>
      <c r="VN1254" s="101">
        <f t="shared" si="2750"/>
        <v>0</v>
      </c>
      <c r="VO1254" s="101">
        <f t="shared" si="2751"/>
        <v>0</v>
      </c>
      <c r="VP1254" s="101">
        <f t="shared" ref="VP1254:VP1259" si="2950">$F1254*VP$1262</f>
        <v>320.66000000000003</v>
      </c>
      <c r="VQ1254" s="101">
        <f t="shared" ref="VQ1254:VQ1259" si="2951">$G1254*VQ$1262</f>
        <v>330.54</v>
      </c>
      <c r="VR1254" s="101">
        <f t="shared" ref="VR1254:VR1259" si="2952">$H1254*VR$1262</f>
        <v>330.54</v>
      </c>
      <c r="VS1254" s="101">
        <f t="shared" ref="VS1254:VS1259" si="2953">$I1254*VS$1262</f>
        <v>0</v>
      </c>
      <c r="VT1254" s="101">
        <f t="shared" ref="VT1254:VT1259" si="2954">$J1254*VT$1262</f>
        <v>0</v>
      </c>
      <c r="VU1254" s="101">
        <f t="shared" ref="VU1254:VU1259" si="2955">$K1254*VU$1262</f>
        <v>0</v>
      </c>
      <c r="VV1254" s="101">
        <f t="shared" si="2752"/>
        <v>0</v>
      </c>
      <c r="VW1254" s="101">
        <f t="shared" si="2752"/>
        <v>0</v>
      </c>
      <c r="VX1254" s="101">
        <f t="shared" si="2752"/>
        <v>0</v>
      </c>
      <c r="VY1254" s="101">
        <f t="shared" si="2753"/>
        <v>0</v>
      </c>
      <c r="VZ1254" s="101">
        <f t="shared" si="2753"/>
        <v>0</v>
      </c>
      <c r="WA1254" s="101">
        <f t="shared" si="2753"/>
        <v>0</v>
      </c>
      <c r="WB1254" s="106"/>
      <c r="WC1254" s="106"/>
      <c r="WD1254" s="106"/>
      <c r="WE1254" s="101">
        <f t="shared" si="2754"/>
        <v>0</v>
      </c>
      <c r="WF1254" s="101">
        <f t="shared" si="2755"/>
        <v>0</v>
      </c>
      <c r="WG1254" s="101">
        <f t="shared" si="2756"/>
        <v>0</v>
      </c>
      <c r="WH1254" s="101">
        <f t="shared" si="2757"/>
        <v>0</v>
      </c>
      <c r="WI1254" s="101">
        <f t="shared" si="2758"/>
        <v>0</v>
      </c>
      <c r="WJ1254" s="101">
        <f t="shared" si="2759"/>
        <v>0</v>
      </c>
      <c r="WK1254" s="101">
        <f t="shared" ref="WK1254:WK1259" si="2956">$F1254*WK$1262</f>
        <v>0</v>
      </c>
      <c r="WL1254" s="101">
        <f t="shared" ref="WL1254:WL1259" si="2957">$G1254*WL$1262</f>
        <v>0</v>
      </c>
      <c r="WM1254" s="101">
        <f t="shared" ref="WM1254:WM1259" si="2958">$H1254*WM$1262</f>
        <v>0</v>
      </c>
      <c r="WN1254" s="101">
        <f t="shared" ref="WN1254:WN1259" si="2959">$I1254*WN$1262</f>
        <v>0</v>
      </c>
      <c r="WO1254" s="101">
        <f t="shared" ref="WO1254:WO1259" si="2960">$J1254*WO$1262</f>
        <v>0</v>
      </c>
      <c r="WP1254" s="101">
        <f t="shared" ref="WP1254:WP1259" si="2961">$K1254*WP$1262</f>
        <v>0</v>
      </c>
      <c r="WQ1254" s="101">
        <f t="shared" si="2760"/>
        <v>0</v>
      </c>
      <c r="WR1254" s="101">
        <f t="shared" si="2760"/>
        <v>0</v>
      </c>
      <c r="WS1254" s="101">
        <f t="shared" si="2760"/>
        <v>0</v>
      </c>
      <c r="WT1254" s="101">
        <f t="shared" si="2761"/>
        <v>0</v>
      </c>
      <c r="WU1254" s="101">
        <f t="shared" si="2761"/>
        <v>0</v>
      </c>
      <c r="WV1254" s="101">
        <f t="shared" si="2761"/>
        <v>0</v>
      </c>
      <c r="WW1254" s="106"/>
      <c r="WX1254" s="106"/>
      <c r="WY1254" s="106"/>
      <c r="WZ1254" s="101">
        <f t="shared" si="2762"/>
        <v>0</v>
      </c>
      <c r="XA1254" s="101">
        <f t="shared" si="2763"/>
        <v>0</v>
      </c>
      <c r="XB1254" s="101">
        <f t="shared" si="2764"/>
        <v>0</v>
      </c>
      <c r="XC1254" s="101">
        <f t="shared" si="2765"/>
        <v>0</v>
      </c>
      <c r="XD1254" s="101">
        <f t="shared" si="2766"/>
        <v>0</v>
      </c>
      <c r="XE1254" s="101">
        <f t="shared" si="2767"/>
        <v>0</v>
      </c>
      <c r="XF1254" s="101">
        <f t="shared" ref="XF1254:XF1259" si="2962">$F1254*XF$1262</f>
        <v>0</v>
      </c>
      <c r="XG1254" s="101">
        <f t="shared" ref="XG1254:XG1259" si="2963">$G1254*XG$1262</f>
        <v>0</v>
      </c>
      <c r="XH1254" s="101">
        <f t="shared" ref="XH1254:XH1259" si="2964">$H1254*XH$1262</f>
        <v>0</v>
      </c>
      <c r="XI1254" s="101">
        <f t="shared" ref="XI1254:XI1259" si="2965">$I1254*XI$1262</f>
        <v>0</v>
      </c>
      <c r="XJ1254" s="101">
        <f t="shared" ref="XJ1254:XJ1259" si="2966">$J1254*XJ$1262</f>
        <v>0</v>
      </c>
      <c r="XK1254" s="101">
        <f t="shared" ref="XK1254:XK1259" si="2967">$K1254*XK$1262</f>
        <v>0</v>
      </c>
      <c r="XL1254" s="101">
        <f t="shared" si="2768"/>
        <v>0</v>
      </c>
      <c r="XM1254" s="101">
        <f t="shared" si="2768"/>
        <v>0</v>
      </c>
      <c r="XN1254" s="101">
        <f t="shared" si="2768"/>
        <v>0</v>
      </c>
      <c r="XO1254" s="101">
        <f t="shared" si="2769"/>
        <v>0</v>
      </c>
      <c r="XP1254" s="101">
        <f t="shared" si="2769"/>
        <v>0</v>
      </c>
      <c r="XQ1254" s="101">
        <f t="shared" si="2769"/>
        <v>0</v>
      </c>
      <c r="XR1254" s="106"/>
      <c r="XS1254" s="106"/>
      <c r="XT1254" s="106"/>
      <c r="XU1254" s="101">
        <f t="shared" si="2770"/>
        <v>0</v>
      </c>
      <c r="XV1254" s="101">
        <f t="shared" si="2771"/>
        <v>0</v>
      </c>
      <c r="XW1254" s="101">
        <f t="shared" si="2772"/>
        <v>0</v>
      </c>
      <c r="XX1254" s="101">
        <f t="shared" si="2773"/>
        <v>0</v>
      </c>
      <c r="XY1254" s="101">
        <f t="shared" si="2774"/>
        <v>0</v>
      </c>
      <c r="XZ1254" s="101">
        <f t="shared" si="2775"/>
        <v>0</v>
      </c>
      <c r="YA1254" s="101">
        <f t="shared" ref="YA1254:YA1259" si="2968">$F1254*YA$1262</f>
        <v>0</v>
      </c>
      <c r="YB1254" s="101">
        <f t="shared" ref="YB1254:YB1259" si="2969">$G1254*YB$1262</f>
        <v>0</v>
      </c>
      <c r="YC1254" s="101">
        <f t="shared" ref="YC1254:YC1259" si="2970">$H1254*YC$1262</f>
        <v>0</v>
      </c>
      <c r="YD1254" s="101">
        <f t="shared" ref="YD1254:YD1259" si="2971">$I1254*YD$1262</f>
        <v>0</v>
      </c>
      <c r="YE1254" s="101">
        <f t="shared" ref="YE1254:YE1259" si="2972">$J1254*YE$1262</f>
        <v>0</v>
      </c>
      <c r="YF1254" s="101">
        <f t="shared" ref="YF1254:YF1259" si="2973">$K1254*YF$1262</f>
        <v>0</v>
      </c>
      <c r="YG1254" s="101">
        <f t="shared" si="2776"/>
        <v>0</v>
      </c>
      <c r="YH1254" s="101">
        <f t="shared" si="2776"/>
        <v>0</v>
      </c>
      <c r="YI1254" s="101">
        <f t="shared" si="2776"/>
        <v>0</v>
      </c>
      <c r="YJ1254" s="101">
        <f t="shared" si="2777"/>
        <v>0</v>
      </c>
      <c r="YK1254" s="101">
        <f t="shared" si="2777"/>
        <v>0</v>
      </c>
      <c r="YL1254" s="101">
        <f t="shared" si="2777"/>
        <v>0</v>
      </c>
      <c r="YM1254" s="149">
        <f t="shared" si="2778"/>
        <v>1639</v>
      </c>
      <c r="YN1254" s="149">
        <f t="shared" si="2778"/>
        <v>1639</v>
      </c>
      <c r="YO1254" s="149">
        <f t="shared" si="2778"/>
        <v>1639</v>
      </c>
      <c r="YP1254" s="101">
        <f t="shared" si="2779"/>
        <v>508434.19</v>
      </c>
      <c r="YQ1254" s="101">
        <f t="shared" si="2780"/>
        <v>524791.41</v>
      </c>
      <c r="YR1254" s="101">
        <f t="shared" si="2781"/>
        <v>524791.41</v>
      </c>
      <c r="YS1254" s="101">
        <f t="shared" si="2782"/>
        <v>0</v>
      </c>
      <c r="YT1254" s="101">
        <f t="shared" si="2783"/>
        <v>0</v>
      </c>
      <c r="YU1254" s="101">
        <f t="shared" si="2784"/>
        <v>0</v>
      </c>
      <c r="YV1254" s="101">
        <f t="shared" ref="YV1254:YV1259" si="2974">$F1254*YV$1262</f>
        <v>319.19</v>
      </c>
      <c r="YW1254" s="101">
        <f t="shared" ref="YW1254:YW1259" si="2975">$G1254*YW$1262</f>
        <v>329.46</v>
      </c>
      <c r="YX1254" s="101">
        <f t="shared" ref="YX1254:YX1259" si="2976">$H1254*YX$1262</f>
        <v>329.46</v>
      </c>
      <c r="YY1254" s="101">
        <f t="shared" ref="YY1254:YY1259" si="2977">$I1254*YY$1262</f>
        <v>0</v>
      </c>
      <c r="YZ1254" s="101">
        <f t="shared" ref="YZ1254:YZ1259" si="2978">$J1254*YZ$1262</f>
        <v>0</v>
      </c>
      <c r="ZA1254" s="101">
        <f t="shared" ref="ZA1254:ZA1259" si="2979">$K1254*ZA$1262</f>
        <v>0</v>
      </c>
      <c r="ZB1254" s="101">
        <f t="shared" si="2785"/>
        <v>523152.41</v>
      </c>
      <c r="ZC1254" s="101">
        <f t="shared" si="2785"/>
        <v>539984.93999999994</v>
      </c>
      <c r="ZD1254" s="101">
        <f t="shared" si="2785"/>
        <v>539984.93999999994</v>
      </c>
      <c r="ZE1254" s="101">
        <f t="shared" si="2786"/>
        <v>0</v>
      </c>
      <c r="ZF1254" s="101">
        <f t="shared" si="2786"/>
        <v>0</v>
      </c>
      <c r="ZG1254" s="101">
        <f t="shared" si="2786"/>
        <v>0</v>
      </c>
    </row>
    <row r="1255" spans="1:683">
      <c r="A1255" s="12" t="s">
        <v>466</v>
      </c>
      <c r="B1255" s="302" t="s">
        <v>770</v>
      </c>
      <c r="C1255" s="5"/>
      <c r="D1255" s="764"/>
      <c r="E1255" s="291"/>
      <c r="F1255" s="114">
        <f t="shared" si="2787"/>
        <v>173.21</v>
      </c>
      <c r="G1255" s="114">
        <f t="shared" si="2787"/>
        <v>178.61</v>
      </c>
      <c r="H1255" s="114">
        <f t="shared" si="2787"/>
        <v>178.61</v>
      </c>
      <c r="I1255" s="101"/>
      <c r="J1255" s="101"/>
      <c r="K1255" s="101"/>
      <c r="L1255" s="106">
        <v>105</v>
      </c>
      <c r="M1255" s="106">
        <v>105</v>
      </c>
      <c r="N1255" s="106">
        <v>105</v>
      </c>
      <c r="O1255" s="101">
        <f t="shared" si="2530"/>
        <v>18187.05</v>
      </c>
      <c r="P1255" s="101">
        <f t="shared" si="2531"/>
        <v>18754.05</v>
      </c>
      <c r="Q1255" s="101">
        <f t="shared" si="2532"/>
        <v>18754.05</v>
      </c>
      <c r="R1255" s="101">
        <f t="shared" si="2533"/>
        <v>0</v>
      </c>
      <c r="S1255" s="101">
        <f t="shared" si="2534"/>
        <v>0</v>
      </c>
      <c r="T1255" s="101">
        <f t="shared" si="2535"/>
        <v>0</v>
      </c>
      <c r="U1255" s="101">
        <f t="shared" si="2788"/>
        <v>529.70000000000005</v>
      </c>
      <c r="V1255" s="101">
        <f t="shared" si="2789"/>
        <v>546.20000000000005</v>
      </c>
      <c r="W1255" s="101">
        <f t="shared" si="2790"/>
        <v>546.20000000000005</v>
      </c>
      <c r="X1255" s="101">
        <f t="shared" si="2791"/>
        <v>0</v>
      </c>
      <c r="Y1255" s="101">
        <f t="shared" si="2792"/>
        <v>0</v>
      </c>
      <c r="Z1255" s="101">
        <f t="shared" si="2793"/>
        <v>0</v>
      </c>
      <c r="AA1255" s="101">
        <f t="shared" si="2536"/>
        <v>55618.5</v>
      </c>
      <c r="AB1255" s="101">
        <f t="shared" si="2536"/>
        <v>57351</v>
      </c>
      <c r="AC1255" s="101">
        <f t="shared" si="2536"/>
        <v>57351</v>
      </c>
      <c r="AD1255" s="101">
        <f t="shared" si="2537"/>
        <v>0</v>
      </c>
      <c r="AE1255" s="101">
        <f t="shared" si="2537"/>
        <v>0</v>
      </c>
      <c r="AF1255" s="101">
        <f t="shared" si="2537"/>
        <v>0</v>
      </c>
      <c r="AG1255" s="106">
        <v>630</v>
      </c>
      <c r="AH1255" s="106">
        <v>630</v>
      </c>
      <c r="AI1255" s="106">
        <v>630</v>
      </c>
      <c r="AJ1255" s="101">
        <f t="shared" si="2538"/>
        <v>109122.3</v>
      </c>
      <c r="AK1255" s="101">
        <f t="shared" si="2539"/>
        <v>112524.3</v>
      </c>
      <c r="AL1255" s="101">
        <f t="shared" si="2540"/>
        <v>112524.3</v>
      </c>
      <c r="AM1255" s="101">
        <f t="shared" si="2541"/>
        <v>0</v>
      </c>
      <c r="AN1255" s="101">
        <f t="shared" si="2542"/>
        <v>0</v>
      </c>
      <c r="AO1255" s="101">
        <f t="shared" si="2543"/>
        <v>0</v>
      </c>
      <c r="AP1255" s="101">
        <f t="shared" si="2794"/>
        <v>49.47</v>
      </c>
      <c r="AQ1255" s="101">
        <f t="shared" si="2795"/>
        <v>51</v>
      </c>
      <c r="AR1255" s="101">
        <f t="shared" si="2796"/>
        <v>51</v>
      </c>
      <c r="AS1255" s="101">
        <f t="shared" si="2797"/>
        <v>0</v>
      </c>
      <c r="AT1255" s="101">
        <f t="shared" si="2798"/>
        <v>0</v>
      </c>
      <c r="AU1255" s="101">
        <f t="shared" si="2799"/>
        <v>0</v>
      </c>
      <c r="AV1255" s="101">
        <f t="shared" si="2544"/>
        <v>31166.1</v>
      </c>
      <c r="AW1255" s="101">
        <f t="shared" si="2544"/>
        <v>32130</v>
      </c>
      <c r="AX1255" s="101">
        <f t="shared" si="2544"/>
        <v>32130</v>
      </c>
      <c r="AY1255" s="101">
        <f t="shared" si="2545"/>
        <v>0</v>
      </c>
      <c r="AZ1255" s="101">
        <f t="shared" si="2545"/>
        <v>0</v>
      </c>
      <c r="BA1255" s="101">
        <f t="shared" si="2545"/>
        <v>0</v>
      </c>
      <c r="BB1255" s="106">
        <v>245</v>
      </c>
      <c r="BC1255" s="106">
        <v>245</v>
      </c>
      <c r="BD1255" s="106">
        <v>245</v>
      </c>
      <c r="BE1255" s="101">
        <f t="shared" si="2546"/>
        <v>42436.45</v>
      </c>
      <c r="BF1255" s="101">
        <f t="shared" si="2547"/>
        <v>43759.45</v>
      </c>
      <c r="BG1255" s="101">
        <f t="shared" si="2548"/>
        <v>43759.45</v>
      </c>
      <c r="BH1255" s="101">
        <f t="shared" si="2549"/>
        <v>0</v>
      </c>
      <c r="BI1255" s="101">
        <f t="shared" si="2550"/>
        <v>0</v>
      </c>
      <c r="BJ1255" s="101">
        <f t="shared" si="2551"/>
        <v>0</v>
      </c>
      <c r="BK1255" s="101">
        <f t="shared" si="2800"/>
        <v>240.07</v>
      </c>
      <c r="BL1255" s="101">
        <f t="shared" si="2801"/>
        <v>247.53</v>
      </c>
      <c r="BM1255" s="101">
        <f t="shared" si="2802"/>
        <v>247.53</v>
      </c>
      <c r="BN1255" s="101">
        <f t="shared" si="2803"/>
        <v>0</v>
      </c>
      <c r="BO1255" s="101">
        <f t="shared" si="2804"/>
        <v>0</v>
      </c>
      <c r="BP1255" s="101">
        <f t="shared" si="2805"/>
        <v>0</v>
      </c>
      <c r="BQ1255" s="101">
        <f t="shared" si="2552"/>
        <v>58817.15</v>
      </c>
      <c r="BR1255" s="101">
        <f t="shared" si="2552"/>
        <v>60644.85</v>
      </c>
      <c r="BS1255" s="101">
        <f t="shared" si="2552"/>
        <v>60644.85</v>
      </c>
      <c r="BT1255" s="101">
        <f t="shared" si="2553"/>
        <v>0</v>
      </c>
      <c r="BU1255" s="101">
        <f t="shared" si="2553"/>
        <v>0</v>
      </c>
      <c r="BV1255" s="101">
        <f t="shared" si="2553"/>
        <v>0</v>
      </c>
      <c r="BW1255" s="106"/>
      <c r="BX1255" s="106"/>
      <c r="BY1255" s="106"/>
      <c r="BZ1255" s="101">
        <f t="shared" si="2554"/>
        <v>0</v>
      </c>
      <c r="CA1255" s="101">
        <f t="shared" si="2555"/>
        <v>0</v>
      </c>
      <c r="CB1255" s="101">
        <f t="shared" si="2556"/>
        <v>0</v>
      </c>
      <c r="CC1255" s="101">
        <f t="shared" si="2557"/>
        <v>0</v>
      </c>
      <c r="CD1255" s="101">
        <f t="shared" si="2558"/>
        <v>0</v>
      </c>
      <c r="CE1255" s="101">
        <f t="shared" si="2559"/>
        <v>0</v>
      </c>
      <c r="CF1255" s="101">
        <f t="shared" si="2806"/>
        <v>236.85</v>
      </c>
      <c r="CG1255" s="101">
        <f t="shared" si="2807"/>
        <v>244.2</v>
      </c>
      <c r="CH1255" s="101">
        <f t="shared" si="2808"/>
        <v>244.2</v>
      </c>
      <c r="CI1255" s="101">
        <f t="shared" si="2809"/>
        <v>0</v>
      </c>
      <c r="CJ1255" s="101">
        <f t="shared" si="2810"/>
        <v>0</v>
      </c>
      <c r="CK1255" s="101">
        <f t="shared" si="2811"/>
        <v>0</v>
      </c>
      <c r="CL1255" s="101">
        <f t="shared" si="2560"/>
        <v>0</v>
      </c>
      <c r="CM1255" s="101">
        <f t="shared" si="2560"/>
        <v>0</v>
      </c>
      <c r="CN1255" s="101">
        <f t="shared" si="2560"/>
        <v>0</v>
      </c>
      <c r="CO1255" s="101">
        <f t="shared" si="2561"/>
        <v>0</v>
      </c>
      <c r="CP1255" s="101">
        <f t="shared" si="2561"/>
        <v>0</v>
      </c>
      <c r="CQ1255" s="101">
        <f t="shared" si="2561"/>
        <v>0</v>
      </c>
      <c r="CR1255" s="106">
        <v>420</v>
      </c>
      <c r="CS1255" s="106">
        <v>420</v>
      </c>
      <c r="CT1255" s="106">
        <v>420</v>
      </c>
      <c r="CU1255" s="101">
        <f t="shared" si="2562"/>
        <v>72748.2</v>
      </c>
      <c r="CV1255" s="101">
        <f t="shared" si="2563"/>
        <v>75016.2</v>
      </c>
      <c r="CW1255" s="101">
        <f t="shared" si="2564"/>
        <v>75016.2</v>
      </c>
      <c r="CX1255" s="101">
        <f t="shared" si="2565"/>
        <v>0</v>
      </c>
      <c r="CY1255" s="101">
        <f t="shared" si="2566"/>
        <v>0</v>
      </c>
      <c r="CZ1255" s="101">
        <f t="shared" si="2567"/>
        <v>0</v>
      </c>
      <c r="DA1255" s="101">
        <f t="shared" si="2812"/>
        <v>211.44</v>
      </c>
      <c r="DB1255" s="101">
        <f t="shared" si="2813"/>
        <v>218.06</v>
      </c>
      <c r="DC1255" s="101">
        <f t="shared" si="2814"/>
        <v>218.06</v>
      </c>
      <c r="DD1255" s="101">
        <f t="shared" si="2815"/>
        <v>0</v>
      </c>
      <c r="DE1255" s="101">
        <f t="shared" si="2816"/>
        <v>0</v>
      </c>
      <c r="DF1255" s="101">
        <f t="shared" si="2817"/>
        <v>0</v>
      </c>
      <c r="DG1255" s="101">
        <f t="shared" si="2568"/>
        <v>88804.800000000003</v>
      </c>
      <c r="DH1255" s="101">
        <f t="shared" si="2568"/>
        <v>91585.2</v>
      </c>
      <c r="DI1255" s="101">
        <f t="shared" si="2568"/>
        <v>91585.2</v>
      </c>
      <c r="DJ1255" s="101">
        <f t="shared" si="2569"/>
        <v>0</v>
      </c>
      <c r="DK1255" s="101">
        <f t="shared" si="2569"/>
        <v>0</v>
      </c>
      <c r="DL1255" s="101">
        <f t="shared" si="2569"/>
        <v>0</v>
      </c>
      <c r="DM1255" s="106"/>
      <c r="DN1255" s="106"/>
      <c r="DO1255" s="106"/>
      <c r="DP1255" s="101">
        <f t="shared" si="2570"/>
        <v>0</v>
      </c>
      <c r="DQ1255" s="101">
        <f t="shared" si="2571"/>
        <v>0</v>
      </c>
      <c r="DR1255" s="101">
        <f t="shared" si="2572"/>
        <v>0</v>
      </c>
      <c r="DS1255" s="101">
        <f t="shared" si="2573"/>
        <v>0</v>
      </c>
      <c r="DT1255" s="101">
        <f t="shared" si="2574"/>
        <v>0</v>
      </c>
      <c r="DU1255" s="101">
        <f t="shared" si="2575"/>
        <v>0</v>
      </c>
      <c r="DV1255" s="101">
        <f t="shared" si="2818"/>
        <v>0</v>
      </c>
      <c r="DW1255" s="101">
        <f t="shared" si="2819"/>
        <v>0</v>
      </c>
      <c r="DX1255" s="101">
        <f t="shared" si="2820"/>
        <v>0</v>
      </c>
      <c r="DY1255" s="101">
        <f t="shared" si="2821"/>
        <v>0</v>
      </c>
      <c r="DZ1255" s="101">
        <f t="shared" si="2822"/>
        <v>0</v>
      </c>
      <c r="EA1255" s="101">
        <f t="shared" si="2823"/>
        <v>0</v>
      </c>
      <c r="EB1255" s="101">
        <f t="shared" si="2576"/>
        <v>0</v>
      </c>
      <c r="EC1255" s="101">
        <f t="shared" si="2576"/>
        <v>0</v>
      </c>
      <c r="ED1255" s="101">
        <f t="shared" si="2576"/>
        <v>0</v>
      </c>
      <c r="EE1255" s="101">
        <f t="shared" si="2577"/>
        <v>0</v>
      </c>
      <c r="EF1255" s="101">
        <f t="shared" si="2577"/>
        <v>0</v>
      </c>
      <c r="EG1255" s="101">
        <f t="shared" si="2577"/>
        <v>0</v>
      </c>
      <c r="EH1255" s="106"/>
      <c r="EI1255" s="106"/>
      <c r="EJ1255" s="106"/>
      <c r="EK1255" s="101">
        <f t="shared" si="2578"/>
        <v>0</v>
      </c>
      <c r="EL1255" s="101">
        <f t="shared" si="2579"/>
        <v>0</v>
      </c>
      <c r="EM1255" s="101">
        <f t="shared" si="2580"/>
        <v>0</v>
      </c>
      <c r="EN1255" s="101">
        <f t="shared" si="2581"/>
        <v>0</v>
      </c>
      <c r="EO1255" s="101">
        <f t="shared" si="2582"/>
        <v>0</v>
      </c>
      <c r="EP1255" s="101">
        <f t="shared" si="2583"/>
        <v>0</v>
      </c>
      <c r="EQ1255" s="101">
        <f t="shared" si="2824"/>
        <v>0</v>
      </c>
      <c r="ER1255" s="101">
        <f t="shared" si="2825"/>
        <v>0</v>
      </c>
      <c r="ES1255" s="101">
        <f t="shared" si="2826"/>
        <v>0</v>
      </c>
      <c r="ET1255" s="101">
        <f t="shared" si="2827"/>
        <v>0</v>
      </c>
      <c r="EU1255" s="101">
        <f t="shared" si="2828"/>
        <v>0</v>
      </c>
      <c r="EV1255" s="101">
        <f t="shared" si="2829"/>
        <v>0</v>
      </c>
      <c r="EW1255" s="101">
        <f t="shared" si="2584"/>
        <v>0</v>
      </c>
      <c r="EX1255" s="101">
        <f t="shared" si="2584"/>
        <v>0</v>
      </c>
      <c r="EY1255" s="101">
        <f t="shared" si="2584"/>
        <v>0</v>
      </c>
      <c r="EZ1255" s="101">
        <f t="shared" si="2585"/>
        <v>0</v>
      </c>
      <c r="FA1255" s="101">
        <f t="shared" si="2585"/>
        <v>0</v>
      </c>
      <c r="FB1255" s="101">
        <f t="shared" si="2585"/>
        <v>0</v>
      </c>
      <c r="FC1255" s="106"/>
      <c r="FD1255" s="106"/>
      <c r="FE1255" s="106"/>
      <c r="FF1255" s="101">
        <f t="shared" si="2586"/>
        <v>0</v>
      </c>
      <c r="FG1255" s="101">
        <f t="shared" si="2587"/>
        <v>0</v>
      </c>
      <c r="FH1255" s="101">
        <f t="shared" si="2588"/>
        <v>0</v>
      </c>
      <c r="FI1255" s="101">
        <f t="shared" si="2589"/>
        <v>0</v>
      </c>
      <c r="FJ1255" s="101">
        <f t="shared" si="2590"/>
        <v>0</v>
      </c>
      <c r="FK1255" s="101">
        <f t="shared" si="2591"/>
        <v>0</v>
      </c>
      <c r="FL1255" s="101">
        <f t="shared" si="2830"/>
        <v>141.21</v>
      </c>
      <c r="FM1255" s="101">
        <f t="shared" si="2831"/>
        <v>145.61000000000001</v>
      </c>
      <c r="FN1255" s="101">
        <f t="shared" si="2832"/>
        <v>145.61000000000001</v>
      </c>
      <c r="FO1255" s="101">
        <f t="shared" si="2833"/>
        <v>0</v>
      </c>
      <c r="FP1255" s="101">
        <f t="shared" si="2834"/>
        <v>0</v>
      </c>
      <c r="FQ1255" s="101">
        <f t="shared" si="2835"/>
        <v>0</v>
      </c>
      <c r="FR1255" s="101">
        <f t="shared" si="2592"/>
        <v>0</v>
      </c>
      <c r="FS1255" s="101">
        <f t="shared" si="2592"/>
        <v>0</v>
      </c>
      <c r="FT1255" s="101">
        <f t="shared" si="2592"/>
        <v>0</v>
      </c>
      <c r="FU1255" s="101">
        <f t="shared" si="2593"/>
        <v>0</v>
      </c>
      <c r="FV1255" s="101">
        <f t="shared" si="2593"/>
        <v>0</v>
      </c>
      <c r="FW1255" s="101">
        <f t="shared" si="2593"/>
        <v>0</v>
      </c>
      <c r="FX1255" s="106"/>
      <c r="FY1255" s="106"/>
      <c r="FZ1255" s="106"/>
      <c r="GA1255" s="101">
        <f t="shared" si="2594"/>
        <v>0</v>
      </c>
      <c r="GB1255" s="101">
        <f t="shared" si="2595"/>
        <v>0</v>
      </c>
      <c r="GC1255" s="101">
        <f t="shared" si="2596"/>
        <v>0</v>
      </c>
      <c r="GD1255" s="101">
        <f t="shared" si="2597"/>
        <v>0</v>
      </c>
      <c r="GE1255" s="101">
        <f t="shared" si="2598"/>
        <v>0</v>
      </c>
      <c r="GF1255" s="101">
        <f t="shared" si="2599"/>
        <v>0</v>
      </c>
      <c r="GG1255" s="101">
        <f t="shared" si="2836"/>
        <v>400.19</v>
      </c>
      <c r="GH1255" s="101">
        <f t="shared" si="2837"/>
        <v>412.58</v>
      </c>
      <c r="GI1255" s="101">
        <f t="shared" si="2838"/>
        <v>412.58</v>
      </c>
      <c r="GJ1255" s="101">
        <f t="shared" si="2839"/>
        <v>0</v>
      </c>
      <c r="GK1255" s="101">
        <f t="shared" si="2840"/>
        <v>0</v>
      </c>
      <c r="GL1255" s="101">
        <f t="shared" si="2841"/>
        <v>0</v>
      </c>
      <c r="GM1255" s="101">
        <f t="shared" si="2600"/>
        <v>0</v>
      </c>
      <c r="GN1255" s="101">
        <f t="shared" si="2600"/>
        <v>0</v>
      </c>
      <c r="GO1255" s="101">
        <f t="shared" si="2600"/>
        <v>0</v>
      </c>
      <c r="GP1255" s="101">
        <f t="shared" si="2601"/>
        <v>0</v>
      </c>
      <c r="GQ1255" s="101">
        <f t="shared" si="2601"/>
        <v>0</v>
      </c>
      <c r="GR1255" s="101">
        <f t="shared" si="2601"/>
        <v>0</v>
      </c>
      <c r="GS1255" s="106"/>
      <c r="GT1255" s="106"/>
      <c r="GU1255" s="106"/>
      <c r="GV1255" s="101">
        <f t="shared" si="2602"/>
        <v>0</v>
      </c>
      <c r="GW1255" s="101">
        <f t="shared" si="2603"/>
        <v>0</v>
      </c>
      <c r="GX1255" s="101">
        <f t="shared" si="2604"/>
        <v>0</v>
      </c>
      <c r="GY1255" s="101">
        <f t="shared" si="2605"/>
        <v>0</v>
      </c>
      <c r="GZ1255" s="101">
        <f t="shared" si="2606"/>
        <v>0</v>
      </c>
      <c r="HA1255" s="101">
        <f t="shared" si="2607"/>
        <v>0</v>
      </c>
      <c r="HB1255" s="101">
        <f t="shared" si="2842"/>
        <v>209.55</v>
      </c>
      <c r="HC1255" s="101">
        <f t="shared" si="2843"/>
        <v>216.28</v>
      </c>
      <c r="HD1255" s="101">
        <f t="shared" si="2844"/>
        <v>216.28</v>
      </c>
      <c r="HE1255" s="101">
        <f t="shared" si="2845"/>
        <v>0</v>
      </c>
      <c r="HF1255" s="101">
        <f t="shared" si="2846"/>
        <v>0</v>
      </c>
      <c r="HG1255" s="101">
        <f t="shared" si="2847"/>
        <v>0</v>
      </c>
      <c r="HH1255" s="101">
        <f t="shared" si="2608"/>
        <v>0</v>
      </c>
      <c r="HI1255" s="101">
        <f t="shared" si="2608"/>
        <v>0</v>
      </c>
      <c r="HJ1255" s="101">
        <f t="shared" si="2608"/>
        <v>0</v>
      </c>
      <c r="HK1255" s="101">
        <f t="shared" si="2609"/>
        <v>0</v>
      </c>
      <c r="HL1255" s="101">
        <f t="shared" si="2609"/>
        <v>0</v>
      </c>
      <c r="HM1255" s="101">
        <f t="shared" si="2609"/>
        <v>0</v>
      </c>
      <c r="HN1255" s="106"/>
      <c r="HO1255" s="106"/>
      <c r="HP1255" s="106"/>
      <c r="HQ1255" s="101">
        <f t="shared" si="2610"/>
        <v>0</v>
      </c>
      <c r="HR1255" s="101">
        <f t="shared" si="2611"/>
        <v>0</v>
      </c>
      <c r="HS1255" s="101">
        <f t="shared" si="2612"/>
        <v>0</v>
      </c>
      <c r="HT1255" s="101">
        <f t="shared" si="2613"/>
        <v>0</v>
      </c>
      <c r="HU1255" s="101">
        <f t="shared" si="2614"/>
        <v>0</v>
      </c>
      <c r="HV1255" s="101">
        <f t="shared" si="2615"/>
        <v>0</v>
      </c>
      <c r="HW1255" s="101">
        <f t="shared" si="2848"/>
        <v>0</v>
      </c>
      <c r="HX1255" s="101">
        <f t="shared" si="2849"/>
        <v>0</v>
      </c>
      <c r="HY1255" s="101">
        <f t="shared" si="2850"/>
        <v>0</v>
      </c>
      <c r="HZ1255" s="101">
        <f t="shared" si="2851"/>
        <v>0</v>
      </c>
      <c r="IA1255" s="101">
        <f t="shared" si="2852"/>
        <v>0</v>
      </c>
      <c r="IB1255" s="101">
        <f t="shared" si="2853"/>
        <v>0</v>
      </c>
      <c r="IC1255" s="101">
        <f t="shared" si="2616"/>
        <v>0</v>
      </c>
      <c r="ID1255" s="101">
        <f t="shared" si="2616"/>
        <v>0</v>
      </c>
      <c r="IE1255" s="101">
        <f t="shared" si="2616"/>
        <v>0</v>
      </c>
      <c r="IF1255" s="101">
        <f t="shared" si="2617"/>
        <v>0</v>
      </c>
      <c r="IG1255" s="101">
        <f t="shared" si="2617"/>
        <v>0</v>
      </c>
      <c r="IH1255" s="101">
        <f t="shared" si="2617"/>
        <v>0</v>
      </c>
      <c r="II1255" s="106">
        <v>158</v>
      </c>
      <c r="IJ1255" s="106">
        <v>158</v>
      </c>
      <c r="IK1255" s="106">
        <v>158</v>
      </c>
      <c r="IL1255" s="101">
        <f t="shared" si="2618"/>
        <v>27367.18</v>
      </c>
      <c r="IM1255" s="101">
        <f t="shared" si="2619"/>
        <v>28220.38</v>
      </c>
      <c r="IN1255" s="101">
        <f t="shared" si="2620"/>
        <v>28220.38</v>
      </c>
      <c r="IO1255" s="101">
        <f t="shared" si="2621"/>
        <v>0</v>
      </c>
      <c r="IP1255" s="101">
        <f t="shared" si="2622"/>
        <v>0</v>
      </c>
      <c r="IQ1255" s="101">
        <f t="shared" si="2623"/>
        <v>0</v>
      </c>
      <c r="IR1255" s="101">
        <f t="shared" si="2854"/>
        <v>81.430000000000007</v>
      </c>
      <c r="IS1255" s="101">
        <f t="shared" si="2855"/>
        <v>83.98</v>
      </c>
      <c r="IT1255" s="101">
        <f t="shared" si="2856"/>
        <v>83.98</v>
      </c>
      <c r="IU1255" s="101">
        <f t="shared" si="2857"/>
        <v>0</v>
      </c>
      <c r="IV1255" s="101">
        <f t="shared" si="2858"/>
        <v>0</v>
      </c>
      <c r="IW1255" s="101">
        <f t="shared" si="2859"/>
        <v>0</v>
      </c>
      <c r="IX1255" s="101">
        <f t="shared" si="2624"/>
        <v>12865.94</v>
      </c>
      <c r="IY1255" s="101">
        <f t="shared" si="2624"/>
        <v>13268.84</v>
      </c>
      <c r="IZ1255" s="101">
        <f t="shared" si="2624"/>
        <v>13268.84</v>
      </c>
      <c r="JA1255" s="101">
        <f t="shared" si="2625"/>
        <v>0</v>
      </c>
      <c r="JB1255" s="101">
        <f t="shared" si="2625"/>
        <v>0</v>
      </c>
      <c r="JC1255" s="101">
        <f t="shared" si="2625"/>
        <v>0</v>
      </c>
      <c r="JD1255" s="106"/>
      <c r="JE1255" s="106"/>
      <c r="JF1255" s="106"/>
      <c r="JG1255" s="101">
        <f t="shared" si="2626"/>
        <v>0</v>
      </c>
      <c r="JH1255" s="101">
        <f t="shared" si="2627"/>
        <v>0</v>
      </c>
      <c r="JI1255" s="101">
        <f t="shared" si="2628"/>
        <v>0</v>
      </c>
      <c r="JJ1255" s="101">
        <f t="shared" si="2629"/>
        <v>0</v>
      </c>
      <c r="JK1255" s="101">
        <f t="shared" si="2630"/>
        <v>0</v>
      </c>
      <c r="JL1255" s="101">
        <f t="shared" si="2631"/>
        <v>0</v>
      </c>
      <c r="JM1255" s="101">
        <f t="shared" si="2860"/>
        <v>309.12</v>
      </c>
      <c r="JN1255" s="101">
        <f t="shared" si="2861"/>
        <v>318.77</v>
      </c>
      <c r="JO1255" s="101">
        <f t="shared" si="2862"/>
        <v>318.77</v>
      </c>
      <c r="JP1255" s="101">
        <f t="shared" si="2863"/>
        <v>0</v>
      </c>
      <c r="JQ1255" s="101">
        <f t="shared" si="2864"/>
        <v>0</v>
      </c>
      <c r="JR1255" s="101">
        <f t="shared" si="2865"/>
        <v>0</v>
      </c>
      <c r="JS1255" s="101">
        <f t="shared" si="2632"/>
        <v>0</v>
      </c>
      <c r="JT1255" s="101">
        <f t="shared" si="2632"/>
        <v>0</v>
      </c>
      <c r="JU1255" s="101">
        <f t="shared" si="2632"/>
        <v>0</v>
      </c>
      <c r="JV1255" s="101">
        <f t="shared" si="2633"/>
        <v>0</v>
      </c>
      <c r="JW1255" s="101">
        <f t="shared" si="2633"/>
        <v>0</v>
      </c>
      <c r="JX1255" s="101">
        <f t="shared" si="2633"/>
        <v>0</v>
      </c>
      <c r="JY1255" s="106">
        <v>130</v>
      </c>
      <c r="JZ1255" s="106">
        <v>130</v>
      </c>
      <c r="KA1255" s="106">
        <v>130</v>
      </c>
      <c r="KB1255" s="101">
        <f t="shared" si="2634"/>
        <v>22517.3</v>
      </c>
      <c r="KC1255" s="101">
        <f t="shared" si="2635"/>
        <v>23219.3</v>
      </c>
      <c r="KD1255" s="101">
        <f t="shared" si="2636"/>
        <v>23219.3</v>
      </c>
      <c r="KE1255" s="101">
        <f t="shared" si="2637"/>
        <v>0</v>
      </c>
      <c r="KF1255" s="101">
        <f t="shared" si="2638"/>
        <v>0</v>
      </c>
      <c r="KG1255" s="101">
        <f t="shared" si="2639"/>
        <v>0</v>
      </c>
      <c r="KH1255" s="101">
        <f t="shared" si="2866"/>
        <v>430.13</v>
      </c>
      <c r="KI1255" s="101">
        <f t="shared" si="2867"/>
        <v>443.8</v>
      </c>
      <c r="KJ1255" s="101">
        <f t="shared" si="2868"/>
        <v>443.8</v>
      </c>
      <c r="KK1255" s="101">
        <f t="shared" si="2869"/>
        <v>0</v>
      </c>
      <c r="KL1255" s="101">
        <f t="shared" si="2870"/>
        <v>0</v>
      </c>
      <c r="KM1255" s="101">
        <f t="shared" si="2871"/>
        <v>0</v>
      </c>
      <c r="KN1255" s="101">
        <f t="shared" si="2640"/>
        <v>55916.9</v>
      </c>
      <c r="KO1255" s="101">
        <f t="shared" si="2640"/>
        <v>57694</v>
      </c>
      <c r="KP1255" s="101">
        <f t="shared" si="2640"/>
        <v>57694</v>
      </c>
      <c r="KQ1255" s="101">
        <f t="shared" si="2641"/>
        <v>0</v>
      </c>
      <c r="KR1255" s="101">
        <f t="shared" si="2641"/>
        <v>0</v>
      </c>
      <c r="KS1255" s="101">
        <f t="shared" si="2641"/>
        <v>0</v>
      </c>
      <c r="KT1255" s="106"/>
      <c r="KU1255" s="106"/>
      <c r="KV1255" s="106"/>
      <c r="KW1255" s="101">
        <f t="shared" si="2642"/>
        <v>0</v>
      </c>
      <c r="KX1255" s="101">
        <f t="shared" si="2643"/>
        <v>0</v>
      </c>
      <c r="KY1255" s="101">
        <f t="shared" si="2644"/>
        <v>0</v>
      </c>
      <c r="KZ1255" s="101">
        <f t="shared" si="2645"/>
        <v>0</v>
      </c>
      <c r="LA1255" s="101">
        <f t="shared" si="2646"/>
        <v>0</v>
      </c>
      <c r="LB1255" s="101">
        <f t="shared" si="2647"/>
        <v>0</v>
      </c>
      <c r="LC1255" s="101">
        <f t="shared" si="2872"/>
        <v>0</v>
      </c>
      <c r="LD1255" s="101">
        <f t="shared" si="2873"/>
        <v>0</v>
      </c>
      <c r="LE1255" s="101">
        <f t="shared" si="2874"/>
        <v>0</v>
      </c>
      <c r="LF1255" s="101">
        <f t="shared" si="2875"/>
        <v>0</v>
      </c>
      <c r="LG1255" s="101">
        <f t="shared" si="2876"/>
        <v>0</v>
      </c>
      <c r="LH1255" s="101">
        <f t="shared" si="2877"/>
        <v>0</v>
      </c>
      <c r="LI1255" s="101">
        <f t="shared" si="2648"/>
        <v>0</v>
      </c>
      <c r="LJ1255" s="101">
        <f t="shared" si="2648"/>
        <v>0</v>
      </c>
      <c r="LK1255" s="101">
        <f t="shared" si="2648"/>
        <v>0</v>
      </c>
      <c r="LL1255" s="101">
        <f t="shared" si="2649"/>
        <v>0</v>
      </c>
      <c r="LM1255" s="101">
        <f t="shared" si="2649"/>
        <v>0</v>
      </c>
      <c r="LN1255" s="101">
        <f t="shared" si="2649"/>
        <v>0</v>
      </c>
      <c r="LO1255" s="106"/>
      <c r="LP1255" s="106"/>
      <c r="LQ1255" s="106"/>
      <c r="LR1255" s="101">
        <f t="shared" si="2650"/>
        <v>0</v>
      </c>
      <c r="LS1255" s="101">
        <f t="shared" si="2651"/>
        <v>0</v>
      </c>
      <c r="LT1255" s="101">
        <f t="shared" si="2652"/>
        <v>0</v>
      </c>
      <c r="LU1255" s="101">
        <f t="shared" si="2653"/>
        <v>0</v>
      </c>
      <c r="LV1255" s="101">
        <f t="shared" si="2654"/>
        <v>0</v>
      </c>
      <c r="LW1255" s="101">
        <f t="shared" si="2655"/>
        <v>0</v>
      </c>
      <c r="LX1255" s="101">
        <f t="shared" si="2878"/>
        <v>117.42</v>
      </c>
      <c r="LY1255" s="101">
        <f t="shared" si="2879"/>
        <v>121.02</v>
      </c>
      <c r="LZ1255" s="101">
        <f t="shared" si="2880"/>
        <v>121.02</v>
      </c>
      <c r="MA1255" s="101">
        <f t="shared" si="2881"/>
        <v>0</v>
      </c>
      <c r="MB1255" s="101">
        <f t="shared" si="2882"/>
        <v>0</v>
      </c>
      <c r="MC1255" s="101">
        <f t="shared" si="2883"/>
        <v>0</v>
      </c>
      <c r="MD1255" s="101">
        <f t="shared" si="2656"/>
        <v>0</v>
      </c>
      <c r="ME1255" s="101">
        <f t="shared" si="2656"/>
        <v>0</v>
      </c>
      <c r="MF1255" s="101">
        <f t="shared" si="2656"/>
        <v>0</v>
      </c>
      <c r="MG1255" s="101">
        <f t="shared" si="2657"/>
        <v>0</v>
      </c>
      <c r="MH1255" s="101">
        <f t="shared" si="2657"/>
        <v>0</v>
      </c>
      <c r="MI1255" s="101">
        <f t="shared" si="2657"/>
        <v>0</v>
      </c>
      <c r="MJ1255" s="106">
        <v>102</v>
      </c>
      <c r="MK1255" s="106">
        <v>102</v>
      </c>
      <c r="ML1255" s="106">
        <v>102</v>
      </c>
      <c r="MM1255" s="101">
        <f t="shared" si="2658"/>
        <v>17667.419999999998</v>
      </c>
      <c r="MN1255" s="101">
        <f t="shared" si="2659"/>
        <v>18218.22</v>
      </c>
      <c r="MO1255" s="101">
        <f t="shared" si="2660"/>
        <v>18218.22</v>
      </c>
      <c r="MP1255" s="101">
        <f t="shared" si="2661"/>
        <v>0</v>
      </c>
      <c r="MQ1255" s="101">
        <f t="shared" si="2662"/>
        <v>0</v>
      </c>
      <c r="MR1255" s="101">
        <f t="shared" si="2663"/>
        <v>0</v>
      </c>
      <c r="MS1255" s="101">
        <f t="shared" si="2884"/>
        <v>242.9</v>
      </c>
      <c r="MT1255" s="101">
        <f t="shared" si="2885"/>
        <v>250.45</v>
      </c>
      <c r="MU1255" s="101">
        <f t="shared" si="2886"/>
        <v>250.45</v>
      </c>
      <c r="MV1255" s="101">
        <f t="shared" si="2887"/>
        <v>0</v>
      </c>
      <c r="MW1255" s="101">
        <f t="shared" si="2888"/>
        <v>0</v>
      </c>
      <c r="MX1255" s="101">
        <f t="shared" si="2889"/>
        <v>0</v>
      </c>
      <c r="MY1255" s="101">
        <f t="shared" si="2664"/>
        <v>24775.8</v>
      </c>
      <c r="MZ1255" s="101">
        <f t="shared" si="2664"/>
        <v>25545.9</v>
      </c>
      <c r="NA1255" s="101">
        <f t="shared" si="2664"/>
        <v>25545.9</v>
      </c>
      <c r="NB1255" s="101">
        <f t="shared" si="2665"/>
        <v>0</v>
      </c>
      <c r="NC1255" s="101">
        <f t="shared" si="2665"/>
        <v>0</v>
      </c>
      <c r="ND1255" s="101">
        <f t="shared" si="2665"/>
        <v>0</v>
      </c>
      <c r="NE1255" s="106"/>
      <c r="NF1255" s="106"/>
      <c r="NG1255" s="106"/>
      <c r="NH1255" s="101">
        <f t="shared" si="2666"/>
        <v>0</v>
      </c>
      <c r="NI1255" s="101">
        <f t="shared" si="2667"/>
        <v>0</v>
      </c>
      <c r="NJ1255" s="101">
        <f t="shared" si="2668"/>
        <v>0</v>
      </c>
      <c r="NK1255" s="101">
        <f t="shared" si="2669"/>
        <v>0</v>
      </c>
      <c r="NL1255" s="101">
        <f t="shared" si="2670"/>
        <v>0</v>
      </c>
      <c r="NM1255" s="101">
        <f t="shared" si="2671"/>
        <v>0</v>
      </c>
      <c r="NN1255" s="101">
        <f t="shared" si="2890"/>
        <v>0</v>
      </c>
      <c r="NO1255" s="101">
        <f t="shared" si="2891"/>
        <v>0</v>
      </c>
      <c r="NP1255" s="101">
        <f t="shared" si="2892"/>
        <v>0</v>
      </c>
      <c r="NQ1255" s="101">
        <f t="shared" si="2893"/>
        <v>0</v>
      </c>
      <c r="NR1255" s="101">
        <f t="shared" si="2894"/>
        <v>0</v>
      </c>
      <c r="NS1255" s="101">
        <f t="shared" si="2895"/>
        <v>0</v>
      </c>
      <c r="NT1255" s="101">
        <f t="shared" si="2672"/>
        <v>0</v>
      </c>
      <c r="NU1255" s="101">
        <f t="shared" si="2672"/>
        <v>0</v>
      </c>
      <c r="NV1255" s="101">
        <f t="shared" si="2672"/>
        <v>0</v>
      </c>
      <c r="NW1255" s="101">
        <f t="shared" si="2673"/>
        <v>0</v>
      </c>
      <c r="NX1255" s="101">
        <f t="shared" si="2673"/>
        <v>0</v>
      </c>
      <c r="NY1255" s="101">
        <f t="shared" si="2673"/>
        <v>0</v>
      </c>
      <c r="NZ1255" s="106"/>
      <c r="OA1255" s="106"/>
      <c r="OB1255" s="106"/>
      <c r="OC1255" s="101">
        <f t="shared" si="2674"/>
        <v>0</v>
      </c>
      <c r="OD1255" s="101">
        <f t="shared" si="2675"/>
        <v>0</v>
      </c>
      <c r="OE1255" s="101">
        <f t="shared" si="2676"/>
        <v>0</v>
      </c>
      <c r="OF1255" s="101">
        <f t="shared" si="2677"/>
        <v>0</v>
      </c>
      <c r="OG1255" s="101">
        <f t="shared" si="2678"/>
        <v>0</v>
      </c>
      <c r="OH1255" s="101">
        <f t="shared" si="2679"/>
        <v>0</v>
      </c>
      <c r="OI1255" s="101">
        <f t="shared" si="2896"/>
        <v>532.08000000000004</v>
      </c>
      <c r="OJ1255" s="101">
        <f t="shared" si="2897"/>
        <v>548.9</v>
      </c>
      <c r="OK1255" s="101">
        <f t="shared" si="2898"/>
        <v>548.9</v>
      </c>
      <c r="OL1255" s="101">
        <f t="shared" si="2899"/>
        <v>0</v>
      </c>
      <c r="OM1255" s="101">
        <f t="shared" si="2900"/>
        <v>0</v>
      </c>
      <c r="ON1255" s="101">
        <f t="shared" si="2901"/>
        <v>0</v>
      </c>
      <c r="OO1255" s="101">
        <f t="shared" si="2680"/>
        <v>0</v>
      </c>
      <c r="OP1255" s="101">
        <f t="shared" si="2680"/>
        <v>0</v>
      </c>
      <c r="OQ1255" s="101">
        <f t="shared" si="2680"/>
        <v>0</v>
      </c>
      <c r="OR1255" s="101">
        <f t="shared" si="2681"/>
        <v>0</v>
      </c>
      <c r="OS1255" s="101">
        <f t="shared" si="2681"/>
        <v>0</v>
      </c>
      <c r="OT1255" s="101">
        <f t="shared" si="2681"/>
        <v>0</v>
      </c>
      <c r="OU1255" s="106"/>
      <c r="OV1255" s="106"/>
      <c r="OW1255" s="106"/>
      <c r="OX1255" s="101">
        <f t="shared" si="2682"/>
        <v>0</v>
      </c>
      <c r="OY1255" s="101">
        <f t="shared" si="2683"/>
        <v>0</v>
      </c>
      <c r="OZ1255" s="101">
        <f t="shared" si="2684"/>
        <v>0</v>
      </c>
      <c r="PA1255" s="101">
        <f t="shared" si="2685"/>
        <v>0</v>
      </c>
      <c r="PB1255" s="101">
        <f t="shared" si="2686"/>
        <v>0</v>
      </c>
      <c r="PC1255" s="101">
        <f t="shared" si="2687"/>
        <v>0</v>
      </c>
      <c r="PD1255" s="101">
        <f t="shared" si="2902"/>
        <v>162.72999999999999</v>
      </c>
      <c r="PE1255" s="101">
        <f t="shared" si="2903"/>
        <v>167.77</v>
      </c>
      <c r="PF1255" s="101">
        <f t="shared" si="2904"/>
        <v>167.77</v>
      </c>
      <c r="PG1255" s="101">
        <f t="shared" si="2905"/>
        <v>0</v>
      </c>
      <c r="PH1255" s="101">
        <f t="shared" si="2906"/>
        <v>0</v>
      </c>
      <c r="PI1255" s="101">
        <f t="shared" si="2907"/>
        <v>0</v>
      </c>
      <c r="PJ1255" s="101">
        <f t="shared" si="2688"/>
        <v>0</v>
      </c>
      <c r="PK1255" s="101">
        <f t="shared" si="2688"/>
        <v>0</v>
      </c>
      <c r="PL1255" s="101">
        <f t="shared" si="2688"/>
        <v>0</v>
      </c>
      <c r="PM1255" s="101">
        <f t="shared" si="2689"/>
        <v>0</v>
      </c>
      <c r="PN1255" s="101">
        <f t="shared" si="2689"/>
        <v>0</v>
      </c>
      <c r="PO1255" s="101">
        <f t="shared" si="2689"/>
        <v>0</v>
      </c>
      <c r="PP1255" s="106">
        <v>630</v>
      </c>
      <c r="PQ1255" s="106">
        <v>630</v>
      </c>
      <c r="PR1255" s="106">
        <v>630</v>
      </c>
      <c r="PS1255" s="101">
        <f t="shared" si="2690"/>
        <v>109122.3</v>
      </c>
      <c r="PT1255" s="101">
        <f t="shared" si="2691"/>
        <v>112524.3</v>
      </c>
      <c r="PU1255" s="101">
        <f t="shared" si="2692"/>
        <v>112524.3</v>
      </c>
      <c r="PV1255" s="101">
        <f t="shared" si="2693"/>
        <v>0</v>
      </c>
      <c r="PW1255" s="101">
        <f t="shared" si="2694"/>
        <v>0</v>
      </c>
      <c r="PX1255" s="101">
        <f t="shared" si="2695"/>
        <v>0</v>
      </c>
      <c r="PY1255" s="101">
        <f t="shared" si="2908"/>
        <v>176.2</v>
      </c>
      <c r="PZ1255" s="101">
        <f t="shared" si="2909"/>
        <v>181.69</v>
      </c>
      <c r="QA1255" s="101">
        <f t="shared" si="2910"/>
        <v>181.69</v>
      </c>
      <c r="QB1255" s="101">
        <f t="shared" si="2911"/>
        <v>0</v>
      </c>
      <c r="QC1255" s="101">
        <f t="shared" si="2912"/>
        <v>0</v>
      </c>
      <c r="QD1255" s="101">
        <f t="shared" si="2913"/>
        <v>0</v>
      </c>
      <c r="QE1255" s="101">
        <f t="shared" si="2696"/>
        <v>111006</v>
      </c>
      <c r="QF1255" s="101">
        <f t="shared" si="2696"/>
        <v>114464.7</v>
      </c>
      <c r="QG1255" s="101">
        <f t="shared" si="2696"/>
        <v>114464.7</v>
      </c>
      <c r="QH1255" s="101">
        <f t="shared" si="2697"/>
        <v>0</v>
      </c>
      <c r="QI1255" s="101">
        <f t="shared" si="2697"/>
        <v>0</v>
      </c>
      <c r="QJ1255" s="101">
        <f t="shared" si="2697"/>
        <v>0</v>
      </c>
      <c r="QK1255" s="106"/>
      <c r="QL1255" s="106"/>
      <c r="QM1255" s="106"/>
      <c r="QN1255" s="101">
        <f t="shared" si="2698"/>
        <v>0</v>
      </c>
      <c r="QO1255" s="101">
        <f t="shared" si="2699"/>
        <v>0</v>
      </c>
      <c r="QP1255" s="101">
        <f t="shared" si="2700"/>
        <v>0</v>
      </c>
      <c r="QQ1255" s="101">
        <f t="shared" si="2701"/>
        <v>0</v>
      </c>
      <c r="QR1255" s="101">
        <f t="shared" si="2702"/>
        <v>0</v>
      </c>
      <c r="QS1255" s="101">
        <f t="shared" si="2703"/>
        <v>0</v>
      </c>
      <c r="QT1255" s="101">
        <f t="shared" si="2914"/>
        <v>131.69999999999999</v>
      </c>
      <c r="QU1255" s="101">
        <f t="shared" si="2915"/>
        <v>135.78</v>
      </c>
      <c r="QV1255" s="101">
        <f t="shared" si="2916"/>
        <v>135.78</v>
      </c>
      <c r="QW1255" s="101">
        <f t="shared" si="2917"/>
        <v>0</v>
      </c>
      <c r="QX1255" s="101">
        <f t="shared" si="2918"/>
        <v>0</v>
      </c>
      <c r="QY1255" s="101">
        <f t="shared" si="2919"/>
        <v>0</v>
      </c>
      <c r="QZ1255" s="101">
        <f t="shared" si="2704"/>
        <v>0</v>
      </c>
      <c r="RA1255" s="101">
        <f t="shared" si="2704"/>
        <v>0</v>
      </c>
      <c r="RB1255" s="101">
        <f t="shared" si="2704"/>
        <v>0</v>
      </c>
      <c r="RC1255" s="101">
        <f t="shared" si="2705"/>
        <v>0</v>
      </c>
      <c r="RD1255" s="101">
        <f t="shared" si="2705"/>
        <v>0</v>
      </c>
      <c r="RE1255" s="101">
        <f t="shared" si="2705"/>
        <v>0</v>
      </c>
      <c r="RF1255" s="106"/>
      <c r="RG1255" s="106"/>
      <c r="RH1255" s="106"/>
      <c r="RI1255" s="101">
        <f t="shared" si="2706"/>
        <v>0</v>
      </c>
      <c r="RJ1255" s="101">
        <f t="shared" si="2707"/>
        <v>0</v>
      </c>
      <c r="RK1255" s="101">
        <f t="shared" si="2708"/>
        <v>0</v>
      </c>
      <c r="RL1255" s="101">
        <f t="shared" si="2709"/>
        <v>0</v>
      </c>
      <c r="RM1255" s="101">
        <f t="shared" si="2710"/>
        <v>0</v>
      </c>
      <c r="RN1255" s="101">
        <f t="shared" si="2711"/>
        <v>0</v>
      </c>
      <c r="RO1255" s="101">
        <f t="shared" si="2920"/>
        <v>92.32</v>
      </c>
      <c r="RP1255" s="101">
        <f t="shared" si="2921"/>
        <v>95.17</v>
      </c>
      <c r="RQ1255" s="101">
        <f t="shared" si="2922"/>
        <v>95.17</v>
      </c>
      <c r="RR1255" s="101">
        <f t="shared" si="2923"/>
        <v>0</v>
      </c>
      <c r="RS1255" s="101">
        <f t="shared" si="2924"/>
        <v>0</v>
      </c>
      <c r="RT1255" s="101">
        <f t="shared" si="2925"/>
        <v>0</v>
      </c>
      <c r="RU1255" s="101">
        <f t="shared" si="2712"/>
        <v>0</v>
      </c>
      <c r="RV1255" s="101">
        <f t="shared" si="2712"/>
        <v>0</v>
      </c>
      <c r="RW1255" s="101">
        <f t="shared" si="2712"/>
        <v>0</v>
      </c>
      <c r="RX1255" s="101">
        <f t="shared" si="2713"/>
        <v>0</v>
      </c>
      <c r="RY1255" s="101">
        <f t="shared" si="2713"/>
        <v>0</v>
      </c>
      <c r="RZ1255" s="101">
        <f t="shared" si="2713"/>
        <v>0</v>
      </c>
      <c r="SA1255" s="106">
        <v>158</v>
      </c>
      <c r="SB1255" s="106">
        <v>158</v>
      </c>
      <c r="SC1255" s="106">
        <v>158</v>
      </c>
      <c r="SD1255" s="101">
        <f t="shared" si="2714"/>
        <v>27367.18</v>
      </c>
      <c r="SE1255" s="101">
        <f t="shared" si="2715"/>
        <v>28220.38</v>
      </c>
      <c r="SF1255" s="101">
        <f t="shared" si="2716"/>
        <v>28220.38</v>
      </c>
      <c r="SG1255" s="101">
        <f t="shared" si="2717"/>
        <v>0</v>
      </c>
      <c r="SH1255" s="101">
        <f t="shared" si="2718"/>
        <v>0</v>
      </c>
      <c r="SI1255" s="101">
        <f t="shared" si="2719"/>
        <v>0</v>
      </c>
      <c r="SJ1255" s="101">
        <f t="shared" si="2926"/>
        <v>173.84</v>
      </c>
      <c r="SK1255" s="101">
        <f t="shared" si="2927"/>
        <v>179.5</v>
      </c>
      <c r="SL1255" s="101">
        <f t="shared" si="2928"/>
        <v>179.5</v>
      </c>
      <c r="SM1255" s="101">
        <f t="shared" si="2929"/>
        <v>0</v>
      </c>
      <c r="SN1255" s="101">
        <f t="shared" si="2930"/>
        <v>0</v>
      </c>
      <c r="SO1255" s="101">
        <f t="shared" si="2931"/>
        <v>0</v>
      </c>
      <c r="SP1255" s="101">
        <f t="shared" si="2720"/>
        <v>27466.720000000001</v>
      </c>
      <c r="SQ1255" s="101">
        <f t="shared" si="2720"/>
        <v>28361</v>
      </c>
      <c r="SR1255" s="101">
        <f t="shared" si="2720"/>
        <v>28361</v>
      </c>
      <c r="SS1255" s="101">
        <f t="shared" si="2721"/>
        <v>0</v>
      </c>
      <c r="ST1255" s="101">
        <f t="shared" si="2721"/>
        <v>0</v>
      </c>
      <c r="SU1255" s="101">
        <f t="shared" si="2721"/>
        <v>0</v>
      </c>
      <c r="SV1255" s="106">
        <v>630</v>
      </c>
      <c r="SW1255" s="106">
        <v>630</v>
      </c>
      <c r="SX1255" s="106">
        <v>630</v>
      </c>
      <c r="SY1255" s="101">
        <f t="shared" si="2722"/>
        <v>109122.3</v>
      </c>
      <c r="SZ1255" s="101">
        <f t="shared" si="2723"/>
        <v>112524.3</v>
      </c>
      <c r="TA1255" s="101">
        <f t="shared" si="2724"/>
        <v>112524.3</v>
      </c>
      <c r="TB1255" s="101">
        <f t="shared" si="2725"/>
        <v>0</v>
      </c>
      <c r="TC1255" s="101">
        <f t="shared" si="2726"/>
        <v>0</v>
      </c>
      <c r="TD1255" s="101">
        <f t="shared" si="2727"/>
        <v>0</v>
      </c>
      <c r="TE1255" s="101">
        <f t="shared" si="2932"/>
        <v>68.87</v>
      </c>
      <c r="TF1255" s="101">
        <f t="shared" si="2933"/>
        <v>71.040000000000006</v>
      </c>
      <c r="TG1255" s="101">
        <f t="shared" si="2934"/>
        <v>71.040000000000006</v>
      </c>
      <c r="TH1255" s="101">
        <f t="shared" si="2935"/>
        <v>0</v>
      </c>
      <c r="TI1255" s="101">
        <f t="shared" si="2936"/>
        <v>0</v>
      </c>
      <c r="TJ1255" s="101">
        <f t="shared" si="2937"/>
        <v>0</v>
      </c>
      <c r="TK1255" s="101">
        <f t="shared" si="2728"/>
        <v>43388.1</v>
      </c>
      <c r="TL1255" s="101">
        <f t="shared" si="2728"/>
        <v>44755.199999999997</v>
      </c>
      <c r="TM1255" s="101">
        <f t="shared" si="2728"/>
        <v>44755.199999999997</v>
      </c>
      <c r="TN1255" s="101">
        <f t="shared" si="2729"/>
        <v>0</v>
      </c>
      <c r="TO1255" s="101">
        <f t="shared" si="2729"/>
        <v>0</v>
      </c>
      <c r="TP1255" s="101">
        <f t="shared" si="2729"/>
        <v>0</v>
      </c>
      <c r="TQ1255" s="106">
        <v>315</v>
      </c>
      <c r="TR1255" s="106">
        <v>315</v>
      </c>
      <c r="TS1255" s="106">
        <v>315</v>
      </c>
      <c r="TT1255" s="101">
        <f t="shared" si="2730"/>
        <v>54561.15</v>
      </c>
      <c r="TU1255" s="101">
        <f t="shared" si="2731"/>
        <v>56262.15</v>
      </c>
      <c r="TV1255" s="101">
        <f t="shared" si="2732"/>
        <v>56262.15</v>
      </c>
      <c r="TW1255" s="101">
        <f t="shared" si="2733"/>
        <v>0</v>
      </c>
      <c r="TX1255" s="101">
        <f t="shared" si="2734"/>
        <v>0</v>
      </c>
      <c r="TY1255" s="101">
        <f t="shared" si="2735"/>
        <v>0</v>
      </c>
      <c r="TZ1255" s="101">
        <f t="shared" si="2938"/>
        <v>131.46</v>
      </c>
      <c r="UA1255" s="101">
        <f t="shared" si="2939"/>
        <v>135.57</v>
      </c>
      <c r="UB1255" s="101">
        <f t="shared" si="2940"/>
        <v>135.57</v>
      </c>
      <c r="UC1255" s="101">
        <f t="shared" si="2941"/>
        <v>0</v>
      </c>
      <c r="UD1255" s="101">
        <f t="shared" si="2942"/>
        <v>0</v>
      </c>
      <c r="UE1255" s="101">
        <f t="shared" si="2943"/>
        <v>0</v>
      </c>
      <c r="UF1255" s="101">
        <f t="shared" si="2736"/>
        <v>41409.9</v>
      </c>
      <c r="UG1255" s="101">
        <f t="shared" si="2736"/>
        <v>42704.55</v>
      </c>
      <c r="UH1255" s="101">
        <f t="shared" si="2736"/>
        <v>42704.55</v>
      </c>
      <c r="UI1255" s="101">
        <f t="shared" si="2737"/>
        <v>0</v>
      </c>
      <c r="UJ1255" s="101">
        <f t="shared" si="2737"/>
        <v>0</v>
      </c>
      <c r="UK1255" s="101">
        <f t="shared" si="2737"/>
        <v>0</v>
      </c>
      <c r="UL1255" s="106">
        <v>102</v>
      </c>
      <c r="UM1255" s="106">
        <v>102</v>
      </c>
      <c r="UN1255" s="106">
        <v>102</v>
      </c>
      <c r="UO1255" s="101">
        <f t="shared" si="2738"/>
        <v>17667.419999999998</v>
      </c>
      <c r="UP1255" s="101">
        <f t="shared" si="2739"/>
        <v>18218.22</v>
      </c>
      <c r="UQ1255" s="101">
        <f t="shared" si="2740"/>
        <v>18218.22</v>
      </c>
      <c r="UR1255" s="101">
        <f t="shared" si="2741"/>
        <v>0</v>
      </c>
      <c r="US1255" s="101">
        <f t="shared" si="2742"/>
        <v>0</v>
      </c>
      <c r="UT1255" s="101">
        <f t="shared" si="2743"/>
        <v>0</v>
      </c>
      <c r="UU1255" s="101">
        <f t="shared" si="2944"/>
        <v>159.28</v>
      </c>
      <c r="UV1255" s="101">
        <f t="shared" si="2945"/>
        <v>164.22</v>
      </c>
      <c r="UW1255" s="101">
        <f t="shared" si="2946"/>
        <v>164.22</v>
      </c>
      <c r="UX1255" s="101">
        <f t="shared" si="2947"/>
        <v>0</v>
      </c>
      <c r="UY1255" s="101">
        <f t="shared" si="2948"/>
        <v>0</v>
      </c>
      <c r="UZ1255" s="101">
        <f t="shared" si="2949"/>
        <v>0</v>
      </c>
      <c r="VA1255" s="101">
        <f t="shared" si="2744"/>
        <v>16246.56</v>
      </c>
      <c r="VB1255" s="101">
        <f t="shared" si="2744"/>
        <v>16750.439999999999</v>
      </c>
      <c r="VC1255" s="101">
        <f t="shared" si="2744"/>
        <v>16750.439999999999</v>
      </c>
      <c r="VD1255" s="101">
        <f t="shared" si="2745"/>
        <v>0</v>
      </c>
      <c r="VE1255" s="101">
        <f t="shared" si="2745"/>
        <v>0</v>
      </c>
      <c r="VF1255" s="101">
        <f t="shared" si="2745"/>
        <v>0</v>
      </c>
      <c r="VG1255" s="106">
        <v>525</v>
      </c>
      <c r="VH1255" s="106">
        <v>525</v>
      </c>
      <c r="VI1255" s="106">
        <v>525</v>
      </c>
      <c r="VJ1255" s="101">
        <f t="shared" si="2746"/>
        <v>90935.25</v>
      </c>
      <c r="VK1255" s="101">
        <f t="shared" si="2747"/>
        <v>93770.25</v>
      </c>
      <c r="VL1255" s="101">
        <f t="shared" si="2748"/>
        <v>93770.25</v>
      </c>
      <c r="VM1255" s="101">
        <f t="shared" si="2749"/>
        <v>0</v>
      </c>
      <c r="VN1255" s="101">
        <f t="shared" si="2750"/>
        <v>0</v>
      </c>
      <c r="VO1255" s="101">
        <f t="shared" si="2751"/>
        <v>0</v>
      </c>
      <c r="VP1255" s="101">
        <f t="shared" si="2950"/>
        <v>179.05</v>
      </c>
      <c r="VQ1255" s="101">
        <f t="shared" si="2951"/>
        <v>184.38</v>
      </c>
      <c r="VR1255" s="101">
        <f t="shared" si="2952"/>
        <v>184.38</v>
      </c>
      <c r="VS1255" s="101">
        <f t="shared" si="2953"/>
        <v>0</v>
      </c>
      <c r="VT1255" s="101">
        <f t="shared" si="2954"/>
        <v>0</v>
      </c>
      <c r="VU1255" s="101">
        <f t="shared" si="2955"/>
        <v>0</v>
      </c>
      <c r="VV1255" s="101">
        <f t="shared" si="2752"/>
        <v>94001.25</v>
      </c>
      <c r="VW1255" s="101">
        <f t="shared" si="2752"/>
        <v>96799.5</v>
      </c>
      <c r="VX1255" s="101">
        <f t="shared" si="2752"/>
        <v>96799.5</v>
      </c>
      <c r="VY1255" s="101">
        <f t="shared" si="2753"/>
        <v>0</v>
      </c>
      <c r="VZ1255" s="101">
        <f t="shared" si="2753"/>
        <v>0</v>
      </c>
      <c r="WA1255" s="101">
        <f t="shared" si="2753"/>
        <v>0</v>
      </c>
      <c r="WB1255" s="106"/>
      <c r="WC1255" s="106"/>
      <c r="WD1255" s="106"/>
      <c r="WE1255" s="101">
        <f t="shared" si="2754"/>
        <v>0</v>
      </c>
      <c r="WF1255" s="101">
        <f t="shared" si="2755"/>
        <v>0</v>
      </c>
      <c r="WG1255" s="101">
        <f t="shared" si="2756"/>
        <v>0</v>
      </c>
      <c r="WH1255" s="101">
        <f t="shared" si="2757"/>
        <v>0</v>
      </c>
      <c r="WI1255" s="101">
        <f t="shared" si="2758"/>
        <v>0</v>
      </c>
      <c r="WJ1255" s="101">
        <f t="shared" si="2759"/>
        <v>0</v>
      </c>
      <c r="WK1255" s="101">
        <f t="shared" si="2956"/>
        <v>0</v>
      </c>
      <c r="WL1255" s="101">
        <f t="shared" si="2957"/>
        <v>0</v>
      </c>
      <c r="WM1255" s="101">
        <f t="shared" si="2958"/>
        <v>0</v>
      </c>
      <c r="WN1255" s="101">
        <f t="shared" si="2959"/>
        <v>0</v>
      </c>
      <c r="WO1255" s="101">
        <f t="shared" si="2960"/>
        <v>0</v>
      </c>
      <c r="WP1255" s="101">
        <f t="shared" si="2961"/>
        <v>0</v>
      </c>
      <c r="WQ1255" s="101">
        <f t="shared" si="2760"/>
        <v>0</v>
      </c>
      <c r="WR1255" s="101">
        <f t="shared" si="2760"/>
        <v>0</v>
      </c>
      <c r="WS1255" s="101">
        <f t="shared" si="2760"/>
        <v>0</v>
      </c>
      <c r="WT1255" s="101">
        <f t="shared" si="2761"/>
        <v>0</v>
      </c>
      <c r="WU1255" s="101">
        <f t="shared" si="2761"/>
        <v>0</v>
      </c>
      <c r="WV1255" s="101">
        <f t="shared" si="2761"/>
        <v>0</v>
      </c>
      <c r="WW1255" s="106"/>
      <c r="WX1255" s="106"/>
      <c r="WY1255" s="106"/>
      <c r="WZ1255" s="101">
        <f t="shared" si="2762"/>
        <v>0</v>
      </c>
      <c r="XA1255" s="101">
        <f t="shared" si="2763"/>
        <v>0</v>
      </c>
      <c r="XB1255" s="101">
        <f t="shared" si="2764"/>
        <v>0</v>
      </c>
      <c r="XC1255" s="101">
        <f t="shared" si="2765"/>
        <v>0</v>
      </c>
      <c r="XD1255" s="101">
        <f t="shared" si="2766"/>
        <v>0</v>
      </c>
      <c r="XE1255" s="101">
        <f t="shared" si="2767"/>
        <v>0</v>
      </c>
      <c r="XF1255" s="101">
        <f t="shared" si="2962"/>
        <v>0</v>
      </c>
      <c r="XG1255" s="101">
        <f t="shared" si="2963"/>
        <v>0</v>
      </c>
      <c r="XH1255" s="101">
        <f t="shared" si="2964"/>
        <v>0</v>
      </c>
      <c r="XI1255" s="101">
        <f t="shared" si="2965"/>
        <v>0</v>
      </c>
      <c r="XJ1255" s="101">
        <f t="shared" si="2966"/>
        <v>0</v>
      </c>
      <c r="XK1255" s="101">
        <f t="shared" si="2967"/>
        <v>0</v>
      </c>
      <c r="XL1255" s="101">
        <f t="shared" si="2768"/>
        <v>0</v>
      </c>
      <c r="XM1255" s="101">
        <f t="shared" si="2768"/>
        <v>0</v>
      </c>
      <c r="XN1255" s="101">
        <f t="shared" si="2768"/>
        <v>0</v>
      </c>
      <c r="XO1255" s="101">
        <f t="shared" si="2769"/>
        <v>0</v>
      </c>
      <c r="XP1255" s="101">
        <f t="shared" si="2769"/>
        <v>0</v>
      </c>
      <c r="XQ1255" s="101">
        <f t="shared" si="2769"/>
        <v>0</v>
      </c>
      <c r="XR1255" s="106"/>
      <c r="XS1255" s="106"/>
      <c r="XT1255" s="106"/>
      <c r="XU1255" s="101">
        <f t="shared" si="2770"/>
        <v>0</v>
      </c>
      <c r="XV1255" s="101">
        <f t="shared" si="2771"/>
        <v>0</v>
      </c>
      <c r="XW1255" s="101">
        <f t="shared" si="2772"/>
        <v>0</v>
      </c>
      <c r="XX1255" s="101">
        <f t="shared" si="2773"/>
        <v>0</v>
      </c>
      <c r="XY1255" s="101">
        <f t="shared" si="2774"/>
        <v>0</v>
      </c>
      <c r="XZ1255" s="101">
        <f t="shared" si="2775"/>
        <v>0</v>
      </c>
      <c r="YA1255" s="101">
        <f t="shared" si="2968"/>
        <v>0</v>
      </c>
      <c r="YB1255" s="101">
        <f t="shared" si="2969"/>
        <v>0</v>
      </c>
      <c r="YC1255" s="101">
        <f t="shared" si="2970"/>
        <v>0</v>
      </c>
      <c r="YD1255" s="101">
        <f t="shared" si="2971"/>
        <v>0</v>
      </c>
      <c r="YE1255" s="101">
        <f t="shared" si="2972"/>
        <v>0</v>
      </c>
      <c r="YF1255" s="101">
        <f t="shared" si="2973"/>
        <v>0</v>
      </c>
      <c r="YG1255" s="101">
        <f t="shared" si="2776"/>
        <v>0</v>
      </c>
      <c r="YH1255" s="101">
        <f t="shared" si="2776"/>
        <v>0</v>
      </c>
      <c r="YI1255" s="101">
        <f t="shared" si="2776"/>
        <v>0</v>
      </c>
      <c r="YJ1255" s="101">
        <f t="shared" si="2777"/>
        <v>0</v>
      </c>
      <c r="YK1255" s="101">
        <f t="shared" si="2777"/>
        <v>0</v>
      </c>
      <c r="YL1255" s="101">
        <f t="shared" si="2777"/>
        <v>0</v>
      </c>
      <c r="YM1255" s="149">
        <f t="shared" si="2778"/>
        <v>4150</v>
      </c>
      <c r="YN1255" s="149">
        <f t="shared" si="2778"/>
        <v>4150</v>
      </c>
      <c r="YO1255" s="149">
        <f t="shared" si="2778"/>
        <v>4150</v>
      </c>
      <c r="YP1255" s="101">
        <f t="shared" si="2779"/>
        <v>718821.5</v>
      </c>
      <c r="YQ1255" s="101">
        <f t="shared" si="2780"/>
        <v>741231.5</v>
      </c>
      <c r="YR1255" s="101">
        <f t="shared" si="2781"/>
        <v>741231.5</v>
      </c>
      <c r="YS1255" s="101">
        <f t="shared" si="2782"/>
        <v>0</v>
      </c>
      <c r="YT1255" s="101">
        <f t="shared" si="2783"/>
        <v>0</v>
      </c>
      <c r="YU1255" s="101">
        <f t="shared" si="2784"/>
        <v>0</v>
      </c>
      <c r="YV1255" s="101">
        <f t="shared" si="2974"/>
        <v>178.22</v>
      </c>
      <c r="YW1255" s="101">
        <f t="shared" si="2975"/>
        <v>183.78</v>
      </c>
      <c r="YX1255" s="101">
        <f t="shared" si="2976"/>
        <v>183.78</v>
      </c>
      <c r="YY1255" s="101">
        <f t="shared" si="2977"/>
        <v>0</v>
      </c>
      <c r="YZ1255" s="101">
        <f t="shared" si="2978"/>
        <v>0</v>
      </c>
      <c r="ZA1255" s="101">
        <f t="shared" si="2979"/>
        <v>0</v>
      </c>
      <c r="ZB1255" s="101">
        <f t="shared" si="2785"/>
        <v>739613</v>
      </c>
      <c r="ZC1255" s="101">
        <f t="shared" si="2785"/>
        <v>762687</v>
      </c>
      <c r="ZD1255" s="101">
        <f t="shared" si="2785"/>
        <v>762687</v>
      </c>
      <c r="ZE1255" s="101">
        <f t="shared" si="2786"/>
        <v>0</v>
      </c>
      <c r="ZF1255" s="101">
        <f t="shared" si="2786"/>
        <v>0</v>
      </c>
      <c r="ZG1255" s="101">
        <f t="shared" si="2786"/>
        <v>0</v>
      </c>
    </row>
    <row r="1256" spans="1:683" hidden="1">
      <c r="A1256" s="12"/>
      <c r="B1256" s="302"/>
      <c r="C1256" s="5"/>
      <c r="D1256" s="764"/>
      <c r="E1256" s="291"/>
      <c r="F1256" s="114"/>
      <c r="G1256" s="114"/>
      <c r="H1256" s="114"/>
      <c r="I1256" s="101"/>
      <c r="J1256" s="101"/>
      <c r="K1256" s="101"/>
      <c r="L1256" s="106"/>
      <c r="M1256" s="106"/>
      <c r="N1256" s="106"/>
      <c r="O1256" s="101"/>
      <c r="P1256" s="101"/>
      <c r="Q1256" s="101"/>
      <c r="R1256" s="101"/>
      <c r="S1256" s="101"/>
      <c r="T1256" s="101"/>
      <c r="U1256" s="101"/>
      <c r="V1256" s="101"/>
      <c r="W1256" s="101"/>
      <c r="X1256" s="101"/>
      <c r="Y1256" s="101"/>
      <c r="Z1256" s="101"/>
      <c r="AA1256" s="101"/>
      <c r="AB1256" s="101"/>
      <c r="AC1256" s="101"/>
      <c r="AD1256" s="101"/>
      <c r="AE1256" s="101"/>
      <c r="AF1256" s="101"/>
      <c r="AG1256" s="106"/>
      <c r="AH1256" s="106"/>
      <c r="AI1256" s="106"/>
      <c r="AJ1256" s="101"/>
      <c r="AK1256" s="101"/>
      <c r="AL1256" s="101"/>
      <c r="AM1256" s="101"/>
      <c r="AN1256" s="101"/>
      <c r="AO1256" s="101"/>
      <c r="AP1256" s="101"/>
      <c r="AQ1256" s="101"/>
      <c r="AR1256" s="101"/>
      <c r="AS1256" s="101"/>
      <c r="AT1256" s="101"/>
      <c r="AU1256" s="101"/>
      <c r="AV1256" s="101"/>
      <c r="AW1256" s="101"/>
      <c r="AX1256" s="101"/>
      <c r="AY1256" s="101"/>
      <c r="AZ1256" s="101"/>
      <c r="BA1256" s="101"/>
      <c r="BB1256" s="106"/>
      <c r="BC1256" s="106"/>
      <c r="BD1256" s="106"/>
      <c r="BE1256" s="101"/>
      <c r="BF1256" s="101"/>
      <c r="BG1256" s="101"/>
      <c r="BH1256" s="101"/>
      <c r="BI1256" s="101"/>
      <c r="BJ1256" s="101"/>
      <c r="BK1256" s="101"/>
      <c r="BL1256" s="101"/>
      <c r="BM1256" s="101"/>
      <c r="BN1256" s="101"/>
      <c r="BO1256" s="101"/>
      <c r="BP1256" s="101"/>
      <c r="BQ1256" s="101"/>
      <c r="BR1256" s="101"/>
      <c r="BS1256" s="101"/>
      <c r="BT1256" s="101"/>
      <c r="BU1256" s="101"/>
      <c r="BV1256" s="101"/>
      <c r="BW1256" s="106"/>
      <c r="BX1256" s="106"/>
      <c r="BY1256" s="106"/>
      <c r="BZ1256" s="101"/>
      <c r="CA1256" s="101"/>
      <c r="CB1256" s="101"/>
      <c r="CC1256" s="101"/>
      <c r="CD1256" s="101"/>
      <c r="CE1256" s="101"/>
      <c r="CF1256" s="101"/>
      <c r="CG1256" s="101"/>
      <c r="CH1256" s="101"/>
      <c r="CI1256" s="101"/>
      <c r="CJ1256" s="101"/>
      <c r="CK1256" s="101"/>
      <c r="CL1256" s="101"/>
      <c r="CM1256" s="101"/>
      <c r="CN1256" s="101"/>
      <c r="CO1256" s="101"/>
      <c r="CP1256" s="101"/>
      <c r="CQ1256" s="101"/>
      <c r="CR1256" s="106"/>
      <c r="CS1256" s="106"/>
      <c r="CT1256" s="106"/>
      <c r="CU1256" s="101"/>
      <c r="CV1256" s="101"/>
      <c r="CW1256" s="101"/>
      <c r="CX1256" s="101"/>
      <c r="CY1256" s="101"/>
      <c r="CZ1256" s="101"/>
      <c r="DA1256" s="101"/>
      <c r="DB1256" s="101"/>
      <c r="DC1256" s="101"/>
      <c r="DD1256" s="101"/>
      <c r="DE1256" s="101"/>
      <c r="DF1256" s="101"/>
      <c r="DG1256" s="101"/>
      <c r="DH1256" s="101"/>
      <c r="DI1256" s="101"/>
      <c r="DJ1256" s="101"/>
      <c r="DK1256" s="101"/>
      <c r="DL1256" s="101"/>
      <c r="DM1256" s="106"/>
      <c r="DN1256" s="106"/>
      <c r="DO1256" s="106"/>
      <c r="DP1256" s="101"/>
      <c r="DQ1256" s="101"/>
      <c r="DR1256" s="101"/>
      <c r="DS1256" s="101"/>
      <c r="DT1256" s="101"/>
      <c r="DU1256" s="101"/>
      <c r="DV1256" s="101"/>
      <c r="DW1256" s="101"/>
      <c r="DX1256" s="101"/>
      <c r="DY1256" s="101"/>
      <c r="DZ1256" s="101"/>
      <c r="EA1256" s="101"/>
      <c r="EB1256" s="101"/>
      <c r="EC1256" s="101"/>
      <c r="ED1256" s="101"/>
      <c r="EE1256" s="101"/>
      <c r="EF1256" s="101"/>
      <c r="EG1256" s="101"/>
      <c r="EH1256" s="106"/>
      <c r="EI1256" s="106"/>
      <c r="EJ1256" s="106"/>
      <c r="EK1256" s="101"/>
      <c r="EL1256" s="101"/>
      <c r="EM1256" s="101"/>
      <c r="EN1256" s="101"/>
      <c r="EO1256" s="101"/>
      <c r="EP1256" s="101"/>
      <c r="EQ1256" s="101"/>
      <c r="ER1256" s="101"/>
      <c r="ES1256" s="101"/>
      <c r="ET1256" s="101"/>
      <c r="EU1256" s="101"/>
      <c r="EV1256" s="101"/>
      <c r="EW1256" s="101"/>
      <c r="EX1256" s="101"/>
      <c r="EY1256" s="101"/>
      <c r="EZ1256" s="101"/>
      <c r="FA1256" s="101"/>
      <c r="FB1256" s="101"/>
      <c r="FC1256" s="106"/>
      <c r="FD1256" s="106"/>
      <c r="FE1256" s="106"/>
      <c r="FF1256" s="101"/>
      <c r="FG1256" s="101"/>
      <c r="FH1256" s="101"/>
      <c r="FI1256" s="101"/>
      <c r="FJ1256" s="101"/>
      <c r="FK1256" s="101"/>
      <c r="FL1256" s="101"/>
      <c r="FM1256" s="101"/>
      <c r="FN1256" s="101"/>
      <c r="FO1256" s="101"/>
      <c r="FP1256" s="101"/>
      <c r="FQ1256" s="101"/>
      <c r="FR1256" s="101"/>
      <c r="FS1256" s="101"/>
      <c r="FT1256" s="101"/>
      <c r="FU1256" s="101"/>
      <c r="FV1256" s="101"/>
      <c r="FW1256" s="101"/>
      <c r="FX1256" s="106"/>
      <c r="FY1256" s="106"/>
      <c r="FZ1256" s="106"/>
      <c r="GA1256" s="101"/>
      <c r="GB1256" s="101"/>
      <c r="GC1256" s="101"/>
      <c r="GD1256" s="101"/>
      <c r="GE1256" s="101"/>
      <c r="GF1256" s="101"/>
      <c r="GG1256" s="101"/>
      <c r="GH1256" s="101"/>
      <c r="GI1256" s="101"/>
      <c r="GJ1256" s="101"/>
      <c r="GK1256" s="101"/>
      <c r="GL1256" s="101"/>
      <c r="GM1256" s="101"/>
      <c r="GN1256" s="101"/>
      <c r="GO1256" s="101"/>
      <c r="GP1256" s="101"/>
      <c r="GQ1256" s="101"/>
      <c r="GR1256" s="101"/>
      <c r="GS1256" s="106"/>
      <c r="GT1256" s="106"/>
      <c r="GU1256" s="106"/>
      <c r="GV1256" s="101"/>
      <c r="GW1256" s="101"/>
      <c r="GX1256" s="101"/>
      <c r="GY1256" s="101"/>
      <c r="GZ1256" s="101"/>
      <c r="HA1256" s="101"/>
      <c r="HB1256" s="101"/>
      <c r="HC1256" s="101"/>
      <c r="HD1256" s="101"/>
      <c r="HE1256" s="101"/>
      <c r="HF1256" s="101"/>
      <c r="HG1256" s="101"/>
      <c r="HH1256" s="101"/>
      <c r="HI1256" s="101"/>
      <c r="HJ1256" s="101"/>
      <c r="HK1256" s="101"/>
      <c r="HL1256" s="101"/>
      <c r="HM1256" s="101"/>
      <c r="HN1256" s="106"/>
      <c r="HO1256" s="106"/>
      <c r="HP1256" s="106"/>
      <c r="HQ1256" s="101"/>
      <c r="HR1256" s="101"/>
      <c r="HS1256" s="101"/>
      <c r="HT1256" s="101"/>
      <c r="HU1256" s="101"/>
      <c r="HV1256" s="101"/>
      <c r="HW1256" s="101"/>
      <c r="HX1256" s="101"/>
      <c r="HY1256" s="101"/>
      <c r="HZ1256" s="101"/>
      <c r="IA1256" s="101"/>
      <c r="IB1256" s="101"/>
      <c r="IC1256" s="101"/>
      <c r="ID1256" s="101"/>
      <c r="IE1256" s="101"/>
      <c r="IF1256" s="101"/>
      <c r="IG1256" s="101"/>
      <c r="IH1256" s="101"/>
      <c r="II1256" s="106"/>
      <c r="IJ1256" s="106"/>
      <c r="IK1256" s="106"/>
      <c r="IL1256" s="101"/>
      <c r="IM1256" s="101"/>
      <c r="IN1256" s="101"/>
      <c r="IO1256" s="101"/>
      <c r="IP1256" s="101"/>
      <c r="IQ1256" s="101"/>
      <c r="IR1256" s="101"/>
      <c r="IS1256" s="101"/>
      <c r="IT1256" s="101"/>
      <c r="IU1256" s="101"/>
      <c r="IV1256" s="101"/>
      <c r="IW1256" s="101"/>
      <c r="IX1256" s="101"/>
      <c r="IY1256" s="101"/>
      <c r="IZ1256" s="101"/>
      <c r="JA1256" s="101"/>
      <c r="JB1256" s="101"/>
      <c r="JC1256" s="101"/>
      <c r="JD1256" s="106"/>
      <c r="JE1256" s="106"/>
      <c r="JF1256" s="106"/>
      <c r="JG1256" s="101"/>
      <c r="JH1256" s="101"/>
      <c r="JI1256" s="101"/>
      <c r="JJ1256" s="101"/>
      <c r="JK1256" s="101"/>
      <c r="JL1256" s="101"/>
      <c r="JM1256" s="101"/>
      <c r="JN1256" s="101"/>
      <c r="JO1256" s="101"/>
      <c r="JP1256" s="101"/>
      <c r="JQ1256" s="101"/>
      <c r="JR1256" s="101"/>
      <c r="JS1256" s="101"/>
      <c r="JT1256" s="101"/>
      <c r="JU1256" s="101"/>
      <c r="JV1256" s="101"/>
      <c r="JW1256" s="101"/>
      <c r="JX1256" s="101"/>
      <c r="JY1256" s="106"/>
      <c r="JZ1256" s="106"/>
      <c r="KA1256" s="106"/>
      <c r="KB1256" s="101"/>
      <c r="KC1256" s="101"/>
      <c r="KD1256" s="101"/>
      <c r="KE1256" s="101"/>
      <c r="KF1256" s="101"/>
      <c r="KG1256" s="101"/>
      <c r="KH1256" s="101"/>
      <c r="KI1256" s="101"/>
      <c r="KJ1256" s="101"/>
      <c r="KK1256" s="101"/>
      <c r="KL1256" s="101"/>
      <c r="KM1256" s="101"/>
      <c r="KN1256" s="101"/>
      <c r="KO1256" s="101"/>
      <c r="KP1256" s="101"/>
      <c r="KQ1256" s="101"/>
      <c r="KR1256" s="101"/>
      <c r="KS1256" s="101"/>
      <c r="KT1256" s="106"/>
      <c r="KU1256" s="106"/>
      <c r="KV1256" s="106"/>
      <c r="KW1256" s="101"/>
      <c r="KX1256" s="101"/>
      <c r="KY1256" s="101"/>
      <c r="KZ1256" s="101"/>
      <c r="LA1256" s="101"/>
      <c r="LB1256" s="101"/>
      <c r="LC1256" s="101"/>
      <c r="LD1256" s="101"/>
      <c r="LE1256" s="101"/>
      <c r="LF1256" s="101"/>
      <c r="LG1256" s="101"/>
      <c r="LH1256" s="101"/>
      <c r="LI1256" s="101"/>
      <c r="LJ1256" s="101"/>
      <c r="LK1256" s="101"/>
      <c r="LL1256" s="101"/>
      <c r="LM1256" s="101"/>
      <c r="LN1256" s="101"/>
      <c r="LO1256" s="106"/>
      <c r="LP1256" s="106"/>
      <c r="LQ1256" s="106"/>
      <c r="LR1256" s="101"/>
      <c r="LS1256" s="101"/>
      <c r="LT1256" s="101"/>
      <c r="LU1256" s="101"/>
      <c r="LV1256" s="101"/>
      <c r="LW1256" s="101"/>
      <c r="LX1256" s="101"/>
      <c r="LY1256" s="101"/>
      <c r="LZ1256" s="101"/>
      <c r="MA1256" s="101"/>
      <c r="MB1256" s="101"/>
      <c r="MC1256" s="101"/>
      <c r="MD1256" s="101"/>
      <c r="ME1256" s="101"/>
      <c r="MF1256" s="101"/>
      <c r="MG1256" s="101"/>
      <c r="MH1256" s="101"/>
      <c r="MI1256" s="101"/>
      <c r="MJ1256" s="106"/>
      <c r="MK1256" s="106"/>
      <c r="ML1256" s="106"/>
      <c r="MM1256" s="101"/>
      <c r="MN1256" s="101"/>
      <c r="MO1256" s="101"/>
      <c r="MP1256" s="101"/>
      <c r="MQ1256" s="101"/>
      <c r="MR1256" s="101"/>
      <c r="MS1256" s="101"/>
      <c r="MT1256" s="101"/>
      <c r="MU1256" s="101"/>
      <c r="MV1256" s="101"/>
      <c r="MW1256" s="101"/>
      <c r="MX1256" s="101"/>
      <c r="MY1256" s="101"/>
      <c r="MZ1256" s="101"/>
      <c r="NA1256" s="101"/>
      <c r="NB1256" s="101"/>
      <c r="NC1256" s="101"/>
      <c r="ND1256" s="101"/>
      <c r="NE1256" s="106"/>
      <c r="NF1256" s="106"/>
      <c r="NG1256" s="106"/>
      <c r="NH1256" s="101"/>
      <c r="NI1256" s="101"/>
      <c r="NJ1256" s="101"/>
      <c r="NK1256" s="101"/>
      <c r="NL1256" s="101"/>
      <c r="NM1256" s="101"/>
      <c r="NN1256" s="101"/>
      <c r="NO1256" s="101"/>
      <c r="NP1256" s="101"/>
      <c r="NQ1256" s="101"/>
      <c r="NR1256" s="101"/>
      <c r="NS1256" s="101"/>
      <c r="NT1256" s="101"/>
      <c r="NU1256" s="101"/>
      <c r="NV1256" s="101"/>
      <c r="NW1256" s="101"/>
      <c r="NX1256" s="101"/>
      <c r="NY1256" s="101"/>
      <c r="NZ1256" s="106"/>
      <c r="OA1256" s="106"/>
      <c r="OB1256" s="106"/>
      <c r="OC1256" s="101"/>
      <c r="OD1256" s="101"/>
      <c r="OE1256" s="101"/>
      <c r="OF1256" s="101"/>
      <c r="OG1256" s="101"/>
      <c r="OH1256" s="101"/>
      <c r="OI1256" s="101"/>
      <c r="OJ1256" s="101"/>
      <c r="OK1256" s="101"/>
      <c r="OL1256" s="101"/>
      <c r="OM1256" s="101"/>
      <c r="ON1256" s="101"/>
      <c r="OO1256" s="101"/>
      <c r="OP1256" s="101"/>
      <c r="OQ1256" s="101"/>
      <c r="OR1256" s="101"/>
      <c r="OS1256" s="101"/>
      <c r="OT1256" s="101"/>
      <c r="OU1256" s="106"/>
      <c r="OV1256" s="106"/>
      <c r="OW1256" s="106"/>
      <c r="OX1256" s="101"/>
      <c r="OY1256" s="101"/>
      <c r="OZ1256" s="101"/>
      <c r="PA1256" s="101"/>
      <c r="PB1256" s="101"/>
      <c r="PC1256" s="101"/>
      <c r="PD1256" s="101"/>
      <c r="PE1256" s="101"/>
      <c r="PF1256" s="101"/>
      <c r="PG1256" s="101"/>
      <c r="PH1256" s="101"/>
      <c r="PI1256" s="101"/>
      <c r="PJ1256" s="101"/>
      <c r="PK1256" s="101"/>
      <c r="PL1256" s="101"/>
      <c r="PM1256" s="101"/>
      <c r="PN1256" s="101"/>
      <c r="PO1256" s="101"/>
      <c r="PP1256" s="106"/>
      <c r="PQ1256" s="106"/>
      <c r="PR1256" s="106"/>
      <c r="PS1256" s="101"/>
      <c r="PT1256" s="101"/>
      <c r="PU1256" s="101"/>
      <c r="PV1256" s="101"/>
      <c r="PW1256" s="101"/>
      <c r="PX1256" s="101"/>
      <c r="PY1256" s="101"/>
      <c r="PZ1256" s="101"/>
      <c r="QA1256" s="101"/>
      <c r="QB1256" s="101"/>
      <c r="QC1256" s="101"/>
      <c r="QD1256" s="101"/>
      <c r="QE1256" s="101"/>
      <c r="QF1256" s="101"/>
      <c r="QG1256" s="101"/>
      <c r="QH1256" s="101"/>
      <c r="QI1256" s="101"/>
      <c r="QJ1256" s="101"/>
      <c r="QK1256" s="106"/>
      <c r="QL1256" s="106"/>
      <c r="QM1256" s="106"/>
      <c r="QN1256" s="101"/>
      <c r="QO1256" s="101"/>
      <c r="QP1256" s="101"/>
      <c r="QQ1256" s="101"/>
      <c r="QR1256" s="101"/>
      <c r="QS1256" s="101"/>
      <c r="QT1256" s="101"/>
      <c r="QU1256" s="101"/>
      <c r="QV1256" s="101"/>
      <c r="QW1256" s="101"/>
      <c r="QX1256" s="101"/>
      <c r="QY1256" s="101"/>
      <c r="QZ1256" s="101"/>
      <c r="RA1256" s="101"/>
      <c r="RB1256" s="101"/>
      <c r="RC1256" s="101"/>
      <c r="RD1256" s="101"/>
      <c r="RE1256" s="101"/>
      <c r="RF1256" s="106"/>
      <c r="RG1256" s="106"/>
      <c r="RH1256" s="106"/>
      <c r="RI1256" s="101"/>
      <c r="RJ1256" s="101"/>
      <c r="RK1256" s="101"/>
      <c r="RL1256" s="101"/>
      <c r="RM1256" s="101"/>
      <c r="RN1256" s="101"/>
      <c r="RO1256" s="101"/>
      <c r="RP1256" s="101"/>
      <c r="RQ1256" s="101"/>
      <c r="RR1256" s="101"/>
      <c r="RS1256" s="101"/>
      <c r="RT1256" s="101"/>
      <c r="RU1256" s="101"/>
      <c r="RV1256" s="101"/>
      <c r="RW1256" s="101"/>
      <c r="RX1256" s="101"/>
      <c r="RY1256" s="101"/>
      <c r="RZ1256" s="101"/>
      <c r="SA1256" s="106"/>
      <c r="SB1256" s="106"/>
      <c r="SC1256" s="106"/>
      <c r="SD1256" s="101"/>
      <c r="SE1256" s="101"/>
      <c r="SF1256" s="101"/>
      <c r="SG1256" s="101"/>
      <c r="SH1256" s="101"/>
      <c r="SI1256" s="101"/>
      <c r="SJ1256" s="101"/>
      <c r="SK1256" s="101"/>
      <c r="SL1256" s="101"/>
      <c r="SM1256" s="101"/>
      <c r="SN1256" s="101"/>
      <c r="SO1256" s="101"/>
      <c r="SP1256" s="101"/>
      <c r="SQ1256" s="101"/>
      <c r="SR1256" s="101"/>
      <c r="SS1256" s="101"/>
      <c r="ST1256" s="101"/>
      <c r="SU1256" s="101"/>
      <c r="SV1256" s="106"/>
      <c r="SW1256" s="106"/>
      <c r="SX1256" s="106"/>
      <c r="SY1256" s="101"/>
      <c r="SZ1256" s="101"/>
      <c r="TA1256" s="101"/>
      <c r="TB1256" s="101"/>
      <c r="TC1256" s="101"/>
      <c r="TD1256" s="101"/>
      <c r="TE1256" s="101"/>
      <c r="TF1256" s="101"/>
      <c r="TG1256" s="101"/>
      <c r="TH1256" s="101"/>
      <c r="TI1256" s="101"/>
      <c r="TJ1256" s="101"/>
      <c r="TK1256" s="101"/>
      <c r="TL1256" s="101"/>
      <c r="TM1256" s="101"/>
      <c r="TN1256" s="101"/>
      <c r="TO1256" s="101"/>
      <c r="TP1256" s="101"/>
      <c r="TQ1256" s="106"/>
      <c r="TR1256" s="106"/>
      <c r="TS1256" s="106"/>
      <c r="TT1256" s="101"/>
      <c r="TU1256" s="101"/>
      <c r="TV1256" s="101"/>
      <c r="TW1256" s="101"/>
      <c r="TX1256" s="101"/>
      <c r="TY1256" s="101"/>
      <c r="TZ1256" s="101"/>
      <c r="UA1256" s="101"/>
      <c r="UB1256" s="101"/>
      <c r="UC1256" s="101"/>
      <c r="UD1256" s="101"/>
      <c r="UE1256" s="101"/>
      <c r="UF1256" s="101"/>
      <c r="UG1256" s="101"/>
      <c r="UH1256" s="101"/>
      <c r="UI1256" s="101"/>
      <c r="UJ1256" s="101"/>
      <c r="UK1256" s="101"/>
      <c r="UL1256" s="106"/>
      <c r="UM1256" s="106"/>
      <c r="UN1256" s="106"/>
      <c r="UO1256" s="101"/>
      <c r="UP1256" s="101"/>
      <c r="UQ1256" s="101"/>
      <c r="UR1256" s="101"/>
      <c r="US1256" s="101"/>
      <c r="UT1256" s="101"/>
      <c r="UU1256" s="101"/>
      <c r="UV1256" s="101"/>
      <c r="UW1256" s="101"/>
      <c r="UX1256" s="101"/>
      <c r="UY1256" s="101"/>
      <c r="UZ1256" s="101"/>
      <c r="VA1256" s="101"/>
      <c r="VB1256" s="101"/>
      <c r="VC1256" s="101"/>
      <c r="VD1256" s="101"/>
      <c r="VE1256" s="101"/>
      <c r="VF1256" s="101"/>
      <c r="VG1256" s="106"/>
      <c r="VH1256" s="106"/>
      <c r="VI1256" s="106"/>
      <c r="VJ1256" s="101"/>
      <c r="VK1256" s="101"/>
      <c r="VL1256" s="101"/>
      <c r="VM1256" s="101"/>
      <c r="VN1256" s="101"/>
      <c r="VO1256" s="101"/>
      <c r="VP1256" s="101"/>
      <c r="VQ1256" s="101"/>
      <c r="VR1256" s="101"/>
      <c r="VS1256" s="101"/>
      <c r="VT1256" s="101"/>
      <c r="VU1256" s="101"/>
      <c r="VV1256" s="101"/>
      <c r="VW1256" s="101"/>
      <c r="VX1256" s="101"/>
      <c r="VY1256" s="101"/>
      <c r="VZ1256" s="101"/>
      <c r="WA1256" s="101"/>
      <c r="WB1256" s="106"/>
      <c r="WC1256" s="106"/>
      <c r="WD1256" s="106"/>
      <c r="WE1256" s="101"/>
      <c r="WF1256" s="101"/>
      <c r="WG1256" s="101"/>
      <c r="WH1256" s="101"/>
      <c r="WI1256" s="101"/>
      <c r="WJ1256" s="101"/>
      <c r="WK1256" s="101"/>
      <c r="WL1256" s="101"/>
      <c r="WM1256" s="101"/>
      <c r="WN1256" s="101"/>
      <c r="WO1256" s="101"/>
      <c r="WP1256" s="101"/>
      <c r="WQ1256" s="101"/>
      <c r="WR1256" s="101"/>
      <c r="WS1256" s="101"/>
      <c r="WT1256" s="101"/>
      <c r="WU1256" s="101"/>
      <c r="WV1256" s="101"/>
      <c r="WW1256" s="106"/>
      <c r="WX1256" s="106"/>
      <c r="WY1256" s="106"/>
      <c r="WZ1256" s="101"/>
      <c r="XA1256" s="101"/>
      <c r="XB1256" s="101"/>
      <c r="XC1256" s="101"/>
      <c r="XD1256" s="101"/>
      <c r="XE1256" s="101"/>
      <c r="XF1256" s="101"/>
      <c r="XG1256" s="101"/>
      <c r="XH1256" s="101"/>
      <c r="XI1256" s="101"/>
      <c r="XJ1256" s="101"/>
      <c r="XK1256" s="101"/>
      <c r="XL1256" s="101"/>
      <c r="XM1256" s="101"/>
      <c r="XN1256" s="101"/>
      <c r="XO1256" s="101"/>
      <c r="XP1256" s="101"/>
      <c r="XQ1256" s="101"/>
      <c r="XR1256" s="106"/>
      <c r="XS1256" s="106"/>
      <c r="XT1256" s="106"/>
      <c r="XU1256" s="101"/>
      <c r="XV1256" s="101"/>
      <c r="XW1256" s="101"/>
      <c r="XX1256" s="101"/>
      <c r="XY1256" s="101"/>
      <c r="XZ1256" s="101"/>
      <c r="YA1256" s="101"/>
      <c r="YB1256" s="101"/>
      <c r="YC1256" s="101"/>
      <c r="YD1256" s="101"/>
      <c r="YE1256" s="101"/>
      <c r="YF1256" s="101"/>
      <c r="YG1256" s="101"/>
      <c r="YH1256" s="101"/>
      <c r="YI1256" s="101"/>
      <c r="YJ1256" s="101"/>
      <c r="YK1256" s="101"/>
      <c r="YL1256" s="101"/>
      <c r="YM1256" s="149"/>
      <c r="YN1256" s="149"/>
      <c r="YO1256" s="149"/>
      <c r="YP1256" s="101"/>
      <c r="YQ1256" s="101"/>
      <c r="YR1256" s="101"/>
      <c r="YS1256" s="101"/>
      <c r="YT1256" s="101"/>
      <c r="YU1256" s="101"/>
      <c r="YV1256" s="101"/>
      <c r="YW1256" s="101"/>
      <c r="YX1256" s="101"/>
      <c r="YY1256" s="101"/>
      <c r="YZ1256" s="101"/>
      <c r="ZA1256" s="101"/>
      <c r="ZB1256" s="101"/>
      <c r="ZC1256" s="101"/>
      <c r="ZD1256" s="101"/>
      <c r="ZE1256" s="101"/>
      <c r="ZF1256" s="101"/>
      <c r="ZG1256" s="101"/>
    </row>
    <row r="1257" spans="1:683">
      <c r="A1257" s="12" t="s">
        <v>453</v>
      </c>
      <c r="B1257" s="302" t="s">
        <v>771</v>
      </c>
      <c r="C1257" s="5"/>
      <c r="D1257" s="764"/>
      <c r="E1257" s="291"/>
      <c r="F1257" s="114">
        <f t="shared" ref="F1257:H1259" si="2980">F70</f>
        <v>152.53</v>
      </c>
      <c r="G1257" s="114">
        <f t="shared" si="2980"/>
        <v>157.43</v>
      </c>
      <c r="H1257" s="114">
        <f t="shared" si="2980"/>
        <v>157.43</v>
      </c>
      <c r="I1257" s="101"/>
      <c r="J1257" s="101"/>
      <c r="K1257" s="101"/>
      <c r="L1257" s="106">
        <v>140</v>
      </c>
      <c r="M1257" s="106">
        <v>140</v>
      </c>
      <c r="N1257" s="106">
        <v>140</v>
      </c>
      <c r="O1257" s="101">
        <f t="shared" si="2530"/>
        <v>21354.2</v>
      </c>
      <c r="P1257" s="101">
        <f t="shared" si="2531"/>
        <v>22040.2</v>
      </c>
      <c r="Q1257" s="101">
        <f t="shared" si="2532"/>
        <v>22040.2</v>
      </c>
      <c r="R1257" s="101">
        <f t="shared" si="2533"/>
        <v>0</v>
      </c>
      <c r="S1257" s="101">
        <f t="shared" si="2534"/>
        <v>0</v>
      </c>
      <c r="T1257" s="101">
        <f t="shared" si="2535"/>
        <v>0</v>
      </c>
      <c r="U1257" s="101">
        <f t="shared" si="2788"/>
        <v>466.46</v>
      </c>
      <c r="V1257" s="101">
        <f t="shared" si="2789"/>
        <v>481.43</v>
      </c>
      <c r="W1257" s="101">
        <f t="shared" si="2790"/>
        <v>481.43</v>
      </c>
      <c r="X1257" s="101">
        <f t="shared" si="2791"/>
        <v>0</v>
      </c>
      <c r="Y1257" s="101">
        <f t="shared" si="2792"/>
        <v>0</v>
      </c>
      <c r="Z1257" s="101">
        <f t="shared" si="2793"/>
        <v>0</v>
      </c>
      <c r="AA1257" s="101">
        <f t="shared" si="2536"/>
        <v>65304.4</v>
      </c>
      <c r="AB1257" s="101">
        <f t="shared" si="2536"/>
        <v>67400.2</v>
      </c>
      <c r="AC1257" s="101">
        <f t="shared" si="2536"/>
        <v>67400.2</v>
      </c>
      <c r="AD1257" s="101">
        <f t="shared" si="2537"/>
        <v>0</v>
      </c>
      <c r="AE1257" s="101">
        <f t="shared" si="2537"/>
        <v>0</v>
      </c>
      <c r="AF1257" s="101">
        <f t="shared" si="2537"/>
        <v>0</v>
      </c>
      <c r="AG1257" s="106"/>
      <c r="AH1257" s="106"/>
      <c r="AI1257" s="106"/>
      <c r="AJ1257" s="101">
        <f t="shared" si="2538"/>
        <v>0</v>
      </c>
      <c r="AK1257" s="101">
        <f t="shared" si="2539"/>
        <v>0</v>
      </c>
      <c r="AL1257" s="101">
        <f t="shared" si="2540"/>
        <v>0</v>
      </c>
      <c r="AM1257" s="101">
        <f t="shared" si="2541"/>
        <v>0</v>
      </c>
      <c r="AN1257" s="101">
        <f t="shared" si="2542"/>
        <v>0</v>
      </c>
      <c r="AO1257" s="101">
        <f t="shared" si="2543"/>
        <v>0</v>
      </c>
      <c r="AP1257" s="101">
        <f t="shared" si="2794"/>
        <v>43.57</v>
      </c>
      <c r="AQ1257" s="101">
        <f t="shared" si="2795"/>
        <v>44.96</v>
      </c>
      <c r="AR1257" s="101">
        <f t="shared" si="2796"/>
        <v>44.96</v>
      </c>
      <c r="AS1257" s="101">
        <f t="shared" si="2797"/>
        <v>0</v>
      </c>
      <c r="AT1257" s="101">
        <f t="shared" si="2798"/>
        <v>0</v>
      </c>
      <c r="AU1257" s="101">
        <f t="shared" si="2799"/>
        <v>0</v>
      </c>
      <c r="AV1257" s="101">
        <f t="shared" si="2544"/>
        <v>0</v>
      </c>
      <c r="AW1257" s="101">
        <f t="shared" si="2544"/>
        <v>0</v>
      </c>
      <c r="AX1257" s="101">
        <f t="shared" si="2544"/>
        <v>0</v>
      </c>
      <c r="AY1257" s="101">
        <f t="shared" si="2545"/>
        <v>0</v>
      </c>
      <c r="AZ1257" s="101">
        <f t="shared" si="2545"/>
        <v>0</v>
      </c>
      <c r="BA1257" s="101">
        <f t="shared" si="2545"/>
        <v>0</v>
      </c>
      <c r="BB1257" s="106">
        <v>630</v>
      </c>
      <c r="BC1257" s="106">
        <v>630</v>
      </c>
      <c r="BD1257" s="106">
        <v>630</v>
      </c>
      <c r="BE1257" s="101">
        <f t="shared" si="2546"/>
        <v>96093.9</v>
      </c>
      <c r="BF1257" s="101">
        <f t="shared" si="2547"/>
        <v>99180.9</v>
      </c>
      <c r="BG1257" s="101">
        <f t="shared" si="2548"/>
        <v>99180.9</v>
      </c>
      <c r="BH1257" s="101">
        <f t="shared" si="2549"/>
        <v>0</v>
      </c>
      <c r="BI1257" s="101">
        <f t="shared" si="2550"/>
        <v>0</v>
      </c>
      <c r="BJ1257" s="101">
        <f t="shared" si="2551"/>
        <v>0</v>
      </c>
      <c r="BK1257" s="101">
        <f t="shared" si="2800"/>
        <v>211.4</v>
      </c>
      <c r="BL1257" s="101">
        <f t="shared" si="2801"/>
        <v>218.18</v>
      </c>
      <c r="BM1257" s="101">
        <f t="shared" si="2802"/>
        <v>218.18</v>
      </c>
      <c r="BN1257" s="101">
        <f t="shared" si="2803"/>
        <v>0</v>
      </c>
      <c r="BO1257" s="101">
        <f t="shared" si="2804"/>
        <v>0</v>
      </c>
      <c r="BP1257" s="101">
        <f t="shared" si="2805"/>
        <v>0</v>
      </c>
      <c r="BQ1257" s="101">
        <f t="shared" si="2552"/>
        <v>133182</v>
      </c>
      <c r="BR1257" s="101">
        <f t="shared" si="2552"/>
        <v>137453.4</v>
      </c>
      <c r="BS1257" s="101">
        <f t="shared" si="2552"/>
        <v>137453.4</v>
      </c>
      <c r="BT1257" s="101">
        <f t="shared" si="2553"/>
        <v>0</v>
      </c>
      <c r="BU1257" s="101">
        <f t="shared" si="2553"/>
        <v>0</v>
      </c>
      <c r="BV1257" s="101">
        <f t="shared" si="2553"/>
        <v>0</v>
      </c>
      <c r="BW1257" s="106">
        <v>210</v>
      </c>
      <c r="BX1257" s="106">
        <v>210</v>
      </c>
      <c r="BY1257" s="106">
        <v>210</v>
      </c>
      <c r="BZ1257" s="101">
        <f t="shared" si="2554"/>
        <v>32031.3</v>
      </c>
      <c r="CA1257" s="101">
        <f t="shared" si="2555"/>
        <v>33060.300000000003</v>
      </c>
      <c r="CB1257" s="101">
        <f t="shared" si="2556"/>
        <v>33060.300000000003</v>
      </c>
      <c r="CC1257" s="101">
        <f t="shared" si="2557"/>
        <v>0</v>
      </c>
      <c r="CD1257" s="101">
        <f t="shared" si="2558"/>
        <v>0</v>
      </c>
      <c r="CE1257" s="101">
        <f t="shared" si="2559"/>
        <v>0</v>
      </c>
      <c r="CF1257" s="101">
        <f t="shared" si="2806"/>
        <v>208.57</v>
      </c>
      <c r="CG1257" s="101">
        <f t="shared" si="2807"/>
        <v>215.24</v>
      </c>
      <c r="CH1257" s="101">
        <f t="shared" si="2808"/>
        <v>215.24</v>
      </c>
      <c r="CI1257" s="101">
        <f t="shared" si="2809"/>
        <v>0</v>
      </c>
      <c r="CJ1257" s="101">
        <f t="shared" si="2810"/>
        <v>0</v>
      </c>
      <c r="CK1257" s="101">
        <f t="shared" si="2811"/>
        <v>0</v>
      </c>
      <c r="CL1257" s="101">
        <f t="shared" si="2560"/>
        <v>43799.7</v>
      </c>
      <c r="CM1257" s="101">
        <f t="shared" si="2560"/>
        <v>45200.4</v>
      </c>
      <c r="CN1257" s="101">
        <f t="shared" si="2560"/>
        <v>45200.4</v>
      </c>
      <c r="CO1257" s="101">
        <f t="shared" si="2561"/>
        <v>0</v>
      </c>
      <c r="CP1257" s="101">
        <f t="shared" si="2561"/>
        <v>0</v>
      </c>
      <c r="CQ1257" s="101">
        <f t="shared" si="2561"/>
        <v>0</v>
      </c>
      <c r="CR1257" s="106">
        <v>210</v>
      </c>
      <c r="CS1257" s="106">
        <v>210</v>
      </c>
      <c r="CT1257" s="106">
        <v>210</v>
      </c>
      <c r="CU1257" s="101">
        <f t="shared" si="2562"/>
        <v>32031.3</v>
      </c>
      <c r="CV1257" s="101">
        <f t="shared" si="2563"/>
        <v>33060.300000000003</v>
      </c>
      <c r="CW1257" s="101">
        <f t="shared" si="2564"/>
        <v>33060.300000000003</v>
      </c>
      <c r="CX1257" s="101">
        <f t="shared" si="2565"/>
        <v>0</v>
      </c>
      <c r="CY1257" s="101">
        <f t="shared" si="2566"/>
        <v>0</v>
      </c>
      <c r="CZ1257" s="101">
        <f t="shared" si="2567"/>
        <v>0</v>
      </c>
      <c r="DA1257" s="101">
        <f t="shared" si="2812"/>
        <v>186.19</v>
      </c>
      <c r="DB1257" s="101">
        <f t="shared" si="2813"/>
        <v>192.2</v>
      </c>
      <c r="DC1257" s="101">
        <f t="shared" si="2814"/>
        <v>192.2</v>
      </c>
      <c r="DD1257" s="101">
        <f t="shared" si="2815"/>
        <v>0</v>
      </c>
      <c r="DE1257" s="101">
        <f t="shared" si="2816"/>
        <v>0</v>
      </c>
      <c r="DF1257" s="101">
        <f t="shared" si="2817"/>
        <v>0</v>
      </c>
      <c r="DG1257" s="101">
        <f t="shared" si="2568"/>
        <v>39099.9</v>
      </c>
      <c r="DH1257" s="101">
        <f t="shared" si="2568"/>
        <v>40362</v>
      </c>
      <c r="DI1257" s="101">
        <f t="shared" si="2568"/>
        <v>40362</v>
      </c>
      <c r="DJ1257" s="101">
        <f t="shared" si="2569"/>
        <v>0</v>
      </c>
      <c r="DK1257" s="101">
        <f t="shared" si="2569"/>
        <v>0</v>
      </c>
      <c r="DL1257" s="101">
        <f t="shared" si="2569"/>
        <v>0</v>
      </c>
      <c r="DM1257" s="106"/>
      <c r="DN1257" s="106"/>
      <c r="DO1257" s="106"/>
      <c r="DP1257" s="101">
        <f t="shared" si="2570"/>
        <v>0</v>
      </c>
      <c r="DQ1257" s="101">
        <f t="shared" si="2571"/>
        <v>0</v>
      </c>
      <c r="DR1257" s="101">
        <f t="shared" si="2572"/>
        <v>0</v>
      </c>
      <c r="DS1257" s="101">
        <f t="shared" si="2573"/>
        <v>0</v>
      </c>
      <c r="DT1257" s="101">
        <f t="shared" si="2574"/>
        <v>0</v>
      </c>
      <c r="DU1257" s="101">
        <f t="shared" si="2575"/>
        <v>0</v>
      </c>
      <c r="DV1257" s="101">
        <f t="shared" si="2818"/>
        <v>0</v>
      </c>
      <c r="DW1257" s="101">
        <f t="shared" si="2819"/>
        <v>0</v>
      </c>
      <c r="DX1257" s="101">
        <f t="shared" si="2820"/>
        <v>0</v>
      </c>
      <c r="DY1257" s="101">
        <f t="shared" si="2821"/>
        <v>0</v>
      </c>
      <c r="DZ1257" s="101">
        <f t="shared" si="2822"/>
        <v>0</v>
      </c>
      <c r="EA1257" s="101">
        <f t="shared" si="2823"/>
        <v>0</v>
      </c>
      <c r="EB1257" s="101">
        <f t="shared" si="2576"/>
        <v>0</v>
      </c>
      <c r="EC1257" s="101">
        <f t="shared" si="2576"/>
        <v>0</v>
      </c>
      <c r="ED1257" s="101">
        <f t="shared" si="2576"/>
        <v>0</v>
      </c>
      <c r="EE1257" s="101">
        <f t="shared" si="2577"/>
        <v>0</v>
      </c>
      <c r="EF1257" s="101">
        <f t="shared" si="2577"/>
        <v>0</v>
      </c>
      <c r="EG1257" s="101">
        <f t="shared" si="2577"/>
        <v>0</v>
      </c>
      <c r="EH1257" s="106"/>
      <c r="EI1257" s="106"/>
      <c r="EJ1257" s="106"/>
      <c r="EK1257" s="101">
        <f t="shared" si="2578"/>
        <v>0</v>
      </c>
      <c r="EL1257" s="101">
        <f t="shared" si="2579"/>
        <v>0</v>
      </c>
      <c r="EM1257" s="101">
        <f t="shared" si="2580"/>
        <v>0</v>
      </c>
      <c r="EN1257" s="101">
        <f t="shared" si="2581"/>
        <v>0</v>
      </c>
      <c r="EO1257" s="101">
        <f t="shared" si="2582"/>
        <v>0</v>
      </c>
      <c r="EP1257" s="101">
        <f t="shared" si="2583"/>
        <v>0</v>
      </c>
      <c r="EQ1257" s="101">
        <f t="shared" si="2824"/>
        <v>0</v>
      </c>
      <c r="ER1257" s="101">
        <f t="shared" si="2825"/>
        <v>0</v>
      </c>
      <c r="ES1257" s="101">
        <f t="shared" si="2826"/>
        <v>0</v>
      </c>
      <c r="ET1257" s="101">
        <f t="shared" si="2827"/>
        <v>0</v>
      </c>
      <c r="EU1257" s="101">
        <f t="shared" si="2828"/>
        <v>0</v>
      </c>
      <c r="EV1257" s="101">
        <f t="shared" si="2829"/>
        <v>0</v>
      </c>
      <c r="EW1257" s="101">
        <f t="shared" si="2584"/>
        <v>0</v>
      </c>
      <c r="EX1257" s="101">
        <f t="shared" si="2584"/>
        <v>0</v>
      </c>
      <c r="EY1257" s="101">
        <f t="shared" si="2584"/>
        <v>0</v>
      </c>
      <c r="EZ1257" s="101">
        <f t="shared" si="2585"/>
        <v>0</v>
      </c>
      <c r="FA1257" s="101">
        <f t="shared" si="2585"/>
        <v>0</v>
      </c>
      <c r="FB1257" s="101">
        <f t="shared" si="2585"/>
        <v>0</v>
      </c>
      <c r="FC1257" s="106">
        <v>105</v>
      </c>
      <c r="FD1257" s="106">
        <v>105</v>
      </c>
      <c r="FE1257" s="106">
        <v>105</v>
      </c>
      <c r="FF1257" s="101">
        <f t="shared" si="2586"/>
        <v>16015.65</v>
      </c>
      <c r="FG1257" s="101">
        <f t="shared" si="2587"/>
        <v>16530.150000000001</v>
      </c>
      <c r="FH1257" s="101">
        <f t="shared" si="2588"/>
        <v>16530.150000000001</v>
      </c>
      <c r="FI1257" s="101">
        <f t="shared" si="2589"/>
        <v>0</v>
      </c>
      <c r="FJ1257" s="101">
        <f t="shared" si="2590"/>
        <v>0</v>
      </c>
      <c r="FK1257" s="101">
        <f t="shared" si="2591"/>
        <v>0</v>
      </c>
      <c r="FL1257" s="101">
        <f t="shared" si="2830"/>
        <v>124.35</v>
      </c>
      <c r="FM1257" s="101">
        <f t="shared" si="2831"/>
        <v>128.34</v>
      </c>
      <c r="FN1257" s="101">
        <f t="shared" si="2832"/>
        <v>128.34</v>
      </c>
      <c r="FO1257" s="101">
        <f t="shared" si="2833"/>
        <v>0</v>
      </c>
      <c r="FP1257" s="101">
        <f t="shared" si="2834"/>
        <v>0</v>
      </c>
      <c r="FQ1257" s="101">
        <f t="shared" si="2835"/>
        <v>0</v>
      </c>
      <c r="FR1257" s="101">
        <f t="shared" si="2592"/>
        <v>13056.75</v>
      </c>
      <c r="FS1257" s="101">
        <f t="shared" si="2592"/>
        <v>13475.7</v>
      </c>
      <c r="FT1257" s="101">
        <f t="shared" si="2592"/>
        <v>13475.7</v>
      </c>
      <c r="FU1257" s="101">
        <f t="shared" si="2593"/>
        <v>0</v>
      </c>
      <c r="FV1257" s="101">
        <f t="shared" si="2593"/>
        <v>0</v>
      </c>
      <c r="FW1257" s="101">
        <f t="shared" si="2593"/>
        <v>0</v>
      </c>
      <c r="FX1257" s="106"/>
      <c r="FY1257" s="106"/>
      <c r="FZ1257" s="106"/>
      <c r="GA1257" s="101">
        <f t="shared" si="2594"/>
        <v>0</v>
      </c>
      <c r="GB1257" s="101">
        <f t="shared" si="2595"/>
        <v>0</v>
      </c>
      <c r="GC1257" s="101">
        <f t="shared" si="2596"/>
        <v>0</v>
      </c>
      <c r="GD1257" s="101">
        <f t="shared" si="2597"/>
        <v>0</v>
      </c>
      <c r="GE1257" s="101">
        <f t="shared" si="2598"/>
        <v>0</v>
      </c>
      <c r="GF1257" s="101">
        <f t="shared" si="2599"/>
        <v>0</v>
      </c>
      <c r="GG1257" s="101">
        <f t="shared" si="2836"/>
        <v>352.41</v>
      </c>
      <c r="GH1257" s="101">
        <f t="shared" si="2837"/>
        <v>363.65</v>
      </c>
      <c r="GI1257" s="101">
        <f t="shared" si="2838"/>
        <v>363.65</v>
      </c>
      <c r="GJ1257" s="101">
        <f t="shared" si="2839"/>
        <v>0</v>
      </c>
      <c r="GK1257" s="101">
        <f t="shared" si="2840"/>
        <v>0</v>
      </c>
      <c r="GL1257" s="101">
        <f t="shared" si="2841"/>
        <v>0</v>
      </c>
      <c r="GM1257" s="101">
        <f t="shared" si="2600"/>
        <v>0</v>
      </c>
      <c r="GN1257" s="101">
        <f t="shared" si="2600"/>
        <v>0</v>
      </c>
      <c r="GO1257" s="101">
        <f t="shared" si="2600"/>
        <v>0</v>
      </c>
      <c r="GP1257" s="101">
        <f t="shared" si="2601"/>
        <v>0</v>
      </c>
      <c r="GQ1257" s="101">
        <f t="shared" si="2601"/>
        <v>0</v>
      </c>
      <c r="GR1257" s="101">
        <f t="shared" si="2601"/>
        <v>0</v>
      </c>
      <c r="GS1257" s="106">
        <v>459</v>
      </c>
      <c r="GT1257" s="106">
        <v>459</v>
      </c>
      <c r="GU1257" s="106">
        <v>459</v>
      </c>
      <c r="GV1257" s="101">
        <f t="shared" si="2602"/>
        <v>70011.27</v>
      </c>
      <c r="GW1257" s="101">
        <f t="shared" si="2603"/>
        <v>72260.37</v>
      </c>
      <c r="GX1257" s="101">
        <f t="shared" si="2604"/>
        <v>72260.37</v>
      </c>
      <c r="GY1257" s="101">
        <f t="shared" si="2605"/>
        <v>0</v>
      </c>
      <c r="GZ1257" s="101">
        <f t="shared" si="2606"/>
        <v>0</v>
      </c>
      <c r="HA1257" s="101">
        <f t="shared" si="2607"/>
        <v>0</v>
      </c>
      <c r="HB1257" s="101">
        <f t="shared" si="2842"/>
        <v>184.53</v>
      </c>
      <c r="HC1257" s="101">
        <f t="shared" si="2843"/>
        <v>190.63</v>
      </c>
      <c r="HD1257" s="101">
        <f t="shared" si="2844"/>
        <v>190.63</v>
      </c>
      <c r="HE1257" s="101">
        <f t="shared" si="2845"/>
        <v>0</v>
      </c>
      <c r="HF1257" s="101">
        <f t="shared" si="2846"/>
        <v>0</v>
      </c>
      <c r="HG1257" s="101">
        <f t="shared" si="2847"/>
        <v>0</v>
      </c>
      <c r="HH1257" s="101">
        <f t="shared" si="2608"/>
        <v>84699.27</v>
      </c>
      <c r="HI1257" s="101">
        <f t="shared" si="2608"/>
        <v>87499.17</v>
      </c>
      <c r="HJ1257" s="101">
        <f t="shared" si="2608"/>
        <v>87499.17</v>
      </c>
      <c r="HK1257" s="101">
        <f t="shared" si="2609"/>
        <v>0</v>
      </c>
      <c r="HL1257" s="101">
        <f t="shared" si="2609"/>
        <v>0</v>
      </c>
      <c r="HM1257" s="101">
        <f t="shared" si="2609"/>
        <v>0</v>
      </c>
      <c r="HN1257" s="106"/>
      <c r="HO1257" s="106"/>
      <c r="HP1257" s="106"/>
      <c r="HQ1257" s="101">
        <f t="shared" si="2610"/>
        <v>0</v>
      </c>
      <c r="HR1257" s="101">
        <f t="shared" si="2611"/>
        <v>0</v>
      </c>
      <c r="HS1257" s="101">
        <f t="shared" si="2612"/>
        <v>0</v>
      </c>
      <c r="HT1257" s="101">
        <f t="shared" si="2613"/>
        <v>0</v>
      </c>
      <c r="HU1257" s="101">
        <f t="shared" si="2614"/>
        <v>0</v>
      </c>
      <c r="HV1257" s="101">
        <f t="shared" si="2615"/>
        <v>0</v>
      </c>
      <c r="HW1257" s="101">
        <f t="shared" si="2848"/>
        <v>0</v>
      </c>
      <c r="HX1257" s="101">
        <f t="shared" si="2849"/>
        <v>0</v>
      </c>
      <c r="HY1257" s="101">
        <f t="shared" si="2850"/>
        <v>0</v>
      </c>
      <c r="HZ1257" s="101">
        <f t="shared" si="2851"/>
        <v>0</v>
      </c>
      <c r="IA1257" s="101">
        <f t="shared" si="2852"/>
        <v>0</v>
      </c>
      <c r="IB1257" s="101">
        <f t="shared" si="2853"/>
        <v>0</v>
      </c>
      <c r="IC1257" s="101">
        <f t="shared" si="2616"/>
        <v>0</v>
      </c>
      <c r="ID1257" s="101">
        <f t="shared" si="2616"/>
        <v>0</v>
      </c>
      <c r="IE1257" s="101">
        <f t="shared" si="2616"/>
        <v>0</v>
      </c>
      <c r="IF1257" s="101">
        <f t="shared" si="2617"/>
        <v>0</v>
      </c>
      <c r="IG1257" s="101">
        <f t="shared" si="2617"/>
        <v>0</v>
      </c>
      <c r="IH1257" s="101">
        <f t="shared" si="2617"/>
        <v>0</v>
      </c>
      <c r="II1257" s="106">
        <v>1102</v>
      </c>
      <c r="IJ1257" s="106">
        <v>1102</v>
      </c>
      <c r="IK1257" s="106">
        <v>1102</v>
      </c>
      <c r="IL1257" s="101">
        <f t="shared" si="2618"/>
        <v>168088.06</v>
      </c>
      <c r="IM1257" s="101">
        <f t="shared" si="2619"/>
        <v>173487.86</v>
      </c>
      <c r="IN1257" s="101">
        <f t="shared" si="2620"/>
        <v>173487.86</v>
      </c>
      <c r="IO1257" s="101">
        <f t="shared" si="2621"/>
        <v>0</v>
      </c>
      <c r="IP1257" s="101">
        <f t="shared" si="2622"/>
        <v>0</v>
      </c>
      <c r="IQ1257" s="101">
        <f t="shared" si="2623"/>
        <v>0</v>
      </c>
      <c r="IR1257" s="101">
        <f t="shared" si="2854"/>
        <v>71.709999999999994</v>
      </c>
      <c r="IS1257" s="101">
        <f t="shared" si="2855"/>
        <v>74.02</v>
      </c>
      <c r="IT1257" s="101">
        <f t="shared" si="2856"/>
        <v>74.02</v>
      </c>
      <c r="IU1257" s="101">
        <f t="shared" si="2857"/>
        <v>0</v>
      </c>
      <c r="IV1257" s="101">
        <f t="shared" si="2858"/>
        <v>0</v>
      </c>
      <c r="IW1257" s="101">
        <f t="shared" si="2859"/>
        <v>0</v>
      </c>
      <c r="IX1257" s="101">
        <f t="shared" si="2624"/>
        <v>79024.42</v>
      </c>
      <c r="IY1257" s="101">
        <f t="shared" si="2624"/>
        <v>81570.039999999994</v>
      </c>
      <c r="IZ1257" s="101">
        <f t="shared" si="2624"/>
        <v>81570.039999999994</v>
      </c>
      <c r="JA1257" s="101">
        <f t="shared" si="2625"/>
        <v>0</v>
      </c>
      <c r="JB1257" s="101">
        <f t="shared" si="2625"/>
        <v>0</v>
      </c>
      <c r="JC1257" s="101">
        <f t="shared" si="2625"/>
        <v>0</v>
      </c>
      <c r="JD1257" s="106">
        <v>315</v>
      </c>
      <c r="JE1257" s="106">
        <v>315</v>
      </c>
      <c r="JF1257" s="106">
        <v>315</v>
      </c>
      <c r="JG1257" s="101">
        <f t="shared" si="2626"/>
        <v>48046.95</v>
      </c>
      <c r="JH1257" s="101">
        <f t="shared" si="2627"/>
        <v>49590.45</v>
      </c>
      <c r="JI1257" s="101">
        <f t="shared" si="2628"/>
        <v>49590.45</v>
      </c>
      <c r="JJ1257" s="101">
        <f t="shared" si="2629"/>
        <v>0</v>
      </c>
      <c r="JK1257" s="101">
        <f t="shared" si="2630"/>
        <v>0</v>
      </c>
      <c r="JL1257" s="101">
        <f t="shared" si="2631"/>
        <v>0</v>
      </c>
      <c r="JM1257" s="101">
        <f t="shared" si="2860"/>
        <v>272.20999999999998</v>
      </c>
      <c r="JN1257" s="101">
        <f t="shared" si="2861"/>
        <v>280.97000000000003</v>
      </c>
      <c r="JO1257" s="101">
        <f t="shared" si="2862"/>
        <v>280.97000000000003</v>
      </c>
      <c r="JP1257" s="101">
        <f t="shared" si="2863"/>
        <v>0</v>
      </c>
      <c r="JQ1257" s="101">
        <f t="shared" si="2864"/>
        <v>0</v>
      </c>
      <c r="JR1257" s="101">
        <f t="shared" si="2865"/>
        <v>0</v>
      </c>
      <c r="JS1257" s="101">
        <f t="shared" si="2632"/>
        <v>85746.15</v>
      </c>
      <c r="JT1257" s="101">
        <f t="shared" si="2632"/>
        <v>88505.55</v>
      </c>
      <c r="JU1257" s="101">
        <f t="shared" si="2632"/>
        <v>88505.55</v>
      </c>
      <c r="JV1257" s="101">
        <f t="shared" si="2633"/>
        <v>0</v>
      </c>
      <c r="JW1257" s="101">
        <f t="shared" si="2633"/>
        <v>0</v>
      </c>
      <c r="JX1257" s="101">
        <f t="shared" si="2633"/>
        <v>0</v>
      </c>
      <c r="JY1257" s="106">
        <v>260</v>
      </c>
      <c r="JZ1257" s="106">
        <v>260</v>
      </c>
      <c r="KA1257" s="106">
        <v>260</v>
      </c>
      <c r="KB1257" s="101">
        <f t="shared" si="2634"/>
        <v>39657.800000000003</v>
      </c>
      <c r="KC1257" s="101">
        <f t="shared" si="2635"/>
        <v>40931.800000000003</v>
      </c>
      <c r="KD1257" s="101">
        <f t="shared" si="2636"/>
        <v>40931.800000000003</v>
      </c>
      <c r="KE1257" s="101">
        <f t="shared" si="2637"/>
        <v>0</v>
      </c>
      <c r="KF1257" s="101">
        <f t="shared" si="2638"/>
        <v>0</v>
      </c>
      <c r="KG1257" s="101">
        <f t="shared" si="2639"/>
        <v>0</v>
      </c>
      <c r="KH1257" s="101">
        <f t="shared" si="2866"/>
        <v>378.78</v>
      </c>
      <c r="KI1257" s="101">
        <f t="shared" si="2867"/>
        <v>391.18</v>
      </c>
      <c r="KJ1257" s="101">
        <f t="shared" si="2868"/>
        <v>391.18</v>
      </c>
      <c r="KK1257" s="101">
        <f t="shared" si="2869"/>
        <v>0</v>
      </c>
      <c r="KL1257" s="101">
        <f t="shared" si="2870"/>
        <v>0</v>
      </c>
      <c r="KM1257" s="101">
        <f t="shared" si="2871"/>
        <v>0</v>
      </c>
      <c r="KN1257" s="101">
        <f t="shared" si="2640"/>
        <v>98482.8</v>
      </c>
      <c r="KO1257" s="101">
        <f t="shared" si="2640"/>
        <v>101706.8</v>
      </c>
      <c r="KP1257" s="101">
        <f t="shared" si="2640"/>
        <v>101706.8</v>
      </c>
      <c r="KQ1257" s="101">
        <f t="shared" si="2641"/>
        <v>0</v>
      </c>
      <c r="KR1257" s="101">
        <f t="shared" si="2641"/>
        <v>0</v>
      </c>
      <c r="KS1257" s="101">
        <f t="shared" si="2641"/>
        <v>0</v>
      </c>
      <c r="KT1257" s="106"/>
      <c r="KU1257" s="106"/>
      <c r="KV1257" s="106"/>
      <c r="KW1257" s="101">
        <f t="shared" si="2642"/>
        <v>0</v>
      </c>
      <c r="KX1257" s="101">
        <f t="shared" si="2643"/>
        <v>0</v>
      </c>
      <c r="KY1257" s="101">
        <f t="shared" si="2644"/>
        <v>0</v>
      </c>
      <c r="KZ1257" s="101">
        <f t="shared" si="2645"/>
        <v>0</v>
      </c>
      <c r="LA1257" s="101">
        <f t="shared" si="2646"/>
        <v>0</v>
      </c>
      <c r="LB1257" s="101">
        <f t="shared" si="2647"/>
        <v>0</v>
      </c>
      <c r="LC1257" s="101">
        <f t="shared" si="2872"/>
        <v>0</v>
      </c>
      <c r="LD1257" s="101">
        <f t="shared" si="2873"/>
        <v>0</v>
      </c>
      <c r="LE1257" s="101">
        <f t="shared" si="2874"/>
        <v>0</v>
      </c>
      <c r="LF1257" s="101">
        <f t="shared" si="2875"/>
        <v>0</v>
      </c>
      <c r="LG1257" s="101">
        <f t="shared" si="2876"/>
        <v>0</v>
      </c>
      <c r="LH1257" s="101">
        <f t="shared" si="2877"/>
        <v>0</v>
      </c>
      <c r="LI1257" s="101">
        <f t="shared" si="2648"/>
        <v>0</v>
      </c>
      <c r="LJ1257" s="101">
        <f t="shared" si="2648"/>
        <v>0</v>
      </c>
      <c r="LK1257" s="101">
        <f t="shared" si="2648"/>
        <v>0</v>
      </c>
      <c r="LL1257" s="101">
        <f t="shared" si="2649"/>
        <v>0</v>
      </c>
      <c r="LM1257" s="101">
        <f t="shared" si="2649"/>
        <v>0</v>
      </c>
      <c r="LN1257" s="101">
        <f t="shared" si="2649"/>
        <v>0</v>
      </c>
      <c r="LO1257" s="106">
        <v>735</v>
      </c>
      <c r="LP1257" s="106">
        <v>735</v>
      </c>
      <c r="LQ1257" s="106">
        <v>735</v>
      </c>
      <c r="LR1257" s="101">
        <f t="shared" si="2650"/>
        <v>112109.55</v>
      </c>
      <c r="LS1257" s="101">
        <f t="shared" si="2651"/>
        <v>115711.05</v>
      </c>
      <c r="LT1257" s="101">
        <f t="shared" si="2652"/>
        <v>115711.05</v>
      </c>
      <c r="LU1257" s="101">
        <f t="shared" si="2653"/>
        <v>0</v>
      </c>
      <c r="LV1257" s="101">
        <f t="shared" si="2654"/>
        <v>0</v>
      </c>
      <c r="LW1257" s="101">
        <f t="shared" si="2655"/>
        <v>0</v>
      </c>
      <c r="LX1257" s="101">
        <f t="shared" si="2878"/>
        <v>103.4</v>
      </c>
      <c r="LY1257" s="101">
        <f t="shared" si="2879"/>
        <v>106.67</v>
      </c>
      <c r="LZ1257" s="101">
        <f t="shared" si="2880"/>
        <v>106.67</v>
      </c>
      <c r="MA1257" s="101">
        <f t="shared" si="2881"/>
        <v>0</v>
      </c>
      <c r="MB1257" s="101">
        <f t="shared" si="2882"/>
        <v>0</v>
      </c>
      <c r="MC1257" s="101">
        <f t="shared" si="2883"/>
        <v>0</v>
      </c>
      <c r="MD1257" s="101">
        <f t="shared" si="2656"/>
        <v>75999</v>
      </c>
      <c r="ME1257" s="101">
        <f t="shared" si="2656"/>
        <v>78402.45</v>
      </c>
      <c r="MF1257" s="101">
        <f t="shared" si="2656"/>
        <v>78402.45</v>
      </c>
      <c r="MG1257" s="101">
        <f t="shared" si="2657"/>
        <v>0</v>
      </c>
      <c r="MH1257" s="101">
        <f t="shared" si="2657"/>
        <v>0</v>
      </c>
      <c r="MI1257" s="101">
        <f t="shared" si="2657"/>
        <v>0</v>
      </c>
      <c r="MJ1257" s="106"/>
      <c r="MK1257" s="106"/>
      <c r="ML1257" s="106"/>
      <c r="MM1257" s="101">
        <f t="shared" si="2658"/>
        <v>0</v>
      </c>
      <c r="MN1257" s="101">
        <f t="shared" si="2659"/>
        <v>0</v>
      </c>
      <c r="MO1257" s="101">
        <f t="shared" si="2660"/>
        <v>0</v>
      </c>
      <c r="MP1257" s="101">
        <f t="shared" si="2661"/>
        <v>0</v>
      </c>
      <c r="MQ1257" s="101">
        <f t="shared" si="2662"/>
        <v>0</v>
      </c>
      <c r="MR1257" s="101">
        <f t="shared" si="2663"/>
        <v>0</v>
      </c>
      <c r="MS1257" s="101">
        <f t="shared" si="2884"/>
        <v>213.9</v>
      </c>
      <c r="MT1257" s="101">
        <f t="shared" si="2885"/>
        <v>220.75</v>
      </c>
      <c r="MU1257" s="101">
        <f t="shared" si="2886"/>
        <v>220.75</v>
      </c>
      <c r="MV1257" s="101">
        <f t="shared" si="2887"/>
        <v>0</v>
      </c>
      <c r="MW1257" s="101">
        <f t="shared" si="2888"/>
        <v>0</v>
      </c>
      <c r="MX1257" s="101">
        <f t="shared" si="2889"/>
        <v>0</v>
      </c>
      <c r="MY1257" s="101">
        <f t="shared" si="2664"/>
        <v>0</v>
      </c>
      <c r="MZ1257" s="101">
        <f t="shared" si="2664"/>
        <v>0</v>
      </c>
      <c r="NA1257" s="101">
        <f t="shared" si="2664"/>
        <v>0</v>
      </c>
      <c r="NB1257" s="101">
        <f t="shared" si="2665"/>
        <v>0</v>
      </c>
      <c r="NC1257" s="101">
        <f t="shared" si="2665"/>
        <v>0</v>
      </c>
      <c r="ND1257" s="101">
        <f t="shared" si="2665"/>
        <v>0</v>
      </c>
      <c r="NE1257" s="106"/>
      <c r="NF1257" s="106"/>
      <c r="NG1257" s="106"/>
      <c r="NH1257" s="101">
        <f t="shared" si="2666"/>
        <v>0</v>
      </c>
      <c r="NI1257" s="101">
        <f t="shared" si="2667"/>
        <v>0</v>
      </c>
      <c r="NJ1257" s="101">
        <f t="shared" si="2668"/>
        <v>0</v>
      </c>
      <c r="NK1257" s="101">
        <f t="shared" si="2669"/>
        <v>0</v>
      </c>
      <c r="NL1257" s="101">
        <f t="shared" si="2670"/>
        <v>0</v>
      </c>
      <c r="NM1257" s="101">
        <f t="shared" si="2671"/>
        <v>0</v>
      </c>
      <c r="NN1257" s="101">
        <f t="shared" si="2890"/>
        <v>0</v>
      </c>
      <c r="NO1257" s="101">
        <f t="shared" si="2891"/>
        <v>0</v>
      </c>
      <c r="NP1257" s="101">
        <f t="shared" si="2892"/>
        <v>0</v>
      </c>
      <c r="NQ1257" s="101">
        <f t="shared" si="2893"/>
        <v>0</v>
      </c>
      <c r="NR1257" s="101">
        <f t="shared" si="2894"/>
        <v>0</v>
      </c>
      <c r="NS1257" s="101">
        <f t="shared" si="2895"/>
        <v>0</v>
      </c>
      <c r="NT1257" s="101">
        <f t="shared" si="2672"/>
        <v>0</v>
      </c>
      <c r="NU1257" s="101">
        <f t="shared" si="2672"/>
        <v>0</v>
      </c>
      <c r="NV1257" s="101">
        <f t="shared" si="2672"/>
        <v>0</v>
      </c>
      <c r="NW1257" s="101">
        <f t="shared" si="2673"/>
        <v>0</v>
      </c>
      <c r="NX1257" s="101">
        <f t="shared" si="2673"/>
        <v>0</v>
      </c>
      <c r="NY1257" s="101">
        <f t="shared" si="2673"/>
        <v>0</v>
      </c>
      <c r="NZ1257" s="106">
        <v>210</v>
      </c>
      <c r="OA1257" s="106">
        <v>210</v>
      </c>
      <c r="OB1257" s="106">
        <v>210</v>
      </c>
      <c r="OC1257" s="101">
        <f t="shared" si="2674"/>
        <v>32031.3</v>
      </c>
      <c r="OD1257" s="101">
        <f t="shared" si="2675"/>
        <v>33060.300000000003</v>
      </c>
      <c r="OE1257" s="101">
        <f t="shared" si="2676"/>
        <v>33060.300000000003</v>
      </c>
      <c r="OF1257" s="101">
        <f t="shared" si="2677"/>
        <v>0</v>
      </c>
      <c r="OG1257" s="101">
        <f t="shared" si="2678"/>
        <v>0</v>
      </c>
      <c r="OH1257" s="101">
        <f t="shared" si="2679"/>
        <v>0</v>
      </c>
      <c r="OI1257" s="101">
        <f t="shared" si="2896"/>
        <v>468.55</v>
      </c>
      <c r="OJ1257" s="101">
        <f t="shared" si="2897"/>
        <v>483.81</v>
      </c>
      <c r="OK1257" s="101">
        <f t="shared" si="2898"/>
        <v>483.81</v>
      </c>
      <c r="OL1257" s="101">
        <f t="shared" si="2899"/>
        <v>0</v>
      </c>
      <c r="OM1257" s="101">
        <f t="shared" si="2900"/>
        <v>0</v>
      </c>
      <c r="ON1257" s="101">
        <f t="shared" si="2901"/>
        <v>0</v>
      </c>
      <c r="OO1257" s="101">
        <f t="shared" si="2680"/>
        <v>98395.5</v>
      </c>
      <c r="OP1257" s="101">
        <f t="shared" si="2680"/>
        <v>101600.1</v>
      </c>
      <c r="OQ1257" s="101">
        <f t="shared" si="2680"/>
        <v>101600.1</v>
      </c>
      <c r="OR1257" s="101">
        <f t="shared" si="2681"/>
        <v>0</v>
      </c>
      <c r="OS1257" s="101">
        <f t="shared" si="2681"/>
        <v>0</v>
      </c>
      <c r="OT1257" s="101">
        <f t="shared" si="2681"/>
        <v>0</v>
      </c>
      <c r="OU1257" s="106">
        <v>612</v>
      </c>
      <c r="OV1257" s="106">
        <v>612</v>
      </c>
      <c r="OW1257" s="106">
        <v>612</v>
      </c>
      <c r="OX1257" s="101">
        <f t="shared" si="2682"/>
        <v>93348.36</v>
      </c>
      <c r="OY1257" s="101">
        <f t="shared" si="2683"/>
        <v>96347.16</v>
      </c>
      <c r="OZ1257" s="101">
        <f t="shared" si="2684"/>
        <v>96347.16</v>
      </c>
      <c r="PA1257" s="101">
        <f t="shared" si="2685"/>
        <v>0</v>
      </c>
      <c r="PB1257" s="101">
        <f t="shared" si="2686"/>
        <v>0</v>
      </c>
      <c r="PC1257" s="101">
        <f t="shared" si="2687"/>
        <v>0</v>
      </c>
      <c r="PD1257" s="101">
        <f t="shared" si="2902"/>
        <v>143.30000000000001</v>
      </c>
      <c r="PE1257" s="101">
        <f t="shared" si="2903"/>
        <v>147.88</v>
      </c>
      <c r="PF1257" s="101">
        <f t="shared" si="2904"/>
        <v>147.88</v>
      </c>
      <c r="PG1257" s="101">
        <f t="shared" si="2905"/>
        <v>0</v>
      </c>
      <c r="PH1257" s="101">
        <f t="shared" si="2906"/>
        <v>0</v>
      </c>
      <c r="PI1257" s="101">
        <f t="shared" si="2907"/>
        <v>0</v>
      </c>
      <c r="PJ1257" s="101">
        <f t="shared" si="2688"/>
        <v>87699.6</v>
      </c>
      <c r="PK1257" s="101">
        <f t="shared" si="2688"/>
        <v>90502.56</v>
      </c>
      <c r="PL1257" s="101">
        <f t="shared" si="2688"/>
        <v>90502.56</v>
      </c>
      <c r="PM1257" s="101">
        <f t="shared" si="2689"/>
        <v>0</v>
      </c>
      <c r="PN1257" s="101">
        <f t="shared" si="2689"/>
        <v>0</v>
      </c>
      <c r="PO1257" s="101">
        <f t="shared" si="2689"/>
        <v>0</v>
      </c>
      <c r="PP1257" s="106">
        <v>1575</v>
      </c>
      <c r="PQ1257" s="106">
        <v>1575</v>
      </c>
      <c r="PR1257" s="106">
        <v>1575</v>
      </c>
      <c r="PS1257" s="101">
        <f t="shared" si="2690"/>
        <v>240234.75</v>
      </c>
      <c r="PT1257" s="101">
        <f t="shared" si="2691"/>
        <v>247952.25</v>
      </c>
      <c r="PU1257" s="101">
        <f t="shared" si="2692"/>
        <v>247952.25</v>
      </c>
      <c r="PV1257" s="101">
        <f t="shared" si="2693"/>
        <v>0</v>
      </c>
      <c r="PW1257" s="101">
        <f t="shared" si="2694"/>
        <v>0</v>
      </c>
      <c r="PX1257" s="101">
        <f t="shared" si="2695"/>
        <v>0</v>
      </c>
      <c r="PY1257" s="101">
        <f t="shared" si="2908"/>
        <v>155.16</v>
      </c>
      <c r="PZ1257" s="101">
        <f t="shared" si="2909"/>
        <v>160.13999999999999</v>
      </c>
      <c r="QA1257" s="101">
        <f t="shared" si="2910"/>
        <v>160.13999999999999</v>
      </c>
      <c r="QB1257" s="101">
        <f t="shared" si="2911"/>
        <v>0</v>
      </c>
      <c r="QC1257" s="101">
        <f t="shared" si="2912"/>
        <v>0</v>
      </c>
      <c r="QD1257" s="101">
        <f t="shared" si="2913"/>
        <v>0</v>
      </c>
      <c r="QE1257" s="101">
        <f t="shared" si="2696"/>
        <v>244377</v>
      </c>
      <c r="QF1257" s="101">
        <f t="shared" si="2696"/>
        <v>252220.5</v>
      </c>
      <c r="QG1257" s="101">
        <f t="shared" si="2696"/>
        <v>252220.5</v>
      </c>
      <c r="QH1257" s="101">
        <f t="shared" si="2697"/>
        <v>0</v>
      </c>
      <c r="QI1257" s="101">
        <f t="shared" si="2697"/>
        <v>0</v>
      </c>
      <c r="QJ1257" s="101">
        <f t="shared" si="2697"/>
        <v>0</v>
      </c>
      <c r="QK1257" s="106">
        <v>945</v>
      </c>
      <c r="QL1257" s="106">
        <v>945</v>
      </c>
      <c r="QM1257" s="106">
        <v>945</v>
      </c>
      <c r="QN1257" s="101">
        <f t="shared" si="2698"/>
        <v>144140.85</v>
      </c>
      <c r="QO1257" s="101">
        <f t="shared" si="2699"/>
        <v>148771.35</v>
      </c>
      <c r="QP1257" s="101">
        <f t="shared" si="2700"/>
        <v>148771.35</v>
      </c>
      <c r="QQ1257" s="101">
        <f t="shared" si="2701"/>
        <v>0</v>
      </c>
      <c r="QR1257" s="101">
        <f t="shared" si="2702"/>
        <v>0</v>
      </c>
      <c r="QS1257" s="101">
        <f t="shared" si="2703"/>
        <v>0</v>
      </c>
      <c r="QT1257" s="101">
        <f t="shared" si="2914"/>
        <v>115.98</v>
      </c>
      <c r="QU1257" s="101">
        <f t="shared" si="2915"/>
        <v>119.68</v>
      </c>
      <c r="QV1257" s="101">
        <f t="shared" si="2916"/>
        <v>119.68</v>
      </c>
      <c r="QW1257" s="101">
        <f t="shared" si="2917"/>
        <v>0</v>
      </c>
      <c r="QX1257" s="101">
        <f t="shared" si="2918"/>
        <v>0</v>
      </c>
      <c r="QY1257" s="101">
        <f t="shared" si="2919"/>
        <v>0</v>
      </c>
      <c r="QZ1257" s="101">
        <f t="shared" si="2704"/>
        <v>109601.1</v>
      </c>
      <c r="RA1257" s="101">
        <f t="shared" si="2704"/>
        <v>113097.60000000001</v>
      </c>
      <c r="RB1257" s="101">
        <f t="shared" si="2704"/>
        <v>113097.60000000001</v>
      </c>
      <c r="RC1257" s="101">
        <f t="shared" si="2705"/>
        <v>0</v>
      </c>
      <c r="RD1257" s="101">
        <f t="shared" si="2705"/>
        <v>0</v>
      </c>
      <c r="RE1257" s="101">
        <f t="shared" si="2705"/>
        <v>0</v>
      </c>
      <c r="RF1257" s="106">
        <v>770</v>
      </c>
      <c r="RG1257" s="106">
        <v>770</v>
      </c>
      <c r="RH1257" s="106">
        <v>770</v>
      </c>
      <c r="RI1257" s="101">
        <f t="shared" si="2706"/>
        <v>117448.1</v>
      </c>
      <c r="RJ1257" s="101">
        <f t="shared" si="2707"/>
        <v>121221.1</v>
      </c>
      <c r="RK1257" s="101">
        <f t="shared" si="2708"/>
        <v>121221.1</v>
      </c>
      <c r="RL1257" s="101">
        <f t="shared" si="2709"/>
        <v>0</v>
      </c>
      <c r="RM1257" s="101">
        <f t="shared" si="2710"/>
        <v>0</v>
      </c>
      <c r="RN1257" s="101">
        <f t="shared" si="2711"/>
        <v>0</v>
      </c>
      <c r="RO1257" s="101">
        <f t="shared" si="2920"/>
        <v>81.290000000000006</v>
      </c>
      <c r="RP1257" s="101">
        <f t="shared" si="2921"/>
        <v>83.89</v>
      </c>
      <c r="RQ1257" s="101">
        <f t="shared" si="2922"/>
        <v>83.89</v>
      </c>
      <c r="RR1257" s="101">
        <f t="shared" si="2923"/>
        <v>0</v>
      </c>
      <c r="RS1257" s="101">
        <f t="shared" si="2924"/>
        <v>0</v>
      </c>
      <c r="RT1257" s="101">
        <f t="shared" si="2925"/>
        <v>0</v>
      </c>
      <c r="RU1257" s="101">
        <f t="shared" si="2712"/>
        <v>62593.3</v>
      </c>
      <c r="RV1257" s="101">
        <f t="shared" si="2712"/>
        <v>64595.3</v>
      </c>
      <c r="RW1257" s="101">
        <f t="shared" si="2712"/>
        <v>64595.3</v>
      </c>
      <c r="RX1257" s="101">
        <f t="shared" si="2713"/>
        <v>0</v>
      </c>
      <c r="RY1257" s="101">
        <f t="shared" si="2713"/>
        <v>0</v>
      </c>
      <c r="RZ1257" s="101">
        <f t="shared" si="2713"/>
        <v>0</v>
      </c>
      <c r="SA1257" s="106">
        <v>157</v>
      </c>
      <c r="SB1257" s="106">
        <v>157</v>
      </c>
      <c r="SC1257" s="106">
        <v>157</v>
      </c>
      <c r="SD1257" s="101">
        <f t="shared" si="2714"/>
        <v>23947.21</v>
      </c>
      <c r="SE1257" s="101">
        <f t="shared" si="2715"/>
        <v>24716.51</v>
      </c>
      <c r="SF1257" s="101">
        <f t="shared" si="2716"/>
        <v>24716.51</v>
      </c>
      <c r="SG1257" s="101">
        <f t="shared" si="2717"/>
        <v>0</v>
      </c>
      <c r="SH1257" s="101">
        <f t="shared" si="2718"/>
        <v>0</v>
      </c>
      <c r="SI1257" s="101">
        <f t="shared" si="2719"/>
        <v>0</v>
      </c>
      <c r="SJ1257" s="101">
        <f t="shared" si="2926"/>
        <v>153.08000000000001</v>
      </c>
      <c r="SK1257" s="101">
        <f t="shared" si="2927"/>
        <v>158.21</v>
      </c>
      <c r="SL1257" s="101">
        <f t="shared" si="2928"/>
        <v>158.21</v>
      </c>
      <c r="SM1257" s="101">
        <f t="shared" si="2929"/>
        <v>0</v>
      </c>
      <c r="SN1257" s="101">
        <f t="shared" si="2930"/>
        <v>0</v>
      </c>
      <c r="SO1257" s="101">
        <f t="shared" si="2931"/>
        <v>0</v>
      </c>
      <c r="SP1257" s="101">
        <f t="shared" si="2720"/>
        <v>24033.56</v>
      </c>
      <c r="SQ1257" s="101">
        <f t="shared" si="2720"/>
        <v>24838.97</v>
      </c>
      <c r="SR1257" s="101">
        <f t="shared" si="2720"/>
        <v>24838.97</v>
      </c>
      <c r="SS1257" s="101">
        <f t="shared" si="2721"/>
        <v>0</v>
      </c>
      <c r="ST1257" s="101">
        <f t="shared" si="2721"/>
        <v>0</v>
      </c>
      <c r="SU1257" s="101">
        <f t="shared" si="2721"/>
        <v>0</v>
      </c>
      <c r="SV1257" s="106">
        <v>630</v>
      </c>
      <c r="SW1257" s="106">
        <v>630</v>
      </c>
      <c r="SX1257" s="106">
        <v>630</v>
      </c>
      <c r="SY1257" s="101">
        <f t="shared" si="2722"/>
        <v>96093.9</v>
      </c>
      <c r="SZ1257" s="101">
        <f t="shared" si="2723"/>
        <v>99180.9</v>
      </c>
      <c r="TA1257" s="101">
        <f t="shared" si="2724"/>
        <v>99180.9</v>
      </c>
      <c r="TB1257" s="101">
        <f t="shared" si="2725"/>
        <v>0</v>
      </c>
      <c r="TC1257" s="101">
        <f t="shared" si="2726"/>
        <v>0</v>
      </c>
      <c r="TD1257" s="101">
        <f t="shared" si="2727"/>
        <v>0</v>
      </c>
      <c r="TE1257" s="101">
        <f t="shared" si="2932"/>
        <v>60.65</v>
      </c>
      <c r="TF1257" s="101">
        <f t="shared" si="2933"/>
        <v>62.61</v>
      </c>
      <c r="TG1257" s="101">
        <f t="shared" si="2934"/>
        <v>62.61</v>
      </c>
      <c r="TH1257" s="101">
        <f t="shared" si="2935"/>
        <v>0</v>
      </c>
      <c r="TI1257" s="101">
        <f t="shared" si="2936"/>
        <v>0</v>
      </c>
      <c r="TJ1257" s="101">
        <f t="shared" si="2937"/>
        <v>0</v>
      </c>
      <c r="TK1257" s="101">
        <f t="shared" si="2728"/>
        <v>38209.5</v>
      </c>
      <c r="TL1257" s="101">
        <f t="shared" si="2728"/>
        <v>39444.300000000003</v>
      </c>
      <c r="TM1257" s="101">
        <f t="shared" si="2728"/>
        <v>39444.300000000003</v>
      </c>
      <c r="TN1257" s="101">
        <f t="shared" si="2729"/>
        <v>0</v>
      </c>
      <c r="TO1257" s="101">
        <f t="shared" si="2729"/>
        <v>0</v>
      </c>
      <c r="TP1257" s="101">
        <f t="shared" si="2729"/>
        <v>0</v>
      </c>
      <c r="TQ1257" s="106">
        <v>1103</v>
      </c>
      <c r="TR1257" s="106">
        <v>1103</v>
      </c>
      <c r="TS1257" s="106">
        <v>1103</v>
      </c>
      <c r="TT1257" s="101">
        <f t="shared" si="2730"/>
        <v>168240.59</v>
      </c>
      <c r="TU1257" s="101">
        <f t="shared" si="2731"/>
        <v>173645.29</v>
      </c>
      <c r="TV1257" s="101">
        <f t="shared" si="2732"/>
        <v>173645.29</v>
      </c>
      <c r="TW1257" s="101">
        <f t="shared" si="2733"/>
        <v>0</v>
      </c>
      <c r="TX1257" s="101">
        <f t="shared" si="2734"/>
        <v>0</v>
      </c>
      <c r="TY1257" s="101">
        <f t="shared" si="2735"/>
        <v>0</v>
      </c>
      <c r="TZ1257" s="101">
        <f t="shared" si="2938"/>
        <v>115.77</v>
      </c>
      <c r="UA1257" s="101">
        <f t="shared" si="2939"/>
        <v>119.49</v>
      </c>
      <c r="UB1257" s="101">
        <f t="shared" si="2940"/>
        <v>119.49</v>
      </c>
      <c r="UC1257" s="101">
        <f t="shared" si="2941"/>
        <v>0</v>
      </c>
      <c r="UD1257" s="101">
        <f t="shared" si="2942"/>
        <v>0</v>
      </c>
      <c r="UE1257" s="101">
        <f t="shared" si="2943"/>
        <v>0</v>
      </c>
      <c r="UF1257" s="101">
        <f t="shared" si="2736"/>
        <v>127694.31</v>
      </c>
      <c r="UG1257" s="101">
        <f t="shared" si="2736"/>
        <v>131797.47</v>
      </c>
      <c r="UH1257" s="101">
        <f t="shared" si="2736"/>
        <v>131797.47</v>
      </c>
      <c r="UI1257" s="101">
        <f t="shared" si="2737"/>
        <v>0</v>
      </c>
      <c r="UJ1257" s="101">
        <f t="shared" si="2737"/>
        <v>0</v>
      </c>
      <c r="UK1257" s="101">
        <f t="shared" si="2737"/>
        <v>0</v>
      </c>
      <c r="UL1257" s="106">
        <v>367</v>
      </c>
      <c r="UM1257" s="106">
        <v>367</v>
      </c>
      <c r="UN1257" s="106">
        <v>367</v>
      </c>
      <c r="UO1257" s="101">
        <f t="shared" si="2738"/>
        <v>55978.51</v>
      </c>
      <c r="UP1257" s="101">
        <f t="shared" si="2739"/>
        <v>57776.81</v>
      </c>
      <c r="UQ1257" s="101">
        <f t="shared" si="2740"/>
        <v>57776.81</v>
      </c>
      <c r="UR1257" s="101">
        <f t="shared" si="2741"/>
        <v>0</v>
      </c>
      <c r="US1257" s="101">
        <f t="shared" si="2742"/>
        <v>0</v>
      </c>
      <c r="UT1257" s="101">
        <f t="shared" si="2743"/>
        <v>0</v>
      </c>
      <c r="UU1257" s="101">
        <f t="shared" si="2944"/>
        <v>140.26</v>
      </c>
      <c r="UV1257" s="101">
        <f t="shared" si="2945"/>
        <v>144.74</v>
      </c>
      <c r="UW1257" s="101">
        <f t="shared" si="2946"/>
        <v>144.74</v>
      </c>
      <c r="UX1257" s="101">
        <f t="shared" si="2947"/>
        <v>0</v>
      </c>
      <c r="UY1257" s="101">
        <f t="shared" si="2948"/>
        <v>0</v>
      </c>
      <c r="UZ1257" s="101">
        <f t="shared" si="2949"/>
        <v>0</v>
      </c>
      <c r="VA1257" s="101">
        <f t="shared" si="2744"/>
        <v>51475.42</v>
      </c>
      <c r="VB1257" s="101">
        <f t="shared" si="2744"/>
        <v>53119.58</v>
      </c>
      <c r="VC1257" s="101">
        <f t="shared" si="2744"/>
        <v>53119.58</v>
      </c>
      <c r="VD1257" s="101">
        <f t="shared" si="2745"/>
        <v>0</v>
      </c>
      <c r="VE1257" s="101">
        <f t="shared" si="2745"/>
        <v>0</v>
      </c>
      <c r="VF1257" s="101">
        <f t="shared" si="2745"/>
        <v>0</v>
      </c>
      <c r="VG1257" s="106"/>
      <c r="VH1257" s="106"/>
      <c r="VI1257" s="106"/>
      <c r="VJ1257" s="101">
        <f t="shared" si="2746"/>
        <v>0</v>
      </c>
      <c r="VK1257" s="101">
        <f t="shared" si="2747"/>
        <v>0</v>
      </c>
      <c r="VL1257" s="101">
        <f t="shared" si="2748"/>
        <v>0</v>
      </c>
      <c r="VM1257" s="101">
        <f t="shared" si="2749"/>
        <v>0</v>
      </c>
      <c r="VN1257" s="101">
        <f t="shared" si="2750"/>
        <v>0</v>
      </c>
      <c r="VO1257" s="101">
        <f t="shared" si="2751"/>
        <v>0</v>
      </c>
      <c r="VP1257" s="101">
        <f t="shared" si="2950"/>
        <v>157.66999999999999</v>
      </c>
      <c r="VQ1257" s="101">
        <f t="shared" si="2951"/>
        <v>162.52000000000001</v>
      </c>
      <c r="VR1257" s="101">
        <f t="shared" si="2952"/>
        <v>162.52000000000001</v>
      </c>
      <c r="VS1257" s="101">
        <f t="shared" si="2953"/>
        <v>0</v>
      </c>
      <c r="VT1257" s="101">
        <f t="shared" si="2954"/>
        <v>0</v>
      </c>
      <c r="VU1257" s="101">
        <f t="shared" si="2955"/>
        <v>0</v>
      </c>
      <c r="VV1257" s="101">
        <f t="shared" si="2752"/>
        <v>0</v>
      </c>
      <c r="VW1257" s="101">
        <f t="shared" si="2752"/>
        <v>0</v>
      </c>
      <c r="VX1257" s="101">
        <f t="shared" si="2752"/>
        <v>0</v>
      </c>
      <c r="VY1257" s="101">
        <f t="shared" si="2753"/>
        <v>0</v>
      </c>
      <c r="VZ1257" s="101">
        <f t="shared" si="2753"/>
        <v>0</v>
      </c>
      <c r="WA1257" s="101">
        <f t="shared" si="2753"/>
        <v>0</v>
      </c>
      <c r="WB1257" s="106"/>
      <c r="WC1257" s="106"/>
      <c r="WD1257" s="106"/>
      <c r="WE1257" s="101">
        <f t="shared" si="2754"/>
        <v>0</v>
      </c>
      <c r="WF1257" s="101">
        <f t="shared" si="2755"/>
        <v>0</v>
      </c>
      <c r="WG1257" s="101">
        <f t="shared" si="2756"/>
        <v>0</v>
      </c>
      <c r="WH1257" s="101">
        <f t="shared" si="2757"/>
        <v>0</v>
      </c>
      <c r="WI1257" s="101">
        <f t="shared" si="2758"/>
        <v>0</v>
      </c>
      <c r="WJ1257" s="101">
        <f t="shared" si="2759"/>
        <v>0</v>
      </c>
      <c r="WK1257" s="101">
        <f t="shared" si="2956"/>
        <v>0</v>
      </c>
      <c r="WL1257" s="101">
        <f t="shared" si="2957"/>
        <v>0</v>
      </c>
      <c r="WM1257" s="101">
        <f t="shared" si="2958"/>
        <v>0</v>
      </c>
      <c r="WN1257" s="101">
        <f t="shared" si="2959"/>
        <v>0</v>
      </c>
      <c r="WO1257" s="101">
        <f t="shared" si="2960"/>
        <v>0</v>
      </c>
      <c r="WP1257" s="101">
        <f t="shared" si="2961"/>
        <v>0</v>
      </c>
      <c r="WQ1257" s="101">
        <f t="shared" si="2760"/>
        <v>0</v>
      </c>
      <c r="WR1257" s="101">
        <f t="shared" si="2760"/>
        <v>0</v>
      </c>
      <c r="WS1257" s="101">
        <f t="shared" si="2760"/>
        <v>0</v>
      </c>
      <c r="WT1257" s="101">
        <f t="shared" si="2761"/>
        <v>0</v>
      </c>
      <c r="WU1257" s="101">
        <f t="shared" si="2761"/>
        <v>0</v>
      </c>
      <c r="WV1257" s="101">
        <f t="shared" si="2761"/>
        <v>0</v>
      </c>
      <c r="WW1257" s="106"/>
      <c r="WX1257" s="106"/>
      <c r="WY1257" s="106"/>
      <c r="WZ1257" s="101">
        <f t="shared" si="2762"/>
        <v>0</v>
      </c>
      <c r="XA1257" s="101">
        <f t="shared" si="2763"/>
        <v>0</v>
      </c>
      <c r="XB1257" s="101">
        <f t="shared" si="2764"/>
        <v>0</v>
      </c>
      <c r="XC1257" s="101">
        <f t="shared" si="2765"/>
        <v>0</v>
      </c>
      <c r="XD1257" s="101">
        <f t="shared" si="2766"/>
        <v>0</v>
      </c>
      <c r="XE1257" s="101">
        <f t="shared" si="2767"/>
        <v>0</v>
      </c>
      <c r="XF1257" s="101">
        <f t="shared" si="2962"/>
        <v>0</v>
      </c>
      <c r="XG1257" s="101">
        <f t="shared" si="2963"/>
        <v>0</v>
      </c>
      <c r="XH1257" s="101">
        <f t="shared" si="2964"/>
        <v>0</v>
      </c>
      <c r="XI1257" s="101">
        <f t="shared" si="2965"/>
        <v>0</v>
      </c>
      <c r="XJ1257" s="101">
        <f t="shared" si="2966"/>
        <v>0</v>
      </c>
      <c r="XK1257" s="101">
        <f t="shared" si="2967"/>
        <v>0</v>
      </c>
      <c r="XL1257" s="101">
        <f t="shared" si="2768"/>
        <v>0</v>
      </c>
      <c r="XM1257" s="101">
        <f t="shared" si="2768"/>
        <v>0</v>
      </c>
      <c r="XN1257" s="101">
        <f t="shared" si="2768"/>
        <v>0</v>
      </c>
      <c r="XO1257" s="101">
        <f t="shared" si="2769"/>
        <v>0</v>
      </c>
      <c r="XP1257" s="101">
        <f t="shared" si="2769"/>
        <v>0</v>
      </c>
      <c r="XQ1257" s="101">
        <f t="shared" si="2769"/>
        <v>0</v>
      </c>
      <c r="XR1257" s="106"/>
      <c r="XS1257" s="106"/>
      <c r="XT1257" s="106"/>
      <c r="XU1257" s="101">
        <f t="shared" si="2770"/>
        <v>0</v>
      </c>
      <c r="XV1257" s="101">
        <f t="shared" si="2771"/>
        <v>0</v>
      </c>
      <c r="XW1257" s="101">
        <f t="shared" si="2772"/>
        <v>0</v>
      </c>
      <c r="XX1257" s="101">
        <f t="shared" si="2773"/>
        <v>0</v>
      </c>
      <c r="XY1257" s="101">
        <f t="shared" si="2774"/>
        <v>0</v>
      </c>
      <c r="XZ1257" s="101">
        <f t="shared" si="2775"/>
        <v>0</v>
      </c>
      <c r="YA1257" s="101">
        <f t="shared" si="2968"/>
        <v>0</v>
      </c>
      <c r="YB1257" s="101">
        <f t="shared" si="2969"/>
        <v>0</v>
      </c>
      <c r="YC1257" s="101">
        <f t="shared" si="2970"/>
        <v>0</v>
      </c>
      <c r="YD1257" s="101">
        <f t="shared" si="2971"/>
        <v>0</v>
      </c>
      <c r="YE1257" s="101">
        <f t="shared" si="2972"/>
        <v>0</v>
      </c>
      <c r="YF1257" s="101">
        <f t="shared" si="2973"/>
        <v>0</v>
      </c>
      <c r="YG1257" s="101">
        <f t="shared" si="2776"/>
        <v>0</v>
      </c>
      <c r="YH1257" s="101">
        <f t="shared" si="2776"/>
        <v>0</v>
      </c>
      <c r="YI1257" s="101">
        <f t="shared" si="2776"/>
        <v>0</v>
      </c>
      <c r="YJ1257" s="101">
        <f t="shared" si="2777"/>
        <v>0</v>
      </c>
      <c r="YK1257" s="101">
        <f t="shared" si="2777"/>
        <v>0</v>
      </c>
      <c r="YL1257" s="101">
        <f t="shared" si="2777"/>
        <v>0</v>
      </c>
      <c r="YM1257" s="149">
        <f t="shared" si="2778"/>
        <v>10535</v>
      </c>
      <c r="YN1257" s="149">
        <f t="shared" si="2778"/>
        <v>10535</v>
      </c>
      <c r="YO1257" s="149">
        <f t="shared" si="2778"/>
        <v>10535</v>
      </c>
      <c r="YP1257" s="101">
        <f t="shared" si="2779"/>
        <v>1606903.55</v>
      </c>
      <c r="YQ1257" s="101">
        <f t="shared" si="2780"/>
        <v>1658525.05</v>
      </c>
      <c r="YR1257" s="101">
        <f t="shared" si="2781"/>
        <v>1658525.05</v>
      </c>
      <c r="YS1257" s="101">
        <f t="shared" si="2782"/>
        <v>0</v>
      </c>
      <c r="YT1257" s="101">
        <f t="shared" si="2783"/>
        <v>0</v>
      </c>
      <c r="YU1257" s="101">
        <f t="shared" si="2784"/>
        <v>0</v>
      </c>
      <c r="YV1257" s="101">
        <f t="shared" si="2974"/>
        <v>156.94999999999999</v>
      </c>
      <c r="YW1257" s="101">
        <f t="shared" si="2975"/>
        <v>161.99</v>
      </c>
      <c r="YX1257" s="101">
        <f t="shared" si="2976"/>
        <v>161.99</v>
      </c>
      <c r="YY1257" s="101">
        <f t="shared" si="2977"/>
        <v>0</v>
      </c>
      <c r="YZ1257" s="101">
        <f t="shared" si="2978"/>
        <v>0</v>
      </c>
      <c r="ZA1257" s="101">
        <f t="shared" si="2979"/>
        <v>0</v>
      </c>
      <c r="ZB1257" s="101">
        <f t="shared" si="2785"/>
        <v>1653468.25</v>
      </c>
      <c r="ZC1257" s="101">
        <f t="shared" si="2785"/>
        <v>1706564.65</v>
      </c>
      <c r="ZD1257" s="101">
        <f t="shared" si="2785"/>
        <v>1706564.65</v>
      </c>
      <c r="ZE1257" s="101">
        <f t="shared" si="2786"/>
        <v>0</v>
      </c>
      <c r="ZF1257" s="101">
        <f t="shared" si="2786"/>
        <v>0</v>
      </c>
      <c r="ZG1257" s="101">
        <f t="shared" si="2786"/>
        <v>0</v>
      </c>
    </row>
    <row r="1258" spans="1:683">
      <c r="A1258" s="12" t="s">
        <v>454</v>
      </c>
      <c r="B1258" s="302" t="s">
        <v>772</v>
      </c>
      <c r="C1258" s="5"/>
      <c r="D1258" s="764"/>
      <c r="E1258" s="291"/>
      <c r="F1258" s="114">
        <f t="shared" si="2980"/>
        <v>262.43</v>
      </c>
      <c r="G1258" s="114">
        <f t="shared" si="2980"/>
        <v>270.87</v>
      </c>
      <c r="H1258" s="114">
        <f t="shared" si="2980"/>
        <v>270.87</v>
      </c>
      <c r="I1258" s="101"/>
      <c r="J1258" s="101"/>
      <c r="K1258" s="101"/>
      <c r="L1258" s="106">
        <v>105</v>
      </c>
      <c r="M1258" s="106">
        <v>105</v>
      </c>
      <c r="N1258" s="106">
        <v>105</v>
      </c>
      <c r="O1258" s="101">
        <f t="shared" si="2530"/>
        <v>27555.15</v>
      </c>
      <c r="P1258" s="101">
        <f t="shared" si="2531"/>
        <v>28441.35</v>
      </c>
      <c r="Q1258" s="101">
        <f t="shared" si="2532"/>
        <v>28441.35</v>
      </c>
      <c r="R1258" s="101">
        <f t="shared" si="2533"/>
        <v>0</v>
      </c>
      <c r="S1258" s="101">
        <f t="shared" si="2534"/>
        <v>0</v>
      </c>
      <c r="T1258" s="101">
        <f t="shared" si="2535"/>
        <v>0</v>
      </c>
      <c r="U1258" s="101">
        <f t="shared" si="2788"/>
        <v>802.55</v>
      </c>
      <c r="V1258" s="101">
        <f t="shared" si="2789"/>
        <v>828.33</v>
      </c>
      <c r="W1258" s="101">
        <f t="shared" si="2790"/>
        <v>828.33</v>
      </c>
      <c r="X1258" s="101">
        <f t="shared" si="2791"/>
        <v>0</v>
      </c>
      <c r="Y1258" s="101">
        <f t="shared" si="2792"/>
        <v>0</v>
      </c>
      <c r="Z1258" s="101">
        <f t="shared" si="2793"/>
        <v>0</v>
      </c>
      <c r="AA1258" s="101">
        <f t="shared" si="2536"/>
        <v>84267.75</v>
      </c>
      <c r="AB1258" s="101">
        <f t="shared" si="2536"/>
        <v>86974.65</v>
      </c>
      <c r="AC1258" s="101">
        <f t="shared" si="2536"/>
        <v>86974.65</v>
      </c>
      <c r="AD1258" s="101">
        <f t="shared" si="2537"/>
        <v>0</v>
      </c>
      <c r="AE1258" s="101">
        <f t="shared" si="2537"/>
        <v>0</v>
      </c>
      <c r="AF1258" s="101">
        <f t="shared" si="2537"/>
        <v>0</v>
      </c>
      <c r="AG1258" s="106">
        <v>315</v>
      </c>
      <c r="AH1258" s="106">
        <v>315</v>
      </c>
      <c r="AI1258" s="106">
        <v>315</v>
      </c>
      <c r="AJ1258" s="101">
        <f t="shared" si="2538"/>
        <v>82665.45</v>
      </c>
      <c r="AK1258" s="101">
        <f t="shared" si="2539"/>
        <v>85324.05</v>
      </c>
      <c r="AL1258" s="101">
        <f t="shared" si="2540"/>
        <v>85324.05</v>
      </c>
      <c r="AM1258" s="101">
        <f t="shared" si="2541"/>
        <v>0</v>
      </c>
      <c r="AN1258" s="101">
        <f t="shared" si="2542"/>
        <v>0</v>
      </c>
      <c r="AO1258" s="101">
        <f t="shared" si="2543"/>
        <v>0</v>
      </c>
      <c r="AP1258" s="101">
        <f t="shared" si="2794"/>
        <v>74.959999999999994</v>
      </c>
      <c r="AQ1258" s="101">
        <f t="shared" si="2795"/>
        <v>77.349999999999994</v>
      </c>
      <c r="AR1258" s="101">
        <f t="shared" si="2796"/>
        <v>77.349999999999994</v>
      </c>
      <c r="AS1258" s="101">
        <f t="shared" si="2797"/>
        <v>0</v>
      </c>
      <c r="AT1258" s="101">
        <f t="shared" si="2798"/>
        <v>0</v>
      </c>
      <c r="AU1258" s="101">
        <f t="shared" si="2799"/>
        <v>0</v>
      </c>
      <c r="AV1258" s="101">
        <f t="shared" si="2544"/>
        <v>23612.400000000001</v>
      </c>
      <c r="AW1258" s="101">
        <f t="shared" si="2544"/>
        <v>24365.25</v>
      </c>
      <c r="AX1258" s="101">
        <f t="shared" si="2544"/>
        <v>24365.25</v>
      </c>
      <c r="AY1258" s="101">
        <f t="shared" si="2545"/>
        <v>0</v>
      </c>
      <c r="AZ1258" s="101">
        <f t="shared" si="2545"/>
        <v>0</v>
      </c>
      <c r="BA1258" s="101">
        <f t="shared" si="2545"/>
        <v>0</v>
      </c>
      <c r="BB1258" s="106"/>
      <c r="BC1258" s="106"/>
      <c r="BD1258" s="106"/>
      <c r="BE1258" s="101">
        <f t="shared" si="2546"/>
        <v>0</v>
      </c>
      <c r="BF1258" s="101">
        <f t="shared" si="2547"/>
        <v>0</v>
      </c>
      <c r="BG1258" s="101">
        <f t="shared" si="2548"/>
        <v>0</v>
      </c>
      <c r="BH1258" s="101">
        <f t="shared" si="2549"/>
        <v>0</v>
      </c>
      <c r="BI1258" s="101">
        <f t="shared" si="2550"/>
        <v>0</v>
      </c>
      <c r="BJ1258" s="101">
        <f t="shared" si="2551"/>
        <v>0</v>
      </c>
      <c r="BK1258" s="101">
        <f t="shared" si="2800"/>
        <v>363.72</v>
      </c>
      <c r="BL1258" s="101">
        <f t="shared" si="2801"/>
        <v>375.4</v>
      </c>
      <c r="BM1258" s="101">
        <f t="shared" si="2802"/>
        <v>375.4</v>
      </c>
      <c r="BN1258" s="101">
        <f t="shared" si="2803"/>
        <v>0</v>
      </c>
      <c r="BO1258" s="101">
        <f t="shared" si="2804"/>
        <v>0</v>
      </c>
      <c r="BP1258" s="101">
        <f t="shared" si="2805"/>
        <v>0</v>
      </c>
      <c r="BQ1258" s="101">
        <f t="shared" si="2552"/>
        <v>0</v>
      </c>
      <c r="BR1258" s="101">
        <f t="shared" si="2552"/>
        <v>0</v>
      </c>
      <c r="BS1258" s="101">
        <f t="shared" si="2552"/>
        <v>0</v>
      </c>
      <c r="BT1258" s="101">
        <f t="shared" si="2553"/>
        <v>0</v>
      </c>
      <c r="BU1258" s="101">
        <f t="shared" si="2553"/>
        <v>0</v>
      </c>
      <c r="BV1258" s="101">
        <f t="shared" si="2553"/>
        <v>0</v>
      </c>
      <c r="BW1258" s="106"/>
      <c r="BX1258" s="106"/>
      <c r="BY1258" s="106"/>
      <c r="BZ1258" s="101">
        <f t="shared" si="2554"/>
        <v>0</v>
      </c>
      <c r="CA1258" s="101">
        <f t="shared" si="2555"/>
        <v>0</v>
      </c>
      <c r="CB1258" s="101">
        <f t="shared" si="2556"/>
        <v>0</v>
      </c>
      <c r="CC1258" s="101">
        <f t="shared" si="2557"/>
        <v>0</v>
      </c>
      <c r="CD1258" s="101">
        <f t="shared" si="2558"/>
        <v>0</v>
      </c>
      <c r="CE1258" s="101">
        <f t="shared" si="2559"/>
        <v>0</v>
      </c>
      <c r="CF1258" s="101">
        <f t="shared" si="2806"/>
        <v>358.85</v>
      </c>
      <c r="CG1258" s="101">
        <f t="shared" si="2807"/>
        <v>370.33</v>
      </c>
      <c r="CH1258" s="101">
        <f t="shared" si="2808"/>
        <v>370.33</v>
      </c>
      <c r="CI1258" s="101">
        <f t="shared" si="2809"/>
        <v>0</v>
      </c>
      <c r="CJ1258" s="101">
        <f t="shared" si="2810"/>
        <v>0</v>
      </c>
      <c r="CK1258" s="101">
        <f t="shared" si="2811"/>
        <v>0</v>
      </c>
      <c r="CL1258" s="101">
        <f t="shared" si="2560"/>
        <v>0</v>
      </c>
      <c r="CM1258" s="101">
        <f t="shared" si="2560"/>
        <v>0</v>
      </c>
      <c r="CN1258" s="101">
        <f t="shared" si="2560"/>
        <v>0</v>
      </c>
      <c r="CO1258" s="101">
        <f t="shared" si="2561"/>
        <v>0</v>
      </c>
      <c r="CP1258" s="101">
        <f t="shared" si="2561"/>
        <v>0</v>
      </c>
      <c r="CQ1258" s="101">
        <f t="shared" si="2561"/>
        <v>0</v>
      </c>
      <c r="CR1258" s="106">
        <v>525</v>
      </c>
      <c r="CS1258" s="106">
        <v>525</v>
      </c>
      <c r="CT1258" s="106">
        <v>525</v>
      </c>
      <c r="CU1258" s="101">
        <f t="shared" si="2562"/>
        <v>137775.75</v>
      </c>
      <c r="CV1258" s="101">
        <f t="shared" si="2563"/>
        <v>142206.75</v>
      </c>
      <c r="CW1258" s="101">
        <f t="shared" si="2564"/>
        <v>142206.75</v>
      </c>
      <c r="CX1258" s="101">
        <f t="shared" si="2565"/>
        <v>0</v>
      </c>
      <c r="CY1258" s="101">
        <f t="shared" si="2566"/>
        <v>0</v>
      </c>
      <c r="CZ1258" s="101">
        <f t="shared" si="2567"/>
        <v>0</v>
      </c>
      <c r="DA1258" s="101">
        <f t="shared" si="2812"/>
        <v>320.35000000000002</v>
      </c>
      <c r="DB1258" s="101">
        <f t="shared" si="2813"/>
        <v>330.7</v>
      </c>
      <c r="DC1258" s="101">
        <f t="shared" si="2814"/>
        <v>330.7</v>
      </c>
      <c r="DD1258" s="101">
        <f t="shared" si="2815"/>
        <v>0</v>
      </c>
      <c r="DE1258" s="101">
        <f t="shared" si="2816"/>
        <v>0</v>
      </c>
      <c r="DF1258" s="101">
        <f t="shared" si="2817"/>
        <v>0</v>
      </c>
      <c r="DG1258" s="101">
        <f t="shared" si="2568"/>
        <v>168183.75</v>
      </c>
      <c r="DH1258" s="101">
        <f t="shared" si="2568"/>
        <v>173617.5</v>
      </c>
      <c r="DI1258" s="101">
        <f t="shared" si="2568"/>
        <v>173617.5</v>
      </c>
      <c r="DJ1258" s="101">
        <f t="shared" si="2569"/>
        <v>0</v>
      </c>
      <c r="DK1258" s="101">
        <f t="shared" si="2569"/>
        <v>0</v>
      </c>
      <c r="DL1258" s="101">
        <f t="shared" si="2569"/>
        <v>0</v>
      </c>
      <c r="DM1258" s="106"/>
      <c r="DN1258" s="106"/>
      <c r="DO1258" s="106"/>
      <c r="DP1258" s="101">
        <f t="shared" si="2570"/>
        <v>0</v>
      </c>
      <c r="DQ1258" s="101">
        <f t="shared" si="2571"/>
        <v>0</v>
      </c>
      <c r="DR1258" s="101">
        <f t="shared" si="2572"/>
        <v>0</v>
      </c>
      <c r="DS1258" s="101">
        <f t="shared" si="2573"/>
        <v>0</v>
      </c>
      <c r="DT1258" s="101">
        <f t="shared" si="2574"/>
        <v>0</v>
      </c>
      <c r="DU1258" s="101">
        <f t="shared" si="2575"/>
        <v>0</v>
      </c>
      <c r="DV1258" s="101">
        <f t="shared" si="2818"/>
        <v>0</v>
      </c>
      <c r="DW1258" s="101">
        <f t="shared" si="2819"/>
        <v>0</v>
      </c>
      <c r="DX1258" s="101">
        <f t="shared" si="2820"/>
        <v>0</v>
      </c>
      <c r="DY1258" s="101">
        <f t="shared" si="2821"/>
        <v>0</v>
      </c>
      <c r="DZ1258" s="101">
        <f t="shared" si="2822"/>
        <v>0</v>
      </c>
      <c r="EA1258" s="101">
        <f t="shared" si="2823"/>
        <v>0</v>
      </c>
      <c r="EB1258" s="101">
        <f t="shared" si="2576"/>
        <v>0</v>
      </c>
      <c r="EC1258" s="101">
        <f t="shared" si="2576"/>
        <v>0</v>
      </c>
      <c r="ED1258" s="101">
        <f t="shared" si="2576"/>
        <v>0</v>
      </c>
      <c r="EE1258" s="101">
        <f t="shared" si="2577"/>
        <v>0</v>
      </c>
      <c r="EF1258" s="101">
        <f t="shared" si="2577"/>
        <v>0</v>
      </c>
      <c r="EG1258" s="101">
        <f t="shared" si="2577"/>
        <v>0</v>
      </c>
      <c r="EH1258" s="106"/>
      <c r="EI1258" s="106"/>
      <c r="EJ1258" s="106"/>
      <c r="EK1258" s="101">
        <f t="shared" si="2578"/>
        <v>0</v>
      </c>
      <c r="EL1258" s="101">
        <f t="shared" si="2579"/>
        <v>0</v>
      </c>
      <c r="EM1258" s="101">
        <f t="shared" si="2580"/>
        <v>0</v>
      </c>
      <c r="EN1258" s="101">
        <f t="shared" si="2581"/>
        <v>0</v>
      </c>
      <c r="EO1258" s="101">
        <f t="shared" si="2582"/>
        <v>0</v>
      </c>
      <c r="EP1258" s="101">
        <f t="shared" si="2583"/>
        <v>0</v>
      </c>
      <c r="EQ1258" s="101">
        <f t="shared" si="2824"/>
        <v>0</v>
      </c>
      <c r="ER1258" s="101">
        <f t="shared" si="2825"/>
        <v>0</v>
      </c>
      <c r="ES1258" s="101">
        <f t="shared" si="2826"/>
        <v>0</v>
      </c>
      <c r="ET1258" s="101">
        <f t="shared" si="2827"/>
        <v>0</v>
      </c>
      <c r="EU1258" s="101">
        <f t="shared" si="2828"/>
        <v>0</v>
      </c>
      <c r="EV1258" s="101">
        <f t="shared" si="2829"/>
        <v>0</v>
      </c>
      <c r="EW1258" s="101">
        <f t="shared" si="2584"/>
        <v>0</v>
      </c>
      <c r="EX1258" s="101">
        <f t="shared" si="2584"/>
        <v>0</v>
      </c>
      <c r="EY1258" s="101">
        <f t="shared" si="2584"/>
        <v>0</v>
      </c>
      <c r="EZ1258" s="101">
        <f t="shared" si="2585"/>
        <v>0</v>
      </c>
      <c r="FA1258" s="101">
        <f t="shared" si="2585"/>
        <v>0</v>
      </c>
      <c r="FB1258" s="101">
        <f t="shared" si="2585"/>
        <v>0</v>
      </c>
      <c r="FC1258" s="106">
        <v>140</v>
      </c>
      <c r="FD1258" s="106">
        <v>140</v>
      </c>
      <c r="FE1258" s="106">
        <v>140</v>
      </c>
      <c r="FF1258" s="101">
        <f t="shared" si="2586"/>
        <v>36740.199999999997</v>
      </c>
      <c r="FG1258" s="101">
        <f t="shared" si="2587"/>
        <v>37921.800000000003</v>
      </c>
      <c r="FH1258" s="101">
        <f t="shared" si="2588"/>
        <v>37921.800000000003</v>
      </c>
      <c r="FI1258" s="101">
        <f t="shared" si="2589"/>
        <v>0</v>
      </c>
      <c r="FJ1258" s="101">
        <f t="shared" si="2590"/>
        <v>0</v>
      </c>
      <c r="FK1258" s="101">
        <f t="shared" si="2591"/>
        <v>0</v>
      </c>
      <c r="FL1258" s="101">
        <f t="shared" si="2830"/>
        <v>213.94</v>
      </c>
      <c r="FM1258" s="101">
        <f t="shared" si="2831"/>
        <v>220.82</v>
      </c>
      <c r="FN1258" s="101">
        <f t="shared" si="2832"/>
        <v>220.82</v>
      </c>
      <c r="FO1258" s="101">
        <f t="shared" si="2833"/>
        <v>0</v>
      </c>
      <c r="FP1258" s="101">
        <f t="shared" si="2834"/>
        <v>0</v>
      </c>
      <c r="FQ1258" s="101">
        <f t="shared" si="2835"/>
        <v>0</v>
      </c>
      <c r="FR1258" s="101">
        <f t="shared" si="2592"/>
        <v>29951.599999999999</v>
      </c>
      <c r="FS1258" s="101">
        <f t="shared" si="2592"/>
        <v>30914.799999999999</v>
      </c>
      <c r="FT1258" s="101">
        <f t="shared" si="2592"/>
        <v>30914.799999999999</v>
      </c>
      <c r="FU1258" s="101">
        <f t="shared" si="2593"/>
        <v>0</v>
      </c>
      <c r="FV1258" s="101">
        <f t="shared" si="2593"/>
        <v>0</v>
      </c>
      <c r="FW1258" s="101">
        <f t="shared" si="2593"/>
        <v>0</v>
      </c>
      <c r="FX1258" s="106"/>
      <c r="FY1258" s="106"/>
      <c r="FZ1258" s="106"/>
      <c r="GA1258" s="101">
        <f t="shared" si="2594"/>
        <v>0</v>
      </c>
      <c r="GB1258" s="101">
        <f t="shared" si="2595"/>
        <v>0</v>
      </c>
      <c r="GC1258" s="101">
        <f t="shared" si="2596"/>
        <v>0</v>
      </c>
      <c r="GD1258" s="101">
        <f t="shared" si="2597"/>
        <v>0</v>
      </c>
      <c r="GE1258" s="101">
        <f t="shared" si="2598"/>
        <v>0</v>
      </c>
      <c r="GF1258" s="101">
        <f t="shared" si="2599"/>
        <v>0</v>
      </c>
      <c r="GG1258" s="101">
        <f t="shared" si="2836"/>
        <v>606.33000000000004</v>
      </c>
      <c r="GH1258" s="101">
        <f t="shared" si="2837"/>
        <v>625.69000000000005</v>
      </c>
      <c r="GI1258" s="101">
        <f t="shared" si="2838"/>
        <v>625.69000000000005</v>
      </c>
      <c r="GJ1258" s="101">
        <f t="shared" si="2839"/>
        <v>0</v>
      </c>
      <c r="GK1258" s="101">
        <f t="shared" si="2840"/>
        <v>0</v>
      </c>
      <c r="GL1258" s="101">
        <f t="shared" si="2841"/>
        <v>0</v>
      </c>
      <c r="GM1258" s="101">
        <f t="shared" si="2600"/>
        <v>0</v>
      </c>
      <c r="GN1258" s="101">
        <f t="shared" si="2600"/>
        <v>0</v>
      </c>
      <c r="GO1258" s="101">
        <f t="shared" si="2600"/>
        <v>0</v>
      </c>
      <c r="GP1258" s="101">
        <f t="shared" si="2601"/>
        <v>0</v>
      </c>
      <c r="GQ1258" s="101">
        <f t="shared" si="2601"/>
        <v>0</v>
      </c>
      <c r="GR1258" s="101">
        <f t="shared" si="2601"/>
        <v>0</v>
      </c>
      <c r="GS1258" s="106"/>
      <c r="GT1258" s="106"/>
      <c r="GU1258" s="106"/>
      <c r="GV1258" s="101">
        <f t="shared" si="2602"/>
        <v>0</v>
      </c>
      <c r="GW1258" s="101">
        <f t="shared" si="2603"/>
        <v>0</v>
      </c>
      <c r="GX1258" s="101">
        <f t="shared" si="2604"/>
        <v>0</v>
      </c>
      <c r="GY1258" s="101">
        <f t="shared" si="2605"/>
        <v>0</v>
      </c>
      <c r="GZ1258" s="101">
        <f t="shared" si="2606"/>
        <v>0</v>
      </c>
      <c r="HA1258" s="101">
        <f t="shared" si="2607"/>
        <v>0</v>
      </c>
      <c r="HB1258" s="101">
        <f t="shared" si="2842"/>
        <v>317.49</v>
      </c>
      <c r="HC1258" s="101">
        <f t="shared" si="2843"/>
        <v>328</v>
      </c>
      <c r="HD1258" s="101">
        <f t="shared" si="2844"/>
        <v>328</v>
      </c>
      <c r="HE1258" s="101">
        <f t="shared" si="2845"/>
        <v>0</v>
      </c>
      <c r="HF1258" s="101">
        <f t="shared" si="2846"/>
        <v>0</v>
      </c>
      <c r="HG1258" s="101">
        <f t="shared" si="2847"/>
        <v>0</v>
      </c>
      <c r="HH1258" s="101">
        <f t="shared" si="2608"/>
        <v>0</v>
      </c>
      <c r="HI1258" s="101">
        <f t="shared" si="2608"/>
        <v>0</v>
      </c>
      <c r="HJ1258" s="101">
        <f t="shared" si="2608"/>
        <v>0</v>
      </c>
      <c r="HK1258" s="101">
        <f t="shared" si="2609"/>
        <v>0</v>
      </c>
      <c r="HL1258" s="101">
        <f t="shared" si="2609"/>
        <v>0</v>
      </c>
      <c r="HM1258" s="101">
        <f t="shared" si="2609"/>
        <v>0</v>
      </c>
      <c r="HN1258" s="106"/>
      <c r="HO1258" s="106"/>
      <c r="HP1258" s="106"/>
      <c r="HQ1258" s="101">
        <f t="shared" si="2610"/>
        <v>0</v>
      </c>
      <c r="HR1258" s="101">
        <f t="shared" si="2611"/>
        <v>0</v>
      </c>
      <c r="HS1258" s="101">
        <f t="shared" si="2612"/>
        <v>0</v>
      </c>
      <c r="HT1258" s="101">
        <f t="shared" si="2613"/>
        <v>0</v>
      </c>
      <c r="HU1258" s="101">
        <f t="shared" si="2614"/>
        <v>0</v>
      </c>
      <c r="HV1258" s="101">
        <f t="shared" si="2615"/>
        <v>0</v>
      </c>
      <c r="HW1258" s="101">
        <f t="shared" si="2848"/>
        <v>0</v>
      </c>
      <c r="HX1258" s="101">
        <f t="shared" si="2849"/>
        <v>0</v>
      </c>
      <c r="HY1258" s="101">
        <f t="shared" si="2850"/>
        <v>0</v>
      </c>
      <c r="HZ1258" s="101">
        <f t="shared" si="2851"/>
        <v>0</v>
      </c>
      <c r="IA1258" s="101">
        <f t="shared" si="2852"/>
        <v>0</v>
      </c>
      <c r="IB1258" s="101">
        <f t="shared" si="2853"/>
        <v>0</v>
      </c>
      <c r="IC1258" s="101">
        <f t="shared" si="2616"/>
        <v>0</v>
      </c>
      <c r="ID1258" s="101">
        <f t="shared" si="2616"/>
        <v>0</v>
      </c>
      <c r="IE1258" s="101">
        <f t="shared" si="2616"/>
        <v>0</v>
      </c>
      <c r="IF1258" s="101">
        <f t="shared" si="2617"/>
        <v>0</v>
      </c>
      <c r="IG1258" s="101">
        <f t="shared" si="2617"/>
        <v>0</v>
      </c>
      <c r="IH1258" s="101">
        <f t="shared" si="2617"/>
        <v>0</v>
      </c>
      <c r="II1258" s="106"/>
      <c r="IJ1258" s="106"/>
      <c r="IK1258" s="106"/>
      <c r="IL1258" s="101">
        <f t="shared" si="2618"/>
        <v>0</v>
      </c>
      <c r="IM1258" s="101">
        <f t="shared" si="2619"/>
        <v>0</v>
      </c>
      <c r="IN1258" s="101">
        <f t="shared" si="2620"/>
        <v>0</v>
      </c>
      <c r="IO1258" s="101">
        <f t="shared" si="2621"/>
        <v>0</v>
      </c>
      <c r="IP1258" s="101">
        <f t="shared" si="2622"/>
        <v>0</v>
      </c>
      <c r="IQ1258" s="101">
        <f t="shared" si="2623"/>
        <v>0</v>
      </c>
      <c r="IR1258" s="101">
        <f t="shared" si="2854"/>
        <v>123.37</v>
      </c>
      <c r="IS1258" s="101">
        <f t="shared" si="2855"/>
        <v>127.35</v>
      </c>
      <c r="IT1258" s="101">
        <f t="shared" si="2856"/>
        <v>127.35</v>
      </c>
      <c r="IU1258" s="101">
        <f t="shared" si="2857"/>
        <v>0</v>
      </c>
      <c r="IV1258" s="101">
        <f t="shared" si="2858"/>
        <v>0</v>
      </c>
      <c r="IW1258" s="101">
        <f t="shared" si="2859"/>
        <v>0</v>
      </c>
      <c r="IX1258" s="101">
        <f t="shared" si="2624"/>
        <v>0</v>
      </c>
      <c r="IY1258" s="101">
        <f t="shared" si="2624"/>
        <v>0</v>
      </c>
      <c r="IZ1258" s="101">
        <f t="shared" si="2624"/>
        <v>0</v>
      </c>
      <c r="JA1258" s="101">
        <f t="shared" si="2625"/>
        <v>0</v>
      </c>
      <c r="JB1258" s="101">
        <f t="shared" si="2625"/>
        <v>0</v>
      </c>
      <c r="JC1258" s="101">
        <f t="shared" si="2625"/>
        <v>0</v>
      </c>
      <c r="JD1258" s="106"/>
      <c r="JE1258" s="106"/>
      <c r="JF1258" s="106"/>
      <c r="JG1258" s="101">
        <f t="shared" si="2626"/>
        <v>0</v>
      </c>
      <c r="JH1258" s="101">
        <f t="shared" si="2627"/>
        <v>0</v>
      </c>
      <c r="JI1258" s="101">
        <f t="shared" si="2628"/>
        <v>0</v>
      </c>
      <c r="JJ1258" s="101">
        <f t="shared" si="2629"/>
        <v>0</v>
      </c>
      <c r="JK1258" s="101">
        <f t="shared" si="2630"/>
        <v>0</v>
      </c>
      <c r="JL1258" s="101">
        <f t="shared" si="2631"/>
        <v>0</v>
      </c>
      <c r="JM1258" s="101">
        <f t="shared" si="2860"/>
        <v>468.34</v>
      </c>
      <c r="JN1258" s="101">
        <f t="shared" si="2861"/>
        <v>483.43</v>
      </c>
      <c r="JO1258" s="101">
        <f t="shared" si="2862"/>
        <v>483.43</v>
      </c>
      <c r="JP1258" s="101">
        <f t="shared" si="2863"/>
        <v>0</v>
      </c>
      <c r="JQ1258" s="101">
        <f t="shared" si="2864"/>
        <v>0</v>
      </c>
      <c r="JR1258" s="101">
        <f t="shared" si="2865"/>
        <v>0</v>
      </c>
      <c r="JS1258" s="101">
        <f t="shared" si="2632"/>
        <v>0</v>
      </c>
      <c r="JT1258" s="101">
        <f t="shared" si="2632"/>
        <v>0</v>
      </c>
      <c r="JU1258" s="101">
        <f t="shared" si="2632"/>
        <v>0</v>
      </c>
      <c r="JV1258" s="101">
        <f t="shared" si="2633"/>
        <v>0</v>
      </c>
      <c r="JW1258" s="101">
        <f t="shared" si="2633"/>
        <v>0</v>
      </c>
      <c r="JX1258" s="101">
        <f t="shared" si="2633"/>
        <v>0</v>
      </c>
      <c r="JY1258" s="106"/>
      <c r="JZ1258" s="106"/>
      <c r="KA1258" s="106"/>
      <c r="KB1258" s="101">
        <f t="shared" si="2634"/>
        <v>0</v>
      </c>
      <c r="KC1258" s="101">
        <f t="shared" si="2635"/>
        <v>0</v>
      </c>
      <c r="KD1258" s="101">
        <f t="shared" si="2636"/>
        <v>0</v>
      </c>
      <c r="KE1258" s="101">
        <f t="shared" si="2637"/>
        <v>0</v>
      </c>
      <c r="KF1258" s="101">
        <f t="shared" si="2638"/>
        <v>0</v>
      </c>
      <c r="KG1258" s="101">
        <f t="shared" si="2639"/>
        <v>0</v>
      </c>
      <c r="KH1258" s="101">
        <f t="shared" si="2866"/>
        <v>651.69000000000005</v>
      </c>
      <c r="KI1258" s="101">
        <f t="shared" si="2867"/>
        <v>673.05</v>
      </c>
      <c r="KJ1258" s="101">
        <f t="shared" si="2868"/>
        <v>673.05</v>
      </c>
      <c r="KK1258" s="101">
        <f t="shared" si="2869"/>
        <v>0</v>
      </c>
      <c r="KL1258" s="101">
        <f t="shared" si="2870"/>
        <v>0</v>
      </c>
      <c r="KM1258" s="101">
        <f t="shared" si="2871"/>
        <v>0</v>
      </c>
      <c r="KN1258" s="101">
        <f t="shared" si="2640"/>
        <v>0</v>
      </c>
      <c r="KO1258" s="101">
        <f t="shared" si="2640"/>
        <v>0</v>
      </c>
      <c r="KP1258" s="101">
        <f t="shared" si="2640"/>
        <v>0</v>
      </c>
      <c r="KQ1258" s="101">
        <f t="shared" si="2641"/>
        <v>0</v>
      </c>
      <c r="KR1258" s="101">
        <f t="shared" si="2641"/>
        <v>0</v>
      </c>
      <c r="KS1258" s="101">
        <f t="shared" si="2641"/>
        <v>0</v>
      </c>
      <c r="KT1258" s="106"/>
      <c r="KU1258" s="106"/>
      <c r="KV1258" s="106"/>
      <c r="KW1258" s="101">
        <f t="shared" si="2642"/>
        <v>0</v>
      </c>
      <c r="KX1258" s="101">
        <f t="shared" si="2643"/>
        <v>0</v>
      </c>
      <c r="KY1258" s="101">
        <f t="shared" si="2644"/>
        <v>0</v>
      </c>
      <c r="KZ1258" s="101">
        <f t="shared" si="2645"/>
        <v>0</v>
      </c>
      <c r="LA1258" s="101">
        <f t="shared" si="2646"/>
        <v>0</v>
      </c>
      <c r="LB1258" s="101">
        <f t="shared" si="2647"/>
        <v>0</v>
      </c>
      <c r="LC1258" s="101">
        <f t="shared" si="2872"/>
        <v>0</v>
      </c>
      <c r="LD1258" s="101">
        <f t="shared" si="2873"/>
        <v>0</v>
      </c>
      <c r="LE1258" s="101">
        <f t="shared" si="2874"/>
        <v>0</v>
      </c>
      <c r="LF1258" s="101">
        <f t="shared" si="2875"/>
        <v>0</v>
      </c>
      <c r="LG1258" s="101">
        <f t="shared" si="2876"/>
        <v>0</v>
      </c>
      <c r="LH1258" s="101">
        <f t="shared" si="2877"/>
        <v>0</v>
      </c>
      <c r="LI1258" s="101">
        <f t="shared" si="2648"/>
        <v>0</v>
      </c>
      <c r="LJ1258" s="101">
        <f t="shared" si="2648"/>
        <v>0</v>
      </c>
      <c r="LK1258" s="101">
        <f t="shared" si="2648"/>
        <v>0</v>
      </c>
      <c r="LL1258" s="101">
        <f t="shared" si="2649"/>
        <v>0</v>
      </c>
      <c r="LM1258" s="101">
        <f t="shared" si="2649"/>
        <v>0</v>
      </c>
      <c r="LN1258" s="101">
        <f t="shared" si="2649"/>
        <v>0</v>
      </c>
      <c r="LO1258" s="106"/>
      <c r="LP1258" s="106"/>
      <c r="LQ1258" s="106"/>
      <c r="LR1258" s="101">
        <f t="shared" si="2650"/>
        <v>0</v>
      </c>
      <c r="LS1258" s="101">
        <f t="shared" si="2651"/>
        <v>0</v>
      </c>
      <c r="LT1258" s="101">
        <f t="shared" si="2652"/>
        <v>0</v>
      </c>
      <c r="LU1258" s="101">
        <f t="shared" si="2653"/>
        <v>0</v>
      </c>
      <c r="LV1258" s="101">
        <f t="shared" si="2654"/>
        <v>0</v>
      </c>
      <c r="LW1258" s="101">
        <f t="shared" si="2655"/>
        <v>0</v>
      </c>
      <c r="LX1258" s="101">
        <f t="shared" si="2878"/>
        <v>177.9</v>
      </c>
      <c r="LY1258" s="101">
        <f t="shared" si="2879"/>
        <v>183.53</v>
      </c>
      <c r="LZ1258" s="101">
        <f t="shared" si="2880"/>
        <v>183.53</v>
      </c>
      <c r="MA1258" s="101">
        <f t="shared" si="2881"/>
        <v>0</v>
      </c>
      <c r="MB1258" s="101">
        <f t="shared" si="2882"/>
        <v>0</v>
      </c>
      <c r="MC1258" s="101">
        <f t="shared" si="2883"/>
        <v>0</v>
      </c>
      <c r="MD1258" s="101">
        <f t="shared" si="2656"/>
        <v>0</v>
      </c>
      <c r="ME1258" s="101">
        <f t="shared" si="2656"/>
        <v>0</v>
      </c>
      <c r="MF1258" s="101">
        <f t="shared" si="2656"/>
        <v>0</v>
      </c>
      <c r="MG1258" s="101">
        <f t="shared" si="2657"/>
        <v>0</v>
      </c>
      <c r="MH1258" s="101">
        <f t="shared" si="2657"/>
        <v>0</v>
      </c>
      <c r="MI1258" s="101">
        <f t="shared" si="2657"/>
        <v>0</v>
      </c>
      <c r="MJ1258" s="106"/>
      <c r="MK1258" s="106"/>
      <c r="ML1258" s="106"/>
      <c r="MM1258" s="101">
        <f t="shared" si="2658"/>
        <v>0</v>
      </c>
      <c r="MN1258" s="101">
        <f t="shared" si="2659"/>
        <v>0</v>
      </c>
      <c r="MO1258" s="101">
        <f t="shared" si="2660"/>
        <v>0</v>
      </c>
      <c r="MP1258" s="101">
        <f t="shared" si="2661"/>
        <v>0</v>
      </c>
      <c r="MQ1258" s="101">
        <f t="shared" si="2662"/>
        <v>0</v>
      </c>
      <c r="MR1258" s="101">
        <f t="shared" si="2663"/>
        <v>0</v>
      </c>
      <c r="MS1258" s="101">
        <f t="shared" si="2884"/>
        <v>368.01</v>
      </c>
      <c r="MT1258" s="101">
        <f t="shared" si="2885"/>
        <v>379.81</v>
      </c>
      <c r="MU1258" s="101">
        <f t="shared" si="2886"/>
        <v>379.81</v>
      </c>
      <c r="MV1258" s="101">
        <f t="shared" si="2887"/>
        <v>0</v>
      </c>
      <c r="MW1258" s="101">
        <f t="shared" si="2888"/>
        <v>0</v>
      </c>
      <c r="MX1258" s="101">
        <f t="shared" si="2889"/>
        <v>0</v>
      </c>
      <c r="MY1258" s="101">
        <f t="shared" si="2664"/>
        <v>0</v>
      </c>
      <c r="MZ1258" s="101">
        <f t="shared" si="2664"/>
        <v>0</v>
      </c>
      <c r="NA1258" s="101">
        <f t="shared" si="2664"/>
        <v>0</v>
      </c>
      <c r="NB1258" s="101">
        <f t="shared" si="2665"/>
        <v>0</v>
      </c>
      <c r="NC1258" s="101">
        <f t="shared" si="2665"/>
        <v>0</v>
      </c>
      <c r="ND1258" s="101">
        <f t="shared" si="2665"/>
        <v>0</v>
      </c>
      <c r="NE1258" s="106"/>
      <c r="NF1258" s="106"/>
      <c r="NG1258" s="106"/>
      <c r="NH1258" s="101">
        <f t="shared" si="2666"/>
        <v>0</v>
      </c>
      <c r="NI1258" s="101">
        <f t="shared" si="2667"/>
        <v>0</v>
      </c>
      <c r="NJ1258" s="101">
        <f t="shared" si="2668"/>
        <v>0</v>
      </c>
      <c r="NK1258" s="101">
        <f t="shared" si="2669"/>
        <v>0</v>
      </c>
      <c r="NL1258" s="101">
        <f t="shared" si="2670"/>
        <v>0</v>
      </c>
      <c r="NM1258" s="101">
        <f t="shared" si="2671"/>
        <v>0</v>
      </c>
      <c r="NN1258" s="101">
        <f t="shared" si="2890"/>
        <v>0</v>
      </c>
      <c r="NO1258" s="101">
        <f t="shared" si="2891"/>
        <v>0</v>
      </c>
      <c r="NP1258" s="101">
        <f t="shared" si="2892"/>
        <v>0</v>
      </c>
      <c r="NQ1258" s="101">
        <f t="shared" si="2893"/>
        <v>0</v>
      </c>
      <c r="NR1258" s="101">
        <f t="shared" si="2894"/>
        <v>0</v>
      </c>
      <c r="NS1258" s="101">
        <f t="shared" si="2895"/>
        <v>0</v>
      </c>
      <c r="NT1258" s="101">
        <f t="shared" si="2672"/>
        <v>0</v>
      </c>
      <c r="NU1258" s="101">
        <f t="shared" si="2672"/>
        <v>0</v>
      </c>
      <c r="NV1258" s="101">
        <f t="shared" si="2672"/>
        <v>0</v>
      </c>
      <c r="NW1258" s="101">
        <f t="shared" si="2673"/>
        <v>0</v>
      </c>
      <c r="NX1258" s="101">
        <f t="shared" si="2673"/>
        <v>0</v>
      </c>
      <c r="NY1258" s="101">
        <f t="shared" si="2673"/>
        <v>0</v>
      </c>
      <c r="NZ1258" s="106"/>
      <c r="OA1258" s="106"/>
      <c r="OB1258" s="106"/>
      <c r="OC1258" s="101">
        <f t="shared" si="2674"/>
        <v>0</v>
      </c>
      <c r="OD1258" s="101">
        <f t="shared" si="2675"/>
        <v>0</v>
      </c>
      <c r="OE1258" s="101">
        <f t="shared" si="2676"/>
        <v>0</v>
      </c>
      <c r="OF1258" s="101">
        <f t="shared" si="2677"/>
        <v>0</v>
      </c>
      <c r="OG1258" s="101">
        <f t="shared" si="2678"/>
        <v>0</v>
      </c>
      <c r="OH1258" s="101">
        <f t="shared" si="2679"/>
        <v>0</v>
      </c>
      <c r="OI1258" s="101">
        <f t="shared" si="2896"/>
        <v>806.15</v>
      </c>
      <c r="OJ1258" s="101">
        <f t="shared" si="2897"/>
        <v>832.43</v>
      </c>
      <c r="OK1258" s="101">
        <f t="shared" si="2898"/>
        <v>832.43</v>
      </c>
      <c r="OL1258" s="101">
        <f t="shared" si="2899"/>
        <v>0</v>
      </c>
      <c r="OM1258" s="101">
        <f t="shared" si="2900"/>
        <v>0</v>
      </c>
      <c r="ON1258" s="101">
        <f t="shared" si="2901"/>
        <v>0</v>
      </c>
      <c r="OO1258" s="101">
        <f t="shared" si="2680"/>
        <v>0</v>
      </c>
      <c r="OP1258" s="101">
        <f t="shared" si="2680"/>
        <v>0</v>
      </c>
      <c r="OQ1258" s="101">
        <f t="shared" si="2680"/>
        <v>0</v>
      </c>
      <c r="OR1258" s="101">
        <f t="shared" si="2681"/>
        <v>0</v>
      </c>
      <c r="OS1258" s="101">
        <f t="shared" si="2681"/>
        <v>0</v>
      </c>
      <c r="OT1258" s="101">
        <f t="shared" si="2681"/>
        <v>0</v>
      </c>
      <c r="OU1258" s="106"/>
      <c r="OV1258" s="106"/>
      <c r="OW1258" s="106"/>
      <c r="OX1258" s="101">
        <f t="shared" si="2682"/>
        <v>0</v>
      </c>
      <c r="OY1258" s="101">
        <f t="shared" si="2683"/>
        <v>0</v>
      </c>
      <c r="OZ1258" s="101">
        <f t="shared" si="2684"/>
        <v>0</v>
      </c>
      <c r="PA1258" s="101">
        <f t="shared" si="2685"/>
        <v>0</v>
      </c>
      <c r="PB1258" s="101">
        <f t="shared" si="2686"/>
        <v>0</v>
      </c>
      <c r="PC1258" s="101">
        <f t="shared" si="2687"/>
        <v>0</v>
      </c>
      <c r="PD1258" s="101">
        <f t="shared" si="2902"/>
        <v>246.55</v>
      </c>
      <c r="PE1258" s="101">
        <f t="shared" si="2903"/>
        <v>254.43</v>
      </c>
      <c r="PF1258" s="101">
        <f t="shared" si="2904"/>
        <v>254.43</v>
      </c>
      <c r="PG1258" s="101">
        <f t="shared" si="2905"/>
        <v>0</v>
      </c>
      <c r="PH1258" s="101">
        <f t="shared" si="2906"/>
        <v>0</v>
      </c>
      <c r="PI1258" s="101">
        <f t="shared" si="2907"/>
        <v>0</v>
      </c>
      <c r="PJ1258" s="101">
        <f t="shared" si="2688"/>
        <v>0</v>
      </c>
      <c r="PK1258" s="101">
        <f t="shared" si="2688"/>
        <v>0</v>
      </c>
      <c r="PL1258" s="101">
        <f t="shared" si="2688"/>
        <v>0</v>
      </c>
      <c r="PM1258" s="101">
        <f t="shared" si="2689"/>
        <v>0</v>
      </c>
      <c r="PN1258" s="101">
        <f t="shared" si="2689"/>
        <v>0</v>
      </c>
      <c r="PO1258" s="101">
        <f t="shared" si="2689"/>
        <v>0</v>
      </c>
      <c r="PP1258" s="106"/>
      <c r="PQ1258" s="106"/>
      <c r="PR1258" s="106"/>
      <c r="PS1258" s="101">
        <f t="shared" si="2690"/>
        <v>0</v>
      </c>
      <c r="PT1258" s="101">
        <f t="shared" si="2691"/>
        <v>0</v>
      </c>
      <c r="PU1258" s="101">
        <f t="shared" si="2692"/>
        <v>0</v>
      </c>
      <c r="PV1258" s="101">
        <f t="shared" si="2693"/>
        <v>0</v>
      </c>
      <c r="PW1258" s="101">
        <f t="shared" si="2694"/>
        <v>0</v>
      </c>
      <c r="PX1258" s="101">
        <f t="shared" si="2695"/>
        <v>0</v>
      </c>
      <c r="PY1258" s="101">
        <f t="shared" si="2908"/>
        <v>266.95</v>
      </c>
      <c r="PZ1258" s="101">
        <f t="shared" si="2909"/>
        <v>275.54000000000002</v>
      </c>
      <c r="QA1258" s="101">
        <f t="shared" si="2910"/>
        <v>275.54000000000002</v>
      </c>
      <c r="QB1258" s="101">
        <f t="shared" si="2911"/>
        <v>0</v>
      </c>
      <c r="QC1258" s="101">
        <f t="shared" si="2912"/>
        <v>0</v>
      </c>
      <c r="QD1258" s="101">
        <f t="shared" si="2913"/>
        <v>0</v>
      </c>
      <c r="QE1258" s="101">
        <f t="shared" si="2696"/>
        <v>0</v>
      </c>
      <c r="QF1258" s="101">
        <f t="shared" si="2696"/>
        <v>0</v>
      </c>
      <c r="QG1258" s="101">
        <f t="shared" si="2696"/>
        <v>0</v>
      </c>
      <c r="QH1258" s="101">
        <f t="shared" si="2697"/>
        <v>0</v>
      </c>
      <c r="QI1258" s="101">
        <f t="shared" si="2697"/>
        <v>0</v>
      </c>
      <c r="QJ1258" s="101">
        <f t="shared" si="2697"/>
        <v>0</v>
      </c>
      <c r="QK1258" s="106"/>
      <c r="QL1258" s="106"/>
      <c r="QM1258" s="106"/>
      <c r="QN1258" s="101">
        <f t="shared" si="2698"/>
        <v>0</v>
      </c>
      <c r="QO1258" s="101">
        <f t="shared" si="2699"/>
        <v>0</v>
      </c>
      <c r="QP1258" s="101">
        <f t="shared" si="2700"/>
        <v>0</v>
      </c>
      <c r="QQ1258" s="101">
        <f t="shared" si="2701"/>
        <v>0</v>
      </c>
      <c r="QR1258" s="101">
        <f t="shared" si="2702"/>
        <v>0</v>
      </c>
      <c r="QS1258" s="101">
        <f t="shared" si="2703"/>
        <v>0</v>
      </c>
      <c r="QT1258" s="101">
        <f t="shared" si="2914"/>
        <v>199.54</v>
      </c>
      <c r="QU1258" s="101">
        <f t="shared" si="2915"/>
        <v>205.92</v>
      </c>
      <c r="QV1258" s="101">
        <f t="shared" si="2916"/>
        <v>205.92</v>
      </c>
      <c r="QW1258" s="101">
        <f t="shared" si="2917"/>
        <v>0</v>
      </c>
      <c r="QX1258" s="101">
        <f t="shared" si="2918"/>
        <v>0</v>
      </c>
      <c r="QY1258" s="101">
        <f t="shared" si="2919"/>
        <v>0</v>
      </c>
      <c r="QZ1258" s="101">
        <f t="shared" si="2704"/>
        <v>0</v>
      </c>
      <c r="RA1258" s="101">
        <f t="shared" si="2704"/>
        <v>0</v>
      </c>
      <c r="RB1258" s="101">
        <f t="shared" si="2704"/>
        <v>0</v>
      </c>
      <c r="RC1258" s="101">
        <f t="shared" si="2705"/>
        <v>0</v>
      </c>
      <c r="RD1258" s="101">
        <f t="shared" si="2705"/>
        <v>0</v>
      </c>
      <c r="RE1258" s="101">
        <f t="shared" si="2705"/>
        <v>0</v>
      </c>
      <c r="RF1258" s="106"/>
      <c r="RG1258" s="106"/>
      <c r="RH1258" s="106"/>
      <c r="RI1258" s="101">
        <f t="shared" si="2706"/>
        <v>0</v>
      </c>
      <c r="RJ1258" s="101">
        <f t="shared" si="2707"/>
        <v>0</v>
      </c>
      <c r="RK1258" s="101">
        <f t="shared" si="2708"/>
        <v>0</v>
      </c>
      <c r="RL1258" s="101">
        <f t="shared" si="2709"/>
        <v>0</v>
      </c>
      <c r="RM1258" s="101">
        <f t="shared" si="2710"/>
        <v>0</v>
      </c>
      <c r="RN1258" s="101">
        <f t="shared" si="2711"/>
        <v>0</v>
      </c>
      <c r="RO1258" s="101">
        <f t="shared" si="2920"/>
        <v>139.87</v>
      </c>
      <c r="RP1258" s="101">
        <f t="shared" si="2921"/>
        <v>144.34</v>
      </c>
      <c r="RQ1258" s="101">
        <f t="shared" si="2922"/>
        <v>144.34</v>
      </c>
      <c r="RR1258" s="101">
        <f t="shared" si="2923"/>
        <v>0</v>
      </c>
      <c r="RS1258" s="101">
        <f t="shared" si="2924"/>
        <v>0</v>
      </c>
      <c r="RT1258" s="101">
        <f t="shared" si="2925"/>
        <v>0</v>
      </c>
      <c r="RU1258" s="101">
        <f t="shared" si="2712"/>
        <v>0</v>
      </c>
      <c r="RV1258" s="101">
        <f t="shared" si="2712"/>
        <v>0</v>
      </c>
      <c r="RW1258" s="101">
        <f t="shared" si="2712"/>
        <v>0</v>
      </c>
      <c r="RX1258" s="101">
        <f t="shared" si="2713"/>
        <v>0</v>
      </c>
      <c r="RY1258" s="101">
        <f t="shared" si="2713"/>
        <v>0</v>
      </c>
      <c r="RZ1258" s="101">
        <f t="shared" si="2713"/>
        <v>0</v>
      </c>
      <c r="SA1258" s="106"/>
      <c r="SB1258" s="106"/>
      <c r="SC1258" s="106"/>
      <c r="SD1258" s="101">
        <f t="shared" si="2714"/>
        <v>0</v>
      </c>
      <c r="SE1258" s="101">
        <f t="shared" si="2715"/>
        <v>0</v>
      </c>
      <c r="SF1258" s="101">
        <f t="shared" si="2716"/>
        <v>0</v>
      </c>
      <c r="SG1258" s="101">
        <f t="shared" si="2717"/>
        <v>0</v>
      </c>
      <c r="SH1258" s="101">
        <f t="shared" si="2718"/>
        <v>0</v>
      </c>
      <c r="SI1258" s="101">
        <f t="shared" si="2719"/>
        <v>0</v>
      </c>
      <c r="SJ1258" s="101">
        <f t="shared" si="2926"/>
        <v>263.38</v>
      </c>
      <c r="SK1258" s="101">
        <f t="shared" si="2927"/>
        <v>272.22000000000003</v>
      </c>
      <c r="SL1258" s="101">
        <f t="shared" si="2928"/>
        <v>272.22000000000003</v>
      </c>
      <c r="SM1258" s="101">
        <f t="shared" si="2929"/>
        <v>0</v>
      </c>
      <c r="SN1258" s="101">
        <f t="shared" si="2930"/>
        <v>0</v>
      </c>
      <c r="SO1258" s="101">
        <f t="shared" si="2931"/>
        <v>0</v>
      </c>
      <c r="SP1258" s="101">
        <f t="shared" si="2720"/>
        <v>0</v>
      </c>
      <c r="SQ1258" s="101">
        <f t="shared" si="2720"/>
        <v>0</v>
      </c>
      <c r="SR1258" s="101">
        <f t="shared" si="2720"/>
        <v>0</v>
      </c>
      <c r="SS1258" s="101">
        <f t="shared" si="2721"/>
        <v>0</v>
      </c>
      <c r="ST1258" s="101">
        <f t="shared" si="2721"/>
        <v>0</v>
      </c>
      <c r="SU1258" s="101">
        <f t="shared" si="2721"/>
        <v>0</v>
      </c>
      <c r="SV1258" s="106"/>
      <c r="SW1258" s="106"/>
      <c r="SX1258" s="106"/>
      <c r="SY1258" s="101">
        <f t="shared" si="2722"/>
        <v>0</v>
      </c>
      <c r="SZ1258" s="101">
        <f t="shared" si="2723"/>
        <v>0</v>
      </c>
      <c r="TA1258" s="101">
        <f t="shared" si="2724"/>
        <v>0</v>
      </c>
      <c r="TB1258" s="101">
        <f t="shared" si="2725"/>
        <v>0</v>
      </c>
      <c r="TC1258" s="101">
        <f t="shared" si="2726"/>
        <v>0</v>
      </c>
      <c r="TD1258" s="101">
        <f t="shared" si="2727"/>
        <v>0</v>
      </c>
      <c r="TE1258" s="101">
        <f t="shared" si="2932"/>
        <v>104.35</v>
      </c>
      <c r="TF1258" s="101">
        <f t="shared" si="2933"/>
        <v>107.73</v>
      </c>
      <c r="TG1258" s="101">
        <f t="shared" si="2934"/>
        <v>107.73</v>
      </c>
      <c r="TH1258" s="101">
        <f t="shared" si="2935"/>
        <v>0</v>
      </c>
      <c r="TI1258" s="101">
        <f t="shared" si="2936"/>
        <v>0</v>
      </c>
      <c r="TJ1258" s="101">
        <f t="shared" si="2937"/>
        <v>0</v>
      </c>
      <c r="TK1258" s="101">
        <f t="shared" si="2728"/>
        <v>0</v>
      </c>
      <c r="TL1258" s="101">
        <f t="shared" si="2728"/>
        <v>0</v>
      </c>
      <c r="TM1258" s="101">
        <f t="shared" si="2728"/>
        <v>0</v>
      </c>
      <c r="TN1258" s="101">
        <f t="shared" si="2729"/>
        <v>0</v>
      </c>
      <c r="TO1258" s="101">
        <f t="shared" si="2729"/>
        <v>0</v>
      </c>
      <c r="TP1258" s="101">
        <f t="shared" si="2729"/>
        <v>0</v>
      </c>
      <c r="TQ1258" s="106"/>
      <c r="TR1258" s="106"/>
      <c r="TS1258" s="106"/>
      <c r="TT1258" s="101">
        <f t="shared" si="2730"/>
        <v>0</v>
      </c>
      <c r="TU1258" s="101">
        <f t="shared" si="2731"/>
        <v>0</v>
      </c>
      <c r="TV1258" s="101">
        <f t="shared" si="2732"/>
        <v>0</v>
      </c>
      <c r="TW1258" s="101">
        <f t="shared" si="2733"/>
        <v>0</v>
      </c>
      <c r="TX1258" s="101">
        <f t="shared" si="2734"/>
        <v>0</v>
      </c>
      <c r="TY1258" s="101">
        <f t="shared" si="2735"/>
        <v>0</v>
      </c>
      <c r="TZ1258" s="101">
        <f t="shared" si="2938"/>
        <v>199.18</v>
      </c>
      <c r="UA1258" s="101">
        <f t="shared" si="2939"/>
        <v>205.59</v>
      </c>
      <c r="UB1258" s="101">
        <f t="shared" si="2940"/>
        <v>205.59</v>
      </c>
      <c r="UC1258" s="101">
        <f t="shared" si="2941"/>
        <v>0</v>
      </c>
      <c r="UD1258" s="101">
        <f t="shared" si="2942"/>
        <v>0</v>
      </c>
      <c r="UE1258" s="101">
        <f t="shared" si="2943"/>
        <v>0</v>
      </c>
      <c r="UF1258" s="101">
        <f t="shared" si="2736"/>
        <v>0</v>
      </c>
      <c r="UG1258" s="101">
        <f t="shared" si="2736"/>
        <v>0</v>
      </c>
      <c r="UH1258" s="101">
        <f t="shared" si="2736"/>
        <v>0</v>
      </c>
      <c r="UI1258" s="101">
        <f t="shared" si="2737"/>
        <v>0</v>
      </c>
      <c r="UJ1258" s="101">
        <f t="shared" si="2737"/>
        <v>0</v>
      </c>
      <c r="UK1258" s="101">
        <f t="shared" si="2737"/>
        <v>0</v>
      </c>
      <c r="UL1258" s="106">
        <v>34</v>
      </c>
      <c r="UM1258" s="106">
        <v>34</v>
      </c>
      <c r="UN1258" s="106">
        <v>34</v>
      </c>
      <c r="UO1258" s="101">
        <f t="shared" si="2738"/>
        <v>8922.6200000000008</v>
      </c>
      <c r="UP1258" s="101">
        <f t="shared" si="2739"/>
        <v>9209.58</v>
      </c>
      <c r="UQ1258" s="101">
        <f t="shared" si="2740"/>
        <v>9209.58</v>
      </c>
      <c r="UR1258" s="101">
        <f t="shared" si="2741"/>
        <v>0</v>
      </c>
      <c r="US1258" s="101">
        <f t="shared" si="2742"/>
        <v>0</v>
      </c>
      <c r="UT1258" s="101">
        <f t="shared" si="2743"/>
        <v>0</v>
      </c>
      <c r="UU1258" s="101">
        <f t="shared" si="2944"/>
        <v>241.32</v>
      </c>
      <c r="UV1258" s="101">
        <f t="shared" si="2945"/>
        <v>249.04</v>
      </c>
      <c r="UW1258" s="101">
        <f t="shared" si="2946"/>
        <v>249.04</v>
      </c>
      <c r="UX1258" s="101">
        <f t="shared" si="2947"/>
        <v>0</v>
      </c>
      <c r="UY1258" s="101">
        <f t="shared" si="2948"/>
        <v>0</v>
      </c>
      <c r="UZ1258" s="101">
        <f t="shared" si="2949"/>
        <v>0</v>
      </c>
      <c r="VA1258" s="101">
        <f t="shared" si="2744"/>
        <v>8204.8799999999992</v>
      </c>
      <c r="VB1258" s="101">
        <f t="shared" si="2744"/>
        <v>8467.36</v>
      </c>
      <c r="VC1258" s="101">
        <f t="shared" si="2744"/>
        <v>8467.36</v>
      </c>
      <c r="VD1258" s="101">
        <f t="shared" si="2745"/>
        <v>0</v>
      </c>
      <c r="VE1258" s="101">
        <f t="shared" si="2745"/>
        <v>0</v>
      </c>
      <c r="VF1258" s="101">
        <f t="shared" si="2745"/>
        <v>0</v>
      </c>
      <c r="VG1258" s="106"/>
      <c r="VH1258" s="106"/>
      <c r="VI1258" s="106"/>
      <c r="VJ1258" s="101">
        <f t="shared" si="2746"/>
        <v>0</v>
      </c>
      <c r="VK1258" s="101">
        <f t="shared" si="2747"/>
        <v>0</v>
      </c>
      <c r="VL1258" s="101">
        <f t="shared" si="2748"/>
        <v>0</v>
      </c>
      <c r="VM1258" s="101">
        <f t="shared" si="2749"/>
        <v>0</v>
      </c>
      <c r="VN1258" s="101">
        <f t="shared" si="2750"/>
        <v>0</v>
      </c>
      <c r="VO1258" s="101">
        <f t="shared" si="2751"/>
        <v>0</v>
      </c>
      <c r="VP1258" s="101">
        <f t="shared" si="2950"/>
        <v>271.27</v>
      </c>
      <c r="VQ1258" s="101">
        <f t="shared" si="2951"/>
        <v>279.62</v>
      </c>
      <c r="VR1258" s="101">
        <f t="shared" si="2952"/>
        <v>279.62</v>
      </c>
      <c r="VS1258" s="101">
        <f t="shared" si="2953"/>
        <v>0</v>
      </c>
      <c r="VT1258" s="101">
        <f t="shared" si="2954"/>
        <v>0</v>
      </c>
      <c r="VU1258" s="101">
        <f t="shared" si="2955"/>
        <v>0</v>
      </c>
      <c r="VV1258" s="101">
        <f t="shared" si="2752"/>
        <v>0</v>
      </c>
      <c r="VW1258" s="101">
        <f t="shared" si="2752"/>
        <v>0</v>
      </c>
      <c r="VX1258" s="101">
        <f t="shared" si="2752"/>
        <v>0</v>
      </c>
      <c r="VY1258" s="101">
        <f t="shared" si="2753"/>
        <v>0</v>
      </c>
      <c r="VZ1258" s="101">
        <f t="shared" si="2753"/>
        <v>0</v>
      </c>
      <c r="WA1258" s="101">
        <f t="shared" si="2753"/>
        <v>0</v>
      </c>
      <c r="WB1258" s="106"/>
      <c r="WC1258" s="106"/>
      <c r="WD1258" s="106"/>
      <c r="WE1258" s="101">
        <f t="shared" si="2754"/>
        <v>0</v>
      </c>
      <c r="WF1258" s="101">
        <f t="shared" si="2755"/>
        <v>0</v>
      </c>
      <c r="WG1258" s="101">
        <f t="shared" si="2756"/>
        <v>0</v>
      </c>
      <c r="WH1258" s="101">
        <f t="shared" si="2757"/>
        <v>0</v>
      </c>
      <c r="WI1258" s="101">
        <f t="shared" si="2758"/>
        <v>0</v>
      </c>
      <c r="WJ1258" s="101">
        <f t="shared" si="2759"/>
        <v>0</v>
      </c>
      <c r="WK1258" s="101">
        <f t="shared" si="2956"/>
        <v>0</v>
      </c>
      <c r="WL1258" s="101">
        <f t="shared" si="2957"/>
        <v>0</v>
      </c>
      <c r="WM1258" s="101">
        <f t="shared" si="2958"/>
        <v>0</v>
      </c>
      <c r="WN1258" s="101">
        <f t="shared" si="2959"/>
        <v>0</v>
      </c>
      <c r="WO1258" s="101">
        <f t="shared" si="2960"/>
        <v>0</v>
      </c>
      <c r="WP1258" s="101">
        <f t="shared" si="2961"/>
        <v>0</v>
      </c>
      <c r="WQ1258" s="101">
        <f t="shared" si="2760"/>
        <v>0</v>
      </c>
      <c r="WR1258" s="101">
        <f t="shared" si="2760"/>
        <v>0</v>
      </c>
      <c r="WS1258" s="101">
        <f t="shared" si="2760"/>
        <v>0</v>
      </c>
      <c r="WT1258" s="101">
        <f t="shared" si="2761"/>
        <v>0</v>
      </c>
      <c r="WU1258" s="101">
        <f t="shared" si="2761"/>
        <v>0</v>
      </c>
      <c r="WV1258" s="101">
        <f t="shared" si="2761"/>
        <v>0</v>
      </c>
      <c r="WW1258" s="106"/>
      <c r="WX1258" s="106"/>
      <c r="WY1258" s="106"/>
      <c r="WZ1258" s="101">
        <f t="shared" si="2762"/>
        <v>0</v>
      </c>
      <c r="XA1258" s="101">
        <f t="shared" si="2763"/>
        <v>0</v>
      </c>
      <c r="XB1258" s="101">
        <f t="shared" si="2764"/>
        <v>0</v>
      </c>
      <c r="XC1258" s="101">
        <f t="shared" si="2765"/>
        <v>0</v>
      </c>
      <c r="XD1258" s="101">
        <f t="shared" si="2766"/>
        <v>0</v>
      </c>
      <c r="XE1258" s="101">
        <f t="shared" si="2767"/>
        <v>0</v>
      </c>
      <c r="XF1258" s="101">
        <f t="shared" si="2962"/>
        <v>0</v>
      </c>
      <c r="XG1258" s="101">
        <f t="shared" si="2963"/>
        <v>0</v>
      </c>
      <c r="XH1258" s="101">
        <f t="shared" si="2964"/>
        <v>0</v>
      </c>
      <c r="XI1258" s="101">
        <f t="shared" si="2965"/>
        <v>0</v>
      </c>
      <c r="XJ1258" s="101">
        <f t="shared" si="2966"/>
        <v>0</v>
      </c>
      <c r="XK1258" s="101">
        <f t="shared" si="2967"/>
        <v>0</v>
      </c>
      <c r="XL1258" s="101">
        <f t="shared" si="2768"/>
        <v>0</v>
      </c>
      <c r="XM1258" s="101">
        <f t="shared" si="2768"/>
        <v>0</v>
      </c>
      <c r="XN1258" s="101">
        <f t="shared" si="2768"/>
        <v>0</v>
      </c>
      <c r="XO1258" s="101">
        <f t="shared" si="2769"/>
        <v>0</v>
      </c>
      <c r="XP1258" s="101">
        <f t="shared" si="2769"/>
        <v>0</v>
      </c>
      <c r="XQ1258" s="101">
        <f t="shared" si="2769"/>
        <v>0</v>
      </c>
      <c r="XR1258" s="106"/>
      <c r="XS1258" s="106"/>
      <c r="XT1258" s="106"/>
      <c r="XU1258" s="101">
        <f t="shared" si="2770"/>
        <v>0</v>
      </c>
      <c r="XV1258" s="101">
        <f t="shared" si="2771"/>
        <v>0</v>
      </c>
      <c r="XW1258" s="101">
        <f t="shared" si="2772"/>
        <v>0</v>
      </c>
      <c r="XX1258" s="101">
        <f t="shared" si="2773"/>
        <v>0</v>
      </c>
      <c r="XY1258" s="101">
        <f t="shared" si="2774"/>
        <v>0</v>
      </c>
      <c r="XZ1258" s="101">
        <f t="shared" si="2775"/>
        <v>0</v>
      </c>
      <c r="YA1258" s="101">
        <f t="shared" si="2968"/>
        <v>0</v>
      </c>
      <c r="YB1258" s="101">
        <f t="shared" si="2969"/>
        <v>0</v>
      </c>
      <c r="YC1258" s="101">
        <f t="shared" si="2970"/>
        <v>0</v>
      </c>
      <c r="YD1258" s="101">
        <f t="shared" si="2971"/>
        <v>0</v>
      </c>
      <c r="YE1258" s="101">
        <f t="shared" si="2972"/>
        <v>0</v>
      </c>
      <c r="YF1258" s="101">
        <f t="shared" si="2973"/>
        <v>0</v>
      </c>
      <c r="YG1258" s="101">
        <f t="shared" si="2776"/>
        <v>0</v>
      </c>
      <c r="YH1258" s="101">
        <f t="shared" si="2776"/>
        <v>0</v>
      </c>
      <c r="YI1258" s="101">
        <f t="shared" si="2776"/>
        <v>0</v>
      </c>
      <c r="YJ1258" s="101">
        <f t="shared" si="2777"/>
        <v>0</v>
      </c>
      <c r="YK1258" s="101">
        <f t="shared" si="2777"/>
        <v>0</v>
      </c>
      <c r="YL1258" s="101">
        <f t="shared" si="2777"/>
        <v>0</v>
      </c>
      <c r="YM1258" s="149">
        <f t="shared" si="2778"/>
        <v>1119</v>
      </c>
      <c r="YN1258" s="149">
        <f t="shared" si="2778"/>
        <v>1119</v>
      </c>
      <c r="YO1258" s="149">
        <f t="shared" si="2778"/>
        <v>1119</v>
      </c>
      <c r="YP1258" s="101">
        <f t="shared" si="2779"/>
        <v>293659.17</v>
      </c>
      <c r="YQ1258" s="101">
        <f t="shared" si="2780"/>
        <v>303103.53000000003</v>
      </c>
      <c r="YR1258" s="101">
        <f t="shared" si="2781"/>
        <v>303103.53000000003</v>
      </c>
      <c r="YS1258" s="101">
        <f t="shared" si="2782"/>
        <v>0</v>
      </c>
      <c r="YT1258" s="101">
        <f t="shared" si="2783"/>
        <v>0</v>
      </c>
      <c r="YU1258" s="101">
        <f t="shared" si="2784"/>
        <v>0</v>
      </c>
      <c r="YV1258" s="101">
        <f t="shared" si="2974"/>
        <v>270.02999999999997</v>
      </c>
      <c r="YW1258" s="101">
        <f t="shared" si="2975"/>
        <v>278.70999999999998</v>
      </c>
      <c r="YX1258" s="101">
        <f t="shared" si="2976"/>
        <v>278.70999999999998</v>
      </c>
      <c r="YY1258" s="101">
        <f t="shared" si="2977"/>
        <v>0</v>
      </c>
      <c r="YZ1258" s="101">
        <f t="shared" si="2978"/>
        <v>0</v>
      </c>
      <c r="ZA1258" s="101">
        <f t="shared" si="2979"/>
        <v>0</v>
      </c>
      <c r="ZB1258" s="101">
        <f t="shared" si="2785"/>
        <v>302163.57</v>
      </c>
      <c r="ZC1258" s="101">
        <f t="shared" si="2785"/>
        <v>311876.49</v>
      </c>
      <c r="ZD1258" s="101">
        <f t="shared" si="2785"/>
        <v>311876.49</v>
      </c>
      <c r="ZE1258" s="101">
        <f t="shared" si="2786"/>
        <v>0</v>
      </c>
      <c r="ZF1258" s="101">
        <f t="shared" si="2786"/>
        <v>0</v>
      </c>
      <c r="ZG1258" s="101">
        <f t="shared" si="2786"/>
        <v>0</v>
      </c>
    </row>
    <row r="1259" spans="1:683" ht="24">
      <c r="A1259" s="12" t="s">
        <v>455</v>
      </c>
      <c r="B1259" s="302" t="s">
        <v>773</v>
      </c>
      <c r="C1259" s="5"/>
      <c r="D1259" s="764"/>
      <c r="E1259" s="291"/>
      <c r="F1259" s="114">
        <f t="shared" si="2980"/>
        <v>307.82</v>
      </c>
      <c r="G1259" s="114">
        <f t="shared" si="2980"/>
        <v>317.72000000000003</v>
      </c>
      <c r="H1259" s="114">
        <f t="shared" si="2980"/>
        <v>317.72000000000003</v>
      </c>
      <c r="I1259" s="101"/>
      <c r="J1259" s="101"/>
      <c r="K1259" s="101"/>
      <c r="L1259" s="106">
        <v>140</v>
      </c>
      <c r="M1259" s="106">
        <v>140</v>
      </c>
      <c r="N1259" s="106">
        <v>140</v>
      </c>
      <c r="O1259" s="101">
        <f t="shared" si="2530"/>
        <v>43094.8</v>
      </c>
      <c r="P1259" s="101">
        <f t="shared" si="2531"/>
        <v>44480.800000000003</v>
      </c>
      <c r="Q1259" s="101">
        <f t="shared" si="2532"/>
        <v>44480.800000000003</v>
      </c>
      <c r="R1259" s="101">
        <f t="shared" si="2533"/>
        <v>0</v>
      </c>
      <c r="S1259" s="101">
        <f t="shared" si="2534"/>
        <v>0</v>
      </c>
      <c r="T1259" s="101">
        <f t="shared" si="2535"/>
        <v>0</v>
      </c>
      <c r="U1259" s="101">
        <f t="shared" si="2788"/>
        <v>941.36</v>
      </c>
      <c r="V1259" s="101">
        <f t="shared" si="2789"/>
        <v>971.6</v>
      </c>
      <c r="W1259" s="101">
        <f t="shared" si="2790"/>
        <v>971.6</v>
      </c>
      <c r="X1259" s="101">
        <f t="shared" si="2791"/>
        <v>0</v>
      </c>
      <c r="Y1259" s="101">
        <f t="shared" si="2792"/>
        <v>0</v>
      </c>
      <c r="Z1259" s="101">
        <f t="shared" si="2793"/>
        <v>0</v>
      </c>
      <c r="AA1259" s="101">
        <f t="shared" si="2536"/>
        <v>131790.39999999999</v>
      </c>
      <c r="AB1259" s="101">
        <f t="shared" si="2536"/>
        <v>136024</v>
      </c>
      <c r="AC1259" s="101">
        <f t="shared" si="2536"/>
        <v>136024</v>
      </c>
      <c r="AD1259" s="101">
        <f t="shared" si="2537"/>
        <v>0</v>
      </c>
      <c r="AE1259" s="101">
        <f t="shared" si="2537"/>
        <v>0</v>
      </c>
      <c r="AF1259" s="101">
        <f t="shared" si="2537"/>
        <v>0</v>
      </c>
      <c r="AG1259" s="106"/>
      <c r="AH1259" s="106"/>
      <c r="AI1259" s="106"/>
      <c r="AJ1259" s="101">
        <f t="shared" si="2538"/>
        <v>0</v>
      </c>
      <c r="AK1259" s="101">
        <f t="shared" si="2539"/>
        <v>0</v>
      </c>
      <c r="AL1259" s="101">
        <f t="shared" si="2540"/>
        <v>0</v>
      </c>
      <c r="AM1259" s="101">
        <f t="shared" si="2541"/>
        <v>0</v>
      </c>
      <c r="AN1259" s="101">
        <f t="shared" si="2542"/>
        <v>0</v>
      </c>
      <c r="AO1259" s="101">
        <f t="shared" si="2543"/>
        <v>0</v>
      </c>
      <c r="AP1259" s="101">
        <f t="shared" si="2794"/>
        <v>87.92</v>
      </c>
      <c r="AQ1259" s="101">
        <f t="shared" si="2795"/>
        <v>90.73</v>
      </c>
      <c r="AR1259" s="101">
        <f t="shared" si="2796"/>
        <v>90.73</v>
      </c>
      <c r="AS1259" s="101">
        <f t="shared" si="2797"/>
        <v>0</v>
      </c>
      <c r="AT1259" s="101">
        <f t="shared" si="2798"/>
        <v>0</v>
      </c>
      <c r="AU1259" s="101">
        <f t="shared" si="2799"/>
        <v>0</v>
      </c>
      <c r="AV1259" s="101">
        <f t="shared" si="2544"/>
        <v>0</v>
      </c>
      <c r="AW1259" s="101">
        <f t="shared" si="2544"/>
        <v>0</v>
      </c>
      <c r="AX1259" s="101">
        <f t="shared" si="2544"/>
        <v>0</v>
      </c>
      <c r="AY1259" s="101">
        <f t="shared" si="2545"/>
        <v>0</v>
      </c>
      <c r="AZ1259" s="101">
        <f t="shared" si="2545"/>
        <v>0</v>
      </c>
      <c r="BA1259" s="101">
        <f t="shared" si="2545"/>
        <v>0</v>
      </c>
      <c r="BB1259" s="106"/>
      <c r="BC1259" s="106"/>
      <c r="BD1259" s="106"/>
      <c r="BE1259" s="101">
        <f t="shared" si="2546"/>
        <v>0</v>
      </c>
      <c r="BF1259" s="101">
        <f t="shared" si="2547"/>
        <v>0</v>
      </c>
      <c r="BG1259" s="101">
        <f t="shared" si="2548"/>
        <v>0</v>
      </c>
      <c r="BH1259" s="101">
        <f t="shared" si="2549"/>
        <v>0</v>
      </c>
      <c r="BI1259" s="101">
        <f t="shared" si="2550"/>
        <v>0</v>
      </c>
      <c r="BJ1259" s="101">
        <f t="shared" si="2551"/>
        <v>0</v>
      </c>
      <c r="BK1259" s="101">
        <f t="shared" si="2800"/>
        <v>426.63</v>
      </c>
      <c r="BL1259" s="101">
        <f t="shared" si="2801"/>
        <v>440.33</v>
      </c>
      <c r="BM1259" s="101">
        <f t="shared" si="2802"/>
        <v>440.33</v>
      </c>
      <c r="BN1259" s="101">
        <f t="shared" si="2803"/>
        <v>0</v>
      </c>
      <c r="BO1259" s="101">
        <f t="shared" si="2804"/>
        <v>0</v>
      </c>
      <c r="BP1259" s="101">
        <f t="shared" si="2805"/>
        <v>0</v>
      </c>
      <c r="BQ1259" s="101">
        <f t="shared" si="2552"/>
        <v>0</v>
      </c>
      <c r="BR1259" s="101">
        <f t="shared" si="2552"/>
        <v>0</v>
      </c>
      <c r="BS1259" s="101">
        <f t="shared" si="2552"/>
        <v>0</v>
      </c>
      <c r="BT1259" s="101">
        <f t="shared" si="2553"/>
        <v>0</v>
      </c>
      <c r="BU1259" s="101">
        <f t="shared" si="2553"/>
        <v>0</v>
      </c>
      <c r="BV1259" s="101">
        <f t="shared" si="2553"/>
        <v>0</v>
      </c>
      <c r="BW1259" s="106"/>
      <c r="BX1259" s="106"/>
      <c r="BY1259" s="106"/>
      <c r="BZ1259" s="101">
        <f t="shared" si="2554"/>
        <v>0</v>
      </c>
      <c r="CA1259" s="101">
        <f t="shared" si="2555"/>
        <v>0</v>
      </c>
      <c r="CB1259" s="101">
        <f t="shared" si="2556"/>
        <v>0</v>
      </c>
      <c r="CC1259" s="101">
        <f t="shared" si="2557"/>
        <v>0</v>
      </c>
      <c r="CD1259" s="101">
        <f t="shared" si="2558"/>
        <v>0</v>
      </c>
      <c r="CE1259" s="101">
        <f t="shared" si="2559"/>
        <v>0</v>
      </c>
      <c r="CF1259" s="101">
        <f t="shared" si="2806"/>
        <v>420.92</v>
      </c>
      <c r="CG1259" s="101">
        <f t="shared" si="2807"/>
        <v>434.39</v>
      </c>
      <c r="CH1259" s="101">
        <f t="shared" si="2808"/>
        <v>434.39</v>
      </c>
      <c r="CI1259" s="101">
        <f t="shared" si="2809"/>
        <v>0</v>
      </c>
      <c r="CJ1259" s="101">
        <f t="shared" si="2810"/>
        <v>0</v>
      </c>
      <c r="CK1259" s="101">
        <f t="shared" si="2811"/>
        <v>0</v>
      </c>
      <c r="CL1259" s="101">
        <f t="shared" si="2560"/>
        <v>0</v>
      </c>
      <c r="CM1259" s="101">
        <f t="shared" si="2560"/>
        <v>0</v>
      </c>
      <c r="CN1259" s="101">
        <f t="shared" si="2560"/>
        <v>0</v>
      </c>
      <c r="CO1259" s="101">
        <f t="shared" si="2561"/>
        <v>0</v>
      </c>
      <c r="CP1259" s="101">
        <f t="shared" si="2561"/>
        <v>0</v>
      </c>
      <c r="CQ1259" s="101">
        <f t="shared" si="2561"/>
        <v>0</v>
      </c>
      <c r="CR1259" s="106">
        <v>350</v>
      </c>
      <c r="CS1259" s="106">
        <v>350</v>
      </c>
      <c r="CT1259" s="106">
        <v>350</v>
      </c>
      <c r="CU1259" s="101">
        <f t="shared" si="2562"/>
        <v>107737</v>
      </c>
      <c r="CV1259" s="101">
        <f t="shared" si="2563"/>
        <v>111202</v>
      </c>
      <c r="CW1259" s="101">
        <f t="shared" si="2564"/>
        <v>111202</v>
      </c>
      <c r="CX1259" s="101">
        <f t="shared" si="2565"/>
        <v>0</v>
      </c>
      <c r="CY1259" s="101">
        <f t="shared" si="2566"/>
        <v>0</v>
      </c>
      <c r="CZ1259" s="101">
        <f t="shared" si="2567"/>
        <v>0</v>
      </c>
      <c r="DA1259" s="101">
        <f t="shared" si="2812"/>
        <v>375.75</v>
      </c>
      <c r="DB1259" s="101">
        <f t="shared" si="2813"/>
        <v>387.89</v>
      </c>
      <c r="DC1259" s="101">
        <f t="shared" si="2814"/>
        <v>387.89</v>
      </c>
      <c r="DD1259" s="101">
        <f t="shared" si="2815"/>
        <v>0</v>
      </c>
      <c r="DE1259" s="101">
        <f t="shared" si="2816"/>
        <v>0</v>
      </c>
      <c r="DF1259" s="101">
        <f t="shared" si="2817"/>
        <v>0</v>
      </c>
      <c r="DG1259" s="101">
        <f t="shared" si="2568"/>
        <v>131512.5</v>
      </c>
      <c r="DH1259" s="101">
        <f t="shared" si="2568"/>
        <v>135761.5</v>
      </c>
      <c r="DI1259" s="101">
        <f t="shared" si="2568"/>
        <v>135761.5</v>
      </c>
      <c r="DJ1259" s="101">
        <f t="shared" si="2569"/>
        <v>0</v>
      </c>
      <c r="DK1259" s="101">
        <f t="shared" si="2569"/>
        <v>0</v>
      </c>
      <c r="DL1259" s="101">
        <f t="shared" si="2569"/>
        <v>0</v>
      </c>
      <c r="DM1259" s="106"/>
      <c r="DN1259" s="106"/>
      <c r="DO1259" s="106"/>
      <c r="DP1259" s="101">
        <f t="shared" si="2570"/>
        <v>0</v>
      </c>
      <c r="DQ1259" s="101">
        <f t="shared" si="2571"/>
        <v>0</v>
      </c>
      <c r="DR1259" s="101">
        <f t="shared" si="2572"/>
        <v>0</v>
      </c>
      <c r="DS1259" s="101">
        <f t="shared" si="2573"/>
        <v>0</v>
      </c>
      <c r="DT1259" s="101">
        <f t="shared" si="2574"/>
        <v>0</v>
      </c>
      <c r="DU1259" s="101">
        <f t="shared" si="2575"/>
        <v>0</v>
      </c>
      <c r="DV1259" s="101">
        <f t="shared" si="2818"/>
        <v>0</v>
      </c>
      <c r="DW1259" s="101">
        <f t="shared" si="2819"/>
        <v>0</v>
      </c>
      <c r="DX1259" s="101">
        <f t="shared" si="2820"/>
        <v>0</v>
      </c>
      <c r="DY1259" s="101">
        <f t="shared" si="2821"/>
        <v>0</v>
      </c>
      <c r="DZ1259" s="101">
        <f t="shared" si="2822"/>
        <v>0</v>
      </c>
      <c r="EA1259" s="101">
        <f t="shared" si="2823"/>
        <v>0</v>
      </c>
      <c r="EB1259" s="101">
        <f t="shared" si="2576"/>
        <v>0</v>
      </c>
      <c r="EC1259" s="101">
        <f t="shared" si="2576"/>
        <v>0</v>
      </c>
      <c r="ED1259" s="101">
        <f t="shared" si="2576"/>
        <v>0</v>
      </c>
      <c r="EE1259" s="101">
        <f t="shared" si="2577"/>
        <v>0</v>
      </c>
      <c r="EF1259" s="101">
        <f t="shared" si="2577"/>
        <v>0</v>
      </c>
      <c r="EG1259" s="101">
        <f t="shared" si="2577"/>
        <v>0</v>
      </c>
      <c r="EH1259" s="106"/>
      <c r="EI1259" s="106"/>
      <c r="EJ1259" s="106"/>
      <c r="EK1259" s="101">
        <f t="shared" si="2578"/>
        <v>0</v>
      </c>
      <c r="EL1259" s="101">
        <f t="shared" si="2579"/>
        <v>0</v>
      </c>
      <c r="EM1259" s="101">
        <f t="shared" si="2580"/>
        <v>0</v>
      </c>
      <c r="EN1259" s="101">
        <f t="shared" si="2581"/>
        <v>0</v>
      </c>
      <c r="EO1259" s="101">
        <f t="shared" si="2582"/>
        <v>0</v>
      </c>
      <c r="EP1259" s="101">
        <f t="shared" si="2583"/>
        <v>0</v>
      </c>
      <c r="EQ1259" s="101">
        <f t="shared" si="2824"/>
        <v>0</v>
      </c>
      <c r="ER1259" s="101">
        <f t="shared" si="2825"/>
        <v>0</v>
      </c>
      <c r="ES1259" s="101">
        <f t="shared" si="2826"/>
        <v>0</v>
      </c>
      <c r="ET1259" s="101">
        <f t="shared" si="2827"/>
        <v>0</v>
      </c>
      <c r="EU1259" s="101">
        <f t="shared" si="2828"/>
        <v>0</v>
      </c>
      <c r="EV1259" s="101">
        <f t="shared" si="2829"/>
        <v>0</v>
      </c>
      <c r="EW1259" s="101">
        <f t="shared" si="2584"/>
        <v>0</v>
      </c>
      <c r="EX1259" s="101">
        <f t="shared" si="2584"/>
        <v>0</v>
      </c>
      <c r="EY1259" s="101">
        <f t="shared" si="2584"/>
        <v>0</v>
      </c>
      <c r="EZ1259" s="101">
        <f t="shared" si="2585"/>
        <v>0</v>
      </c>
      <c r="FA1259" s="101">
        <f t="shared" si="2585"/>
        <v>0</v>
      </c>
      <c r="FB1259" s="101">
        <f t="shared" si="2585"/>
        <v>0</v>
      </c>
      <c r="FC1259" s="106">
        <v>560</v>
      </c>
      <c r="FD1259" s="106">
        <v>560</v>
      </c>
      <c r="FE1259" s="106">
        <v>560</v>
      </c>
      <c r="FF1259" s="101">
        <f t="shared" si="2586"/>
        <v>172379.2</v>
      </c>
      <c r="FG1259" s="101">
        <f t="shared" si="2587"/>
        <v>177923.20000000001</v>
      </c>
      <c r="FH1259" s="101">
        <f t="shared" si="2588"/>
        <v>177923.20000000001</v>
      </c>
      <c r="FI1259" s="101">
        <f t="shared" si="2589"/>
        <v>0</v>
      </c>
      <c r="FJ1259" s="101">
        <f t="shared" si="2590"/>
        <v>0</v>
      </c>
      <c r="FK1259" s="101">
        <f t="shared" si="2591"/>
        <v>0</v>
      </c>
      <c r="FL1259" s="101">
        <f t="shared" si="2830"/>
        <v>250.95</v>
      </c>
      <c r="FM1259" s="101">
        <f t="shared" si="2831"/>
        <v>259.02</v>
      </c>
      <c r="FN1259" s="101">
        <f t="shared" si="2832"/>
        <v>259.02</v>
      </c>
      <c r="FO1259" s="101">
        <f t="shared" si="2833"/>
        <v>0</v>
      </c>
      <c r="FP1259" s="101">
        <f t="shared" si="2834"/>
        <v>0</v>
      </c>
      <c r="FQ1259" s="101">
        <f t="shared" si="2835"/>
        <v>0</v>
      </c>
      <c r="FR1259" s="101">
        <f t="shared" si="2592"/>
        <v>140532</v>
      </c>
      <c r="FS1259" s="101">
        <f t="shared" si="2592"/>
        <v>145051.20000000001</v>
      </c>
      <c r="FT1259" s="101">
        <f t="shared" si="2592"/>
        <v>145051.20000000001</v>
      </c>
      <c r="FU1259" s="101">
        <f t="shared" si="2593"/>
        <v>0</v>
      </c>
      <c r="FV1259" s="101">
        <f t="shared" si="2593"/>
        <v>0</v>
      </c>
      <c r="FW1259" s="101">
        <f t="shared" si="2593"/>
        <v>0</v>
      </c>
      <c r="FX1259" s="106">
        <v>170</v>
      </c>
      <c r="FY1259" s="106">
        <v>170</v>
      </c>
      <c r="FZ1259" s="106">
        <v>170</v>
      </c>
      <c r="GA1259" s="101">
        <f t="shared" si="2594"/>
        <v>52329.4</v>
      </c>
      <c r="GB1259" s="101">
        <f t="shared" si="2595"/>
        <v>54012.4</v>
      </c>
      <c r="GC1259" s="101">
        <f t="shared" si="2596"/>
        <v>54012.4</v>
      </c>
      <c r="GD1259" s="101">
        <f t="shared" si="2597"/>
        <v>0</v>
      </c>
      <c r="GE1259" s="101">
        <f t="shared" si="2598"/>
        <v>0</v>
      </c>
      <c r="GF1259" s="101">
        <f t="shared" si="2599"/>
        <v>0</v>
      </c>
      <c r="GG1259" s="101">
        <f t="shared" si="2836"/>
        <v>711.2</v>
      </c>
      <c r="GH1259" s="101">
        <f t="shared" si="2837"/>
        <v>733.91</v>
      </c>
      <c r="GI1259" s="101">
        <f t="shared" si="2838"/>
        <v>733.91</v>
      </c>
      <c r="GJ1259" s="101">
        <f t="shared" si="2839"/>
        <v>0</v>
      </c>
      <c r="GK1259" s="101">
        <f t="shared" si="2840"/>
        <v>0</v>
      </c>
      <c r="GL1259" s="101">
        <f t="shared" si="2841"/>
        <v>0</v>
      </c>
      <c r="GM1259" s="101">
        <f t="shared" si="2600"/>
        <v>120904</v>
      </c>
      <c r="GN1259" s="101">
        <f t="shared" si="2600"/>
        <v>124764.7</v>
      </c>
      <c r="GO1259" s="101">
        <f t="shared" si="2600"/>
        <v>124764.7</v>
      </c>
      <c r="GP1259" s="101">
        <f t="shared" si="2601"/>
        <v>0</v>
      </c>
      <c r="GQ1259" s="101">
        <f t="shared" si="2601"/>
        <v>0</v>
      </c>
      <c r="GR1259" s="101">
        <f t="shared" si="2601"/>
        <v>0</v>
      </c>
      <c r="GS1259" s="106"/>
      <c r="GT1259" s="106"/>
      <c r="GU1259" s="106"/>
      <c r="GV1259" s="101">
        <f t="shared" si="2602"/>
        <v>0</v>
      </c>
      <c r="GW1259" s="101">
        <f t="shared" si="2603"/>
        <v>0</v>
      </c>
      <c r="GX1259" s="101">
        <f t="shared" si="2604"/>
        <v>0</v>
      </c>
      <c r="GY1259" s="101">
        <f t="shared" si="2605"/>
        <v>0</v>
      </c>
      <c r="GZ1259" s="101">
        <f t="shared" si="2606"/>
        <v>0</v>
      </c>
      <c r="HA1259" s="101">
        <f t="shared" si="2607"/>
        <v>0</v>
      </c>
      <c r="HB1259" s="101">
        <f t="shared" si="2842"/>
        <v>372.4</v>
      </c>
      <c r="HC1259" s="101">
        <f t="shared" si="2843"/>
        <v>384.73</v>
      </c>
      <c r="HD1259" s="101">
        <f t="shared" si="2844"/>
        <v>384.73</v>
      </c>
      <c r="HE1259" s="101">
        <f t="shared" si="2845"/>
        <v>0</v>
      </c>
      <c r="HF1259" s="101">
        <f t="shared" si="2846"/>
        <v>0</v>
      </c>
      <c r="HG1259" s="101">
        <f t="shared" si="2847"/>
        <v>0</v>
      </c>
      <c r="HH1259" s="101">
        <f t="shared" si="2608"/>
        <v>0</v>
      </c>
      <c r="HI1259" s="101">
        <f t="shared" si="2608"/>
        <v>0</v>
      </c>
      <c r="HJ1259" s="101">
        <f t="shared" si="2608"/>
        <v>0</v>
      </c>
      <c r="HK1259" s="101">
        <f t="shared" si="2609"/>
        <v>0</v>
      </c>
      <c r="HL1259" s="101">
        <f t="shared" si="2609"/>
        <v>0</v>
      </c>
      <c r="HM1259" s="101">
        <f t="shared" si="2609"/>
        <v>0</v>
      </c>
      <c r="HN1259" s="106"/>
      <c r="HO1259" s="106"/>
      <c r="HP1259" s="106"/>
      <c r="HQ1259" s="101">
        <f t="shared" si="2610"/>
        <v>0</v>
      </c>
      <c r="HR1259" s="101">
        <f t="shared" si="2611"/>
        <v>0</v>
      </c>
      <c r="HS1259" s="101">
        <f t="shared" si="2612"/>
        <v>0</v>
      </c>
      <c r="HT1259" s="101">
        <f t="shared" si="2613"/>
        <v>0</v>
      </c>
      <c r="HU1259" s="101">
        <f t="shared" si="2614"/>
        <v>0</v>
      </c>
      <c r="HV1259" s="101">
        <f t="shared" si="2615"/>
        <v>0</v>
      </c>
      <c r="HW1259" s="101">
        <f t="shared" si="2848"/>
        <v>0</v>
      </c>
      <c r="HX1259" s="101">
        <f t="shared" si="2849"/>
        <v>0</v>
      </c>
      <c r="HY1259" s="101">
        <f t="shared" si="2850"/>
        <v>0</v>
      </c>
      <c r="HZ1259" s="101">
        <f t="shared" si="2851"/>
        <v>0</v>
      </c>
      <c r="IA1259" s="101">
        <f t="shared" si="2852"/>
        <v>0</v>
      </c>
      <c r="IB1259" s="101">
        <f t="shared" si="2853"/>
        <v>0</v>
      </c>
      <c r="IC1259" s="101">
        <f t="shared" si="2616"/>
        <v>0</v>
      </c>
      <c r="ID1259" s="101">
        <f t="shared" si="2616"/>
        <v>0</v>
      </c>
      <c r="IE1259" s="101">
        <f t="shared" si="2616"/>
        <v>0</v>
      </c>
      <c r="IF1259" s="101">
        <f t="shared" si="2617"/>
        <v>0</v>
      </c>
      <c r="IG1259" s="101">
        <f t="shared" si="2617"/>
        <v>0</v>
      </c>
      <c r="IH1259" s="101">
        <f t="shared" si="2617"/>
        <v>0</v>
      </c>
      <c r="II1259" s="106"/>
      <c r="IJ1259" s="106"/>
      <c r="IK1259" s="106"/>
      <c r="IL1259" s="101">
        <f t="shared" si="2618"/>
        <v>0</v>
      </c>
      <c r="IM1259" s="101">
        <f t="shared" si="2619"/>
        <v>0</v>
      </c>
      <c r="IN1259" s="101">
        <f t="shared" si="2620"/>
        <v>0</v>
      </c>
      <c r="IO1259" s="101">
        <f t="shared" si="2621"/>
        <v>0</v>
      </c>
      <c r="IP1259" s="101">
        <f t="shared" si="2622"/>
        <v>0</v>
      </c>
      <c r="IQ1259" s="101">
        <f t="shared" si="2623"/>
        <v>0</v>
      </c>
      <c r="IR1259" s="101">
        <f t="shared" si="2854"/>
        <v>144.71</v>
      </c>
      <c r="IS1259" s="101">
        <f t="shared" si="2855"/>
        <v>149.38</v>
      </c>
      <c r="IT1259" s="101">
        <f t="shared" si="2856"/>
        <v>149.38</v>
      </c>
      <c r="IU1259" s="101">
        <f t="shared" si="2857"/>
        <v>0</v>
      </c>
      <c r="IV1259" s="101">
        <f t="shared" si="2858"/>
        <v>0</v>
      </c>
      <c r="IW1259" s="101">
        <f t="shared" si="2859"/>
        <v>0</v>
      </c>
      <c r="IX1259" s="101">
        <f t="shared" si="2624"/>
        <v>0</v>
      </c>
      <c r="IY1259" s="101">
        <f t="shared" si="2624"/>
        <v>0</v>
      </c>
      <c r="IZ1259" s="101">
        <f t="shared" si="2624"/>
        <v>0</v>
      </c>
      <c r="JA1259" s="101">
        <f t="shared" si="2625"/>
        <v>0</v>
      </c>
      <c r="JB1259" s="101">
        <f t="shared" si="2625"/>
        <v>0</v>
      </c>
      <c r="JC1259" s="101">
        <f t="shared" si="2625"/>
        <v>0</v>
      </c>
      <c r="JD1259" s="106">
        <v>70</v>
      </c>
      <c r="JE1259" s="106">
        <v>70</v>
      </c>
      <c r="JF1259" s="106">
        <v>70</v>
      </c>
      <c r="JG1259" s="101">
        <f t="shared" si="2626"/>
        <v>21547.4</v>
      </c>
      <c r="JH1259" s="101">
        <f t="shared" si="2627"/>
        <v>22240.400000000001</v>
      </c>
      <c r="JI1259" s="101">
        <f t="shared" si="2628"/>
        <v>22240.400000000001</v>
      </c>
      <c r="JJ1259" s="101">
        <f t="shared" si="2629"/>
        <v>0</v>
      </c>
      <c r="JK1259" s="101">
        <f t="shared" si="2630"/>
        <v>0</v>
      </c>
      <c r="JL1259" s="101">
        <f t="shared" si="2631"/>
        <v>0</v>
      </c>
      <c r="JM1259" s="101">
        <f t="shared" si="2860"/>
        <v>549.34</v>
      </c>
      <c r="JN1259" s="101">
        <f t="shared" si="2861"/>
        <v>567.04999999999995</v>
      </c>
      <c r="JO1259" s="101">
        <f t="shared" si="2862"/>
        <v>567.04999999999995</v>
      </c>
      <c r="JP1259" s="101">
        <f t="shared" si="2863"/>
        <v>0</v>
      </c>
      <c r="JQ1259" s="101">
        <f t="shared" si="2864"/>
        <v>0</v>
      </c>
      <c r="JR1259" s="101">
        <f t="shared" si="2865"/>
        <v>0</v>
      </c>
      <c r="JS1259" s="101">
        <f t="shared" si="2632"/>
        <v>38453.800000000003</v>
      </c>
      <c r="JT1259" s="101">
        <f t="shared" si="2632"/>
        <v>39693.5</v>
      </c>
      <c r="JU1259" s="101">
        <f t="shared" si="2632"/>
        <v>39693.5</v>
      </c>
      <c r="JV1259" s="101">
        <f t="shared" si="2633"/>
        <v>0</v>
      </c>
      <c r="JW1259" s="101">
        <f t="shared" si="2633"/>
        <v>0</v>
      </c>
      <c r="JX1259" s="101">
        <f t="shared" si="2633"/>
        <v>0</v>
      </c>
      <c r="JY1259" s="106"/>
      <c r="JZ1259" s="106"/>
      <c r="KA1259" s="106"/>
      <c r="KB1259" s="101">
        <f t="shared" si="2634"/>
        <v>0</v>
      </c>
      <c r="KC1259" s="101">
        <f t="shared" si="2635"/>
        <v>0</v>
      </c>
      <c r="KD1259" s="101">
        <f t="shared" si="2636"/>
        <v>0</v>
      </c>
      <c r="KE1259" s="101">
        <f t="shared" si="2637"/>
        <v>0</v>
      </c>
      <c r="KF1259" s="101">
        <f t="shared" si="2638"/>
        <v>0</v>
      </c>
      <c r="KG1259" s="101">
        <f t="shared" si="2639"/>
        <v>0</v>
      </c>
      <c r="KH1259" s="101">
        <f t="shared" si="2866"/>
        <v>764.41</v>
      </c>
      <c r="KI1259" s="101">
        <f t="shared" si="2867"/>
        <v>789.46</v>
      </c>
      <c r="KJ1259" s="101">
        <f t="shared" si="2868"/>
        <v>789.46</v>
      </c>
      <c r="KK1259" s="101">
        <f t="shared" si="2869"/>
        <v>0</v>
      </c>
      <c r="KL1259" s="101">
        <f t="shared" si="2870"/>
        <v>0</v>
      </c>
      <c r="KM1259" s="101">
        <f t="shared" si="2871"/>
        <v>0</v>
      </c>
      <c r="KN1259" s="101">
        <f t="shared" si="2640"/>
        <v>0</v>
      </c>
      <c r="KO1259" s="101">
        <f t="shared" si="2640"/>
        <v>0</v>
      </c>
      <c r="KP1259" s="101">
        <f t="shared" si="2640"/>
        <v>0</v>
      </c>
      <c r="KQ1259" s="101">
        <f t="shared" si="2641"/>
        <v>0</v>
      </c>
      <c r="KR1259" s="101">
        <f t="shared" si="2641"/>
        <v>0</v>
      </c>
      <c r="KS1259" s="101">
        <f t="shared" si="2641"/>
        <v>0</v>
      </c>
      <c r="KT1259" s="106"/>
      <c r="KU1259" s="106"/>
      <c r="KV1259" s="106"/>
      <c r="KW1259" s="101">
        <f t="shared" si="2642"/>
        <v>0</v>
      </c>
      <c r="KX1259" s="101">
        <f t="shared" si="2643"/>
        <v>0</v>
      </c>
      <c r="KY1259" s="101">
        <f t="shared" si="2644"/>
        <v>0</v>
      </c>
      <c r="KZ1259" s="101">
        <f t="shared" si="2645"/>
        <v>0</v>
      </c>
      <c r="LA1259" s="101">
        <f t="shared" si="2646"/>
        <v>0</v>
      </c>
      <c r="LB1259" s="101">
        <f t="shared" si="2647"/>
        <v>0</v>
      </c>
      <c r="LC1259" s="101">
        <f t="shared" si="2872"/>
        <v>0</v>
      </c>
      <c r="LD1259" s="101">
        <f t="shared" si="2873"/>
        <v>0</v>
      </c>
      <c r="LE1259" s="101">
        <f t="shared" si="2874"/>
        <v>0</v>
      </c>
      <c r="LF1259" s="101">
        <f t="shared" si="2875"/>
        <v>0</v>
      </c>
      <c r="LG1259" s="101">
        <f t="shared" si="2876"/>
        <v>0</v>
      </c>
      <c r="LH1259" s="101">
        <f t="shared" si="2877"/>
        <v>0</v>
      </c>
      <c r="LI1259" s="101">
        <f t="shared" si="2648"/>
        <v>0</v>
      </c>
      <c r="LJ1259" s="101">
        <f t="shared" si="2648"/>
        <v>0</v>
      </c>
      <c r="LK1259" s="101">
        <f t="shared" si="2648"/>
        <v>0</v>
      </c>
      <c r="LL1259" s="101">
        <f t="shared" si="2649"/>
        <v>0</v>
      </c>
      <c r="LM1259" s="101">
        <f t="shared" si="2649"/>
        <v>0</v>
      </c>
      <c r="LN1259" s="101">
        <f t="shared" si="2649"/>
        <v>0</v>
      </c>
      <c r="LO1259" s="106"/>
      <c r="LP1259" s="106"/>
      <c r="LQ1259" s="106"/>
      <c r="LR1259" s="101">
        <f t="shared" si="2650"/>
        <v>0</v>
      </c>
      <c r="LS1259" s="101">
        <f t="shared" si="2651"/>
        <v>0</v>
      </c>
      <c r="LT1259" s="101">
        <f t="shared" si="2652"/>
        <v>0</v>
      </c>
      <c r="LU1259" s="101">
        <f t="shared" si="2653"/>
        <v>0</v>
      </c>
      <c r="LV1259" s="101">
        <f t="shared" si="2654"/>
        <v>0</v>
      </c>
      <c r="LW1259" s="101">
        <f t="shared" si="2655"/>
        <v>0</v>
      </c>
      <c r="LX1259" s="101">
        <f t="shared" si="2878"/>
        <v>208.67</v>
      </c>
      <c r="LY1259" s="101">
        <f t="shared" si="2879"/>
        <v>215.27</v>
      </c>
      <c r="LZ1259" s="101">
        <f t="shared" si="2880"/>
        <v>215.27</v>
      </c>
      <c r="MA1259" s="101">
        <f t="shared" si="2881"/>
        <v>0</v>
      </c>
      <c r="MB1259" s="101">
        <f t="shared" si="2882"/>
        <v>0</v>
      </c>
      <c r="MC1259" s="101">
        <f t="shared" si="2883"/>
        <v>0</v>
      </c>
      <c r="MD1259" s="101">
        <f t="shared" si="2656"/>
        <v>0</v>
      </c>
      <c r="ME1259" s="101">
        <f t="shared" si="2656"/>
        <v>0</v>
      </c>
      <c r="MF1259" s="101">
        <f t="shared" si="2656"/>
        <v>0</v>
      </c>
      <c r="MG1259" s="101">
        <f t="shared" si="2657"/>
        <v>0</v>
      </c>
      <c r="MH1259" s="101">
        <f t="shared" si="2657"/>
        <v>0</v>
      </c>
      <c r="MI1259" s="101">
        <f t="shared" si="2657"/>
        <v>0</v>
      </c>
      <c r="MJ1259" s="106">
        <v>544</v>
      </c>
      <c r="MK1259" s="106">
        <v>544</v>
      </c>
      <c r="ML1259" s="106">
        <v>544</v>
      </c>
      <c r="MM1259" s="101">
        <f t="shared" si="2658"/>
        <v>167454.07999999999</v>
      </c>
      <c r="MN1259" s="101">
        <f t="shared" si="2659"/>
        <v>172839.67999999999</v>
      </c>
      <c r="MO1259" s="101">
        <f t="shared" si="2660"/>
        <v>172839.67999999999</v>
      </c>
      <c r="MP1259" s="101">
        <f t="shared" si="2661"/>
        <v>0</v>
      </c>
      <c r="MQ1259" s="101">
        <f t="shared" si="2662"/>
        <v>0</v>
      </c>
      <c r="MR1259" s="101">
        <f t="shared" si="2663"/>
        <v>0</v>
      </c>
      <c r="MS1259" s="101">
        <f t="shared" si="2884"/>
        <v>431.66</v>
      </c>
      <c r="MT1259" s="101">
        <f t="shared" si="2885"/>
        <v>445.5</v>
      </c>
      <c r="MU1259" s="101">
        <f t="shared" si="2886"/>
        <v>445.5</v>
      </c>
      <c r="MV1259" s="101">
        <f t="shared" si="2887"/>
        <v>0</v>
      </c>
      <c r="MW1259" s="101">
        <f t="shared" si="2888"/>
        <v>0</v>
      </c>
      <c r="MX1259" s="101">
        <f t="shared" si="2889"/>
        <v>0</v>
      </c>
      <c r="MY1259" s="101">
        <f t="shared" si="2664"/>
        <v>234823.04000000001</v>
      </c>
      <c r="MZ1259" s="101">
        <f t="shared" si="2664"/>
        <v>242352</v>
      </c>
      <c r="NA1259" s="101">
        <f t="shared" si="2664"/>
        <v>242352</v>
      </c>
      <c r="NB1259" s="101">
        <f t="shared" si="2665"/>
        <v>0</v>
      </c>
      <c r="NC1259" s="101">
        <f t="shared" si="2665"/>
        <v>0</v>
      </c>
      <c r="ND1259" s="101">
        <f t="shared" si="2665"/>
        <v>0</v>
      </c>
      <c r="NE1259" s="106"/>
      <c r="NF1259" s="106"/>
      <c r="NG1259" s="106"/>
      <c r="NH1259" s="101">
        <f t="shared" si="2666"/>
        <v>0</v>
      </c>
      <c r="NI1259" s="101">
        <f t="shared" si="2667"/>
        <v>0</v>
      </c>
      <c r="NJ1259" s="101">
        <f t="shared" si="2668"/>
        <v>0</v>
      </c>
      <c r="NK1259" s="101">
        <f t="shared" si="2669"/>
        <v>0</v>
      </c>
      <c r="NL1259" s="101">
        <f t="shared" si="2670"/>
        <v>0</v>
      </c>
      <c r="NM1259" s="101">
        <f t="shared" si="2671"/>
        <v>0</v>
      </c>
      <c r="NN1259" s="101">
        <f t="shared" si="2890"/>
        <v>0</v>
      </c>
      <c r="NO1259" s="101">
        <f t="shared" si="2891"/>
        <v>0</v>
      </c>
      <c r="NP1259" s="101">
        <f t="shared" si="2892"/>
        <v>0</v>
      </c>
      <c r="NQ1259" s="101">
        <f t="shared" si="2893"/>
        <v>0</v>
      </c>
      <c r="NR1259" s="101">
        <f t="shared" si="2894"/>
        <v>0</v>
      </c>
      <c r="NS1259" s="101">
        <f t="shared" si="2895"/>
        <v>0</v>
      </c>
      <c r="NT1259" s="101">
        <f t="shared" si="2672"/>
        <v>0</v>
      </c>
      <c r="NU1259" s="101">
        <f t="shared" si="2672"/>
        <v>0</v>
      </c>
      <c r="NV1259" s="101">
        <f t="shared" si="2672"/>
        <v>0</v>
      </c>
      <c r="NW1259" s="101">
        <f t="shared" si="2673"/>
        <v>0</v>
      </c>
      <c r="NX1259" s="101">
        <f t="shared" si="2673"/>
        <v>0</v>
      </c>
      <c r="NY1259" s="101">
        <f t="shared" si="2673"/>
        <v>0</v>
      </c>
      <c r="NZ1259" s="106">
        <v>70</v>
      </c>
      <c r="OA1259" s="106">
        <v>70</v>
      </c>
      <c r="OB1259" s="106">
        <v>70</v>
      </c>
      <c r="OC1259" s="101">
        <f t="shared" si="2674"/>
        <v>21547.4</v>
      </c>
      <c r="OD1259" s="101">
        <f t="shared" si="2675"/>
        <v>22240.400000000001</v>
      </c>
      <c r="OE1259" s="101">
        <f t="shared" si="2676"/>
        <v>22240.400000000001</v>
      </c>
      <c r="OF1259" s="101">
        <f t="shared" si="2677"/>
        <v>0</v>
      </c>
      <c r="OG1259" s="101">
        <f t="shared" si="2678"/>
        <v>0</v>
      </c>
      <c r="OH1259" s="101">
        <f t="shared" si="2679"/>
        <v>0</v>
      </c>
      <c r="OI1259" s="101">
        <f t="shared" si="2896"/>
        <v>945.59</v>
      </c>
      <c r="OJ1259" s="101">
        <f t="shared" si="2897"/>
        <v>976.41</v>
      </c>
      <c r="OK1259" s="101">
        <f t="shared" si="2898"/>
        <v>976.41</v>
      </c>
      <c r="OL1259" s="101">
        <f t="shared" si="2899"/>
        <v>0</v>
      </c>
      <c r="OM1259" s="101">
        <f t="shared" si="2900"/>
        <v>0</v>
      </c>
      <c r="ON1259" s="101">
        <f t="shared" si="2901"/>
        <v>0</v>
      </c>
      <c r="OO1259" s="101">
        <f t="shared" si="2680"/>
        <v>66191.3</v>
      </c>
      <c r="OP1259" s="101">
        <f t="shared" si="2680"/>
        <v>68348.7</v>
      </c>
      <c r="OQ1259" s="101">
        <f t="shared" si="2680"/>
        <v>68348.7</v>
      </c>
      <c r="OR1259" s="101">
        <f t="shared" si="2681"/>
        <v>0</v>
      </c>
      <c r="OS1259" s="101">
        <f t="shared" si="2681"/>
        <v>0</v>
      </c>
      <c r="OT1259" s="101">
        <f t="shared" si="2681"/>
        <v>0</v>
      </c>
      <c r="OU1259" s="106"/>
      <c r="OV1259" s="106"/>
      <c r="OW1259" s="106"/>
      <c r="OX1259" s="101">
        <f t="shared" si="2682"/>
        <v>0</v>
      </c>
      <c r="OY1259" s="101">
        <f t="shared" si="2683"/>
        <v>0</v>
      </c>
      <c r="OZ1259" s="101">
        <f t="shared" si="2684"/>
        <v>0</v>
      </c>
      <c r="PA1259" s="101">
        <f t="shared" si="2685"/>
        <v>0</v>
      </c>
      <c r="PB1259" s="101">
        <f t="shared" si="2686"/>
        <v>0</v>
      </c>
      <c r="PC1259" s="101">
        <f t="shared" si="2687"/>
        <v>0</v>
      </c>
      <c r="PD1259" s="101">
        <f t="shared" si="2902"/>
        <v>289.19</v>
      </c>
      <c r="PE1259" s="101">
        <f t="shared" si="2903"/>
        <v>298.44</v>
      </c>
      <c r="PF1259" s="101">
        <f t="shared" si="2904"/>
        <v>298.44</v>
      </c>
      <c r="PG1259" s="101">
        <f t="shared" si="2905"/>
        <v>0</v>
      </c>
      <c r="PH1259" s="101">
        <f t="shared" si="2906"/>
        <v>0</v>
      </c>
      <c r="PI1259" s="101">
        <f t="shared" si="2907"/>
        <v>0</v>
      </c>
      <c r="PJ1259" s="101">
        <f t="shared" si="2688"/>
        <v>0</v>
      </c>
      <c r="PK1259" s="101">
        <f t="shared" si="2688"/>
        <v>0</v>
      </c>
      <c r="PL1259" s="101">
        <f t="shared" si="2688"/>
        <v>0</v>
      </c>
      <c r="PM1259" s="101">
        <f t="shared" si="2689"/>
        <v>0</v>
      </c>
      <c r="PN1259" s="101">
        <f t="shared" si="2689"/>
        <v>0</v>
      </c>
      <c r="PO1259" s="101">
        <f t="shared" si="2689"/>
        <v>0</v>
      </c>
      <c r="PP1259" s="106"/>
      <c r="PQ1259" s="106"/>
      <c r="PR1259" s="106"/>
      <c r="PS1259" s="101">
        <f t="shared" si="2690"/>
        <v>0</v>
      </c>
      <c r="PT1259" s="101">
        <f t="shared" si="2691"/>
        <v>0</v>
      </c>
      <c r="PU1259" s="101">
        <f t="shared" si="2692"/>
        <v>0</v>
      </c>
      <c r="PV1259" s="101">
        <f t="shared" si="2693"/>
        <v>0</v>
      </c>
      <c r="PW1259" s="101">
        <f t="shared" si="2694"/>
        <v>0</v>
      </c>
      <c r="PX1259" s="101">
        <f t="shared" si="2695"/>
        <v>0</v>
      </c>
      <c r="PY1259" s="101">
        <f t="shared" si="2908"/>
        <v>313.13</v>
      </c>
      <c r="PZ1259" s="101">
        <f t="shared" si="2909"/>
        <v>323.2</v>
      </c>
      <c r="QA1259" s="101">
        <f t="shared" si="2910"/>
        <v>323.2</v>
      </c>
      <c r="QB1259" s="101">
        <f t="shared" si="2911"/>
        <v>0</v>
      </c>
      <c r="QC1259" s="101">
        <f t="shared" si="2912"/>
        <v>0</v>
      </c>
      <c r="QD1259" s="101">
        <f t="shared" si="2913"/>
        <v>0</v>
      </c>
      <c r="QE1259" s="101">
        <f t="shared" si="2696"/>
        <v>0</v>
      </c>
      <c r="QF1259" s="101">
        <f t="shared" si="2696"/>
        <v>0</v>
      </c>
      <c r="QG1259" s="101">
        <f t="shared" si="2696"/>
        <v>0</v>
      </c>
      <c r="QH1259" s="101">
        <f t="shared" si="2697"/>
        <v>0</v>
      </c>
      <c r="QI1259" s="101">
        <f t="shared" si="2697"/>
        <v>0</v>
      </c>
      <c r="QJ1259" s="101">
        <f t="shared" si="2697"/>
        <v>0</v>
      </c>
      <c r="QK1259" s="106"/>
      <c r="QL1259" s="106"/>
      <c r="QM1259" s="106"/>
      <c r="QN1259" s="101">
        <f t="shared" si="2698"/>
        <v>0</v>
      </c>
      <c r="QO1259" s="101">
        <f t="shared" si="2699"/>
        <v>0</v>
      </c>
      <c r="QP1259" s="101">
        <f t="shared" si="2700"/>
        <v>0</v>
      </c>
      <c r="QQ1259" s="101">
        <f t="shared" si="2701"/>
        <v>0</v>
      </c>
      <c r="QR1259" s="101">
        <f t="shared" si="2702"/>
        <v>0</v>
      </c>
      <c r="QS1259" s="101">
        <f t="shared" si="2703"/>
        <v>0</v>
      </c>
      <c r="QT1259" s="101">
        <f t="shared" si="2914"/>
        <v>234.06</v>
      </c>
      <c r="QU1259" s="101">
        <f t="shared" si="2915"/>
        <v>241.54</v>
      </c>
      <c r="QV1259" s="101">
        <f t="shared" si="2916"/>
        <v>241.54</v>
      </c>
      <c r="QW1259" s="101">
        <f t="shared" si="2917"/>
        <v>0</v>
      </c>
      <c r="QX1259" s="101">
        <f t="shared" si="2918"/>
        <v>0</v>
      </c>
      <c r="QY1259" s="101">
        <f t="shared" si="2919"/>
        <v>0</v>
      </c>
      <c r="QZ1259" s="101">
        <f t="shared" si="2704"/>
        <v>0</v>
      </c>
      <c r="RA1259" s="101">
        <f t="shared" si="2704"/>
        <v>0</v>
      </c>
      <c r="RB1259" s="101">
        <f t="shared" si="2704"/>
        <v>0</v>
      </c>
      <c r="RC1259" s="101">
        <f t="shared" si="2705"/>
        <v>0</v>
      </c>
      <c r="RD1259" s="101">
        <f t="shared" si="2705"/>
        <v>0</v>
      </c>
      <c r="RE1259" s="101">
        <f t="shared" si="2705"/>
        <v>0</v>
      </c>
      <c r="RF1259" s="106">
        <v>420</v>
      </c>
      <c r="RG1259" s="106">
        <v>420</v>
      </c>
      <c r="RH1259" s="106">
        <v>420</v>
      </c>
      <c r="RI1259" s="101">
        <f t="shared" si="2706"/>
        <v>129284.4</v>
      </c>
      <c r="RJ1259" s="101">
        <f t="shared" si="2707"/>
        <v>133442.4</v>
      </c>
      <c r="RK1259" s="101">
        <f t="shared" si="2708"/>
        <v>133442.4</v>
      </c>
      <c r="RL1259" s="101">
        <f t="shared" si="2709"/>
        <v>0</v>
      </c>
      <c r="RM1259" s="101">
        <f t="shared" si="2710"/>
        <v>0</v>
      </c>
      <c r="RN1259" s="101">
        <f t="shared" si="2711"/>
        <v>0</v>
      </c>
      <c r="RO1259" s="101">
        <f t="shared" si="2920"/>
        <v>164.06</v>
      </c>
      <c r="RP1259" s="101">
        <f t="shared" si="2921"/>
        <v>169.3</v>
      </c>
      <c r="RQ1259" s="101">
        <f t="shared" si="2922"/>
        <v>169.3</v>
      </c>
      <c r="RR1259" s="101">
        <f t="shared" si="2923"/>
        <v>0</v>
      </c>
      <c r="RS1259" s="101">
        <f t="shared" si="2924"/>
        <v>0</v>
      </c>
      <c r="RT1259" s="101">
        <f t="shared" si="2925"/>
        <v>0</v>
      </c>
      <c r="RU1259" s="101">
        <f t="shared" si="2712"/>
        <v>68905.2</v>
      </c>
      <c r="RV1259" s="101">
        <f t="shared" si="2712"/>
        <v>71106</v>
      </c>
      <c r="RW1259" s="101">
        <f t="shared" si="2712"/>
        <v>71106</v>
      </c>
      <c r="RX1259" s="101">
        <f t="shared" si="2713"/>
        <v>0</v>
      </c>
      <c r="RY1259" s="101">
        <f t="shared" si="2713"/>
        <v>0</v>
      </c>
      <c r="RZ1259" s="101">
        <f t="shared" si="2713"/>
        <v>0</v>
      </c>
      <c r="SA1259" s="106"/>
      <c r="SB1259" s="106"/>
      <c r="SC1259" s="106"/>
      <c r="SD1259" s="101">
        <f t="shared" si="2714"/>
        <v>0</v>
      </c>
      <c r="SE1259" s="101">
        <f t="shared" si="2715"/>
        <v>0</v>
      </c>
      <c r="SF1259" s="101">
        <f t="shared" si="2716"/>
        <v>0</v>
      </c>
      <c r="SG1259" s="101">
        <f t="shared" si="2717"/>
        <v>0</v>
      </c>
      <c r="SH1259" s="101">
        <f t="shared" si="2718"/>
        <v>0</v>
      </c>
      <c r="SI1259" s="101">
        <f t="shared" si="2719"/>
        <v>0</v>
      </c>
      <c r="SJ1259" s="101">
        <f t="shared" si="2926"/>
        <v>308.93</v>
      </c>
      <c r="SK1259" s="101">
        <f t="shared" si="2927"/>
        <v>319.3</v>
      </c>
      <c r="SL1259" s="101">
        <f t="shared" si="2928"/>
        <v>319.3</v>
      </c>
      <c r="SM1259" s="101">
        <f t="shared" si="2929"/>
        <v>0</v>
      </c>
      <c r="SN1259" s="101">
        <f t="shared" si="2930"/>
        <v>0</v>
      </c>
      <c r="SO1259" s="101">
        <f t="shared" si="2931"/>
        <v>0</v>
      </c>
      <c r="SP1259" s="101">
        <f t="shared" si="2720"/>
        <v>0</v>
      </c>
      <c r="SQ1259" s="101">
        <f t="shared" si="2720"/>
        <v>0</v>
      </c>
      <c r="SR1259" s="101">
        <f t="shared" si="2720"/>
        <v>0</v>
      </c>
      <c r="SS1259" s="101">
        <f t="shared" si="2721"/>
        <v>0</v>
      </c>
      <c r="ST1259" s="101">
        <f t="shared" si="2721"/>
        <v>0</v>
      </c>
      <c r="SU1259" s="101">
        <f t="shared" si="2721"/>
        <v>0</v>
      </c>
      <c r="SV1259" s="106"/>
      <c r="SW1259" s="106"/>
      <c r="SX1259" s="106"/>
      <c r="SY1259" s="101">
        <f t="shared" si="2722"/>
        <v>0</v>
      </c>
      <c r="SZ1259" s="101">
        <f t="shared" si="2723"/>
        <v>0</v>
      </c>
      <c r="TA1259" s="101">
        <f t="shared" si="2724"/>
        <v>0</v>
      </c>
      <c r="TB1259" s="101">
        <f t="shared" si="2725"/>
        <v>0</v>
      </c>
      <c r="TC1259" s="101">
        <f t="shared" si="2726"/>
        <v>0</v>
      </c>
      <c r="TD1259" s="101">
        <f t="shared" si="2727"/>
        <v>0</v>
      </c>
      <c r="TE1259" s="101">
        <f t="shared" si="2932"/>
        <v>122.4</v>
      </c>
      <c r="TF1259" s="101">
        <f t="shared" si="2933"/>
        <v>126.36</v>
      </c>
      <c r="TG1259" s="101">
        <f t="shared" si="2934"/>
        <v>126.36</v>
      </c>
      <c r="TH1259" s="101">
        <f t="shared" si="2935"/>
        <v>0</v>
      </c>
      <c r="TI1259" s="101">
        <f t="shared" si="2936"/>
        <v>0</v>
      </c>
      <c r="TJ1259" s="101">
        <f t="shared" si="2937"/>
        <v>0</v>
      </c>
      <c r="TK1259" s="101">
        <f t="shared" si="2728"/>
        <v>0</v>
      </c>
      <c r="TL1259" s="101">
        <f t="shared" si="2728"/>
        <v>0</v>
      </c>
      <c r="TM1259" s="101">
        <f t="shared" si="2728"/>
        <v>0</v>
      </c>
      <c r="TN1259" s="101">
        <f t="shared" si="2729"/>
        <v>0</v>
      </c>
      <c r="TO1259" s="101">
        <f t="shared" si="2729"/>
        <v>0</v>
      </c>
      <c r="TP1259" s="101">
        <f t="shared" si="2729"/>
        <v>0</v>
      </c>
      <c r="TQ1259" s="106"/>
      <c r="TR1259" s="106"/>
      <c r="TS1259" s="106"/>
      <c r="TT1259" s="101">
        <f t="shared" si="2730"/>
        <v>0</v>
      </c>
      <c r="TU1259" s="101">
        <f t="shared" si="2731"/>
        <v>0</v>
      </c>
      <c r="TV1259" s="101">
        <f t="shared" si="2732"/>
        <v>0</v>
      </c>
      <c r="TW1259" s="101">
        <f t="shared" si="2733"/>
        <v>0</v>
      </c>
      <c r="TX1259" s="101">
        <f t="shared" si="2734"/>
        <v>0</v>
      </c>
      <c r="TY1259" s="101">
        <f t="shared" si="2735"/>
        <v>0</v>
      </c>
      <c r="TZ1259" s="101">
        <f t="shared" si="2938"/>
        <v>233.63</v>
      </c>
      <c r="UA1259" s="101">
        <f t="shared" si="2939"/>
        <v>241.15</v>
      </c>
      <c r="UB1259" s="101">
        <f t="shared" si="2940"/>
        <v>241.15</v>
      </c>
      <c r="UC1259" s="101">
        <f t="shared" si="2941"/>
        <v>0</v>
      </c>
      <c r="UD1259" s="101">
        <f t="shared" si="2942"/>
        <v>0</v>
      </c>
      <c r="UE1259" s="101">
        <f t="shared" si="2943"/>
        <v>0</v>
      </c>
      <c r="UF1259" s="101">
        <f t="shared" si="2736"/>
        <v>0</v>
      </c>
      <c r="UG1259" s="101">
        <f t="shared" si="2736"/>
        <v>0</v>
      </c>
      <c r="UH1259" s="101">
        <f t="shared" si="2736"/>
        <v>0</v>
      </c>
      <c r="UI1259" s="101">
        <f t="shared" si="2737"/>
        <v>0</v>
      </c>
      <c r="UJ1259" s="101">
        <f t="shared" si="2737"/>
        <v>0</v>
      </c>
      <c r="UK1259" s="101">
        <f t="shared" si="2737"/>
        <v>0</v>
      </c>
      <c r="UL1259" s="106">
        <v>1530</v>
      </c>
      <c r="UM1259" s="106">
        <v>1530</v>
      </c>
      <c r="UN1259" s="106">
        <v>1530</v>
      </c>
      <c r="UO1259" s="101">
        <f t="shared" si="2738"/>
        <v>470964.6</v>
      </c>
      <c r="UP1259" s="101">
        <f t="shared" si="2739"/>
        <v>486111.6</v>
      </c>
      <c r="UQ1259" s="101">
        <f t="shared" si="2740"/>
        <v>486111.6</v>
      </c>
      <c r="UR1259" s="101">
        <f t="shared" si="2741"/>
        <v>0</v>
      </c>
      <c r="US1259" s="101">
        <f t="shared" si="2742"/>
        <v>0</v>
      </c>
      <c r="UT1259" s="101">
        <f t="shared" si="2743"/>
        <v>0</v>
      </c>
      <c r="UU1259" s="101">
        <f t="shared" si="2944"/>
        <v>283.06</v>
      </c>
      <c r="UV1259" s="101">
        <f t="shared" si="2945"/>
        <v>292.11</v>
      </c>
      <c r="UW1259" s="101">
        <f t="shared" si="2946"/>
        <v>292.11</v>
      </c>
      <c r="UX1259" s="101">
        <f t="shared" si="2947"/>
        <v>0</v>
      </c>
      <c r="UY1259" s="101">
        <f t="shared" si="2948"/>
        <v>0</v>
      </c>
      <c r="UZ1259" s="101">
        <f t="shared" si="2949"/>
        <v>0</v>
      </c>
      <c r="VA1259" s="101">
        <f t="shared" si="2744"/>
        <v>433081.8</v>
      </c>
      <c r="VB1259" s="101">
        <f t="shared" si="2744"/>
        <v>446928.3</v>
      </c>
      <c r="VC1259" s="101">
        <f t="shared" si="2744"/>
        <v>446928.3</v>
      </c>
      <c r="VD1259" s="101">
        <f t="shared" si="2745"/>
        <v>0</v>
      </c>
      <c r="VE1259" s="101">
        <f t="shared" si="2745"/>
        <v>0</v>
      </c>
      <c r="VF1259" s="101">
        <f t="shared" si="2745"/>
        <v>0</v>
      </c>
      <c r="VG1259" s="106"/>
      <c r="VH1259" s="106"/>
      <c r="VI1259" s="106"/>
      <c r="VJ1259" s="101">
        <f t="shared" si="2746"/>
        <v>0</v>
      </c>
      <c r="VK1259" s="101">
        <f t="shared" si="2747"/>
        <v>0</v>
      </c>
      <c r="VL1259" s="101">
        <f t="shared" si="2748"/>
        <v>0</v>
      </c>
      <c r="VM1259" s="101">
        <f t="shared" si="2749"/>
        <v>0</v>
      </c>
      <c r="VN1259" s="101">
        <f t="shared" si="2750"/>
        <v>0</v>
      </c>
      <c r="VO1259" s="101">
        <f t="shared" si="2751"/>
        <v>0</v>
      </c>
      <c r="VP1259" s="101">
        <f t="shared" si="2950"/>
        <v>318.19</v>
      </c>
      <c r="VQ1259" s="101">
        <f t="shared" si="2951"/>
        <v>327.99</v>
      </c>
      <c r="VR1259" s="101">
        <f t="shared" si="2952"/>
        <v>327.99</v>
      </c>
      <c r="VS1259" s="101">
        <f t="shared" si="2953"/>
        <v>0</v>
      </c>
      <c r="VT1259" s="101">
        <f t="shared" si="2954"/>
        <v>0</v>
      </c>
      <c r="VU1259" s="101">
        <f t="shared" si="2955"/>
        <v>0</v>
      </c>
      <c r="VV1259" s="101">
        <f t="shared" si="2752"/>
        <v>0</v>
      </c>
      <c r="VW1259" s="101">
        <f t="shared" si="2752"/>
        <v>0</v>
      </c>
      <c r="VX1259" s="101">
        <f t="shared" si="2752"/>
        <v>0</v>
      </c>
      <c r="VY1259" s="101">
        <f t="shared" si="2753"/>
        <v>0</v>
      </c>
      <c r="VZ1259" s="101">
        <f t="shared" si="2753"/>
        <v>0</v>
      </c>
      <c r="WA1259" s="101">
        <f t="shared" si="2753"/>
        <v>0</v>
      </c>
      <c r="WB1259" s="106"/>
      <c r="WC1259" s="106"/>
      <c r="WD1259" s="106"/>
      <c r="WE1259" s="101">
        <f t="shared" si="2754"/>
        <v>0</v>
      </c>
      <c r="WF1259" s="101">
        <f t="shared" si="2755"/>
        <v>0</v>
      </c>
      <c r="WG1259" s="101">
        <f t="shared" si="2756"/>
        <v>0</v>
      </c>
      <c r="WH1259" s="101">
        <f t="shared" si="2757"/>
        <v>0</v>
      </c>
      <c r="WI1259" s="101">
        <f t="shared" si="2758"/>
        <v>0</v>
      </c>
      <c r="WJ1259" s="101">
        <f t="shared" si="2759"/>
        <v>0</v>
      </c>
      <c r="WK1259" s="101">
        <f t="shared" si="2956"/>
        <v>0</v>
      </c>
      <c r="WL1259" s="101">
        <f t="shared" si="2957"/>
        <v>0</v>
      </c>
      <c r="WM1259" s="101">
        <f t="shared" si="2958"/>
        <v>0</v>
      </c>
      <c r="WN1259" s="101">
        <f t="shared" si="2959"/>
        <v>0</v>
      </c>
      <c r="WO1259" s="101">
        <f t="shared" si="2960"/>
        <v>0</v>
      </c>
      <c r="WP1259" s="101">
        <f t="shared" si="2961"/>
        <v>0</v>
      </c>
      <c r="WQ1259" s="101">
        <f t="shared" si="2760"/>
        <v>0</v>
      </c>
      <c r="WR1259" s="101">
        <f t="shared" si="2760"/>
        <v>0</v>
      </c>
      <c r="WS1259" s="101">
        <f t="shared" si="2760"/>
        <v>0</v>
      </c>
      <c r="WT1259" s="101">
        <f t="shared" si="2761"/>
        <v>0</v>
      </c>
      <c r="WU1259" s="101">
        <f t="shared" si="2761"/>
        <v>0</v>
      </c>
      <c r="WV1259" s="101">
        <f t="shared" si="2761"/>
        <v>0</v>
      </c>
      <c r="WW1259" s="106"/>
      <c r="WX1259" s="106"/>
      <c r="WY1259" s="106"/>
      <c r="WZ1259" s="101">
        <f t="shared" si="2762"/>
        <v>0</v>
      </c>
      <c r="XA1259" s="101">
        <f t="shared" si="2763"/>
        <v>0</v>
      </c>
      <c r="XB1259" s="101">
        <f t="shared" si="2764"/>
        <v>0</v>
      </c>
      <c r="XC1259" s="101">
        <f t="shared" si="2765"/>
        <v>0</v>
      </c>
      <c r="XD1259" s="101">
        <f t="shared" si="2766"/>
        <v>0</v>
      </c>
      <c r="XE1259" s="101">
        <f t="shared" si="2767"/>
        <v>0</v>
      </c>
      <c r="XF1259" s="101">
        <f t="shared" si="2962"/>
        <v>0</v>
      </c>
      <c r="XG1259" s="101">
        <f t="shared" si="2963"/>
        <v>0</v>
      </c>
      <c r="XH1259" s="101">
        <f t="shared" si="2964"/>
        <v>0</v>
      </c>
      <c r="XI1259" s="101">
        <f t="shared" si="2965"/>
        <v>0</v>
      </c>
      <c r="XJ1259" s="101">
        <f t="shared" si="2966"/>
        <v>0</v>
      </c>
      <c r="XK1259" s="101">
        <f t="shared" si="2967"/>
        <v>0</v>
      </c>
      <c r="XL1259" s="101">
        <f t="shared" si="2768"/>
        <v>0</v>
      </c>
      <c r="XM1259" s="101">
        <f t="shared" si="2768"/>
        <v>0</v>
      </c>
      <c r="XN1259" s="101">
        <f t="shared" si="2768"/>
        <v>0</v>
      </c>
      <c r="XO1259" s="101">
        <f t="shared" si="2769"/>
        <v>0</v>
      </c>
      <c r="XP1259" s="101">
        <f t="shared" si="2769"/>
        <v>0</v>
      </c>
      <c r="XQ1259" s="101">
        <f t="shared" si="2769"/>
        <v>0</v>
      </c>
      <c r="XR1259" s="106"/>
      <c r="XS1259" s="106"/>
      <c r="XT1259" s="106"/>
      <c r="XU1259" s="101">
        <f t="shared" si="2770"/>
        <v>0</v>
      </c>
      <c r="XV1259" s="101">
        <f t="shared" si="2771"/>
        <v>0</v>
      </c>
      <c r="XW1259" s="101">
        <f t="shared" si="2772"/>
        <v>0</v>
      </c>
      <c r="XX1259" s="101">
        <f t="shared" si="2773"/>
        <v>0</v>
      </c>
      <c r="XY1259" s="101">
        <f t="shared" si="2774"/>
        <v>0</v>
      </c>
      <c r="XZ1259" s="101">
        <f t="shared" si="2775"/>
        <v>0</v>
      </c>
      <c r="YA1259" s="101">
        <f t="shared" si="2968"/>
        <v>0</v>
      </c>
      <c r="YB1259" s="101">
        <f t="shared" si="2969"/>
        <v>0</v>
      </c>
      <c r="YC1259" s="101">
        <f t="shared" si="2970"/>
        <v>0</v>
      </c>
      <c r="YD1259" s="101">
        <f t="shared" si="2971"/>
        <v>0</v>
      </c>
      <c r="YE1259" s="101">
        <f t="shared" si="2972"/>
        <v>0</v>
      </c>
      <c r="YF1259" s="101">
        <f t="shared" si="2973"/>
        <v>0</v>
      </c>
      <c r="YG1259" s="101">
        <f t="shared" si="2776"/>
        <v>0</v>
      </c>
      <c r="YH1259" s="101">
        <f t="shared" si="2776"/>
        <v>0</v>
      </c>
      <c r="YI1259" s="101">
        <f t="shared" si="2776"/>
        <v>0</v>
      </c>
      <c r="YJ1259" s="101">
        <f t="shared" si="2777"/>
        <v>0</v>
      </c>
      <c r="YK1259" s="101">
        <f t="shared" si="2777"/>
        <v>0</v>
      </c>
      <c r="YL1259" s="101">
        <f t="shared" si="2777"/>
        <v>0</v>
      </c>
      <c r="YM1259" s="149">
        <f t="shared" si="2778"/>
        <v>3854</v>
      </c>
      <c r="YN1259" s="149">
        <f t="shared" si="2778"/>
        <v>3854</v>
      </c>
      <c r="YO1259" s="149">
        <f t="shared" si="2778"/>
        <v>3854</v>
      </c>
      <c r="YP1259" s="101">
        <f t="shared" si="2779"/>
        <v>1186338.28</v>
      </c>
      <c r="YQ1259" s="101">
        <f t="shared" si="2780"/>
        <v>1224492.8799999999</v>
      </c>
      <c r="YR1259" s="101">
        <f t="shared" si="2781"/>
        <v>1224492.8799999999</v>
      </c>
      <c r="YS1259" s="101">
        <f t="shared" si="2782"/>
        <v>0</v>
      </c>
      <c r="YT1259" s="101">
        <f t="shared" si="2783"/>
        <v>0</v>
      </c>
      <c r="YU1259" s="101">
        <f t="shared" si="2784"/>
        <v>0</v>
      </c>
      <c r="YV1259" s="101">
        <f t="shared" si="2974"/>
        <v>316.73</v>
      </c>
      <c r="YW1259" s="101">
        <f t="shared" si="2975"/>
        <v>326.92</v>
      </c>
      <c r="YX1259" s="101">
        <f t="shared" si="2976"/>
        <v>326.92</v>
      </c>
      <c r="YY1259" s="101">
        <f t="shared" si="2977"/>
        <v>0</v>
      </c>
      <c r="YZ1259" s="101">
        <f t="shared" si="2978"/>
        <v>0</v>
      </c>
      <c r="ZA1259" s="101">
        <f t="shared" si="2979"/>
        <v>0</v>
      </c>
      <c r="ZB1259" s="101">
        <f t="shared" si="2785"/>
        <v>1220677.42</v>
      </c>
      <c r="ZC1259" s="101">
        <f t="shared" si="2785"/>
        <v>1259949.68</v>
      </c>
      <c r="ZD1259" s="101">
        <f t="shared" si="2785"/>
        <v>1259949.68</v>
      </c>
      <c r="ZE1259" s="101">
        <f t="shared" si="2786"/>
        <v>0</v>
      </c>
      <c r="ZF1259" s="101">
        <f t="shared" si="2786"/>
        <v>0</v>
      </c>
      <c r="ZG1259" s="101">
        <f t="shared" si="2786"/>
        <v>0</v>
      </c>
    </row>
    <row r="1260" spans="1:683" s="67" customFormat="1" ht="24" customHeight="1">
      <c r="A1260" s="313" t="s">
        <v>844</v>
      </c>
      <c r="B1260" s="784"/>
      <c r="C1260" s="315"/>
      <c r="D1260" s="771"/>
      <c r="E1260" s="316"/>
      <c r="F1260" s="316"/>
      <c r="G1260" s="316"/>
      <c r="H1260" s="316"/>
      <c r="I1260" s="317"/>
      <c r="J1260" s="317"/>
      <c r="K1260" s="317"/>
      <c r="L1260" s="317"/>
      <c r="M1260" s="317"/>
      <c r="N1260" s="317"/>
      <c r="O1260" s="317"/>
      <c r="P1260" s="317"/>
      <c r="Q1260" s="317"/>
      <c r="R1260" s="317"/>
      <c r="S1260" s="317"/>
      <c r="T1260" s="317"/>
      <c r="U1260" s="317"/>
      <c r="V1260" s="317"/>
      <c r="W1260" s="317"/>
      <c r="X1260" s="317"/>
      <c r="Y1260" s="317"/>
      <c r="Z1260" s="317"/>
      <c r="AA1260" s="317"/>
      <c r="AB1260" s="317"/>
      <c r="AC1260" s="317"/>
      <c r="AD1260" s="317"/>
      <c r="AE1260" s="317"/>
      <c r="AF1260" s="317"/>
      <c r="AG1260" s="317"/>
      <c r="AH1260" s="317"/>
      <c r="AI1260" s="317"/>
      <c r="AJ1260" s="317"/>
      <c r="AK1260" s="317"/>
      <c r="AL1260" s="317"/>
      <c r="AM1260" s="317"/>
      <c r="AN1260" s="317"/>
      <c r="AO1260" s="317"/>
      <c r="AP1260" s="317"/>
      <c r="AQ1260" s="317"/>
      <c r="AR1260" s="317"/>
      <c r="AS1260" s="317"/>
      <c r="AT1260" s="317"/>
      <c r="AU1260" s="317"/>
      <c r="AV1260" s="317"/>
      <c r="AW1260" s="317"/>
      <c r="AX1260" s="317"/>
      <c r="AY1260" s="317"/>
      <c r="AZ1260" s="317"/>
      <c r="BA1260" s="317"/>
      <c r="BB1260" s="317"/>
      <c r="BC1260" s="317"/>
      <c r="BD1260" s="317"/>
      <c r="BE1260" s="317"/>
      <c r="BF1260" s="317"/>
      <c r="BG1260" s="317"/>
      <c r="BH1260" s="317"/>
      <c r="BI1260" s="317"/>
      <c r="BJ1260" s="317"/>
      <c r="BK1260" s="317"/>
      <c r="BL1260" s="317"/>
      <c r="BM1260" s="317"/>
      <c r="BN1260" s="317"/>
      <c r="BO1260" s="317"/>
      <c r="BP1260" s="317"/>
      <c r="BQ1260" s="317"/>
      <c r="BR1260" s="317"/>
      <c r="BS1260" s="317"/>
      <c r="BT1260" s="317"/>
      <c r="BU1260" s="317"/>
      <c r="BV1260" s="317"/>
      <c r="BW1260" s="317"/>
      <c r="BX1260" s="317"/>
      <c r="BY1260" s="317"/>
      <c r="BZ1260" s="317"/>
      <c r="CA1260" s="317"/>
      <c r="CB1260" s="317"/>
      <c r="CC1260" s="317"/>
      <c r="CD1260" s="317"/>
      <c r="CE1260" s="317"/>
      <c r="CF1260" s="317"/>
      <c r="CG1260" s="317"/>
      <c r="CH1260" s="317"/>
      <c r="CI1260" s="317"/>
      <c r="CJ1260" s="317"/>
      <c r="CK1260" s="317"/>
      <c r="CL1260" s="317"/>
      <c r="CM1260" s="317"/>
      <c r="CN1260" s="317"/>
      <c r="CO1260" s="317"/>
      <c r="CP1260" s="317"/>
      <c r="CQ1260" s="317"/>
      <c r="CR1260" s="317"/>
      <c r="CS1260" s="317"/>
      <c r="CT1260" s="317"/>
      <c r="CU1260" s="317"/>
      <c r="CV1260" s="317"/>
      <c r="CW1260" s="317"/>
      <c r="CX1260" s="317"/>
      <c r="CY1260" s="317"/>
      <c r="CZ1260" s="317"/>
      <c r="DA1260" s="317"/>
      <c r="DB1260" s="317"/>
      <c r="DC1260" s="317"/>
      <c r="DD1260" s="317"/>
      <c r="DE1260" s="317"/>
      <c r="DF1260" s="317"/>
      <c r="DG1260" s="317"/>
      <c r="DH1260" s="317"/>
      <c r="DI1260" s="317"/>
      <c r="DJ1260" s="317"/>
      <c r="DK1260" s="317"/>
      <c r="DL1260" s="317"/>
      <c r="DM1260" s="317"/>
      <c r="DN1260" s="317"/>
      <c r="DO1260" s="317"/>
      <c r="DP1260" s="317"/>
      <c r="DQ1260" s="317"/>
      <c r="DR1260" s="317"/>
      <c r="DS1260" s="317"/>
      <c r="DT1260" s="317"/>
      <c r="DU1260" s="317"/>
      <c r="DV1260" s="317"/>
      <c r="DW1260" s="317"/>
      <c r="DX1260" s="317"/>
      <c r="DY1260" s="317"/>
      <c r="DZ1260" s="317"/>
      <c r="EA1260" s="317"/>
      <c r="EB1260" s="317"/>
      <c r="EC1260" s="317"/>
      <c r="ED1260" s="317"/>
      <c r="EE1260" s="317"/>
      <c r="EF1260" s="317"/>
      <c r="EG1260" s="317"/>
      <c r="EH1260" s="317"/>
      <c r="EI1260" s="317"/>
      <c r="EJ1260" s="317"/>
      <c r="EK1260" s="317"/>
      <c r="EL1260" s="317"/>
      <c r="EM1260" s="317"/>
      <c r="EN1260" s="317"/>
      <c r="EO1260" s="317"/>
      <c r="EP1260" s="317"/>
      <c r="EQ1260" s="317"/>
      <c r="ER1260" s="317"/>
      <c r="ES1260" s="317"/>
      <c r="ET1260" s="317"/>
      <c r="EU1260" s="317"/>
      <c r="EV1260" s="317"/>
      <c r="EW1260" s="317"/>
      <c r="EX1260" s="317"/>
      <c r="EY1260" s="317"/>
      <c r="EZ1260" s="317"/>
      <c r="FA1260" s="317"/>
      <c r="FB1260" s="317"/>
      <c r="FC1260" s="317"/>
      <c r="FD1260" s="317"/>
      <c r="FE1260" s="317"/>
      <c r="FF1260" s="317"/>
      <c r="FG1260" s="317"/>
      <c r="FH1260" s="317"/>
      <c r="FI1260" s="317"/>
      <c r="FJ1260" s="317"/>
      <c r="FK1260" s="317"/>
      <c r="FL1260" s="317"/>
      <c r="FM1260" s="317"/>
      <c r="FN1260" s="317"/>
      <c r="FO1260" s="317"/>
      <c r="FP1260" s="317"/>
      <c r="FQ1260" s="317"/>
      <c r="FR1260" s="317"/>
      <c r="FS1260" s="317"/>
      <c r="FT1260" s="317"/>
      <c r="FU1260" s="317"/>
      <c r="FV1260" s="317"/>
      <c r="FW1260" s="317"/>
      <c r="FX1260" s="317"/>
      <c r="FY1260" s="317"/>
      <c r="FZ1260" s="317"/>
      <c r="GA1260" s="317"/>
      <c r="GB1260" s="317"/>
      <c r="GC1260" s="317"/>
      <c r="GD1260" s="317"/>
      <c r="GE1260" s="317"/>
      <c r="GF1260" s="317"/>
      <c r="GG1260" s="317"/>
      <c r="GH1260" s="317"/>
      <c r="GI1260" s="317"/>
      <c r="GJ1260" s="317"/>
      <c r="GK1260" s="317"/>
      <c r="GL1260" s="317"/>
      <c r="GM1260" s="317"/>
      <c r="GN1260" s="317"/>
      <c r="GO1260" s="317"/>
      <c r="GP1260" s="317"/>
      <c r="GQ1260" s="317"/>
      <c r="GR1260" s="317"/>
      <c r="GS1260" s="317"/>
      <c r="GT1260" s="317"/>
      <c r="GU1260" s="317"/>
      <c r="GV1260" s="317"/>
      <c r="GW1260" s="317"/>
      <c r="GX1260" s="317"/>
      <c r="GY1260" s="317"/>
      <c r="GZ1260" s="317"/>
      <c r="HA1260" s="317"/>
      <c r="HB1260" s="317"/>
      <c r="HC1260" s="317"/>
      <c r="HD1260" s="317"/>
      <c r="HE1260" s="317"/>
      <c r="HF1260" s="317"/>
      <c r="HG1260" s="317"/>
      <c r="HH1260" s="317"/>
      <c r="HI1260" s="317"/>
      <c r="HJ1260" s="317"/>
      <c r="HK1260" s="317"/>
      <c r="HL1260" s="317"/>
      <c r="HM1260" s="317"/>
      <c r="HN1260" s="317"/>
      <c r="HO1260" s="317"/>
      <c r="HP1260" s="317"/>
      <c r="HQ1260" s="317"/>
      <c r="HR1260" s="317"/>
      <c r="HS1260" s="317"/>
      <c r="HT1260" s="317"/>
      <c r="HU1260" s="317"/>
      <c r="HV1260" s="317"/>
      <c r="HW1260" s="317"/>
      <c r="HX1260" s="317"/>
      <c r="HY1260" s="317"/>
      <c r="HZ1260" s="317"/>
      <c r="IA1260" s="317"/>
      <c r="IB1260" s="317"/>
      <c r="IC1260" s="317"/>
      <c r="ID1260" s="317"/>
      <c r="IE1260" s="317"/>
      <c r="IF1260" s="317"/>
      <c r="IG1260" s="317"/>
      <c r="IH1260" s="317"/>
      <c r="II1260" s="317"/>
      <c r="IJ1260" s="317"/>
      <c r="IK1260" s="317"/>
      <c r="IL1260" s="317"/>
      <c r="IM1260" s="317"/>
      <c r="IN1260" s="317"/>
      <c r="IO1260" s="317"/>
      <c r="IP1260" s="317"/>
      <c r="IQ1260" s="317"/>
      <c r="IR1260" s="317"/>
      <c r="IS1260" s="317"/>
      <c r="IT1260" s="317"/>
      <c r="IU1260" s="317"/>
      <c r="IV1260" s="317"/>
      <c r="IW1260" s="317"/>
      <c r="IX1260" s="317"/>
      <c r="IY1260" s="317"/>
      <c r="IZ1260" s="317"/>
      <c r="JA1260" s="317"/>
      <c r="JB1260" s="317"/>
      <c r="JC1260" s="317"/>
      <c r="JD1260" s="317"/>
      <c r="JE1260" s="317"/>
      <c r="JF1260" s="317"/>
      <c r="JG1260" s="317"/>
      <c r="JH1260" s="317"/>
      <c r="JI1260" s="317"/>
      <c r="JJ1260" s="317"/>
      <c r="JK1260" s="317"/>
      <c r="JL1260" s="317"/>
      <c r="JM1260" s="317"/>
      <c r="JN1260" s="317"/>
      <c r="JO1260" s="317"/>
      <c r="JP1260" s="317"/>
      <c r="JQ1260" s="317"/>
      <c r="JR1260" s="317"/>
      <c r="JS1260" s="317"/>
      <c r="JT1260" s="317"/>
      <c r="JU1260" s="317"/>
      <c r="JV1260" s="317"/>
      <c r="JW1260" s="317"/>
      <c r="JX1260" s="317"/>
      <c r="JY1260" s="317"/>
      <c r="JZ1260" s="317"/>
      <c r="KA1260" s="317"/>
      <c r="KB1260" s="317"/>
      <c r="KC1260" s="317"/>
      <c r="KD1260" s="317"/>
      <c r="KE1260" s="317"/>
      <c r="KF1260" s="317"/>
      <c r="KG1260" s="317"/>
      <c r="KH1260" s="317"/>
      <c r="KI1260" s="317"/>
      <c r="KJ1260" s="317"/>
      <c r="KK1260" s="317"/>
      <c r="KL1260" s="317"/>
      <c r="KM1260" s="317"/>
      <c r="KN1260" s="317"/>
      <c r="KO1260" s="317"/>
      <c r="KP1260" s="317"/>
      <c r="KQ1260" s="317"/>
      <c r="KR1260" s="317"/>
      <c r="KS1260" s="317"/>
      <c r="KT1260" s="317"/>
      <c r="KU1260" s="317"/>
      <c r="KV1260" s="317"/>
      <c r="KW1260" s="317"/>
      <c r="KX1260" s="317"/>
      <c r="KY1260" s="317"/>
      <c r="KZ1260" s="317"/>
      <c r="LA1260" s="317"/>
      <c r="LB1260" s="317"/>
      <c r="LC1260" s="317"/>
      <c r="LD1260" s="317"/>
      <c r="LE1260" s="317"/>
      <c r="LF1260" s="317"/>
      <c r="LG1260" s="317"/>
      <c r="LH1260" s="317"/>
      <c r="LI1260" s="317"/>
      <c r="LJ1260" s="317"/>
      <c r="LK1260" s="317"/>
      <c r="LL1260" s="317"/>
      <c r="LM1260" s="317"/>
      <c r="LN1260" s="317"/>
      <c r="LO1260" s="317"/>
      <c r="LP1260" s="317"/>
      <c r="LQ1260" s="317"/>
      <c r="LR1260" s="317"/>
      <c r="LS1260" s="317"/>
      <c r="LT1260" s="317"/>
      <c r="LU1260" s="317"/>
      <c r="LV1260" s="317"/>
      <c r="LW1260" s="317"/>
      <c r="LX1260" s="317"/>
      <c r="LY1260" s="317"/>
      <c r="LZ1260" s="317"/>
      <c r="MA1260" s="317"/>
      <c r="MB1260" s="317"/>
      <c r="MC1260" s="317"/>
      <c r="MD1260" s="317"/>
      <c r="ME1260" s="317"/>
      <c r="MF1260" s="317"/>
      <c r="MG1260" s="317"/>
      <c r="MH1260" s="317"/>
      <c r="MI1260" s="317"/>
      <c r="MJ1260" s="317"/>
      <c r="MK1260" s="317"/>
      <c r="ML1260" s="317"/>
      <c r="MM1260" s="317"/>
      <c r="MN1260" s="317"/>
      <c r="MO1260" s="317"/>
      <c r="MP1260" s="317"/>
      <c r="MQ1260" s="317"/>
      <c r="MR1260" s="317"/>
      <c r="MS1260" s="317"/>
      <c r="MT1260" s="317"/>
      <c r="MU1260" s="317"/>
      <c r="MV1260" s="317"/>
      <c r="MW1260" s="317"/>
      <c r="MX1260" s="317"/>
      <c r="MY1260" s="317"/>
      <c r="MZ1260" s="317"/>
      <c r="NA1260" s="317"/>
      <c r="NB1260" s="317"/>
      <c r="NC1260" s="317"/>
      <c r="ND1260" s="317"/>
      <c r="NE1260" s="317"/>
      <c r="NF1260" s="317"/>
      <c r="NG1260" s="317"/>
      <c r="NH1260" s="317"/>
      <c r="NI1260" s="317"/>
      <c r="NJ1260" s="317"/>
      <c r="NK1260" s="317"/>
      <c r="NL1260" s="317"/>
      <c r="NM1260" s="317"/>
      <c r="NN1260" s="317"/>
      <c r="NO1260" s="317"/>
      <c r="NP1260" s="317"/>
      <c r="NQ1260" s="317"/>
      <c r="NR1260" s="317"/>
      <c r="NS1260" s="317"/>
      <c r="NT1260" s="317"/>
      <c r="NU1260" s="317"/>
      <c r="NV1260" s="317"/>
      <c r="NW1260" s="317"/>
      <c r="NX1260" s="317"/>
      <c r="NY1260" s="317"/>
      <c r="NZ1260" s="317"/>
      <c r="OA1260" s="317"/>
      <c r="OB1260" s="317"/>
      <c r="OC1260" s="317"/>
      <c r="OD1260" s="317"/>
      <c r="OE1260" s="317"/>
      <c r="OF1260" s="317"/>
      <c r="OG1260" s="317"/>
      <c r="OH1260" s="317"/>
      <c r="OI1260" s="317"/>
      <c r="OJ1260" s="317"/>
      <c r="OK1260" s="317"/>
      <c r="OL1260" s="317"/>
      <c r="OM1260" s="317"/>
      <c r="ON1260" s="317"/>
      <c r="OO1260" s="317"/>
      <c r="OP1260" s="317"/>
      <c r="OQ1260" s="317"/>
      <c r="OR1260" s="317"/>
      <c r="OS1260" s="317"/>
      <c r="OT1260" s="317"/>
      <c r="OU1260" s="317"/>
      <c r="OV1260" s="317"/>
      <c r="OW1260" s="317"/>
      <c r="OX1260" s="317"/>
      <c r="OY1260" s="317"/>
      <c r="OZ1260" s="317"/>
      <c r="PA1260" s="317"/>
      <c r="PB1260" s="317"/>
      <c r="PC1260" s="317"/>
      <c r="PD1260" s="317"/>
      <c r="PE1260" s="317"/>
      <c r="PF1260" s="317"/>
      <c r="PG1260" s="317"/>
      <c r="PH1260" s="317"/>
      <c r="PI1260" s="317"/>
      <c r="PJ1260" s="317"/>
      <c r="PK1260" s="317"/>
      <c r="PL1260" s="317"/>
      <c r="PM1260" s="317"/>
      <c r="PN1260" s="317"/>
      <c r="PO1260" s="317"/>
      <c r="PP1260" s="317"/>
      <c r="PQ1260" s="317"/>
      <c r="PR1260" s="317"/>
      <c r="PS1260" s="317"/>
      <c r="PT1260" s="317"/>
      <c r="PU1260" s="317"/>
      <c r="PV1260" s="317"/>
      <c r="PW1260" s="317"/>
      <c r="PX1260" s="317"/>
      <c r="PY1260" s="317"/>
      <c r="PZ1260" s="317"/>
      <c r="QA1260" s="317"/>
      <c r="QB1260" s="317"/>
      <c r="QC1260" s="317"/>
      <c r="QD1260" s="317"/>
      <c r="QE1260" s="317"/>
      <c r="QF1260" s="317"/>
      <c r="QG1260" s="317"/>
      <c r="QH1260" s="317"/>
      <c r="QI1260" s="317"/>
      <c r="QJ1260" s="317"/>
      <c r="QK1260" s="317"/>
      <c r="QL1260" s="317"/>
      <c r="QM1260" s="317"/>
      <c r="QN1260" s="317"/>
      <c r="QO1260" s="317"/>
      <c r="QP1260" s="317"/>
      <c r="QQ1260" s="317"/>
      <c r="QR1260" s="317"/>
      <c r="QS1260" s="317"/>
      <c r="QT1260" s="317"/>
      <c r="QU1260" s="317"/>
      <c r="QV1260" s="317"/>
      <c r="QW1260" s="317"/>
      <c r="QX1260" s="317"/>
      <c r="QY1260" s="317"/>
      <c r="QZ1260" s="317"/>
      <c r="RA1260" s="317"/>
      <c r="RB1260" s="317"/>
      <c r="RC1260" s="317"/>
      <c r="RD1260" s="317"/>
      <c r="RE1260" s="317"/>
      <c r="RF1260" s="317"/>
      <c r="RG1260" s="317"/>
      <c r="RH1260" s="317"/>
      <c r="RI1260" s="317"/>
      <c r="RJ1260" s="317"/>
      <c r="RK1260" s="317"/>
      <c r="RL1260" s="317"/>
      <c r="RM1260" s="317"/>
      <c r="RN1260" s="317"/>
      <c r="RO1260" s="317"/>
      <c r="RP1260" s="317"/>
      <c r="RQ1260" s="317"/>
      <c r="RR1260" s="317"/>
      <c r="RS1260" s="317"/>
      <c r="RT1260" s="317"/>
      <c r="RU1260" s="317"/>
      <c r="RV1260" s="317"/>
      <c r="RW1260" s="317"/>
      <c r="RX1260" s="317"/>
      <c r="RY1260" s="317"/>
      <c r="RZ1260" s="317"/>
      <c r="SA1260" s="317"/>
      <c r="SB1260" s="317"/>
      <c r="SC1260" s="317"/>
      <c r="SD1260" s="317"/>
      <c r="SE1260" s="317"/>
      <c r="SF1260" s="317"/>
      <c r="SG1260" s="317"/>
      <c r="SH1260" s="317"/>
      <c r="SI1260" s="317"/>
      <c r="SJ1260" s="317"/>
      <c r="SK1260" s="317"/>
      <c r="SL1260" s="317"/>
      <c r="SM1260" s="317"/>
      <c r="SN1260" s="317"/>
      <c r="SO1260" s="317"/>
      <c r="SP1260" s="317"/>
      <c r="SQ1260" s="317"/>
      <c r="SR1260" s="317"/>
      <c r="SS1260" s="317"/>
      <c r="ST1260" s="317"/>
      <c r="SU1260" s="317"/>
      <c r="SV1260" s="317"/>
      <c r="SW1260" s="317"/>
      <c r="SX1260" s="317"/>
      <c r="SY1260" s="317"/>
      <c r="SZ1260" s="317"/>
      <c r="TA1260" s="317"/>
      <c r="TB1260" s="317"/>
      <c r="TC1260" s="317"/>
      <c r="TD1260" s="317"/>
      <c r="TE1260" s="317"/>
      <c r="TF1260" s="317"/>
      <c r="TG1260" s="317"/>
      <c r="TH1260" s="317"/>
      <c r="TI1260" s="317"/>
      <c r="TJ1260" s="317"/>
      <c r="TK1260" s="317"/>
      <c r="TL1260" s="317"/>
      <c r="TM1260" s="317"/>
      <c r="TN1260" s="317"/>
      <c r="TO1260" s="317"/>
      <c r="TP1260" s="317"/>
      <c r="TQ1260" s="317"/>
      <c r="TR1260" s="317"/>
      <c r="TS1260" s="317"/>
      <c r="TT1260" s="317"/>
      <c r="TU1260" s="317"/>
      <c r="TV1260" s="317"/>
      <c r="TW1260" s="317"/>
      <c r="TX1260" s="317"/>
      <c r="TY1260" s="317"/>
      <c r="TZ1260" s="317"/>
      <c r="UA1260" s="317"/>
      <c r="UB1260" s="317"/>
      <c r="UC1260" s="317"/>
      <c r="UD1260" s="317"/>
      <c r="UE1260" s="317"/>
      <c r="UF1260" s="317"/>
      <c r="UG1260" s="317"/>
      <c r="UH1260" s="317"/>
      <c r="UI1260" s="317"/>
      <c r="UJ1260" s="317"/>
      <c r="UK1260" s="317"/>
      <c r="UL1260" s="317"/>
      <c r="UM1260" s="317"/>
      <c r="UN1260" s="317"/>
      <c r="UO1260" s="317"/>
      <c r="UP1260" s="317"/>
      <c r="UQ1260" s="317"/>
      <c r="UR1260" s="317"/>
      <c r="US1260" s="317"/>
      <c r="UT1260" s="317"/>
      <c r="UU1260" s="317"/>
      <c r="UV1260" s="317"/>
      <c r="UW1260" s="317"/>
      <c r="UX1260" s="317"/>
      <c r="UY1260" s="317"/>
      <c r="UZ1260" s="317"/>
      <c r="VA1260" s="317"/>
      <c r="VB1260" s="317"/>
      <c r="VC1260" s="317"/>
      <c r="VD1260" s="317"/>
      <c r="VE1260" s="317"/>
      <c r="VF1260" s="317"/>
      <c r="VG1260" s="317"/>
      <c r="VH1260" s="317"/>
      <c r="VI1260" s="317"/>
      <c r="VJ1260" s="317"/>
      <c r="VK1260" s="317"/>
      <c r="VL1260" s="317"/>
      <c r="VM1260" s="317"/>
      <c r="VN1260" s="317"/>
      <c r="VO1260" s="317"/>
      <c r="VP1260" s="317"/>
      <c r="VQ1260" s="317"/>
      <c r="VR1260" s="317"/>
      <c r="VS1260" s="317"/>
      <c r="VT1260" s="317"/>
      <c r="VU1260" s="317"/>
      <c r="VV1260" s="317"/>
      <c r="VW1260" s="317"/>
      <c r="VX1260" s="317"/>
      <c r="VY1260" s="317"/>
      <c r="VZ1260" s="317"/>
      <c r="WA1260" s="317"/>
      <c r="WB1260" s="317"/>
      <c r="WC1260" s="317"/>
      <c r="WD1260" s="317"/>
      <c r="WE1260" s="317"/>
      <c r="WF1260" s="317"/>
      <c r="WG1260" s="317"/>
      <c r="WH1260" s="317"/>
      <c r="WI1260" s="317"/>
      <c r="WJ1260" s="317"/>
      <c r="WK1260" s="317"/>
      <c r="WL1260" s="317"/>
      <c r="WM1260" s="317"/>
      <c r="WN1260" s="317"/>
      <c r="WO1260" s="317"/>
      <c r="WP1260" s="317"/>
      <c r="WQ1260" s="317"/>
      <c r="WR1260" s="317"/>
      <c r="WS1260" s="317"/>
      <c r="WT1260" s="317"/>
      <c r="WU1260" s="317"/>
      <c r="WV1260" s="317"/>
      <c r="WW1260" s="317"/>
      <c r="WX1260" s="317"/>
      <c r="WY1260" s="317"/>
      <c r="WZ1260" s="317"/>
      <c r="XA1260" s="317"/>
      <c r="XB1260" s="317"/>
      <c r="XC1260" s="317"/>
      <c r="XD1260" s="317"/>
      <c r="XE1260" s="317"/>
      <c r="XF1260" s="317"/>
      <c r="XG1260" s="317"/>
      <c r="XH1260" s="317"/>
      <c r="XI1260" s="317"/>
      <c r="XJ1260" s="317"/>
      <c r="XK1260" s="317"/>
      <c r="XL1260" s="317"/>
      <c r="XM1260" s="317"/>
      <c r="XN1260" s="317"/>
      <c r="XO1260" s="317"/>
      <c r="XP1260" s="317"/>
      <c r="XQ1260" s="317"/>
      <c r="XR1260" s="317"/>
      <c r="XS1260" s="317"/>
      <c r="XT1260" s="317"/>
      <c r="XU1260" s="317"/>
      <c r="XV1260" s="317"/>
      <c r="XW1260" s="317"/>
      <c r="XX1260" s="317"/>
      <c r="XY1260" s="317"/>
      <c r="XZ1260" s="317"/>
      <c r="YA1260" s="317"/>
      <c r="YB1260" s="317"/>
      <c r="YC1260" s="317"/>
      <c r="YD1260" s="317"/>
      <c r="YE1260" s="317"/>
      <c r="YF1260" s="317"/>
      <c r="YG1260" s="317"/>
      <c r="YH1260" s="317"/>
      <c r="YI1260" s="317"/>
      <c r="YJ1260" s="317"/>
      <c r="YK1260" s="317"/>
      <c r="YL1260" s="317"/>
      <c r="YM1260" s="317"/>
      <c r="YN1260" s="317"/>
      <c r="YO1260" s="317"/>
      <c r="YP1260" s="317"/>
      <c r="YQ1260" s="317"/>
      <c r="YR1260" s="317"/>
      <c r="YS1260" s="317"/>
      <c r="YT1260" s="317"/>
      <c r="YU1260" s="317"/>
      <c r="YV1260" s="317"/>
      <c r="YW1260" s="317"/>
      <c r="YX1260" s="317"/>
      <c r="YY1260" s="317"/>
      <c r="YZ1260" s="317"/>
      <c r="ZA1260" s="317"/>
      <c r="ZB1260" s="317"/>
      <c r="ZC1260" s="317"/>
      <c r="ZD1260" s="317"/>
      <c r="ZE1260" s="317"/>
      <c r="ZF1260" s="317"/>
      <c r="ZG1260" s="317"/>
    </row>
    <row r="1261" spans="1:683" s="284" customFormat="1" ht="24">
      <c r="A1261" s="118" t="s">
        <v>836</v>
      </c>
      <c r="B1261" s="783"/>
      <c r="C1261" s="278" t="s">
        <v>719</v>
      </c>
      <c r="D1261" s="907"/>
      <c r="E1261" s="908"/>
      <c r="F1261" s="279"/>
      <c r="G1261" s="279"/>
      <c r="H1261" s="279"/>
      <c r="I1261" s="318"/>
      <c r="J1261" s="318"/>
      <c r="K1261" s="318"/>
      <c r="L1261" s="314" t="s">
        <v>822</v>
      </c>
      <c r="M1261" s="314" t="s">
        <v>822</v>
      </c>
      <c r="N1261" s="314" t="s">
        <v>822</v>
      </c>
      <c r="O1261" s="279">
        <f>O1252</f>
        <v>164477.95000000001</v>
      </c>
      <c r="P1261" s="279">
        <f t="shared" ref="P1261:T1261" si="2981">P1252</f>
        <v>169749.65</v>
      </c>
      <c r="Q1261" s="279">
        <f t="shared" si="2981"/>
        <v>169749.65</v>
      </c>
      <c r="R1261" s="279">
        <f t="shared" si="2981"/>
        <v>0</v>
      </c>
      <c r="S1261" s="279">
        <f t="shared" si="2981"/>
        <v>0</v>
      </c>
      <c r="T1261" s="279">
        <f t="shared" si="2981"/>
        <v>0</v>
      </c>
      <c r="U1261" s="314" t="s">
        <v>822</v>
      </c>
      <c r="V1261" s="314" t="s">
        <v>822</v>
      </c>
      <c r="W1261" s="314" t="s">
        <v>822</v>
      </c>
      <c r="X1261" s="314" t="s">
        <v>822</v>
      </c>
      <c r="Y1261" s="314" t="s">
        <v>822</v>
      </c>
      <c r="Z1261" s="314" t="s">
        <v>822</v>
      </c>
      <c r="AA1261" s="314" t="s">
        <v>822</v>
      </c>
      <c r="AB1261" s="314" t="s">
        <v>822</v>
      </c>
      <c r="AC1261" s="314" t="s">
        <v>822</v>
      </c>
      <c r="AD1261" s="314" t="s">
        <v>822</v>
      </c>
      <c r="AE1261" s="314" t="s">
        <v>822</v>
      </c>
      <c r="AF1261" s="314" t="s">
        <v>822</v>
      </c>
      <c r="AG1261" s="314" t="s">
        <v>822</v>
      </c>
      <c r="AH1261" s="314" t="s">
        <v>822</v>
      </c>
      <c r="AI1261" s="314" t="s">
        <v>822</v>
      </c>
      <c r="AJ1261" s="279">
        <f t="shared" ref="AJ1261:AO1261" si="2982">AJ1252</f>
        <v>387220.05</v>
      </c>
      <c r="AK1261" s="279">
        <f t="shared" si="2982"/>
        <v>399568.05</v>
      </c>
      <c r="AL1261" s="279">
        <f t="shared" si="2982"/>
        <v>399568.05</v>
      </c>
      <c r="AM1261" s="279">
        <f t="shared" si="2982"/>
        <v>0</v>
      </c>
      <c r="AN1261" s="279">
        <f t="shared" si="2982"/>
        <v>0</v>
      </c>
      <c r="AO1261" s="279">
        <f t="shared" si="2982"/>
        <v>0</v>
      </c>
      <c r="AP1261" s="314" t="s">
        <v>822</v>
      </c>
      <c r="AQ1261" s="314" t="s">
        <v>822</v>
      </c>
      <c r="AR1261" s="314" t="s">
        <v>822</v>
      </c>
      <c r="AS1261" s="314" t="s">
        <v>822</v>
      </c>
      <c r="AT1261" s="314" t="s">
        <v>822</v>
      </c>
      <c r="AU1261" s="314" t="s">
        <v>822</v>
      </c>
      <c r="AV1261" s="314" t="s">
        <v>822</v>
      </c>
      <c r="AW1261" s="314" t="s">
        <v>822</v>
      </c>
      <c r="AX1261" s="314" t="s">
        <v>822</v>
      </c>
      <c r="AY1261" s="314" t="s">
        <v>822</v>
      </c>
      <c r="AZ1261" s="314" t="s">
        <v>822</v>
      </c>
      <c r="BA1261" s="314" t="s">
        <v>822</v>
      </c>
      <c r="BB1261" s="314" t="s">
        <v>822</v>
      </c>
      <c r="BC1261" s="314" t="s">
        <v>822</v>
      </c>
      <c r="BD1261" s="314" t="s">
        <v>822</v>
      </c>
      <c r="BE1261" s="279">
        <f t="shared" ref="BE1261:BJ1261" si="2983">BE1252</f>
        <v>138530.35</v>
      </c>
      <c r="BF1261" s="279">
        <f t="shared" si="2983"/>
        <v>142940.35</v>
      </c>
      <c r="BG1261" s="279">
        <f t="shared" si="2983"/>
        <v>142940.35</v>
      </c>
      <c r="BH1261" s="279">
        <f t="shared" si="2983"/>
        <v>0</v>
      </c>
      <c r="BI1261" s="279">
        <f t="shared" si="2983"/>
        <v>0</v>
      </c>
      <c r="BJ1261" s="279">
        <f t="shared" si="2983"/>
        <v>0</v>
      </c>
      <c r="BK1261" s="314" t="s">
        <v>822</v>
      </c>
      <c r="BL1261" s="314" t="s">
        <v>822</v>
      </c>
      <c r="BM1261" s="314" t="s">
        <v>822</v>
      </c>
      <c r="BN1261" s="314" t="s">
        <v>822</v>
      </c>
      <c r="BO1261" s="314" t="s">
        <v>822</v>
      </c>
      <c r="BP1261" s="314" t="s">
        <v>822</v>
      </c>
      <c r="BQ1261" s="314" t="s">
        <v>822</v>
      </c>
      <c r="BR1261" s="314" t="s">
        <v>822</v>
      </c>
      <c r="BS1261" s="314" t="s">
        <v>822</v>
      </c>
      <c r="BT1261" s="314" t="s">
        <v>822</v>
      </c>
      <c r="BU1261" s="314" t="s">
        <v>822</v>
      </c>
      <c r="BV1261" s="314" t="s">
        <v>822</v>
      </c>
      <c r="BW1261" s="314" t="s">
        <v>822</v>
      </c>
      <c r="BX1261" s="314" t="s">
        <v>822</v>
      </c>
      <c r="BY1261" s="314" t="s">
        <v>822</v>
      </c>
      <c r="BZ1261" s="279">
        <f t="shared" ref="BZ1261:CE1261" si="2984">BZ1252</f>
        <v>32031.3</v>
      </c>
      <c r="CA1261" s="279">
        <f t="shared" si="2984"/>
        <v>33060.300000000003</v>
      </c>
      <c r="CB1261" s="279">
        <f t="shared" si="2984"/>
        <v>33060.300000000003</v>
      </c>
      <c r="CC1261" s="279">
        <f t="shared" si="2984"/>
        <v>0</v>
      </c>
      <c r="CD1261" s="279">
        <f t="shared" si="2984"/>
        <v>0</v>
      </c>
      <c r="CE1261" s="279">
        <f t="shared" si="2984"/>
        <v>0</v>
      </c>
      <c r="CF1261" s="314" t="s">
        <v>822</v>
      </c>
      <c r="CG1261" s="314" t="s">
        <v>822</v>
      </c>
      <c r="CH1261" s="314" t="s">
        <v>822</v>
      </c>
      <c r="CI1261" s="314" t="s">
        <v>822</v>
      </c>
      <c r="CJ1261" s="314" t="s">
        <v>822</v>
      </c>
      <c r="CK1261" s="314" t="s">
        <v>822</v>
      </c>
      <c r="CL1261" s="314" t="s">
        <v>822</v>
      </c>
      <c r="CM1261" s="314" t="s">
        <v>822</v>
      </c>
      <c r="CN1261" s="314" t="s">
        <v>822</v>
      </c>
      <c r="CO1261" s="314" t="s">
        <v>822</v>
      </c>
      <c r="CP1261" s="314" t="s">
        <v>822</v>
      </c>
      <c r="CQ1261" s="314" t="s">
        <v>822</v>
      </c>
      <c r="CR1261" s="314" t="s">
        <v>822</v>
      </c>
      <c r="CS1261" s="314" t="s">
        <v>822</v>
      </c>
      <c r="CT1261" s="314" t="s">
        <v>822</v>
      </c>
      <c r="CU1261" s="279">
        <f t="shared" ref="CU1261:CZ1261" si="2985">CU1252</f>
        <v>423120.95</v>
      </c>
      <c r="CV1261" s="279">
        <f t="shared" si="2985"/>
        <v>436656.85</v>
      </c>
      <c r="CW1261" s="279">
        <f t="shared" si="2985"/>
        <v>436656.85</v>
      </c>
      <c r="CX1261" s="279">
        <f t="shared" si="2985"/>
        <v>0</v>
      </c>
      <c r="CY1261" s="279">
        <f t="shared" si="2985"/>
        <v>0</v>
      </c>
      <c r="CZ1261" s="279">
        <f t="shared" si="2985"/>
        <v>0</v>
      </c>
      <c r="DA1261" s="314" t="s">
        <v>822</v>
      </c>
      <c r="DB1261" s="314" t="s">
        <v>822</v>
      </c>
      <c r="DC1261" s="314" t="s">
        <v>822</v>
      </c>
      <c r="DD1261" s="314" t="s">
        <v>822</v>
      </c>
      <c r="DE1261" s="314" t="s">
        <v>822</v>
      </c>
      <c r="DF1261" s="314" t="s">
        <v>822</v>
      </c>
      <c r="DG1261" s="314" t="s">
        <v>822</v>
      </c>
      <c r="DH1261" s="314" t="s">
        <v>822</v>
      </c>
      <c r="DI1261" s="314" t="s">
        <v>822</v>
      </c>
      <c r="DJ1261" s="314" t="s">
        <v>822</v>
      </c>
      <c r="DK1261" s="314" t="s">
        <v>822</v>
      </c>
      <c r="DL1261" s="314" t="s">
        <v>822</v>
      </c>
      <c r="DM1261" s="314" t="s">
        <v>822</v>
      </c>
      <c r="DN1261" s="314" t="s">
        <v>822</v>
      </c>
      <c r="DO1261" s="314" t="s">
        <v>822</v>
      </c>
      <c r="DP1261" s="279">
        <f t="shared" ref="DP1261:DU1261" si="2986">DP1252</f>
        <v>0</v>
      </c>
      <c r="DQ1261" s="279">
        <f t="shared" si="2986"/>
        <v>0</v>
      </c>
      <c r="DR1261" s="279">
        <f t="shared" si="2986"/>
        <v>0</v>
      </c>
      <c r="DS1261" s="279">
        <f t="shared" si="2986"/>
        <v>0</v>
      </c>
      <c r="DT1261" s="279">
        <f t="shared" si="2986"/>
        <v>0</v>
      </c>
      <c r="DU1261" s="279">
        <f t="shared" si="2986"/>
        <v>0</v>
      </c>
      <c r="DV1261" s="314" t="s">
        <v>822</v>
      </c>
      <c r="DW1261" s="314" t="s">
        <v>822</v>
      </c>
      <c r="DX1261" s="314" t="s">
        <v>822</v>
      </c>
      <c r="DY1261" s="314" t="s">
        <v>822</v>
      </c>
      <c r="DZ1261" s="314" t="s">
        <v>822</v>
      </c>
      <c r="EA1261" s="314" t="s">
        <v>822</v>
      </c>
      <c r="EB1261" s="314" t="s">
        <v>822</v>
      </c>
      <c r="EC1261" s="314" t="s">
        <v>822</v>
      </c>
      <c r="ED1261" s="314" t="s">
        <v>822</v>
      </c>
      <c r="EE1261" s="314" t="s">
        <v>822</v>
      </c>
      <c r="EF1261" s="314" t="s">
        <v>822</v>
      </c>
      <c r="EG1261" s="314" t="s">
        <v>822</v>
      </c>
      <c r="EH1261" s="314" t="s">
        <v>822</v>
      </c>
      <c r="EI1261" s="314" t="s">
        <v>822</v>
      </c>
      <c r="EJ1261" s="314" t="s">
        <v>822</v>
      </c>
      <c r="EK1261" s="279">
        <f t="shared" ref="EK1261:EP1261" si="2987">EK1252</f>
        <v>0</v>
      </c>
      <c r="EL1261" s="279">
        <f t="shared" si="2987"/>
        <v>0</v>
      </c>
      <c r="EM1261" s="279">
        <f t="shared" si="2987"/>
        <v>0</v>
      </c>
      <c r="EN1261" s="279">
        <f t="shared" si="2987"/>
        <v>0</v>
      </c>
      <c r="EO1261" s="279">
        <f t="shared" si="2987"/>
        <v>0</v>
      </c>
      <c r="EP1261" s="279">
        <f t="shared" si="2987"/>
        <v>0</v>
      </c>
      <c r="EQ1261" s="314" t="s">
        <v>822</v>
      </c>
      <c r="ER1261" s="314" t="s">
        <v>822</v>
      </c>
      <c r="ES1261" s="314" t="s">
        <v>822</v>
      </c>
      <c r="ET1261" s="314" t="s">
        <v>822</v>
      </c>
      <c r="EU1261" s="314" t="s">
        <v>822</v>
      </c>
      <c r="EV1261" s="314" t="s">
        <v>822</v>
      </c>
      <c r="EW1261" s="314" t="s">
        <v>822</v>
      </c>
      <c r="EX1261" s="314" t="s">
        <v>822</v>
      </c>
      <c r="EY1261" s="314" t="s">
        <v>822</v>
      </c>
      <c r="EZ1261" s="314" t="s">
        <v>822</v>
      </c>
      <c r="FA1261" s="314" t="s">
        <v>822</v>
      </c>
      <c r="FB1261" s="314" t="s">
        <v>822</v>
      </c>
      <c r="FC1261" s="314" t="s">
        <v>822</v>
      </c>
      <c r="FD1261" s="314" t="s">
        <v>822</v>
      </c>
      <c r="FE1261" s="314" t="s">
        <v>822</v>
      </c>
      <c r="FF1261" s="279">
        <f t="shared" ref="FF1261:FK1261" si="2988">FF1252</f>
        <v>385283.41</v>
      </c>
      <c r="FG1261" s="279">
        <f t="shared" si="2988"/>
        <v>397675.27</v>
      </c>
      <c r="FH1261" s="279">
        <f t="shared" si="2988"/>
        <v>397675.27</v>
      </c>
      <c r="FI1261" s="279">
        <f t="shared" si="2988"/>
        <v>0</v>
      </c>
      <c r="FJ1261" s="279">
        <f t="shared" si="2988"/>
        <v>0</v>
      </c>
      <c r="FK1261" s="279">
        <f t="shared" si="2988"/>
        <v>0</v>
      </c>
      <c r="FL1261" s="314" t="s">
        <v>822</v>
      </c>
      <c r="FM1261" s="314" t="s">
        <v>822</v>
      </c>
      <c r="FN1261" s="314" t="s">
        <v>822</v>
      </c>
      <c r="FO1261" s="314" t="s">
        <v>822</v>
      </c>
      <c r="FP1261" s="314" t="s">
        <v>822</v>
      </c>
      <c r="FQ1261" s="314" t="s">
        <v>822</v>
      </c>
      <c r="FR1261" s="314" t="s">
        <v>822</v>
      </c>
      <c r="FS1261" s="314" t="s">
        <v>822</v>
      </c>
      <c r="FT1261" s="314" t="s">
        <v>822</v>
      </c>
      <c r="FU1261" s="314" t="s">
        <v>822</v>
      </c>
      <c r="FV1261" s="314" t="s">
        <v>822</v>
      </c>
      <c r="FW1261" s="314" t="s">
        <v>822</v>
      </c>
      <c r="FX1261" s="314" t="s">
        <v>822</v>
      </c>
      <c r="FY1261" s="314" t="s">
        <v>822</v>
      </c>
      <c r="FZ1261" s="314" t="s">
        <v>822</v>
      </c>
      <c r="GA1261" s="279">
        <f t="shared" ref="GA1261:GF1261" si="2989">GA1252</f>
        <v>113830.98</v>
      </c>
      <c r="GB1261" s="279">
        <f t="shared" si="2989"/>
        <v>117492.1</v>
      </c>
      <c r="GC1261" s="279">
        <f t="shared" si="2989"/>
        <v>117492.1</v>
      </c>
      <c r="GD1261" s="279">
        <f t="shared" si="2989"/>
        <v>0</v>
      </c>
      <c r="GE1261" s="279">
        <f t="shared" si="2989"/>
        <v>0</v>
      </c>
      <c r="GF1261" s="279">
        <f t="shared" si="2989"/>
        <v>0</v>
      </c>
      <c r="GG1261" s="314" t="s">
        <v>822</v>
      </c>
      <c r="GH1261" s="314" t="s">
        <v>822</v>
      </c>
      <c r="GI1261" s="314" t="s">
        <v>822</v>
      </c>
      <c r="GJ1261" s="314" t="s">
        <v>822</v>
      </c>
      <c r="GK1261" s="314" t="s">
        <v>822</v>
      </c>
      <c r="GL1261" s="314" t="s">
        <v>822</v>
      </c>
      <c r="GM1261" s="314" t="s">
        <v>822</v>
      </c>
      <c r="GN1261" s="314" t="s">
        <v>822</v>
      </c>
      <c r="GO1261" s="314" t="s">
        <v>822</v>
      </c>
      <c r="GP1261" s="314" t="s">
        <v>822</v>
      </c>
      <c r="GQ1261" s="314" t="s">
        <v>822</v>
      </c>
      <c r="GR1261" s="314" t="s">
        <v>822</v>
      </c>
      <c r="GS1261" s="314" t="s">
        <v>822</v>
      </c>
      <c r="GT1261" s="314" t="s">
        <v>822</v>
      </c>
      <c r="GU1261" s="314" t="s">
        <v>822</v>
      </c>
      <c r="GV1261" s="279">
        <f t="shared" ref="GV1261:HA1261" si="2990">GV1252</f>
        <v>70011.27</v>
      </c>
      <c r="GW1261" s="279">
        <f t="shared" si="2990"/>
        <v>72260.37</v>
      </c>
      <c r="GX1261" s="279">
        <f t="shared" si="2990"/>
        <v>72260.37</v>
      </c>
      <c r="GY1261" s="279">
        <f t="shared" si="2990"/>
        <v>0</v>
      </c>
      <c r="GZ1261" s="279">
        <f t="shared" si="2990"/>
        <v>0</v>
      </c>
      <c r="HA1261" s="279">
        <f t="shared" si="2990"/>
        <v>0</v>
      </c>
      <c r="HB1261" s="314" t="s">
        <v>822</v>
      </c>
      <c r="HC1261" s="314" t="s">
        <v>822</v>
      </c>
      <c r="HD1261" s="314" t="s">
        <v>822</v>
      </c>
      <c r="HE1261" s="314" t="s">
        <v>822</v>
      </c>
      <c r="HF1261" s="314" t="s">
        <v>822</v>
      </c>
      <c r="HG1261" s="314" t="s">
        <v>822</v>
      </c>
      <c r="HH1261" s="314" t="s">
        <v>822</v>
      </c>
      <c r="HI1261" s="314" t="s">
        <v>822</v>
      </c>
      <c r="HJ1261" s="314" t="s">
        <v>822</v>
      </c>
      <c r="HK1261" s="314" t="s">
        <v>822</v>
      </c>
      <c r="HL1261" s="314" t="s">
        <v>822</v>
      </c>
      <c r="HM1261" s="314" t="s">
        <v>822</v>
      </c>
      <c r="HN1261" s="314" t="s">
        <v>822</v>
      </c>
      <c r="HO1261" s="314" t="s">
        <v>822</v>
      </c>
      <c r="HP1261" s="314" t="s">
        <v>822</v>
      </c>
      <c r="HQ1261" s="279">
        <f t="shared" ref="HQ1261:HV1261" si="2991">HQ1252</f>
        <v>0</v>
      </c>
      <c r="HR1261" s="279">
        <f t="shared" si="2991"/>
        <v>0</v>
      </c>
      <c r="HS1261" s="279">
        <f t="shared" si="2991"/>
        <v>0</v>
      </c>
      <c r="HT1261" s="279">
        <f t="shared" si="2991"/>
        <v>0</v>
      </c>
      <c r="HU1261" s="279">
        <f t="shared" si="2991"/>
        <v>0</v>
      </c>
      <c r="HV1261" s="279">
        <f t="shared" si="2991"/>
        <v>0</v>
      </c>
      <c r="HW1261" s="314" t="s">
        <v>822</v>
      </c>
      <c r="HX1261" s="314" t="s">
        <v>822</v>
      </c>
      <c r="HY1261" s="314" t="s">
        <v>822</v>
      </c>
      <c r="HZ1261" s="314" t="s">
        <v>822</v>
      </c>
      <c r="IA1261" s="314" t="s">
        <v>822</v>
      </c>
      <c r="IB1261" s="314" t="s">
        <v>822</v>
      </c>
      <c r="IC1261" s="314" t="s">
        <v>822</v>
      </c>
      <c r="ID1261" s="314" t="s">
        <v>822</v>
      </c>
      <c r="IE1261" s="314" t="s">
        <v>822</v>
      </c>
      <c r="IF1261" s="314" t="s">
        <v>822</v>
      </c>
      <c r="IG1261" s="314" t="s">
        <v>822</v>
      </c>
      <c r="IH1261" s="314" t="s">
        <v>822</v>
      </c>
      <c r="II1261" s="314" t="s">
        <v>822</v>
      </c>
      <c r="IJ1261" s="314" t="s">
        <v>822</v>
      </c>
      <c r="IK1261" s="314" t="s">
        <v>822</v>
      </c>
      <c r="IL1261" s="279">
        <f t="shared" ref="IL1261:IQ1261" si="2992">IL1252</f>
        <v>264616.64</v>
      </c>
      <c r="IM1261" s="279">
        <f t="shared" si="2992"/>
        <v>273093.53999999998</v>
      </c>
      <c r="IN1261" s="279">
        <f t="shared" si="2992"/>
        <v>273093.53999999998</v>
      </c>
      <c r="IO1261" s="279">
        <f t="shared" si="2992"/>
        <v>0</v>
      </c>
      <c r="IP1261" s="279">
        <f t="shared" si="2992"/>
        <v>0</v>
      </c>
      <c r="IQ1261" s="279">
        <f t="shared" si="2992"/>
        <v>0</v>
      </c>
      <c r="IR1261" s="314" t="s">
        <v>822</v>
      </c>
      <c r="IS1261" s="314" t="s">
        <v>822</v>
      </c>
      <c r="IT1261" s="314" t="s">
        <v>822</v>
      </c>
      <c r="IU1261" s="314" t="s">
        <v>822</v>
      </c>
      <c r="IV1261" s="314" t="s">
        <v>822</v>
      </c>
      <c r="IW1261" s="314" t="s">
        <v>822</v>
      </c>
      <c r="IX1261" s="314" t="s">
        <v>822</v>
      </c>
      <c r="IY1261" s="314" t="s">
        <v>822</v>
      </c>
      <c r="IZ1261" s="314" t="s">
        <v>822</v>
      </c>
      <c r="JA1261" s="314" t="s">
        <v>822</v>
      </c>
      <c r="JB1261" s="314" t="s">
        <v>822</v>
      </c>
      <c r="JC1261" s="314" t="s">
        <v>822</v>
      </c>
      <c r="JD1261" s="314" t="s">
        <v>822</v>
      </c>
      <c r="JE1261" s="314" t="s">
        <v>822</v>
      </c>
      <c r="JF1261" s="314" t="s">
        <v>822</v>
      </c>
      <c r="JG1261" s="279">
        <f t="shared" ref="JG1261:JL1261" si="2993">JG1252</f>
        <v>69594.350000000006</v>
      </c>
      <c r="JH1261" s="279">
        <f t="shared" si="2993"/>
        <v>71830.850000000006</v>
      </c>
      <c r="JI1261" s="279">
        <f t="shared" si="2993"/>
        <v>71830.850000000006</v>
      </c>
      <c r="JJ1261" s="279">
        <f t="shared" si="2993"/>
        <v>0</v>
      </c>
      <c r="JK1261" s="279">
        <f t="shared" si="2993"/>
        <v>0</v>
      </c>
      <c r="JL1261" s="279">
        <f t="shared" si="2993"/>
        <v>0</v>
      </c>
      <c r="JM1261" s="314" t="s">
        <v>822</v>
      </c>
      <c r="JN1261" s="314" t="s">
        <v>822</v>
      </c>
      <c r="JO1261" s="314" t="s">
        <v>822</v>
      </c>
      <c r="JP1261" s="314" t="s">
        <v>822</v>
      </c>
      <c r="JQ1261" s="314" t="s">
        <v>822</v>
      </c>
      <c r="JR1261" s="314" t="s">
        <v>822</v>
      </c>
      <c r="JS1261" s="314" t="s">
        <v>822</v>
      </c>
      <c r="JT1261" s="314" t="s">
        <v>822</v>
      </c>
      <c r="JU1261" s="314" t="s">
        <v>822</v>
      </c>
      <c r="JV1261" s="314" t="s">
        <v>822</v>
      </c>
      <c r="JW1261" s="314" t="s">
        <v>822</v>
      </c>
      <c r="JX1261" s="314" t="s">
        <v>822</v>
      </c>
      <c r="JY1261" s="314" t="s">
        <v>822</v>
      </c>
      <c r="JZ1261" s="314" t="s">
        <v>822</v>
      </c>
      <c r="KA1261" s="314" t="s">
        <v>822</v>
      </c>
      <c r="KB1261" s="279">
        <f t="shared" ref="KB1261:KG1261" si="2994">KB1252</f>
        <v>62175.1</v>
      </c>
      <c r="KC1261" s="279">
        <f t="shared" si="2994"/>
        <v>64151.1</v>
      </c>
      <c r="KD1261" s="279">
        <f t="shared" si="2994"/>
        <v>64151.1</v>
      </c>
      <c r="KE1261" s="279">
        <f t="shared" si="2994"/>
        <v>0</v>
      </c>
      <c r="KF1261" s="279">
        <f t="shared" si="2994"/>
        <v>0</v>
      </c>
      <c r="KG1261" s="279">
        <f t="shared" si="2994"/>
        <v>0</v>
      </c>
      <c r="KH1261" s="314" t="s">
        <v>822</v>
      </c>
      <c r="KI1261" s="314" t="s">
        <v>822</v>
      </c>
      <c r="KJ1261" s="314" t="s">
        <v>822</v>
      </c>
      <c r="KK1261" s="314" t="s">
        <v>822</v>
      </c>
      <c r="KL1261" s="314" t="s">
        <v>822</v>
      </c>
      <c r="KM1261" s="314" t="s">
        <v>822</v>
      </c>
      <c r="KN1261" s="314" t="s">
        <v>822</v>
      </c>
      <c r="KO1261" s="314" t="s">
        <v>822</v>
      </c>
      <c r="KP1261" s="314" t="s">
        <v>822</v>
      </c>
      <c r="KQ1261" s="314" t="s">
        <v>822</v>
      </c>
      <c r="KR1261" s="314" t="s">
        <v>822</v>
      </c>
      <c r="KS1261" s="314" t="s">
        <v>822</v>
      </c>
      <c r="KT1261" s="314" t="s">
        <v>822</v>
      </c>
      <c r="KU1261" s="314" t="s">
        <v>822</v>
      </c>
      <c r="KV1261" s="314" t="s">
        <v>822</v>
      </c>
      <c r="KW1261" s="279">
        <f t="shared" ref="KW1261:LB1261" si="2995">KW1252</f>
        <v>0</v>
      </c>
      <c r="KX1261" s="279">
        <f t="shared" si="2995"/>
        <v>0</v>
      </c>
      <c r="KY1261" s="279">
        <f t="shared" si="2995"/>
        <v>0</v>
      </c>
      <c r="KZ1261" s="279">
        <f t="shared" si="2995"/>
        <v>0</v>
      </c>
      <c r="LA1261" s="279">
        <f t="shared" si="2995"/>
        <v>0</v>
      </c>
      <c r="LB1261" s="279">
        <f t="shared" si="2995"/>
        <v>0</v>
      </c>
      <c r="LC1261" s="314" t="s">
        <v>822</v>
      </c>
      <c r="LD1261" s="314" t="s">
        <v>822</v>
      </c>
      <c r="LE1261" s="314" t="s">
        <v>822</v>
      </c>
      <c r="LF1261" s="314" t="s">
        <v>822</v>
      </c>
      <c r="LG1261" s="314" t="s">
        <v>822</v>
      </c>
      <c r="LH1261" s="314" t="s">
        <v>822</v>
      </c>
      <c r="LI1261" s="314" t="s">
        <v>822</v>
      </c>
      <c r="LJ1261" s="314" t="s">
        <v>822</v>
      </c>
      <c r="LK1261" s="314" t="s">
        <v>822</v>
      </c>
      <c r="LL1261" s="314" t="s">
        <v>822</v>
      </c>
      <c r="LM1261" s="314" t="s">
        <v>822</v>
      </c>
      <c r="LN1261" s="314" t="s">
        <v>822</v>
      </c>
      <c r="LO1261" s="314" t="s">
        <v>822</v>
      </c>
      <c r="LP1261" s="314" t="s">
        <v>822</v>
      </c>
      <c r="LQ1261" s="314" t="s">
        <v>822</v>
      </c>
      <c r="LR1261" s="279">
        <f t="shared" ref="LR1261:LW1261" si="2996">LR1252</f>
        <v>112109.55</v>
      </c>
      <c r="LS1261" s="279">
        <f t="shared" si="2996"/>
        <v>115711.05</v>
      </c>
      <c r="LT1261" s="279">
        <f t="shared" si="2996"/>
        <v>115711.05</v>
      </c>
      <c r="LU1261" s="279">
        <f t="shared" si="2996"/>
        <v>0</v>
      </c>
      <c r="LV1261" s="279">
        <f t="shared" si="2996"/>
        <v>0</v>
      </c>
      <c r="LW1261" s="279">
        <f t="shared" si="2996"/>
        <v>0</v>
      </c>
      <c r="LX1261" s="314" t="s">
        <v>822</v>
      </c>
      <c r="LY1261" s="314" t="s">
        <v>822</v>
      </c>
      <c r="LZ1261" s="314" t="s">
        <v>822</v>
      </c>
      <c r="MA1261" s="314" t="s">
        <v>822</v>
      </c>
      <c r="MB1261" s="314" t="s">
        <v>822</v>
      </c>
      <c r="MC1261" s="314" t="s">
        <v>822</v>
      </c>
      <c r="MD1261" s="314" t="s">
        <v>822</v>
      </c>
      <c r="ME1261" s="314" t="s">
        <v>822</v>
      </c>
      <c r="MF1261" s="314" t="s">
        <v>822</v>
      </c>
      <c r="MG1261" s="314" t="s">
        <v>822</v>
      </c>
      <c r="MH1261" s="314" t="s">
        <v>822</v>
      </c>
      <c r="MI1261" s="314" t="s">
        <v>822</v>
      </c>
      <c r="MJ1261" s="314" t="s">
        <v>822</v>
      </c>
      <c r="MK1261" s="314" t="s">
        <v>822</v>
      </c>
      <c r="ML1261" s="314" t="s">
        <v>822</v>
      </c>
      <c r="MM1261" s="279">
        <f t="shared" ref="MM1261:MR1261" si="2997">MM1252</f>
        <v>185121.5</v>
      </c>
      <c r="MN1261" s="279">
        <f t="shared" si="2997"/>
        <v>191057.9</v>
      </c>
      <c r="MO1261" s="279">
        <f t="shared" si="2997"/>
        <v>191057.9</v>
      </c>
      <c r="MP1261" s="279">
        <f t="shared" si="2997"/>
        <v>0</v>
      </c>
      <c r="MQ1261" s="279">
        <f t="shared" si="2997"/>
        <v>0</v>
      </c>
      <c r="MR1261" s="279">
        <f t="shared" si="2997"/>
        <v>0</v>
      </c>
      <c r="MS1261" s="314" t="s">
        <v>822</v>
      </c>
      <c r="MT1261" s="314" t="s">
        <v>822</v>
      </c>
      <c r="MU1261" s="314" t="s">
        <v>822</v>
      </c>
      <c r="MV1261" s="314" t="s">
        <v>822</v>
      </c>
      <c r="MW1261" s="314" t="s">
        <v>822</v>
      </c>
      <c r="MX1261" s="314" t="s">
        <v>822</v>
      </c>
      <c r="MY1261" s="314" t="s">
        <v>822</v>
      </c>
      <c r="MZ1261" s="314" t="s">
        <v>822</v>
      </c>
      <c r="NA1261" s="314" t="s">
        <v>822</v>
      </c>
      <c r="NB1261" s="314" t="s">
        <v>822</v>
      </c>
      <c r="NC1261" s="314" t="s">
        <v>822</v>
      </c>
      <c r="ND1261" s="314" t="s">
        <v>822</v>
      </c>
      <c r="NE1261" s="314" t="s">
        <v>822</v>
      </c>
      <c r="NF1261" s="314" t="s">
        <v>822</v>
      </c>
      <c r="NG1261" s="314" t="s">
        <v>822</v>
      </c>
      <c r="NH1261" s="279">
        <f t="shared" ref="NH1261:NM1261" si="2998">NH1252</f>
        <v>0</v>
      </c>
      <c r="NI1261" s="279">
        <f t="shared" si="2998"/>
        <v>0</v>
      </c>
      <c r="NJ1261" s="279">
        <f t="shared" si="2998"/>
        <v>0</v>
      </c>
      <c r="NK1261" s="279">
        <f t="shared" si="2998"/>
        <v>0</v>
      </c>
      <c r="NL1261" s="279">
        <f t="shared" si="2998"/>
        <v>0</v>
      </c>
      <c r="NM1261" s="279">
        <f t="shared" si="2998"/>
        <v>0</v>
      </c>
      <c r="NN1261" s="314" t="s">
        <v>822</v>
      </c>
      <c r="NO1261" s="314" t="s">
        <v>822</v>
      </c>
      <c r="NP1261" s="314" t="s">
        <v>822</v>
      </c>
      <c r="NQ1261" s="314" t="s">
        <v>822</v>
      </c>
      <c r="NR1261" s="314" t="s">
        <v>822</v>
      </c>
      <c r="NS1261" s="314" t="s">
        <v>822</v>
      </c>
      <c r="NT1261" s="314" t="s">
        <v>822</v>
      </c>
      <c r="NU1261" s="314" t="s">
        <v>822</v>
      </c>
      <c r="NV1261" s="314" t="s">
        <v>822</v>
      </c>
      <c r="NW1261" s="314" t="s">
        <v>822</v>
      </c>
      <c r="NX1261" s="314" t="s">
        <v>822</v>
      </c>
      <c r="NY1261" s="314" t="s">
        <v>822</v>
      </c>
      <c r="NZ1261" s="314" t="s">
        <v>822</v>
      </c>
      <c r="OA1261" s="314" t="s">
        <v>822</v>
      </c>
      <c r="OB1261" s="314" t="s">
        <v>822</v>
      </c>
      <c r="OC1261" s="279">
        <f t="shared" ref="OC1261:OH1261" si="2999">OC1252</f>
        <v>68947.899999999994</v>
      </c>
      <c r="OD1261" s="279">
        <f t="shared" si="2999"/>
        <v>71164.100000000006</v>
      </c>
      <c r="OE1261" s="279">
        <f t="shared" si="2999"/>
        <v>71164.100000000006</v>
      </c>
      <c r="OF1261" s="279">
        <f t="shared" si="2999"/>
        <v>0</v>
      </c>
      <c r="OG1261" s="279">
        <f t="shared" si="2999"/>
        <v>0</v>
      </c>
      <c r="OH1261" s="279">
        <f t="shared" si="2999"/>
        <v>0</v>
      </c>
      <c r="OI1261" s="314" t="s">
        <v>822</v>
      </c>
      <c r="OJ1261" s="314" t="s">
        <v>822</v>
      </c>
      <c r="OK1261" s="314" t="s">
        <v>822</v>
      </c>
      <c r="OL1261" s="314" t="s">
        <v>822</v>
      </c>
      <c r="OM1261" s="314" t="s">
        <v>822</v>
      </c>
      <c r="ON1261" s="314" t="s">
        <v>822</v>
      </c>
      <c r="OO1261" s="314" t="s">
        <v>822</v>
      </c>
      <c r="OP1261" s="314" t="s">
        <v>822</v>
      </c>
      <c r="OQ1261" s="314" t="s">
        <v>822</v>
      </c>
      <c r="OR1261" s="314" t="s">
        <v>822</v>
      </c>
      <c r="OS1261" s="314" t="s">
        <v>822</v>
      </c>
      <c r="OT1261" s="314" t="s">
        <v>822</v>
      </c>
      <c r="OU1261" s="314" t="s">
        <v>822</v>
      </c>
      <c r="OV1261" s="314" t="s">
        <v>822</v>
      </c>
      <c r="OW1261" s="314" t="s">
        <v>822</v>
      </c>
      <c r="OX1261" s="279">
        <f t="shared" ref="OX1261:PC1261" si="3000">OX1252</f>
        <v>93348.36</v>
      </c>
      <c r="OY1261" s="279">
        <f t="shared" si="3000"/>
        <v>96347.16</v>
      </c>
      <c r="OZ1261" s="279">
        <f t="shared" si="3000"/>
        <v>96347.16</v>
      </c>
      <c r="PA1261" s="279">
        <f t="shared" si="3000"/>
        <v>0</v>
      </c>
      <c r="PB1261" s="279">
        <f t="shared" si="3000"/>
        <v>0</v>
      </c>
      <c r="PC1261" s="279">
        <f t="shared" si="3000"/>
        <v>0</v>
      </c>
      <c r="PD1261" s="314" t="s">
        <v>822</v>
      </c>
      <c r="PE1261" s="314" t="s">
        <v>822</v>
      </c>
      <c r="PF1261" s="314" t="s">
        <v>822</v>
      </c>
      <c r="PG1261" s="314" t="s">
        <v>822</v>
      </c>
      <c r="PH1261" s="314" t="s">
        <v>822</v>
      </c>
      <c r="PI1261" s="314" t="s">
        <v>822</v>
      </c>
      <c r="PJ1261" s="314" t="s">
        <v>822</v>
      </c>
      <c r="PK1261" s="314" t="s">
        <v>822</v>
      </c>
      <c r="PL1261" s="314" t="s">
        <v>822</v>
      </c>
      <c r="PM1261" s="314" t="s">
        <v>822</v>
      </c>
      <c r="PN1261" s="314" t="s">
        <v>822</v>
      </c>
      <c r="PO1261" s="314" t="s">
        <v>822</v>
      </c>
      <c r="PP1261" s="314" t="s">
        <v>822</v>
      </c>
      <c r="PQ1261" s="314" t="s">
        <v>822</v>
      </c>
      <c r="PR1261" s="314" t="s">
        <v>822</v>
      </c>
      <c r="PS1261" s="279">
        <f t="shared" ref="PS1261:PX1261" si="3001">PS1252</f>
        <v>452989.37</v>
      </c>
      <c r="PT1261" s="279">
        <f t="shared" si="3001"/>
        <v>467441.19</v>
      </c>
      <c r="PU1261" s="279">
        <f t="shared" si="3001"/>
        <v>467441.19</v>
      </c>
      <c r="PV1261" s="279">
        <f t="shared" si="3001"/>
        <v>0</v>
      </c>
      <c r="PW1261" s="279">
        <f t="shared" si="3001"/>
        <v>0</v>
      </c>
      <c r="PX1261" s="279">
        <f t="shared" si="3001"/>
        <v>0</v>
      </c>
      <c r="PY1261" s="314" t="s">
        <v>822</v>
      </c>
      <c r="PZ1261" s="314" t="s">
        <v>822</v>
      </c>
      <c r="QA1261" s="314" t="s">
        <v>822</v>
      </c>
      <c r="QB1261" s="314" t="s">
        <v>822</v>
      </c>
      <c r="QC1261" s="314" t="s">
        <v>822</v>
      </c>
      <c r="QD1261" s="314" t="s">
        <v>822</v>
      </c>
      <c r="QE1261" s="314" t="s">
        <v>822</v>
      </c>
      <c r="QF1261" s="314" t="s">
        <v>822</v>
      </c>
      <c r="QG1261" s="314" t="s">
        <v>822</v>
      </c>
      <c r="QH1261" s="314" t="s">
        <v>822</v>
      </c>
      <c r="QI1261" s="314" t="s">
        <v>822</v>
      </c>
      <c r="QJ1261" s="314" t="s">
        <v>822</v>
      </c>
      <c r="QK1261" s="314" t="s">
        <v>822</v>
      </c>
      <c r="QL1261" s="314" t="s">
        <v>822</v>
      </c>
      <c r="QM1261" s="314" t="s">
        <v>822</v>
      </c>
      <c r="QN1261" s="279">
        <f t="shared" ref="QN1261:QS1261" si="3002">QN1252</f>
        <v>144140.85</v>
      </c>
      <c r="QO1261" s="279">
        <f t="shared" si="3002"/>
        <v>148771.35</v>
      </c>
      <c r="QP1261" s="279">
        <f t="shared" si="3002"/>
        <v>148771.35</v>
      </c>
      <c r="QQ1261" s="279">
        <f t="shared" si="3002"/>
        <v>0</v>
      </c>
      <c r="QR1261" s="279">
        <f t="shared" si="3002"/>
        <v>0</v>
      </c>
      <c r="QS1261" s="279">
        <f t="shared" si="3002"/>
        <v>0</v>
      </c>
      <c r="QT1261" s="314" t="s">
        <v>822</v>
      </c>
      <c r="QU1261" s="314" t="s">
        <v>822</v>
      </c>
      <c r="QV1261" s="314" t="s">
        <v>822</v>
      </c>
      <c r="QW1261" s="314" t="s">
        <v>822</v>
      </c>
      <c r="QX1261" s="314" t="s">
        <v>822</v>
      </c>
      <c r="QY1261" s="314" t="s">
        <v>822</v>
      </c>
      <c r="QZ1261" s="314" t="s">
        <v>822</v>
      </c>
      <c r="RA1261" s="314" t="s">
        <v>822</v>
      </c>
      <c r="RB1261" s="314" t="s">
        <v>822</v>
      </c>
      <c r="RC1261" s="314" t="s">
        <v>822</v>
      </c>
      <c r="RD1261" s="314" t="s">
        <v>822</v>
      </c>
      <c r="RE1261" s="314" t="s">
        <v>822</v>
      </c>
      <c r="RF1261" s="314" t="s">
        <v>822</v>
      </c>
      <c r="RG1261" s="314" t="s">
        <v>822</v>
      </c>
      <c r="RH1261" s="314" t="s">
        <v>822</v>
      </c>
      <c r="RI1261" s="279">
        <f t="shared" ref="RI1261:RN1261" si="3003">RI1252</f>
        <v>246732.5</v>
      </c>
      <c r="RJ1261" s="279">
        <f t="shared" si="3003"/>
        <v>254663.5</v>
      </c>
      <c r="RK1261" s="279">
        <f t="shared" si="3003"/>
        <v>254663.5</v>
      </c>
      <c r="RL1261" s="279">
        <f t="shared" si="3003"/>
        <v>0</v>
      </c>
      <c r="RM1261" s="279">
        <f t="shared" si="3003"/>
        <v>0</v>
      </c>
      <c r="RN1261" s="279">
        <f t="shared" si="3003"/>
        <v>0</v>
      </c>
      <c r="RO1261" s="314" t="s">
        <v>822</v>
      </c>
      <c r="RP1261" s="314" t="s">
        <v>822</v>
      </c>
      <c r="RQ1261" s="314" t="s">
        <v>822</v>
      </c>
      <c r="RR1261" s="314" t="s">
        <v>822</v>
      </c>
      <c r="RS1261" s="314" t="s">
        <v>822</v>
      </c>
      <c r="RT1261" s="314" t="s">
        <v>822</v>
      </c>
      <c r="RU1261" s="314" t="s">
        <v>822</v>
      </c>
      <c r="RV1261" s="314" t="s">
        <v>822</v>
      </c>
      <c r="RW1261" s="314" t="s">
        <v>822</v>
      </c>
      <c r="RX1261" s="314" t="s">
        <v>822</v>
      </c>
      <c r="RY1261" s="314" t="s">
        <v>822</v>
      </c>
      <c r="RZ1261" s="314" t="s">
        <v>822</v>
      </c>
      <c r="SA1261" s="314" t="s">
        <v>822</v>
      </c>
      <c r="SB1261" s="314" t="s">
        <v>822</v>
      </c>
      <c r="SC1261" s="314" t="s">
        <v>822</v>
      </c>
      <c r="SD1261" s="279">
        <f t="shared" ref="SD1261:SI1261" si="3004">SD1252</f>
        <v>51314.39</v>
      </c>
      <c r="SE1261" s="279">
        <f t="shared" si="3004"/>
        <v>52936.89</v>
      </c>
      <c r="SF1261" s="279">
        <f t="shared" si="3004"/>
        <v>52936.89</v>
      </c>
      <c r="SG1261" s="279">
        <f t="shared" si="3004"/>
        <v>0</v>
      </c>
      <c r="SH1261" s="279">
        <f t="shared" si="3004"/>
        <v>0</v>
      </c>
      <c r="SI1261" s="279">
        <f t="shared" si="3004"/>
        <v>0</v>
      </c>
      <c r="SJ1261" s="314" t="s">
        <v>822</v>
      </c>
      <c r="SK1261" s="314" t="s">
        <v>822</v>
      </c>
      <c r="SL1261" s="314" t="s">
        <v>822</v>
      </c>
      <c r="SM1261" s="314" t="s">
        <v>822</v>
      </c>
      <c r="SN1261" s="314" t="s">
        <v>822</v>
      </c>
      <c r="SO1261" s="314" t="s">
        <v>822</v>
      </c>
      <c r="SP1261" s="314" t="s">
        <v>822</v>
      </c>
      <c r="SQ1261" s="314" t="s">
        <v>822</v>
      </c>
      <c r="SR1261" s="314" t="s">
        <v>822</v>
      </c>
      <c r="SS1261" s="314" t="s">
        <v>822</v>
      </c>
      <c r="ST1261" s="314" t="s">
        <v>822</v>
      </c>
      <c r="SU1261" s="314" t="s">
        <v>822</v>
      </c>
      <c r="SV1261" s="314" t="s">
        <v>822</v>
      </c>
      <c r="SW1261" s="314" t="s">
        <v>822</v>
      </c>
      <c r="SX1261" s="314" t="s">
        <v>822</v>
      </c>
      <c r="SY1261" s="279">
        <f t="shared" ref="SY1261:TD1261" si="3005">SY1252</f>
        <v>205216.2</v>
      </c>
      <c r="SZ1261" s="279">
        <f t="shared" si="3005"/>
        <v>211705.2</v>
      </c>
      <c r="TA1261" s="279">
        <f t="shared" si="3005"/>
        <v>211705.2</v>
      </c>
      <c r="TB1261" s="279">
        <f t="shared" si="3005"/>
        <v>0</v>
      </c>
      <c r="TC1261" s="279">
        <f t="shared" si="3005"/>
        <v>0</v>
      </c>
      <c r="TD1261" s="279">
        <f t="shared" si="3005"/>
        <v>0</v>
      </c>
      <c r="TE1261" s="314" t="s">
        <v>822</v>
      </c>
      <c r="TF1261" s="314" t="s">
        <v>822</v>
      </c>
      <c r="TG1261" s="314" t="s">
        <v>822</v>
      </c>
      <c r="TH1261" s="314" t="s">
        <v>822</v>
      </c>
      <c r="TI1261" s="314" t="s">
        <v>822</v>
      </c>
      <c r="TJ1261" s="314" t="s">
        <v>822</v>
      </c>
      <c r="TK1261" s="314" t="s">
        <v>822</v>
      </c>
      <c r="TL1261" s="314" t="s">
        <v>822</v>
      </c>
      <c r="TM1261" s="314" t="s">
        <v>822</v>
      </c>
      <c r="TN1261" s="314" t="s">
        <v>822</v>
      </c>
      <c r="TO1261" s="314" t="s">
        <v>822</v>
      </c>
      <c r="TP1261" s="314" t="s">
        <v>822</v>
      </c>
      <c r="TQ1261" s="314" t="s">
        <v>822</v>
      </c>
      <c r="TR1261" s="314" t="s">
        <v>822</v>
      </c>
      <c r="TS1261" s="314" t="s">
        <v>822</v>
      </c>
      <c r="TT1261" s="279">
        <f t="shared" ref="TT1261:TY1261" si="3006">TT1252</f>
        <v>222801.74</v>
      </c>
      <c r="TU1261" s="279">
        <f t="shared" si="3006"/>
        <v>229907.44</v>
      </c>
      <c r="TV1261" s="279">
        <f t="shared" si="3006"/>
        <v>229907.44</v>
      </c>
      <c r="TW1261" s="279">
        <f t="shared" si="3006"/>
        <v>0</v>
      </c>
      <c r="TX1261" s="279">
        <f t="shared" si="3006"/>
        <v>0</v>
      </c>
      <c r="TY1261" s="279">
        <f t="shared" si="3006"/>
        <v>0</v>
      </c>
      <c r="TZ1261" s="314" t="s">
        <v>822</v>
      </c>
      <c r="UA1261" s="314" t="s">
        <v>822</v>
      </c>
      <c r="UB1261" s="314" t="s">
        <v>822</v>
      </c>
      <c r="UC1261" s="314" t="s">
        <v>822</v>
      </c>
      <c r="UD1261" s="314" t="s">
        <v>822</v>
      </c>
      <c r="UE1261" s="314" t="s">
        <v>822</v>
      </c>
      <c r="UF1261" s="314" t="s">
        <v>822</v>
      </c>
      <c r="UG1261" s="314" t="s">
        <v>822</v>
      </c>
      <c r="UH1261" s="314" t="s">
        <v>822</v>
      </c>
      <c r="UI1261" s="314" t="s">
        <v>822</v>
      </c>
      <c r="UJ1261" s="314" t="s">
        <v>822</v>
      </c>
      <c r="UK1261" s="314" t="s">
        <v>822</v>
      </c>
      <c r="UL1261" s="314" t="s">
        <v>822</v>
      </c>
      <c r="UM1261" s="314" t="s">
        <v>822</v>
      </c>
      <c r="UN1261" s="314" t="s">
        <v>822</v>
      </c>
      <c r="UO1261" s="279">
        <f t="shared" ref="UO1261:UT1261" si="3007">UO1252</f>
        <v>585174.56999999995</v>
      </c>
      <c r="UP1261" s="279">
        <f t="shared" si="3007"/>
        <v>603975.59</v>
      </c>
      <c r="UQ1261" s="279">
        <f t="shared" si="3007"/>
        <v>603975.59</v>
      </c>
      <c r="UR1261" s="279">
        <f t="shared" si="3007"/>
        <v>0</v>
      </c>
      <c r="US1261" s="279">
        <f t="shared" si="3007"/>
        <v>0</v>
      </c>
      <c r="UT1261" s="279">
        <f t="shared" si="3007"/>
        <v>0</v>
      </c>
      <c r="UU1261" s="314" t="s">
        <v>822</v>
      </c>
      <c r="UV1261" s="314" t="s">
        <v>822</v>
      </c>
      <c r="UW1261" s="314" t="s">
        <v>822</v>
      </c>
      <c r="UX1261" s="314" t="s">
        <v>822</v>
      </c>
      <c r="UY1261" s="314" t="s">
        <v>822</v>
      </c>
      <c r="UZ1261" s="314" t="s">
        <v>822</v>
      </c>
      <c r="VA1261" s="314" t="s">
        <v>822</v>
      </c>
      <c r="VB1261" s="314" t="s">
        <v>822</v>
      </c>
      <c r="VC1261" s="314" t="s">
        <v>822</v>
      </c>
      <c r="VD1261" s="314" t="s">
        <v>822</v>
      </c>
      <c r="VE1261" s="314" t="s">
        <v>822</v>
      </c>
      <c r="VF1261" s="314" t="s">
        <v>822</v>
      </c>
      <c r="VG1261" s="314" t="s">
        <v>822</v>
      </c>
      <c r="VH1261" s="314" t="s">
        <v>822</v>
      </c>
      <c r="VI1261" s="314" t="s">
        <v>822</v>
      </c>
      <c r="VJ1261" s="279">
        <f t="shared" ref="VJ1261:VO1261" si="3008">VJ1252</f>
        <v>90935.25</v>
      </c>
      <c r="VK1261" s="279">
        <f t="shared" si="3008"/>
        <v>93770.25</v>
      </c>
      <c r="VL1261" s="279">
        <f t="shared" si="3008"/>
        <v>93770.25</v>
      </c>
      <c r="VM1261" s="279">
        <f t="shared" si="3008"/>
        <v>0</v>
      </c>
      <c r="VN1261" s="279">
        <f t="shared" si="3008"/>
        <v>0</v>
      </c>
      <c r="VO1261" s="279">
        <f t="shared" si="3008"/>
        <v>0</v>
      </c>
      <c r="VP1261" s="314" t="s">
        <v>822</v>
      </c>
      <c r="VQ1261" s="314" t="s">
        <v>822</v>
      </c>
      <c r="VR1261" s="314" t="s">
        <v>822</v>
      </c>
      <c r="VS1261" s="314" t="s">
        <v>822</v>
      </c>
      <c r="VT1261" s="314" t="s">
        <v>822</v>
      </c>
      <c r="VU1261" s="314" t="s">
        <v>822</v>
      </c>
      <c r="VV1261" s="314" t="s">
        <v>822</v>
      </c>
      <c r="VW1261" s="314" t="s">
        <v>822</v>
      </c>
      <c r="VX1261" s="314" t="s">
        <v>822</v>
      </c>
      <c r="VY1261" s="314" t="s">
        <v>822</v>
      </c>
      <c r="VZ1261" s="314" t="s">
        <v>822</v>
      </c>
      <c r="WA1261" s="314" t="s">
        <v>822</v>
      </c>
      <c r="WB1261" s="314" t="s">
        <v>822</v>
      </c>
      <c r="WC1261" s="314" t="s">
        <v>822</v>
      </c>
      <c r="WD1261" s="314" t="s">
        <v>822</v>
      </c>
      <c r="WE1261" s="279">
        <f t="shared" ref="WE1261:WJ1261" si="3009">WE1252</f>
        <v>0</v>
      </c>
      <c r="WF1261" s="279">
        <f t="shared" si="3009"/>
        <v>0</v>
      </c>
      <c r="WG1261" s="279">
        <f t="shared" si="3009"/>
        <v>0</v>
      </c>
      <c r="WH1261" s="279">
        <f t="shared" si="3009"/>
        <v>0</v>
      </c>
      <c r="WI1261" s="279">
        <f t="shared" si="3009"/>
        <v>0</v>
      </c>
      <c r="WJ1261" s="279">
        <f t="shared" si="3009"/>
        <v>0</v>
      </c>
      <c r="WK1261" s="314" t="s">
        <v>822</v>
      </c>
      <c r="WL1261" s="314" t="s">
        <v>822</v>
      </c>
      <c r="WM1261" s="314" t="s">
        <v>822</v>
      </c>
      <c r="WN1261" s="314" t="s">
        <v>822</v>
      </c>
      <c r="WO1261" s="314" t="s">
        <v>822</v>
      </c>
      <c r="WP1261" s="314" t="s">
        <v>822</v>
      </c>
      <c r="WQ1261" s="314" t="s">
        <v>822</v>
      </c>
      <c r="WR1261" s="314" t="s">
        <v>822</v>
      </c>
      <c r="WS1261" s="314" t="s">
        <v>822</v>
      </c>
      <c r="WT1261" s="314" t="s">
        <v>822</v>
      </c>
      <c r="WU1261" s="314" t="s">
        <v>822</v>
      </c>
      <c r="WV1261" s="314" t="s">
        <v>822</v>
      </c>
      <c r="WW1261" s="314" t="s">
        <v>822</v>
      </c>
      <c r="WX1261" s="314" t="s">
        <v>822</v>
      </c>
      <c r="WY1261" s="314" t="s">
        <v>822</v>
      </c>
      <c r="WZ1261" s="279">
        <f t="shared" ref="WZ1261:XE1261" si="3010">WZ1252</f>
        <v>0</v>
      </c>
      <c r="XA1261" s="279">
        <f t="shared" si="3010"/>
        <v>0</v>
      </c>
      <c r="XB1261" s="279">
        <f t="shared" si="3010"/>
        <v>0</v>
      </c>
      <c r="XC1261" s="279">
        <f t="shared" si="3010"/>
        <v>0</v>
      </c>
      <c r="XD1261" s="279">
        <f t="shared" si="3010"/>
        <v>0</v>
      </c>
      <c r="XE1261" s="279">
        <f t="shared" si="3010"/>
        <v>0</v>
      </c>
      <c r="XF1261" s="314" t="s">
        <v>822</v>
      </c>
      <c r="XG1261" s="314" t="s">
        <v>822</v>
      </c>
      <c r="XH1261" s="314" t="s">
        <v>822</v>
      </c>
      <c r="XI1261" s="314" t="s">
        <v>822</v>
      </c>
      <c r="XJ1261" s="314" t="s">
        <v>822</v>
      </c>
      <c r="XK1261" s="314" t="s">
        <v>822</v>
      </c>
      <c r="XL1261" s="314" t="s">
        <v>822</v>
      </c>
      <c r="XM1261" s="314" t="s">
        <v>822</v>
      </c>
      <c r="XN1261" s="314" t="s">
        <v>822</v>
      </c>
      <c r="XO1261" s="314" t="s">
        <v>822</v>
      </c>
      <c r="XP1261" s="314" t="s">
        <v>822</v>
      </c>
      <c r="XQ1261" s="314" t="s">
        <v>822</v>
      </c>
      <c r="XR1261" s="314" t="s">
        <v>822</v>
      </c>
      <c r="XS1261" s="314" t="s">
        <v>822</v>
      </c>
      <c r="XT1261" s="314" t="s">
        <v>822</v>
      </c>
      <c r="XU1261" s="279">
        <f t="shared" ref="XU1261:XZ1261" si="3011">XU1252</f>
        <v>0</v>
      </c>
      <c r="XV1261" s="279">
        <f t="shared" si="3011"/>
        <v>0</v>
      </c>
      <c r="XW1261" s="279">
        <f t="shared" si="3011"/>
        <v>0</v>
      </c>
      <c r="XX1261" s="279">
        <f t="shared" si="3011"/>
        <v>0</v>
      </c>
      <c r="XY1261" s="279">
        <f t="shared" si="3011"/>
        <v>0</v>
      </c>
      <c r="XZ1261" s="279">
        <f t="shared" si="3011"/>
        <v>0</v>
      </c>
      <c r="YA1261" s="314" t="s">
        <v>822</v>
      </c>
      <c r="YB1261" s="314" t="s">
        <v>822</v>
      </c>
      <c r="YC1261" s="314" t="s">
        <v>822</v>
      </c>
      <c r="YD1261" s="314" t="s">
        <v>822</v>
      </c>
      <c r="YE1261" s="314" t="s">
        <v>822</v>
      </c>
      <c r="YF1261" s="314" t="s">
        <v>822</v>
      </c>
      <c r="YG1261" s="314" t="s">
        <v>822</v>
      </c>
      <c r="YH1261" s="314" t="s">
        <v>822</v>
      </c>
      <c r="YI1261" s="314" t="s">
        <v>822</v>
      </c>
      <c r="YJ1261" s="314" t="s">
        <v>822</v>
      </c>
      <c r="YK1261" s="314" t="s">
        <v>822</v>
      </c>
      <c r="YL1261" s="314" t="s">
        <v>822</v>
      </c>
      <c r="YM1261" s="314" t="s">
        <v>822</v>
      </c>
      <c r="YN1261" s="314" t="s">
        <v>822</v>
      </c>
      <c r="YO1261" s="314" t="s">
        <v>822</v>
      </c>
      <c r="YP1261" s="279">
        <f t="shared" ref="YP1261:YU1261" si="3012">YP1252</f>
        <v>4569724.53</v>
      </c>
      <c r="YQ1261" s="279">
        <f t="shared" si="3012"/>
        <v>4715930.05</v>
      </c>
      <c r="YR1261" s="279">
        <f t="shared" si="3012"/>
        <v>4715930.05</v>
      </c>
      <c r="YS1261" s="279">
        <f t="shared" si="3012"/>
        <v>0</v>
      </c>
      <c r="YT1261" s="279">
        <f t="shared" si="3012"/>
        <v>0</v>
      </c>
      <c r="YU1261" s="279">
        <f t="shared" si="3012"/>
        <v>0</v>
      </c>
      <c r="YV1261" s="314" t="s">
        <v>822</v>
      </c>
      <c r="YW1261" s="314" t="s">
        <v>822</v>
      </c>
      <c r="YX1261" s="314" t="s">
        <v>822</v>
      </c>
      <c r="YY1261" s="314" t="s">
        <v>822</v>
      </c>
      <c r="YZ1261" s="314" t="s">
        <v>822</v>
      </c>
      <c r="ZA1261" s="314" t="s">
        <v>822</v>
      </c>
      <c r="ZB1261" s="314" t="s">
        <v>822</v>
      </c>
      <c r="ZC1261" s="314" t="s">
        <v>822</v>
      </c>
      <c r="ZD1261" s="314" t="s">
        <v>822</v>
      </c>
      <c r="ZE1261" s="314" t="s">
        <v>822</v>
      </c>
      <c r="ZF1261" s="314" t="s">
        <v>822</v>
      </c>
      <c r="ZG1261" s="314" t="s">
        <v>822</v>
      </c>
    </row>
    <row r="1262" spans="1:683" s="277" customFormat="1">
      <c r="A1262" s="107" t="s">
        <v>837</v>
      </c>
      <c r="B1262" s="782"/>
      <c r="C1262" s="275" t="s">
        <v>845</v>
      </c>
      <c r="D1262" s="909"/>
      <c r="E1262" s="910"/>
      <c r="F1262" s="276"/>
      <c r="G1262" s="276"/>
      <c r="H1262" s="276"/>
      <c r="I1262" s="276"/>
      <c r="J1262" s="276"/>
      <c r="K1262" s="276"/>
      <c r="L1262" s="314" t="s">
        <v>822</v>
      </c>
      <c r="M1262" s="314" t="s">
        <v>822</v>
      </c>
      <c r="N1262" s="314" t="s">
        <v>822</v>
      </c>
      <c r="O1262" s="314" t="s">
        <v>822</v>
      </c>
      <c r="P1262" s="314" t="s">
        <v>822</v>
      </c>
      <c r="Q1262" s="314" t="s">
        <v>822</v>
      </c>
      <c r="R1262" s="314" t="s">
        <v>822</v>
      </c>
      <c r="S1262" s="314" t="s">
        <v>822</v>
      </c>
      <c r="T1262" s="314" t="s">
        <v>822</v>
      </c>
      <c r="U1262" s="276">
        <f>IF(O1261=0,0,(AA1266-AA1265)/O1261)</f>
        <v>3.0581606835000001</v>
      </c>
      <c r="V1262" s="276">
        <f t="shared" ref="V1262:Z1262" si="3013">IF(P1261=0,0,(AB1266-AB1265)/P1261)</f>
        <v>3.0580328148000002</v>
      </c>
      <c r="W1262" s="276">
        <f t="shared" si="3013"/>
        <v>3.0580328148000002</v>
      </c>
      <c r="X1262" s="276">
        <f t="shared" si="3013"/>
        <v>0</v>
      </c>
      <c r="Y1262" s="276">
        <f t="shared" si="3013"/>
        <v>0</v>
      </c>
      <c r="Z1262" s="276">
        <f t="shared" si="3013"/>
        <v>0</v>
      </c>
      <c r="AA1262" s="314" t="s">
        <v>822</v>
      </c>
      <c r="AB1262" s="314" t="s">
        <v>822</v>
      </c>
      <c r="AC1262" s="314" t="s">
        <v>822</v>
      </c>
      <c r="AD1262" s="314" t="s">
        <v>822</v>
      </c>
      <c r="AE1262" s="314" t="s">
        <v>822</v>
      </c>
      <c r="AF1262" s="314" t="s">
        <v>822</v>
      </c>
      <c r="AG1262" s="314" t="s">
        <v>822</v>
      </c>
      <c r="AH1262" s="314" t="s">
        <v>822</v>
      </c>
      <c r="AI1262" s="314" t="s">
        <v>822</v>
      </c>
      <c r="AJ1262" s="314" t="s">
        <v>822</v>
      </c>
      <c r="AK1262" s="314" t="s">
        <v>822</v>
      </c>
      <c r="AL1262" s="314" t="s">
        <v>822</v>
      </c>
      <c r="AM1262" s="314" t="s">
        <v>822</v>
      </c>
      <c r="AN1262" s="314" t="s">
        <v>822</v>
      </c>
      <c r="AO1262" s="314" t="s">
        <v>822</v>
      </c>
      <c r="AP1262" s="276">
        <f>IF(AJ1261=0,0,(AV1266-AV1265)/AJ1261)</f>
        <v>0.2856257056</v>
      </c>
      <c r="AQ1262" s="276">
        <f t="shared" ref="AQ1262:AU1262" si="3014">IF(AK1261=0,0,(AW1266-AW1265)/AK1261)</f>
        <v>0.2855583673</v>
      </c>
      <c r="AR1262" s="276">
        <f t="shared" si="3014"/>
        <v>0.2855583673</v>
      </c>
      <c r="AS1262" s="276">
        <f t="shared" si="3014"/>
        <v>0</v>
      </c>
      <c r="AT1262" s="276">
        <f t="shared" si="3014"/>
        <v>0</v>
      </c>
      <c r="AU1262" s="276">
        <f t="shared" si="3014"/>
        <v>0</v>
      </c>
      <c r="AV1262" s="314" t="s">
        <v>822</v>
      </c>
      <c r="AW1262" s="314" t="s">
        <v>822</v>
      </c>
      <c r="AX1262" s="314" t="s">
        <v>822</v>
      </c>
      <c r="AY1262" s="314" t="s">
        <v>822</v>
      </c>
      <c r="AZ1262" s="314" t="s">
        <v>822</v>
      </c>
      <c r="BA1262" s="314" t="s">
        <v>822</v>
      </c>
      <c r="BB1262" s="314" t="s">
        <v>822</v>
      </c>
      <c r="BC1262" s="314" t="s">
        <v>822</v>
      </c>
      <c r="BD1262" s="314" t="s">
        <v>822</v>
      </c>
      <c r="BE1262" s="314" t="s">
        <v>822</v>
      </c>
      <c r="BF1262" s="314" t="s">
        <v>822</v>
      </c>
      <c r="BG1262" s="314" t="s">
        <v>822</v>
      </c>
      <c r="BH1262" s="314" t="s">
        <v>822</v>
      </c>
      <c r="BI1262" s="314" t="s">
        <v>822</v>
      </c>
      <c r="BJ1262" s="314" t="s">
        <v>822</v>
      </c>
      <c r="BK1262" s="276">
        <f>IF(BE1261=0,0,(BQ1266-BQ1265)/BE1261)</f>
        <v>1.3859778742</v>
      </c>
      <c r="BL1262" s="276">
        <f t="shared" ref="BL1262:BP1262" si="3015">IF(BF1261=0,0,(BR1266-BR1265)/BF1261)</f>
        <v>1.3858927866999999</v>
      </c>
      <c r="BM1262" s="276">
        <f t="shared" si="3015"/>
        <v>1.3858927866999999</v>
      </c>
      <c r="BN1262" s="276">
        <f t="shared" si="3015"/>
        <v>0</v>
      </c>
      <c r="BO1262" s="276">
        <f t="shared" si="3015"/>
        <v>0</v>
      </c>
      <c r="BP1262" s="276">
        <f t="shared" si="3015"/>
        <v>0</v>
      </c>
      <c r="BQ1262" s="314" t="s">
        <v>822</v>
      </c>
      <c r="BR1262" s="314" t="s">
        <v>822</v>
      </c>
      <c r="BS1262" s="314" t="s">
        <v>822</v>
      </c>
      <c r="BT1262" s="314" t="s">
        <v>822</v>
      </c>
      <c r="BU1262" s="314" t="s">
        <v>822</v>
      </c>
      <c r="BV1262" s="314" t="s">
        <v>822</v>
      </c>
      <c r="BW1262" s="314" t="s">
        <v>822</v>
      </c>
      <c r="BX1262" s="314" t="s">
        <v>822</v>
      </c>
      <c r="BY1262" s="314" t="s">
        <v>822</v>
      </c>
      <c r="BZ1262" s="314" t="s">
        <v>822</v>
      </c>
      <c r="CA1262" s="314" t="s">
        <v>822</v>
      </c>
      <c r="CB1262" s="314" t="s">
        <v>822</v>
      </c>
      <c r="CC1262" s="314" t="s">
        <v>822</v>
      </c>
      <c r="CD1262" s="314" t="s">
        <v>822</v>
      </c>
      <c r="CE1262" s="314" t="s">
        <v>822</v>
      </c>
      <c r="CF1262" s="276">
        <f>IF(BZ1261=0,0,(CL1266-CL1265)/BZ1261)</f>
        <v>1.3674124996000001</v>
      </c>
      <c r="CG1262" s="276">
        <f t="shared" ref="CG1262:CK1262" si="3016">IF(CA1261=0,0,(CM1266-CM1265)/CA1261)</f>
        <v>1.3671987247999999</v>
      </c>
      <c r="CH1262" s="276">
        <f t="shared" si="3016"/>
        <v>1.3671987247999999</v>
      </c>
      <c r="CI1262" s="276">
        <f t="shared" si="3016"/>
        <v>0</v>
      </c>
      <c r="CJ1262" s="276">
        <f t="shared" si="3016"/>
        <v>0</v>
      </c>
      <c r="CK1262" s="276">
        <f t="shared" si="3016"/>
        <v>0</v>
      </c>
      <c r="CL1262" s="314" t="s">
        <v>822</v>
      </c>
      <c r="CM1262" s="314" t="s">
        <v>822</v>
      </c>
      <c r="CN1262" s="314" t="s">
        <v>822</v>
      </c>
      <c r="CO1262" s="314" t="s">
        <v>822</v>
      </c>
      <c r="CP1262" s="314" t="s">
        <v>822</v>
      </c>
      <c r="CQ1262" s="314" t="s">
        <v>822</v>
      </c>
      <c r="CR1262" s="314" t="s">
        <v>822</v>
      </c>
      <c r="CS1262" s="314" t="s">
        <v>822</v>
      </c>
      <c r="CT1262" s="314" t="s">
        <v>822</v>
      </c>
      <c r="CU1262" s="314" t="s">
        <v>822</v>
      </c>
      <c r="CV1262" s="314" t="s">
        <v>822</v>
      </c>
      <c r="CW1262" s="314" t="s">
        <v>822</v>
      </c>
      <c r="CX1262" s="314" t="s">
        <v>822</v>
      </c>
      <c r="CY1262" s="314" t="s">
        <v>822</v>
      </c>
      <c r="CZ1262" s="314" t="s">
        <v>822</v>
      </c>
      <c r="DA1262" s="276">
        <f>IF(CU1261=0,0,(DG1266-DG1265)/CU1261)</f>
        <v>1.2206911522999999</v>
      </c>
      <c r="DB1262" s="276">
        <f t="shared" ref="DB1262:DF1262" si="3017">IF(CV1261=0,0,(DH1266-DH1265)/CV1261)</f>
        <v>1.2208671409</v>
      </c>
      <c r="DC1262" s="276">
        <f t="shared" si="3017"/>
        <v>1.2208671409</v>
      </c>
      <c r="DD1262" s="276">
        <f t="shared" si="3017"/>
        <v>0</v>
      </c>
      <c r="DE1262" s="276">
        <f t="shared" si="3017"/>
        <v>0</v>
      </c>
      <c r="DF1262" s="276">
        <f t="shared" si="3017"/>
        <v>0</v>
      </c>
      <c r="DG1262" s="314" t="s">
        <v>822</v>
      </c>
      <c r="DH1262" s="314" t="s">
        <v>822</v>
      </c>
      <c r="DI1262" s="314" t="s">
        <v>822</v>
      </c>
      <c r="DJ1262" s="314" t="s">
        <v>822</v>
      </c>
      <c r="DK1262" s="314" t="s">
        <v>822</v>
      </c>
      <c r="DL1262" s="314" t="s">
        <v>822</v>
      </c>
      <c r="DM1262" s="314" t="s">
        <v>822</v>
      </c>
      <c r="DN1262" s="314" t="s">
        <v>822</v>
      </c>
      <c r="DO1262" s="314" t="s">
        <v>822</v>
      </c>
      <c r="DP1262" s="314" t="s">
        <v>822</v>
      </c>
      <c r="DQ1262" s="314" t="s">
        <v>822</v>
      </c>
      <c r="DR1262" s="314" t="s">
        <v>822</v>
      </c>
      <c r="DS1262" s="314" t="s">
        <v>822</v>
      </c>
      <c r="DT1262" s="314" t="s">
        <v>822</v>
      </c>
      <c r="DU1262" s="314" t="s">
        <v>822</v>
      </c>
      <c r="DV1262" s="276">
        <f>IF(DP1261=0,0,(EB1266-EB1265)/DP1261)</f>
        <v>0</v>
      </c>
      <c r="DW1262" s="276">
        <f t="shared" ref="DW1262:EA1262" si="3018">IF(DQ1261=0,0,(EC1266-EC1265)/DQ1261)</f>
        <v>0</v>
      </c>
      <c r="DX1262" s="276">
        <f t="shared" si="3018"/>
        <v>0</v>
      </c>
      <c r="DY1262" s="276">
        <f t="shared" si="3018"/>
        <v>0</v>
      </c>
      <c r="DZ1262" s="276">
        <f t="shared" si="3018"/>
        <v>0</v>
      </c>
      <c r="EA1262" s="276">
        <f t="shared" si="3018"/>
        <v>0</v>
      </c>
      <c r="EB1262" s="314" t="s">
        <v>822</v>
      </c>
      <c r="EC1262" s="314" t="s">
        <v>822</v>
      </c>
      <c r="ED1262" s="314" t="s">
        <v>822</v>
      </c>
      <c r="EE1262" s="314" t="s">
        <v>822</v>
      </c>
      <c r="EF1262" s="314" t="s">
        <v>822</v>
      </c>
      <c r="EG1262" s="314" t="s">
        <v>822</v>
      </c>
      <c r="EH1262" s="314" t="s">
        <v>822</v>
      </c>
      <c r="EI1262" s="314" t="s">
        <v>822</v>
      </c>
      <c r="EJ1262" s="314" t="s">
        <v>822</v>
      </c>
      <c r="EK1262" s="314" t="s">
        <v>822</v>
      </c>
      <c r="EL1262" s="314" t="s">
        <v>822</v>
      </c>
      <c r="EM1262" s="314" t="s">
        <v>822</v>
      </c>
      <c r="EN1262" s="314" t="s">
        <v>822</v>
      </c>
      <c r="EO1262" s="314" t="s">
        <v>822</v>
      </c>
      <c r="EP1262" s="314" t="s">
        <v>822</v>
      </c>
      <c r="EQ1262" s="276">
        <f>IF(EK1261=0,0,(EW1266-EW1265)/EK1261)</f>
        <v>0</v>
      </c>
      <c r="ER1262" s="276">
        <f t="shared" ref="ER1262:EV1262" si="3019">IF(EL1261=0,0,(EX1266-EX1265)/EL1261)</f>
        <v>0</v>
      </c>
      <c r="ES1262" s="276">
        <f t="shared" si="3019"/>
        <v>0</v>
      </c>
      <c r="ET1262" s="276">
        <f t="shared" si="3019"/>
        <v>0</v>
      </c>
      <c r="EU1262" s="276">
        <f t="shared" si="3019"/>
        <v>0</v>
      </c>
      <c r="EV1262" s="276">
        <f t="shared" si="3019"/>
        <v>0</v>
      </c>
      <c r="EW1262" s="314" t="s">
        <v>822</v>
      </c>
      <c r="EX1262" s="314" t="s">
        <v>822</v>
      </c>
      <c r="EY1262" s="314" t="s">
        <v>822</v>
      </c>
      <c r="EZ1262" s="314" t="s">
        <v>822</v>
      </c>
      <c r="FA1262" s="314" t="s">
        <v>822</v>
      </c>
      <c r="FB1262" s="314" t="s">
        <v>822</v>
      </c>
      <c r="FC1262" s="314" t="s">
        <v>822</v>
      </c>
      <c r="FD1262" s="314" t="s">
        <v>822</v>
      </c>
      <c r="FE1262" s="314" t="s">
        <v>822</v>
      </c>
      <c r="FF1262" s="314" t="s">
        <v>822</v>
      </c>
      <c r="FG1262" s="314" t="s">
        <v>822</v>
      </c>
      <c r="FH1262" s="314" t="s">
        <v>822</v>
      </c>
      <c r="FI1262" s="314" t="s">
        <v>822</v>
      </c>
      <c r="FJ1262" s="314" t="s">
        <v>822</v>
      </c>
      <c r="FK1262" s="314" t="s">
        <v>822</v>
      </c>
      <c r="FL1262" s="276">
        <f>IF(FF1261=0,0,(FR1266-FR1265)/FF1261)</f>
        <v>0.81524403040000004</v>
      </c>
      <c r="FM1262" s="276">
        <f t="shared" ref="FM1262:FQ1262" si="3020">IF(FG1261=0,0,(FS1266-FS1265)/FG1261)</f>
        <v>0.81523802069999995</v>
      </c>
      <c r="FN1262" s="276">
        <f t="shared" si="3020"/>
        <v>0.81523802069999995</v>
      </c>
      <c r="FO1262" s="276">
        <f t="shared" si="3020"/>
        <v>0</v>
      </c>
      <c r="FP1262" s="276">
        <f t="shared" si="3020"/>
        <v>0</v>
      </c>
      <c r="FQ1262" s="276">
        <f t="shared" si="3020"/>
        <v>0</v>
      </c>
      <c r="FR1262" s="314" t="s">
        <v>822</v>
      </c>
      <c r="FS1262" s="314" t="s">
        <v>822</v>
      </c>
      <c r="FT1262" s="314" t="s">
        <v>822</v>
      </c>
      <c r="FU1262" s="314" t="s">
        <v>822</v>
      </c>
      <c r="FV1262" s="314" t="s">
        <v>822</v>
      </c>
      <c r="FW1262" s="314" t="s">
        <v>822</v>
      </c>
      <c r="FX1262" s="314" t="s">
        <v>822</v>
      </c>
      <c r="FY1262" s="314" t="s">
        <v>822</v>
      </c>
      <c r="FZ1262" s="314" t="s">
        <v>822</v>
      </c>
      <c r="GA1262" s="314" t="s">
        <v>822</v>
      </c>
      <c r="GB1262" s="314" t="s">
        <v>822</v>
      </c>
      <c r="GC1262" s="314" t="s">
        <v>822</v>
      </c>
      <c r="GD1262" s="314" t="s">
        <v>822</v>
      </c>
      <c r="GE1262" s="314" t="s">
        <v>822</v>
      </c>
      <c r="GF1262" s="314" t="s">
        <v>822</v>
      </c>
      <c r="GG1262" s="276">
        <f>IF(GA1261=0,0,(GM1266-GM1265)/GA1261)</f>
        <v>2.3104430797000002</v>
      </c>
      <c r="GH1262" s="276">
        <f t="shared" ref="GH1262:GL1262" si="3021">IF(GB1261=0,0,(GN1266-GN1265)/GB1261)</f>
        <v>2.3099425407999998</v>
      </c>
      <c r="GI1262" s="276">
        <f t="shared" si="3021"/>
        <v>2.3099425407999998</v>
      </c>
      <c r="GJ1262" s="276">
        <f t="shared" si="3021"/>
        <v>0</v>
      </c>
      <c r="GK1262" s="276">
        <f t="shared" si="3021"/>
        <v>0</v>
      </c>
      <c r="GL1262" s="276">
        <f t="shared" si="3021"/>
        <v>0</v>
      </c>
      <c r="GM1262" s="314" t="s">
        <v>822</v>
      </c>
      <c r="GN1262" s="314" t="s">
        <v>822</v>
      </c>
      <c r="GO1262" s="314" t="s">
        <v>822</v>
      </c>
      <c r="GP1262" s="314" t="s">
        <v>822</v>
      </c>
      <c r="GQ1262" s="314" t="s">
        <v>822</v>
      </c>
      <c r="GR1262" s="314" t="s">
        <v>822</v>
      </c>
      <c r="GS1262" s="314" t="s">
        <v>822</v>
      </c>
      <c r="GT1262" s="314" t="s">
        <v>822</v>
      </c>
      <c r="GU1262" s="314" t="s">
        <v>822</v>
      </c>
      <c r="GV1262" s="314" t="s">
        <v>822</v>
      </c>
      <c r="GW1262" s="314" t="s">
        <v>822</v>
      </c>
      <c r="GX1262" s="314" t="s">
        <v>822</v>
      </c>
      <c r="GY1262" s="314" t="s">
        <v>822</v>
      </c>
      <c r="GZ1262" s="314" t="s">
        <v>822</v>
      </c>
      <c r="HA1262" s="314" t="s">
        <v>822</v>
      </c>
      <c r="HB1262" s="276">
        <f>IF(GV1261=0,0,(HH1266-HH1265)/GV1261)</f>
        <v>1.2098052213999999</v>
      </c>
      <c r="HC1262" s="276">
        <f t="shared" ref="HC1262:HG1262" si="3022">IF(GW1261=0,0,(HI1266-HI1265)/GW1261)</f>
        <v>1.2108988648000001</v>
      </c>
      <c r="HD1262" s="276">
        <f t="shared" si="3022"/>
        <v>1.2108988648000001</v>
      </c>
      <c r="HE1262" s="276">
        <f t="shared" si="3022"/>
        <v>0</v>
      </c>
      <c r="HF1262" s="276">
        <f t="shared" si="3022"/>
        <v>0</v>
      </c>
      <c r="HG1262" s="276">
        <f t="shared" si="3022"/>
        <v>0</v>
      </c>
      <c r="HH1262" s="314" t="s">
        <v>822</v>
      </c>
      <c r="HI1262" s="314" t="s">
        <v>822</v>
      </c>
      <c r="HJ1262" s="314" t="s">
        <v>822</v>
      </c>
      <c r="HK1262" s="314" t="s">
        <v>822</v>
      </c>
      <c r="HL1262" s="314" t="s">
        <v>822</v>
      </c>
      <c r="HM1262" s="314" t="s">
        <v>822</v>
      </c>
      <c r="HN1262" s="314" t="s">
        <v>822</v>
      </c>
      <c r="HO1262" s="314" t="s">
        <v>822</v>
      </c>
      <c r="HP1262" s="314" t="s">
        <v>822</v>
      </c>
      <c r="HQ1262" s="314" t="s">
        <v>822</v>
      </c>
      <c r="HR1262" s="314" t="s">
        <v>822</v>
      </c>
      <c r="HS1262" s="314" t="s">
        <v>822</v>
      </c>
      <c r="HT1262" s="314" t="s">
        <v>822</v>
      </c>
      <c r="HU1262" s="314" t="s">
        <v>822</v>
      </c>
      <c r="HV1262" s="314" t="s">
        <v>822</v>
      </c>
      <c r="HW1262" s="276">
        <f>IF(HQ1261=0,0,(IC1266-IC1265)/HQ1261)</f>
        <v>0</v>
      </c>
      <c r="HX1262" s="276">
        <f t="shared" ref="HX1262:IB1262" si="3023">IF(HR1261=0,0,(ID1266-ID1265)/HR1261)</f>
        <v>0</v>
      </c>
      <c r="HY1262" s="276">
        <f t="shared" si="3023"/>
        <v>0</v>
      </c>
      <c r="HZ1262" s="276">
        <f t="shared" si="3023"/>
        <v>0</v>
      </c>
      <c r="IA1262" s="276">
        <f t="shared" si="3023"/>
        <v>0</v>
      </c>
      <c r="IB1262" s="276">
        <f t="shared" si="3023"/>
        <v>0</v>
      </c>
      <c r="IC1262" s="314" t="s">
        <v>822</v>
      </c>
      <c r="ID1262" s="314" t="s">
        <v>822</v>
      </c>
      <c r="IE1262" s="314" t="s">
        <v>822</v>
      </c>
      <c r="IF1262" s="314" t="s">
        <v>822</v>
      </c>
      <c r="IG1262" s="314" t="s">
        <v>822</v>
      </c>
      <c r="IH1262" s="314" t="s">
        <v>822</v>
      </c>
      <c r="II1262" s="314" t="s">
        <v>822</v>
      </c>
      <c r="IJ1262" s="314" t="s">
        <v>822</v>
      </c>
      <c r="IK1262" s="314" t="s">
        <v>822</v>
      </c>
      <c r="IL1262" s="314" t="s">
        <v>822</v>
      </c>
      <c r="IM1262" s="314" t="s">
        <v>822</v>
      </c>
      <c r="IN1262" s="314" t="s">
        <v>822</v>
      </c>
      <c r="IO1262" s="314" t="s">
        <v>822</v>
      </c>
      <c r="IP1262" s="314" t="s">
        <v>822</v>
      </c>
      <c r="IQ1262" s="314" t="s">
        <v>822</v>
      </c>
      <c r="IR1262" s="276">
        <f>IF(IL1261=0,0,(IX1266-IX1265)/IL1261)</f>
        <v>0.47011404880000002</v>
      </c>
      <c r="IS1262" s="276">
        <f t="shared" ref="IS1262:IW1262" si="3024">IF(IM1261=0,0,(IY1266-IY1265)/IM1261)</f>
        <v>0.47016857299999998</v>
      </c>
      <c r="IT1262" s="276">
        <f t="shared" si="3024"/>
        <v>0.47016857299999998</v>
      </c>
      <c r="IU1262" s="276">
        <f t="shared" si="3024"/>
        <v>0</v>
      </c>
      <c r="IV1262" s="276">
        <f t="shared" si="3024"/>
        <v>0</v>
      </c>
      <c r="IW1262" s="276">
        <f t="shared" si="3024"/>
        <v>0</v>
      </c>
      <c r="IX1262" s="314" t="s">
        <v>822</v>
      </c>
      <c r="IY1262" s="314" t="s">
        <v>822</v>
      </c>
      <c r="IZ1262" s="314" t="s">
        <v>822</v>
      </c>
      <c r="JA1262" s="314" t="s">
        <v>822</v>
      </c>
      <c r="JB1262" s="314" t="s">
        <v>822</v>
      </c>
      <c r="JC1262" s="314" t="s">
        <v>822</v>
      </c>
      <c r="JD1262" s="314" t="s">
        <v>822</v>
      </c>
      <c r="JE1262" s="314" t="s">
        <v>822</v>
      </c>
      <c r="JF1262" s="314" t="s">
        <v>822</v>
      </c>
      <c r="JG1262" s="314" t="s">
        <v>822</v>
      </c>
      <c r="JH1262" s="314" t="s">
        <v>822</v>
      </c>
      <c r="JI1262" s="314" t="s">
        <v>822</v>
      </c>
      <c r="JJ1262" s="314" t="s">
        <v>822</v>
      </c>
      <c r="JK1262" s="314" t="s">
        <v>822</v>
      </c>
      <c r="JL1262" s="314" t="s">
        <v>822</v>
      </c>
      <c r="JM1262" s="276">
        <f>IF(JG1261=0,0,(JS1266-JS1265)/JG1261)</f>
        <v>1.7846276314</v>
      </c>
      <c r="JN1262" s="276">
        <f t="shared" ref="JN1262:JR1262" si="3025">IF(JH1261=0,0,(JT1266-JT1265)/JH1261)</f>
        <v>1.7847484751</v>
      </c>
      <c r="JO1262" s="276">
        <f t="shared" si="3025"/>
        <v>1.7847484751</v>
      </c>
      <c r="JP1262" s="276">
        <f t="shared" si="3025"/>
        <v>0</v>
      </c>
      <c r="JQ1262" s="276">
        <f t="shared" si="3025"/>
        <v>0</v>
      </c>
      <c r="JR1262" s="276">
        <f t="shared" si="3025"/>
        <v>0</v>
      </c>
      <c r="JS1262" s="314" t="s">
        <v>822</v>
      </c>
      <c r="JT1262" s="314" t="s">
        <v>822</v>
      </c>
      <c r="JU1262" s="314" t="s">
        <v>822</v>
      </c>
      <c r="JV1262" s="314" t="s">
        <v>822</v>
      </c>
      <c r="JW1262" s="314" t="s">
        <v>822</v>
      </c>
      <c r="JX1262" s="314" t="s">
        <v>822</v>
      </c>
      <c r="JY1262" s="314" t="s">
        <v>822</v>
      </c>
      <c r="JZ1262" s="314" t="s">
        <v>822</v>
      </c>
      <c r="KA1262" s="314" t="s">
        <v>822</v>
      </c>
      <c r="KB1262" s="314" t="s">
        <v>822</v>
      </c>
      <c r="KC1262" s="314" t="s">
        <v>822</v>
      </c>
      <c r="KD1262" s="314" t="s">
        <v>822</v>
      </c>
      <c r="KE1262" s="314" t="s">
        <v>822</v>
      </c>
      <c r="KF1262" s="314" t="s">
        <v>822</v>
      </c>
      <c r="KG1262" s="314" t="s">
        <v>822</v>
      </c>
      <c r="KH1262" s="276">
        <f>IF(KB1261=0,0,(KN1266-KN1265)/KB1261)</f>
        <v>2.4833092347000001</v>
      </c>
      <c r="KI1262" s="276">
        <f t="shared" ref="KI1262:KM1262" si="3026">IF(KC1261=0,0,(KO1266-KO1265)/KC1261)</f>
        <v>2.4847586400999999</v>
      </c>
      <c r="KJ1262" s="276">
        <f t="shared" si="3026"/>
        <v>2.4847586400999999</v>
      </c>
      <c r="KK1262" s="276">
        <f t="shared" si="3026"/>
        <v>0</v>
      </c>
      <c r="KL1262" s="276">
        <f t="shared" si="3026"/>
        <v>0</v>
      </c>
      <c r="KM1262" s="276">
        <f t="shared" si="3026"/>
        <v>0</v>
      </c>
      <c r="KN1262" s="314" t="s">
        <v>822</v>
      </c>
      <c r="KO1262" s="314" t="s">
        <v>822</v>
      </c>
      <c r="KP1262" s="314" t="s">
        <v>822</v>
      </c>
      <c r="KQ1262" s="314" t="s">
        <v>822</v>
      </c>
      <c r="KR1262" s="314" t="s">
        <v>822</v>
      </c>
      <c r="KS1262" s="314" t="s">
        <v>822</v>
      </c>
      <c r="KT1262" s="314" t="s">
        <v>822</v>
      </c>
      <c r="KU1262" s="314" t="s">
        <v>822</v>
      </c>
      <c r="KV1262" s="314" t="s">
        <v>822</v>
      </c>
      <c r="KW1262" s="314" t="s">
        <v>822</v>
      </c>
      <c r="KX1262" s="314" t="s">
        <v>822</v>
      </c>
      <c r="KY1262" s="314" t="s">
        <v>822</v>
      </c>
      <c r="KZ1262" s="314" t="s">
        <v>822</v>
      </c>
      <c r="LA1262" s="314" t="s">
        <v>822</v>
      </c>
      <c r="LB1262" s="314" t="s">
        <v>822</v>
      </c>
      <c r="LC1262" s="276">
        <f>IF(KW1261=0,0,(LI1266-LI1265)/KW1261)</f>
        <v>0</v>
      </c>
      <c r="LD1262" s="276">
        <f t="shared" ref="LD1262:LH1262" si="3027">IF(KX1261=0,0,(LJ1266-LJ1265)/KX1261)</f>
        <v>0</v>
      </c>
      <c r="LE1262" s="276">
        <f t="shared" si="3027"/>
        <v>0</v>
      </c>
      <c r="LF1262" s="276">
        <f t="shared" si="3027"/>
        <v>0</v>
      </c>
      <c r="LG1262" s="276">
        <f t="shared" si="3027"/>
        <v>0</v>
      </c>
      <c r="LH1262" s="276">
        <f t="shared" si="3027"/>
        <v>0</v>
      </c>
      <c r="LI1262" s="314" t="s">
        <v>822</v>
      </c>
      <c r="LJ1262" s="314" t="s">
        <v>822</v>
      </c>
      <c r="LK1262" s="314" t="s">
        <v>822</v>
      </c>
      <c r="LL1262" s="314" t="s">
        <v>822</v>
      </c>
      <c r="LM1262" s="314" t="s">
        <v>822</v>
      </c>
      <c r="LN1262" s="314" t="s">
        <v>822</v>
      </c>
      <c r="LO1262" s="314" t="s">
        <v>822</v>
      </c>
      <c r="LP1262" s="314" t="s">
        <v>822</v>
      </c>
      <c r="LQ1262" s="314" t="s">
        <v>822</v>
      </c>
      <c r="LR1262" s="314" t="s">
        <v>822</v>
      </c>
      <c r="LS1262" s="314" t="s">
        <v>822</v>
      </c>
      <c r="LT1262" s="314" t="s">
        <v>822</v>
      </c>
      <c r="LU1262" s="314" t="s">
        <v>822</v>
      </c>
      <c r="LV1262" s="314" t="s">
        <v>822</v>
      </c>
      <c r="LW1262" s="314" t="s">
        <v>822</v>
      </c>
      <c r="LX1262" s="276">
        <f>IF(LR1261=0,0,(MD1266-MD1265)/LR1261)</f>
        <v>0.67790834950000001</v>
      </c>
      <c r="LY1262" s="276">
        <f t="shared" ref="LY1262:MC1262" si="3028">IF(LS1261=0,0,(ME1266-ME1265)/LS1261)</f>
        <v>0.67754981049999996</v>
      </c>
      <c r="LZ1262" s="276">
        <f t="shared" si="3028"/>
        <v>0.67754981049999996</v>
      </c>
      <c r="MA1262" s="276">
        <f t="shared" si="3028"/>
        <v>0</v>
      </c>
      <c r="MB1262" s="276">
        <f t="shared" si="3028"/>
        <v>0</v>
      </c>
      <c r="MC1262" s="276">
        <f t="shared" si="3028"/>
        <v>0</v>
      </c>
      <c r="MD1262" s="314" t="s">
        <v>822</v>
      </c>
      <c r="ME1262" s="314" t="s">
        <v>822</v>
      </c>
      <c r="MF1262" s="314" t="s">
        <v>822</v>
      </c>
      <c r="MG1262" s="314" t="s">
        <v>822</v>
      </c>
      <c r="MH1262" s="314" t="s">
        <v>822</v>
      </c>
      <c r="MI1262" s="314" t="s">
        <v>822</v>
      </c>
      <c r="MJ1262" s="314" t="s">
        <v>822</v>
      </c>
      <c r="MK1262" s="314" t="s">
        <v>822</v>
      </c>
      <c r="ML1262" s="314" t="s">
        <v>822</v>
      </c>
      <c r="MM1262" s="314" t="s">
        <v>822</v>
      </c>
      <c r="MN1262" s="314" t="s">
        <v>822</v>
      </c>
      <c r="MO1262" s="314" t="s">
        <v>822</v>
      </c>
      <c r="MP1262" s="314" t="s">
        <v>822</v>
      </c>
      <c r="MQ1262" s="314" t="s">
        <v>822</v>
      </c>
      <c r="MR1262" s="314" t="s">
        <v>822</v>
      </c>
      <c r="MS1262" s="276">
        <f>IF(MM1261=0,0,(MY1266-MY1265)/MM1261)</f>
        <v>1.4023222585999999</v>
      </c>
      <c r="MT1262" s="276">
        <f t="shared" ref="MT1262:MX1262" si="3029">IF(MN1261=0,0,(MZ1266-MZ1265)/MN1261)</f>
        <v>1.4021927383999999</v>
      </c>
      <c r="MU1262" s="276">
        <f t="shared" si="3029"/>
        <v>1.4021927383999999</v>
      </c>
      <c r="MV1262" s="276">
        <f t="shared" si="3029"/>
        <v>0</v>
      </c>
      <c r="MW1262" s="276">
        <f t="shared" si="3029"/>
        <v>0</v>
      </c>
      <c r="MX1262" s="276">
        <f t="shared" si="3029"/>
        <v>0</v>
      </c>
      <c r="MY1262" s="314" t="s">
        <v>822</v>
      </c>
      <c r="MZ1262" s="314" t="s">
        <v>822</v>
      </c>
      <c r="NA1262" s="314" t="s">
        <v>822</v>
      </c>
      <c r="NB1262" s="314" t="s">
        <v>822</v>
      </c>
      <c r="NC1262" s="314" t="s">
        <v>822</v>
      </c>
      <c r="ND1262" s="314" t="s">
        <v>822</v>
      </c>
      <c r="NE1262" s="314" t="s">
        <v>822</v>
      </c>
      <c r="NF1262" s="314" t="s">
        <v>822</v>
      </c>
      <c r="NG1262" s="314" t="s">
        <v>822</v>
      </c>
      <c r="NH1262" s="314" t="s">
        <v>822</v>
      </c>
      <c r="NI1262" s="314" t="s">
        <v>822</v>
      </c>
      <c r="NJ1262" s="314" t="s">
        <v>822</v>
      </c>
      <c r="NK1262" s="314" t="s">
        <v>822</v>
      </c>
      <c r="NL1262" s="314" t="s">
        <v>822</v>
      </c>
      <c r="NM1262" s="314" t="s">
        <v>822</v>
      </c>
      <c r="NN1262" s="276">
        <f>IF(NH1261=0,0,(NT1266-NT1265)/NH1261)</f>
        <v>0</v>
      </c>
      <c r="NO1262" s="276">
        <f t="shared" ref="NO1262:NS1262" si="3030">IF(NI1261=0,0,(NU1266-NU1265)/NI1261)</f>
        <v>0</v>
      </c>
      <c r="NP1262" s="276">
        <f t="shared" si="3030"/>
        <v>0</v>
      </c>
      <c r="NQ1262" s="276">
        <f t="shared" si="3030"/>
        <v>0</v>
      </c>
      <c r="NR1262" s="276">
        <f t="shared" si="3030"/>
        <v>0</v>
      </c>
      <c r="NS1262" s="276">
        <f t="shared" si="3030"/>
        <v>0</v>
      </c>
      <c r="NT1262" s="314" t="s">
        <v>822</v>
      </c>
      <c r="NU1262" s="314" t="s">
        <v>822</v>
      </c>
      <c r="NV1262" s="314" t="s">
        <v>822</v>
      </c>
      <c r="NW1262" s="314" t="s">
        <v>822</v>
      </c>
      <c r="NX1262" s="314" t="s">
        <v>822</v>
      </c>
      <c r="NY1262" s="314" t="s">
        <v>822</v>
      </c>
      <c r="NZ1262" s="314" t="s">
        <v>822</v>
      </c>
      <c r="OA1262" s="314" t="s">
        <v>822</v>
      </c>
      <c r="OB1262" s="314" t="s">
        <v>822</v>
      </c>
      <c r="OC1262" s="314" t="s">
        <v>822</v>
      </c>
      <c r="OD1262" s="314" t="s">
        <v>822</v>
      </c>
      <c r="OE1262" s="314" t="s">
        <v>822</v>
      </c>
      <c r="OF1262" s="314" t="s">
        <v>822</v>
      </c>
      <c r="OG1262" s="314" t="s">
        <v>822</v>
      </c>
      <c r="OH1262" s="314" t="s">
        <v>822</v>
      </c>
      <c r="OI1262" s="276">
        <f>IF(OC1261=0,0,(OO1266-OO1265)/OC1261)</f>
        <v>3.0718847129000002</v>
      </c>
      <c r="OJ1262" s="276">
        <f t="shared" ref="OJ1262:ON1262" si="3031">IF(OD1261=0,0,(OP1266-OP1265)/OD1261)</f>
        <v>3.0731787516</v>
      </c>
      <c r="OK1262" s="276">
        <f t="shared" si="3031"/>
        <v>3.0731787516</v>
      </c>
      <c r="OL1262" s="276">
        <f t="shared" si="3031"/>
        <v>0</v>
      </c>
      <c r="OM1262" s="276">
        <f t="shared" si="3031"/>
        <v>0</v>
      </c>
      <c r="ON1262" s="276">
        <f t="shared" si="3031"/>
        <v>0</v>
      </c>
      <c r="OO1262" s="314" t="s">
        <v>822</v>
      </c>
      <c r="OP1262" s="314" t="s">
        <v>822</v>
      </c>
      <c r="OQ1262" s="314" t="s">
        <v>822</v>
      </c>
      <c r="OR1262" s="314" t="s">
        <v>822</v>
      </c>
      <c r="OS1262" s="314" t="s">
        <v>822</v>
      </c>
      <c r="OT1262" s="314" t="s">
        <v>822</v>
      </c>
      <c r="OU1262" s="314" t="s">
        <v>822</v>
      </c>
      <c r="OV1262" s="314" t="s">
        <v>822</v>
      </c>
      <c r="OW1262" s="314" t="s">
        <v>822</v>
      </c>
      <c r="OX1262" s="314" t="s">
        <v>822</v>
      </c>
      <c r="OY1262" s="314" t="s">
        <v>822</v>
      </c>
      <c r="OZ1262" s="314" t="s">
        <v>822</v>
      </c>
      <c r="PA1262" s="314" t="s">
        <v>822</v>
      </c>
      <c r="PB1262" s="314" t="s">
        <v>822</v>
      </c>
      <c r="PC1262" s="314" t="s">
        <v>822</v>
      </c>
      <c r="PD1262" s="276">
        <f>IF(OX1261=0,0,(PJ1266-PJ1265)/OX1261)</f>
        <v>0.93949159900000001</v>
      </c>
      <c r="PE1262" s="276">
        <f t="shared" ref="PE1262:PI1262" si="3032">IF(OY1261=0,0,(PK1266-PK1265)/OY1261)</f>
        <v>0.93931154790000004</v>
      </c>
      <c r="PF1262" s="276">
        <f t="shared" si="3032"/>
        <v>0.93931154790000004</v>
      </c>
      <c r="PG1262" s="276">
        <f t="shared" si="3032"/>
        <v>0</v>
      </c>
      <c r="PH1262" s="276">
        <f t="shared" si="3032"/>
        <v>0</v>
      </c>
      <c r="PI1262" s="276">
        <f t="shared" si="3032"/>
        <v>0</v>
      </c>
      <c r="PJ1262" s="314" t="s">
        <v>822</v>
      </c>
      <c r="PK1262" s="314" t="s">
        <v>822</v>
      </c>
      <c r="PL1262" s="314" t="s">
        <v>822</v>
      </c>
      <c r="PM1262" s="314" t="s">
        <v>822</v>
      </c>
      <c r="PN1262" s="314" t="s">
        <v>822</v>
      </c>
      <c r="PO1262" s="314" t="s">
        <v>822</v>
      </c>
      <c r="PP1262" s="314" t="s">
        <v>822</v>
      </c>
      <c r="PQ1262" s="314" t="s">
        <v>822</v>
      </c>
      <c r="PR1262" s="314" t="s">
        <v>822</v>
      </c>
      <c r="PS1262" s="314" t="s">
        <v>822</v>
      </c>
      <c r="PT1262" s="314" t="s">
        <v>822</v>
      </c>
      <c r="PU1262" s="314" t="s">
        <v>822</v>
      </c>
      <c r="PV1262" s="314" t="s">
        <v>822</v>
      </c>
      <c r="PW1262" s="314" t="s">
        <v>822</v>
      </c>
      <c r="PX1262" s="314" t="s">
        <v>822</v>
      </c>
      <c r="PY1262" s="276">
        <f>IF(PS1261=0,0,(QE1266-QE1265)/PS1261)</f>
        <v>1.0172424134</v>
      </c>
      <c r="PZ1262" s="276">
        <f t="shared" ref="PZ1262:QD1262" si="3033">IF(PT1261=0,0,(QF1266-QF1265)/PT1261)</f>
        <v>1.0172402650000001</v>
      </c>
      <c r="QA1262" s="276">
        <f t="shared" si="3033"/>
        <v>1.0172402650000001</v>
      </c>
      <c r="QB1262" s="276">
        <f t="shared" si="3033"/>
        <v>0</v>
      </c>
      <c r="QC1262" s="276">
        <f t="shared" si="3033"/>
        <v>0</v>
      </c>
      <c r="QD1262" s="276">
        <f t="shared" si="3033"/>
        <v>0</v>
      </c>
      <c r="QE1262" s="314" t="s">
        <v>822</v>
      </c>
      <c r="QF1262" s="314" t="s">
        <v>822</v>
      </c>
      <c r="QG1262" s="314" t="s">
        <v>822</v>
      </c>
      <c r="QH1262" s="314" t="s">
        <v>822</v>
      </c>
      <c r="QI1262" s="314" t="s">
        <v>822</v>
      </c>
      <c r="QJ1262" s="314" t="s">
        <v>822</v>
      </c>
      <c r="QK1262" s="314" t="s">
        <v>822</v>
      </c>
      <c r="QL1262" s="314" t="s">
        <v>822</v>
      </c>
      <c r="QM1262" s="314" t="s">
        <v>822</v>
      </c>
      <c r="QN1262" s="314" t="s">
        <v>822</v>
      </c>
      <c r="QO1262" s="314" t="s">
        <v>822</v>
      </c>
      <c r="QP1262" s="314" t="s">
        <v>822</v>
      </c>
      <c r="QQ1262" s="314" t="s">
        <v>822</v>
      </c>
      <c r="QR1262" s="314" t="s">
        <v>822</v>
      </c>
      <c r="QS1262" s="314" t="s">
        <v>822</v>
      </c>
      <c r="QT1262" s="276">
        <f>IF(QN1261=0,0,(QZ1266-QZ1265)/QN1261)</f>
        <v>0.76036737679999999</v>
      </c>
      <c r="QU1262" s="276">
        <f t="shared" ref="QU1262:QY1262" si="3034">IF(QO1261=0,0,(RA1266-RA1265)/QO1261)</f>
        <v>0.76022701950000005</v>
      </c>
      <c r="QV1262" s="276">
        <f t="shared" si="3034"/>
        <v>0.76022701950000005</v>
      </c>
      <c r="QW1262" s="276">
        <f t="shared" si="3034"/>
        <v>0</v>
      </c>
      <c r="QX1262" s="276">
        <f t="shared" si="3034"/>
        <v>0</v>
      </c>
      <c r="QY1262" s="276">
        <f t="shared" si="3034"/>
        <v>0</v>
      </c>
      <c r="QZ1262" s="314" t="s">
        <v>822</v>
      </c>
      <c r="RA1262" s="314" t="s">
        <v>822</v>
      </c>
      <c r="RB1262" s="314" t="s">
        <v>822</v>
      </c>
      <c r="RC1262" s="314" t="s">
        <v>822</v>
      </c>
      <c r="RD1262" s="314" t="s">
        <v>822</v>
      </c>
      <c r="RE1262" s="314" t="s">
        <v>822</v>
      </c>
      <c r="RF1262" s="314" t="s">
        <v>822</v>
      </c>
      <c r="RG1262" s="314" t="s">
        <v>822</v>
      </c>
      <c r="RH1262" s="314" t="s">
        <v>822</v>
      </c>
      <c r="RI1262" s="314" t="s">
        <v>822</v>
      </c>
      <c r="RJ1262" s="314" t="s">
        <v>822</v>
      </c>
      <c r="RK1262" s="314" t="s">
        <v>822</v>
      </c>
      <c r="RL1262" s="314" t="s">
        <v>822</v>
      </c>
      <c r="RM1262" s="314" t="s">
        <v>822</v>
      </c>
      <c r="RN1262" s="314" t="s">
        <v>822</v>
      </c>
      <c r="RO1262" s="276">
        <f>IF(RI1261=0,0,(RU1266-RU1265)/RI1261)</f>
        <v>0.53296586379999999</v>
      </c>
      <c r="RP1262" s="276">
        <f t="shared" ref="RP1262:RT1262" si="3035">IF(RJ1261=0,0,(RV1266-RV1265)/RJ1261)</f>
        <v>0.53286002899999996</v>
      </c>
      <c r="RQ1262" s="276">
        <f t="shared" si="3035"/>
        <v>0.53286002899999996</v>
      </c>
      <c r="RR1262" s="276">
        <f t="shared" si="3035"/>
        <v>0</v>
      </c>
      <c r="RS1262" s="276">
        <f t="shared" si="3035"/>
        <v>0</v>
      </c>
      <c r="RT1262" s="276">
        <f t="shared" si="3035"/>
        <v>0</v>
      </c>
      <c r="RU1262" s="314" t="s">
        <v>822</v>
      </c>
      <c r="RV1262" s="314" t="s">
        <v>822</v>
      </c>
      <c r="RW1262" s="314" t="s">
        <v>822</v>
      </c>
      <c r="RX1262" s="314" t="s">
        <v>822</v>
      </c>
      <c r="RY1262" s="314" t="s">
        <v>822</v>
      </c>
      <c r="RZ1262" s="314" t="s">
        <v>822</v>
      </c>
      <c r="SA1262" s="314" t="s">
        <v>822</v>
      </c>
      <c r="SB1262" s="314" t="s">
        <v>822</v>
      </c>
      <c r="SC1262" s="314" t="s">
        <v>822</v>
      </c>
      <c r="SD1262" s="314" t="s">
        <v>822</v>
      </c>
      <c r="SE1262" s="314" t="s">
        <v>822</v>
      </c>
      <c r="SF1262" s="314" t="s">
        <v>822</v>
      </c>
      <c r="SG1262" s="314" t="s">
        <v>822</v>
      </c>
      <c r="SH1262" s="314" t="s">
        <v>822</v>
      </c>
      <c r="SI1262" s="314" t="s">
        <v>822</v>
      </c>
      <c r="SJ1262" s="276">
        <f>IF(SD1261=0,0,(SP1266-SP1265)/SD1261)</f>
        <v>1.0036171140000001</v>
      </c>
      <c r="SK1262" s="276">
        <f t="shared" ref="SK1262:SO1262" si="3036">IF(SE1261=0,0,(SQ1266-SQ1265)/SE1261)</f>
        <v>1.0049702579999999</v>
      </c>
      <c r="SL1262" s="276">
        <f t="shared" si="3036"/>
        <v>1.0049702579999999</v>
      </c>
      <c r="SM1262" s="276">
        <f t="shared" si="3036"/>
        <v>0</v>
      </c>
      <c r="SN1262" s="276">
        <f t="shared" si="3036"/>
        <v>0</v>
      </c>
      <c r="SO1262" s="276">
        <f t="shared" si="3036"/>
        <v>0</v>
      </c>
      <c r="SP1262" s="314" t="s">
        <v>822</v>
      </c>
      <c r="SQ1262" s="314" t="s">
        <v>822</v>
      </c>
      <c r="SR1262" s="314" t="s">
        <v>822</v>
      </c>
      <c r="SS1262" s="314" t="s">
        <v>822</v>
      </c>
      <c r="ST1262" s="314" t="s">
        <v>822</v>
      </c>
      <c r="SU1262" s="314" t="s">
        <v>822</v>
      </c>
      <c r="SV1262" s="314" t="s">
        <v>822</v>
      </c>
      <c r="SW1262" s="314" t="s">
        <v>822</v>
      </c>
      <c r="SX1262" s="314" t="s">
        <v>822</v>
      </c>
      <c r="SY1262" s="314" t="s">
        <v>822</v>
      </c>
      <c r="SZ1262" s="314" t="s">
        <v>822</v>
      </c>
      <c r="TA1262" s="314" t="s">
        <v>822</v>
      </c>
      <c r="TB1262" s="314" t="s">
        <v>822</v>
      </c>
      <c r="TC1262" s="314" t="s">
        <v>822</v>
      </c>
      <c r="TD1262" s="314" t="s">
        <v>822</v>
      </c>
      <c r="TE1262" s="276">
        <f>IF(SY1261=0,0,(TK1266-TK1265)/SY1261)</f>
        <v>0.39762942690000003</v>
      </c>
      <c r="TF1262" s="276">
        <f t="shared" ref="TF1262:TJ1262" si="3037">IF(SZ1261=0,0,(TL1266-TL1265)/SZ1261)</f>
        <v>0.39772287119999999</v>
      </c>
      <c r="TG1262" s="276">
        <f t="shared" si="3037"/>
        <v>0.39772287119999999</v>
      </c>
      <c r="TH1262" s="276">
        <f t="shared" si="3037"/>
        <v>0</v>
      </c>
      <c r="TI1262" s="276">
        <f t="shared" si="3037"/>
        <v>0</v>
      </c>
      <c r="TJ1262" s="276">
        <f t="shared" si="3037"/>
        <v>0</v>
      </c>
      <c r="TK1262" s="314" t="s">
        <v>822</v>
      </c>
      <c r="TL1262" s="314" t="s">
        <v>822</v>
      </c>
      <c r="TM1262" s="314" t="s">
        <v>822</v>
      </c>
      <c r="TN1262" s="314" t="s">
        <v>822</v>
      </c>
      <c r="TO1262" s="314" t="s">
        <v>822</v>
      </c>
      <c r="TP1262" s="314" t="s">
        <v>822</v>
      </c>
      <c r="TQ1262" s="314" t="s">
        <v>822</v>
      </c>
      <c r="TR1262" s="314" t="s">
        <v>822</v>
      </c>
      <c r="TS1262" s="314" t="s">
        <v>822</v>
      </c>
      <c r="TT1262" s="314" t="s">
        <v>822</v>
      </c>
      <c r="TU1262" s="314" t="s">
        <v>822</v>
      </c>
      <c r="TV1262" s="314" t="s">
        <v>822</v>
      </c>
      <c r="TW1262" s="314" t="s">
        <v>822</v>
      </c>
      <c r="TX1262" s="314" t="s">
        <v>822</v>
      </c>
      <c r="TY1262" s="314" t="s">
        <v>822</v>
      </c>
      <c r="TZ1262" s="276">
        <f>IF(TT1261=0,0,(UF1266-UF1265)/TT1261)</f>
        <v>0.75897073339999999</v>
      </c>
      <c r="UA1262" s="276">
        <f t="shared" ref="UA1262:UE1262" si="3038">IF(TU1261=0,0,(UG1266-UG1265)/TU1261)</f>
        <v>0.75900110060000003</v>
      </c>
      <c r="UB1262" s="276">
        <f t="shared" si="3038"/>
        <v>0.75900110060000003</v>
      </c>
      <c r="UC1262" s="276">
        <f t="shared" si="3038"/>
        <v>0</v>
      </c>
      <c r="UD1262" s="276">
        <f t="shared" si="3038"/>
        <v>0</v>
      </c>
      <c r="UE1262" s="276">
        <f t="shared" si="3038"/>
        <v>0</v>
      </c>
      <c r="UF1262" s="314" t="s">
        <v>822</v>
      </c>
      <c r="UG1262" s="314" t="s">
        <v>822</v>
      </c>
      <c r="UH1262" s="314" t="s">
        <v>822</v>
      </c>
      <c r="UI1262" s="314" t="s">
        <v>822</v>
      </c>
      <c r="UJ1262" s="314" t="s">
        <v>822</v>
      </c>
      <c r="UK1262" s="314" t="s">
        <v>822</v>
      </c>
      <c r="UL1262" s="314" t="s">
        <v>822</v>
      </c>
      <c r="UM1262" s="314" t="s">
        <v>822</v>
      </c>
      <c r="UN1262" s="314" t="s">
        <v>822</v>
      </c>
      <c r="UO1262" s="314" t="s">
        <v>822</v>
      </c>
      <c r="UP1262" s="314" t="s">
        <v>822</v>
      </c>
      <c r="UQ1262" s="314" t="s">
        <v>822</v>
      </c>
      <c r="UR1262" s="314" t="s">
        <v>822</v>
      </c>
      <c r="US1262" s="314" t="s">
        <v>822</v>
      </c>
      <c r="UT1262" s="314" t="s">
        <v>822</v>
      </c>
      <c r="UU1262" s="276">
        <f>IF(UO1261=0,0,(VA1266-VA1265)/UO1261)</f>
        <v>0.91955465530000002</v>
      </c>
      <c r="UV1262" s="276">
        <f t="shared" ref="UV1262:UZ1262" si="3039">IF(UP1261=0,0,(VB1266-VB1265)/UP1261)</f>
        <v>0.91940801780000003</v>
      </c>
      <c r="UW1262" s="276">
        <f t="shared" si="3039"/>
        <v>0.91940801780000003</v>
      </c>
      <c r="UX1262" s="276">
        <f t="shared" si="3039"/>
        <v>0</v>
      </c>
      <c r="UY1262" s="276">
        <f t="shared" si="3039"/>
        <v>0</v>
      </c>
      <c r="UZ1262" s="276">
        <f t="shared" si="3039"/>
        <v>0</v>
      </c>
      <c r="VA1262" s="314" t="s">
        <v>822</v>
      </c>
      <c r="VB1262" s="314" t="s">
        <v>822</v>
      </c>
      <c r="VC1262" s="314" t="s">
        <v>822</v>
      </c>
      <c r="VD1262" s="314" t="s">
        <v>822</v>
      </c>
      <c r="VE1262" s="314" t="s">
        <v>822</v>
      </c>
      <c r="VF1262" s="314" t="s">
        <v>822</v>
      </c>
      <c r="VG1262" s="314" t="s">
        <v>822</v>
      </c>
      <c r="VH1262" s="314" t="s">
        <v>822</v>
      </c>
      <c r="VI1262" s="314" t="s">
        <v>822</v>
      </c>
      <c r="VJ1262" s="314" t="s">
        <v>822</v>
      </c>
      <c r="VK1262" s="314" t="s">
        <v>822</v>
      </c>
      <c r="VL1262" s="314" t="s">
        <v>822</v>
      </c>
      <c r="VM1262" s="314" t="s">
        <v>822</v>
      </c>
      <c r="VN1262" s="314" t="s">
        <v>822</v>
      </c>
      <c r="VO1262" s="314" t="s">
        <v>822</v>
      </c>
      <c r="VP1262" s="276">
        <f>IF(VJ1261=0,0,(VV1266-VV1265)/VJ1261)</f>
        <v>1.0337025521000001</v>
      </c>
      <c r="VQ1262" s="276">
        <f t="shared" ref="VQ1262:VU1262" si="3040">IF(VK1261=0,0,(VW1266-VW1265)/VK1261)</f>
        <v>1.0323103543000001</v>
      </c>
      <c r="VR1262" s="276">
        <f t="shared" si="3040"/>
        <v>1.0323103543000001</v>
      </c>
      <c r="VS1262" s="276">
        <f t="shared" si="3040"/>
        <v>0</v>
      </c>
      <c r="VT1262" s="276">
        <f t="shared" si="3040"/>
        <v>0</v>
      </c>
      <c r="VU1262" s="276">
        <f t="shared" si="3040"/>
        <v>0</v>
      </c>
      <c r="VV1262" s="314" t="s">
        <v>822</v>
      </c>
      <c r="VW1262" s="314" t="s">
        <v>822</v>
      </c>
      <c r="VX1262" s="314" t="s">
        <v>822</v>
      </c>
      <c r="VY1262" s="314" t="s">
        <v>822</v>
      </c>
      <c r="VZ1262" s="314" t="s">
        <v>822</v>
      </c>
      <c r="WA1262" s="314" t="s">
        <v>822</v>
      </c>
      <c r="WB1262" s="314" t="s">
        <v>822</v>
      </c>
      <c r="WC1262" s="314" t="s">
        <v>822</v>
      </c>
      <c r="WD1262" s="314" t="s">
        <v>822</v>
      </c>
      <c r="WE1262" s="314" t="s">
        <v>822</v>
      </c>
      <c r="WF1262" s="314" t="s">
        <v>822</v>
      </c>
      <c r="WG1262" s="314" t="s">
        <v>822</v>
      </c>
      <c r="WH1262" s="314" t="s">
        <v>822</v>
      </c>
      <c r="WI1262" s="314" t="s">
        <v>822</v>
      </c>
      <c r="WJ1262" s="314" t="s">
        <v>822</v>
      </c>
      <c r="WK1262" s="276">
        <f>IF(WE1261=0,0,(WQ1266-WQ1265)/WE1261)</f>
        <v>0</v>
      </c>
      <c r="WL1262" s="276">
        <f t="shared" ref="WL1262:WP1262" si="3041">IF(WF1261=0,0,(WR1266-WR1265)/WF1261)</f>
        <v>0</v>
      </c>
      <c r="WM1262" s="276">
        <f t="shared" si="3041"/>
        <v>0</v>
      </c>
      <c r="WN1262" s="276">
        <f t="shared" si="3041"/>
        <v>0</v>
      </c>
      <c r="WO1262" s="276">
        <f t="shared" si="3041"/>
        <v>0</v>
      </c>
      <c r="WP1262" s="276">
        <f t="shared" si="3041"/>
        <v>0</v>
      </c>
      <c r="WQ1262" s="314" t="s">
        <v>822</v>
      </c>
      <c r="WR1262" s="314" t="s">
        <v>822</v>
      </c>
      <c r="WS1262" s="314" t="s">
        <v>822</v>
      </c>
      <c r="WT1262" s="314" t="s">
        <v>822</v>
      </c>
      <c r="WU1262" s="314" t="s">
        <v>822</v>
      </c>
      <c r="WV1262" s="314" t="s">
        <v>822</v>
      </c>
      <c r="WW1262" s="314" t="s">
        <v>822</v>
      </c>
      <c r="WX1262" s="314" t="s">
        <v>822</v>
      </c>
      <c r="WY1262" s="314" t="s">
        <v>822</v>
      </c>
      <c r="WZ1262" s="314" t="s">
        <v>822</v>
      </c>
      <c r="XA1262" s="314" t="s">
        <v>822</v>
      </c>
      <c r="XB1262" s="314" t="s">
        <v>822</v>
      </c>
      <c r="XC1262" s="314" t="s">
        <v>822</v>
      </c>
      <c r="XD1262" s="314" t="s">
        <v>822</v>
      </c>
      <c r="XE1262" s="314" t="s">
        <v>822</v>
      </c>
      <c r="XF1262" s="276">
        <f>IF(WZ1261=0,0,(XL1266-XL1265)/WZ1261)</f>
        <v>0</v>
      </c>
      <c r="XG1262" s="276">
        <f t="shared" ref="XG1262:XK1262" si="3042">IF(XA1261=0,0,(XM1266-XM1265)/XA1261)</f>
        <v>0</v>
      </c>
      <c r="XH1262" s="276">
        <f t="shared" si="3042"/>
        <v>0</v>
      </c>
      <c r="XI1262" s="276">
        <f t="shared" si="3042"/>
        <v>0</v>
      </c>
      <c r="XJ1262" s="276">
        <f t="shared" si="3042"/>
        <v>0</v>
      </c>
      <c r="XK1262" s="276">
        <f t="shared" si="3042"/>
        <v>0</v>
      </c>
      <c r="XL1262" s="314" t="s">
        <v>822</v>
      </c>
      <c r="XM1262" s="314" t="s">
        <v>822</v>
      </c>
      <c r="XN1262" s="314" t="s">
        <v>822</v>
      </c>
      <c r="XO1262" s="314" t="s">
        <v>822</v>
      </c>
      <c r="XP1262" s="314" t="s">
        <v>822</v>
      </c>
      <c r="XQ1262" s="314" t="s">
        <v>822</v>
      </c>
      <c r="XR1262" s="314" t="s">
        <v>822</v>
      </c>
      <c r="XS1262" s="314" t="s">
        <v>822</v>
      </c>
      <c r="XT1262" s="314" t="s">
        <v>822</v>
      </c>
      <c r="XU1262" s="314" t="s">
        <v>822</v>
      </c>
      <c r="XV1262" s="314" t="s">
        <v>822</v>
      </c>
      <c r="XW1262" s="314" t="s">
        <v>822</v>
      </c>
      <c r="XX1262" s="314" t="s">
        <v>822</v>
      </c>
      <c r="XY1262" s="314" t="s">
        <v>822</v>
      </c>
      <c r="XZ1262" s="314" t="s">
        <v>822</v>
      </c>
      <c r="YA1262" s="276">
        <f>IF(XU1261=0,0,(YG1266-YG1265)/XU1261)</f>
        <v>0</v>
      </c>
      <c r="YB1262" s="276">
        <f t="shared" ref="YB1262:YF1262" si="3043">IF(XV1261=0,0,(YH1266-YH1265)/XV1261)</f>
        <v>0</v>
      </c>
      <c r="YC1262" s="276">
        <f t="shared" si="3043"/>
        <v>0</v>
      </c>
      <c r="YD1262" s="276">
        <f t="shared" si="3043"/>
        <v>0</v>
      </c>
      <c r="YE1262" s="276">
        <f t="shared" si="3043"/>
        <v>0</v>
      </c>
      <c r="YF1262" s="276">
        <f t="shared" si="3043"/>
        <v>0</v>
      </c>
      <c r="YG1262" s="314" t="s">
        <v>822</v>
      </c>
      <c r="YH1262" s="314" t="s">
        <v>822</v>
      </c>
      <c r="YI1262" s="314" t="s">
        <v>822</v>
      </c>
      <c r="YJ1262" s="314" t="s">
        <v>822</v>
      </c>
      <c r="YK1262" s="314" t="s">
        <v>822</v>
      </c>
      <c r="YL1262" s="314" t="s">
        <v>822</v>
      </c>
      <c r="YM1262" s="314" t="s">
        <v>822</v>
      </c>
      <c r="YN1262" s="314" t="s">
        <v>822</v>
      </c>
      <c r="YO1262" s="314" t="s">
        <v>822</v>
      </c>
      <c r="YP1262" s="314" t="s">
        <v>822</v>
      </c>
      <c r="YQ1262" s="314" t="s">
        <v>822</v>
      </c>
      <c r="YR1262" s="314" t="s">
        <v>822</v>
      </c>
      <c r="YS1262" s="314" t="s">
        <v>822</v>
      </c>
      <c r="YT1262" s="314" t="s">
        <v>822</v>
      </c>
      <c r="YU1262" s="314" t="s">
        <v>822</v>
      </c>
      <c r="YV1262" s="276">
        <f>IF(YP1261=0,0,(ZB1266-ZB1265)/YP1261)</f>
        <v>1.028946049</v>
      </c>
      <c r="YW1262" s="276">
        <f t="shared" ref="YW1262:ZA1262" si="3044">IF(YQ1261=0,0,(ZC1266-ZC1265)/YQ1261)</f>
        <v>1.0289592824</v>
      </c>
      <c r="YX1262" s="276">
        <f t="shared" si="3044"/>
        <v>1.0289592824</v>
      </c>
      <c r="YY1262" s="276">
        <f t="shared" si="3044"/>
        <v>0</v>
      </c>
      <c r="YZ1262" s="276">
        <f t="shared" si="3044"/>
        <v>0</v>
      </c>
      <c r="ZA1262" s="276">
        <f t="shared" si="3044"/>
        <v>0</v>
      </c>
      <c r="ZB1262" s="314" t="s">
        <v>822</v>
      </c>
      <c r="ZC1262" s="314" t="s">
        <v>822</v>
      </c>
      <c r="ZD1262" s="314" t="s">
        <v>822</v>
      </c>
      <c r="ZE1262" s="314" t="s">
        <v>822</v>
      </c>
      <c r="ZF1262" s="314" t="s">
        <v>822</v>
      </c>
      <c r="ZG1262" s="314" t="s">
        <v>822</v>
      </c>
    </row>
    <row r="1263" spans="1:683" s="284" customFormat="1" ht="24">
      <c r="A1263" s="118" t="s">
        <v>838</v>
      </c>
      <c r="B1263" s="783"/>
      <c r="C1263" s="278" t="s">
        <v>846</v>
      </c>
      <c r="D1263" s="907"/>
      <c r="E1263" s="908"/>
      <c r="F1263" s="279"/>
      <c r="G1263" s="279"/>
      <c r="H1263" s="279"/>
      <c r="I1263" s="318"/>
      <c r="J1263" s="318"/>
      <c r="K1263" s="318"/>
      <c r="L1263" s="314" t="s">
        <v>822</v>
      </c>
      <c r="M1263" s="314" t="s">
        <v>822</v>
      </c>
      <c r="N1263" s="314" t="s">
        <v>822</v>
      </c>
      <c r="O1263" s="314" t="s">
        <v>822</v>
      </c>
      <c r="P1263" s="314" t="s">
        <v>822</v>
      </c>
      <c r="Q1263" s="314" t="s">
        <v>822</v>
      </c>
      <c r="R1263" s="314" t="s">
        <v>822</v>
      </c>
      <c r="S1263" s="314" t="s">
        <v>822</v>
      </c>
      <c r="T1263" s="314" t="s">
        <v>822</v>
      </c>
      <c r="U1263" s="314" t="s">
        <v>822</v>
      </c>
      <c r="V1263" s="314" t="s">
        <v>822</v>
      </c>
      <c r="W1263" s="314" t="s">
        <v>822</v>
      </c>
      <c r="X1263" s="314" t="s">
        <v>822</v>
      </c>
      <c r="Y1263" s="314" t="s">
        <v>822</v>
      </c>
      <c r="Z1263" s="314" t="s">
        <v>822</v>
      </c>
      <c r="AA1263" s="279">
        <f>AA1252</f>
        <v>502998.3</v>
      </c>
      <c r="AB1263" s="279">
        <f t="shared" ref="AB1263:AF1263" si="3045">AB1252</f>
        <v>519101.1</v>
      </c>
      <c r="AC1263" s="279">
        <f t="shared" si="3045"/>
        <v>519101.1</v>
      </c>
      <c r="AD1263" s="279">
        <f t="shared" si="3045"/>
        <v>0</v>
      </c>
      <c r="AE1263" s="279">
        <f t="shared" si="3045"/>
        <v>0</v>
      </c>
      <c r="AF1263" s="279">
        <f t="shared" si="3045"/>
        <v>0</v>
      </c>
      <c r="AG1263" s="314" t="s">
        <v>822</v>
      </c>
      <c r="AH1263" s="314" t="s">
        <v>822</v>
      </c>
      <c r="AI1263" s="314" t="s">
        <v>822</v>
      </c>
      <c r="AJ1263" s="314" t="s">
        <v>822</v>
      </c>
      <c r="AK1263" s="314" t="s">
        <v>822</v>
      </c>
      <c r="AL1263" s="314" t="s">
        <v>822</v>
      </c>
      <c r="AM1263" s="314" t="s">
        <v>822</v>
      </c>
      <c r="AN1263" s="314" t="s">
        <v>822</v>
      </c>
      <c r="AO1263" s="314" t="s">
        <v>822</v>
      </c>
      <c r="AP1263" s="314" t="s">
        <v>822</v>
      </c>
      <c r="AQ1263" s="314" t="s">
        <v>822</v>
      </c>
      <c r="AR1263" s="314" t="s">
        <v>822</v>
      </c>
      <c r="AS1263" s="314" t="s">
        <v>822</v>
      </c>
      <c r="AT1263" s="314" t="s">
        <v>822</v>
      </c>
      <c r="AU1263" s="314" t="s">
        <v>822</v>
      </c>
      <c r="AV1263" s="279">
        <f t="shared" ref="AV1263:BA1263" si="3046">AV1252</f>
        <v>110596.5</v>
      </c>
      <c r="AW1263" s="279">
        <f t="shared" si="3046"/>
        <v>114096.15</v>
      </c>
      <c r="AX1263" s="279">
        <f t="shared" si="3046"/>
        <v>114096.15</v>
      </c>
      <c r="AY1263" s="279">
        <f t="shared" si="3046"/>
        <v>0</v>
      </c>
      <c r="AZ1263" s="279">
        <f t="shared" si="3046"/>
        <v>0</v>
      </c>
      <c r="BA1263" s="279">
        <f t="shared" si="3046"/>
        <v>0</v>
      </c>
      <c r="BB1263" s="314" t="s">
        <v>822</v>
      </c>
      <c r="BC1263" s="314" t="s">
        <v>822</v>
      </c>
      <c r="BD1263" s="314" t="s">
        <v>822</v>
      </c>
      <c r="BE1263" s="314" t="s">
        <v>822</v>
      </c>
      <c r="BF1263" s="314" t="s">
        <v>822</v>
      </c>
      <c r="BG1263" s="314" t="s">
        <v>822</v>
      </c>
      <c r="BH1263" s="314" t="s">
        <v>822</v>
      </c>
      <c r="BI1263" s="314" t="s">
        <v>822</v>
      </c>
      <c r="BJ1263" s="314" t="s">
        <v>822</v>
      </c>
      <c r="BK1263" s="314" t="s">
        <v>822</v>
      </c>
      <c r="BL1263" s="314" t="s">
        <v>822</v>
      </c>
      <c r="BM1263" s="314" t="s">
        <v>822</v>
      </c>
      <c r="BN1263" s="314" t="s">
        <v>822</v>
      </c>
      <c r="BO1263" s="314" t="s">
        <v>822</v>
      </c>
      <c r="BP1263" s="314" t="s">
        <v>822</v>
      </c>
      <c r="BQ1263" s="279">
        <f t="shared" ref="BQ1263:BV1263" si="3047">BQ1252</f>
        <v>191999.15</v>
      </c>
      <c r="BR1263" s="279">
        <f t="shared" si="3047"/>
        <v>198098.25</v>
      </c>
      <c r="BS1263" s="279">
        <f t="shared" si="3047"/>
        <v>198098.25</v>
      </c>
      <c r="BT1263" s="279">
        <f t="shared" si="3047"/>
        <v>0</v>
      </c>
      <c r="BU1263" s="279">
        <f t="shared" si="3047"/>
        <v>0</v>
      </c>
      <c r="BV1263" s="279">
        <f t="shared" si="3047"/>
        <v>0</v>
      </c>
      <c r="BW1263" s="314" t="s">
        <v>822</v>
      </c>
      <c r="BX1263" s="314" t="s">
        <v>822</v>
      </c>
      <c r="BY1263" s="314" t="s">
        <v>822</v>
      </c>
      <c r="BZ1263" s="314" t="s">
        <v>822</v>
      </c>
      <c r="CA1263" s="314" t="s">
        <v>822</v>
      </c>
      <c r="CB1263" s="314" t="s">
        <v>822</v>
      </c>
      <c r="CC1263" s="314" t="s">
        <v>822</v>
      </c>
      <c r="CD1263" s="314" t="s">
        <v>822</v>
      </c>
      <c r="CE1263" s="314" t="s">
        <v>822</v>
      </c>
      <c r="CF1263" s="314" t="s">
        <v>822</v>
      </c>
      <c r="CG1263" s="314" t="s">
        <v>822</v>
      </c>
      <c r="CH1263" s="314" t="s">
        <v>822</v>
      </c>
      <c r="CI1263" s="314" t="s">
        <v>822</v>
      </c>
      <c r="CJ1263" s="314" t="s">
        <v>822</v>
      </c>
      <c r="CK1263" s="314" t="s">
        <v>822</v>
      </c>
      <c r="CL1263" s="279">
        <f t="shared" ref="CL1263:CQ1263" si="3048">CL1252</f>
        <v>43799.7</v>
      </c>
      <c r="CM1263" s="279">
        <f t="shared" si="3048"/>
        <v>45200.4</v>
      </c>
      <c r="CN1263" s="279">
        <f t="shared" si="3048"/>
        <v>45200.4</v>
      </c>
      <c r="CO1263" s="279">
        <f t="shared" si="3048"/>
        <v>0</v>
      </c>
      <c r="CP1263" s="279">
        <f t="shared" si="3048"/>
        <v>0</v>
      </c>
      <c r="CQ1263" s="279">
        <f t="shared" si="3048"/>
        <v>0</v>
      </c>
      <c r="CR1263" s="314" t="s">
        <v>822</v>
      </c>
      <c r="CS1263" s="314" t="s">
        <v>822</v>
      </c>
      <c r="CT1263" s="314" t="s">
        <v>822</v>
      </c>
      <c r="CU1263" s="314" t="s">
        <v>822</v>
      </c>
      <c r="CV1263" s="314" t="s">
        <v>822</v>
      </c>
      <c r="CW1263" s="314" t="s">
        <v>822</v>
      </c>
      <c r="CX1263" s="314" t="s">
        <v>822</v>
      </c>
      <c r="CY1263" s="314" t="s">
        <v>822</v>
      </c>
      <c r="CZ1263" s="314" t="s">
        <v>822</v>
      </c>
      <c r="DA1263" s="314" t="s">
        <v>822</v>
      </c>
      <c r="DB1263" s="314" t="s">
        <v>822</v>
      </c>
      <c r="DC1263" s="314" t="s">
        <v>822</v>
      </c>
      <c r="DD1263" s="314" t="s">
        <v>822</v>
      </c>
      <c r="DE1263" s="314" t="s">
        <v>822</v>
      </c>
      <c r="DF1263" s="314" t="s">
        <v>822</v>
      </c>
      <c r="DG1263" s="279">
        <f t="shared" ref="DG1263:DL1263" si="3049">DG1252</f>
        <v>516502</v>
      </c>
      <c r="DH1263" s="279">
        <f t="shared" si="3049"/>
        <v>533100.75</v>
      </c>
      <c r="DI1263" s="279">
        <f t="shared" si="3049"/>
        <v>533100.75</v>
      </c>
      <c r="DJ1263" s="279">
        <f t="shared" si="3049"/>
        <v>0</v>
      </c>
      <c r="DK1263" s="279">
        <f t="shared" si="3049"/>
        <v>0</v>
      </c>
      <c r="DL1263" s="279">
        <f t="shared" si="3049"/>
        <v>0</v>
      </c>
      <c r="DM1263" s="314" t="s">
        <v>822</v>
      </c>
      <c r="DN1263" s="314" t="s">
        <v>822</v>
      </c>
      <c r="DO1263" s="314" t="s">
        <v>822</v>
      </c>
      <c r="DP1263" s="314" t="s">
        <v>822</v>
      </c>
      <c r="DQ1263" s="314" t="s">
        <v>822</v>
      </c>
      <c r="DR1263" s="314" t="s">
        <v>822</v>
      </c>
      <c r="DS1263" s="314" t="s">
        <v>822</v>
      </c>
      <c r="DT1263" s="314" t="s">
        <v>822</v>
      </c>
      <c r="DU1263" s="314" t="s">
        <v>822</v>
      </c>
      <c r="DV1263" s="314" t="s">
        <v>822</v>
      </c>
      <c r="DW1263" s="314" t="s">
        <v>822</v>
      </c>
      <c r="DX1263" s="314" t="s">
        <v>822</v>
      </c>
      <c r="DY1263" s="314" t="s">
        <v>822</v>
      </c>
      <c r="DZ1263" s="314" t="s">
        <v>822</v>
      </c>
      <c r="EA1263" s="314" t="s">
        <v>822</v>
      </c>
      <c r="EB1263" s="279">
        <f t="shared" ref="EB1263:EG1263" si="3050">EB1252</f>
        <v>0</v>
      </c>
      <c r="EC1263" s="279">
        <f t="shared" si="3050"/>
        <v>0</v>
      </c>
      <c r="ED1263" s="279">
        <f t="shared" si="3050"/>
        <v>0</v>
      </c>
      <c r="EE1263" s="279">
        <f t="shared" si="3050"/>
        <v>0</v>
      </c>
      <c r="EF1263" s="279">
        <f t="shared" si="3050"/>
        <v>0</v>
      </c>
      <c r="EG1263" s="279">
        <f t="shared" si="3050"/>
        <v>0</v>
      </c>
      <c r="EH1263" s="314" t="s">
        <v>822</v>
      </c>
      <c r="EI1263" s="314" t="s">
        <v>822</v>
      </c>
      <c r="EJ1263" s="314" t="s">
        <v>822</v>
      </c>
      <c r="EK1263" s="314" t="s">
        <v>822</v>
      </c>
      <c r="EL1263" s="314" t="s">
        <v>822</v>
      </c>
      <c r="EM1263" s="314" t="s">
        <v>822</v>
      </c>
      <c r="EN1263" s="314" t="s">
        <v>822</v>
      </c>
      <c r="EO1263" s="314" t="s">
        <v>822</v>
      </c>
      <c r="EP1263" s="314" t="s">
        <v>822</v>
      </c>
      <c r="EQ1263" s="314" t="s">
        <v>822</v>
      </c>
      <c r="ER1263" s="314" t="s">
        <v>822</v>
      </c>
      <c r="ES1263" s="314" t="s">
        <v>822</v>
      </c>
      <c r="ET1263" s="314" t="s">
        <v>822</v>
      </c>
      <c r="EU1263" s="314" t="s">
        <v>822</v>
      </c>
      <c r="EV1263" s="314" t="s">
        <v>822</v>
      </c>
      <c r="EW1263" s="279">
        <f t="shared" ref="EW1263:FB1263" si="3051">EW1252</f>
        <v>0</v>
      </c>
      <c r="EX1263" s="279">
        <f t="shared" si="3051"/>
        <v>0</v>
      </c>
      <c r="EY1263" s="279">
        <f t="shared" si="3051"/>
        <v>0</v>
      </c>
      <c r="EZ1263" s="279">
        <f t="shared" si="3051"/>
        <v>0</v>
      </c>
      <c r="FA1263" s="279">
        <f t="shared" si="3051"/>
        <v>0</v>
      </c>
      <c r="FB1263" s="279">
        <f t="shared" si="3051"/>
        <v>0</v>
      </c>
      <c r="FC1263" s="314" t="s">
        <v>822</v>
      </c>
      <c r="FD1263" s="314" t="s">
        <v>822</v>
      </c>
      <c r="FE1263" s="314" t="s">
        <v>822</v>
      </c>
      <c r="FF1263" s="314" t="s">
        <v>822</v>
      </c>
      <c r="FG1263" s="314" t="s">
        <v>822</v>
      </c>
      <c r="FH1263" s="314" t="s">
        <v>822</v>
      </c>
      <c r="FI1263" s="314" t="s">
        <v>822</v>
      </c>
      <c r="FJ1263" s="314" t="s">
        <v>822</v>
      </c>
      <c r="FK1263" s="314" t="s">
        <v>822</v>
      </c>
      <c r="FL1263" s="314" t="s">
        <v>822</v>
      </c>
      <c r="FM1263" s="314" t="s">
        <v>822</v>
      </c>
      <c r="FN1263" s="314" t="s">
        <v>822</v>
      </c>
      <c r="FO1263" s="314" t="s">
        <v>822</v>
      </c>
      <c r="FP1263" s="314" t="s">
        <v>822</v>
      </c>
      <c r="FQ1263" s="314" t="s">
        <v>822</v>
      </c>
      <c r="FR1263" s="279">
        <f t="shared" ref="FR1263:FW1263" si="3052">FR1252</f>
        <v>314100.99</v>
      </c>
      <c r="FS1263" s="279">
        <f t="shared" si="3052"/>
        <v>324200.3</v>
      </c>
      <c r="FT1263" s="279">
        <f t="shared" si="3052"/>
        <v>324200.3</v>
      </c>
      <c r="FU1263" s="279">
        <f t="shared" si="3052"/>
        <v>0</v>
      </c>
      <c r="FV1263" s="279">
        <f t="shared" si="3052"/>
        <v>0</v>
      </c>
      <c r="FW1263" s="279">
        <f t="shared" si="3052"/>
        <v>0</v>
      </c>
      <c r="FX1263" s="314" t="s">
        <v>822</v>
      </c>
      <c r="FY1263" s="314" t="s">
        <v>822</v>
      </c>
      <c r="FZ1263" s="314" t="s">
        <v>822</v>
      </c>
      <c r="GA1263" s="314" t="s">
        <v>822</v>
      </c>
      <c r="GB1263" s="314" t="s">
        <v>822</v>
      </c>
      <c r="GC1263" s="314" t="s">
        <v>822</v>
      </c>
      <c r="GD1263" s="314" t="s">
        <v>822</v>
      </c>
      <c r="GE1263" s="314" t="s">
        <v>822</v>
      </c>
      <c r="GF1263" s="314" t="s">
        <v>822</v>
      </c>
      <c r="GG1263" s="314" t="s">
        <v>822</v>
      </c>
      <c r="GH1263" s="314" t="s">
        <v>822</v>
      </c>
      <c r="GI1263" s="314" t="s">
        <v>822</v>
      </c>
      <c r="GJ1263" s="314" t="s">
        <v>822</v>
      </c>
      <c r="GK1263" s="314" t="s">
        <v>822</v>
      </c>
      <c r="GL1263" s="314" t="s">
        <v>822</v>
      </c>
      <c r="GM1263" s="279">
        <f t="shared" ref="GM1263:GR1263" si="3053">GM1252</f>
        <v>262999.52</v>
      </c>
      <c r="GN1263" s="279">
        <f t="shared" si="3053"/>
        <v>271399.21999999997</v>
      </c>
      <c r="GO1263" s="279">
        <f t="shared" si="3053"/>
        <v>271399.21999999997</v>
      </c>
      <c r="GP1263" s="279">
        <f t="shared" si="3053"/>
        <v>0</v>
      </c>
      <c r="GQ1263" s="279">
        <f t="shared" si="3053"/>
        <v>0</v>
      </c>
      <c r="GR1263" s="279">
        <f t="shared" si="3053"/>
        <v>0</v>
      </c>
      <c r="GS1263" s="314" t="s">
        <v>822</v>
      </c>
      <c r="GT1263" s="314" t="s">
        <v>822</v>
      </c>
      <c r="GU1263" s="314" t="s">
        <v>822</v>
      </c>
      <c r="GV1263" s="314" t="s">
        <v>822</v>
      </c>
      <c r="GW1263" s="314" t="s">
        <v>822</v>
      </c>
      <c r="GX1263" s="314" t="s">
        <v>822</v>
      </c>
      <c r="GY1263" s="314" t="s">
        <v>822</v>
      </c>
      <c r="GZ1263" s="314" t="s">
        <v>822</v>
      </c>
      <c r="HA1263" s="314" t="s">
        <v>822</v>
      </c>
      <c r="HB1263" s="314" t="s">
        <v>822</v>
      </c>
      <c r="HC1263" s="314" t="s">
        <v>822</v>
      </c>
      <c r="HD1263" s="314" t="s">
        <v>822</v>
      </c>
      <c r="HE1263" s="314" t="s">
        <v>822</v>
      </c>
      <c r="HF1263" s="314" t="s">
        <v>822</v>
      </c>
      <c r="HG1263" s="314" t="s">
        <v>822</v>
      </c>
      <c r="HH1263" s="279">
        <f t="shared" ref="HH1263:HM1263" si="3054">HH1252</f>
        <v>84699.27</v>
      </c>
      <c r="HI1263" s="279">
        <f t="shared" si="3054"/>
        <v>87499.17</v>
      </c>
      <c r="HJ1263" s="279">
        <f t="shared" si="3054"/>
        <v>87499.17</v>
      </c>
      <c r="HK1263" s="279">
        <f t="shared" si="3054"/>
        <v>0</v>
      </c>
      <c r="HL1263" s="279">
        <f t="shared" si="3054"/>
        <v>0</v>
      </c>
      <c r="HM1263" s="279">
        <f t="shared" si="3054"/>
        <v>0</v>
      </c>
      <c r="HN1263" s="314" t="s">
        <v>822</v>
      </c>
      <c r="HO1263" s="314" t="s">
        <v>822</v>
      </c>
      <c r="HP1263" s="314" t="s">
        <v>822</v>
      </c>
      <c r="HQ1263" s="314" t="s">
        <v>822</v>
      </c>
      <c r="HR1263" s="314" t="s">
        <v>822</v>
      </c>
      <c r="HS1263" s="314" t="s">
        <v>822</v>
      </c>
      <c r="HT1263" s="314" t="s">
        <v>822</v>
      </c>
      <c r="HU1263" s="314" t="s">
        <v>822</v>
      </c>
      <c r="HV1263" s="314" t="s">
        <v>822</v>
      </c>
      <c r="HW1263" s="314" t="s">
        <v>822</v>
      </c>
      <c r="HX1263" s="314" t="s">
        <v>822</v>
      </c>
      <c r="HY1263" s="314" t="s">
        <v>822</v>
      </c>
      <c r="HZ1263" s="314" t="s">
        <v>822</v>
      </c>
      <c r="IA1263" s="314" t="s">
        <v>822</v>
      </c>
      <c r="IB1263" s="314" t="s">
        <v>822</v>
      </c>
      <c r="IC1263" s="279">
        <f t="shared" ref="IC1263:IH1263" si="3055">IC1252</f>
        <v>0</v>
      </c>
      <c r="ID1263" s="279">
        <f t="shared" si="3055"/>
        <v>0</v>
      </c>
      <c r="IE1263" s="279">
        <f t="shared" si="3055"/>
        <v>0</v>
      </c>
      <c r="IF1263" s="279">
        <f t="shared" si="3055"/>
        <v>0</v>
      </c>
      <c r="IG1263" s="279">
        <f t="shared" si="3055"/>
        <v>0</v>
      </c>
      <c r="IH1263" s="279">
        <f t="shared" si="3055"/>
        <v>0</v>
      </c>
      <c r="II1263" s="314" t="s">
        <v>822</v>
      </c>
      <c r="IJ1263" s="314" t="s">
        <v>822</v>
      </c>
      <c r="IK1263" s="314" t="s">
        <v>822</v>
      </c>
      <c r="IL1263" s="314" t="s">
        <v>822</v>
      </c>
      <c r="IM1263" s="314" t="s">
        <v>822</v>
      </c>
      <c r="IN1263" s="314" t="s">
        <v>822</v>
      </c>
      <c r="IO1263" s="314" t="s">
        <v>822</v>
      </c>
      <c r="IP1263" s="314" t="s">
        <v>822</v>
      </c>
      <c r="IQ1263" s="314" t="s">
        <v>822</v>
      </c>
      <c r="IR1263" s="314" t="s">
        <v>822</v>
      </c>
      <c r="IS1263" s="314" t="s">
        <v>822</v>
      </c>
      <c r="IT1263" s="314" t="s">
        <v>822</v>
      </c>
      <c r="IU1263" s="314" t="s">
        <v>822</v>
      </c>
      <c r="IV1263" s="314" t="s">
        <v>822</v>
      </c>
      <c r="IW1263" s="314" t="s">
        <v>822</v>
      </c>
      <c r="IX1263" s="279">
        <f t="shared" ref="IX1263:JC1263" si="3056">IX1252</f>
        <v>124404.66</v>
      </c>
      <c r="IY1263" s="279">
        <f t="shared" si="3056"/>
        <v>128402.13</v>
      </c>
      <c r="IZ1263" s="279">
        <f t="shared" si="3056"/>
        <v>128402.13</v>
      </c>
      <c r="JA1263" s="279">
        <f t="shared" si="3056"/>
        <v>0</v>
      </c>
      <c r="JB1263" s="279">
        <f t="shared" si="3056"/>
        <v>0</v>
      </c>
      <c r="JC1263" s="279">
        <f t="shared" si="3056"/>
        <v>0</v>
      </c>
      <c r="JD1263" s="314" t="s">
        <v>822</v>
      </c>
      <c r="JE1263" s="314" t="s">
        <v>822</v>
      </c>
      <c r="JF1263" s="314" t="s">
        <v>822</v>
      </c>
      <c r="JG1263" s="314" t="s">
        <v>822</v>
      </c>
      <c r="JH1263" s="314" t="s">
        <v>822</v>
      </c>
      <c r="JI1263" s="314" t="s">
        <v>822</v>
      </c>
      <c r="JJ1263" s="314" t="s">
        <v>822</v>
      </c>
      <c r="JK1263" s="314" t="s">
        <v>822</v>
      </c>
      <c r="JL1263" s="314" t="s">
        <v>822</v>
      </c>
      <c r="JM1263" s="314" t="s">
        <v>822</v>
      </c>
      <c r="JN1263" s="314" t="s">
        <v>822</v>
      </c>
      <c r="JO1263" s="314" t="s">
        <v>822</v>
      </c>
      <c r="JP1263" s="314" t="s">
        <v>822</v>
      </c>
      <c r="JQ1263" s="314" t="s">
        <v>822</v>
      </c>
      <c r="JR1263" s="314" t="s">
        <v>822</v>
      </c>
      <c r="JS1263" s="279">
        <f t="shared" ref="JS1263:JX1263" si="3057">JS1252</f>
        <v>124199.95</v>
      </c>
      <c r="JT1263" s="279">
        <f t="shared" si="3057"/>
        <v>128199.05</v>
      </c>
      <c r="JU1263" s="279">
        <f t="shared" si="3057"/>
        <v>128199.05</v>
      </c>
      <c r="JV1263" s="279">
        <f t="shared" si="3057"/>
        <v>0</v>
      </c>
      <c r="JW1263" s="279">
        <f t="shared" si="3057"/>
        <v>0</v>
      </c>
      <c r="JX1263" s="279">
        <f t="shared" si="3057"/>
        <v>0</v>
      </c>
      <c r="JY1263" s="314" t="s">
        <v>822</v>
      </c>
      <c r="JZ1263" s="314" t="s">
        <v>822</v>
      </c>
      <c r="KA1263" s="314" t="s">
        <v>822</v>
      </c>
      <c r="KB1263" s="314" t="s">
        <v>822</v>
      </c>
      <c r="KC1263" s="314" t="s">
        <v>822</v>
      </c>
      <c r="KD1263" s="314" t="s">
        <v>822</v>
      </c>
      <c r="KE1263" s="314" t="s">
        <v>822</v>
      </c>
      <c r="KF1263" s="314" t="s">
        <v>822</v>
      </c>
      <c r="KG1263" s="314" t="s">
        <v>822</v>
      </c>
      <c r="KH1263" s="314" t="s">
        <v>822</v>
      </c>
      <c r="KI1263" s="314" t="s">
        <v>822</v>
      </c>
      <c r="KJ1263" s="314" t="s">
        <v>822</v>
      </c>
      <c r="KK1263" s="314" t="s">
        <v>822</v>
      </c>
      <c r="KL1263" s="314" t="s">
        <v>822</v>
      </c>
      <c r="KM1263" s="314" t="s">
        <v>822</v>
      </c>
      <c r="KN1263" s="279">
        <f t="shared" ref="KN1263:KS1263" si="3058">KN1252</f>
        <v>154399.70000000001</v>
      </c>
      <c r="KO1263" s="279">
        <f t="shared" si="3058"/>
        <v>159400.79999999999</v>
      </c>
      <c r="KP1263" s="279">
        <f t="shared" si="3058"/>
        <v>159400.79999999999</v>
      </c>
      <c r="KQ1263" s="279">
        <f t="shared" si="3058"/>
        <v>0</v>
      </c>
      <c r="KR1263" s="279">
        <f t="shared" si="3058"/>
        <v>0</v>
      </c>
      <c r="KS1263" s="279">
        <f t="shared" si="3058"/>
        <v>0</v>
      </c>
      <c r="KT1263" s="314" t="s">
        <v>822</v>
      </c>
      <c r="KU1263" s="314" t="s">
        <v>822</v>
      </c>
      <c r="KV1263" s="314" t="s">
        <v>822</v>
      </c>
      <c r="KW1263" s="314" t="s">
        <v>822</v>
      </c>
      <c r="KX1263" s="314" t="s">
        <v>822</v>
      </c>
      <c r="KY1263" s="314" t="s">
        <v>822</v>
      </c>
      <c r="KZ1263" s="314" t="s">
        <v>822</v>
      </c>
      <c r="LA1263" s="314" t="s">
        <v>822</v>
      </c>
      <c r="LB1263" s="314" t="s">
        <v>822</v>
      </c>
      <c r="LC1263" s="314" t="s">
        <v>822</v>
      </c>
      <c r="LD1263" s="314" t="s">
        <v>822</v>
      </c>
      <c r="LE1263" s="314" t="s">
        <v>822</v>
      </c>
      <c r="LF1263" s="314" t="s">
        <v>822</v>
      </c>
      <c r="LG1263" s="314" t="s">
        <v>822</v>
      </c>
      <c r="LH1263" s="314" t="s">
        <v>822</v>
      </c>
      <c r="LI1263" s="279">
        <f t="shared" ref="LI1263:LN1263" si="3059">LI1252</f>
        <v>0</v>
      </c>
      <c r="LJ1263" s="279">
        <f t="shared" si="3059"/>
        <v>0</v>
      </c>
      <c r="LK1263" s="279">
        <f t="shared" si="3059"/>
        <v>0</v>
      </c>
      <c r="LL1263" s="279">
        <f t="shared" si="3059"/>
        <v>0</v>
      </c>
      <c r="LM1263" s="279">
        <f t="shared" si="3059"/>
        <v>0</v>
      </c>
      <c r="LN1263" s="279">
        <f t="shared" si="3059"/>
        <v>0</v>
      </c>
      <c r="LO1263" s="314" t="s">
        <v>822</v>
      </c>
      <c r="LP1263" s="314" t="s">
        <v>822</v>
      </c>
      <c r="LQ1263" s="314" t="s">
        <v>822</v>
      </c>
      <c r="LR1263" s="314" t="s">
        <v>822</v>
      </c>
      <c r="LS1263" s="314" t="s">
        <v>822</v>
      </c>
      <c r="LT1263" s="314" t="s">
        <v>822</v>
      </c>
      <c r="LU1263" s="314" t="s">
        <v>822</v>
      </c>
      <c r="LV1263" s="314" t="s">
        <v>822</v>
      </c>
      <c r="LW1263" s="314" t="s">
        <v>822</v>
      </c>
      <c r="LX1263" s="314" t="s">
        <v>822</v>
      </c>
      <c r="LY1263" s="314" t="s">
        <v>822</v>
      </c>
      <c r="LZ1263" s="314" t="s">
        <v>822</v>
      </c>
      <c r="MA1263" s="314" t="s">
        <v>822</v>
      </c>
      <c r="MB1263" s="314" t="s">
        <v>822</v>
      </c>
      <c r="MC1263" s="314" t="s">
        <v>822</v>
      </c>
      <c r="MD1263" s="279">
        <f t="shared" ref="MD1263:MI1263" si="3060">MD1252</f>
        <v>75999</v>
      </c>
      <c r="ME1263" s="279">
        <f t="shared" si="3060"/>
        <v>78402.45</v>
      </c>
      <c r="MF1263" s="279">
        <f t="shared" si="3060"/>
        <v>78402.45</v>
      </c>
      <c r="MG1263" s="279">
        <f t="shared" si="3060"/>
        <v>0</v>
      </c>
      <c r="MH1263" s="279">
        <f t="shared" si="3060"/>
        <v>0</v>
      </c>
      <c r="MI1263" s="279">
        <f t="shared" si="3060"/>
        <v>0</v>
      </c>
      <c r="MJ1263" s="314" t="s">
        <v>822</v>
      </c>
      <c r="MK1263" s="314" t="s">
        <v>822</v>
      </c>
      <c r="ML1263" s="314" t="s">
        <v>822</v>
      </c>
      <c r="MM1263" s="314" t="s">
        <v>822</v>
      </c>
      <c r="MN1263" s="314" t="s">
        <v>822</v>
      </c>
      <c r="MO1263" s="314" t="s">
        <v>822</v>
      </c>
      <c r="MP1263" s="314" t="s">
        <v>822</v>
      </c>
      <c r="MQ1263" s="314" t="s">
        <v>822</v>
      </c>
      <c r="MR1263" s="314" t="s">
        <v>822</v>
      </c>
      <c r="MS1263" s="314" t="s">
        <v>822</v>
      </c>
      <c r="MT1263" s="314" t="s">
        <v>822</v>
      </c>
      <c r="MU1263" s="314" t="s">
        <v>822</v>
      </c>
      <c r="MV1263" s="314" t="s">
        <v>822</v>
      </c>
      <c r="MW1263" s="314" t="s">
        <v>822</v>
      </c>
      <c r="MX1263" s="314" t="s">
        <v>822</v>
      </c>
      <c r="MY1263" s="279">
        <f t="shared" ref="MY1263:ND1263" si="3061">MY1252</f>
        <v>259598.84</v>
      </c>
      <c r="MZ1263" s="279">
        <f t="shared" si="3061"/>
        <v>267897.90000000002</v>
      </c>
      <c r="NA1263" s="279">
        <f t="shared" si="3061"/>
        <v>267897.90000000002</v>
      </c>
      <c r="NB1263" s="279">
        <f t="shared" si="3061"/>
        <v>0</v>
      </c>
      <c r="NC1263" s="279">
        <f t="shared" si="3061"/>
        <v>0</v>
      </c>
      <c r="ND1263" s="279">
        <f t="shared" si="3061"/>
        <v>0</v>
      </c>
      <c r="NE1263" s="314" t="s">
        <v>822</v>
      </c>
      <c r="NF1263" s="314" t="s">
        <v>822</v>
      </c>
      <c r="NG1263" s="314" t="s">
        <v>822</v>
      </c>
      <c r="NH1263" s="314" t="s">
        <v>822</v>
      </c>
      <c r="NI1263" s="314" t="s">
        <v>822</v>
      </c>
      <c r="NJ1263" s="314" t="s">
        <v>822</v>
      </c>
      <c r="NK1263" s="314" t="s">
        <v>822</v>
      </c>
      <c r="NL1263" s="314" t="s">
        <v>822</v>
      </c>
      <c r="NM1263" s="314" t="s">
        <v>822</v>
      </c>
      <c r="NN1263" s="314" t="s">
        <v>822</v>
      </c>
      <c r="NO1263" s="314" t="s">
        <v>822</v>
      </c>
      <c r="NP1263" s="314" t="s">
        <v>822</v>
      </c>
      <c r="NQ1263" s="314" t="s">
        <v>822</v>
      </c>
      <c r="NR1263" s="314" t="s">
        <v>822</v>
      </c>
      <c r="NS1263" s="314" t="s">
        <v>822</v>
      </c>
      <c r="NT1263" s="279">
        <f t="shared" ref="NT1263:NY1263" si="3062">NT1252</f>
        <v>0</v>
      </c>
      <c r="NU1263" s="279">
        <f t="shared" si="3062"/>
        <v>0</v>
      </c>
      <c r="NV1263" s="279">
        <f t="shared" si="3062"/>
        <v>0</v>
      </c>
      <c r="NW1263" s="279">
        <f t="shared" si="3062"/>
        <v>0</v>
      </c>
      <c r="NX1263" s="279">
        <f t="shared" si="3062"/>
        <v>0</v>
      </c>
      <c r="NY1263" s="279">
        <f t="shared" si="3062"/>
        <v>0</v>
      </c>
      <c r="NZ1263" s="314" t="s">
        <v>822</v>
      </c>
      <c r="OA1263" s="314" t="s">
        <v>822</v>
      </c>
      <c r="OB1263" s="314" t="s">
        <v>822</v>
      </c>
      <c r="OC1263" s="314" t="s">
        <v>822</v>
      </c>
      <c r="OD1263" s="314" t="s">
        <v>822</v>
      </c>
      <c r="OE1263" s="314" t="s">
        <v>822</v>
      </c>
      <c r="OF1263" s="314" t="s">
        <v>822</v>
      </c>
      <c r="OG1263" s="314" t="s">
        <v>822</v>
      </c>
      <c r="OH1263" s="314" t="s">
        <v>822</v>
      </c>
      <c r="OI1263" s="314" t="s">
        <v>822</v>
      </c>
      <c r="OJ1263" s="314" t="s">
        <v>822</v>
      </c>
      <c r="OK1263" s="314" t="s">
        <v>822</v>
      </c>
      <c r="OL1263" s="314" t="s">
        <v>822</v>
      </c>
      <c r="OM1263" s="314" t="s">
        <v>822</v>
      </c>
      <c r="ON1263" s="314" t="s">
        <v>822</v>
      </c>
      <c r="OO1263" s="279">
        <f t="shared" ref="OO1263:OT1263" si="3063">OO1252</f>
        <v>211799</v>
      </c>
      <c r="OP1263" s="279">
        <f t="shared" si="3063"/>
        <v>218699.6</v>
      </c>
      <c r="OQ1263" s="279">
        <f t="shared" si="3063"/>
        <v>218699.6</v>
      </c>
      <c r="OR1263" s="279">
        <f t="shared" si="3063"/>
        <v>0</v>
      </c>
      <c r="OS1263" s="279">
        <f t="shared" si="3063"/>
        <v>0</v>
      </c>
      <c r="OT1263" s="279">
        <f t="shared" si="3063"/>
        <v>0</v>
      </c>
      <c r="OU1263" s="314" t="s">
        <v>822</v>
      </c>
      <c r="OV1263" s="314" t="s">
        <v>822</v>
      </c>
      <c r="OW1263" s="314" t="s">
        <v>822</v>
      </c>
      <c r="OX1263" s="314" t="s">
        <v>822</v>
      </c>
      <c r="OY1263" s="314" t="s">
        <v>822</v>
      </c>
      <c r="OZ1263" s="314" t="s">
        <v>822</v>
      </c>
      <c r="PA1263" s="314" t="s">
        <v>822</v>
      </c>
      <c r="PB1263" s="314" t="s">
        <v>822</v>
      </c>
      <c r="PC1263" s="314" t="s">
        <v>822</v>
      </c>
      <c r="PD1263" s="314" t="s">
        <v>822</v>
      </c>
      <c r="PE1263" s="314" t="s">
        <v>822</v>
      </c>
      <c r="PF1263" s="314" t="s">
        <v>822</v>
      </c>
      <c r="PG1263" s="314" t="s">
        <v>822</v>
      </c>
      <c r="PH1263" s="314" t="s">
        <v>822</v>
      </c>
      <c r="PI1263" s="314" t="s">
        <v>822</v>
      </c>
      <c r="PJ1263" s="279">
        <f t="shared" ref="PJ1263:PO1263" si="3064">PJ1252</f>
        <v>87699.6</v>
      </c>
      <c r="PK1263" s="279">
        <f t="shared" si="3064"/>
        <v>90502.56</v>
      </c>
      <c r="PL1263" s="279">
        <f t="shared" si="3064"/>
        <v>90502.56</v>
      </c>
      <c r="PM1263" s="279">
        <f t="shared" si="3064"/>
        <v>0</v>
      </c>
      <c r="PN1263" s="279">
        <f t="shared" si="3064"/>
        <v>0</v>
      </c>
      <c r="PO1263" s="279">
        <f t="shared" si="3064"/>
        <v>0</v>
      </c>
      <c r="PP1263" s="314" t="s">
        <v>822</v>
      </c>
      <c r="PQ1263" s="314" t="s">
        <v>822</v>
      </c>
      <c r="PR1263" s="314" t="s">
        <v>822</v>
      </c>
      <c r="PS1263" s="314" t="s">
        <v>822</v>
      </c>
      <c r="PT1263" s="314" t="s">
        <v>822</v>
      </c>
      <c r="PU1263" s="314" t="s">
        <v>822</v>
      </c>
      <c r="PV1263" s="314" t="s">
        <v>822</v>
      </c>
      <c r="PW1263" s="314" t="s">
        <v>822</v>
      </c>
      <c r="PX1263" s="314" t="s">
        <v>822</v>
      </c>
      <c r="PY1263" s="314" t="s">
        <v>822</v>
      </c>
      <c r="PZ1263" s="314" t="s">
        <v>822</v>
      </c>
      <c r="QA1263" s="314" t="s">
        <v>822</v>
      </c>
      <c r="QB1263" s="314" t="s">
        <v>822</v>
      </c>
      <c r="QC1263" s="314" t="s">
        <v>822</v>
      </c>
      <c r="QD1263" s="314" t="s">
        <v>822</v>
      </c>
      <c r="QE1263" s="279">
        <f t="shared" ref="QE1263:QJ1263" si="3065">QE1252</f>
        <v>460804.2</v>
      </c>
      <c r="QF1263" s="279">
        <f t="shared" si="3065"/>
        <v>475495.36</v>
      </c>
      <c r="QG1263" s="279">
        <f t="shared" si="3065"/>
        <v>475495.36</v>
      </c>
      <c r="QH1263" s="279">
        <f t="shared" si="3065"/>
        <v>0</v>
      </c>
      <c r="QI1263" s="279">
        <f t="shared" si="3065"/>
        <v>0</v>
      </c>
      <c r="QJ1263" s="279">
        <f t="shared" si="3065"/>
        <v>0</v>
      </c>
      <c r="QK1263" s="314" t="s">
        <v>822</v>
      </c>
      <c r="QL1263" s="314" t="s">
        <v>822</v>
      </c>
      <c r="QM1263" s="314" t="s">
        <v>822</v>
      </c>
      <c r="QN1263" s="314" t="s">
        <v>822</v>
      </c>
      <c r="QO1263" s="314" t="s">
        <v>822</v>
      </c>
      <c r="QP1263" s="314" t="s">
        <v>822</v>
      </c>
      <c r="QQ1263" s="314" t="s">
        <v>822</v>
      </c>
      <c r="QR1263" s="314" t="s">
        <v>822</v>
      </c>
      <c r="QS1263" s="314" t="s">
        <v>822</v>
      </c>
      <c r="QT1263" s="314" t="s">
        <v>822</v>
      </c>
      <c r="QU1263" s="314" t="s">
        <v>822</v>
      </c>
      <c r="QV1263" s="314" t="s">
        <v>822</v>
      </c>
      <c r="QW1263" s="314" t="s">
        <v>822</v>
      </c>
      <c r="QX1263" s="314" t="s">
        <v>822</v>
      </c>
      <c r="QY1263" s="314" t="s">
        <v>822</v>
      </c>
      <c r="QZ1263" s="279">
        <f t="shared" ref="QZ1263:RE1263" si="3066">QZ1252</f>
        <v>109601.1</v>
      </c>
      <c r="RA1263" s="279">
        <f t="shared" si="3066"/>
        <v>113097.60000000001</v>
      </c>
      <c r="RB1263" s="279">
        <f t="shared" si="3066"/>
        <v>113097.60000000001</v>
      </c>
      <c r="RC1263" s="279">
        <f t="shared" si="3066"/>
        <v>0</v>
      </c>
      <c r="RD1263" s="279">
        <f t="shared" si="3066"/>
        <v>0</v>
      </c>
      <c r="RE1263" s="279">
        <f t="shared" si="3066"/>
        <v>0</v>
      </c>
      <c r="RF1263" s="314" t="s">
        <v>822</v>
      </c>
      <c r="RG1263" s="314" t="s">
        <v>822</v>
      </c>
      <c r="RH1263" s="314" t="s">
        <v>822</v>
      </c>
      <c r="RI1263" s="314" t="s">
        <v>822</v>
      </c>
      <c r="RJ1263" s="314" t="s">
        <v>822</v>
      </c>
      <c r="RK1263" s="314" t="s">
        <v>822</v>
      </c>
      <c r="RL1263" s="314" t="s">
        <v>822</v>
      </c>
      <c r="RM1263" s="314" t="s">
        <v>822</v>
      </c>
      <c r="RN1263" s="314" t="s">
        <v>822</v>
      </c>
      <c r="RO1263" s="314" t="s">
        <v>822</v>
      </c>
      <c r="RP1263" s="314" t="s">
        <v>822</v>
      </c>
      <c r="RQ1263" s="314" t="s">
        <v>822</v>
      </c>
      <c r="RR1263" s="314" t="s">
        <v>822</v>
      </c>
      <c r="RS1263" s="314" t="s">
        <v>822</v>
      </c>
      <c r="RT1263" s="314" t="s">
        <v>822</v>
      </c>
      <c r="RU1263" s="279">
        <f t="shared" ref="RU1263:RZ1263" si="3067">RU1252</f>
        <v>131498.5</v>
      </c>
      <c r="RV1263" s="279">
        <f t="shared" si="3067"/>
        <v>135701.29999999999</v>
      </c>
      <c r="RW1263" s="279">
        <f t="shared" si="3067"/>
        <v>135701.29999999999</v>
      </c>
      <c r="RX1263" s="279">
        <f t="shared" si="3067"/>
        <v>0</v>
      </c>
      <c r="RY1263" s="279">
        <f t="shared" si="3067"/>
        <v>0</v>
      </c>
      <c r="RZ1263" s="279">
        <f t="shared" si="3067"/>
        <v>0</v>
      </c>
      <c r="SA1263" s="314" t="s">
        <v>822</v>
      </c>
      <c r="SB1263" s="314" t="s">
        <v>822</v>
      </c>
      <c r="SC1263" s="314" t="s">
        <v>822</v>
      </c>
      <c r="SD1263" s="314" t="s">
        <v>822</v>
      </c>
      <c r="SE1263" s="314" t="s">
        <v>822</v>
      </c>
      <c r="SF1263" s="314" t="s">
        <v>822</v>
      </c>
      <c r="SG1263" s="314" t="s">
        <v>822</v>
      </c>
      <c r="SH1263" s="314" t="s">
        <v>822</v>
      </c>
      <c r="SI1263" s="314" t="s">
        <v>822</v>
      </c>
      <c r="SJ1263" s="314" t="s">
        <v>822</v>
      </c>
      <c r="SK1263" s="314" t="s">
        <v>822</v>
      </c>
      <c r="SL1263" s="314" t="s">
        <v>822</v>
      </c>
      <c r="SM1263" s="314" t="s">
        <v>822</v>
      </c>
      <c r="SN1263" s="314" t="s">
        <v>822</v>
      </c>
      <c r="SO1263" s="314" t="s">
        <v>822</v>
      </c>
      <c r="SP1263" s="279">
        <f t="shared" ref="SP1263:SU1263" si="3068">SP1252</f>
        <v>51500.28</v>
      </c>
      <c r="SQ1263" s="279">
        <f t="shared" si="3068"/>
        <v>53199.97</v>
      </c>
      <c r="SR1263" s="279">
        <f t="shared" si="3068"/>
        <v>53199.97</v>
      </c>
      <c r="SS1263" s="279">
        <f t="shared" si="3068"/>
        <v>0</v>
      </c>
      <c r="ST1263" s="279">
        <f t="shared" si="3068"/>
        <v>0</v>
      </c>
      <c r="SU1263" s="279">
        <f t="shared" si="3068"/>
        <v>0</v>
      </c>
      <c r="SV1263" s="314" t="s">
        <v>822</v>
      </c>
      <c r="SW1263" s="314" t="s">
        <v>822</v>
      </c>
      <c r="SX1263" s="314" t="s">
        <v>822</v>
      </c>
      <c r="SY1263" s="314" t="s">
        <v>822</v>
      </c>
      <c r="SZ1263" s="314" t="s">
        <v>822</v>
      </c>
      <c r="TA1263" s="314" t="s">
        <v>822</v>
      </c>
      <c r="TB1263" s="314" t="s">
        <v>822</v>
      </c>
      <c r="TC1263" s="314" t="s">
        <v>822</v>
      </c>
      <c r="TD1263" s="314" t="s">
        <v>822</v>
      </c>
      <c r="TE1263" s="314" t="s">
        <v>822</v>
      </c>
      <c r="TF1263" s="314" t="s">
        <v>822</v>
      </c>
      <c r="TG1263" s="314" t="s">
        <v>822</v>
      </c>
      <c r="TH1263" s="314" t="s">
        <v>822</v>
      </c>
      <c r="TI1263" s="314" t="s">
        <v>822</v>
      </c>
      <c r="TJ1263" s="314" t="s">
        <v>822</v>
      </c>
      <c r="TK1263" s="279">
        <f t="shared" ref="TK1263:TP1263" si="3069">TK1252</f>
        <v>81597.600000000006</v>
      </c>
      <c r="TL1263" s="279">
        <f t="shared" si="3069"/>
        <v>84199.5</v>
      </c>
      <c r="TM1263" s="279">
        <f t="shared" si="3069"/>
        <v>84199.5</v>
      </c>
      <c r="TN1263" s="279">
        <f t="shared" si="3069"/>
        <v>0</v>
      </c>
      <c r="TO1263" s="279">
        <f t="shared" si="3069"/>
        <v>0</v>
      </c>
      <c r="TP1263" s="279">
        <f t="shared" si="3069"/>
        <v>0</v>
      </c>
      <c r="TQ1263" s="314" t="s">
        <v>822</v>
      </c>
      <c r="TR1263" s="314" t="s">
        <v>822</v>
      </c>
      <c r="TS1263" s="314" t="s">
        <v>822</v>
      </c>
      <c r="TT1263" s="314" t="s">
        <v>822</v>
      </c>
      <c r="TU1263" s="314" t="s">
        <v>822</v>
      </c>
      <c r="TV1263" s="314" t="s">
        <v>822</v>
      </c>
      <c r="TW1263" s="314" t="s">
        <v>822</v>
      </c>
      <c r="TX1263" s="314" t="s">
        <v>822</v>
      </c>
      <c r="TY1263" s="314" t="s">
        <v>822</v>
      </c>
      <c r="TZ1263" s="314" t="s">
        <v>822</v>
      </c>
      <c r="UA1263" s="314" t="s">
        <v>822</v>
      </c>
      <c r="UB1263" s="314" t="s">
        <v>822</v>
      </c>
      <c r="UC1263" s="314" t="s">
        <v>822</v>
      </c>
      <c r="UD1263" s="314" t="s">
        <v>822</v>
      </c>
      <c r="UE1263" s="314" t="s">
        <v>822</v>
      </c>
      <c r="UF1263" s="279">
        <f t="shared" ref="UF1263:UK1263" si="3070">UF1252</f>
        <v>169104.21</v>
      </c>
      <c r="UG1263" s="279">
        <f t="shared" si="3070"/>
        <v>174502.02</v>
      </c>
      <c r="UH1263" s="279">
        <f t="shared" si="3070"/>
        <v>174502.02</v>
      </c>
      <c r="UI1263" s="279">
        <f t="shared" si="3070"/>
        <v>0</v>
      </c>
      <c r="UJ1263" s="279">
        <f t="shared" si="3070"/>
        <v>0</v>
      </c>
      <c r="UK1263" s="279">
        <f t="shared" si="3070"/>
        <v>0</v>
      </c>
      <c r="UL1263" s="314" t="s">
        <v>822</v>
      </c>
      <c r="UM1263" s="314" t="s">
        <v>822</v>
      </c>
      <c r="UN1263" s="314" t="s">
        <v>822</v>
      </c>
      <c r="UO1263" s="314" t="s">
        <v>822</v>
      </c>
      <c r="UP1263" s="314" t="s">
        <v>822</v>
      </c>
      <c r="UQ1263" s="314" t="s">
        <v>822</v>
      </c>
      <c r="UR1263" s="314" t="s">
        <v>822</v>
      </c>
      <c r="US1263" s="314" t="s">
        <v>822</v>
      </c>
      <c r="UT1263" s="314" t="s">
        <v>822</v>
      </c>
      <c r="UU1263" s="314" t="s">
        <v>822</v>
      </c>
      <c r="UV1263" s="314" t="s">
        <v>822</v>
      </c>
      <c r="UW1263" s="314" t="s">
        <v>822</v>
      </c>
      <c r="UX1263" s="314" t="s">
        <v>822</v>
      </c>
      <c r="UY1263" s="314" t="s">
        <v>822</v>
      </c>
      <c r="UZ1263" s="314" t="s">
        <v>822</v>
      </c>
      <c r="VA1263" s="279">
        <f t="shared" ref="VA1263:VF1263" si="3071">VA1252</f>
        <v>538105.18000000005</v>
      </c>
      <c r="VB1263" s="279">
        <f t="shared" si="3071"/>
        <v>555293.46</v>
      </c>
      <c r="VC1263" s="279">
        <f t="shared" si="3071"/>
        <v>555293.46</v>
      </c>
      <c r="VD1263" s="279">
        <f t="shared" si="3071"/>
        <v>0</v>
      </c>
      <c r="VE1263" s="279">
        <f t="shared" si="3071"/>
        <v>0</v>
      </c>
      <c r="VF1263" s="279">
        <f t="shared" si="3071"/>
        <v>0</v>
      </c>
      <c r="VG1263" s="314" t="s">
        <v>822</v>
      </c>
      <c r="VH1263" s="314" t="s">
        <v>822</v>
      </c>
      <c r="VI1263" s="314" t="s">
        <v>822</v>
      </c>
      <c r="VJ1263" s="314" t="s">
        <v>822</v>
      </c>
      <c r="VK1263" s="314" t="s">
        <v>822</v>
      </c>
      <c r="VL1263" s="314" t="s">
        <v>822</v>
      </c>
      <c r="VM1263" s="314" t="s">
        <v>822</v>
      </c>
      <c r="VN1263" s="314" t="s">
        <v>822</v>
      </c>
      <c r="VO1263" s="314" t="s">
        <v>822</v>
      </c>
      <c r="VP1263" s="314" t="s">
        <v>822</v>
      </c>
      <c r="VQ1263" s="314" t="s">
        <v>822</v>
      </c>
      <c r="VR1263" s="314" t="s">
        <v>822</v>
      </c>
      <c r="VS1263" s="314" t="s">
        <v>822</v>
      </c>
      <c r="VT1263" s="314" t="s">
        <v>822</v>
      </c>
      <c r="VU1263" s="314" t="s">
        <v>822</v>
      </c>
      <c r="VV1263" s="279">
        <f t="shared" ref="VV1263:WA1263" si="3072">VV1252</f>
        <v>94001.25</v>
      </c>
      <c r="VW1263" s="279">
        <f t="shared" si="3072"/>
        <v>96799.5</v>
      </c>
      <c r="VX1263" s="279">
        <f t="shared" si="3072"/>
        <v>96799.5</v>
      </c>
      <c r="VY1263" s="279">
        <f t="shared" si="3072"/>
        <v>0</v>
      </c>
      <c r="VZ1263" s="279">
        <f t="shared" si="3072"/>
        <v>0</v>
      </c>
      <c r="WA1263" s="279">
        <f t="shared" si="3072"/>
        <v>0</v>
      </c>
      <c r="WB1263" s="314" t="s">
        <v>822</v>
      </c>
      <c r="WC1263" s="314" t="s">
        <v>822</v>
      </c>
      <c r="WD1263" s="314" t="s">
        <v>822</v>
      </c>
      <c r="WE1263" s="314" t="s">
        <v>822</v>
      </c>
      <c r="WF1263" s="314" t="s">
        <v>822</v>
      </c>
      <c r="WG1263" s="314" t="s">
        <v>822</v>
      </c>
      <c r="WH1263" s="314" t="s">
        <v>822</v>
      </c>
      <c r="WI1263" s="314" t="s">
        <v>822</v>
      </c>
      <c r="WJ1263" s="314" t="s">
        <v>822</v>
      </c>
      <c r="WK1263" s="314" t="s">
        <v>822</v>
      </c>
      <c r="WL1263" s="314" t="s">
        <v>822</v>
      </c>
      <c r="WM1263" s="314" t="s">
        <v>822</v>
      </c>
      <c r="WN1263" s="314" t="s">
        <v>822</v>
      </c>
      <c r="WO1263" s="314" t="s">
        <v>822</v>
      </c>
      <c r="WP1263" s="314" t="s">
        <v>822</v>
      </c>
      <c r="WQ1263" s="279">
        <f t="shared" ref="WQ1263:WV1263" si="3073">WQ1252</f>
        <v>0</v>
      </c>
      <c r="WR1263" s="279">
        <f t="shared" si="3073"/>
        <v>0</v>
      </c>
      <c r="WS1263" s="279">
        <f t="shared" si="3073"/>
        <v>0</v>
      </c>
      <c r="WT1263" s="279">
        <f t="shared" si="3073"/>
        <v>0</v>
      </c>
      <c r="WU1263" s="279">
        <f t="shared" si="3073"/>
        <v>0</v>
      </c>
      <c r="WV1263" s="279">
        <f t="shared" si="3073"/>
        <v>0</v>
      </c>
      <c r="WW1263" s="314" t="s">
        <v>822</v>
      </c>
      <c r="WX1263" s="314" t="s">
        <v>822</v>
      </c>
      <c r="WY1263" s="314" t="s">
        <v>822</v>
      </c>
      <c r="WZ1263" s="314" t="s">
        <v>822</v>
      </c>
      <c r="XA1263" s="314" t="s">
        <v>822</v>
      </c>
      <c r="XB1263" s="314" t="s">
        <v>822</v>
      </c>
      <c r="XC1263" s="314" t="s">
        <v>822</v>
      </c>
      <c r="XD1263" s="314" t="s">
        <v>822</v>
      </c>
      <c r="XE1263" s="314" t="s">
        <v>822</v>
      </c>
      <c r="XF1263" s="314" t="s">
        <v>822</v>
      </c>
      <c r="XG1263" s="314" t="s">
        <v>822</v>
      </c>
      <c r="XH1263" s="314" t="s">
        <v>822</v>
      </c>
      <c r="XI1263" s="314" t="s">
        <v>822</v>
      </c>
      <c r="XJ1263" s="314" t="s">
        <v>822</v>
      </c>
      <c r="XK1263" s="314" t="s">
        <v>822</v>
      </c>
      <c r="XL1263" s="279">
        <f t="shared" ref="XL1263:XQ1263" si="3074">XL1252</f>
        <v>0</v>
      </c>
      <c r="XM1263" s="279">
        <f t="shared" si="3074"/>
        <v>0</v>
      </c>
      <c r="XN1263" s="279">
        <f t="shared" si="3074"/>
        <v>0</v>
      </c>
      <c r="XO1263" s="279">
        <f t="shared" si="3074"/>
        <v>0</v>
      </c>
      <c r="XP1263" s="279">
        <f t="shared" si="3074"/>
        <v>0</v>
      </c>
      <c r="XQ1263" s="279">
        <f t="shared" si="3074"/>
        <v>0</v>
      </c>
      <c r="XR1263" s="314" t="s">
        <v>822</v>
      </c>
      <c r="XS1263" s="314" t="s">
        <v>822</v>
      </c>
      <c r="XT1263" s="314" t="s">
        <v>822</v>
      </c>
      <c r="XU1263" s="314" t="s">
        <v>822</v>
      </c>
      <c r="XV1263" s="314" t="s">
        <v>822</v>
      </c>
      <c r="XW1263" s="314" t="s">
        <v>822</v>
      </c>
      <c r="XX1263" s="314" t="s">
        <v>822</v>
      </c>
      <c r="XY1263" s="314" t="s">
        <v>822</v>
      </c>
      <c r="XZ1263" s="314" t="s">
        <v>822</v>
      </c>
      <c r="YA1263" s="314" t="s">
        <v>822</v>
      </c>
      <c r="YB1263" s="314" t="s">
        <v>822</v>
      </c>
      <c r="YC1263" s="314" t="s">
        <v>822</v>
      </c>
      <c r="YD1263" s="314" t="s">
        <v>822</v>
      </c>
      <c r="YE1263" s="314" t="s">
        <v>822</v>
      </c>
      <c r="YF1263" s="314" t="s">
        <v>822</v>
      </c>
      <c r="YG1263" s="279">
        <f t="shared" ref="YG1263:YL1263" si="3075">YG1252</f>
        <v>0</v>
      </c>
      <c r="YH1263" s="279">
        <f t="shared" si="3075"/>
        <v>0</v>
      </c>
      <c r="YI1263" s="279">
        <f t="shared" si="3075"/>
        <v>0</v>
      </c>
      <c r="YJ1263" s="279">
        <f t="shared" si="3075"/>
        <v>0</v>
      </c>
      <c r="YK1263" s="279">
        <f t="shared" si="3075"/>
        <v>0</v>
      </c>
      <c r="YL1263" s="279">
        <f t="shared" si="3075"/>
        <v>0</v>
      </c>
      <c r="YM1263" s="314" t="s">
        <v>822</v>
      </c>
      <c r="YN1263" s="314" t="s">
        <v>822</v>
      </c>
      <c r="YO1263" s="314" t="s">
        <v>822</v>
      </c>
      <c r="YP1263" s="314" t="s">
        <v>822</v>
      </c>
      <c r="YQ1263" s="314" t="s">
        <v>822</v>
      </c>
      <c r="YR1263" s="314" t="s">
        <v>822</v>
      </c>
      <c r="YS1263" s="314" t="s">
        <v>822</v>
      </c>
      <c r="YT1263" s="314" t="s">
        <v>822</v>
      </c>
      <c r="YU1263" s="314" t="s">
        <v>822</v>
      </c>
      <c r="YV1263" s="314" t="s">
        <v>822</v>
      </c>
      <c r="YW1263" s="314" t="s">
        <v>822</v>
      </c>
      <c r="YX1263" s="314" t="s">
        <v>822</v>
      </c>
      <c r="YY1263" s="314" t="s">
        <v>822</v>
      </c>
      <c r="YZ1263" s="314" t="s">
        <v>822</v>
      </c>
      <c r="ZA1263" s="314" t="s">
        <v>822</v>
      </c>
      <c r="ZB1263" s="279">
        <f t="shared" ref="ZB1263:ZG1263" si="3076">ZB1252</f>
        <v>4702045.53</v>
      </c>
      <c r="ZC1263" s="279">
        <f t="shared" si="3076"/>
        <v>4852484.28</v>
      </c>
      <c r="ZD1263" s="279">
        <f t="shared" si="3076"/>
        <v>4852484.28</v>
      </c>
      <c r="ZE1263" s="279">
        <f t="shared" si="3076"/>
        <v>0</v>
      </c>
      <c r="ZF1263" s="279">
        <f t="shared" si="3076"/>
        <v>0</v>
      </c>
      <c r="ZG1263" s="279">
        <f t="shared" si="3076"/>
        <v>0</v>
      </c>
    </row>
    <row r="1264" spans="1:683" s="296" customFormat="1">
      <c r="A1264" s="293" t="s">
        <v>839</v>
      </c>
      <c r="B1264" s="781"/>
      <c r="C1264" s="292"/>
      <c r="D1264" s="293"/>
      <c r="E1264" s="294"/>
      <c r="F1264" s="295"/>
      <c r="G1264" s="295"/>
      <c r="H1264" s="295"/>
      <c r="I1264" s="295"/>
      <c r="J1264" s="295"/>
      <c r="K1264" s="295"/>
      <c r="L1264" s="295"/>
      <c r="M1264" s="295"/>
      <c r="N1264" s="295"/>
      <c r="O1264" s="295"/>
      <c r="P1264" s="295"/>
      <c r="Q1264" s="295"/>
      <c r="R1264" s="295"/>
      <c r="S1264" s="295"/>
      <c r="T1264" s="295"/>
      <c r="U1264" s="295"/>
      <c r="V1264" s="295"/>
      <c r="W1264" s="295"/>
      <c r="X1264" s="295"/>
      <c r="Y1264" s="295"/>
      <c r="Z1264" s="295"/>
      <c r="AA1264" s="295">
        <f>AA1266-AA1265-AA1263</f>
        <v>1.7</v>
      </c>
      <c r="AB1264" s="295">
        <f t="shared" ref="AB1264:AF1264" si="3077">AB1266-AB1265-AB1263</f>
        <v>-1.1000000000000001</v>
      </c>
      <c r="AC1264" s="295">
        <f t="shared" si="3077"/>
        <v>-1.1000000000000001</v>
      </c>
      <c r="AD1264" s="295">
        <f t="shared" si="3077"/>
        <v>0</v>
      </c>
      <c r="AE1264" s="295">
        <f t="shared" si="3077"/>
        <v>0</v>
      </c>
      <c r="AF1264" s="295">
        <f t="shared" si="3077"/>
        <v>0</v>
      </c>
      <c r="AG1264" s="295"/>
      <c r="AH1264" s="295"/>
      <c r="AI1264" s="295"/>
      <c r="AJ1264" s="295"/>
      <c r="AK1264" s="295"/>
      <c r="AL1264" s="295"/>
      <c r="AM1264" s="295"/>
      <c r="AN1264" s="295"/>
      <c r="AO1264" s="295"/>
      <c r="AP1264" s="295"/>
      <c r="AQ1264" s="295"/>
      <c r="AR1264" s="295"/>
      <c r="AS1264" s="295"/>
      <c r="AT1264" s="295"/>
      <c r="AU1264" s="295"/>
      <c r="AV1264" s="295">
        <f t="shared" ref="AV1264:BA1264" si="3078">AV1266-AV1265-AV1263</f>
        <v>3.5</v>
      </c>
      <c r="AW1264" s="295">
        <f t="shared" si="3078"/>
        <v>3.85</v>
      </c>
      <c r="AX1264" s="295">
        <f t="shared" si="3078"/>
        <v>3.85</v>
      </c>
      <c r="AY1264" s="295">
        <f t="shared" si="3078"/>
        <v>0</v>
      </c>
      <c r="AZ1264" s="295">
        <f t="shared" si="3078"/>
        <v>0</v>
      </c>
      <c r="BA1264" s="295">
        <f t="shared" si="3078"/>
        <v>0</v>
      </c>
      <c r="BB1264" s="295"/>
      <c r="BC1264" s="295"/>
      <c r="BD1264" s="295"/>
      <c r="BE1264" s="295"/>
      <c r="BF1264" s="295"/>
      <c r="BG1264" s="295"/>
      <c r="BH1264" s="295"/>
      <c r="BI1264" s="295"/>
      <c r="BJ1264" s="295"/>
      <c r="BK1264" s="295"/>
      <c r="BL1264" s="295"/>
      <c r="BM1264" s="295"/>
      <c r="BN1264" s="295"/>
      <c r="BO1264" s="295"/>
      <c r="BP1264" s="295"/>
      <c r="BQ1264" s="295">
        <f t="shared" ref="BQ1264:BV1264" si="3079">BQ1266-BQ1265-BQ1263</f>
        <v>0.85</v>
      </c>
      <c r="BR1264" s="295">
        <f t="shared" si="3079"/>
        <v>1.75</v>
      </c>
      <c r="BS1264" s="295">
        <f t="shared" si="3079"/>
        <v>1.75</v>
      </c>
      <c r="BT1264" s="295">
        <f t="shared" si="3079"/>
        <v>0</v>
      </c>
      <c r="BU1264" s="295">
        <f t="shared" si="3079"/>
        <v>0</v>
      </c>
      <c r="BV1264" s="295">
        <f t="shared" si="3079"/>
        <v>0</v>
      </c>
      <c r="BW1264" s="295"/>
      <c r="BX1264" s="295"/>
      <c r="BY1264" s="295"/>
      <c r="BZ1264" s="295"/>
      <c r="CA1264" s="295"/>
      <c r="CB1264" s="295"/>
      <c r="CC1264" s="295"/>
      <c r="CD1264" s="295"/>
      <c r="CE1264" s="295"/>
      <c r="CF1264" s="295"/>
      <c r="CG1264" s="295"/>
      <c r="CH1264" s="295"/>
      <c r="CI1264" s="295"/>
      <c r="CJ1264" s="295"/>
      <c r="CK1264" s="295"/>
      <c r="CL1264" s="295">
        <f t="shared" ref="CL1264:CQ1264" si="3080">CL1266-CL1265-CL1263</f>
        <v>0.3</v>
      </c>
      <c r="CM1264" s="295">
        <f t="shared" si="3080"/>
        <v>-0.4</v>
      </c>
      <c r="CN1264" s="295">
        <f t="shared" si="3080"/>
        <v>-0.4</v>
      </c>
      <c r="CO1264" s="295">
        <f t="shared" si="3080"/>
        <v>0</v>
      </c>
      <c r="CP1264" s="295">
        <f t="shared" si="3080"/>
        <v>0</v>
      </c>
      <c r="CQ1264" s="295">
        <f t="shared" si="3080"/>
        <v>0</v>
      </c>
      <c r="CR1264" s="295"/>
      <c r="CS1264" s="295"/>
      <c r="CT1264" s="295"/>
      <c r="CU1264" s="295"/>
      <c r="CV1264" s="295"/>
      <c r="CW1264" s="295"/>
      <c r="CX1264" s="295"/>
      <c r="CY1264" s="295"/>
      <c r="CZ1264" s="295"/>
      <c r="DA1264" s="295"/>
      <c r="DB1264" s="295"/>
      <c r="DC1264" s="295"/>
      <c r="DD1264" s="295"/>
      <c r="DE1264" s="295"/>
      <c r="DF1264" s="295"/>
      <c r="DG1264" s="295">
        <f t="shared" ref="DG1264:DL1264" si="3081">DG1266-DG1265-DG1263</f>
        <v>-2</v>
      </c>
      <c r="DH1264" s="295">
        <f t="shared" si="3081"/>
        <v>-0.75</v>
      </c>
      <c r="DI1264" s="295">
        <f t="shared" si="3081"/>
        <v>-0.75</v>
      </c>
      <c r="DJ1264" s="295">
        <f t="shared" si="3081"/>
        <v>0</v>
      </c>
      <c r="DK1264" s="295">
        <f t="shared" si="3081"/>
        <v>0</v>
      </c>
      <c r="DL1264" s="295">
        <f t="shared" si="3081"/>
        <v>0</v>
      </c>
      <c r="DM1264" s="295"/>
      <c r="DN1264" s="295"/>
      <c r="DO1264" s="295"/>
      <c r="DP1264" s="295"/>
      <c r="DQ1264" s="295"/>
      <c r="DR1264" s="295"/>
      <c r="DS1264" s="295"/>
      <c r="DT1264" s="295"/>
      <c r="DU1264" s="295"/>
      <c r="DV1264" s="295"/>
      <c r="DW1264" s="295"/>
      <c r="DX1264" s="295"/>
      <c r="DY1264" s="295"/>
      <c r="DZ1264" s="295"/>
      <c r="EA1264" s="295"/>
      <c r="EB1264" s="295">
        <f t="shared" ref="EB1264:EG1264" si="3082">EB1266-EB1265-EB1263</f>
        <v>0</v>
      </c>
      <c r="EC1264" s="295">
        <f t="shared" si="3082"/>
        <v>0</v>
      </c>
      <c r="ED1264" s="295">
        <f t="shared" si="3082"/>
        <v>0</v>
      </c>
      <c r="EE1264" s="295">
        <f t="shared" si="3082"/>
        <v>0</v>
      </c>
      <c r="EF1264" s="295">
        <f t="shared" si="3082"/>
        <v>0</v>
      </c>
      <c r="EG1264" s="295">
        <f t="shared" si="3082"/>
        <v>0</v>
      </c>
      <c r="EH1264" s="295"/>
      <c r="EI1264" s="295"/>
      <c r="EJ1264" s="295"/>
      <c r="EK1264" s="295"/>
      <c r="EL1264" s="295"/>
      <c r="EM1264" s="295"/>
      <c r="EN1264" s="295"/>
      <c r="EO1264" s="295"/>
      <c r="EP1264" s="295"/>
      <c r="EQ1264" s="295"/>
      <c r="ER1264" s="295"/>
      <c r="ES1264" s="295"/>
      <c r="ET1264" s="295"/>
      <c r="EU1264" s="295"/>
      <c r="EV1264" s="295"/>
      <c r="EW1264" s="295">
        <f t="shared" ref="EW1264:FB1264" si="3083">EW1266-EW1265-EW1263</f>
        <v>0</v>
      </c>
      <c r="EX1264" s="295">
        <f t="shared" si="3083"/>
        <v>0</v>
      </c>
      <c r="EY1264" s="295">
        <f t="shared" si="3083"/>
        <v>0</v>
      </c>
      <c r="EZ1264" s="295">
        <f t="shared" si="3083"/>
        <v>0</v>
      </c>
      <c r="FA1264" s="295">
        <f t="shared" si="3083"/>
        <v>0</v>
      </c>
      <c r="FB1264" s="295">
        <f t="shared" si="3083"/>
        <v>0</v>
      </c>
      <c r="FC1264" s="295"/>
      <c r="FD1264" s="295"/>
      <c r="FE1264" s="295"/>
      <c r="FF1264" s="295"/>
      <c r="FG1264" s="295"/>
      <c r="FH1264" s="295"/>
      <c r="FI1264" s="295"/>
      <c r="FJ1264" s="295"/>
      <c r="FK1264" s="295"/>
      <c r="FL1264" s="295"/>
      <c r="FM1264" s="295"/>
      <c r="FN1264" s="295"/>
      <c r="FO1264" s="295"/>
      <c r="FP1264" s="295"/>
      <c r="FQ1264" s="295"/>
      <c r="FR1264" s="295">
        <f t="shared" ref="FR1264:FW1264" si="3084">FR1266-FR1265-FR1263</f>
        <v>-0.99</v>
      </c>
      <c r="FS1264" s="295">
        <f t="shared" si="3084"/>
        <v>-0.3</v>
      </c>
      <c r="FT1264" s="295">
        <f t="shared" si="3084"/>
        <v>-0.3</v>
      </c>
      <c r="FU1264" s="295">
        <f t="shared" si="3084"/>
        <v>0</v>
      </c>
      <c r="FV1264" s="295">
        <f t="shared" si="3084"/>
        <v>0</v>
      </c>
      <c r="FW1264" s="295">
        <f t="shared" si="3084"/>
        <v>0</v>
      </c>
      <c r="FX1264" s="295"/>
      <c r="FY1264" s="295"/>
      <c r="FZ1264" s="295"/>
      <c r="GA1264" s="295"/>
      <c r="GB1264" s="295"/>
      <c r="GC1264" s="295"/>
      <c r="GD1264" s="295"/>
      <c r="GE1264" s="295"/>
      <c r="GF1264" s="295"/>
      <c r="GG1264" s="295"/>
      <c r="GH1264" s="295"/>
      <c r="GI1264" s="295"/>
      <c r="GJ1264" s="295"/>
      <c r="GK1264" s="295"/>
      <c r="GL1264" s="295"/>
      <c r="GM1264" s="295">
        <f t="shared" ref="GM1264:GR1264" si="3085">GM1266-GM1265-GM1263</f>
        <v>0.48</v>
      </c>
      <c r="GN1264" s="295">
        <f t="shared" si="3085"/>
        <v>0.78</v>
      </c>
      <c r="GO1264" s="295">
        <f t="shared" si="3085"/>
        <v>0.78</v>
      </c>
      <c r="GP1264" s="295">
        <f t="shared" si="3085"/>
        <v>0</v>
      </c>
      <c r="GQ1264" s="295">
        <f t="shared" si="3085"/>
        <v>0</v>
      </c>
      <c r="GR1264" s="295">
        <f t="shared" si="3085"/>
        <v>0</v>
      </c>
      <c r="GS1264" s="295"/>
      <c r="GT1264" s="295"/>
      <c r="GU1264" s="295"/>
      <c r="GV1264" s="295"/>
      <c r="GW1264" s="295"/>
      <c r="GX1264" s="295"/>
      <c r="GY1264" s="295"/>
      <c r="GZ1264" s="295"/>
      <c r="HA1264" s="295"/>
      <c r="HB1264" s="295"/>
      <c r="HC1264" s="295"/>
      <c r="HD1264" s="295"/>
      <c r="HE1264" s="295"/>
      <c r="HF1264" s="295"/>
      <c r="HG1264" s="295"/>
      <c r="HH1264" s="295">
        <f t="shared" ref="HH1264:HM1264" si="3086">HH1266-HH1265-HH1263</f>
        <v>0.73</v>
      </c>
      <c r="HI1264" s="295">
        <f t="shared" si="3086"/>
        <v>0.83</v>
      </c>
      <c r="HJ1264" s="295">
        <f t="shared" si="3086"/>
        <v>0.83</v>
      </c>
      <c r="HK1264" s="295">
        <f t="shared" si="3086"/>
        <v>0</v>
      </c>
      <c r="HL1264" s="295">
        <f t="shared" si="3086"/>
        <v>0</v>
      </c>
      <c r="HM1264" s="295">
        <f t="shared" si="3086"/>
        <v>0</v>
      </c>
      <c r="HN1264" s="295"/>
      <c r="HO1264" s="295"/>
      <c r="HP1264" s="295"/>
      <c r="HQ1264" s="295"/>
      <c r="HR1264" s="295"/>
      <c r="HS1264" s="295"/>
      <c r="HT1264" s="295"/>
      <c r="HU1264" s="295"/>
      <c r="HV1264" s="295"/>
      <c r="HW1264" s="295"/>
      <c r="HX1264" s="295"/>
      <c r="HY1264" s="295"/>
      <c r="HZ1264" s="295"/>
      <c r="IA1264" s="295"/>
      <c r="IB1264" s="295"/>
      <c r="IC1264" s="295">
        <f t="shared" ref="IC1264:IH1264" si="3087">IC1266-IC1265-IC1263</f>
        <v>0</v>
      </c>
      <c r="ID1264" s="295">
        <f t="shared" si="3087"/>
        <v>0</v>
      </c>
      <c r="IE1264" s="295">
        <f t="shared" si="3087"/>
        <v>0</v>
      </c>
      <c r="IF1264" s="295">
        <f t="shared" si="3087"/>
        <v>0</v>
      </c>
      <c r="IG1264" s="295">
        <f t="shared" si="3087"/>
        <v>0</v>
      </c>
      <c r="IH1264" s="295">
        <f t="shared" si="3087"/>
        <v>0</v>
      </c>
      <c r="II1264" s="295"/>
      <c r="IJ1264" s="295"/>
      <c r="IK1264" s="295"/>
      <c r="IL1264" s="295"/>
      <c r="IM1264" s="295"/>
      <c r="IN1264" s="295"/>
      <c r="IO1264" s="295"/>
      <c r="IP1264" s="295"/>
      <c r="IQ1264" s="295"/>
      <c r="IR1264" s="295"/>
      <c r="IS1264" s="295"/>
      <c r="IT1264" s="295"/>
      <c r="IU1264" s="295"/>
      <c r="IV1264" s="295"/>
      <c r="IW1264" s="295"/>
      <c r="IX1264" s="295">
        <f t="shared" ref="IX1264:JC1264" si="3088">IX1266-IX1265-IX1263</f>
        <v>-4.66</v>
      </c>
      <c r="IY1264" s="295">
        <f t="shared" si="3088"/>
        <v>-2.13</v>
      </c>
      <c r="IZ1264" s="295">
        <f t="shared" si="3088"/>
        <v>-2.13</v>
      </c>
      <c r="JA1264" s="295">
        <f t="shared" si="3088"/>
        <v>0</v>
      </c>
      <c r="JB1264" s="295">
        <f t="shared" si="3088"/>
        <v>0</v>
      </c>
      <c r="JC1264" s="295">
        <f t="shared" si="3088"/>
        <v>0</v>
      </c>
      <c r="JD1264" s="295"/>
      <c r="JE1264" s="295"/>
      <c r="JF1264" s="295"/>
      <c r="JG1264" s="295"/>
      <c r="JH1264" s="295"/>
      <c r="JI1264" s="295"/>
      <c r="JJ1264" s="295"/>
      <c r="JK1264" s="295"/>
      <c r="JL1264" s="295"/>
      <c r="JM1264" s="295"/>
      <c r="JN1264" s="295"/>
      <c r="JO1264" s="295"/>
      <c r="JP1264" s="295"/>
      <c r="JQ1264" s="295"/>
      <c r="JR1264" s="295"/>
      <c r="JS1264" s="295">
        <f t="shared" ref="JS1264:JX1264" si="3089">JS1266-JS1265-JS1263</f>
        <v>0.05</v>
      </c>
      <c r="JT1264" s="295">
        <f t="shared" si="3089"/>
        <v>0.95</v>
      </c>
      <c r="JU1264" s="295">
        <f t="shared" si="3089"/>
        <v>0.95</v>
      </c>
      <c r="JV1264" s="295">
        <f t="shared" si="3089"/>
        <v>0</v>
      </c>
      <c r="JW1264" s="295">
        <f t="shared" si="3089"/>
        <v>0</v>
      </c>
      <c r="JX1264" s="295">
        <f t="shared" si="3089"/>
        <v>0</v>
      </c>
      <c r="JY1264" s="295"/>
      <c r="JZ1264" s="295"/>
      <c r="KA1264" s="295"/>
      <c r="KB1264" s="295"/>
      <c r="KC1264" s="295"/>
      <c r="KD1264" s="295"/>
      <c r="KE1264" s="295"/>
      <c r="KF1264" s="295"/>
      <c r="KG1264" s="295"/>
      <c r="KH1264" s="295"/>
      <c r="KI1264" s="295"/>
      <c r="KJ1264" s="295"/>
      <c r="KK1264" s="295"/>
      <c r="KL1264" s="295"/>
      <c r="KM1264" s="295"/>
      <c r="KN1264" s="295">
        <f t="shared" ref="KN1264:KS1264" si="3090">KN1266-KN1265-KN1263</f>
        <v>0.3</v>
      </c>
      <c r="KO1264" s="295">
        <f t="shared" si="3090"/>
        <v>-0.8</v>
      </c>
      <c r="KP1264" s="295">
        <f t="shared" si="3090"/>
        <v>-0.8</v>
      </c>
      <c r="KQ1264" s="295">
        <f t="shared" si="3090"/>
        <v>0</v>
      </c>
      <c r="KR1264" s="295">
        <f t="shared" si="3090"/>
        <v>0</v>
      </c>
      <c r="KS1264" s="295">
        <f t="shared" si="3090"/>
        <v>0</v>
      </c>
      <c r="KT1264" s="295"/>
      <c r="KU1264" s="295"/>
      <c r="KV1264" s="295"/>
      <c r="KW1264" s="295"/>
      <c r="KX1264" s="295"/>
      <c r="KY1264" s="295"/>
      <c r="KZ1264" s="295"/>
      <c r="LA1264" s="295"/>
      <c r="LB1264" s="295"/>
      <c r="LC1264" s="295"/>
      <c r="LD1264" s="295"/>
      <c r="LE1264" s="295"/>
      <c r="LF1264" s="295"/>
      <c r="LG1264" s="295"/>
      <c r="LH1264" s="295"/>
      <c r="LI1264" s="295">
        <f t="shared" ref="LI1264:LN1264" si="3091">LI1266-LI1265-LI1263</f>
        <v>0</v>
      </c>
      <c r="LJ1264" s="295">
        <f t="shared" si="3091"/>
        <v>0</v>
      </c>
      <c r="LK1264" s="295">
        <f t="shared" si="3091"/>
        <v>0</v>
      </c>
      <c r="LL1264" s="295">
        <f t="shared" si="3091"/>
        <v>0</v>
      </c>
      <c r="LM1264" s="295">
        <f t="shared" si="3091"/>
        <v>0</v>
      </c>
      <c r="LN1264" s="295">
        <f t="shared" si="3091"/>
        <v>0</v>
      </c>
      <c r="LO1264" s="295"/>
      <c r="LP1264" s="295"/>
      <c r="LQ1264" s="295"/>
      <c r="LR1264" s="295"/>
      <c r="LS1264" s="295"/>
      <c r="LT1264" s="295"/>
      <c r="LU1264" s="295"/>
      <c r="LV1264" s="295"/>
      <c r="LW1264" s="295"/>
      <c r="LX1264" s="295"/>
      <c r="LY1264" s="295"/>
      <c r="LZ1264" s="295"/>
      <c r="MA1264" s="295"/>
      <c r="MB1264" s="295"/>
      <c r="MC1264" s="295"/>
      <c r="MD1264" s="295">
        <f t="shared" ref="MD1264:MI1264" si="3092">MD1266-MD1265-MD1263</f>
        <v>1</v>
      </c>
      <c r="ME1264" s="295">
        <f t="shared" si="3092"/>
        <v>-2.4500000000000002</v>
      </c>
      <c r="MF1264" s="295">
        <f t="shared" si="3092"/>
        <v>-2.4500000000000002</v>
      </c>
      <c r="MG1264" s="295">
        <f t="shared" si="3092"/>
        <v>0</v>
      </c>
      <c r="MH1264" s="295">
        <f t="shared" si="3092"/>
        <v>0</v>
      </c>
      <c r="MI1264" s="295">
        <f t="shared" si="3092"/>
        <v>0</v>
      </c>
      <c r="MJ1264" s="295"/>
      <c r="MK1264" s="295"/>
      <c r="ML1264" s="295"/>
      <c r="MM1264" s="295"/>
      <c r="MN1264" s="295"/>
      <c r="MO1264" s="295"/>
      <c r="MP1264" s="295"/>
      <c r="MQ1264" s="295"/>
      <c r="MR1264" s="295"/>
      <c r="MS1264" s="295"/>
      <c r="MT1264" s="295"/>
      <c r="MU1264" s="295"/>
      <c r="MV1264" s="295"/>
      <c r="MW1264" s="295"/>
      <c r="MX1264" s="295"/>
      <c r="MY1264" s="295">
        <f t="shared" ref="MY1264:ND1264" si="3093">MY1266-MY1265-MY1263</f>
        <v>1.1599999999999999</v>
      </c>
      <c r="MZ1264" s="295">
        <f t="shared" si="3093"/>
        <v>2.1</v>
      </c>
      <c r="NA1264" s="295">
        <f t="shared" si="3093"/>
        <v>2.1</v>
      </c>
      <c r="NB1264" s="295">
        <f t="shared" si="3093"/>
        <v>0</v>
      </c>
      <c r="NC1264" s="295">
        <f t="shared" si="3093"/>
        <v>0</v>
      </c>
      <c r="ND1264" s="295">
        <f t="shared" si="3093"/>
        <v>0</v>
      </c>
      <c r="NE1264" s="295"/>
      <c r="NF1264" s="295"/>
      <c r="NG1264" s="295"/>
      <c r="NH1264" s="295"/>
      <c r="NI1264" s="295"/>
      <c r="NJ1264" s="295"/>
      <c r="NK1264" s="295"/>
      <c r="NL1264" s="295"/>
      <c r="NM1264" s="295"/>
      <c r="NN1264" s="295"/>
      <c r="NO1264" s="295"/>
      <c r="NP1264" s="295"/>
      <c r="NQ1264" s="295"/>
      <c r="NR1264" s="295"/>
      <c r="NS1264" s="295"/>
      <c r="NT1264" s="295">
        <f t="shared" ref="NT1264:NY1264" si="3094">NT1266-NT1265-NT1263</f>
        <v>0</v>
      </c>
      <c r="NU1264" s="295">
        <f t="shared" si="3094"/>
        <v>0</v>
      </c>
      <c r="NV1264" s="295">
        <f t="shared" si="3094"/>
        <v>0</v>
      </c>
      <c r="NW1264" s="295">
        <f t="shared" si="3094"/>
        <v>0</v>
      </c>
      <c r="NX1264" s="295">
        <f t="shared" si="3094"/>
        <v>0</v>
      </c>
      <c r="NY1264" s="295">
        <f t="shared" si="3094"/>
        <v>0</v>
      </c>
      <c r="NZ1264" s="295"/>
      <c r="OA1264" s="295"/>
      <c r="OB1264" s="295"/>
      <c r="OC1264" s="295"/>
      <c r="OD1264" s="295"/>
      <c r="OE1264" s="295"/>
      <c r="OF1264" s="295"/>
      <c r="OG1264" s="295"/>
      <c r="OH1264" s="295"/>
      <c r="OI1264" s="295"/>
      <c r="OJ1264" s="295"/>
      <c r="OK1264" s="295"/>
      <c r="OL1264" s="295"/>
      <c r="OM1264" s="295"/>
      <c r="ON1264" s="295"/>
      <c r="OO1264" s="295">
        <f t="shared" ref="OO1264:OT1264" si="3095">OO1266-OO1265-OO1263</f>
        <v>1</v>
      </c>
      <c r="OP1264" s="295">
        <f t="shared" si="3095"/>
        <v>0.4</v>
      </c>
      <c r="OQ1264" s="295">
        <f t="shared" si="3095"/>
        <v>0.4</v>
      </c>
      <c r="OR1264" s="295">
        <f t="shared" si="3095"/>
        <v>0</v>
      </c>
      <c r="OS1264" s="295">
        <f t="shared" si="3095"/>
        <v>0</v>
      </c>
      <c r="OT1264" s="295">
        <f t="shared" si="3095"/>
        <v>0</v>
      </c>
      <c r="OU1264" s="295"/>
      <c r="OV1264" s="295"/>
      <c r="OW1264" s="295"/>
      <c r="OX1264" s="295"/>
      <c r="OY1264" s="295"/>
      <c r="OZ1264" s="295"/>
      <c r="PA1264" s="295"/>
      <c r="PB1264" s="295"/>
      <c r="PC1264" s="295"/>
      <c r="PD1264" s="295"/>
      <c r="PE1264" s="295"/>
      <c r="PF1264" s="295"/>
      <c r="PG1264" s="295"/>
      <c r="PH1264" s="295"/>
      <c r="PI1264" s="295"/>
      <c r="PJ1264" s="295">
        <f t="shared" ref="PJ1264:PO1264" si="3096">PJ1266-PJ1265-PJ1263</f>
        <v>0.4</v>
      </c>
      <c r="PK1264" s="295">
        <f t="shared" si="3096"/>
        <v>-2.56</v>
      </c>
      <c r="PL1264" s="295">
        <f t="shared" si="3096"/>
        <v>-2.56</v>
      </c>
      <c r="PM1264" s="295">
        <f t="shared" si="3096"/>
        <v>0</v>
      </c>
      <c r="PN1264" s="295">
        <f t="shared" si="3096"/>
        <v>0</v>
      </c>
      <c r="PO1264" s="295">
        <f t="shared" si="3096"/>
        <v>0</v>
      </c>
      <c r="PP1264" s="295"/>
      <c r="PQ1264" s="295"/>
      <c r="PR1264" s="295"/>
      <c r="PS1264" s="295"/>
      <c r="PT1264" s="295"/>
      <c r="PU1264" s="295"/>
      <c r="PV1264" s="295"/>
      <c r="PW1264" s="295"/>
      <c r="PX1264" s="295"/>
      <c r="PY1264" s="295"/>
      <c r="PZ1264" s="295"/>
      <c r="QA1264" s="295"/>
      <c r="QB1264" s="295"/>
      <c r="QC1264" s="295"/>
      <c r="QD1264" s="295"/>
      <c r="QE1264" s="295">
        <f t="shared" ref="QE1264:QJ1264" si="3097">QE1266-QE1265-QE1263</f>
        <v>-4.2</v>
      </c>
      <c r="QF1264" s="295">
        <f t="shared" si="3097"/>
        <v>4.6399999999999997</v>
      </c>
      <c r="QG1264" s="295">
        <f t="shared" si="3097"/>
        <v>4.6399999999999997</v>
      </c>
      <c r="QH1264" s="295">
        <f t="shared" si="3097"/>
        <v>0</v>
      </c>
      <c r="QI1264" s="295">
        <f t="shared" si="3097"/>
        <v>0</v>
      </c>
      <c r="QJ1264" s="295">
        <f t="shared" si="3097"/>
        <v>0</v>
      </c>
      <c r="QK1264" s="295"/>
      <c r="QL1264" s="295"/>
      <c r="QM1264" s="295"/>
      <c r="QN1264" s="295"/>
      <c r="QO1264" s="295"/>
      <c r="QP1264" s="295"/>
      <c r="QQ1264" s="295"/>
      <c r="QR1264" s="295"/>
      <c r="QS1264" s="295"/>
      <c r="QT1264" s="295"/>
      <c r="QU1264" s="295"/>
      <c r="QV1264" s="295"/>
      <c r="QW1264" s="295"/>
      <c r="QX1264" s="295"/>
      <c r="QY1264" s="295"/>
      <c r="QZ1264" s="295">
        <f t="shared" ref="QZ1264:RE1264" si="3098">QZ1266-QZ1265-QZ1263</f>
        <v>-1.1000000000000001</v>
      </c>
      <c r="RA1264" s="295">
        <f t="shared" si="3098"/>
        <v>2.4</v>
      </c>
      <c r="RB1264" s="295">
        <f t="shared" si="3098"/>
        <v>2.4</v>
      </c>
      <c r="RC1264" s="295">
        <f t="shared" si="3098"/>
        <v>0</v>
      </c>
      <c r="RD1264" s="295">
        <f t="shared" si="3098"/>
        <v>0</v>
      </c>
      <c r="RE1264" s="295">
        <f t="shared" si="3098"/>
        <v>0</v>
      </c>
      <c r="RF1264" s="295"/>
      <c r="RG1264" s="295"/>
      <c r="RH1264" s="295"/>
      <c r="RI1264" s="295"/>
      <c r="RJ1264" s="295"/>
      <c r="RK1264" s="295"/>
      <c r="RL1264" s="295"/>
      <c r="RM1264" s="295"/>
      <c r="RN1264" s="295"/>
      <c r="RO1264" s="295"/>
      <c r="RP1264" s="295"/>
      <c r="RQ1264" s="295"/>
      <c r="RR1264" s="295"/>
      <c r="RS1264" s="295"/>
      <c r="RT1264" s="295"/>
      <c r="RU1264" s="295">
        <f t="shared" ref="RU1264:RZ1264" si="3099">RU1266-RU1265-RU1263</f>
        <v>1.5</v>
      </c>
      <c r="RV1264" s="295">
        <f t="shared" si="3099"/>
        <v>-1.3</v>
      </c>
      <c r="RW1264" s="295">
        <f t="shared" si="3099"/>
        <v>-1.3</v>
      </c>
      <c r="RX1264" s="295">
        <f t="shared" si="3099"/>
        <v>0</v>
      </c>
      <c r="RY1264" s="295">
        <f t="shared" si="3099"/>
        <v>0</v>
      </c>
      <c r="RZ1264" s="295">
        <f t="shared" si="3099"/>
        <v>0</v>
      </c>
      <c r="SA1264" s="295"/>
      <c r="SB1264" s="295"/>
      <c r="SC1264" s="295"/>
      <c r="SD1264" s="295"/>
      <c r="SE1264" s="295"/>
      <c r="SF1264" s="295"/>
      <c r="SG1264" s="295"/>
      <c r="SH1264" s="295"/>
      <c r="SI1264" s="295"/>
      <c r="SJ1264" s="295"/>
      <c r="SK1264" s="295"/>
      <c r="SL1264" s="295"/>
      <c r="SM1264" s="295"/>
      <c r="SN1264" s="295"/>
      <c r="SO1264" s="295"/>
      <c r="SP1264" s="295">
        <f t="shared" ref="SP1264:SU1264" si="3100">SP1266-SP1265-SP1263</f>
        <v>-0.28000000000000003</v>
      </c>
      <c r="SQ1264" s="295">
        <f t="shared" si="3100"/>
        <v>0.03</v>
      </c>
      <c r="SR1264" s="295">
        <f t="shared" si="3100"/>
        <v>0.03</v>
      </c>
      <c r="SS1264" s="295">
        <f t="shared" si="3100"/>
        <v>0</v>
      </c>
      <c r="ST1264" s="295">
        <f t="shared" si="3100"/>
        <v>0</v>
      </c>
      <c r="SU1264" s="295">
        <f t="shared" si="3100"/>
        <v>0</v>
      </c>
      <c r="SV1264" s="295"/>
      <c r="SW1264" s="295"/>
      <c r="SX1264" s="295"/>
      <c r="SY1264" s="295"/>
      <c r="SZ1264" s="295"/>
      <c r="TA1264" s="295"/>
      <c r="TB1264" s="295"/>
      <c r="TC1264" s="295"/>
      <c r="TD1264" s="295"/>
      <c r="TE1264" s="295"/>
      <c r="TF1264" s="295"/>
      <c r="TG1264" s="295"/>
      <c r="TH1264" s="295"/>
      <c r="TI1264" s="295"/>
      <c r="TJ1264" s="295"/>
      <c r="TK1264" s="295">
        <f t="shared" ref="TK1264:TP1264" si="3101">TK1266-TK1265-TK1263</f>
        <v>2.4</v>
      </c>
      <c r="TL1264" s="295">
        <f t="shared" si="3101"/>
        <v>0.5</v>
      </c>
      <c r="TM1264" s="295">
        <f t="shared" si="3101"/>
        <v>0.5</v>
      </c>
      <c r="TN1264" s="295">
        <f t="shared" si="3101"/>
        <v>0</v>
      </c>
      <c r="TO1264" s="295">
        <f t="shared" si="3101"/>
        <v>0</v>
      </c>
      <c r="TP1264" s="295">
        <f t="shared" si="3101"/>
        <v>0</v>
      </c>
      <c r="TQ1264" s="295"/>
      <c r="TR1264" s="295"/>
      <c r="TS1264" s="295"/>
      <c r="TT1264" s="295"/>
      <c r="TU1264" s="295"/>
      <c r="TV1264" s="295"/>
      <c r="TW1264" s="295"/>
      <c r="TX1264" s="295"/>
      <c r="TY1264" s="295"/>
      <c r="TZ1264" s="295"/>
      <c r="UA1264" s="295"/>
      <c r="UB1264" s="295"/>
      <c r="UC1264" s="295"/>
      <c r="UD1264" s="295"/>
      <c r="UE1264" s="295"/>
      <c r="UF1264" s="295">
        <f t="shared" ref="UF1264:UK1264" si="3102">UF1266-UF1265-UF1263</f>
        <v>-4.21</v>
      </c>
      <c r="UG1264" s="295">
        <f t="shared" si="3102"/>
        <v>-2.02</v>
      </c>
      <c r="UH1264" s="295">
        <f t="shared" si="3102"/>
        <v>-2.02</v>
      </c>
      <c r="UI1264" s="295">
        <f t="shared" si="3102"/>
        <v>0</v>
      </c>
      <c r="UJ1264" s="295">
        <f t="shared" si="3102"/>
        <v>0</v>
      </c>
      <c r="UK1264" s="295">
        <f t="shared" si="3102"/>
        <v>0</v>
      </c>
      <c r="UL1264" s="295"/>
      <c r="UM1264" s="295"/>
      <c r="UN1264" s="295"/>
      <c r="UO1264" s="295"/>
      <c r="UP1264" s="295"/>
      <c r="UQ1264" s="295"/>
      <c r="UR1264" s="295"/>
      <c r="US1264" s="295"/>
      <c r="UT1264" s="295"/>
      <c r="UU1264" s="295"/>
      <c r="UV1264" s="295"/>
      <c r="UW1264" s="295"/>
      <c r="UX1264" s="295"/>
      <c r="UY1264" s="295"/>
      <c r="UZ1264" s="295"/>
      <c r="VA1264" s="295">
        <f t="shared" ref="VA1264:VF1264" si="3103">VA1266-VA1265-VA1263</f>
        <v>-5.18</v>
      </c>
      <c r="VB1264" s="295">
        <f t="shared" si="3103"/>
        <v>6.54</v>
      </c>
      <c r="VC1264" s="295">
        <f t="shared" si="3103"/>
        <v>6.54</v>
      </c>
      <c r="VD1264" s="295">
        <f t="shared" si="3103"/>
        <v>0</v>
      </c>
      <c r="VE1264" s="295">
        <f t="shared" si="3103"/>
        <v>0</v>
      </c>
      <c r="VF1264" s="295">
        <f t="shared" si="3103"/>
        <v>0</v>
      </c>
      <c r="VG1264" s="295"/>
      <c r="VH1264" s="295"/>
      <c r="VI1264" s="295"/>
      <c r="VJ1264" s="295"/>
      <c r="VK1264" s="295"/>
      <c r="VL1264" s="295"/>
      <c r="VM1264" s="295"/>
      <c r="VN1264" s="295"/>
      <c r="VO1264" s="295"/>
      <c r="VP1264" s="295"/>
      <c r="VQ1264" s="295"/>
      <c r="VR1264" s="295"/>
      <c r="VS1264" s="295"/>
      <c r="VT1264" s="295"/>
      <c r="VU1264" s="295"/>
      <c r="VV1264" s="295">
        <f t="shared" ref="VV1264:WA1264" si="3104">VV1266-VV1265-VV1263</f>
        <v>-1.25</v>
      </c>
      <c r="VW1264" s="295">
        <f t="shared" si="3104"/>
        <v>0.5</v>
      </c>
      <c r="VX1264" s="295">
        <f t="shared" si="3104"/>
        <v>0.5</v>
      </c>
      <c r="VY1264" s="295">
        <f t="shared" si="3104"/>
        <v>0</v>
      </c>
      <c r="VZ1264" s="295">
        <f t="shared" si="3104"/>
        <v>0</v>
      </c>
      <c r="WA1264" s="295">
        <f t="shared" si="3104"/>
        <v>0</v>
      </c>
      <c r="WB1264" s="295"/>
      <c r="WC1264" s="295"/>
      <c r="WD1264" s="295"/>
      <c r="WE1264" s="295"/>
      <c r="WF1264" s="295"/>
      <c r="WG1264" s="295"/>
      <c r="WH1264" s="295"/>
      <c r="WI1264" s="295"/>
      <c r="WJ1264" s="295"/>
      <c r="WK1264" s="295"/>
      <c r="WL1264" s="295"/>
      <c r="WM1264" s="295"/>
      <c r="WN1264" s="295"/>
      <c r="WO1264" s="295"/>
      <c r="WP1264" s="295"/>
      <c r="WQ1264" s="295">
        <f t="shared" ref="WQ1264:WV1264" si="3105">WQ1266-WQ1265-WQ1263</f>
        <v>0</v>
      </c>
      <c r="WR1264" s="295">
        <f t="shared" si="3105"/>
        <v>0</v>
      </c>
      <c r="WS1264" s="295">
        <f t="shared" si="3105"/>
        <v>0</v>
      </c>
      <c r="WT1264" s="295">
        <f t="shared" si="3105"/>
        <v>0</v>
      </c>
      <c r="WU1264" s="295">
        <f t="shared" si="3105"/>
        <v>0</v>
      </c>
      <c r="WV1264" s="295">
        <f t="shared" si="3105"/>
        <v>0</v>
      </c>
      <c r="WW1264" s="295"/>
      <c r="WX1264" s="295"/>
      <c r="WY1264" s="295"/>
      <c r="WZ1264" s="295"/>
      <c r="XA1264" s="295"/>
      <c r="XB1264" s="295"/>
      <c r="XC1264" s="295"/>
      <c r="XD1264" s="295"/>
      <c r="XE1264" s="295"/>
      <c r="XF1264" s="295"/>
      <c r="XG1264" s="295"/>
      <c r="XH1264" s="295"/>
      <c r="XI1264" s="295"/>
      <c r="XJ1264" s="295"/>
      <c r="XK1264" s="295"/>
      <c r="XL1264" s="295">
        <f t="shared" ref="XL1264:XQ1264" si="3106">XL1266-XL1265-XL1263</f>
        <v>0</v>
      </c>
      <c r="XM1264" s="295">
        <f t="shared" si="3106"/>
        <v>0</v>
      </c>
      <c r="XN1264" s="295">
        <f t="shared" si="3106"/>
        <v>0</v>
      </c>
      <c r="XO1264" s="295">
        <f t="shared" si="3106"/>
        <v>0</v>
      </c>
      <c r="XP1264" s="295">
        <f t="shared" si="3106"/>
        <v>0</v>
      </c>
      <c r="XQ1264" s="295">
        <f t="shared" si="3106"/>
        <v>0</v>
      </c>
      <c r="XR1264" s="295"/>
      <c r="XS1264" s="295"/>
      <c r="XT1264" s="295"/>
      <c r="XU1264" s="295"/>
      <c r="XV1264" s="295"/>
      <c r="XW1264" s="295"/>
      <c r="XX1264" s="295"/>
      <c r="XY1264" s="295"/>
      <c r="XZ1264" s="295"/>
      <c r="YA1264" s="295"/>
      <c r="YB1264" s="295"/>
      <c r="YC1264" s="295"/>
      <c r="YD1264" s="295"/>
      <c r="YE1264" s="295"/>
      <c r="YF1264" s="295"/>
      <c r="YG1264" s="295">
        <f t="shared" ref="YG1264:YL1264" si="3107">YG1266-YG1265-YG1263</f>
        <v>0</v>
      </c>
      <c r="YH1264" s="295">
        <f t="shared" si="3107"/>
        <v>0</v>
      </c>
      <c r="YI1264" s="295">
        <f t="shared" si="3107"/>
        <v>0</v>
      </c>
      <c r="YJ1264" s="295">
        <f t="shared" si="3107"/>
        <v>0</v>
      </c>
      <c r="YK1264" s="295">
        <f t="shared" si="3107"/>
        <v>0</v>
      </c>
      <c r="YL1264" s="295">
        <f t="shared" si="3107"/>
        <v>0</v>
      </c>
      <c r="YM1264" s="295"/>
      <c r="YN1264" s="295"/>
      <c r="YO1264" s="295"/>
      <c r="YP1264" s="295"/>
      <c r="YQ1264" s="295"/>
      <c r="YR1264" s="295"/>
      <c r="YS1264" s="295"/>
      <c r="YT1264" s="295"/>
      <c r="YU1264" s="295"/>
      <c r="YV1264" s="295"/>
      <c r="YW1264" s="295"/>
      <c r="YX1264" s="295"/>
      <c r="YY1264" s="295"/>
      <c r="YZ1264" s="295"/>
      <c r="ZA1264" s="295"/>
      <c r="ZB1264" s="295">
        <f t="shared" ref="ZB1264:ZG1266" si="3108">AA1264+AV1264+BQ1264+CL1264+DG1264+EB1264+EW1264+FR1264+GM1264+HH1264+IC1264+IX1264+JS1264+KN1264+LI1264+MD1264+MY1264+NT1264+OO1264+PJ1264+QE1264+QZ1264+RU1264+SP1264+TK1264+UF1264+VA1264+VV1264+WQ1264+XL1264+YG1264</f>
        <v>-8.5</v>
      </c>
      <c r="ZC1264" s="295">
        <f t="shared" si="3108"/>
        <v>11.46</v>
      </c>
      <c r="ZD1264" s="295">
        <f t="shared" si="3108"/>
        <v>11.46</v>
      </c>
      <c r="ZE1264" s="295">
        <f t="shared" si="3108"/>
        <v>0</v>
      </c>
      <c r="ZF1264" s="295">
        <f t="shared" si="3108"/>
        <v>0</v>
      </c>
      <c r="ZG1264" s="295">
        <f t="shared" si="3108"/>
        <v>0</v>
      </c>
    </row>
    <row r="1265" spans="1:683" ht="51.75" customHeight="1">
      <c r="A1265" s="118" t="s">
        <v>840</v>
      </c>
      <c r="B1265" s="783"/>
      <c r="C1265" s="280" t="s">
        <v>847</v>
      </c>
      <c r="D1265" s="907"/>
      <c r="E1265" s="908"/>
      <c r="F1265" s="281"/>
      <c r="G1265" s="281"/>
      <c r="H1265" s="281"/>
      <c r="I1265" s="319"/>
      <c r="J1265" s="319"/>
      <c r="K1265" s="319"/>
      <c r="L1265" s="314" t="s">
        <v>822</v>
      </c>
      <c r="M1265" s="314" t="s">
        <v>822</v>
      </c>
      <c r="N1265" s="314" t="s">
        <v>822</v>
      </c>
      <c r="O1265" s="314" t="s">
        <v>822</v>
      </c>
      <c r="P1265" s="314" t="s">
        <v>822</v>
      </c>
      <c r="Q1265" s="314" t="s">
        <v>822</v>
      </c>
      <c r="R1265" s="314" t="s">
        <v>822</v>
      </c>
      <c r="S1265" s="314" t="s">
        <v>822</v>
      </c>
      <c r="T1265" s="314" t="s">
        <v>822</v>
      </c>
      <c r="U1265" s="314" t="s">
        <v>822</v>
      </c>
      <c r="V1265" s="314" t="s">
        <v>822</v>
      </c>
      <c r="W1265" s="314" t="s">
        <v>822</v>
      </c>
      <c r="X1265" s="314" t="s">
        <v>822</v>
      </c>
      <c r="Y1265" s="314" t="s">
        <v>822</v>
      </c>
      <c r="Z1265" s="314" t="s">
        <v>822</v>
      </c>
      <c r="AA1265" s="282"/>
      <c r="AB1265" s="282"/>
      <c r="AC1265" s="282"/>
      <c r="AD1265" s="282"/>
      <c r="AE1265" s="282"/>
      <c r="AF1265" s="282"/>
      <c r="AG1265" s="314" t="s">
        <v>822</v>
      </c>
      <c r="AH1265" s="314" t="s">
        <v>822</v>
      </c>
      <c r="AI1265" s="314" t="s">
        <v>822</v>
      </c>
      <c r="AJ1265" s="314" t="s">
        <v>822</v>
      </c>
      <c r="AK1265" s="314" t="s">
        <v>822</v>
      </c>
      <c r="AL1265" s="314" t="s">
        <v>822</v>
      </c>
      <c r="AM1265" s="314" t="s">
        <v>822</v>
      </c>
      <c r="AN1265" s="314" t="s">
        <v>822</v>
      </c>
      <c r="AO1265" s="314" t="s">
        <v>822</v>
      </c>
      <c r="AP1265" s="314" t="s">
        <v>822</v>
      </c>
      <c r="AQ1265" s="314" t="s">
        <v>822</v>
      </c>
      <c r="AR1265" s="314" t="s">
        <v>822</v>
      </c>
      <c r="AS1265" s="314" t="s">
        <v>822</v>
      </c>
      <c r="AT1265" s="314" t="s">
        <v>822</v>
      </c>
      <c r="AU1265" s="314" t="s">
        <v>822</v>
      </c>
      <c r="AV1265" s="282"/>
      <c r="AW1265" s="282"/>
      <c r="AX1265" s="282"/>
      <c r="AY1265" s="282"/>
      <c r="AZ1265" s="282"/>
      <c r="BA1265" s="282"/>
      <c r="BB1265" s="314" t="s">
        <v>822</v>
      </c>
      <c r="BC1265" s="314" t="s">
        <v>822</v>
      </c>
      <c r="BD1265" s="314" t="s">
        <v>822</v>
      </c>
      <c r="BE1265" s="314" t="s">
        <v>822</v>
      </c>
      <c r="BF1265" s="314" t="s">
        <v>822</v>
      </c>
      <c r="BG1265" s="314" t="s">
        <v>822</v>
      </c>
      <c r="BH1265" s="314" t="s">
        <v>822</v>
      </c>
      <c r="BI1265" s="314" t="s">
        <v>822</v>
      </c>
      <c r="BJ1265" s="314" t="s">
        <v>822</v>
      </c>
      <c r="BK1265" s="314" t="s">
        <v>822</v>
      </c>
      <c r="BL1265" s="314" t="s">
        <v>822</v>
      </c>
      <c r="BM1265" s="314" t="s">
        <v>822</v>
      </c>
      <c r="BN1265" s="314" t="s">
        <v>822</v>
      </c>
      <c r="BO1265" s="314" t="s">
        <v>822</v>
      </c>
      <c r="BP1265" s="314" t="s">
        <v>822</v>
      </c>
      <c r="BQ1265" s="282"/>
      <c r="BR1265" s="282"/>
      <c r="BS1265" s="282"/>
      <c r="BT1265" s="282"/>
      <c r="BU1265" s="282"/>
      <c r="BV1265" s="282"/>
      <c r="BW1265" s="314" t="s">
        <v>822</v>
      </c>
      <c r="BX1265" s="314" t="s">
        <v>822</v>
      </c>
      <c r="BY1265" s="314" t="s">
        <v>822</v>
      </c>
      <c r="BZ1265" s="314" t="s">
        <v>822</v>
      </c>
      <c r="CA1265" s="314" t="s">
        <v>822</v>
      </c>
      <c r="CB1265" s="314" t="s">
        <v>822</v>
      </c>
      <c r="CC1265" s="314" t="s">
        <v>822</v>
      </c>
      <c r="CD1265" s="314" t="s">
        <v>822</v>
      </c>
      <c r="CE1265" s="314" t="s">
        <v>822</v>
      </c>
      <c r="CF1265" s="314" t="s">
        <v>822</v>
      </c>
      <c r="CG1265" s="314" t="s">
        <v>822</v>
      </c>
      <c r="CH1265" s="314" t="s">
        <v>822</v>
      </c>
      <c r="CI1265" s="314" t="s">
        <v>822</v>
      </c>
      <c r="CJ1265" s="314" t="s">
        <v>822</v>
      </c>
      <c r="CK1265" s="314" t="s">
        <v>822</v>
      </c>
      <c r="CL1265" s="282"/>
      <c r="CM1265" s="282"/>
      <c r="CN1265" s="282"/>
      <c r="CO1265" s="282"/>
      <c r="CP1265" s="282"/>
      <c r="CQ1265" s="282"/>
      <c r="CR1265" s="314" t="s">
        <v>822</v>
      </c>
      <c r="CS1265" s="314" t="s">
        <v>822</v>
      </c>
      <c r="CT1265" s="314" t="s">
        <v>822</v>
      </c>
      <c r="CU1265" s="314" t="s">
        <v>822</v>
      </c>
      <c r="CV1265" s="314" t="s">
        <v>822</v>
      </c>
      <c r="CW1265" s="314" t="s">
        <v>822</v>
      </c>
      <c r="CX1265" s="314" t="s">
        <v>822</v>
      </c>
      <c r="CY1265" s="314" t="s">
        <v>822</v>
      </c>
      <c r="CZ1265" s="314" t="s">
        <v>822</v>
      </c>
      <c r="DA1265" s="314" t="s">
        <v>822</v>
      </c>
      <c r="DB1265" s="314" t="s">
        <v>822</v>
      </c>
      <c r="DC1265" s="314" t="s">
        <v>822</v>
      </c>
      <c r="DD1265" s="314" t="s">
        <v>822</v>
      </c>
      <c r="DE1265" s="314" t="s">
        <v>822</v>
      </c>
      <c r="DF1265" s="314" t="s">
        <v>822</v>
      </c>
      <c r="DG1265" s="282"/>
      <c r="DH1265" s="282"/>
      <c r="DI1265" s="282"/>
      <c r="DJ1265" s="282"/>
      <c r="DK1265" s="282"/>
      <c r="DL1265" s="282"/>
      <c r="DM1265" s="314" t="s">
        <v>822</v>
      </c>
      <c r="DN1265" s="314" t="s">
        <v>822</v>
      </c>
      <c r="DO1265" s="314" t="s">
        <v>822</v>
      </c>
      <c r="DP1265" s="314" t="s">
        <v>822</v>
      </c>
      <c r="DQ1265" s="314" t="s">
        <v>822</v>
      </c>
      <c r="DR1265" s="314" t="s">
        <v>822</v>
      </c>
      <c r="DS1265" s="314" t="s">
        <v>822</v>
      </c>
      <c r="DT1265" s="314" t="s">
        <v>822</v>
      </c>
      <c r="DU1265" s="314" t="s">
        <v>822</v>
      </c>
      <c r="DV1265" s="314" t="s">
        <v>822</v>
      </c>
      <c r="DW1265" s="314" t="s">
        <v>822</v>
      </c>
      <c r="DX1265" s="314" t="s">
        <v>822</v>
      </c>
      <c r="DY1265" s="314" t="s">
        <v>822</v>
      </c>
      <c r="DZ1265" s="314" t="s">
        <v>822</v>
      </c>
      <c r="EA1265" s="314" t="s">
        <v>822</v>
      </c>
      <c r="EB1265" s="282"/>
      <c r="EC1265" s="282"/>
      <c r="ED1265" s="282"/>
      <c r="EE1265" s="282"/>
      <c r="EF1265" s="282"/>
      <c r="EG1265" s="282"/>
      <c r="EH1265" s="314" t="s">
        <v>822</v>
      </c>
      <c r="EI1265" s="314" t="s">
        <v>822</v>
      </c>
      <c r="EJ1265" s="314" t="s">
        <v>822</v>
      </c>
      <c r="EK1265" s="314" t="s">
        <v>822</v>
      </c>
      <c r="EL1265" s="314" t="s">
        <v>822</v>
      </c>
      <c r="EM1265" s="314" t="s">
        <v>822</v>
      </c>
      <c r="EN1265" s="314" t="s">
        <v>822</v>
      </c>
      <c r="EO1265" s="314" t="s">
        <v>822</v>
      </c>
      <c r="EP1265" s="314" t="s">
        <v>822</v>
      </c>
      <c r="EQ1265" s="314" t="s">
        <v>822</v>
      </c>
      <c r="ER1265" s="314" t="s">
        <v>822</v>
      </c>
      <c r="ES1265" s="314" t="s">
        <v>822</v>
      </c>
      <c r="ET1265" s="314" t="s">
        <v>822</v>
      </c>
      <c r="EU1265" s="314" t="s">
        <v>822</v>
      </c>
      <c r="EV1265" s="314" t="s">
        <v>822</v>
      </c>
      <c r="EW1265" s="282"/>
      <c r="EX1265" s="282"/>
      <c r="EY1265" s="282"/>
      <c r="EZ1265" s="282"/>
      <c r="FA1265" s="282"/>
      <c r="FB1265" s="282"/>
      <c r="FC1265" s="314" t="s">
        <v>822</v>
      </c>
      <c r="FD1265" s="314" t="s">
        <v>822</v>
      </c>
      <c r="FE1265" s="314" t="s">
        <v>822</v>
      </c>
      <c r="FF1265" s="314" t="s">
        <v>822</v>
      </c>
      <c r="FG1265" s="314" t="s">
        <v>822</v>
      </c>
      <c r="FH1265" s="314" t="s">
        <v>822</v>
      </c>
      <c r="FI1265" s="314" t="s">
        <v>822</v>
      </c>
      <c r="FJ1265" s="314" t="s">
        <v>822</v>
      </c>
      <c r="FK1265" s="314" t="s">
        <v>822</v>
      </c>
      <c r="FL1265" s="314" t="s">
        <v>822</v>
      </c>
      <c r="FM1265" s="314" t="s">
        <v>822</v>
      </c>
      <c r="FN1265" s="314" t="s">
        <v>822</v>
      </c>
      <c r="FO1265" s="314" t="s">
        <v>822</v>
      </c>
      <c r="FP1265" s="314" t="s">
        <v>822</v>
      </c>
      <c r="FQ1265" s="314" t="s">
        <v>822</v>
      </c>
      <c r="FR1265" s="282"/>
      <c r="FS1265" s="282"/>
      <c r="FT1265" s="282"/>
      <c r="FU1265" s="282"/>
      <c r="FV1265" s="282"/>
      <c r="FW1265" s="282"/>
      <c r="FX1265" s="314" t="s">
        <v>822</v>
      </c>
      <c r="FY1265" s="314" t="s">
        <v>822</v>
      </c>
      <c r="FZ1265" s="314" t="s">
        <v>822</v>
      </c>
      <c r="GA1265" s="314" t="s">
        <v>822</v>
      </c>
      <c r="GB1265" s="314" t="s">
        <v>822</v>
      </c>
      <c r="GC1265" s="314" t="s">
        <v>822</v>
      </c>
      <c r="GD1265" s="314" t="s">
        <v>822</v>
      </c>
      <c r="GE1265" s="314" t="s">
        <v>822</v>
      </c>
      <c r="GF1265" s="314" t="s">
        <v>822</v>
      </c>
      <c r="GG1265" s="314" t="s">
        <v>822</v>
      </c>
      <c r="GH1265" s="314" t="s">
        <v>822</v>
      </c>
      <c r="GI1265" s="314" t="s">
        <v>822</v>
      </c>
      <c r="GJ1265" s="314" t="s">
        <v>822</v>
      </c>
      <c r="GK1265" s="314" t="s">
        <v>822</v>
      </c>
      <c r="GL1265" s="314" t="s">
        <v>822</v>
      </c>
      <c r="GM1265" s="282"/>
      <c r="GN1265" s="282"/>
      <c r="GO1265" s="282"/>
      <c r="GP1265" s="282"/>
      <c r="GQ1265" s="282"/>
      <c r="GR1265" s="282"/>
      <c r="GS1265" s="314" t="s">
        <v>822</v>
      </c>
      <c r="GT1265" s="314" t="s">
        <v>822</v>
      </c>
      <c r="GU1265" s="314" t="s">
        <v>822</v>
      </c>
      <c r="GV1265" s="314" t="s">
        <v>822</v>
      </c>
      <c r="GW1265" s="314" t="s">
        <v>822</v>
      </c>
      <c r="GX1265" s="314" t="s">
        <v>822</v>
      </c>
      <c r="GY1265" s="314" t="s">
        <v>822</v>
      </c>
      <c r="GZ1265" s="314" t="s">
        <v>822</v>
      </c>
      <c r="HA1265" s="314" t="s">
        <v>822</v>
      </c>
      <c r="HB1265" s="314" t="s">
        <v>822</v>
      </c>
      <c r="HC1265" s="314" t="s">
        <v>822</v>
      </c>
      <c r="HD1265" s="314" t="s">
        <v>822</v>
      </c>
      <c r="HE1265" s="314" t="s">
        <v>822</v>
      </c>
      <c r="HF1265" s="314" t="s">
        <v>822</v>
      </c>
      <c r="HG1265" s="314" t="s">
        <v>822</v>
      </c>
      <c r="HH1265" s="282"/>
      <c r="HI1265" s="282"/>
      <c r="HJ1265" s="282"/>
      <c r="HK1265" s="282"/>
      <c r="HL1265" s="282"/>
      <c r="HM1265" s="282"/>
      <c r="HN1265" s="314" t="s">
        <v>822</v>
      </c>
      <c r="HO1265" s="314" t="s">
        <v>822</v>
      </c>
      <c r="HP1265" s="314" t="s">
        <v>822</v>
      </c>
      <c r="HQ1265" s="314" t="s">
        <v>822</v>
      </c>
      <c r="HR1265" s="314" t="s">
        <v>822</v>
      </c>
      <c r="HS1265" s="314" t="s">
        <v>822</v>
      </c>
      <c r="HT1265" s="314" t="s">
        <v>822</v>
      </c>
      <c r="HU1265" s="314" t="s">
        <v>822</v>
      </c>
      <c r="HV1265" s="314" t="s">
        <v>822</v>
      </c>
      <c r="HW1265" s="314" t="s">
        <v>822</v>
      </c>
      <c r="HX1265" s="314" t="s">
        <v>822</v>
      </c>
      <c r="HY1265" s="314" t="s">
        <v>822</v>
      </c>
      <c r="HZ1265" s="314" t="s">
        <v>822</v>
      </c>
      <c r="IA1265" s="314" t="s">
        <v>822</v>
      </c>
      <c r="IB1265" s="314" t="s">
        <v>822</v>
      </c>
      <c r="IC1265" s="282"/>
      <c r="ID1265" s="282"/>
      <c r="IE1265" s="282"/>
      <c r="IF1265" s="282"/>
      <c r="IG1265" s="282"/>
      <c r="IH1265" s="282"/>
      <c r="II1265" s="314" t="s">
        <v>822</v>
      </c>
      <c r="IJ1265" s="314" t="s">
        <v>822</v>
      </c>
      <c r="IK1265" s="314" t="s">
        <v>822</v>
      </c>
      <c r="IL1265" s="314" t="s">
        <v>822</v>
      </c>
      <c r="IM1265" s="314" t="s">
        <v>822</v>
      </c>
      <c r="IN1265" s="314" t="s">
        <v>822</v>
      </c>
      <c r="IO1265" s="314" t="s">
        <v>822</v>
      </c>
      <c r="IP1265" s="314" t="s">
        <v>822</v>
      </c>
      <c r="IQ1265" s="314" t="s">
        <v>822</v>
      </c>
      <c r="IR1265" s="314" t="s">
        <v>822</v>
      </c>
      <c r="IS1265" s="314" t="s">
        <v>822</v>
      </c>
      <c r="IT1265" s="314" t="s">
        <v>822</v>
      </c>
      <c r="IU1265" s="314" t="s">
        <v>822</v>
      </c>
      <c r="IV1265" s="314" t="s">
        <v>822</v>
      </c>
      <c r="IW1265" s="314" t="s">
        <v>822</v>
      </c>
      <c r="IX1265" s="282"/>
      <c r="IY1265" s="282"/>
      <c r="IZ1265" s="282"/>
      <c r="JA1265" s="282"/>
      <c r="JB1265" s="282"/>
      <c r="JC1265" s="282"/>
      <c r="JD1265" s="314" t="s">
        <v>822</v>
      </c>
      <c r="JE1265" s="314" t="s">
        <v>822</v>
      </c>
      <c r="JF1265" s="314" t="s">
        <v>822</v>
      </c>
      <c r="JG1265" s="314" t="s">
        <v>822</v>
      </c>
      <c r="JH1265" s="314" t="s">
        <v>822</v>
      </c>
      <c r="JI1265" s="314" t="s">
        <v>822</v>
      </c>
      <c r="JJ1265" s="314" t="s">
        <v>822</v>
      </c>
      <c r="JK1265" s="314" t="s">
        <v>822</v>
      </c>
      <c r="JL1265" s="314" t="s">
        <v>822</v>
      </c>
      <c r="JM1265" s="314" t="s">
        <v>822</v>
      </c>
      <c r="JN1265" s="314" t="s">
        <v>822</v>
      </c>
      <c r="JO1265" s="314" t="s">
        <v>822</v>
      </c>
      <c r="JP1265" s="314" t="s">
        <v>822</v>
      </c>
      <c r="JQ1265" s="314" t="s">
        <v>822</v>
      </c>
      <c r="JR1265" s="314" t="s">
        <v>822</v>
      </c>
      <c r="JS1265" s="282"/>
      <c r="JT1265" s="282"/>
      <c r="JU1265" s="282"/>
      <c r="JV1265" s="282"/>
      <c r="JW1265" s="282"/>
      <c r="JX1265" s="282"/>
      <c r="JY1265" s="314" t="s">
        <v>822</v>
      </c>
      <c r="JZ1265" s="314" t="s">
        <v>822</v>
      </c>
      <c r="KA1265" s="314" t="s">
        <v>822</v>
      </c>
      <c r="KB1265" s="314" t="s">
        <v>822</v>
      </c>
      <c r="KC1265" s="314" t="s">
        <v>822</v>
      </c>
      <c r="KD1265" s="314" t="s">
        <v>822</v>
      </c>
      <c r="KE1265" s="314" t="s">
        <v>822</v>
      </c>
      <c r="KF1265" s="314" t="s">
        <v>822</v>
      </c>
      <c r="KG1265" s="314" t="s">
        <v>822</v>
      </c>
      <c r="KH1265" s="314" t="s">
        <v>822</v>
      </c>
      <c r="KI1265" s="314" t="s">
        <v>822</v>
      </c>
      <c r="KJ1265" s="314" t="s">
        <v>822</v>
      </c>
      <c r="KK1265" s="314" t="s">
        <v>822</v>
      </c>
      <c r="KL1265" s="314" t="s">
        <v>822</v>
      </c>
      <c r="KM1265" s="314" t="s">
        <v>822</v>
      </c>
      <c r="KN1265" s="282"/>
      <c r="KO1265" s="282"/>
      <c r="KP1265" s="282"/>
      <c r="KQ1265" s="282"/>
      <c r="KR1265" s="282"/>
      <c r="KS1265" s="282"/>
      <c r="KT1265" s="314" t="s">
        <v>822</v>
      </c>
      <c r="KU1265" s="314" t="s">
        <v>822</v>
      </c>
      <c r="KV1265" s="314" t="s">
        <v>822</v>
      </c>
      <c r="KW1265" s="314" t="s">
        <v>822</v>
      </c>
      <c r="KX1265" s="314" t="s">
        <v>822</v>
      </c>
      <c r="KY1265" s="314" t="s">
        <v>822</v>
      </c>
      <c r="KZ1265" s="314" t="s">
        <v>822</v>
      </c>
      <c r="LA1265" s="314" t="s">
        <v>822</v>
      </c>
      <c r="LB1265" s="314" t="s">
        <v>822</v>
      </c>
      <c r="LC1265" s="314" t="s">
        <v>822</v>
      </c>
      <c r="LD1265" s="314" t="s">
        <v>822</v>
      </c>
      <c r="LE1265" s="314" t="s">
        <v>822</v>
      </c>
      <c r="LF1265" s="314" t="s">
        <v>822</v>
      </c>
      <c r="LG1265" s="314" t="s">
        <v>822</v>
      </c>
      <c r="LH1265" s="314" t="s">
        <v>822</v>
      </c>
      <c r="LI1265" s="282"/>
      <c r="LJ1265" s="282"/>
      <c r="LK1265" s="282"/>
      <c r="LL1265" s="282"/>
      <c r="LM1265" s="282"/>
      <c r="LN1265" s="282"/>
      <c r="LO1265" s="314" t="s">
        <v>822</v>
      </c>
      <c r="LP1265" s="314" t="s">
        <v>822</v>
      </c>
      <c r="LQ1265" s="314" t="s">
        <v>822</v>
      </c>
      <c r="LR1265" s="314" t="s">
        <v>822</v>
      </c>
      <c r="LS1265" s="314" t="s">
        <v>822</v>
      </c>
      <c r="LT1265" s="314" t="s">
        <v>822</v>
      </c>
      <c r="LU1265" s="314" t="s">
        <v>822</v>
      </c>
      <c r="LV1265" s="314" t="s">
        <v>822</v>
      </c>
      <c r="LW1265" s="314" t="s">
        <v>822</v>
      </c>
      <c r="LX1265" s="314" t="s">
        <v>822</v>
      </c>
      <c r="LY1265" s="314" t="s">
        <v>822</v>
      </c>
      <c r="LZ1265" s="314" t="s">
        <v>822</v>
      </c>
      <c r="MA1265" s="314" t="s">
        <v>822</v>
      </c>
      <c r="MB1265" s="314" t="s">
        <v>822</v>
      </c>
      <c r="MC1265" s="314" t="s">
        <v>822</v>
      </c>
      <c r="MD1265" s="282"/>
      <c r="ME1265" s="282"/>
      <c r="MF1265" s="282"/>
      <c r="MG1265" s="282"/>
      <c r="MH1265" s="282"/>
      <c r="MI1265" s="282"/>
      <c r="MJ1265" s="314" t="s">
        <v>822</v>
      </c>
      <c r="MK1265" s="314" t="s">
        <v>822</v>
      </c>
      <c r="ML1265" s="314" t="s">
        <v>822</v>
      </c>
      <c r="MM1265" s="314" t="s">
        <v>822</v>
      </c>
      <c r="MN1265" s="314" t="s">
        <v>822</v>
      </c>
      <c r="MO1265" s="314" t="s">
        <v>822</v>
      </c>
      <c r="MP1265" s="314" t="s">
        <v>822</v>
      </c>
      <c r="MQ1265" s="314" t="s">
        <v>822</v>
      </c>
      <c r="MR1265" s="314" t="s">
        <v>822</v>
      </c>
      <c r="MS1265" s="314" t="s">
        <v>822</v>
      </c>
      <c r="MT1265" s="314" t="s">
        <v>822</v>
      </c>
      <c r="MU1265" s="314" t="s">
        <v>822</v>
      </c>
      <c r="MV1265" s="314" t="s">
        <v>822</v>
      </c>
      <c r="MW1265" s="314" t="s">
        <v>822</v>
      </c>
      <c r="MX1265" s="314" t="s">
        <v>822</v>
      </c>
      <c r="MY1265" s="282"/>
      <c r="MZ1265" s="282"/>
      <c r="NA1265" s="282"/>
      <c r="NB1265" s="282"/>
      <c r="NC1265" s="282"/>
      <c r="ND1265" s="282"/>
      <c r="NE1265" s="314" t="s">
        <v>822</v>
      </c>
      <c r="NF1265" s="314" t="s">
        <v>822</v>
      </c>
      <c r="NG1265" s="314" t="s">
        <v>822</v>
      </c>
      <c r="NH1265" s="314" t="s">
        <v>822</v>
      </c>
      <c r="NI1265" s="314" t="s">
        <v>822</v>
      </c>
      <c r="NJ1265" s="314" t="s">
        <v>822</v>
      </c>
      <c r="NK1265" s="314" t="s">
        <v>822</v>
      </c>
      <c r="NL1265" s="314" t="s">
        <v>822</v>
      </c>
      <c r="NM1265" s="314" t="s">
        <v>822</v>
      </c>
      <c r="NN1265" s="314" t="s">
        <v>822</v>
      </c>
      <c r="NO1265" s="314" t="s">
        <v>822</v>
      </c>
      <c r="NP1265" s="314" t="s">
        <v>822</v>
      </c>
      <c r="NQ1265" s="314" t="s">
        <v>822</v>
      </c>
      <c r="NR1265" s="314" t="s">
        <v>822</v>
      </c>
      <c r="NS1265" s="314" t="s">
        <v>822</v>
      </c>
      <c r="NT1265" s="282"/>
      <c r="NU1265" s="282"/>
      <c r="NV1265" s="282"/>
      <c r="NW1265" s="282"/>
      <c r="NX1265" s="282"/>
      <c r="NY1265" s="282"/>
      <c r="NZ1265" s="314" t="s">
        <v>822</v>
      </c>
      <c r="OA1265" s="314" t="s">
        <v>822</v>
      </c>
      <c r="OB1265" s="314" t="s">
        <v>822</v>
      </c>
      <c r="OC1265" s="314" t="s">
        <v>822</v>
      </c>
      <c r="OD1265" s="314" t="s">
        <v>822</v>
      </c>
      <c r="OE1265" s="314" t="s">
        <v>822</v>
      </c>
      <c r="OF1265" s="314" t="s">
        <v>822</v>
      </c>
      <c r="OG1265" s="314" t="s">
        <v>822</v>
      </c>
      <c r="OH1265" s="314" t="s">
        <v>822</v>
      </c>
      <c r="OI1265" s="314" t="s">
        <v>822</v>
      </c>
      <c r="OJ1265" s="314" t="s">
        <v>822</v>
      </c>
      <c r="OK1265" s="314" t="s">
        <v>822</v>
      </c>
      <c r="OL1265" s="314" t="s">
        <v>822</v>
      </c>
      <c r="OM1265" s="314" t="s">
        <v>822</v>
      </c>
      <c r="ON1265" s="314" t="s">
        <v>822</v>
      </c>
      <c r="OO1265" s="282"/>
      <c r="OP1265" s="282"/>
      <c r="OQ1265" s="282"/>
      <c r="OR1265" s="282"/>
      <c r="OS1265" s="282"/>
      <c r="OT1265" s="282"/>
      <c r="OU1265" s="314" t="s">
        <v>822</v>
      </c>
      <c r="OV1265" s="314" t="s">
        <v>822</v>
      </c>
      <c r="OW1265" s="314" t="s">
        <v>822</v>
      </c>
      <c r="OX1265" s="314" t="s">
        <v>822</v>
      </c>
      <c r="OY1265" s="314" t="s">
        <v>822</v>
      </c>
      <c r="OZ1265" s="314" t="s">
        <v>822</v>
      </c>
      <c r="PA1265" s="314" t="s">
        <v>822</v>
      </c>
      <c r="PB1265" s="314" t="s">
        <v>822</v>
      </c>
      <c r="PC1265" s="314" t="s">
        <v>822</v>
      </c>
      <c r="PD1265" s="314" t="s">
        <v>822</v>
      </c>
      <c r="PE1265" s="314" t="s">
        <v>822</v>
      </c>
      <c r="PF1265" s="314" t="s">
        <v>822</v>
      </c>
      <c r="PG1265" s="314" t="s">
        <v>822</v>
      </c>
      <c r="PH1265" s="314" t="s">
        <v>822</v>
      </c>
      <c r="PI1265" s="314" t="s">
        <v>822</v>
      </c>
      <c r="PJ1265" s="282"/>
      <c r="PK1265" s="282"/>
      <c r="PL1265" s="282"/>
      <c r="PM1265" s="282"/>
      <c r="PN1265" s="282"/>
      <c r="PO1265" s="282"/>
      <c r="PP1265" s="314" t="s">
        <v>822</v>
      </c>
      <c r="PQ1265" s="314" t="s">
        <v>822</v>
      </c>
      <c r="PR1265" s="314" t="s">
        <v>822</v>
      </c>
      <c r="PS1265" s="314" t="s">
        <v>822</v>
      </c>
      <c r="PT1265" s="314" t="s">
        <v>822</v>
      </c>
      <c r="PU1265" s="314" t="s">
        <v>822</v>
      </c>
      <c r="PV1265" s="314" t="s">
        <v>822</v>
      </c>
      <c r="PW1265" s="314" t="s">
        <v>822</v>
      </c>
      <c r="PX1265" s="314" t="s">
        <v>822</v>
      </c>
      <c r="PY1265" s="314" t="s">
        <v>822</v>
      </c>
      <c r="PZ1265" s="314" t="s">
        <v>822</v>
      </c>
      <c r="QA1265" s="314" t="s">
        <v>822</v>
      </c>
      <c r="QB1265" s="314" t="s">
        <v>822</v>
      </c>
      <c r="QC1265" s="314" t="s">
        <v>822</v>
      </c>
      <c r="QD1265" s="314" t="s">
        <v>822</v>
      </c>
      <c r="QE1265" s="282"/>
      <c r="QF1265" s="282"/>
      <c r="QG1265" s="282"/>
      <c r="QH1265" s="282"/>
      <c r="QI1265" s="282"/>
      <c r="QJ1265" s="282"/>
      <c r="QK1265" s="314" t="s">
        <v>822</v>
      </c>
      <c r="QL1265" s="314" t="s">
        <v>822</v>
      </c>
      <c r="QM1265" s="314" t="s">
        <v>822</v>
      </c>
      <c r="QN1265" s="314" t="s">
        <v>822</v>
      </c>
      <c r="QO1265" s="314" t="s">
        <v>822</v>
      </c>
      <c r="QP1265" s="314" t="s">
        <v>822</v>
      </c>
      <c r="QQ1265" s="314" t="s">
        <v>822</v>
      </c>
      <c r="QR1265" s="314" t="s">
        <v>822</v>
      </c>
      <c r="QS1265" s="314" t="s">
        <v>822</v>
      </c>
      <c r="QT1265" s="314" t="s">
        <v>822</v>
      </c>
      <c r="QU1265" s="314" t="s">
        <v>822</v>
      </c>
      <c r="QV1265" s="314" t="s">
        <v>822</v>
      </c>
      <c r="QW1265" s="314" t="s">
        <v>822</v>
      </c>
      <c r="QX1265" s="314" t="s">
        <v>822</v>
      </c>
      <c r="QY1265" s="314" t="s">
        <v>822</v>
      </c>
      <c r="QZ1265" s="282"/>
      <c r="RA1265" s="282"/>
      <c r="RB1265" s="282"/>
      <c r="RC1265" s="282"/>
      <c r="RD1265" s="282"/>
      <c r="RE1265" s="282"/>
      <c r="RF1265" s="314" t="s">
        <v>822</v>
      </c>
      <c r="RG1265" s="314" t="s">
        <v>822</v>
      </c>
      <c r="RH1265" s="314" t="s">
        <v>822</v>
      </c>
      <c r="RI1265" s="314" t="s">
        <v>822</v>
      </c>
      <c r="RJ1265" s="314" t="s">
        <v>822</v>
      </c>
      <c r="RK1265" s="314" t="s">
        <v>822</v>
      </c>
      <c r="RL1265" s="314" t="s">
        <v>822</v>
      </c>
      <c r="RM1265" s="314" t="s">
        <v>822</v>
      </c>
      <c r="RN1265" s="314" t="s">
        <v>822</v>
      </c>
      <c r="RO1265" s="314" t="s">
        <v>822</v>
      </c>
      <c r="RP1265" s="314" t="s">
        <v>822</v>
      </c>
      <c r="RQ1265" s="314" t="s">
        <v>822</v>
      </c>
      <c r="RR1265" s="314" t="s">
        <v>822</v>
      </c>
      <c r="RS1265" s="314" t="s">
        <v>822</v>
      </c>
      <c r="RT1265" s="314" t="s">
        <v>822</v>
      </c>
      <c r="RU1265" s="282"/>
      <c r="RV1265" s="282"/>
      <c r="RW1265" s="282"/>
      <c r="RX1265" s="282"/>
      <c r="RY1265" s="282"/>
      <c r="RZ1265" s="282"/>
      <c r="SA1265" s="314" t="s">
        <v>822</v>
      </c>
      <c r="SB1265" s="314" t="s">
        <v>822</v>
      </c>
      <c r="SC1265" s="314" t="s">
        <v>822</v>
      </c>
      <c r="SD1265" s="314" t="s">
        <v>822</v>
      </c>
      <c r="SE1265" s="314" t="s">
        <v>822</v>
      </c>
      <c r="SF1265" s="314" t="s">
        <v>822</v>
      </c>
      <c r="SG1265" s="314" t="s">
        <v>822</v>
      </c>
      <c r="SH1265" s="314" t="s">
        <v>822</v>
      </c>
      <c r="SI1265" s="314" t="s">
        <v>822</v>
      </c>
      <c r="SJ1265" s="314" t="s">
        <v>822</v>
      </c>
      <c r="SK1265" s="314" t="s">
        <v>822</v>
      </c>
      <c r="SL1265" s="314" t="s">
        <v>822</v>
      </c>
      <c r="SM1265" s="314" t="s">
        <v>822</v>
      </c>
      <c r="SN1265" s="314" t="s">
        <v>822</v>
      </c>
      <c r="SO1265" s="314" t="s">
        <v>822</v>
      </c>
      <c r="SP1265" s="282"/>
      <c r="SQ1265" s="282"/>
      <c r="SR1265" s="282"/>
      <c r="SS1265" s="282"/>
      <c r="ST1265" s="282"/>
      <c r="SU1265" s="282"/>
      <c r="SV1265" s="314" t="s">
        <v>822</v>
      </c>
      <c r="SW1265" s="314" t="s">
        <v>822</v>
      </c>
      <c r="SX1265" s="314" t="s">
        <v>822</v>
      </c>
      <c r="SY1265" s="314" t="s">
        <v>822</v>
      </c>
      <c r="SZ1265" s="314" t="s">
        <v>822</v>
      </c>
      <c r="TA1265" s="314" t="s">
        <v>822</v>
      </c>
      <c r="TB1265" s="314" t="s">
        <v>822</v>
      </c>
      <c r="TC1265" s="314" t="s">
        <v>822</v>
      </c>
      <c r="TD1265" s="314" t="s">
        <v>822</v>
      </c>
      <c r="TE1265" s="314" t="s">
        <v>822</v>
      </c>
      <c r="TF1265" s="314" t="s">
        <v>822</v>
      </c>
      <c r="TG1265" s="314" t="s">
        <v>822</v>
      </c>
      <c r="TH1265" s="314" t="s">
        <v>822</v>
      </c>
      <c r="TI1265" s="314" t="s">
        <v>822</v>
      </c>
      <c r="TJ1265" s="314" t="s">
        <v>822</v>
      </c>
      <c r="TK1265" s="282"/>
      <c r="TL1265" s="282"/>
      <c r="TM1265" s="282"/>
      <c r="TN1265" s="282"/>
      <c r="TO1265" s="282"/>
      <c r="TP1265" s="282"/>
      <c r="TQ1265" s="314" t="s">
        <v>822</v>
      </c>
      <c r="TR1265" s="314" t="s">
        <v>822</v>
      </c>
      <c r="TS1265" s="314" t="s">
        <v>822</v>
      </c>
      <c r="TT1265" s="314" t="s">
        <v>822</v>
      </c>
      <c r="TU1265" s="314" t="s">
        <v>822</v>
      </c>
      <c r="TV1265" s="314" t="s">
        <v>822</v>
      </c>
      <c r="TW1265" s="314" t="s">
        <v>822</v>
      </c>
      <c r="TX1265" s="314" t="s">
        <v>822</v>
      </c>
      <c r="TY1265" s="314" t="s">
        <v>822</v>
      </c>
      <c r="TZ1265" s="314" t="s">
        <v>822</v>
      </c>
      <c r="UA1265" s="314" t="s">
        <v>822</v>
      </c>
      <c r="UB1265" s="314" t="s">
        <v>822</v>
      </c>
      <c r="UC1265" s="314" t="s">
        <v>822</v>
      </c>
      <c r="UD1265" s="314" t="s">
        <v>822</v>
      </c>
      <c r="UE1265" s="314" t="s">
        <v>822</v>
      </c>
      <c r="UF1265" s="282"/>
      <c r="UG1265" s="282"/>
      <c r="UH1265" s="282"/>
      <c r="UI1265" s="282"/>
      <c r="UJ1265" s="282"/>
      <c r="UK1265" s="282"/>
      <c r="UL1265" s="314" t="s">
        <v>822</v>
      </c>
      <c r="UM1265" s="314" t="s">
        <v>822</v>
      </c>
      <c r="UN1265" s="314" t="s">
        <v>822</v>
      </c>
      <c r="UO1265" s="314" t="s">
        <v>822</v>
      </c>
      <c r="UP1265" s="314" t="s">
        <v>822</v>
      </c>
      <c r="UQ1265" s="314" t="s">
        <v>822</v>
      </c>
      <c r="UR1265" s="314" t="s">
        <v>822</v>
      </c>
      <c r="US1265" s="314" t="s">
        <v>822</v>
      </c>
      <c r="UT1265" s="314" t="s">
        <v>822</v>
      </c>
      <c r="UU1265" s="314" t="s">
        <v>822</v>
      </c>
      <c r="UV1265" s="314" t="s">
        <v>822</v>
      </c>
      <c r="UW1265" s="314" t="s">
        <v>822</v>
      </c>
      <c r="UX1265" s="314" t="s">
        <v>822</v>
      </c>
      <c r="UY1265" s="314" t="s">
        <v>822</v>
      </c>
      <c r="UZ1265" s="314" t="s">
        <v>822</v>
      </c>
      <c r="VA1265" s="282"/>
      <c r="VB1265" s="282"/>
      <c r="VC1265" s="282"/>
      <c r="VD1265" s="282"/>
      <c r="VE1265" s="282"/>
      <c r="VF1265" s="282"/>
      <c r="VG1265" s="314" t="s">
        <v>822</v>
      </c>
      <c r="VH1265" s="314" t="s">
        <v>822</v>
      </c>
      <c r="VI1265" s="314" t="s">
        <v>822</v>
      </c>
      <c r="VJ1265" s="314" t="s">
        <v>822</v>
      </c>
      <c r="VK1265" s="314" t="s">
        <v>822</v>
      </c>
      <c r="VL1265" s="314" t="s">
        <v>822</v>
      </c>
      <c r="VM1265" s="314" t="s">
        <v>822</v>
      </c>
      <c r="VN1265" s="314" t="s">
        <v>822</v>
      </c>
      <c r="VO1265" s="314" t="s">
        <v>822</v>
      </c>
      <c r="VP1265" s="314" t="s">
        <v>822</v>
      </c>
      <c r="VQ1265" s="314" t="s">
        <v>822</v>
      </c>
      <c r="VR1265" s="314" t="s">
        <v>822</v>
      </c>
      <c r="VS1265" s="314" t="s">
        <v>822</v>
      </c>
      <c r="VT1265" s="314" t="s">
        <v>822</v>
      </c>
      <c r="VU1265" s="314" t="s">
        <v>822</v>
      </c>
      <c r="VV1265" s="282"/>
      <c r="VW1265" s="282"/>
      <c r="VX1265" s="282"/>
      <c r="VY1265" s="282"/>
      <c r="VZ1265" s="282"/>
      <c r="WA1265" s="282"/>
      <c r="WB1265" s="314" t="s">
        <v>822</v>
      </c>
      <c r="WC1265" s="314" t="s">
        <v>822</v>
      </c>
      <c r="WD1265" s="314" t="s">
        <v>822</v>
      </c>
      <c r="WE1265" s="314" t="s">
        <v>822</v>
      </c>
      <c r="WF1265" s="314" t="s">
        <v>822</v>
      </c>
      <c r="WG1265" s="314" t="s">
        <v>822</v>
      </c>
      <c r="WH1265" s="314" t="s">
        <v>822</v>
      </c>
      <c r="WI1265" s="314" t="s">
        <v>822</v>
      </c>
      <c r="WJ1265" s="314" t="s">
        <v>822</v>
      </c>
      <c r="WK1265" s="314" t="s">
        <v>822</v>
      </c>
      <c r="WL1265" s="314" t="s">
        <v>822</v>
      </c>
      <c r="WM1265" s="314" t="s">
        <v>822</v>
      </c>
      <c r="WN1265" s="314" t="s">
        <v>822</v>
      </c>
      <c r="WO1265" s="314" t="s">
        <v>822</v>
      </c>
      <c r="WP1265" s="314" t="s">
        <v>822</v>
      </c>
      <c r="WQ1265" s="282"/>
      <c r="WR1265" s="282"/>
      <c r="WS1265" s="282"/>
      <c r="WT1265" s="282"/>
      <c r="WU1265" s="282"/>
      <c r="WV1265" s="282"/>
      <c r="WW1265" s="314" t="s">
        <v>822</v>
      </c>
      <c r="WX1265" s="314" t="s">
        <v>822</v>
      </c>
      <c r="WY1265" s="314" t="s">
        <v>822</v>
      </c>
      <c r="WZ1265" s="314" t="s">
        <v>822</v>
      </c>
      <c r="XA1265" s="314" t="s">
        <v>822</v>
      </c>
      <c r="XB1265" s="314" t="s">
        <v>822</v>
      </c>
      <c r="XC1265" s="314" t="s">
        <v>822</v>
      </c>
      <c r="XD1265" s="314" t="s">
        <v>822</v>
      </c>
      <c r="XE1265" s="314" t="s">
        <v>822</v>
      </c>
      <c r="XF1265" s="314" t="s">
        <v>822</v>
      </c>
      <c r="XG1265" s="314" t="s">
        <v>822</v>
      </c>
      <c r="XH1265" s="314" t="s">
        <v>822</v>
      </c>
      <c r="XI1265" s="314" t="s">
        <v>822</v>
      </c>
      <c r="XJ1265" s="314" t="s">
        <v>822</v>
      </c>
      <c r="XK1265" s="314" t="s">
        <v>822</v>
      </c>
      <c r="XL1265" s="282"/>
      <c r="XM1265" s="282"/>
      <c r="XN1265" s="282"/>
      <c r="XO1265" s="282"/>
      <c r="XP1265" s="282"/>
      <c r="XQ1265" s="282"/>
      <c r="XR1265" s="314" t="s">
        <v>822</v>
      </c>
      <c r="XS1265" s="314" t="s">
        <v>822</v>
      </c>
      <c r="XT1265" s="314" t="s">
        <v>822</v>
      </c>
      <c r="XU1265" s="314" t="s">
        <v>822</v>
      </c>
      <c r="XV1265" s="314" t="s">
        <v>822</v>
      </c>
      <c r="XW1265" s="314" t="s">
        <v>822</v>
      </c>
      <c r="XX1265" s="314" t="s">
        <v>822</v>
      </c>
      <c r="XY1265" s="314" t="s">
        <v>822</v>
      </c>
      <c r="XZ1265" s="314" t="s">
        <v>822</v>
      </c>
      <c r="YA1265" s="314" t="s">
        <v>822</v>
      </c>
      <c r="YB1265" s="314" t="s">
        <v>822</v>
      </c>
      <c r="YC1265" s="314" t="s">
        <v>822</v>
      </c>
      <c r="YD1265" s="314" t="s">
        <v>822</v>
      </c>
      <c r="YE1265" s="314" t="s">
        <v>822</v>
      </c>
      <c r="YF1265" s="314" t="s">
        <v>822</v>
      </c>
      <c r="YG1265" s="282"/>
      <c r="YH1265" s="282"/>
      <c r="YI1265" s="282"/>
      <c r="YJ1265" s="282"/>
      <c r="YK1265" s="282"/>
      <c r="YL1265" s="282"/>
      <c r="YM1265" s="314" t="s">
        <v>822</v>
      </c>
      <c r="YN1265" s="314" t="s">
        <v>822</v>
      </c>
      <c r="YO1265" s="314" t="s">
        <v>822</v>
      </c>
      <c r="YP1265" s="314" t="s">
        <v>822</v>
      </c>
      <c r="YQ1265" s="314" t="s">
        <v>822</v>
      </c>
      <c r="YR1265" s="314" t="s">
        <v>822</v>
      </c>
      <c r="YS1265" s="314" t="s">
        <v>822</v>
      </c>
      <c r="YT1265" s="314" t="s">
        <v>822</v>
      </c>
      <c r="YU1265" s="314" t="s">
        <v>822</v>
      </c>
      <c r="YV1265" s="314" t="s">
        <v>822</v>
      </c>
      <c r="YW1265" s="314" t="s">
        <v>822</v>
      </c>
      <c r="YX1265" s="314" t="s">
        <v>822</v>
      </c>
      <c r="YY1265" s="314" t="s">
        <v>822</v>
      </c>
      <c r="YZ1265" s="314" t="s">
        <v>822</v>
      </c>
      <c r="ZA1265" s="314" t="s">
        <v>822</v>
      </c>
      <c r="ZB1265" s="320">
        <f t="shared" si="3108"/>
        <v>0</v>
      </c>
      <c r="ZC1265" s="320">
        <f t="shared" si="3108"/>
        <v>0</v>
      </c>
      <c r="ZD1265" s="320">
        <f t="shared" si="3108"/>
        <v>0</v>
      </c>
      <c r="ZE1265" s="320">
        <f t="shared" si="3108"/>
        <v>0</v>
      </c>
      <c r="ZF1265" s="320">
        <f t="shared" si="3108"/>
        <v>0</v>
      </c>
      <c r="ZG1265" s="320">
        <f t="shared" si="3108"/>
        <v>0</v>
      </c>
    </row>
    <row r="1266" spans="1:683" ht="74.25" customHeight="1">
      <c r="A1266" s="758" t="s">
        <v>841</v>
      </c>
      <c r="B1266" s="797"/>
      <c r="C1266" s="117" t="s">
        <v>848</v>
      </c>
      <c r="D1266" s="907"/>
      <c r="E1266" s="908"/>
      <c r="F1266" s="133"/>
      <c r="G1266" s="133"/>
      <c r="H1266" s="133"/>
      <c r="I1266" s="321"/>
      <c r="J1266" s="321"/>
      <c r="K1266" s="321"/>
      <c r="L1266" s="314" t="s">
        <v>822</v>
      </c>
      <c r="M1266" s="314" t="s">
        <v>822</v>
      </c>
      <c r="N1266" s="314" t="s">
        <v>822</v>
      </c>
      <c r="O1266" s="314" t="s">
        <v>822</v>
      </c>
      <c r="P1266" s="314" t="s">
        <v>822</v>
      </c>
      <c r="Q1266" s="314" t="s">
        <v>822</v>
      </c>
      <c r="R1266" s="314" t="s">
        <v>822</v>
      </c>
      <c r="S1266" s="314" t="s">
        <v>822</v>
      </c>
      <c r="T1266" s="314" t="s">
        <v>822</v>
      </c>
      <c r="U1266" s="314" t="s">
        <v>822</v>
      </c>
      <c r="V1266" s="314" t="s">
        <v>822</v>
      </c>
      <c r="W1266" s="314" t="s">
        <v>822</v>
      </c>
      <c r="X1266" s="314" t="s">
        <v>822</v>
      </c>
      <c r="Y1266" s="314" t="s">
        <v>822</v>
      </c>
      <c r="Z1266" s="314" t="s">
        <v>822</v>
      </c>
      <c r="AA1266" s="282">
        <v>503000</v>
      </c>
      <c r="AB1266" s="282">
        <v>519100</v>
      </c>
      <c r="AC1266" s="282">
        <v>519100</v>
      </c>
      <c r="AD1266" s="282"/>
      <c r="AE1266" s="282"/>
      <c r="AF1266" s="282"/>
      <c r="AG1266" s="314" t="s">
        <v>822</v>
      </c>
      <c r="AH1266" s="314" t="s">
        <v>822</v>
      </c>
      <c r="AI1266" s="314" t="s">
        <v>822</v>
      </c>
      <c r="AJ1266" s="314" t="s">
        <v>822</v>
      </c>
      <c r="AK1266" s="314" t="s">
        <v>822</v>
      </c>
      <c r="AL1266" s="314" t="s">
        <v>822</v>
      </c>
      <c r="AM1266" s="314" t="s">
        <v>822</v>
      </c>
      <c r="AN1266" s="314" t="s">
        <v>822</v>
      </c>
      <c r="AO1266" s="314" t="s">
        <v>822</v>
      </c>
      <c r="AP1266" s="314" t="s">
        <v>822</v>
      </c>
      <c r="AQ1266" s="314" t="s">
        <v>822</v>
      </c>
      <c r="AR1266" s="314" t="s">
        <v>822</v>
      </c>
      <c r="AS1266" s="314" t="s">
        <v>822</v>
      </c>
      <c r="AT1266" s="314" t="s">
        <v>822</v>
      </c>
      <c r="AU1266" s="314" t="s">
        <v>822</v>
      </c>
      <c r="AV1266" s="282">
        <v>110600</v>
      </c>
      <c r="AW1266" s="282">
        <v>114100</v>
      </c>
      <c r="AX1266" s="282">
        <v>114100</v>
      </c>
      <c r="AY1266" s="282"/>
      <c r="AZ1266" s="282"/>
      <c r="BA1266" s="282"/>
      <c r="BB1266" s="314" t="s">
        <v>822</v>
      </c>
      <c r="BC1266" s="314" t="s">
        <v>822</v>
      </c>
      <c r="BD1266" s="314" t="s">
        <v>822</v>
      </c>
      <c r="BE1266" s="314" t="s">
        <v>822</v>
      </c>
      <c r="BF1266" s="314" t="s">
        <v>822</v>
      </c>
      <c r="BG1266" s="314" t="s">
        <v>822</v>
      </c>
      <c r="BH1266" s="314" t="s">
        <v>822</v>
      </c>
      <c r="BI1266" s="314" t="s">
        <v>822</v>
      </c>
      <c r="BJ1266" s="314" t="s">
        <v>822</v>
      </c>
      <c r="BK1266" s="314" t="s">
        <v>822</v>
      </c>
      <c r="BL1266" s="314" t="s">
        <v>822</v>
      </c>
      <c r="BM1266" s="314" t="s">
        <v>822</v>
      </c>
      <c r="BN1266" s="314" t="s">
        <v>822</v>
      </c>
      <c r="BO1266" s="314" t="s">
        <v>822</v>
      </c>
      <c r="BP1266" s="314" t="s">
        <v>822</v>
      </c>
      <c r="BQ1266" s="282">
        <v>192000</v>
      </c>
      <c r="BR1266" s="282">
        <v>198100</v>
      </c>
      <c r="BS1266" s="282">
        <v>198100</v>
      </c>
      <c r="BT1266" s="282"/>
      <c r="BU1266" s="282"/>
      <c r="BV1266" s="282"/>
      <c r="BW1266" s="314" t="s">
        <v>822</v>
      </c>
      <c r="BX1266" s="314" t="s">
        <v>822</v>
      </c>
      <c r="BY1266" s="314" t="s">
        <v>822</v>
      </c>
      <c r="BZ1266" s="314" t="s">
        <v>822</v>
      </c>
      <c r="CA1266" s="314" t="s">
        <v>822</v>
      </c>
      <c r="CB1266" s="314" t="s">
        <v>822</v>
      </c>
      <c r="CC1266" s="314" t="s">
        <v>822</v>
      </c>
      <c r="CD1266" s="314" t="s">
        <v>822</v>
      </c>
      <c r="CE1266" s="314" t="s">
        <v>822</v>
      </c>
      <c r="CF1266" s="314" t="s">
        <v>822</v>
      </c>
      <c r="CG1266" s="314" t="s">
        <v>822</v>
      </c>
      <c r="CH1266" s="314" t="s">
        <v>822</v>
      </c>
      <c r="CI1266" s="314" t="s">
        <v>822</v>
      </c>
      <c r="CJ1266" s="314" t="s">
        <v>822</v>
      </c>
      <c r="CK1266" s="314" t="s">
        <v>822</v>
      </c>
      <c r="CL1266" s="282">
        <v>43800</v>
      </c>
      <c r="CM1266" s="282">
        <v>45200</v>
      </c>
      <c r="CN1266" s="282">
        <v>45200</v>
      </c>
      <c r="CO1266" s="282"/>
      <c r="CP1266" s="282"/>
      <c r="CQ1266" s="282"/>
      <c r="CR1266" s="314" t="s">
        <v>822</v>
      </c>
      <c r="CS1266" s="314" t="s">
        <v>822</v>
      </c>
      <c r="CT1266" s="314" t="s">
        <v>822</v>
      </c>
      <c r="CU1266" s="314" t="s">
        <v>822</v>
      </c>
      <c r="CV1266" s="314" t="s">
        <v>822</v>
      </c>
      <c r="CW1266" s="314" t="s">
        <v>822</v>
      </c>
      <c r="CX1266" s="314" t="s">
        <v>822</v>
      </c>
      <c r="CY1266" s="314" t="s">
        <v>822</v>
      </c>
      <c r="CZ1266" s="314" t="s">
        <v>822</v>
      </c>
      <c r="DA1266" s="314" t="s">
        <v>822</v>
      </c>
      <c r="DB1266" s="314" t="s">
        <v>822</v>
      </c>
      <c r="DC1266" s="314" t="s">
        <v>822</v>
      </c>
      <c r="DD1266" s="314" t="s">
        <v>822</v>
      </c>
      <c r="DE1266" s="314" t="s">
        <v>822</v>
      </c>
      <c r="DF1266" s="314" t="s">
        <v>822</v>
      </c>
      <c r="DG1266" s="282">
        <v>516500</v>
      </c>
      <c r="DH1266" s="282">
        <v>533100</v>
      </c>
      <c r="DI1266" s="282">
        <v>533100</v>
      </c>
      <c r="DJ1266" s="282"/>
      <c r="DK1266" s="282"/>
      <c r="DL1266" s="282"/>
      <c r="DM1266" s="314" t="s">
        <v>822</v>
      </c>
      <c r="DN1266" s="314" t="s">
        <v>822</v>
      </c>
      <c r="DO1266" s="314" t="s">
        <v>822</v>
      </c>
      <c r="DP1266" s="314" t="s">
        <v>822</v>
      </c>
      <c r="DQ1266" s="314" t="s">
        <v>822</v>
      </c>
      <c r="DR1266" s="314" t="s">
        <v>822</v>
      </c>
      <c r="DS1266" s="314" t="s">
        <v>822</v>
      </c>
      <c r="DT1266" s="314" t="s">
        <v>822</v>
      </c>
      <c r="DU1266" s="314" t="s">
        <v>822</v>
      </c>
      <c r="DV1266" s="314" t="s">
        <v>822</v>
      </c>
      <c r="DW1266" s="314" t="s">
        <v>822</v>
      </c>
      <c r="DX1266" s="314" t="s">
        <v>822</v>
      </c>
      <c r="DY1266" s="314" t="s">
        <v>822</v>
      </c>
      <c r="DZ1266" s="314" t="s">
        <v>822</v>
      </c>
      <c r="EA1266" s="314" t="s">
        <v>822</v>
      </c>
      <c r="EB1266" s="282"/>
      <c r="EC1266" s="282"/>
      <c r="ED1266" s="282"/>
      <c r="EE1266" s="282"/>
      <c r="EF1266" s="282"/>
      <c r="EG1266" s="282"/>
      <c r="EH1266" s="314" t="s">
        <v>822</v>
      </c>
      <c r="EI1266" s="314" t="s">
        <v>822</v>
      </c>
      <c r="EJ1266" s="314" t="s">
        <v>822</v>
      </c>
      <c r="EK1266" s="314" t="s">
        <v>822</v>
      </c>
      <c r="EL1266" s="314" t="s">
        <v>822</v>
      </c>
      <c r="EM1266" s="314" t="s">
        <v>822</v>
      </c>
      <c r="EN1266" s="314" t="s">
        <v>822</v>
      </c>
      <c r="EO1266" s="314" t="s">
        <v>822</v>
      </c>
      <c r="EP1266" s="314" t="s">
        <v>822</v>
      </c>
      <c r="EQ1266" s="314" t="s">
        <v>822</v>
      </c>
      <c r="ER1266" s="314" t="s">
        <v>822</v>
      </c>
      <c r="ES1266" s="314" t="s">
        <v>822</v>
      </c>
      <c r="ET1266" s="314" t="s">
        <v>822</v>
      </c>
      <c r="EU1266" s="314" t="s">
        <v>822</v>
      </c>
      <c r="EV1266" s="314" t="s">
        <v>822</v>
      </c>
      <c r="EW1266" s="282"/>
      <c r="EX1266" s="282"/>
      <c r="EY1266" s="282"/>
      <c r="EZ1266" s="282"/>
      <c r="FA1266" s="282"/>
      <c r="FB1266" s="282"/>
      <c r="FC1266" s="314" t="s">
        <v>822</v>
      </c>
      <c r="FD1266" s="314" t="s">
        <v>822</v>
      </c>
      <c r="FE1266" s="314" t="s">
        <v>822</v>
      </c>
      <c r="FF1266" s="314" t="s">
        <v>822</v>
      </c>
      <c r="FG1266" s="314" t="s">
        <v>822</v>
      </c>
      <c r="FH1266" s="314" t="s">
        <v>822</v>
      </c>
      <c r="FI1266" s="314" t="s">
        <v>822</v>
      </c>
      <c r="FJ1266" s="314" t="s">
        <v>822</v>
      </c>
      <c r="FK1266" s="314" t="s">
        <v>822</v>
      </c>
      <c r="FL1266" s="314" t="s">
        <v>822</v>
      </c>
      <c r="FM1266" s="314" t="s">
        <v>822</v>
      </c>
      <c r="FN1266" s="314" t="s">
        <v>822</v>
      </c>
      <c r="FO1266" s="314" t="s">
        <v>822</v>
      </c>
      <c r="FP1266" s="314" t="s">
        <v>822</v>
      </c>
      <c r="FQ1266" s="314" t="s">
        <v>822</v>
      </c>
      <c r="FR1266" s="282">
        <v>314100</v>
      </c>
      <c r="FS1266" s="282">
        <v>324200</v>
      </c>
      <c r="FT1266" s="282">
        <v>324200</v>
      </c>
      <c r="FU1266" s="282"/>
      <c r="FV1266" s="282"/>
      <c r="FW1266" s="282"/>
      <c r="FX1266" s="314" t="s">
        <v>822</v>
      </c>
      <c r="FY1266" s="314" t="s">
        <v>822</v>
      </c>
      <c r="FZ1266" s="314" t="s">
        <v>822</v>
      </c>
      <c r="GA1266" s="314" t="s">
        <v>822</v>
      </c>
      <c r="GB1266" s="314" t="s">
        <v>822</v>
      </c>
      <c r="GC1266" s="314" t="s">
        <v>822</v>
      </c>
      <c r="GD1266" s="314" t="s">
        <v>822</v>
      </c>
      <c r="GE1266" s="314" t="s">
        <v>822</v>
      </c>
      <c r="GF1266" s="314" t="s">
        <v>822</v>
      </c>
      <c r="GG1266" s="314" t="s">
        <v>822</v>
      </c>
      <c r="GH1266" s="314" t="s">
        <v>822</v>
      </c>
      <c r="GI1266" s="314" t="s">
        <v>822</v>
      </c>
      <c r="GJ1266" s="314" t="s">
        <v>822</v>
      </c>
      <c r="GK1266" s="314" t="s">
        <v>822</v>
      </c>
      <c r="GL1266" s="314" t="s">
        <v>822</v>
      </c>
      <c r="GM1266" s="282">
        <v>263000</v>
      </c>
      <c r="GN1266" s="282">
        <v>271400</v>
      </c>
      <c r="GO1266" s="282">
        <v>271400</v>
      </c>
      <c r="GP1266" s="282"/>
      <c r="GQ1266" s="282"/>
      <c r="GR1266" s="282"/>
      <c r="GS1266" s="314" t="s">
        <v>822</v>
      </c>
      <c r="GT1266" s="314" t="s">
        <v>822</v>
      </c>
      <c r="GU1266" s="314" t="s">
        <v>822</v>
      </c>
      <c r="GV1266" s="314" t="s">
        <v>822</v>
      </c>
      <c r="GW1266" s="314" t="s">
        <v>822</v>
      </c>
      <c r="GX1266" s="314" t="s">
        <v>822</v>
      </c>
      <c r="GY1266" s="314" t="s">
        <v>822</v>
      </c>
      <c r="GZ1266" s="314" t="s">
        <v>822</v>
      </c>
      <c r="HA1266" s="314" t="s">
        <v>822</v>
      </c>
      <c r="HB1266" s="314" t="s">
        <v>822</v>
      </c>
      <c r="HC1266" s="314" t="s">
        <v>822</v>
      </c>
      <c r="HD1266" s="314" t="s">
        <v>822</v>
      </c>
      <c r="HE1266" s="314" t="s">
        <v>822</v>
      </c>
      <c r="HF1266" s="314" t="s">
        <v>822</v>
      </c>
      <c r="HG1266" s="314" t="s">
        <v>822</v>
      </c>
      <c r="HH1266" s="282">
        <v>84700</v>
      </c>
      <c r="HI1266" s="282">
        <v>87500</v>
      </c>
      <c r="HJ1266" s="282">
        <v>87500</v>
      </c>
      <c r="HK1266" s="282"/>
      <c r="HL1266" s="282"/>
      <c r="HM1266" s="282"/>
      <c r="HN1266" s="314" t="s">
        <v>822</v>
      </c>
      <c r="HO1266" s="314" t="s">
        <v>822</v>
      </c>
      <c r="HP1266" s="314" t="s">
        <v>822</v>
      </c>
      <c r="HQ1266" s="314" t="s">
        <v>822</v>
      </c>
      <c r="HR1266" s="314" t="s">
        <v>822</v>
      </c>
      <c r="HS1266" s="314" t="s">
        <v>822</v>
      </c>
      <c r="HT1266" s="314" t="s">
        <v>822</v>
      </c>
      <c r="HU1266" s="314" t="s">
        <v>822</v>
      </c>
      <c r="HV1266" s="314" t="s">
        <v>822</v>
      </c>
      <c r="HW1266" s="314" t="s">
        <v>822</v>
      </c>
      <c r="HX1266" s="314" t="s">
        <v>822</v>
      </c>
      <c r="HY1266" s="314" t="s">
        <v>822</v>
      </c>
      <c r="HZ1266" s="314" t="s">
        <v>822</v>
      </c>
      <c r="IA1266" s="314" t="s">
        <v>822</v>
      </c>
      <c r="IB1266" s="314" t="s">
        <v>822</v>
      </c>
      <c r="IC1266" s="282"/>
      <c r="ID1266" s="282"/>
      <c r="IE1266" s="282"/>
      <c r="IF1266" s="282"/>
      <c r="IG1266" s="282"/>
      <c r="IH1266" s="282"/>
      <c r="II1266" s="314" t="s">
        <v>822</v>
      </c>
      <c r="IJ1266" s="314" t="s">
        <v>822</v>
      </c>
      <c r="IK1266" s="314" t="s">
        <v>822</v>
      </c>
      <c r="IL1266" s="314" t="s">
        <v>822</v>
      </c>
      <c r="IM1266" s="314" t="s">
        <v>822</v>
      </c>
      <c r="IN1266" s="314" t="s">
        <v>822</v>
      </c>
      <c r="IO1266" s="314" t="s">
        <v>822</v>
      </c>
      <c r="IP1266" s="314" t="s">
        <v>822</v>
      </c>
      <c r="IQ1266" s="314" t="s">
        <v>822</v>
      </c>
      <c r="IR1266" s="314" t="s">
        <v>822</v>
      </c>
      <c r="IS1266" s="314" t="s">
        <v>822</v>
      </c>
      <c r="IT1266" s="314" t="s">
        <v>822</v>
      </c>
      <c r="IU1266" s="314" t="s">
        <v>822</v>
      </c>
      <c r="IV1266" s="314" t="s">
        <v>822</v>
      </c>
      <c r="IW1266" s="314" t="s">
        <v>822</v>
      </c>
      <c r="IX1266" s="282">
        <v>124400</v>
      </c>
      <c r="IY1266" s="282">
        <v>128400</v>
      </c>
      <c r="IZ1266" s="282">
        <v>128400</v>
      </c>
      <c r="JA1266" s="282"/>
      <c r="JB1266" s="282"/>
      <c r="JC1266" s="282"/>
      <c r="JD1266" s="314" t="s">
        <v>822</v>
      </c>
      <c r="JE1266" s="314" t="s">
        <v>822</v>
      </c>
      <c r="JF1266" s="314" t="s">
        <v>822</v>
      </c>
      <c r="JG1266" s="314" t="s">
        <v>822</v>
      </c>
      <c r="JH1266" s="314" t="s">
        <v>822</v>
      </c>
      <c r="JI1266" s="314" t="s">
        <v>822</v>
      </c>
      <c r="JJ1266" s="314" t="s">
        <v>822</v>
      </c>
      <c r="JK1266" s="314" t="s">
        <v>822</v>
      </c>
      <c r="JL1266" s="314" t="s">
        <v>822</v>
      </c>
      <c r="JM1266" s="314" t="s">
        <v>822</v>
      </c>
      <c r="JN1266" s="314" t="s">
        <v>822</v>
      </c>
      <c r="JO1266" s="314" t="s">
        <v>822</v>
      </c>
      <c r="JP1266" s="314" t="s">
        <v>822</v>
      </c>
      <c r="JQ1266" s="314" t="s">
        <v>822</v>
      </c>
      <c r="JR1266" s="314" t="s">
        <v>822</v>
      </c>
      <c r="JS1266" s="282">
        <v>124200</v>
      </c>
      <c r="JT1266" s="282">
        <v>128200</v>
      </c>
      <c r="JU1266" s="282">
        <v>128200</v>
      </c>
      <c r="JV1266" s="282"/>
      <c r="JW1266" s="282"/>
      <c r="JX1266" s="282"/>
      <c r="JY1266" s="314" t="s">
        <v>822</v>
      </c>
      <c r="JZ1266" s="314" t="s">
        <v>822</v>
      </c>
      <c r="KA1266" s="314" t="s">
        <v>822</v>
      </c>
      <c r="KB1266" s="314" t="s">
        <v>822</v>
      </c>
      <c r="KC1266" s="314" t="s">
        <v>822</v>
      </c>
      <c r="KD1266" s="314" t="s">
        <v>822</v>
      </c>
      <c r="KE1266" s="314" t="s">
        <v>822</v>
      </c>
      <c r="KF1266" s="314" t="s">
        <v>822</v>
      </c>
      <c r="KG1266" s="314" t="s">
        <v>822</v>
      </c>
      <c r="KH1266" s="314" t="s">
        <v>822</v>
      </c>
      <c r="KI1266" s="314" t="s">
        <v>822</v>
      </c>
      <c r="KJ1266" s="314" t="s">
        <v>822</v>
      </c>
      <c r="KK1266" s="314" t="s">
        <v>822</v>
      </c>
      <c r="KL1266" s="314" t="s">
        <v>822</v>
      </c>
      <c r="KM1266" s="314" t="s">
        <v>822</v>
      </c>
      <c r="KN1266" s="282">
        <v>154400</v>
      </c>
      <c r="KO1266" s="282">
        <v>159400</v>
      </c>
      <c r="KP1266" s="282">
        <v>159400</v>
      </c>
      <c r="KQ1266" s="282"/>
      <c r="KR1266" s="282"/>
      <c r="KS1266" s="282"/>
      <c r="KT1266" s="314" t="s">
        <v>822</v>
      </c>
      <c r="KU1266" s="314" t="s">
        <v>822</v>
      </c>
      <c r="KV1266" s="314" t="s">
        <v>822</v>
      </c>
      <c r="KW1266" s="314" t="s">
        <v>822</v>
      </c>
      <c r="KX1266" s="314" t="s">
        <v>822</v>
      </c>
      <c r="KY1266" s="314" t="s">
        <v>822</v>
      </c>
      <c r="KZ1266" s="314" t="s">
        <v>822</v>
      </c>
      <c r="LA1266" s="314" t="s">
        <v>822</v>
      </c>
      <c r="LB1266" s="314" t="s">
        <v>822</v>
      </c>
      <c r="LC1266" s="314" t="s">
        <v>822</v>
      </c>
      <c r="LD1266" s="314" t="s">
        <v>822</v>
      </c>
      <c r="LE1266" s="314" t="s">
        <v>822</v>
      </c>
      <c r="LF1266" s="314" t="s">
        <v>822</v>
      </c>
      <c r="LG1266" s="314" t="s">
        <v>822</v>
      </c>
      <c r="LH1266" s="314" t="s">
        <v>822</v>
      </c>
      <c r="LI1266" s="282"/>
      <c r="LJ1266" s="282"/>
      <c r="LK1266" s="282"/>
      <c r="LL1266" s="282"/>
      <c r="LM1266" s="282"/>
      <c r="LN1266" s="282"/>
      <c r="LO1266" s="314" t="s">
        <v>822</v>
      </c>
      <c r="LP1266" s="314" t="s">
        <v>822</v>
      </c>
      <c r="LQ1266" s="314" t="s">
        <v>822</v>
      </c>
      <c r="LR1266" s="314" t="s">
        <v>822</v>
      </c>
      <c r="LS1266" s="314" t="s">
        <v>822</v>
      </c>
      <c r="LT1266" s="314" t="s">
        <v>822</v>
      </c>
      <c r="LU1266" s="314" t="s">
        <v>822</v>
      </c>
      <c r="LV1266" s="314" t="s">
        <v>822</v>
      </c>
      <c r="LW1266" s="314" t="s">
        <v>822</v>
      </c>
      <c r="LX1266" s="314" t="s">
        <v>822</v>
      </c>
      <c r="LY1266" s="314" t="s">
        <v>822</v>
      </c>
      <c r="LZ1266" s="314" t="s">
        <v>822</v>
      </c>
      <c r="MA1266" s="314" t="s">
        <v>822</v>
      </c>
      <c r="MB1266" s="314" t="s">
        <v>822</v>
      </c>
      <c r="MC1266" s="314" t="s">
        <v>822</v>
      </c>
      <c r="MD1266" s="282">
        <v>76000</v>
      </c>
      <c r="ME1266" s="282">
        <v>78400</v>
      </c>
      <c r="MF1266" s="282">
        <v>78400</v>
      </c>
      <c r="MG1266" s="282"/>
      <c r="MH1266" s="282"/>
      <c r="MI1266" s="282"/>
      <c r="MJ1266" s="314" t="s">
        <v>822</v>
      </c>
      <c r="MK1266" s="314" t="s">
        <v>822</v>
      </c>
      <c r="ML1266" s="314" t="s">
        <v>822</v>
      </c>
      <c r="MM1266" s="314" t="s">
        <v>822</v>
      </c>
      <c r="MN1266" s="314" t="s">
        <v>822</v>
      </c>
      <c r="MO1266" s="314" t="s">
        <v>822</v>
      </c>
      <c r="MP1266" s="314" t="s">
        <v>822</v>
      </c>
      <c r="MQ1266" s="314" t="s">
        <v>822</v>
      </c>
      <c r="MR1266" s="314" t="s">
        <v>822</v>
      </c>
      <c r="MS1266" s="314" t="s">
        <v>822</v>
      </c>
      <c r="MT1266" s="314" t="s">
        <v>822</v>
      </c>
      <c r="MU1266" s="314" t="s">
        <v>822</v>
      </c>
      <c r="MV1266" s="314" t="s">
        <v>822</v>
      </c>
      <c r="MW1266" s="314" t="s">
        <v>822</v>
      </c>
      <c r="MX1266" s="314" t="s">
        <v>822</v>
      </c>
      <c r="MY1266" s="282">
        <v>259600</v>
      </c>
      <c r="MZ1266" s="282">
        <v>267900</v>
      </c>
      <c r="NA1266" s="282">
        <v>267900</v>
      </c>
      <c r="NB1266" s="282"/>
      <c r="NC1266" s="282"/>
      <c r="ND1266" s="282"/>
      <c r="NE1266" s="314" t="s">
        <v>822</v>
      </c>
      <c r="NF1266" s="314" t="s">
        <v>822</v>
      </c>
      <c r="NG1266" s="314" t="s">
        <v>822</v>
      </c>
      <c r="NH1266" s="314" t="s">
        <v>822</v>
      </c>
      <c r="NI1266" s="314" t="s">
        <v>822</v>
      </c>
      <c r="NJ1266" s="314" t="s">
        <v>822</v>
      </c>
      <c r="NK1266" s="314" t="s">
        <v>822</v>
      </c>
      <c r="NL1266" s="314" t="s">
        <v>822</v>
      </c>
      <c r="NM1266" s="314" t="s">
        <v>822</v>
      </c>
      <c r="NN1266" s="314" t="s">
        <v>822</v>
      </c>
      <c r="NO1266" s="314" t="s">
        <v>822</v>
      </c>
      <c r="NP1266" s="314" t="s">
        <v>822</v>
      </c>
      <c r="NQ1266" s="314" t="s">
        <v>822</v>
      </c>
      <c r="NR1266" s="314" t="s">
        <v>822</v>
      </c>
      <c r="NS1266" s="314" t="s">
        <v>822</v>
      </c>
      <c r="NT1266" s="282"/>
      <c r="NU1266" s="282"/>
      <c r="NV1266" s="282"/>
      <c r="NW1266" s="282"/>
      <c r="NX1266" s="282"/>
      <c r="NY1266" s="282"/>
      <c r="NZ1266" s="314" t="s">
        <v>822</v>
      </c>
      <c r="OA1266" s="314" t="s">
        <v>822</v>
      </c>
      <c r="OB1266" s="314" t="s">
        <v>822</v>
      </c>
      <c r="OC1266" s="314" t="s">
        <v>822</v>
      </c>
      <c r="OD1266" s="314" t="s">
        <v>822</v>
      </c>
      <c r="OE1266" s="314" t="s">
        <v>822</v>
      </c>
      <c r="OF1266" s="314" t="s">
        <v>822</v>
      </c>
      <c r="OG1266" s="314" t="s">
        <v>822</v>
      </c>
      <c r="OH1266" s="314" t="s">
        <v>822</v>
      </c>
      <c r="OI1266" s="314" t="s">
        <v>822</v>
      </c>
      <c r="OJ1266" s="314" t="s">
        <v>822</v>
      </c>
      <c r="OK1266" s="314" t="s">
        <v>822</v>
      </c>
      <c r="OL1266" s="314" t="s">
        <v>822</v>
      </c>
      <c r="OM1266" s="314" t="s">
        <v>822</v>
      </c>
      <c r="ON1266" s="314" t="s">
        <v>822</v>
      </c>
      <c r="OO1266" s="282">
        <v>211800</v>
      </c>
      <c r="OP1266" s="282">
        <v>218700</v>
      </c>
      <c r="OQ1266" s="282">
        <v>218700</v>
      </c>
      <c r="OR1266" s="282"/>
      <c r="OS1266" s="282"/>
      <c r="OT1266" s="282"/>
      <c r="OU1266" s="314" t="s">
        <v>822</v>
      </c>
      <c r="OV1266" s="314" t="s">
        <v>822</v>
      </c>
      <c r="OW1266" s="314" t="s">
        <v>822</v>
      </c>
      <c r="OX1266" s="314" t="s">
        <v>822</v>
      </c>
      <c r="OY1266" s="314" t="s">
        <v>822</v>
      </c>
      <c r="OZ1266" s="314" t="s">
        <v>822</v>
      </c>
      <c r="PA1266" s="314" t="s">
        <v>822</v>
      </c>
      <c r="PB1266" s="314" t="s">
        <v>822</v>
      </c>
      <c r="PC1266" s="314" t="s">
        <v>822</v>
      </c>
      <c r="PD1266" s="314" t="s">
        <v>822</v>
      </c>
      <c r="PE1266" s="314" t="s">
        <v>822</v>
      </c>
      <c r="PF1266" s="314" t="s">
        <v>822</v>
      </c>
      <c r="PG1266" s="314" t="s">
        <v>822</v>
      </c>
      <c r="PH1266" s="314" t="s">
        <v>822</v>
      </c>
      <c r="PI1266" s="314" t="s">
        <v>822</v>
      </c>
      <c r="PJ1266" s="282">
        <v>87700</v>
      </c>
      <c r="PK1266" s="282">
        <v>90500</v>
      </c>
      <c r="PL1266" s="282">
        <v>90500</v>
      </c>
      <c r="PM1266" s="282"/>
      <c r="PN1266" s="282"/>
      <c r="PO1266" s="282"/>
      <c r="PP1266" s="314" t="s">
        <v>822</v>
      </c>
      <c r="PQ1266" s="314" t="s">
        <v>822</v>
      </c>
      <c r="PR1266" s="314" t="s">
        <v>822</v>
      </c>
      <c r="PS1266" s="314" t="s">
        <v>822</v>
      </c>
      <c r="PT1266" s="314" t="s">
        <v>822</v>
      </c>
      <c r="PU1266" s="314" t="s">
        <v>822</v>
      </c>
      <c r="PV1266" s="314" t="s">
        <v>822</v>
      </c>
      <c r="PW1266" s="314" t="s">
        <v>822</v>
      </c>
      <c r="PX1266" s="314" t="s">
        <v>822</v>
      </c>
      <c r="PY1266" s="314" t="s">
        <v>822</v>
      </c>
      <c r="PZ1266" s="314" t="s">
        <v>822</v>
      </c>
      <c r="QA1266" s="314" t="s">
        <v>822</v>
      </c>
      <c r="QB1266" s="314" t="s">
        <v>822</v>
      </c>
      <c r="QC1266" s="314" t="s">
        <v>822</v>
      </c>
      <c r="QD1266" s="314" t="s">
        <v>822</v>
      </c>
      <c r="QE1266" s="282">
        <v>460800</v>
      </c>
      <c r="QF1266" s="282">
        <v>475500</v>
      </c>
      <c r="QG1266" s="282">
        <v>475500</v>
      </c>
      <c r="QH1266" s="282"/>
      <c r="QI1266" s="282"/>
      <c r="QJ1266" s="282"/>
      <c r="QK1266" s="314" t="s">
        <v>822</v>
      </c>
      <c r="QL1266" s="314" t="s">
        <v>822</v>
      </c>
      <c r="QM1266" s="314" t="s">
        <v>822</v>
      </c>
      <c r="QN1266" s="314" t="s">
        <v>822</v>
      </c>
      <c r="QO1266" s="314" t="s">
        <v>822</v>
      </c>
      <c r="QP1266" s="314" t="s">
        <v>822</v>
      </c>
      <c r="QQ1266" s="314" t="s">
        <v>822</v>
      </c>
      <c r="QR1266" s="314" t="s">
        <v>822</v>
      </c>
      <c r="QS1266" s="314" t="s">
        <v>822</v>
      </c>
      <c r="QT1266" s="314" t="s">
        <v>822</v>
      </c>
      <c r="QU1266" s="314" t="s">
        <v>822</v>
      </c>
      <c r="QV1266" s="314" t="s">
        <v>822</v>
      </c>
      <c r="QW1266" s="314" t="s">
        <v>822</v>
      </c>
      <c r="QX1266" s="314" t="s">
        <v>822</v>
      </c>
      <c r="QY1266" s="314" t="s">
        <v>822</v>
      </c>
      <c r="QZ1266" s="282">
        <v>109600</v>
      </c>
      <c r="RA1266" s="282">
        <v>113100</v>
      </c>
      <c r="RB1266" s="282">
        <v>113100</v>
      </c>
      <c r="RC1266" s="282"/>
      <c r="RD1266" s="282"/>
      <c r="RE1266" s="282"/>
      <c r="RF1266" s="314" t="s">
        <v>822</v>
      </c>
      <c r="RG1266" s="314" t="s">
        <v>822</v>
      </c>
      <c r="RH1266" s="314" t="s">
        <v>822</v>
      </c>
      <c r="RI1266" s="314" t="s">
        <v>822</v>
      </c>
      <c r="RJ1266" s="314" t="s">
        <v>822</v>
      </c>
      <c r="RK1266" s="314" t="s">
        <v>822</v>
      </c>
      <c r="RL1266" s="314" t="s">
        <v>822</v>
      </c>
      <c r="RM1266" s="314" t="s">
        <v>822</v>
      </c>
      <c r="RN1266" s="314" t="s">
        <v>822</v>
      </c>
      <c r="RO1266" s="314" t="s">
        <v>822</v>
      </c>
      <c r="RP1266" s="314" t="s">
        <v>822</v>
      </c>
      <c r="RQ1266" s="314" t="s">
        <v>822</v>
      </c>
      <c r="RR1266" s="314" t="s">
        <v>822</v>
      </c>
      <c r="RS1266" s="314" t="s">
        <v>822</v>
      </c>
      <c r="RT1266" s="314" t="s">
        <v>822</v>
      </c>
      <c r="RU1266" s="282">
        <v>131500</v>
      </c>
      <c r="RV1266" s="282">
        <v>135700</v>
      </c>
      <c r="RW1266" s="282">
        <v>135700</v>
      </c>
      <c r="RX1266" s="282"/>
      <c r="RY1266" s="282"/>
      <c r="RZ1266" s="282"/>
      <c r="SA1266" s="314" t="s">
        <v>822</v>
      </c>
      <c r="SB1266" s="314" t="s">
        <v>822</v>
      </c>
      <c r="SC1266" s="314" t="s">
        <v>822</v>
      </c>
      <c r="SD1266" s="314" t="s">
        <v>822</v>
      </c>
      <c r="SE1266" s="314" t="s">
        <v>822</v>
      </c>
      <c r="SF1266" s="314" t="s">
        <v>822</v>
      </c>
      <c r="SG1266" s="314" t="s">
        <v>822</v>
      </c>
      <c r="SH1266" s="314" t="s">
        <v>822</v>
      </c>
      <c r="SI1266" s="314" t="s">
        <v>822</v>
      </c>
      <c r="SJ1266" s="314" t="s">
        <v>822</v>
      </c>
      <c r="SK1266" s="314" t="s">
        <v>822</v>
      </c>
      <c r="SL1266" s="314" t="s">
        <v>822</v>
      </c>
      <c r="SM1266" s="314" t="s">
        <v>822</v>
      </c>
      <c r="SN1266" s="314" t="s">
        <v>822</v>
      </c>
      <c r="SO1266" s="314" t="s">
        <v>822</v>
      </c>
      <c r="SP1266" s="282">
        <v>51500</v>
      </c>
      <c r="SQ1266" s="282">
        <v>53200</v>
      </c>
      <c r="SR1266" s="282">
        <v>53200</v>
      </c>
      <c r="SS1266" s="282"/>
      <c r="ST1266" s="282"/>
      <c r="SU1266" s="282"/>
      <c r="SV1266" s="314" t="s">
        <v>822</v>
      </c>
      <c r="SW1266" s="314" t="s">
        <v>822</v>
      </c>
      <c r="SX1266" s="314" t="s">
        <v>822</v>
      </c>
      <c r="SY1266" s="314" t="s">
        <v>822</v>
      </c>
      <c r="SZ1266" s="314" t="s">
        <v>822</v>
      </c>
      <c r="TA1266" s="314" t="s">
        <v>822</v>
      </c>
      <c r="TB1266" s="314" t="s">
        <v>822</v>
      </c>
      <c r="TC1266" s="314" t="s">
        <v>822</v>
      </c>
      <c r="TD1266" s="314" t="s">
        <v>822</v>
      </c>
      <c r="TE1266" s="314" t="s">
        <v>822</v>
      </c>
      <c r="TF1266" s="314" t="s">
        <v>822</v>
      </c>
      <c r="TG1266" s="314" t="s">
        <v>822</v>
      </c>
      <c r="TH1266" s="314" t="s">
        <v>822</v>
      </c>
      <c r="TI1266" s="314" t="s">
        <v>822</v>
      </c>
      <c r="TJ1266" s="314" t="s">
        <v>822</v>
      </c>
      <c r="TK1266" s="282">
        <v>81600</v>
      </c>
      <c r="TL1266" s="282">
        <v>84200</v>
      </c>
      <c r="TM1266" s="282">
        <v>84200</v>
      </c>
      <c r="TN1266" s="282"/>
      <c r="TO1266" s="282"/>
      <c r="TP1266" s="282"/>
      <c r="TQ1266" s="314" t="s">
        <v>822</v>
      </c>
      <c r="TR1266" s="314" t="s">
        <v>822</v>
      </c>
      <c r="TS1266" s="314" t="s">
        <v>822</v>
      </c>
      <c r="TT1266" s="314" t="s">
        <v>822</v>
      </c>
      <c r="TU1266" s="314" t="s">
        <v>822</v>
      </c>
      <c r="TV1266" s="314" t="s">
        <v>822</v>
      </c>
      <c r="TW1266" s="314" t="s">
        <v>822</v>
      </c>
      <c r="TX1266" s="314" t="s">
        <v>822</v>
      </c>
      <c r="TY1266" s="314" t="s">
        <v>822</v>
      </c>
      <c r="TZ1266" s="314" t="s">
        <v>822</v>
      </c>
      <c r="UA1266" s="314" t="s">
        <v>822</v>
      </c>
      <c r="UB1266" s="314" t="s">
        <v>822</v>
      </c>
      <c r="UC1266" s="314" t="s">
        <v>822</v>
      </c>
      <c r="UD1266" s="314" t="s">
        <v>822</v>
      </c>
      <c r="UE1266" s="314" t="s">
        <v>822</v>
      </c>
      <c r="UF1266" s="282">
        <v>169100</v>
      </c>
      <c r="UG1266" s="282">
        <v>174500</v>
      </c>
      <c r="UH1266" s="282">
        <v>174500</v>
      </c>
      <c r="UI1266" s="282"/>
      <c r="UJ1266" s="282"/>
      <c r="UK1266" s="282"/>
      <c r="UL1266" s="314" t="s">
        <v>822</v>
      </c>
      <c r="UM1266" s="314" t="s">
        <v>822</v>
      </c>
      <c r="UN1266" s="314" t="s">
        <v>822</v>
      </c>
      <c r="UO1266" s="314" t="s">
        <v>822</v>
      </c>
      <c r="UP1266" s="314" t="s">
        <v>822</v>
      </c>
      <c r="UQ1266" s="314" t="s">
        <v>822</v>
      </c>
      <c r="UR1266" s="314" t="s">
        <v>822</v>
      </c>
      <c r="US1266" s="314" t="s">
        <v>822</v>
      </c>
      <c r="UT1266" s="314" t="s">
        <v>822</v>
      </c>
      <c r="UU1266" s="314" t="s">
        <v>822</v>
      </c>
      <c r="UV1266" s="314" t="s">
        <v>822</v>
      </c>
      <c r="UW1266" s="314" t="s">
        <v>822</v>
      </c>
      <c r="UX1266" s="314" t="s">
        <v>822</v>
      </c>
      <c r="UY1266" s="314" t="s">
        <v>822</v>
      </c>
      <c r="UZ1266" s="314" t="s">
        <v>822</v>
      </c>
      <c r="VA1266" s="282">
        <v>538100</v>
      </c>
      <c r="VB1266" s="282">
        <v>555300</v>
      </c>
      <c r="VC1266" s="282">
        <v>555300</v>
      </c>
      <c r="VD1266" s="282"/>
      <c r="VE1266" s="282"/>
      <c r="VF1266" s="282"/>
      <c r="VG1266" s="314" t="s">
        <v>822</v>
      </c>
      <c r="VH1266" s="314" t="s">
        <v>822</v>
      </c>
      <c r="VI1266" s="314" t="s">
        <v>822</v>
      </c>
      <c r="VJ1266" s="314" t="s">
        <v>822</v>
      </c>
      <c r="VK1266" s="314" t="s">
        <v>822</v>
      </c>
      <c r="VL1266" s="314" t="s">
        <v>822</v>
      </c>
      <c r="VM1266" s="314" t="s">
        <v>822</v>
      </c>
      <c r="VN1266" s="314" t="s">
        <v>822</v>
      </c>
      <c r="VO1266" s="314" t="s">
        <v>822</v>
      </c>
      <c r="VP1266" s="314" t="s">
        <v>822</v>
      </c>
      <c r="VQ1266" s="314" t="s">
        <v>822</v>
      </c>
      <c r="VR1266" s="314" t="s">
        <v>822</v>
      </c>
      <c r="VS1266" s="314" t="s">
        <v>822</v>
      </c>
      <c r="VT1266" s="314" t="s">
        <v>822</v>
      </c>
      <c r="VU1266" s="314" t="s">
        <v>822</v>
      </c>
      <c r="VV1266" s="282">
        <v>94000</v>
      </c>
      <c r="VW1266" s="282">
        <v>96800</v>
      </c>
      <c r="VX1266" s="282">
        <v>96800</v>
      </c>
      <c r="VY1266" s="282"/>
      <c r="VZ1266" s="282"/>
      <c r="WA1266" s="282"/>
      <c r="WB1266" s="314" t="s">
        <v>822</v>
      </c>
      <c r="WC1266" s="314" t="s">
        <v>822</v>
      </c>
      <c r="WD1266" s="314" t="s">
        <v>822</v>
      </c>
      <c r="WE1266" s="314" t="s">
        <v>822</v>
      </c>
      <c r="WF1266" s="314" t="s">
        <v>822</v>
      </c>
      <c r="WG1266" s="314" t="s">
        <v>822</v>
      </c>
      <c r="WH1266" s="314" t="s">
        <v>822</v>
      </c>
      <c r="WI1266" s="314" t="s">
        <v>822</v>
      </c>
      <c r="WJ1266" s="314" t="s">
        <v>822</v>
      </c>
      <c r="WK1266" s="314" t="s">
        <v>822</v>
      </c>
      <c r="WL1266" s="314" t="s">
        <v>822</v>
      </c>
      <c r="WM1266" s="314" t="s">
        <v>822</v>
      </c>
      <c r="WN1266" s="314" t="s">
        <v>822</v>
      </c>
      <c r="WO1266" s="314" t="s">
        <v>822</v>
      </c>
      <c r="WP1266" s="314" t="s">
        <v>822</v>
      </c>
      <c r="WQ1266" s="282"/>
      <c r="WR1266" s="282"/>
      <c r="WS1266" s="282"/>
      <c r="WT1266" s="282"/>
      <c r="WU1266" s="282"/>
      <c r="WV1266" s="282"/>
      <c r="WW1266" s="314" t="s">
        <v>822</v>
      </c>
      <c r="WX1266" s="314" t="s">
        <v>822</v>
      </c>
      <c r="WY1266" s="314" t="s">
        <v>822</v>
      </c>
      <c r="WZ1266" s="314" t="s">
        <v>822</v>
      </c>
      <c r="XA1266" s="314" t="s">
        <v>822</v>
      </c>
      <c r="XB1266" s="314" t="s">
        <v>822</v>
      </c>
      <c r="XC1266" s="314" t="s">
        <v>822</v>
      </c>
      <c r="XD1266" s="314" t="s">
        <v>822</v>
      </c>
      <c r="XE1266" s="314" t="s">
        <v>822</v>
      </c>
      <c r="XF1266" s="314" t="s">
        <v>822</v>
      </c>
      <c r="XG1266" s="314" t="s">
        <v>822</v>
      </c>
      <c r="XH1266" s="314" t="s">
        <v>822</v>
      </c>
      <c r="XI1266" s="314" t="s">
        <v>822</v>
      </c>
      <c r="XJ1266" s="314" t="s">
        <v>822</v>
      </c>
      <c r="XK1266" s="314" t="s">
        <v>822</v>
      </c>
      <c r="XL1266" s="282"/>
      <c r="XM1266" s="282"/>
      <c r="XN1266" s="282"/>
      <c r="XO1266" s="282"/>
      <c r="XP1266" s="282"/>
      <c r="XQ1266" s="282"/>
      <c r="XR1266" s="314" t="s">
        <v>822</v>
      </c>
      <c r="XS1266" s="314" t="s">
        <v>822</v>
      </c>
      <c r="XT1266" s="314" t="s">
        <v>822</v>
      </c>
      <c r="XU1266" s="314" t="s">
        <v>822</v>
      </c>
      <c r="XV1266" s="314" t="s">
        <v>822</v>
      </c>
      <c r="XW1266" s="314" t="s">
        <v>822</v>
      </c>
      <c r="XX1266" s="314" t="s">
        <v>822</v>
      </c>
      <c r="XY1266" s="314" t="s">
        <v>822</v>
      </c>
      <c r="XZ1266" s="314" t="s">
        <v>822</v>
      </c>
      <c r="YA1266" s="314" t="s">
        <v>822</v>
      </c>
      <c r="YB1266" s="314" t="s">
        <v>822</v>
      </c>
      <c r="YC1266" s="314" t="s">
        <v>822</v>
      </c>
      <c r="YD1266" s="314" t="s">
        <v>822</v>
      </c>
      <c r="YE1266" s="314" t="s">
        <v>822</v>
      </c>
      <c r="YF1266" s="314" t="s">
        <v>822</v>
      </c>
      <c r="YG1266" s="282"/>
      <c r="YH1266" s="282"/>
      <c r="YI1266" s="282"/>
      <c r="YJ1266" s="282"/>
      <c r="YK1266" s="282"/>
      <c r="YL1266" s="282"/>
      <c r="YM1266" s="314" t="s">
        <v>822</v>
      </c>
      <c r="YN1266" s="314" t="s">
        <v>822</v>
      </c>
      <c r="YO1266" s="314" t="s">
        <v>822</v>
      </c>
      <c r="YP1266" s="314" t="s">
        <v>822</v>
      </c>
      <c r="YQ1266" s="314" t="s">
        <v>822</v>
      </c>
      <c r="YR1266" s="314" t="s">
        <v>822</v>
      </c>
      <c r="YS1266" s="314" t="s">
        <v>822</v>
      </c>
      <c r="YT1266" s="314" t="s">
        <v>822</v>
      </c>
      <c r="YU1266" s="314" t="s">
        <v>822</v>
      </c>
      <c r="YV1266" s="314" t="s">
        <v>822</v>
      </c>
      <c r="YW1266" s="314" t="s">
        <v>822</v>
      </c>
      <c r="YX1266" s="314" t="s">
        <v>822</v>
      </c>
      <c r="YY1266" s="314" t="s">
        <v>822</v>
      </c>
      <c r="YZ1266" s="314" t="s">
        <v>822</v>
      </c>
      <c r="ZA1266" s="314" t="s">
        <v>822</v>
      </c>
      <c r="ZB1266" s="320">
        <f t="shared" si="3108"/>
        <v>4702000</v>
      </c>
      <c r="ZC1266" s="320">
        <f t="shared" si="3108"/>
        <v>4852500</v>
      </c>
      <c r="ZD1266" s="320">
        <f t="shared" si="3108"/>
        <v>4852500</v>
      </c>
      <c r="ZE1266" s="320">
        <f t="shared" si="3108"/>
        <v>0</v>
      </c>
      <c r="ZF1266" s="320">
        <f t="shared" si="3108"/>
        <v>0</v>
      </c>
      <c r="ZG1266" s="320">
        <f t="shared" si="3108"/>
        <v>0</v>
      </c>
    </row>
    <row r="1268" spans="1:683">
      <c r="A1268" s="795"/>
      <c r="C1268" s="795"/>
      <c r="D1268" s="795"/>
      <c r="E1268" s="795"/>
      <c r="F1268" s="795" t="s">
        <v>319</v>
      </c>
      <c r="G1268" s="795"/>
      <c r="H1268" s="795"/>
      <c r="I1268" s="795"/>
      <c r="J1268" s="795"/>
      <c r="K1268" s="795" t="s">
        <v>404</v>
      </c>
      <c r="L1268" s="795"/>
      <c r="M1268" s="795"/>
      <c r="N1268" s="795"/>
      <c r="O1268" s="795"/>
      <c r="ZE1268" s="400"/>
    </row>
    <row r="1269" spans="1:683">
      <c r="A1269" s="795"/>
      <c r="C1269" s="795"/>
      <c r="D1269" s="795"/>
      <c r="E1269" s="795"/>
      <c r="F1269" s="795"/>
      <c r="G1269" s="795"/>
      <c r="H1269" s="795"/>
      <c r="I1269" s="795"/>
      <c r="J1269" s="795"/>
      <c r="K1269" s="795"/>
      <c r="L1269" s="795"/>
      <c r="M1269" s="795"/>
      <c r="N1269" s="795"/>
      <c r="O1269" s="795"/>
      <c r="ZE1269" s="400"/>
    </row>
    <row r="1270" spans="1:683">
      <c r="A1270" s="795"/>
      <c r="C1270" s="795"/>
      <c r="D1270" s="795"/>
      <c r="E1270" s="795"/>
      <c r="F1270" s="795" t="s">
        <v>405</v>
      </c>
      <c r="G1270" s="795"/>
      <c r="H1270" s="795"/>
      <c r="I1270" s="795"/>
      <c r="J1270" s="795"/>
      <c r="K1270" s="795"/>
      <c r="L1270" s="795"/>
      <c r="M1270" s="795"/>
      <c r="N1270" s="795"/>
      <c r="O1270" s="795"/>
    </row>
  </sheetData>
  <mergeCells count="973">
    <mergeCell ref="D1261:E1261"/>
    <mergeCell ref="D1262:E1262"/>
    <mergeCell ref="D1263:E1263"/>
    <mergeCell ref="D1265:E1265"/>
    <mergeCell ref="D1266:E1266"/>
    <mergeCell ref="D1244:E1244"/>
    <mergeCell ref="D1245:E1245"/>
    <mergeCell ref="D1246:E1246"/>
    <mergeCell ref="D1248:E1248"/>
    <mergeCell ref="D1249:E1249"/>
    <mergeCell ref="D1252:E1252"/>
    <mergeCell ref="D1208:E1208"/>
    <mergeCell ref="D1210:E1210"/>
    <mergeCell ref="D1211:E1211"/>
    <mergeCell ref="D1214:E1214"/>
    <mergeCell ref="D1224:E1224"/>
    <mergeCell ref="D1234:E1234"/>
    <mergeCell ref="ZE1174:ZG1174"/>
    <mergeCell ref="F1176:H1176"/>
    <mergeCell ref="D1178:E1178"/>
    <mergeCell ref="D1194:E1194"/>
    <mergeCell ref="D1206:E1206"/>
    <mergeCell ref="D1207:E1207"/>
    <mergeCell ref="YM1174:YO1174"/>
    <mergeCell ref="YP1174:YR1174"/>
    <mergeCell ref="YS1174:YU1174"/>
    <mergeCell ref="YV1174:YX1174"/>
    <mergeCell ref="YY1174:ZA1174"/>
    <mergeCell ref="ZB1174:ZD1174"/>
    <mergeCell ref="XU1174:XW1174"/>
    <mergeCell ref="XX1174:XZ1174"/>
    <mergeCell ref="YA1174:YC1174"/>
    <mergeCell ref="YD1174:YF1174"/>
    <mergeCell ref="YG1174:YI1174"/>
    <mergeCell ref="YJ1174:YL1174"/>
    <mergeCell ref="XC1174:XE1174"/>
    <mergeCell ref="XF1174:XH1174"/>
    <mergeCell ref="XI1174:XK1174"/>
    <mergeCell ref="XL1174:XN1174"/>
    <mergeCell ref="XO1174:XQ1174"/>
    <mergeCell ref="XR1174:XT1174"/>
    <mergeCell ref="WK1174:WM1174"/>
    <mergeCell ref="WN1174:WP1174"/>
    <mergeCell ref="WQ1174:WS1174"/>
    <mergeCell ref="WT1174:WV1174"/>
    <mergeCell ref="WW1174:WY1174"/>
    <mergeCell ref="WZ1174:XB1174"/>
    <mergeCell ref="VS1174:VU1174"/>
    <mergeCell ref="VV1174:VX1174"/>
    <mergeCell ref="VY1174:WA1174"/>
    <mergeCell ref="WB1174:WD1174"/>
    <mergeCell ref="WE1174:WG1174"/>
    <mergeCell ref="WH1174:WJ1174"/>
    <mergeCell ref="VA1174:VC1174"/>
    <mergeCell ref="VD1174:VF1174"/>
    <mergeCell ref="VG1174:VI1174"/>
    <mergeCell ref="VJ1174:VL1174"/>
    <mergeCell ref="VM1174:VO1174"/>
    <mergeCell ref="VP1174:VR1174"/>
    <mergeCell ref="UI1174:UK1174"/>
    <mergeCell ref="UL1174:UN1174"/>
    <mergeCell ref="UO1174:UQ1174"/>
    <mergeCell ref="UR1174:UT1174"/>
    <mergeCell ref="UU1174:UW1174"/>
    <mergeCell ref="UX1174:UZ1174"/>
    <mergeCell ref="TQ1174:TS1174"/>
    <mergeCell ref="TT1174:TV1174"/>
    <mergeCell ref="TW1174:TY1174"/>
    <mergeCell ref="TZ1174:UB1174"/>
    <mergeCell ref="UC1174:UE1174"/>
    <mergeCell ref="UF1174:UH1174"/>
    <mergeCell ref="SY1174:TA1174"/>
    <mergeCell ref="TB1174:TD1174"/>
    <mergeCell ref="TE1174:TG1174"/>
    <mergeCell ref="TH1174:TJ1174"/>
    <mergeCell ref="TK1174:TM1174"/>
    <mergeCell ref="TN1174:TP1174"/>
    <mergeCell ref="SG1174:SI1174"/>
    <mergeCell ref="SJ1174:SL1174"/>
    <mergeCell ref="SM1174:SO1174"/>
    <mergeCell ref="SP1174:SR1174"/>
    <mergeCell ref="SS1174:SU1174"/>
    <mergeCell ref="SV1174:SX1174"/>
    <mergeCell ref="RO1174:RQ1174"/>
    <mergeCell ref="RR1174:RT1174"/>
    <mergeCell ref="RU1174:RW1174"/>
    <mergeCell ref="RX1174:RZ1174"/>
    <mergeCell ref="SA1174:SC1174"/>
    <mergeCell ref="SD1174:SF1174"/>
    <mergeCell ref="QW1174:QY1174"/>
    <mergeCell ref="QZ1174:RB1174"/>
    <mergeCell ref="RC1174:RE1174"/>
    <mergeCell ref="RF1174:RH1174"/>
    <mergeCell ref="RI1174:RK1174"/>
    <mergeCell ref="RL1174:RN1174"/>
    <mergeCell ref="QE1174:QG1174"/>
    <mergeCell ref="QH1174:QJ1174"/>
    <mergeCell ref="QK1174:QM1174"/>
    <mergeCell ref="QN1174:QP1174"/>
    <mergeCell ref="QQ1174:QS1174"/>
    <mergeCell ref="QT1174:QV1174"/>
    <mergeCell ref="PM1174:PO1174"/>
    <mergeCell ref="PP1174:PR1174"/>
    <mergeCell ref="PS1174:PU1174"/>
    <mergeCell ref="PV1174:PX1174"/>
    <mergeCell ref="PY1174:QA1174"/>
    <mergeCell ref="QB1174:QD1174"/>
    <mergeCell ref="OU1174:OW1174"/>
    <mergeCell ref="OX1174:OZ1174"/>
    <mergeCell ref="PA1174:PC1174"/>
    <mergeCell ref="PD1174:PF1174"/>
    <mergeCell ref="PG1174:PI1174"/>
    <mergeCell ref="PJ1174:PL1174"/>
    <mergeCell ref="OC1174:OE1174"/>
    <mergeCell ref="OF1174:OH1174"/>
    <mergeCell ref="OI1174:OK1174"/>
    <mergeCell ref="OL1174:ON1174"/>
    <mergeCell ref="OO1174:OQ1174"/>
    <mergeCell ref="OR1174:OT1174"/>
    <mergeCell ref="NK1174:NM1174"/>
    <mergeCell ref="NN1174:NP1174"/>
    <mergeCell ref="NQ1174:NS1174"/>
    <mergeCell ref="NT1174:NV1174"/>
    <mergeCell ref="NW1174:NY1174"/>
    <mergeCell ref="NZ1174:OB1174"/>
    <mergeCell ref="MS1174:MU1174"/>
    <mergeCell ref="MV1174:MX1174"/>
    <mergeCell ref="MY1174:NA1174"/>
    <mergeCell ref="NB1174:ND1174"/>
    <mergeCell ref="NE1174:NG1174"/>
    <mergeCell ref="NH1174:NJ1174"/>
    <mergeCell ref="MA1174:MC1174"/>
    <mergeCell ref="MD1174:MF1174"/>
    <mergeCell ref="MG1174:MI1174"/>
    <mergeCell ref="MJ1174:ML1174"/>
    <mergeCell ref="MM1174:MO1174"/>
    <mergeCell ref="MP1174:MR1174"/>
    <mergeCell ref="LI1174:LK1174"/>
    <mergeCell ref="LL1174:LN1174"/>
    <mergeCell ref="LO1174:LQ1174"/>
    <mergeCell ref="LR1174:LT1174"/>
    <mergeCell ref="LU1174:LW1174"/>
    <mergeCell ref="LX1174:LZ1174"/>
    <mergeCell ref="KQ1174:KS1174"/>
    <mergeCell ref="KT1174:KV1174"/>
    <mergeCell ref="KW1174:KY1174"/>
    <mergeCell ref="KZ1174:LB1174"/>
    <mergeCell ref="LC1174:LE1174"/>
    <mergeCell ref="LF1174:LH1174"/>
    <mergeCell ref="JY1174:KA1174"/>
    <mergeCell ref="KB1174:KD1174"/>
    <mergeCell ref="KE1174:KG1174"/>
    <mergeCell ref="KH1174:KJ1174"/>
    <mergeCell ref="KK1174:KM1174"/>
    <mergeCell ref="KN1174:KP1174"/>
    <mergeCell ref="JG1174:JI1174"/>
    <mergeCell ref="JJ1174:JL1174"/>
    <mergeCell ref="JM1174:JO1174"/>
    <mergeCell ref="JP1174:JR1174"/>
    <mergeCell ref="JS1174:JU1174"/>
    <mergeCell ref="JV1174:JX1174"/>
    <mergeCell ref="IO1174:IQ1174"/>
    <mergeCell ref="IR1174:IT1174"/>
    <mergeCell ref="IU1174:IW1174"/>
    <mergeCell ref="IX1174:IZ1174"/>
    <mergeCell ref="JA1174:JC1174"/>
    <mergeCell ref="JD1174:JF1174"/>
    <mergeCell ref="HW1174:HY1174"/>
    <mergeCell ref="HZ1174:IB1174"/>
    <mergeCell ref="IC1174:IE1174"/>
    <mergeCell ref="IF1174:IH1174"/>
    <mergeCell ref="II1174:IK1174"/>
    <mergeCell ref="IL1174:IN1174"/>
    <mergeCell ref="HE1174:HG1174"/>
    <mergeCell ref="HH1174:HJ1174"/>
    <mergeCell ref="HK1174:HM1174"/>
    <mergeCell ref="HN1174:HP1174"/>
    <mergeCell ref="HQ1174:HS1174"/>
    <mergeCell ref="HT1174:HV1174"/>
    <mergeCell ref="GM1174:GO1174"/>
    <mergeCell ref="GP1174:GR1174"/>
    <mergeCell ref="GS1174:GU1174"/>
    <mergeCell ref="GV1174:GX1174"/>
    <mergeCell ref="GY1174:HA1174"/>
    <mergeCell ref="HB1174:HD1174"/>
    <mergeCell ref="FU1174:FW1174"/>
    <mergeCell ref="FX1174:FZ1174"/>
    <mergeCell ref="GA1174:GC1174"/>
    <mergeCell ref="GD1174:GF1174"/>
    <mergeCell ref="GG1174:GI1174"/>
    <mergeCell ref="GJ1174:GL1174"/>
    <mergeCell ref="FC1174:FE1174"/>
    <mergeCell ref="FF1174:FH1174"/>
    <mergeCell ref="FI1174:FK1174"/>
    <mergeCell ref="FL1174:FN1174"/>
    <mergeCell ref="FO1174:FQ1174"/>
    <mergeCell ref="FR1174:FT1174"/>
    <mergeCell ref="EK1174:EM1174"/>
    <mergeCell ref="EN1174:EP1174"/>
    <mergeCell ref="EQ1174:ES1174"/>
    <mergeCell ref="ET1174:EV1174"/>
    <mergeCell ref="EW1174:EY1174"/>
    <mergeCell ref="EZ1174:FB1174"/>
    <mergeCell ref="DS1174:DU1174"/>
    <mergeCell ref="DV1174:DX1174"/>
    <mergeCell ref="DY1174:EA1174"/>
    <mergeCell ref="EB1174:ED1174"/>
    <mergeCell ref="EE1174:EG1174"/>
    <mergeCell ref="EH1174:EJ1174"/>
    <mergeCell ref="DA1174:DC1174"/>
    <mergeCell ref="DD1174:DF1174"/>
    <mergeCell ref="DG1174:DI1174"/>
    <mergeCell ref="DJ1174:DL1174"/>
    <mergeCell ref="DM1174:DO1174"/>
    <mergeCell ref="DP1174:DR1174"/>
    <mergeCell ref="CI1174:CK1174"/>
    <mergeCell ref="CL1174:CN1174"/>
    <mergeCell ref="CO1174:CQ1174"/>
    <mergeCell ref="CR1174:CT1174"/>
    <mergeCell ref="CU1174:CW1174"/>
    <mergeCell ref="CX1174:CZ1174"/>
    <mergeCell ref="BQ1174:BS1174"/>
    <mergeCell ref="BT1174:BV1174"/>
    <mergeCell ref="BW1174:BY1174"/>
    <mergeCell ref="BZ1174:CB1174"/>
    <mergeCell ref="CC1174:CE1174"/>
    <mergeCell ref="CF1174:CH1174"/>
    <mergeCell ref="YM1173:ZG1173"/>
    <mergeCell ref="F1174:H1174"/>
    <mergeCell ref="I1174:K1174"/>
    <mergeCell ref="L1174:N1174"/>
    <mergeCell ref="O1174:Q1174"/>
    <mergeCell ref="R1174:T1174"/>
    <mergeCell ref="U1174:W1174"/>
    <mergeCell ref="X1174:Z1174"/>
    <mergeCell ref="AA1174:AC1174"/>
    <mergeCell ref="AD1174:AF1174"/>
    <mergeCell ref="TQ1173:UK1173"/>
    <mergeCell ref="UL1173:VF1173"/>
    <mergeCell ref="VG1173:WA1173"/>
    <mergeCell ref="WB1173:WV1173"/>
    <mergeCell ref="WW1173:XQ1173"/>
    <mergeCell ref="XR1173:YL1173"/>
    <mergeCell ref="OU1173:PO1173"/>
    <mergeCell ref="PP1173:QJ1173"/>
    <mergeCell ref="QK1173:RE1173"/>
    <mergeCell ref="RF1173:RZ1173"/>
    <mergeCell ref="SA1173:SU1173"/>
    <mergeCell ref="SV1173:TP1173"/>
    <mergeCell ref="JY1173:KS1173"/>
    <mergeCell ref="KT1173:LN1173"/>
    <mergeCell ref="LO1173:MI1173"/>
    <mergeCell ref="MJ1173:ND1173"/>
    <mergeCell ref="NE1173:NY1173"/>
    <mergeCell ref="NZ1173:OT1173"/>
    <mergeCell ref="FC1173:FW1173"/>
    <mergeCell ref="FX1173:GR1173"/>
    <mergeCell ref="GS1173:HM1173"/>
    <mergeCell ref="HN1173:IH1173"/>
    <mergeCell ref="II1173:JC1173"/>
    <mergeCell ref="JD1173:JX1173"/>
    <mergeCell ref="AG1173:BA1173"/>
    <mergeCell ref="BB1173:BV1173"/>
    <mergeCell ref="BW1173:CQ1173"/>
    <mergeCell ref="CR1173:DL1173"/>
    <mergeCell ref="DM1173:EG1173"/>
    <mergeCell ref="EH1173:FB1173"/>
    <mergeCell ref="A1173:A1174"/>
    <mergeCell ref="B1173:B1174"/>
    <mergeCell ref="C1173:C1174"/>
    <mergeCell ref="D1173:E1174"/>
    <mergeCell ref="F1173:K1173"/>
    <mergeCell ref="L1173:AF1173"/>
    <mergeCell ref="AY1174:BA1174"/>
    <mergeCell ref="BB1174:BD1174"/>
    <mergeCell ref="BE1174:BG1174"/>
    <mergeCell ref="BH1174:BJ1174"/>
    <mergeCell ref="BK1174:BM1174"/>
    <mergeCell ref="BN1174:BP1174"/>
    <mergeCell ref="AG1174:AI1174"/>
    <mergeCell ref="AJ1174:AL1174"/>
    <mergeCell ref="AM1174:AO1174"/>
    <mergeCell ref="AP1174:AR1174"/>
    <mergeCell ref="AS1174:AU1174"/>
    <mergeCell ref="AV1174:AX1174"/>
    <mergeCell ref="E1095:E1102"/>
    <mergeCell ref="I1095:J1095"/>
    <mergeCell ref="I1096:J1096"/>
    <mergeCell ref="I1097:J1097"/>
    <mergeCell ref="I1098:J1098"/>
    <mergeCell ref="I1099:J1099"/>
    <mergeCell ref="I1100:J1100"/>
    <mergeCell ref="I1101:J1101"/>
    <mergeCell ref="I1102:J1102"/>
    <mergeCell ref="E1086:E1093"/>
    <mergeCell ref="I1086:J1086"/>
    <mergeCell ref="I1087:J1087"/>
    <mergeCell ref="I1088:J1088"/>
    <mergeCell ref="I1089:J1089"/>
    <mergeCell ref="I1090:J1090"/>
    <mergeCell ref="I1091:J1091"/>
    <mergeCell ref="I1092:J1092"/>
    <mergeCell ref="I1093:J1093"/>
    <mergeCell ref="E1077:E1084"/>
    <mergeCell ref="I1077:J1077"/>
    <mergeCell ref="I1078:J1078"/>
    <mergeCell ref="I1079:J1079"/>
    <mergeCell ref="I1080:J1080"/>
    <mergeCell ref="I1081:J1081"/>
    <mergeCell ref="I1082:J1082"/>
    <mergeCell ref="I1083:J1083"/>
    <mergeCell ref="I1084:J1084"/>
    <mergeCell ref="I1059:J1059"/>
    <mergeCell ref="I1060:J1060"/>
    <mergeCell ref="I1061:J1061"/>
    <mergeCell ref="I1062:J1062"/>
    <mergeCell ref="I1063:J1063"/>
    <mergeCell ref="I1064:J1064"/>
    <mergeCell ref="I1041:J1041"/>
    <mergeCell ref="E1051:E1064"/>
    <mergeCell ref="I1051:J1051"/>
    <mergeCell ref="I1052:J1052"/>
    <mergeCell ref="I1053:J1053"/>
    <mergeCell ref="I1054:J1054"/>
    <mergeCell ref="I1055:J1055"/>
    <mergeCell ref="I1056:J1056"/>
    <mergeCell ref="I1057:J1057"/>
    <mergeCell ref="I1058:J1058"/>
    <mergeCell ref="I1035:J1035"/>
    <mergeCell ref="I1036:J1036"/>
    <mergeCell ref="I1037:J1037"/>
    <mergeCell ref="I1038:J1038"/>
    <mergeCell ref="I1039:J1039"/>
    <mergeCell ref="I1040:J1040"/>
    <mergeCell ref="I1028:J1028"/>
    <mergeCell ref="I1029:J1029"/>
    <mergeCell ref="I1030:J1030"/>
    <mergeCell ref="I1031:J1031"/>
    <mergeCell ref="I1032:J1032"/>
    <mergeCell ref="I1034:J1034"/>
    <mergeCell ref="I1021:J1021"/>
    <mergeCell ref="I1022:J1022"/>
    <mergeCell ref="I1023:J1023"/>
    <mergeCell ref="I1025:J1025"/>
    <mergeCell ref="I1026:J1026"/>
    <mergeCell ref="I1027:J1027"/>
    <mergeCell ref="I1003:J1003"/>
    <mergeCell ref="I1016:J1016"/>
    <mergeCell ref="I1017:J1017"/>
    <mergeCell ref="I1018:J1018"/>
    <mergeCell ref="I1019:J1019"/>
    <mergeCell ref="I1020:J1020"/>
    <mergeCell ref="I997:J997"/>
    <mergeCell ref="I998:J998"/>
    <mergeCell ref="I999:J999"/>
    <mergeCell ref="I1000:J1000"/>
    <mergeCell ref="I1001:J1001"/>
    <mergeCell ref="I1002:J1002"/>
    <mergeCell ref="I991:J991"/>
    <mergeCell ref="I992:J992"/>
    <mergeCell ref="I993:J993"/>
    <mergeCell ref="I994:J994"/>
    <mergeCell ref="I995:J995"/>
    <mergeCell ref="I996:J996"/>
    <mergeCell ref="E894:E901"/>
    <mergeCell ref="E903:E910"/>
    <mergeCell ref="E912:E919"/>
    <mergeCell ref="E921:E926"/>
    <mergeCell ref="I990:J990"/>
    <mergeCell ref="I849:J849"/>
    <mergeCell ref="E851:E858"/>
    <mergeCell ref="I851:J851"/>
    <mergeCell ref="I852:J852"/>
    <mergeCell ref="I853:J853"/>
    <mergeCell ref="I854:J854"/>
    <mergeCell ref="I855:J855"/>
    <mergeCell ref="I856:J856"/>
    <mergeCell ref="I857:J857"/>
    <mergeCell ref="I858:J858"/>
    <mergeCell ref="E842:E849"/>
    <mergeCell ref="I842:J842"/>
    <mergeCell ref="I843:J843"/>
    <mergeCell ref="I844:J844"/>
    <mergeCell ref="I845:J845"/>
    <mergeCell ref="I846:J846"/>
    <mergeCell ref="I847:J847"/>
    <mergeCell ref="I848:J848"/>
    <mergeCell ref="E868:E881"/>
    <mergeCell ref="I829:J829"/>
    <mergeCell ref="I830:J830"/>
    <mergeCell ref="I831:J831"/>
    <mergeCell ref="E833:E840"/>
    <mergeCell ref="I833:J833"/>
    <mergeCell ref="I834:J834"/>
    <mergeCell ref="I835:J835"/>
    <mergeCell ref="I836:J836"/>
    <mergeCell ref="I837:J837"/>
    <mergeCell ref="I838:J838"/>
    <mergeCell ref="I839:J839"/>
    <mergeCell ref="I840:J840"/>
    <mergeCell ref="I823:J823"/>
    <mergeCell ref="I824:J824"/>
    <mergeCell ref="I825:J825"/>
    <mergeCell ref="I826:J826"/>
    <mergeCell ref="I827:J827"/>
    <mergeCell ref="I828:J828"/>
    <mergeCell ref="I816:J816"/>
    <mergeCell ref="I817:J817"/>
    <mergeCell ref="I818:J818"/>
    <mergeCell ref="I819:J819"/>
    <mergeCell ref="I820:J820"/>
    <mergeCell ref="I822:J822"/>
    <mergeCell ref="E807:E820"/>
    <mergeCell ref="I807:J807"/>
    <mergeCell ref="I808:J808"/>
    <mergeCell ref="I809:J809"/>
    <mergeCell ref="I810:J810"/>
    <mergeCell ref="I811:J811"/>
    <mergeCell ref="I812:J812"/>
    <mergeCell ref="I813:J813"/>
    <mergeCell ref="I814:J814"/>
    <mergeCell ref="I815:J815"/>
    <mergeCell ref="E790:E797"/>
    <mergeCell ref="I790:J790"/>
    <mergeCell ref="I791:J791"/>
    <mergeCell ref="I792:J792"/>
    <mergeCell ref="I793:J793"/>
    <mergeCell ref="I794:J794"/>
    <mergeCell ref="I795:J795"/>
    <mergeCell ref="I796:J796"/>
    <mergeCell ref="I797:J797"/>
    <mergeCell ref="E781:E788"/>
    <mergeCell ref="I781:J781"/>
    <mergeCell ref="I782:J782"/>
    <mergeCell ref="I783:J783"/>
    <mergeCell ref="I784:J784"/>
    <mergeCell ref="I785:J785"/>
    <mergeCell ref="I786:J786"/>
    <mergeCell ref="I787:J787"/>
    <mergeCell ref="I788:J788"/>
    <mergeCell ref="I768:J768"/>
    <mergeCell ref="I769:J769"/>
    <mergeCell ref="I770:J770"/>
    <mergeCell ref="E772:E779"/>
    <mergeCell ref="I772:J772"/>
    <mergeCell ref="I773:J773"/>
    <mergeCell ref="I774:J774"/>
    <mergeCell ref="I775:J775"/>
    <mergeCell ref="I776:J776"/>
    <mergeCell ref="I777:J777"/>
    <mergeCell ref="I778:J778"/>
    <mergeCell ref="I779:J779"/>
    <mergeCell ref="I762:J762"/>
    <mergeCell ref="I763:J763"/>
    <mergeCell ref="I764:J764"/>
    <mergeCell ref="I765:J765"/>
    <mergeCell ref="I766:J766"/>
    <mergeCell ref="I767:J767"/>
    <mergeCell ref="I755:J755"/>
    <mergeCell ref="I756:J756"/>
    <mergeCell ref="I757:J757"/>
    <mergeCell ref="I758:J758"/>
    <mergeCell ref="I759:J759"/>
    <mergeCell ref="I761:J761"/>
    <mergeCell ref="E746:E759"/>
    <mergeCell ref="I746:J746"/>
    <mergeCell ref="I747:J747"/>
    <mergeCell ref="I748:J748"/>
    <mergeCell ref="I749:J749"/>
    <mergeCell ref="I750:J750"/>
    <mergeCell ref="I751:J751"/>
    <mergeCell ref="I752:J752"/>
    <mergeCell ref="I753:J753"/>
    <mergeCell ref="I754:J754"/>
    <mergeCell ref="I738:J738"/>
    <mergeCell ref="I739:J739"/>
    <mergeCell ref="I740:J740"/>
    <mergeCell ref="I741:J741"/>
    <mergeCell ref="I742:J742"/>
    <mergeCell ref="I743:J743"/>
    <mergeCell ref="I731:J731"/>
    <mergeCell ref="I732:J732"/>
    <mergeCell ref="I733:J733"/>
    <mergeCell ref="I734:J734"/>
    <mergeCell ref="I735:J735"/>
    <mergeCell ref="I736:J736"/>
    <mergeCell ref="I724:J724"/>
    <mergeCell ref="I725:J725"/>
    <mergeCell ref="I726:J726"/>
    <mergeCell ref="I727:J727"/>
    <mergeCell ref="I729:J729"/>
    <mergeCell ref="I730:J730"/>
    <mergeCell ref="I717:J717"/>
    <mergeCell ref="I718:J718"/>
    <mergeCell ref="I720:J720"/>
    <mergeCell ref="I721:J721"/>
    <mergeCell ref="I722:J722"/>
    <mergeCell ref="I723:J723"/>
    <mergeCell ref="I711:J711"/>
    <mergeCell ref="I712:J712"/>
    <mergeCell ref="I713:J713"/>
    <mergeCell ref="I714:J714"/>
    <mergeCell ref="I715:J715"/>
    <mergeCell ref="I716:J716"/>
    <mergeCell ref="I704:J704"/>
    <mergeCell ref="I705:J705"/>
    <mergeCell ref="I706:J706"/>
    <mergeCell ref="I707:J707"/>
    <mergeCell ref="I708:J708"/>
    <mergeCell ref="I709:J709"/>
    <mergeCell ref="I697:J697"/>
    <mergeCell ref="I698:J698"/>
    <mergeCell ref="I700:J700"/>
    <mergeCell ref="I701:J701"/>
    <mergeCell ref="I702:J702"/>
    <mergeCell ref="I703:J703"/>
    <mergeCell ref="I691:J691"/>
    <mergeCell ref="I692:J692"/>
    <mergeCell ref="I693:J693"/>
    <mergeCell ref="I694:J694"/>
    <mergeCell ref="I695:J695"/>
    <mergeCell ref="I696:J696"/>
    <mergeCell ref="I685:J685"/>
    <mergeCell ref="I686:J686"/>
    <mergeCell ref="I687:J687"/>
    <mergeCell ref="I688:J688"/>
    <mergeCell ref="I689:J689"/>
    <mergeCell ref="I690:J690"/>
    <mergeCell ref="I677:J677"/>
    <mergeCell ref="I678:J678"/>
    <mergeCell ref="I679:J679"/>
    <mergeCell ref="I680:J680"/>
    <mergeCell ref="I681:J681"/>
    <mergeCell ref="I682:J682"/>
    <mergeCell ref="I670:J670"/>
    <mergeCell ref="I671:J671"/>
    <mergeCell ref="I672:J672"/>
    <mergeCell ref="I673:J673"/>
    <mergeCell ref="I674:J674"/>
    <mergeCell ref="I675:J675"/>
    <mergeCell ref="I663:J663"/>
    <mergeCell ref="I664:J664"/>
    <mergeCell ref="I665:J665"/>
    <mergeCell ref="I666:J666"/>
    <mergeCell ref="I668:J668"/>
    <mergeCell ref="I669:J669"/>
    <mergeCell ref="I656:J656"/>
    <mergeCell ref="I657:J657"/>
    <mergeCell ref="I659:J659"/>
    <mergeCell ref="I660:J660"/>
    <mergeCell ref="I661:J661"/>
    <mergeCell ref="I662:J662"/>
    <mergeCell ref="I650:J650"/>
    <mergeCell ref="I651:J651"/>
    <mergeCell ref="I652:J652"/>
    <mergeCell ref="I653:J653"/>
    <mergeCell ref="I654:J654"/>
    <mergeCell ref="I655:J655"/>
    <mergeCell ref="I643:J643"/>
    <mergeCell ref="I644:J644"/>
    <mergeCell ref="I645:J645"/>
    <mergeCell ref="I646:J646"/>
    <mergeCell ref="I647:J647"/>
    <mergeCell ref="I648:J648"/>
    <mergeCell ref="I636:J636"/>
    <mergeCell ref="I637:J637"/>
    <mergeCell ref="I639:J639"/>
    <mergeCell ref="I640:J640"/>
    <mergeCell ref="I641:J641"/>
    <mergeCell ref="I642:J642"/>
    <mergeCell ref="I630:J630"/>
    <mergeCell ref="I631:J631"/>
    <mergeCell ref="I632:J632"/>
    <mergeCell ref="I633:J633"/>
    <mergeCell ref="I634:J634"/>
    <mergeCell ref="I635:J635"/>
    <mergeCell ref="I624:J624"/>
    <mergeCell ref="I625:J625"/>
    <mergeCell ref="I626:J626"/>
    <mergeCell ref="I627:J627"/>
    <mergeCell ref="I628:J628"/>
    <mergeCell ref="I629:J629"/>
    <mergeCell ref="I616:J616"/>
    <mergeCell ref="I617:J617"/>
    <mergeCell ref="I618:J618"/>
    <mergeCell ref="I619:J619"/>
    <mergeCell ref="I620:J620"/>
    <mergeCell ref="I621:J621"/>
    <mergeCell ref="I609:J609"/>
    <mergeCell ref="I610:J610"/>
    <mergeCell ref="I611:J611"/>
    <mergeCell ref="I612:J612"/>
    <mergeCell ref="I613:J613"/>
    <mergeCell ref="I614:J614"/>
    <mergeCell ref="I602:J602"/>
    <mergeCell ref="I603:J603"/>
    <mergeCell ref="I604:J604"/>
    <mergeCell ref="I605:J605"/>
    <mergeCell ref="I607:J607"/>
    <mergeCell ref="I608:J608"/>
    <mergeCell ref="I595:J595"/>
    <mergeCell ref="I596:J596"/>
    <mergeCell ref="I598:J598"/>
    <mergeCell ref="I599:J599"/>
    <mergeCell ref="I600:J600"/>
    <mergeCell ref="I601:J601"/>
    <mergeCell ref="I589:J589"/>
    <mergeCell ref="I590:J590"/>
    <mergeCell ref="I591:J591"/>
    <mergeCell ref="I592:J592"/>
    <mergeCell ref="I593:J593"/>
    <mergeCell ref="I594:J594"/>
    <mergeCell ref="I582:J582"/>
    <mergeCell ref="I583:J583"/>
    <mergeCell ref="I584:J584"/>
    <mergeCell ref="I585:J585"/>
    <mergeCell ref="I586:J586"/>
    <mergeCell ref="I587:J587"/>
    <mergeCell ref="I575:J575"/>
    <mergeCell ref="I576:J576"/>
    <mergeCell ref="I578:J578"/>
    <mergeCell ref="I579:J579"/>
    <mergeCell ref="I580:J580"/>
    <mergeCell ref="I581:J581"/>
    <mergeCell ref="I569:J569"/>
    <mergeCell ref="I570:J570"/>
    <mergeCell ref="I571:J571"/>
    <mergeCell ref="I572:J572"/>
    <mergeCell ref="I573:J573"/>
    <mergeCell ref="I574:J574"/>
    <mergeCell ref="I563:J563"/>
    <mergeCell ref="I564:J564"/>
    <mergeCell ref="I565:J565"/>
    <mergeCell ref="I566:J566"/>
    <mergeCell ref="I567:J567"/>
    <mergeCell ref="I568:J568"/>
    <mergeCell ref="I555:J555"/>
    <mergeCell ref="I556:J556"/>
    <mergeCell ref="I557:J557"/>
    <mergeCell ref="I558:J558"/>
    <mergeCell ref="I559:J559"/>
    <mergeCell ref="I560:J560"/>
    <mergeCell ref="I548:J548"/>
    <mergeCell ref="I549:J549"/>
    <mergeCell ref="I550:J550"/>
    <mergeCell ref="I551:J551"/>
    <mergeCell ref="I552:J552"/>
    <mergeCell ref="I553:J553"/>
    <mergeCell ref="I541:J541"/>
    <mergeCell ref="I542:J542"/>
    <mergeCell ref="I543:J543"/>
    <mergeCell ref="I544:J544"/>
    <mergeCell ref="I546:J546"/>
    <mergeCell ref="I547:J547"/>
    <mergeCell ref="I534:J534"/>
    <mergeCell ref="I535:J535"/>
    <mergeCell ref="I537:J537"/>
    <mergeCell ref="I538:J538"/>
    <mergeCell ref="I539:J539"/>
    <mergeCell ref="I540:J540"/>
    <mergeCell ref="I528:J528"/>
    <mergeCell ref="I529:J529"/>
    <mergeCell ref="I530:J530"/>
    <mergeCell ref="I531:J531"/>
    <mergeCell ref="I532:J532"/>
    <mergeCell ref="I533:J533"/>
    <mergeCell ref="I521:J521"/>
    <mergeCell ref="I522:J522"/>
    <mergeCell ref="I523:J523"/>
    <mergeCell ref="I524:J524"/>
    <mergeCell ref="I525:J525"/>
    <mergeCell ref="I526:J526"/>
    <mergeCell ref="I514:J514"/>
    <mergeCell ref="I515:J515"/>
    <mergeCell ref="I517:J517"/>
    <mergeCell ref="I518:J518"/>
    <mergeCell ref="I519:J519"/>
    <mergeCell ref="I520:J520"/>
    <mergeCell ref="I508:J508"/>
    <mergeCell ref="I509:J509"/>
    <mergeCell ref="I510:J510"/>
    <mergeCell ref="I511:J511"/>
    <mergeCell ref="I512:J512"/>
    <mergeCell ref="I513:J513"/>
    <mergeCell ref="I502:J502"/>
    <mergeCell ref="I503:J503"/>
    <mergeCell ref="I504:J504"/>
    <mergeCell ref="I505:J505"/>
    <mergeCell ref="I506:J506"/>
    <mergeCell ref="I507:J507"/>
    <mergeCell ref="I494:J494"/>
    <mergeCell ref="I495:J495"/>
    <mergeCell ref="I496:J496"/>
    <mergeCell ref="I497:J497"/>
    <mergeCell ref="I498:J498"/>
    <mergeCell ref="I499:J499"/>
    <mergeCell ref="I487:J487"/>
    <mergeCell ref="I488:J488"/>
    <mergeCell ref="I489:J489"/>
    <mergeCell ref="I490:J490"/>
    <mergeCell ref="I491:J491"/>
    <mergeCell ref="I492:J492"/>
    <mergeCell ref="I480:J480"/>
    <mergeCell ref="I481:J481"/>
    <mergeCell ref="I482:J482"/>
    <mergeCell ref="I483:J483"/>
    <mergeCell ref="I485:J485"/>
    <mergeCell ref="I486:J486"/>
    <mergeCell ref="I473:J473"/>
    <mergeCell ref="I474:J474"/>
    <mergeCell ref="I476:J476"/>
    <mergeCell ref="I477:J477"/>
    <mergeCell ref="I478:J478"/>
    <mergeCell ref="I479:J479"/>
    <mergeCell ref="I467:J467"/>
    <mergeCell ref="I468:J468"/>
    <mergeCell ref="I469:J469"/>
    <mergeCell ref="I470:J470"/>
    <mergeCell ref="I471:J471"/>
    <mergeCell ref="I472:J472"/>
    <mergeCell ref="I460:J460"/>
    <mergeCell ref="I461:J461"/>
    <mergeCell ref="I462:J462"/>
    <mergeCell ref="I463:J463"/>
    <mergeCell ref="I464:J464"/>
    <mergeCell ref="I465:J465"/>
    <mergeCell ref="I453:J453"/>
    <mergeCell ref="I454:J454"/>
    <mergeCell ref="I456:J456"/>
    <mergeCell ref="I457:J457"/>
    <mergeCell ref="I458:J458"/>
    <mergeCell ref="I459:J459"/>
    <mergeCell ref="I447:J447"/>
    <mergeCell ref="I448:J448"/>
    <mergeCell ref="I449:J449"/>
    <mergeCell ref="I450:J450"/>
    <mergeCell ref="I451:J451"/>
    <mergeCell ref="I452:J452"/>
    <mergeCell ref="I443:J443"/>
    <mergeCell ref="I444:J444"/>
    <mergeCell ref="I445:J445"/>
    <mergeCell ref="I446:J446"/>
    <mergeCell ref="I308:J308"/>
    <mergeCell ref="I309:J309"/>
    <mergeCell ref="E311:E316"/>
    <mergeCell ref="I311:J311"/>
    <mergeCell ref="I312:J312"/>
    <mergeCell ref="I313:J313"/>
    <mergeCell ref="I314:J314"/>
    <mergeCell ref="I315:J315"/>
    <mergeCell ref="I316:J316"/>
    <mergeCell ref="E302:E309"/>
    <mergeCell ref="I302:J302"/>
    <mergeCell ref="I303:J303"/>
    <mergeCell ref="I304:J304"/>
    <mergeCell ref="I305:J305"/>
    <mergeCell ref="I306:J306"/>
    <mergeCell ref="I307:J307"/>
    <mergeCell ref="I441:J441"/>
    <mergeCell ref="I442:J442"/>
    <mergeCell ref="E293:E300"/>
    <mergeCell ref="I293:J293"/>
    <mergeCell ref="I294:J294"/>
    <mergeCell ref="I295:J295"/>
    <mergeCell ref="I296:J296"/>
    <mergeCell ref="I297:J297"/>
    <mergeCell ref="I298:J298"/>
    <mergeCell ref="I299:J299"/>
    <mergeCell ref="I300:J300"/>
    <mergeCell ref="I267:J267"/>
    <mergeCell ref="I268:J268"/>
    <mergeCell ref="I269:J269"/>
    <mergeCell ref="I270:J270"/>
    <mergeCell ref="I271:J271"/>
    <mergeCell ref="E284:E291"/>
    <mergeCell ref="I284:J284"/>
    <mergeCell ref="I285:J285"/>
    <mergeCell ref="I286:J286"/>
    <mergeCell ref="I287:J287"/>
    <mergeCell ref="E258:E271"/>
    <mergeCell ref="I258:J258"/>
    <mergeCell ref="I259:J259"/>
    <mergeCell ref="I260:J260"/>
    <mergeCell ref="I261:J261"/>
    <mergeCell ref="I262:J262"/>
    <mergeCell ref="I263:J263"/>
    <mergeCell ref="I264:J264"/>
    <mergeCell ref="I265:J265"/>
    <mergeCell ref="I266:J266"/>
    <mergeCell ref="I288:J288"/>
    <mergeCell ref="I289:J289"/>
    <mergeCell ref="I290:J290"/>
    <mergeCell ref="I291:J291"/>
    <mergeCell ref="E250:E255"/>
    <mergeCell ref="I250:J250"/>
    <mergeCell ref="I251:J251"/>
    <mergeCell ref="I252:J252"/>
    <mergeCell ref="I253:J253"/>
    <mergeCell ref="I254:J254"/>
    <mergeCell ref="I255:J255"/>
    <mergeCell ref="E241:E248"/>
    <mergeCell ref="I241:J241"/>
    <mergeCell ref="I242:J242"/>
    <mergeCell ref="I243:J243"/>
    <mergeCell ref="I244:J244"/>
    <mergeCell ref="I245:J245"/>
    <mergeCell ref="I246:J246"/>
    <mergeCell ref="I247:J247"/>
    <mergeCell ref="I248:J248"/>
    <mergeCell ref="E232:E239"/>
    <mergeCell ref="I232:J232"/>
    <mergeCell ref="I233:J233"/>
    <mergeCell ref="I234:J234"/>
    <mergeCell ref="I235:J235"/>
    <mergeCell ref="I236:J236"/>
    <mergeCell ref="I237:J237"/>
    <mergeCell ref="I238:J238"/>
    <mergeCell ref="I239:J239"/>
    <mergeCell ref="E212:E221"/>
    <mergeCell ref="I212:J212"/>
    <mergeCell ref="I213:J213"/>
    <mergeCell ref="I214:J214"/>
    <mergeCell ref="I215:J215"/>
    <mergeCell ref="E197:E210"/>
    <mergeCell ref="I197:J197"/>
    <mergeCell ref="I198:J198"/>
    <mergeCell ref="I199:J199"/>
    <mergeCell ref="I200:J200"/>
    <mergeCell ref="I201:J201"/>
    <mergeCell ref="I202:J202"/>
    <mergeCell ref="I203:J203"/>
    <mergeCell ref="I204:J204"/>
    <mergeCell ref="I205:J205"/>
    <mergeCell ref="I216:J216"/>
    <mergeCell ref="I217:J217"/>
    <mergeCell ref="I218:J218"/>
    <mergeCell ref="I219:J219"/>
    <mergeCell ref="I220:J220"/>
    <mergeCell ref="I221:J221"/>
    <mergeCell ref="I206:J206"/>
    <mergeCell ref="I207:J207"/>
    <mergeCell ref="I208:J208"/>
    <mergeCell ref="E223:E230"/>
    <mergeCell ref="I223:J223"/>
    <mergeCell ref="I224:J224"/>
    <mergeCell ref="I225:J225"/>
    <mergeCell ref="I226:J226"/>
    <mergeCell ref="I227:J227"/>
    <mergeCell ref="I228:J228"/>
    <mergeCell ref="I229:J229"/>
    <mergeCell ref="I230:J230"/>
    <mergeCell ref="I209:J209"/>
    <mergeCell ref="I210:J210"/>
    <mergeCell ref="E128:E133"/>
    <mergeCell ref="I128:J128"/>
    <mergeCell ref="I129:J129"/>
    <mergeCell ref="I130:J130"/>
    <mergeCell ref="I131:J131"/>
    <mergeCell ref="I132:J132"/>
    <mergeCell ref="I133:J133"/>
    <mergeCell ref="E119:E126"/>
    <mergeCell ref="I119:J119"/>
    <mergeCell ref="I120:J120"/>
    <mergeCell ref="I121:J121"/>
    <mergeCell ref="I122:J122"/>
    <mergeCell ref="I123:J123"/>
    <mergeCell ref="I124:J124"/>
    <mergeCell ref="I125:J125"/>
    <mergeCell ref="I126:J126"/>
    <mergeCell ref="E110:E117"/>
    <mergeCell ref="I110:J110"/>
    <mergeCell ref="I111:J111"/>
    <mergeCell ref="I112:J112"/>
    <mergeCell ref="I113:J113"/>
    <mergeCell ref="I114:J114"/>
    <mergeCell ref="I115:J115"/>
    <mergeCell ref="I116:J116"/>
    <mergeCell ref="I117:J117"/>
    <mergeCell ref="E101:E108"/>
    <mergeCell ref="I101:J101"/>
    <mergeCell ref="I102:J102"/>
    <mergeCell ref="I103:J103"/>
    <mergeCell ref="I104:J104"/>
    <mergeCell ref="I105:J105"/>
    <mergeCell ref="I106:J106"/>
    <mergeCell ref="I107:J107"/>
    <mergeCell ref="I108:J108"/>
    <mergeCell ref="I83:J83"/>
    <mergeCell ref="I84:J84"/>
    <mergeCell ref="I85:J85"/>
    <mergeCell ref="I86:J86"/>
    <mergeCell ref="I87:J87"/>
    <mergeCell ref="I88:J88"/>
    <mergeCell ref="I72:J72"/>
    <mergeCell ref="E75:E88"/>
    <mergeCell ref="I75:J75"/>
    <mergeCell ref="I76:J76"/>
    <mergeCell ref="I77:J77"/>
    <mergeCell ref="I78:J78"/>
    <mergeCell ref="I79:J79"/>
    <mergeCell ref="I80:J80"/>
    <mergeCell ref="I81:J81"/>
    <mergeCell ref="I82:J82"/>
    <mergeCell ref="I65:J65"/>
    <mergeCell ref="I67:J67"/>
    <mergeCell ref="I68:J68"/>
    <mergeCell ref="I69:J69"/>
    <mergeCell ref="I70:J70"/>
    <mergeCell ref="I71:J71"/>
    <mergeCell ref="I59:J59"/>
    <mergeCell ref="I60:J60"/>
    <mergeCell ref="I61:J61"/>
    <mergeCell ref="I62:J62"/>
    <mergeCell ref="I63:J63"/>
    <mergeCell ref="I64:J64"/>
    <mergeCell ref="I53:J53"/>
    <mergeCell ref="I54:J54"/>
    <mergeCell ref="I55:J55"/>
    <mergeCell ref="I56:J56"/>
    <mergeCell ref="I57:J57"/>
    <mergeCell ref="I58:J58"/>
    <mergeCell ref="I47:J47"/>
    <mergeCell ref="I48:J48"/>
    <mergeCell ref="I49:J49"/>
    <mergeCell ref="I50:J50"/>
    <mergeCell ref="I51:J51"/>
    <mergeCell ref="I52:J52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3:J23"/>
    <mergeCell ref="I24:J24"/>
    <mergeCell ref="I25:J25"/>
    <mergeCell ref="I26:J26"/>
    <mergeCell ref="I27:J27"/>
    <mergeCell ref="I28:J28"/>
    <mergeCell ref="I17:J17"/>
    <mergeCell ref="I18:J18"/>
    <mergeCell ref="I19:J19"/>
    <mergeCell ref="I20:J20"/>
    <mergeCell ref="I21:J21"/>
    <mergeCell ref="I22:J22"/>
    <mergeCell ref="I8:J10"/>
    <mergeCell ref="F11:H11"/>
    <mergeCell ref="I13:J13"/>
    <mergeCell ref="I14:J14"/>
    <mergeCell ref="I15:J15"/>
    <mergeCell ref="I16:J16"/>
    <mergeCell ref="A5:H5"/>
    <mergeCell ref="A6:H6"/>
    <mergeCell ref="A7:H7"/>
    <mergeCell ref="A8:A10"/>
    <mergeCell ref="B8:B10"/>
    <mergeCell ref="C8:D9"/>
    <mergeCell ref="E8:E10"/>
    <mergeCell ref="F8:F10"/>
    <mergeCell ref="G8:G10"/>
    <mergeCell ref="H8:H10"/>
  </mergeCells>
  <pageMargins left="0.31496062992125984" right="0.11811023622047245" top="0.15748031496062992" bottom="0.15748031496062992" header="0.19685039370078741" footer="0.11811023622047245"/>
  <pageSetup paperSize="9" scale="54" fitToHeight="6" orientation="landscape" verticalDpi="0" r:id="rId1"/>
  <rowBreaks count="1" manualBreakCount="1">
    <brk id="438" max="682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2:L42"/>
  <sheetViews>
    <sheetView workbookViewId="0">
      <pane xSplit="1" ySplit="7" topLeftCell="B23" activePane="bottomRight" state="frozen"/>
      <selection pane="topRight" activeCell="B1" sqref="B1"/>
      <selection pane="bottomLeft" activeCell="A8" sqref="A8"/>
      <selection pane="bottomRight" activeCell="A2" sqref="A2:L2"/>
    </sheetView>
  </sheetViews>
  <sheetFormatPr defaultRowHeight="15"/>
  <cols>
    <col min="1" max="1" width="41.7109375" style="231" customWidth="1"/>
    <col min="2" max="3" width="9.140625" style="231"/>
    <col min="4" max="4" width="12.5703125" style="231" customWidth="1"/>
    <col min="5" max="256" width="9.140625" style="231"/>
    <col min="257" max="257" width="41.7109375" style="231" customWidth="1"/>
    <col min="258" max="259" width="9.140625" style="231"/>
    <col min="260" max="260" width="12.5703125" style="231" customWidth="1"/>
    <col min="261" max="512" width="9.140625" style="231"/>
    <col min="513" max="513" width="41.7109375" style="231" customWidth="1"/>
    <col min="514" max="515" width="9.140625" style="231"/>
    <col min="516" max="516" width="12.5703125" style="231" customWidth="1"/>
    <col min="517" max="768" width="9.140625" style="231"/>
    <col min="769" max="769" width="41.7109375" style="231" customWidth="1"/>
    <col min="770" max="771" width="9.140625" style="231"/>
    <col min="772" max="772" width="12.5703125" style="231" customWidth="1"/>
    <col min="773" max="1024" width="9.140625" style="231"/>
    <col min="1025" max="1025" width="41.7109375" style="231" customWidth="1"/>
    <col min="1026" max="1027" width="9.140625" style="231"/>
    <col min="1028" max="1028" width="12.5703125" style="231" customWidth="1"/>
    <col min="1029" max="1280" width="9.140625" style="231"/>
    <col min="1281" max="1281" width="41.7109375" style="231" customWidth="1"/>
    <col min="1282" max="1283" width="9.140625" style="231"/>
    <col min="1284" max="1284" width="12.5703125" style="231" customWidth="1"/>
    <col min="1285" max="1536" width="9.140625" style="231"/>
    <col min="1537" max="1537" width="41.7109375" style="231" customWidth="1"/>
    <col min="1538" max="1539" width="9.140625" style="231"/>
    <col min="1540" max="1540" width="12.5703125" style="231" customWidth="1"/>
    <col min="1541" max="1792" width="9.140625" style="231"/>
    <col min="1793" max="1793" width="41.7109375" style="231" customWidth="1"/>
    <col min="1794" max="1795" width="9.140625" style="231"/>
    <col min="1796" max="1796" width="12.5703125" style="231" customWidth="1"/>
    <col min="1797" max="2048" width="9.140625" style="231"/>
    <col min="2049" max="2049" width="41.7109375" style="231" customWidth="1"/>
    <col min="2050" max="2051" width="9.140625" style="231"/>
    <col min="2052" max="2052" width="12.5703125" style="231" customWidth="1"/>
    <col min="2053" max="2304" width="9.140625" style="231"/>
    <col min="2305" max="2305" width="41.7109375" style="231" customWidth="1"/>
    <col min="2306" max="2307" width="9.140625" style="231"/>
    <col min="2308" max="2308" width="12.5703125" style="231" customWidth="1"/>
    <col min="2309" max="2560" width="9.140625" style="231"/>
    <col min="2561" max="2561" width="41.7109375" style="231" customWidth="1"/>
    <col min="2562" max="2563" width="9.140625" style="231"/>
    <col min="2564" max="2564" width="12.5703125" style="231" customWidth="1"/>
    <col min="2565" max="2816" width="9.140625" style="231"/>
    <col min="2817" max="2817" width="41.7109375" style="231" customWidth="1"/>
    <col min="2818" max="2819" width="9.140625" style="231"/>
    <col min="2820" max="2820" width="12.5703125" style="231" customWidth="1"/>
    <col min="2821" max="3072" width="9.140625" style="231"/>
    <col min="3073" max="3073" width="41.7109375" style="231" customWidth="1"/>
    <col min="3074" max="3075" width="9.140625" style="231"/>
    <col min="3076" max="3076" width="12.5703125" style="231" customWidth="1"/>
    <col min="3077" max="3328" width="9.140625" style="231"/>
    <col min="3329" max="3329" width="41.7109375" style="231" customWidth="1"/>
    <col min="3330" max="3331" width="9.140625" style="231"/>
    <col min="3332" max="3332" width="12.5703125" style="231" customWidth="1"/>
    <col min="3333" max="3584" width="9.140625" style="231"/>
    <col min="3585" max="3585" width="41.7109375" style="231" customWidth="1"/>
    <col min="3586" max="3587" width="9.140625" style="231"/>
    <col min="3588" max="3588" width="12.5703125" style="231" customWidth="1"/>
    <col min="3589" max="3840" width="9.140625" style="231"/>
    <col min="3841" max="3841" width="41.7109375" style="231" customWidth="1"/>
    <col min="3842" max="3843" width="9.140625" style="231"/>
    <col min="3844" max="3844" width="12.5703125" style="231" customWidth="1"/>
    <col min="3845" max="4096" width="9.140625" style="231"/>
    <col min="4097" max="4097" width="41.7109375" style="231" customWidth="1"/>
    <col min="4098" max="4099" width="9.140625" style="231"/>
    <col min="4100" max="4100" width="12.5703125" style="231" customWidth="1"/>
    <col min="4101" max="4352" width="9.140625" style="231"/>
    <col min="4353" max="4353" width="41.7109375" style="231" customWidth="1"/>
    <col min="4354" max="4355" width="9.140625" style="231"/>
    <col min="4356" max="4356" width="12.5703125" style="231" customWidth="1"/>
    <col min="4357" max="4608" width="9.140625" style="231"/>
    <col min="4609" max="4609" width="41.7109375" style="231" customWidth="1"/>
    <col min="4610" max="4611" width="9.140625" style="231"/>
    <col min="4612" max="4612" width="12.5703125" style="231" customWidth="1"/>
    <col min="4613" max="4864" width="9.140625" style="231"/>
    <col min="4865" max="4865" width="41.7109375" style="231" customWidth="1"/>
    <col min="4866" max="4867" width="9.140625" style="231"/>
    <col min="4868" max="4868" width="12.5703125" style="231" customWidth="1"/>
    <col min="4869" max="5120" width="9.140625" style="231"/>
    <col min="5121" max="5121" width="41.7109375" style="231" customWidth="1"/>
    <col min="5122" max="5123" width="9.140625" style="231"/>
    <col min="5124" max="5124" width="12.5703125" style="231" customWidth="1"/>
    <col min="5125" max="5376" width="9.140625" style="231"/>
    <col min="5377" max="5377" width="41.7109375" style="231" customWidth="1"/>
    <col min="5378" max="5379" width="9.140625" style="231"/>
    <col min="5380" max="5380" width="12.5703125" style="231" customWidth="1"/>
    <col min="5381" max="5632" width="9.140625" style="231"/>
    <col min="5633" max="5633" width="41.7109375" style="231" customWidth="1"/>
    <col min="5634" max="5635" width="9.140625" style="231"/>
    <col min="5636" max="5636" width="12.5703125" style="231" customWidth="1"/>
    <col min="5637" max="5888" width="9.140625" style="231"/>
    <col min="5889" max="5889" width="41.7109375" style="231" customWidth="1"/>
    <col min="5890" max="5891" width="9.140625" style="231"/>
    <col min="5892" max="5892" width="12.5703125" style="231" customWidth="1"/>
    <col min="5893" max="6144" width="9.140625" style="231"/>
    <col min="6145" max="6145" width="41.7109375" style="231" customWidth="1"/>
    <col min="6146" max="6147" width="9.140625" style="231"/>
    <col min="6148" max="6148" width="12.5703125" style="231" customWidth="1"/>
    <col min="6149" max="6400" width="9.140625" style="231"/>
    <col min="6401" max="6401" width="41.7109375" style="231" customWidth="1"/>
    <col min="6402" max="6403" width="9.140625" style="231"/>
    <col min="6404" max="6404" width="12.5703125" style="231" customWidth="1"/>
    <col min="6405" max="6656" width="9.140625" style="231"/>
    <col min="6657" max="6657" width="41.7109375" style="231" customWidth="1"/>
    <col min="6658" max="6659" width="9.140625" style="231"/>
    <col min="6660" max="6660" width="12.5703125" style="231" customWidth="1"/>
    <col min="6661" max="6912" width="9.140625" style="231"/>
    <col min="6913" max="6913" width="41.7109375" style="231" customWidth="1"/>
    <col min="6914" max="6915" width="9.140625" style="231"/>
    <col min="6916" max="6916" width="12.5703125" style="231" customWidth="1"/>
    <col min="6917" max="7168" width="9.140625" style="231"/>
    <col min="7169" max="7169" width="41.7109375" style="231" customWidth="1"/>
    <col min="7170" max="7171" width="9.140625" style="231"/>
    <col min="7172" max="7172" width="12.5703125" style="231" customWidth="1"/>
    <col min="7173" max="7424" width="9.140625" style="231"/>
    <col min="7425" max="7425" width="41.7109375" style="231" customWidth="1"/>
    <col min="7426" max="7427" width="9.140625" style="231"/>
    <col min="7428" max="7428" width="12.5703125" style="231" customWidth="1"/>
    <col min="7429" max="7680" width="9.140625" style="231"/>
    <col min="7681" max="7681" width="41.7109375" style="231" customWidth="1"/>
    <col min="7682" max="7683" width="9.140625" style="231"/>
    <col min="7684" max="7684" width="12.5703125" style="231" customWidth="1"/>
    <col min="7685" max="7936" width="9.140625" style="231"/>
    <col min="7937" max="7937" width="41.7109375" style="231" customWidth="1"/>
    <col min="7938" max="7939" width="9.140625" style="231"/>
    <col min="7940" max="7940" width="12.5703125" style="231" customWidth="1"/>
    <col min="7941" max="8192" width="9.140625" style="231"/>
    <col min="8193" max="8193" width="41.7109375" style="231" customWidth="1"/>
    <col min="8194" max="8195" width="9.140625" style="231"/>
    <col min="8196" max="8196" width="12.5703125" style="231" customWidth="1"/>
    <col min="8197" max="8448" width="9.140625" style="231"/>
    <col min="8449" max="8449" width="41.7109375" style="231" customWidth="1"/>
    <col min="8450" max="8451" width="9.140625" style="231"/>
    <col min="8452" max="8452" width="12.5703125" style="231" customWidth="1"/>
    <col min="8453" max="8704" width="9.140625" style="231"/>
    <col min="8705" max="8705" width="41.7109375" style="231" customWidth="1"/>
    <col min="8706" max="8707" width="9.140625" style="231"/>
    <col min="8708" max="8708" width="12.5703125" style="231" customWidth="1"/>
    <col min="8709" max="8960" width="9.140625" style="231"/>
    <col min="8961" max="8961" width="41.7109375" style="231" customWidth="1"/>
    <col min="8962" max="8963" width="9.140625" style="231"/>
    <col min="8964" max="8964" width="12.5703125" style="231" customWidth="1"/>
    <col min="8965" max="9216" width="9.140625" style="231"/>
    <col min="9217" max="9217" width="41.7109375" style="231" customWidth="1"/>
    <col min="9218" max="9219" width="9.140625" style="231"/>
    <col min="9220" max="9220" width="12.5703125" style="231" customWidth="1"/>
    <col min="9221" max="9472" width="9.140625" style="231"/>
    <col min="9473" max="9473" width="41.7109375" style="231" customWidth="1"/>
    <col min="9474" max="9475" width="9.140625" style="231"/>
    <col min="9476" max="9476" width="12.5703125" style="231" customWidth="1"/>
    <col min="9477" max="9728" width="9.140625" style="231"/>
    <col min="9729" max="9729" width="41.7109375" style="231" customWidth="1"/>
    <col min="9730" max="9731" width="9.140625" style="231"/>
    <col min="9732" max="9732" width="12.5703125" style="231" customWidth="1"/>
    <col min="9733" max="9984" width="9.140625" style="231"/>
    <col min="9985" max="9985" width="41.7109375" style="231" customWidth="1"/>
    <col min="9986" max="9987" width="9.140625" style="231"/>
    <col min="9988" max="9988" width="12.5703125" style="231" customWidth="1"/>
    <col min="9989" max="10240" width="9.140625" style="231"/>
    <col min="10241" max="10241" width="41.7109375" style="231" customWidth="1"/>
    <col min="10242" max="10243" width="9.140625" style="231"/>
    <col min="10244" max="10244" width="12.5703125" style="231" customWidth="1"/>
    <col min="10245" max="10496" width="9.140625" style="231"/>
    <col min="10497" max="10497" width="41.7109375" style="231" customWidth="1"/>
    <col min="10498" max="10499" width="9.140625" style="231"/>
    <col min="10500" max="10500" width="12.5703125" style="231" customWidth="1"/>
    <col min="10501" max="10752" width="9.140625" style="231"/>
    <col min="10753" max="10753" width="41.7109375" style="231" customWidth="1"/>
    <col min="10754" max="10755" width="9.140625" style="231"/>
    <col min="10756" max="10756" width="12.5703125" style="231" customWidth="1"/>
    <col min="10757" max="11008" width="9.140625" style="231"/>
    <col min="11009" max="11009" width="41.7109375" style="231" customWidth="1"/>
    <col min="11010" max="11011" width="9.140625" style="231"/>
    <col min="11012" max="11012" width="12.5703125" style="231" customWidth="1"/>
    <col min="11013" max="11264" width="9.140625" style="231"/>
    <col min="11265" max="11265" width="41.7109375" style="231" customWidth="1"/>
    <col min="11266" max="11267" width="9.140625" style="231"/>
    <col min="11268" max="11268" width="12.5703125" style="231" customWidth="1"/>
    <col min="11269" max="11520" width="9.140625" style="231"/>
    <col min="11521" max="11521" width="41.7109375" style="231" customWidth="1"/>
    <col min="11522" max="11523" width="9.140625" style="231"/>
    <col min="11524" max="11524" width="12.5703125" style="231" customWidth="1"/>
    <col min="11525" max="11776" width="9.140625" style="231"/>
    <col min="11777" max="11777" width="41.7109375" style="231" customWidth="1"/>
    <col min="11778" max="11779" width="9.140625" style="231"/>
    <col min="11780" max="11780" width="12.5703125" style="231" customWidth="1"/>
    <col min="11781" max="12032" width="9.140625" style="231"/>
    <col min="12033" max="12033" width="41.7109375" style="231" customWidth="1"/>
    <col min="12034" max="12035" width="9.140625" style="231"/>
    <col min="12036" max="12036" width="12.5703125" style="231" customWidth="1"/>
    <col min="12037" max="12288" width="9.140625" style="231"/>
    <col min="12289" max="12289" width="41.7109375" style="231" customWidth="1"/>
    <col min="12290" max="12291" width="9.140625" style="231"/>
    <col min="12292" max="12292" width="12.5703125" style="231" customWidth="1"/>
    <col min="12293" max="12544" width="9.140625" style="231"/>
    <col min="12545" max="12545" width="41.7109375" style="231" customWidth="1"/>
    <col min="12546" max="12547" width="9.140625" style="231"/>
    <col min="12548" max="12548" width="12.5703125" style="231" customWidth="1"/>
    <col min="12549" max="12800" width="9.140625" style="231"/>
    <col min="12801" max="12801" width="41.7109375" style="231" customWidth="1"/>
    <col min="12802" max="12803" width="9.140625" style="231"/>
    <col min="12804" max="12804" width="12.5703125" style="231" customWidth="1"/>
    <col min="12805" max="13056" width="9.140625" style="231"/>
    <col min="13057" max="13057" width="41.7109375" style="231" customWidth="1"/>
    <col min="13058" max="13059" width="9.140625" style="231"/>
    <col min="13060" max="13060" width="12.5703125" style="231" customWidth="1"/>
    <col min="13061" max="13312" width="9.140625" style="231"/>
    <col min="13313" max="13313" width="41.7109375" style="231" customWidth="1"/>
    <col min="13314" max="13315" width="9.140625" style="231"/>
    <col min="13316" max="13316" width="12.5703125" style="231" customWidth="1"/>
    <col min="13317" max="13568" width="9.140625" style="231"/>
    <col min="13569" max="13569" width="41.7109375" style="231" customWidth="1"/>
    <col min="13570" max="13571" width="9.140625" style="231"/>
    <col min="13572" max="13572" width="12.5703125" style="231" customWidth="1"/>
    <col min="13573" max="13824" width="9.140625" style="231"/>
    <col min="13825" max="13825" width="41.7109375" style="231" customWidth="1"/>
    <col min="13826" max="13827" width="9.140625" style="231"/>
    <col min="13828" max="13828" width="12.5703125" style="231" customWidth="1"/>
    <col min="13829" max="14080" width="9.140625" style="231"/>
    <col min="14081" max="14081" width="41.7109375" style="231" customWidth="1"/>
    <col min="14082" max="14083" width="9.140625" style="231"/>
    <col min="14084" max="14084" width="12.5703125" style="231" customWidth="1"/>
    <col min="14085" max="14336" width="9.140625" style="231"/>
    <col min="14337" max="14337" width="41.7109375" style="231" customWidth="1"/>
    <col min="14338" max="14339" width="9.140625" style="231"/>
    <col min="14340" max="14340" width="12.5703125" style="231" customWidth="1"/>
    <col min="14341" max="14592" width="9.140625" style="231"/>
    <col min="14593" max="14593" width="41.7109375" style="231" customWidth="1"/>
    <col min="14594" max="14595" width="9.140625" style="231"/>
    <col min="14596" max="14596" width="12.5703125" style="231" customWidth="1"/>
    <col min="14597" max="14848" width="9.140625" style="231"/>
    <col min="14849" max="14849" width="41.7109375" style="231" customWidth="1"/>
    <col min="14850" max="14851" width="9.140625" style="231"/>
    <col min="14852" max="14852" width="12.5703125" style="231" customWidth="1"/>
    <col min="14853" max="15104" width="9.140625" style="231"/>
    <col min="15105" max="15105" width="41.7109375" style="231" customWidth="1"/>
    <col min="15106" max="15107" width="9.140625" style="231"/>
    <col min="15108" max="15108" width="12.5703125" style="231" customWidth="1"/>
    <col min="15109" max="15360" width="9.140625" style="231"/>
    <col min="15361" max="15361" width="41.7109375" style="231" customWidth="1"/>
    <col min="15362" max="15363" width="9.140625" style="231"/>
    <col min="15364" max="15364" width="12.5703125" style="231" customWidth="1"/>
    <col min="15365" max="15616" width="9.140625" style="231"/>
    <col min="15617" max="15617" width="41.7109375" style="231" customWidth="1"/>
    <col min="15618" max="15619" width="9.140625" style="231"/>
    <col min="15620" max="15620" width="12.5703125" style="231" customWidth="1"/>
    <col min="15621" max="15872" width="9.140625" style="231"/>
    <col min="15873" max="15873" width="41.7109375" style="231" customWidth="1"/>
    <col min="15874" max="15875" width="9.140625" style="231"/>
    <col min="15876" max="15876" width="12.5703125" style="231" customWidth="1"/>
    <col min="15877" max="16128" width="9.140625" style="231"/>
    <col min="16129" max="16129" width="41.7109375" style="231" customWidth="1"/>
    <col min="16130" max="16131" width="9.140625" style="231"/>
    <col min="16132" max="16132" width="12.5703125" style="231" customWidth="1"/>
    <col min="16133" max="16384" width="9.140625" style="231"/>
  </cols>
  <sheetData>
    <row r="2" spans="1:12" ht="33.75" customHeight="1">
      <c r="A2" s="1016" t="s">
        <v>553</v>
      </c>
      <c r="B2" s="1016"/>
      <c r="C2" s="1016"/>
      <c r="D2" s="1016"/>
      <c r="E2" s="1016"/>
      <c r="F2" s="1016"/>
      <c r="G2" s="1016"/>
      <c r="H2" s="1016"/>
      <c r="I2" s="1016"/>
      <c r="J2" s="1016"/>
      <c r="K2" s="1016"/>
      <c r="L2" s="1016"/>
    </row>
    <row r="4" spans="1:12" ht="49.5" customHeight="1">
      <c r="A4" s="1017" t="s">
        <v>554</v>
      </c>
      <c r="B4" s="1018" t="s">
        <v>555</v>
      </c>
      <c r="C4" s="1018"/>
      <c r="D4" s="1018" t="s">
        <v>556</v>
      </c>
      <c r="E4" s="1019" t="s">
        <v>557</v>
      </c>
      <c r="F4" s="1020"/>
      <c r="G4" s="1021" t="s">
        <v>558</v>
      </c>
      <c r="H4" s="1021"/>
      <c r="I4" s="1021"/>
      <c r="J4" s="1021"/>
      <c r="K4" s="1021"/>
      <c r="L4" s="1021"/>
    </row>
    <row r="5" spans="1:12" ht="51.75" customHeight="1">
      <c r="A5" s="1017"/>
      <c r="B5" s="1017" t="s">
        <v>559</v>
      </c>
      <c r="C5" s="1017"/>
      <c r="D5" s="1018"/>
      <c r="E5" s="1022" t="s">
        <v>560</v>
      </c>
      <c r="F5" s="1022"/>
      <c r="G5" s="965" t="s">
        <v>561</v>
      </c>
      <c r="H5" s="965"/>
      <c r="I5" s="965" t="s">
        <v>562</v>
      </c>
      <c r="J5" s="965"/>
      <c r="K5" s="965" t="s">
        <v>563</v>
      </c>
      <c r="L5" s="965"/>
    </row>
    <row r="6" spans="1:12">
      <c r="A6" s="1017"/>
      <c r="B6" s="232" t="s">
        <v>564</v>
      </c>
      <c r="C6" s="232" t="s">
        <v>565</v>
      </c>
      <c r="D6" s="1018"/>
      <c r="E6" s="233" t="s">
        <v>564</v>
      </c>
      <c r="F6" s="233" t="s">
        <v>565</v>
      </c>
      <c r="G6" s="233" t="s">
        <v>564</v>
      </c>
      <c r="H6" s="233" t="s">
        <v>565</v>
      </c>
      <c r="I6" s="233" t="s">
        <v>564</v>
      </c>
      <c r="J6" s="233" t="s">
        <v>565</v>
      </c>
      <c r="K6" s="233" t="s">
        <v>564</v>
      </c>
      <c r="L6" s="233" t="s">
        <v>565</v>
      </c>
    </row>
    <row r="7" spans="1:12" s="235" customFormat="1" ht="22.5">
      <c r="A7" s="234">
        <v>1</v>
      </c>
      <c r="B7" s="234">
        <v>2</v>
      </c>
      <c r="C7" s="234">
        <v>3</v>
      </c>
      <c r="D7" s="234">
        <v>4</v>
      </c>
      <c r="E7" s="234" t="s">
        <v>566</v>
      </c>
      <c r="F7" s="234" t="s">
        <v>567</v>
      </c>
      <c r="G7" s="234" t="s">
        <v>568</v>
      </c>
      <c r="H7" s="234" t="s">
        <v>569</v>
      </c>
      <c r="I7" s="234" t="s">
        <v>570</v>
      </c>
      <c r="J7" s="234" t="s">
        <v>571</v>
      </c>
      <c r="K7" s="234" t="s">
        <v>572</v>
      </c>
      <c r="L7" s="234" t="s">
        <v>573</v>
      </c>
    </row>
    <row r="8" spans="1:12">
      <c r="A8" s="236" t="s">
        <v>574</v>
      </c>
      <c r="B8" s="237">
        <v>40</v>
      </c>
      <c r="C8" s="237">
        <v>50</v>
      </c>
      <c r="D8" s="238">
        <v>30.63</v>
      </c>
      <c r="E8" s="239">
        <f t="shared" ref="E8:E30" si="0">B8*D8/1000</f>
        <v>1.23</v>
      </c>
      <c r="F8" s="239">
        <f t="shared" ref="F8:F30" si="1">C8*D8/1000</f>
        <v>1.53</v>
      </c>
      <c r="G8" s="239">
        <f t="shared" ref="G8:H38" si="2">E8*1</f>
        <v>1.23</v>
      </c>
      <c r="H8" s="239">
        <f t="shared" si="2"/>
        <v>1.53</v>
      </c>
      <c r="I8" s="239">
        <f t="shared" ref="I8:J38" si="3">E8*0.95</f>
        <v>1.17</v>
      </c>
      <c r="J8" s="239">
        <f t="shared" si="3"/>
        <v>1.45</v>
      </c>
      <c r="K8" s="239">
        <f t="shared" ref="K8:L38" si="4">E8*0.25</f>
        <v>0.31</v>
      </c>
      <c r="L8" s="239">
        <f t="shared" si="4"/>
        <v>0.38</v>
      </c>
    </row>
    <row r="9" spans="1:12">
      <c r="A9" s="236" t="s">
        <v>575</v>
      </c>
      <c r="B9" s="237">
        <v>60</v>
      </c>
      <c r="C9" s="237">
        <v>80</v>
      </c>
      <c r="D9" s="238">
        <v>27.43</v>
      </c>
      <c r="E9" s="239">
        <f t="shared" si="0"/>
        <v>1.65</v>
      </c>
      <c r="F9" s="239">
        <f t="shared" si="1"/>
        <v>2.19</v>
      </c>
      <c r="G9" s="239">
        <f t="shared" si="2"/>
        <v>1.65</v>
      </c>
      <c r="H9" s="239">
        <f t="shared" si="2"/>
        <v>2.19</v>
      </c>
      <c r="I9" s="239">
        <f t="shared" si="3"/>
        <v>1.57</v>
      </c>
      <c r="J9" s="239">
        <f t="shared" si="3"/>
        <v>2.08</v>
      </c>
      <c r="K9" s="239">
        <f t="shared" si="4"/>
        <v>0.41</v>
      </c>
      <c r="L9" s="239">
        <f t="shared" si="4"/>
        <v>0.55000000000000004</v>
      </c>
    </row>
    <row r="10" spans="1:12">
      <c r="A10" s="236" t="s">
        <v>576</v>
      </c>
      <c r="B10" s="237">
        <v>25</v>
      </c>
      <c r="C10" s="237">
        <v>29</v>
      </c>
      <c r="D10" s="238">
        <v>31.8</v>
      </c>
      <c r="E10" s="239">
        <f t="shared" si="0"/>
        <v>0.8</v>
      </c>
      <c r="F10" s="239">
        <f t="shared" si="1"/>
        <v>0.92</v>
      </c>
      <c r="G10" s="239">
        <f t="shared" si="2"/>
        <v>0.8</v>
      </c>
      <c r="H10" s="239">
        <f t="shared" si="2"/>
        <v>0.92</v>
      </c>
      <c r="I10" s="239">
        <f t="shared" si="3"/>
        <v>0.76</v>
      </c>
      <c r="J10" s="239">
        <f t="shared" si="3"/>
        <v>0.87</v>
      </c>
      <c r="K10" s="239">
        <f t="shared" si="4"/>
        <v>0.2</v>
      </c>
      <c r="L10" s="239">
        <f t="shared" si="4"/>
        <v>0.23</v>
      </c>
    </row>
    <row r="11" spans="1:12">
      <c r="A11" s="236" t="s">
        <v>577</v>
      </c>
      <c r="B11" s="237">
        <v>30</v>
      </c>
      <c r="C11" s="237">
        <v>43</v>
      </c>
      <c r="D11" s="238">
        <v>33.08</v>
      </c>
      <c r="E11" s="239">
        <f t="shared" si="0"/>
        <v>0.99</v>
      </c>
      <c r="F11" s="239">
        <f t="shared" si="1"/>
        <v>1.42</v>
      </c>
      <c r="G11" s="239">
        <f t="shared" si="2"/>
        <v>0.99</v>
      </c>
      <c r="H11" s="239">
        <f t="shared" si="2"/>
        <v>1.42</v>
      </c>
      <c r="I11" s="239">
        <f t="shared" si="3"/>
        <v>0.94</v>
      </c>
      <c r="J11" s="239">
        <f t="shared" si="3"/>
        <v>1.35</v>
      </c>
      <c r="K11" s="239">
        <f t="shared" si="4"/>
        <v>0.25</v>
      </c>
      <c r="L11" s="239">
        <f t="shared" si="4"/>
        <v>0.36</v>
      </c>
    </row>
    <row r="12" spans="1:12">
      <c r="A12" s="236" t="s">
        <v>578</v>
      </c>
      <c r="B12" s="237">
        <v>8</v>
      </c>
      <c r="C12" s="237">
        <v>12</v>
      </c>
      <c r="D12" s="238">
        <v>65.44</v>
      </c>
      <c r="E12" s="239">
        <f t="shared" si="0"/>
        <v>0.52</v>
      </c>
      <c r="F12" s="239">
        <f t="shared" si="1"/>
        <v>0.79</v>
      </c>
      <c r="G12" s="239">
        <f t="shared" si="2"/>
        <v>0.52</v>
      </c>
      <c r="H12" s="239">
        <f t="shared" si="2"/>
        <v>0.79</v>
      </c>
      <c r="I12" s="239">
        <f t="shared" si="3"/>
        <v>0.49</v>
      </c>
      <c r="J12" s="239">
        <f t="shared" si="3"/>
        <v>0.75</v>
      </c>
      <c r="K12" s="239">
        <f t="shared" si="4"/>
        <v>0.13</v>
      </c>
      <c r="L12" s="239">
        <f t="shared" si="4"/>
        <v>0.2</v>
      </c>
    </row>
    <row r="13" spans="1:12">
      <c r="A13" s="236" t="s">
        <v>579</v>
      </c>
      <c r="B13" s="240">
        <f>(160*2+172*2+185*2+200*6)/12</f>
        <v>186</v>
      </c>
      <c r="C13" s="240">
        <f>(187*2+200*2+215*2+234*6)/12</f>
        <v>217</v>
      </c>
      <c r="D13" s="238">
        <v>32.03</v>
      </c>
      <c r="E13" s="239">
        <f t="shared" si="0"/>
        <v>5.96</v>
      </c>
      <c r="F13" s="239">
        <f t="shared" si="1"/>
        <v>6.95</v>
      </c>
      <c r="G13" s="239">
        <f t="shared" si="2"/>
        <v>5.96</v>
      </c>
      <c r="H13" s="239">
        <f t="shared" si="2"/>
        <v>6.95</v>
      </c>
      <c r="I13" s="239">
        <f t="shared" si="3"/>
        <v>5.66</v>
      </c>
      <c r="J13" s="239">
        <f t="shared" si="3"/>
        <v>6.6</v>
      </c>
      <c r="K13" s="239">
        <f t="shared" si="4"/>
        <v>1.49</v>
      </c>
      <c r="L13" s="239">
        <f t="shared" si="4"/>
        <v>1.74</v>
      </c>
    </row>
    <row r="14" spans="1:12">
      <c r="A14" s="236" t="s">
        <v>580</v>
      </c>
      <c r="B14" s="237">
        <v>256</v>
      </c>
      <c r="C14" s="237">
        <v>325</v>
      </c>
      <c r="D14" s="238">
        <v>36.22</v>
      </c>
      <c r="E14" s="239">
        <f t="shared" si="0"/>
        <v>9.27</v>
      </c>
      <c r="F14" s="239">
        <f t="shared" si="1"/>
        <v>11.77</v>
      </c>
      <c r="G14" s="239">
        <f t="shared" si="2"/>
        <v>9.27</v>
      </c>
      <c r="H14" s="239">
        <f t="shared" si="2"/>
        <v>11.77</v>
      </c>
      <c r="I14" s="239">
        <f t="shared" si="3"/>
        <v>8.81</v>
      </c>
      <c r="J14" s="239">
        <f t="shared" si="3"/>
        <v>11.18</v>
      </c>
      <c r="K14" s="239">
        <f t="shared" si="4"/>
        <v>2.3199999999999998</v>
      </c>
      <c r="L14" s="239">
        <f t="shared" si="4"/>
        <v>2.94</v>
      </c>
    </row>
    <row r="15" spans="1:12">
      <c r="A15" s="236" t="s">
        <v>581</v>
      </c>
      <c r="B15" s="237">
        <v>108</v>
      </c>
      <c r="C15" s="237">
        <v>114</v>
      </c>
      <c r="D15" s="238">
        <v>79.39</v>
      </c>
      <c r="E15" s="239">
        <f t="shared" si="0"/>
        <v>8.57</v>
      </c>
      <c r="F15" s="239">
        <f t="shared" si="1"/>
        <v>9.0500000000000007</v>
      </c>
      <c r="G15" s="239">
        <f t="shared" si="2"/>
        <v>8.57</v>
      </c>
      <c r="H15" s="239">
        <f t="shared" si="2"/>
        <v>9.0500000000000007</v>
      </c>
      <c r="I15" s="239">
        <f t="shared" si="3"/>
        <v>8.14</v>
      </c>
      <c r="J15" s="239">
        <f t="shared" si="3"/>
        <v>8.6</v>
      </c>
      <c r="K15" s="239">
        <f t="shared" si="4"/>
        <v>2.14</v>
      </c>
      <c r="L15" s="239">
        <f t="shared" si="4"/>
        <v>2.2599999999999998</v>
      </c>
    </row>
    <row r="16" spans="1:12">
      <c r="A16" s="236" t="s">
        <v>582</v>
      </c>
      <c r="B16" s="237">
        <v>9</v>
      </c>
      <c r="C16" s="237">
        <v>11</v>
      </c>
      <c r="D16" s="238">
        <v>228.42</v>
      </c>
      <c r="E16" s="239">
        <f t="shared" si="0"/>
        <v>2.06</v>
      </c>
      <c r="F16" s="239">
        <f t="shared" si="1"/>
        <v>2.5099999999999998</v>
      </c>
      <c r="G16" s="239">
        <f t="shared" si="2"/>
        <v>2.06</v>
      </c>
      <c r="H16" s="239">
        <f t="shared" si="2"/>
        <v>2.5099999999999998</v>
      </c>
      <c r="I16" s="239">
        <f t="shared" si="3"/>
        <v>1.96</v>
      </c>
      <c r="J16" s="239">
        <f t="shared" si="3"/>
        <v>2.38</v>
      </c>
      <c r="K16" s="239">
        <f t="shared" si="4"/>
        <v>0.52</v>
      </c>
      <c r="L16" s="239">
        <f t="shared" si="4"/>
        <v>0.63</v>
      </c>
    </row>
    <row r="17" spans="1:12">
      <c r="A17" s="236" t="s">
        <v>583</v>
      </c>
      <c r="B17" s="237">
        <v>100</v>
      </c>
      <c r="C17" s="237">
        <v>100</v>
      </c>
      <c r="D17" s="238">
        <v>59</v>
      </c>
      <c r="E17" s="239">
        <f t="shared" si="0"/>
        <v>5.9</v>
      </c>
      <c r="F17" s="239">
        <f t="shared" si="1"/>
        <v>5.9</v>
      </c>
      <c r="G17" s="239">
        <f t="shared" si="2"/>
        <v>5.9</v>
      </c>
      <c r="H17" s="239">
        <f t="shared" si="2"/>
        <v>5.9</v>
      </c>
      <c r="I17" s="239">
        <f t="shared" si="3"/>
        <v>5.61</v>
      </c>
      <c r="J17" s="239">
        <f t="shared" si="3"/>
        <v>5.61</v>
      </c>
      <c r="K17" s="239">
        <f t="shared" si="4"/>
        <v>1.48</v>
      </c>
      <c r="L17" s="239">
        <f t="shared" si="4"/>
        <v>1.48</v>
      </c>
    </row>
    <row r="18" spans="1:12">
      <c r="A18" s="236" t="s">
        <v>584</v>
      </c>
      <c r="B18" s="237">
        <f>(55+68)/2</f>
        <v>61.5</v>
      </c>
      <c r="C18" s="237">
        <f>(60.5+75)/2</f>
        <v>67.75</v>
      </c>
      <c r="D18" s="238">
        <v>309.06</v>
      </c>
      <c r="E18" s="239">
        <f t="shared" si="0"/>
        <v>19.010000000000002</v>
      </c>
      <c r="F18" s="239">
        <f t="shared" si="1"/>
        <v>20.94</v>
      </c>
      <c r="G18" s="239">
        <f t="shared" si="2"/>
        <v>19.010000000000002</v>
      </c>
      <c r="H18" s="239">
        <f t="shared" si="2"/>
        <v>20.94</v>
      </c>
      <c r="I18" s="239">
        <f t="shared" si="3"/>
        <v>18.059999999999999</v>
      </c>
      <c r="J18" s="239">
        <f t="shared" si="3"/>
        <v>19.89</v>
      </c>
      <c r="K18" s="239">
        <f t="shared" si="4"/>
        <v>4.75</v>
      </c>
      <c r="L18" s="239">
        <f t="shared" si="4"/>
        <v>5.24</v>
      </c>
    </row>
    <row r="19" spans="1:12" hidden="1">
      <c r="A19" s="241" t="s">
        <v>585</v>
      </c>
      <c r="B19" s="242"/>
      <c r="C19" s="242"/>
      <c r="D19" s="238">
        <v>290.39</v>
      </c>
      <c r="E19" s="239">
        <f t="shared" si="0"/>
        <v>0</v>
      </c>
      <c r="F19" s="239">
        <f t="shared" si="1"/>
        <v>0</v>
      </c>
      <c r="G19" s="239">
        <f t="shared" si="2"/>
        <v>0</v>
      </c>
      <c r="H19" s="239">
        <f t="shared" si="2"/>
        <v>0</v>
      </c>
      <c r="I19" s="239">
        <f t="shared" si="3"/>
        <v>0</v>
      </c>
      <c r="J19" s="239">
        <f t="shared" si="3"/>
        <v>0</v>
      </c>
      <c r="K19" s="239">
        <f t="shared" si="4"/>
        <v>0</v>
      </c>
      <c r="L19" s="239">
        <f t="shared" si="4"/>
        <v>0</v>
      </c>
    </row>
    <row r="20" spans="1:12" ht="30">
      <c r="A20" s="236" t="s">
        <v>586</v>
      </c>
      <c r="B20" s="243">
        <f>(23+23+22)/3</f>
        <v>22.7</v>
      </c>
      <c r="C20" s="243">
        <f>(27+27+26)/3</f>
        <v>26.7</v>
      </c>
      <c r="D20" s="238">
        <v>121.3</v>
      </c>
      <c r="E20" s="239">
        <f t="shared" si="0"/>
        <v>2.75</v>
      </c>
      <c r="F20" s="239">
        <f t="shared" si="1"/>
        <v>3.24</v>
      </c>
      <c r="G20" s="239">
        <f t="shared" si="2"/>
        <v>2.75</v>
      </c>
      <c r="H20" s="239">
        <f t="shared" si="2"/>
        <v>3.24</v>
      </c>
      <c r="I20" s="239">
        <f t="shared" si="3"/>
        <v>2.61</v>
      </c>
      <c r="J20" s="239">
        <f t="shared" si="3"/>
        <v>3.08</v>
      </c>
      <c r="K20" s="239">
        <f t="shared" si="4"/>
        <v>0.69</v>
      </c>
      <c r="L20" s="239">
        <f t="shared" si="4"/>
        <v>0.81</v>
      </c>
    </row>
    <row r="21" spans="1:12" hidden="1">
      <c r="A21" s="241" t="s">
        <v>587</v>
      </c>
      <c r="B21" s="242"/>
      <c r="C21" s="242"/>
      <c r="D21" s="238"/>
      <c r="E21" s="244">
        <f t="shared" si="0"/>
        <v>0</v>
      </c>
      <c r="F21" s="244">
        <f t="shared" si="1"/>
        <v>0</v>
      </c>
      <c r="G21" s="239">
        <f t="shared" si="2"/>
        <v>0</v>
      </c>
      <c r="H21" s="239">
        <f t="shared" si="2"/>
        <v>0</v>
      </c>
      <c r="I21" s="239">
        <f t="shared" si="3"/>
        <v>0</v>
      </c>
      <c r="J21" s="239">
        <f t="shared" si="3"/>
        <v>0</v>
      </c>
      <c r="K21" s="239">
        <f t="shared" si="4"/>
        <v>0</v>
      </c>
      <c r="L21" s="239">
        <f t="shared" si="4"/>
        <v>0</v>
      </c>
    </row>
    <row r="22" spans="1:12">
      <c r="A22" s="236" t="s">
        <v>588</v>
      </c>
      <c r="B22" s="237">
        <v>34</v>
      </c>
      <c r="C22" s="237">
        <v>39</v>
      </c>
      <c r="D22" s="238">
        <v>232.38</v>
      </c>
      <c r="E22" s="239">
        <f t="shared" si="0"/>
        <v>7.9</v>
      </c>
      <c r="F22" s="239">
        <f t="shared" si="1"/>
        <v>9.06</v>
      </c>
      <c r="G22" s="239">
        <f t="shared" si="2"/>
        <v>7.9</v>
      </c>
      <c r="H22" s="239">
        <f t="shared" si="2"/>
        <v>9.06</v>
      </c>
      <c r="I22" s="239">
        <f t="shared" si="3"/>
        <v>7.51</v>
      </c>
      <c r="J22" s="239">
        <f t="shared" si="3"/>
        <v>8.61</v>
      </c>
      <c r="K22" s="239">
        <f t="shared" si="4"/>
        <v>1.98</v>
      </c>
      <c r="L22" s="239">
        <f t="shared" si="4"/>
        <v>2.27</v>
      </c>
    </row>
    <row r="23" spans="1:12">
      <c r="A23" s="236" t="s">
        <v>589</v>
      </c>
      <c r="B23" s="237">
        <v>0</v>
      </c>
      <c r="C23" s="237">
        <v>7</v>
      </c>
      <c r="D23" s="238">
        <v>280.79000000000002</v>
      </c>
      <c r="E23" s="239">
        <f t="shared" si="0"/>
        <v>0</v>
      </c>
      <c r="F23" s="239">
        <f t="shared" si="1"/>
        <v>1.97</v>
      </c>
      <c r="G23" s="239">
        <f t="shared" si="2"/>
        <v>0</v>
      </c>
      <c r="H23" s="239">
        <f t="shared" si="2"/>
        <v>1.97</v>
      </c>
      <c r="I23" s="239">
        <f t="shared" si="3"/>
        <v>0</v>
      </c>
      <c r="J23" s="239">
        <f t="shared" si="3"/>
        <v>1.87</v>
      </c>
      <c r="K23" s="239">
        <f t="shared" si="4"/>
        <v>0</v>
      </c>
      <c r="L23" s="239">
        <f t="shared" si="4"/>
        <v>0.49</v>
      </c>
    </row>
    <row r="24" spans="1:12" ht="30">
      <c r="A24" s="236" t="s">
        <v>590</v>
      </c>
      <c r="B24" s="237">
        <v>390</v>
      </c>
      <c r="C24" s="237">
        <v>450</v>
      </c>
      <c r="D24" s="238">
        <v>48.05</v>
      </c>
      <c r="E24" s="239">
        <f t="shared" si="0"/>
        <v>18.739999999999998</v>
      </c>
      <c r="F24" s="239">
        <f t="shared" si="1"/>
        <v>21.62</v>
      </c>
      <c r="G24" s="239">
        <f t="shared" si="2"/>
        <v>18.739999999999998</v>
      </c>
      <c r="H24" s="239">
        <f t="shared" si="2"/>
        <v>21.62</v>
      </c>
      <c r="I24" s="239">
        <f t="shared" si="3"/>
        <v>17.8</v>
      </c>
      <c r="J24" s="239">
        <f t="shared" si="3"/>
        <v>20.54</v>
      </c>
      <c r="K24" s="239">
        <f t="shared" si="4"/>
        <v>4.6900000000000004</v>
      </c>
      <c r="L24" s="239">
        <f t="shared" si="4"/>
        <v>5.41</v>
      </c>
    </row>
    <row r="25" spans="1:12" ht="30">
      <c r="A25" s="236" t="s">
        <v>591</v>
      </c>
      <c r="B25" s="237">
        <v>0</v>
      </c>
      <c r="C25" s="237">
        <v>50</v>
      </c>
      <c r="D25" s="238">
        <v>59</v>
      </c>
      <c r="E25" s="239">
        <f t="shared" si="0"/>
        <v>0</v>
      </c>
      <c r="F25" s="239">
        <f t="shared" si="1"/>
        <v>2.95</v>
      </c>
      <c r="G25" s="239">
        <f t="shared" si="2"/>
        <v>0</v>
      </c>
      <c r="H25" s="239">
        <f t="shared" si="2"/>
        <v>2.95</v>
      </c>
      <c r="I25" s="239">
        <f t="shared" si="3"/>
        <v>0</v>
      </c>
      <c r="J25" s="239">
        <f t="shared" si="3"/>
        <v>2.8</v>
      </c>
      <c r="K25" s="239">
        <f t="shared" si="4"/>
        <v>0</v>
      </c>
      <c r="L25" s="239">
        <f t="shared" si="4"/>
        <v>0.74</v>
      </c>
    </row>
    <row r="26" spans="1:12" ht="30">
      <c r="A26" s="236" t="s">
        <v>592</v>
      </c>
      <c r="B26" s="237">
        <v>30</v>
      </c>
      <c r="C26" s="237">
        <v>40</v>
      </c>
      <c r="D26" s="238">
        <v>208.96</v>
      </c>
      <c r="E26" s="239">
        <f t="shared" si="0"/>
        <v>6.27</v>
      </c>
      <c r="F26" s="239">
        <f t="shared" si="1"/>
        <v>8.36</v>
      </c>
      <c r="G26" s="239">
        <f t="shared" si="2"/>
        <v>6.27</v>
      </c>
      <c r="H26" s="239">
        <f t="shared" si="2"/>
        <v>8.36</v>
      </c>
      <c r="I26" s="239">
        <f t="shared" si="3"/>
        <v>5.96</v>
      </c>
      <c r="J26" s="239">
        <f t="shared" si="3"/>
        <v>7.94</v>
      </c>
      <c r="K26" s="239">
        <f t="shared" si="4"/>
        <v>1.57</v>
      </c>
      <c r="L26" s="239">
        <f t="shared" si="4"/>
        <v>2.09</v>
      </c>
    </row>
    <row r="27" spans="1:12">
      <c r="A27" s="236" t="s">
        <v>593</v>
      </c>
      <c r="B27" s="237">
        <v>4.3</v>
      </c>
      <c r="C27" s="237">
        <v>6.4</v>
      </c>
      <c r="D27" s="238">
        <v>386.49</v>
      </c>
      <c r="E27" s="239">
        <f t="shared" si="0"/>
        <v>1.66</v>
      </c>
      <c r="F27" s="239">
        <f t="shared" si="1"/>
        <v>2.4700000000000002</v>
      </c>
      <c r="G27" s="239">
        <f t="shared" si="2"/>
        <v>1.66</v>
      </c>
      <c r="H27" s="239">
        <f t="shared" si="2"/>
        <v>2.4700000000000002</v>
      </c>
      <c r="I27" s="239">
        <f t="shared" si="3"/>
        <v>1.58</v>
      </c>
      <c r="J27" s="239">
        <f t="shared" si="3"/>
        <v>2.35</v>
      </c>
      <c r="K27" s="239">
        <f t="shared" si="4"/>
        <v>0.42</v>
      </c>
      <c r="L27" s="239">
        <f t="shared" si="4"/>
        <v>0.62</v>
      </c>
    </row>
    <row r="28" spans="1:12" ht="30">
      <c r="A28" s="236" t="s">
        <v>594</v>
      </c>
      <c r="B28" s="237">
        <v>9</v>
      </c>
      <c r="C28" s="237">
        <v>11</v>
      </c>
      <c r="D28" s="238">
        <v>160.13999999999999</v>
      </c>
      <c r="E28" s="239">
        <f t="shared" si="0"/>
        <v>1.44</v>
      </c>
      <c r="F28" s="239">
        <f t="shared" si="1"/>
        <v>1.76</v>
      </c>
      <c r="G28" s="239">
        <f t="shared" si="2"/>
        <v>1.44</v>
      </c>
      <c r="H28" s="239">
        <f t="shared" si="2"/>
        <v>1.76</v>
      </c>
      <c r="I28" s="239">
        <f t="shared" si="3"/>
        <v>1.37</v>
      </c>
      <c r="J28" s="239">
        <f t="shared" si="3"/>
        <v>1.67</v>
      </c>
      <c r="K28" s="239">
        <f t="shared" si="4"/>
        <v>0.36</v>
      </c>
      <c r="L28" s="239">
        <f t="shared" si="4"/>
        <v>0.44</v>
      </c>
    </row>
    <row r="29" spans="1:12">
      <c r="A29" s="237" t="s">
        <v>595</v>
      </c>
      <c r="B29" s="237">
        <v>18</v>
      </c>
      <c r="C29" s="237">
        <v>21</v>
      </c>
      <c r="D29" s="238">
        <v>334.71</v>
      </c>
      <c r="E29" s="239">
        <f t="shared" si="0"/>
        <v>6.02</v>
      </c>
      <c r="F29" s="239">
        <f t="shared" si="1"/>
        <v>7.03</v>
      </c>
      <c r="G29" s="239">
        <f t="shared" si="2"/>
        <v>6.02</v>
      </c>
      <c r="H29" s="239">
        <f t="shared" si="2"/>
        <v>7.03</v>
      </c>
      <c r="I29" s="239">
        <f t="shared" si="3"/>
        <v>5.72</v>
      </c>
      <c r="J29" s="239">
        <f t="shared" si="3"/>
        <v>6.68</v>
      </c>
      <c r="K29" s="239">
        <f t="shared" si="4"/>
        <v>1.51</v>
      </c>
      <c r="L29" s="239">
        <f t="shared" si="4"/>
        <v>1.76</v>
      </c>
    </row>
    <row r="30" spans="1:12">
      <c r="A30" s="237" t="s">
        <v>596</v>
      </c>
      <c r="B30" s="237">
        <v>9</v>
      </c>
      <c r="C30" s="237">
        <v>11</v>
      </c>
      <c r="D30" s="238">
        <v>93.08</v>
      </c>
      <c r="E30" s="239">
        <f t="shared" si="0"/>
        <v>0.84</v>
      </c>
      <c r="F30" s="239">
        <f t="shared" si="1"/>
        <v>1.02</v>
      </c>
      <c r="G30" s="239">
        <f t="shared" si="2"/>
        <v>0.84</v>
      </c>
      <c r="H30" s="239">
        <f t="shared" si="2"/>
        <v>1.02</v>
      </c>
      <c r="I30" s="239">
        <f t="shared" si="3"/>
        <v>0.8</v>
      </c>
      <c r="J30" s="239">
        <f t="shared" si="3"/>
        <v>0.97</v>
      </c>
      <c r="K30" s="239">
        <f t="shared" si="4"/>
        <v>0.21</v>
      </c>
      <c r="L30" s="239">
        <f t="shared" si="4"/>
        <v>0.26</v>
      </c>
    </row>
    <row r="31" spans="1:12">
      <c r="A31" s="237" t="s">
        <v>597</v>
      </c>
      <c r="B31" s="237">
        <v>0.5</v>
      </c>
      <c r="C31" s="237">
        <v>0.5</v>
      </c>
      <c r="D31" s="238">
        <v>5.71</v>
      </c>
      <c r="E31" s="239">
        <f>B31*D31</f>
        <v>2.86</v>
      </c>
      <c r="F31" s="239">
        <f>C31*D31</f>
        <v>2.86</v>
      </c>
      <c r="G31" s="239">
        <f t="shared" si="2"/>
        <v>2.86</v>
      </c>
      <c r="H31" s="239">
        <f t="shared" si="2"/>
        <v>2.86</v>
      </c>
      <c r="I31" s="239">
        <f t="shared" si="3"/>
        <v>2.72</v>
      </c>
      <c r="J31" s="239">
        <f t="shared" si="3"/>
        <v>2.72</v>
      </c>
      <c r="K31" s="239">
        <f t="shared" si="4"/>
        <v>0.72</v>
      </c>
      <c r="L31" s="239">
        <f t="shared" si="4"/>
        <v>0.72</v>
      </c>
    </row>
    <row r="32" spans="1:12">
      <c r="A32" s="237" t="s">
        <v>598</v>
      </c>
      <c r="B32" s="237">
        <v>37</v>
      </c>
      <c r="C32" s="237">
        <v>47</v>
      </c>
      <c r="D32" s="238">
        <v>49.04</v>
      </c>
      <c r="E32" s="239">
        <f t="shared" ref="E32:E38" si="5">B32*D32/1000</f>
        <v>1.81</v>
      </c>
      <c r="F32" s="239">
        <f t="shared" ref="F32:F38" si="6">C32*D32/1000</f>
        <v>2.2999999999999998</v>
      </c>
      <c r="G32" s="239">
        <f t="shared" si="2"/>
        <v>1.81</v>
      </c>
      <c r="H32" s="239">
        <f t="shared" si="2"/>
        <v>2.2999999999999998</v>
      </c>
      <c r="I32" s="239">
        <f t="shared" si="3"/>
        <v>1.72</v>
      </c>
      <c r="J32" s="239">
        <f t="shared" si="3"/>
        <v>2.19</v>
      </c>
      <c r="K32" s="239">
        <f t="shared" si="4"/>
        <v>0.45</v>
      </c>
      <c r="L32" s="239">
        <f t="shared" si="4"/>
        <v>0.57999999999999996</v>
      </c>
    </row>
    <row r="33" spans="1:12">
      <c r="A33" s="237" t="s">
        <v>599</v>
      </c>
      <c r="B33" s="237">
        <v>7</v>
      </c>
      <c r="C33" s="237">
        <v>20</v>
      </c>
      <c r="D33" s="238">
        <v>96.02</v>
      </c>
      <c r="E33" s="239">
        <f t="shared" si="5"/>
        <v>0.67</v>
      </c>
      <c r="F33" s="239">
        <f t="shared" si="6"/>
        <v>1.92</v>
      </c>
      <c r="G33" s="239">
        <f t="shared" si="2"/>
        <v>0.67</v>
      </c>
      <c r="H33" s="239">
        <f t="shared" si="2"/>
        <v>1.92</v>
      </c>
      <c r="I33" s="239">
        <f t="shared" si="3"/>
        <v>0.64</v>
      </c>
      <c r="J33" s="239">
        <f t="shared" si="3"/>
        <v>1.82</v>
      </c>
      <c r="K33" s="239">
        <f t="shared" si="4"/>
        <v>0.17</v>
      </c>
      <c r="L33" s="239">
        <f t="shared" si="4"/>
        <v>0.48</v>
      </c>
    </row>
    <row r="34" spans="1:12">
      <c r="A34" s="237" t="s">
        <v>600</v>
      </c>
      <c r="B34" s="237">
        <v>0.5</v>
      </c>
      <c r="C34" s="237">
        <v>0.6</v>
      </c>
      <c r="D34" s="238">
        <v>675.36</v>
      </c>
      <c r="E34" s="239">
        <f t="shared" si="5"/>
        <v>0.34</v>
      </c>
      <c r="F34" s="239">
        <f t="shared" si="6"/>
        <v>0.41</v>
      </c>
      <c r="G34" s="239">
        <f t="shared" si="2"/>
        <v>0.34</v>
      </c>
      <c r="H34" s="239">
        <f t="shared" si="2"/>
        <v>0.41</v>
      </c>
      <c r="I34" s="239">
        <f t="shared" si="3"/>
        <v>0.32</v>
      </c>
      <c r="J34" s="239">
        <f t="shared" si="3"/>
        <v>0.39</v>
      </c>
      <c r="K34" s="239">
        <f t="shared" si="4"/>
        <v>0.09</v>
      </c>
      <c r="L34" s="239">
        <f t="shared" si="4"/>
        <v>0.1</v>
      </c>
    </row>
    <row r="35" spans="1:12">
      <c r="A35" s="237" t="s">
        <v>601</v>
      </c>
      <c r="B35" s="237">
        <v>0.5</v>
      </c>
      <c r="C35" s="237">
        <v>0.6</v>
      </c>
      <c r="D35" s="238">
        <v>240</v>
      </c>
      <c r="E35" s="239">
        <f t="shared" si="5"/>
        <v>0.12</v>
      </c>
      <c r="F35" s="239">
        <f t="shared" si="6"/>
        <v>0.14000000000000001</v>
      </c>
      <c r="G35" s="239">
        <f t="shared" si="2"/>
        <v>0.12</v>
      </c>
      <c r="H35" s="239">
        <f t="shared" si="2"/>
        <v>0.14000000000000001</v>
      </c>
      <c r="I35" s="239">
        <f t="shared" si="3"/>
        <v>0.11</v>
      </c>
      <c r="J35" s="239">
        <f t="shared" si="3"/>
        <v>0.13</v>
      </c>
      <c r="K35" s="239">
        <f t="shared" si="4"/>
        <v>0.03</v>
      </c>
      <c r="L35" s="239">
        <f t="shared" si="4"/>
        <v>0.04</v>
      </c>
    </row>
    <row r="36" spans="1:12">
      <c r="A36" s="237" t="s">
        <v>602</v>
      </c>
      <c r="B36" s="237">
        <v>1</v>
      </c>
      <c r="C36" s="237">
        <v>1.2</v>
      </c>
      <c r="D36" s="238">
        <v>240</v>
      </c>
      <c r="E36" s="239">
        <f t="shared" si="5"/>
        <v>0.24</v>
      </c>
      <c r="F36" s="239">
        <f t="shared" si="6"/>
        <v>0.28999999999999998</v>
      </c>
      <c r="G36" s="239">
        <f t="shared" si="2"/>
        <v>0.24</v>
      </c>
      <c r="H36" s="239">
        <f t="shared" si="2"/>
        <v>0.28999999999999998</v>
      </c>
      <c r="I36" s="239">
        <f t="shared" si="3"/>
        <v>0.23</v>
      </c>
      <c r="J36" s="239">
        <f t="shared" si="3"/>
        <v>0.28000000000000003</v>
      </c>
      <c r="K36" s="239">
        <f t="shared" si="4"/>
        <v>0.06</v>
      </c>
      <c r="L36" s="239">
        <f t="shared" si="4"/>
        <v>7.0000000000000007E-2</v>
      </c>
    </row>
    <row r="37" spans="1:12">
      <c r="A37" s="237" t="s">
        <v>603</v>
      </c>
      <c r="B37" s="237">
        <v>0.4</v>
      </c>
      <c r="C37" s="237">
        <v>0.5</v>
      </c>
      <c r="D37" s="238">
        <v>380</v>
      </c>
      <c r="E37" s="239">
        <f t="shared" si="5"/>
        <v>0.15</v>
      </c>
      <c r="F37" s="239">
        <f t="shared" si="6"/>
        <v>0.19</v>
      </c>
      <c r="G37" s="239">
        <f t="shared" si="2"/>
        <v>0.15</v>
      </c>
      <c r="H37" s="239">
        <f t="shared" si="2"/>
        <v>0.19</v>
      </c>
      <c r="I37" s="239">
        <f t="shared" si="3"/>
        <v>0.14000000000000001</v>
      </c>
      <c r="J37" s="239">
        <f t="shared" si="3"/>
        <v>0.18</v>
      </c>
      <c r="K37" s="239">
        <f t="shared" si="4"/>
        <v>0.04</v>
      </c>
      <c r="L37" s="239">
        <f t="shared" si="4"/>
        <v>0.05</v>
      </c>
    </row>
    <row r="38" spans="1:12">
      <c r="A38" s="237" t="s">
        <v>604</v>
      </c>
      <c r="B38" s="237">
        <v>4</v>
      </c>
      <c r="C38" s="237">
        <v>6</v>
      </c>
      <c r="D38" s="238">
        <v>12.1</v>
      </c>
      <c r="E38" s="239">
        <f t="shared" si="5"/>
        <v>0.05</v>
      </c>
      <c r="F38" s="239">
        <f t="shared" si="6"/>
        <v>7.0000000000000007E-2</v>
      </c>
      <c r="G38" s="239">
        <f t="shared" si="2"/>
        <v>0.05</v>
      </c>
      <c r="H38" s="239">
        <f t="shared" si="2"/>
        <v>7.0000000000000007E-2</v>
      </c>
      <c r="I38" s="239">
        <f t="shared" si="3"/>
        <v>0.05</v>
      </c>
      <c r="J38" s="239">
        <f t="shared" si="3"/>
        <v>7.0000000000000007E-2</v>
      </c>
      <c r="K38" s="239">
        <f t="shared" si="4"/>
        <v>0.01</v>
      </c>
      <c r="L38" s="239">
        <f t="shared" si="4"/>
        <v>0.02</v>
      </c>
    </row>
    <row r="39" spans="1:12">
      <c r="A39" s="237" t="s">
        <v>605</v>
      </c>
      <c r="B39" s="237"/>
      <c r="C39" s="237"/>
      <c r="D39" s="239"/>
      <c r="E39" s="245">
        <f>SUM(E8:E38)-E19-E21</f>
        <v>107.82</v>
      </c>
      <c r="F39" s="245">
        <f t="shared" ref="F39:L39" si="7">SUM(F8:F38)-F19-F21</f>
        <v>131.63</v>
      </c>
      <c r="G39" s="245">
        <f t="shared" si="7"/>
        <v>107.82</v>
      </c>
      <c r="H39" s="245">
        <f t="shared" si="7"/>
        <v>131.63</v>
      </c>
      <c r="I39" s="246">
        <f t="shared" si="7"/>
        <v>102.45</v>
      </c>
      <c r="J39" s="246">
        <f t="shared" si="7"/>
        <v>125.05</v>
      </c>
      <c r="K39" s="246">
        <f t="shared" si="7"/>
        <v>27</v>
      </c>
      <c r="L39" s="246">
        <f t="shared" si="7"/>
        <v>32.96</v>
      </c>
    </row>
    <row r="40" spans="1:12">
      <c r="A40" s="237" t="s">
        <v>606</v>
      </c>
      <c r="B40" s="237"/>
      <c r="C40" s="237"/>
      <c r="D40" s="239"/>
      <c r="E40" s="247">
        <f>E39*247</f>
        <v>26632</v>
      </c>
      <c r="F40" s="247">
        <f t="shared" ref="F40:L40" si="8">F39*247</f>
        <v>32513</v>
      </c>
      <c r="G40" s="245">
        <f t="shared" si="8"/>
        <v>26631.54</v>
      </c>
      <c r="H40" s="245">
        <f t="shared" si="8"/>
        <v>32512.61</v>
      </c>
      <c r="I40" s="245">
        <f t="shared" si="8"/>
        <v>25305.15</v>
      </c>
      <c r="J40" s="245">
        <f t="shared" si="8"/>
        <v>30887.35</v>
      </c>
      <c r="K40" s="245">
        <f t="shared" si="8"/>
        <v>6669</v>
      </c>
      <c r="L40" s="245">
        <f t="shared" si="8"/>
        <v>8141.12</v>
      </c>
    </row>
    <row r="42" spans="1:12">
      <c r="D42" s="248"/>
    </row>
  </sheetData>
  <mergeCells count="11">
    <mergeCell ref="K5:L5"/>
    <mergeCell ref="A2:L2"/>
    <mergeCell ref="A4:A6"/>
    <mergeCell ref="B4:C4"/>
    <mergeCell ref="D4:D6"/>
    <mergeCell ref="E4:F4"/>
    <mergeCell ref="G4:L4"/>
    <mergeCell ref="B5:C5"/>
    <mergeCell ref="E5:F5"/>
    <mergeCell ref="G5:H5"/>
    <mergeCell ref="I5:J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2:H21"/>
  <sheetViews>
    <sheetView workbookViewId="0">
      <selection activeCell="B5" sqref="B5:C10"/>
    </sheetView>
  </sheetViews>
  <sheetFormatPr defaultRowHeight="15"/>
  <cols>
    <col min="1" max="2" width="28.7109375" style="231" customWidth="1"/>
    <col min="3" max="3" width="9.140625" style="231"/>
    <col min="4" max="5" width="0" style="231" hidden="1" customWidth="1"/>
    <col min="6" max="6" width="15.5703125" style="231" customWidth="1"/>
    <col min="7" max="7" width="12.85546875" style="231" customWidth="1"/>
    <col min="8" max="8" width="17.5703125" style="231" customWidth="1"/>
    <col min="9" max="256" width="9.140625" style="231"/>
    <col min="257" max="258" width="28.7109375" style="231" customWidth="1"/>
    <col min="259" max="259" width="9.140625" style="231"/>
    <col min="260" max="261" width="0" style="231" hidden="1" customWidth="1"/>
    <col min="262" max="262" width="15.5703125" style="231" customWidth="1"/>
    <col min="263" max="263" width="12.85546875" style="231" customWidth="1"/>
    <col min="264" max="264" width="17.5703125" style="231" customWidth="1"/>
    <col min="265" max="512" width="9.140625" style="231"/>
    <col min="513" max="514" width="28.7109375" style="231" customWidth="1"/>
    <col min="515" max="515" width="9.140625" style="231"/>
    <col min="516" max="517" width="0" style="231" hidden="1" customWidth="1"/>
    <col min="518" max="518" width="15.5703125" style="231" customWidth="1"/>
    <col min="519" max="519" width="12.85546875" style="231" customWidth="1"/>
    <col min="520" max="520" width="17.5703125" style="231" customWidth="1"/>
    <col min="521" max="768" width="9.140625" style="231"/>
    <col min="769" max="770" width="28.7109375" style="231" customWidth="1"/>
    <col min="771" max="771" width="9.140625" style="231"/>
    <col min="772" max="773" width="0" style="231" hidden="1" customWidth="1"/>
    <col min="774" max="774" width="15.5703125" style="231" customWidth="1"/>
    <col min="775" max="775" width="12.85546875" style="231" customWidth="1"/>
    <col min="776" max="776" width="17.5703125" style="231" customWidth="1"/>
    <col min="777" max="1024" width="9.140625" style="231"/>
    <col min="1025" max="1026" width="28.7109375" style="231" customWidth="1"/>
    <col min="1027" max="1027" width="9.140625" style="231"/>
    <col min="1028" max="1029" width="0" style="231" hidden="1" customWidth="1"/>
    <col min="1030" max="1030" width="15.5703125" style="231" customWidth="1"/>
    <col min="1031" max="1031" width="12.85546875" style="231" customWidth="1"/>
    <col min="1032" max="1032" width="17.5703125" style="231" customWidth="1"/>
    <col min="1033" max="1280" width="9.140625" style="231"/>
    <col min="1281" max="1282" width="28.7109375" style="231" customWidth="1"/>
    <col min="1283" max="1283" width="9.140625" style="231"/>
    <col min="1284" max="1285" width="0" style="231" hidden="1" customWidth="1"/>
    <col min="1286" max="1286" width="15.5703125" style="231" customWidth="1"/>
    <col min="1287" max="1287" width="12.85546875" style="231" customWidth="1"/>
    <col min="1288" max="1288" width="17.5703125" style="231" customWidth="1"/>
    <col min="1289" max="1536" width="9.140625" style="231"/>
    <col min="1537" max="1538" width="28.7109375" style="231" customWidth="1"/>
    <col min="1539" max="1539" width="9.140625" style="231"/>
    <col min="1540" max="1541" width="0" style="231" hidden="1" customWidth="1"/>
    <col min="1542" max="1542" width="15.5703125" style="231" customWidth="1"/>
    <col min="1543" max="1543" width="12.85546875" style="231" customWidth="1"/>
    <col min="1544" max="1544" width="17.5703125" style="231" customWidth="1"/>
    <col min="1545" max="1792" width="9.140625" style="231"/>
    <col min="1793" max="1794" width="28.7109375" style="231" customWidth="1"/>
    <col min="1795" max="1795" width="9.140625" style="231"/>
    <col min="1796" max="1797" width="0" style="231" hidden="1" customWidth="1"/>
    <col min="1798" max="1798" width="15.5703125" style="231" customWidth="1"/>
    <col min="1799" max="1799" width="12.85546875" style="231" customWidth="1"/>
    <col min="1800" max="1800" width="17.5703125" style="231" customWidth="1"/>
    <col min="1801" max="2048" width="9.140625" style="231"/>
    <col min="2049" max="2050" width="28.7109375" style="231" customWidth="1"/>
    <col min="2051" max="2051" width="9.140625" style="231"/>
    <col min="2052" max="2053" width="0" style="231" hidden="1" customWidth="1"/>
    <col min="2054" max="2054" width="15.5703125" style="231" customWidth="1"/>
    <col min="2055" max="2055" width="12.85546875" style="231" customWidth="1"/>
    <col min="2056" max="2056" width="17.5703125" style="231" customWidth="1"/>
    <col min="2057" max="2304" width="9.140625" style="231"/>
    <col min="2305" max="2306" width="28.7109375" style="231" customWidth="1"/>
    <col min="2307" max="2307" width="9.140625" style="231"/>
    <col min="2308" max="2309" width="0" style="231" hidden="1" customWidth="1"/>
    <col min="2310" max="2310" width="15.5703125" style="231" customWidth="1"/>
    <col min="2311" max="2311" width="12.85546875" style="231" customWidth="1"/>
    <col min="2312" max="2312" width="17.5703125" style="231" customWidth="1"/>
    <col min="2313" max="2560" width="9.140625" style="231"/>
    <col min="2561" max="2562" width="28.7109375" style="231" customWidth="1"/>
    <col min="2563" max="2563" width="9.140625" style="231"/>
    <col min="2564" max="2565" width="0" style="231" hidden="1" customWidth="1"/>
    <col min="2566" max="2566" width="15.5703125" style="231" customWidth="1"/>
    <col min="2567" max="2567" width="12.85546875" style="231" customWidth="1"/>
    <col min="2568" max="2568" width="17.5703125" style="231" customWidth="1"/>
    <col min="2569" max="2816" width="9.140625" style="231"/>
    <col min="2817" max="2818" width="28.7109375" style="231" customWidth="1"/>
    <col min="2819" max="2819" width="9.140625" style="231"/>
    <col min="2820" max="2821" width="0" style="231" hidden="1" customWidth="1"/>
    <col min="2822" max="2822" width="15.5703125" style="231" customWidth="1"/>
    <col min="2823" max="2823" width="12.85546875" style="231" customWidth="1"/>
    <col min="2824" max="2824" width="17.5703125" style="231" customWidth="1"/>
    <col min="2825" max="3072" width="9.140625" style="231"/>
    <col min="3073" max="3074" width="28.7109375" style="231" customWidth="1"/>
    <col min="3075" max="3075" width="9.140625" style="231"/>
    <col min="3076" max="3077" width="0" style="231" hidden="1" customWidth="1"/>
    <col min="3078" max="3078" width="15.5703125" style="231" customWidth="1"/>
    <col min="3079" max="3079" width="12.85546875" style="231" customWidth="1"/>
    <col min="3080" max="3080" width="17.5703125" style="231" customWidth="1"/>
    <col min="3081" max="3328" width="9.140625" style="231"/>
    <col min="3329" max="3330" width="28.7109375" style="231" customWidth="1"/>
    <col min="3331" max="3331" width="9.140625" style="231"/>
    <col min="3332" max="3333" width="0" style="231" hidden="1" customWidth="1"/>
    <col min="3334" max="3334" width="15.5703125" style="231" customWidth="1"/>
    <col min="3335" max="3335" width="12.85546875" style="231" customWidth="1"/>
    <col min="3336" max="3336" width="17.5703125" style="231" customWidth="1"/>
    <col min="3337" max="3584" width="9.140625" style="231"/>
    <col min="3585" max="3586" width="28.7109375" style="231" customWidth="1"/>
    <col min="3587" max="3587" width="9.140625" style="231"/>
    <col min="3588" max="3589" width="0" style="231" hidden="1" customWidth="1"/>
    <col min="3590" max="3590" width="15.5703125" style="231" customWidth="1"/>
    <col min="3591" max="3591" width="12.85546875" style="231" customWidth="1"/>
    <col min="3592" max="3592" width="17.5703125" style="231" customWidth="1"/>
    <col min="3593" max="3840" width="9.140625" style="231"/>
    <col min="3841" max="3842" width="28.7109375" style="231" customWidth="1"/>
    <col min="3843" max="3843" width="9.140625" style="231"/>
    <col min="3844" max="3845" width="0" style="231" hidden="1" customWidth="1"/>
    <col min="3846" max="3846" width="15.5703125" style="231" customWidth="1"/>
    <col min="3847" max="3847" width="12.85546875" style="231" customWidth="1"/>
    <col min="3848" max="3848" width="17.5703125" style="231" customWidth="1"/>
    <col min="3849" max="4096" width="9.140625" style="231"/>
    <col min="4097" max="4098" width="28.7109375" style="231" customWidth="1"/>
    <col min="4099" max="4099" width="9.140625" style="231"/>
    <col min="4100" max="4101" width="0" style="231" hidden="1" customWidth="1"/>
    <col min="4102" max="4102" width="15.5703125" style="231" customWidth="1"/>
    <col min="4103" max="4103" width="12.85546875" style="231" customWidth="1"/>
    <col min="4104" max="4104" width="17.5703125" style="231" customWidth="1"/>
    <col min="4105" max="4352" width="9.140625" style="231"/>
    <col min="4353" max="4354" width="28.7109375" style="231" customWidth="1"/>
    <col min="4355" max="4355" width="9.140625" style="231"/>
    <col min="4356" max="4357" width="0" style="231" hidden="1" customWidth="1"/>
    <col min="4358" max="4358" width="15.5703125" style="231" customWidth="1"/>
    <col min="4359" max="4359" width="12.85546875" style="231" customWidth="1"/>
    <col min="4360" max="4360" width="17.5703125" style="231" customWidth="1"/>
    <col min="4361" max="4608" width="9.140625" style="231"/>
    <col min="4609" max="4610" width="28.7109375" style="231" customWidth="1"/>
    <col min="4611" max="4611" width="9.140625" style="231"/>
    <col min="4612" max="4613" width="0" style="231" hidden="1" customWidth="1"/>
    <col min="4614" max="4614" width="15.5703125" style="231" customWidth="1"/>
    <col min="4615" max="4615" width="12.85546875" style="231" customWidth="1"/>
    <col min="4616" max="4616" width="17.5703125" style="231" customWidth="1"/>
    <col min="4617" max="4864" width="9.140625" style="231"/>
    <col min="4865" max="4866" width="28.7109375" style="231" customWidth="1"/>
    <col min="4867" max="4867" width="9.140625" style="231"/>
    <col min="4868" max="4869" width="0" style="231" hidden="1" customWidth="1"/>
    <col min="4870" max="4870" width="15.5703125" style="231" customWidth="1"/>
    <col min="4871" max="4871" width="12.85546875" style="231" customWidth="1"/>
    <col min="4872" max="4872" width="17.5703125" style="231" customWidth="1"/>
    <col min="4873" max="5120" width="9.140625" style="231"/>
    <col min="5121" max="5122" width="28.7109375" style="231" customWidth="1"/>
    <col min="5123" max="5123" width="9.140625" style="231"/>
    <col min="5124" max="5125" width="0" style="231" hidden="1" customWidth="1"/>
    <col min="5126" max="5126" width="15.5703125" style="231" customWidth="1"/>
    <col min="5127" max="5127" width="12.85546875" style="231" customWidth="1"/>
    <col min="5128" max="5128" width="17.5703125" style="231" customWidth="1"/>
    <col min="5129" max="5376" width="9.140625" style="231"/>
    <col min="5377" max="5378" width="28.7109375" style="231" customWidth="1"/>
    <col min="5379" max="5379" width="9.140625" style="231"/>
    <col min="5380" max="5381" width="0" style="231" hidden="1" customWidth="1"/>
    <col min="5382" max="5382" width="15.5703125" style="231" customWidth="1"/>
    <col min="5383" max="5383" width="12.85546875" style="231" customWidth="1"/>
    <col min="5384" max="5384" width="17.5703125" style="231" customWidth="1"/>
    <col min="5385" max="5632" width="9.140625" style="231"/>
    <col min="5633" max="5634" width="28.7109375" style="231" customWidth="1"/>
    <col min="5635" max="5635" width="9.140625" style="231"/>
    <col min="5636" max="5637" width="0" style="231" hidden="1" customWidth="1"/>
    <col min="5638" max="5638" width="15.5703125" style="231" customWidth="1"/>
    <col min="5639" max="5639" width="12.85546875" style="231" customWidth="1"/>
    <col min="5640" max="5640" width="17.5703125" style="231" customWidth="1"/>
    <col min="5641" max="5888" width="9.140625" style="231"/>
    <col min="5889" max="5890" width="28.7109375" style="231" customWidth="1"/>
    <col min="5891" max="5891" width="9.140625" style="231"/>
    <col min="5892" max="5893" width="0" style="231" hidden="1" customWidth="1"/>
    <col min="5894" max="5894" width="15.5703125" style="231" customWidth="1"/>
    <col min="5895" max="5895" width="12.85546875" style="231" customWidth="1"/>
    <col min="5896" max="5896" width="17.5703125" style="231" customWidth="1"/>
    <col min="5897" max="6144" width="9.140625" style="231"/>
    <col min="6145" max="6146" width="28.7109375" style="231" customWidth="1"/>
    <col min="6147" max="6147" width="9.140625" style="231"/>
    <col min="6148" max="6149" width="0" style="231" hidden="1" customWidth="1"/>
    <col min="6150" max="6150" width="15.5703125" style="231" customWidth="1"/>
    <col min="6151" max="6151" width="12.85546875" style="231" customWidth="1"/>
    <col min="6152" max="6152" width="17.5703125" style="231" customWidth="1"/>
    <col min="6153" max="6400" width="9.140625" style="231"/>
    <col min="6401" max="6402" width="28.7109375" style="231" customWidth="1"/>
    <col min="6403" max="6403" width="9.140625" style="231"/>
    <col min="6404" max="6405" width="0" style="231" hidden="1" customWidth="1"/>
    <col min="6406" max="6406" width="15.5703125" style="231" customWidth="1"/>
    <col min="6407" max="6407" width="12.85546875" style="231" customWidth="1"/>
    <col min="6408" max="6408" width="17.5703125" style="231" customWidth="1"/>
    <col min="6409" max="6656" width="9.140625" style="231"/>
    <col min="6657" max="6658" width="28.7109375" style="231" customWidth="1"/>
    <col min="6659" max="6659" width="9.140625" style="231"/>
    <col min="6660" max="6661" width="0" style="231" hidden="1" customWidth="1"/>
    <col min="6662" max="6662" width="15.5703125" style="231" customWidth="1"/>
    <col min="6663" max="6663" width="12.85546875" style="231" customWidth="1"/>
    <col min="6664" max="6664" width="17.5703125" style="231" customWidth="1"/>
    <col min="6665" max="6912" width="9.140625" style="231"/>
    <col min="6913" max="6914" width="28.7109375" style="231" customWidth="1"/>
    <col min="6915" max="6915" width="9.140625" style="231"/>
    <col min="6916" max="6917" width="0" style="231" hidden="1" customWidth="1"/>
    <col min="6918" max="6918" width="15.5703125" style="231" customWidth="1"/>
    <col min="6919" max="6919" width="12.85546875" style="231" customWidth="1"/>
    <col min="6920" max="6920" width="17.5703125" style="231" customWidth="1"/>
    <col min="6921" max="7168" width="9.140625" style="231"/>
    <col min="7169" max="7170" width="28.7109375" style="231" customWidth="1"/>
    <col min="7171" max="7171" width="9.140625" style="231"/>
    <col min="7172" max="7173" width="0" style="231" hidden="1" customWidth="1"/>
    <col min="7174" max="7174" width="15.5703125" style="231" customWidth="1"/>
    <col min="7175" max="7175" width="12.85546875" style="231" customWidth="1"/>
    <col min="7176" max="7176" width="17.5703125" style="231" customWidth="1"/>
    <col min="7177" max="7424" width="9.140625" style="231"/>
    <col min="7425" max="7426" width="28.7109375" style="231" customWidth="1"/>
    <col min="7427" max="7427" width="9.140625" style="231"/>
    <col min="7428" max="7429" width="0" style="231" hidden="1" customWidth="1"/>
    <col min="7430" max="7430" width="15.5703125" style="231" customWidth="1"/>
    <col min="7431" max="7431" width="12.85546875" style="231" customWidth="1"/>
    <col min="7432" max="7432" width="17.5703125" style="231" customWidth="1"/>
    <col min="7433" max="7680" width="9.140625" style="231"/>
    <col min="7681" max="7682" width="28.7109375" style="231" customWidth="1"/>
    <col min="7683" max="7683" width="9.140625" style="231"/>
    <col min="7684" max="7685" width="0" style="231" hidden="1" customWidth="1"/>
    <col min="7686" max="7686" width="15.5703125" style="231" customWidth="1"/>
    <col min="7687" max="7687" width="12.85546875" style="231" customWidth="1"/>
    <col min="7688" max="7688" width="17.5703125" style="231" customWidth="1"/>
    <col min="7689" max="7936" width="9.140625" style="231"/>
    <col min="7937" max="7938" width="28.7109375" style="231" customWidth="1"/>
    <col min="7939" max="7939" width="9.140625" style="231"/>
    <col min="7940" max="7941" width="0" style="231" hidden="1" customWidth="1"/>
    <col min="7942" max="7942" width="15.5703125" style="231" customWidth="1"/>
    <col min="7943" max="7943" width="12.85546875" style="231" customWidth="1"/>
    <col min="7944" max="7944" width="17.5703125" style="231" customWidth="1"/>
    <col min="7945" max="8192" width="9.140625" style="231"/>
    <col min="8193" max="8194" width="28.7109375" style="231" customWidth="1"/>
    <col min="8195" max="8195" width="9.140625" style="231"/>
    <col min="8196" max="8197" width="0" style="231" hidden="1" customWidth="1"/>
    <col min="8198" max="8198" width="15.5703125" style="231" customWidth="1"/>
    <col min="8199" max="8199" width="12.85546875" style="231" customWidth="1"/>
    <col min="8200" max="8200" width="17.5703125" style="231" customWidth="1"/>
    <col min="8201" max="8448" width="9.140625" style="231"/>
    <col min="8449" max="8450" width="28.7109375" style="231" customWidth="1"/>
    <col min="8451" max="8451" width="9.140625" style="231"/>
    <col min="8452" max="8453" width="0" style="231" hidden="1" customWidth="1"/>
    <col min="8454" max="8454" width="15.5703125" style="231" customWidth="1"/>
    <col min="8455" max="8455" width="12.85546875" style="231" customWidth="1"/>
    <col min="8456" max="8456" width="17.5703125" style="231" customWidth="1"/>
    <col min="8457" max="8704" width="9.140625" style="231"/>
    <col min="8705" max="8706" width="28.7109375" style="231" customWidth="1"/>
    <col min="8707" max="8707" width="9.140625" style="231"/>
    <col min="8708" max="8709" width="0" style="231" hidden="1" customWidth="1"/>
    <col min="8710" max="8710" width="15.5703125" style="231" customWidth="1"/>
    <col min="8711" max="8711" width="12.85546875" style="231" customWidth="1"/>
    <col min="8712" max="8712" width="17.5703125" style="231" customWidth="1"/>
    <col min="8713" max="8960" width="9.140625" style="231"/>
    <col min="8961" max="8962" width="28.7109375" style="231" customWidth="1"/>
    <col min="8963" max="8963" width="9.140625" style="231"/>
    <col min="8964" max="8965" width="0" style="231" hidden="1" customWidth="1"/>
    <col min="8966" max="8966" width="15.5703125" style="231" customWidth="1"/>
    <col min="8967" max="8967" width="12.85546875" style="231" customWidth="1"/>
    <col min="8968" max="8968" width="17.5703125" style="231" customWidth="1"/>
    <col min="8969" max="9216" width="9.140625" style="231"/>
    <col min="9217" max="9218" width="28.7109375" style="231" customWidth="1"/>
    <col min="9219" max="9219" width="9.140625" style="231"/>
    <col min="9220" max="9221" width="0" style="231" hidden="1" customWidth="1"/>
    <col min="9222" max="9222" width="15.5703125" style="231" customWidth="1"/>
    <col min="9223" max="9223" width="12.85546875" style="231" customWidth="1"/>
    <col min="9224" max="9224" width="17.5703125" style="231" customWidth="1"/>
    <col min="9225" max="9472" width="9.140625" style="231"/>
    <col min="9473" max="9474" width="28.7109375" style="231" customWidth="1"/>
    <col min="9475" max="9475" width="9.140625" style="231"/>
    <col min="9476" max="9477" width="0" style="231" hidden="1" customWidth="1"/>
    <col min="9478" max="9478" width="15.5703125" style="231" customWidth="1"/>
    <col min="9479" max="9479" width="12.85546875" style="231" customWidth="1"/>
    <col min="9480" max="9480" width="17.5703125" style="231" customWidth="1"/>
    <col min="9481" max="9728" width="9.140625" style="231"/>
    <col min="9729" max="9730" width="28.7109375" style="231" customWidth="1"/>
    <col min="9731" max="9731" width="9.140625" style="231"/>
    <col min="9732" max="9733" width="0" style="231" hidden="1" customWidth="1"/>
    <col min="9734" max="9734" width="15.5703125" style="231" customWidth="1"/>
    <col min="9735" max="9735" width="12.85546875" style="231" customWidth="1"/>
    <col min="9736" max="9736" width="17.5703125" style="231" customWidth="1"/>
    <col min="9737" max="9984" width="9.140625" style="231"/>
    <col min="9985" max="9986" width="28.7109375" style="231" customWidth="1"/>
    <col min="9987" max="9987" width="9.140625" style="231"/>
    <col min="9988" max="9989" width="0" style="231" hidden="1" customWidth="1"/>
    <col min="9990" max="9990" width="15.5703125" style="231" customWidth="1"/>
    <col min="9991" max="9991" width="12.85546875" style="231" customWidth="1"/>
    <col min="9992" max="9992" width="17.5703125" style="231" customWidth="1"/>
    <col min="9993" max="10240" width="9.140625" style="231"/>
    <col min="10241" max="10242" width="28.7109375" style="231" customWidth="1"/>
    <col min="10243" max="10243" width="9.140625" style="231"/>
    <col min="10244" max="10245" width="0" style="231" hidden="1" customWidth="1"/>
    <col min="10246" max="10246" width="15.5703125" style="231" customWidth="1"/>
    <col min="10247" max="10247" width="12.85546875" style="231" customWidth="1"/>
    <col min="10248" max="10248" width="17.5703125" style="231" customWidth="1"/>
    <col min="10249" max="10496" width="9.140625" style="231"/>
    <col min="10497" max="10498" width="28.7109375" style="231" customWidth="1"/>
    <col min="10499" max="10499" width="9.140625" style="231"/>
    <col min="10500" max="10501" width="0" style="231" hidden="1" customWidth="1"/>
    <col min="10502" max="10502" width="15.5703125" style="231" customWidth="1"/>
    <col min="10503" max="10503" width="12.85546875" style="231" customWidth="1"/>
    <col min="10504" max="10504" width="17.5703125" style="231" customWidth="1"/>
    <col min="10505" max="10752" width="9.140625" style="231"/>
    <col min="10753" max="10754" width="28.7109375" style="231" customWidth="1"/>
    <col min="10755" max="10755" width="9.140625" style="231"/>
    <col min="10756" max="10757" width="0" style="231" hidden="1" customWidth="1"/>
    <col min="10758" max="10758" width="15.5703125" style="231" customWidth="1"/>
    <col min="10759" max="10759" width="12.85546875" style="231" customWidth="1"/>
    <col min="10760" max="10760" width="17.5703125" style="231" customWidth="1"/>
    <col min="10761" max="11008" width="9.140625" style="231"/>
    <col min="11009" max="11010" width="28.7109375" style="231" customWidth="1"/>
    <col min="11011" max="11011" width="9.140625" style="231"/>
    <col min="11012" max="11013" width="0" style="231" hidden="1" customWidth="1"/>
    <col min="11014" max="11014" width="15.5703125" style="231" customWidth="1"/>
    <col min="11015" max="11015" width="12.85546875" style="231" customWidth="1"/>
    <col min="11016" max="11016" width="17.5703125" style="231" customWidth="1"/>
    <col min="11017" max="11264" width="9.140625" style="231"/>
    <col min="11265" max="11266" width="28.7109375" style="231" customWidth="1"/>
    <col min="11267" max="11267" width="9.140625" style="231"/>
    <col min="11268" max="11269" width="0" style="231" hidden="1" customWidth="1"/>
    <col min="11270" max="11270" width="15.5703125" style="231" customWidth="1"/>
    <col min="11271" max="11271" width="12.85546875" style="231" customWidth="1"/>
    <col min="11272" max="11272" width="17.5703125" style="231" customWidth="1"/>
    <col min="11273" max="11520" width="9.140625" style="231"/>
    <col min="11521" max="11522" width="28.7109375" style="231" customWidth="1"/>
    <col min="11523" max="11523" width="9.140625" style="231"/>
    <col min="11524" max="11525" width="0" style="231" hidden="1" customWidth="1"/>
    <col min="11526" max="11526" width="15.5703125" style="231" customWidth="1"/>
    <col min="11527" max="11527" width="12.85546875" style="231" customWidth="1"/>
    <col min="11528" max="11528" width="17.5703125" style="231" customWidth="1"/>
    <col min="11529" max="11776" width="9.140625" style="231"/>
    <col min="11777" max="11778" width="28.7109375" style="231" customWidth="1"/>
    <col min="11779" max="11779" width="9.140625" style="231"/>
    <col min="11780" max="11781" width="0" style="231" hidden="1" customWidth="1"/>
    <col min="11782" max="11782" width="15.5703125" style="231" customWidth="1"/>
    <col min="11783" max="11783" width="12.85546875" style="231" customWidth="1"/>
    <col min="11784" max="11784" width="17.5703125" style="231" customWidth="1"/>
    <col min="11785" max="12032" width="9.140625" style="231"/>
    <col min="12033" max="12034" width="28.7109375" style="231" customWidth="1"/>
    <col min="12035" max="12035" width="9.140625" style="231"/>
    <col min="12036" max="12037" width="0" style="231" hidden="1" customWidth="1"/>
    <col min="12038" max="12038" width="15.5703125" style="231" customWidth="1"/>
    <col min="12039" max="12039" width="12.85546875" style="231" customWidth="1"/>
    <col min="12040" max="12040" width="17.5703125" style="231" customWidth="1"/>
    <col min="12041" max="12288" width="9.140625" style="231"/>
    <col min="12289" max="12290" width="28.7109375" style="231" customWidth="1"/>
    <col min="12291" max="12291" width="9.140625" style="231"/>
    <col min="12292" max="12293" width="0" style="231" hidden="1" customWidth="1"/>
    <col min="12294" max="12294" width="15.5703125" style="231" customWidth="1"/>
    <col min="12295" max="12295" width="12.85546875" style="231" customWidth="1"/>
    <col min="12296" max="12296" width="17.5703125" style="231" customWidth="1"/>
    <col min="12297" max="12544" width="9.140625" style="231"/>
    <col min="12545" max="12546" width="28.7109375" style="231" customWidth="1"/>
    <col min="12547" max="12547" width="9.140625" style="231"/>
    <col min="12548" max="12549" width="0" style="231" hidden="1" customWidth="1"/>
    <col min="12550" max="12550" width="15.5703125" style="231" customWidth="1"/>
    <col min="12551" max="12551" width="12.85546875" style="231" customWidth="1"/>
    <col min="12552" max="12552" width="17.5703125" style="231" customWidth="1"/>
    <col min="12553" max="12800" width="9.140625" style="231"/>
    <col min="12801" max="12802" width="28.7109375" style="231" customWidth="1"/>
    <col min="12803" max="12803" width="9.140625" style="231"/>
    <col min="12804" max="12805" width="0" style="231" hidden="1" customWidth="1"/>
    <col min="12806" max="12806" width="15.5703125" style="231" customWidth="1"/>
    <col min="12807" max="12807" width="12.85546875" style="231" customWidth="1"/>
    <col min="12808" max="12808" width="17.5703125" style="231" customWidth="1"/>
    <col min="12809" max="13056" width="9.140625" style="231"/>
    <col min="13057" max="13058" width="28.7109375" style="231" customWidth="1"/>
    <col min="13059" max="13059" width="9.140625" style="231"/>
    <col min="13060" max="13061" width="0" style="231" hidden="1" customWidth="1"/>
    <col min="13062" max="13062" width="15.5703125" style="231" customWidth="1"/>
    <col min="13063" max="13063" width="12.85546875" style="231" customWidth="1"/>
    <col min="13064" max="13064" width="17.5703125" style="231" customWidth="1"/>
    <col min="13065" max="13312" width="9.140625" style="231"/>
    <col min="13313" max="13314" width="28.7109375" style="231" customWidth="1"/>
    <col min="13315" max="13315" width="9.140625" style="231"/>
    <col min="13316" max="13317" width="0" style="231" hidden="1" customWidth="1"/>
    <col min="13318" max="13318" width="15.5703125" style="231" customWidth="1"/>
    <col min="13319" max="13319" width="12.85546875" style="231" customWidth="1"/>
    <col min="13320" max="13320" width="17.5703125" style="231" customWidth="1"/>
    <col min="13321" max="13568" width="9.140625" style="231"/>
    <col min="13569" max="13570" width="28.7109375" style="231" customWidth="1"/>
    <col min="13571" max="13571" width="9.140625" style="231"/>
    <col min="13572" max="13573" width="0" style="231" hidden="1" customWidth="1"/>
    <col min="13574" max="13574" width="15.5703125" style="231" customWidth="1"/>
    <col min="13575" max="13575" width="12.85546875" style="231" customWidth="1"/>
    <col min="13576" max="13576" width="17.5703125" style="231" customWidth="1"/>
    <col min="13577" max="13824" width="9.140625" style="231"/>
    <col min="13825" max="13826" width="28.7109375" style="231" customWidth="1"/>
    <col min="13827" max="13827" width="9.140625" style="231"/>
    <col min="13828" max="13829" width="0" style="231" hidden="1" customWidth="1"/>
    <col min="13830" max="13830" width="15.5703125" style="231" customWidth="1"/>
    <col min="13831" max="13831" width="12.85546875" style="231" customWidth="1"/>
    <col min="13832" max="13832" width="17.5703125" style="231" customWidth="1"/>
    <col min="13833" max="14080" width="9.140625" style="231"/>
    <col min="14081" max="14082" width="28.7109375" style="231" customWidth="1"/>
    <col min="14083" max="14083" width="9.140625" style="231"/>
    <col min="14084" max="14085" width="0" style="231" hidden="1" customWidth="1"/>
    <col min="14086" max="14086" width="15.5703125" style="231" customWidth="1"/>
    <col min="14087" max="14087" width="12.85546875" style="231" customWidth="1"/>
    <col min="14088" max="14088" width="17.5703125" style="231" customWidth="1"/>
    <col min="14089" max="14336" width="9.140625" style="231"/>
    <col min="14337" max="14338" width="28.7109375" style="231" customWidth="1"/>
    <col min="14339" max="14339" width="9.140625" style="231"/>
    <col min="14340" max="14341" width="0" style="231" hidden="1" customWidth="1"/>
    <col min="14342" max="14342" width="15.5703125" style="231" customWidth="1"/>
    <col min="14343" max="14343" width="12.85546875" style="231" customWidth="1"/>
    <col min="14344" max="14344" width="17.5703125" style="231" customWidth="1"/>
    <col min="14345" max="14592" width="9.140625" style="231"/>
    <col min="14593" max="14594" width="28.7109375" style="231" customWidth="1"/>
    <col min="14595" max="14595" width="9.140625" style="231"/>
    <col min="14596" max="14597" width="0" style="231" hidden="1" customWidth="1"/>
    <col min="14598" max="14598" width="15.5703125" style="231" customWidth="1"/>
    <col min="14599" max="14599" width="12.85546875" style="231" customWidth="1"/>
    <col min="14600" max="14600" width="17.5703125" style="231" customWidth="1"/>
    <col min="14601" max="14848" width="9.140625" style="231"/>
    <col min="14849" max="14850" width="28.7109375" style="231" customWidth="1"/>
    <col min="14851" max="14851" width="9.140625" style="231"/>
    <col min="14852" max="14853" width="0" style="231" hidden="1" customWidth="1"/>
    <col min="14854" max="14854" width="15.5703125" style="231" customWidth="1"/>
    <col min="14855" max="14855" width="12.85546875" style="231" customWidth="1"/>
    <col min="14856" max="14856" width="17.5703125" style="231" customWidth="1"/>
    <col min="14857" max="15104" width="9.140625" style="231"/>
    <col min="15105" max="15106" width="28.7109375" style="231" customWidth="1"/>
    <col min="15107" max="15107" width="9.140625" style="231"/>
    <col min="15108" max="15109" width="0" style="231" hidden="1" customWidth="1"/>
    <col min="15110" max="15110" width="15.5703125" style="231" customWidth="1"/>
    <col min="15111" max="15111" width="12.85546875" style="231" customWidth="1"/>
    <col min="15112" max="15112" width="17.5703125" style="231" customWidth="1"/>
    <col min="15113" max="15360" width="9.140625" style="231"/>
    <col min="15361" max="15362" width="28.7109375" style="231" customWidth="1"/>
    <col min="15363" max="15363" width="9.140625" style="231"/>
    <col min="15364" max="15365" width="0" style="231" hidden="1" customWidth="1"/>
    <col min="15366" max="15366" width="15.5703125" style="231" customWidth="1"/>
    <col min="15367" max="15367" width="12.85546875" style="231" customWidth="1"/>
    <col min="15368" max="15368" width="17.5703125" style="231" customWidth="1"/>
    <col min="15369" max="15616" width="9.140625" style="231"/>
    <col min="15617" max="15618" width="28.7109375" style="231" customWidth="1"/>
    <col min="15619" max="15619" width="9.140625" style="231"/>
    <col min="15620" max="15621" width="0" style="231" hidden="1" customWidth="1"/>
    <col min="15622" max="15622" width="15.5703125" style="231" customWidth="1"/>
    <col min="15623" max="15623" width="12.85546875" style="231" customWidth="1"/>
    <col min="15624" max="15624" width="17.5703125" style="231" customWidth="1"/>
    <col min="15625" max="15872" width="9.140625" style="231"/>
    <col min="15873" max="15874" width="28.7109375" style="231" customWidth="1"/>
    <col min="15875" max="15875" width="9.140625" style="231"/>
    <col min="15876" max="15877" width="0" style="231" hidden="1" customWidth="1"/>
    <col min="15878" max="15878" width="15.5703125" style="231" customWidth="1"/>
    <col min="15879" max="15879" width="12.85546875" style="231" customWidth="1"/>
    <col min="15880" max="15880" width="17.5703125" style="231" customWidth="1"/>
    <col min="15881" max="16128" width="9.140625" style="231"/>
    <col min="16129" max="16130" width="28.7109375" style="231" customWidth="1"/>
    <col min="16131" max="16131" width="9.140625" style="231"/>
    <col min="16132" max="16133" width="0" style="231" hidden="1" customWidth="1"/>
    <col min="16134" max="16134" width="15.5703125" style="231" customWidth="1"/>
    <col min="16135" max="16135" width="12.85546875" style="231" customWidth="1"/>
    <col min="16136" max="16136" width="17.5703125" style="231" customWidth="1"/>
    <col min="16137" max="16384" width="9.140625" style="231"/>
  </cols>
  <sheetData>
    <row r="2" spans="1:8" ht="29.25" customHeight="1">
      <c r="A2" s="1016" t="s">
        <v>607</v>
      </c>
      <c r="B2" s="1016"/>
      <c r="C2" s="1016"/>
      <c r="D2" s="1016"/>
      <c r="E2" s="1016"/>
      <c r="F2" s="1016"/>
      <c r="G2" s="1016"/>
      <c r="H2" s="1016"/>
    </row>
    <row r="4" spans="1:8" ht="132">
      <c r="A4" s="249" t="s">
        <v>608</v>
      </c>
      <c r="B4" s="250" t="s">
        <v>609</v>
      </c>
      <c r="C4" s="250" t="s">
        <v>610</v>
      </c>
      <c r="D4" s="251" t="s">
        <v>611</v>
      </c>
      <c r="E4" s="251" t="s">
        <v>612</v>
      </c>
      <c r="F4" s="250" t="s">
        <v>613</v>
      </c>
      <c r="G4" s="250" t="s">
        <v>614</v>
      </c>
      <c r="H4" s="250" t="s">
        <v>615</v>
      </c>
    </row>
    <row r="5" spans="1:8">
      <c r="A5" s="252" t="s">
        <v>616</v>
      </c>
      <c r="B5" s="791" t="s">
        <v>617</v>
      </c>
      <c r="C5" s="260">
        <f>3/2</f>
        <v>1.5</v>
      </c>
      <c r="D5" s="253">
        <v>43.6</v>
      </c>
      <c r="E5" s="253">
        <f t="shared" ref="E5:E20" si="0">1.0658*1.0645*1.1136</f>
        <v>1.26</v>
      </c>
      <c r="F5" s="239">
        <v>54.94</v>
      </c>
      <c r="G5" s="239">
        <f t="shared" ref="G5:G20" si="1">C5*F5</f>
        <v>82.41</v>
      </c>
      <c r="H5" s="239"/>
    </row>
    <row r="6" spans="1:8">
      <c r="A6" s="252" t="s">
        <v>618</v>
      </c>
      <c r="B6" s="791" t="s">
        <v>619</v>
      </c>
      <c r="C6" s="260">
        <f>1/4</f>
        <v>0.25</v>
      </c>
      <c r="D6" s="253">
        <v>54.5</v>
      </c>
      <c r="E6" s="253">
        <f t="shared" si="0"/>
        <v>1.26</v>
      </c>
      <c r="F6" s="239">
        <v>68.67</v>
      </c>
      <c r="G6" s="239">
        <f t="shared" si="1"/>
        <v>17.170000000000002</v>
      </c>
      <c r="H6" s="239"/>
    </row>
    <row r="7" spans="1:8">
      <c r="A7" s="252" t="s">
        <v>620</v>
      </c>
      <c r="B7" s="791" t="s">
        <v>621</v>
      </c>
      <c r="C7" s="260">
        <f>3/3</f>
        <v>1</v>
      </c>
      <c r="D7" s="253">
        <v>98.1</v>
      </c>
      <c r="E7" s="253">
        <f t="shared" si="0"/>
        <v>1.26</v>
      </c>
      <c r="F7" s="239">
        <v>123.61</v>
      </c>
      <c r="G7" s="239">
        <f t="shared" si="1"/>
        <v>123.61</v>
      </c>
      <c r="H7" s="239"/>
    </row>
    <row r="8" spans="1:8">
      <c r="A8" s="252" t="s">
        <v>622</v>
      </c>
      <c r="B8" s="791" t="s">
        <v>621</v>
      </c>
      <c r="C8" s="260">
        <f>3/3</f>
        <v>1</v>
      </c>
      <c r="D8" s="253">
        <v>163.5</v>
      </c>
      <c r="E8" s="253">
        <f t="shared" si="0"/>
        <v>1.26</v>
      </c>
      <c r="F8" s="239">
        <v>206.01</v>
      </c>
      <c r="G8" s="239">
        <f t="shared" si="1"/>
        <v>206.01</v>
      </c>
      <c r="H8" s="239"/>
    </row>
    <row r="9" spans="1:8">
      <c r="A9" s="252" t="s">
        <v>623</v>
      </c>
      <c r="B9" s="791" t="s">
        <v>624</v>
      </c>
      <c r="C9" s="260">
        <f>2/5</f>
        <v>0.4</v>
      </c>
      <c r="D9" s="253">
        <v>185.3</v>
      </c>
      <c r="E9" s="253">
        <f t="shared" si="0"/>
        <v>1.26</v>
      </c>
      <c r="F9" s="239">
        <v>233.48</v>
      </c>
      <c r="G9" s="239">
        <f t="shared" si="1"/>
        <v>93.39</v>
      </c>
      <c r="H9" s="239"/>
    </row>
    <row r="10" spans="1:8">
      <c r="A10" s="252" t="s">
        <v>625</v>
      </c>
      <c r="B10" s="790" t="s">
        <v>626</v>
      </c>
      <c r="C10" s="789">
        <f>3/1</f>
        <v>3</v>
      </c>
      <c r="D10" s="253">
        <v>65.400000000000006</v>
      </c>
      <c r="E10" s="253">
        <f t="shared" si="0"/>
        <v>1.26</v>
      </c>
      <c r="F10" s="239">
        <v>82.4</v>
      </c>
      <c r="G10" s="239">
        <f t="shared" si="1"/>
        <v>247.2</v>
      </c>
      <c r="H10" s="239"/>
    </row>
    <row r="11" spans="1:8">
      <c r="A11" s="252" t="s">
        <v>627</v>
      </c>
      <c r="B11" s="254" t="s">
        <v>628</v>
      </c>
      <c r="C11" s="255">
        <f>2/2</f>
        <v>1</v>
      </c>
      <c r="D11" s="253">
        <v>43.6</v>
      </c>
      <c r="E11" s="253">
        <f t="shared" si="0"/>
        <v>1.26</v>
      </c>
      <c r="F11" s="239">
        <v>54.94</v>
      </c>
      <c r="G11" s="239">
        <f t="shared" si="1"/>
        <v>54.94</v>
      </c>
      <c r="H11" s="239"/>
    </row>
    <row r="12" spans="1:8">
      <c r="A12" s="252" t="s">
        <v>629</v>
      </c>
      <c r="B12" s="254" t="s">
        <v>630</v>
      </c>
      <c r="C12" s="255">
        <f>1/10</f>
        <v>0.1</v>
      </c>
      <c r="D12" s="253">
        <v>163.5</v>
      </c>
      <c r="E12" s="253">
        <f t="shared" si="0"/>
        <v>1.26</v>
      </c>
      <c r="F12" s="239">
        <v>206.01</v>
      </c>
      <c r="G12" s="239">
        <f t="shared" si="1"/>
        <v>20.6</v>
      </c>
      <c r="H12" s="239"/>
    </row>
    <row r="13" spans="1:8">
      <c r="A13" s="252" t="s">
        <v>631</v>
      </c>
      <c r="B13" s="254" t="s">
        <v>632</v>
      </c>
      <c r="C13" s="255">
        <f>1/5</f>
        <v>0.2</v>
      </c>
      <c r="D13" s="253">
        <v>425.1</v>
      </c>
      <c r="E13" s="253">
        <f t="shared" si="0"/>
        <v>1.26</v>
      </c>
      <c r="F13" s="239">
        <v>535.63</v>
      </c>
      <c r="G13" s="239">
        <f t="shared" si="1"/>
        <v>107.13</v>
      </c>
      <c r="H13" s="239"/>
    </row>
    <row r="14" spans="1:8">
      <c r="A14" s="252" t="s">
        <v>633</v>
      </c>
      <c r="B14" s="254" t="s">
        <v>632</v>
      </c>
      <c r="C14" s="255">
        <f>1/5</f>
        <v>0.2</v>
      </c>
      <c r="D14" s="253">
        <v>327</v>
      </c>
      <c r="E14" s="253">
        <f t="shared" si="0"/>
        <v>1.26</v>
      </c>
      <c r="F14" s="239">
        <v>412.02</v>
      </c>
      <c r="G14" s="239">
        <f t="shared" si="1"/>
        <v>82.4</v>
      </c>
      <c r="H14" s="239"/>
    </row>
    <row r="15" spans="1:8">
      <c r="A15" s="252" t="s">
        <v>634</v>
      </c>
      <c r="B15" s="254" t="s">
        <v>632</v>
      </c>
      <c r="C15" s="255">
        <f>1/5</f>
        <v>0.2</v>
      </c>
      <c r="D15" s="253">
        <v>261.60000000000002</v>
      </c>
      <c r="E15" s="253">
        <f t="shared" si="0"/>
        <v>1.26</v>
      </c>
      <c r="F15" s="239">
        <v>329.62</v>
      </c>
      <c r="G15" s="239">
        <f t="shared" si="1"/>
        <v>65.92</v>
      </c>
      <c r="H15" s="239"/>
    </row>
    <row r="16" spans="1:8">
      <c r="A16" s="252" t="s">
        <v>635</v>
      </c>
      <c r="B16" s="254" t="s">
        <v>636</v>
      </c>
      <c r="C16" s="255">
        <f>1/6</f>
        <v>0.17</v>
      </c>
      <c r="D16" s="253">
        <v>294.3</v>
      </c>
      <c r="E16" s="253">
        <f t="shared" si="0"/>
        <v>1.26</v>
      </c>
      <c r="F16" s="239">
        <v>370.82</v>
      </c>
      <c r="G16" s="239">
        <f t="shared" si="1"/>
        <v>63.04</v>
      </c>
      <c r="H16" s="239"/>
    </row>
    <row r="17" spans="1:8">
      <c r="A17" s="252" t="s">
        <v>637</v>
      </c>
      <c r="B17" s="254" t="s">
        <v>638</v>
      </c>
      <c r="C17" s="255">
        <f>40/100/3</f>
        <v>0.13</v>
      </c>
      <c r="D17" s="253">
        <v>174.4</v>
      </c>
      <c r="E17" s="253">
        <f t="shared" si="0"/>
        <v>1.26</v>
      </c>
      <c r="F17" s="239">
        <v>219.74</v>
      </c>
      <c r="G17" s="239">
        <f t="shared" si="1"/>
        <v>28.57</v>
      </c>
      <c r="H17" s="239"/>
    </row>
    <row r="18" spans="1:8">
      <c r="A18" s="252" t="s">
        <v>639</v>
      </c>
      <c r="B18" s="256" t="s">
        <v>640</v>
      </c>
      <c r="C18" s="257">
        <f>20/100/1</f>
        <v>0.2</v>
      </c>
      <c r="D18" s="253">
        <v>32.700000000000003</v>
      </c>
      <c r="E18" s="253">
        <f t="shared" si="0"/>
        <v>1.26</v>
      </c>
      <c r="F18" s="239">
        <v>41.2</v>
      </c>
      <c r="G18" s="239">
        <f t="shared" si="1"/>
        <v>8.24</v>
      </c>
      <c r="H18" s="239"/>
    </row>
    <row r="19" spans="1:8">
      <c r="A19" s="252" t="s">
        <v>641</v>
      </c>
      <c r="B19" s="254" t="s">
        <v>642</v>
      </c>
      <c r="C19" s="255">
        <f>30/100/5</f>
        <v>0.06</v>
      </c>
      <c r="D19" s="253">
        <v>109</v>
      </c>
      <c r="E19" s="253">
        <f t="shared" si="0"/>
        <v>1.26</v>
      </c>
      <c r="F19" s="239">
        <v>137.34</v>
      </c>
      <c r="G19" s="239">
        <f t="shared" si="1"/>
        <v>8.24</v>
      </c>
      <c r="H19" s="239"/>
    </row>
    <row r="20" spans="1:8">
      <c r="A20" s="252" t="s">
        <v>643</v>
      </c>
      <c r="B20" s="254" t="s">
        <v>644</v>
      </c>
      <c r="C20" s="255">
        <f>250/100/3</f>
        <v>0.83</v>
      </c>
      <c r="D20" s="253">
        <v>218</v>
      </c>
      <c r="E20" s="253">
        <f t="shared" si="0"/>
        <v>1.26</v>
      </c>
      <c r="F20" s="239">
        <v>274.68</v>
      </c>
      <c r="G20" s="239">
        <f t="shared" si="1"/>
        <v>227.98</v>
      </c>
      <c r="H20" s="239"/>
    </row>
    <row r="21" spans="1:8">
      <c r="A21" s="254" t="s">
        <v>35</v>
      </c>
      <c r="B21" s="254"/>
      <c r="C21" s="255"/>
      <c r="D21" s="253"/>
      <c r="E21" s="253"/>
      <c r="F21" s="239"/>
      <c r="G21" s="247">
        <f>SUM(G5:G20)</f>
        <v>1437</v>
      </c>
      <c r="H21" s="247">
        <f>G21/12*4</f>
        <v>479</v>
      </c>
    </row>
  </sheetData>
  <mergeCells count="1">
    <mergeCell ref="A2:H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2:J14"/>
  <sheetViews>
    <sheetView workbookViewId="0">
      <selection activeCell="H17" sqref="H17"/>
    </sheetView>
  </sheetViews>
  <sheetFormatPr defaultRowHeight="15"/>
  <cols>
    <col min="1" max="1" width="22.5703125" style="231" customWidth="1"/>
    <col min="2" max="2" width="10.28515625" style="231" customWidth="1"/>
    <col min="3" max="5" width="9.140625" style="231"/>
    <col min="6" max="6" width="10.5703125" style="231" customWidth="1"/>
    <col min="7" max="7" width="9.140625" style="231"/>
    <col min="8" max="8" width="19.7109375" style="231" customWidth="1"/>
    <col min="9" max="9" width="17.5703125" style="231" customWidth="1"/>
    <col min="10" max="256" width="9.140625" style="231"/>
    <col min="257" max="257" width="22.5703125" style="231" customWidth="1"/>
    <col min="258" max="258" width="10.28515625" style="231" customWidth="1"/>
    <col min="259" max="261" width="9.140625" style="231"/>
    <col min="262" max="262" width="10.5703125" style="231" customWidth="1"/>
    <col min="263" max="263" width="9.140625" style="231"/>
    <col min="264" max="264" width="19.7109375" style="231" customWidth="1"/>
    <col min="265" max="265" width="17.5703125" style="231" customWidth="1"/>
    <col min="266" max="512" width="9.140625" style="231"/>
    <col min="513" max="513" width="22.5703125" style="231" customWidth="1"/>
    <col min="514" max="514" width="10.28515625" style="231" customWidth="1"/>
    <col min="515" max="517" width="9.140625" style="231"/>
    <col min="518" max="518" width="10.5703125" style="231" customWidth="1"/>
    <col min="519" max="519" width="9.140625" style="231"/>
    <col min="520" max="520" width="19.7109375" style="231" customWidth="1"/>
    <col min="521" max="521" width="17.5703125" style="231" customWidth="1"/>
    <col min="522" max="768" width="9.140625" style="231"/>
    <col min="769" max="769" width="22.5703125" style="231" customWidth="1"/>
    <col min="770" max="770" width="10.28515625" style="231" customWidth="1"/>
    <col min="771" max="773" width="9.140625" style="231"/>
    <col min="774" max="774" width="10.5703125" style="231" customWidth="1"/>
    <col min="775" max="775" width="9.140625" style="231"/>
    <col min="776" max="776" width="19.7109375" style="231" customWidth="1"/>
    <col min="777" max="777" width="17.5703125" style="231" customWidth="1"/>
    <col min="778" max="1024" width="9.140625" style="231"/>
    <col min="1025" max="1025" width="22.5703125" style="231" customWidth="1"/>
    <col min="1026" max="1026" width="10.28515625" style="231" customWidth="1"/>
    <col min="1027" max="1029" width="9.140625" style="231"/>
    <col min="1030" max="1030" width="10.5703125" style="231" customWidth="1"/>
    <col min="1031" max="1031" width="9.140625" style="231"/>
    <col min="1032" max="1032" width="19.7109375" style="231" customWidth="1"/>
    <col min="1033" max="1033" width="17.5703125" style="231" customWidth="1"/>
    <col min="1034" max="1280" width="9.140625" style="231"/>
    <col min="1281" max="1281" width="22.5703125" style="231" customWidth="1"/>
    <col min="1282" max="1282" width="10.28515625" style="231" customWidth="1"/>
    <col min="1283" max="1285" width="9.140625" style="231"/>
    <col min="1286" max="1286" width="10.5703125" style="231" customWidth="1"/>
    <col min="1287" max="1287" width="9.140625" style="231"/>
    <col min="1288" max="1288" width="19.7109375" style="231" customWidth="1"/>
    <col min="1289" max="1289" width="17.5703125" style="231" customWidth="1"/>
    <col min="1290" max="1536" width="9.140625" style="231"/>
    <col min="1537" max="1537" width="22.5703125" style="231" customWidth="1"/>
    <col min="1538" max="1538" width="10.28515625" style="231" customWidth="1"/>
    <col min="1539" max="1541" width="9.140625" style="231"/>
    <col min="1542" max="1542" width="10.5703125" style="231" customWidth="1"/>
    <col min="1543" max="1543" width="9.140625" style="231"/>
    <col min="1544" max="1544" width="19.7109375" style="231" customWidth="1"/>
    <col min="1545" max="1545" width="17.5703125" style="231" customWidth="1"/>
    <col min="1546" max="1792" width="9.140625" style="231"/>
    <col min="1793" max="1793" width="22.5703125" style="231" customWidth="1"/>
    <col min="1794" max="1794" width="10.28515625" style="231" customWidth="1"/>
    <col min="1795" max="1797" width="9.140625" style="231"/>
    <col min="1798" max="1798" width="10.5703125" style="231" customWidth="1"/>
    <col min="1799" max="1799" width="9.140625" style="231"/>
    <col min="1800" max="1800" width="19.7109375" style="231" customWidth="1"/>
    <col min="1801" max="1801" width="17.5703125" style="231" customWidth="1"/>
    <col min="1802" max="2048" width="9.140625" style="231"/>
    <col min="2049" max="2049" width="22.5703125" style="231" customWidth="1"/>
    <col min="2050" max="2050" width="10.28515625" style="231" customWidth="1"/>
    <col min="2051" max="2053" width="9.140625" style="231"/>
    <col min="2054" max="2054" width="10.5703125" style="231" customWidth="1"/>
    <col min="2055" max="2055" width="9.140625" style="231"/>
    <col min="2056" max="2056" width="19.7109375" style="231" customWidth="1"/>
    <col min="2057" max="2057" width="17.5703125" style="231" customWidth="1"/>
    <col min="2058" max="2304" width="9.140625" style="231"/>
    <col min="2305" max="2305" width="22.5703125" style="231" customWidth="1"/>
    <col min="2306" max="2306" width="10.28515625" style="231" customWidth="1"/>
    <col min="2307" max="2309" width="9.140625" style="231"/>
    <col min="2310" max="2310" width="10.5703125" style="231" customWidth="1"/>
    <col min="2311" max="2311" width="9.140625" style="231"/>
    <col min="2312" max="2312" width="19.7109375" style="231" customWidth="1"/>
    <col min="2313" max="2313" width="17.5703125" style="231" customWidth="1"/>
    <col min="2314" max="2560" width="9.140625" style="231"/>
    <col min="2561" max="2561" width="22.5703125" style="231" customWidth="1"/>
    <col min="2562" max="2562" width="10.28515625" style="231" customWidth="1"/>
    <col min="2563" max="2565" width="9.140625" style="231"/>
    <col min="2566" max="2566" width="10.5703125" style="231" customWidth="1"/>
    <col min="2567" max="2567" width="9.140625" style="231"/>
    <col min="2568" max="2568" width="19.7109375" style="231" customWidth="1"/>
    <col min="2569" max="2569" width="17.5703125" style="231" customWidth="1"/>
    <col min="2570" max="2816" width="9.140625" style="231"/>
    <col min="2817" max="2817" width="22.5703125" style="231" customWidth="1"/>
    <col min="2818" max="2818" width="10.28515625" style="231" customWidth="1"/>
    <col min="2819" max="2821" width="9.140625" style="231"/>
    <col min="2822" max="2822" width="10.5703125" style="231" customWidth="1"/>
    <col min="2823" max="2823" width="9.140625" style="231"/>
    <col min="2824" max="2824" width="19.7109375" style="231" customWidth="1"/>
    <col min="2825" max="2825" width="17.5703125" style="231" customWidth="1"/>
    <col min="2826" max="3072" width="9.140625" style="231"/>
    <col min="3073" max="3073" width="22.5703125" style="231" customWidth="1"/>
    <col min="3074" max="3074" width="10.28515625" style="231" customWidth="1"/>
    <col min="3075" max="3077" width="9.140625" style="231"/>
    <col min="3078" max="3078" width="10.5703125" style="231" customWidth="1"/>
    <col min="3079" max="3079" width="9.140625" style="231"/>
    <col min="3080" max="3080" width="19.7109375" style="231" customWidth="1"/>
    <col min="3081" max="3081" width="17.5703125" style="231" customWidth="1"/>
    <col min="3082" max="3328" width="9.140625" style="231"/>
    <col min="3329" max="3329" width="22.5703125" style="231" customWidth="1"/>
    <col min="3330" max="3330" width="10.28515625" style="231" customWidth="1"/>
    <col min="3331" max="3333" width="9.140625" style="231"/>
    <col min="3334" max="3334" width="10.5703125" style="231" customWidth="1"/>
    <col min="3335" max="3335" width="9.140625" style="231"/>
    <col min="3336" max="3336" width="19.7109375" style="231" customWidth="1"/>
    <col min="3337" max="3337" width="17.5703125" style="231" customWidth="1"/>
    <col min="3338" max="3584" width="9.140625" style="231"/>
    <col min="3585" max="3585" width="22.5703125" style="231" customWidth="1"/>
    <col min="3586" max="3586" width="10.28515625" style="231" customWidth="1"/>
    <col min="3587" max="3589" width="9.140625" style="231"/>
    <col min="3590" max="3590" width="10.5703125" style="231" customWidth="1"/>
    <col min="3591" max="3591" width="9.140625" style="231"/>
    <col min="3592" max="3592" width="19.7109375" style="231" customWidth="1"/>
    <col min="3593" max="3593" width="17.5703125" style="231" customWidth="1"/>
    <col min="3594" max="3840" width="9.140625" style="231"/>
    <col min="3841" max="3841" width="22.5703125" style="231" customWidth="1"/>
    <col min="3842" max="3842" width="10.28515625" style="231" customWidth="1"/>
    <col min="3843" max="3845" width="9.140625" style="231"/>
    <col min="3846" max="3846" width="10.5703125" style="231" customWidth="1"/>
    <col min="3847" max="3847" width="9.140625" style="231"/>
    <col min="3848" max="3848" width="19.7109375" style="231" customWidth="1"/>
    <col min="3849" max="3849" width="17.5703125" style="231" customWidth="1"/>
    <col min="3850" max="4096" width="9.140625" style="231"/>
    <col min="4097" max="4097" width="22.5703125" style="231" customWidth="1"/>
    <col min="4098" max="4098" width="10.28515625" style="231" customWidth="1"/>
    <col min="4099" max="4101" width="9.140625" style="231"/>
    <col min="4102" max="4102" width="10.5703125" style="231" customWidth="1"/>
    <col min="4103" max="4103" width="9.140625" style="231"/>
    <col min="4104" max="4104" width="19.7109375" style="231" customWidth="1"/>
    <col min="4105" max="4105" width="17.5703125" style="231" customWidth="1"/>
    <col min="4106" max="4352" width="9.140625" style="231"/>
    <col min="4353" max="4353" width="22.5703125" style="231" customWidth="1"/>
    <col min="4354" max="4354" width="10.28515625" style="231" customWidth="1"/>
    <col min="4355" max="4357" width="9.140625" style="231"/>
    <col min="4358" max="4358" width="10.5703125" style="231" customWidth="1"/>
    <col min="4359" max="4359" width="9.140625" style="231"/>
    <col min="4360" max="4360" width="19.7109375" style="231" customWidth="1"/>
    <col min="4361" max="4361" width="17.5703125" style="231" customWidth="1"/>
    <col min="4362" max="4608" width="9.140625" style="231"/>
    <col min="4609" max="4609" width="22.5703125" style="231" customWidth="1"/>
    <col min="4610" max="4610" width="10.28515625" style="231" customWidth="1"/>
    <col min="4611" max="4613" width="9.140625" style="231"/>
    <col min="4614" max="4614" width="10.5703125" style="231" customWidth="1"/>
    <col min="4615" max="4615" width="9.140625" style="231"/>
    <col min="4616" max="4616" width="19.7109375" style="231" customWidth="1"/>
    <col min="4617" max="4617" width="17.5703125" style="231" customWidth="1"/>
    <col min="4618" max="4864" width="9.140625" style="231"/>
    <col min="4865" max="4865" width="22.5703125" style="231" customWidth="1"/>
    <col min="4866" max="4866" width="10.28515625" style="231" customWidth="1"/>
    <col min="4867" max="4869" width="9.140625" style="231"/>
    <col min="4870" max="4870" width="10.5703125" style="231" customWidth="1"/>
    <col min="4871" max="4871" width="9.140625" style="231"/>
    <col min="4872" max="4872" width="19.7109375" style="231" customWidth="1"/>
    <col min="4873" max="4873" width="17.5703125" style="231" customWidth="1"/>
    <col min="4874" max="5120" width="9.140625" style="231"/>
    <col min="5121" max="5121" width="22.5703125" style="231" customWidth="1"/>
    <col min="5122" max="5122" width="10.28515625" style="231" customWidth="1"/>
    <col min="5123" max="5125" width="9.140625" style="231"/>
    <col min="5126" max="5126" width="10.5703125" style="231" customWidth="1"/>
    <col min="5127" max="5127" width="9.140625" style="231"/>
    <col min="5128" max="5128" width="19.7109375" style="231" customWidth="1"/>
    <col min="5129" max="5129" width="17.5703125" style="231" customWidth="1"/>
    <col min="5130" max="5376" width="9.140625" style="231"/>
    <col min="5377" max="5377" width="22.5703125" style="231" customWidth="1"/>
    <col min="5378" max="5378" width="10.28515625" style="231" customWidth="1"/>
    <col min="5379" max="5381" width="9.140625" style="231"/>
    <col min="5382" max="5382" width="10.5703125" style="231" customWidth="1"/>
    <col min="5383" max="5383" width="9.140625" style="231"/>
    <col min="5384" max="5384" width="19.7109375" style="231" customWidth="1"/>
    <col min="5385" max="5385" width="17.5703125" style="231" customWidth="1"/>
    <col min="5386" max="5632" width="9.140625" style="231"/>
    <col min="5633" max="5633" width="22.5703125" style="231" customWidth="1"/>
    <col min="5634" max="5634" width="10.28515625" style="231" customWidth="1"/>
    <col min="5635" max="5637" width="9.140625" style="231"/>
    <col min="5638" max="5638" width="10.5703125" style="231" customWidth="1"/>
    <col min="5639" max="5639" width="9.140625" style="231"/>
    <col min="5640" max="5640" width="19.7109375" style="231" customWidth="1"/>
    <col min="5641" max="5641" width="17.5703125" style="231" customWidth="1"/>
    <col min="5642" max="5888" width="9.140625" style="231"/>
    <col min="5889" max="5889" width="22.5703125" style="231" customWidth="1"/>
    <col min="5890" max="5890" width="10.28515625" style="231" customWidth="1"/>
    <col min="5891" max="5893" width="9.140625" style="231"/>
    <col min="5894" max="5894" width="10.5703125" style="231" customWidth="1"/>
    <col min="5895" max="5895" width="9.140625" style="231"/>
    <col min="5896" max="5896" width="19.7109375" style="231" customWidth="1"/>
    <col min="5897" max="5897" width="17.5703125" style="231" customWidth="1"/>
    <col min="5898" max="6144" width="9.140625" style="231"/>
    <col min="6145" max="6145" width="22.5703125" style="231" customWidth="1"/>
    <col min="6146" max="6146" width="10.28515625" style="231" customWidth="1"/>
    <col min="6147" max="6149" width="9.140625" style="231"/>
    <col min="6150" max="6150" width="10.5703125" style="231" customWidth="1"/>
    <col min="6151" max="6151" width="9.140625" style="231"/>
    <col min="6152" max="6152" width="19.7109375" style="231" customWidth="1"/>
    <col min="6153" max="6153" width="17.5703125" style="231" customWidth="1"/>
    <col min="6154" max="6400" width="9.140625" style="231"/>
    <col min="6401" max="6401" width="22.5703125" style="231" customWidth="1"/>
    <col min="6402" max="6402" width="10.28515625" style="231" customWidth="1"/>
    <col min="6403" max="6405" width="9.140625" style="231"/>
    <col min="6406" max="6406" width="10.5703125" style="231" customWidth="1"/>
    <col min="6407" max="6407" width="9.140625" style="231"/>
    <col min="6408" max="6408" width="19.7109375" style="231" customWidth="1"/>
    <col min="6409" max="6409" width="17.5703125" style="231" customWidth="1"/>
    <col min="6410" max="6656" width="9.140625" style="231"/>
    <col min="6657" max="6657" width="22.5703125" style="231" customWidth="1"/>
    <col min="6658" max="6658" width="10.28515625" style="231" customWidth="1"/>
    <col min="6659" max="6661" width="9.140625" style="231"/>
    <col min="6662" max="6662" width="10.5703125" style="231" customWidth="1"/>
    <col min="6663" max="6663" width="9.140625" style="231"/>
    <col min="6664" max="6664" width="19.7109375" style="231" customWidth="1"/>
    <col min="6665" max="6665" width="17.5703125" style="231" customWidth="1"/>
    <col min="6666" max="6912" width="9.140625" style="231"/>
    <col min="6913" max="6913" width="22.5703125" style="231" customWidth="1"/>
    <col min="6914" max="6914" width="10.28515625" style="231" customWidth="1"/>
    <col min="6915" max="6917" width="9.140625" style="231"/>
    <col min="6918" max="6918" width="10.5703125" style="231" customWidth="1"/>
    <col min="6919" max="6919" width="9.140625" style="231"/>
    <col min="6920" max="6920" width="19.7109375" style="231" customWidth="1"/>
    <col min="6921" max="6921" width="17.5703125" style="231" customWidth="1"/>
    <col min="6922" max="7168" width="9.140625" style="231"/>
    <col min="7169" max="7169" width="22.5703125" style="231" customWidth="1"/>
    <col min="7170" max="7170" width="10.28515625" style="231" customWidth="1"/>
    <col min="7171" max="7173" width="9.140625" style="231"/>
    <col min="7174" max="7174" width="10.5703125" style="231" customWidth="1"/>
    <col min="7175" max="7175" width="9.140625" style="231"/>
    <col min="7176" max="7176" width="19.7109375" style="231" customWidth="1"/>
    <col min="7177" max="7177" width="17.5703125" style="231" customWidth="1"/>
    <col min="7178" max="7424" width="9.140625" style="231"/>
    <col min="7425" max="7425" width="22.5703125" style="231" customWidth="1"/>
    <col min="7426" max="7426" width="10.28515625" style="231" customWidth="1"/>
    <col min="7427" max="7429" width="9.140625" style="231"/>
    <col min="7430" max="7430" width="10.5703125" style="231" customWidth="1"/>
    <col min="7431" max="7431" width="9.140625" style="231"/>
    <col min="7432" max="7432" width="19.7109375" style="231" customWidth="1"/>
    <col min="7433" max="7433" width="17.5703125" style="231" customWidth="1"/>
    <col min="7434" max="7680" width="9.140625" style="231"/>
    <col min="7681" max="7681" width="22.5703125" style="231" customWidth="1"/>
    <col min="7682" max="7682" width="10.28515625" style="231" customWidth="1"/>
    <col min="7683" max="7685" width="9.140625" style="231"/>
    <col min="7686" max="7686" width="10.5703125" style="231" customWidth="1"/>
    <col min="7687" max="7687" width="9.140625" style="231"/>
    <col min="7688" max="7688" width="19.7109375" style="231" customWidth="1"/>
    <col min="7689" max="7689" width="17.5703125" style="231" customWidth="1"/>
    <col min="7690" max="7936" width="9.140625" style="231"/>
    <col min="7937" max="7937" width="22.5703125" style="231" customWidth="1"/>
    <col min="7938" max="7938" width="10.28515625" style="231" customWidth="1"/>
    <col min="7939" max="7941" width="9.140625" style="231"/>
    <col min="7942" max="7942" width="10.5703125" style="231" customWidth="1"/>
    <col min="7943" max="7943" width="9.140625" style="231"/>
    <col min="7944" max="7944" width="19.7109375" style="231" customWidth="1"/>
    <col min="7945" max="7945" width="17.5703125" style="231" customWidth="1"/>
    <col min="7946" max="8192" width="9.140625" style="231"/>
    <col min="8193" max="8193" width="22.5703125" style="231" customWidth="1"/>
    <col min="8194" max="8194" width="10.28515625" style="231" customWidth="1"/>
    <col min="8195" max="8197" width="9.140625" style="231"/>
    <col min="8198" max="8198" width="10.5703125" style="231" customWidth="1"/>
    <col min="8199" max="8199" width="9.140625" style="231"/>
    <col min="8200" max="8200" width="19.7109375" style="231" customWidth="1"/>
    <col min="8201" max="8201" width="17.5703125" style="231" customWidth="1"/>
    <col min="8202" max="8448" width="9.140625" style="231"/>
    <col min="8449" max="8449" width="22.5703125" style="231" customWidth="1"/>
    <col min="8450" max="8450" width="10.28515625" style="231" customWidth="1"/>
    <col min="8451" max="8453" width="9.140625" style="231"/>
    <col min="8454" max="8454" width="10.5703125" style="231" customWidth="1"/>
    <col min="8455" max="8455" width="9.140625" style="231"/>
    <col min="8456" max="8456" width="19.7109375" style="231" customWidth="1"/>
    <col min="8457" max="8457" width="17.5703125" style="231" customWidth="1"/>
    <col min="8458" max="8704" width="9.140625" style="231"/>
    <col min="8705" max="8705" width="22.5703125" style="231" customWidth="1"/>
    <col min="8706" max="8706" width="10.28515625" style="231" customWidth="1"/>
    <col min="8707" max="8709" width="9.140625" style="231"/>
    <col min="8710" max="8710" width="10.5703125" style="231" customWidth="1"/>
    <col min="8711" max="8711" width="9.140625" style="231"/>
    <col min="8712" max="8712" width="19.7109375" style="231" customWidth="1"/>
    <col min="8713" max="8713" width="17.5703125" style="231" customWidth="1"/>
    <col min="8714" max="8960" width="9.140625" style="231"/>
    <col min="8961" max="8961" width="22.5703125" style="231" customWidth="1"/>
    <col min="8962" max="8962" width="10.28515625" style="231" customWidth="1"/>
    <col min="8963" max="8965" width="9.140625" style="231"/>
    <col min="8966" max="8966" width="10.5703125" style="231" customWidth="1"/>
    <col min="8967" max="8967" width="9.140625" style="231"/>
    <col min="8968" max="8968" width="19.7109375" style="231" customWidth="1"/>
    <col min="8969" max="8969" width="17.5703125" style="231" customWidth="1"/>
    <col min="8970" max="9216" width="9.140625" style="231"/>
    <col min="9217" max="9217" width="22.5703125" style="231" customWidth="1"/>
    <col min="9218" max="9218" width="10.28515625" style="231" customWidth="1"/>
    <col min="9219" max="9221" width="9.140625" style="231"/>
    <col min="9222" max="9222" width="10.5703125" style="231" customWidth="1"/>
    <col min="9223" max="9223" width="9.140625" style="231"/>
    <col min="9224" max="9224" width="19.7109375" style="231" customWidth="1"/>
    <col min="9225" max="9225" width="17.5703125" style="231" customWidth="1"/>
    <col min="9226" max="9472" width="9.140625" style="231"/>
    <col min="9473" max="9473" width="22.5703125" style="231" customWidth="1"/>
    <col min="9474" max="9474" width="10.28515625" style="231" customWidth="1"/>
    <col min="9475" max="9477" width="9.140625" style="231"/>
    <col min="9478" max="9478" width="10.5703125" style="231" customWidth="1"/>
    <col min="9479" max="9479" width="9.140625" style="231"/>
    <col min="9480" max="9480" width="19.7109375" style="231" customWidth="1"/>
    <col min="9481" max="9481" width="17.5703125" style="231" customWidth="1"/>
    <col min="9482" max="9728" width="9.140625" style="231"/>
    <col min="9729" max="9729" width="22.5703125" style="231" customWidth="1"/>
    <col min="9730" max="9730" width="10.28515625" style="231" customWidth="1"/>
    <col min="9731" max="9733" width="9.140625" style="231"/>
    <col min="9734" max="9734" width="10.5703125" style="231" customWidth="1"/>
    <col min="9735" max="9735" width="9.140625" style="231"/>
    <col min="9736" max="9736" width="19.7109375" style="231" customWidth="1"/>
    <col min="9737" max="9737" width="17.5703125" style="231" customWidth="1"/>
    <col min="9738" max="9984" width="9.140625" style="231"/>
    <col min="9985" max="9985" width="22.5703125" style="231" customWidth="1"/>
    <col min="9986" max="9986" width="10.28515625" style="231" customWidth="1"/>
    <col min="9987" max="9989" width="9.140625" style="231"/>
    <col min="9990" max="9990" width="10.5703125" style="231" customWidth="1"/>
    <col min="9991" max="9991" width="9.140625" style="231"/>
    <col min="9992" max="9992" width="19.7109375" style="231" customWidth="1"/>
    <col min="9993" max="9993" width="17.5703125" style="231" customWidth="1"/>
    <col min="9994" max="10240" width="9.140625" style="231"/>
    <col min="10241" max="10241" width="22.5703125" style="231" customWidth="1"/>
    <col min="10242" max="10242" width="10.28515625" style="231" customWidth="1"/>
    <col min="10243" max="10245" width="9.140625" style="231"/>
    <col min="10246" max="10246" width="10.5703125" style="231" customWidth="1"/>
    <col min="10247" max="10247" width="9.140625" style="231"/>
    <col min="10248" max="10248" width="19.7109375" style="231" customWidth="1"/>
    <col min="10249" max="10249" width="17.5703125" style="231" customWidth="1"/>
    <col min="10250" max="10496" width="9.140625" style="231"/>
    <col min="10497" max="10497" width="22.5703125" style="231" customWidth="1"/>
    <col min="10498" max="10498" width="10.28515625" style="231" customWidth="1"/>
    <col min="10499" max="10501" width="9.140625" style="231"/>
    <col min="10502" max="10502" width="10.5703125" style="231" customWidth="1"/>
    <col min="10503" max="10503" width="9.140625" style="231"/>
    <col min="10504" max="10504" width="19.7109375" style="231" customWidth="1"/>
    <col min="10505" max="10505" width="17.5703125" style="231" customWidth="1"/>
    <col min="10506" max="10752" width="9.140625" style="231"/>
    <col min="10753" max="10753" width="22.5703125" style="231" customWidth="1"/>
    <col min="10754" max="10754" width="10.28515625" style="231" customWidth="1"/>
    <col min="10755" max="10757" width="9.140625" style="231"/>
    <col min="10758" max="10758" width="10.5703125" style="231" customWidth="1"/>
    <col min="10759" max="10759" width="9.140625" style="231"/>
    <col min="10760" max="10760" width="19.7109375" style="231" customWidth="1"/>
    <col min="10761" max="10761" width="17.5703125" style="231" customWidth="1"/>
    <col min="10762" max="11008" width="9.140625" style="231"/>
    <col min="11009" max="11009" width="22.5703125" style="231" customWidth="1"/>
    <col min="11010" max="11010" width="10.28515625" style="231" customWidth="1"/>
    <col min="11011" max="11013" width="9.140625" style="231"/>
    <col min="11014" max="11014" width="10.5703125" style="231" customWidth="1"/>
    <col min="11015" max="11015" width="9.140625" style="231"/>
    <col min="11016" max="11016" width="19.7109375" style="231" customWidth="1"/>
    <col min="11017" max="11017" width="17.5703125" style="231" customWidth="1"/>
    <col min="11018" max="11264" width="9.140625" style="231"/>
    <col min="11265" max="11265" width="22.5703125" style="231" customWidth="1"/>
    <col min="11266" max="11266" width="10.28515625" style="231" customWidth="1"/>
    <col min="11267" max="11269" width="9.140625" style="231"/>
    <col min="11270" max="11270" width="10.5703125" style="231" customWidth="1"/>
    <col min="11271" max="11271" width="9.140625" style="231"/>
    <col min="11272" max="11272" width="19.7109375" style="231" customWidth="1"/>
    <col min="11273" max="11273" width="17.5703125" style="231" customWidth="1"/>
    <col min="11274" max="11520" width="9.140625" style="231"/>
    <col min="11521" max="11521" width="22.5703125" style="231" customWidth="1"/>
    <col min="11522" max="11522" width="10.28515625" style="231" customWidth="1"/>
    <col min="11523" max="11525" width="9.140625" style="231"/>
    <col min="11526" max="11526" width="10.5703125" style="231" customWidth="1"/>
    <col min="11527" max="11527" width="9.140625" style="231"/>
    <col min="11528" max="11528" width="19.7109375" style="231" customWidth="1"/>
    <col min="11529" max="11529" width="17.5703125" style="231" customWidth="1"/>
    <col min="11530" max="11776" width="9.140625" style="231"/>
    <col min="11777" max="11777" width="22.5703125" style="231" customWidth="1"/>
    <col min="11778" max="11778" width="10.28515625" style="231" customWidth="1"/>
    <col min="11779" max="11781" width="9.140625" style="231"/>
    <col min="11782" max="11782" width="10.5703125" style="231" customWidth="1"/>
    <col min="11783" max="11783" width="9.140625" style="231"/>
    <col min="11784" max="11784" width="19.7109375" style="231" customWidth="1"/>
    <col min="11785" max="11785" width="17.5703125" style="231" customWidth="1"/>
    <col min="11786" max="12032" width="9.140625" style="231"/>
    <col min="12033" max="12033" width="22.5703125" style="231" customWidth="1"/>
    <col min="12034" max="12034" width="10.28515625" style="231" customWidth="1"/>
    <col min="12035" max="12037" width="9.140625" style="231"/>
    <col min="12038" max="12038" width="10.5703125" style="231" customWidth="1"/>
    <col min="12039" max="12039" width="9.140625" style="231"/>
    <col min="12040" max="12040" width="19.7109375" style="231" customWidth="1"/>
    <col min="12041" max="12041" width="17.5703125" style="231" customWidth="1"/>
    <col min="12042" max="12288" width="9.140625" style="231"/>
    <col min="12289" max="12289" width="22.5703125" style="231" customWidth="1"/>
    <col min="12290" max="12290" width="10.28515625" style="231" customWidth="1"/>
    <col min="12291" max="12293" width="9.140625" style="231"/>
    <col min="12294" max="12294" width="10.5703125" style="231" customWidth="1"/>
    <col min="12295" max="12295" width="9.140625" style="231"/>
    <col min="12296" max="12296" width="19.7109375" style="231" customWidth="1"/>
    <col min="12297" max="12297" width="17.5703125" style="231" customWidth="1"/>
    <col min="12298" max="12544" width="9.140625" style="231"/>
    <col min="12545" max="12545" width="22.5703125" style="231" customWidth="1"/>
    <col min="12546" max="12546" width="10.28515625" style="231" customWidth="1"/>
    <col min="12547" max="12549" width="9.140625" style="231"/>
    <col min="12550" max="12550" width="10.5703125" style="231" customWidth="1"/>
    <col min="12551" max="12551" width="9.140625" style="231"/>
    <col min="12552" max="12552" width="19.7109375" style="231" customWidth="1"/>
    <col min="12553" max="12553" width="17.5703125" style="231" customWidth="1"/>
    <col min="12554" max="12800" width="9.140625" style="231"/>
    <col min="12801" max="12801" width="22.5703125" style="231" customWidth="1"/>
    <col min="12802" max="12802" width="10.28515625" style="231" customWidth="1"/>
    <col min="12803" max="12805" width="9.140625" style="231"/>
    <col min="12806" max="12806" width="10.5703125" style="231" customWidth="1"/>
    <col min="12807" max="12807" width="9.140625" style="231"/>
    <col min="12808" max="12808" width="19.7109375" style="231" customWidth="1"/>
    <col min="12809" max="12809" width="17.5703125" style="231" customWidth="1"/>
    <col min="12810" max="13056" width="9.140625" style="231"/>
    <col min="13057" max="13057" width="22.5703125" style="231" customWidth="1"/>
    <col min="13058" max="13058" width="10.28515625" style="231" customWidth="1"/>
    <col min="13059" max="13061" width="9.140625" style="231"/>
    <col min="13062" max="13062" width="10.5703125" style="231" customWidth="1"/>
    <col min="13063" max="13063" width="9.140625" style="231"/>
    <col min="13064" max="13064" width="19.7109375" style="231" customWidth="1"/>
    <col min="13065" max="13065" width="17.5703125" style="231" customWidth="1"/>
    <col min="13066" max="13312" width="9.140625" style="231"/>
    <col min="13313" max="13313" width="22.5703125" style="231" customWidth="1"/>
    <col min="13314" max="13314" width="10.28515625" style="231" customWidth="1"/>
    <col min="13315" max="13317" width="9.140625" style="231"/>
    <col min="13318" max="13318" width="10.5703125" style="231" customWidth="1"/>
    <col min="13319" max="13319" width="9.140625" style="231"/>
    <col min="13320" max="13320" width="19.7109375" style="231" customWidth="1"/>
    <col min="13321" max="13321" width="17.5703125" style="231" customWidth="1"/>
    <col min="13322" max="13568" width="9.140625" style="231"/>
    <col min="13569" max="13569" width="22.5703125" style="231" customWidth="1"/>
    <col min="13570" max="13570" width="10.28515625" style="231" customWidth="1"/>
    <col min="13571" max="13573" width="9.140625" style="231"/>
    <col min="13574" max="13574" width="10.5703125" style="231" customWidth="1"/>
    <col min="13575" max="13575" width="9.140625" style="231"/>
    <col min="13576" max="13576" width="19.7109375" style="231" customWidth="1"/>
    <col min="13577" max="13577" width="17.5703125" style="231" customWidth="1"/>
    <col min="13578" max="13824" width="9.140625" style="231"/>
    <col min="13825" max="13825" width="22.5703125" style="231" customWidth="1"/>
    <col min="13826" max="13826" width="10.28515625" style="231" customWidth="1"/>
    <col min="13827" max="13829" width="9.140625" style="231"/>
    <col min="13830" max="13830" width="10.5703125" style="231" customWidth="1"/>
    <col min="13831" max="13831" width="9.140625" style="231"/>
    <col min="13832" max="13832" width="19.7109375" style="231" customWidth="1"/>
    <col min="13833" max="13833" width="17.5703125" style="231" customWidth="1"/>
    <col min="13834" max="14080" width="9.140625" style="231"/>
    <col min="14081" max="14081" width="22.5703125" style="231" customWidth="1"/>
    <col min="14082" max="14082" width="10.28515625" style="231" customWidth="1"/>
    <col min="14083" max="14085" width="9.140625" style="231"/>
    <col min="14086" max="14086" width="10.5703125" style="231" customWidth="1"/>
    <col min="14087" max="14087" width="9.140625" style="231"/>
    <col min="14088" max="14088" width="19.7109375" style="231" customWidth="1"/>
    <col min="14089" max="14089" width="17.5703125" style="231" customWidth="1"/>
    <col min="14090" max="14336" width="9.140625" style="231"/>
    <col min="14337" max="14337" width="22.5703125" style="231" customWidth="1"/>
    <col min="14338" max="14338" width="10.28515625" style="231" customWidth="1"/>
    <col min="14339" max="14341" width="9.140625" style="231"/>
    <col min="14342" max="14342" width="10.5703125" style="231" customWidth="1"/>
    <col min="14343" max="14343" width="9.140625" style="231"/>
    <col min="14344" max="14344" width="19.7109375" style="231" customWidth="1"/>
    <col min="14345" max="14345" width="17.5703125" style="231" customWidth="1"/>
    <col min="14346" max="14592" width="9.140625" style="231"/>
    <col min="14593" max="14593" width="22.5703125" style="231" customWidth="1"/>
    <col min="14594" max="14594" width="10.28515625" style="231" customWidth="1"/>
    <col min="14595" max="14597" width="9.140625" style="231"/>
    <col min="14598" max="14598" width="10.5703125" style="231" customWidth="1"/>
    <col min="14599" max="14599" width="9.140625" style="231"/>
    <col min="14600" max="14600" width="19.7109375" style="231" customWidth="1"/>
    <col min="14601" max="14601" width="17.5703125" style="231" customWidth="1"/>
    <col min="14602" max="14848" width="9.140625" style="231"/>
    <col min="14849" max="14849" width="22.5703125" style="231" customWidth="1"/>
    <col min="14850" max="14850" width="10.28515625" style="231" customWidth="1"/>
    <col min="14851" max="14853" width="9.140625" style="231"/>
    <col min="14854" max="14854" width="10.5703125" style="231" customWidth="1"/>
    <col min="14855" max="14855" width="9.140625" style="231"/>
    <col min="14856" max="14856" width="19.7109375" style="231" customWidth="1"/>
    <col min="14857" max="14857" width="17.5703125" style="231" customWidth="1"/>
    <col min="14858" max="15104" width="9.140625" style="231"/>
    <col min="15105" max="15105" width="22.5703125" style="231" customWidth="1"/>
    <col min="15106" max="15106" width="10.28515625" style="231" customWidth="1"/>
    <col min="15107" max="15109" width="9.140625" style="231"/>
    <col min="15110" max="15110" width="10.5703125" style="231" customWidth="1"/>
    <col min="15111" max="15111" width="9.140625" style="231"/>
    <col min="15112" max="15112" width="19.7109375" style="231" customWidth="1"/>
    <col min="15113" max="15113" width="17.5703125" style="231" customWidth="1"/>
    <col min="15114" max="15360" width="9.140625" style="231"/>
    <col min="15361" max="15361" width="22.5703125" style="231" customWidth="1"/>
    <col min="15362" max="15362" width="10.28515625" style="231" customWidth="1"/>
    <col min="15363" max="15365" width="9.140625" style="231"/>
    <col min="15366" max="15366" width="10.5703125" style="231" customWidth="1"/>
    <col min="15367" max="15367" width="9.140625" style="231"/>
    <col min="15368" max="15368" width="19.7109375" style="231" customWidth="1"/>
    <col min="15369" max="15369" width="17.5703125" style="231" customWidth="1"/>
    <col min="15370" max="15616" width="9.140625" style="231"/>
    <col min="15617" max="15617" width="22.5703125" style="231" customWidth="1"/>
    <col min="15618" max="15618" width="10.28515625" style="231" customWidth="1"/>
    <col min="15619" max="15621" width="9.140625" style="231"/>
    <col min="15622" max="15622" width="10.5703125" style="231" customWidth="1"/>
    <col min="15623" max="15623" width="9.140625" style="231"/>
    <col min="15624" max="15624" width="19.7109375" style="231" customWidth="1"/>
    <col min="15625" max="15625" width="17.5703125" style="231" customWidth="1"/>
    <col min="15626" max="15872" width="9.140625" style="231"/>
    <col min="15873" max="15873" width="22.5703125" style="231" customWidth="1"/>
    <col min="15874" max="15874" width="10.28515625" style="231" customWidth="1"/>
    <col min="15875" max="15877" width="9.140625" style="231"/>
    <col min="15878" max="15878" width="10.5703125" style="231" customWidth="1"/>
    <col min="15879" max="15879" width="9.140625" style="231"/>
    <col min="15880" max="15880" width="19.7109375" style="231" customWidth="1"/>
    <col min="15881" max="15881" width="17.5703125" style="231" customWidth="1"/>
    <col min="15882" max="16128" width="9.140625" style="231"/>
    <col min="16129" max="16129" width="22.5703125" style="231" customWidth="1"/>
    <col min="16130" max="16130" width="10.28515625" style="231" customWidth="1"/>
    <col min="16131" max="16133" width="9.140625" style="231"/>
    <col min="16134" max="16134" width="10.5703125" style="231" customWidth="1"/>
    <col min="16135" max="16135" width="9.140625" style="231"/>
    <col min="16136" max="16136" width="19.7109375" style="231" customWidth="1"/>
    <col min="16137" max="16137" width="17.5703125" style="231" customWidth="1"/>
    <col min="16138" max="16384" width="9.140625" style="231"/>
  </cols>
  <sheetData>
    <row r="2" spans="1:10">
      <c r="A2" s="1016" t="s">
        <v>645</v>
      </c>
      <c r="B2" s="1016"/>
      <c r="C2" s="1016"/>
      <c r="D2" s="1016"/>
      <c r="E2" s="1016"/>
      <c r="F2" s="1016"/>
      <c r="G2" s="1016"/>
      <c r="H2" s="1016"/>
      <c r="I2" s="1016"/>
      <c r="J2" s="1016"/>
    </row>
    <row r="4" spans="1:10" ht="180">
      <c r="A4" s="236" t="s">
        <v>646</v>
      </c>
      <c r="B4" s="258" t="s">
        <v>647</v>
      </c>
      <c r="C4" s="258" t="s">
        <v>648</v>
      </c>
      <c r="D4" s="258" t="s">
        <v>649</v>
      </c>
      <c r="E4" s="258" t="s">
        <v>650</v>
      </c>
      <c r="F4" s="258" t="s">
        <v>651</v>
      </c>
      <c r="G4" s="258" t="s">
        <v>614</v>
      </c>
      <c r="H4" s="258" t="s">
        <v>652</v>
      </c>
      <c r="I4" s="258" t="s">
        <v>653</v>
      </c>
      <c r="J4" s="258" t="s">
        <v>654</v>
      </c>
    </row>
    <row r="5" spans="1:10" ht="15.75">
      <c r="A5" s="259" t="s">
        <v>655</v>
      </c>
      <c r="B5" s="232" t="s">
        <v>656</v>
      </c>
      <c r="C5" s="253">
        <v>0.4</v>
      </c>
      <c r="D5" s="232">
        <v>247</v>
      </c>
      <c r="E5" s="253">
        <f>C5*D5</f>
        <v>98.8</v>
      </c>
      <c r="F5" s="260">
        <v>3.99</v>
      </c>
      <c r="G5" s="247">
        <f>E5*F5</f>
        <v>394</v>
      </c>
      <c r="H5" s="260">
        <v>95</v>
      </c>
      <c r="I5" s="260">
        <v>25</v>
      </c>
      <c r="J5" s="239">
        <f>G5/H5*I5</f>
        <v>103.68</v>
      </c>
    </row>
    <row r="8" spans="1:10">
      <c r="A8" s="231" t="s">
        <v>657</v>
      </c>
    </row>
    <row r="10" spans="1:10" ht="45">
      <c r="A10" s="258" t="s">
        <v>658</v>
      </c>
      <c r="B10" s="258" t="s">
        <v>659</v>
      </c>
    </row>
    <row r="11" spans="1:10">
      <c r="A11" s="237" t="s">
        <v>660</v>
      </c>
      <c r="B11" s="253">
        <v>4.21</v>
      </c>
    </row>
    <row r="12" spans="1:10">
      <c r="A12" s="237" t="s">
        <v>661</v>
      </c>
      <c r="B12" s="253">
        <v>4.1500000000000004</v>
      </c>
    </row>
    <row r="13" spans="1:10">
      <c r="A13" s="237" t="s">
        <v>662</v>
      </c>
      <c r="B13" s="253">
        <v>3.6</v>
      </c>
    </row>
    <row r="14" spans="1:10">
      <c r="A14" s="261" t="s">
        <v>663</v>
      </c>
      <c r="B14" s="262">
        <f>(B11+B12+B13)/3</f>
        <v>3.99</v>
      </c>
    </row>
  </sheetData>
  <mergeCells count="1">
    <mergeCell ref="A2:J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2:I33"/>
  <sheetViews>
    <sheetView workbookViewId="0">
      <selection activeCell="L4" sqref="L4"/>
    </sheetView>
  </sheetViews>
  <sheetFormatPr defaultRowHeight="15"/>
  <cols>
    <col min="1" max="2" width="28.7109375" style="231" customWidth="1"/>
    <col min="3" max="4" width="9.140625" style="231"/>
    <col min="5" max="6" width="0" style="231" hidden="1" customWidth="1"/>
    <col min="7" max="7" width="17.140625" style="231" customWidth="1"/>
    <col min="8" max="8" width="16.140625" style="231" customWidth="1"/>
    <col min="9" max="9" width="19.85546875" style="231" customWidth="1"/>
    <col min="10" max="256" width="9.140625" style="231"/>
    <col min="257" max="258" width="28.7109375" style="231" customWidth="1"/>
    <col min="259" max="260" width="9.140625" style="231"/>
    <col min="261" max="262" width="0" style="231" hidden="1" customWidth="1"/>
    <col min="263" max="263" width="17.140625" style="231" customWidth="1"/>
    <col min="264" max="264" width="16.140625" style="231" customWidth="1"/>
    <col min="265" max="265" width="19.85546875" style="231" customWidth="1"/>
    <col min="266" max="512" width="9.140625" style="231"/>
    <col min="513" max="514" width="28.7109375" style="231" customWidth="1"/>
    <col min="515" max="516" width="9.140625" style="231"/>
    <col min="517" max="518" width="0" style="231" hidden="1" customWidth="1"/>
    <col min="519" max="519" width="17.140625" style="231" customWidth="1"/>
    <col min="520" max="520" width="16.140625" style="231" customWidth="1"/>
    <col min="521" max="521" width="19.85546875" style="231" customWidth="1"/>
    <col min="522" max="768" width="9.140625" style="231"/>
    <col min="769" max="770" width="28.7109375" style="231" customWidth="1"/>
    <col min="771" max="772" width="9.140625" style="231"/>
    <col min="773" max="774" width="0" style="231" hidden="1" customWidth="1"/>
    <col min="775" max="775" width="17.140625" style="231" customWidth="1"/>
    <col min="776" max="776" width="16.140625" style="231" customWidth="1"/>
    <col min="777" max="777" width="19.85546875" style="231" customWidth="1"/>
    <col min="778" max="1024" width="9.140625" style="231"/>
    <col min="1025" max="1026" width="28.7109375" style="231" customWidth="1"/>
    <col min="1027" max="1028" width="9.140625" style="231"/>
    <col min="1029" max="1030" width="0" style="231" hidden="1" customWidth="1"/>
    <col min="1031" max="1031" width="17.140625" style="231" customWidth="1"/>
    <col min="1032" max="1032" width="16.140625" style="231" customWidth="1"/>
    <col min="1033" max="1033" width="19.85546875" style="231" customWidth="1"/>
    <col min="1034" max="1280" width="9.140625" style="231"/>
    <col min="1281" max="1282" width="28.7109375" style="231" customWidth="1"/>
    <col min="1283" max="1284" width="9.140625" style="231"/>
    <col min="1285" max="1286" width="0" style="231" hidden="1" customWidth="1"/>
    <col min="1287" max="1287" width="17.140625" style="231" customWidth="1"/>
    <col min="1288" max="1288" width="16.140625" style="231" customWidth="1"/>
    <col min="1289" max="1289" width="19.85546875" style="231" customWidth="1"/>
    <col min="1290" max="1536" width="9.140625" style="231"/>
    <col min="1537" max="1538" width="28.7109375" style="231" customWidth="1"/>
    <col min="1539" max="1540" width="9.140625" style="231"/>
    <col min="1541" max="1542" width="0" style="231" hidden="1" customWidth="1"/>
    <col min="1543" max="1543" width="17.140625" style="231" customWidth="1"/>
    <col min="1544" max="1544" width="16.140625" style="231" customWidth="1"/>
    <col min="1545" max="1545" width="19.85546875" style="231" customWidth="1"/>
    <col min="1546" max="1792" width="9.140625" style="231"/>
    <col min="1793" max="1794" width="28.7109375" style="231" customWidth="1"/>
    <col min="1795" max="1796" width="9.140625" style="231"/>
    <col min="1797" max="1798" width="0" style="231" hidden="1" customWidth="1"/>
    <col min="1799" max="1799" width="17.140625" style="231" customWidth="1"/>
    <col min="1800" max="1800" width="16.140625" style="231" customWidth="1"/>
    <col min="1801" max="1801" width="19.85546875" style="231" customWidth="1"/>
    <col min="1802" max="2048" width="9.140625" style="231"/>
    <col min="2049" max="2050" width="28.7109375" style="231" customWidth="1"/>
    <col min="2051" max="2052" width="9.140625" style="231"/>
    <col min="2053" max="2054" width="0" style="231" hidden="1" customWidth="1"/>
    <col min="2055" max="2055" width="17.140625" style="231" customWidth="1"/>
    <col min="2056" max="2056" width="16.140625" style="231" customWidth="1"/>
    <col min="2057" max="2057" width="19.85546875" style="231" customWidth="1"/>
    <col min="2058" max="2304" width="9.140625" style="231"/>
    <col min="2305" max="2306" width="28.7109375" style="231" customWidth="1"/>
    <col min="2307" max="2308" width="9.140625" style="231"/>
    <col min="2309" max="2310" width="0" style="231" hidden="1" customWidth="1"/>
    <col min="2311" max="2311" width="17.140625" style="231" customWidth="1"/>
    <col min="2312" max="2312" width="16.140625" style="231" customWidth="1"/>
    <col min="2313" max="2313" width="19.85546875" style="231" customWidth="1"/>
    <col min="2314" max="2560" width="9.140625" style="231"/>
    <col min="2561" max="2562" width="28.7109375" style="231" customWidth="1"/>
    <col min="2563" max="2564" width="9.140625" style="231"/>
    <col min="2565" max="2566" width="0" style="231" hidden="1" customWidth="1"/>
    <col min="2567" max="2567" width="17.140625" style="231" customWidth="1"/>
    <col min="2568" max="2568" width="16.140625" style="231" customWidth="1"/>
    <col min="2569" max="2569" width="19.85546875" style="231" customWidth="1"/>
    <col min="2570" max="2816" width="9.140625" style="231"/>
    <col min="2817" max="2818" width="28.7109375" style="231" customWidth="1"/>
    <col min="2819" max="2820" width="9.140625" style="231"/>
    <col min="2821" max="2822" width="0" style="231" hidden="1" customWidth="1"/>
    <col min="2823" max="2823" width="17.140625" style="231" customWidth="1"/>
    <col min="2824" max="2824" width="16.140625" style="231" customWidth="1"/>
    <col min="2825" max="2825" width="19.85546875" style="231" customWidth="1"/>
    <col min="2826" max="3072" width="9.140625" style="231"/>
    <col min="3073" max="3074" width="28.7109375" style="231" customWidth="1"/>
    <col min="3075" max="3076" width="9.140625" style="231"/>
    <col min="3077" max="3078" width="0" style="231" hidden="1" customWidth="1"/>
    <col min="3079" max="3079" width="17.140625" style="231" customWidth="1"/>
    <col min="3080" max="3080" width="16.140625" style="231" customWidth="1"/>
    <col min="3081" max="3081" width="19.85546875" style="231" customWidth="1"/>
    <col min="3082" max="3328" width="9.140625" style="231"/>
    <col min="3329" max="3330" width="28.7109375" style="231" customWidth="1"/>
    <col min="3331" max="3332" width="9.140625" style="231"/>
    <col min="3333" max="3334" width="0" style="231" hidden="1" customWidth="1"/>
    <col min="3335" max="3335" width="17.140625" style="231" customWidth="1"/>
    <col min="3336" max="3336" width="16.140625" style="231" customWidth="1"/>
    <col min="3337" max="3337" width="19.85546875" style="231" customWidth="1"/>
    <col min="3338" max="3584" width="9.140625" style="231"/>
    <col min="3585" max="3586" width="28.7109375" style="231" customWidth="1"/>
    <col min="3587" max="3588" width="9.140625" style="231"/>
    <col min="3589" max="3590" width="0" style="231" hidden="1" customWidth="1"/>
    <col min="3591" max="3591" width="17.140625" style="231" customWidth="1"/>
    <col min="3592" max="3592" width="16.140625" style="231" customWidth="1"/>
    <col min="3593" max="3593" width="19.85546875" style="231" customWidth="1"/>
    <col min="3594" max="3840" width="9.140625" style="231"/>
    <col min="3841" max="3842" width="28.7109375" style="231" customWidth="1"/>
    <col min="3843" max="3844" width="9.140625" style="231"/>
    <col min="3845" max="3846" width="0" style="231" hidden="1" customWidth="1"/>
    <col min="3847" max="3847" width="17.140625" style="231" customWidth="1"/>
    <col min="3848" max="3848" width="16.140625" style="231" customWidth="1"/>
    <col min="3849" max="3849" width="19.85546875" style="231" customWidth="1"/>
    <col min="3850" max="4096" width="9.140625" style="231"/>
    <col min="4097" max="4098" width="28.7109375" style="231" customWidth="1"/>
    <col min="4099" max="4100" width="9.140625" style="231"/>
    <col min="4101" max="4102" width="0" style="231" hidden="1" customWidth="1"/>
    <col min="4103" max="4103" width="17.140625" style="231" customWidth="1"/>
    <col min="4104" max="4104" width="16.140625" style="231" customWidth="1"/>
    <col min="4105" max="4105" width="19.85546875" style="231" customWidth="1"/>
    <col min="4106" max="4352" width="9.140625" style="231"/>
    <col min="4353" max="4354" width="28.7109375" style="231" customWidth="1"/>
    <col min="4355" max="4356" width="9.140625" style="231"/>
    <col min="4357" max="4358" width="0" style="231" hidden="1" customWidth="1"/>
    <col min="4359" max="4359" width="17.140625" style="231" customWidth="1"/>
    <col min="4360" max="4360" width="16.140625" style="231" customWidth="1"/>
    <col min="4361" max="4361" width="19.85546875" style="231" customWidth="1"/>
    <col min="4362" max="4608" width="9.140625" style="231"/>
    <col min="4609" max="4610" width="28.7109375" style="231" customWidth="1"/>
    <col min="4611" max="4612" width="9.140625" style="231"/>
    <col min="4613" max="4614" width="0" style="231" hidden="1" customWidth="1"/>
    <col min="4615" max="4615" width="17.140625" style="231" customWidth="1"/>
    <col min="4616" max="4616" width="16.140625" style="231" customWidth="1"/>
    <col min="4617" max="4617" width="19.85546875" style="231" customWidth="1"/>
    <col min="4618" max="4864" width="9.140625" style="231"/>
    <col min="4865" max="4866" width="28.7109375" style="231" customWidth="1"/>
    <col min="4867" max="4868" width="9.140625" style="231"/>
    <col min="4869" max="4870" width="0" style="231" hidden="1" customWidth="1"/>
    <col min="4871" max="4871" width="17.140625" style="231" customWidth="1"/>
    <col min="4872" max="4872" width="16.140625" style="231" customWidth="1"/>
    <col min="4873" max="4873" width="19.85546875" style="231" customWidth="1"/>
    <col min="4874" max="5120" width="9.140625" style="231"/>
    <col min="5121" max="5122" width="28.7109375" style="231" customWidth="1"/>
    <col min="5123" max="5124" width="9.140625" style="231"/>
    <col min="5125" max="5126" width="0" style="231" hidden="1" customWidth="1"/>
    <col min="5127" max="5127" width="17.140625" style="231" customWidth="1"/>
    <col min="5128" max="5128" width="16.140625" style="231" customWidth="1"/>
    <col min="5129" max="5129" width="19.85546875" style="231" customWidth="1"/>
    <col min="5130" max="5376" width="9.140625" style="231"/>
    <col min="5377" max="5378" width="28.7109375" style="231" customWidth="1"/>
    <col min="5379" max="5380" width="9.140625" style="231"/>
    <col min="5381" max="5382" width="0" style="231" hidden="1" customWidth="1"/>
    <col min="5383" max="5383" width="17.140625" style="231" customWidth="1"/>
    <col min="5384" max="5384" width="16.140625" style="231" customWidth="1"/>
    <col min="5385" max="5385" width="19.85546875" style="231" customWidth="1"/>
    <col min="5386" max="5632" width="9.140625" style="231"/>
    <col min="5633" max="5634" width="28.7109375" style="231" customWidth="1"/>
    <col min="5635" max="5636" width="9.140625" style="231"/>
    <col min="5637" max="5638" width="0" style="231" hidden="1" customWidth="1"/>
    <col min="5639" max="5639" width="17.140625" style="231" customWidth="1"/>
    <col min="5640" max="5640" width="16.140625" style="231" customWidth="1"/>
    <col min="5641" max="5641" width="19.85546875" style="231" customWidth="1"/>
    <col min="5642" max="5888" width="9.140625" style="231"/>
    <col min="5889" max="5890" width="28.7109375" style="231" customWidth="1"/>
    <col min="5891" max="5892" width="9.140625" style="231"/>
    <col min="5893" max="5894" width="0" style="231" hidden="1" customWidth="1"/>
    <col min="5895" max="5895" width="17.140625" style="231" customWidth="1"/>
    <col min="5896" max="5896" width="16.140625" style="231" customWidth="1"/>
    <col min="5897" max="5897" width="19.85546875" style="231" customWidth="1"/>
    <col min="5898" max="6144" width="9.140625" style="231"/>
    <col min="6145" max="6146" width="28.7109375" style="231" customWidth="1"/>
    <col min="6147" max="6148" width="9.140625" style="231"/>
    <col min="6149" max="6150" width="0" style="231" hidden="1" customWidth="1"/>
    <col min="6151" max="6151" width="17.140625" style="231" customWidth="1"/>
    <col min="6152" max="6152" width="16.140625" style="231" customWidth="1"/>
    <col min="6153" max="6153" width="19.85546875" style="231" customWidth="1"/>
    <col min="6154" max="6400" width="9.140625" style="231"/>
    <col min="6401" max="6402" width="28.7109375" style="231" customWidth="1"/>
    <col min="6403" max="6404" width="9.140625" style="231"/>
    <col min="6405" max="6406" width="0" style="231" hidden="1" customWidth="1"/>
    <col min="6407" max="6407" width="17.140625" style="231" customWidth="1"/>
    <col min="6408" max="6408" width="16.140625" style="231" customWidth="1"/>
    <col min="6409" max="6409" width="19.85546875" style="231" customWidth="1"/>
    <col min="6410" max="6656" width="9.140625" style="231"/>
    <col min="6657" max="6658" width="28.7109375" style="231" customWidth="1"/>
    <col min="6659" max="6660" width="9.140625" style="231"/>
    <col min="6661" max="6662" width="0" style="231" hidden="1" customWidth="1"/>
    <col min="6663" max="6663" width="17.140625" style="231" customWidth="1"/>
    <col min="6664" max="6664" width="16.140625" style="231" customWidth="1"/>
    <col min="6665" max="6665" width="19.85546875" style="231" customWidth="1"/>
    <col min="6666" max="6912" width="9.140625" style="231"/>
    <col min="6913" max="6914" width="28.7109375" style="231" customWidth="1"/>
    <col min="6915" max="6916" width="9.140625" style="231"/>
    <col min="6917" max="6918" width="0" style="231" hidden="1" customWidth="1"/>
    <col min="6919" max="6919" width="17.140625" style="231" customWidth="1"/>
    <col min="6920" max="6920" width="16.140625" style="231" customWidth="1"/>
    <col min="6921" max="6921" width="19.85546875" style="231" customWidth="1"/>
    <col min="6922" max="7168" width="9.140625" style="231"/>
    <col min="7169" max="7170" width="28.7109375" style="231" customWidth="1"/>
    <col min="7171" max="7172" width="9.140625" style="231"/>
    <col min="7173" max="7174" width="0" style="231" hidden="1" customWidth="1"/>
    <col min="7175" max="7175" width="17.140625" style="231" customWidth="1"/>
    <col min="7176" max="7176" width="16.140625" style="231" customWidth="1"/>
    <col min="7177" max="7177" width="19.85546875" style="231" customWidth="1"/>
    <col min="7178" max="7424" width="9.140625" style="231"/>
    <col min="7425" max="7426" width="28.7109375" style="231" customWidth="1"/>
    <col min="7427" max="7428" width="9.140625" style="231"/>
    <col min="7429" max="7430" width="0" style="231" hidden="1" customWidth="1"/>
    <col min="7431" max="7431" width="17.140625" style="231" customWidth="1"/>
    <col min="7432" max="7432" width="16.140625" style="231" customWidth="1"/>
    <col min="7433" max="7433" width="19.85546875" style="231" customWidth="1"/>
    <col min="7434" max="7680" width="9.140625" style="231"/>
    <col min="7681" max="7682" width="28.7109375" style="231" customWidth="1"/>
    <col min="7683" max="7684" width="9.140625" style="231"/>
    <col min="7685" max="7686" width="0" style="231" hidden="1" customWidth="1"/>
    <col min="7687" max="7687" width="17.140625" style="231" customWidth="1"/>
    <col min="7688" max="7688" width="16.140625" style="231" customWidth="1"/>
    <col min="7689" max="7689" width="19.85546875" style="231" customWidth="1"/>
    <col min="7690" max="7936" width="9.140625" style="231"/>
    <col min="7937" max="7938" width="28.7109375" style="231" customWidth="1"/>
    <col min="7939" max="7940" width="9.140625" style="231"/>
    <col min="7941" max="7942" width="0" style="231" hidden="1" customWidth="1"/>
    <col min="7943" max="7943" width="17.140625" style="231" customWidth="1"/>
    <col min="7944" max="7944" width="16.140625" style="231" customWidth="1"/>
    <col min="7945" max="7945" width="19.85546875" style="231" customWidth="1"/>
    <col min="7946" max="8192" width="9.140625" style="231"/>
    <col min="8193" max="8194" width="28.7109375" style="231" customWidth="1"/>
    <col min="8195" max="8196" width="9.140625" style="231"/>
    <col min="8197" max="8198" width="0" style="231" hidden="1" customWidth="1"/>
    <col min="8199" max="8199" width="17.140625" style="231" customWidth="1"/>
    <col min="8200" max="8200" width="16.140625" style="231" customWidth="1"/>
    <col min="8201" max="8201" width="19.85546875" style="231" customWidth="1"/>
    <col min="8202" max="8448" width="9.140625" style="231"/>
    <col min="8449" max="8450" width="28.7109375" style="231" customWidth="1"/>
    <col min="8451" max="8452" width="9.140625" style="231"/>
    <col min="8453" max="8454" width="0" style="231" hidden="1" customWidth="1"/>
    <col min="8455" max="8455" width="17.140625" style="231" customWidth="1"/>
    <col min="8456" max="8456" width="16.140625" style="231" customWidth="1"/>
    <col min="8457" max="8457" width="19.85546875" style="231" customWidth="1"/>
    <col min="8458" max="8704" width="9.140625" style="231"/>
    <col min="8705" max="8706" width="28.7109375" style="231" customWidth="1"/>
    <col min="8707" max="8708" width="9.140625" style="231"/>
    <col min="8709" max="8710" width="0" style="231" hidden="1" customWidth="1"/>
    <col min="8711" max="8711" width="17.140625" style="231" customWidth="1"/>
    <col min="8712" max="8712" width="16.140625" style="231" customWidth="1"/>
    <col min="8713" max="8713" width="19.85546875" style="231" customWidth="1"/>
    <col min="8714" max="8960" width="9.140625" style="231"/>
    <col min="8961" max="8962" width="28.7109375" style="231" customWidth="1"/>
    <col min="8963" max="8964" width="9.140625" style="231"/>
    <col min="8965" max="8966" width="0" style="231" hidden="1" customWidth="1"/>
    <col min="8967" max="8967" width="17.140625" style="231" customWidth="1"/>
    <col min="8968" max="8968" width="16.140625" style="231" customWidth="1"/>
    <col min="8969" max="8969" width="19.85546875" style="231" customWidth="1"/>
    <col min="8970" max="9216" width="9.140625" style="231"/>
    <col min="9217" max="9218" width="28.7109375" style="231" customWidth="1"/>
    <col min="9219" max="9220" width="9.140625" style="231"/>
    <col min="9221" max="9222" width="0" style="231" hidden="1" customWidth="1"/>
    <col min="9223" max="9223" width="17.140625" style="231" customWidth="1"/>
    <col min="9224" max="9224" width="16.140625" style="231" customWidth="1"/>
    <col min="9225" max="9225" width="19.85546875" style="231" customWidth="1"/>
    <col min="9226" max="9472" width="9.140625" style="231"/>
    <col min="9473" max="9474" width="28.7109375" style="231" customWidth="1"/>
    <col min="9475" max="9476" width="9.140625" style="231"/>
    <col min="9477" max="9478" width="0" style="231" hidden="1" customWidth="1"/>
    <col min="9479" max="9479" width="17.140625" style="231" customWidth="1"/>
    <col min="9480" max="9480" width="16.140625" style="231" customWidth="1"/>
    <col min="9481" max="9481" width="19.85546875" style="231" customWidth="1"/>
    <col min="9482" max="9728" width="9.140625" style="231"/>
    <col min="9729" max="9730" width="28.7109375" style="231" customWidth="1"/>
    <col min="9731" max="9732" width="9.140625" style="231"/>
    <col min="9733" max="9734" width="0" style="231" hidden="1" customWidth="1"/>
    <col min="9735" max="9735" width="17.140625" style="231" customWidth="1"/>
    <col min="9736" max="9736" width="16.140625" style="231" customWidth="1"/>
    <col min="9737" max="9737" width="19.85546875" style="231" customWidth="1"/>
    <col min="9738" max="9984" width="9.140625" style="231"/>
    <col min="9985" max="9986" width="28.7109375" style="231" customWidth="1"/>
    <col min="9987" max="9988" width="9.140625" style="231"/>
    <col min="9989" max="9990" width="0" style="231" hidden="1" customWidth="1"/>
    <col min="9991" max="9991" width="17.140625" style="231" customWidth="1"/>
    <col min="9992" max="9992" width="16.140625" style="231" customWidth="1"/>
    <col min="9993" max="9993" width="19.85546875" style="231" customWidth="1"/>
    <col min="9994" max="10240" width="9.140625" style="231"/>
    <col min="10241" max="10242" width="28.7109375" style="231" customWidth="1"/>
    <col min="10243" max="10244" width="9.140625" style="231"/>
    <col min="10245" max="10246" width="0" style="231" hidden="1" customWidth="1"/>
    <col min="10247" max="10247" width="17.140625" style="231" customWidth="1"/>
    <col min="10248" max="10248" width="16.140625" style="231" customWidth="1"/>
    <col min="10249" max="10249" width="19.85546875" style="231" customWidth="1"/>
    <col min="10250" max="10496" width="9.140625" style="231"/>
    <col min="10497" max="10498" width="28.7109375" style="231" customWidth="1"/>
    <col min="10499" max="10500" width="9.140625" style="231"/>
    <col min="10501" max="10502" width="0" style="231" hidden="1" customWidth="1"/>
    <col min="10503" max="10503" width="17.140625" style="231" customWidth="1"/>
    <col min="10504" max="10504" width="16.140625" style="231" customWidth="1"/>
    <col min="10505" max="10505" width="19.85546875" style="231" customWidth="1"/>
    <col min="10506" max="10752" width="9.140625" style="231"/>
    <col min="10753" max="10754" width="28.7109375" style="231" customWidth="1"/>
    <col min="10755" max="10756" width="9.140625" style="231"/>
    <col min="10757" max="10758" width="0" style="231" hidden="1" customWidth="1"/>
    <col min="10759" max="10759" width="17.140625" style="231" customWidth="1"/>
    <col min="10760" max="10760" width="16.140625" style="231" customWidth="1"/>
    <col min="10761" max="10761" width="19.85546875" style="231" customWidth="1"/>
    <col min="10762" max="11008" width="9.140625" style="231"/>
    <col min="11009" max="11010" width="28.7109375" style="231" customWidth="1"/>
    <col min="11011" max="11012" width="9.140625" style="231"/>
    <col min="11013" max="11014" width="0" style="231" hidden="1" customWidth="1"/>
    <col min="11015" max="11015" width="17.140625" style="231" customWidth="1"/>
    <col min="11016" max="11016" width="16.140625" style="231" customWidth="1"/>
    <col min="11017" max="11017" width="19.85546875" style="231" customWidth="1"/>
    <col min="11018" max="11264" width="9.140625" style="231"/>
    <col min="11265" max="11266" width="28.7109375" style="231" customWidth="1"/>
    <col min="11267" max="11268" width="9.140625" style="231"/>
    <col min="11269" max="11270" width="0" style="231" hidden="1" customWidth="1"/>
    <col min="11271" max="11271" width="17.140625" style="231" customWidth="1"/>
    <col min="11272" max="11272" width="16.140625" style="231" customWidth="1"/>
    <col min="11273" max="11273" width="19.85546875" style="231" customWidth="1"/>
    <col min="11274" max="11520" width="9.140625" style="231"/>
    <col min="11521" max="11522" width="28.7109375" style="231" customWidth="1"/>
    <col min="11523" max="11524" width="9.140625" style="231"/>
    <col min="11525" max="11526" width="0" style="231" hidden="1" customWidth="1"/>
    <col min="11527" max="11527" width="17.140625" style="231" customWidth="1"/>
    <col min="11528" max="11528" width="16.140625" style="231" customWidth="1"/>
    <col min="11529" max="11529" width="19.85546875" style="231" customWidth="1"/>
    <col min="11530" max="11776" width="9.140625" style="231"/>
    <col min="11777" max="11778" width="28.7109375" style="231" customWidth="1"/>
    <col min="11779" max="11780" width="9.140625" style="231"/>
    <col min="11781" max="11782" width="0" style="231" hidden="1" customWidth="1"/>
    <col min="11783" max="11783" width="17.140625" style="231" customWidth="1"/>
    <col min="11784" max="11784" width="16.140625" style="231" customWidth="1"/>
    <col min="11785" max="11785" width="19.85546875" style="231" customWidth="1"/>
    <col min="11786" max="12032" width="9.140625" style="231"/>
    <col min="12033" max="12034" width="28.7109375" style="231" customWidth="1"/>
    <col min="12035" max="12036" width="9.140625" style="231"/>
    <col min="12037" max="12038" width="0" style="231" hidden="1" customWidth="1"/>
    <col min="12039" max="12039" width="17.140625" style="231" customWidth="1"/>
    <col min="12040" max="12040" width="16.140625" style="231" customWidth="1"/>
    <col min="12041" max="12041" width="19.85546875" style="231" customWidth="1"/>
    <col min="12042" max="12288" width="9.140625" style="231"/>
    <col min="12289" max="12290" width="28.7109375" style="231" customWidth="1"/>
    <col min="12291" max="12292" width="9.140625" style="231"/>
    <col min="12293" max="12294" width="0" style="231" hidden="1" customWidth="1"/>
    <col min="12295" max="12295" width="17.140625" style="231" customWidth="1"/>
    <col min="12296" max="12296" width="16.140625" style="231" customWidth="1"/>
    <col min="12297" max="12297" width="19.85546875" style="231" customWidth="1"/>
    <col min="12298" max="12544" width="9.140625" style="231"/>
    <col min="12545" max="12546" width="28.7109375" style="231" customWidth="1"/>
    <col min="12547" max="12548" width="9.140625" style="231"/>
    <col min="12549" max="12550" width="0" style="231" hidden="1" customWidth="1"/>
    <col min="12551" max="12551" width="17.140625" style="231" customWidth="1"/>
    <col min="12552" max="12552" width="16.140625" style="231" customWidth="1"/>
    <col min="12553" max="12553" width="19.85546875" style="231" customWidth="1"/>
    <col min="12554" max="12800" width="9.140625" style="231"/>
    <col min="12801" max="12802" width="28.7109375" style="231" customWidth="1"/>
    <col min="12803" max="12804" width="9.140625" style="231"/>
    <col min="12805" max="12806" width="0" style="231" hidden="1" customWidth="1"/>
    <col min="12807" max="12807" width="17.140625" style="231" customWidth="1"/>
    <col min="12808" max="12808" width="16.140625" style="231" customWidth="1"/>
    <col min="12809" max="12809" width="19.85546875" style="231" customWidth="1"/>
    <col min="12810" max="13056" width="9.140625" style="231"/>
    <col min="13057" max="13058" width="28.7109375" style="231" customWidth="1"/>
    <col min="13059" max="13060" width="9.140625" style="231"/>
    <col min="13061" max="13062" width="0" style="231" hidden="1" customWidth="1"/>
    <col min="13063" max="13063" width="17.140625" style="231" customWidth="1"/>
    <col min="13064" max="13064" width="16.140625" style="231" customWidth="1"/>
    <col min="13065" max="13065" width="19.85546875" style="231" customWidth="1"/>
    <col min="13066" max="13312" width="9.140625" style="231"/>
    <col min="13313" max="13314" width="28.7109375" style="231" customWidth="1"/>
    <col min="13315" max="13316" width="9.140625" style="231"/>
    <col min="13317" max="13318" width="0" style="231" hidden="1" customWidth="1"/>
    <col min="13319" max="13319" width="17.140625" style="231" customWidth="1"/>
    <col min="13320" max="13320" width="16.140625" style="231" customWidth="1"/>
    <col min="13321" max="13321" width="19.85546875" style="231" customWidth="1"/>
    <col min="13322" max="13568" width="9.140625" style="231"/>
    <col min="13569" max="13570" width="28.7109375" style="231" customWidth="1"/>
    <col min="13571" max="13572" width="9.140625" style="231"/>
    <col min="13573" max="13574" width="0" style="231" hidden="1" customWidth="1"/>
    <col min="13575" max="13575" width="17.140625" style="231" customWidth="1"/>
    <col min="13576" max="13576" width="16.140625" style="231" customWidth="1"/>
    <col min="13577" max="13577" width="19.85546875" style="231" customWidth="1"/>
    <col min="13578" max="13824" width="9.140625" style="231"/>
    <col min="13825" max="13826" width="28.7109375" style="231" customWidth="1"/>
    <col min="13827" max="13828" width="9.140625" style="231"/>
    <col min="13829" max="13830" width="0" style="231" hidden="1" customWidth="1"/>
    <col min="13831" max="13831" width="17.140625" style="231" customWidth="1"/>
    <col min="13832" max="13832" width="16.140625" style="231" customWidth="1"/>
    <col min="13833" max="13833" width="19.85546875" style="231" customWidth="1"/>
    <col min="13834" max="14080" width="9.140625" style="231"/>
    <col min="14081" max="14082" width="28.7109375" style="231" customWidth="1"/>
    <col min="14083" max="14084" width="9.140625" style="231"/>
    <col min="14085" max="14086" width="0" style="231" hidden="1" customWidth="1"/>
    <col min="14087" max="14087" width="17.140625" style="231" customWidth="1"/>
    <col min="14088" max="14088" width="16.140625" style="231" customWidth="1"/>
    <col min="14089" max="14089" width="19.85546875" style="231" customWidth="1"/>
    <col min="14090" max="14336" width="9.140625" style="231"/>
    <col min="14337" max="14338" width="28.7109375" style="231" customWidth="1"/>
    <col min="14339" max="14340" width="9.140625" style="231"/>
    <col min="14341" max="14342" width="0" style="231" hidden="1" customWidth="1"/>
    <col min="14343" max="14343" width="17.140625" style="231" customWidth="1"/>
    <col min="14344" max="14344" width="16.140625" style="231" customWidth="1"/>
    <col min="14345" max="14345" width="19.85546875" style="231" customWidth="1"/>
    <col min="14346" max="14592" width="9.140625" style="231"/>
    <col min="14593" max="14594" width="28.7109375" style="231" customWidth="1"/>
    <col min="14595" max="14596" width="9.140625" style="231"/>
    <col min="14597" max="14598" width="0" style="231" hidden="1" customWidth="1"/>
    <col min="14599" max="14599" width="17.140625" style="231" customWidth="1"/>
    <col min="14600" max="14600" width="16.140625" style="231" customWidth="1"/>
    <col min="14601" max="14601" width="19.85546875" style="231" customWidth="1"/>
    <col min="14602" max="14848" width="9.140625" style="231"/>
    <col min="14849" max="14850" width="28.7109375" style="231" customWidth="1"/>
    <col min="14851" max="14852" width="9.140625" style="231"/>
    <col min="14853" max="14854" width="0" style="231" hidden="1" customWidth="1"/>
    <col min="14855" max="14855" width="17.140625" style="231" customWidth="1"/>
    <col min="14856" max="14856" width="16.140625" style="231" customWidth="1"/>
    <col min="14857" max="14857" width="19.85546875" style="231" customWidth="1"/>
    <col min="14858" max="15104" width="9.140625" style="231"/>
    <col min="15105" max="15106" width="28.7109375" style="231" customWidth="1"/>
    <col min="15107" max="15108" width="9.140625" style="231"/>
    <col min="15109" max="15110" width="0" style="231" hidden="1" customWidth="1"/>
    <col min="15111" max="15111" width="17.140625" style="231" customWidth="1"/>
    <col min="15112" max="15112" width="16.140625" style="231" customWidth="1"/>
    <col min="15113" max="15113" width="19.85546875" style="231" customWidth="1"/>
    <col min="15114" max="15360" width="9.140625" style="231"/>
    <col min="15361" max="15362" width="28.7109375" style="231" customWidth="1"/>
    <col min="15363" max="15364" width="9.140625" style="231"/>
    <col min="15365" max="15366" width="0" style="231" hidden="1" customWidth="1"/>
    <col min="15367" max="15367" width="17.140625" style="231" customWidth="1"/>
    <col min="15368" max="15368" width="16.140625" style="231" customWidth="1"/>
    <col min="15369" max="15369" width="19.85546875" style="231" customWidth="1"/>
    <col min="15370" max="15616" width="9.140625" style="231"/>
    <col min="15617" max="15618" width="28.7109375" style="231" customWidth="1"/>
    <col min="15619" max="15620" width="9.140625" style="231"/>
    <col min="15621" max="15622" width="0" style="231" hidden="1" customWidth="1"/>
    <col min="15623" max="15623" width="17.140625" style="231" customWidth="1"/>
    <col min="15624" max="15624" width="16.140625" style="231" customWidth="1"/>
    <col min="15625" max="15625" width="19.85546875" style="231" customWidth="1"/>
    <col min="15626" max="15872" width="9.140625" style="231"/>
    <col min="15873" max="15874" width="28.7109375" style="231" customWidth="1"/>
    <col min="15875" max="15876" width="9.140625" style="231"/>
    <col min="15877" max="15878" width="0" style="231" hidden="1" customWidth="1"/>
    <col min="15879" max="15879" width="17.140625" style="231" customWidth="1"/>
    <col min="15880" max="15880" width="16.140625" style="231" customWidth="1"/>
    <col min="15881" max="15881" width="19.85546875" style="231" customWidth="1"/>
    <col min="15882" max="16128" width="9.140625" style="231"/>
    <col min="16129" max="16130" width="28.7109375" style="231" customWidth="1"/>
    <col min="16131" max="16132" width="9.140625" style="231"/>
    <col min="16133" max="16134" width="0" style="231" hidden="1" customWidth="1"/>
    <col min="16135" max="16135" width="17.140625" style="231" customWidth="1"/>
    <col min="16136" max="16136" width="16.140625" style="231" customWidth="1"/>
    <col min="16137" max="16137" width="19.85546875" style="231" customWidth="1"/>
    <col min="16138" max="16384" width="9.140625" style="231"/>
  </cols>
  <sheetData>
    <row r="2" spans="1:9" ht="29.25" customHeight="1">
      <c r="A2" s="1016" t="s">
        <v>664</v>
      </c>
      <c r="B2" s="1016"/>
      <c r="C2" s="1016"/>
      <c r="D2" s="1016"/>
      <c r="E2" s="1016"/>
      <c r="F2" s="1016"/>
      <c r="G2" s="1016"/>
      <c r="H2" s="1016"/>
      <c r="I2" s="1016"/>
    </row>
    <row r="4" spans="1:9" ht="93" customHeight="1">
      <c r="A4" s="236" t="s">
        <v>608</v>
      </c>
      <c r="B4" s="258" t="s">
        <v>665</v>
      </c>
      <c r="C4" s="258" t="s">
        <v>666</v>
      </c>
      <c r="D4" s="258" t="s">
        <v>610</v>
      </c>
      <c r="E4" s="251" t="s">
        <v>611</v>
      </c>
      <c r="F4" s="251" t="s">
        <v>612</v>
      </c>
      <c r="G4" s="258" t="s">
        <v>613</v>
      </c>
      <c r="H4" s="250" t="s">
        <v>614</v>
      </c>
      <c r="I4" s="250" t="s">
        <v>615</v>
      </c>
    </row>
    <row r="5" spans="1:9">
      <c r="A5" s="236" t="s">
        <v>667</v>
      </c>
      <c r="B5" s="252" t="s">
        <v>668</v>
      </c>
      <c r="C5" s="263">
        <v>0.45</v>
      </c>
      <c r="D5" s="239">
        <f>C5*12</f>
        <v>5.4</v>
      </c>
      <c r="E5" s="253">
        <v>18</v>
      </c>
      <c r="F5" s="253">
        <f>1.0658*1.0645*1.1136</f>
        <v>1.26</v>
      </c>
      <c r="G5" s="239">
        <f>E5*F5</f>
        <v>22.68</v>
      </c>
      <c r="H5" s="239">
        <f>D5*G5</f>
        <v>122.47</v>
      </c>
      <c r="I5" s="239"/>
    </row>
    <row r="6" spans="1:9">
      <c r="A6" s="236" t="s">
        <v>669</v>
      </c>
      <c r="B6" s="264" t="s">
        <v>670</v>
      </c>
      <c r="C6" s="263">
        <v>0.25</v>
      </c>
      <c r="D6" s="239">
        <f t="shared" ref="D6:D17" si="0">C6*12</f>
        <v>3</v>
      </c>
      <c r="E6" s="253">
        <v>13</v>
      </c>
      <c r="F6" s="253">
        <f t="shared" ref="F6:F17" si="1">1.0658*1.0645*1.1136</f>
        <v>1.26</v>
      </c>
      <c r="G6" s="239">
        <f>E6*F6</f>
        <v>16.38</v>
      </c>
      <c r="H6" s="239">
        <f>D6*G6</f>
        <v>49.14</v>
      </c>
      <c r="I6" s="239"/>
    </row>
    <row r="7" spans="1:9">
      <c r="A7" s="236" t="s">
        <v>671</v>
      </c>
      <c r="B7" s="252" t="s">
        <v>672</v>
      </c>
      <c r="C7" s="263">
        <v>0.5</v>
      </c>
      <c r="D7" s="239">
        <f t="shared" si="0"/>
        <v>6</v>
      </c>
      <c r="E7" s="253">
        <v>64</v>
      </c>
      <c r="F7" s="253">
        <f t="shared" si="1"/>
        <v>1.26</v>
      </c>
      <c r="G7" s="239">
        <f>E7*F7</f>
        <v>80.64</v>
      </c>
      <c r="H7" s="239">
        <f>D7*G7</f>
        <v>483.84</v>
      </c>
      <c r="I7" s="239"/>
    </row>
    <row r="8" spans="1:9">
      <c r="A8" s="236" t="s">
        <v>673</v>
      </c>
      <c r="B8" s="252" t="s">
        <v>674</v>
      </c>
      <c r="C8" s="263">
        <v>0.45</v>
      </c>
      <c r="D8" s="239">
        <f>C8*12</f>
        <v>5.4</v>
      </c>
      <c r="E8" s="253">
        <v>16</v>
      </c>
      <c r="F8" s="253">
        <f t="shared" si="1"/>
        <v>1.26</v>
      </c>
      <c r="G8" s="239">
        <f>E8*F8</f>
        <v>20.16</v>
      </c>
      <c r="H8" s="239">
        <f>D8*G8</f>
        <v>108.86</v>
      </c>
      <c r="I8" s="239"/>
    </row>
    <row r="9" spans="1:9">
      <c r="A9" s="236" t="s">
        <v>675</v>
      </c>
      <c r="B9" s="252" t="s">
        <v>676</v>
      </c>
      <c r="C9" s="263">
        <v>0.1</v>
      </c>
      <c r="D9" s="239">
        <f t="shared" si="0"/>
        <v>1.2</v>
      </c>
      <c r="E9" s="253">
        <v>15</v>
      </c>
      <c r="F9" s="253">
        <f t="shared" si="1"/>
        <v>1.26</v>
      </c>
      <c r="G9" s="239">
        <f t="shared" ref="G9:G17" si="2">E9*F9</f>
        <v>18.899999999999999</v>
      </c>
      <c r="H9" s="239">
        <f t="shared" ref="H9:H17" si="3">D9*G9</f>
        <v>22.68</v>
      </c>
      <c r="I9" s="239"/>
    </row>
    <row r="10" spans="1:9">
      <c r="A10" s="256" t="s">
        <v>677</v>
      </c>
      <c r="B10" s="252" t="s">
        <v>678</v>
      </c>
      <c r="C10" s="263">
        <v>0.05</v>
      </c>
      <c r="D10" s="239">
        <f t="shared" si="0"/>
        <v>0.6</v>
      </c>
      <c r="E10" s="253">
        <v>16</v>
      </c>
      <c r="F10" s="253">
        <f t="shared" si="1"/>
        <v>1.26</v>
      </c>
      <c r="G10" s="239">
        <f t="shared" si="2"/>
        <v>20.16</v>
      </c>
      <c r="H10" s="239">
        <f t="shared" si="3"/>
        <v>12.1</v>
      </c>
      <c r="I10" s="239"/>
    </row>
    <row r="11" spans="1:9">
      <c r="A11" s="236" t="s">
        <v>679</v>
      </c>
      <c r="B11" s="252" t="s">
        <v>680</v>
      </c>
      <c r="C11" s="263">
        <v>2.5000000000000001E-2</v>
      </c>
      <c r="D11" s="239">
        <f t="shared" si="0"/>
        <v>0.3</v>
      </c>
      <c r="E11" s="253">
        <v>15</v>
      </c>
      <c r="F11" s="253">
        <f t="shared" si="1"/>
        <v>1.26</v>
      </c>
      <c r="G11" s="239">
        <f t="shared" si="2"/>
        <v>18.899999999999999</v>
      </c>
      <c r="H11" s="239">
        <f t="shared" si="3"/>
        <v>5.67</v>
      </c>
      <c r="I11" s="239"/>
    </row>
    <row r="12" spans="1:9">
      <c r="A12" s="256" t="s">
        <v>681</v>
      </c>
      <c r="B12" s="252" t="s">
        <v>678</v>
      </c>
      <c r="C12" s="263">
        <v>0.05</v>
      </c>
      <c r="D12" s="239">
        <f t="shared" si="0"/>
        <v>0.6</v>
      </c>
      <c r="E12" s="253">
        <v>72</v>
      </c>
      <c r="F12" s="253">
        <f t="shared" si="1"/>
        <v>1.26</v>
      </c>
      <c r="G12" s="239">
        <f t="shared" si="2"/>
        <v>90.72</v>
      </c>
      <c r="H12" s="239">
        <f t="shared" si="3"/>
        <v>54.43</v>
      </c>
      <c r="I12" s="239"/>
    </row>
    <row r="13" spans="1:9">
      <c r="A13" s="256" t="s">
        <v>682</v>
      </c>
      <c r="B13" s="252" t="s">
        <v>683</v>
      </c>
      <c r="C13" s="263">
        <v>2.5000000000000001E-2</v>
      </c>
      <c r="D13" s="239">
        <f t="shared" si="0"/>
        <v>0.3</v>
      </c>
      <c r="E13" s="253">
        <v>51</v>
      </c>
      <c r="F13" s="253">
        <f t="shared" si="1"/>
        <v>1.26</v>
      </c>
      <c r="G13" s="239">
        <f t="shared" si="2"/>
        <v>64.260000000000005</v>
      </c>
      <c r="H13" s="239">
        <f t="shared" si="3"/>
        <v>19.28</v>
      </c>
      <c r="I13" s="239"/>
    </row>
    <row r="14" spans="1:9">
      <c r="A14" s="256" t="s">
        <v>684</v>
      </c>
      <c r="B14" s="252" t="s">
        <v>685</v>
      </c>
      <c r="C14" s="263">
        <v>1.7000000000000001E-2</v>
      </c>
      <c r="D14" s="239">
        <f t="shared" si="0"/>
        <v>0.2</v>
      </c>
      <c r="E14" s="253">
        <f>61+87</f>
        <v>148</v>
      </c>
      <c r="F14" s="253">
        <f t="shared" si="1"/>
        <v>1.26</v>
      </c>
      <c r="G14" s="239">
        <f t="shared" si="2"/>
        <v>186.48</v>
      </c>
      <c r="H14" s="239">
        <f t="shared" si="3"/>
        <v>37.299999999999997</v>
      </c>
      <c r="I14" s="239"/>
    </row>
    <row r="15" spans="1:9">
      <c r="A15" s="256" t="s">
        <v>686</v>
      </c>
      <c r="B15" s="252" t="s">
        <v>687</v>
      </c>
      <c r="C15" s="263">
        <v>0.05</v>
      </c>
      <c r="D15" s="239">
        <f t="shared" si="0"/>
        <v>0.6</v>
      </c>
      <c r="E15" s="253">
        <v>85</v>
      </c>
      <c r="F15" s="253">
        <f t="shared" si="1"/>
        <v>1.26</v>
      </c>
      <c r="G15" s="239">
        <f t="shared" si="2"/>
        <v>107.1</v>
      </c>
      <c r="H15" s="239">
        <f t="shared" si="3"/>
        <v>64.260000000000005</v>
      </c>
      <c r="I15" s="239"/>
    </row>
    <row r="16" spans="1:9">
      <c r="A16" s="256" t="s">
        <v>688</v>
      </c>
      <c r="B16" s="252" t="s">
        <v>687</v>
      </c>
      <c r="C16" s="263">
        <v>0.05</v>
      </c>
      <c r="D16" s="239">
        <f t="shared" si="0"/>
        <v>0.6</v>
      </c>
      <c r="E16" s="253">
        <v>95</v>
      </c>
      <c r="F16" s="253">
        <f t="shared" si="1"/>
        <v>1.26</v>
      </c>
      <c r="G16" s="239">
        <f t="shared" si="2"/>
        <v>119.7</v>
      </c>
      <c r="H16" s="239">
        <f t="shared" si="3"/>
        <v>71.819999999999993</v>
      </c>
      <c r="I16" s="239"/>
    </row>
    <row r="17" spans="1:9" ht="30">
      <c r="A17" s="256" t="s">
        <v>689</v>
      </c>
      <c r="B17" s="252" t="s">
        <v>690</v>
      </c>
      <c r="C17" s="263">
        <v>0.1</v>
      </c>
      <c r="D17" s="239">
        <f t="shared" si="0"/>
        <v>1.2</v>
      </c>
      <c r="E17" s="253">
        <v>100</v>
      </c>
      <c r="F17" s="253">
        <f t="shared" si="1"/>
        <v>1.26</v>
      </c>
      <c r="G17" s="239">
        <f t="shared" si="2"/>
        <v>126</v>
      </c>
      <c r="H17" s="239">
        <f t="shared" si="3"/>
        <v>151.19999999999999</v>
      </c>
      <c r="I17" s="239"/>
    </row>
    <row r="18" spans="1:9">
      <c r="A18" s="254" t="s">
        <v>35</v>
      </c>
      <c r="B18" s="254"/>
      <c r="C18" s="263"/>
      <c r="D18" s="239"/>
      <c r="E18" s="253"/>
      <c r="F18" s="253"/>
      <c r="G18" s="239"/>
      <c r="H18" s="247">
        <f>SUM(H5:H17)</f>
        <v>1203</v>
      </c>
      <c r="I18" s="247">
        <f>H18/12*4</f>
        <v>401</v>
      </c>
    </row>
    <row r="20" spans="1:9" ht="15.75" hidden="1">
      <c r="A20" s="265" t="s">
        <v>691</v>
      </c>
      <c r="B20" s="266"/>
      <c r="C20" s="267"/>
      <c r="D20" s="268"/>
      <c r="E20" s="269"/>
      <c r="F20" s="269"/>
      <c r="G20" s="270"/>
      <c r="H20" s="271">
        <v>1.0549999999999999</v>
      </c>
      <c r="I20" s="271">
        <v>1.0549999999999999</v>
      </c>
    </row>
    <row r="21" spans="1:9" ht="15.75" hidden="1">
      <c r="A21" s="265" t="s">
        <v>692</v>
      </c>
      <c r="B21" s="266"/>
      <c r="C21" s="267"/>
      <c r="D21" s="268"/>
      <c r="E21" s="269"/>
      <c r="F21" s="269"/>
      <c r="G21" s="270"/>
      <c r="H21" s="247">
        <f>H18*H20</f>
        <v>1269</v>
      </c>
      <c r="I21" s="247">
        <f>I18*I20</f>
        <v>423</v>
      </c>
    </row>
    <row r="22" spans="1:9" ht="15.75" hidden="1">
      <c r="A22" s="272" t="s">
        <v>693</v>
      </c>
      <c r="B22" s="266"/>
      <c r="C22" s="267"/>
      <c r="D22" s="268"/>
      <c r="E22" s="269"/>
      <c r="F22" s="269"/>
      <c r="G22" s="270"/>
      <c r="H22" s="273"/>
      <c r="I22" s="273"/>
    </row>
    <row r="23" spans="1:9" ht="15.75" hidden="1">
      <c r="A23" s="272" t="s">
        <v>694</v>
      </c>
      <c r="B23" s="266"/>
      <c r="C23" s="267"/>
      <c r="D23" s="268"/>
      <c r="E23" s="269"/>
      <c r="F23" s="269"/>
      <c r="G23" s="270"/>
      <c r="H23" s="247">
        <f>H21*H22</f>
        <v>0</v>
      </c>
      <c r="I23" s="247">
        <f>I21*I22</f>
        <v>0</v>
      </c>
    </row>
    <row r="24" spans="1:9">
      <c r="A24" s="231" t="s">
        <v>695</v>
      </c>
    </row>
    <row r="25" spans="1:9">
      <c r="A25" s="236" t="s">
        <v>667</v>
      </c>
      <c r="B25" s="252" t="s">
        <v>668</v>
      </c>
      <c r="C25" s="263">
        <v>0.45</v>
      </c>
      <c r="D25" s="239">
        <f t="shared" ref="D25:D32" si="4">C25*12</f>
        <v>5.4</v>
      </c>
      <c r="E25" s="253">
        <v>18</v>
      </c>
      <c r="F25" s="253">
        <f>1.0658*1.0645*1.1136</f>
        <v>1.26</v>
      </c>
      <c r="G25" s="239">
        <f t="shared" ref="G25:G32" si="5">E25*F25</f>
        <v>22.68</v>
      </c>
      <c r="H25" s="239">
        <f t="shared" ref="H25:H32" si="6">D25*G25</f>
        <v>122.47</v>
      </c>
      <c r="I25" s="239"/>
    </row>
    <row r="26" spans="1:9">
      <c r="A26" s="236" t="s">
        <v>669</v>
      </c>
      <c r="B26" s="264" t="s">
        <v>670</v>
      </c>
      <c r="C26" s="263">
        <v>0.25</v>
      </c>
      <c r="D26" s="239">
        <f t="shared" si="4"/>
        <v>3</v>
      </c>
      <c r="E26" s="253">
        <v>13</v>
      </c>
      <c r="F26" s="253">
        <f t="shared" ref="F26:F32" si="7">1.0658*1.0645*1.1136</f>
        <v>1.26</v>
      </c>
      <c r="G26" s="239">
        <f t="shared" si="5"/>
        <v>16.38</v>
      </c>
      <c r="H26" s="239">
        <f t="shared" si="6"/>
        <v>49.14</v>
      </c>
      <c r="I26" s="239"/>
    </row>
    <row r="27" spans="1:9">
      <c r="A27" s="236" t="s">
        <v>671</v>
      </c>
      <c r="B27" s="252" t="s">
        <v>672</v>
      </c>
      <c r="C27" s="263">
        <v>0.5</v>
      </c>
      <c r="D27" s="239">
        <f t="shared" si="4"/>
        <v>6</v>
      </c>
      <c r="E27" s="253">
        <v>64</v>
      </c>
      <c r="F27" s="253">
        <f t="shared" si="7"/>
        <v>1.26</v>
      </c>
      <c r="G27" s="239">
        <f t="shared" si="5"/>
        <v>80.64</v>
      </c>
      <c r="H27" s="239">
        <f t="shared" si="6"/>
        <v>483.84</v>
      </c>
      <c r="I27" s="239"/>
    </row>
    <row r="28" spans="1:9">
      <c r="A28" s="236" t="s">
        <v>673</v>
      </c>
      <c r="B28" s="252" t="s">
        <v>674</v>
      </c>
      <c r="C28" s="263">
        <v>0.45</v>
      </c>
      <c r="D28" s="239">
        <f t="shared" si="4"/>
        <v>5.4</v>
      </c>
      <c r="E28" s="253">
        <v>16</v>
      </c>
      <c r="F28" s="253">
        <f t="shared" si="7"/>
        <v>1.26</v>
      </c>
      <c r="G28" s="239">
        <f t="shared" si="5"/>
        <v>20.16</v>
      </c>
      <c r="H28" s="239">
        <f t="shared" si="6"/>
        <v>108.86</v>
      </c>
      <c r="I28" s="239"/>
    </row>
    <row r="29" spans="1:9">
      <c r="A29" s="236" t="s">
        <v>675</v>
      </c>
      <c r="B29" s="252" t="s">
        <v>676</v>
      </c>
      <c r="C29" s="263">
        <v>0.1</v>
      </c>
      <c r="D29" s="239">
        <f t="shared" si="4"/>
        <v>1.2</v>
      </c>
      <c r="E29" s="253">
        <v>15</v>
      </c>
      <c r="F29" s="253">
        <f t="shared" si="7"/>
        <v>1.26</v>
      </c>
      <c r="G29" s="239">
        <f t="shared" si="5"/>
        <v>18.899999999999999</v>
      </c>
      <c r="H29" s="239">
        <f t="shared" si="6"/>
        <v>22.68</v>
      </c>
      <c r="I29" s="239"/>
    </row>
    <row r="30" spans="1:9">
      <c r="A30" s="256" t="s">
        <v>677</v>
      </c>
      <c r="B30" s="252" t="s">
        <v>678</v>
      </c>
      <c r="C30" s="263">
        <v>0.05</v>
      </c>
      <c r="D30" s="239">
        <f t="shared" si="4"/>
        <v>0.6</v>
      </c>
      <c r="E30" s="253">
        <v>16</v>
      </c>
      <c r="F30" s="253">
        <f t="shared" si="7"/>
        <v>1.26</v>
      </c>
      <c r="G30" s="239">
        <f t="shared" si="5"/>
        <v>20.16</v>
      </c>
      <c r="H30" s="239">
        <f t="shared" si="6"/>
        <v>12.1</v>
      </c>
      <c r="I30" s="239"/>
    </row>
    <row r="31" spans="1:9">
      <c r="A31" s="236" t="s">
        <v>679</v>
      </c>
      <c r="B31" s="252" t="s">
        <v>680</v>
      </c>
      <c r="C31" s="263">
        <v>2.5000000000000001E-2</v>
      </c>
      <c r="D31" s="239">
        <f t="shared" si="4"/>
        <v>0.3</v>
      </c>
      <c r="E31" s="253">
        <v>15</v>
      </c>
      <c r="F31" s="253">
        <f t="shared" si="7"/>
        <v>1.26</v>
      </c>
      <c r="G31" s="239">
        <f t="shared" si="5"/>
        <v>18.899999999999999</v>
      </c>
      <c r="H31" s="239">
        <f t="shared" si="6"/>
        <v>5.67</v>
      </c>
      <c r="I31" s="239"/>
    </row>
    <row r="32" spans="1:9">
      <c r="A32" s="256" t="s">
        <v>681</v>
      </c>
      <c r="B32" s="252" t="s">
        <v>678</v>
      </c>
      <c r="C32" s="263">
        <v>0.05</v>
      </c>
      <c r="D32" s="239">
        <f t="shared" si="4"/>
        <v>0.6</v>
      </c>
      <c r="E32" s="253">
        <v>72</v>
      </c>
      <c r="F32" s="253">
        <f t="shared" si="7"/>
        <v>1.26</v>
      </c>
      <c r="G32" s="239">
        <f t="shared" si="5"/>
        <v>90.72</v>
      </c>
      <c r="H32" s="239">
        <f t="shared" si="6"/>
        <v>54.43</v>
      </c>
      <c r="I32" s="239"/>
    </row>
    <row r="33" spans="1:9">
      <c r="A33" s="254" t="s">
        <v>35</v>
      </c>
      <c r="B33" s="254"/>
      <c r="C33" s="263"/>
      <c r="D33" s="239"/>
      <c r="E33" s="253"/>
      <c r="F33" s="253"/>
      <c r="G33" s="239"/>
      <c r="H33" s="247">
        <f>SUM(H25:H32)</f>
        <v>859</v>
      </c>
      <c r="I33" s="239">
        <f>H33/12*4</f>
        <v>286.33</v>
      </c>
    </row>
  </sheetData>
  <mergeCells count="1">
    <mergeCell ref="A2:I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NT52"/>
  <sheetViews>
    <sheetView workbookViewId="0">
      <pane xSplit="1" ySplit="9" topLeftCell="B34" activePane="bottomRight" state="frozen"/>
      <selection pane="topRight" activeCell="B1" sqref="B1"/>
      <selection pane="bottomLeft" activeCell="A10" sqref="A10"/>
      <selection pane="bottomRight" activeCell="W48" sqref="W48"/>
    </sheetView>
  </sheetViews>
  <sheetFormatPr defaultRowHeight="15"/>
  <cols>
    <col min="1" max="1" width="27.5703125" style="502" customWidth="1"/>
    <col min="2" max="5" width="5.7109375" style="502" customWidth="1"/>
    <col min="6" max="6" width="11.5703125" style="502" customWidth="1"/>
    <col min="7" max="8" width="10.42578125" style="502" customWidth="1"/>
    <col min="9" max="9" width="10.28515625" style="502" customWidth="1"/>
    <col min="10" max="10" width="9" style="502" customWidth="1"/>
    <col min="11" max="11" width="7.28515625" style="502" customWidth="1"/>
    <col min="12" max="12" width="5.7109375" style="502" hidden="1" customWidth="1"/>
    <col min="13" max="13" width="5.7109375" style="502" customWidth="1"/>
    <col min="14" max="14" width="6.42578125" style="502" hidden="1" customWidth="1"/>
    <col min="15" max="15" width="5.7109375" style="502" customWidth="1"/>
    <col min="16" max="16" width="6.85546875" style="502" customWidth="1"/>
    <col min="17" max="17" width="7.5703125" style="502" customWidth="1"/>
    <col min="18" max="18" width="5.7109375" style="502" hidden="1" customWidth="1"/>
    <col min="19" max="21" width="5.7109375" style="502" customWidth="1"/>
    <col min="22" max="22" width="7.140625" style="502" customWidth="1"/>
    <col min="23" max="23" width="7.7109375" style="502" customWidth="1"/>
    <col min="24" max="24" width="5.7109375" style="502" hidden="1" customWidth="1"/>
    <col min="25" max="25" width="7.5703125" style="502" hidden="1" customWidth="1"/>
    <col min="26" max="27" width="5.7109375" style="502" customWidth="1"/>
    <col min="28" max="28" width="6.7109375" style="502" customWidth="1"/>
    <col min="29" max="29" width="8.5703125" style="502" customWidth="1"/>
    <col min="30" max="30" width="7.28515625" style="502" customWidth="1"/>
    <col min="31" max="31" width="6.85546875" style="502" customWidth="1"/>
    <col min="32" max="32" width="8.140625" style="502" customWidth="1"/>
    <col min="33" max="33" width="8.28515625" style="502" customWidth="1"/>
    <col min="34" max="35" width="5.7109375" style="502" customWidth="1"/>
    <col min="36" max="36" width="7.42578125" style="502" customWidth="1"/>
    <col min="37" max="38" width="7.7109375" style="502" customWidth="1"/>
    <col min="39" max="47" width="5.7109375" style="502" customWidth="1"/>
    <col min="48" max="48" width="7.85546875" style="502" customWidth="1"/>
    <col min="49" max="59" width="5.7109375" style="502" customWidth="1"/>
    <col min="60" max="60" width="13" style="502" customWidth="1"/>
    <col min="61" max="64" width="10.85546875" style="502" customWidth="1"/>
    <col min="65" max="65" width="9.85546875" style="502" customWidth="1"/>
    <col min="66" max="66" width="10.85546875" style="502" customWidth="1"/>
    <col min="67" max="70" width="9.85546875" style="502" customWidth="1"/>
    <col min="71" max="71" width="10.85546875" style="502" customWidth="1"/>
    <col min="72" max="74" width="9.85546875" style="502" customWidth="1"/>
    <col min="75" max="79" width="3.140625" style="502" hidden="1" customWidth="1"/>
    <col min="80" max="80" width="8.85546875" style="502" customWidth="1"/>
    <col min="81" max="81" width="10.85546875" style="502" customWidth="1"/>
    <col min="82" max="84" width="8.85546875" style="502" customWidth="1"/>
    <col min="85" max="85" width="14.42578125" style="502" customWidth="1"/>
    <col min="86" max="86" width="12.28515625" style="502" customWidth="1"/>
    <col min="87" max="87" width="10.85546875" style="502" customWidth="1"/>
    <col min="88" max="88" width="12.5703125" style="502" customWidth="1"/>
    <col min="89" max="89" width="12.28515625" style="502" customWidth="1"/>
    <col min="90" max="90" width="10.85546875" style="502" customWidth="1"/>
    <col min="91" max="95" width="9.85546875" style="502" customWidth="1"/>
    <col min="96" max="96" width="13.42578125" style="502" customWidth="1"/>
    <col min="97" max="97" width="10.85546875" style="502" customWidth="1"/>
    <col min="98" max="98" width="11.28515625" style="502" customWidth="1"/>
    <col min="99" max="99" width="12.42578125" style="502" customWidth="1"/>
    <col min="100" max="100" width="12.5703125" style="502" customWidth="1"/>
    <col min="101" max="101" width="8.85546875" style="502" customWidth="1"/>
    <col min="102" max="102" width="10.85546875" style="502" customWidth="1"/>
    <col min="103" max="105" width="8.85546875" style="502" customWidth="1"/>
    <col min="106" max="106" width="9.85546875" style="502" customWidth="1"/>
    <col min="107" max="107" width="10.85546875" style="502" customWidth="1"/>
    <col min="108" max="110" width="9.85546875" style="502" customWidth="1"/>
    <col min="111" max="111" width="12.28515625" style="502" customWidth="1"/>
    <col min="112" max="112" width="9.85546875" style="502" customWidth="1"/>
    <col min="113" max="113" width="10.85546875" style="502" customWidth="1"/>
    <col min="114" max="121" width="9.85546875" style="502" customWidth="1"/>
    <col min="122" max="126" width="3.42578125" style="502" hidden="1" customWidth="1"/>
    <col min="127" max="127" width="8.85546875" style="502" customWidth="1"/>
    <col min="128" max="128" width="10.85546875" style="502" customWidth="1"/>
    <col min="129" max="132" width="8.85546875" style="502" customWidth="1"/>
    <col min="133" max="133" width="10.85546875" style="502" customWidth="1"/>
    <col min="134" max="136" width="8.85546875" style="502" customWidth="1"/>
    <col min="137" max="137" width="10.85546875" style="502" customWidth="1"/>
    <col min="138" max="138" width="12.28515625" style="502" customWidth="1"/>
    <col min="139" max="147" width="10.85546875" style="502" customWidth="1"/>
    <col min="148" max="148" width="8.85546875" style="502" customWidth="1"/>
    <col min="149" max="149" width="10.85546875" style="502" customWidth="1"/>
    <col min="150" max="153" width="8.85546875" style="502" customWidth="1"/>
    <col min="154" max="154" width="10.85546875" style="502" customWidth="1"/>
    <col min="155" max="157" width="8.85546875" style="502" customWidth="1"/>
    <col min="158" max="162" width="7.85546875" style="502" customWidth="1"/>
    <col min="163" max="163" width="10.7109375" style="502" customWidth="1"/>
    <col min="164" max="164" width="7.42578125" style="502" customWidth="1"/>
    <col min="165" max="165" width="9.42578125" style="502" customWidth="1"/>
    <col min="166" max="166" width="10.28515625" style="502" customWidth="1"/>
    <col min="167" max="167" width="7.42578125" style="502" customWidth="1"/>
    <col min="168" max="177" width="8.85546875" style="502" customWidth="1"/>
    <col min="178" max="178" width="7.85546875" style="502" customWidth="1"/>
    <col min="179" max="179" width="6.85546875" style="502" customWidth="1"/>
    <col min="180" max="181" width="7.85546875" style="502" customWidth="1"/>
    <col min="182" max="182" width="6.85546875" style="502" customWidth="1"/>
    <col min="183" max="183" width="7.85546875" style="502" customWidth="1"/>
    <col min="184" max="184" width="6.85546875" style="502" customWidth="1"/>
    <col min="185" max="186" width="7.85546875" style="502" customWidth="1"/>
    <col min="187" max="187" width="6.85546875" style="502" customWidth="1"/>
    <col min="188" max="188" width="7.85546875" style="502" customWidth="1"/>
    <col min="189" max="189" width="6.85546875" style="502" customWidth="1"/>
    <col min="190" max="191" width="7.85546875" style="502" customWidth="1"/>
    <col min="192" max="197" width="7.42578125" style="502" customWidth="1"/>
    <col min="198" max="207" width="8.85546875" style="502" customWidth="1"/>
    <col min="208" max="212" width="7.42578125" style="502" customWidth="1"/>
    <col min="213" max="213" width="9.7109375" style="502" customWidth="1"/>
    <col min="214" max="214" width="6.7109375" style="502" customWidth="1"/>
    <col min="215" max="216" width="7.85546875" style="502" customWidth="1"/>
    <col min="217" max="217" width="6.5703125" style="502" customWidth="1"/>
    <col min="218" max="222" width="8.85546875" style="502" customWidth="1"/>
    <col min="223" max="223" width="10.28515625" style="502" customWidth="1"/>
    <col min="224" max="224" width="7.7109375" style="502" customWidth="1"/>
    <col min="225" max="225" width="6.85546875" style="502" customWidth="1"/>
    <col min="226" max="226" width="7.42578125" style="502" customWidth="1"/>
    <col min="227" max="227" width="5.7109375" style="502" customWidth="1"/>
    <col min="228" max="228" width="9.42578125" style="502" customWidth="1"/>
    <col min="229" max="229" width="5.7109375" style="502" customWidth="1"/>
    <col min="230" max="230" width="6.42578125" style="502" customWidth="1"/>
    <col min="231" max="231" width="6.85546875" style="502" customWidth="1"/>
    <col min="232" max="232" width="5.7109375" style="502" customWidth="1"/>
    <col min="233" max="233" width="11.85546875" style="502" customWidth="1"/>
    <col min="234" max="234" width="5.7109375" style="502" customWidth="1"/>
    <col min="235" max="235" width="6.85546875" style="502" customWidth="1"/>
    <col min="236" max="236" width="7.5703125" style="502" customWidth="1"/>
    <col min="237" max="237" width="5.7109375" style="502" customWidth="1"/>
    <col min="238" max="238" width="9.28515625" style="502" customWidth="1"/>
    <col min="239" max="239" width="7.28515625" style="502" customWidth="1"/>
    <col min="240" max="240" width="8.28515625" style="502" customWidth="1"/>
    <col min="241" max="241" width="8.140625" style="502" customWidth="1"/>
    <col min="242" max="242" width="8" style="502" customWidth="1"/>
    <col min="243" max="243" width="11.140625" style="502" customWidth="1"/>
    <col min="244" max="244" width="7.7109375" style="502" customWidth="1"/>
    <col min="245" max="245" width="9.85546875" style="502" customWidth="1"/>
    <col min="246" max="246" width="8.85546875" style="502" customWidth="1"/>
    <col min="247" max="247" width="8.140625" style="502" customWidth="1"/>
    <col min="248" max="248" width="8.28515625" style="502" customWidth="1"/>
    <col min="249" max="249" width="6.85546875" style="502" customWidth="1"/>
    <col min="250" max="250" width="8" style="502" customWidth="1"/>
    <col min="251" max="251" width="7.42578125" style="502" customWidth="1"/>
    <col min="252" max="252" width="6.85546875" style="502" customWidth="1"/>
    <col min="253" max="253" width="10" style="502" customWidth="1"/>
    <col min="254" max="254" width="6.5703125" style="502" customWidth="1"/>
    <col min="255" max="255" width="7.28515625" style="502" customWidth="1"/>
    <col min="256" max="256" width="8" style="502" customWidth="1"/>
    <col min="257" max="257" width="7.42578125" style="502" customWidth="1"/>
    <col min="258" max="258" width="10.140625" style="502" customWidth="1"/>
    <col min="259" max="259" width="6.42578125" style="502" customWidth="1"/>
    <col min="260" max="260" width="6.85546875" style="502" customWidth="1"/>
    <col min="261" max="261" width="7.85546875" style="502" customWidth="1"/>
    <col min="262" max="262" width="7.42578125" style="502" customWidth="1"/>
    <col min="263" max="263" width="10.28515625" style="502" customWidth="1"/>
    <col min="264" max="264" width="5.7109375" style="502" customWidth="1"/>
    <col min="265" max="265" width="6.7109375" style="502" customWidth="1"/>
    <col min="266" max="266" width="6.5703125" style="502" customWidth="1"/>
    <col min="267" max="267" width="5.7109375" style="502" customWidth="1"/>
    <col min="268" max="268" width="10" style="502" customWidth="1"/>
    <col min="269" max="269" width="7.42578125" style="502" customWidth="1"/>
    <col min="270" max="270" width="7.5703125" style="502" customWidth="1"/>
    <col min="271" max="271" width="7.28515625" style="502" customWidth="1"/>
    <col min="272" max="272" width="7.140625" style="502" customWidth="1"/>
    <col min="273" max="273" width="10.5703125" style="502" customWidth="1"/>
    <col min="274" max="274" width="6.5703125" style="502" customWidth="1"/>
    <col min="275" max="275" width="7.85546875" style="502" customWidth="1"/>
    <col min="276" max="276" width="8.140625" style="502" customWidth="1"/>
    <col min="277" max="277" width="7.5703125" style="502" customWidth="1"/>
    <col min="278" max="278" width="11.28515625" style="502" customWidth="1"/>
    <col min="279" max="279" width="7.140625" style="502" customWidth="1"/>
    <col min="280" max="280" width="7.85546875" style="502" customWidth="1"/>
    <col min="281" max="282" width="7.7109375" style="502" customWidth="1"/>
    <col min="283" max="283" width="9.85546875" style="502" customWidth="1"/>
    <col min="284" max="284" width="8.140625" style="502" customWidth="1"/>
    <col min="285" max="286" width="7.85546875" style="502" customWidth="1"/>
    <col min="287" max="287" width="7.42578125" style="502" customWidth="1"/>
    <col min="288" max="288" width="7.85546875" style="502" customWidth="1"/>
    <col min="289" max="289" width="10.85546875" style="502" customWidth="1"/>
    <col min="290" max="291" width="7.85546875" style="502" customWidth="1"/>
    <col min="292" max="292" width="7.42578125" style="502" customWidth="1"/>
    <col min="293" max="293" width="8.28515625" style="502" customWidth="1"/>
    <col min="294" max="294" width="6.85546875" style="502" customWidth="1"/>
    <col min="295" max="296" width="7.85546875" style="502" customWidth="1"/>
    <col min="297" max="297" width="6.85546875" style="502" customWidth="1"/>
    <col min="298" max="298" width="9.7109375" style="502" customWidth="1"/>
    <col min="299" max="299" width="11.140625" style="502" customWidth="1"/>
    <col min="300" max="300" width="11.7109375" style="502" customWidth="1"/>
    <col min="301" max="301" width="9.85546875" style="502" customWidth="1"/>
    <col min="302" max="302" width="12.42578125" style="502" customWidth="1"/>
    <col min="303" max="304" width="9.85546875" style="502" customWidth="1"/>
    <col min="305" max="305" width="14.28515625" style="502" customWidth="1"/>
    <col min="306" max="306" width="10.85546875" style="502" customWidth="1"/>
    <col min="307" max="307" width="12.85546875" style="502" customWidth="1"/>
    <col min="308" max="308" width="13.28515625" style="502" customWidth="1"/>
    <col min="309" max="309" width="13" style="502" customWidth="1"/>
    <col min="310" max="310" width="9" style="502" customWidth="1"/>
    <col min="311" max="314" width="9.140625" style="1"/>
    <col min="315" max="315" width="7.28515625" style="502" customWidth="1"/>
    <col min="316" max="316" width="6.85546875" style="502" customWidth="1"/>
    <col min="317" max="317" width="8.140625" style="502" customWidth="1"/>
    <col min="318" max="318" width="8.28515625" style="502" customWidth="1"/>
    <col min="319" max="319" width="7" style="502" customWidth="1"/>
    <col min="320" max="320" width="7.28515625" style="502" customWidth="1"/>
    <col min="321" max="324" width="7.85546875" style="502" customWidth="1"/>
    <col min="325" max="326" width="8.85546875" style="502" customWidth="1"/>
    <col min="327" max="329" width="7.28515625" style="502" customWidth="1"/>
    <col min="330" max="330" width="9.28515625" style="502" customWidth="1"/>
    <col min="331" max="331" width="8.5703125" style="502" customWidth="1"/>
    <col min="332" max="338" width="9.7109375" style="502" customWidth="1"/>
    <col min="339" max="344" width="10.85546875" style="502" customWidth="1"/>
    <col min="345" max="347" width="8.85546875" style="502" hidden="1" customWidth="1"/>
    <col min="348" max="349" width="9.85546875" style="502" hidden="1" customWidth="1"/>
    <col min="350" max="350" width="7.85546875" style="502" hidden="1" customWidth="1"/>
    <col min="351" max="353" width="8.85546875" style="502" hidden="1" customWidth="1"/>
    <col min="354" max="355" width="9.85546875" style="502" hidden="1" customWidth="1"/>
    <col min="356" max="356" width="11.28515625" style="502" hidden="1" customWidth="1"/>
    <col min="357" max="359" width="7.28515625" style="502" hidden="1" customWidth="1"/>
    <col min="360" max="360" width="9.28515625" style="502" hidden="1" customWidth="1"/>
    <col min="361" max="361" width="8.5703125" style="502" hidden="1" customWidth="1"/>
    <col min="362" max="368" width="9.7109375" style="502" hidden="1" customWidth="1"/>
    <col min="369" max="374" width="10.85546875" style="502" hidden="1" customWidth="1"/>
    <col min="375" max="375" width="7.140625" style="1" customWidth="1"/>
    <col min="376" max="376" width="8.140625" style="502" customWidth="1"/>
    <col min="377" max="381" width="7.7109375" style="502" customWidth="1"/>
    <col min="382" max="383" width="11.7109375" style="502" customWidth="1"/>
    <col min="384" max="384" width="10.85546875" style="502" customWidth="1"/>
    <col min="385" max="16384" width="9.140625" style="1"/>
  </cols>
  <sheetData>
    <row r="2" spans="1:384" ht="32.25" customHeight="1">
      <c r="B2" s="1023" t="s">
        <v>1127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23"/>
      <c r="O2" s="1023"/>
      <c r="P2" s="1023"/>
      <c r="Q2" s="1023"/>
      <c r="R2" s="1023"/>
      <c r="S2" s="1023"/>
      <c r="T2" s="1023"/>
      <c r="U2" s="1023"/>
      <c r="V2" s="1023"/>
      <c r="W2" s="1023"/>
      <c r="X2" s="1023"/>
      <c r="Y2" s="1023"/>
      <c r="Z2" s="1023"/>
      <c r="AA2" s="1023"/>
      <c r="AB2" s="1023"/>
      <c r="BH2" s="502" t="e">
        <f>BH7/BH3</f>
        <v>#DIV/0!</v>
      </c>
    </row>
    <row r="3" spans="1:384">
      <c r="A3" s="503"/>
      <c r="BH3" s="504"/>
      <c r="BI3" s="504"/>
      <c r="BJ3" s="504"/>
      <c r="BK3" s="504"/>
      <c r="BL3" s="504"/>
      <c r="BM3" s="504"/>
      <c r="BN3" s="504"/>
      <c r="BO3" s="504"/>
      <c r="BP3" s="504"/>
      <c r="BQ3" s="504"/>
      <c r="BR3" s="504"/>
      <c r="BS3" s="504"/>
      <c r="BT3" s="504"/>
      <c r="BU3" s="504"/>
      <c r="BV3" s="504"/>
      <c r="BW3" s="504"/>
      <c r="BX3" s="504"/>
      <c r="BY3" s="504"/>
      <c r="BZ3" s="504"/>
      <c r="CA3" s="504"/>
      <c r="CB3" s="504"/>
      <c r="CC3" s="504"/>
      <c r="CD3" s="504"/>
      <c r="CE3" s="504"/>
      <c r="CF3" s="504"/>
      <c r="CG3" s="504"/>
      <c r="CH3" s="504"/>
      <c r="CI3" s="504"/>
      <c r="CJ3" s="504"/>
      <c r="CK3" s="504"/>
      <c r="CL3" s="504"/>
      <c r="CM3" s="504"/>
      <c r="CN3" s="504"/>
      <c r="CO3" s="504"/>
      <c r="CP3" s="504"/>
      <c r="CQ3" s="504"/>
      <c r="CR3" s="504"/>
      <c r="CS3" s="504"/>
      <c r="CT3" s="504"/>
      <c r="CU3" s="504"/>
      <c r="CV3" s="504"/>
      <c r="CW3" s="504"/>
      <c r="CX3" s="504"/>
      <c r="CY3" s="504"/>
      <c r="CZ3" s="504"/>
      <c r="DA3" s="504"/>
      <c r="DB3" s="504"/>
      <c r="DC3" s="504"/>
      <c r="DD3" s="504"/>
      <c r="DE3" s="504"/>
      <c r="DF3" s="504"/>
      <c r="DG3" s="504"/>
      <c r="DH3" s="504"/>
      <c r="DI3" s="504"/>
      <c r="DJ3" s="504"/>
      <c r="DK3" s="504"/>
      <c r="DL3" s="504"/>
      <c r="DM3" s="504"/>
      <c r="DN3" s="504"/>
      <c r="DO3" s="504"/>
      <c r="DP3" s="504"/>
      <c r="DQ3" s="504"/>
      <c r="DR3" s="504"/>
      <c r="DS3" s="504"/>
      <c r="DT3" s="504"/>
      <c r="DU3" s="504"/>
      <c r="DV3" s="504"/>
      <c r="DW3" s="504"/>
      <c r="DX3" s="504"/>
      <c r="DY3" s="504"/>
      <c r="DZ3" s="504"/>
      <c r="EA3" s="504"/>
      <c r="EB3" s="504"/>
      <c r="EC3" s="504"/>
      <c r="ED3" s="504"/>
      <c r="EE3" s="504"/>
      <c r="EF3" s="504"/>
      <c r="EG3" s="504"/>
      <c r="ER3" s="504"/>
      <c r="ES3" s="504"/>
      <c r="ET3" s="504"/>
      <c r="EU3" s="504"/>
      <c r="EV3" s="504"/>
      <c r="EW3" s="504"/>
      <c r="EX3" s="504"/>
      <c r="EY3" s="504"/>
      <c r="EZ3" s="504"/>
      <c r="FA3" s="504"/>
      <c r="FB3" s="504"/>
      <c r="FC3" s="504"/>
      <c r="FD3" s="504"/>
      <c r="FE3" s="504"/>
      <c r="FF3" s="504"/>
      <c r="FG3" s="504"/>
      <c r="FH3" s="504"/>
      <c r="FI3" s="504"/>
      <c r="FJ3" s="504"/>
      <c r="FK3" s="504"/>
      <c r="FL3" s="504"/>
      <c r="FM3" s="504"/>
      <c r="FN3" s="504"/>
      <c r="FO3" s="504"/>
      <c r="FP3" s="504"/>
      <c r="FQ3" s="504"/>
      <c r="FR3" s="504"/>
      <c r="FS3" s="504"/>
      <c r="FT3" s="504"/>
      <c r="FU3" s="504"/>
      <c r="FV3" s="504"/>
      <c r="FW3" s="504"/>
      <c r="FX3" s="504"/>
      <c r="FY3" s="504"/>
      <c r="FZ3" s="504"/>
      <c r="GA3" s="504"/>
      <c r="GB3" s="504"/>
      <c r="GC3" s="504"/>
      <c r="GD3" s="504"/>
      <c r="GE3" s="504"/>
      <c r="GF3" s="504"/>
      <c r="GG3" s="504"/>
      <c r="GH3" s="504"/>
      <c r="GI3" s="504"/>
      <c r="GJ3" s="504"/>
      <c r="GK3" s="504"/>
      <c r="GL3" s="504"/>
      <c r="GM3" s="504"/>
      <c r="GN3" s="504"/>
      <c r="GO3" s="504"/>
      <c r="GP3" s="504"/>
      <c r="GQ3" s="504"/>
      <c r="GR3" s="504"/>
      <c r="GS3" s="504"/>
      <c r="GT3" s="504"/>
      <c r="GU3" s="504"/>
      <c r="GV3" s="504"/>
      <c r="GW3" s="504"/>
      <c r="GX3" s="504"/>
      <c r="GY3" s="504"/>
      <c r="GZ3" s="504"/>
      <c r="HA3" s="504"/>
      <c r="HB3" s="504"/>
      <c r="HC3" s="504"/>
      <c r="HD3" s="504"/>
      <c r="HE3" s="504"/>
      <c r="HF3" s="504"/>
      <c r="HG3" s="504"/>
      <c r="HH3" s="504"/>
      <c r="HI3" s="504"/>
      <c r="HJ3" s="504"/>
      <c r="HK3" s="504"/>
      <c r="HL3" s="504"/>
      <c r="HM3" s="504"/>
      <c r="HN3" s="504"/>
      <c r="HO3" s="504"/>
      <c r="HP3" s="504"/>
      <c r="HQ3" s="504"/>
      <c r="HR3" s="504"/>
      <c r="HS3" s="504"/>
      <c r="HT3" s="504"/>
      <c r="HU3" s="504"/>
      <c r="HV3" s="504"/>
      <c r="HW3" s="504"/>
      <c r="HX3" s="504"/>
      <c r="HY3" s="504"/>
      <c r="HZ3" s="504"/>
      <c r="IA3" s="504"/>
      <c r="IB3" s="504"/>
      <c r="IC3" s="504"/>
      <c r="ID3" s="504"/>
      <c r="IE3" s="504"/>
      <c r="IF3" s="504"/>
      <c r="IG3" s="504"/>
      <c r="IH3" s="504"/>
      <c r="II3" s="504"/>
      <c r="IJ3" s="504"/>
      <c r="IK3" s="504"/>
      <c r="IL3" s="504"/>
      <c r="IM3" s="504"/>
      <c r="IN3" s="504"/>
      <c r="IO3" s="504"/>
      <c r="IP3" s="504"/>
      <c r="IQ3" s="504"/>
      <c r="IR3" s="504"/>
      <c r="IS3" s="504"/>
      <c r="IT3" s="504"/>
      <c r="IU3" s="504"/>
      <c r="IV3" s="504"/>
      <c r="IW3" s="504"/>
    </row>
    <row r="4" spans="1:384" s="502" customFormat="1" ht="12.75">
      <c r="A4" s="991" t="s">
        <v>1128</v>
      </c>
      <c r="B4" s="1025" t="s">
        <v>1129</v>
      </c>
      <c r="C4" s="1025"/>
      <c r="D4" s="1025"/>
      <c r="E4" s="1025"/>
      <c r="F4" s="1026" t="s">
        <v>1130</v>
      </c>
      <c r="G4" s="1026"/>
      <c r="H4" s="1026"/>
      <c r="I4" s="1026"/>
      <c r="J4" s="1026"/>
      <c r="K4" s="1027" t="s">
        <v>1131</v>
      </c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505"/>
      <c r="AE4" s="505"/>
      <c r="AF4" s="505"/>
      <c r="AG4" s="505"/>
      <c r="AH4" s="505"/>
      <c r="AI4" s="505"/>
      <c r="AJ4" s="1025" t="s">
        <v>1132</v>
      </c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44" t="s">
        <v>1133</v>
      </c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45"/>
      <c r="DV4" s="1045"/>
      <c r="DW4" s="1045"/>
      <c r="DX4" s="1045"/>
      <c r="DY4" s="1045"/>
      <c r="DZ4" s="1045"/>
      <c r="EA4" s="1045"/>
      <c r="EB4" s="1045"/>
      <c r="EC4" s="1045"/>
      <c r="ED4" s="1045"/>
      <c r="EE4" s="1045"/>
      <c r="EF4" s="1045"/>
      <c r="EG4" s="1045"/>
      <c r="EH4" s="1045"/>
      <c r="EI4" s="1045"/>
      <c r="EJ4" s="1045"/>
      <c r="EK4" s="1045"/>
      <c r="EL4" s="1045"/>
      <c r="EM4" s="1045"/>
      <c r="EN4" s="1045"/>
      <c r="EO4" s="1045"/>
      <c r="EP4" s="1045"/>
      <c r="EQ4" s="1045"/>
      <c r="ER4" s="1045"/>
      <c r="ES4" s="1045"/>
      <c r="ET4" s="1045"/>
      <c r="EU4" s="1045"/>
      <c r="EV4" s="1045"/>
      <c r="EW4" s="1045"/>
      <c r="EX4" s="1045"/>
      <c r="EY4" s="1045"/>
      <c r="EZ4" s="1045"/>
      <c r="FA4" s="1045"/>
      <c r="FB4" s="1045"/>
      <c r="FC4" s="1045"/>
      <c r="FD4" s="1045"/>
      <c r="FE4" s="1045"/>
      <c r="FF4" s="1045"/>
      <c r="FG4" s="1045"/>
      <c r="FH4" s="1045"/>
      <c r="FI4" s="1045"/>
      <c r="FJ4" s="1045"/>
      <c r="FK4" s="1045"/>
      <c r="FL4" s="1045"/>
      <c r="FM4" s="1045"/>
      <c r="FN4" s="1045"/>
      <c r="FO4" s="1045"/>
      <c r="FP4" s="1045"/>
      <c r="FQ4" s="1045"/>
      <c r="FR4" s="1045"/>
      <c r="FS4" s="1045"/>
      <c r="FT4" s="1045"/>
      <c r="FU4" s="1045"/>
      <c r="FV4" s="1045"/>
      <c r="FW4" s="1045"/>
      <c r="FX4" s="1045"/>
      <c r="FY4" s="1045"/>
      <c r="FZ4" s="1045"/>
      <c r="GA4" s="1045"/>
      <c r="GB4" s="1045"/>
      <c r="GC4" s="1045"/>
      <c r="GD4" s="1045"/>
      <c r="GE4" s="1045"/>
      <c r="GF4" s="1045"/>
      <c r="GG4" s="1045"/>
      <c r="GH4" s="1045"/>
      <c r="GI4" s="1045"/>
      <c r="GJ4" s="1045"/>
      <c r="GK4" s="1045"/>
      <c r="GL4" s="1045"/>
      <c r="GM4" s="1045"/>
      <c r="GN4" s="1045"/>
      <c r="GO4" s="1045"/>
      <c r="GP4" s="1045"/>
      <c r="GQ4" s="1045"/>
      <c r="GR4" s="1045"/>
      <c r="GS4" s="1045"/>
      <c r="GT4" s="1045"/>
      <c r="GU4" s="1045"/>
      <c r="GV4" s="1045"/>
      <c r="GW4" s="1045"/>
      <c r="GX4" s="1045"/>
      <c r="GY4" s="1045"/>
      <c r="GZ4" s="1045"/>
      <c r="HA4" s="1045"/>
      <c r="HB4" s="1045"/>
      <c r="HC4" s="1045"/>
      <c r="HD4" s="1045"/>
      <c r="HE4" s="1045"/>
      <c r="HF4" s="1045"/>
      <c r="HG4" s="1045"/>
      <c r="HH4" s="1045"/>
      <c r="HI4" s="1045"/>
      <c r="HJ4" s="1045"/>
      <c r="HK4" s="1045"/>
      <c r="HL4" s="1045"/>
      <c r="HM4" s="1045"/>
      <c r="HN4" s="1045"/>
      <c r="HO4" s="1045"/>
      <c r="HP4" s="1045"/>
      <c r="HQ4" s="1045"/>
      <c r="HR4" s="1045"/>
      <c r="HS4" s="1045"/>
      <c r="HT4" s="1045"/>
      <c r="HU4" s="1045"/>
      <c r="HV4" s="1045"/>
      <c r="HW4" s="1045"/>
      <c r="HX4" s="1045"/>
      <c r="HY4" s="1045"/>
      <c r="HZ4" s="1045"/>
      <c r="IA4" s="1045"/>
      <c r="IB4" s="1045"/>
      <c r="IC4" s="1045"/>
      <c r="ID4" s="1045"/>
      <c r="IE4" s="1045"/>
      <c r="IF4" s="1045"/>
      <c r="IG4" s="1045"/>
      <c r="IH4" s="1045"/>
      <c r="II4" s="1045"/>
      <c r="IJ4" s="1045"/>
      <c r="IK4" s="1045"/>
      <c r="IL4" s="1045"/>
      <c r="IM4" s="1045"/>
      <c r="IN4" s="1045"/>
      <c r="IO4" s="1045"/>
      <c r="IP4" s="1045"/>
      <c r="IQ4" s="1045"/>
      <c r="IR4" s="1045"/>
      <c r="IS4" s="1045"/>
      <c r="IT4" s="1045"/>
      <c r="IU4" s="1045"/>
      <c r="IV4" s="1045"/>
      <c r="IW4" s="1045"/>
      <c r="IX4" s="1045"/>
      <c r="IY4" s="1045"/>
      <c r="IZ4" s="1045"/>
      <c r="JA4" s="1045"/>
      <c r="JB4" s="1045"/>
      <c r="JC4" s="1045"/>
      <c r="JD4" s="1045"/>
      <c r="JE4" s="1045"/>
      <c r="JF4" s="1045"/>
      <c r="JG4" s="1045"/>
      <c r="JH4" s="1045"/>
      <c r="JI4" s="1045"/>
      <c r="JJ4" s="1045"/>
      <c r="JK4" s="1045"/>
      <c r="JL4" s="1045"/>
      <c r="JM4" s="1045"/>
      <c r="JN4" s="1045"/>
      <c r="JO4" s="1045"/>
      <c r="JP4" s="1045"/>
      <c r="JQ4" s="1045"/>
      <c r="JR4" s="1045"/>
      <c r="JS4" s="1045"/>
      <c r="JT4" s="1045"/>
      <c r="JU4" s="1045"/>
      <c r="JV4" s="1045"/>
      <c r="JW4" s="1045"/>
      <c r="JX4" s="1045"/>
      <c r="JY4" s="1045"/>
      <c r="JZ4" s="1045"/>
      <c r="KA4" s="1045"/>
      <c r="KB4" s="1045"/>
      <c r="KC4" s="1045"/>
      <c r="KD4" s="1045"/>
      <c r="KE4" s="1045"/>
      <c r="KF4" s="1045"/>
      <c r="KG4" s="1045"/>
      <c r="KH4" s="1045"/>
      <c r="KI4" s="1045"/>
      <c r="KJ4" s="1045"/>
      <c r="KK4" s="1045"/>
      <c r="KL4" s="1045"/>
      <c r="KM4" s="1045"/>
      <c r="KN4" s="1045"/>
      <c r="KO4" s="1045"/>
      <c r="KP4" s="1045"/>
      <c r="KQ4" s="1045"/>
      <c r="KR4" s="1045"/>
      <c r="KS4" s="1046"/>
      <c r="KT4" s="506"/>
      <c r="KU4" s="506"/>
      <c r="KV4" s="506"/>
      <c r="KW4" s="506"/>
      <c r="LC4" s="1027" t="s">
        <v>1134</v>
      </c>
      <c r="LD4" s="1028"/>
      <c r="LE4" s="1028"/>
      <c r="LF4" s="1028"/>
      <c r="LG4" s="1028"/>
      <c r="LH4" s="1047"/>
      <c r="LI4" s="1027" t="s">
        <v>1352</v>
      </c>
      <c r="LJ4" s="1028"/>
      <c r="LK4" s="1028"/>
      <c r="LL4" s="1028"/>
      <c r="LM4" s="1028"/>
      <c r="LN4" s="1047"/>
      <c r="LO4" s="1027" t="s">
        <v>1135</v>
      </c>
      <c r="LP4" s="1028"/>
      <c r="LQ4" s="1028"/>
      <c r="LR4" s="1028"/>
      <c r="LS4" s="1028"/>
      <c r="LT4" s="1047"/>
      <c r="LU4" s="1027" t="s">
        <v>1360</v>
      </c>
      <c r="LV4" s="1028"/>
      <c r="LW4" s="1028"/>
      <c r="LX4" s="1028"/>
      <c r="LY4" s="1028"/>
      <c r="LZ4" s="1047"/>
      <c r="MA4" s="1027" t="s">
        <v>1361</v>
      </c>
      <c r="MB4" s="1028"/>
      <c r="MC4" s="1028"/>
      <c r="MD4" s="1028"/>
      <c r="ME4" s="1028"/>
      <c r="MF4" s="1047"/>
      <c r="MG4" s="1057" t="s">
        <v>1136</v>
      </c>
      <c r="MH4" s="1058"/>
      <c r="MI4" s="1058"/>
      <c r="MJ4" s="1058"/>
      <c r="MK4" s="1058"/>
      <c r="ML4" s="1059"/>
      <c r="MM4" s="1034" t="s">
        <v>1137</v>
      </c>
      <c r="MN4" s="1035"/>
      <c r="MO4" s="1035"/>
      <c r="MP4" s="1035"/>
      <c r="MQ4" s="1035"/>
      <c r="MR4" s="1036"/>
      <c r="MS4" s="1034" t="s">
        <v>1138</v>
      </c>
      <c r="MT4" s="1035"/>
      <c r="MU4" s="1035"/>
      <c r="MV4" s="1035"/>
      <c r="MW4" s="1035"/>
      <c r="MX4" s="1036"/>
      <c r="MY4" s="1034" t="s">
        <v>1365</v>
      </c>
      <c r="MZ4" s="1035"/>
      <c r="NA4" s="1035"/>
      <c r="NB4" s="1035"/>
      <c r="NC4" s="1035"/>
      <c r="ND4" s="1036"/>
      <c r="NE4" s="1034" t="s">
        <v>1366</v>
      </c>
      <c r="NF4" s="1035"/>
      <c r="NG4" s="1035"/>
      <c r="NH4" s="1035"/>
      <c r="NI4" s="1035"/>
      <c r="NJ4" s="1036"/>
      <c r="NL4" s="1027" t="s">
        <v>1139</v>
      </c>
      <c r="NM4" s="1028"/>
      <c r="NN4" s="1047"/>
      <c r="NO4" s="1027" t="s">
        <v>1359</v>
      </c>
      <c r="NP4" s="1028"/>
      <c r="NQ4" s="1047"/>
      <c r="NR4" s="1027" t="s">
        <v>1358</v>
      </c>
      <c r="NS4" s="1028"/>
      <c r="NT4" s="1047"/>
    </row>
    <row r="5" spans="1:384" s="502" customFormat="1" ht="39" customHeight="1">
      <c r="A5" s="1024"/>
      <c r="B5" s="895" t="s">
        <v>1140</v>
      </c>
      <c r="C5" s="896"/>
      <c r="D5" s="896"/>
      <c r="E5" s="897"/>
      <c r="F5" s="1048" t="s">
        <v>1140</v>
      </c>
      <c r="G5" s="1049"/>
      <c r="H5" s="1049"/>
      <c r="I5" s="1050"/>
      <c r="J5" s="1042" t="s">
        <v>1141</v>
      </c>
      <c r="K5" s="1029" t="s">
        <v>1142</v>
      </c>
      <c r="L5" s="1030"/>
      <c r="M5" s="1030"/>
      <c r="N5" s="1030"/>
      <c r="O5" s="1030"/>
      <c r="P5" s="1031"/>
      <c r="Q5" s="1029" t="s">
        <v>1143</v>
      </c>
      <c r="R5" s="1030"/>
      <c r="S5" s="1030"/>
      <c r="T5" s="1030"/>
      <c r="U5" s="1030"/>
      <c r="V5" s="1031"/>
      <c r="W5" s="1029" t="s">
        <v>1144</v>
      </c>
      <c r="X5" s="1030"/>
      <c r="Y5" s="1030"/>
      <c r="Z5" s="1030"/>
      <c r="AA5" s="1030"/>
      <c r="AB5" s="1031"/>
      <c r="AC5" s="1032" t="s">
        <v>1145</v>
      </c>
      <c r="AD5" s="1033" t="s">
        <v>1146</v>
      </c>
      <c r="AE5" s="1033"/>
      <c r="AF5" s="1033"/>
      <c r="AG5" s="1033"/>
      <c r="AH5" s="1033"/>
      <c r="AI5" s="1033"/>
      <c r="AJ5" s="1037" t="s">
        <v>1147</v>
      </c>
      <c r="AK5" s="1037"/>
      <c r="AL5" s="1037"/>
      <c r="AM5" s="1033" t="s">
        <v>1148</v>
      </c>
      <c r="AN5" s="1033"/>
      <c r="AO5" s="1033"/>
      <c r="AP5" s="1033" t="s">
        <v>1149</v>
      </c>
      <c r="AQ5" s="1033"/>
      <c r="AR5" s="1033"/>
      <c r="AS5" s="1033" t="s">
        <v>1150</v>
      </c>
      <c r="AT5" s="1033"/>
      <c r="AU5" s="1033"/>
      <c r="AV5" s="1033" t="s">
        <v>1151</v>
      </c>
      <c r="AW5" s="1033"/>
      <c r="AX5" s="1033"/>
      <c r="AY5" s="1033" t="s">
        <v>1152</v>
      </c>
      <c r="AZ5" s="1033"/>
      <c r="BA5" s="1033"/>
      <c r="BB5" s="1033" t="s">
        <v>1153</v>
      </c>
      <c r="BC5" s="1033"/>
      <c r="BD5" s="1033"/>
      <c r="BE5" s="1033" t="s">
        <v>1154</v>
      </c>
      <c r="BF5" s="1033"/>
      <c r="BG5" s="1033"/>
      <c r="BH5" s="1038" t="s">
        <v>1142</v>
      </c>
      <c r="BI5" s="1039"/>
      <c r="BJ5" s="1039"/>
      <c r="BK5" s="1039"/>
      <c r="BL5" s="1039"/>
      <c r="BM5" s="1039"/>
      <c r="BN5" s="1039"/>
      <c r="BO5" s="1039"/>
      <c r="BP5" s="1039"/>
      <c r="BQ5" s="1039"/>
      <c r="BR5" s="1039"/>
      <c r="BS5" s="1039"/>
      <c r="BT5" s="1039"/>
      <c r="BU5" s="1039"/>
      <c r="BV5" s="1039"/>
      <c r="BW5" s="1039"/>
      <c r="BX5" s="1039"/>
      <c r="BY5" s="1039"/>
      <c r="BZ5" s="1039"/>
      <c r="CA5" s="1039"/>
      <c r="CB5" s="1039"/>
      <c r="CC5" s="1039"/>
      <c r="CD5" s="1039"/>
      <c r="CE5" s="1039"/>
      <c r="CF5" s="1039"/>
      <c r="CG5" s="1040"/>
      <c r="CH5" s="1038" t="s">
        <v>1143</v>
      </c>
      <c r="CI5" s="1039"/>
      <c r="CJ5" s="1039"/>
      <c r="CK5" s="1039"/>
      <c r="CL5" s="1039"/>
      <c r="CM5" s="1039"/>
      <c r="CN5" s="1039"/>
      <c r="CO5" s="1039"/>
      <c r="CP5" s="1039"/>
      <c r="CQ5" s="1039"/>
      <c r="CR5" s="1039"/>
      <c r="CS5" s="1039"/>
      <c r="CT5" s="1039"/>
      <c r="CU5" s="1039"/>
      <c r="CV5" s="1039"/>
      <c r="CW5" s="1039"/>
      <c r="CX5" s="1039"/>
      <c r="CY5" s="1039"/>
      <c r="CZ5" s="1039"/>
      <c r="DA5" s="1039"/>
      <c r="DB5" s="1039"/>
      <c r="DC5" s="1039"/>
      <c r="DD5" s="1039"/>
      <c r="DE5" s="1039"/>
      <c r="DF5" s="1039"/>
      <c r="DG5" s="1040"/>
      <c r="DH5" s="1038" t="s">
        <v>1144</v>
      </c>
      <c r="DI5" s="1039"/>
      <c r="DJ5" s="1039"/>
      <c r="DK5" s="1039"/>
      <c r="DL5" s="1039"/>
      <c r="DM5" s="1039"/>
      <c r="DN5" s="1039"/>
      <c r="DO5" s="1039"/>
      <c r="DP5" s="1039"/>
      <c r="DQ5" s="1039"/>
      <c r="DR5" s="1039"/>
      <c r="DS5" s="1039"/>
      <c r="DT5" s="1039"/>
      <c r="DU5" s="1039"/>
      <c r="DV5" s="1039"/>
      <c r="DW5" s="1039"/>
      <c r="DX5" s="1039"/>
      <c r="DY5" s="1039"/>
      <c r="DZ5" s="1039"/>
      <c r="EA5" s="1039"/>
      <c r="EB5" s="1039"/>
      <c r="EC5" s="1039"/>
      <c r="ED5" s="1039"/>
      <c r="EE5" s="1039"/>
      <c r="EF5" s="1039"/>
      <c r="EG5" s="1040"/>
      <c r="EH5" s="1032" t="s">
        <v>1155</v>
      </c>
      <c r="EI5" s="1048" t="s">
        <v>1156</v>
      </c>
      <c r="EJ5" s="1049"/>
      <c r="EK5" s="1049"/>
      <c r="EL5" s="1050"/>
      <c r="EM5" s="1051" t="s">
        <v>1157</v>
      </c>
      <c r="EN5" s="1052"/>
      <c r="EO5" s="1052"/>
      <c r="EP5" s="1052"/>
      <c r="EQ5" s="1053"/>
      <c r="ER5" s="1025" t="s">
        <v>1158</v>
      </c>
      <c r="ES5" s="1025"/>
      <c r="ET5" s="1025"/>
      <c r="EU5" s="1025"/>
      <c r="EV5" s="1025"/>
      <c r="EW5" s="1025"/>
      <c r="EX5" s="1025"/>
      <c r="EY5" s="1025"/>
      <c r="EZ5" s="1025"/>
      <c r="FA5" s="1025"/>
      <c r="FB5" s="1025"/>
      <c r="FC5" s="1025"/>
      <c r="FD5" s="1025"/>
      <c r="FE5" s="1025"/>
      <c r="FF5" s="1025"/>
      <c r="FG5" s="1025"/>
      <c r="FH5" s="1025"/>
      <c r="FI5" s="1025"/>
      <c r="FJ5" s="1025"/>
      <c r="FK5" s="1025"/>
      <c r="FL5" s="1025"/>
      <c r="FM5" s="1025"/>
      <c r="FN5" s="1025"/>
      <c r="FO5" s="1025"/>
      <c r="FP5" s="1025"/>
      <c r="FQ5" s="1025"/>
      <c r="FR5" s="1025"/>
      <c r="FS5" s="1025"/>
      <c r="FT5" s="1025"/>
      <c r="FU5" s="1025"/>
      <c r="FV5" s="1054" t="s">
        <v>1159</v>
      </c>
      <c r="FW5" s="1054"/>
      <c r="FX5" s="1054"/>
      <c r="FY5" s="1054"/>
      <c r="FZ5" s="1054"/>
      <c r="GA5" s="1054"/>
      <c r="GB5" s="1054"/>
      <c r="GC5" s="1054"/>
      <c r="GD5" s="1054"/>
      <c r="GE5" s="1054"/>
      <c r="GF5" s="1054"/>
      <c r="GG5" s="1054"/>
      <c r="GH5" s="1054"/>
      <c r="GI5" s="1054"/>
      <c r="GJ5" s="1054"/>
      <c r="GK5" s="1054"/>
      <c r="GL5" s="1054"/>
      <c r="GM5" s="1054"/>
      <c r="GN5" s="1054"/>
      <c r="GO5" s="1054"/>
      <c r="GP5" s="1054"/>
      <c r="GQ5" s="1054"/>
      <c r="GR5" s="1054"/>
      <c r="GS5" s="1054"/>
      <c r="GT5" s="1054"/>
      <c r="GU5" s="1054"/>
      <c r="GV5" s="1054"/>
      <c r="GW5" s="1054"/>
      <c r="GX5" s="1054"/>
      <c r="GY5" s="1054"/>
      <c r="GZ5" s="1054"/>
      <c r="HA5" s="1054"/>
      <c r="HB5" s="1054"/>
      <c r="HC5" s="1054"/>
      <c r="HD5" s="1054"/>
      <c r="HE5" s="1054"/>
      <c r="HF5" s="1054"/>
      <c r="HG5" s="1054"/>
      <c r="HH5" s="1054"/>
      <c r="HI5" s="1054"/>
      <c r="HJ5" s="1054"/>
      <c r="HK5" s="1054"/>
      <c r="HL5" s="1054"/>
      <c r="HM5" s="1054"/>
      <c r="HN5" s="1054"/>
      <c r="HO5" s="1054"/>
      <c r="HP5" s="1054"/>
      <c r="HQ5" s="1054"/>
      <c r="HR5" s="1054"/>
      <c r="HS5" s="1054"/>
      <c r="HT5" s="1054"/>
      <c r="HU5" s="1054"/>
      <c r="HV5" s="1054"/>
      <c r="HW5" s="1054"/>
      <c r="HX5" s="1054"/>
      <c r="HY5" s="1054"/>
      <c r="HZ5" s="1054"/>
      <c r="IA5" s="1054"/>
      <c r="IB5" s="1054"/>
      <c r="IC5" s="1054"/>
      <c r="ID5" s="1054"/>
      <c r="IE5" s="1054"/>
      <c r="IF5" s="1054"/>
      <c r="IG5" s="1054"/>
      <c r="IH5" s="1054"/>
      <c r="II5" s="1054"/>
      <c r="IJ5" s="1054"/>
      <c r="IK5" s="1054"/>
      <c r="IL5" s="1054"/>
      <c r="IM5" s="1054"/>
      <c r="IN5" s="1054"/>
      <c r="IO5" s="1054"/>
      <c r="IP5" s="1054"/>
      <c r="IQ5" s="1054"/>
      <c r="IR5" s="1054"/>
      <c r="IS5" s="1054"/>
      <c r="IT5" s="1054"/>
      <c r="IU5" s="1054"/>
      <c r="IV5" s="1054"/>
      <c r="IW5" s="1054"/>
      <c r="IX5" s="1054"/>
      <c r="IY5" s="1054"/>
      <c r="IZ5" s="1054"/>
      <c r="JA5" s="1054"/>
      <c r="JB5" s="1054"/>
      <c r="JC5" s="1054"/>
      <c r="JD5" s="1054"/>
      <c r="JE5" s="1054"/>
      <c r="JF5" s="1054"/>
      <c r="JG5" s="1054"/>
      <c r="JH5" s="1054"/>
      <c r="JI5" s="1054"/>
      <c r="JJ5" s="1054"/>
      <c r="JK5" s="1054"/>
      <c r="JL5" s="1054"/>
      <c r="JM5" s="1054"/>
      <c r="JN5" s="1054"/>
      <c r="JO5" s="1054"/>
      <c r="JP5" s="1054"/>
      <c r="JQ5" s="1054"/>
      <c r="JR5" s="1054"/>
      <c r="JS5" s="1054"/>
      <c r="JT5" s="1054"/>
      <c r="JU5" s="1054"/>
      <c r="JV5" s="1054"/>
      <c r="JW5" s="1054"/>
      <c r="JX5" s="1054"/>
      <c r="JY5" s="1054"/>
      <c r="JZ5" s="1054"/>
      <c r="KA5" s="1054"/>
      <c r="KB5" s="1054"/>
      <c r="KC5" s="1054"/>
      <c r="KD5" s="1054"/>
      <c r="KE5" s="1054"/>
      <c r="KF5" s="1054"/>
      <c r="KG5" s="1054"/>
      <c r="KH5" s="1054"/>
      <c r="KI5" s="1054"/>
      <c r="KJ5" s="1054"/>
      <c r="KK5" s="1054"/>
      <c r="KL5" s="507" t="s">
        <v>1160</v>
      </c>
      <c r="KM5" s="508" t="s">
        <v>1161</v>
      </c>
      <c r="KN5" s="509"/>
      <c r="KO5" s="1041" t="s">
        <v>1156</v>
      </c>
      <c r="KP5" s="1041"/>
      <c r="KQ5" s="1041"/>
      <c r="KR5" s="1041"/>
      <c r="KS5" s="1032" t="s">
        <v>1162</v>
      </c>
      <c r="KT5" s="1041" t="s">
        <v>1156</v>
      </c>
      <c r="KU5" s="1041"/>
      <c r="KV5" s="1041"/>
      <c r="KW5" s="1041"/>
      <c r="KX5" s="1042" t="s">
        <v>1163</v>
      </c>
      <c r="KY5" s="1042" t="s">
        <v>1164</v>
      </c>
      <c r="KZ5" s="1042" t="s">
        <v>1165</v>
      </c>
      <c r="LA5" s="1055" t="s">
        <v>1166</v>
      </c>
      <c r="LC5" s="1033" t="s">
        <v>1146</v>
      </c>
      <c r="LD5" s="1033"/>
      <c r="LE5" s="1033"/>
      <c r="LF5" s="1033"/>
      <c r="LG5" s="1033"/>
      <c r="LH5" s="1033"/>
      <c r="LI5" s="1033" t="s">
        <v>1146</v>
      </c>
      <c r="LJ5" s="1033"/>
      <c r="LK5" s="1033"/>
      <c r="LL5" s="1033"/>
      <c r="LM5" s="1033"/>
      <c r="LN5" s="1033"/>
      <c r="LO5" s="1033" t="s">
        <v>1146</v>
      </c>
      <c r="LP5" s="1033"/>
      <c r="LQ5" s="1033"/>
      <c r="LR5" s="1033"/>
      <c r="LS5" s="1033"/>
      <c r="LT5" s="1033"/>
      <c r="LU5" s="1033" t="s">
        <v>1146</v>
      </c>
      <c r="LV5" s="1033"/>
      <c r="LW5" s="1033"/>
      <c r="LX5" s="1033"/>
      <c r="LY5" s="1033"/>
      <c r="LZ5" s="1033"/>
      <c r="MA5" s="1033" t="s">
        <v>1146</v>
      </c>
      <c r="MB5" s="1033"/>
      <c r="MC5" s="1033"/>
      <c r="MD5" s="1033"/>
      <c r="ME5" s="1033"/>
      <c r="MF5" s="1033"/>
      <c r="MG5" s="1033" t="s">
        <v>1146</v>
      </c>
      <c r="MH5" s="1033"/>
      <c r="MI5" s="1033"/>
      <c r="MJ5" s="1033"/>
      <c r="MK5" s="1033"/>
      <c r="ML5" s="1033"/>
      <c r="MM5" s="1033" t="s">
        <v>1146</v>
      </c>
      <c r="MN5" s="1033"/>
      <c r="MO5" s="1033"/>
      <c r="MP5" s="1033"/>
      <c r="MQ5" s="1033"/>
      <c r="MR5" s="1033"/>
      <c r="MS5" s="1033" t="s">
        <v>1146</v>
      </c>
      <c r="MT5" s="1033"/>
      <c r="MU5" s="1033"/>
      <c r="MV5" s="1033"/>
      <c r="MW5" s="1033"/>
      <c r="MX5" s="1033"/>
      <c r="MY5" s="1033" t="s">
        <v>1146</v>
      </c>
      <c r="MZ5" s="1033"/>
      <c r="NA5" s="1033"/>
      <c r="NB5" s="1033"/>
      <c r="NC5" s="1033"/>
      <c r="ND5" s="1033"/>
      <c r="NE5" s="1033" t="s">
        <v>1146</v>
      </c>
      <c r="NF5" s="1033"/>
      <c r="NG5" s="1033"/>
      <c r="NH5" s="1033"/>
      <c r="NI5" s="1033"/>
      <c r="NJ5" s="1033"/>
      <c r="NL5" s="1037" t="s">
        <v>1167</v>
      </c>
      <c r="NM5" s="1037"/>
      <c r="NN5" s="1037"/>
      <c r="NO5" s="1037" t="s">
        <v>1167</v>
      </c>
      <c r="NP5" s="1037"/>
      <c r="NQ5" s="1037"/>
      <c r="NR5" s="1037" t="s">
        <v>1167</v>
      </c>
      <c r="NS5" s="1037"/>
      <c r="NT5" s="1037"/>
    </row>
    <row r="6" spans="1:384" s="523" customFormat="1" ht="71.25" customHeight="1">
      <c r="A6" s="992"/>
      <c r="B6" s="324" t="s">
        <v>1168</v>
      </c>
      <c r="C6" s="324" t="s">
        <v>1169</v>
      </c>
      <c r="D6" s="324" t="s">
        <v>1170</v>
      </c>
      <c r="E6" s="510" t="s">
        <v>265</v>
      </c>
      <c r="F6" s="324" t="s">
        <v>1168</v>
      </c>
      <c r="G6" s="324" t="s">
        <v>1169</v>
      </c>
      <c r="H6" s="324" t="s">
        <v>1170</v>
      </c>
      <c r="I6" s="510" t="s">
        <v>1171</v>
      </c>
      <c r="J6" s="1043"/>
      <c r="K6" s="324" t="s">
        <v>1172</v>
      </c>
      <c r="L6" s="324"/>
      <c r="M6" s="324" t="s">
        <v>1173</v>
      </c>
      <c r="N6" s="511" t="s">
        <v>1174</v>
      </c>
      <c r="O6" s="324" t="s">
        <v>1175</v>
      </c>
      <c r="P6" s="510" t="s">
        <v>265</v>
      </c>
      <c r="Q6" s="324" t="s">
        <v>1176</v>
      </c>
      <c r="R6" s="324"/>
      <c r="S6" s="324" t="s">
        <v>1177</v>
      </c>
      <c r="T6" s="80" t="s">
        <v>1174</v>
      </c>
      <c r="U6" s="324" t="s">
        <v>1175</v>
      </c>
      <c r="V6" s="510" t="s">
        <v>265</v>
      </c>
      <c r="W6" s="324" t="s">
        <v>1176</v>
      </c>
      <c r="X6" s="324"/>
      <c r="Y6" s="80"/>
      <c r="Z6" s="80" t="s">
        <v>1174</v>
      </c>
      <c r="AA6" s="324" t="s">
        <v>1175</v>
      </c>
      <c r="AB6" s="510" t="s">
        <v>265</v>
      </c>
      <c r="AC6" s="1032"/>
      <c r="AD6" s="324" t="s">
        <v>1178</v>
      </c>
      <c r="AE6" s="324" t="s">
        <v>1179</v>
      </c>
      <c r="AF6" s="512" t="s">
        <v>1180</v>
      </c>
      <c r="AG6" s="512" t="s">
        <v>1181</v>
      </c>
      <c r="AH6" s="324" t="s">
        <v>1182</v>
      </c>
      <c r="AI6" s="324" t="s">
        <v>1183</v>
      </c>
      <c r="AJ6" s="512" t="s">
        <v>1142</v>
      </c>
      <c r="AK6" s="512" t="s">
        <v>1143</v>
      </c>
      <c r="AL6" s="324" t="s">
        <v>1144</v>
      </c>
      <c r="AM6" s="512" t="s">
        <v>1142</v>
      </c>
      <c r="AN6" s="512" t="s">
        <v>1143</v>
      </c>
      <c r="AO6" s="324" t="s">
        <v>1144</v>
      </c>
      <c r="AP6" s="512" t="s">
        <v>1142</v>
      </c>
      <c r="AQ6" s="512" t="s">
        <v>1143</v>
      </c>
      <c r="AR6" s="324" t="s">
        <v>1144</v>
      </c>
      <c r="AS6" s="512" t="s">
        <v>1142</v>
      </c>
      <c r="AT6" s="512" t="s">
        <v>1143</v>
      </c>
      <c r="AU6" s="324" t="s">
        <v>1144</v>
      </c>
      <c r="AV6" s="512" t="s">
        <v>1142</v>
      </c>
      <c r="AW6" s="512" t="s">
        <v>1143</v>
      </c>
      <c r="AX6" s="324" t="s">
        <v>1144</v>
      </c>
      <c r="AY6" s="512" t="s">
        <v>1142</v>
      </c>
      <c r="AZ6" s="512" t="s">
        <v>1143</v>
      </c>
      <c r="BA6" s="324" t="s">
        <v>1144</v>
      </c>
      <c r="BB6" s="512" t="s">
        <v>1142</v>
      </c>
      <c r="BC6" s="512" t="s">
        <v>1143</v>
      </c>
      <c r="BD6" s="324" t="s">
        <v>1144</v>
      </c>
      <c r="BE6" s="512" t="s">
        <v>1142</v>
      </c>
      <c r="BF6" s="512" t="s">
        <v>1143</v>
      </c>
      <c r="BG6" s="324" t="s">
        <v>1144</v>
      </c>
      <c r="BH6" s="513" t="s">
        <v>1184</v>
      </c>
      <c r="BI6" s="324" t="s">
        <v>1185</v>
      </c>
      <c r="BJ6" s="324" t="s">
        <v>1186</v>
      </c>
      <c r="BK6" s="324" t="s">
        <v>1187</v>
      </c>
      <c r="BL6" s="324" t="s">
        <v>1188</v>
      </c>
      <c r="BM6" s="513" t="s">
        <v>1189</v>
      </c>
      <c r="BN6" s="324" t="s">
        <v>1185</v>
      </c>
      <c r="BO6" s="324" t="s">
        <v>1186</v>
      </c>
      <c r="BP6" s="324" t="s">
        <v>1187</v>
      </c>
      <c r="BQ6" s="324" t="s">
        <v>1188</v>
      </c>
      <c r="BR6" s="513" t="s">
        <v>1190</v>
      </c>
      <c r="BS6" s="324" t="s">
        <v>1185</v>
      </c>
      <c r="BT6" s="324" t="s">
        <v>1186</v>
      </c>
      <c r="BU6" s="324" t="s">
        <v>1187</v>
      </c>
      <c r="BV6" s="324" t="s">
        <v>1188</v>
      </c>
      <c r="BW6" s="514"/>
      <c r="BX6" s="511"/>
      <c r="BY6" s="511"/>
      <c r="BZ6" s="511"/>
      <c r="CA6" s="511"/>
      <c r="CB6" s="513" t="s">
        <v>1175</v>
      </c>
      <c r="CC6" s="324" t="s">
        <v>1185</v>
      </c>
      <c r="CD6" s="324" t="s">
        <v>1186</v>
      </c>
      <c r="CE6" s="324" t="s">
        <v>1187</v>
      </c>
      <c r="CF6" s="324" t="s">
        <v>1188</v>
      </c>
      <c r="CG6" s="515" t="s">
        <v>265</v>
      </c>
      <c r="CH6" s="513" t="s">
        <v>1176</v>
      </c>
      <c r="CI6" s="324" t="s">
        <v>1185</v>
      </c>
      <c r="CJ6" s="324" t="s">
        <v>1186</v>
      </c>
      <c r="CK6" s="324" t="s">
        <v>1187</v>
      </c>
      <c r="CL6" s="324" t="s">
        <v>1188</v>
      </c>
      <c r="CM6" s="513" t="s">
        <v>1191</v>
      </c>
      <c r="CN6" s="324" t="s">
        <v>1185</v>
      </c>
      <c r="CO6" s="324" t="s">
        <v>1186</v>
      </c>
      <c r="CP6" s="324" t="s">
        <v>1187</v>
      </c>
      <c r="CQ6" s="324" t="s">
        <v>1188</v>
      </c>
      <c r="CR6" s="513" t="s">
        <v>1177</v>
      </c>
      <c r="CS6" s="324" t="s">
        <v>1185</v>
      </c>
      <c r="CT6" s="324" t="s">
        <v>1186</v>
      </c>
      <c r="CU6" s="324" t="s">
        <v>1187</v>
      </c>
      <c r="CV6" s="324" t="s">
        <v>1188</v>
      </c>
      <c r="CW6" s="516" t="s">
        <v>1174</v>
      </c>
      <c r="CX6" s="324" t="s">
        <v>1185</v>
      </c>
      <c r="CY6" s="324" t="s">
        <v>1186</v>
      </c>
      <c r="CZ6" s="324" t="s">
        <v>1187</v>
      </c>
      <c r="DA6" s="324" t="s">
        <v>1188</v>
      </c>
      <c r="DB6" s="513" t="s">
        <v>1175</v>
      </c>
      <c r="DC6" s="324" t="s">
        <v>1185</v>
      </c>
      <c r="DD6" s="324" t="s">
        <v>1186</v>
      </c>
      <c r="DE6" s="324" t="s">
        <v>1187</v>
      </c>
      <c r="DF6" s="324" t="s">
        <v>1188</v>
      </c>
      <c r="DG6" s="515" t="s">
        <v>265</v>
      </c>
      <c r="DH6" s="513" t="s">
        <v>1176</v>
      </c>
      <c r="DI6" s="324" t="s">
        <v>1185</v>
      </c>
      <c r="DJ6" s="324" t="s">
        <v>1186</v>
      </c>
      <c r="DK6" s="324" t="s">
        <v>1187</v>
      </c>
      <c r="DL6" s="324" t="s">
        <v>1188</v>
      </c>
      <c r="DM6" s="513" t="s">
        <v>1191</v>
      </c>
      <c r="DN6" s="324" t="s">
        <v>1185</v>
      </c>
      <c r="DO6" s="324" t="s">
        <v>1186</v>
      </c>
      <c r="DP6" s="324" t="s">
        <v>1187</v>
      </c>
      <c r="DQ6" s="324" t="s">
        <v>1188</v>
      </c>
      <c r="DR6" s="517"/>
      <c r="DS6" s="518"/>
      <c r="DT6" s="518"/>
      <c r="DU6" s="518"/>
      <c r="DV6" s="518"/>
      <c r="DW6" s="516" t="s">
        <v>1174</v>
      </c>
      <c r="DX6" s="324" t="s">
        <v>1185</v>
      </c>
      <c r="DY6" s="324" t="s">
        <v>1186</v>
      </c>
      <c r="DZ6" s="324" t="s">
        <v>1187</v>
      </c>
      <c r="EA6" s="324" t="s">
        <v>1188</v>
      </c>
      <c r="EB6" s="513" t="s">
        <v>1175</v>
      </c>
      <c r="EC6" s="324" t="s">
        <v>1185</v>
      </c>
      <c r="ED6" s="324" t="s">
        <v>1186</v>
      </c>
      <c r="EE6" s="324" t="s">
        <v>1187</v>
      </c>
      <c r="EF6" s="324" t="s">
        <v>1188</v>
      </c>
      <c r="EG6" s="515" t="s">
        <v>265</v>
      </c>
      <c r="EH6" s="1032"/>
      <c r="EI6" s="515" t="s">
        <v>1185</v>
      </c>
      <c r="EJ6" s="515" t="s">
        <v>1186</v>
      </c>
      <c r="EK6" s="515" t="s">
        <v>1187</v>
      </c>
      <c r="EL6" s="515" t="s">
        <v>1188</v>
      </c>
      <c r="EM6" s="519" t="s">
        <v>1176</v>
      </c>
      <c r="EN6" s="519" t="s">
        <v>1191</v>
      </c>
      <c r="EO6" s="519" t="s">
        <v>1177</v>
      </c>
      <c r="EP6" s="519" t="s">
        <v>1174</v>
      </c>
      <c r="EQ6" s="519" t="s">
        <v>1175</v>
      </c>
      <c r="ER6" s="520" t="s">
        <v>1178</v>
      </c>
      <c r="ES6" s="324" t="s">
        <v>1185</v>
      </c>
      <c r="ET6" s="324" t="s">
        <v>1186</v>
      </c>
      <c r="EU6" s="324" t="s">
        <v>1187</v>
      </c>
      <c r="EV6" s="324" t="s">
        <v>1188</v>
      </c>
      <c r="EW6" s="520" t="s">
        <v>1179</v>
      </c>
      <c r="EX6" s="324" t="s">
        <v>1185</v>
      </c>
      <c r="EY6" s="324" t="s">
        <v>1186</v>
      </c>
      <c r="EZ6" s="324" t="s">
        <v>1187</v>
      </c>
      <c r="FA6" s="324" t="s">
        <v>1188</v>
      </c>
      <c r="FB6" s="520" t="s">
        <v>1180</v>
      </c>
      <c r="FC6" s="80" t="s">
        <v>1185</v>
      </c>
      <c r="FD6" s="80" t="s">
        <v>1186</v>
      </c>
      <c r="FE6" s="80" t="s">
        <v>1187</v>
      </c>
      <c r="FF6" s="80" t="s">
        <v>1188</v>
      </c>
      <c r="FG6" s="520" t="s">
        <v>1181</v>
      </c>
      <c r="FH6" s="80" t="s">
        <v>1185</v>
      </c>
      <c r="FI6" s="80" t="s">
        <v>1186</v>
      </c>
      <c r="FJ6" s="80" t="s">
        <v>1187</v>
      </c>
      <c r="FK6" s="80" t="s">
        <v>1188</v>
      </c>
      <c r="FL6" s="520" t="s">
        <v>1192</v>
      </c>
      <c r="FM6" s="324" t="s">
        <v>1185</v>
      </c>
      <c r="FN6" s="324" t="s">
        <v>1186</v>
      </c>
      <c r="FO6" s="324" t="s">
        <v>1187</v>
      </c>
      <c r="FP6" s="324" t="s">
        <v>1188</v>
      </c>
      <c r="FQ6" s="520" t="s">
        <v>1193</v>
      </c>
      <c r="FR6" s="324" t="s">
        <v>1185</v>
      </c>
      <c r="FS6" s="324" t="s">
        <v>1186</v>
      </c>
      <c r="FT6" s="324" t="s">
        <v>1187</v>
      </c>
      <c r="FU6" s="324" t="s">
        <v>1188</v>
      </c>
      <c r="FV6" s="521" t="s">
        <v>1194</v>
      </c>
      <c r="FW6" s="512" t="s">
        <v>1185</v>
      </c>
      <c r="FX6" s="512" t="s">
        <v>1186</v>
      </c>
      <c r="FY6" s="512" t="s">
        <v>1187</v>
      </c>
      <c r="FZ6" s="512" t="s">
        <v>1188</v>
      </c>
      <c r="GA6" s="521" t="s">
        <v>1195</v>
      </c>
      <c r="GB6" s="512" t="s">
        <v>1185</v>
      </c>
      <c r="GC6" s="512" t="s">
        <v>1186</v>
      </c>
      <c r="GD6" s="512" t="s">
        <v>1187</v>
      </c>
      <c r="GE6" s="512" t="s">
        <v>1188</v>
      </c>
      <c r="GF6" s="521" t="s">
        <v>1196</v>
      </c>
      <c r="GG6" s="512" t="s">
        <v>1185</v>
      </c>
      <c r="GH6" s="512" t="s">
        <v>1186</v>
      </c>
      <c r="GI6" s="512" t="s">
        <v>1187</v>
      </c>
      <c r="GJ6" s="512" t="s">
        <v>1188</v>
      </c>
      <c r="GK6" s="521" t="s">
        <v>1197</v>
      </c>
      <c r="GL6" s="512" t="s">
        <v>1185</v>
      </c>
      <c r="GM6" s="512" t="s">
        <v>1186</v>
      </c>
      <c r="GN6" s="512" t="s">
        <v>1187</v>
      </c>
      <c r="GO6" s="512" t="s">
        <v>1188</v>
      </c>
      <c r="GP6" s="521" t="s">
        <v>1198</v>
      </c>
      <c r="GQ6" s="324" t="s">
        <v>1185</v>
      </c>
      <c r="GR6" s="324" t="s">
        <v>1186</v>
      </c>
      <c r="GS6" s="324" t="s">
        <v>1187</v>
      </c>
      <c r="GT6" s="324" t="s">
        <v>1188</v>
      </c>
      <c r="GU6" s="521" t="s">
        <v>1199</v>
      </c>
      <c r="GV6" s="324" t="s">
        <v>1185</v>
      </c>
      <c r="GW6" s="324" t="s">
        <v>1186</v>
      </c>
      <c r="GX6" s="324" t="s">
        <v>1187</v>
      </c>
      <c r="GY6" s="324" t="s">
        <v>1188</v>
      </c>
      <c r="GZ6" s="521" t="s">
        <v>1200</v>
      </c>
      <c r="HA6" s="512" t="s">
        <v>1185</v>
      </c>
      <c r="HB6" s="512" t="s">
        <v>1186</v>
      </c>
      <c r="HC6" s="512" t="s">
        <v>1187</v>
      </c>
      <c r="HD6" s="512" t="s">
        <v>1188</v>
      </c>
      <c r="HE6" s="521" t="s">
        <v>1201</v>
      </c>
      <c r="HF6" s="512" t="s">
        <v>1185</v>
      </c>
      <c r="HG6" s="512" t="s">
        <v>1186</v>
      </c>
      <c r="HH6" s="512" t="s">
        <v>1187</v>
      </c>
      <c r="HI6" s="512" t="s">
        <v>1188</v>
      </c>
      <c r="HJ6" s="521" t="s">
        <v>1202</v>
      </c>
      <c r="HK6" s="324" t="s">
        <v>1185</v>
      </c>
      <c r="HL6" s="324" t="s">
        <v>1186</v>
      </c>
      <c r="HM6" s="324" t="s">
        <v>1187</v>
      </c>
      <c r="HN6" s="324" t="s">
        <v>1188</v>
      </c>
      <c r="HO6" s="513" t="s">
        <v>1203</v>
      </c>
      <c r="HP6" s="324" t="s">
        <v>1185</v>
      </c>
      <c r="HQ6" s="324" t="s">
        <v>1186</v>
      </c>
      <c r="HR6" s="324" t="s">
        <v>1187</v>
      </c>
      <c r="HS6" s="324" t="s">
        <v>1188</v>
      </c>
      <c r="HT6" s="513" t="s">
        <v>1204</v>
      </c>
      <c r="HU6" s="512" t="s">
        <v>1185</v>
      </c>
      <c r="HV6" s="512" t="s">
        <v>1186</v>
      </c>
      <c r="HW6" s="512" t="s">
        <v>1187</v>
      </c>
      <c r="HX6" s="512" t="s">
        <v>1188</v>
      </c>
      <c r="HY6" s="513" t="s">
        <v>1205</v>
      </c>
      <c r="HZ6" s="512" t="s">
        <v>1185</v>
      </c>
      <c r="IA6" s="512" t="s">
        <v>1186</v>
      </c>
      <c r="IB6" s="512" t="s">
        <v>1187</v>
      </c>
      <c r="IC6" s="512" t="s">
        <v>1188</v>
      </c>
      <c r="ID6" s="513" t="s">
        <v>1206</v>
      </c>
      <c r="IE6" s="324" t="s">
        <v>1185</v>
      </c>
      <c r="IF6" s="324" t="s">
        <v>1186</v>
      </c>
      <c r="IG6" s="324" t="s">
        <v>1187</v>
      </c>
      <c r="IH6" s="324" t="s">
        <v>1188</v>
      </c>
      <c r="II6" s="513" t="s">
        <v>1207</v>
      </c>
      <c r="IJ6" s="324" t="s">
        <v>1185</v>
      </c>
      <c r="IK6" s="324" t="s">
        <v>1186</v>
      </c>
      <c r="IL6" s="324" t="s">
        <v>1187</v>
      </c>
      <c r="IM6" s="324" t="s">
        <v>1188</v>
      </c>
      <c r="IN6" s="513" t="s">
        <v>1208</v>
      </c>
      <c r="IO6" s="512" t="s">
        <v>1185</v>
      </c>
      <c r="IP6" s="512" t="s">
        <v>1186</v>
      </c>
      <c r="IQ6" s="512" t="s">
        <v>1187</v>
      </c>
      <c r="IR6" s="512" t="s">
        <v>1188</v>
      </c>
      <c r="IS6" s="521" t="s">
        <v>1209</v>
      </c>
      <c r="IT6" s="512" t="s">
        <v>1185</v>
      </c>
      <c r="IU6" s="512" t="s">
        <v>1186</v>
      </c>
      <c r="IV6" s="512" t="s">
        <v>1187</v>
      </c>
      <c r="IW6" s="512" t="s">
        <v>1188</v>
      </c>
      <c r="IX6" s="521" t="s">
        <v>1210</v>
      </c>
      <c r="IY6" s="324" t="s">
        <v>1185</v>
      </c>
      <c r="IZ6" s="324" t="s">
        <v>1186</v>
      </c>
      <c r="JA6" s="324" t="s">
        <v>1187</v>
      </c>
      <c r="JB6" s="324" t="s">
        <v>1188</v>
      </c>
      <c r="JC6" s="521" t="s">
        <v>1211</v>
      </c>
      <c r="JD6" s="324" t="s">
        <v>1185</v>
      </c>
      <c r="JE6" s="324" t="s">
        <v>1186</v>
      </c>
      <c r="JF6" s="324" t="s">
        <v>1187</v>
      </c>
      <c r="JG6" s="324" t="s">
        <v>1188</v>
      </c>
      <c r="JH6" s="521" t="s">
        <v>1212</v>
      </c>
      <c r="JI6" s="512" t="s">
        <v>1185</v>
      </c>
      <c r="JJ6" s="512" t="s">
        <v>1186</v>
      </c>
      <c r="JK6" s="512" t="s">
        <v>1187</v>
      </c>
      <c r="JL6" s="512" t="s">
        <v>1188</v>
      </c>
      <c r="JM6" s="521" t="s">
        <v>1213</v>
      </c>
      <c r="JN6" s="512" t="s">
        <v>1185</v>
      </c>
      <c r="JO6" s="512" t="s">
        <v>1186</v>
      </c>
      <c r="JP6" s="512" t="s">
        <v>1187</v>
      </c>
      <c r="JQ6" s="512" t="s">
        <v>1188</v>
      </c>
      <c r="JR6" s="521" t="s">
        <v>1214</v>
      </c>
      <c r="JS6" s="324" t="s">
        <v>1185</v>
      </c>
      <c r="JT6" s="324" t="s">
        <v>1186</v>
      </c>
      <c r="JU6" s="324" t="s">
        <v>1187</v>
      </c>
      <c r="JV6" s="324" t="s">
        <v>1188</v>
      </c>
      <c r="JW6" s="513" t="s">
        <v>1215</v>
      </c>
      <c r="JX6" s="324" t="s">
        <v>1185</v>
      </c>
      <c r="JY6" s="324" t="s">
        <v>1186</v>
      </c>
      <c r="JZ6" s="324" t="s">
        <v>1187</v>
      </c>
      <c r="KA6" s="324" t="s">
        <v>1188</v>
      </c>
      <c r="KB6" s="513" t="s">
        <v>1216</v>
      </c>
      <c r="KC6" s="512" t="s">
        <v>1185</v>
      </c>
      <c r="KD6" s="512" t="s">
        <v>1186</v>
      </c>
      <c r="KE6" s="512" t="s">
        <v>1187</v>
      </c>
      <c r="KF6" s="512" t="s">
        <v>1188</v>
      </c>
      <c r="KG6" s="513" t="s">
        <v>1217</v>
      </c>
      <c r="KH6" s="512" t="s">
        <v>1185</v>
      </c>
      <c r="KI6" s="512" t="s">
        <v>1186</v>
      </c>
      <c r="KJ6" s="512" t="s">
        <v>1187</v>
      </c>
      <c r="KK6" s="512" t="s">
        <v>1188</v>
      </c>
      <c r="KL6" s="522" t="s">
        <v>1218</v>
      </c>
      <c r="KM6" s="518" t="s">
        <v>1167</v>
      </c>
      <c r="KN6" s="515" t="s">
        <v>1219</v>
      </c>
      <c r="KO6" s="510" t="s">
        <v>1185</v>
      </c>
      <c r="KP6" s="510" t="s">
        <v>1186</v>
      </c>
      <c r="KQ6" s="510" t="s">
        <v>1187</v>
      </c>
      <c r="KR6" s="510" t="s">
        <v>1188</v>
      </c>
      <c r="KS6" s="1032"/>
      <c r="KT6" s="510" t="s">
        <v>1185</v>
      </c>
      <c r="KU6" s="510" t="s">
        <v>1186</v>
      </c>
      <c r="KV6" s="510" t="s">
        <v>1187</v>
      </c>
      <c r="KW6" s="510" t="s">
        <v>1188</v>
      </c>
      <c r="KX6" s="1043"/>
      <c r="KY6" s="1043"/>
      <c r="KZ6" s="1043"/>
      <c r="LA6" s="1056"/>
      <c r="LC6" s="324" t="s">
        <v>1178</v>
      </c>
      <c r="LD6" s="324" t="s">
        <v>1179</v>
      </c>
      <c r="LE6" s="80" t="s">
        <v>1180</v>
      </c>
      <c r="LF6" s="80" t="s">
        <v>1181</v>
      </c>
      <c r="LG6" s="324" t="s">
        <v>1182</v>
      </c>
      <c r="LH6" s="324" t="s">
        <v>1183</v>
      </c>
      <c r="LI6" s="324" t="s">
        <v>1178</v>
      </c>
      <c r="LJ6" s="324" t="s">
        <v>1179</v>
      </c>
      <c r="LK6" s="80" t="s">
        <v>1180</v>
      </c>
      <c r="LL6" s="80" t="s">
        <v>1181</v>
      </c>
      <c r="LM6" s="324" t="s">
        <v>1182</v>
      </c>
      <c r="LN6" s="324" t="s">
        <v>1183</v>
      </c>
      <c r="LO6" s="324" t="s">
        <v>1178</v>
      </c>
      <c r="LP6" s="324" t="s">
        <v>1179</v>
      </c>
      <c r="LQ6" s="80" t="s">
        <v>1180</v>
      </c>
      <c r="LR6" s="80" t="s">
        <v>1181</v>
      </c>
      <c r="LS6" s="324" t="s">
        <v>1182</v>
      </c>
      <c r="LT6" s="324" t="s">
        <v>1183</v>
      </c>
      <c r="LU6" s="587" t="s">
        <v>1178</v>
      </c>
      <c r="LV6" s="587" t="s">
        <v>1179</v>
      </c>
      <c r="LW6" s="80" t="s">
        <v>1180</v>
      </c>
      <c r="LX6" s="80" t="s">
        <v>1181</v>
      </c>
      <c r="LY6" s="587" t="s">
        <v>1182</v>
      </c>
      <c r="LZ6" s="587" t="s">
        <v>1183</v>
      </c>
      <c r="MA6" s="587" t="s">
        <v>1178</v>
      </c>
      <c r="MB6" s="587" t="s">
        <v>1179</v>
      </c>
      <c r="MC6" s="80" t="s">
        <v>1180</v>
      </c>
      <c r="MD6" s="80" t="s">
        <v>1181</v>
      </c>
      <c r="ME6" s="587" t="s">
        <v>1182</v>
      </c>
      <c r="MF6" s="587" t="s">
        <v>1183</v>
      </c>
      <c r="MG6" s="324" t="s">
        <v>1178</v>
      </c>
      <c r="MH6" s="324" t="s">
        <v>1179</v>
      </c>
      <c r="MI6" s="80" t="s">
        <v>1180</v>
      </c>
      <c r="MJ6" s="80" t="s">
        <v>1181</v>
      </c>
      <c r="MK6" s="324" t="s">
        <v>1182</v>
      </c>
      <c r="ML6" s="324" t="s">
        <v>1183</v>
      </c>
      <c r="MM6" s="324" t="s">
        <v>1178</v>
      </c>
      <c r="MN6" s="324" t="s">
        <v>1179</v>
      </c>
      <c r="MO6" s="80" t="s">
        <v>1180</v>
      </c>
      <c r="MP6" s="80" t="s">
        <v>1181</v>
      </c>
      <c r="MQ6" s="324" t="s">
        <v>1182</v>
      </c>
      <c r="MR6" s="324" t="s">
        <v>1183</v>
      </c>
      <c r="MS6" s="324" t="s">
        <v>1178</v>
      </c>
      <c r="MT6" s="324" t="s">
        <v>1179</v>
      </c>
      <c r="MU6" s="80" t="s">
        <v>1180</v>
      </c>
      <c r="MV6" s="80" t="s">
        <v>1181</v>
      </c>
      <c r="MW6" s="324" t="s">
        <v>1182</v>
      </c>
      <c r="MX6" s="324" t="s">
        <v>1183</v>
      </c>
      <c r="MY6" s="587" t="s">
        <v>1178</v>
      </c>
      <c r="MZ6" s="587" t="s">
        <v>1179</v>
      </c>
      <c r="NA6" s="80" t="s">
        <v>1180</v>
      </c>
      <c r="NB6" s="80" t="s">
        <v>1181</v>
      </c>
      <c r="NC6" s="587" t="s">
        <v>1182</v>
      </c>
      <c r="ND6" s="587" t="s">
        <v>1183</v>
      </c>
      <c r="NE6" s="587" t="s">
        <v>1178</v>
      </c>
      <c r="NF6" s="587" t="s">
        <v>1179</v>
      </c>
      <c r="NG6" s="80" t="s">
        <v>1180</v>
      </c>
      <c r="NH6" s="80" t="s">
        <v>1181</v>
      </c>
      <c r="NI6" s="587" t="s">
        <v>1182</v>
      </c>
      <c r="NJ6" s="587" t="s">
        <v>1183</v>
      </c>
      <c r="NL6" s="524" t="s">
        <v>1142</v>
      </c>
      <c r="NM6" s="524" t="s">
        <v>1143</v>
      </c>
      <c r="NN6" s="524" t="s">
        <v>1144</v>
      </c>
      <c r="NO6" s="524" t="s">
        <v>1142</v>
      </c>
      <c r="NP6" s="524" t="s">
        <v>1143</v>
      </c>
      <c r="NQ6" s="524" t="s">
        <v>1144</v>
      </c>
      <c r="NR6" s="524" t="s">
        <v>1142</v>
      </c>
      <c r="NS6" s="524" t="s">
        <v>1143</v>
      </c>
      <c r="NT6" s="524" t="s">
        <v>1144</v>
      </c>
    </row>
    <row r="7" spans="1:384" s="284" customFormat="1" ht="27" customHeight="1">
      <c r="A7" s="529" t="s">
        <v>1364</v>
      </c>
      <c r="B7" s="525"/>
      <c r="C7" s="525"/>
      <c r="D7" s="525"/>
      <c r="E7" s="525"/>
      <c r="F7" s="526">
        <v>55516</v>
      </c>
      <c r="G7" s="526">
        <v>39654</v>
      </c>
      <c r="H7" s="526">
        <v>39654</v>
      </c>
      <c r="I7" s="526"/>
      <c r="J7" s="526"/>
      <c r="K7" s="525"/>
      <c r="L7" s="525"/>
      <c r="M7" s="525"/>
      <c r="N7" s="525"/>
      <c r="O7" s="525"/>
      <c r="P7" s="525"/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7">
        <v>24475</v>
      </c>
      <c r="BI7" s="527">
        <v>2157</v>
      </c>
      <c r="BJ7" s="527">
        <v>22318</v>
      </c>
      <c r="BK7" s="527">
        <v>17503</v>
      </c>
      <c r="BL7" s="527">
        <v>4815</v>
      </c>
      <c r="BM7" s="528"/>
      <c r="BN7" s="528"/>
      <c r="BO7" s="528"/>
      <c r="BP7" s="528"/>
      <c r="BQ7" s="528"/>
      <c r="BR7" s="527">
        <v>68514</v>
      </c>
      <c r="BS7" s="527">
        <v>2157</v>
      </c>
      <c r="BT7" s="527">
        <v>66357</v>
      </c>
      <c r="BU7" s="527">
        <v>52262</v>
      </c>
      <c r="BV7" s="527">
        <v>14095</v>
      </c>
      <c r="BW7" s="526"/>
      <c r="BX7" s="526"/>
      <c r="BY7" s="526"/>
      <c r="BZ7" s="526"/>
      <c r="CA7" s="526"/>
      <c r="CB7" s="526"/>
      <c r="CC7" s="526"/>
      <c r="CD7" s="526"/>
      <c r="CE7" s="526"/>
      <c r="CF7" s="526"/>
      <c r="CG7" s="526"/>
      <c r="CH7" s="527">
        <v>33398</v>
      </c>
      <c r="CI7" s="527">
        <v>2871</v>
      </c>
      <c r="CJ7" s="527">
        <v>30527</v>
      </c>
      <c r="CK7" s="527">
        <v>23276</v>
      </c>
      <c r="CL7" s="527">
        <v>7251</v>
      </c>
      <c r="CM7" s="526"/>
      <c r="CN7" s="526"/>
      <c r="CO7" s="526"/>
      <c r="CP7" s="526"/>
      <c r="CQ7" s="526"/>
      <c r="CR7" s="527">
        <v>92965</v>
      </c>
      <c r="CS7" s="527">
        <v>2871</v>
      </c>
      <c r="CT7" s="527">
        <v>90094</v>
      </c>
      <c r="CU7" s="527">
        <v>68911</v>
      </c>
      <c r="CV7" s="527">
        <v>21183</v>
      </c>
      <c r="CW7" s="526"/>
      <c r="CX7" s="526"/>
      <c r="CY7" s="526"/>
      <c r="CZ7" s="526"/>
      <c r="DA7" s="526"/>
      <c r="DB7" s="526"/>
      <c r="DC7" s="526"/>
      <c r="DD7" s="526"/>
      <c r="DE7" s="526"/>
      <c r="DF7" s="526"/>
      <c r="DG7" s="526"/>
      <c r="DH7" s="527">
        <v>33590</v>
      </c>
      <c r="DI7" s="527">
        <v>2769</v>
      </c>
      <c r="DJ7" s="527">
        <v>30821</v>
      </c>
      <c r="DK7" s="527">
        <v>22326</v>
      </c>
      <c r="DL7" s="527">
        <v>8495</v>
      </c>
      <c r="DM7" s="526"/>
      <c r="DN7" s="526"/>
      <c r="DO7" s="526"/>
      <c r="DP7" s="526"/>
      <c r="DQ7" s="526"/>
      <c r="DR7" s="526">
        <v>0</v>
      </c>
      <c r="DS7" s="526"/>
      <c r="DT7" s="526"/>
      <c r="DU7" s="526"/>
      <c r="DV7" s="526"/>
      <c r="DW7" s="526"/>
      <c r="DX7" s="526"/>
      <c r="DY7" s="526"/>
      <c r="DZ7" s="526"/>
      <c r="EA7" s="526"/>
      <c r="EB7" s="526"/>
      <c r="EC7" s="526"/>
      <c r="ED7" s="526"/>
      <c r="EE7" s="526"/>
      <c r="EF7" s="526"/>
      <c r="EG7" s="526"/>
      <c r="EH7" s="526"/>
      <c r="EI7" s="526"/>
      <c r="EJ7" s="526"/>
      <c r="EK7" s="526"/>
      <c r="EL7" s="526"/>
      <c r="EM7" s="526"/>
      <c r="EN7" s="526"/>
      <c r="EO7" s="526"/>
      <c r="EP7" s="526"/>
      <c r="EQ7" s="526"/>
      <c r="ER7" s="526"/>
      <c r="ES7" s="526"/>
      <c r="ET7" s="526"/>
      <c r="EU7" s="526"/>
      <c r="EV7" s="526"/>
      <c r="EW7" s="526"/>
      <c r="EX7" s="526"/>
      <c r="EY7" s="526"/>
      <c r="EZ7" s="526"/>
      <c r="FA7" s="526"/>
      <c r="FB7" s="526"/>
      <c r="FC7" s="526"/>
      <c r="FD7" s="526"/>
      <c r="FE7" s="526"/>
      <c r="FF7" s="526"/>
      <c r="FG7" s="526"/>
      <c r="FH7" s="526"/>
      <c r="FI7" s="526"/>
      <c r="FJ7" s="526"/>
      <c r="FK7" s="526"/>
      <c r="FL7" s="526"/>
      <c r="FM7" s="526"/>
      <c r="FN7" s="526"/>
      <c r="FO7" s="526"/>
      <c r="FP7" s="526"/>
      <c r="FQ7" s="526"/>
      <c r="FR7" s="526"/>
      <c r="FS7" s="526"/>
      <c r="FT7" s="526"/>
      <c r="FU7" s="526"/>
      <c r="FV7" s="526"/>
      <c r="FW7" s="526"/>
      <c r="FX7" s="526"/>
      <c r="FY7" s="526"/>
      <c r="FZ7" s="526"/>
      <c r="GA7" s="526"/>
      <c r="GB7" s="526"/>
      <c r="GC7" s="526"/>
      <c r="GD7" s="526"/>
      <c r="GE7" s="526"/>
      <c r="GF7" s="526"/>
      <c r="GG7" s="526"/>
      <c r="GH7" s="526"/>
      <c r="GI7" s="526"/>
      <c r="GJ7" s="526"/>
      <c r="GK7" s="526"/>
      <c r="GL7" s="526"/>
      <c r="GM7" s="526"/>
      <c r="GN7" s="526"/>
      <c r="GO7" s="526"/>
      <c r="GP7" s="526"/>
      <c r="GQ7" s="526"/>
      <c r="GR7" s="526"/>
      <c r="GS7" s="526"/>
      <c r="GT7" s="526"/>
      <c r="GU7" s="526"/>
      <c r="GV7" s="526"/>
      <c r="GW7" s="526"/>
      <c r="GX7" s="526"/>
      <c r="GY7" s="526"/>
      <c r="GZ7" s="526"/>
      <c r="HA7" s="526"/>
      <c r="HB7" s="526"/>
      <c r="HC7" s="526"/>
      <c r="HD7" s="526"/>
      <c r="HE7" s="526"/>
      <c r="HF7" s="526"/>
      <c r="HG7" s="526"/>
      <c r="HH7" s="526"/>
      <c r="HI7" s="526"/>
      <c r="HJ7" s="526"/>
      <c r="HK7" s="526"/>
      <c r="HL7" s="526"/>
      <c r="HM7" s="526"/>
      <c r="HN7" s="526"/>
      <c r="HO7" s="526"/>
      <c r="HP7" s="526"/>
      <c r="HQ7" s="526"/>
      <c r="HR7" s="526"/>
      <c r="HS7" s="526"/>
      <c r="HT7" s="526"/>
      <c r="HU7" s="526"/>
      <c r="HV7" s="526"/>
      <c r="HW7" s="526"/>
      <c r="HX7" s="526"/>
      <c r="HY7" s="526"/>
      <c r="HZ7" s="526"/>
      <c r="IA7" s="526"/>
      <c r="IB7" s="526"/>
      <c r="IC7" s="526"/>
      <c r="ID7" s="526"/>
      <c r="IE7" s="526"/>
      <c r="IF7" s="526"/>
      <c r="IG7" s="526"/>
      <c r="IH7" s="526"/>
      <c r="II7" s="526"/>
      <c r="IJ7" s="526"/>
      <c r="IK7" s="526"/>
      <c r="IL7" s="526"/>
      <c r="IM7" s="526"/>
      <c r="IN7" s="526"/>
      <c r="IO7" s="526"/>
      <c r="IP7" s="526"/>
      <c r="IQ7" s="526"/>
      <c r="IR7" s="526"/>
      <c r="IS7" s="526"/>
      <c r="IT7" s="526"/>
      <c r="IU7" s="526"/>
      <c r="IV7" s="526"/>
      <c r="IW7" s="526"/>
      <c r="IX7" s="526"/>
      <c r="IY7" s="526"/>
      <c r="IZ7" s="526"/>
      <c r="JA7" s="526"/>
      <c r="JB7" s="526"/>
      <c r="JC7" s="526"/>
      <c r="JD7" s="526"/>
      <c r="JE7" s="526"/>
      <c r="JF7" s="526"/>
      <c r="JG7" s="526"/>
      <c r="JH7" s="526"/>
      <c r="JI7" s="526"/>
      <c r="JJ7" s="526"/>
      <c r="JK7" s="526"/>
      <c r="JL7" s="526"/>
      <c r="JM7" s="526"/>
      <c r="JN7" s="526"/>
      <c r="JO7" s="526"/>
      <c r="JP7" s="526"/>
      <c r="JQ7" s="526"/>
      <c r="JR7" s="526"/>
      <c r="JS7" s="526"/>
      <c r="JT7" s="526"/>
      <c r="JU7" s="526"/>
      <c r="JV7" s="526"/>
      <c r="JW7" s="526"/>
      <c r="JX7" s="526"/>
      <c r="JY7" s="526"/>
      <c r="JZ7" s="526"/>
      <c r="KA7" s="526"/>
      <c r="KB7" s="526"/>
      <c r="KC7" s="526"/>
      <c r="KD7" s="526"/>
      <c r="KE7" s="526"/>
      <c r="KF7" s="526"/>
      <c r="KG7" s="526"/>
      <c r="KH7" s="526"/>
      <c r="KI7" s="526"/>
      <c r="KJ7" s="526"/>
      <c r="KK7" s="526"/>
      <c r="KL7" s="526"/>
      <c r="KM7" s="526"/>
      <c r="KN7" s="526"/>
      <c r="KO7" s="526"/>
      <c r="KP7" s="526"/>
      <c r="KQ7" s="526"/>
      <c r="KR7" s="526"/>
      <c r="KS7" s="526"/>
      <c r="KT7" s="526"/>
      <c r="KU7" s="526"/>
      <c r="KV7" s="526"/>
      <c r="KW7" s="526"/>
      <c r="KX7" s="526"/>
      <c r="LC7" s="525"/>
      <c r="LD7" s="525"/>
      <c r="LE7" s="525"/>
      <c r="LF7" s="525"/>
      <c r="LG7" s="525"/>
      <c r="LH7" s="525"/>
      <c r="LI7" s="525"/>
      <c r="LJ7" s="525"/>
      <c r="LK7" s="525"/>
      <c r="LL7" s="525"/>
      <c r="LM7" s="525"/>
      <c r="LN7" s="525"/>
      <c r="LO7" s="525"/>
      <c r="LP7" s="525"/>
      <c r="LQ7" s="525"/>
      <c r="LR7" s="525"/>
      <c r="LS7" s="525"/>
      <c r="LT7" s="525"/>
      <c r="LU7" s="525"/>
      <c r="LV7" s="525"/>
      <c r="LW7" s="525"/>
      <c r="LX7" s="525"/>
      <c r="LY7" s="525"/>
      <c r="LZ7" s="525"/>
      <c r="MA7" s="525"/>
      <c r="MB7" s="525"/>
      <c r="MC7" s="525"/>
      <c r="MD7" s="525"/>
      <c r="ME7" s="525"/>
      <c r="MF7" s="525"/>
      <c r="MG7" s="525"/>
      <c r="MH7" s="525"/>
      <c r="MI7" s="525"/>
      <c r="MJ7" s="525"/>
      <c r="MK7" s="525"/>
      <c r="ML7" s="525"/>
      <c r="MM7" s="525"/>
      <c r="MN7" s="525"/>
      <c r="MO7" s="525"/>
      <c r="MP7" s="525"/>
      <c r="MQ7" s="525"/>
      <c r="MR7" s="525"/>
      <c r="MS7" s="525"/>
      <c r="MT7" s="525"/>
      <c r="MU7" s="525"/>
      <c r="MV7" s="525"/>
      <c r="MW7" s="525"/>
      <c r="MX7" s="525"/>
      <c r="MY7" s="525"/>
      <c r="MZ7" s="525"/>
      <c r="NA7" s="525"/>
      <c r="NB7" s="525"/>
      <c r="NC7" s="525"/>
      <c r="ND7" s="525"/>
      <c r="NE7" s="525"/>
      <c r="NF7" s="525"/>
      <c r="NG7" s="525"/>
      <c r="NH7" s="525"/>
      <c r="NI7" s="525"/>
      <c r="NJ7" s="525"/>
      <c r="NL7" s="525"/>
      <c r="NM7" s="525"/>
      <c r="NN7" s="525"/>
      <c r="NO7" s="525"/>
      <c r="NP7" s="525"/>
      <c r="NQ7" s="525"/>
      <c r="NR7" s="525"/>
      <c r="NS7" s="525"/>
      <c r="NT7" s="525"/>
    </row>
    <row r="8" spans="1:384" s="284" customFormat="1" ht="25.5">
      <c r="A8" s="529" t="s">
        <v>1363</v>
      </c>
      <c r="B8" s="525"/>
      <c r="C8" s="525"/>
      <c r="D8" s="525"/>
      <c r="E8" s="525"/>
      <c r="F8" s="526"/>
      <c r="G8" s="526"/>
      <c r="H8" s="526"/>
      <c r="I8" s="526"/>
      <c r="J8" s="526"/>
      <c r="K8" s="525"/>
      <c r="L8" s="525"/>
      <c r="M8" s="525"/>
      <c r="N8" s="525"/>
      <c r="O8" s="525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6"/>
      <c r="BI8" s="526"/>
      <c r="BJ8" s="526"/>
      <c r="BK8" s="526"/>
      <c r="BL8" s="526"/>
      <c r="BM8" s="526"/>
      <c r="BN8" s="526"/>
      <c r="BO8" s="526"/>
      <c r="BP8" s="526"/>
      <c r="BQ8" s="526"/>
      <c r="BR8" s="526"/>
      <c r="BS8" s="526"/>
      <c r="BT8" s="526"/>
      <c r="BU8" s="526"/>
      <c r="BV8" s="526"/>
      <c r="BW8" s="526">
        <v>0</v>
      </c>
      <c r="BX8" s="526"/>
      <c r="BY8" s="526"/>
      <c r="BZ8" s="526"/>
      <c r="CA8" s="526"/>
      <c r="CB8" s="527">
        <v>191457</v>
      </c>
      <c r="CC8" s="527">
        <v>451</v>
      </c>
      <c r="CD8" s="527">
        <v>191006</v>
      </c>
      <c r="CE8" s="527">
        <v>191006</v>
      </c>
      <c r="CF8" s="527">
        <v>0</v>
      </c>
      <c r="CG8" s="526"/>
      <c r="CH8" s="530"/>
      <c r="CI8" s="530"/>
      <c r="CJ8" s="530"/>
      <c r="CK8" s="530"/>
      <c r="CL8" s="530"/>
      <c r="CM8" s="531"/>
      <c r="CN8" s="531"/>
      <c r="CO8" s="531"/>
      <c r="CP8" s="531"/>
      <c r="CQ8" s="531"/>
      <c r="CR8" s="530"/>
      <c r="CS8" s="530"/>
      <c r="CT8" s="530"/>
      <c r="CU8" s="530"/>
      <c r="CV8" s="530"/>
      <c r="CW8" s="527">
        <v>21381</v>
      </c>
      <c r="CX8" s="527">
        <v>2449</v>
      </c>
      <c r="CY8" s="527">
        <v>18932</v>
      </c>
      <c r="CZ8" s="527">
        <v>13713</v>
      </c>
      <c r="DA8" s="527">
        <v>5219</v>
      </c>
      <c r="DB8" s="527">
        <v>221144</v>
      </c>
      <c r="DC8" s="527">
        <v>752</v>
      </c>
      <c r="DD8" s="527">
        <v>220392</v>
      </c>
      <c r="DE8" s="527">
        <v>220392</v>
      </c>
      <c r="DF8" s="527">
        <v>0</v>
      </c>
      <c r="DG8" s="526"/>
      <c r="DH8" s="527"/>
      <c r="DI8" s="527"/>
      <c r="DJ8" s="527"/>
      <c r="DK8" s="527"/>
      <c r="DL8" s="527"/>
      <c r="DM8" s="528"/>
      <c r="DN8" s="528"/>
      <c r="DO8" s="528"/>
      <c r="DP8" s="528"/>
      <c r="DQ8" s="528"/>
      <c r="DR8" s="526">
        <v>0</v>
      </c>
      <c r="DS8" s="526"/>
      <c r="DT8" s="526"/>
      <c r="DU8" s="526"/>
      <c r="DV8" s="526"/>
      <c r="DW8" s="527">
        <v>21741</v>
      </c>
      <c r="DX8" s="527">
        <v>2769</v>
      </c>
      <c r="DY8" s="527">
        <v>18972</v>
      </c>
      <c r="DZ8" s="527">
        <v>13742</v>
      </c>
      <c r="EA8" s="527">
        <v>5230</v>
      </c>
      <c r="EB8" s="527">
        <v>265373</v>
      </c>
      <c r="EC8" s="527">
        <v>903</v>
      </c>
      <c r="ED8" s="527">
        <v>264470</v>
      </c>
      <c r="EE8" s="527">
        <v>264470</v>
      </c>
      <c r="EF8" s="527">
        <v>0</v>
      </c>
      <c r="EG8" s="526"/>
      <c r="EH8" s="526"/>
      <c r="EI8" s="526"/>
      <c r="EJ8" s="526"/>
      <c r="EK8" s="526"/>
      <c r="EL8" s="526"/>
      <c r="EM8" s="526"/>
      <c r="EN8" s="526"/>
      <c r="EO8" s="526"/>
      <c r="EP8" s="526"/>
      <c r="EQ8" s="526"/>
      <c r="ER8" s="526"/>
      <c r="ES8" s="526"/>
      <c r="ET8" s="526"/>
      <c r="EU8" s="526"/>
      <c r="EV8" s="526"/>
      <c r="EW8" s="526"/>
      <c r="EX8" s="526"/>
      <c r="EY8" s="526"/>
      <c r="EZ8" s="526"/>
      <c r="FA8" s="526"/>
      <c r="FB8" s="526"/>
      <c r="FC8" s="526"/>
      <c r="FD8" s="526"/>
      <c r="FE8" s="526"/>
      <c r="FF8" s="526"/>
      <c r="FG8" s="526"/>
      <c r="FH8" s="526"/>
      <c r="FI8" s="526"/>
      <c r="FJ8" s="526"/>
      <c r="FK8" s="526"/>
      <c r="FL8" s="526"/>
      <c r="FM8" s="526"/>
      <c r="FN8" s="526"/>
      <c r="FO8" s="526"/>
      <c r="FP8" s="526"/>
      <c r="FQ8" s="526"/>
      <c r="FR8" s="526"/>
      <c r="FS8" s="526"/>
      <c r="FT8" s="526"/>
      <c r="FU8" s="526"/>
      <c r="FV8" s="526"/>
      <c r="FW8" s="526"/>
      <c r="FX8" s="526"/>
      <c r="FY8" s="526"/>
      <c r="FZ8" s="526"/>
      <c r="GA8" s="526"/>
      <c r="GB8" s="526"/>
      <c r="GC8" s="526"/>
      <c r="GD8" s="526"/>
      <c r="GE8" s="526"/>
      <c r="GF8" s="526"/>
      <c r="GG8" s="526"/>
      <c r="GH8" s="526"/>
      <c r="GI8" s="526"/>
      <c r="GJ8" s="526"/>
      <c r="GK8" s="526"/>
      <c r="GL8" s="526"/>
      <c r="GM8" s="526"/>
      <c r="GN8" s="526"/>
      <c r="GO8" s="526"/>
      <c r="GP8" s="526"/>
      <c r="GQ8" s="526"/>
      <c r="GR8" s="526"/>
      <c r="GS8" s="526"/>
      <c r="GT8" s="526"/>
      <c r="GU8" s="526"/>
      <c r="GV8" s="526"/>
      <c r="GW8" s="526"/>
      <c r="GX8" s="526"/>
      <c r="GY8" s="526"/>
      <c r="GZ8" s="526"/>
      <c r="HA8" s="526"/>
      <c r="HB8" s="526"/>
      <c r="HC8" s="526"/>
      <c r="HD8" s="526"/>
      <c r="HE8" s="526"/>
      <c r="HF8" s="526"/>
      <c r="HG8" s="526"/>
      <c r="HH8" s="526"/>
      <c r="HI8" s="526"/>
      <c r="HJ8" s="526"/>
      <c r="HK8" s="526"/>
      <c r="HL8" s="526"/>
      <c r="HM8" s="526"/>
      <c r="HN8" s="526"/>
      <c r="HO8" s="526"/>
      <c r="HP8" s="526"/>
      <c r="HQ8" s="526"/>
      <c r="HR8" s="526"/>
      <c r="HS8" s="526"/>
      <c r="HT8" s="526"/>
      <c r="HU8" s="526"/>
      <c r="HV8" s="526"/>
      <c r="HW8" s="526"/>
      <c r="HX8" s="526"/>
      <c r="HY8" s="526"/>
      <c r="HZ8" s="526"/>
      <c r="IA8" s="526"/>
      <c r="IB8" s="526"/>
      <c r="IC8" s="526"/>
      <c r="ID8" s="526"/>
      <c r="IE8" s="526"/>
      <c r="IF8" s="526"/>
      <c r="IG8" s="526"/>
      <c r="IH8" s="526"/>
      <c r="II8" s="526"/>
      <c r="IJ8" s="526"/>
      <c r="IK8" s="526"/>
      <c r="IL8" s="526"/>
      <c r="IM8" s="526"/>
      <c r="IN8" s="526"/>
      <c r="IO8" s="526"/>
      <c r="IP8" s="526"/>
      <c r="IQ8" s="526"/>
      <c r="IR8" s="526"/>
      <c r="IS8" s="526"/>
      <c r="IT8" s="526"/>
      <c r="IU8" s="526"/>
      <c r="IV8" s="526"/>
      <c r="IW8" s="526"/>
      <c r="IX8" s="526"/>
      <c r="IY8" s="526"/>
      <c r="IZ8" s="526"/>
      <c r="JA8" s="526"/>
      <c r="JB8" s="526"/>
      <c r="JC8" s="526"/>
      <c r="JD8" s="526"/>
      <c r="JE8" s="526"/>
      <c r="JF8" s="526"/>
      <c r="JG8" s="526"/>
      <c r="JH8" s="526"/>
      <c r="JI8" s="526"/>
      <c r="JJ8" s="526"/>
      <c r="JK8" s="526"/>
      <c r="JL8" s="526"/>
      <c r="JM8" s="526"/>
      <c r="JN8" s="526"/>
      <c r="JO8" s="526"/>
      <c r="JP8" s="526"/>
      <c r="JQ8" s="526"/>
      <c r="JR8" s="526"/>
      <c r="JS8" s="526"/>
      <c r="JT8" s="526"/>
      <c r="JU8" s="526"/>
      <c r="JV8" s="526"/>
      <c r="JW8" s="526"/>
      <c r="JX8" s="526"/>
      <c r="JY8" s="526"/>
      <c r="JZ8" s="526"/>
      <c r="KA8" s="526"/>
      <c r="KB8" s="526"/>
      <c r="KC8" s="526"/>
      <c r="KD8" s="526"/>
      <c r="KE8" s="526"/>
      <c r="KF8" s="526"/>
      <c r="KG8" s="526"/>
      <c r="KH8" s="526"/>
      <c r="KI8" s="526"/>
      <c r="KJ8" s="526"/>
      <c r="KK8" s="526"/>
      <c r="KL8" s="526"/>
      <c r="KM8" s="526"/>
      <c r="KN8" s="526"/>
      <c r="KO8" s="526"/>
      <c r="KP8" s="526"/>
      <c r="KQ8" s="526"/>
      <c r="KR8" s="526"/>
      <c r="KS8" s="526"/>
      <c r="KT8" s="526"/>
      <c r="KU8" s="526"/>
      <c r="KV8" s="526"/>
      <c r="KW8" s="526"/>
      <c r="KX8" s="526"/>
      <c r="LC8" s="525"/>
      <c r="LD8" s="525"/>
      <c r="LE8" s="525"/>
      <c r="LF8" s="525"/>
      <c r="LG8" s="525"/>
      <c r="LH8" s="525"/>
      <c r="LI8" s="525"/>
      <c r="LJ8" s="525"/>
      <c r="LK8" s="525"/>
      <c r="LL8" s="525"/>
      <c r="LM8" s="525"/>
      <c r="LN8" s="525"/>
      <c r="LO8" s="525"/>
      <c r="LP8" s="525"/>
      <c r="LQ8" s="525"/>
      <c r="LR8" s="525"/>
      <c r="LS8" s="525"/>
      <c r="LT8" s="525"/>
      <c r="LU8" s="525"/>
      <c r="LV8" s="525"/>
      <c r="LW8" s="525"/>
      <c r="LX8" s="525"/>
      <c r="LY8" s="525"/>
      <c r="LZ8" s="525"/>
      <c r="MA8" s="525"/>
      <c r="MB8" s="525"/>
      <c r="MC8" s="525"/>
      <c r="MD8" s="525"/>
      <c r="ME8" s="525"/>
      <c r="MF8" s="525"/>
      <c r="MG8" s="525"/>
      <c r="MH8" s="525"/>
      <c r="MI8" s="525"/>
      <c r="MJ8" s="525"/>
      <c r="MK8" s="525"/>
      <c r="ML8" s="525"/>
      <c r="MM8" s="525"/>
      <c r="MN8" s="525"/>
      <c r="MO8" s="525"/>
      <c r="MP8" s="525"/>
      <c r="MQ8" s="525"/>
      <c r="MR8" s="525"/>
      <c r="MS8" s="525"/>
      <c r="MT8" s="525"/>
      <c r="MU8" s="525"/>
      <c r="MV8" s="525"/>
      <c r="MW8" s="525"/>
      <c r="MX8" s="525"/>
      <c r="MY8" s="525"/>
      <c r="MZ8" s="525"/>
      <c r="NA8" s="525"/>
      <c r="NB8" s="525"/>
      <c r="NC8" s="525"/>
      <c r="ND8" s="525"/>
      <c r="NE8" s="525"/>
      <c r="NF8" s="525"/>
      <c r="NG8" s="525"/>
      <c r="NH8" s="525"/>
      <c r="NI8" s="525"/>
      <c r="NJ8" s="525"/>
      <c r="NL8" s="525"/>
      <c r="NM8" s="525"/>
      <c r="NN8" s="525"/>
      <c r="NO8" s="525"/>
      <c r="NP8" s="525"/>
      <c r="NQ8" s="525"/>
      <c r="NR8" s="525"/>
      <c r="NS8" s="525"/>
      <c r="NT8" s="525"/>
    </row>
    <row r="9" spans="1:384" s="284" customFormat="1" ht="24" customHeight="1">
      <c r="A9" s="529" t="s">
        <v>1362</v>
      </c>
      <c r="B9" s="525"/>
      <c r="C9" s="525"/>
      <c r="D9" s="525"/>
      <c r="E9" s="525"/>
      <c r="F9" s="526"/>
      <c r="G9" s="526"/>
      <c r="H9" s="526"/>
      <c r="I9" s="526"/>
      <c r="J9" s="526"/>
      <c r="K9" s="525"/>
      <c r="L9" s="525"/>
      <c r="M9" s="525"/>
      <c r="N9" s="525"/>
      <c r="O9" s="525"/>
      <c r="P9" s="525"/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6"/>
      <c r="BI9" s="526"/>
      <c r="BJ9" s="526"/>
      <c r="BK9" s="526"/>
      <c r="BL9" s="526"/>
      <c r="BM9" s="526"/>
      <c r="BN9" s="526"/>
      <c r="BO9" s="526"/>
      <c r="BP9" s="526"/>
      <c r="BQ9" s="526"/>
      <c r="BR9" s="526"/>
      <c r="BS9" s="526"/>
      <c r="BT9" s="526"/>
      <c r="BU9" s="526"/>
      <c r="BV9" s="526"/>
      <c r="BW9" s="526"/>
      <c r="BX9" s="526"/>
      <c r="BY9" s="526"/>
      <c r="BZ9" s="526"/>
      <c r="CA9" s="526"/>
      <c r="CB9" s="526"/>
      <c r="CC9" s="526"/>
      <c r="CD9" s="526"/>
      <c r="CE9" s="526"/>
      <c r="CF9" s="526"/>
      <c r="CG9" s="526"/>
      <c r="CH9" s="532"/>
      <c r="CI9" s="532"/>
      <c r="CJ9" s="532"/>
      <c r="CK9" s="532"/>
      <c r="CL9" s="532"/>
      <c r="CM9" s="526"/>
      <c r="CN9" s="526"/>
      <c r="CO9" s="526"/>
      <c r="CP9" s="526"/>
      <c r="CQ9" s="526"/>
      <c r="CR9" s="532">
        <f>CR7-CR8</f>
        <v>92965</v>
      </c>
      <c r="CS9" s="532">
        <f t="shared" ref="CS9:CV9" si="0">CS7-CS8</f>
        <v>2871</v>
      </c>
      <c r="CT9" s="532">
        <f t="shared" si="0"/>
        <v>90094</v>
      </c>
      <c r="CU9" s="532">
        <f t="shared" si="0"/>
        <v>68911</v>
      </c>
      <c r="CV9" s="532">
        <f t="shared" si="0"/>
        <v>21183</v>
      </c>
      <c r="CW9" s="526"/>
      <c r="CX9" s="526"/>
      <c r="CY9" s="526"/>
      <c r="CZ9" s="526"/>
      <c r="DA9" s="526"/>
      <c r="DB9" s="526"/>
      <c r="DC9" s="526"/>
      <c r="DD9" s="526"/>
      <c r="DE9" s="526"/>
      <c r="DF9" s="526"/>
      <c r="DG9" s="526"/>
      <c r="DH9" s="532"/>
      <c r="DI9" s="532"/>
      <c r="DJ9" s="532"/>
      <c r="DK9" s="532"/>
      <c r="DL9" s="532"/>
      <c r="DM9" s="526"/>
      <c r="DN9" s="526"/>
      <c r="DO9" s="526"/>
      <c r="DP9" s="526"/>
      <c r="DQ9" s="526"/>
      <c r="DR9" s="532">
        <f>DR7-DR8</f>
        <v>0</v>
      </c>
      <c r="DS9" s="532"/>
      <c r="DT9" s="532"/>
      <c r="DU9" s="532"/>
      <c r="DV9" s="532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6"/>
      <c r="EM9" s="526"/>
      <c r="EN9" s="526"/>
      <c r="EO9" s="526"/>
      <c r="EP9" s="526"/>
      <c r="EQ9" s="526"/>
      <c r="ER9" s="526">
        <v>1461</v>
      </c>
      <c r="ES9" s="526">
        <v>29</v>
      </c>
      <c r="ET9" s="526">
        <v>1432</v>
      </c>
      <c r="EU9" s="526">
        <v>1432</v>
      </c>
      <c r="EV9" s="526">
        <v>0</v>
      </c>
      <c r="EW9" s="526">
        <v>1461</v>
      </c>
      <c r="EX9" s="526">
        <v>29</v>
      </c>
      <c r="EY9" s="526">
        <v>1432</v>
      </c>
      <c r="EZ9" s="526">
        <v>1432</v>
      </c>
      <c r="FA9" s="526">
        <v>0</v>
      </c>
      <c r="FB9" s="526">
        <v>1461</v>
      </c>
      <c r="FC9" s="526">
        <v>29</v>
      </c>
      <c r="FD9" s="526">
        <v>1432</v>
      </c>
      <c r="FE9" s="526">
        <v>1432</v>
      </c>
      <c r="FF9" s="526">
        <v>0</v>
      </c>
      <c r="FG9" s="526">
        <v>1461</v>
      </c>
      <c r="FH9" s="526">
        <v>29</v>
      </c>
      <c r="FI9" s="526">
        <v>1432</v>
      </c>
      <c r="FJ9" s="526">
        <v>1432</v>
      </c>
      <c r="FK9" s="526">
        <v>0</v>
      </c>
      <c r="FL9" s="526">
        <v>1461</v>
      </c>
      <c r="FM9" s="526">
        <v>29</v>
      </c>
      <c r="FN9" s="526">
        <v>1432</v>
      </c>
      <c r="FO9" s="526">
        <v>1432</v>
      </c>
      <c r="FP9" s="526">
        <v>0</v>
      </c>
      <c r="FQ9" s="526">
        <v>1252</v>
      </c>
      <c r="FR9" s="526">
        <v>25</v>
      </c>
      <c r="FS9" s="526">
        <v>1227</v>
      </c>
      <c r="FT9" s="526">
        <v>1227</v>
      </c>
      <c r="FU9" s="526">
        <v>0</v>
      </c>
      <c r="FV9" s="526">
        <v>190756</v>
      </c>
      <c r="FW9" s="526">
        <v>39442</v>
      </c>
      <c r="FX9" s="526">
        <v>151314</v>
      </c>
      <c r="FY9" s="526">
        <v>118668</v>
      </c>
      <c r="FZ9" s="526">
        <v>32646</v>
      </c>
      <c r="GA9" s="526">
        <v>250690</v>
      </c>
      <c r="GB9" s="526">
        <v>43726</v>
      </c>
      <c r="GC9" s="526">
        <v>206964</v>
      </c>
      <c r="GD9" s="526">
        <v>157806</v>
      </c>
      <c r="GE9" s="526">
        <v>49158</v>
      </c>
      <c r="GF9" s="526">
        <v>252082</v>
      </c>
      <c r="GG9" s="526">
        <v>43114</v>
      </c>
      <c r="GH9" s="526">
        <v>208968</v>
      </c>
      <c r="GI9" s="526">
        <v>151374</v>
      </c>
      <c r="GJ9" s="526">
        <v>57594</v>
      </c>
      <c r="GK9" s="526">
        <v>52076</v>
      </c>
      <c r="GL9" s="526">
        <v>26857</v>
      </c>
      <c r="GM9" s="526">
        <v>25219</v>
      </c>
      <c r="GN9" s="526">
        <v>19778</v>
      </c>
      <c r="GO9" s="526">
        <v>5441</v>
      </c>
      <c r="GP9" s="526">
        <v>62066</v>
      </c>
      <c r="GQ9" s="526">
        <v>27572</v>
      </c>
      <c r="GR9" s="526">
        <v>34494</v>
      </c>
      <c r="GS9" s="526">
        <v>26301</v>
      </c>
      <c r="GT9" s="526">
        <v>8193</v>
      </c>
      <c r="GU9" s="526">
        <v>62297</v>
      </c>
      <c r="GV9" s="526">
        <v>27469</v>
      </c>
      <c r="GW9" s="526">
        <v>34828</v>
      </c>
      <c r="GX9" s="526">
        <v>25229</v>
      </c>
      <c r="GY9" s="526">
        <v>9599</v>
      </c>
      <c r="GZ9" s="526">
        <v>29476</v>
      </c>
      <c r="HA9" s="526">
        <v>4257</v>
      </c>
      <c r="HB9" s="526">
        <v>25219</v>
      </c>
      <c r="HC9" s="526">
        <v>19778</v>
      </c>
      <c r="HD9" s="526">
        <v>5441</v>
      </c>
      <c r="HE9" s="526">
        <v>39466</v>
      </c>
      <c r="HF9" s="526">
        <v>4972</v>
      </c>
      <c r="HG9" s="526">
        <v>34494</v>
      </c>
      <c r="HH9" s="526">
        <v>26301</v>
      </c>
      <c r="HI9" s="526">
        <v>8193</v>
      </c>
      <c r="HJ9" s="526">
        <v>39697</v>
      </c>
      <c r="HK9" s="526">
        <v>4869</v>
      </c>
      <c r="HL9" s="526">
        <v>34828</v>
      </c>
      <c r="HM9" s="526">
        <v>25229</v>
      </c>
      <c r="HN9" s="526">
        <v>9599</v>
      </c>
      <c r="HO9" s="526">
        <v>34076</v>
      </c>
      <c r="HP9" s="526">
        <v>8857</v>
      </c>
      <c r="HQ9" s="526">
        <v>25219</v>
      </c>
      <c r="HR9" s="526">
        <v>19778</v>
      </c>
      <c r="HS9" s="526">
        <v>5441</v>
      </c>
      <c r="HT9" s="526">
        <v>44066</v>
      </c>
      <c r="HU9" s="526">
        <v>9572</v>
      </c>
      <c r="HV9" s="526">
        <v>34494</v>
      </c>
      <c r="HW9" s="526">
        <v>26301</v>
      </c>
      <c r="HX9" s="526">
        <v>8193</v>
      </c>
      <c r="HY9" s="526">
        <v>44297</v>
      </c>
      <c r="HZ9" s="526">
        <v>9469</v>
      </c>
      <c r="IA9" s="526">
        <v>34828</v>
      </c>
      <c r="IB9" s="526">
        <v>25229</v>
      </c>
      <c r="IC9" s="526">
        <v>9599</v>
      </c>
      <c r="ID9" s="526">
        <v>179756</v>
      </c>
      <c r="IE9" s="526">
        <v>28442</v>
      </c>
      <c r="IF9" s="526">
        <v>151314</v>
      </c>
      <c r="IG9" s="526">
        <v>118668</v>
      </c>
      <c r="IH9" s="526">
        <v>32646</v>
      </c>
      <c r="II9" s="526">
        <v>239690</v>
      </c>
      <c r="IJ9" s="526">
        <v>32726</v>
      </c>
      <c r="IK9" s="526">
        <v>206964</v>
      </c>
      <c r="IL9" s="526">
        <v>157806</v>
      </c>
      <c r="IM9" s="526">
        <v>49158</v>
      </c>
      <c r="IN9" s="526">
        <v>241082</v>
      </c>
      <c r="IO9" s="526">
        <v>32114</v>
      </c>
      <c r="IP9" s="526">
        <v>208968</v>
      </c>
      <c r="IQ9" s="526">
        <v>151374</v>
      </c>
      <c r="IR9" s="526">
        <v>57594</v>
      </c>
      <c r="IS9" s="526">
        <v>31776</v>
      </c>
      <c r="IT9" s="526">
        <v>6557</v>
      </c>
      <c r="IU9" s="526">
        <v>25219</v>
      </c>
      <c r="IV9" s="526">
        <v>19778</v>
      </c>
      <c r="IW9" s="526">
        <v>5441</v>
      </c>
      <c r="IX9" s="526">
        <v>41766</v>
      </c>
      <c r="IY9" s="526">
        <v>7272</v>
      </c>
      <c r="IZ9" s="526">
        <v>34494</v>
      </c>
      <c r="JA9" s="526">
        <v>26301</v>
      </c>
      <c r="JB9" s="526">
        <v>8193</v>
      </c>
      <c r="JC9" s="526">
        <v>41997</v>
      </c>
      <c r="JD9" s="526">
        <v>7169</v>
      </c>
      <c r="JE9" s="526">
        <v>34828</v>
      </c>
      <c r="JF9" s="526">
        <v>25229</v>
      </c>
      <c r="JG9" s="526">
        <v>9599</v>
      </c>
      <c r="JH9" s="526">
        <v>171756</v>
      </c>
      <c r="JI9" s="526">
        <v>20442</v>
      </c>
      <c r="JJ9" s="526">
        <v>151314</v>
      </c>
      <c r="JK9" s="526">
        <v>118668</v>
      </c>
      <c r="JL9" s="526">
        <v>32646</v>
      </c>
      <c r="JM9" s="526">
        <v>231690</v>
      </c>
      <c r="JN9" s="526">
        <v>24726</v>
      </c>
      <c r="JO9" s="526">
        <v>206964</v>
      </c>
      <c r="JP9" s="526">
        <v>157806</v>
      </c>
      <c r="JQ9" s="526">
        <v>49158</v>
      </c>
      <c r="JR9" s="526">
        <v>233082</v>
      </c>
      <c r="JS9" s="526">
        <v>24114</v>
      </c>
      <c r="JT9" s="526">
        <v>208968</v>
      </c>
      <c r="JU9" s="526">
        <v>151374</v>
      </c>
      <c r="JV9" s="526">
        <v>57594</v>
      </c>
      <c r="JW9" s="526">
        <v>164256</v>
      </c>
      <c r="JX9" s="526">
        <v>12942</v>
      </c>
      <c r="JY9" s="526">
        <v>151314</v>
      </c>
      <c r="JZ9" s="526">
        <v>118668</v>
      </c>
      <c r="KA9" s="526">
        <v>32646</v>
      </c>
      <c r="KB9" s="526">
        <v>224190</v>
      </c>
      <c r="KC9" s="526">
        <v>17226</v>
      </c>
      <c r="KD9" s="526">
        <v>206964</v>
      </c>
      <c r="KE9" s="526">
        <v>157806</v>
      </c>
      <c r="KF9" s="526">
        <v>49158</v>
      </c>
      <c r="KG9" s="526">
        <v>225582</v>
      </c>
      <c r="KH9" s="526">
        <v>16614</v>
      </c>
      <c r="KI9" s="526">
        <v>208968</v>
      </c>
      <c r="KJ9" s="526">
        <v>151374</v>
      </c>
      <c r="KK9" s="526">
        <v>57594</v>
      </c>
      <c r="KL9" s="526"/>
      <c r="KM9" s="526"/>
      <c r="KN9" s="526"/>
      <c r="KO9" s="526"/>
      <c r="KP9" s="526"/>
      <c r="KQ9" s="526"/>
      <c r="KR9" s="526"/>
      <c r="KS9" s="526"/>
      <c r="KT9" s="526"/>
      <c r="KU9" s="526"/>
      <c r="KV9" s="526"/>
      <c r="KW9" s="526"/>
      <c r="KX9" s="526"/>
      <c r="LC9" s="526">
        <f>ER9</f>
        <v>1461</v>
      </c>
      <c r="LD9" s="526">
        <f>EW9</f>
        <v>1461</v>
      </c>
      <c r="LE9" s="526">
        <f>FB9</f>
        <v>1461</v>
      </c>
      <c r="LF9" s="526">
        <f>FG9</f>
        <v>1461</v>
      </c>
      <c r="LG9" s="526">
        <f>FL9</f>
        <v>1461</v>
      </c>
      <c r="LH9" s="526">
        <f>FQ9</f>
        <v>1252</v>
      </c>
      <c r="LI9" s="525"/>
      <c r="LJ9" s="525"/>
      <c r="LK9" s="525"/>
      <c r="LL9" s="525"/>
      <c r="LM9" s="525"/>
      <c r="LN9" s="525"/>
      <c r="LO9" s="525"/>
      <c r="LP9" s="525"/>
      <c r="LQ9" s="525"/>
      <c r="LR9" s="525"/>
      <c r="LS9" s="525"/>
      <c r="LT9" s="525"/>
      <c r="LU9" s="526">
        <f>ET9</f>
        <v>1432</v>
      </c>
      <c r="LV9" s="526">
        <f>EY9</f>
        <v>1432</v>
      </c>
      <c r="LW9" s="526">
        <f>FD9</f>
        <v>1432</v>
      </c>
      <c r="LX9" s="526">
        <f>FI9</f>
        <v>1432</v>
      </c>
      <c r="LY9" s="526">
        <f>FN9</f>
        <v>1432</v>
      </c>
      <c r="LZ9" s="526">
        <f>FS9</f>
        <v>1227</v>
      </c>
      <c r="MA9" s="526">
        <f>ES9</f>
        <v>29</v>
      </c>
      <c r="MB9" s="526">
        <f>EX9</f>
        <v>29</v>
      </c>
      <c r="MC9" s="526">
        <f>FC9</f>
        <v>29</v>
      </c>
      <c r="MD9" s="526">
        <f>FH9</f>
        <v>29</v>
      </c>
      <c r="ME9" s="526">
        <f>FM9</f>
        <v>29</v>
      </c>
      <c r="MF9" s="526">
        <f>FR9</f>
        <v>25</v>
      </c>
      <c r="MG9" s="525"/>
      <c r="MH9" s="525"/>
      <c r="MI9" s="525"/>
      <c r="MJ9" s="525"/>
      <c r="MK9" s="525"/>
      <c r="ML9" s="525"/>
      <c r="MM9" s="525"/>
      <c r="MN9" s="525"/>
      <c r="MO9" s="525"/>
      <c r="MP9" s="525"/>
      <c r="MQ9" s="525"/>
      <c r="MR9" s="525"/>
      <c r="MS9" s="525"/>
      <c r="MT9" s="525"/>
      <c r="MU9" s="525"/>
      <c r="MV9" s="525"/>
      <c r="MW9" s="525"/>
      <c r="MX9" s="525"/>
      <c r="MY9" s="526">
        <f>LU9</f>
        <v>1432</v>
      </c>
      <c r="MZ9" s="526">
        <f t="shared" ref="MZ9:NJ9" si="1">LV9</f>
        <v>1432</v>
      </c>
      <c r="NA9" s="526">
        <f t="shared" si="1"/>
        <v>1432</v>
      </c>
      <c r="NB9" s="526">
        <f t="shared" si="1"/>
        <v>1432</v>
      </c>
      <c r="NC9" s="526">
        <f t="shared" si="1"/>
        <v>1432</v>
      </c>
      <c r="ND9" s="526">
        <f t="shared" si="1"/>
        <v>1227</v>
      </c>
      <c r="NE9" s="526">
        <f t="shared" si="1"/>
        <v>29</v>
      </c>
      <c r="NF9" s="526">
        <f t="shared" si="1"/>
        <v>29</v>
      </c>
      <c r="NG9" s="526">
        <f t="shared" si="1"/>
        <v>29</v>
      </c>
      <c r="NH9" s="526">
        <f t="shared" si="1"/>
        <v>29</v>
      </c>
      <c r="NI9" s="526">
        <f t="shared" si="1"/>
        <v>29</v>
      </c>
      <c r="NJ9" s="526">
        <f t="shared" si="1"/>
        <v>25</v>
      </c>
      <c r="NL9" s="525"/>
      <c r="NM9" s="525"/>
      <c r="NN9" s="525"/>
      <c r="NO9" s="525"/>
      <c r="NP9" s="525"/>
      <c r="NQ9" s="525"/>
      <c r="NR9" s="525"/>
      <c r="NS9" s="525"/>
      <c r="NT9" s="525"/>
    </row>
    <row r="10" spans="1:384">
      <c r="A10" s="533" t="s">
        <v>1220</v>
      </c>
      <c r="B10" s="534"/>
      <c r="C10" s="534"/>
      <c r="D10" s="534"/>
      <c r="E10" s="535">
        <f>SUM(B10:D10)</f>
        <v>0</v>
      </c>
      <c r="F10" s="536"/>
      <c r="G10" s="536"/>
      <c r="H10" s="536"/>
      <c r="I10" s="535">
        <f>SUM(F10:H10)</f>
        <v>0</v>
      </c>
      <c r="J10" s="537">
        <f>I10/1000</f>
        <v>0</v>
      </c>
      <c r="K10" s="538">
        <v>239</v>
      </c>
      <c r="L10" s="534"/>
      <c r="M10" s="539">
        <v>0</v>
      </c>
      <c r="N10" s="534"/>
      <c r="O10" s="538">
        <v>1</v>
      </c>
      <c r="P10" s="535">
        <f t="shared" ref="P10:P39" si="2">SUM(K10:O10)</f>
        <v>240</v>
      </c>
      <c r="Q10" s="538">
        <v>294</v>
      </c>
      <c r="R10" s="534"/>
      <c r="S10" s="539">
        <v>13</v>
      </c>
      <c r="T10" s="534"/>
      <c r="U10" s="538">
        <v>2</v>
      </c>
      <c r="V10" s="535">
        <f t="shared" ref="V10:V39" si="3">SUM(Q10:U10)</f>
        <v>309</v>
      </c>
      <c r="W10" s="538">
        <v>92</v>
      </c>
      <c r="X10" s="534"/>
      <c r="Y10" s="534"/>
      <c r="Z10" s="534"/>
      <c r="AA10" s="538">
        <v>0</v>
      </c>
      <c r="AB10" s="535">
        <f>SUM(W10:AA10)</f>
        <v>92</v>
      </c>
      <c r="AC10" s="532">
        <f>P10+V10+AB10</f>
        <v>641</v>
      </c>
      <c r="AD10" s="324"/>
      <c r="AE10" s="324">
        <v>120</v>
      </c>
      <c r="AF10" s="324">
        <v>50</v>
      </c>
      <c r="AG10" s="324">
        <v>75</v>
      </c>
      <c r="AH10" s="324">
        <v>65</v>
      </c>
      <c r="AI10" s="324">
        <v>40</v>
      </c>
      <c r="AJ10" s="540"/>
      <c r="AK10" s="541">
        <v>0</v>
      </c>
      <c r="AL10" s="542"/>
      <c r="AM10" s="543">
        <v>0</v>
      </c>
      <c r="AN10" s="543"/>
      <c r="AO10" s="540"/>
      <c r="AP10" s="544"/>
      <c r="AQ10" s="543">
        <v>1</v>
      </c>
      <c r="AR10" s="545"/>
      <c r="AS10" s="545"/>
      <c r="AT10" s="534"/>
      <c r="AU10" s="534"/>
      <c r="AV10" s="543">
        <v>1</v>
      </c>
      <c r="AW10" s="543">
        <v>1</v>
      </c>
      <c r="AX10" s="545"/>
      <c r="AY10" s="543">
        <v>0</v>
      </c>
      <c r="AZ10" s="543"/>
      <c r="BA10" s="545"/>
      <c r="BB10" s="543"/>
      <c r="BC10" s="534"/>
      <c r="BD10" s="534"/>
      <c r="BE10" s="543">
        <v>0</v>
      </c>
      <c r="BF10" s="543"/>
      <c r="BG10" s="546"/>
      <c r="BH10" s="547">
        <f>$K10*BH$7</f>
        <v>5849525</v>
      </c>
      <c r="BI10" s="548">
        <f t="shared" ref="BI10:BL25" si="4">$K10*BI$7</f>
        <v>515523</v>
      </c>
      <c r="BJ10" s="548">
        <f t="shared" si="4"/>
        <v>5334002</v>
      </c>
      <c r="BK10" s="548">
        <f t="shared" si="4"/>
        <v>4183217</v>
      </c>
      <c r="BL10" s="548">
        <f t="shared" si="4"/>
        <v>1150785</v>
      </c>
      <c r="BM10" s="547">
        <f>$L10*BM$7</f>
        <v>0</v>
      </c>
      <c r="BN10" s="548">
        <f t="shared" ref="BN10:BQ39" si="5">$L10*BN$7</f>
        <v>0</v>
      </c>
      <c r="BO10" s="548">
        <f t="shared" si="5"/>
        <v>0</v>
      </c>
      <c r="BP10" s="548">
        <f t="shared" si="5"/>
        <v>0</v>
      </c>
      <c r="BQ10" s="548">
        <f t="shared" si="5"/>
        <v>0</v>
      </c>
      <c r="BR10" s="547">
        <f>$M10*BR$7</f>
        <v>0</v>
      </c>
      <c r="BS10" s="548">
        <f t="shared" ref="BS10:BV39" si="6">$M10*BS$7</f>
        <v>0</v>
      </c>
      <c r="BT10" s="548">
        <f t="shared" si="6"/>
        <v>0</v>
      </c>
      <c r="BU10" s="548">
        <f t="shared" si="6"/>
        <v>0</v>
      </c>
      <c r="BV10" s="548">
        <f t="shared" si="6"/>
        <v>0</v>
      </c>
      <c r="BW10" s="548"/>
      <c r="BX10" s="548"/>
      <c r="BY10" s="548"/>
      <c r="BZ10" s="548"/>
      <c r="CA10" s="548"/>
      <c r="CB10" s="547">
        <f>$O10*CB$8</f>
        <v>191457</v>
      </c>
      <c r="CC10" s="548">
        <f t="shared" ref="CC10:CF39" si="7">$O10*CC$8</f>
        <v>451</v>
      </c>
      <c r="CD10" s="548">
        <f t="shared" si="7"/>
        <v>191006</v>
      </c>
      <c r="CE10" s="548">
        <f t="shared" si="7"/>
        <v>191006</v>
      </c>
      <c r="CF10" s="548">
        <f t="shared" si="7"/>
        <v>0</v>
      </c>
      <c r="CG10" s="549">
        <f>BH10+BM10+BR10+BW10+CB10</f>
        <v>6040982</v>
      </c>
      <c r="CH10" s="547">
        <f>$Q10*CH$7</f>
        <v>9819012</v>
      </c>
      <c r="CI10" s="548">
        <f>$Q10*CI$7</f>
        <v>844074</v>
      </c>
      <c r="CJ10" s="548">
        <f>$Q10*CJ$7</f>
        <v>8974938</v>
      </c>
      <c r="CK10" s="548">
        <f>$Q10*CK$7</f>
        <v>6843144</v>
      </c>
      <c r="CL10" s="548">
        <f>$Q10*CL$7</f>
        <v>2131794</v>
      </c>
      <c r="CM10" s="547">
        <f>$R10*CM$8</f>
        <v>0</v>
      </c>
      <c r="CN10" s="548">
        <f t="shared" ref="CN10:CQ39" si="8">$R10*CN$8</f>
        <v>0</v>
      </c>
      <c r="CO10" s="548">
        <f t="shared" si="8"/>
        <v>0</v>
      </c>
      <c r="CP10" s="548">
        <f t="shared" si="8"/>
        <v>0</v>
      </c>
      <c r="CQ10" s="548">
        <f t="shared" si="8"/>
        <v>0</v>
      </c>
      <c r="CR10" s="547">
        <f>$S10*CR$7</f>
        <v>1208545</v>
      </c>
      <c r="CS10" s="548">
        <f>$S10*CS$7</f>
        <v>37323</v>
      </c>
      <c r="CT10" s="548">
        <f>$S10*CT$7</f>
        <v>1171222</v>
      </c>
      <c r="CU10" s="548">
        <f>$S10*CU$7</f>
        <v>895843</v>
      </c>
      <c r="CV10" s="548">
        <f>$S10*CV$7</f>
        <v>275379</v>
      </c>
      <c r="CW10" s="547">
        <f>$T10*CW$8</f>
        <v>0</v>
      </c>
      <c r="CX10" s="548">
        <f t="shared" ref="CX10:DA39" si="9">$T10*CX$8</f>
        <v>0</v>
      </c>
      <c r="CY10" s="548">
        <f t="shared" si="9"/>
        <v>0</v>
      </c>
      <c r="CZ10" s="548">
        <f t="shared" si="9"/>
        <v>0</v>
      </c>
      <c r="DA10" s="548">
        <f t="shared" si="9"/>
        <v>0</v>
      </c>
      <c r="DB10" s="547">
        <f>$U10*DB$8</f>
        <v>442288</v>
      </c>
      <c r="DC10" s="548">
        <f t="shared" ref="DC10:DF39" si="10">$U10*DC$8</f>
        <v>1504</v>
      </c>
      <c r="DD10" s="548">
        <f t="shared" si="10"/>
        <v>440784</v>
      </c>
      <c r="DE10" s="548">
        <f t="shared" si="10"/>
        <v>440784</v>
      </c>
      <c r="DF10" s="548">
        <f t="shared" si="10"/>
        <v>0</v>
      </c>
      <c r="DG10" s="549">
        <f>CH10+CM10+CR10+CW10+DB10</f>
        <v>11469845</v>
      </c>
      <c r="DH10" s="547">
        <f>$W10*DH$7</f>
        <v>3090280</v>
      </c>
      <c r="DI10" s="548">
        <f>$W10*DI$7</f>
        <v>254748</v>
      </c>
      <c r="DJ10" s="548">
        <f>$W10*DJ$7</f>
        <v>2835532</v>
      </c>
      <c r="DK10" s="548">
        <f>$W10*DK$7</f>
        <v>2053992</v>
      </c>
      <c r="DL10" s="548">
        <f>$W10*DL$7</f>
        <v>781540</v>
      </c>
      <c r="DM10" s="547">
        <f>$X10*DM$8</f>
        <v>0</v>
      </c>
      <c r="DN10" s="548">
        <f t="shared" ref="DN10:DQ39" si="11">$X10*DN$8</f>
        <v>0</v>
      </c>
      <c r="DO10" s="548">
        <f t="shared" si="11"/>
        <v>0</v>
      </c>
      <c r="DP10" s="548">
        <f t="shared" si="11"/>
        <v>0</v>
      </c>
      <c r="DQ10" s="548">
        <f t="shared" si="11"/>
        <v>0</v>
      </c>
      <c r="DR10" s="548"/>
      <c r="DS10" s="548"/>
      <c r="DT10" s="548"/>
      <c r="DU10" s="548"/>
      <c r="DV10" s="548"/>
      <c r="DW10" s="547">
        <f>$Z10*DW$8</f>
        <v>0</v>
      </c>
      <c r="DX10" s="548">
        <f t="shared" ref="DX10:EA39" si="12">$Z10*DX$8</f>
        <v>0</v>
      </c>
      <c r="DY10" s="548">
        <f t="shared" si="12"/>
        <v>0</v>
      </c>
      <c r="DZ10" s="548">
        <f t="shared" si="12"/>
        <v>0</v>
      </c>
      <c r="EA10" s="548">
        <f t="shared" si="12"/>
        <v>0</v>
      </c>
      <c r="EB10" s="547">
        <f>$AA10*EB$8</f>
        <v>0</v>
      </c>
      <c r="EC10" s="548">
        <f t="shared" ref="EC10:EF39" si="13">$AA10*EC$8</f>
        <v>0</v>
      </c>
      <c r="ED10" s="548">
        <f t="shared" si="13"/>
        <v>0</v>
      </c>
      <c r="EE10" s="548">
        <f t="shared" si="13"/>
        <v>0</v>
      </c>
      <c r="EF10" s="548">
        <f t="shared" si="13"/>
        <v>0</v>
      </c>
      <c r="EG10" s="549">
        <f>DH10+DM10+DR10+DW10+EB10</f>
        <v>3090280</v>
      </c>
      <c r="EH10" s="549">
        <f>CG10+DG10+EG10</f>
        <v>20601107</v>
      </c>
      <c r="EI10" s="550">
        <f>BI10+BN10+BS10+BX10+CC10+CI10+CN10+CS10+CX10+DC10+DI10+DN10+DS10+DX10+EC10</f>
        <v>1653623</v>
      </c>
      <c r="EJ10" s="550">
        <f t="shared" ref="EJ10:EL39" si="14">BJ10+BO10+BT10+BY10+CD10+CJ10+CO10+CT10+CY10+DD10+DJ10+DO10+DT10+DY10+ED10</f>
        <v>18947484</v>
      </c>
      <c r="EK10" s="550">
        <f t="shared" si="14"/>
        <v>14607986</v>
      </c>
      <c r="EL10" s="550">
        <f t="shared" si="14"/>
        <v>4339498</v>
      </c>
      <c r="EM10" s="551">
        <f>BH10+CH10+DH10</f>
        <v>18758817</v>
      </c>
      <c r="EN10" s="551">
        <f>BM10+CM10+DM10</f>
        <v>0</v>
      </c>
      <c r="EO10" s="551">
        <f>BR10+CR10+DR10</f>
        <v>1208545</v>
      </c>
      <c r="EP10" s="551">
        <f>BW10+CW10+DW10</f>
        <v>0</v>
      </c>
      <c r="EQ10" s="551">
        <f>CB10+DB10+EB10</f>
        <v>633745</v>
      </c>
      <c r="ER10" s="547">
        <f>$AD10*ER$9</f>
        <v>0</v>
      </c>
      <c r="ES10" s="548">
        <f>$AD10*ES$9</f>
        <v>0</v>
      </c>
      <c r="ET10" s="548">
        <f>$AD10*ET$9</f>
        <v>0</v>
      </c>
      <c r="EU10" s="548">
        <f>$AD10*EU$9</f>
        <v>0</v>
      </c>
      <c r="EV10" s="548">
        <f>$AD10*EV$9</f>
        <v>0</v>
      </c>
      <c r="EW10" s="547">
        <f>$AE10*EW$9</f>
        <v>175320</v>
      </c>
      <c r="EX10" s="547">
        <f>$AE10*EX$9</f>
        <v>3480</v>
      </c>
      <c r="EY10" s="547">
        <f>$AE10*EY$9</f>
        <v>171840</v>
      </c>
      <c r="EZ10" s="547">
        <f t="shared" ref="EZ10:FA25" si="15">$AE10*EZ$9</f>
        <v>171840</v>
      </c>
      <c r="FA10" s="547">
        <f t="shared" si="15"/>
        <v>0</v>
      </c>
      <c r="FB10" s="552">
        <f>$AF10*FB$9</f>
        <v>73050</v>
      </c>
      <c r="FC10" s="552">
        <f t="shared" ref="FC10:FF25" si="16">$AF10*FC$9</f>
        <v>1450</v>
      </c>
      <c r="FD10" s="552">
        <f t="shared" si="16"/>
        <v>71600</v>
      </c>
      <c r="FE10" s="552">
        <f t="shared" si="16"/>
        <v>71600</v>
      </c>
      <c r="FF10" s="552">
        <f t="shared" si="16"/>
        <v>0</v>
      </c>
      <c r="FG10" s="552">
        <f>$AG10*FG$9</f>
        <v>109575</v>
      </c>
      <c r="FH10" s="552">
        <f t="shared" ref="FH10:FK25" si="17">$AG10*FH$9</f>
        <v>2175</v>
      </c>
      <c r="FI10" s="552">
        <f t="shared" si="17"/>
        <v>107400</v>
      </c>
      <c r="FJ10" s="552">
        <f t="shared" si="17"/>
        <v>107400</v>
      </c>
      <c r="FK10" s="552">
        <f t="shared" si="17"/>
        <v>0</v>
      </c>
      <c r="FL10" s="547">
        <f>$AH10*FL$9</f>
        <v>94965</v>
      </c>
      <c r="FM10" s="547">
        <f t="shared" ref="FM10:FP25" si="18">$AH10*FM$9</f>
        <v>1885</v>
      </c>
      <c r="FN10" s="547">
        <f t="shared" si="18"/>
        <v>93080</v>
      </c>
      <c r="FO10" s="547">
        <f t="shared" si="18"/>
        <v>93080</v>
      </c>
      <c r="FP10" s="547">
        <f t="shared" si="18"/>
        <v>0</v>
      </c>
      <c r="FQ10" s="547">
        <f>$AI10*FQ$9</f>
        <v>50080</v>
      </c>
      <c r="FR10" s="547">
        <f t="shared" ref="FR10:FU25" si="19">$AI10*FR$9</f>
        <v>1000</v>
      </c>
      <c r="FS10" s="547">
        <f t="shared" si="19"/>
        <v>49080</v>
      </c>
      <c r="FT10" s="547">
        <f t="shared" si="19"/>
        <v>49080</v>
      </c>
      <c r="FU10" s="547">
        <f t="shared" si="19"/>
        <v>0</v>
      </c>
      <c r="FV10" s="552">
        <f>$AJ10*FV$9</f>
        <v>0</v>
      </c>
      <c r="FW10" s="552">
        <f t="shared" ref="FW10:FZ25" si="20">$AJ10*FW$9</f>
        <v>0</v>
      </c>
      <c r="FX10" s="552">
        <f t="shared" si="20"/>
        <v>0</v>
      </c>
      <c r="FY10" s="552">
        <f t="shared" si="20"/>
        <v>0</v>
      </c>
      <c r="FZ10" s="552">
        <f t="shared" si="20"/>
        <v>0</v>
      </c>
      <c r="GA10" s="552">
        <f>$AK10*GA$9</f>
        <v>0</v>
      </c>
      <c r="GB10" s="552">
        <f t="shared" ref="GB10:GE25" si="21">$AK10*GB$9</f>
        <v>0</v>
      </c>
      <c r="GC10" s="552">
        <f>$AK10*GC$9</f>
        <v>0</v>
      </c>
      <c r="GD10" s="552">
        <f t="shared" si="21"/>
        <v>0</v>
      </c>
      <c r="GE10" s="552">
        <f>$AK10*GE$9</f>
        <v>0</v>
      </c>
      <c r="GF10" s="552">
        <f>$AL10*GF$9</f>
        <v>0</v>
      </c>
      <c r="GG10" s="552">
        <f t="shared" ref="GG10:GJ25" si="22">$AL10*GG$9</f>
        <v>0</v>
      </c>
      <c r="GH10" s="552">
        <f t="shared" si="22"/>
        <v>0</v>
      </c>
      <c r="GI10" s="552">
        <f t="shared" si="22"/>
        <v>0</v>
      </c>
      <c r="GJ10" s="552">
        <f t="shared" si="22"/>
        <v>0</v>
      </c>
      <c r="GK10" s="552">
        <f>$AM10*GK$9</f>
        <v>0</v>
      </c>
      <c r="GL10" s="552">
        <f t="shared" ref="GL10:GO25" si="23">$AM10*GL$9</f>
        <v>0</v>
      </c>
      <c r="GM10" s="552">
        <f t="shared" si="23"/>
        <v>0</v>
      </c>
      <c r="GN10" s="552">
        <f t="shared" si="23"/>
        <v>0</v>
      </c>
      <c r="GO10" s="552">
        <f t="shared" si="23"/>
        <v>0</v>
      </c>
      <c r="GP10" s="547">
        <f>$AN10*GP$9</f>
        <v>0</v>
      </c>
      <c r="GQ10" s="547">
        <f t="shared" ref="GQ10:GT25" si="24">$AN10*GQ$9</f>
        <v>0</v>
      </c>
      <c r="GR10" s="547">
        <f>$AN10*GR$9</f>
        <v>0</v>
      </c>
      <c r="GS10" s="547">
        <f t="shared" si="24"/>
        <v>0</v>
      </c>
      <c r="GT10" s="547">
        <f t="shared" si="24"/>
        <v>0</v>
      </c>
      <c r="GU10" s="547">
        <f>$AO10*GU$9</f>
        <v>0</v>
      </c>
      <c r="GV10" s="547">
        <f t="shared" ref="GV10:GY25" si="25">$AO10*GV$9</f>
        <v>0</v>
      </c>
      <c r="GW10" s="547">
        <f t="shared" si="25"/>
        <v>0</v>
      </c>
      <c r="GX10" s="547">
        <f t="shared" si="25"/>
        <v>0</v>
      </c>
      <c r="GY10" s="547">
        <f>$AO10*GY$9</f>
        <v>0</v>
      </c>
      <c r="GZ10" s="552">
        <f>$AP10*GZ$9</f>
        <v>0</v>
      </c>
      <c r="HA10" s="552">
        <f t="shared" ref="HA10:HD25" si="26">$AP10*HA$9</f>
        <v>0</v>
      </c>
      <c r="HB10" s="552">
        <f t="shared" si="26"/>
        <v>0</v>
      </c>
      <c r="HC10" s="552">
        <f t="shared" si="26"/>
        <v>0</v>
      </c>
      <c r="HD10" s="552">
        <f t="shared" si="26"/>
        <v>0</v>
      </c>
      <c r="HE10" s="552">
        <f>$AQ10*HE$9</f>
        <v>39466</v>
      </c>
      <c r="HF10" s="552">
        <f t="shared" ref="HF10:HI25" si="27">$AQ10*HF$9</f>
        <v>4972</v>
      </c>
      <c r="HG10" s="552">
        <f t="shared" si="27"/>
        <v>34494</v>
      </c>
      <c r="HH10" s="552">
        <f t="shared" si="27"/>
        <v>26301</v>
      </c>
      <c r="HI10" s="552">
        <f t="shared" si="27"/>
        <v>8193</v>
      </c>
      <c r="HJ10" s="547">
        <f>$AR10*HJ$9</f>
        <v>0</v>
      </c>
      <c r="HK10" s="547">
        <f t="shared" ref="HK10:HN25" si="28">$AR10*HK$9</f>
        <v>0</v>
      </c>
      <c r="HL10" s="547">
        <f t="shared" si="28"/>
        <v>0</v>
      </c>
      <c r="HM10" s="547">
        <f t="shared" si="28"/>
        <v>0</v>
      </c>
      <c r="HN10" s="547">
        <f t="shared" si="28"/>
        <v>0</v>
      </c>
      <c r="HO10" s="547">
        <f>$AS10*HO$9</f>
        <v>0</v>
      </c>
      <c r="HP10" s="547">
        <f t="shared" ref="HP10:HS25" si="29">$AS10*HP$9</f>
        <v>0</v>
      </c>
      <c r="HQ10" s="547">
        <f t="shared" si="29"/>
        <v>0</v>
      </c>
      <c r="HR10" s="547">
        <f t="shared" si="29"/>
        <v>0</v>
      </c>
      <c r="HS10" s="547">
        <f t="shared" si="29"/>
        <v>0</v>
      </c>
      <c r="HT10" s="552">
        <f>$AT10*HT$9</f>
        <v>0</v>
      </c>
      <c r="HU10" s="552">
        <f t="shared" ref="HU10:HX25" si="30">$AT10*HU$9</f>
        <v>0</v>
      </c>
      <c r="HV10" s="552">
        <f t="shared" si="30"/>
        <v>0</v>
      </c>
      <c r="HW10" s="552">
        <f t="shared" si="30"/>
        <v>0</v>
      </c>
      <c r="HX10" s="552">
        <f t="shared" si="30"/>
        <v>0</v>
      </c>
      <c r="HY10" s="552">
        <f>$AU10*HY$9</f>
        <v>0</v>
      </c>
      <c r="HZ10" s="552">
        <f t="shared" ref="HZ10:IC25" si="31">$AU10*HZ$9</f>
        <v>0</v>
      </c>
      <c r="IA10" s="552">
        <f t="shared" si="31"/>
        <v>0</v>
      </c>
      <c r="IB10" s="552">
        <f t="shared" si="31"/>
        <v>0</v>
      </c>
      <c r="IC10" s="552">
        <f t="shared" si="31"/>
        <v>0</v>
      </c>
      <c r="ID10" s="547">
        <f>$AV10*ID$9</f>
        <v>179756</v>
      </c>
      <c r="IE10" s="547">
        <f t="shared" ref="IE10:IH25" si="32">$AV10*IE$9</f>
        <v>28442</v>
      </c>
      <c r="IF10" s="547">
        <f t="shared" si="32"/>
        <v>151314</v>
      </c>
      <c r="IG10" s="547">
        <f t="shared" si="32"/>
        <v>118668</v>
      </c>
      <c r="IH10" s="547">
        <f t="shared" si="32"/>
        <v>32646</v>
      </c>
      <c r="II10" s="547">
        <f>$AW10*II$9</f>
        <v>239690</v>
      </c>
      <c r="IJ10" s="547">
        <f t="shared" ref="IJ10:IM25" si="33">$AW10*IJ$9</f>
        <v>32726</v>
      </c>
      <c r="IK10" s="547">
        <f t="shared" si="33"/>
        <v>206964</v>
      </c>
      <c r="IL10" s="547">
        <f t="shared" si="33"/>
        <v>157806</v>
      </c>
      <c r="IM10" s="547">
        <f t="shared" si="33"/>
        <v>49158</v>
      </c>
      <c r="IN10" s="552">
        <f>$AX10*IN$9</f>
        <v>0</v>
      </c>
      <c r="IO10" s="552">
        <f t="shared" ref="IO10:IR25" si="34">$AX10*IO$9</f>
        <v>0</v>
      </c>
      <c r="IP10" s="552">
        <f t="shared" si="34"/>
        <v>0</v>
      </c>
      <c r="IQ10" s="552">
        <f t="shared" si="34"/>
        <v>0</v>
      </c>
      <c r="IR10" s="552">
        <f t="shared" si="34"/>
        <v>0</v>
      </c>
      <c r="IS10" s="552">
        <f>$AY10*IS$9</f>
        <v>0</v>
      </c>
      <c r="IT10" s="552">
        <f t="shared" ref="IT10:IW25" si="35">$AY10*IT$9</f>
        <v>0</v>
      </c>
      <c r="IU10" s="552">
        <f t="shared" si="35"/>
        <v>0</v>
      </c>
      <c r="IV10" s="552">
        <f t="shared" si="35"/>
        <v>0</v>
      </c>
      <c r="IW10" s="552">
        <f t="shared" si="35"/>
        <v>0</v>
      </c>
      <c r="IX10" s="547">
        <f>$AZ10*IX$9</f>
        <v>0</v>
      </c>
      <c r="IY10" s="547">
        <f t="shared" ref="IY10:JB25" si="36">$AZ10*IY$9</f>
        <v>0</v>
      </c>
      <c r="IZ10" s="547">
        <f t="shared" si="36"/>
        <v>0</v>
      </c>
      <c r="JA10" s="547">
        <f t="shared" si="36"/>
        <v>0</v>
      </c>
      <c r="JB10" s="547">
        <f t="shared" si="36"/>
        <v>0</v>
      </c>
      <c r="JC10" s="547">
        <f>$BA10*JC$9</f>
        <v>0</v>
      </c>
      <c r="JD10" s="547">
        <f t="shared" ref="JD10:JG25" si="37">$BA10*JD$9</f>
        <v>0</v>
      </c>
      <c r="JE10" s="547">
        <f t="shared" si="37"/>
        <v>0</v>
      </c>
      <c r="JF10" s="547">
        <f t="shared" si="37"/>
        <v>0</v>
      </c>
      <c r="JG10" s="547">
        <f t="shared" si="37"/>
        <v>0</v>
      </c>
      <c r="JH10" s="552">
        <f>$BB10*JH$9</f>
        <v>0</v>
      </c>
      <c r="JI10" s="552">
        <f t="shared" ref="JI10:JL25" si="38">$BB10*JI$9</f>
        <v>0</v>
      </c>
      <c r="JJ10" s="552">
        <f t="shared" si="38"/>
        <v>0</v>
      </c>
      <c r="JK10" s="552">
        <f t="shared" si="38"/>
        <v>0</v>
      </c>
      <c r="JL10" s="552">
        <f t="shared" si="38"/>
        <v>0</v>
      </c>
      <c r="JM10" s="552">
        <f>$BC10*JM$9</f>
        <v>0</v>
      </c>
      <c r="JN10" s="552">
        <f t="shared" ref="JN10:JQ25" si="39">$BC10*JN$9</f>
        <v>0</v>
      </c>
      <c r="JO10" s="552">
        <f t="shared" si="39"/>
        <v>0</v>
      </c>
      <c r="JP10" s="552">
        <f t="shared" si="39"/>
        <v>0</v>
      </c>
      <c r="JQ10" s="552">
        <f t="shared" si="39"/>
        <v>0</v>
      </c>
      <c r="JR10" s="547">
        <f>$BD10*JR$9</f>
        <v>0</v>
      </c>
      <c r="JS10" s="547">
        <f t="shared" ref="JS10:JV25" si="40">$BD10*JS$9</f>
        <v>0</v>
      </c>
      <c r="JT10" s="547">
        <f t="shared" si="40"/>
        <v>0</v>
      </c>
      <c r="JU10" s="547">
        <f t="shared" si="40"/>
        <v>0</v>
      </c>
      <c r="JV10" s="547">
        <f t="shared" si="40"/>
        <v>0</v>
      </c>
      <c r="JW10" s="547">
        <f>$BE10*JW$9</f>
        <v>0</v>
      </c>
      <c r="JX10" s="547">
        <f t="shared" ref="JX10:KA25" si="41">$BE10*JX$9</f>
        <v>0</v>
      </c>
      <c r="JY10" s="547">
        <f t="shared" si="41"/>
        <v>0</v>
      </c>
      <c r="JZ10" s="547">
        <f t="shared" si="41"/>
        <v>0</v>
      </c>
      <c r="KA10" s="547">
        <f t="shared" si="41"/>
        <v>0</v>
      </c>
      <c r="KB10" s="552">
        <f>$BF10*KB$9</f>
        <v>0</v>
      </c>
      <c r="KC10" s="552">
        <f t="shared" ref="KC10:KF25" si="42">$BF10*KC$9</f>
        <v>0</v>
      </c>
      <c r="KD10" s="552">
        <f t="shared" si="42"/>
        <v>0</v>
      </c>
      <c r="KE10" s="552">
        <f t="shared" si="42"/>
        <v>0</v>
      </c>
      <c r="KF10" s="552">
        <f t="shared" si="42"/>
        <v>0</v>
      </c>
      <c r="KG10" s="552">
        <f>$BG10*KG$9</f>
        <v>0</v>
      </c>
      <c r="KH10" s="552">
        <f t="shared" ref="KH10:KK25" si="43">$BG10*KH$9</f>
        <v>0</v>
      </c>
      <c r="KI10" s="552">
        <f t="shared" si="43"/>
        <v>0</v>
      </c>
      <c r="KJ10" s="552">
        <f t="shared" si="43"/>
        <v>0</v>
      </c>
      <c r="KK10" s="552">
        <f t="shared" si="43"/>
        <v>0</v>
      </c>
      <c r="KL10" s="552">
        <f>ER10+EW10+FB10+FG10+FL10+FQ10</f>
        <v>502990</v>
      </c>
      <c r="KM10" s="552">
        <f>FV10+GA10+GF10+GK10+GP10+GU10+GZ10+HE10+HJ10+HO10+HT10+HY10+ID10+II10+IN10+IS10+IX10+JC10+JH10+JM10+JR10+JW10+KB10+KG10</f>
        <v>458912</v>
      </c>
      <c r="KN10" s="549">
        <f>ER10+EW10+FB10+FG10+FL10+FQ10+FV10+GA10+GF10+GK10+GP10+GU10+GZ10+HE10+HJ10+HO10+HT10+HY10+ID10+II10+IN10+IS10+IX10+JC10+JH10+JM10+JR10+JW10+KB10+KG10</f>
        <v>961902</v>
      </c>
      <c r="KO10" s="549">
        <f t="shared" ref="KO10:KR25" si="44">ES10+EX10+FC10+FH10+FM10+FR10+FW10+GB10+GG10+GL10+GQ10+GV10+HA10+HF10+HK10+HP10+HU10+HZ10+IE10+IJ10+IO10+IT10+IY10+JD10+JI10+JN10+JS10+JX10+KC10+KH10</f>
        <v>76130</v>
      </c>
      <c r="KP10" s="549">
        <f t="shared" si="44"/>
        <v>885772</v>
      </c>
      <c r="KQ10" s="549">
        <f t="shared" si="44"/>
        <v>795775</v>
      </c>
      <c r="KR10" s="549">
        <f t="shared" si="44"/>
        <v>89997</v>
      </c>
      <c r="KS10" s="549">
        <f t="shared" ref="KS10:KW38" si="45">EH10+KN10</f>
        <v>21563009</v>
      </c>
      <c r="KT10" s="550">
        <f>EI10+KO10</f>
        <v>1729753</v>
      </c>
      <c r="KU10" s="550">
        <f>EJ10+KP10</f>
        <v>19833256</v>
      </c>
      <c r="KV10" s="550">
        <f>EK10+KQ10</f>
        <v>15403761</v>
      </c>
      <c r="KW10" s="550">
        <f>EL10+KR10</f>
        <v>4429495</v>
      </c>
      <c r="KX10" s="537">
        <f>KZ10+KY10</f>
        <v>21563</v>
      </c>
      <c r="KY10" s="553">
        <f>ROUND((EH10+KM10)/1000,1)</f>
        <v>21060</v>
      </c>
      <c r="KZ10" s="553">
        <f>ROUND(KL10/1000,1)</f>
        <v>503</v>
      </c>
      <c r="LA10" s="554">
        <f>J10+KY10+KZ10</f>
        <v>21563</v>
      </c>
      <c r="LC10" s="723">
        <f>IF(AD10=0,0,ER10/AD10)</f>
        <v>0</v>
      </c>
      <c r="LD10" s="723">
        <f>IF(AE10=0,0,EW10/AE10)</f>
        <v>1461</v>
      </c>
      <c r="LE10" s="723">
        <f>IF(AF10=0,0,FB10/AF10)</f>
        <v>1461</v>
      </c>
      <c r="LF10" s="723">
        <f>IF(AG10=0,0,FG10/AG10)</f>
        <v>1461</v>
      </c>
      <c r="LG10" s="723">
        <f>IF(AH10=0,0,FL10/AH10)</f>
        <v>1461</v>
      </c>
      <c r="LH10" s="723">
        <f>IF(AI10=0,0,FQ10/AI10)</f>
        <v>1252</v>
      </c>
      <c r="LI10" s="555"/>
      <c r="LJ10" s="555"/>
      <c r="LK10" s="555"/>
      <c r="LL10" s="555"/>
      <c r="LM10" s="555"/>
      <c r="LN10" s="555"/>
      <c r="LO10" s="555"/>
      <c r="LP10" s="555"/>
      <c r="LQ10" s="555"/>
      <c r="LR10" s="555"/>
      <c r="LS10" s="555"/>
      <c r="LT10" s="555"/>
      <c r="LU10" s="555"/>
      <c r="LV10" s="555"/>
      <c r="LW10" s="555"/>
      <c r="LX10" s="555"/>
      <c r="LY10" s="555"/>
      <c r="LZ10" s="555"/>
      <c r="MA10" s="555"/>
      <c r="MB10" s="555"/>
      <c r="MC10" s="555"/>
      <c r="MD10" s="555"/>
      <c r="ME10" s="555"/>
      <c r="MF10" s="555"/>
      <c r="MG10" s="555"/>
      <c r="MH10" s="555"/>
      <c r="MI10" s="555"/>
      <c r="MJ10" s="555"/>
      <c r="MK10" s="555"/>
      <c r="ML10" s="555"/>
      <c r="MM10" s="555"/>
      <c r="MN10" s="555"/>
      <c r="MO10" s="555"/>
      <c r="MP10" s="555"/>
      <c r="MQ10" s="555"/>
      <c r="MR10" s="555"/>
      <c r="MS10" s="555"/>
      <c r="MT10" s="555"/>
      <c r="MU10" s="555"/>
      <c r="MV10" s="555"/>
      <c r="MW10" s="555"/>
      <c r="MX10" s="555"/>
      <c r="MY10" s="555"/>
      <c r="MZ10" s="555"/>
      <c r="NA10" s="555"/>
      <c r="NB10" s="555"/>
      <c r="NC10" s="555"/>
      <c r="ND10" s="555"/>
      <c r="NE10" s="555"/>
      <c r="NF10" s="555"/>
      <c r="NG10" s="555"/>
      <c r="NH10" s="555"/>
      <c r="NI10" s="555"/>
      <c r="NJ10" s="555"/>
      <c r="NL10" s="749">
        <f>IF((AJ10+AM10+AP10+AS10+AV10+AY10+BB10+BE10)=0,0,(FV10+GK10+GZ10+HO10+ID10+IS10+JH10+JW10)/(AJ10+AM10+AP10+AS10+AV10+AY10+BB10+BE10))</f>
        <v>179756</v>
      </c>
      <c r="NM10" s="724">
        <f>IF((AK10+AN10+AQ10+AT10+AW10+AZ10+BC10+BF10)=0,0,(GA10+GP10+HE10+HT10+II10+IX10+JM10+KB10)/(AK10+AN10+AQ10+AT10+AW10+AZ10+BC10+BF10))</f>
        <v>139578</v>
      </c>
      <c r="NN10" s="724">
        <f>IF((AL10+AO10+AR10+AU10+AX10+BA10+BD10+BG10)=0,0,(GF10+GU10+HJ10+HY10+IN10+JC10+JR10+KG10)/(AL10+AO10+AR10+AU10+AX10+BA10+BD10+BG10))</f>
        <v>0</v>
      </c>
      <c r="NO10" s="750">
        <f>NL10-NR10</f>
        <v>151314</v>
      </c>
      <c r="NP10" s="751">
        <f t="shared" ref="NP10:NP40" si="46">NM10-NS10</f>
        <v>120729</v>
      </c>
      <c r="NQ10" s="751">
        <f t="shared" ref="NQ10:NQ40" si="47">NN10-NT10</f>
        <v>0</v>
      </c>
      <c r="NR10" s="749">
        <f>IF((AJ10+AM10+AP10+AS10+AV10+AY10+BB10+BE10)=0,0,(FW10+GL10+HA10+HP10+IE10+IT10+JI10+JX10)/(AJ10+AM10+AP10+AS10+AV10+AY10+BB10+BE10))</f>
        <v>28442</v>
      </c>
      <c r="NS10" s="724">
        <f>IF((AK10+AN10+AQ10+AT10+AW10+AZ10+BC10+BF10)=0,0,(GB10+GQ10+HF10+HU10+IJ10+IY10+JN10+KC10)/(AK10+AN10+AQ10+AT10+AW10+AZ10+BC10+BF10))</f>
        <v>18849</v>
      </c>
      <c r="NT10" s="724">
        <f>IF((AL10+AO10+AR10+AU10+AX10+BA10+BD10+BG10)=0,0,(GG10+GV10+HK10+HZ10+IO10+JD10+JS10+KH10)/(AL10+AO10+AR10+AU10+AX10+BA10+BD10+BG10))</f>
        <v>0</v>
      </c>
    </row>
    <row r="11" spans="1:384">
      <c r="A11" s="533" t="s">
        <v>1221</v>
      </c>
      <c r="B11" s="534"/>
      <c r="C11" s="534"/>
      <c r="D11" s="534"/>
      <c r="E11" s="535">
        <f t="shared" ref="E11:E39" si="48">SUM(B11:D11)</f>
        <v>0</v>
      </c>
      <c r="F11" s="536"/>
      <c r="G11" s="536"/>
      <c r="H11" s="536"/>
      <c r="I11" s="535">
        <f t="shared" ref="I11:I39" si="49">SUM(F11:H11)</f>
        <v>0</v>
      </c>
      <c r="J11" s="537">
        <f t="shared" ref="J11:J39" si="50">I11/1000</f>
        <v>0</v>
      </c>
      <c r="K11" s="538">
        <v>448</v>
      </c>
      <c r="L11" s="534"/>
      <c r="M11" s="556">
        <v>0</v>
      </c>
      <c r="N11" s="534"/>
      <c r="O11" s="538">
        <v>2</v>
      </c>
      <c r="P11" s="535">
        <f t="shared" si="2"/>
        <v>450</v>
      </c>
      <c r="Q11" s="538">
        <v>514</v>
      </c>
      <c r="R11" s="534"/>
      <c r="S11" s="556">
        <v>0</v>
      </c>
      <c r="T11" s="534"/>
      <c r="U11" s="538">
        <v>1</v>
      </c>
      <c r="V11" s="535">
        <f t="shared" si="3"/>
        <v>515</v>
      </c>
      <c r="W11" s="538">
        <v>95</v>
      </c>
      <c r="X11" s="534"/>
      <c r="Y11" s="534"/>
      <c r="Z11" s="534"/>
      <c r="AA11" s="538">
        <v>0</v>
      </c>
      <c r="AB11" s="535">
        <f t="shared" ref="AB11:AB39" si="51">SUM(W11:AA11)</f>
        <v>95</v>
      </c>
      <c r="AC11" s="532">
        <f t="shared" ref="AC11:AC39" si="52">P11+V11+AB11</f>
        <v>1060</v>
      </c>
      <c r="AD11" s="324"/>
      <c r="AE11" s="324">
        <v>30</v>
      </c>
      <c r="AF11" s="324">
        <v>20</v>
      </c>
      <c r="AG11" s="324"/>
      <c r="AH11" s="324"/>
      <c r="AI11" s="324">
        <v>30</v>
      </c>
      <c r="AJ11" s="540"/>
      <c r="AK11" s="541">
        <v>0</v>
      </c>
      <c r="AL11" s="542"/>
      <c r="AM11" s="543">
        <v>0</v>
      </c>
      <c r="AN11" s="543"/>
      <c r="AO11" s="540"/>
      <c r="AP11" s="544"/>
      <c r="AQ11" s="543">
        <v>3</v>
      </c>
      <c r="AR11" s="545"/>
      <c r="AS11" s="545"/>
      <c r="AT11" s="534"/>
      <c r="AU11" s="534"/>
      <c r="AV11" s="543">
        <v>0</v>
      </c>
      <c r="AW11" s="543">
        <v>0</v>
      </c>
      <c r="AX11" s="545"/>
      <c r="AY11" s="543">
        <v>2</v>
      </c>
      <c r="AZ11" s="543"/>
      <c r="BA11" s="545"/>
      <c r="BB11" s="543"/>
      <c r="BC11" s="534"/>
      <c r="BD11" s="534"/>
      <c r="BE11" s="543">
        <v>0</v>
      </c>
      <c r="BF11" s="543"/>
      <c r="BG11" s="546"/>
      <c r="BH11" s="547">
        <f t="shared" ref="BH11:BH39" si="53">K11*BH$7</f>
        <v>10964800</v>
      </c>
      <c r="BI11" s="548">
        <f t="shared" si="4"/>
        <v>966336</v>
      </c>
      <c r="BJ11" s="548">
        <f t="shared" si="4"/>
        <v>9998464</v>
      </c>
      <c r="BK11" s="548">
        <f t="shared" si="4"/>
        <v>7841344</v>
      </c>
      <c r="BL11" s="548">
        <f t="shared" si="4"/>
        <v>2157120</v>
      </c>
      <c r="BM11" s="547">
        <f t="shared" ref="BM11:BM39" si="54">L11*BM$7</f>
        <v>0</v>
      </c>
      <c r="BN11" s="548">
        <f t="shared" si="5"/>
        <v>0</v>
      </c>
      <c r="BO11" s="548">
        <f t="shared" si="5"/>
        <v>0</v>
      </c>
      <c r="BP11" s="548">
        <f t="shared" si="5"/>
        <v>0</v>
      </c>
      <c r="BQ11" s="548">
        <f t="shared" si="5"/>
        <v>0</v>
      </c>
      <c r="BR11" s="547">
        <f t="shared" ref="BR11:BR39" si="55">M11*BR$7</f>
        <v>0</v>
      </c>
      <c r="BS11" s="548">
        <f t="shared" si="6"/>
        <v>0</v>
      </c>
      <c r="BT11" s="548">
        <f t="shared" si="6"/>
        <v>0</v>
      </c>
      <c r="BU11" s="548">
        <f t="shared" si="6"/>
        <v>0</v>
      </c>
      <c r="BV11" s="548">
        <f t="shared" si="6"/>
        <v>0</v>
      </c>
      <c r="BW11" s="548"/>
      <c r="BX11" s="548"/>
      <c r="BY11" s="548"/>
      <c r="BZ11" s="548"/>
      <c r="CA11" s="548"/>
      <c r="CB11" s="547">
        <f t="shared" ref="CB11:CB39" si="56">O11*CB$8</f>
        <v>382914</v>
      </c>
      <c r="CC11" s="548">
        <f t="shared" si="7"/>
        <v>902</v>
      </c>
      <c r="CD11" s="548">
        <f t="shared" si="7"/>
        <v>382012</v>
      </c>
      <c r="CE11" s="548">
        <f t="shared" si="7"/>
        <v>382012</v>
      </c>
      <c r="CF11" s="548">
        <f t="shared" si="7"/>
        <v>0</v>
      </c>
      <c r="CG11" s="549">
        <f t="shared" ref="CG11:CG39" si="57">BH11+BM11+BR11+BW11+CB11</f>
        <v>11347714</v>
      </c>
      <c r="CH11" s="547">
        <f t="shared" ref="CH11:CL39" si="58">$Q11*CH$7</f>
        <v>17166572</v>
      </c>
      <c r="CI11" s="548">
        <f t="shared" si="58"/>
        <v>1475694</v>
      </c>
      <c r="CJ11" s="548">
        <f t="shared" si="58"/>
        <v>15690878</v>
      </c>
      <c r="CK11" s="548">
        <f t="shared" si="58"/>
        <v>11963864</v>
      </c>
      <c r="CL11" s="548">
        <f t="shared" si="58"/>
        <v>3727014</v>
      </c>
      <c r="CM11" s="547">
        <f t="shared" ref="CM11:CM39" si="59">R11*CM$8</f>
        <v>0</v>
      </c>
      <c r="CN11" s="548">
        <f t="shared" si="8"/>
        <v>0</v>
      </c>
      <c r="CO11" s="548">
        <f t="shared" si="8"/>
        <v>0</v>
      </c>
      <c r="CP11" s="548">
        <f t="shared" si="8"/>
        <v>0</v>
      </c>
      <c r="CQ11" s="548">
        <f t="shared" si="8"/>
        <v>0</v>
      </c>
      <c r="CR11" s="547">
        <f t="shared" ref="CR11:CV39" si="60">$S11*CR$7</f>
        <v>0</v>
      </c>
      <c r="CS11" s="548">
        <f t="shared" si="60"/>
        <v>0</v>
      </c>
      <c r="CT11" s="548">
        <f t="shared" si="60"/>
        <v>0</v>
      </c>
      <c r="CU11" s="548">
        <f t="shared" si="60"/>
        <v>0</v>
      </c>
      <c r="CV11" s="548">
        <f t="shared" si="60"/>
        <v>0</v>
      </c>
      <c r="CW11" s="547">
        <f t="shared" ref="CW11:CW39" si="61">T11*CW$8</f>
        <v>0</v>
      </c>
      <c r="CX11" s="548">
        <f t="shared" si="9"/>
        <v>0</v>
      </c>
      <c r="CY11" s="548">
        <f t="shared" si="9"/>
        <v>0</v>
      </c>
      <c r="CZ11" s="548">
        <f t="shared" si="9"/>
        <v>0</v>
      </c>
      <c r="DA11" s="548">
        <f t="shared" si="9"/>
        <v>0</v>
      </c>
      <c r="DB11" s="547">
        <f t="shared" ref="DB11:DB39" si="62">U11*DB$8</f>
        <v>221144</v>
      </c>
      <c r="DC11" s="548">
        <f t="shared" si="10"/>
        <v>752</v>
      </c>
      <c r="DD11" s="548">
        <f t="shared" si="10"/>
        <v>220392</v>
      </c>
      <c r="DE11" s="548">
        <f t="shared" si="10"/>
        <v>220392</v>
      </c>
      <c r="DF11" s="548">
        <f t="shared" si="10"/>
        <v>0</v>
      </c>
      <c r="DG11" s="549">
        <f t="shared" ref="DG11:DG39" si="63">CH11+CM11+CR11+CW11+DB11</f>
        <v>17387716</v>
      </c>
      <c r="DH11" s="547">
        <f t="shared" ref="DH11:DL39" si="64">$W11*DH$7</f>
        <v>3191050</v>
      </c>
      <c r="DI11" s="548">
        <f t="shared" si="64"/>
        <v>263055</v>
      </c>
      <c r="DJ11" s="548">
        <f t="shared" si="64"/>
        <v>2927995</v>
      </c>
      <c r="DK11" s="548">
        <f t="shared" si="64"/>
        <v>2120970</v>
      </c>
      <c r="DL11" s="548">
        <f t="shared" si="64"/>
        <v>807025</v>
      </c>
      <c r="DM11" s="547">
        <f t="shared" ref="DM11:DM39" si="65">X11*DM$8</f>
        <v>0</v>
      </c>
      <c r="DN11" s="548">
        <f t="shared" si="11"/>
        <v>0</v>
      </c>
      <c r="DO11" s="548">
        <f t="shared" si="11"/>
        <v>0</v>
      </c>
      <c r="DP11" s="548">
        <f t="shared" si="11"/>
        <v>0</v>
      </c>
      <c r="DQ11" s="548">
        <f t="shared" si="11"/>
        <v>0</v>
      </c>
      <c r="DR11" s="548"/>
      <c r="DS11" s="548"/>
      <c r="DT11" s="548"/>
      <c r="DU11" s="548"/>
      <c r="DV11" s="548"/>
      <c r="DW11" s="547">
        <f t="shared" ref="DW11:DW39" si="66">Z11*DW$8</f>
        <v>0</v>
      </c>
      <c r="DX11" s="548">
        <f t="shared" si="12"/>
        <v>0</v>
      </c>
      <c r="DY11" s="548">
        <f t="shared" si="12"/>
        <v>0</v>
      </c>
      <c r="DZ11" s="548">
        <f t="shared" si="12"/>
        <v>0</v>
      </c>
      <c r="EA11" s="548">
        <f t="shared" si="12"/>
        <v>0</v>
      </c>
      <c r="EB11" s="547">
        <f t="shared" ref="EB11:EB39" si="67">AA11*EB$8</f>
        <v>0</v>
      </c>
      <c r="EC11" s="548">
        <f t="shared" si="13"/>
        <v>0</v>
      </c>
      <c r="ED11" s="548">
        <f t="shared" si="13"/>
        <v>0</v>
      </c>
      <c r="EE11" s="548">
        <f t="shared" si="13"/>
        <v>0</v>
      </c>
      <c r="EF11" s="548">
        <f t="shared" si="13"/>
        <v>0</v>
      </c>
      <c r="EG11" s="549">
        <f t="shared" ref="EG11:EG39" si="68">DH11+DM11+DR11+DW11+EB11</f>
        <v>3191050</v>
      </c>
      <c r="EH11" s="549">
        <f t="shared" ref="EH11:EH39" si="69">CG11+DG11+EG11</f>
        <v>31926480</v>
      </c>
      <c r="EI11" s="550">
        <f t="shared" ref="EI11:EI39" si="70">BI11+BN11+BS11+BX11+CC11+CI11+CN11+CS11+CX11+DC11+DI11+DN11+DS11+DX11+EC11</f>
        <v>2706739</v>
      </c>
      <c r="EJ11" s="550">
        <f t="shared" si="14"/>
        <v>29219741</v>
      </c>
      <c r="EK11" s="550">
        <f t="shared" si="14"/>
        <v>22528582</v>
      </c>
      <c r="EL11" s="550">
        <f t="shared" si="14"/>
        <v>6691159</v>
      </c>
      <c r="EM11" s="551">
        <f t="shared" ref="EM11:EM39" si="71">BH11+CH11+DH11</f>
        <v>31322422</v>
      </c>
      <c r="EN11" s="551">
        <f t="shared" ref="EN11:EN39" si="72">BM11+CM11+DM11</f>
        <v>0</v>
      </c>
      <c r="EO11" s="551">
        <f t="shared" ref="EO11:EO39" si="73">BR11+CR11+DR11</f>
        <v>0</v>
      </c>
      <c r="EP11" s="551">
        <f t="shared" ref="EP11:EP39" si="74">BW11+CW11+DW11</f>
        <v>0</v>
      </c>
      <c r="EQ11" s="551">
        <f t="shared" ref="EQ11:EQ39" si="75">CB11+DB11+EB11</f>
        <v>604058</v>
      </c>
      <c r="ER11" s="547">
        <f t="shared" ref="ER11:EV39" si="76">$AD11*ER$9</f>
        <v>0</v>
      </c>
      <c r="ES11" s="548">
        <f t="shared" si="76"/>
        <v>0</v>
      </c>
      <c r="ET11" s="548">
        <f t="shared" si="76"/>
        <v>0</v>
      </c>
      <c r="EU11" s="548">
        <f t="shared" si="76"/>
        <v>0</v>
      </c>
      <c r="EV11" s="548">
        <f t="shared" si="76"/>
        <v>0</v>
      </c>
      <c r="EW11" s="547">
        <f t="shared" ref="EW11:FA39" si="77">$AE11*EW$9</f>
        <v>43830</v>
      </c>
      <c r="EX11" s="547">
        <f t="shared" si="77"/>
        <v>870</v>
      </c>
      <c r="EY11" s="547">
        <f t="shared" si="77"/>
        <v>42960</v>
      </c>
      <c r="EZ11" s="547">
        <f t="shared" si="15"/>
        <v>42960</v>
      </c>
      <c r="FA11" s="547">
        <f t="shared" si="15"/>
        <v>0</v>
      </c>
      <c r="FB11" s="552">
        <f t="shared" ref="FB11:FF39" si="78">$AF11*FB$9</f>
        <v>29220</v>
      </c>
      <c r="FC11" s="552">
        <f t="shared" si="16"/>
        <v>580</v>
      </c>
      <c r="FD11" s="552">
        <f t="shared" si="16"/>
        <v>28640</v>
      </c>
      <c r="FE11" s="552">
        <f t="shared" si="16"/>
        <v>28640</v>
      </c>
      <c r="FF11" s="552">
        <f t="shared" si="16"/>
        <v>0</v>
      </c>
      <c r="FG11" s="552">
        <f t="shared" ref="FG11:FK39" si="79">$AG11*FG$9</f>
        <v>0</v>
      </c>
      <c r="FH11" s="552">
        <f t="shared" si="17"/>
        <v>0</v>
      </c>
      <c r="FI11" s="552">
        <f t="shared" si="17"/>
        <v>0</v>
      </c>
      <c r="FJ11" s="552">
        <f t="shared" si="17"/>
        <v>0</v>
      </c>
      <c r="FK11" s="552">
        <f t="shared" si="17"/>
        <v>0</v>
      </c>
      <c r="FL11" s="547">
        <f t="shared" ref="FL11:FP39" si="80">$AH11*FL$9</f>
        <v>0</v>
      </c>
      <c r="FM11" s="547">
        <f t="shared" si="18"/>
        <v>0</v>
      </c>
      <c r="FN11" s="547">
        <f t="shared" si="18"/>
        <v>0</v>
      </c>
      <c r="FO11" s="547">
        <f t="shared" si="18"/>
        <v>0</v>
      </c>
      <c r="FP11" s="547">
        <f t="shared" si="18"/>
        <v>0</v>
      </c>
      <c r="FQ11" s="547">
        <f t="shared" ref="FQ11:FU39" si="81">$AI11*FQ$9</f>
        <v>37560</v>
      </c>
      <c r="FR11" s="547">
        <f t="shared" si="19"/>
        <v>750</v>
      </c>
      <c r="FS11" s="547">
        <f t="shared" si="19"/>
        <v>36810</v>
      </c>
      <c r="FT11" s="547">
        <f t="shared" si="19"/>
        <v>36810</v>
      </c>
      <c r="FU11" s="547">
        <f t="shared" si="19"/>
        <v>0</v>
      </c>
      <c r="FV11" s="552">
        <f t="shared" ref="FV11:FZ39" si="82">$AJ11*FV$9</f>
        <v>0</v>
      </c>
      <c r="FW11" s="552">
        <f t="shared" si="20"/>
        <v>0</v>
      </c>
      <c r="FX11" s="552">
        <f t="shared" si="20"/>
        <v>0</v>
      </c>
      <c r="FY11" s="552">
        <f t="shared" si="20"/>
        <v>0</v>
      </c>
      <c r="FZ11" s="552">
        <f t="shared" si="20"/>
        <v>0</v>
      </c>
      <c r="GA11" s="552">
        <f t="shared" ref="GA11:GE39" si="83">$AK11*GA$9</f>
        <v>0</v>
      </c>
      <c r="GB11" s="552">
        <f t="shared" si="21"/>
        <v>0</v>
      </c>
      <c r="GC11" s="552">
        <f t="shared" si="21"/>
        <v>0</v>
      </c>
      <c r="GD11" s="552">
        <f t="shared" si="21"/>
        <v>0</v>
      </c>
      <c r="GE11" s="552">
        <f t="shared" si="21"/>
        <v>0</v>
      </c>
      <c r="GF11" s="552">
        <f t="shared" ref="GF11:GJ39" si="84">$AL11*GF$9</f>
        <v>0</v>
      </c>
      <c r="GG11" s="552">
        <f t="shared" si="22"/>
        <v>0</v>
      </c>
      <c r="GH11" s="552">
        <f t="shared" si="22"/>
        <v>0</v>
      </c>
      <c r="GI11" s="552">
        <f t="shared" si="22"/>
        <v>0</v>
      </c>
      <c r="GJ11" s="552">
        <f t="shared" si="22"/>
        <v>0</v>
      </c>
      <c r="GK11" s="552">
        <f t="shared" ref="GK11:GO39" si="85">$AM11*GK$9</f>
        <v>0</v>
      </c>
      <c r="GL11" s="552">
        <f t="shared" si="23"/>
        <v>0</v>
      </c>
      <c r="GM11" s="552">
        <f t="shared" si="23"/>
        <v>0</v>
      </c>
      <c r="GN11" s="552">
        <f t="shared" si="23"/>
        <v>0</v>
      </c>
      <c r="GO11" s="552">
        <f t="shared" si="23"/>
        <v>0</v>
      </c>
      <c r="GP11" s="547">
        <f t="shared" ref="GP11:GT39" si="86">$AN11*GP$9</f>
        <v>0</v>
      </c>
      <c r="GQ11" s="547">
        <f t="shared" si="24"/>
        <v>0</v>
      </c>
      <c r="GR11" s="547">
        <f t="shared" si="24"/>
        <v>0</v>
      </c>
      <c r="GS11" s="547">
        <f t="shared" si="24"/>
        <v>0</v>
      </c>
      <c r="GT11" s="547">
        <f t="shared" si="24"/>
        <v>0</v>
      </c>
      <c r="GU11" s="547">
        <f t="shared" ref="GU11:GY39" si="87">$AO11*GU$9</f>
        <v>0</v>
      </c>
      <c r="GV11" s="547">
        <f t="shared" si="25"/>
        <v>0</v>
      </c>
      <c r="GW11" s="547">
        <f t="shared" si="25"/>
        <v>0</v>
      </c>
      <c r="GX11" s="547">
        <f t="shared" si="25"/>
        <v>0</v>
      </c>
      <c r="GY11" s="547">
        <f t="shared" si="25"/>
        <v>0</v>
      </c>
      <c r="GZ11" s="552">
        <f t="shared" ref="GZ11:HD39" si="88">$AP11*GZ$9</f>
        <v>0</v>
      </c>
      <c r="HA11" s="552">
        <f t="shared" si="26"/>
        <v>0</v>
      </c>
      <c r="HB11" s="552">
        <f t="shared" si="26"/>
        <v>0</v>
      </c>
      <c r="HC11" s="552">
        <f t="shared" si="26"/>
        <v>0</v>
      </c>
      <c r="HD11" s="552">
        <f t="shared" si="26"/>
        <v>0</v>
      </c>
      <c r="HE11" s="552">
        <f t="shared" ref="HE11:HI39" si="89">$AQ11*HE$9</f>
        <v>118398</v>
      </c>
      <c r="HF11" s="552">
        <f t="shared" si="27"/>
        <v>14916</v>
      </c>
      <c r="HG11" s="552">
        <f t="shared" si="27"/>
        <v>103482</v>
      </c>
      <c r="HH11" s="552">
        <f t="shared" si="27"/>
        <v>78903</v>
      </c>
      <c r="HI11" s="552">
        <f t="shared" si="27"/>
        <v>24579</v>
      </c>
      <c r="HJ11" s="547">
        <f t="shared" ref="HJ11:HN39" si="90">$AR11*HJ$9</f>
        <v>0</v>
      </c>
      <c r="HK11" s="547">
        <f t="shared" si="28"/>
        <v>0</v>
      </c>
      <c r="HL11" s="547">
        <f t="shared" si="28"/>
        <v>0</v>
      </c>
      <c r="HM11" s="547">
        <f t="shared" si="28"/>
        <v>0</v>
      </c>
      <c r="HN11" s="547">
        <f t="shared" si="28"/>
        <v>0</v>
      </c>
      <c r="HO11" s="547">
        <f t="shared" ref="HO11:HS39" si="91">$AS11*HO$9</f>
        <v>0</v>
      </c>
      <c r="HP11" s="547">
        <f t="shared" si="29"/>
        <v>0</v>
      </c>
      <c r="HQ11" s="547">
        <f t="shared" si="29"/>
        <v>0</v>
      </c>
      <c r="HR11" s="547">
        <f t="shared" si="29"/>
        <v>0</v>
      </c>
      <c r="HS11" s="547">
        <f t="shared" si="29"/>
        <v>0</v>
      </c>
      <c r="HT11" s="552">
        <f t="shared" ref="HT11:HX39" si="92">$AT11*HT$9</f>
        <v>0</v>
      </c>
      <c r="HU11" s="552">
        <f t="shared" si="30"/>
        <v>0</v>
      </c>
      <c r="HV11" s="552">
        <f t="shared" si="30"/>
        <v>0</v>
      </c>
      <c r="HW11" s="552">
        <f t="shared" si="30"/>
        <v>0</v>
      </c>
      <c r="HX11" s="552">
        <f t="shared" si="30"/>
        <v>0</v>
      </c>
      <c r="HY11" s="552">
        <f t="shared" ref="HY11:IC39" si="93">$AU11*HY$9</f>
        <v>0</v>
      </c>
      <c r="HZ11" s="552">
        <f t="shared" si="31"/>
        <v>0</v>
      </c>
      <c r="IA11" s="552">
        <f t="shared" si="31"/>
        <v>0</v>
      </c>
      <c r="IB11" s="552">
        <f t="shared" si="31"/>
        <v>0</v>
      </c>
      <c r="IC11" s="552">
        <f t="shared" si="31"/>
        <v>0</v>
      </c>
      <c r="ID11" s="547">
        <f t="shared" ref="ID11:IH39" si="94">$AV11*ID$9</f>
        <v>0</v>
      </c>
      <c r="IE11" s="547">
        <f t="shared" si="32"/>
        <v>0</v>
      </c>
      <c r="IF11" s="547">
        <f t="shared" si="32"/>
        <v>0</v>
      </c>
      <c r="IG11" s="547">
        <f t="shared" si="32"/>
        <v>0</v>
      </c>
      <c r="IH11" s="547">
        <f t="shared" si="32"/>
        <v>0</v>
      </c>
      <c r="II11" s="547">
        <f t="shared" ref="II11:IM39" si="95">$AW11*II$9</f>
        <v>0</v>
      </c>
      <c r="IJ11" s="547">
        <f t="shared" si="33"/>
        <v>0</v>
      </c>
      <c r="IK11" s="547">
        <f t="shared" si="33"/>
        <v>0</v>
      </c>
      <c r="IL11" s="547">
        <f t="shared" si="33"/>
        <v>0</v>
      </c>
      <c r="IM11" s="547">
        <f t="shared" si="33"/>
        <v>0</v>
      </c>
      <c r="IN11" s="552">
        <f t="shared" ref="IN11:IR39" si="96">$AX11*IN$9</f>
        <v>0</v>
      </c>
      <c r="IO11" s="552">
        <f t="shared" si="34"/>
        <v>0</v>
      </c>
      <c r="IP11" s="552">
        <f t="shared" si="34"/>
        <v>0</v>
      </c>
      <c r="IQ11" s="552">
        <f t="shared" si="34"/>
        <v>0</v>
      </c>
      <c r="IR11" s="552">
        <f t="shared" si="34"/>
        <v>0</v>
      </c>
      <c r="IS11" s="552">
        <f t="shared" ref="IS11:IW39" si="97">$AY11*IS$9</f>
        <v>63552</v>
      </c>
      <c r="IT11" s="552">
        <f t="shared" si="35"/>
        <v>13114</v>
      </c>
      <c r="IU11" s="552">
        <f t="shared" si="35"/>
        <v>50438</v>
      </c>
      <c r="IV11" s="552">
        <f t="shared" si="35"/>
        <v>39556</v>
      </c>
      <c r="IW11" s="552">
        <f t="shared" si="35"/>
        <v>10882</v>
      </c>
      <c r="IX11" s="547">
        <f t="shared" ref="IX11:JB39" si="98">$AZ11*IX$9</f>
        <v>0</v>
      </c>
      <c r="IY11" s="547">
        <f t="shared" si="36"/>
        <v>0</v>
      </c>
      <c r="IZ11" s="547">
        <f t="shared" si="36"/>
        <v>0</v>
      </c>
      <c r="JA11" s="547">
        <f t="shared" si="36"/>
        <v>0</v>
      </c>
      <c r="JB11" s="547">
        <f t="shared" si="36"/>
        <v>0</v>
      </c>
      <c r="JC11" s="547">
        <f t="shared" ref="JC11:JG39" si="99">$BA11*JC$9</f>
        <v>0</v>
      </c>
      <c r="JD11" s="547">
        <f t="shared" si="37"/>
        <v>0</v>
      </c>
      <c r="JE11" s="547">
        <f t="shared" si="37"/>
        <v>0</v>
      </c>
      <c r="JF11" s="547">
        <f t="shared" si="37"/>
        <v>0</v>
      </c>
      <c r="JG11" s="547">
        <f t="shared" si="37"/>
        <v>0</v>
      </c>
      <c r="JH11" s="552">
        <f t="shared" ref="JH11:JL39" si="100">$BB11*JH$9</f>
        <v>0</v>
      </c>
      <c r="JI11" s="552">
        <f t="shared" si="38"/>
        <v>0</v>
      </c>
      <c r="JJ11" s="552">
        <f t="shared" si="38"/>
        <v>0</v>
      </c>
      <c r="JK11" s="552">
        <f t="shared" si="38"/>
        <v>0</v>
      </c>
      <c r="JL11" s="552">
        <f t="shared" si="38"/>
        <v>0</v>
      </c>
      <c r="JM11" s="552">
        <f t="shared" ref="JM11:JQ39" si="101">$BC11*JM$9</f>
        <v>0</v>
      </c>
      <c r="JN11" s="552">
        <f t="shared" si="39"/>
        <v>0</v>
      </c>
      <c r="JO11" s="552">
        <f t="shared" si="39"/>
        <v>0</v>
      </c>
      <c r="JP11" s="552">
        <f t="shared" si="39"/>
        <v>0</v>
      </c>
      <c r="JQ11" s="552">
        <f t="shared" si="39"/>
        <v>0</v>
      </c>
      <c r="JR11" s="547">
        <f t="shared" ref="JR11:JV39" si="102">$BD11*JR$9</f>
        <v>0</v>
      </c>
      <c r="JS11" s="547">
        <f t="shared" si="40"/>
        <v>0</v>
      </c>
      <c r="JT11" s="547">
        <f t="shared" si="40"/>
        <v>0</v>
      </c>
      <c r="JU11" s="547">
        <f t="shared" si="40"/>
        <v>0</v>
      </c>
      <c r="JV11" s="547">
        <f t="shared" si="40"/>
        <v>0</v>
      </c>
      <c r="JW11" s="547">
        <f t="shared" ref="JW11:KA39" si="103">$BE11*JW$9</f>
        <v>0</v>
      </c>
      <c r="JX11" s="547">
        <f t="shared" si="41"/>
        <v>0</v>
      </c>
      <c r="JY11" s="547">
        <f t="shared" si="41"/>
        <v>0</v>
      </c>
      <c r="JZ11" s="547">
        <f t="shared" si="41"/>
        <v>0</v>
      </c>
      <c r="KA11" s="547">
        <f t="shared" si="41"/>
        <v>0</v>
      </c>
      <c r="KB11" s="552">
        <f t="shared" ref="KB11:KF39" si="104">$BF11*KB$9</f>
        <v>0</v>
      </c>
      <c r="KC11" s="552">
        <f t="shared" si="42"/>
        <v>0</v>
      </c>
      <c r="KD11" s="552">
        <f t="shared" si="42"/>
        <v>0</v>
      </c>
      <c r="KE11" s="552">
        <f t="shared" si="42"/>
        <v>0</v>
      </c>
      <c r="KF11" s="552">
        <f t="shared" si="42"/>
        <v>0</v>
      </c>
      <c r="KG11" s="552">
        <f t="shared" ref="KG11:KK39" si="105">$BG11*KG$9</f>
        <v>0</v>
      </c>
      <c r="KH11" s="552">
        <f t="shared" si="43"/>
        <v>0</v>
      </c>
      <c r="KI11" s="552">
        <f t="shared" si="43"/>
        <v>0</v>
      </c>
      <c r="KJ11" s="552">
        <f t="shared" si="43"/>
        <v>0</v>
      </c>
      <c r="KK11" s="552">
        <f t="shared" si="43"/>
        <v>0</v>
      </c>
      <c r="KL11" s="552">
        <f t="shared" ref="KL11:KL39" si="106">ER11+EW11+FB11+FG11+FL11+FQ11</f>
        <v>110610</v>
      </c>
      <c r="KM11" s="552">
        <f t="shared" ref="KM11:KM39" si="107">FV11+GA11+GF11+GK11+GP11+GU11+GZ11+HE11+HJ11+HO11+HT11+HY11+ID11+II11+IN11+IS11+IX11+JC11+JH11+JM11+JR11+JW11+KB11+KG11</f>
        <v>181950</v>
      </c>
      <c r="KN11" s="549">
        <f t="shared" ref="KN11:KR39" si="108">ER11+EW11+FB11+FG11+FL11+FQ11+FV11+GA11+GF11+GK11+GP11+GU11+GZ11+HE11+HJ11+HO11+HT11+HY11+ID11+II11+IN11+IS11+IX11+JC11+JH11+JM11+JR11+JW11+KB11+KG11</f>
        <v>292560</v>
      </c>
      <c r="KO11" s="549">
        <f t="shared" si="44"/>
        <v>30230</v>
      </c>
      <c r="KP11" s="549">
        <f t="shared" si="44"/>
        <v>262330</v>
      </c>
      <c r="KQ11" s="549">
        <f t="shared" si="44"/>
        <v>226869</v>
      </c>
      <c r="KR11" s="549">
        <f t="shared" si="44"/>
        <v>35461</v>
      </c>
      <c r="KS11" s="549">
        <f t="shared" si="45"/>
        <v>32219040</v>
      </c>
      <c r="KT11" s="550">
        <f t="shared" si="45"/>
        <v>2736969</v>
      </c>
      <c r="KU11" s="550">
        <f t="shared" si="45"/>
        <v>29482071</v>
      </c>
      <c r="KV11" s="550">
        <f t="shared" si="45"/>
        <v>22755451</v>
      </c>
      <c r="KW11" s="550">
        <f t="shared" si="45"/>
        <v>6726620</v>
      </c>
      <c r="KX11" s="537">
        <f t="shared" ref="KX11:KX39" si="109">KZ11+KY11</f>
        <v>32219</v>
      </c>
      <c r="KY11" s="553">
        <f t="shared" ref="KY11:KY39" si="110">ROUND((EH11+KM11)/1000,1)</f>
        <v>32108.400000000001</v>
      </c>
      <c r="KZ11" s="553">
        <f t="shared" ref="KZ11:KZ39" si="111">ROUND(KL11/1000,1)</f>
        <v>110.6</v>
      </c>
      <c r="LA11" s="554">
        <f t="shared" ref="LA11:LA39" si="112">J11+KY11+KZ11</f>
        <v>32219</v>
      </c>
      <c r="LC11" s="723">
        <f t="shared" ref="LC11:LC40" si="113">IF(AD11=0,0,ER11/AD11)</f>
        <v>0</v>
      </c>
      <c r="LD11" s="723">
        <f t="shared" ref="LD11:LD40" si="114">IF(AE11=0,0,EW11/AE11)</f>
        <v>1461</v>
      </c>
      <c r="LE11" s="723">
        <f t="shared" ref="LE11:LE40" si="115">IF(AF11=0,0,FB11/AF11)</f>
        <v>1461</v>
      </c>
      <c r="LF11" s="723">
        <f t="shared" ref="LF11:LF40" si="116">IF(AG11=0,0,FG11/AG11)</f>
        <v>0</v>
      </c>
      <c r="LG11" s="723">
        <f t="shared" ref="LG11:LG40" si="117">IF(AH11=0,0,FL11/AH11)</f>
        <v>0</v>
      </c>
      <c r="LH11" s="723">
        <f t="shared" ref="LH11:LH40" si="118">IF(AI11=0,0,FQ11/AI11)</f>
        <v>1252</v>
      </c>
      <c r="LI11" s="555"/>
      <c r="LJ11" s="555"/>
      <c r="LK11" s="555"/>
      <c r="LL11" s="555"/>
      <c r="LM11" s="555"/>
      <c r="LN11" s="555"/>
      <c r="LO11" s="555"/>
      <c r="LP11" s="555"/>
      <c r="LQ11" s="555"/>
      <c r="LR11" s="555"/>
      <c r="LS11" s="555"/>
      <c r="LT11" s="555"/>
      <c r="LU11" s="555"/>
      <c r="LV11" s="555"/>
      <c r="LW11" s="555"/>
      <c r="LX11" s="555"/>
      <c r="LY11" s="555"/>
      <c r="LZ11" s="555"/>
      <c r="MA11" s="555"/>
      <c r="MB11" s="555"/>
      <c r="MC11" s="555"/>
      <c r="MD11" s="555"/>
      <c r="ME11" s="555"/>
      <c r="MF11" s="555"/>
      <c r="MG11" s="555"/>
      <c r="MH11" s="555"/>
      <c r="MI11" s="555"/>
      <c r="MJ11" s="555"/>
      <c r="MK11" s="555"/>
      <c r="ML11" s="555"/>
      <c r="MM11" s="555"/>
      <c r="MN11" s="555"/>
      <c r="MO11" s="555"/>
      <c r="MP11" s="555"/>
      <c r="MQ11" s="555"/>
      <c r="MR11" s="555"/>
      <c r="MS11" s="555"/>
      <c r="MT11" s="555"/>
      <c r="MU11" s="555"/>
      <c r="MV11" s="555"/>
      <c r="MW11" s="555"/>
      <c r="MX11" s="555"/>
      <c r="MY11" s="555"/>
      <c r="MZ11" s="555"/>
      <c r="NA11" s="555"/>
      <c r="NB11" s="555"/>
      <c r="NC11" s="555"/>
      <c r="ND11" s="555"/>
      <c r="NE11" s="555"/>
      <c r="NF11" s="555"/>
      <c r="NG11" s="555"/>
      <c r="NH11" s="555"/>
      <c r="NI11" s="555"/>
      <c r="NJ11" s="555"/>
      <c r="NL11" s="749">
        <f t="shared" ref="NL11:NL40" si="119">IF((AJ11+AM11+AP11+AS11+AV11+AY11+BB11+BE11)=0,0,(FV11+GK11+GZ11+HO11+ID11+IS11+JH11+JW11)/(AJ11+AM11+AP11+AS11+AV11+AY11+BB11+BE11))</f>
        <v>31776</v>
      </c>
      <c r="NM11" s="724">
        <f t="shared" ref="NM11:NM40" si="120">IF((AK11+AN11+AQ11+AT11+AW11+AZ11+BC11+BF11)=0,0,(GA11+GP11+HE11+HT11+II11+IX11+JM11+KB11)/(AK11+AN11+AQ11+AT11+AW11+AZ11+BC11+BF11))</f>
        <v>39466</v>
      </c>
      <c r="NN11" s="724">
        <f t="shared" ref="NN11:NN40" si="121">IF((AL11+AO11+AR11+AU11+AX11+BA11+BD11+BG11)=0,0,(GF11+GU11+HJ11+HY11+IN11+JC11+JR11+KG11)/(AL11+AO11+AR11+AU11+AX11+BA11+BD11+BG11))</f>
        <v>0</v>
      </c>
      <c r="NO11" s="750">
        <f t="shared" ref="NO11:NO40" si="122">NL11-NR11</f>
        <v>25219</v>
      </c>
      <c r="NP11" s="751">
        <f t="shared" si="46"/>
        <v>34494</v>
      </c>
      <c r="NQ11" s="751">
        <f t="shared" si="47"/>
        <v>0</v>
      </c>
      <c r="NR11" s="749">
        <f t="shared" ref="NR11:NR40" si="123">IF((AJ11+AM11+AP11+AS11+AV11+AY11+BB11+BE11)=0,0,(FW11+GL11+HA11+HP11+IE11+IT11+JI11+JX11)/(AJ11+AM11+AP11+AS11+AV11+AY11+BB11+BE11))</f>
        <v>6557</v>
      </c>
      <c r="NS11" s="724">
        <f t="shared" ref="NS11:NS40" si="124">IF((AK11+AN11+AQ11+AT11+AW11+AZ11+BC11+BF11)=0,0,(GB11+GQ11+HF11+HU11+IJ11+IY11+JN11+KC11)/(AK11+AN11+AQ11+AT11+AW11+AZ11+BC11+BF11))</f>
        <v>4972</v>
      </c>
      <c r="NT11" s="724">
        <f t="shared" ref="NT11:NT40" si="125">IF((AL11+AO11+AR11+AU11+AX11+BA11+BD11+BG11)=0,0,(GG11+GV11+HK11+HZ11+IO11+JD11+JS11+KH11)/(AL11+AO11+AR11+AU11+AX11+BA11+BD11+BG11))</f>
        <v>0</v>
      </c>
    </row>
    <row r="12" spans="1:384">
      <c r="A12" s="533" t="s">
        <v>1222</v>
      </c>
      <c r="B12" s="534"/>
      <c r="C12" s="534"/>
      <c r="D12" s="534"/>
      <c r="E12" s="535">
        <f t="shared" si="48"/>
        <v>0</v>
      </c>
      <c r="F12" s="536"/>
      <c r="G12" s="536"/>
      <c r="H12" s="536"/>
      <c r="I12" s="535">
        <f t="shared" si="49"/>
        <v>0</v>
      </c>
      <c r="J12" s="537">
        <f t="shared" si="50"/>
        <v>0</v>
      </c>
      <c r="K12" s="538">
        <v>249</v>
      </c>
      <c r="L12" s="534"/>
      <c r="M12" s="556">
        <v>0</v>
      </c>
      <c r="N12" s="534"/>
      <c r="O12" s="538">
        <v>0</v>
      </c>
      <c r="P12" s="535">
        <f t="shared" si="2"/>
        <v>249</v>
      </c>
      <c r="Q12" s="538">
        <v>354</v>
      </c>
      <c r="R12" s="534"/>
      <c r="S12" s="556">
        <v>0</v>
      </c>
      <c r="T12" s="534"/>
      <c r="U12" s="538">
        <v>0</v>
      </c>
      <c r="V12" s="535">
        <f t="shared" si="3"/>
        <v>354</v>
      </c>
      <c r="W12" s="538">
        <v>216</v>
      </c>
      <c r="X12" s="534"/>
      <c r="Y12" s="534"/>
      <c r="Z12" s="534"/>
      <c r="AA12" s="538">
        <v>1</v>
      </c>
      <c r="AB12" s="535">
        <f t="shared" si="51"/>
        <v>217</v>
      </c>
      <c r="AC12" s="532">
        <f t="shared" si="52"/>
        <v>820</v>
      </c>
      <c r="AD12" s="324"/>
      <c r="AE12" s="324"/>
      <c r="AF12" s="324"/>
      <c r="AG12" s="324"/>
      <c r="AH12" s="324">
        <v>80</v>
      </c>
      <c r="AI12" s="324">
        <v>60</v>
      </c>
      <c r="AJ12" s="540"/>
      <c r="AK12" s="541">
        <v>0</v>
      </c>
      <c r="AL12" s="542"/>
      <c r="AM12" s="543">
        <v>0</v>
      </c>
      <c r="AN12" s="543"/>
      <c r="AO12" s="540"/>
      <c r="AP12" s="544"/>
      <c r="AQ12" s="543">
        <v>0</v>
      </c>
      <c r="AR12" s="541"/>
      <c r="AS12" s="541"/>
      <c r="AT12" s="534"/>
      <c r="AU12" s="534"/>
      <c r="AV12" s="543">
        <v>0</v>
      </c>
      <c r="AW12" s="543">
        <v>0</v>
      </c>
      <c r="AX12" s="541"/>
      <c r="AY12" s="543">
        <v>0</v>
      </c>
      <c r="AZ12" s="543"/>
      <c r="BA12" s="541"/>
      <c r="BB12" s="543"/>
      <c r="BC12" s="534"/>
      <c r="BD12" s="534"/>
      <c r="BE12" s="543">
        <v>0</v>
      </c>
      <c r="BF12" s="543"/>
      <c r="BG12" s="546"/>
      <c r="BH12" s="547">
        <f t="shared" si="53"/>
        <v>6094275</v>
      </c>
      <c r="BI12" s="548">
        <f t="shared" si="4"/>
        <v>537093</v>
      </c>
      <c r="BJ12" s="548">
        <f t="shared" si="4"/>
        <v>5557182</v>
      </c>
      <c r="BK12" s="548">
        <f t="shared" si="4"/>
        <v>4358247</v>
      </c>
      <c r="BL12" s="548">
        <f t="shared" si="4"/>
        <v>1198935</v>
      </c>
      <c r="BM12" s="547">
        <f t="shared" si="54"/>
        <v>0</v>
      </c>
      <c r="BN12" s="548">
        <f t="shared" si="5"/>
        <v>0</v>
      </c>
      <c r="BO12" s="548">
        <f t="shared" si="5"/>
        <v>0</v>
      </c>
      <c r="BP12" s="548">
        <f t="shared" si="5"/>
        <v>0</v>
      </c>
      <c r="BQ12" s="548">
        <f t="shared" si="5"/>
        <v>0</v>
      </c>
      <c r="BR12" s="547">
        <f t="shared" si="55"/>
        <v>0</v>
      </c>
      <c r="BS12" s="548">
        <f t="shared" si="6"/>
        <v>0</v>
      </c>
      <c r="BT12" s="548">
        <f t="shared" si="6"/>
        <v>0</v>
      </c>
      <c r="BU12" s="548">
        <f t="shared" si="6"/>
        <v>0</v>
      </c>
      <c r="BV12" s="548">
        <f t="shared" si="6"/>
        <v>0</v>
      </c>
      <c r="BW12" s="548"/>
      <c r="BX12" s="548"/>
      <c r="BY12" s="548"/>
      <c r="BZ12" s="548"/>
      <c r="CA12" s="548"/>
      <c r="CB12" s="547">
        <f t="shared" si="56"/>
        <v>0</v>
      </c>
      <c r="CC12" s="548">
        <f t="shared" si="7"/>
        <v>0</v>
      </c>
      <c r="CD12" s="548">
        <f t="shared" si="7"/>
        <v>0</v>
      </c>
      <c r="CE12" s="548">
        <f t="shared" si="7"/>
        <v>0</v>
      </c>
      <c r="CF12" s="548">
        <f t="shared" si="7"/>
        <v>0</v>
      </c>
      <c r="CG12" s="549">
        <f t="shared" si="57"/>
        <v>6094275</v>
      </c>
      <c r="CH12" s="547">
        <f t="shared" si="58"/>
        <v>11822892</v>
      </c>
      <c r="CI12" s="548">
        <f t="shared" si="58"/>
        <v>1016334</v>
      </c>
      <c r="CJ12" s="548">
        <f t="shared" si="58"/>
        <v>10806558</v>
      </c>
      <c r="CK12" s="548">
        <f t="shared" si="58"/>
        <v>8239704</v>
      </c>
      <c r="CL12" s="548">
        <f t="shared" si="58"/>
        <v>2566854</v>
      </c>
      <c r="CM12" s="547">
        <f t="shared" si="59"/>
        <v>0</v>
      </c>
      <c r="CN12" s="548">
        <f t="shared" si="8"/>
        <v>0</v>
      </c>
      <c r="CO12" s="548">
        <f t="shared" si="8"/>
        <v>0</v>
      </c>
      <c r="CP12" s="548">
        <f t="shared" si="8"/>
        <v>0</v>
      </c>
      <c r="CQ12" s="548">
        <f t="shared" si="8"/>
        <v>0</v>
      </c>
      <c r="CR12" s="547">
        <f t="shared" si="60"/>
        <v>0</v>
      </c>
      <c r="CS12" s="548">
        <f t="shared" si="60"/>
        <v>0</v>
      </c>
      <c r="CT12" s="548">
        <f t="shared" si="60"/>
        <v>0</v>
      </c>
      <c r="CU12" s="548">
        <f t="shared" si="60"/>
        <v>0</v>
      </c>
      <c r="CV12" s="548">
        <f t="shared" si="60"/>
        <v>0</v>
      </c>
      <c r="CW12" s="547">
        <f t="shared" si="61"/>
        <v>0</v>
      </c>
      <c r="CX12" s="548">
        <f t="shared" si="9"/>
        <v>0</v>
      </c>
      <c r="CY12" s="548">
        <f t="shared" si="9"/>
        <v>0</v>
      </c>
      <c r="CZ12" s="548">
        <f t="shared" si="9"/>
        <v>0</v>
      </c>
      <c r="DA12" s="548">
        <f t="shared" si="9"/>
        <v>0</v>
      </c>
      <c r="DB12" s="547">
        <f t="shared" si="62"/>
        <v>0</v>
      </c>
      <c r="DC12" s="548">
        <f t="shared" si="10"/>
        <v>0</v>
      </c>
      <c r="DD12" s="548">
        <f t="shared" si="10"/>
        <v>0</v>
      </c>
      <c r="DE12" s="548">
        <f t="shared" si="10"/>
        <v>0</v>
      </c>
      <c r="DF12" s="548">
        <f t="shared" si="10"/>
        <v>0</v>
      </c>
      <c r="DG12" s="549">
        <f t="shared" si="63"/>
        <v>11822892</v>
      </c>
      <c r="DH12" s="547">
        <f t="shared" si="64"/>
        <v>7255440</v>
      </c>
      <c r="DI12" s="548">
        <f t="shared" si="64"/>
        <v>598104</v>
      </c>
      <c r="DJ12" s="548">
        <f t="shared" si="64"/>
        <v>6657336</v>
      </c>
      <c r="DK12" s="548">
        <f t="shared" si="64"/>
        <v>4822416</v>
      </c>
      <c r="DL12" s="548">
        <f t="shared" si="64"/>
        <v>1834920</v>
      </c>
      <c r="DM12" s="547">
        <f t="shared" si="65"/>
        <v>0</v>
      </c>
      <c r="DN12" s="548">
        <f t="shared" si="11"/>
        <v>0</v>
      </c>
      <c r="DO12" s="548">
        <f t="shared" si="11"/>
        <v>0</v>
      </c>
      <c r="DP12" s="548">
        <f t="shared" si="11"/>
        <v>0</v>
      </c>
      <c r="DQ12" s="548">
        <f t="shared" si="11"/>
        <v>0</v>
      </c>
      <c r="DR12" s="548"/>
      <c r="DS12" s="548"/>
      <c r="DT12" s="548"/>
      <c r="DU12" s="548"/>
      <c r="DV12" s="548"/>
      <c r="DW12" s="547">
        <f t="shared" si="66"/>
        <v>0</v>
      </c>
      <c r="DX12" s="548">
        <f t="shared" si="12"/>
        <v>0</v>
      </c>
      <c r="DY12" s="548">
        <f t="shared" si="12"/>
        <v>0</v>
      </c>
      <c r="DZ12" s="548">
        <f t="shared" si="12"/>
        <v>0</v>
      </c>
      <c r="EA12" s="548">
        <f t="shared" si="12"/>
        <v>0</v>
      </c>
      <c r="EB12" s="547">
        <f t="shared" si="67"/>
        <v>265373</v>
      </c>
      <c r="EC12" s="548">
        <f t="shared" si="13"/>
        <v>903</v>
      </c>
      <c r="ED12" s="548">
        <f t="shared" si="13"/>
        <v>264470</v>
      </c>
      <c r="EE12" s="548">
        <f t="shared" si="13"/>
        <v>264470</v>
      </c>
      <c r="EF12" s="548">
        <f t="shared" si="13"/>
        <v>0</v>
      </c>
      <c r="EG12" s="549">
        <f t="shared" si="68"/>
        <v>7520813</v>
      </c>
      <c r="EH12" s="549">
        <f t="shared" si="69"/>
        <v>25437980</v>
      </c>
      <c r="EI12" s="550">
        <f t="shared" si="70"/>
        <v>2152434</v>
      </c>
      <c r="EJ12" s="550">
        <f t="shared" si="14"/>
        <v>23285546</v>
      </c>
      <c r="EK12" s="550">
        <f t="shared" si="14"/>
        <v>17684837</v>
      </c>
      <c r="EL12" s="550">
        <f t="shared" si="14"/>
        <v>5600709</v>
      </c>
      <c r="EM12" s="551">
        <f t="shared" si="71"/>
        <v>25172607</v>
      </c>
      <c r="EN12" s="551">
        <f t="shared" si="72"/>
        <v>0</v>
      </c>
      <c r="EO12" s="551">
        <f t="shared" si="73"/>
        <v>0</v>
      </c>
      <c r="EP12" s="551">
        <f t="shared" si="74"/>
        <v>0</v>
      </c>
      <c r="EQ12" s="551">
        <f t="shared" si="75"/>
        <v>265373</v>
      </c>
      <c r="ER12" s="547">
        <f t="shared" si="76"/>
        <v>0</v>
      </c>
      <c r="ES12" s="548">
        <f t="shared" si="76"/>
        <v>0</v>
      </c>
      <c r="ET12" s="548">
        <f t="shared" si="76"/>
        <v>0</v>
      </c>
      <c r="EU12" s="548">
        <f t="shared" si="76"/>
        <v>0</v>
      </c>
      <c r="EV12" s="548">
        <f t="shared" si="76"/>
        <v>0</v>
      </c>
      <c r="EW12" s="547">
        <f t="shared" si="77"/>
        <v>0</v>
      </c>
      <c r="EX12" s="547">
        <f t="shared" si="77"/>
        <v>0</v>
      </c>
      <c r="EY12" s="547">
        <f t="shared" si="77"/>
        <v>0</v>
      </c>
      <c r="EZ12" s="547">
        <f t="shared" si="15"/>
        <v>0</v>
      </c>
      <c r="FA12" s="547">
        <f t="shared" si="15"/>
        <v>0</v>
      </c>
      <c r="FB12" s="552">
        <f t="shared" si="78"/>
        <v>0</v>
      </c>
      <c r="FC12" s="552">
        <f t="shared" si="16"/>
        <v>0</v>
      </c>
      <c r="FD12" s="552">
        <f t="shared" si="16"/>
        <v>0</v>
      </c>
      <c r="FE12" s="552">
        <f t="shared" si="16"/>
        <v>0</v>
      </c>
      <c r="FF12" s="552">
        <f t="shared" si="16"/>
        <v>0</v>
      </c>
      <c r="FG12" s="552">
        <f t="shared" si="79"/>
        <v>0</v>
      </c>
      <c r="FH12" s="552">
        <f t="shared" si="17"/>
        <v>0</v>
      </c>
      <c r="FI12" s="552">
        <f t="shared" si="17"/>
        <v>0</v>
      </c>
      <c r="FJ12" s="552">
        <f t="shared" si="17"/>
        <v>0</v>
      </c>
      <c r="FK12" s="552">
        <f t="shared" si="17"/>
        <v>0</v>
      </c>
      <c r="FL12" s="547">
        <f t="shared" si="80"/>
        <v>116880</v>
      </c>
      <c r="FM12" s="547">
        <f t="shared" si="18"/>
        <v>2320</v>
      </c>
      <c r="FN12" s="547">
        <f t="shared" si="18"/>
        <v>114560</v>
      </c>
      <c r="FO12" s="547">
        <f t="shared" si="18"/>
        <v>114560</v>
      </c>
      <c r="FP12" s="547">
        <f t="shared" si="18"/>
        <v>0</v>
      </c>
      <c r="FQ12" s="547">
        <f t="shared" si="81"/>
        <v>75120</v>
      </c>
      <c r="FR12" s="547">
        <f t="shared" si="19"/>
        <v>1500</v>
      </c>
      <c r="FS12" s="547">
        <f t="shared" si="19"/>
        <v>73620</v>
      </c>
      <c r="FT12" s="547">
        <f t="shared" si="19"/>
        <v>73620</v>
      </c>
      <c r="FU12" s="547">
        <f t="shared" si="19"/>
        <v>0</v>
      </c>
      <c r="FV12" s="552">
        <f t="shared" si="82"/>
        <v>0</v>
      </c>
      <c r="FW12" s="552">
        <f t="shared" si="20"/>
        <v>0</v>
      </c>
      <c r="FX12" s="552">
        <f t="shared" si="20"/>
        <v>0</v>
      </c>
      <c r="FY12" s="552">
        <f t="shared" si="20"/>
        <v>0</v>
      </c>
      <c r="FZ12" s="552">
        <f t="shared" si="20"/>
        <v>0</v>
      </c>
      <c r="GA12" s="552">
        <f t="shared" si="83"/>
        <v>0</v>
      </c>
      <c r="GB12" s="552">
        <f t="shared" si="21"/>
        <v>0</v>
      </c>
      <c r="GC12" s="552">
        <f t="shared" si="21"/>
        <v>0</v>
      </c>
      <c r="GD12" s="552">
        <f t="shared" si="21"/>
        <v>0</v>
      </c>
      <c r="GE12" s="552">
        <f t="shared" si="21"/>
        <v>0</v>
      </c>
      <c r="GF12" s="552">
        <f t="shared" si="84"/>
        <v>0</v>
      </c>
      <c r="GG12" s="552">
        <f t="shared" si="22"/>
        <v>0</v>
      </c>
      <c r="GH12" s="552">
        <f t="shared" si="22"/>
        <v>0</v>
      </c>
      <c r="GI12" s="552">
        <f t="shared" si="22"/>
        <v>0</v>
      </c>
      <c r="GJ12" s="552">
        <f t="shared" si="22"/>
        <v>0</v>
      </c>
      <c r="GK12" s="552">
        <f t="shared" si="85"/>
        <v>0</v>
      </c>
      <c r="GL12" s="552">
        <f t="shared" si="23"/>
        <v>0</v>
      </c>
      <c r="GM12" s="552">
        <f t="shared" si="23"/>
        <v>0</v>
      </c>
      <c r="GN12" s="552">
        <f t="shared" si="23"/>
        <v>0</v>
      </c>
      <c r="GO12" s="552">
        <f t="shared" si="23"/>
        <v>0</v>
      </c>
      <c r="GP12" s="547">
        <f t="shared" si="86"/>
        <v>0</v>
      </c>
      <c r="GQ12" s="547">
        <f t="shared" si="24"/>
        <v>0</v>
      </c>
      <c r="GR12" s="547">
        <f t="shared" si="24"/>
        <v>0</v>
      </c>
      <c r="GS12" s="547">
        <f t="shared" si="24"/>
        <v>0</v>
      </c>
      <c r="GT12" s="547">
        <f t="shared" si="24"/>
        <v>0</v>
      </c>
      <c r="GU12" s="547">
        <f t="shared" si="87"/>
        <v>0</v>
      </c>
      <c r="GV12" s="547">
        <f t="shared" si="25"/>
        <v>0</v>
      </c>
      <c r="GW12" s="547">
        <f t="shared" si="25"/>
        <v>0</v>
      </c>
      <c r="GX12" s="547">
        <f t="shared" si="25"/>
        <v>0</v>
      </c>
      <c r="GY12" s="547">
        <f t="shared" si="25"/>
        <v>0</v>
      </c>
      <c r="GZ12" s="552">
        <f t="shared" si="88"/>
        <v>0</v>
      </c>
      <c r="HA12" s="552">
        <f t="shared" si="26"/>
        <v>0</v>
      </c>
      <c r="HB12" s="552">
        <f t="shared" si="26"/>
        <v>0</v>
      </c>
      <c r="HC12" s="552">
        <f t="shared" si="26"/>
        <v>0</v>
      </c>
      <c r="HD12" s="552">
        <f t="shared" si="26"/>
        <v>0</v>
      </c>
      <c r="HE12" s="552">
        <f t="shared" si="89"/>
        <v>0</v>
      </c>
      <c r="HF12" s="552">
        <f t="shared" si="27"/>
        <v>0</v>
      </c>
      <c r="HG12" s="552">
        <f t="shared" si="27"/>
        <v>0</v>
      </c>
      <c r="HH12" s="552">
        <f t="shared" si="27"/>
        <v>0</v>
      </c>
      <c r="HI12" s="552">
        <f t="shared" si="27"/>
        <v>0</v>
      </c>
      <c r="HJ12" s="547">
        <f t="shared" si="90"/>
        <v>0</v>
      </c>
      <c r="HK12" s="547">
        <f t="shared" si="28"/>
        <v>0</v>
      </c>
      <c r="HL12" s="547">
        <f t="shared" si="28"/>
        <v>0</v>
      </c>
      <c r="HM12" s="547">
        <f t="shared" si="28"/>
        <v>0</v>
      </c>
      <c r="HN12" s="547">
        <f t="shared" si="28"/>
        <v>0</v>
      </c>
      <c r="HO12" s="547">
        <f t="shared" si="91"/>
        <v>0</v>
      </c>
      <c r="HP12" s="547">
        <f t="shared" si="29"/>
        <v>0</v>
      </c>
      <c r="HQ12" s="547">
        <f t="shared" si="29"/>
        <v>0</v>
      </c>
      <c r="HR12" s="547">
        <f t="shared" si="29"/>
        <v>0</v>
      </c>
      <c r="HS12" s="547">
        <f t="shared" si="29"/>
        <v>0</v>
      </c>
      <c r="HT12" s="552">
        <f t="shared" si="92"/>
        <v>0</v>
      </c>
      <c r="HU12" s="552">
        <f t="shared" si="30"/>
        <v>0</v>
      </c>
      <c r="HV12" s="552">
        <f t="shared" si="30"/>
        <v>0</v>
      </c>
      <c r="HW12" s="552">
        <f t="shared" si="30"/>
        <v>0</v>
      </c>
      <c r="HX12" s="552">
        <f t="shared" si="30"/>
        <v>0</v>
      </c>
      <c r="HY12" s="552">
        <f t="shared" si="93"/>
        <v>0</v>
      </c>
      <c r="HZ12" s="552">
        <f t="shared" si="31"/>
        <v>0</v>
      </c>
      <c r="IA12" s="552">
        <f t="shared" si="31"/>
        <v>0</v>
      </c>
      <c r="IB12" s="552">
        <f t="shared" si="31"/>
        <v>0</v>
      </c>
      <c r="IC12" s="552">
        <f t="shared" si="31"/>
        <v>0</v>
      </c>
      <c r="ID12" s="547">
        <f t="shared" si="94"/>
        <v>0</v>
      </c>
      <c r="IE12" s="547">
        <f t="shared" si="32"/>
        <v>0</v>
      </c>
      <c r="IF12" s="547">
        <f t="shared" si="32"/>
        <v>0</v>
      </c>
      <c r="IG12" s="547">
        <f t="shared" si="32"/>
        <v>0</v>
      </c>
      <c r="IH12" s="547">
        <f t="shared" si="32"/>
        <v>0</v>
      </c>
      <c r="II12" s="547">
        <f t="shared" si="95"/>
        <v>0</v>
      </c>
      <c r="IJ12" s="547">
        <f t="shared" si="33"/>
        <v>0</v>
      </c>
      <c r="IK12" s="547">
        <f t="shared" si="33"/>
        <v>0</v>
      </c>
      <c r="IL12" s="547">
        <f t="shared" si="33"/>
        <v>0</v>
      </c>
      <c r="IM12" s="547">
        <f t="shared" si="33"/>
        <v>0</v>
      </c>
      <c r="IN12" s="552">
        <f t="shared" si="96"/>
        <v>0</v>
      </c>
      <c r="IO12" s="552">
        <f t="shared" si="34"/>
        <v>0</v>
      </c>
      <c r="IP12" s="552">
        <f t="shared" si="34"/>
        <v>0</v>
      </c>
      <c r="IQ12" s="552">
        <f t="shared" si="34"/>
        <v>0</v>
      </c>
      <c r="IR12" s="552">
        <f t="shared" si="34"/>
        <v>0</v>
      </c>
      <c r="IS12" s="552">
        <f t="shared" si="97"/>
        <v>0</v>
      </c>
      <c r="IT12" s="552">
        <f t="shared" si="35"/>
        <v>0</v>
      </c>
      <c r="IU12" s="552">
        <f t="shared" si="35"/>
        <v>0</v>
      </c>
      <c r="IV12" s="552">
        <f t="shared" si="35"/>
        <v>0</v>
      </c>
      <c r="IW12" s="552">
        <f t="shared" si="35"/>
        <v>0</v>
      </c>
      <c r="IX12" s="547">
        <f t="shared" si="98"/>
        <v>0</v>
      </c>
      <c r="IY12" s="547">
        <f t="shared" si="36"/>
        <v>0</v>
      </c>
      <c r="IZ12" s="547">
        <f t="shared" si="36"/>
        <v>0</v>
      </c>
      <c r="JA12" s="547">
        <f t="shared" si="36"/>
        <v>0</v>
      </c>
      <c r="JB12" s="547">
        <f t="shared" si="36"/>
        <v>0</v>
      </c>
      <c r="JC12" s="547">
        <f t="shared" si="99"/>
        <v>0</v>
      </c>
      <c r="JD12" s="547">
        <f t="shared" si="37"/>
        <v>0</v>
      </c>
      <c r="JE12" s="547">
        <f t="shared" si="37"/>
        <v>0</v>
      </c>
      <c r="JF12" s="547">
        <f t="shared" si="37"/>
        <v>0</v>
      </c>
      <c r="JG12" s="547">
        <f t="shared" si="37"/>
        <v>0</v>
      </c>
      <c r="JH12" s="552">
        <f t="shared" si="100"/>
        <v>0</v>
      </c>
      <c r="JI12" s="552">
        <f t="shared" si="38"/>
        <v>0</v>
      </c>
      <c r="JJ12" s="552">
        <f t="shared" si="38"/>
        <v>0</v>
      </c>
      <c r="JK12" s="552">
        <f t="shared" si="38"/>
        <v>0</v>
      </c>
      <c r="JL12" s="552">
        <f t="shared" si="38"/>
        <v>0</v>
      </c>
      <c r="JM12" s="552">
        <f t="shared" si="101"/>
        <v>0</v>
      </c>
      <c r="JN12" s="552">
        <f t="shared" si="39"/>
        <v>0</v>
      </c>
      <c r="JO12" s="552">
        <f t="shared" si="39"/>
        <v>0</v>
      </c>
      <c r="JP12" s="552">
        <f t="shared" si="39"/>
        <v>0</v>
      </c>
      <c r="JQ12" s="552">
        <f t="shared" si="39"/>
        <v>0</v>
      </c>
      <c r="JR12" s="547">
        <f t="shared" si="102"/>
        <v>0</v>
      </c>
      <c r="JS12" s="547">
        <f t="shared" si="40"/>
        <v>0</v>
      </c>
      <c r="JT12" s="547">
        <f t="shared" si="40"/>
        <v>0</v>
      </c>
      <c r="JU12" s="547">
        <f t="shared" si="40"/>
        <v>0</v>
      </c>
      <c r="JV12" s="547">
        <f t="shared" si="40"/>
        <v>0</v>
      </c>
      <c r="JW12" s="547">
        <f t="shared" si="103"/>
        <v>0</v>
      </c>
      <c r="JX12" s="547">
        <f t="shared" si="41"/>
        <v>0</v>
      </c>
      <c r="JY12" s="547">
        <f t="shared" si="41"/>
        <v>0</v>
      </c>
      <c r="JZ12" s="547">
        <f t="shared" si="41"/>
        <v>0</v>
      </c>
      <c r="KA12" s="547">
        <f t="shared" si="41"/>
        <v>0</v>
      </c>
      <c r="KB12" s="552">
        <f t="shared" si="104"/>
        <v>0</v>
      </c>
      <c r="KC12" s="552">
        <f t="shared" si="42"/>
        <v>0</v>
      </c>
      <c r="KD12" s="552">
        <f t="shared" si="42"/>
        <v>0</v>
      </c>
      <c r="KE12" s="552">
        <f t="shared" si="42"/>
        <v>0</v>
      </c>
      <c r="KF12" s="552">
        <f t="shared" si="42"/>
        <v>0</v>
      </c>
      <c r="KG12" s="552">
        <f t="shared" si="105"/>
        <v>0</v>
      </c>
      <c r="KH12" s="552">
        <f t="shared" si="43"/>
        <v>0</v>
      </c>
      <c r="KI12" s="552">
        <f t="shared" si="43"/>
        <v>0</v>
      </c>
      <c r="KJ12" s="552">
        <f t="shared" si="43"/>
        <v>0</v>
      </c>
      <c r="KK12" s="552">
        <f t="shared" si="43"/>
        <v>0</v>
      </c>
      <c r="KL12" s="552">
        <f t="shared" si="106"/>
        <v>192000</v>
      </c>
      <c r="KM12" s="552">
        <f t="shared" si="107"/>
        <v>0</v>
      </c>
      <c r="KN12" s="549">
        <f t="shared" si="108"/>
        <v>192000</v>
      </c>
      <c r="KO12" s="549">
        <f t="shared" si="44"/>
        <v>3820</v>
      </c>
      <c r="KP12" s="549">
        <f t="shared" si="44"/>
        <v>188180</v>
      </c>
      <c r="KQ12" s="549">
        <f t="shared" si="44"/>
        <v>188180</v>
      </c>
      <c r="KR12" s="549">
        <f t="shared" si="44"/>
        <v>0</v>
      </c>
      <c r="KS12" s="549">
        <f t="shared" si="45"/>
        <v>25629980</v>
      </c>
      <c r="KT12" s="550">
        <f t="shared" si="45"/>
        <v>2156254</v>
      </c>
      <c r="KU12" s="550">
        <f t="shared" si="45"/>
        <v>23473726</v>
      </c>
      <c r="KV12" s="550">
        <f t="shared" si="45"/>
        <v>17873017</v>
      </c>
      <c r="KW12" s="550">
        <f t="shared" si="45"/>
        <v>5600709</v>
      </c>
      <c r="KX12" s="537">
        <f t="shared" si="109"/>
        <v>25630</v>
      </c>
      <c r="KY12" s="553">
        <f t="shared" si="110"/>
        <v>25438</v>
      </c>
      <c r="KZ12" s="553">
        <f t="shared" si="111"/>
        <v>192</v>
      </c>
      <c r="LA12" s="554">
        <f t="shared" si="112"/>
        <v>25630</v>
      </c>
      <c r="LC12" s="723">
        <f t="shared" si="113"/>
        <v>0</v>
      </c>
      <c r="LD12" s="723">
        <f t="shared" si="114"/>
        <v>0</v>
      </c>
      <c r="LE12" s="723">
        <f t="shared" si="115"/>
        <v>0</v>
      </c>
      <c r="LF12" s="723">
        <f t="shared" si="116"/>
        <v>0</v>
      </c>
      <c r="LG12" s="723">
        <f t="shared" si="117"/>
        <v>1461</v>
      </c>
      <c r="LH12" s="723">
        <f t="shared" si="118"/>
        <v>1252</v>
      </c>
      <c r="LI12" s="555"/>
      <c r="LJ12" s="555"/>
      <c r="LK12" s="555"/>
      <c r="LL12" s="555"/>
      <c r="LM12" s="555"/>
      <c r="LN12" s="555"/>
      <c r="LO12" s="555"/>
      <c r="LP12" s="555"/>
      <c r="LQ12" s="555"/>
      <c r="LR12" s="555"/>
      <c r="LS12" s="555"/>
      <c r="LT12" s="555"/>
      <c r="LU12" s="555"/>
      <c r="LV12" s="555"/>
      <c r="LW12" s="555"/>
      <c r="LX12" s="555"/>
      <c r="LY12" s="555"/>
      <c r="LZ12" s="555"/>
      <c r="MA12" s="555"/>
      <c r="MB12" s="555"/>
      <c r="MC12" s="555"/>
      <c r="MD12" s="555"/>
      <c r="ME12" s="555"/>
      <c r="MF12" s="555"/>
      <c r="MG12" s="555"/>
      <c r="MH12" s="555"/>
      <c r="MI12" s="555"/>
      <c r="MJ12" s="555"/>
      <c r="MK12" s="555"/>
      <c r="ML12" s="555"/>
      <c r="MM12" s="555"/>
      <c r="MN12" s="555"/>
      <c r="MO12" s="555"/>
      <c r="MP12" s="555"/>
      <c r="MQ12" s="555"/>
      <c r="MR12" s="555"/>
      <c r="MS12" s="555"/>
      <c r="MT12" s="555"/>
      <c r="MU12" s="555"/>
      <c r="MV12" s="555"/>
      <c r="MW12" s="555"/>
      <c r="MX12" s="555"/>
      <c r="MY12" s="555"/>
      <c r="MZ12" s="555"/>
      <c r="NA12" s="555"/>
      <c r="NB12" s="555"/>
      <c r="NC12" s="555"/>
      <c r="ND12" s="555"/>
      <c r="NE12" s="555"/>
      <c r="NF12" s="555"/>
      <c r="NG12" s="555"/>
      <c r="NH12" s="555"/>
      <c r="NI12" s="555"/>
      <c r="NJ12" s="555"/>
      <c r="NL12" s="749">
        <f t="shared" si="119"/>
        <v>0</v>
      </c>
      <c r="NM12" s="724">
        <f t="shared" si="120"/>
        <v>0</v>
      </c>
      <c r="NN12" s="724">
        <f t="shared" si="121"/>
        <v>0</v>
      </c>
      <c r="NO12" s="750">
        <f t="shared" si="122"/>
        <v>0</v>
      </c>
      <c r="NP12" s="751">
        <f t="shared" si="46"/>
        <v>0</v>
      </c>
      <c r="NQ12" s="751">
        <f t="shared" si="47"/>
        <v>0</v>
      </c>
      <c r="NR12" s="749">
        <f t="shared" si="123"/>
        <v>0</v>
      </c>
      <c r="NS12" s="724">
        <f t="shared" si="124"/>
        <v>0</v>
      </c>
      <c r="NT12" s="724">
        <f t="shared" si="125"/>
        <v>0</v>
      </c>
    </row>
    <row r="13" spans="1:384">
      <c r="A13" s="533" t="s">
        <v>784</v>
      </c>
      <c r="B13" s="534"/>
      <c r="C13" s="534"/>
      <c r="D13" s="534"/>
      <c r="E13" s="535">
        <f t="shared" si="48"/>
        <v>0</v>
      </c>
      <c r="F13" s="536"/>
      <c r="G13" s="536"/>
      <c r="H13" s="536"/>
      <c r="I13" s="535">
        <f t="shared" si="49"/>
        <v>0</v>
      </c>
      <c r="J13" s="537">
        <f t="shared" si="50"/>
        <v>0</v>
      </c>
      <c r="K13" s="538">
        <v>246</v>
      </c>
      <c r="L13" s="534"/>
      <c r="M13" s="556">
        <v>0</v>
      </c>
      <c r="N13" s="534"/>
      <c r="O13" s="538">
        <v>1</v>
      </c>
      <c r="P13" s="535">
        <f t="shared" si="2"/>
        <v>247</v>
      </c>
      <c r="Q13" s="538">
        <v>301</v>
      </c>
      <c r="R13" s="534"/>
      <c r="S13" s="556">
        <v>0</v>
      </c>
      <c r="T13" s="534"/>
      <c r="U13" s="538">
        <v>2</v>
      </c>
      <c r="V13" s="535">
        <f t="shared" si="3"/>
        <v>303</v>
      </c>
      <c r="W13" s="538">
        <v>53</v>
      </c>
      <c r="X13" s="534"/>
      <c r="Y13" s="534"/>
      <c r="Z13" s="534"/>
      <c r="AA13" s="538">
        <v>2</v>
      </c>
      <c r="AB13" s="535">
        <f t="shared" si="51"/>
        <v>55</v>
      </c>
      <c r="AC13" s="532">
        <f t="shared" si="52"/>
        <v>605</v>
      </c>
      <c r="AD13" s="324"/>
      <c r="AE13" s="324"/>
      <c r="AF13" s="324"/>
      <c r="AG13" s="324"/>
      <c r="AH13" s="324">
        <v>30</v>
      </c>
      <c r="AI13" s="324"/>
      <c r="AJ13" s="540"/>
      <c r="AK13" s="541">
        <v>0</v>
      </c>
      <c r="AL13" s="542"/>
      <c r="AM13" s="543">
        <v>0</v>
      </c>
      <c r="AN13" s="543"/>
      <c r="AO13" s="540"/>
      <c r="AP13" s="544"/>
      <c r="AQ13" s="543">
        <v>1</v>
      </c>
      <c r="AR13" s="541">
        <v>1</v>
      </c>
      <c r="AS13" s="541"/>
      <c r="AT13" s="534"/>
      <c r="AU13" s="534"/>
      <c r="AV13" s="543">
        <v>0</v>
      </c>
      <c r="AW13" s="543">
        <v>0</v>
      </c>
      <c r="AX13" s="541"/>
      <c r="AY13" s="543">
        <v>0</v>
      </c>
      <c r="AZ13" s="543"/>
      <c r="BA13" s="541"/>
      <c r="BB13" s="543"/>
      <c r="BC13" s="534"/>
      <c r="BD13" s="534"/>
      <c r="BE13" s="543">
        <v>0</v>
      </c>
      <c r="BF13" s="543"/>
      <c r="BG13" s="546"/>
      <c r="BH13" s="547">
        <f t="shared" si="53"/>
        <v>6020850</v>
      </c>
      <c r="BI13" s="548">
        <f t="shared" si="4"/>
        <v>530622</v>
      </c>
      <c r="BJ13" s="548">
        <f t="shared" si="4"/>
        <v>5490228</v>
      </c>
      <c r="BK13" s="548">
        <f t="shared" si="4"/>
        <v>4305738</v>
      </c>
      <c r="BL13" s="548">
        <f t="shared" si="4"/>
        <v>1184490</v>
      </c>
      <c r="BM13" s="547">
        <f t="shared" si="54"/>
        <v>0</v>
      </c>
      <c r="BN13" s="548">
        <f t="shared" si="5"/>
        <v>0</v>
      </c>
      <c r="BO13" s="548">
        <f t="shared" si="5"/>
        <v>0</v>
      </c>
      <c r="BP13" s="548">
        <f t="shared" si="5"/>
        <v>0</v>
      </c>
      <c r="BQ13" s="548">
        <f t="shared" si="5"/>
        <v>0</v>
      </c>
      <c r="BR13" s="547">
        <f t="shared" si="55"/>
        <v>0</v>
      </c>
      <c r="BS13" s="548">
        <f t="shared" si="6"/>
        <v>0</v>
      </c>
      <c r="BT13" s="548">
        <f t="shared" si="6"/>
        <v>0</v>
      </c>
      <c r="BU13" s="548">
        <f t="shared" si="6"/>
        <v>0</v>
      </c>
      <c r="BV13" s="548">
        <f t="shared" si="6"/>
        <v>0</v>
      </c>
      <c r="BW13" s="548"/>
      <c r="BX13" s="548"/>
      <c r="BY13" s="548"/>
      <c r="BZ13" s="548"/>
      <c r="CA13" s="548"/>
      <c r="CB13" s="547">
        <f t="shared" si="56"/>
        <v>191457</v>
      </c>
      <c r="CC13" s="548">
        <f t="shared" si="7"/>
        <v>451</v>
      </c>
      <c r="CD13" s="548">
        <f t="shared" si="7"/>
        <v>191006</v>
      </c>
      <c r="CE13" s="548">
        <f t="shared" si="7"/>
        <v>191006</v>
      </c>
      <c r="CF13" s="548">
        <f t="shared" si="7"/>
        <v>0</v>
      </c>
      <c r="CG13" s="549">
        <f t="shared" si="57"/>
        <v>6212307</v>
      </c>
      <c r="CH13" s="547">
        <f t="shared" si="58"/>
        <v>10052798</v>
      </c>
      <c r="CI13" s="548">
        <f t="shared" si="58"/>
        <v>864171</v>
      </c>
      <c r="CJ13" s="548">
        <f t="shared" si="58"/>
        <v>9188627</v>
      </c>
      <c r="CK13" s="548">
        <f t="shared" si="58"/>
        <v>7006076</v>
      </c>
      <c r="CL13" s="548">
        <f t="shared" si="58"/>
        <v>2182551</v>
      </c>
      <c r="CM13" s="547">
        <f t="shared" si="59"/>
        <v>0</v>
      </c>
      <c r="CN13" s="548">
        <f t="shared" si="8"/>
        <v>0</v>
      </c>
      <c r="CO13" s="548">
        <f t="shared" si="8"/>
        <v>0</v>
      </c>
      <c r="CP13" s="548">
        <f t="shared" si="8"/>
        <v>0</v>
      </c>
      <c r="CQ13" s="548">
        <f t="shared" si="8"/>
        <v>0</v>
      </c>
      <c r="CR13" s="547">
        <f t="shared" si="60"/>
        <v>0</v>
      </c>
      <c r="CS13" s="548">
        <f t="shared" si="60"/>
        <v>0</v>
      </c>
      <c r="CT13" s="548">
        <f t="shared" si="60"/>
        <v>0</v>
      </c>
      <c r="CU13" s="548">
        <f t="shared" si="60"/>
        <v>0</v>
      </c>
      <c r="CV13" s="548">
        <f t="shared" si="60"/>
        <v>0</v>
      </c>
      <c r="CW13" s="547">
        <f t="shared" si="61"/>
        <v>0</v>
      </c>
      <c r="CX13" s="548">
        <f t="shared" si="9"/>
        <v>0</v>
      </c>
      <c r="CY13" s="548">
        <f t="shared" si="9"/>
        <v>0</v>
      </c>
      <c r="CZ13" s="548">
        <f t="shared" si="9"/>
        <v>0</v>
      </c>
      <c r="DA13" s="548">
        <f t="shared" si="9"/>
        <v>0</v>
      </c>
      <c r="DB13" s="547">
        <f t="shared" si="62"/>
        <v>442288</v>
      </c>
      <c r="DC13" s="548">
        <f t="shared" si="10"/>
        <v>1504</v>
      </c>
      <c r="DD13" s="548">
        <f t="shared" si="10"/>
        <v>440784</v>
      </c>
      <c r="DE13" s="548">
        <f t="shared" si="10"/>
        <v>440784</v>
      </c>
      <c r="DF13" s="548">
        <f t="shared" si="10"/>
        <v>0</v>
      </c>
      <c r="DG13" s="549">
        <f t="shared" si="63"/>
        <v>10495086</v>
      </c>
      <c r="DH13" s="547">
        <f t="shared" si="64"/>
        <v>1780270</v>
      </c>
      <c r="DI13" s="548">
        <f t="shared" si="64"/>
        <v>146757</v>
      </c>
      <c r="DJ13" s="548">
        <f t="shared" si="64"/>
        <v>1633513</v>
      </c>
      <c r="DK13" s="548">
        <f t="shared" si="64"/>
        <v>1183278</v>
      </c>
      <c r="DL13" s="548">
        <f t="shared" si="64"/>
        <v>450235</v>
      </c>
      <c r="DM13" s="547">
        <f t="shared" si="65"/>
        <v>0</v>
      </c>
      <c r="DN13" s="548">
        <f t="shared" si="11"/>
        <v>0</v>
      </c>
      <c r="DO13" s="548">
        <f t="shared" si="11"/>
        <v>0</v>
      </c>
      <c r="DP13" s="548">
        <f t="shared" si="11"/>
        <v>0</v>
      </c>
      <c r="DQ13" s="548">
        <f t="shared" si="11"/>
        <v>0</v>
      </c>
      <c r="DR13" s="548"/>
      <c r="DS13" s="548"/>
      <c r="DT13" s="548"/>
      <c r="DU13" s="548"/>
      <c r="DV13" s="548"/>
      <c r="DW13" s="547">
        <f t="shared" si="66"/>
        <v>0</v>
      </c>
      <c r="DX13" s="548">
        <f t="shared" si="12"/>
        <v>0</v>
      </c>
      <c r="DY13" s="548">
        <f t="shared" si="12"/>
        <v>0</v>
      </c>
      <c r="DZ13" s="548">
        <f t="shared" si="12"/>
        <v>0</v>
      </c>
      <c r="EA13" s="548">
        <f t="shared" si="12"/>
        <v>0</v>
      </c>
      <c r="EB13" s="547">
        <f t="shared" si="67"/>
        <v>530746</v>
      </c>
      <c r="EC13" s="548">
        <f t="shared" si="13"/>
        <v>1806</v>
      </c>
      <c r="ED13" s="548">
        <f t="shared" si="13"/>
        <v>528940</v>
      </c>
      <c r="EE13" s="548">
        <f t="shared" si="13"/>
        <v>528940</v>
      </c>
      <c r="EF13" s="548">
        <f t="shared" si="13"/>
        <v>0</v>
      </c>
      <c r="EG13" s="549">
        <f t="shared" si="68"/>
        <v>2311016</v>
      </c>
      <c r="EH13" s="549">
        <f t="shared" si="69"/>
        <v>19018409</v>
      </c>
      <c r="EI13" s="550">
        <f t="shared" si="70"/>
        <v>1545311</v>
      </c>
      <c r="EJ13" s="550">
        <f t="shared" si="14"/>
        <v>17473098</v>
      </c>
      <c r="EK13" s="550">
        <f t="shared" si="14"/>
        <v>13655822</v>
      </c>
      <c r="EL13" s="550">
        <f t="shared" si="14"/>
        <v>3817276</v>
      </c>
      <c r="EM13" s="551">
        <f t="shared" si="71"/>
        <v>17853918</v>
      </c>
      <c r="EN13" s="551">
        <f t="shared" si="72"/>
        <v>0</v>
      </c>
      <c r="EO13" s="551">
        <f t="shared" si="73"/>
        <v>0</v>
      </c>
      <c r="EP13" s="551">
        <f t="shared" si="74"/>
        <v>0</v>
      </c>
      <c r="EQ13" s="551">
        <f t="shared" si="75"/>
        <v>1164491</v>
      </c>
      <c r="ER13" s="547">
        <f t="shared" si="76"/>
        <v>0</v>
      </c>
      <c r="ES13" s="548">
        <f t="shared" si="76"/>
        <v>0</v>
      </c>
      <c r="ET13" s="548">
        <f t="shared" si="76"/>
        <v>0</v>
      </c>
      <c r="EU13" s="548">
        <f t="shared" si="76"/>
        <v>0</v>
      </c>
      <c r="EV13" s="548">
        <f t="shared" si="76"/>
        <v>0</v>
      </c>
      <c r="EW13" s="547">
        <f t="shared" si="77"/>
        <v>0</v>
      </c>
      <c r="EX13" s="547">
        <f t="shared" si="77"/>
        <v>0</v>
      </c>
      <c r="EY13" s="547">
        <f t="shared" si="77"/>
        <v>0</v>
      </c>
      <c r="EZ13" s="547">
        <f t="shared" si="15"/>
        <v>0</v>
      </c>
      <c r="FA13" s="547">
        <f t="shared" si="15"/>
        <v>0</v>
      </c>
      <c r="FB13" s="552">
        <f t="shared" si="78"/>
        <v>0</v>
      </c>
      <c r="FC13" s="552">
        <f t="shared" si="16"/>
        <v>0</v>
      </c>
      <c r="FD13" s="552">
        <f t="shared" si="16"/>
        <v>0</v>
      </c>
      <c r="FE13" s="552">
        <f t="shared" si="16"/>
        <v>0</v>
      </c>
      <c r="FF13" s="552">
        <f t="shared" si="16"/>
        <v>0</v>
      </c>
      <c r="FG13" s="552">
        <f t="shared" si="79"/>
        <v>0</v>
      </c>
      <c r="FH13" s="552">
        <f t="shared" si="17"/>
        <v>0</v>
      </c>
      <c r="FI13" s="552">
        <f t="shared" si="17"/>
        <v>0</v>
      </c>
      <c r="FJ13" s="552">
        <f t="shared" si="17"/>
        <v>0</v>
      </c>
      <c r="FK13" s="552">
        <f t="shared" si="17"/>
        <v>0</v>
      </c>
      <c r="FL13" s="547">
        <f t="shared" si="80"/>
        <v>43830</v>
      </c>
      <c r="FM13" s="547">
        <f t="shared" si="18"/>
        <v>870</v>
      </c>
      <c r="FN13" s="547">
        <f t="shared" si="18"/>
        <v>42960</v>
      </c>
      <c r="FO13" s="547">
        <f t="shared" si="18"/>
        <v>42960</v>
      </c>
      <c r="FP13" s="547">
        <f t="shared" si="18"/>
        <v>0</v>
      </c>
      <c r="FQ13" s="547">
        <f t="shared" si="81"/>
        <v>0</v>
      </c>
      <c r="FR13" s="547">
        <f t="shared" si="19"/>
        <v>0</v>
      </c>
      <c r="FS13" s="547">
        <f t="shared" si="19"/>
        <v>0</v>
      </c>
      <c r="FT13" s="547">
        <f t="shared" si="19"/>
        <v>0</v>
      </c>
      <c r="FU13" s="547">
        <f t="shared" si="19"/>
        <v>0</v>
      </c>
      <c r="FV13" s="552">
        <f t="shared" si="82"/>
        <v>0</v>
      </c>
      <c r="FW13" s="552">
        <f t="shared" si="20"/>
        <v>0</v>
      </c>
      <c r="FX13" s="552">
        <f t="shared" si="20"/>
        <v>0</v>
      </c>
      <c r="FY13" s="552">
        <f t="shared" si="20"/>
        <v>0</v>
      </c>
      <c r="FZ13" s="552">
        <f t="shared" si="20"/>
        <v>0</v>
      </c>
      <c r="GA13" s="552">
        <f t="shared" si="83"/>
        <v>0</v>
      </c>
      <c r="GB13" s="552">
        <f t="shared" si="21"/>
        <v>0</v>
      </c>
      <c r="GC13" s="552">
        <f t="shared" si="21"/>
        <v>0</v>
      </c>
      <c r="GD13" s="552">
        <f t="shared" si="21"/>
        <v>0</v>
      </c>
      <c r="GE13" s="552">
        <f t="shared" si="21"/>
        <v>0</v>
      </c>
      <c r="GF13" s="552">
        <f t="shared" si="84"/>
        <v>0</v>
      </c>
      <c r="GG13" s="552">
        <f t="shared" si="22"/>
        <v>0</v>
      </c>
      <c r="GH13" s="552">
        <f t="shared" si="22"/>
        <v>0</v>
      </c>
      <c r="GI13" s="552">
        <f t="shared" si="22"/>
        <v>0</v>
      </c>
      <c r="GJ13" s="552">
        <f t="shared" si="22"/>
        <v>0</v>
      </c>
      <c r="GK13" s="552">
        <f t="shared" si="85"/>
        <v>0</v>
      </c>
      <c r="GL13" s="552">
        <f t="shared" si="23"/>
        <v>0</v>
      </c>
      <c r="GM13" s="552">
        <f t="shared" si="23"/>
        <v>0</v>
      </c>
      <c r="GN13" s="552">
        <f t="shared" si="23"/>
        <v>0</v>
      </c>
      <c r="GO13" s="552">
        <f t="shared" si="23"/>
        <v>0</v>
      </c>
      <c r="GP13" s="547">
        <f t="shared" si="86"/>
        <v>0</v>
      </c>
      <c r="GQ13" s="547">
        <f t="shared" si="24"/>
        <v>0</v>
      </c>
      <c r="GR13" s="547">
        <f t="shared" si="24"/>
        <v>0</v>
      </c>
      <c r="GS13" s="547">
        <f t="shared" si="24"/>
        <v>0</v>
      </c>
      <c r="GT13" s="547">
        <f t="shared" si="24"/>
        <v>0</v>
      </c>
      <c r="GU13" s="547">
        <f t="shared" si="87"/>
        <v>0</v>
      </c>
      <c r="GV13" s="547">
        <f t="shared" si="25"/>
        <v>0</v>
      </c>
      <c r="GW13" s="547">
        <f t="shared" si="25"/>
        <v>0</v>
      </c>
      <c r="GX13" s="547">
        <f t="shared" si="25"/>
        <v>0</v>
      </c>
      <c r="GY13" s="547">
        <f t="shared" si="25"/>
        <v>0</v>
      </c>
      <c r="GZ13" s="552">
        <f t="shared" si="88"/>
        <v>0</v>
      </c>
      <c r="HA13" s="552">
        <f t="shared" si="26"/>
        <v>0</v>
      </c>
      <c r="HB13" s="552">
        <f t="shared" si="26"/>
        <v>0</v>
      </c>
      <c r="HC13" s="552">
        <f t="shared" si="26"/>
        <v>0</v>
      </c>
      <c r="HD13" s="552">
        <f t="shared" si="26"/>
        <v>0</v>
      </c>
      <c r="HE13" s="552">
        <f t="shared" si="89"/>
        <v>39466</v>
      </c>
      <c r="HF13" s="552">
        <f t="shared" si="27"/>
        <v>4972</v>
      </c>
      <c r="HG13" s="552">
        <f t="shared" si="27"/>
        <v>34494</v>
      </c>
      <c r="HH13" s="552">
        <f t="shared" si="27"/>
        <v>26301</v>
      </c>
      <c r="HI13" s="552">
        <f t="shared" si="27"/>
        <v>8193</v>
      </c>
      <c r="HJ13" s="547">
        <f t="shared" si="90"/>
        <v>39697</v>
      </c>
      <c r="HK13" s="547">
        <f t="shared" si="28"/>
        <v>4869</v>
      </c>
      <c r="HL13" s="547">
        <f t="shared" si="28"/>
        <v>34828</v>
      </c>
      <c r="HM13" s="547">
        <f t="shared" si="28"/>
        <v>25229</v>
      </c>
      <c r="HN13" s="547">
        <f t="shared" si="28"/>
        <v>9599</v>
      </c>
      <c r="HO13" s="547">
        <f t="shared" si="91"/>
        <v>0</v>
      </c>
      <c r="HP13" s="547">
        <f t="shared" si="29"/>
        <v>0</v>
      </c>
      <c r="HQ13" s="547">
        <f t="shared" si="29"/>
        <v>0</v>
      </c>
      <c r="HR13" s="547">
        <f t="shared" si="29"/>
        <v>0</v>
      </c>
      <c r="HS13" s="547">
        <f t="shared" si="29"/>
        <v>0</v>
      </c>
      <c r="HT13" s="552">
        <f t="shared" si="92"/>
        <v>0</v>
      </c>
      <c r="HU13" s="552">
        <f t="shared" si="30"/>
        <v>0</v>
      </c>
      <c r="HV13" s="552">
        <f t="shared" si="30"/>
        <v>0</v>
      </c>
      <c r="HW13" s="552">
        <f t="shared" si="30"/>
        <v>0</v>
      </c>
      <c r="HX13" s="552">
        <f t="shared" si="30"/>
        <v>0</v>
      </c>
      <c r="HY13" s="552">
        <f t="shared" si="93"/>
        <v>0</v>
      </c>
      <c r="HZ13" s="552">
        <f t="shared" si="31"/>
        <v>0</v>
      </c>
      <c r="IA13" s="552">
        <f t="shared" si="31"/>
        <v>0</v>
      </c>
      <c r="IB13" s="552">
        <f t="shared" si="31"/>
        <v>0</v>
      </c>
      <c r="IC13" s="552">
        <f t="shared" si="31"/>
        <v>0</v>
      </c>
      <c r="ID13" s="547">
        <f t="shared" si="94"/>
        <v>0</v>
      </c>
      <c r="IE13" s="547">
        <f t="shared" si="32"/>
        <v>0</v>
      </c>
      <c r="IF13" s="547">
        <f t="shared" si="32"/>
        <v>0</v>
      </c>
      <c r="IG13" s="547">
        <f t="shared" si="32"/>
        <v>0</v>
      </c>
      <c r="IH13" s="547">
        <f t="shared" si="32"/>
        <v>0</v>
      </c>
      <c r="II13" s="547">
        <f t="shared" si="95"/>
        <v>0</v>
      </c>
      <c r="IJ13" s="547">
        <f t="shared" si="33"/>
        <v>0</v>
      </c>
      <c r="IK13" s="547">
        <f t="shared" si="33"/>
        <v>0</v>
      </c>
      <c r="IL13" s="547">
        <f t="shared" si="33"/>
        <v>0</v>
      </c>
      <c r="IM13" s="547">
        <f t="shared" si="33"/>
        <v>0</v>
      </c>
      <c r="IN13" s="552">
        <f t="shared" si="96"/>
        <v>0</v>
      </c>
      <c r="IO13" s="552">
        <f t="shared" si="34"/>
        <v>0</v>
      </c>
      <c r="IP13" s="552">
        <f t="shared" si="34"/>
        <v>0</v>
      </c>
      <c r="IQ13" s="552">
        <f t="shared" si="34"/>
        <v>0</v>
      </c>
      <c r="IR13" s="552">
        <f t="shared" si="34"/>
        <v>0</v>
      </c>
      <c r="IS13" s="552">
        <f t="shared" si="97"/>
        <v>0</v>
      </c>
      <c r="IT13" s="552">
        <f t="shared" si="35"/>
        <v>0</v>
      </c>
      <c r="IU13" s="552">
        <f t="shared" si="35"/>
        <v>0</v>
      </c>
      <c r="IV13" s="552">
        <f t="shared" si="35"/>
        <v>0</v>
      </c>
      <c r="IW13" s="552">
        <f t="shared" si="35"/>
        <v>0</v>
      </c>
      <c r="IX13" s="547">
        <f t="shared" si="98"/>
        <v>0</v>
      </c>
      <c r="IY13" s="547">
        <f t="shared" si="36"/>
        <v>0</v>
      </c>
      <c r="IZ13" s="547">
        <f t="shared" si="36"/>
        <v>0</v>
      </c>
      <c r="JA13" s="547">
        <f t="shared" si="36"/>
        <v>0</v>
      </c>
      <c r="JB13" s="547">
        <f t="shared" si="36"/>
        <v>0</v>
      </c>
      <c r="JC13" s="547">
        <f t="shared" si="99"/>
        <v>0</v>
      </c>
      <c r="JD13" s="547">
        <f t="shared" si="37"/>
        <v>0</v>
      </c>
      <c r="JE13" s="547">
        <f t="shared" si="37"/>
        <v>0</v>
      </c>
      <c r="JF13" s="547">
        <f t="shared" si="37"/>
        <v>0</v>
      </c>
      <c r="JG13" s="547">
        <f t="shared" si="37"/>
        <v>0</v>
      </c>
      <c r="JH13" s="552">
        <f t="shared" si="100"/>
        <v>0</v>
      </c>
      <c r="JI13" s="552">
        <f t="shared" si="38"/>
        <v>0</v>
      </c>
      <c r="JJ13" s="552">
        <f t="shared" si="38"/>
        <v>0</v>
      </c>
      <c r="JK13" s="552">
        <f t="shared" si="38"/>
        <v>0</v>
      </c>
      <c r="JL13" s="552">
        <f t="shared" si="38"/>
        <v>0</v>
      </c>
      <c r="JM13" s="552">
        <f t="shared" si="101"/>
        <v>0</v>
      </c>
      <c r="JN13" s="552">
        <f t="shared" si="39"/>
        <v>0</v>
      </c>
      <c r="JO13" s="552">
        <f t="shared" si="39"/>
        <v>0</v>
      </c>
      <c r="JP13" s="552">
        <f t="shared" si="39"/>
        <v>0</v>
      </c>
      <c r="JQ13" s="552">
        <f t="shared" si="39"/>
        <v>0</v>
      </c>
      <c r="JR13" s="547">
        <f t="shared" si="102"/>
        <v>0</v>
      </c>
      <c r="JS13" s="547">
        <f t="shared" si="40"/>
        <v>0</v>
      </c>
      <c r="JT13" s="547">
        <f t="shared" si="40"/>
        <v>0</v>
      </c>
      <c r="JU13" s="547">
        <f t="shared" si="40"/>
        <v>0</v>
      </c>
      <c r="JV13" s="547">
        <f t="shared" si="40"/>
        <v>0</v>
      </c>
      <c r="JW13" s="547">
        <f t="shared" si="103"/>
        <v>0</v>
      </c>
      <c r="JX13" s="547">
        <f t="shared" si="41"/>
        <v>0</v>
      </c>
      <c r="JY13" s="547">
        <f t="shared" si="41"/>
        <v>0</v>
      </c>
      <c r="JZ13" s="547">
        <f t="shared" si="41"/>
        <v>0</v>
      </c>
      <c r="KA13" s="547">
        <f t="shared" si="41"/>
        <v>0</v>
      </c>
      <c r="KB13" s="552">
        <f t="shared" si="104"/>
        <v>0</v>
      </c>
      <c r="KC13" s="552">
        <f t="shared" si="42"/>
        <v>0</v>
      </c>
      <c r="KD13" s="552">
        <f t="shared" si="42"/>
        <v>0</v>
      </c>
      <c r="KE13" s="552">
        <f t="shared" si="42"/>
        <v>0</v>
      </c>
      <c r="KF13" s="552">
        <f t="shared" si="42"/>
        <v>0</v>
      </c>
      <c r="KG13" s="552">
        <f t="shared" si="105"/>
        <v>0</v>
      </c>
      <c r="KH13" s="552">
        <f t="shared" si="43"/>
        <v>0</v>
      </c>
      <c r="KI13" s="552">
        <f t="shared" si="43"/>
        <v>0</v>
      </c>
      <c r="KJ13" s="552">
        <f t="shared" si="43"/>
        <v>0</v>
      </c>
      <c r="KK13" s="552">
        <f t="shared" si="43"/>
        <v>0</v>
      </c>
      <c r="KL13" s="552">
        <f t="shared" si="106"/>
        <v>43830</v>
      </c>
      <c r="KM13" s="552">
        <f t="shared" si="107"/>
        <v>79163</v>
      </c>
      <c r="KN13" s="549">
        <f t="shared" si="108"/>
        <v>122993</v>
      </c>
      <c r="KO13" s="549">
        <f t="shared" si="44"/>
        <v>10711</v>
      </c>
      <c r="KP13" s="549">
        <f t="shared" si="44"/>
        <v>112282</v>
      </c>
      <c r="KQ13" s="549">
        <f t="shared" si="44"/>
        <v>94490</v>
      </c>
      <c r="KR13" s="549">
        <f t="shared" si="44"/>
        <v>17792</v>
      </c>
      <c r="KS13" s="549">
        <f t="shared" si="45"/>
        <v>19141402</v>
      </c>
      <c r="KT13" s="550">
        <f t="shared" si="45"/>
        <v>1556022</v>
      </c>
      <c r="KU13" s="550">
        <f t="shared" si="45"/>
        <v>17585380</v>
      </c>
      <c r="KV13" s="550">
        <f t="shared" si="45"/>
        <v>13750312</v>
      </c>
      <c r="KW13" s="550">
        <f t="shared" si="45"/>
        <v>3835068</v>
      </c>
      <c r="KX13" s="537">
        <f t="shared" si="109"/>
        <v>19141.400000000001</v>
      </c>
      <c r="KY13" s="553">
        <f t="shared" si="110"/>
        <v>19097.599999999999</v>
      </c>
      <c r="KZ13" s="553">
        <f t="shared" si="111"/>
        <v>43.8</v>
      </c>
      <c r="LA13" s="554">
        <f t="shared" si="112"/>
        <v>19141.400000000001</v>
      </c>
      <c r="LC13" s="723">
        <f t="shared" si="113"/>
        <v>0</v>
      </c>
      <c r="LD13" s="723">
        <f t="shared" si="114"/>
        <v>0</v>
      </c>
      <c r="LE13" s="723">
        <f t="shared" si="115"/>
        <v>0</v>
      </c>
      <c r="LF13" s="723">
        <f t="shared" si="116"/>
        <v>0</v>
      </c>
      <c r="LG13" s="723">
        <f t="shared" si="117"/>
        <v>1461</v>
      </c>
      <c r="LH13" s="723">
        <f t="shared" si="118"/>
        <v>0</v>
      </c>
      <c r="LI13" s="555"/>
      <c r="LJ13" s="555"/>
      <c r="LK13" s="555"/>
      <c r="LL13" s="555"/>
      <c r="LM13" s="555"/>
      <c r="LN13" s="555"/>
      <c r="LO13" s="555"/>
      <c r="LP13" s="555"/>
      <c r="LQ13" s="555"/>
      <c r="LR13" s="555"/>
      <c r="LS13" s="555"/>
      <c r="LT13" s="555"/>
      <c r="LU13" s="555"/>
      <c r="LV13" s="555"/>
      <c r="LW13" s="555"/>
      <c r="LX13" s="555"/>
      <c r="LY13" s="555"/>
      <c r="LZ13" s="555"/>
      <c r="MA13" s="555"/>
      <c r="MB13" s="555"/>
      <c r="MC13" s="555"/>
      <c r="MD13" s="555"/>
      <c r="ME13" s="555"/>
      <c r="MF13" s="555"/>
      <c r="MG13" s="555"/>
      <c r="MH13" s="555"/>
      <c r="MI13" s="555"/>
      <c r="MJ13" s="555"/>
      <c r="MK13" s="555"/>
      <c r="ML13" s="555"/>
      <c r="MM13" s="555"/>
      <c r="MN13" s="555"/>
      <c r="MO13" s="555"/>
      <c r="MP13" s="555"/>
      <c r="MQ13" s="555"/>
      <c r="MR13" s="555"/>
      <c r="MS13" s="555"/>
      <c r="MT13" s="555"/>
      <c r="MU13" s="555"/>
      <c r="MV13" s="555"/>
      <c r="MW13" s="555"/>
      <c r="MX13" s="555"/>
      <c r="MY13" s="555"/>
      <c r="MZ13" s="555"/>
      <c r="NA13" s="555"/>
      <c r="NB13" s="555"/>
      <c r="NC13" s="555"/>
      <c r="ND13" s="555"/>
      <c r="NE13" s="555"/>
      <c r="NF13" s="555"/>
      <c r="NG13" s="555"/>
      <c r="NH13" s="555"/>
      <c r="NI13" s="555"/>
      <c r="NJ13" s="555"/>
      <c r="NL13" s="749">
        <f t="shared" si="119"/>
        <v>0</v>
      </c>
      <c r="NM13" s="724">
        <f t="shared" si="120"/>
        <v>39466</v>
      </c>
      <c r="NN13" s="724">
        <f t="shared" si="121"/>
        <v>39697</v>
      </c>
      <c r="NO13" s="750">
        <f t="shared" si="122"/>
        <v>0</v>
      </c>
      <c r="NP13" s="751">
        <f t="shared" si="46"/>
        <v>34494</v>
      </c>
      <c r="NQ13" s="751">
        <f t="shared" si="47"/>
        <v>34828</v>
      </c>
      <c r="NR13" s="749">
        <f t="shared" si="123"/>
        <v>0</v>
      </c>
      <c r="NS13" s="724">
        <f t="shared" si="124"/>
        <v>4972</v>
      </c>
      <c r="NT13" s="724">
        <f t="shared" si="125"/>
        <v>4869</v>
      </c>
    </row>
    <row r="14" spans="1:384">
      <c r="A14" s="533" t="s">
        <v>785</v>
      </c>
      <c r="B14" s="534"/>
      <c r="C14" s="534"/>
      <c r="D14" s="534"/>
      <c r="E14" s="535">
        <f t="shared" si="48"/>
        <v>0</v>
      </c>
      <c r="F14" s="536"/>
      <c r="G14" s="536"/>
      <c r="H14" s="536"/>
      <c r="I14" s="535">
        <f t="shared" si="49"/>
        <v>0</v>
      </c>
      <c r="J14" s="537">
        <f t="shared" si="50"/>
        <v>0</v>
      </c>
      <c r="K14" s="538">
        <v>422</v>
      </c>
      <c r="L14" s="534"/>
      <c r="M14" s="556">
        <v>12</v>
      </c>
      <c r="N14" s="534"/>
      <c r="O14" s="538">
        <v>2</v>
      </c>
      <c r="P14" s="535">
        <f t="shared" si="2"/>
        <v>436</v>
      </c>
      <c r="Q14" s="538">
        <v>416</v>
      </c>
      <c r="R14" s="534"/>
      <c r="S14" s="556">
        <v>42</v>
      </c>
      <c r="T14" s="534"/>
      <c r="U14" s="538">
        <v>3</v>
      </c>
      <c r="V14" s="535">
        <f t="shared" si="3"/>
        <v>461</v>
      </c>
      <c r="W14" s="538">
        <v>49</v>
      </c>
      <c r="X14" s="534"/>
      <c r="Y14" s="534"/>
      <c r="Z14" s="534"/>
      <c r="AA14" s="538">
        <v>1</v>
      </c>
      <c r="AB14" s="535">
        <f t="shared" si="51"/>
        <v>50</v>
      </c>
      <c r="AC14" s="532">
        <f t="shared" si="52"/>
        <v>947</v>
      </c>
      <c r="AD14" s="324">
        <v>15</v>
      </c>
      <c r="AE14" s="324">
        <v>45</v>
      </c>
      <c r="AF14" s="324">
        <v>100</v>
      </c>
      <c r="AG14" s="324">
        <v>75</v>
      </c>
      <c r="AH14" s="324">
        <v>50</v>
      </c>
      <c r="AI14" s="324">
        <v>80</v>
      </c>
      <c r="AJ14" s="540"/>
      <c r="AK14" s="541">
        <v>0</v>
      </c>
      <c r="AL14" s="542"/>
      <c r="AM14" s="543">
        <v>1</v>
      </c>
      <c r="AN14" s="543"/>
      <c r="AO14" s="540"/>
      <c r="AP14" s="544"/>
      <c r="AQ14" s="543">
        <v>0</v>
      </c>
      <c r="AR14" s="541"/>
      <c r="AS14" s="541"/>
      <c r="AT14" s="534"/>
      <c r="AU14" s="534"/>
      <c r="AV14" s="543">
        <v>1</v>
      </c>
      <c r="AW14" s="543">
        <v>0</v>
      </c>
      <c r="AX14" s="541"/>
      <c r="AY14" s="543">
        <v>0</v>
      </c>
      <c r="AZ14" s="543"/>
      <c r="BA14" s="541"/>
      <c r="BB14" s="543"/>
      <c r="BC14" s="534"/>
      <c r="BD14" s="534"/>
      <c r="BE14" s="543">
        <v>0</v>
      </c>
      <c r="BF14" s="543"/>
      <c r="BG14" s="546"/>
      <c r="BH14" s="547">
        <f t="shared" si="53"/>
        <v>10328450</v>
      </c>
      <c r="BI14" s="548">
        <f t="shared" si="4"/>
        <v>910254</v>
      </c>
      <c r="BJ14" s="548">
        <f t="shared" si="4"/>
        <v>9418196</v>
      </c>
      <c r="BK14" s="548">
        <f t="shared" si="4"/>
        <v>7386266</v>
      </c>
      <c r="BL14" s="548">
        <f t="shared" si="4"/>
        <v>2031930</v>
      </c>
      <c r="BM14" s="547">
        <f t="shared" si="54"/>
        <v>0</v>
      </c>
      <c r="BN14" s="548">
        <f t="shared" si="5"/>
        <v>0</v>
      </c>
      <c r="BO14" s="548">
        <f t="shared" si="5"/>
        <v>0</v>
      </c>
      <c r="BP14" s="548">
        <f t="shared" si="5"/>
        <v>0</v>
      </c>
      <c r="BQ14" s="548">
        <f t="shared" si="5"/>
        <v>0</v>
      </c>
      <c r="BR14" s="547">
        <f t="shared" si="55"/>
        <v>822168</v>
      </c>
      <c r="BS14" s="548">
        <f t="shared" si="6"/>
        <v>25884</v>
      </c>
      <c r="BT14" s="548">
        <f t="shared" si="6"/>
        <v>796284</v>
      </c>
      <c r="BU14" s="548">
        <f t="shared" si="6"/>
        <v>627144</v>
      </c>
      <c r="BV14" s="548">
        <f t="shared" si="6"/>
        <v>169140</v>
      </c>
      <c r="BW14" s="548"/>
      <c r="BX14" s="548"/>
      <c r="BY14" s="548"/>
      <c r="BZ14" s="548"/>
      <c r="CA14" s="548"/>
      <c r="CB14" s="547">
        <f t="shared" si="56"/>
        <v>382914</v>
      </c>
      <c r="CC14" s="548">
        <f t="shared" si="7"/>
        <v>902</v>
      </c>
      <c r="CD14" s="548">
        <f t="shared" si="7"/>
        <v>382012</v>
      </c>
      <c r="CE14" s="548">
        <f t="shared" si="7"/>
        <v>382012</v>
      </c>
      <c r="CF14" s="548">
        <f t="shared" si="7"/>
        <v>0</v>
      </c>
      <c r="CG14" s="549">
        <f t="shared" si="57"/>
        <v>11533532</v>
      </c>
      <c r="CH14" s="547">
        <f t="shared" si="58"/>
        <v>13893568</v>
      </c>
      <c r="CI14" s="548">
        <f t="shared" si="58"/>
        <v>1194336</v>
      </c>
      <c r="CJ14" s="548">
        <f t="shared" si="58"/>
        <v>12699232</v>
      </c>
      <c r="CK14" s="548">
        <f t="shared" si="58"/>
        <v>9682816</v>
      </c>
      <c r="CL14" s="548">
        <f t="shared" si="58"/>
        <v>3016416</v>
      </c>
      <c r="CM14" s="547">
        <f t="shared" si="59"/>
        <v>0</v>
      </c>
      <c r="CN14" s="548">
        <f t="shared" si="8"/>
        <v>0</v>
      </c>
      <c r="CO14" s="548">
        <f t="shared" si="8"/>
        <v>0</v>
      </c>
      <c r="CP14" s="548">
        <f t="shared" si="8"/>
        <v>0</v>
      </c>
      <c r="CQ14" s="548">
        <f t="shared" si="8"/>
        <v>0</v>
      </c>
      <c r="CR14" s="547">
        <f t="shared" si="60"/>
        <v>3904530</v>
      </c>
      <c r="CS14" s="548">
        <f t="shared" si="60"/>
        <v>120582</v>
      </c>
      <c r="CT14" s="548">
        <f t="shared" si="60"/>
        <v>3783948</v>
      </c>
      <c r="CU14" s="548">
        <f t="shared" si="60"/>
        <v>2894262</v>
      </c>
      <c r="CV14" s="548">
        <f t="shared" si="60"/>
        <v>889686</v>
      </c>
      <c r="CW14" s="547">
        <f t="shared" si="61"/>
        <v>0</v>
      </c>
      <c r="CX14" s="548">
        <f t="shared" si="9"/>
        <v>0</v>
      </c>
      <c r="CY14" s="548">
        <f t="shared" si="9"/>
        <v>0</v>
      </c>
      <c r="CZ14" s="548">
        <f t="shared" si="9"/>
        <v>0</v>
      </c>
      <c r="DA14" s="548">
        <f t="shared" si="9"/>
        <v>0</v>
      </c>
      <c r="DB14" s="547">
        <f t="shared" si="62"/>
        <v>663432</v>
      </c>
      <c r="DC14" s="548">
        <f t="shared" si="10"/>
        <v>2256</v>
      </c>
      <c r="DD14" s="548">
        <f t="shared" si="10"/>
        <v>661176</v>
      </c>
      <c r="DE14" s="548">
        <f t="shared" si="10"/>
        <v>661176</v>
      </c>
      <c r="DF14" s="548">
        <f t="shared" si="10"/>
        <v>0</v>
      </c>
      <c r="DG14" s="549">
        <f t="shared" si="63"/>
        <v>18461530</v>
      </c>
      <c r="DH14" s="547">
        <f t="shared" si="64"/>
        <v>1645910</v>
      </c>
      <c r="DI14" s="548">
        <f t="shared" si="64"/>
        <v>135681</v>
      </c>
      <c r="DJ14" s="548">
        <f t="shared" si="64"/>
        <v>1510229</v>
      </c>
      <c r="DK14" s="548">
        <f t="shared" si="64"/>
        <v>1093974</v>
      </c>
      <c r="DL14" s="548">
        <f t="shared" si="64"/>
        <v>416255</v>
      </c>
      <c r="DM14" s="547">
        <f t="shared" si="65"/>
        <v>0</v>
      </c>
      <c r="DN14" s="548">
        <f t="shared" si="11"/>
        <v>0</v>
      </c>
      <c r="DO14" s="548">
        <f t="shared" si="11"/>
        <v>0</v>
      </c>
      <c r="DP14" s="548">
        <f t="shared" si="11"/>
        <v>0</v>
      </c>
      <c r="DQ14" s="548">
        <f t="shared" si="11"/>
        <v>0</v>
      </c>
      <c r="DR14" s="548"/>
      <c r="DS14" s="548"/>
      <c r="DT14" s="548"/>
      <c r="DU14" s="548"/>
      <c r="DV14" s="548"/>
      <c r="DW14" s="547">
        <f t="shared" si="66"/>
        <v>0</v>
      </c>
      <c r="DX14" s="548">
        <f t="shared" si="12"/>
        <v>0</v>
      </c>
      <c r="DY14" s="548">
        <f t="shared" si="12"/>
        <v>0</v>
      </c>
      <c r="DZ14" s="548">
        <f t="shared" si="12"/>
        <v>0</v>
      </c>
      <c r="EA14" s="548">
        <f t="shared" si="12"/>
        <v>0</v>
      </c>
      <c r="EB14" s="547">
        <f t="shared" si="67"/>
        <v>265373</v>
      </c>
      <c r="EC14" s="548">
        <f t="shared" si="13"/>
        <v>903</v>
      </c>
      <c r="ED14" s="548">
        <f t="shared" si="13"/>
        <v>264470</v>
      </c>
      <c r="EE14" s="548">
        <f t="shared" si="13"/>
        <v>264470</v>
      </c>
      <c r="EF14" s="548">
        <f t="shared" si="13"/>
        <v>0</v>
      </c>
      <c r="EG14" s="549">
        <f t="shared" si="68"/>
        <v>1911283</v>
      </c>
      <c r="EH14" s="549">
        <f t="shared" si="69"/>
        <v>31906345</v>
      </c>
      <c r="EI14" s="550">
        <f t="shared" si="70"/>
        <v>2390798</v>
      </c>
      <c r="EJ14" s="550">
        <f t="shared" si="14"/>
        <v>29515547</v>
      </c>
      <c r="EK14" s="550">
        <f t="shared" si="14"/>
        <v>22992120</v>
      </c>
      <c r="EL14" s="550">
        <f t="shared" si="14"/>
        <v>6523427</v>
      </c>
      <c r="EM14" s="551">
        <f t="shared" si="71"/>
        <v>25867928</v>
      </c>
      <c r="EN14" s="551">
        <f t="shared" si="72"/>
        <v>0</v>
      </c>
      <c r="EO14" s="551">
        <f t="shared" si="73"/>
        <v>4726698</v>
      </c>
      <c r="EP14" s="551">
        <f t="shared" si="74"/>
        <v>0</v>
      </c>
      <c r="EQ14" s="551">
        <f t="shared" si="75"/>
        <v>1311719</v>
      </c>
      <c r="ER14" s="547">
        <f t="shared" si="76"/>
        <v>21915</v>
      </c>
      <c r="ES14" s="548">
        <f t="shared" si="76"/>
        <v>435</v>
      </c>
      <c r="ET14" s="548">
        <f t="shared" si="76"/>
        <v>21480</v>
      </c>
      <c r="EU14" s="548">
        <f t="shared" si="76"/>
        <v>21480</v>
      </c>
      <c r="EV14" s="548">
        <f t="shared" si="76"/>
        <v>0</v>
      </c>
      <c r="EW14" s="547">
        <f t="shared" si="77"/>
        <v>65745</v>
      </c>
      <c r="EX14" s="547">
        <f t="shared" si="77"/>
        <v>1305</v>
      </c>
      <c r="EY14" s="547">
        <f t="shared" si="77"/>
        <v>64440</v>
      </c>
      <c r="EZ14" s="547">
        <f t="shared" si="15"/>
        <v>64440</v>
      </c>
      <c r="FA14" s="547">
        <f t="shared" si="15"/>
        <v>0</v>
      </c>
      <c r="FB14" s="552">
        <f t="shared" si="78"/>
        <v>146100</v>
      </c>
      <c r="FC14" s="552">
        <f t="shared" si="16"/>
        <v>2900</v>
      </c>
      <c r="FD14" s="552">
        <f t="shared" si="16"/>
        <v>143200</v>
      </c>
      <c r="FE14" s="552">
        <f t="shared" si="16"/>
        <v>143200</v>
      </c>
      <c r="FF14" s="552">
        <f t="shared" si="16"/>
        <v>0</v>
      </c>
      <c r="FG14" s="552">
        <f t="shared" si="79"/>
        <v>109575</v>
      </c>
      <c r="FH14" s="552">
        <f t="shared" si="17"/>
        <v>2175</v>
      </c>
      <c r="FI14" s="552">
        <f t="shared" si="17"/>
        <v>107400</v>
      </c>
      <c r="FJ14" s="552">
        <f t="shared" si="17"/>
        <v>107400</v>
      </c>
      <c r="FK14" s="552">
        <f t="shared" si="17"/>
        <v>0</v>
      </c>
      <c r="FL14" s="547">
        <f t="shared" si="80"/>
        <v>73050</v>
      </c>
      <c r="FM14" s="547">
        <f t="shared" si="18"/>
        <v>1450</v>
      </c>
      <c r="FN14" s="547">
        <f t="shared" si="18"/>
        <v>71600</v>
      </c>
      <c r="FO14" s="547">
        <f t="shared" si="18"/>
        <v>71600</v>
      </c>
      <c r="FP14" s="547">
        <f t="shared" si="18"/>
        <v>0</v>
      </c>
      <c r="FQ14" s="547">
        <f t="shared" si="81"/>
        <v>100160</v>
      </c>
      <c r="FR14" s="547">
        <f t="shared" si="19"/>
        <v>2000</v>
      </c>
      <c r="FS14" s="547">
        <f t="shared" si="19"/>
        <v>98160</v>
      </c>
      <c r="FT14" s="547">
        <f t="shared" si="19"/>
        <v>98160</v>
      </c>
      <c r="FU14" s="547">
        <f t="shared" si="19"/>
        <v>0</v>
      </c>
      <c r="FV14" s="552">
        <f t="shared" si="82"/>
        <v>0</v>
      </c>
      <c r="FW14" s="552">
        <f t="shared" si="20"/>
        <v>0</v>
      </c>
      <c r="FX14" s="552">
        <f t="shared" si="20"/>
        <v>0</v>
      </c>
      <c r="FY14" s="552">
        <f t="shared" si="20"/>
        <v>0</v>
      </c>
      <c r="FZ14" s="552">
        <f t="shared" si="20"/>
        <v>0</v>
      </c>
      <c r="GA14" s="552">
        <f t="shared" si="83"/>
        <v>0</v>
      </c>
      <c r="GB14" s="552">
        <f t="shared" si="21"/>
        <v>0</v>
      </c>
      <c r="GC14" s="552">
        <f t="shared" si="21"/>
        <v>0</v>
      </c>
      <c r="GD14" s="552">
        <f t="shared" si="21"/>
        <v>0</v>
      </c>
      <c r="GE14" s="552">
        <f t="shared" si="21"/>
        <v>0</v>
      </c>
      <c r="GF14" s="552">
        <f t="shared" si="84"/>
        <v>0</v>
      </c>
      <c r="GG14" s="552">
        <f t="shared" si="22"/>
        <v>0</v>
      </c>
      <c r="GH14" s="552">
        <f t="shared" si="22"/>
        <v>0</v>
      </c>
      <c r="GI14" s="552">
        <f t="shared" si="22"/>
        <v>0</v>
      </c>
      <c r="GJ14" s="552">
        <f t="shared" si="22"/>
        <v>0</v>
      </c>
      <c r="GK14" s="552">
        <f t="shared" si="85"/>
        <v>52076</v>
      </c>
      <c r="GL14" s="552">
        <f t="shared" si="23"/>
        <v>26857</v>
      </c>
      <c r="GM14" s="552">
        <f t="shared" si="23"/>
        <v>25219</v>
      </c>
      <c r="GN14" s="552">
        <f t="shared" si="23"/>
        <v>19778</v>
      </c>
      <c r="GO14" s="552">
        <f t="shared" si="23"/>
        <v>5441</v>
      </c>
      <c r="GP14" s="547">
        <f t="shared" si="86"/>
        <v>0</v>
      </c>
      <c r="GQ14" s="547">
        <f t="shared" si="24"/>
        <v>0</v>
      </c>
      <c r="GR14" s="547">
        <f t="shared" si="24"/>
        <v>0</v>
      </c>
      <c r="GS14" s="547">
        <f t="shared" si="24"/>
        <v>0</v>
      </c>
      <c r="GT14" s="547">
        <f t="shared" si="24"/>
        <v>0</v>
      </c>
      <c r="GU14" s="547">
        <f t="shared" si="87"/>
        <v>0</v>
      </c>
      <c r="GV14" s="547">
        <f t="shared" si="25"/>
        <v>0</v>
      </c>
      <c r="GW14" s="547">
        <f t="shared" si="25"/>
        <v>0</v>
      </c>
      <c r="GX14" s="547">
        <f t="shared" si="25"/>
        <v>0</v>
      </c>
      <c r="GY14" s="547">
        <f t="shared" si="25"/>
        <v>0</v>
      </c>
      <c r="GZ14" s="552">
        <f t="shared" si="88"/>
        <v>0</v>
      </c>
      <c r="HA14" s="552">
        <f t="shared" si="26"/>
        <v>0</v>
      </c>
      <c r="HB14" s="552">
        <f t="shared" si="26"/>
        <v>0</v>
      </c>
      <c r="HC14" s="552">
        <f t="shared" si="26"/>
        <v>0</v>
      </c>
      <c r="HD14" s="552">
        <f t="shared" si="26"/>
        <v>0</v>
      </c>
      <c r="HE14" s="552">
        <f t="shared" si="89"/>
        <v>0</v>
      </c>
      <c r="HF14" s="552">
        <f t="shared" si="27"/>
        <v>0</v>
      </c>
      <c r="HG14" s="552">
        <f t="shared" si="27"/>
        <v>0</v>
      </c>
      <c r="HH14" s="552">
        <f t="shared" si="27"/>
        <v>0</v>
      </c>
      <c r="HI14" s="552">
        <f t="shared" si="27"/>
        <v>0</v>
      </c>
      <c r="HJ14" s="547">
        <f t="shared" si="90"/>
        <v>0</v>
      </c>
      <c r="HK14" s="547">
        <f t="shared" si="28"/>
        <v>0</v>
      </c>
      <c r="HL14" s="547">
        <f t="shared" si="28"/>
        <v>0</v>
      </c>
      <c r="HM14" s="547">
        <f t="shared" si="28"/>
        <v>0</v>
      </c>
      <c r="HN14" s="547">
        <f t="shared" si="28"/>
        <v>0</v>
      </c>
      <c r="HO14" s="547">
        <f t="shared" si="91"/>
        <v>0</v>
      </c>
      <c r="HP14" s="547">
        <f t="shared" si="29"/>
        <v>0</v>
      </c>
      <c r="HQ14" s="547">
        <f t="shared" si="29"/>
        <v>0</v>
      </c>
      <c r="HR14" s="547">
        <f t="shared" si="29"/>
        <v>0</v>
      </c>
      <c r="HS14" s="547">
        <f t="shared" si="29"/>
        <v>0</v>
      </c>
      <c r="HT14" s="552">
        <f t="shared" si="92"/>
        <v>0</v>
      </c>
      <c r="HU14" s="552">
        <f t="shared" si="30"/>
        <v>0</v>
      </c>
      <c r="HV14" s="552">
        <f t="shared" si="30"/>
        <v>0</v>
      </c>
      <c r="HW14" s="552">
        <f t="shared" si="30"/>
        <v>0</v>
      </c>
      <c r="HX14" s="552">
        <f t="shared" si="30"/>
        <v>0</v>
      </c>
      <c r="HY14" s="552">
        <f t="shared" si="93"/>
        <v>0</v>
      </c>
      <c r="HZ14" s="552">
        <f t="shared" si="31"/>
        <v>0</v>
      </c>
      <c r="IA14" s="552">
        <f t="shared" si="31"/>
        <v>0</v>
      </c>
      <c r="IB14" s="552">
        <f t="shared" si="31"/>
        <v>0</v>
      </c>
      <c r="IC14" s="552">
        <f t="shared" si="31"/>
        <v>0</v>
      </c>
      <c r="ID14" s="547">
        <f t="shared" si="94"/>
        <v>179756</v>
      </c>
      <c r="IE14" s="547">
        <f t="shared" si="32"/>
        <v>28442</v>
      </c>
      <c r="IF14" s="547">
        <f t="shared" si="32"/>
        <v>151314</v>
      </c>
      <c r="IG14" s="547">
        <f t="shared" si="32"/>
        <v>118668</v>
      </c>
      <c r="IH14" s="547">
        <f t="shared" si="32"/>
        <v>32646</v>
      </c>
      <c r="II14" s="547">
        <f t="shared" si="95"/>
        <v>0</v>
      </c>
      <c r="IJ14" s="547">
        <f t="shared" si="33"/>
        <v>0</v>
      </c>
      <c r="IK14" s="547">
        <f t="shared" si="33"/>
        <v>0</v>
      </c>
      <c r="IL14" s="547">
        <f t="shared" si="33"/>
        <v>0</v>
      </c>
      <c r="IM14" s="547">
        <f t="shared" si="33"/>
        <v>0</v>
      </c>
      <c r="IN14" s="552">
        <f t="shared" si="96"/>
        <v>0</v>
      </c>
      <c r="IO14" s="552">
        <f t="shared" si="34"/>
        <v>0</v>
      </c>
      <c r="IP14" s="552">
        <f t="shared" si="34"/>
        <v>0</v>
      </c>
      <c r="IQ14" s="552">
        <f t="shared" si="34"/>
        <v>0</v>
      </c>
      <c r="IR14" s="552">
        <f t="shared" si="34"/>
        <v>0</v>
      </c>
      <c r="IS14" s="552">
        <f t="shared" si="97"/>
        <v>0</v>
      </c>
      <c r="IT14" s="552">
        <f t="shared" si="35"/>
        <v>0</v>
      </c>
      <c r="IU14" s="552">
        <f t="shared" si="35"/>
        <v>0</v>
      </c>
      <c r="IV14" s="552">
        <f t="shared" si="35"/>
        <v>0</v>
      </c>
      <c r="IW14" s="552">
        <f t="shared" si="35"/>
        <v>0</v>
      </c>
      <c r="IX14" s="547">
        <f t="shared" si="98"/>
        <v>0</v>
      </c>
      <c r="IY14" s="547">
        <f t="shared" si="36"/>
        <v>0</v>
      </c>
      <c r="IZ14" s="547">
        <f t="shared" si="36"/>
        <v>0</v>
      </c>
      <c r="JA14" s="547">
        <f t="shared" si="36"/>
        <v>0</v>
      </c>
      <c r="JB14" s="547">
        <f t="shared" si="36"/>
        <v>0</v>
      </c>
      <c r="JC14" s="547">
        <f t="shared" si="99"/>
        <v>0</v>
      </c>
      <c r="JD14" s="547">
        <f t="shared" si="37"/>
        <v>0</v>
      </c>
      <c r="JE14" s="547">
        <f t="shared" si="37"/>
        <v>0</v>
      </c>
      <c r="JF14" s="547">
        <f t="shared" si="37"/>
        <v>0</v>
      </c>
      <c r="JG14" s="547">
        <f t="shared" si="37"/>
        <v>0</v>
      </c>
      <c r="JH14" s="552">
        <f t="shared" si="100"/>
        <v>0</v>
      </c>
      <c r="JI14" s="552">
        <f t="shared" si="38"/>
        <v>0</v>
      </c>
      <c r="JJ14" s="552">
        <f t="shared" si="38"/>
        <v>0</v>
      </c>
      <c r="JK14" s="552">
        <f t="shared" si="38"/>
        <v>0</v>
      </c>
      <c r="JL14" s="552">
        <f t="shared" si="38"/>
        <v>0</v>
      </c>
      <c r="JM14" s="552">
        <f t="shared" si="101"/>
        <v>0</v>
      </c>
      <c r="JN14" s="552">
        <f t="shared" si="39"/>
        <v>0</v>
      </c>
      <c r="JO14" s="552">
        <f t="shared" si="39"/>
        <v>0</v>
      </c>
      <c r="JP14" s="552">
        <f t="shared" si="39"/>
        <v>0</v>
      </c>
      <c r="JQ14" s="552">
        <f t="shared" si="39"/>
        <v>0</v>
      </c>
      <c r="JR14" s="547">
        <f t="shared" si="102"/>
        <v>0</v>
      </c>
      <c r="JS14" s="547">
        <f t="shared" si="40"/>
        <v>0</v>
      </c>
      <c r="JT14" s="547">
        <f t="shared" si="40"/>
        <v>0</v>
      </c>
      <c r="JU14" s="547">
        <f t="shared" si="40"/>
        <v>0</v>
      </c>
      <c r="JV14" s="547">
        <f t="shared" si="40"/>
        <v>0</v>
      </c>
      <c r="JW14" s="547">
        <f t="shared" si="103"/>
        <v>0</v>
      </c>
      <c r="JX14" s="547">
        <f t="shared" si="41"/>
        <v>0</v>
      </c>
      <c r="JY14" s="547">
        <f t="shared" si="41"/>
        <v>0</v>
      </c>
      <c r="JZ14" s="547">
        <f t="shared" si="41"/>
        <v>0</v>
      </c>
      <c r="KA14" s="547">
        <f t="shared" si="41"/>
        <v>0</v>
      </c>
      <c r="KB14" s="552">
        <f t="shared" si="104"/>
        <v>0</v>
      </c>
      <c r="KC14" s="552">
        <f t="shared" si="42"/>
        <v>0</v>
      </c>
      <c r="KD14" s="552">
        <f t="shared" si="42"/>
        <v>0</v>
      </c>
      <c r="KE14" s="552">
        <f t="shared" si="42"/>
        <v>0</v>
      </c>
      <c r="KF14" s="552">
        <f t="shared" si="42"/>
        <v>0</v>
      </c>
      <c r="KG14" s="552">
        <f t="shared" si="105"/>
        <v>0</v>
      </c>
      <c r="KH14" s="552">
        <f t="shared" si="43"/>
        <v>0</v>
      </c>
      <c r="KI14" s="552">
        <f t="shared" si="43"/>
        <v>0</v>
      </c>
      <c r="KJ14" s="552">
        <f t="shared" si="43"/>
        <v>0</v>
      </c>
      <c r="KK14" s="552">
        <f t="shared" si="43"/>
        <v>0</v>
      </c>
      <c r="KL14" s="552">
        <f t="shared" si="106"/>
        <v>516545</v>
      </c>
      <c r="KM14" s="552">
        <f t="shared" si="107"/>
        <v>231832</v>
      </c>
      <c r="KN14" s="549">
        <f t="shared" si="108"/>
        <v>748377</v>
      </c>
      <c r="KO14" s="549">
        <f t="shared" si="44"/>
        <v>65564</v>
      </c>
      <c r="KP14" s="549">
        <f t="shared" si="44"/>
        <v>682813</v>
      </c>
      <c r="KQ14" s="549">
        <f t="shared" si="44"/>
        <v>644726</v>
      </c>
      <c r="KR14" s="549">
        <f t="shared" si="44"/>
        <v>38087</v>
      </c>
      <c r="KS14" s="549">
        <f t="shared" si="45"/>
        <v>32654722</v>
      </c>
      <c r="KT14" s="550">
        <f t="shared" si="45"/>
        <v>2456362</v>
      </c>
      <c r="KU14" s="550">
        <f t="shared" si="45"/>
        <v>30198360</v>
      </c>
      <c r="KV14" s="550">
        <f t="shared" si="45"/>
        <v>23636846</v>
      </c>
      <c r="KW14" s="550">
        <f t="shared" si="45"/>
        <v>6561514</v>
      </c>
      <c r="KX14" s="537">
        <f t="shared" si="109"/>
        <v>32654.7</v>
      </c>
      <c r="KY14" s="553">
        <f t="shared" si="110"/>
        <v>32138.2</v>
      </c>
      <c r="KZ14" s="553">
        <f t="shared" si="111"/>
        <v>516.5</v>
      </c>
      <c r="LA14" s="554">
        <f t="shared" si="112"/>
        <v>32654.7</v>
      </c>
      <c r="LC14" s="723">
        <f t="shared" si="113"/>
        <v>1461</v>
      </c>
      <c r="LD14" s="723">
        <f t="shared" si="114"/>
        <v>1461</v>
      </c>
      <c r="LE14" s="723">
        <f t="shared" si="115"/>
        <v>1461</v>
      </c>
      <c r="LF14" s="723">
        <f t="shared" si="116"/>
        <v>1461</v>
      </c>
      <c r="LG14" s="723">
        <f t="shared" si="117"/>
        <v>1461</v>
      </c>
      <c r="LH14" s="723">
        <f t="shared" si="118"/>
        <v>1252</v>
      </c>
      <c r="LI14" s="555"/>
      <c r="LJ14" s="555"/>
      <c r="LK14" s="555"/>
      <c r="LL14" s="555"/>
      <c r="LM14" s="555"/>
      <c r="LN14" s="555"/>
      <c r="LO14" s="555"/>
      <c r="LP14" s="555"/>
      <c r="LQ14" s="555"/>
      <c r="LR14" s="555"/>
      <c r="LS14" s="555"/>
      <c r="LT14" s="555"/>
      <c r="LU14" s="555"/>
      <c r="LV14" s="555"/>
      <c r="LW14" s="555"/>
      <c r="LX14" s="555"/>
      <c r="LY14" s="555"/>
      <c r="LZ14" s="555"/>
      <c r="MA14" s="555"/>
      <c r="MB14" s="555"/>
      <c r="MC14" s="555"/>
      <c r="MD14" s="555"/>
      <c r="ME14" s="555"/>
      <c r="MF14" s="555"/>
      <c r="MG14" s="555"/>
      <c r="MH14" s="555"/>
      <c r="MI14" s="555"/>
      <c r="MJ14" s="555"/>
      <c r="MK14" s="555"/>
      <c r="ML14" s="555"/>
      <c r="MM14" s="555"/>
      <c r="MN14" s="555"/>
      <c r="MO14" s="555"/>
      <c r="MP14" s="555"/>
      <c r="MQ14" s="555"/>
      <c r="MR14" s="555"/>
      <c r="MS14" s="555"/>
      <c r="MT14" s="555"/>
      <c r="MU14" s="555"/>
      <c r="MV14" s="555"/>
      <c r="MW14" s="555"/>
      <c r="MX14" s="555"/>
      <c r="MY14" s="555"/>
      <c r="MZ14" s="555"/>
      <c r="NA14" s="555"/>
      <c r="NB14" s="555"/>
      <c r="NC14" s="555"/>
      <c r="ND14" s="555"/>
      <c r="NE14" s="555"/>
      <c r="NF14" s="555"/>
      <c r="NG14" s="555"/>
      <c r="NH14" s="555"/>
      <c r="NI14" s="555"/>
      <c r="NJ14" s="555"/>
      <c r="NL14" s="749">
        <f t="shared" si="119"/>
        <v>115916</v>
      </c>
      <c r="NM14" s="724">
        <f t="shared" si="120"/>
        <v>0</v>
      </c>
      <c r="NN14" s="724">
        <f t="shared" si="121"/>
        <v>0</v>
      </c>
      <c r="NO14" s="750">
        <f t="shared" si="122"/>
        <v>88266</v>
      </c>
      <c r="NP14" s="751">
        <f t="shared" si="46"/>
        <v>0</v>
      </c>
      <c r="NQ14" s="751">
        <f t="shared" si="47"/>
        <v>0</v>
      </c>
      <c r="NR14" s="749">
        <f t="shared" si="123"/>
        <v>27650</v>
      </c>
      <c r="NS14" s="724">
        <f t="shared" si="124"/>
        <v>0</v>
      </c>
      <c r="NT14" s="724">
        <f t="shared" si="125"/>
        <v>0</v>
      </c>
    </row>
    <row r="15" spans="1:384">
      <c r="A15" s="533" t="s">
        <v>1223</v>
      </c>
      <c r="B15" s="534"/>
      <c r="C15" s="534"/>
      <c r="D15" s="534"/>
      <c r="E15" s="535">
        <f t="shared" si="48"/>
        <v>0</v>
      </c>
      <c r="F15" s="536"/>
      <c r="G15" s="536"/>
      <c r="H15" s="536"/>
      <c r="I15" s="535">
        <f t="shared" si="49"/>
        <v>0</v>
      </c>
      <c r="J15" s="537">
        <f t="shared" si="50"/>
        <v>0</v>
      </c>
      <c r="K15" s="538">
        <v>332</v>
      </c>
      <c r="L15" s="534"/>
      <c r="M15" s="556">
        <v>0</v>
      </c>
      <c r="N15" s="534"/>
      <c r="O15" s="538">
        <v>0</v>
      </c>
      <c r="P15" s="535">
        <f t="shared" si="2"/>
        <v>332</v>
      </c>
      <c r="Q15" s="538">
        <v>287</v>
      </c>
      <c r="R15" s="534"/>
      <c r="S15" s="556">
        <v>0</v>
      </c>
      <c r="T15" s="534"/>
      <c r="U15" s="538">
        <v>0</v>
      </c>
      <c r="V15" s="535">
        <f t="shared" si="3"/>
        <v>287</v>
      </c>
      <c r="W15" s="538">
        <v>57</v>
      </c>
      <c r="X15" s="534"/>
      <c r="Y15" s="534"/>
      <c r="Z15" s="534"/>
      <c r="AA15" s="538">
        <v>0</v>
      </c>
      <c r="AB15" s="535">
        <f t="shared" si="51"/>
        <v>57</v>
      </c>
      <c r="AC15" s="532">
        <f t="shared" si="52"/>
        <v>676</v>
      </c>
      <c r="AD15" s="324"/>
      <c r="AE15" s="324"/>
      <c r="AF15" s="324"/>
      <c r="AG15" s="324"/>
      <c r="AH15" s="324"/>
      <c r="AI15" s="324"/>
      <c r="AJ15" s="540"/>
      <c r="AK15" s="541">
        <v>0</v>
      </c>
      <c r="AL15" s="542"/>
      <c r="AM15" s="543">
        <v>0</v>
      </c>
      <c r="AN15" s="543"/>
      <c r="AO15" s="540"/>
      <c r="AP15" s="544"/>
      <c r="AQ15" s="543">
        <v>0</v>
      </c>
      <c r="AR15" s="541"/>
      <c r="AS15" s="541"/>
      <c r="AT15" s="534"/>
      <c r="AU15" s="534"/>
      <c r="AV15" s="543">
        <v>0</v>
      </c>
      <c r="AW15" s="543">
        <v>0</v>
      </c>
      <c r="AX15" s="541"/>
      <c r="AY15" s="543">
        <v>0</v>
      </c>
      <c r="AZ15" s="543"/>
      <c r="BA15" s="541"/>
      <c r="BB15" s="543"/>
      <c r="BC15" s="534"/>
      <c r="BD15" s="534"/>
      <c r="BE15" s="543">
        <v>0</v>
      </c>
      <c r="BF15" s="543"/>
      <c r="BG15" s="546"/>
      <c r="BH15" s="547">
        <f t="shared" si="53"/>
        <v>8125700</v>
      </c>
      <c r="BI15" s="548">
        <f t="shared" si="4"/>
        <v>716124</v>
      </c>
      <c r="BJ15" s="548">
        <f t="shared" si="4"/>
        <v>7409576</v>
      </c>
      <c r="BK15" s="548">
        <f t="shared" si="4"/>
        <v>5810996</v>
      </c>
      <c r="BL15" s="548">
        <f t="shared" si="4"/>
        <v>1598580</v>
      </c>
      <c r="BM15" s="547">
        <f t="shared" si="54"/>
        <v>0</v>
      </c>
      <c r="BN15" s="548">
        <f t="shared" si="5"/>
        <v>0</v>
      </c>
      <c r="BO15" s="548">
        <f t="shared" si="5"/>
        <v>0</v>
      </c>
      <c r="BP15" s="548">
        <f t="shared" si="5"/>
        <v>0</v>
      </c>
      <c r="BQ15" s="548">
        <f t="shared" si="5"/>
        <v>0</v>
      </c>
      <c r="BR15" s="547">
        <f t="shared" si="55"/>
        <v>0</v>
      </c>
      <c r="BS15" s="548">
        <f t="shared" si="6"/>
        <v>0</v>
      </c>
      <c r="BT15" s="548">
        <f t="shared" si="6"/>
        <v>0</v>
      </c>
      <c r="BU15" s="548">
        <f t="shared" si="6"/>
        <v>0</v>
      </c>
      <c r="BV15" s="548">
        <f t="shared" si="6"/>
        <v>0</v>
      </c>
      <c r="BW15" s="548"/>
      <c r="BX15" s="548"/>
      <c r="BY15" s="548"/>
      <c r="BZ15" s="548"/>
      <c r="CA15" s="548"/>
      <c r="CB15" s="547">
        <f t="shared" si="56"/>
        <v>0</v>
      </c>
      <c r="CC15" s="548">
        <f t="shared" si="7"/>
        <v>0</v>
      </c>
      <c r="CD15" s="548">
        <f t="shared" si="7"/>
        <v>0</v>
      </c>
      <c r="CE15" s="548">
        <f t="shared" si="7"/>
        <v>0</v>
      </c>
      <c r="CF15" s="548">
        <f t="shared" si="7"/>
        <v>0</v>
      </c>
      <c r="CG15" s="549">
        <f t="shared" si="57"/>
        <v>8125700</v>
      </c>
      <c r="CH15" s="547">
        <f t="shared" si="58"/>
        <v>9585226</v>
      </c>
      <c r="CI15" s="548">
        <f t="shared" si="58"/>
        <v>823977</v>
      </c>
      <c r="CJ15" s="548">
        <f t="shared" si="58"/>
        <v>8761249</v>
      </c>
      <c r="CK15" s="548">
        <f t="shared" si="58"/>
        <v>6680212</v>
      </c>
      <c r="CL15" s="548">
        <f t="shared" si="58"/>
        <v>2081037</v>
      </c>
      <c r="CM15" s="547">
        <f t="shared" si="59"/>
        <v>0</v>
      </c>
      <c r="CN15" s="548">
        <f t="shared" si="8"/>
        <v>0</v>
      </c>
      <c r="CO15" s="548">
        <f t="shared" si="8"/>
        <v>0</v>
      </c>
      <c r="CP15" s="548">
        <f t="shared" si="8"/>
        <v>0</v>
      </c>
      <c r="CQ15" s="548">
        <f t="shared" si="8"/>
        <v>0</v>
      </c>
      <c r="CR15" s="547">
        <f t="shared" si="60"/>
        <v>0</v>
      </c>
      <c r="CS15" s="548">
        <f t="shared" si="60"/>
        <v>0</v>
      </c>
      <c r="CT15" s="548">
        <f t="shared" si="60"/>
        <v>0</v>
      </c>
      <c r="CU15" s="548">
        <f t="shared" si="60"/>
        <v>0</v>
      </c>
      <c r="CV15" s="548">
        <f t="shared" si="60"/>
        <v>0</v>
      </c>
      <c r="CW15" s="547">
        <f t="shared" si="61"/>
        <v>0</v>
      </c>
      <c r="CX15" s="548">
        <f t="shared" si="9"/>
        <v>0</v>
      </c>
      <c r="CY15" s="548">
        <f t="shared" si="9"/>
        <v>0</v>
      </c>
      <c r="CZ15" s="548">
        <f t="shared" si="9"/>
        <v>0</v>
      </c>
      <c r="DA15" s="548">
        <f t="shared" si="9"/>
        <v>0</v>
      </c>
      <c r="DB15" s="547">
        <f t="shared" si="62"/>
        <v>0</v>
      </c>
      <c r="DC15" s="548">
        <f t="shared" si="10"/>
        <v>0</v>
      </c>
      <c r="DD15" s="548">
        <f t="shared" si="10"/>
        <v>0</v>
      </c>
      <c r="DE15" s="548">
        <f t="shared" si="10"/>
        <v>0</v>
      </c>
      <c r="DF15" s="548">
        <f t="shared" si="10"/>
        <v>0</v>
      </c>
      <c r="DG15" s="549">
        <f t="shared" si="63"/>
        <v>9585226</v>
      </c>
      <c r="DH15" s="547">
        <f t="shared" si="64"/>
        <v>1914630</v>
      </c>
      <c r="DI15" s="548">
        <f t="shared" si="64"/>
        <v>157833</v>
      </c>
      <c r="DJ15" s="548">
        <f t="shared" si="64"/>
        <v>1756797</v>
      </c>
      <c r="DK15" s="548">
        <f t="shared" si="64"/>
        <v>1272582</v>
      </c>
      <c r="DL15" s="548">
        <f t="shared" si="64"/>
        <v>484215</v>
      </c>
      <c r="DM15" s="547">
        <f t="shared" si="65"/>
        <v>0</v>
      </c>
      <c r="DN15" s="548">
        <f t="shared" si="11"/>
        <v>0</v>
      </c>
      <c r="DO15" s="548">
        <f t="shared" si="11"/>
        <v>0</v>
      </c>
      <c r="DP15" s="548">
        <f t="shared" si="11"/>
        <v>0</v>
      </c>
      <c r="DQ15" s="548">
        <f t="shared" si="11"/>
        <v>0</v>
      </c>
      <c r="DR15" s="548"/>
      <c r="DS15" s="548"/>
      <c r="DT15" s="548"/>
      <c r="DU15" s="548"/>
      <c r="DV15" s="548"/>
      <c r="DW15" s="547">
        <f t="shared" si="66"/>
        <v>0</v>
      </c>
      <c r="DX15" s="548">
        <f t="shared" si="12"/>
        <v>0</v>
      </c>
      <c r="DY15" s="548">
        <f t="shared" si="12"/>
        <v>0</v>
      </c>
      <c r="DZ15" s="548">
        <f t="shared" si="12"/>
        <v>0</v>
      </c>
      <c r="EA15" s="548">
        <f t="shared" si="12"/>
        <v>0</v>
      </c>
      <c r="EB15" s="547">
        <f t="shared" si="67"/>
        <v>0</v>
      </c>
      <c r="EC15" s="548">
        <f t="shared" si="13"/>
        <v>0</v>
      </c>
      <c r="ED15" s="548">
        <f t="shared" si="13"/>
        <v>0</v>
      </c>
      <c r="EE15" s="548">
        <f t="shared" si="13"/>
        <v>0</v>
      </c>
      <c r="EF15" s="548">
        <f t="shared" si="13"/>
        <v>0</v>
      </c>
      <c r="EG15" s="549">
        <f t="shared" si="68"/>
        <v>1914630</v>
      </c>
      <c r="EH15" s="549">
        <f t="shared" si="69"/>
        <v>19625556</v>
      </c>
      <c r="EI15" s="550">
        <f t="shared" si="70"/>
        <v>1697934</v>
      </c>
      <c r="EJ15" s="550">
        <f t="shared" si="14"/>
        <v>17927622</v>
      </c>
      <c r="EK15" s="550">
        <f t="shared" si="14"/>
        <v>13763790</v>
      </c>
      <c r="EL15" s="550">
        <f t="shared" si="14"/>
        <v>4163832</v>
      </c>
      <c r="EM15" s="551">
        <f t="shared" si="71"/>
        <v>19625556</v>
      </c>
      <c r="EN15" s="551">
        <f t="shared" si="72"/>
        <v>0</v>
      </c>
      <c r="EO15" s="551">
        <f t="shared" si="73"/>
        <v>0</v>
      </c>
      <c r="EP15" s="551">
        <f t="shared" si="74"/>
        <v>0</v>
      </c>
      <c r="EQ15" s="551">
        <f t="shared" si="75"/>
        <v>0</v>
      </c>
      <c r="ER15" s="547">
        <f t="shared" si="76"/>
        <v>0</v>
      </c>
      <c r="ES15" s="548">
        <f t="shared" si="76"/>
        <v>0</v>
      </c>
      <c r="ET15" s="548">
        <f t="shared" si="76"/>
        <v>0</v>
      </c>
      <c r="EU15" s="548">
        <f t="shared" si="76"/>
        <v>0</v>
      </c>
      <c r="EV15" s="548">
        <f t="shared" si="76"/>
        <v>0</v>
      </c>
      <c r="EW15" s="547">
        <f t="shared" si="77"/>
        <v>0</v>
      </c>
      <c r="EX15" s="547">
        <f t="shared" si="77"/>
        <v>0</v>
      </c>
      <c r="EY15" s="547">
        <f t="shared" si="77"/>
        <v>0</v>
      </c>
      <c r="EZ15" s="547">
        <f t="shared" si="15"/>
        <v>0</v>
      </c>
      <c r="FA15" s="547">
        <f t="shared" si="15"/>
        <v>0</v>
      </c>
      <c r="FB15" s="552">
        <f t="shared" si="78"/>
        <v>0</v>
      </c>
      <c r="FC15" s="552">
        <f t="shared" si="16"/>
        <v>0</v>
      </c>
      <c r="FD15" s="552">
        <f t="shared" si="16"/>
        <v>0</v>
      </c>
      <c r="FE15" s="552">
        <f t="shared" si="16"/>
        <v>0</v>
      </c>
      <c r="FF15" s="552">
        <f t="shared" si="16"/>
        <v>0</v>
      </c>
      <c r="FG15" s="552">
        <f t="shared" si="79"/>
        <v>0</v>
      </c>
      <c r="FH15" s="552">
        <f t="shared" si="17"/>
        <v>0</v>
      </c>
      <c r="FI15" s="552">
        <f t="shared" si="17"/>
        <v>0</v>
      </c>
      <c r="FJ15" s="552">
        <f t="shared" si="17"/>
        <v>0</v>
      </c>
      <c r="FK15" s="552">
        <f t="shared" si="17"/>
        <v>0</v>
      </c>
      <c r="FL15" s="547">
        <f t="shared" si="80"/>
        <v>0</v>
      </c>
      <c r="FM15" s="547">
        <f t="shared" si="18"/>
        <v>0</v>
      </c>
      <c r="FN15" s="547">
        <f t="shared" si="18"/>
        <v>0</v>
      </c>
      <c r="FO15" s="547">
        <f t="shared" si="18"/>
        <v>0</v>
      </c>
      <c r="FP15" s="547">
        <f t="shared" si="18"/>
        <v>0</v>
      </c>
      <c r="FQ15" s="547">
        <f t="shared" si="81"/>
        <v>0</v>
      </c>
      <c r="FR15" s="547">
        <f t="shared" si="19"/>
        <v>0</v>
      </c>
      <c r="FS15" s="547">
        <f t="shared" si="19"/>
        <v>0</v>
      </c>
      <c r="FT15" s="547">
        <f t="shared" si="19"/>
        <v>0</v>
      </c>
      <c r="FU15" s="547">
        <f t="shared" si="19"/>
        <v>0</v>
      </c>
      <c r="FV15" s="552">
        <f t="shared" si="82"/>
        <v>0</v>
      </c>
      <c r="FW15" s="552">
        <f t="shared" si="20"/>
        <v>0</v>
      </c>
      <c r="FX15" s="552">
        <f t="shared" si="20"/>
        <v>0</v>
      </c>
      <c r="FY15" s="552">
        <f t="shared" si="20"/>
        <v>0</v>
      </c>
      <c r="FZ15" s="552">
        <f t="shared" si="20"/>
        <v>0</v>
      </c>
      <c r="GA15" s="552">
        <f t="shared" si="83"/>
        <v>0</v>
      </c>
      <c r="GB15" s="552">
        <f t="shared" si="21"/>
        <v>0</v>
      </c>
      <c r="GC15" s="552">
        <f t="shared" si="21"/>
        <v>0</v>
      </c>
      <c r="GD15" s="552">
        <f t="shared" si="21"/>
        <v>0</v>
      </c>
      <c r="GE15" s="552">
        <f t="shared" si="21"/>
        <v>0</v>
      </c>
      <c r="GF15" s="552">
        <f t="shared" si="84"/>
        <v>0</v>
      </c>
      <c r="GG15" s="552">
        <f t="shared" si="22"/>
        <v>0</v>
      </c>
      <c r="GH15" s="552">
        <f t="shared" si="22"/>
        <v>0</v>
      </c>
      <c r="GI15" s="552">
        <f t="shared" si="22"/>
        <v>0</v>
      </c>
      <c r="GJ15" s="552">
        <f t="shared" si="22"/>
        <v>0</v>
      </c>
      <c r="GK15" s="552">
        <f t="shared" si="85"/>
        <v>0</v>
      </c>
      <c r="GL15" s="552">
        <f t="shared" si="23"/>
        <v>0</v>
      </c>
      <c r="GM15" s="552">
        <f t="shared" si="23"/>
        <v>0</v>
      </c>
      <c r="GN15" s="552">
        <f t="shared" si="23"/>
        <v>0</v>
      </c>
      <c r="GO15" s="552">
        <f t="shared" si="23"/>
        <v>0</v>
      </c>
      <c r="GP15" s="547">
        <f t="shared" si="86"/>
        <v>0</v>
      </c>
      <c r="GQ15" s="547">
        <f t="shared" si="24"/>
        <v>0</v>
      </c>
      <c r="GR15" s="547">
        <f t="shared" si="24"/>
        <v>0</v>
      </c>
      <c r="GS15" s="547">
        <f t="shared" si="24"/>
        <v>0</v>
      </c>
      <c r="GT15" s="547">
        <f t="shared" si="24"/>
        <v>0</v>
      </c>
      <c r="GU15" s="547">
        <f t="shared" si="87"/>
        <v>0</v>
      </c>
      <c r="GV15" s="547">
        <f t="shared" si="25"/>
        <v>0</v>
      </c>
      <c r="GW15" s="547">
        <f t="shared" si="25"/>
        <v>0</v>
      </c>
      <c r="GX15" s="547">
        <f t="shared" si="25"/>
        <v>0</v>
      </c>
      <c r="GY15" s="547">
        <f t="shared" si="25"/>
        <v>0</v>
      </c>
      <c r="GZ15" s="552">
        <f t="shared" si="88"/>
        <v>0</v>
      </c>
      <c r="HA15" s="552">
        <f t="shared" si="26"/>
        <v>0</v>
      </c>
      <c r="HB15" s="552">
        <f t="shared" si="26"/>
        <v>0</v>
      </c>
      <c r="HC15" s="552">
        <f t="shared" si="26"/>
        <v>0</v>
      </c>
      <c r="HD15" s="552">
        <f t="shared" si="26"/>
        <v>0</v>
      </c>
      <c r="HE15" s="552">
        <f t="shared" si="89"/>
        <v>0</v>
      </c>
      <c r="HF15" s="552">
        <f t="shared" si="27"/>
        <v>0</v>
      </c>
      <c r="HG15" s="552">
        <f t="shared" si="27"/>
        <v>0</v>
      </c>
      <c r="HH15" s="552">
        <f t="shared" si="27"/>
        <v>0</v>
      </c>
      <c r="HI15" s="552">
        <f t="shared" si="27"/>
        <v>0</v>
      </c>
      <c r="HJ15" s="547">
        <f t="shared" si="90"/>
        <v>0</v>
      </c>
      <c r="HK15" s="547">
        <f t="shared" si="28"/>
        <v>0</v>
      </c>
      <c r="HL15" s="547">
        <f t="shared" si="28"/>
        <v>0</v>
      </c>
      <c r="HM15" s="547">
        <f t="shared" si="28"/>
        <v>0</v>
      </c>
      <c r="HN15" s="547">
        <f t="shared" si="28"/>
        <v>0</v>
      </c>
      <c r="HO15" s="547">
        <f t="shared" si="91"/>
        <v>0</v>
      </c>
      <c r="HP15" s="547">
        <f t="shared" si="29"/>
        <v>0</v>
      </c>
      <c r="HQ15" s="547">
        <f t="shared" si="29"/>
        <v>0</v>
      </c>
      <c r="HR15" s="547">
        <f t="shared" si="29"/>
        <v>0</v>
      </c>
      <c r="HS15" s="547">
        <f t="shared" si="29"/>
        <v>0</v>
      </c>
      <c r="HT15" s="552">
        <f t="shared" si="92"/>
        <v>0</v>
      </c>
      <c r="HU15" s="552">
        <f t="shared" si="30"/>
        <v>0</v>
      </c>
      <c r="HV15" s="552">
        <f t="shared" si="30"/>
        <v>0</v>
      </c>
      <c r="HW15" s="552">
        <f t="shared" si="30"/>
        <v>0</v>
      </c>
      <c r="HX15" s="552">
        <f t="shared" si="30"/>
        <v>0</v>
      </c>
      <c r="HY15" s="552">
        <f t="shared" si="93"/>
        <v>0</v>
      </c>
      <c r="HZ15" s="552">
        <f t="shared" si="31"/>
        <v>0</v>
      </c>
      <c r="IA15" s="552">
        <f t="shared" si="31"/>
        <v>0</v>
      </c>
      <c r="IB15" s="552">
        <f t="shared" si="31"/>
        <v>0</v>
      </c>
      <c r="IC15" s="552">
        <f t="shared" si="31"/>
        <v>0</v>
      </c>
      <c r="ID15" s="547">
        <f t="shared" si="94"/>
        <v>0</v>
      </c>
      <c r="IE15" s="547">
        <f t="shared" si="32"/>
        <v>0</v>
      </c>
      <c r="IF15" s="547">
        <f t="shared" si="32"/>
        <v>0</v>
      </c>
      <c r="IG15" s="547">
        <f t="shared" si="32"/>
        <v>0</v>
      </c>
      <c r="IH15" s="547">
        <f t="shared" si="32"/>
        <v>0</v>
      </c>
      <c r="II15" s="547">
        <f t="shared" si="95"/>
        <v>0</v>
      </c>
      <c r="IJ15" s="547">
        <f t="shared" si="33"/>
        <v>0</v>
      </c>
      <c r="IK15" s="547">
        <f t="shared" si="33"/>
        <v>0</v>
      </c>
      <c r="IL15" s="547">
        <f t="shared" si="33"/>
        <v>0</v>
      </c>
      <c r="IM15" s="547">
        <f t="shared" si="33"/>
        <v>0</v>
      </c>
      <c r="IN15" s="552">
        <f t="shared" si="96"/>
        <v>0</v>
      </c>
      <c r="IO15" s="552">
        <f t="shared" si="34"/>
        <v>0</v>
      </c>
      <c r="IP15" s="552">
        <f t="shared" si="34"/>
        <v>0</v>
      </c>
      <c r="IQ15" s="552">
        <f t="shared" si="34"/>
        <v>0</v>
      </c>
      <c r="IR15" s="552">
        <f t="shared" si="34"/>
        <v>0</v>
      </c>
      <c r="IS15" s="552">
        <f t="shared" si="97"/>
        <v>0</v>
      </c>
      <c r="IT15" s="552">
        <f t="shared" si="35"/>
        <v>0</v>
      </c>
      <c r="IU15" s="552">
        <f t="shared" si="35"/>
        <v>0</v>
      </c>
      <c r="IV15" s="552">
        <f t="shared" si="35"/>
        <v>0</v>
      </c>
      <c r="IW15" s="552">
        <f t="shared" si="35"/>
        <v>0</v>
      </c>
      <c r="IX15" s="547">
        <f t="shared" si="98"/>
        <v>0</v>
      </c>
      <c r="IY15" s="547">
        <f t="shared" si="36"/>
        <v>0</v>
      </c>
      <c r="IZ15" s="547">
        <f t="shared" si="36"/>
        <v>0</v>
      </c>
      <c r="JA15" s="547">
        <f t="shared" si="36"/>
        <v>0</v>
      </c>
      <c r="JB15" s="547">
        <f t="shared" si="36"/>
        <v>0</v>
      </c>
      <c r="JC15" s="547">
        <f t="shared" si="99"/>
        <v>0</v>
      </c>
      <c r="JD15" s="547">
        <f t="shared" si="37"/>
        <v>0</v>
      </c>
      <c r="JE15" s="547">
        <f t="shared" si="37"/>
        <v>0</v>
      </c>
      <c r="JF15" s="547">
        <f t="shared" si="37"/>
        <v>0</v>
      </c>
      <c r="JG15" s="547">
        <f t="shared" si="37"/>
        <v>0</v>
      </c>
      <c r="JH15" s="552">
        <f t="shared" si="100"/>
        <v>0</v>
      </c>
      <c r="JI15" s="552">
        <f t="shared" si="38"/>
        <v>0</v>
      </c>
      <c r="JJ15" s="552">
        <f t="shared" si="38"/>
        <v>0</v>
      </c>
      <c r="JK15" s="552">
        <f t="shared" si="38"/>
        <v>0</v>
      </c>
      <c r="JL15" s="552">
        <f t="shared" si="38"/>
        <v>0</v>
      </c>
      <c r="JM15" s="552">
        <f t="shared" si="101"/>
        <v>0</v>
      </c>
      <c r="JN15" s="552">
        <f t="shared" si="39"/>
        <v>0</v>
      </c>
      <c r="JO15" s="552">
        <f t="shared" si="39"/>
        <v>0</v>
      </c>
      <c r="JP15" s="552">
        <f t="shared" si="39"/>
        <v>0</v>
      </c>
      <c r="JQ15" s="552">
        <f t="shared" si="39"/>
        <v>0</v>
      </c>
      <c r="JR15" s="547">
        <f t="shared" si="102"/>
        <v>0</v>
      </c>
      <c r="JS15" s="547">
        <f t="shared" si="40"/>
        <v>0</v>
      </c>
      <c r="JT15" s="547">
        <f t="shared" si="40"/>
        <v>0</v>
      </c>
      <c r="JU15" s="547">
        <f t="shared" si="40"/>
        <v>0</v>
      </c>
      <c r="JV15" s="547">
        <f t="shared" si="40"/>
        <v>0</v>
      </c>
      <c r="JW15" s="547">
        <f t="shared" si="103"/>
        <v>0</v>
      </c>
      <c r="JX15" s="547">
        <f t="shared" si="41"/>
        <v>0</v>
      </c>
      <c r="JY15" s="547">
        <f t="shared" si="41"/>
        <v>0</v>
      </c>
      <c r="JZ15" s="547">
        <f t="shared" si="41"/>
        <v>0</v>
      </c>
      <c r="KA15" s="547">
        <f t="shared" si="41"/>
        <v>0</v>
      </c>
      <c r="KB15" s="552">
        <f t="shared" si="104"/>
        <v>0</v>
      </c>
      <c r="KC15" s="552">
        <f t="shared" si="42"/>
        <v>0</v>
      </c>
      <c r="KD15" s="552">
        <f t="shared" si="42"/>
        <v>0</v>
      </c>
      <c r="KE15" s="552">
        <f t="shared" si="42"/>
        <v>0</v>
      </c>
      <c r="KF15" s="552">
        <f t="shared" si="42"/>
        <v>0</v>
      </c>
      <c r="KG15" s="552">
        <f t="shared" si="105"/>
        <v>0</v>
      </c>
      <c r="KH15" s="552">
        <f t="shared" si="43"/>
        <v>0</v>
      </c>
      <c r="KI15" s="552">
        <f t="shared" si="43"/>
        <v>0</v>
      </c>
      <c r="KJ15" s="552">
        <f t="shared" si="43"/>
        <v>0</v>
      </c>
      <c r="KK15" s="552">
        <f t="shared" si="43"/>
        <v>0</v>
      </c>
      <c r="KL15" s="552">
        <f t="shared" si="106"/>
        <v>0</v>
      </c>
      <c r="KM15" s="552">
        <f t="shared" si="107"/>
        <v>0</v>
      </c>
      <c r="KN15" s="549">
        <f t="shared" si="108"/>
        <v>0</v>
      </c>
      <c r="KO15" s="549">
        <f t="shared" si="44"/>
        <v>0</v>
      </c>
      <c r="KP15" s="549">
        <f t="shared" si="44"/>
        <v>0</v>
      </c>
      <c r="KQ15" s="549">
        <f t="shared" si="44"/>
        <v>0</v>
      </c>
      <c r="KR15" s="549">
        <f t="shared" si="44"/>
        <v>0</v>
      </c>
      <c r="KS15" s="549">
        <f t="shared" si="45"/>
        <v>19625556</v>
      </c>
      <c r="KT15" s="550">
        <f t="shared" si="45"/>
        <v>1697934</v>
      </c>
      <c r="KU15" s="550">
        <f t="shared" si="45"/>
        <v>17927622</v>
      </c>
      <c r="KV15" s="550">
        <f t="shared" si="45"/>
        <v>13763790</v>
      </c>
      <c r="KW15" s="550">
        <f t="shared" si="45"/>
        <v>4163832</v>
      </c>
      <c r="KX15" s="537">
        <f t="shared" si="109"/>
        <v>19625.599999999999</v>
      </c>
      <c r="KY15" s="553">
        <f t="shared" si="110"/>
        <v>19625.599999999999</v>
      </c>
      <c r="KZ15" s="553">
        <f t="shared" si="111"/>
        <v>0</v>
      </c>
      <c r="LA15" s="554">
        <f t="shared" si="112"/>
        <v>19625.599999999999</v>
      </c>
      <c r="LC15" s="723">
        <f t="shared" si="113"/>
        <v>0</v>
      </c>
      <c r="LD15" s="723">
        <f t="shared" si="114"/>
        <v>0</v>
      </c>
      <c r="LE15" s="723">
        <f t="shared" si="115"/>
        <v>0</v>
      </c>
      <c r="LF15" s="723">
        <f t="shared" si="116"/>
        <v>0</v>
      </c>
      <c r="LG15" s="723">
        <f t="shared" si="117"/>
        <v>0</v>
      </c>
      <c r="LH15" s="723">
        <f t="shared" si="118"/>
        <v>0</v>
      </c>
      <c r="LI15" s="555"/>
      <c r="LJ15" s="555"/>
      <c r="LK15" s="555"/>
      <c r="LL15" s="555"/>
      <c r="LM15" s="555"/>
      <c r="LN15" s="555"/>
      <c r="LO15" s="555"/>
      <c r="LP15" s="555"/>
      <c r="LQ15" s="555"/>
      <c r="LR15" s="555"/>
      <c r="LS15" s="555"/>
      <c r="LT15" s="555"/>
      <c r="LU15" s="555"/>
      <c r="LV15" s="555"/>
      <c r="LW15" s="555"/>
      <c r="LX15" s="555"/>
      <c r="LY15" s="555"/>
      <c r="LZ15" s="555"/>
      <c r="MA15" s="555"/>
      <c r="MB15" s="555"/>
      <c r="MC15" s="555"/>
      <c r="MD15" s="555"/>
      <c r="ME15" s="555"/>
      <c r="MF15" s="555"/>
      <c r="MG15" s="555"/>
      <c r="MH15" s="555"/>
      <c r="MI15" s="555"/>
      <c r="MJ15" s="555"/>
      <c r="MK15" s="555"/>
      <c r="ML15" s="555"/>
      <c r="MM15" s="555"/>
      <c r="MN15" s="555"/>
      <c r="MO15" s="555"/>
      <c r="MP15" s="555"/>
      <c r="MQ15" s="555"/>
      <c r="MR15" s="555"/>
      <c r="MS15" s="555"/>
      <c r="MT15" s="555"/>
      <c r="MU15" s="555"/>
      <c r="MV15" s="555"/>
      <c r="MW15" s="555"/>
      <c r="MX15" s="555"/>
      <c r="MY15" s="555"/>
      <c r="MZ15" s="555"/>
      <c r="NA15" s="555"/>
      <c r="NB15" s="555"/>
      <c r="NC15" s="555"/>
      <c r="ND15" s="555"/>
      <c r="NE15" s="555"/>
      <c r="NF15" s="555"/>
      <c r="NG15" s="555"/>
      <c r="NH15" s="555"/>
      <c r="NI15" s="555"/>
      <c r="NJ15" s="555"/>
      <c r="NL15" s="749">
        <f t="shared" si="119"/>
        <v>0</v>
      </c>
      <c r="NM15" s="724">
        <f t="shared" si="120"/>
        <v>0</v>
      </c>
      <c r="NN15" s="724">
        <f t="shared" si="121"/>
        <v>0</v>
      </c>
      <c r="NO15" s="750">
        <f t="shared" si="122"/>
        <v>0</v>
      </c>
      <c r="NP15" s="751">
        <f t="shared" si="46"/>
        <v>0</v>
      </c>
      <c r="NQ15" s="751">
        <f t="shared" si="47"/>
        <v>0</v>
      </c>
      <c r="NR15" s="749">
        <f t="shared" si="123"/>
        <v>0</v>
      </c>
      <c r="NS15" s="724">
        <f t="shared" si="124"/>
        <v>0</v>
      </c>
      <c r="NT15" s="724">
        <f t="shared" si="125"/>
        <v>0</v>
      </c>
    </row>
    <row r="16" spans="1:384">
      <c r="A16" s="533" t="s">
        <v>1224</v>
      </c>
      <c r="B16" s="534"/>
      <c r="C16" s="534"/>
      <c r="D16" s="534"/>
      <c r="E16" s="535">
        <f t="shared" si="48"/>
        <v>0</v>
      </c>
      <c r="F16" s="536"/>
      <c r="G16" s="536"/>
      <c r="H16" s="536"/>
      <c r="I16" s="535">
        <f t="shared" si="49"/>
        <v>0</v>
      </c>
      <c r="J16" s="537">
        <f t="shared" si="50"/>
        <v>0</v>
      </c>
      <c r="K16" s="538">
        <v>274</v>
      </c>
      <c r="L16" s="534"/>
      <c r="M16" s="556">
        <v>0</v>
      </c>
      <c r="N16" s="534"/>
      <c r="O16" s="538">
        <v>1</v>
      </c>
      <c r="P16" s="535">
        <f t="shared" si="2"/>
        <v>275</v>
      </c>
      <c r="Q16" s="538">
        <v>348</v>
      </c>
      <c r="R16" s="534"/>
      <c r="S16" s="556">
        <v>0</v>
      </c>
      <c r="T16" s="534"/>
      <c r="U16" s="538">
        <v>1</v>
      </c>
      <c r="V16" s="535">
        <f t="shared" si="3"/>
        <v>349</v>
      </c>
      <c r="W16" s="538">
        <v>86</v>
      </c>
      <c r="X16" s="534"/>
      <c r="Y16" s="534"/>
      <c r="Z16" s="534"/>
      <c r="AA16" s="538">
        <v>0</v>
      </c>
      <c r="AB16" s="535">
        <f t="shared" si="51"/>
        <v>86</v>
      </c>
      <c r="AC16" s="532">
        <f t="shared" si="52"/>
        <v>710</v>
      </c>
      <c r="AD16" s="324"/>
      <c r="AE16" s="324"/>
      <c r="AF16" s="324"/>
      <c r="AG16" s="324"/>
      <c r="AH16" s="324"/>
      <c r="AI16" s="324"/>
      <c r="AJ16" s="540"/>
      <c r="AK16" s="541">
        <v>0</v>
      </c>
      <c r="AL16" s="542"/>
      <c r="AM16" s="543">
        <v>0</v>
      </c>
      <c r="AN16" s="543"/>
      <c r="AO16" s="540"/>
      <c r="AP16" s="544"/>
      <c r="AQ16" s="543">
        <v>0</v>
      </c>
      <c r="AR16" s="541"/>
      <c r="AS16" s="541"/>
      <c r="AT16" s="534"/>
      <c r="AU16" s="534"/>
      <c r="AV16" s="543">
        <v>0</v>
      </c>
      <c r="AW16" s="543">
        <v>0</v>
      </c>
      <c r="AX16" s="541"/>
      <c r="AY16" s="543">
        <v>0</v>
      </c>
      <c r="AZ16" s="543"/>
      <c r="BA16" s="541"/>
      <c r="BB16" s="543"/>
      <c r="BC16" s="534"/>
      <c r="BD16" s="534"/>
      <c r="BE16" s="543">
        <v>0</v>
      </c>
      <c r="BF16" s="543"/>
      <c r="BG16" s="546"/>
      <c r="BH16" s="547">
        <f t="shared" si="53"/>
        <v>6706150</v>
      </c>
      <c r="BI16" s="548">
        <f t="shared" si="4"/>
        <v>591018</v>
      </c>
      <c r="BJ16" s="548">
        <f t="shared" si="4"/>
        <v>6115132</v>
      </c>
      <c r="BK16" s="548">
        <f t="shared" si="4"/>
        <v>4795822</v>
      </c>
      <c r="BL16" s="548">
        <f t="shared" si="4"/>
        <v>1319310</v>
      </c>
      <c r="BM16" s="547">
        <f t="shared" si="54"/>
        <v>0</v>
      </c>
      <c r="BN16" s="548">
        <f t="shared" si="5"/>
        <v>0</v>
      </c>
      <c r="BO16" s="548">
        <f t="shared" si="5"/>
        <v>0</v>
      </c>
      <c r="BP16" s="548">
        <f t="shared" si="5"/>
        <v>0</v>
      </c>
      <c r="BQ16" s="548">
        <f t="shared" si="5"/>
        <v>0</v>
      </c>
      <c r="BR16" s="547">
        <f t="shared" si="55"/>
        <v>0</v>
      </c>
      <c r="BS16" s="548">
        <f t="shared" si="6"/>
        <v>0</v>
      </c>
      <c r="BT16" s="548">
        <f t="shared" si="6"/>
        <v>0</v>
      </c>
      <c r="BU16" s="548">
        <f t="shared" si="6"/>
        <v>0</v>
      </c>
      <c r="BV16" s="548">
        <f t="shared" si="6"/>
        <v>0</v>
      </c>
      <c r="BW16" s="548"/>
      <c r="BX16" s="548"/>
      <c r="BY16" s="548"/>
      <c r="BZ16" s="548"/>
      <c r="CA16" s="548"/>
      <c r="CB16" s="547">
        <f t="shared" si="56"/>
        <v>191457</v>
      </c>
      <c r="CC16" s="548">
        <f t="shared" si="7"/>
        <v>451</v>
      </c>
      <c r="CD16" s="548">
        <f t="shared" si="7"/>
        <v>191006</v>
      </c>
      <c r="CE16" s="548">
        <f t="shared" si="7"/>
        <v>191006</v>
      </c>
      <c r="CF16" s="548">
        <f t="shared" si="7"/>
        <v>0</v>
      </c>
      <c r="CG16" s="549">
        <f t="shared" si="57"/>
        <v>6897607</v>
      </c>
      <c r="CH16" s="547">
        <f t="shared" si="58"/>
        <v>11622504</v>
      </c>
      <c r="CI16" s="548">
        <f t="shared" si="58"/>
        <v>999108</v>
      </c>
      <c r="CJ16" s="548">
        <f t="shared" si="58"/>
        <v>10623396</v>
      </c>
      <c r="CK16" s="548">
        <f t="shared" si="58"/>
        <v>8100048</v>
      </c>
      <c r="CL16" s="548">
        <f t="shared" si="58"/>
        <v>2523348</v>
      </c>
      <c r="CM16" s="547">
        <f t="shared" si="59"/>
        <v>0</v>
      </c>
      <c r="CN16" s="548">
        <f t="shared" si="8"/>
        <v>0</v>
      </c>
      <c r="CO16" s="548">
        <f t="shared" si="8"/>
        <v>0</v>
      </c>
      <c r="CP16" s="548">
        <f t="shared" si="8"/>
        <v>0</v>
      </c>
      <c r="CQ16" s="548">
        <f t="shared" si="8"/>
        <v>0</v>
      </c>
      <c r="CR16" s="547">
        <f t="shared" si="60"/>
        <v>0</v>
      </c>
      <c r="CS16" s="548">
        <f t="shared" si="60"/>
        <v>0</v>
      </c>
      <c r="CT16" s="548">
        <f t="shared" si="60"/>
        <v>0</v>
      </c>
      <c r="CU16" s="548">
        <f t="shared" si="60"/>
        <v>0</v>
      </c>
      <c r="CV16" s="548">
        <f t="shared" si="60"/>
        <v>0</v>
      </c>
      <c r="CW16" s="547">
        <f t="shared" si="61"/>
        <v>0</v>
      </c>
      <c r="CX16" s="548">
        <f t="shared" si="9"/>
        <v>0</v>
      </c>
      <c r="CY16" s="548">
        <f t="shared" si="9"/>
        <v>0</v>
      </c>
      <c r="CZ16" s="548">
        <f t="shared" si="9"/>
        <v>0</v>
      </c>
      <c r="DA16" s="548">
        <f t="shared" si="9"/>
        <v>0</v>
      </c>
      <c r="DB16" s="547">
        <f t="shared" si="62"/>
        <v>221144</v>
      </c>
      <c r="DC16" s="548">
        <f t="shared" si="10"/>
        <v>752</v>
      </c>
      <c r="DD16" s="548">
        <f t="shared" si="10"/>
        <v>220392</v>
      </c>
      <c r="DE16" s="548">
        <f t="shared" si="10"/>
        <v>220392</v>
      </c>
      <c r="DF16" s="548">
        <f t="shared" si="10"/>
        <v>0</v>
      </c>
      <c r="DG16" s="549">
        <f t="shared" si="63"/>
        <v>11843648</v>
      </c>
      <c r="DH16" s="547">
        <f t="shared" si="64"/>
        <v>2888740</v>
      </c>
      <c r="DI16" s="548">
        <f t="shared" si="64"/>
        <v>238134</v>
      </c>
      <c r="DJ16" s="548">
        <f t="shared" si="64"/>
        <v>2650606</v>
      </c>
      <c r="DK16" s="548">
        <f t="shared" si="64"/>
        <v>1920036</v>
      </c>
      <c r="DL16" s="548">
        <f t="shared" si="64"/>
        <v>730570</v>
      </c>
      <c r="DM16" s="547">
        <f t="shared" si="65"/>
        <v>0</v>
      </c>
      <c r="DN16" s="548">
        <f t="shared" si="11"/>
        <v>0</v>
      </c>
      <c r="DO16" s="548">
        <f t="shared" si="11"/>
        <v>0</v>
      </c>
      <c r="DP16" s="548">
        <f t="shared" si="11"/>
        <v>0</v>
      </c>
      <c r="DQ16" s="548">
        <f t="shared" si="11"/>
        <v>0</v>
      </c>
      <c r="DR16" s="548"/>
      <c r="DS16" s="548"/>
      <c r="DT16" s="548"/>
      <c r="DU16" s="548"/>
      <c r="DV16" s="548"/>
      <c r="DW16" s="547">
        <f t="shared" si="66"/>
        <v>0</v>
      </c>
      <c r="DX16" s="548">
        <f t="shared" si="12"/>
        <v>0</v>
      </c>
      <c r="DY16" s="548">
        <f t="shared" si="12"/>
        <v>0</v>
      </c>
      <c r="DZ16" s="548">
        <f t="shared" si="12"/>
        <v>0</v>
      </c>
      <c r="EA16" s="548">
        <f t="shared" si="12"/>
        <v>0</v>
      </c>
      <c r="EB16" s="547">
        <f t="shared" si="67"/>
        <v>0</v>
      </c>
      <c r="EC16" s="548">
        <f t="shared" si="13"/>
        <v>0</v>
      </c>
      <c r="ED16" s="548">
        <f t="shared" si="13"/>
        <v>0</v>
      </c>
      <c r="EE16" s="548">
        <f t="shared" si="13"/>
        <v>0</v>
      </c>
      <c r="EF16" s="548">
        <f t="shared" si="13"/>
        <v>0</v>
      </c>
      <c r="EG16" s="549">
        <f t="shared" si="68"/>
        <v>2888740</v>
      </c>
      <c r="EH16" s="549">
        <f t="shared" si="69"/>
        <v>21629995</v>
      </c>
      <c r="EI16" s="550">
        <f t="shared" si="70"/>
        <v>1829463</v>
      </c>
      <c r="EJ16" s="550">
        <f t="shared" si="14"/>
        <v>19800532</v>
      </c>
      <c r="EK16" s="550">
        <f t="shared" si="14"/>
        <v>15227304</v>
      </c>
      <c r="EL16" s="550">
        <f t="shared" si="14"/>
        <v>4573228</v>
      </c>
      <c r="EM16" s="551">
        <f t="shared" si="71"/>
        <v>21217394</v>
      </c>
      <c r="EN16" s="551">
        <f t="shared" si="72"/>
        <v>0</v>
      </c>
      <c r="EO16" s="551">
        <f t="shared" si="73"/>
        <v>0</v>
      </c>
      <c r="EP16" s="551">
        <f t="shared" si="74"/>
        <v>0</v>
      </c>
      <c r="EQ16" s="551">
        <f t="shared" si="75"/>
        <v>412601</v>
      </c>
      <c r="ER16" s="547">
        <f t="shared" si="76"/>
        <v>0</v>
      </c>
      <c r="ES16" s="548">
        <f t="shared" si="76"/>
        <v>0</v>
      </c>
      <c r="ET16" s="548">
        <f t="shared" si="76"/>
        <v>0</v>
      </c>
      <c r="EU16" s="548">
        <f t="shared" si="76"/>
        <v>0</v>
      </c>
      <c r="EV16" s="548">
        <f t="shared" si="76"/>
        <v>0</v>
      </c>
      <c r="EW16" s="547">
        <f t="shared" si="77"/>
        <v>0</v>
      </c>
      <c r="EX16" s="547">
        <f t="shared" si="77"/>
        <v>0</v>
      </c>
      <c r="EY16" s="547">
        <f t="shared" si="77"/>
        <v>0</v>
      </c>
      <c r="EZ16" s="547">
        <f t="shared" si="15"/>
        <v>0</v>
      </c>
      <c r="FA16" s="547">
        <f t="shared" si="15"/>
        <v>0</v>
      </c>
      <c r="FB16" s="552">
        <f t="shared" si="78"/>
        <v>0</v>
      </c>
      <c r="FC16" s="552">
        <f t="shared" si="16"/>
        <v>0</v>
      </c>
      <c r="FD16" s="552">
        <f t="shared" si="16"/>
        <v>0</v>
      </c>
      <c r="FE16" s="552">
        <f t="shared" si="16"/>
        <v>0</v>
      </c>
      <c r="FF16" s="552">
        <f t="shared" si="16"/>
        <v>0</v>
      </c>
      <c r="FG16" s="552">
        <f t="shared" si="79"/>
        <v>0</v>
      </c>
      <c r="FH16" s="552">
        <f t="shared" si="17"/>
        <v>0</v>
      </c>
      <c r="FI16" s="552">
        <f t="shared" si="17"/>
        <v>0</v>
      </c>
      <c r="FJ16" s="552">
        <f t="shared" si="17"/>
        <v>0</v>
      </c>
      <c r="FK16" s="552">
        <f t="shared" si="17"/>
        <v>0</v>
      </c>
      <c r="FL16" s="547">
        <f t="shared" si="80"/>
        <v>0</v>
      </c>
      <c r="FM16" s="547">
        <f t="shared" si="18"/>
        <v>0</v>
      </c>
      <c r="FN16" s="547">
        <f t="shared" si="18"/>
        <v>0</v>
      </c>
      <c r="FO16" s="547">
        <f t="shared" si="18"/>
        <v>0</v>
      </c>
      <c r="FP16" s="547">
        <f t="shared" si="18"/>
        <v>0</v>
      </c>
      <c r="FQ16" s="547">
        <f t="shared" si="81"/>
        <v>0</v>
      </c>
      <c r="FR16" s="547">
        <f t="shared" si="19"/>
        <v>0</v>
      </c>
      <c r="FS16" s="547">
        <f t="shared" si="19"/>
        <v>0</v>
      </c>
      <c r="FT16" s="547">
        <f t="shared" si="19"/>
        <v>0</v>
      </c>
      <c r="FU16" s="547">
        <f t="shared" si="19"/>
        <v>0</v>
      </c>
      <c r="FV16" s="552">
        <f t="shared" si="82"/>
        <v>0</v>
      </c>
      <c r="FW16" s="552">
        <f t="shared" si="20"/>
        <v>0</v>
      </c>
      <c r="FX16" s="552">
        <f t="shared" si="20"/>
        <v>0</v>
      </c>
      <c r="FY16" s="552">
        <f t="shared" si="20"/>
        <v>0</v>
      </c>
      <c r="FZ16" s="552">
        <f t="shared" si="20"/>
        <v>0</v>
      </c>
      <c r="GA16" s="552">
        <f t="shared" si="83"/>
        <v>0</v>
      </c>
      <c r="GB16" s="552">
        <f t="shared" si="21"/>
        <v>0</v>
      </c>
      <c r="GC16" s="552">
        <f t="shared" si="21"/>
        <v>0</v>
      </c>
      <c r="GD16" s="552">
        <f t="shared" si="21"/>
        <v>0</v>
      </c>
      <c r="GE16" s="552">
        <f t="shared" si="21"/>
        <v>0</v>
      </c>
      <c r="GF16" s="552">
        <f t="shared" si="84"/>
        <v>0</v>
      </c>
      <c r="GG16" s="552">
        <f t="shared" si="22"/>
        <v>0</v>
      </c>
      <c r="GH16" s="552">
        <f t="shared" si="22"/>
        <v>0</v>
      </c>
      <c r="GI16" s="552">
        <f t="shared" si="22"/>
        <v>0</v>
      </c>
      <c r="GJ16" s="552">
        <f t="shared" si="22"/>
        <v>0</v>
      </c>
      <c r="GK16" s="552">
        <f t="shared" si="85"/>
        <v>0</v>
      </c>
      <c r="GL16" s="552">
        <f t="shared" si="23"/>
        <v>0</v>
      </c>
      <c r="GM16" s="552">
        <f t="shared" si="23"/>
        <v>0</v>
      </c>
      <c r="GN16" s="552">
        <f t="shared" si="23"/>
        <v>0</v>
      </c>
      <c r="GO16" s="552">
        <f t="shared" si="23"/>
        <v>0</v>
      </c>
      <c r="GP16" s="547">
        <f t="shared" si="86"/>
        <v>0</v>
      </c>
      <c r="GQ16" s="547">
        <f t="shared" si="24"/>
        <v>0</v>
      </c>
      <c r="GR16" s="547">
        <f t="shared" si="24"/>
        <v>0</v>
      </c>
      <c r="GS16" s="547">
        <f t="shared" si="24"/>
        <v>0</v>
      </c>
      <c r="GT16" s="547">
        <f t="shared" si="24"/>
        <v>0</v>
      </c>
      <c r="GU16" s="547">
        <f t="shared" si="87"/>
        <v>0</v>
      </c>
      <c r="GV16" s="547">
        <f t="shared" si="25"/>
        <v>0</v>
      </c>
      <c r="GW16" s="547">
        <f t="shared" si="25"/>
        <v>0</v>
      </c>
      <c r="GX16" s="547">
        <f t="shared" si="25"/>
        <v>0</v>
      </c>
      <c r="GY16" s="547">
        <f t="shared" si="25"/>
        <v>0</v>
      </c>
      <c r="GZ16" s="552">
        <f t="shared" si="88"/>
        <v>0</v>
      </c>
      <c r="HA16" s="552">
        <f t="shared" si="26"/>
        <v>0</v>
      </c>
      <c r="HB16" s="552">
        <f t="shared" si="26"/>
        <v>0</v>
      </c>
      <c r="HC16" s="552">
        <f t="shared" si="26"/>
        <v>0</v>
      </c>
      <c r="HD16" s="552">
        <f t="shared" si="26"/>
        <v>0</v>
      </c>
      <c r="HE16" s="552">
        <f t="shared" si="89"/>
        <v>0</v>
      </c>
      <c r="HF16" s="552">
        <f t="shared" si="27"/>
        <v>0</v>
      </c>
      <c r="HG16" s="552">
        <f t="shared" si="27"/>
        <v>0</v>
      </c>
      <c r="HH16" s="552">
        <f t="shared" si="27"/>
        <v>0</v>
      </c>
      <c r="HI16" s="552">
        <f t="shared" si="27"/>
        <v>0</v>
      </c>
      <c r="HJ16" s="547">
        <f t="shared" si="90"/>
        <v>0</v>
      </c>
      <c r="HK16" s="547">
        <f t="shared" si="28"/>
        <v>0</v>
      </c>
      <c r="HL16" s="547">
        <f t="shared" si="28"/>
        <v>0</v>
      </c>
      <c r="HM16" s="547">
        <f t="shared" si="28"/>
        <v>0</v>
      </c>
      <c r="HN16" s="547">
        <f t="shared" si="28"/>
        <v>0</v>
      </c>
      <c r="HO16" s="547">
        <f t="shared" si="91"/>
        <v>0</v>
      </c>
      <c r="HP16" s="547">
        <f t="shared" si="29"/>
        <v>0</v>
      </c>
      <c r="HQ16" s="547">
        <f t="shared" si="29"/>
        <v>0</v>
      </c>
      <c r="HR16" s="547">
        <f t="shared" si="29"/>
        <v>0</v>
      </c>
      <c r="HS16" s="547">
        <f t="shared" si="29"/>
        <v>0</v>
      </c>
      <c r="HT16" s="552">
        <f t="shared" si="92"/>
        <v>0</v>
      </c>
      <c r="HU16" s="552">
        <f t="shared" si="30"/>
        <v>0</v>
      </c>
      <c r="HV16" s="552">
        <f t="shared" si="30"/>
        <v>0</v>
      </c>
      <c r="HW16" s="552">
        <f t="shared" si="30"/>
        <v>0</v>
      </c>
      <c r="HX16" s="552">
        <f t="shared" si="30"/>
        <v>0</v>
      </c>
      <c r="HY16" s="552">
        <f t="shared" si="93"/>
        <v>0</v>
      </c>
      <c r="HZ16" s="552">
        <f t="shared" si="31"/>
        <v>0</v>
      </c>
      <c r="IA16" s="552">
        <f t="shared" si="31"/>
        <v>0</v>
      </c>
      <c r="IB16" s="552">
        <f t="shared" si="31"/>
        <v>0</v>
      </c>
      <c r="IC16" s="552">
        <f t="shared" si="31"/>
        <v>0</v>
      </c>
      <c r="ID16" s="547">
        <f t="shared" si="94"/>
        <v>0</v>
      </c>
      <c r="IE16" s="547">
        <f t="shared" si="32"/>
        <v>0</v>
      </c>
      <c r="IF16" s="547">
        <f t="shared" si="32"/>
        <v>0</v>
      </c>
      <c r="IG16" s="547">
        <f t="shared" si="32"/>
        <v>0</v>
      </c>
      <c r="IH16" s="547">
        <f t="shared" si="32"/>
        <v>0</v>
      </c>
      <c r="II16" s="547">
        <f t="shared" si="95"/>
        <v>0</v>
      </c>
      <c r="IJ16" s="547">
        <f t="shared" si="33"/>
        <v>0</v>
      </c>
      <c r="IK16" s="547">
        <f t="shared" si="33"/>
        <v>0</v>
      </c>
      <c r="IL16" s="547">
        <f t="shared" si="33"/>
        <v>0</v>
      </c>
      <c r="IM16" s="547">
        <f t="shared" si="33"/>
        <v>0</v>
      </c>
      <c r="IN16" s="552">
        <f t="shared" si="96"/>
        <v>0</v>
      </c>
      <c r="IO16" s="552">
        <f t="shared" si="34"/>
        <v>0</v>
      </c>
      <c r="IP16" s="552">
        <f t="shared" si="34"/>
        <v>0</v>
      </c>
      <c r="IQ16" s="552">
        <f t="shared" si="34"/>
        <v>0</v>
      </c>
      <c r="IR16" s="552">
        <f t="shared" si="34"/>
        <v>0</v>
      </c>
      <c r="IS16" s="552">
        <f t="shared" si="97"/>
        <v>0</v>
      </c>
      <c r="IT16" s="552">
        <f t="shared" si="35"/>
        <v>0</v>
      </c>
      <c r="IU16" s="552">
        <f t="shared" si="35"/>
        <v>0</v>
      </c>
      <c r="IV16" s="552">
        <f t="shared" si="35"/>
        <v>0</v>
      </c>
      <c r="IW16" s="552">
        <f t="shared" si="35"/>
        <v>0</v>
      </c>
      <c r="IX16" s="547">
        <f t="shared" si="98"/>
        <v>0</v>
      </c>
      <c r="IY16" s="547">
        <f t="shared" si="36"/>
        <v>0</v>
      </c>
      <c r="IZ16" s="547">
        <f t="shared" si="36"/>
        <v>0</v>
      </c>
      <c r="JA16" s="547">
        <f t="shared" si="36"/>
        <v>0</v>
      </c>
      <c r="JB16" s="547">
        <f t="shared" si="36"/>
        <v>0</v>
      </c>
      <c r="JC16" s="547">
        <f t="shared" si="99"/>
        <v>0</v>
      </c>
      <c r="JD16" s="547">
        <f t="shared" si="37"/>
        <v>0</v>
      </c>
      <c r="JE16" s="547">
        <f t="shared" si="37"/>
        <v>0</v>
      </c>
      <c r="JF16" s="547">
        <f t="shared" si="37"/>
        <v>0</v>
      </c>
      <c r="JG16" s="547">
        <f t="shared" si="37"/>
        <v>0</v>
      </c>
      <c r="JH16" s="552">
        <f t="shared" si="100"/>
        <v>0</v>
      </c>
      <c r="JI16" s="552">
        <f t="shared" si="38"/>
        <v>0</v>
      </c>
      <c r="JJ16" s="552">
        <f t="shared" si="38"/>
        <v>0</v>
      </c>
      <c r="JK16" s="552">
        <f t="shared" si="38"/>
        <v>0</v>
      </c>
      <c r="JL16" s="552">
        <f t="shared" si="38"/>
        <v>0</v>
      </c>
      <c r="JM16" s="552">
        <f t="shared" si="101"/>
        <v>0</v>
      </c>
      <c r="JN16" s="552">
        <f t="shared" si="39"/>
        <v>0</v>
      </c>
      <c r="JO16" s="552">
        <f t="shared" si="39"/>
        <v>0</v>
      </c>
      <c r="JP16" s="552">
        <f t="shared" si="39"/>
        <v>0</v>
      </c>
      <c r="JQ16" s="552">
        <f t="shared" si="39"/>
        <v>0</v>
      </c>
      <c r="JR16" s="547">
        <f t="shared" si="102"/>
        <v>0</v>
      </c>
      <c r="JS16" s="547">
        <f t="shared" si="40"/>
        <v>0</v>
      </c>
      <c r="JT16" s="547">
        <f t="shared" si="40"/>
        <v>0</v>
      </c>
      <c r="JU16" s="547">
        <f t="shared" si="40"/>
        <v>0</v>
      </c>
      <c r="JV16" s="547">
        <f t="shared" si="40"/>
        <v>0</v>
      </c>
      <c r="JW16" s="547">
        <f t="shared" si="103"/>
        <v>0</v>
      </c>
      <c r="JX16" s="547">
        <f t="shared" si="41"/>
        <v>0</v>
      </c>
      <c r="JY16" s="547">
        <f t="shared" si="41"/>
        <v>0</v>
      </c>
      <c r="JZ16" s="547">
        <f t="shared" si="41"/>
        <v>0</v>
      </c>
      <c r="KA16" s="547">
        <f t="shared" si="41"/>
        <v>0</v>
      </c>
      <c r="KB16" s="552">
        <f t="shared" si="104"/>
        <v>0</v>
      </c>
      <c r="KC16" s="552">
        <f t="shared" si="42"/>
        <v>0</v>
      </c>
      <c r="KD16" s="552">
        <f t="shared" si="42"/>
        <v>0</v>
      </c>
      <c r="KE16" s="552">
        <f t="shared" si="42"/>
        <v>0</v>
      </c>
      <c r="KF16" s="552">
        <f t="shared" si="42"/>
        <v>0</v>
      </c>
      <c r="KG16" s="552">
        <f t="shared" si="105"/>
        <v>0</v>
      </c>
      <c r="KH16" s="552">
        <f t="shared" si="43"/>
        <v>0</v>
      </c>
      <c r="KI16" s="552">
        <f t="shared" si="43"/>
        <v>0</v>
      </c>
      <c r="KJ16" s="552">
        <f t="shared" si="43"/>
        <v>0</v>
      </c>
      <c r="KK16" s="552">
        <f t="shared" si="43"/>
        <v>0</v>
      </c>
      <c r="KL16" s="552">
        <f t="shared" si="106"/>
        <v>0</v>
      </c>
      <c r="KM16" s="552">
        <f t="shared" si="107"/>
        <v>0</v>
      </c>
      <c r="KN16" s="549">
        <f t="shared" si="108"/>
        <v>0</v>
      </c>
      <c r="KO16" s="549">
        <f t="shared" si="44"/>
        <v>0</v>
      </c>
      <c r="KP16" s="549">
        <f t="shared" si="44"/>
        <v>0</v>
      </c>
      <c r="KQ16" s="549">
        <f t="shared" si="44"/>
        <v>0</v>
      </c>
      <c r="KR16" s="549">
        <f t="shared" si="44"/>
        <v>0</v>
      </c>
      <c r="KS16" s="549">
        <f t="shared" si="45"/>
        <v>21629995</v>
      </c>
      <c r="KT16" s="550">
        <f t="shared" si="45"/>
        <v>1829463</v>
      </c>
      <c r="KU16" s="550">
        <f t="shared" si="45"/>
        <v>19800532</v>
      </c>
      <c r="KV16" s="550">
        <f t="shared" si="45"/>
        <v>15227304</v>
      </c>
      <c r="KW16" s="550">
        <f t="shared" si="45"/>
        <v>4573228</v>
      </c>
      <c r="KX16" s="537">
        <f t="shared" si="109"/>
        <v>21630</v>
      </c>
      <c r="KY16" s="553">
        <f t="shared" si="110"/>
        <v>21630</v>
      </c>
      <c r="KZ16" s="553">
        <f t="shared" si="111"/>
        <v>0</v>
      </c>
      <c r="LA16" s="554">
        <f t="shared" si="112"/>
        <v>21630</v>
      </c>
      <c r="LC16" s="723">
        <f t="shared" si="113"/>
        <v>0</v>
      </c>
      <c r="LD16" s="723">
        <f t="shared" si="114"/>
        <v>0</v>
      </c>
      <c r="LE16" s="723">
        <f t="shared" si="115"/>
        <v>0</v>
      </c>
      <c r="LF16" s="723">
        <f t="shared" si="116"/>
        <v>0</v>
      </c>
      <c r="LG16" s="723">
        <f t="shared" si="117"/>
        <v>0</v>
      </c>
      <c r="LH16" s="723">
        <f t="shared" si="118"/>
        <v>0</v>
      </c>
      <c r="LI16" s="555"/>
      <c r="LJ16" s="555"/>
      <c r="LK16" s="555"/>
      <c r="LL16" s="555"/>
      <c r="LM16" s="555"/>
      <c r="LN16" s="555"/>
      <c r="LO16" s="555"/>
      <c r="LP16" s="555"/>
      <c r="LQ16" s="555"/>
      <c r="LR16" s="555"/>
      <c r="LS16" s="555"/>
      <c r="LT16" s="555"/>
      <c r="LU16" s="555"/>
      <c r="LV16" s="555"/>
      <c r="LW16" s="555"/>
      <c r="LX16" s="555"/>
      <c r="LY16" s="555"/>
      <c r="LZ16" s="555"/>
      <c r="MA16" s="555"/>
      <c r="MB16" s="555"/>
      <c r="MC16" s="555"/>
      <c r="MD16" s="555"/>
      <c r="ME16" s="555"/>
      <c r="MF16" s="555"/>
      <c r="MG16" s="555"/>
      <c r="MH16" s="555"/>
      <c r="MI16" s="555"/>
      <c r="MJ16" s="555"/>
      <c r="MK16" s="555"/>
      <c r="ML16" s="555"/>
      <c r="MM16" s="555"/>
      <c r="MN16" s="555"/>
      <c r="MO16" s="555"/>
      <c r="MP16" s="555"/>
      <c r="MQ16" s="555"/>
      <c r="MR16" s="555"/>
      <c r="MS16" s="555"/>
      <c r="MT16" s="555"/>
      <c r="MU16" s="555"/>
      <c r="MV16" s="555"/>
      <c r="MW16" s="555"/>
      <c r="MX16" s="555"/>
      <c r="MY16" s="555"/>
      <c r="MZ16" s="555"/>
      <c r="NA16" s="555"/>
      <c r="NB16" s="555"/>
      <c r="NC16" s="555"/>
      <c r="ND16" s="555"/>
      <c r="NE16" s="555"/>
      <c r="NF16" s="555"/>
      <c r="NG16" s="555"/>
      <c r="NH16" s="555"/>
      <c r="NI16" s="555"/>
      <c r="NJ16" s="555"/>
      <c r="NL16" s="749">
        <f t="shared" si="119"/>
        <v>0</v>
      </c>
      <c r="NM16" s="724">
        <f t="shared" si="120"/>
        <v>0</v>
      </c>
      <c r="NN16" s="724">
        <f t="shared" si="121"/>
        <v>0</v>
      </c>
      <c r="NO16" s="750">
        <f t="shared" si="122"/>
        <v>0</v>
      </c>
      <c r="NP16" s="751">
        <f t="shared" si="46"/>
        <v>0</v>
      </c>
      <c r="NQ16" s="751">
        <f t="shared" si="47"/>
        <v>0</v>
      </c>
      <c r="NR16" s="749">
        <f t="shared" si="123"/>
        <v>0</v>
      </c>
      <c r="NS16" s="724">
        <f t="shared" si="124"/>
        <v>0</v>
      </c>
      <c r="NT16" s="724">
        <f t="shared" si="125"/>
        <v>0</v>
      </c>
    </row>
    <row r="17" spans="1:384">
      <c r="A17" s="533" t="s">
        <v>788</v>
      </c>
      <c r="B17" s="534"/>
      <c r="C17" s="534"/>
      <c r="D17" s="534"/>
      <c r="E17" s="535">
        <f t="shared" si="48"/>
        <v>0</v>
      </c>
      <c r="F17" s="536"/>
      <c r="G17" s="536"/>
      <c r="H17" s="536"/>
      <c r="I17" s="535">
        <f t="shared" si="49"/>
        <v>0</v>
      </c>
      <c r="J17" s="537">
        <f t="shared" si="50"/>
        <v>0</v>
      </c>
      <c r="K17" s="538">
        <v>320</v>
      </c>
      <c r="L17" s="534"/>
      <c r="M17" s="556">
        <v>0</v>
      </c>
      <c r="N17" s="534"/>
      <c r="O17" s="538">
        <v>0</v>
      </c>
      <c r="P17" s="535">
        <f t="shared" si="2"/>
        <v>320</v>
      </c>
      <c r="Q17" s="538">
        <v>387</v>
      </c>
      <c r="R17" s="534"/>
      <c r="S17" s="556">
        <v>0</v>
      </c>
      <c r="T17" s="534"/>
      <c r="U17" s="538">
        <v>0</v>
      </c>
      <c r="V17" s="535">
        <f t="shared" si="3"/>
        <v>387</v>
      </c>
      <c r="W17" s="538">
        <v>91</v>
      </c>
      <c r="X17" s="534"/>
      <c r="Y17" s="534"/>
      <c r="Z17" s="534"/>
      <c r="AA17" s="538">
        <v>1</v>
      </c>
      <c r="AB17" s="535">
        <f t="shared" si="51"/>
        <v>92</v>
      </c>
      <c r="AC17" s="532">
        <f t="shared" si="52"/>
        <v>799</v>
      </c>
      <c r="AD17" s="324">
        <v>15</v>
      </c>
      <c r="AE17" s="324">
        <v>60</v>
      </c>
      <c r="AF17" s="324">
        <v>15</v>
      </c>
      <c r="AG17" s="324">
        <v>110</v>
      </c>
      <c r="AH17" s="324">
        <v>15</v>
      </c>
      <c r="AI17" s="324"/>
      <c r="AJ17" s="540"/>
      <c r="AK17" s="541">
        <v>0</v>
      </c>
      <c r="AL17" s="542"/>
      <c r="AM17" s="543">
        <v>0</v>
      </c>
      <c r="AN17" s="543"/>
      <c r="AO17" s="540"/>
      <c r="AP17" s="544"/>
      <c r="AQ17" s="543">
        <v>0</v>
      </c>
      <c r="AR17" s="541"/>
      <c r="AS17" s="541"/>
      <c r="AT17" s="534"/>
      <c r="AU17" s="534"/>
      <c r="AV17" s="543">
        <v>1</v>
      </c>
      <c r="AW17" s="543">
        <v>0</v>
      </c>
      <c r="AX17" s="541">
        <v>1</v>
      </c>
      <c r="AY17" s="543">
        <v>0</v>
      </c>
      <c r="AZ17" s="543"/>
      <c r="BA17" s="541"/>
      <c r="BB17" s="543"/>
      <c r="BC17" s="534"/>
      <c r="BD17" s="534"/>
      <c r="BE17" s="543">
        <v>0</v>
      </c>
      <c r="BF17" s="543"/>
      <c r="BG17" s="546"/>
      <c r="BH17" s="547">
        <f t="shared" si="53"/>
        <v>7832000</v>
      </c>
      <c r="BI17" s="548">
        <f t="shared" si="4"/>
        <v>690240</v>
      </c>
      <c r="BJ17" s="548">
        <f t="shared" si="4"/>
        <v>7141760</v>
      </c>
      <c r="BK17" s="548">
        <f t="shared" si="4"/>
        <v>5600960</v>
      </c>
      <c r="BL17" s="548">
        <f t="shared" si="4"/>
        <v>1540800</v>
      </c>
      <c r="BM17" s="547">
        <f t="shared" si="54"/>
        <v>0</v>
      </c>
      <c r="BN17" s="548">
        <f t="shared" si="5"/>
        <v>0</v>
      </c>
      <c r="BO17" s="548">
        <f t="shared" si="5"/>
        <v>0</v>
      </c>
      <c r="BP17" s="548">
        <f t="shared" si="5"/>
        <v>0</v>
      </c>
      <c r="BQ17" s="548">
        <f t="shared" si="5"/>
        <v>0</v>
      </c>
      <c r="BR17" s="547">
        <f t="shared" si="55"/>
        <v>0</v>
      </c>
      <c r="BS17" s="548">
        <f t="shared" si="6"/>
        <v>0</v>
      </c>
      <c r="BT17" s="548">
        <f t="shared" si="6"/>
        <v>0</v>
      </c>
      <c r="BU17" s="548">
        <f t="shared" si="6"/>
        <v>0</v>
      </c>
      <c r="BV17" s="548">
        <f t="shared" si="6"/>
        <v>0</v>
      </c>
      <c r="BW17" s="548"/>
      <c r="BX17" s="548"/>
      <c r="BY17" s="548"/>
      <c r="BZ17" s="548"/>
      <c r="CA17" s="548"/>
      <c r="CB17" s="547">
        <f t="shared" si="56"/>
        <v>0</v>
      </c>
      <c r="CC17" s="548">
        <f t="shared" si="7"/>
        <v>0</v>
      </c>
      <c r="CD17" s="548">
        <f t="shared" si="7"/>
        <v>0</v>
      </c>
      <c r="CE17" s="548">
        <f t="shared" si="7"/>
        <v>0</v>
      </c>
      <c r="CF17" s="548">
        <f t="shared" si="7"/>
        <v>0</v>
      </c>
      <c r="CG17" s="549">
        <f t="shared" si="57"/>
        <v>7832000</v>
      </c>
      <c r="CH17" s="547">
        <f t="shared" si="58"/>
        <v>12925026</v>
      </c>
      <c r="CI17" s="548">
        <f t="shared" si="58"/>
        <v>1111077</v>
      </c>
      <c r="CJ17" s="548">
        <f t="shared" si="58"/>
        <v>11813949</v>
      </c>
      <c r="CK17" s="548">
        <f t="shared" si="58"/>
        <v>9007812</v>
      </c>
      <c r="CL17" s="548">
        <f t="shared" si="58"/>
        <v>2806137</v>
      </c>
      <c r="CM17" s="547">
        <f t="shared" si="59"/>
        <v>0</v>
      </c>
      <c r="CN17" s="548">
        <f t="shared" si="8"/>
        <v>0</v>
      </c>
      <c r="CO17" s="548">
        <f t="shared" si="8"/>
        <v>0</v>
      </c>
      <c r="CP17" s="548">
        <f t="shared" si="8"/>
        <v>0</v>
      </c>
      <c r="CQ17" s="548">
        <f t="shared" si="8"/>
        <v>0</v>
      </c>
      <c r="CR17" s="547">
        <f t="shared" si="60"/>
        <v>0</v>
      </c>
      <c r="CS17" s="548">
        <f t="shared" si="60"/>
        <v>0</v>
      </c>
      <c r="CT17" s="548">
        <f t="shared" si="60"/>
        <v>0</v>
      </c>
      <c r="CU17" s="548">
        <f t="shared" si="60"/>
        <v>0</v>
      </c>
      <c r="CV17" s="548">
        <f t="shared" si="60"/>
        <v>0</v>
      </c>
      <c r="CW17" s="547">
        <f t="shared" si="61"/>
        <v>0</v>
      </c>
      <c r="CX17" s="548">
        <f t="shared" si="9"/>
        <v>0</v>
      </c>
      <c r="CY17" s="548">
        <f t="shared" si="9"/>
        <v>0</v>
      </c>
      <c r="CZ17" s="548">
        <f t="shared" si="9"/>
        <v>0</v>
      </c>
      <c r="DA17" s="548">
        <f t="shared" si="9"/>
        <v>0</v>
      </c>
      <c r="DB17" s="547">
        <f t="shared" si="62"/>
        <v>0</v>
      </c>
      <c r="DC17" s="548">
        <f t="shared" si="10"/>
        <v>0</v>
      </c>
      <c r="DD17" s="548">
        <f t="shared" si="10"/>
        <v>0</v>
      </c>
      <c r="DE17" s="548">
        <f t="shared" si="10"/>
        <v>0</v>
      </c>
      <c r="DF17" s="548">
        <f t="shared" si="10"/>
        <v>0</v>
      </c>
      <c r="DG17" s="549">
        <f t="shared" si="63"/>
        <v>12925026</v>
      </c>
      <c r="DH17" s="547">
        <f t="shared" si="64"/>
        <v>3056690</v>
      </c>
      <c r="DI17" s="548">
        <f t="shared" si="64"/>
        <v>251979</v>
      </c>
      <c r="DJ17" s="548">
        <f t="shared" si="64"/>
        <v>2804711</v>
      </c>
      <c r="DK17" s="548">
        <f t="shared" si="64"/>
        <v>2031666</v>
      </c>
      <c r="DL17" s="548">
        <f t="shared" si="64"/>
        <v>773045</v>
      </c>
      <c r="DM17" s="547">
        <f t="shared" si="65"/>
        <v>0</v>
      </c>
      <c r="DN17" s="548">
        <f t="shared" si="11"/>
        <v>0</v>
      </c>
      <c r="DO17" s="548">
        <f t="shared" si="11"/>
        <v>0</v>
      </c>
      <c r="DP17" s="548">
        <f t="shared" si="11"/>
        <v>0</v>
      </c>
      <c r="DQ17" s="548">
        <f t="shared" si="11"/>
        <v>0</v>
      </c>
      <c r="DR17" s="548"/>
      <c r="DS17" s="548"/>
      <c r="DT17" s="548"/>
      <c r="DU17" s="548"/>
      <c r="DV17" s="548"/>
      <c r="DW17" s="547">
        <f t="shared" si="66"/>
        <v>0</v>
      </c>
      <c r="DX17" s="548">
        <f t="shared" si="12"/>
        <v>0</v>
      </c>
      <c r="DY17" s="548">
        <f t="shared" si="12"/>
        <v>0</v>
      </c>
      <c r="DZ17" s="548">
        <f t="shared" si="12"/>
        <v>0</v>
      </c>
      <c r="EA17" s="548">
        <f t="shared" si="12"/>
        <v>0</v>
      </c>
      <c r="EB17" s="547">
        <f t="shared" si="67"/>
        <v>265373</v>
      </c>
      <c r="EC17" s="548">
        <f t="shared" si="13"/>
        <v>903</v>
      </c>
      <c r="ED17" s="548">
        <f t="shared" si="13"/>
        <v>264470</v>
      </c>
      <c r="EE17" s="548">
        <f t="shared" si="13"/>
        <v>264470</v>
      </c>
      <c r="EF17" s="548">
        <f t="shared" si="13"/>
        <v>0</v>
      </c>
      <c r="EG17" s="549">
        <f t="shared" si="68"/>
        <v>3322063</v>
      </c>
      <c r="EH17" s="549">
        <f t="shared" si="69"/>
        <v>24079089</v>
      </c>
      <c r="EI17" s="550">
        <f t="shared" si="70"/>
        <v>2054199</v>
      </c>
      <c r="EJ17" s="550">
        <f t="shared" si="14"/>
        <v>22024890</v>
      </c>
      <c r="EK17" s="550">
        <f t="shared" si="14"/>
        <v>16904908</v>
      </c>
      <c r="EL17" s="550">
        <f t="shared" si="14"/>
        <v>5119982</v>
      </c>
      <c r="EM17" s="551">
        <f t="shared" si="71"/>
        <v>23813716</v>
      </c>
      <c r="EN17" s="551">
        <f t="shared" si="72"/>
        <v>0</v>
      </c>
      <c r="EO17" s="551">
        <f t="shared" si="73"/>
        <v>0</v>
      </c>
      <c r="EP17" s="551">
        <f t="shared" si="74"/>
        <v>0</v>
      </c>
      <c r="EQ17" s="551">
        <f t="shared" si="75"/>
        <v>265373</v>
      </c>
      <c r="ER17" s="547">
        <f t="shared" si="76"/>
        <v>21915</v>
      </c>
      <c r="ES17" s="548">
        <f t="shared" si="76"/>
        <v>435</v>
      </c>
      <c r="ET17" s="548">
        <f t="shared" si="76"/>
        <v>21480</v>
      </c>
      <c r="EU17" s="548">
        <f t="shared" si="76"/>
        <v>21480</v>
      </c>
      <c r="EV17" s="548">
        <f t="shared" si="76"/>
        <v>0</v>
      </c>
      <c r="EW17" s="547">
        <f t="shared" si="77"/>
        <v>87660</v>
      </c>
      <c r="EX17" s="547">
        <f t="shared" si="77"/>
        <v>1740</v>
      </c>
      <c r="EY17" s="547">
        <f t="shared" si="77"/>
        <v>85920</v>
      </c>
      <c r="EZ17" s="547">
        <f t="shared" si="15"/>
        <v>85920</v>
      </c>
      <c r="FA17" s="547">
        <f t="shared" si="15"/>
        <v>0</v>
      </c>
      <c r="FB17" s="552">
        <f t="shared" si="78"/>
        <v>21915</v>
      </c>
      <c r="FC17" s="552">
        <f t="shared" si="16"/>
        <v>435</v>
      </c>
      <c r="FD17" s="552">
        <f t="shared" si="16"/>
        <v>21480</v>
      </c>
      <c r="FE17" s="552">
        <f t="shared" si="16"/>
        <v>21480</v>
      </c>
      <c r="FF17" s="552">
        <f t="shared" si="16"/>
        <v>0</v>
      </c>
      <c r="FG17" s="552">
        <f t="shared" si="79"/>
        <v>160710</v>
      </c>
      <c r="FH17" s="552">
        <f t="shared" si="17"/>
        <v>3190</v>
      </c>
      <c r="FI17" s="552">
        <f t="shared" si="17"/>
        <v>157520</v>
      </c>
      <c r="FJ17" s="552">
        <f t="shared" si="17"/>
        <v>157520</v>
      </c>
      <c r="FK17" s="552">
        <f t="shared" si="17"/>
        <v>0</v>
      </c>
      <c r="FL17" s="547">
        <f t="shared" si="80"/>
        <v>21915</v>
      </c>
      <c r="FM17" s="547">
        <f t="shared" si="18"/>
        <v>435</v>
      </c>
      <c r="FN17" s="547">
        <f t="shared" si="18"/>
        <v>21480</v>
      </c>
      <c r="FO17" s="547">
        <f t="shared" si="18"/>
        <v>21480</v>
      </c>
      <c r="FP17" s="547">
        <f t="shared" si="18"/>
        <v>0</v>
      </c>
      <c r="FQ17" s="547">
        <f t="shared" si="81"/>
        <v>0</v>
      </c>
      <c r="FR17" s="547">
        <f t="shared" si="19"/>
        <v>0</v>
      </c>
      <c r="FS17" s="547">
        <f t="shared" si="19"/>
        <v>0</v>
      </c>
      <c r="FT17" s="547">
        <f t="shared" si="19"/>
        <v>0</v>
      </c>
      <c r="FU17" s="547">
        <f t="shared" si="19"/>
        <v>0</v>
      </c>
      <c r="FV17" s="552">
        <f t="shared" si="82"/>
        <v>0</v>
      </c>
      <c r="FW17" s="552">
        <f t="shared" si="20"/>
        <v>0</v>
      </c>
      <c r="FX17" s="552">
        <f t="shared" si="20"/>
        <v>0</v>
      </c>
      <c r="FY17" s="552">
        <f t="shared" si="20"/>
        <v>0</v>
      </c>
      <c r="FZ17" s="552">
        <f t="shared" si="20"/>
        <v>0</v>
      </c>
      <c r="GA17" s="552">
        <f t="shared" si="83"/>
        <v>0</v>
      </c>
      <c r="GB17" s="552">
        <f t="shared" si="21"/>
        <v>0</v>
      </c>
      <c r="GC17" s="552">
        <f t="shared" si="21"/>
        <v>0</v>
      </c>
      <c r="GD17" s="552">
        <f t="shared" si="21"/>
        <v>0</v>
      </c>
      <c r="GE17" s="552">
        <f t="shared" si="21"/>
        <v>0</v>
      </c>
      <c r="GF17" s="552">
        <f t="shared" si="84"/>
        <v>0</v>
      </c>
      <c r="GG17" s="552">
        <f t="shared" si="22"/>
        <v>0</v>
      </c>
      <c r="GH17" s="552">
        <f t="shared" si="22"/>
        <v>0</v>
      </c>
      <c r="GI17" s="552">
        <f t="shared" si="22"/>
        <v>0</v>
      </c>
      <c r="GJ17" s="552">
        <f t="shared" si="22"/>
        <v>0</v>
      </c>
      <c r="GK17" s="552">
        <f t="shared" si="85"/>
        <v>0</v>
      </c>
      <c r="GL17" s="552">
        <f t="shared" si="23"/>
        <v>0</v>
      </c>
      <c r="GM17" s="552">
        <f t="shared" si="23"/>
        <v>0</v>
      </c>
      <c r="GN17" s="552">
        <f t="shared" si="23"/>
        <v>0</v>
      </c>
      <c r="GO17" s="552">
        <f t="shared" si="23"/>
        <v>0</v>
      </c>
      <c r="GP17" s="547">
        <f t="shared" si="86"/>
        <v>0</v>
      </c>
      <c r="GQ17" s="547">
        <f t="shared" si="24"/>
        <v>0</v>
      </c>
      <c r="GR17" s="547">
        <f t="shared" si="24"/>
        <v>0</v>
      </c>
      <c r="GS17" s="547">
        <f t="shared" si="24"/>
        <v>0</v>
      </c>
      <c r="GT17" s="547">
        <f t="shared" si="24"/>
        <v>0</v>
      </c>
      <c r="GU17" s="547">
        <f t="shared" si="87"/>
        <v>0</v>
      </c>
      <c r="GV17" s="547">
        <f t="shared" si="25"/>
        <v>0</v>
      </c>
      <c r="GW17" s="547">
        <f t="shared" si="25"/>
        <v>0</v>
      </c>
      <c r="GX17" s="547">
        <f t="shared" si="25"/>
        <v>0</v>
      </c>
      <c r="GY17" s="547">
        <f t="shared" si="25"/>
        <v>0</v>
      </c>
      <c r="GZ17" s="552">
        <f t="shared" si="88"/>
        <v>0</v>
      </c>
      <c r="HA17" s="552">
        <f t="shared" si="26"/>
        <v>0</v>
      </c>
      <c r="HB17" s="552">
        <f t="shared" si="26"/>
        <v>0</v>
      </c>
      <c r="HC17" s="552">
        <f t="shared" si="26"/>
        <v>0</v>
      </c>
      <c r="HD17" s="552">
        <f t="shared" si="26"/>
        <v>0</v>
      </c>
      <c r="HE17" s="552">
        <f t="shared" si="89"/>
        <v>0</v>
      </c>
      <c r="HF17" s="552">
        <f t="shared" si="27"/>
        <v>0</v>
      </c>
      <c r="HG17" s="552">
        <f t="shared" si="27"/>
        <v>0</v>
      </c>
      <c r="HH17" s="552">
        <f t="shared" si="27"/>
        <v>0</v>
      </c>
      <c r="HI17" s="552">
        <f t="shared" si="27"/>
        <v>0</v>
      </c>
      <c r="HJ17" s="547">
        <f t="shared" si="90"/>
        <v>0</v>
      </c>
      <c r="HK17" s="547">
        <f t="shared" si="28"/>
        <v>0</v>
      </c>
      <c r="HL17" s="547">
        <f t="shared" si="28"/>
        <v>0</v>
      </c>
      <c r="HM17" s="547">
        <f t="shared" si="28"/>
        <v>0</v>
      </c>
      <c r="HN17" s="547">
        <f t="shared" si="28"/>
        <v>0</v>
      </c>
      <c r="HO17" s="547">
        <f t="shared" si="91"/>
        <v>0</v>
      </c>
      <c r="HP17" s="547">
        <f t="shared" si="29"/>
        <v>0</v>
      </c>
      <c r="HQ17" s="547">
        <f t="shared" si="29"/>
        <v>0</v>
      </c>
      <c r="HR17" s="547">
        <f t="shared" si="29"/>
        <v>0</v>
      </c>
      <c r="HS17" s="547">
        <f t="shared" si="29"/>
        <v>0</v>
      </c>
      <c r="HT17" s="552">
        <f t="shared" si="92"/>
        <v>0</v>
      </c>
      <c r="HU17" s="552">
        <f t="shared" si="30"/>
        <v>0</v>
      </c>
      <c r="HV17" s="552">
        <f t="shared" si="30"/>
        <v>0</v>
      </c>
      <c r="HW17" s="552">
        <f t="shared" si="30"/>
        <v>0</v>
      </c>
      <c r="HX17" s="552">
        <f t="shared" si="30"/>
        <v>0</v>
      </c>
      <c r="HY17" s="552">
        <f t="shared" si="93"/>
        <v>0</v>
      </c>
      <c r="HZ17" s="552">
        <f t="shared" si="31"/>
        <v>0</v>
      </c>
      <c r="IA17" s="552">
        <f t="shared" si="31"/>
        <v>0</v>
      </c>
      <c r="IB17" s="552">
        <f t="shared" si="31"/>
        <v>0</v>
      </c>
      <c r="IC17" s="552">
        <f t="shared" si="31"/>
        <v>0</v>
      </c>
      <c r="ID17" s="547">
        <f t="shared" si="94"/>
        <v>179756</v>
      </c>
      <c r="IE17" s="547">
        <f t="shared" si="32"/>
        <v>28442</v>
      </c>
      <c r="IF17" s="547">
        <f t="shared" si="32"/>
        <v>151314</v>
      </c>
      <c r="IG17" s="547">
        <f t="shared" si="32"/>
        <v>118668</v>
      </c>
      <c r="IH17" s="547">
        <f t="shared" si="32"/>
        <v>32646</v>
      </c>
      <c r="II17" s="547">
        <f t="shared" si="95"/>
        <v>0</v>
      </c>
      <c r="IJ17" s="547">
        <f t="shared" si="33"/>
        <v>0</v>
      </c>
      <c r="IK17" s="547">
        <f t="shared" si="33"/>
        <v>0</v>
      </c>
      <c r="IL17" s="547">
        <f t="shared" si="33"/>
        <v>0</v>
      </c>
      <c r="IM17" s="547">
        <f t="shared" si="33"/>
        <v>0</v>
      </c>
      <c r="IN17" s="552">
        <f t="shared" si="96"/>
        <v>241082</v>
      </c>
      <c r="IO17" s="552">
        <f t="shared" si="34"/>
        <v>32114</v>
      </c>
      <c r="IP17" s="552">
        <f t="shared" si="34"/>
        <v>208968</v>
      </c>
      <c r="IQ17" s="552">
        <f t="shared" si="34"/>
        <v>151374</v>
      </c>
      <c r="IR17" s="552">
        <f t="shared" si="34"/>
        <v>57594</v>
      </c>
      <c r="IS17" s="552">
        <f t="shared" si="97"/>
        <v>0</v>
      </c>
      <c r="IT17" s="552">
        <f t="shared" si="35"/>
        <v>0</v>
      </c>
      <c r="IU17" s="552">
        <f t="shared" si="35"/>
        <v>0</v>
      </c>
      <c r="IV17" s="552">
        <f t="shared" si="35"/>
        <v>0</v>
      </c>
      <c r="IW17" s="552">
        <f t="shared" si="35"/>
        <v>0</v>
      </c>
      <c r="IX17" s="547">
        <f t="shared" si="98"/>
        <v>0</v>
      </c>
      <c r="IY17" s="547">
        <f t="shared" si="36"/>
        <v>0</v>
      </c>
      <c r="IZ17" s="547">
        <f t="shared" si="36"/>
        <v>0</v>
      </c>
      <c r="JA17" s="547">
        <f t="shared" si="36"/>
        <v>0</v>
      </c>
      <c r="JB17" s="547">
        <f t="shared" si="36"/>
        <v>0</v>
      </c>
      <c r="JC17" s="547">
        <f t="shared" si="99"/>
        <v>0</v>
      </c>
      <c r="JD17" s="547">
        <f t="shared" si="37"/>
        <v>0</v>
      </c>
      <c r="JE17" s="547">
        <f t="shared" si="37"/>
        <v>0</v>
      </c>
      <c r="JF17" s="547">
        <f t="shared" si="37"/>
        <v>0</v>
      </c>
      <c r="JG17" s="547">
        <f t="shared" si="37"/>
        <v>0</v>
      </c>
      <c r="JH17" s="552">
        <f t="shared" si="100"/>
        <v>0</v>
      </c>
      <c r="JI17" s="552">
        <f t="shared" si="38"/>
        <v>0</v>
      </c>
      <c r="JJ17" s="552">
        <f t="shared" si="38"/>
        <v>0</v>
      </c>
      <c r="JK17" s="552">
        <f t="shared" si="38"/>
        <v>0</v>
      </c>
      <c r="JL17" s="552">
        <f t="shared" si="38"/>
        <v>0</v>
      </c>
      <c r="JM17" s="552">
        <f t="shared" si="101"/>
        <v>0</v>
      </c>
      <c r="JN17" s="552">
        <f t="shared" si="39"/>
        <v>0</v>
      </c>
      <c r="JO17" s="552">
        <f t="shared" si="39"/>
        <v>0</v>
      </c>
      <c r="JP17" s="552">
        <f t="shared" si="39"/>
        <v>0</v>
      </c>
      <c r="JQ17" s="552">
        <f t="shared" si="39"/>
        <v>0</v>
      </c>
      <c r="JR17" s="547">
        <f t="shared" si="102"/>
        <v>0</v>
      </c>
      <c r="JS17" s="547">
        <f t="shared" si="40"/>
        <v>0</v>
      </c>
      <c r="JT17" s="547">
        <f t="shared" si="40"/>
        <v>0</v>
      </c>
      <c r="JU17" s="547">
        <f t="shared" si="40"/>
        <v>0</v>
      </c>
      <c r="JV17" s="547">
        <f t="shared" si="40"/>
        <v>0</v>
      </c>
      <c r="JW17" s="547">
        <f t="shared" si="103"/>
        <v>0</v>
      </c>
      <c r="JX17" s="547">
        <f t="shared" si="41"/>
        <v>0</v>
      </c>
      <c r="JY17" s="547">
        <f t="shared" si="41"/>
        <v>0</v>
      </c>
      <c r="JZ17" s="547">
        <f t="shared" si="41"/>
        <v>0</v>
      </c>
      <c r="KA17" s="547">
        <f t="shared" si="41"/>
        <v>0</v>
      </c>
      <c r="KB17" s="552">
        <f t="shared" si="104"/>
        <v>0</v>
      </c>
      <c r="KC17" s="552">
        <f t="shared" si="42"/>
        <v>0</v>
      </c>
      <c r="KD17" s="552">
        <f t="shared" si="42"/>
        <v>0</v>
      </c>
      <c r="KE17" s="552">
        <f t="shared" si="42"/>
        <v>0</v>
      </c>
      <c r="KF17" s="552">
        <f t="shared" si="42"/>
        <v>0</v>
      </c>
      <c r="KG17" s="552">
        <f t="shared" si="105"/>
        <v>0</v>
      </c>
      <c r="KH17" s="552">
        <f t="shared" si="43"/>
        <v>0</v>
      </c>
      <c r="KI17" s="552">
        <f t="shared" si="43"/>
        <v>0</v>
      </c>
      <c r="KJ17" s="552">
        <f t="shared" si="43"/>
        <v>0</v>
      </c>
      <c r="KK17" s="552">
        <f t="shared" si="43"/>
        <v>0</v>
      </c>
      <c r="KL17" s="552">
        <f t="shared" si="106"/>
        <v>314115</v>
      </c>
      <c r="KM17" s="552">
        <f t="shared" si="107"/>
        <v>420838</v>
      </c>
      <c r="KN17" s="549">
        <f t="shared" si="108"/>
        <v>734953</v>
      </c>
      <c r="KO17" s="549">
        <f t="shared" si="44"/>
        <v>66791</v>
      </c>
      <c r="KP17" s="549">
        <f t="shared" si="44"/>
        <v>668162</v>
      </c>
      <c r="KQ17" s="549">
        <f t="shared" si="44"/>
        <v>577922</v>
      </c>
      <c r="KR17" s="549">
        <f t="shared" si="44"/>
        <v>90240</v>
      </c>
      <c r="KS17" s="549">
        <f t="shared" si="45"/>
        <v>24814042</v>
      </c>
      <c r="KT17" s="550">
        <f t="shared" si="45"/>
        <v>2120990</v>
      </c>
      <c r="KU17" s="550">
        <f t="shared" si="45"/>
        <v>22693052</v>
      </c>
      <c r="KV17" s="550">
        <f t="shared" si="45"/>
        <v>17482830</v>
      </c>
      <c r="KW17" s="550">
        <f t="shared" si="45"/>
        <v>5210222</v>
      </c>
      <c r="KX17" s="537">
        <f t="shared" si="109"/>
        <v>24814</v>
      </c>
      <c r="KY17" s="553">
        <f t="shared" si="110"/>
        <v>24499.9</v>
      </c>
      <c r="KZ17" s="553">
        <f t="shared" si="111"/>
        <v>314.10000000000002</v>
      </c>
      <c r="LA17" s="554">
        <f t="shared" si="112"/>
        <v>24814</v>
      </c>
      <c r="LC17" s="723">
        <f t="shared" si="113"/>
        <v>1461</v>
      </c>
      <c r="LD17" s="723">
        <f t="shared" si="114"/>
        <v>1461</v>
      </c>
      <c r="LE17" s="723">
        <f t="shared" si="115"/>
        <v>1461</v>
      </c>
      <c r="LF17" s="723">
        <f t="shared" si="116"/>
        <v>1461</v>
      </c>
      <c r="LG17" s="723">
        <f t="shared" si="117"/>
        <v>1461</v>
      </c>
      <c r="LH17" s="723">
        <f t="shared" si="118"/>
        <v>0</v>
      </c>
      <c r="LI17" s="555"/>
      <c r="LJ17" s="555"/>
      <c r="LK17" s="555"/>
      <c r="LL17" s="555"/>
      <c r="LM17" s="555"/>
      <c r="LN17" s="555"/>
      <c r="LO17" s="555"/>
      <c r="LP17" s="555"/>
      <c r="LQ17" s="555"/>
      <c r="LR17" s="555"/>
      <c r="LS17" s="555"/>
      <c r="LT17" s="555"/>
      <c r="LU17" s="555"/>
      <c r="LV17" s="555"/>
      <c r="LW17" s="555"/>
      <c r="LX17" s="555"/>
      <c r="LY17" s="555"/>
      <c r="LZ17" s="555"/>
      <c r="MA17" s="555"/>
      <c r="MB17" s="555"/>
      <c r="MC17" s="555"/>
      <c r="MD17" s="555"/>
      <c r="ME17" s="555"/>
      <c r="MF17" s="555"/>
      <c r="MG17" s="555"/>
      <c r="MH17" s="555"/>
      <c r="MI17" s="555"/>
      <c r="MJ17" s="555"/>
      <c r="MK17" s="555"/>
      <c r="ML17" s="555"/>
      <c r="MM17" s="555"/>
      <c r="MN17" s="555"/>
      <c r="MO17" s="555"/>
      <c r="MP17" s="555"/>
      <c r="MQ17" s="555"/>
      <c r="MR17" s="555"/>
      <c r="MS17" s="555"/>
      <c r="MT17" s="555"/>
      <c r="MU17" s="555"/>
      <c r="MV17" s="555"/>
      <c r="MW17" s="555"/>
      <c r="MX17" s="555"/>
      <c r="MY17" s="555"/>
      <c r="MZ17" s="555"/>
      <c r="NA17" s="555"/>
      <c r="NB17" s="555"/>
      <c r="NC17" s="555"/>
      <c r="ND17" s="555"/>
      <c r="NE17" s="555"/>
      <c r="NF17" s="555"/>
      <c r="NG17" s="555"/>
      <c r="NH17" s="555"/>
      <c r="NI17" s="555"/>
      <c r="NJ17" s="555"/>
      <c r="NL17" s="749">
        <f t="shared" si="119"/>
        <v>179756</v>
      </c>
      <c r="NM17" s="724">
        <f t="shared" si="120"/>
        <v>0</v>
      </c>
      <c r="NN17" s="724">
        <f t="shared" si="121"/>
        <v>241082</v>
      </c>
      <c r="NO17" s="750">
        <f t="shared" si="122"/>
        <v>151314</v>
      </c>
      <c r="NP17" s="751">
        <f t="shared" si="46"/>
        <v>0</v>
      </c>
      <c r="NQ17" s="751">
        <f t="shared" si="47"/>
        <v>208968</v>
      </c>
      <c r="NR17" s="749">
        <f t="shared" si="123"/>
        <v>28442</v>
      </c>
      <c r="NS17" s="724">
        <f t="shared" si="124"/>
        <v>0</v>
      </c>
      <c r="NT17" s="724">
        <f t="shared" si="125"/>
        <v>32114</v>
      </c>
    </row>
    <row r="18" spans="1:384">
      <c r="A18" s="533" t="s">
        <v>789</v>
      </c>
      <c r="B18" s="534"/>
      <c r="C18" s="534"/>
      <c r="D18" s="534"/>
      <c r="E18" s="535">
        <f t="shared" si="48"/>
        <v>0</v>
      </c>
      <c r="F18" s="536"/>
      <c r="G18" s="536"/>
      <c r="H18" s="536"/>
      <c r="I18" s="535">
        <f t="shared" si="49"/>
        <v>0</v>
      </c>
      <c r="J18" s="537">
        <f t="shared" si="50"/>
        <v>0</v>
      </c>
      <c r="K18" s="538">
        <v>396</v>
      </c>
      <c r="L18" s="534"/>
      <c r="M18" s="556">
        <v>0</v>
      </c>
      <c r="N18" s="534"/>
      <c r="O18" s="538">
        <v>1</v>
      </c>
      <c r="P18" s="535">
        <f t="shared" si="2"/>
        <v>397</v>
      </c>
      <c r="Q18" s="538">
        <v>486</v>
      </c>
      <c r="R18" s="534"/>
      <c r="S18" s="556">
        <v>0</v>
      </c>
      <c r="T18" s="534"/>
      <c r="U18" s="538">
        <v>0</v>
      </c>
      <c r="V18" s="535">
        <f t="shared" si="3"/>
        <v>486</v>
      </c>
      <c r="W18" s="538">
        <v>116</v>
      </c>
      <c r="X18" s="534"/>
      <c r="Y18" s="534"/>
      <c r="Z18" s="534"/>
      <c r="AA18" s="538">
        <v>0</v>
      </c>
      <c r="AB18" s="535">
        <f t="shared" si="51"/>
        <v>116</v>
      </c>
      <c r="AC18" s="532">
        <f t="shared" si="52"/>
        <v>999</v>
      </c>
      <c r="AD18" s="324">
        <v>60</v>
      </c>
      <c r="AE18" s="324">
        <v>45</v>
      </c>
      <c r="AF18" s="324"/>
      <c r="AG18" s="324">
        <v>75</v>
      </c>
      <c r="AH18" s="324"/>
      <c r="AI18" s="324"/>
      <c r="AJ18" s="540"/>
      <c r="AK18" s="541">
        <v>1</v>
      </c>
      <c r="AL18" s="542"/>
      <c r="AM18" s="543">
        <v>0</v>
      </c>
      <c r="AN18" s="543"/>
      <c r="AO18" s="540"/>
      <c r="AP18" s="544"/>
      <c r="AQ18" s="543">
        <v>0</v>
      </c>
      <c r="AR18" s="541"/>
      <c r="AS18" s="541"/>
      <c r="AT18" s="534"/>
      <c r="AU18" s="534"/>
      <c r="AV18" s="543">
        <v>1</v>
      </c>
      <c r="AW18" s="543">
        <v>1</v>
      </c>
      <c r="AX18" s="541"/>
      <c r="AY18" s="543">
        <v>0</v>
      </c>
      <c r="AZ18" s="543"/>
      <c r="BA18" s="541"/>
      <c r="BB18" s="543"/>
      <c r="BC18" s="534"/>
      <c r="BD18" s="534"/>
      <c r="BE18" s="543">
        <v>0</v>
      </c>
      <c r="BF18" s="543"/>
      <c r="BG18" s="546"/>
      <c r="BH18" s="547">
        <f t="shared" si="53"/>
        <v>9692100</v>
      </c>
      <c r="BI18" s="548">
        <f t="shared" si="4"/>
        <v>854172</v>
      </c>
      <c r="BJ18" s="548">
        <f t="shared" si="4"/>
        <v>8837928</v>
      </c>
      <c r="BK18" s="548">
        <f t="shared" si="4"/>
        <v>6931188</v>
      </c>
      <c r="BL18" s="548">
        <f t="shared" si="4"/>
        <v>1906740</v>
      </c>
      <c r="BM18" s="547">
        <f t="shared" si="54"/>
        <v>0</v>
      </c>
      <c r="BN18" s="548">
        <f t="shared" si="5"/>
        <v>0</v>
      </c>
      <c r="BO18" s="548">
        <f t="shared" si="5"/>
        <v>0</v>
      </c>
      <c r="BP18" s="548">
        <f t="shared" si="5"/>
        <v>0</v>
      </c>
      <c r="BQ18" s="548">
        <f t="shared" si="5"/>
        <v>0</v>
      </c>
      <c r="BR18" s="547">
        <f t="shared" si="55"/>
        <v>0</v>
      </c>
      <c r="BS18" s="548">
        <f t="shared" si="6"/>
        <v>0</v>
      </c>
      <c r="BT18" s="548">
        <f t="shared" si="6"/>
        <v>0</v>
      </c>
      <c r="BU18" s="548">
        <f t="shared" si="6"/>
        <v>0</v>
      </c>
      <c r="BV18" s="548">
        <f t="shared" si="6"/>
        <v>0</v>
      </c>
      <c r="BW18" s="548"/>
      <c r="BX18" s="548"/>
      <c r="BY18" s="548"/>
      <c r="BZ18" s="548"/>
      <c r="CA18" s="548"/>
      <c r="CB18" s="547">
        <f t="shared" si="56"/>
        <v>191457</v>
      </c>
      <c r="CC18" s="548">
        <f t="shared" si="7"/>
        <v>451</v>
      </c>
      <c r="CD18" s="548">
        <f t="shared" si="7"/>
        <v>191006</v>
      </c>
      <c r="CE18" s="548">
        <f t="shared" si="7"/>
        <v>191006</v>
      </c>
      <c r="CF18" s="548">
        <f t="shared" si="7"/>
        <v>0</v>
      </c>
      <c r="CG18" s="549">
        <f t="shared" si="57"/>
        <v>9883557</v>
      </c>
      <c r="CH18" s="547">
        <f t="shared" si="58"/>
        <v>16231428</v>
      </c>
      <c r="CI18" s="548">
        <f t="shared" si="58"/>
        <v>1395306</v>
      </c>
      <c r="CJ18" s="548">
        <f t="shared" si="58"/>
        <v>14836122</v>
      </c>
      <c r="CK18" s="548">
        <f t="shared" si="58"/>
        <v>11312136</v>
      </c>
      <c r="CL18" s="548">
        <f t="shared" si="58"/>
        <v>3523986</v>
      </c>
      <c r="CM18" s="547">
        <f t="shared" si="59"/>
        <v>0</v>
      </c>
      <c r="CN18" s="548">
        <f t="shared" si="8"/>
        <v>0</v>
      </c>
      <c r="CO18" s="548">
        <f t="shared" si="8"/>
        <v>0</v>
      </c>
      <c r="CP18" s="548">
        <f t="shared" si="8"/>
        <v>0</v>
      </c>
      <c r="CQ18" s="548">
        <f t="shared" si="8"/>
        <v>0</v>
      </c>
      <c r="CR18" s="547">
        <f t="shared" si="60"/>
        <v>0</v>
      </c>
      <c r="CS18" s="548">
        <f t="shared" si="60"/>
        <v>0</v>
      </c>
      <c r="CT18" s="548">
        <f t="shared" si="60"/>
        <v>0</v>
      </c>
      <c r="CU18" s="548">
        <f t="shared" si="60"/>
        <v>0</v>
      </c>
      <c r="CV18" s="548">
        <f t="shared" si="60"/>
        <v>0</v>
      </c>
      <c r="CW18" s="547">
        <f t="shared" si="61"/>
        <v>0</v>
      </c>
      <c r="CX18" s="548">
        <f t="shared" si="9"/>
        <v>0</v>
      </c>
      <c r="CY18" s="548">
        <f t="shared" si="9"/>
        <v>0</v>
      </c>
      <c r="CZ18" s="548">
        <f t="shared" si="9"/>
        <v>0</v>
      </c>
      <c r="DA18" s="548">
        <f t="shared" si="9"/>
        <v>0</v>
      </c>
      <c r="DB18" s="547">
        <f t="shared" si="62"/>
        <v>0</v>
      </c>
      <c r="DC18" s="548">
        <f t="shared" si="10"/>
        <v>0</v>
      </c>
      <c r="DD18" s="548">
        <f t="shared" si="10"/>
        <v>0</v>
      </c>
      <c r="DE18" s="548">
        <f t="shared" si="10"/>
        <v>0</v>
      </c>
      <c r="DF18" s="548">
        <f t="shared" si="10"/>
        <v>0</v>
      </c>
      <c r="DG18" s="549">
        <f t="shared" si="63"/>
        <v>16231428</v>
      </c>
      <c r="DH18" s="547">
        <f t="shared" si="64"/>
        <v>3896440</v>
      </c>
      <c r="DI18" s="548">
        <f t="shared" si="64"/>
        <v>321204</v>
      </c>
      <c r="DJ18" s="548">
        <f t="shared" si="64"/>
        <v>3575236</v>
      </c>
      <c r="DK18" s="548">
        <f t="shared" si="64"/>
        <v>2589816</v>
      </c>
      <c r="DL18" s="548">
        <f t="shared" si="64"/>
        <v>985420</v>
      </c>
      <c r="DM18" s="547">
        <f t="shared" si="65"/>
        <v>0</v>
      </c>
      <c r="DN18" s="548">
        <f t="shared" si="11"/>
        <v>0</v>
      </c>
      <c r="DO18" s="548">
        <f t="shared" si="11"/>
        <v>0</v>
      </c>
      <c r="DP18" s="548">
        <f t="shared" si="11"/>
        <v>0</v>
      </c>
      <c r="DQ18" s="548">
        <f t="shared" si="11"/>
        <v>0</v>
      </c>
      <c r="DR18" s="548"/>
      <c r="DS18" s="548"/>
      <c r="DT18" s="548"/>
      <c r="DU18" s="548"/>
      <c r="DV18" s="548"/>
      <c r="DW18" s="547">
        <f t="shared" si="66"/>
        <v>0</v>
      </c>
      <c r="DX18" s="548">
        <f t="shared" si="12"/>
        <v>0</v>
      </c>
      <c r="DY18" s="548">
        <f t="shared" si="12"/>
        <v>0</v>
      </c>
      <c r="DZ18" s="548">
        <f t="shared" si="12"/>
        <v>0</v>
      </c>
      <c r="EA18" s="548">
        <f t="shared" si="12"/>
        <v>0</v>
      </c>
      <c r="EB18" s="547">
        <f t="shared" si="67"/>
        <v>0</v>
      </c>
      <c r="EC18" s="548">
        <f t="shared" si="13"/>
        <v>0</v>
      </c>
      <c r="ED18" s="548">
        <f t="shared" si="13"/>
        <v>0</v>
      </c>
      <c r="EE18" s="548">
        <f t="shared" si="13"/>
        <v>0</v>
      </c>
      <c r="EF18" s="548">
        <f t="shared" si="13"/>
        <v>0</v>
      </c>
      <c r="EG18" s="549">
        <f t="shared" si="68"/>
        <v>3896440</v>
      </c>
      <c r="EH18" s="549">
        <f t="shared" si="69"/>
        <v>30011425</v>
      </c>
      <c r="EI18" s="550">
        <f t="shared" si="70"/>
        <v>2571133</v>
      </c>
      <c r="EJ18" s="550">
        <f t="shared" si="14"/>
        <v>27440292</v>
      </c>
      <c r="EK18" s="550">
        <f t="shared" si="14"/>
        <v>21024146</v>
      </c>
      <c r="EL18" s="550">
        <f t="shared" si="14"/>
        <v>6416146</v>
      </c>
      <c r="EM18" s="551">
        <f t="shared" si="71"/>
        <v>29819968</v>
      </c>
      <c r="EN18" s="551">
        <f t="shared" si="72"/>
        <v>0</v>
      </c>
      <c r="EO18" s="551">
        <f t="shared" si="73"/>
        <v>0</v>
      </c>
      <c r="EP18" s="551">
        <f t="shared" si="74"/>
        <v>0</v>
      </c>
      <c r="EQ18" s="551">
        <f t="shared" si="75"/>
        <v>191457</v>
      </c>
      <c r="ER18" s="547">
        <f t="shared" si="76"/>
        <v>87660</v>
      </c>
      <c r="ES18" s="548">
        <f t="shared" si="76"/>
        <v>1740</v>
      </c>
      <c r="ET18" s="548">
        <f t="shared" si="76"/>
        <v>85920</v>
      </c>
      <c r="EU18" s="548">
        <f t="shared" si="76"/>
        <v>85920</v>
      </c>
      <c r="EV18" s="548">
        <f t="shared" si="76"/>
        <v>0</v>
      </c>
      <c r="EW18" s="547">
        <f t="shared" si="77"/>
        <v>65745</v>
      </c>
      <c r="EX18" s="547">
        <f t="shared" si="77"/>
        <v>1305</v>
      </c>
      <c r="EY18" s="547">
        <f t="shared" si="77"/>
        <v>64440</v>
      </c>
      <c r="EZ18" s="547">
        <f t="shared" si="15"/>
        <v>64440</v>
      </c>
      <c r="FA18" s="547">
        <f t="shared" si="15"/>
        <v>0</v>
      </c>
      <c r="FB18" s="552">
        <f t="shared" si="78"/>
        <v>0</v>
      </c>
      <c r="FC18" s="552">
        <f t="shared" si="16"/>
        <v>0</v>
      </c>
      <c r="FD18" s="552">
        <f t="shared" si="16"/>
        <v>0</v>
      </c>
      <c r="FE18" s="552">
        <f t="shared" si="16"/>
        <v>0</v>
      </c>
      <c r="FF18" s="552">
        <f t="shared" si="16"/>
        <v>0</v>
      </c>
      <c r="FG18" s="552">
        <f t="shared" si="79"/>
        <v>109575</v>
      </c>
      <c r="FH18" s="552">
        <f t="shared" si="17"/>
        <v>2175</v>
      </c>
      <c r="FI18" s="552">
        <f t="shared" si="17"/>
        <v>107400</v>
      </c>
      <c r="FJ18" s="552">
        <f t="shared" si="17"/>
        <v>107400</v>
      </c>
      <c r="FK18" s="552">
        <f t="shared" si="17"/>
        <v>0</v>
      </c>
      <c r="FL18" s="547">
        <f t="shared" si="80"/>
        <v>0</v>
      </c>
      <c r="FM18" s="547">
        <f t="shared" si="18"/>
        <v>0</v>
      </c>
      <c r="FN18" s="547">
        <f t="shared" si="18"/>
        <v>0</v>
      </c>
      <c r="FO18" s="547">
        <f t="shared" si="18"/>
        <v>0</v>
      </c>
      <c r="FP18" s="547">
        <f t="shared" si="18"/>
        <v>0</v>
      </c>
      <c r="FQ18" s="547">
        <f t="shared" si="81"/>
        <v>0</v>
      </c>
      <c r="FR18" s="547">
        <f t="shared" si="19"/>
        <v>0</v>
      </c>
      <c r="FS18" s="547">
        <f t="shared" si="19"/>
        <v>0</v>
      </c>
      <c r="FT18" s="547">
        <f t="shared" si="19"/>
        <v>0</v>
      </c>
      <c r="FU18" s="547">
        <f t="shared" si="19"/>
        <v>0</v>
      </c>
      <c r="FV18" s="552">
        <f t="shared" si="82"/>
        <v>0</v>
      </c>
      <c r="FW18" s="552">
        <f t="shared" si="20"/>
        <v>0</v>
      </c>
      <c r="FX18" s="552">
        <f t="shared" si="20"/>
        <v>0</v>
      </c>
      <c r="FY18" s="552">
        <f t="shared" si="20"/>
        <v>0</v>
      </c>
      <c r="FZ18" s="552">
        <f t="shared" si="20"/>
        <v>0</v>
      </c>
      <c r="GA18" s="552">
        <f t="shared" si="83"/>
        <v>250690</v>
      </c>
      <c r="GB18" s="552">
        <f t="shared" si="21"/>
        <v>43726</v>
      </c>
      <c r="GC18" s="552">
        <f t="shared" si="21"/>
        <v>206964</v>
      </c>
      <c r="GD18" s="552">
        <f t="shared" si="21"/>
        <v>157806</v>
      </c>
      <c r="GE18" s="552">
        <f t="shared" si="21"/>
        <v>49158</v>
      </c>
      <c r="GF18" s="552">
        <f t="shared" si="84"/>
        <v>0</v>
      </c>
      <c r="GG18" s="552">
        <f t="shared" si="22"/>
        <v>0</v>
      </c>
      <c r="GH18" s="552">
        <f t="shared" si="22"/>
        <v>0</v>
      </c>
      <c r="GI18" s="552">
        <f t="shared" si="22"/>
        <v>0</v>
      </c>
      <c r="GJ18" s="552">
        <f t="shared" si="22"/>
        <v>0</v>
      </c>
      <c r="GK18" s="552">
        <f t="shared" si="85"/>
        <v>0</v>
      </c>
      <c r="GL18" s="552">
        <f t="shared" si="23"/>
        <v>0</v>
      </c>
      <c r="GM18" s="552">
        <f t="shared" si="23"/>
        <v>0</v>
      </c>
      <c r="GN18" s="552">
        <f t="shared" si="23"/>
        <v>0</v>
      </c>
      <c r="GO18" s="552">
        <f t="shared" si="23"/>
        <v>0</v>
      </c>
      <c r="GP18" s="547">
        <f t="shared" si="86"/>
        <v>0</v>
      </c>
      <c r="GQ18" s="547">
        <f t="shared" si="24"/>
        <v>0</v>
      </c>
      <c r="GR18" s="547">
        <f t="shared" si="24"/>
        <v>0</v>
      </c>
      <c r="GS18" s="547">
        <f t="shared" si="24"/>
        <v>0</v>
      </c>
      <c r="GT18" s="547">
        <f t="shared" si="24"/>
        <v>0</v>
      </c>
      <c r="GU18" s="547">
        <f t="shared" si="87"/>
        <v>0</v>
      </c>
      <c r="GV18" s="547">
        <f t="shared" si="25"/>
        <v>0</v>
      </c>
      <c r="GW18" s="547">
        <f t="shared" si="25"/>
        <v>0</v>
      </c>
      <c r="GX18" s="547">
        <f t="shared" si="25"/>
        <v>0</v>
      </c>
      <c r="GY18" s="547">
        <f t="shared" si="25"/>
        <v>0</v>
      </c>
      <c r="GZ18" s="552">
        <f t="shared" si="88"/>
        <v>0</v>
      </c>
      <c r="HA18" s="552">
        <f t="shared" si="26"/>
        <v>0</v>
      </c>
      <c r="HB18" s="552">
        <f t="shared" si="26"/>
        <v>0</v>
      </c>
      <c r="HC18" s="552">
        <f t="shared" si="26"/>
        <v>0</v>
      </c>
      <c r="HD18" s="552">
        <f t="shared" si="26"/>
        <v>0</v>
      </c>
      <c r="HE18" s="552">
        <f t="shared" si="89"/>
        <v>0</v>
      </c>
      <c r="HF18" s="552">
        <f t="shared" si="27"/>
        <v>0</v>
      </c>
      <c r="HG18" s="552">
        <f t="shared" si="27"/>
        <v>0</v>
      </c>
      <c r="HH18" s="552">
        <f t="shared" si="27"/>
        <v>0</v>
      </c>
      <c r="HI18" s="552">
        <f t="shared" si="27"/>
        <v>0</v>
      </c>
      <c r="HJ18" s="547">
        <f t="shared" si="90"/>
        <v>0</v>
      </c>
      <c r="HK18" s="547">
        <f t="shared" si="28"/>
        <v>0</v>
      </c>
      <c r="HL18" s="547">
        <f t="shared" si="28"/>
        <v>0</v>
      </c>
      <c r="HM18" s="547">
        <f t="shared" si="28"/>
        <v>0</v>
      </c>
      <c r="HN18" s="547">
        <f t="shared" si="28"/>
        <v>0</v>
      </c>
      <c r="HO18" s="547">
        <f t="shared" si="91"/>
        <v>0</v>
      </c>
      <c r="HP18" s="547">
        <f t="shared" si="29"/>
        <v>0</v>
      </c>
      <c r="HQ18" s="547">
        <f t="shared" si="29"/>
        <v>0</v>
      </c>
      <c r="HR18" s="547">
        <f t="shared" si="29"/>
        <v>0</v>
      </c>
      <c r="HS18" s="547">
        <f t="shared" si="29"/>
        <v>0</v>
      </c>
      <c r="HT18" s="552">
        <f t="shared" si="92"/>
        <v>0</v>
      </c>
      <c r="HU18" s="552">
        <f t="shared" si="30"/>
        <v>0</v>
      </c>
      <c r="HV18" s="552">
        <f t="shared" si="30"/>
        <v>0</v>
      </c>
      <c r="HW18" s="552">
        <f t="shared" si="30"/>
        <v>0</v>
      </c>
      <c r="HX18" s="552">
        <f t="shared" si="30"/>
        <v>0</v>
      </c>
      <c r="HY18" s="552">
        <f t="shared" si="93"/>
        <v>0</v>
      </c>
      <c r="HZ18" s="552">
        <f t="shared" si="31"/>
        <v>0</v>
      </c>
      <c r="IA18" s="552">
        <f t="shared" si="31"/>
        <v>0</v>
      </c>
      <c r="IB18" s="552">
        <f t="shared" si="31"/>
        <v>0</v>
      </c>
      <c r="IC18" s="552">
        <f t="shared" si="31"/>
        <v>0</v>
      </c>
      <c r="ID18" s="547">
        <f t="shared" si="94"/>
        <v>179756</v>
      </c>
      <c r="IE18" s="547">
        <f t="shared" si="32"/>
        <v>28442</v>
      </c>
      <c r="IF18" s="547">
        <f t="shared" si="32"/>
        <v>151314</v>
      </c>
      <c r="IG18" s="547">
        <f t="shared" si="32"/>
        <v>118668</v>
      </c>
      <c r="IH18" s="547">
        <f t="shared" si="32"/>
        <v>32646</v>
      </c>
      <c r="II18" s="547">
        <f t="shared" si="95"/>
        <v>239690</v>
      </c>
      <c r="IJ18" s="547">
        <f t="shared" si="33"/>
        <v>32726</v>
      </c>
      <c r="IK18" s="547">
        <f t="shared" si="33"/>
        <v>206964</v>
      </c>
      <c r="IL18" s="547">
        <f t="shared" si="33"/>
        <v>157806</v>
      </c>
      <c r="IM18" s="547">
        <f t="shared" si="33"/>
        <v>49158</v>
      </c>
      <c r="IN18" s="552">
        <f t="shared" si="96"/>
        <v>0</v>
      </c>
      <c r="IO18" s="552">
        <f t="shared" si="34"/>
        <v>0</v>
      </c>
      <c r="IP18" s="552">
        <f t="shared" si="34"/>
        <v>0</v>
      </c>
      <c r="IQ18" s="552">
        <f t="shared" si="34"/>
        <v>0</v>
      </c>
      <c r="IR18" s="552">
        <f t="shared" si="34"/>
        <v>0</v>
      </c>
      <c r="IS18" s="552">
        <f t="shared" si="97"/>
        <v>0</v>
      </c>
      <c r="IT18" s="552">
        <f t="shared" si="35"/>
        <v>0</v>
      </c>
      <c r="IU18" s="552">
        <f t="shared" si="35"/>
        <v>0</v>
      </c>
      <c r="IV18" s="552">
        <f t="shared" si="35"/>
        <v>0</v>
      </c>
      <c r="IW18" s="552">
        <f t="shared" si="35"/>
        <v>0</v>
      </c>
      <c r="IX18" s="547">
        <f t="shared" si="98"/>
        <v>0</v>
      </c>
      <c r="IY18" s="547">
        <f t="shared" si="36"/>
        <v>0</v>
      </c>
      <c r="IZ18" s="547">
        <f t="shared" si="36"/>
        <v>0</v>
      </c>
      <c r="JA18" s="547">
        <f t="shared" si="36"/>
        <v>0</v>
      </c>
      <c r="JB18" s="547">
        <f t="shared" si="36"/>
        <v>0</v>
      </c>
      <c r="JC18" s="547">
        <f t="shared" si="99"/>
        <v>0</v>
      </c>
      <c r="JD18" s="547">
        <f t="shared" si="37"/>
        <v>0</v>
      </c>
      <c r="JE18" s="547">
        <f t="shared" si="37"/>
        <v>0</v>
      </c>
      <c r="JF18" s="547">
        <f t="shared" si="37"/>
        <v>0</v>
      </c>
      <c r="JG18" s="547">
        <f t="shared" si="37"/>
        <v>0</v>
      </c>
      <c r="JH18" s="552">
        <f t="shared" si="100"/>
        <v>0</v>
      </c>
      <c r="JI18" s="552">
        <f t="shared" si="38"/>
        <v>0</v>
      </c>
      <c r="JJ18" s="552">
        <f t="shared" si="38"/>
        <v>0</v>
      </c>
      <c r="JK18" s="552">
        <f t="shared" si="38"/>
        <v>0</v>
      </c>
      <c r="JL18" s="552">
        <f t="shared" si="38"/>
        <v>0</v>
      </c>
      <c r="JM18" s="552">
        <f t="shared" si="101"/>
        <v>0</v>
      </c>
      <c r="JN18" s="552">
        <f t="shared" si="39"/>
        <v>0</v>
      </c>
      <c r="JO18" s="552">
        <f t="shared" si="39"/>
        <v>0</v>
      </c>
      <c r="JP18" s="552">
        <f t="shared" si="39"/>
        <v>0</v>
      </c>
      <c r="JQ18" s="552">
        <f t="shared" si="39"/>
        <v>0</v>
      </c>
      <c r="JR18" s="547">
        <f t="shared" si="102"/>
        <v>0</v>
      </c>
      <c r="JS18" s="547">
        <f t="shared" si="40"/>
        <v>0</v>
      </c>
      <c r="JT18" s="547">
        <f t="shared" si="40"/>
        <v>0</v>
      </c>
      <c r="JU18" s="547">
        <f t="shared" si="40"/>
        <v>0</v>
      </c>
      <c r="JV18" s="547">
        <f t="shared" si="40"/>
        <v>0</v>
      </c>
      <c r="JW18" s="547">
        <f t="shared" si="103"/>
        <v>0</v>
      </c>
      <c r="JX18" s="547">
        <f t="shared" si="41"/>
        <v>0</v>
      </c>
      <c r="JY18" s="547">
        <f t="shared" si="41"/>
        <v>0</v>
      </c>
      <c r="JZ18" s="547">
        <f t="shared" si="41"/>
        <v>0</v>
      </c>
      <c r="KA18" s="547">
        <f t="shared" si="41"/>
        <v>0</v>
      </c>
      <c r="KB18" s="552">
        <f t="shared" si="104"/>
        <v>0</v>
      </c>
      <c r="KC18" s="552">
        <f t="shared" si="42"/>
        <v>0</v>
      </c>
      <c r="KD18" s="552">
        <f t="shared" si="42"/>
        <v>0</v>
      </c>
      <c r="KE18" s="552">
        <f t="shared" si="42"/>
        <v>0</v>
      </c>
      <c r="KF18" s="552">
        <f t="shared" si="42"/>
        <v>0</v>
      </c>
      <c r="KG18" s="552">
        <f t="shared" si="105"/>
        <v>0</v>
      </c>
      <c r="KH18" s="552">
        <f t="shared" si="43"/>
        <v>0</v>
      </c>
      <c r="KI18" s="552">
        <f t="shared" si="43"/>
        <v>0</v>
      </c>
      <c r="KJ18" s="552">
        <f t="shared" si="43"/>
        <v>0</v>
      </c>
      <c r="KK18" s="552">
        <f t="shared" si="43"/>
        <v>0</v>
      </c>
      <c r="KL18" s="552">
        <f t="shared" si="106"/>
        <v>262980</v>
      </c>
      <c r="KM18" s="552">
        <f t="shared" si="107"/>
        <v>670136</v>
      </c>
      <c r="KN18" s="549">
        <f t="shared" si="108"/>
        <v>933116</v>
      </c>
      <c r="KO18" s="549">
        <f t="shared" si="44"/>
        <v>110114</v>
      </c>
      <c r="KP18" s="549">
        <f t="shared" si="44"/>
        <v>823002</v>
      </c>
      <c r="KQ18" s="549">
        <f t="shared" si="44"/>
        <v>692040</v>
      </c>
      <c r="KR18" s="549">
        <f t="shared" si="44"/>
        <v>130962</v>
      </c>
      <c r="KS18" s="549">
        <f t="shared" si="45"/>
        <v>30944541</v>
      </c>
      <c r="KT18" s="550">
        <f t="shared" si="45"/>
        <v>2681247</v>
      </c>
      <c r="KU18" s="550">
        <f t="shared" si="45"/>
        <v>28263294</v>
      </c>
      <c r="KV18" s="550">
        <f t="shared" si="45"/>
        <v>21716186</v>
      </c>
      <c r="KW18" s="550">
        <f t="shared" si="45"/>
        <v>6547108</v>
      </c>
      <c r="KX18" s="537">
        <f t="shared" si="109"/>
        <v>30944.6</v>
      </c>
      <c r="KY18" s="553">
        <f t="shared" si="110"/>
        <v>30681.599999999999</v>
      </c>
      <c r="KZ18" s="553">
        <f t="shared" si="111"/>
        <v>263</v>
      </c>
      <c r="LA18" s="554">
        <f t="shared" si="112"/>
        <v>30944.6</v>
      </c>
      <c r="LC18" s="723">
        <f t="shared" si="113"/>
        <v>1461</v>
      </c>
      <c r="LD18" s="723">
        <f t="shared" si="114"/>
        <v>1461</v>
      </c>
      <c r="LE18" s="723">
        <f t="shared" si="115"/>
        <v>0</v>
      </c>
      <c r="LF18" s="723">
        <f t="shared" si="116"/>
        <v>1461</v>
      </c>
      <c r="LG18" s="723">
        <f t="shared" si="117"/>
        <v>0</v>
      </c>
      <c r="LH18" s="723">
        <f t="shared" si="118"/>
        <v>0</v>
      </c>
      <c r="LI18" s="555"/>
      <c r="LJ18" s="555"/>
      <c r="LK18" s="555"/>
      <c r="LL18" s="555"/>
      <c r="LM18" s="555"/>
      <c r="LN18" s="555"/>
      <c r="LO18" s="555"/>
      <c r="LP18" s="555"/>
      <c r="LQ18" s="555"/>
      <c r="LR18" s="555"/>
      <c r="LS18" s="555"/>
      <c r="LT18" s="555"/>
      <c r="LU18" s="555"/>
      <c r="LV18" s="555"/>
      <c r="LW18" s="555"/>
      <c r="LX18" s="555"/>
      <c r="LY18" s="555"/>
      <c r="LZ18" s="555"/>
      <c r="MA18" s="555"/>
      <c r="MB18" s="555"/>
      <c r="MC18" s="555"/>
      <c r="MD18" s="555"/>
      <c r="ME18" s="555"/>
      <c r="MF18" s="555"/>
      <c r="MG18" s="555"/>
      <c r="MH18" s="555"/>
      <c r="MI18" s="555"/>
      <c r="MJ18" s="555"/>
      <c r="MK18" s="555"/>
      <c r="ML18" s="555"/>
      <c r="MM18" s="555"/>
      <c r="MN18" s="555"/>
      <c r="MO18" s="555"/>
      <c r="MP18" s="555"/>
      <c r="MQ18" s="555"/>
      <c r="MR18" s="555"/>
      <c r="MS18" s="555"/>
      <c r="MT18" s="555"/>
      <c r="MU18" s="555"/>
      <c r="MV18" s="555"/>
      <c r="MW18" s="555"/>
      <c r="MX18" s="555"/>
      <c r="MY18" s="555"/>
      <c r="MZ18" s="555"/>
      <c r="NA18" s="555"/>
      <c r="NB18" s="555"/>
      <c r="NC18" s="555"/>
      <c r="ND18" s="555"/>
      <c r="NE18" s="555"/>
      <c r="NF18" s="555"/>
      <c r="NG18" s="555"/>
      <c r="NH18" s="555"/>
      <c r="NI18" s="555"/>
      <c r="NJ18" s="555"/>
      <c r="NL18" s="749">
        <f t="shared" si="119"/>
        <v>179756</v>
      </c>
      <c r="NM18" s="724">
        <f t="shared" si="120"/>
        <v>245190</v>
      </c>
      <c r="NN18" s="724">
        <f t="shared" si="121"/>
        <v>0</v>
      </c>
      <c r="NO18" s="750">
        <f t="shared" si="122"/>
        <v>151314</v>
      </c>
      <c r="NP18" s="751">
        <f t="shared" si="46"/>
        <v>206964</v>
      </c>
      <c r="NQ18" s="751">
        <f t="shared" si="47"/>
        <v>0</v>
      </c>
      <c r="NR18" s="749">
        <f t="shared" si="123"/>
        <v>28442</v>
      </c>
      <c r="NS18" s="724">
        <f t="shared" si="124"/>
        <v>38226</v>
      </c>
      <c r="NT18" s="724">
        <f t="shared" si="125"/>
        <v>0</v>
      </c>
    </row>
    <row r="19" spans="1:384">
      <c r="A19" s="533" t="s">
        <v>1225</v>
      </c>
      <c r="B19" s="534">
        <v>0</v>
      </c>
      <c r="C19" s="534">
        <v>0</v>
      </c>
      <c r="D19" s="534">
        <v>32</v>
      </c>
      <c r="E19" s="535">
        <f t="shared" si="48"/>
        <v>32</v>
      </c>
      <c r="F19" s="536">
        <f>B19*F$7</f>
        <v>0</v>
      </c>
      <c r="G19" s="536">
        <f>C19*G$7</f>
        <v>0</v>
      </c>
      <c r="H19" s="536">
        <f>D19*H$7</f>
        <v>1268928</v>
      </c>
      <c r="I19" s="535">
        <f t="shared" si="49"/>
        <v>1268928</v>
      </c>
      <c r="J19" s="537">
        <f t="shared" si="50"/>
        <v>1268.9000000000001</v>
      </c>
      <c r="K19" s="538">
        <v>316</v>
      </c>
      <c r="L19" s="534"/>
      <c r="M19" s="556">
        <v>14</v>
      </c>
      <c r="N19" s="534"/>
      <c r="O19" s="538">
        <v>1</v>
      </c>
      <c r="P19" s="535">
        <f t="shared" si="2"/>
        <v>331</v>
      </c>
      <c r="Q19" s="538">
        <v>344</v>
      </c>
      <c r="R19" s="534"/>
      <c r="S19" s="556">
        <v>48</v>
      </c>
      <c r="T19" s="534"/>
      <c r="U19" s="538">
        <v>4</v>
      </c>
      <c r="V19" s="535">
        <f t="shared" si="3"/>
        <v>396</v>
      </c>
      <c r="W19" s="538">
        <v>56</v>
      </c>
      <c r="X19" s="534"/>
      <c r="Y19" s="534"/>
      <c r="Z19" s="534"/>
      <c r="AA19" s="538">
        <v>0</v>
      </c>
      <c r="AB19" s="535">
        <f t="shared" si="51"/>
        <v>56</v>
      </c>
      <c r="AC19" s="532">
        <f t="shared" si="52"/>
        <v>783</v>
      </c>
      <c r="AD19" s="324"/>
      <c r="AE19" s="324"/>
      <c r="AF19" s="324"/>
      <c r="AG19" s="324"/>
      <c r="AH19" s="324">
        <v>58</v>
      </c>
      <c r="AI19" s="324"/>
      <c r="AJ19" s="540"/>
      <c r="AK19" s="541">
        <v>0</v>
      </c>
      <c r="AL19" s="542"/>
      <c r="AM19" s="543">
        <v>0</v>
      </c>
      <c r="AN19" s="543"/>
      <c r="AO19" s="540"/>
      <c r="AP19" s="544"/>
      <c r="AQ19" s="543">
        <v>0</v>
      </c>
      <c r="AR19" s="541"/>
      <c r="AS19" s="541"/>
      <c r="AT19" s="534"/>
      <c r="AU19" s="534"/>
      <c r="AV19" s="543">
        <v>0</v>
      </c>
      <c r="AW19" s="543">
        <v>4</v>
      </c>
      <c r="AX19" s="541"/>
      <c r="AY19" s="543">
        <v>0</v>
      </c>
      <c r="AZ19" s="543"/>
      <c r="BA19" s="541"/>
      <c r="BB19" s="543"/>
      <c r="BC19" s="534"/>
      <c r="BD19" s="534"/>
      <c r="BE19" s="543">
        <v>0</v>
      </c>
      <c r="BF19" s="543"/>
      <c r="BG19" s="546"/>
      <c r="BH19" s="547">
        <f t="shared" si="53"/>
        <v>7734100</v>
      </c>
      <c r="BI19" s="548">
        <f t="shared" si="4"/>
        <v>681612</v>
      </c>
      <c r="BJ19" s="548">
        <f t="shared" si="4"/>
        <v>7052488</v>
      </c>
      <c r="BK19" s="548">
        <f t="shared" si="4"/>
        <v>5530948</v>
      </c>
      <c r="BL19" s="548">
        <f t="shared" si="4"/>
        <v>1521540</v>
      </c>
      <c r="BM19" s="547">
        <f t="shared" si="54"/>
        <v>0</v>
      </c>
      <c r="BN19" s="548">
        <f t="shared" si="5"/>
        <v>0</v>
      </c>
      <c r="BO19" s="548">
        <f t="shared" si="5"/>
        <v>0</v>
      </c>
      <c r="BP19" s="548">
        <f t="shared" si="5"/>
        <v>0</v>
      </c>
      <c r="BQ19" s="548">
        <f t="shared" si="5"/>
        <v>0</v>
      </c>
      <c r="BR19" s="547">
        <f t="shared" si="55"/>
        <v>959196</v>
      </c>
      <c r="BS19" s="548">
        <f t="shared" si="6"/>
        <v>30198</v>
      </c>
      <c r="BT19" s="548">
        <f t="shared" si="6"/>
        <v>928998</v>
      </c>
      <c r="BU19" s="548">
        <f t="shared" si="6"/>
        <v>731668</v>
      </c>
      <c r="BV19" s="548">
        <f t="shared" si="6"/>
        <v>197330</v>
      </c>
      <c r="BW19" s="548"/>
      <c r="BX19" s="548"/>
      <c r="BY19" s="548"/>
      <c r="BZ19" s="548"/>
      <c r="CA19" s="548"/>
      <c r="CB19" s="547">
        <f t="shared" si="56"/>
        <v>191457</v>
      </c>
      <c r="CC19" s="548">
        <f t="shared" si="7"/>
        <v>451</v>
      </c>
      <c r="CD19" s="548">
        <f t="shared" si="7"/>
        <v>191006</v>
      </c>
      <c r="CE19" s="548">
        <f t="shared" si="7"/>
        <v>191006</v>
      </c>
      <c r="CF19" s="548">
        <f t="shared" si="7"/>
        <v>0</v>
      </c>
      <c r="CG19" s="549">
        <f t="shared" si="57"/>
        <v>8884753</v>
      </c>
      <c r="CH19" s="547">
        <f t="shared" si="58"/>
        <v>11488912</v>
      </c>
      <c r="CI19" s="548">
        <f t="shared" si="58"/>
        <v>987624</v>
      </c>
      <c r="CJ19" s="548">
        <f t="shared" si="58"/>
        <v>10501288</v>
      </c>
      <c r="CK19" s="548">
        <f t="shared" si="58"/>
        <v>8006944</v>
      </c>
      <c r="CL19" s="548">
        <f t="shared" si="58"/>
        <v>2494344</v>
      </c>
      <c r="CM19" s="547">
        <f t="shared" si="59"/>
        <v>0</v>
      </c>
      <c r="CN19" s="548">
        <f t="shared" si="8"/>
        <v>0</v>
      </c>
      <c r="CO19" s="548">
        <f t="shared" si="8"/>
        <v>0</v>
      </c>
      <c r="CP19" s="548">
        <f t="shared" si="8"/>
        <v>0</v>
      </c>
      <c r="CQ19" s="548">
        <f t="shared" si="8"/>
        <v>0</v>
      </c>
      <c r="CR19" s="547">
        <f t="shared" si="60"/>
        <v>4462320</v>
      </c>
      <c r="CS19" s="548">
        <f t="shared" si="60"/>
        <v>137808</v>
      </c>
      <c r="CT19" s="548">
        <f t="shared" si="60"/>
        <v>4324512</v>
      </c>
      <c r="CU19" s="548">
        <f t="shared" si="60"/>
        <v>3307728</v>
      </c>
      <c r="CV19" s="548">
        <f t="shared" si="60"/>
        <v>1016784</v>
      </c>
      <c r="CW19" s="547">
        <f t="shared" si="61"/>
        <v>0</v>
      </c>
      <c r="CX19" s="548">
        <f t="shared" si="9"/>
        <v>0</v>
      </c>
      <c r="CY19" s="548">
        <f t="shared" si="9"/>
        <v>0</v>
      </c>
      <c r="CZ19" s="548">
        <f t="shared" si="9"/>
        <v>0</v>
      </c>
      <c r="DA19" s="548">
        <f t="shared" si="9"/>
        <v>0</v>
      </c>
      <c r="DB19" s="547">
        <f t="shared" si="62"/>
        <v>884576</v>
      </c>
      <c r="DC19" s="548">
        <f t="shared" si="10"/>
        <v>3008</v>
      </c>
      <c r="DD19" s="548">
        <f t="shared" si="10"/>
        <v>881568</v>
      </c>
      <c r="DE19" s="548">
        <f t="shared" si="10"/>
        <v>881568</v>
      </c>
      <c r="DF19" s="548">
        <f t="shared" si="10"/>
        <v>0</v>
      </c>
      <c r="DG19" s="549">
        <f t="shared" si="63"/>
        <v>16835808</v>
      </c>
      <c r="DH19" s="547">
        <f t="shared" si="64"/>
        <v>1881040</v>
      </c>
      <c r="DI19" s="548">
        <f t="shared" si="64"/>
        <v>155064</v>
      </c>
      <c r="DJ19" s="548">
        <f t="shared" si="64"/>
        <v>1725976</v>
      </c>
      <c r="DK19" s="548">
        <f t="shared" si="64"/>
        <v>1250256</v>
      </c>
      <c r="DL19" s="548">
        <f t="shared" si="64"/>
        <v>475720</v>
      </c>
      <c r="DM19" s="547">
        <f t="shared" si="65"/>
        <v>0</v>
      </c>
      <c r="DN19" s="548">
        <f t="shared" si="11"/>
        <v>0</v>
      </c>
      <c r="DO19" s="548">
        <f t="shared" si="11"/>
        <v>0</v>
      </c>
      <c r="DP19" s="548">
        <f t="shared" si="11"/>
        <v>0</v>
      </c>
      <c r="DQ19" s="548">
        <f t="shared" si="11"/>
        <v>0</v>
      </c>
      <c r="DR19" s="548"/>
      <c r="DS19" s="548"/>
      <c r="DT19" s="548"/>
      <c r="DU19" s="548"/>
      <c r="DV19" s="548"/>
      <c r="DW19" s="547">
        <f t="shared" si="66"/>
        <v>0</v>
      </c>
      <c r="DX19" s="548">
        <f t="shared" si="12"/>
        <v>0</v>
      </c>
      <c r="DY19" s="548">
        <f t="shared" si="12"/>
        <v>0</v>
      </c>
      <c r="DZ19" s="548">
        <f t="shared" si="12"/>
        <v>0</v>
      </c>
      <c r="EA19" s="548">
        <f t="shared" si="12"/>
        <v>0</v>
      </c>
      <c r="EB19" s="547">
        <f t="shared" si="67"/>
        <v>0</v>
      </c>
      <c r="EC19" s="548">
        <f t="shared" si="13"/>
        <v>0</v>
      </c>
      <c r="ED19" s="548">
        <f t="shared" si="13"/>
        <v>0</v>
      </c>
      <c r="EE19" s="548">
        <f t="shared" si="13"/>
        <v>0</v>
      </c>
      <c r="EF19" s="548">
        <f t="shared" si="13"/>
        <v>0</v>
      </c>
      <c r="EG19" s="549">
        <f t="shared" si="68"/>
        <v>1881040</v>
      </c>
      <c r="EH19" s="549">
        <f t="shared" si="69"/>
        <v>27601601</v>
      </c>
      <c r="EI19" s="550">
        <f t="shared" si="70"/>
        <v>1995765</v>
      </c>
      <c r="EJ19" s="550">
        <f t="shared" si="14"/>
        <v>25605836</v>
      </c>
      <c r="EK19" s="550">
        <f t="shared" si="14"/>
        <v>19900118</v>
      </c>
      <c r="EL19" s="550">
        <f t="shared" si="14"/>
        <v>5705718</v>
      </c>
      <c r="EM19" s="551">
        <f t="shared" si="71"/>
        <v>21104052</v>
      </c>
      <c r="EN19" s="551">
        <f t="shared" si="72"/>
        <v>0</v>
      </c>
      <c r="EO19" s="551">
        <f t="shared" si="73"/>
        <v>5421516</v>
      </c>
      <c r="EP19" s="551">
        <f t="shared" si="74"/>
        <v>0</v>
      </c>
      <c r="EQ19" s="551">
        <f t="shared" si="75"/>
        <v>1076033</v>
      </c>
      <c r="ER19" s="547">
        <f t="shared" si="76"/>
        <v>0</v>
      </c>
      <c r="ES19" s="548">
        <f t="shared" si="76"/>
        <v>0</v>
      </c>
      <c r="ET19" s="548">
        <f t="shared" si="76"/>
        <v>0</v>
      </c>
      <c r="EU19" s="548">
        <f t="shared" si="76"/>
        <v>0</v>
      </c>
      <c r="EV19" s="548">
        <f t="shared" si="76"/>
        <v>0</v>
      </c>
      <c r="EW19" s="547">
        <f t="shared" si="77"/>
        <v>0</v>
      </c>
      <c r="EX19" s="547">
        <f t="shared" si="77"/>
        <v>0</v>
      </c>
      <c r="EY19" s="547">
        <f t="shared" si="77"/>
        <v>0</v>
      </c>
      <c r="EZ19" s="547">
        <f t="shared" si="15"/>
        <v>0</v>
      </c>
      <c r="FA19" s="547">
        <f t="shared" si="15"/>
        <v>0</v>
      </c>
      <c r="FB19" s="552">
        <f t="shared" si="78"/>
        <v>0</v>
      </c>
      <c r="FC19" s="552">
        <f t="shared" si="16"/>
        <v>0</v>
      </c>
      <c r="FD19" s="552">
        <f t="shared" si="16"/>
        <v>0</v>
      </c>
      <c r="FE19" s="552">
        <f t="shared" si="16"/>
        <v>0</v>
      </c>
      <c r="FF19" s="552">
        <f t="shared" si="16"/>
        <v>0</v>
      </c>
      <c r="FG19" s="552">
        <f t="shared" si="79"/>
        <v>0</v>
      </c>
      <c r="FH19" s="552">
        <f t="shared" si="17"/>
        <v>0</v>
      </c>
      <c r="FI19" s="552">
        <f t="shared" si="17"/>
        <v>0</v>
      </c>
      <c r="FJ19" s="552">
        <f t="shared" si="17"/>
        <v>0</v>
      </c>
      <c r="FK19" s="552">
        <f t="shared" si="17"/>
        <v>0</v>
      </c>
      <c r="FL19" s="547">
        <f t="shared" si="80"/>
        <v>84738</v>
      </c>
      <c r="FM19" s="547">
        <f t="shared" si="18"/>
        <v>1682</v>
      </c>
      <c r="FN19" s="547">
        <f t="shared" si="18"/>
        <v>83056</v>
      </c>
      <c r="FO19" s="547">
        <f t="shared" si="18"/>
        <v>83056</v>
      </c>
      <c r="FP19" s="547">
        <f t="shared" si="18"/>
        <v>0</v>
      </c>
      <c r="FQ19" s="547">
        <f t="shared" si="81"/>
        <v>0</v>
      </c>
      <c r="FR19" s="547">
        <f t="shared" si="19"/>
        <v>0</v>
      </c>
      <c r="FS19" s="547">
        <f t="shared" si="19"/>
        <v>0</v>
      </c>
      <c r="FT19" s="547">
        <f t="shared" si="19"/>
        <v>0</v>
      </c>
      <c r="FU19" s="547">
        <f t="shared" si="19"/>
        <v>0</v>
      </c>
      <c r="FV19" s="552">
        <f t="shared" si="82"/>
        <v>0</v>
      </c>
      <c r="FW19" s="552">
        <f t="shared" si="20"/>
        <v>0</v>
      </c>
      <c r="FX19" s="552">
        <f t="shared" si="20"/>
        <v>0</v>
      </c>
      <c r="FY19" s="552">
        <f t="shared" si="20"/>
        <v>0</v>
      </c>
      <c r="FZ19" s="552">
        <f t="shared" si="20"/>
        <v>0</v>
      </c>
      <c r="GA19" s="552">
        <f t="shared" si="83"/>
        <v>0</v>
      </c>
      <c r="GB19" s="552">
        <f t="shared" si="21"/>
        <v>0</v>
      </c>
      <c r="GC19" s="552">
        <f t="shared" si="21"/>
        <v>0</v>
      </c>
      <c r="GD19" s="552">
        <f t="shared" si="21"/>
        <v>0</v>
      </c>
      <c r="GE19" s="552">
        <f t="shared" si="21"/>
        <v>0</v>
      </c>
      <c r="GF19" s="552">
        <f t="shared" si="84"/>
        <v>0</v>
      </c>
      <c r="GG19" s="552">
        <f t="shared" si="22"/>
        <v>0</v>
      </c>
      <c r="GH19" s="552">
        <f t="shared" si="22"/>
        <v>0</v>
      </c>
      <c r="GI19" s="552">
        <f t="shared" si="22"/>
        <v>0</v>
      </c>
      <c r="GJ19" s="552">
        <f t="shared" si="22"/>
        <v>0</v>
      </c>
      <c r="GK19" s="552">
        <f t="shared" si="85"/>
        <v>0</v>
      </c>
      <c r="GL19" s="552">
        <f t="shared" si="23"/>
        <v>0</v>
      </c>
      <c r="GM19" s="552">
        <f t="shared" si="23"/>
        <v>0</v>
      </c>
      <c r="GN19" s="552">
        <f t="shared" si="23"/>
        <v>0</v>
      </c>
      <c r="GO19" s="552">
        <f t="shared" si="23"/>
        <v>0</v>
      </c>
      <c r="GP19" s="547">
        <f t="shared" si="86"/>
        <v>0</v>
      </c>
      <c r="GQ19" s="547">
        <f t="shared" si="24"/>
        <v>0</v>
      </c>
      <c r="GR19" s="547">
        <f t="shared" si="24"/>
        <v>0</v>
      </c>
      <c r="GS19" s="547">
        <f t="shared" si="24"/>
        <v>0</v>
      </c>
      <c r="GT19" s="547">
        <f t="shared" si="24"/>
        <v>0</v>
      </c>
      <c r="GU19" s="547">
        <f t="shared" si="87"/>
        <v>0</v>
      </c>
      <c r="GV19" s="547">
        <f t="shared" si="25"/>
        <v>0</v>
      </c>
      <c r="GW19" s="547">
        <f t="shared" si="25"/>
        <v>0</v>
      </c>
      <c r="GX19" s="547">
        <f t="shared" si="25"/>
        <v>0</v>
      </c>
      <c r="GY19" s="547">
        <f t="shared" si="25"/>
        <v>0</v>
      </c>
      <c r="GZ19" s="552">
        <f t="shared" si="88"/>
        <v>0</v>
      </c>
      <c r="HA19" s="552">
        <f t="shared" si="26"/>
        <v>0</v>
      </c>
      <c r="HB19" s="552">
        <f t="shared" si="26"/>
        <v>0</v>
      </c>
      <c r="HC19" s="552">
        <f t="shared" si="26"/>
        <v>0</v>
      </c>
      <c r="HD19" s="552">
        <f t="shared" si="26"/>
        <v>0</v>
      </c>
      <c r="HE19" s="552">
        <f t="shared" si="89"/>
        <v>0</v>
      </c>
      <c r="HF19" s="552">
        <f t="shared" si="27"/>
        <v>0</v>
      </c>
      <c r="HG19" s="552">
        <f t="shared" si="27"/>
        <v>0</v>
      </c>
      <c r="HH19" s="552">
        <f t="shared" si="27"/>
        <v>0</v>
      </c>
      <c r="HI19" s="552">
        <f t="shared" si="27"/>
        <v>0</v>
      </c>
      <c r="HJ19" s="547">
        <f t="shared" si="90"/>
        <v>0</v>
      </c>
      <c r="HK19" s="547">
        <f t="shared" si="28"/>
        <v>0</v>
      </c>
      <c r="HL19" s="547">
        <f t="shared" si="28"/>
        <v>0</v>
      </c>
      <c r="HM19" s="547">
        <f t="shared" si="28"/>
        <v>0</v>
      </c>
      <c r="HN19" s="547">
        <f t="shared" si="28"/>
        <v>0</v>
      </c>
      <c r="HO19" s="547">
        <f t="shared" si="91"/>
        <v>0</v>
      </c>
      <c r="HP19" s="547">
        <f t="shared" si="29"/>
        <v>0</v>
      </c>
      <c r="HQ19" s="547">
        <f t="shared" si="29"/>
        <v>0</v>
      </c>
      <c r="HR19" s="547">
        <f t="shared" si="29"/>
        <v>0</v>
      </c>
      <c r="HS19" s="547">
        <f t="shared" si="29"/>
        <v>0</v>
      </c>
      <c r="HT19" s="552">
        <f t="shared" si="92"/>
        <v>0</v>
      </c>
      <c r="HU19" s="552">
        <f t="shared" si="30"/>
        <v>0</v>
      </c>
      <c r="HV19" s="552">
        <f t="shared" si="30"/>
        <v>0</v>
      </c>
      <c r="HW19" s="552">
        <f t="shared" si="30"/>
        <v>0</v>
      </c>
      <c r="HX19" s="552">
        <f t="shared" si="30"/>
        <v>0</v>
      </c>
      <c r="HY19" s="552">
        <f t="shared" si="93"/>
        <v>0</v>
      </c>
      <c r="HZ19" s="552">
        <f t="shared" si="31"/>
        <v>0</v>
      </c>
      <c r="IA19" s="552">
        <f t="shared" si="31"/>
        <v>0</v>
      </c>
      <c r="IB19" s="552">
        <f t="shared" si="31"/>
        <v>0</v>
      </c>
      <c r="IC19" s="552">
        <f t="shared" si="31"/>
        <v>0</v>
      </c>
      <c r="ID19" s="547">
        <f t="shared" si="94"/>
        <v>0</v>
      </c>
      <c r="IE19" s="547">
        <f t="shared" si="32"/>
        <v>0</v>
      </c>
      <c r="IF19" s="547">
        <f t="shared" si="32"/>
        <v>0</v>
      </c>
      <c r="IG19" s="547">
        <f t="shared" si="32"/>
        <v>0</v>
      </c>
      <c r="IH19" s="547">
        <f t="shared" si="32"/>
        <v>0</v>
      </c>
      <c r="II19" s="547">
        <f t="shared" si="95"/>
        <v>958760</v>
      </c>
      <c r="IJ19" s="547">
        <f t="shared" si="33"/>
        <v>130904</v>
      </c>
      <c r="IK19" s="547">
        <f t="shared" si="33"/>
        <v>827856</v>
      </c>
      <c r="IL19" s="547">
        <f t="shared" si="33"/>
        <v>631224</v>
      </c>
      <c r="IM19" s="547">
        <f t="shared" si="33"/>
        <v>196632</v>
      </c>
      <c r="IN19" s="552">
        <f t="shared" si="96"/>
        <v>0</v>
      </c>
      <c r="IO19" s="552">
        <f t="shared" si="34"/>
        <v>0</v>
      </c>
      <c r="IP19" s="552">
        <f t="shared" si="34"/>
        <v>0</v>
      </c>
      <c r="IQ19" s="552">
        <f t="shared" si="34"/>
        <v>0</v>
      </c>
      <c r="IR19" s="552">
        <f t="shared" si="34"/>
        <v>0</v>
      </c>
      <c r="IS19" s="552">
        <f t="shared" si="97"/>
        <v>0</v>
      </c>
      <c r="IT19" s="552">
        <f t="shared" si="35"/>
        <v>0</v>
      </c>
      <c r="IU19" s="552">
        <f t="shared" si="35"/>
        <v>0</v>
      </c>
      <c r="IV19" s="552">
        <f t="shared" si="35"/>
        <v>0</v>
      </c>
      <c r="IW19" s="552">
        <f t="shared" si="35"/>
        <v>0</v>
      </c>
      <c r="IX19" s="547">
        <f t="shared" si="98"/>
        <v>0</v>
      </c>
      <c r="IY19" s="547">
        <f t="shared" si="36"/>
        <v>0</v>
      </c>
      <c r="IZ19" s="547">
        <f t="shared" si="36"/>
        <v>0</v>
      </c>
      <c r="JA19" s="547">
        <f t="shared" si="36"/>
        <v>0</v>
      </c>
      <c r="JB19" s="547">
        <f t="shared" si="36"/>
        <v>0</v>
      </c>
      <c r="JC19" s="547">
        <f t="shared" si="99"/>
        <v>0</v>
      </c>
      <c r="JD19" s="547">
        <f t="shared" si="37"/>
        <v>0</v>
      </c>
      <c r="JE19" s="547">
        <f t="shared" si="37"/>
        <v>0</v>
      </c>
      <c r="JF19" s="547">
        <f t="shared" si="37"/>
        <v>0</v>
      </c>
      <c r="JG19" s="547">
        <f t="shared" si="37"/>
        <v>0</v>
      </c>
      <c r="JH19" s="552">
        <f t="shared" si="100"/>
        <v>0</v>
      </c>
      <c r="JI19" s="552">
        <f t="shared" si="38"/>
        <v>0</v>
      </c>
      <c r="JJ19" s="552">
        <f t="shared" si="38"/>
        <v>0</v>
      </c>
      <c r="JK19" s="552">
        <f t="shared" si="38"/>
        <v>0</v>
      </c>
      <c r="JL19" s="552">
        <f t="shared" si="38"/>
        <v>0</v>
      </c>
      <c r="JM19" s="552">
        <f t="shared" si="101"/>
        <v>0</v>
      </c>
      <c r="JN19" s="552">
        <f t="shared" si="39"/>
        <v>0</v>
      </c>
      <c r="JO19" s="552">
        <f t="shared" si="39"/>
        <v>0</v>
      </c>
      <c r="JP19" s="552">
        <f t="shared" si="39"/>
        <v>0</v>
      </c>
      <c r="JQ19" s="552">
        <f t="shared" si="39"/>
        <v>0</v>
      </c>
      <c r="JR19" s="547">
        <f t="shared" si="102"/>
        <v>0</v>
      </c>
      <c r="JS19" s="547">
        <f t="shared" si="40"/>
        <v>0</v>
      </c>
      <c r="JT19" s="547">
        <f t="shared" si="40"/>
        <v>0</v>
      </c>
      <c r="JU19" s="547">
        <f t="shared" si="40"/>
        <v>0</v>
      </c>
      <c r="JV19" s="547">
        <f t="shared" si="40"/>
        <v>0</v>
      </c>
      <c r="JW19" s="547">
        <f t="shared" si="103"/>
        <v>0</v>
      </c>
      <c r="JX19" s="547">
        <f t="shared" si="41"/>
        <v>0</v>
      </c>
      <c r="JY19" s="547">
        <f t="shared" si="41"/>
        <v>0</v>
      </c>
      <c r="JZ19" s="547">
        <f t="shared" si="41"/>
        <v>0</v>
      </c>
      <c r="KA19" s="547">
        <f t="shared" si="41"/>
        <v>0</v>
      </c>
      <c r="KB19" s="552">
        <f t="shared" si="104"/>
        <v>0</v>
      </c>
      <c r="KC19" s="552">
        <f t="shared" si="42"/>
        <v>0</v>
      </c>
      <c r="KD19" s="552">
        <f t="shared" si="42"/>
        <v>0</v>
      </c>
      <c r="KE19" s="552">
        <f t="shared" si="42"/>
        <v>0</v>
      </c>
      <c r="KF19" s="552">
        <f t="shared" si="42"/>
        <v>0</v>
      </c>
      <c r="KG19" s="552">
        <f t="shared" si="105"/>
        <v>0</v>
      </c>
      <c r="KH19" s="552">
        <f t="shared" si="43"/>
        <v>0</v>
      </c>
      <c r="KI19" s="552">
        <f t="shared" si="43"/>
        <v>0</v>
      </c>
      <c r="KJ19" s="552">
        <f t="shared" si="43"/>
        <v>0</v>
      </c>
      <c r="KK19" s="552">
        <f t="shared" si="43"/>
        <v>0</v>
      </c>
      <c r="KL19" s="552">
        <f t="shared" si="106"/>
        <v>84738</v>
      </c>
      <c r="KM19" s="552">
        <f t="shared" si="107"/>
        <v>958760</v>
      </c>
      <c r="KN19" s="549">
        <f t="shared" si="108"/>
        <v>1043498</v>
      </c>
      <c r="KO19" s="549">
        <f t="shared" si="44"/>
        <v>132586</v>
      </c>
      <c r="KP19" s="549">
        <f t="shared" si="44"/>
        <v>910912</v>
      </c>
      <c r="KQ19" s="549">
        <f t="shared" si="44"/>
        <v>714280</v>
      </c>
      <c r="KR19" s="549">
        <f t="shared" si="44"/>
        <v>196632</v>
      </c>
      <c r="KS19" s="549">
        <f t="shared" si="45"/>
        <v>28645099</v>
      </c>
      <c r="KT19" s="550">
        <f t="shared" si="45"/>
        <v>2128351</v>
      </c>
      <c r="KU19" s="550">
        <f t="shared" si="45"/>
        <v>26516748</v>
      </c>
      <c r="KV19" s="550">
        <f t="shared" si="45"/>
        <v>20614398</v>
      </c>
      <c r="KW19" s="550">
        <f t="shared" si="45"/>
        <v>5902350</v>
      </c>
      <c r="KX19" s="537">
        <f t="shared" si="109"/>
        <v>28645.1</v>
      </c>
      <c r="KY19" s="553">
        <f t="shared" si="110"/>
        <v>28560.400000000001</v>
      </c>
      <c r="KZ19" s="553">
        <f t="shared" si="111"/>
        <v>84.7</v>
      </c>
      <c r="LA19" s="554">
        <f t="shared" si="112"/>
        <v>29914</v>
      </c>
      <c r="LC19" s="723">
        <f t="shared" si="113"/>
        <v>0</v>
      </c>
      <c r="LD19" s="723">
        <f t="shared" si="114"/>
        <v>0</v>
      </c>
      <c r="LE19" s="723">
        <f t="shared" si="115"/>
        <v>0</v>
      </c>
      <c r="LF19" s="723">
        <f t="shared" si="116"/>
        <v>0</v>
      </c>
      <c r="LG19" s="723">
        <f t="shared" si="117"/>
        <v>1461</v>
      </c>
      <c r="LH19" s="723">
        <f t="shared" si="118"/>
        <v>0</v>
      </c>
      <c r="LI19" s="555"/>
      <c r="LJ19" s="555"/>
      <c r="LK19" s="555"/>
      <c r="LL19" s="555"/>
      <c r="LM19" s="555"/>
      <c r="LN19" s="555"/>
      <c r="LO19" s="555"/>
      <c r="LP19" s="555"/>
      <c r="LQ19" s="555"/>
      <c r="LR19" s="555"/>
      <c r="LS19" s="555"/>
      <c r="LT19" s="555"/>
      <c r="LU19" s="555"/>
      <c r="LV19" s="555"/>
      <c r="LW19" s="555"/>
      <c r="LX19" s="555"/>
      <c r="LY19" s="555"/>
      <c r="LZ19" s="555"/>
      <c r="MA19" s="555"/>
      <c r="MB19" s="555"/>
      <c r="MC19" s="555"/>
      <c r="MD19" s="555"/>
      <c r="ME19" s="555"/>
      <c r="MF19" s="555"/>
      <c r="MG19" s="555"/>
      <c r="MH19" s="555"/>
      <c r="MI19" s="555"/>
      <c r="MJ19" s="555"/>
      <c r="MK19" s="555"/>
      <c r="ML19" s="555"/>
      <c r="MM19" s="555"/>
      <c r="MN19" s="555"/>
      <c r="MO19" s="555"/>
      <c r="MP19" s="555"/>
      <c r="MQ19" s="555"/>
      <c r="MR19" s="555"/>
      <c r="MS19" s="555"/>
      <c r="MT19" s="555"/>
      <c r="MU19" s="555"/>
      <c r="MV19" s="555"/>
      <c r="MW19" s="555"/>
      <c r="MX19" s="555"/>
      <c r="MY19" s="555"/>
      <c r="MZ19" s="555"/>
      <c r="NA19" s="555"/>
      <c r="NB19" s="555"/>
      <c r="NC19" s="555"/>
      <c r="ND19" s="555"/>
      <c r="NE19" s="555"/>
      <c r="NF19" s="555"/>
      <c r="NG19" s="555"/>
      <c r="NH19" s="555"/>
      <c r="NI19" s="555"/>
      <c r="NJ19" s="555"/>
      <c r="NL19" s="749">
        <f t="shared" si="119"/>
        <v>0</v>
      </c>
      <c r="NM19" s="724">
        <f t="shared" si="120"/>
        <v>239690</v>
      </c>
      <c r="NN19" s="724">
        <f t="shared" si="121"/>
        <v>0</v>
      </c>
      <c r="NO19" s="750">
        <f t="shared" si="122"/>
        <v>0</v>
      </c>
      <c r="NP19" s="751">
        <f t="shared" si="46"/>
        <v>206964</v>
      </c>
      <c r="NQ19" s="751">
        <f t="shared" si="47"/>
        <v>0</v>
      </c>
      <c r="NR19" s="749">
        <f t="shared" si="123"/>
        <v>0</v>
      </c>
      <c r="NS19" s="724">
        <f t="shared" si="124"/>
        <v>32726</v>
      </c>
      <c r="NT19" s="724">
        <f t="shared" si="125"/>
        <v>0</v>
      </c>
    </row>
    <row r="20" spans="1:384">
      <c r="A20" s="533" t="s">
        <v>1226</v>
      </c>
      <c r="B20" s="534"/>
      <c r="C20" s="534"/>
      <c r="D20" s="534"/>
      <c r="E20" s="535">
        <f t="shared" si="48"/>
        <v>0</v>
      </c>
      <c r="F20" s="536"/>
      <c r="G20" s="536"/>
      <c r="H20" s="536"/>
      <c r="I20" s="535">
        <f t="shared" si="49"/>
        <v>0</v>
      </c>
      <c r="J20" s="537">
        <f t="shared" si="50"/>
        <v>0</v>
      </c>
      <c r="K20" s="538">
        <v>360</v>
      </c>
      <c r="L20" s="534"/>
      <c r="M20" s="556">
        <v>0</v>
      </c>
      <c r="N20" s="534"/>
      <c r="O20" s="538">
        <v>0</v>
      </c>
      <c r="P20" s="535">
        <f t="shared" si="2"/>
        <v>360</v>
      </c>
      <c r="Q20" s="538">
        <v>383</v>
      </c>
      <c r="R20" s="534"/>
      <c r="S20" s="556">
        <v>0</v>
      </c>
      <c r="T20" s="534"/>
      <c r="U20" s="538">
        <v>0</v>
      </c>
      <c r="V20" s="535">
        <f t="shared" si="3"/>
        <v>383</v>
      </c>
      <c r="W20" s="538">
        <v>119</v>
      </c>
      <c r="X20" s="534"/>
      <c r="Y20" s="534"/>
      <c r="Z20" s="534"/>
      <c r="AA20" s="538">
        <v>1</v>
      </c>
      <c r="AB20" s="535">
        <f t="shared" si="51"/>
        <v>120</v>
      </c>
      <c r="AC20" s="532">
        <f t="shared" si="52"/>
        <v>863</v>
      </c>
      <c r="AD20" s="324"/>
      <c r="AE20" s="324"/>
      <c r="AF20" s="324"/>
      <c r="AG20" s="324"/>
      <c r="AH20" s="324"/>
      <c r="AI20" s="324"/>
      <c r="AJ20" s="540"/>
      <c r="AK20" s="541">
        <v>0</v>
      </c>
      <c r="AL20" s="542"/>
      <c r="AM20" s="543">
        <v>0</v>
      </c>
      <c r="AN20" s="543"/>
      <c r="AO20" s="540"/>
      <c r="AP20" s="544"/>
      <c r="AQ20" s="543">
        <v>2</v>
      </c>
      <c r="AR20" s="541"/>
      <c r="AS20" s="541"/>
      <c r="AT20" s="534"/>
      <c r="AU20" s="534"/>
      <c r="AV20" s="543">
        <v>0</v>
      </c>
      <c r="AW20" s="543">
        <v>2</v>
      </c>
      <c r="AX20" s="541"/>
      <c r="AY20" s="543">
        <v>0</v>
      </c>
      <c r="AZ20" s="543"/>
      <c r="BA20" s="541"/>
      <c r="BB20" s="543"/>
      <c r="BC20" s="534"/>
      <c r="BD20" s="534"/>
      <c r="BE20" s="543">
        <v>0</v>
      </c>
      <c r="BF20" s="543"/>
      <c r="BG20" s="546"/>
      <c r="BH20" s="547">
        <f t="shared" si="53"/>
        <v>8811000</v>
      </c>
      <c r="BI20" s="548">
        <f t="shared" si="4"/>
        <v>776520</v>
      </c>
      <c r="BJ20" s="548">
        <f t="shared" si="4"/>
        <v>8034480</v>
      </c>
      <c r="BK20" s="548">
        <f t="shared" si="4"/>
        <v>6301080</v>
      </c>
      <c r="BL20" s="548">
        <f t="shared" si="4"/>
        <v>1733400</v>
      </c>
      <c r="BM20" s="547">
        <f t="shared" si="54"/>
        <v>0</v>
      </c>
      <c r="BN20" s="548">
        <f t="shared" si="5"/>
        <v>0</v>
      </c>
      <c r="BO20" s="548">
        <f t="shared" si="5"/>
        <v>0</v>
      </c>
      <c r="BP20" s="548">
        <f t="shared" si="5"/>
        <v>0</v>
      </c>
      <c r="BQ20" s="548">
        <f t="shared" si="5"/>
        <v>0</v>
      </c>
      <c r="BR20" s="547">
        <f t="shared" si="55"/>
        <v>0</v>
      </c>
      <c r="BS20" s="548">
        <f t="shared" si="6"/>
        <v>0</v>
      </c>
      <c r="BT20" s="548">
        <f t="shared" si="6"/>
        <v>0</v>
      </c>
      <c r="BU20" s="548">
        <f t="shared" si="6"/>
        <v>0</v>
      </c>
      <c r="BV20" s="548">
        <f t="shared" si="6"/>
        <v>0</v>
      </c>
      <c r="BW20" s="548"/>
      <c r="BX20" s="548"/>
      <c r="BY20" s="548"/>
      <c r="BZ20" s="548"/>
      <c r="CA20" s="548"/>
      <c r="CB20" s="547">
        <f t="shared" si="56"/>
        <v>0</v>
      </c>
      <c r="CC20" s="548">
        <f t="shared" si="7"/>
        <v>0</v>
      </c>
      <c r="CD20" s="548">
        <f t="shared" si="7"/>
        <v>0</v>
      </c>
      <c r="CE20" s="548">
        <f t="shared" si="7"/>
        <v>0</v>
      </c>
      <c r="CF20" s="548">
        <f t="shared" si="7"/>
        <v>0</v>
      </c>
      <c r="CG20" s="549">
        <f t="shared" si="57"/>
        <v>8811000</v>
      </c>
      <c r="CH20" s="547">
        <f t="shared" si="58"/>
        <v>12791434</v>
      </c>
      <c r="CI20" s="548">
        <f t="shared" si="58"/>
        <v>1099593</v>
      </c>
      <c r="CJ20" s="548">
        <f t="shared" si="58"/>
        <v>11691841</v>
      </c>
      <c r="CK20" s="548">
        <f t="shared" si="58"/>
        <v>8914708</v>
      </c>
      <c r="CL20" s="548">
        <f t="shared" si="58"/>
        <v>2777133</v>
      </c>
      <c r="CM20" s="547">
        <f t="shared" si="59"/>
        <v>0</v>
      </c>
      <c r="CN20" s="548">
        <f t="shared" si="8"/>
        <v>0</v>
      </c>
      <c r="CO20" s="548">
        <f t="shared" si="8"/>
        <v>0</v>
      </c>
      <c r="CP20" s="548">
        <f t="shared" si="8"/>
        <v>0</v>
      </c>
      <c r="CQ20" s="548">
        <f t="shared" si="8"/>
        <v>0</v>
      </c>
      <c r="CR20" s="547">
        <f t="shared" si="60"/>
        <v>0</v>
      </c>
      <c r="CS20" s="548">
        <f t="shared" si="60"/>
        <v>0</v>
      </c>
      <c r="CT20" s="548">
        <f t="shared" si="60"/>
        <v>0</v>
      </c>
      <c r="CU20" s="548">
        <f t="shared" si="60"/>
        <v>0</v>
      </c>
      <c r="CV20" s="548">
        <f t="shared" si="60"/>
        <v>0</v>
      </c>
      <c r="CW20" s="547">
        <f t="shared" si="61"/>
        <v>0</v>
      </c>
      <c r="CX20" s="548">
        <f t="shared" si="9"/>
        <v>0</v>
      </c>
      <c r="CY20" s="548">
        <f t="shared" si="9"/>
        <v>0</v>
      </c>
      <c r="CZ20" s="548">
        <f t="shared" si="9"/>
        <v>0</v>
      </c>
      <c r="DA20" s="548">
        <f t="shared" si="9"/>
        <v>0</v>
      </c>
      <c r="DB20" s="547">
        <f t="shared" si="62"/>
        <v>0</v>
      </c>
      <c r="DC20" s="548">
        <f t="shared" si="10"/>
        <v>0</v>
      </c>
      <c r="DD20" s="548">
        <f t="shared" si="10"/>
        <v>0</v>
      </c>
      <c r="DE20" s="548">
        <f t="shared" si="10"/>
        <v>0</v>
      </c>
      <c r="DF20" s="548">
        <f t="shared" si="10"/>
        <v>0</v>
      </c>
      <c r="DG20" s="549">
        <f t="shared" si="63"/>
        <v>12791434</v>
      </c>
      <c r="DH20" s="547">
        <f t="shared" si="64"/>
        <v>3997210</v>
      </c>
      <c r="DI20" s="548">
        <f t="shared" si="64"/>
        <v>329511</v>
      </c>
      <c r="DJ20" s="548">
        <f t="shared" si="64"/>
        <v>3667699</v>
      </c>
      <c r="DK20" s="548">
        <f t="shared" si="64"/>
        <v>2656794</v>
      </c>
      <c r="DL20" s="548">
        <f t="shared" si="64"/>
        <v>1010905</v>
      </c>
      <c r="DM20" s="547">
        <f t="shared" si="65"/>
        <v>0</v>
      </c>
      <c r="DN20" s="548">
        <f t="shared" si="11"/>
        <v>0</v>
      </c>
      <c r="DO20" s="548">
        <f t="shared" si="11"/>
        <v>0</v>
      </c>
      <c r="DP20" s="548">
        <f t="shared" si="11"/>
        <v>0</v>
      </c>
      <c r="DQ20" s="548">
        <f t="shared" si="11"/>
        <v>0</v>
      </c>
      <c r="DR20" s="548"/>
      <c r="DS20" s="548"/>
      <c r="DT20" s="548"/>
      <c r="DU20" s="548"/>
      <c r="DV20" s="548"/>
      <c r="DW20" s="547">
        <f t="shared" si="66"/>
        <v>0</v>
      </c>
      <c r="DX20" s="548">
        <f t="shared" si="12"/>
        <v>0</v>
      </c>
      <c r="DY20" s="548">
        <f t="shared" si="12"/>
        <v>0</v>
      </c>
      <c r="DZ20" s="548">
        <f t="shared" si="12"/>
        <v>0</v>
      </c>
      <c r="EA20" s="548">
        <f t="shared" si="12"/>
        <v>0</v>
      </c>
      <c r="EB20" s="547">
        <f t="shared" si="67"/>
        <v>265373</v>
      </c>
      <c r="EC20" s="548">
        <f t="shared" si="13"/>
        <v>903</v>
      </c>
      <c r="ED20" s="548">
        <f t="shared" si="13"/>
        <v>264470</v>
      </c>
      <c r="EE20" s="548">
        <f t="shared" si="13"/>
        <v>264470</v>
      </c>
      <c r="EF20" s="548">
        <f t="shared" si="13"/>
        <v>0</v>
      </c>
      <c r="EG20" s="549">
        <f t="shared" si="68"/>
        <v>4262583</v>
      </c>
      <c r="EH20" s="549">
        <f t="shared" si="69"/>
        <v>25865017</v>
      </c>
      <c r="EI20" s="550">
        <f t="shared" si="70"/>
        <v>2206527</v>
      </c>
      <c r="EJ20" s="550">
        <f t="shared" si="14"/>
        <v>23658490</v>
      </c>
      <c r="EK20" s="550">
        <f t="shared" si="14"/>
        <v>18137052</v>
      </c>
      <c r="EL20" s="550">
        <f t="shared" si="14"/>
        <v>5521438</v>
      </c>
      <c r="EM20" s="551">
        <f t="shared" si="71"/>
        <v>25599644</v>
      </c>
      <c r="EN20" s="551">
        <f t="shared" si="72"/>
        <v>0</v>
      </c>
      <c r="EO20" s="551">
        <f t="shared" si="73"/>
        <v>0</v>
      </c>
      <c r="EP20" s="551">
        <f t="shared" si="74"/>
        <v>0</v>
      </c>
      <c r="EQ20" s="551">
        <f t="shared" si="75"/>
        <v>265373</v>
      </c>
      <c r="ER20" s="547">
        <f t="shared" si="76"/>
        <v>0</v>
      </c>
      <c r="ES20" s="548">
        <f t="shared" si="76"/>
        <v>0</v>
      </c>
      <c r="ET20" s="548">
        <f t="shared" si="76"/>
        <v>0</v>
      </c>
      <c r="EU20" s="548">
        <f t="shared" si="76"/>
        <v>0</v>
      </c>
      <c r="EV20" s="548">
        <f t="shared" si="76"/>
        <v>0</v>
      </c>
      <c r="EW20" s="547">
        <f t="shared" si="77"/>
        <v>0</v>
      </c>
      <c r="EX20" s="547">
        <f t="shared" si="77"/>
        <v>0</v>
      </c>
      <c r="EY20" s="547">
        <f t="shared" si="77"/>
        <v>0</v>
      </c>
      <c r="EZ20" s="547">
        <f t="shared" si="15"/>
        <v>0</v>
      </c>
      <c r="FA20" s="547">
        <f t="shared" si="15"/>
        <v>0</v>
      </c>
      <c r="FB20" s="552">
        <f t="shared" si="78"/>
        <v>0</v>
      </c>
      <c r="FC20" s="552">
        <f t="shared" si="16"/>
        <v>0</v>
      </c>
      <c r="FD20" s="552">
        <f t="shared" si="16"/>
        <v>0</v>
      </c>
      <c r="FE20" s="552">
        <f t="shared" si="16"/>
        <v>0</v>
      </c>
      <c r="FF20" s="552">
        <f t="shared" si="16"/>
        <v>0</v>
      </c>
      <c r="FG20" s="552">
        <f t="shared" si="79"/>
        <v>0</v>
      </c>
      <c r="FH20" s="552">
        <f t="shared" si="17"/>
        <v>0</v>
      </c>
      <c r="FI20" s="552">
        <f t="shared" si="17"/>
        <v>0</v>
      </c>
      <c r="FJ20" s="552">
        <f t="shared" si="17"/>
        <v>0</v>
      </c>
      <c r="FK20" s="552">
        <f t="shared" si="17"/>
        <v>0</v>
      </c>
      <c r="FL20" s="547">
        <f t="shared" si="80"/>
        <v>0</v>
      </c>
      <c r="FM20" s="547">
        <f t="shared" si="18"/>
        <v>0</v>
      </c>
      <c r="FN20" s="547">
        <f t="shared" si="18"/>
        <v>0</v>
      </c>
      <c r="FO20" s="547">
        <f t="shared" si="18"/>
        <v>0</v>
      </c>
      <c r="FP20" s="547">
        <f t="shared" si="18"/>
        <v>0</v>
      </c>
      <c r="FQ20" s="547">
        <f t="shared" si="81"/>
        <v>0</v>
      </c>
      <c r="FR20" s="547">
        <f t="shared" si="19"/>
        <v>0</v>
      </c>
      <c r="FS20" s="547">
        <f t="shared" si="19"/>
        <v>0</v>
      </c>
      <c r="FT20" s="547">
        <f t="shared" si="19"/>
        <v>0</v>
      </c>
      <c r="FU20" s="547">
        <f t="shared" si="19"/>
        <v>0</v>
      </c>
      <c r="FV20" s="552">
        <f t="shared" si="82"/>
        <v>0</v>
      </c>
      <c r="FW20" s="552">
        <f t="shared" si="20"/>
        <v>0</v>
      </c>
      <c r="FX20" s="552">
        <f t="shared" si="20"/>
        <v>0</v>
      </c>
      <c r="FY20" s="552">
        <f t="shared" si="20"/>
        <v>0</v>
      </c>
      <c r="FZ20" s="552">
        <f t="shared" si="20"/>
        <v>0</v>
      </c>
      <c r="GA20" s="552">
        <f t="shared" si="83"/>
        <v>0</v>
      </c>
      <c r="GB20" s="552">
        <f t="shared" si="21"/>
        <v>0</v>
      </c>
      <c r="GC20" s="552">
        <f t="shared" si="21"/>
        <v>0</v>
      </c>
      <c r="GD20" s="552">
        <f t="shared" si="21"/>
        <v>0</v>
      </c>
      <c r="GE20" s="552">
        <f t="shared" si="21"/>
        <v>0</v>
      </c>
      <c r="GF20" s="552">
        <f t="shared" si="84"/>
        <v>0</v>
      </c>
      <c r="GG20" s="552">
        <f t="shared" si="22"/>
        <v>0</v>
      </c>
      <c r="GH20" s="552">
        <f t="shared" si="22"/>
        <v>0</v>
      </c>
      <c r="GI20" s="552">
        <f t="shared" si="22"/>
        <v>0</v>
      </c>
      <c r="GJ20" s="552">
        <f t="shared" si="22"/>
        <v>0</v>
      </c>
      <c r="GK20" s="552">
        <f t="shared" si="85"/>
        <v>0</v>
      </c>
      <c r="GL20" s="552">
        <f t="shared" si="23"/>
        <v>0</v>
      </c>
      <c r="GM20" s="552">
        <f t="shared" si="23"/>
        <v>0</v>
      </c>
      <c r="GN20" s="552">
        <f t="shared" si="23"/>
        <v>0</v>
      </c>
      <c r="GO20" s="552">
        <f t="shared" si="23"/>
        <v>0</v>
      </c>
      <c r="GP20" s="547">
        <f t="shared" si="86"/>
        <v>0</v>
      </c>
      <c r="GQ20" s="547">
        <f t="shared" si="24"/>
        <v>0</v>
      </c>
      <c r="GR20" s="547">
        <f t="shared" si="24"/>
        <v>0</v>
      </c>
      <c r="GS20" s="547">
        <f t="shared" si="24"/>
        <v>0</v>
      </c>
      <c r="GT20" s="547">
        <f t="shared" si="24"/>
        <v>0</v>
      </c>
      <c r="GU20" s="547">
        <f t="shared" si="87"/>
        <v>0</v>
      </c>
      <c r="GV20" s="547">
        <f t="shared" si="25"/>
        <v>0</v>
      </c>
      <c r="GW20" s="547">
        <f t="shared" si="25"/>
        <v>0</v>
      </c>
      <c r="GX20" s="547">
        <f t="shared" si="25"/>
        <v>0</v>
      </c>
      <c r="GY20" s="547">
        <f t="shared" si="25"/>
        <v>0</v>
      </c>
      <c r="GZ20" s="552">
        <f t="shared" si="88"/>
        <v>0</v>
      </c>
      <c r="HA20" s="552">
        <f t="shared" si="26"/>
        <v>0</v>
      </c>
      <c r="HB20" s="552">
        <f t="shared" si="26"/>
        <v>0</v>
      </c>
      <c r="HC20" s="552">
        <f t="shared" si="26"/>
        <v>0</v>
      </c>
      <c r="HD20" s="552">
        <f t="shared" si="26"/>
        <v>0</v>
      </c>
      <c r="HE20" s="552">
        <f t="shared" si="89"/>
        <v>78932</v>
      </c>
      <c r="HF20" s="552">
        <f t="shared" si="27"/>
        <v>9944</v>
      </c>
      <c r="HG20" s="552">
        <f t="shared" si="27"/>
        <v>68988</v>
      </c>
      <c r="HH20" s="552">
        <f t="shared" si="27"/>
        <v>52602</v>
      </c>
      <c r="HI20" s="552">
        <f t="shared" si="27"/>
        <v>16386</v>
      </c>
      <c r="HJ20" s="547">
        <f t="shared" si="90"/>
        <v>0</v>
      </c>
      <c r="HK20" s="547">
        <f t="shared" si="28"/>
        <v>0</v>
      </c>
      <c r="HL20" s="547">
        <f t="shared" si="28"/>
        <v>0</v>
      </c>
      <c r="HM20" s="547">
        <f t="shared" si="28"/>
        <v>0</v>
      </c>
      <c r="HN20" s="547">
        <f t="shared" si="28"/>
        <v>0</v>
      </c>
      <c r="HO20" s="547">
        <f t="shared" si="91"/>
        <v>0</v>
      </c>
      <c r="HP20" s="547">
        <f t="shared" si="29"/>
        <v>0</v>
      </c>
      <c r="HQ20" s="547">
        <f t="shared" si="29"/>
        <v>0</v>
      </c>
      <c r="HR20" s="547">
        <f t="shared" si="29"/>
        <v>0</v>
      </c>
      <c r="HS20" s="547">
        <f t="shared" si="29"/>
        <v>0</v>
      </c>
      <c r="HT20" s="552">
        <f t="shared" si="92"/>
        <v>0</v>
      </c>
      <c r="HU20" s="552">
        <f t="shared" si="30"/>
        <v>0</v>
      </c>
      <c r="HV20" s="552">
        <f t="shared" si="30"/>
        <v>0</v>
      </c>
      <c r="HW20" s="552">
        <f t="shared" si="30"/>
        <v>0</v>
      </c>
      <c r="HX20" s="552">
        <f t="shared" si="30"/>
        <v>0</v>
      </c>
      <c r="HY20" s="552">
        <f t="shared" si="93"/>
        <v>0</v>
      </c>
      <c r="HZ20" s="552">
        <f t="shared" si="31"/>
        <v>0</v>
      </c>
      <c r="IA20" s="552">
        <f t="shared" si="31"/>
        <v>0</v>
      </c>
      <c r="IB20" s="552">
        <f t="shared" si="31"/>
        <v>0</v>
      </c>
      <c r="IC20" s="552">
        <f t="shared" si="31"/>
        <v>0</v>
      </c>
      <c r="ID20" s="547">
        <f t="shared" si="94"/>
        <v>0</v>
      </c>
      <c r="IE20" s="547">
        <f t="shared" si="32"/>
        <v>0</v>
      </c>
      <c r="IF20" s="547">
        <f t="shared" si="32"/>
        <v>0</v>
      </c>
      <c r="IG20" s="547">
        <f t="shared" si="32"/>
        <v>0</v>
      </c>
      <c r="IH20" s="547">
        <f t="shared" si="32"/>
        <v>0</v>
      </c>
      <c r="II20" s="547">
        <f t="shared" si="95"/>
        <v>479380</v>
      </c>
      <c r="IJ20" s="547">
        <f t="shared" si="33"/>
        <v>65452</v>
      </c>
      <c r="IK20" s="547">
        <f t="shared" si="33"/>
        <v>413928</v>
      </c>
      <c r="IL20" s="547">
        <f t="shared" si="33"/>
        <v>315612</v>
      </c>
      <c r="IM20" s="547">
        <f t="shared" si="33"/>
        <v>98316</v>
      </c>
      <c r="IN20" s="552">
        <f t="shared" si="96"/>
        <v>0</v>
      </c>
      <c r="IO20" s="552">
        <f t="shared" si="34"/>
        <v>0</v>
      </c>
      <c r="IP20" s="552">
        <f t="shared" si="34"/>
        <v>0</v>
      </c>
      <c r="IQ20" s="552">
        <f t="shared" si="34"/>
        <v>0</v>
      </c>
      <c r="IR20" s="552">
        <f t="shared" si="34"/>
        <v>0</v>
      </c>
      <c r="IS20" s="552">
        <f t="shared" si="97"/>
        <v>0</v>
      </c>
      <c r="IT20" s="552">
        <f t="shared" si="35"/>
        <v>0</v>
      </c>
      <c r="IU20" s="552">
        <f t="shared" si="35"/>
        <v>0</v>
      </c>
      <c r="IV20" s="552">
        <f t="shared" si="35"/>
        <v>0</v>
      </c>
      <c r="IW20" s="552">
        <f t="shared" si="35"/>
        <v>0</v>
      </c>
      <c r="IX20" s="547">
        <f t="shared" si="98"/>
        <v>0</v>
      </c>
      <c r="IY20" s="547">
        <f t="shared" si="36"/>
        <v>0</v>
      </c>
      <c r="IZ20" s="547">
        <f t="shared" si="36"/>
        <v>0</v>
      </c>
      <c r="JA20" s="547">
        <f t="shared" si="36"/>
        <v>0</v>
      </c>
      <c r="JB20" s="547">
        <f t="shared" si="36"/>
        <v>0</v>
      </c>
      <c r="JC20" s="547">
        <f t="shared" si="99"/>
        <v>0</v>
      </c>
      <c r="JD20" s="547">
        <f t="shared" si="37"/>
        <v>0</v>
      </c>
      <c r="JE20" s="547">
        <f t="shared" si="37"/>
        <v>0</v>
      </c>
      <c r="JF20" s="547">
        <f t="shared" si="37"/>
        <v>0</v>
      </c>
      <c r="JG20" s="547">
        <f t="shared" si="37"/>
        <v>0</v>
      </c>
      <c r="JH20" s="552">
        <f t="shared" si="100"/>
        <v>0</v>
      </c>
      <c r="JI20" s="552">
        <f t="shared" si="38"/>
        <v>0</v>
      </c>
      <c r="JJ20" s="552">
        <f t="shared" si="38"/>
        <v>0</v>
      </c>
      <c r="JK20" s="552">
        <f t="shared" si="38"/>
        <v>0</v>
      </c>
      <c r="JL20" s="552">
        <f t="shared" si="38"/>
        <v>0</v>
      </c>
      <c r="JM20" s="552">
        <f t="shared" si="101"/>
        <v>0</v>
      </c>
      <c r="JN20" s="552">
        <f t="shared" si="39"/>
        <v>0</v>
      </c>
      <c r="JO20" s="552">
        <f t="shared" si="39"/>
        <v>0</v>
      </c>
      <c r="JP20" s="552">
        <f t="shared" si="39"/>
        <v>0</v>
      </c>
      <c r="JQ20" s="552">
        <f t="shared" si="39"/>
        <v>0</v>
      </c>
      <c r="JR20" s="547">
        <f t="shared" si="102"/>
        <v>0</v>
      </c>
      <c r="JS20" s="547">
        <f t="shared" si="40"/>
        <v>0</v>
      </c>
      <c r="JT20" s="547">
        <f t="shared" si="40"/>
        <v>0</v>
      </c>
      <c r="JU20" s="547">
        <f t="shared" si="40"/>
        <v>0</v>
      </c>
      <c r="JV20" s="547">
        <f t="shared" si="40"/>
        <v>0</v>
      </c>
      <c r="JW20" s="547">
        <f t="shared" si="103"/>
        <v>0</v>
      </c>
      <c r="JX20" s="547">
        <f t="shared" si="41"/>
        <v>0</v>
      </c>
      <c r="JY20" s="547">
        <f t="shared" si="41"/>
        <v>0</v>
      </c>
      <c r="JZ20" s="547">
        <f t="shared" si="41"/>
        <v>0</v>
      </c>
      <c r="KA20" s="547">
        <f t="shared" si="41"/>
        <v>0</v>
      </c>
      <c r="KB20" s="552">
        <f t="shared" si="104"/>
        <v>0</v>
      </c>
      <c r="KC20" s="552">
        <f t="shared" si="42"/>
        <v>0</v>
      </c>
      <c r="KD20" s="552">
        <f t="shared" si="42"/>
        <v>0</v>
      </c>
      <c r="KE20" s="552">
        <f t="shared" si="42"/>
        <v>0</v>
      </c>
      <c r="KF20" s="552">
        <f t="shared" si="42"/>
        <v>0</v>
      </c>
      <c r="KG20" s="552">
        <f t="shared" si="105"/>
        <v>0</v>
      </c>
      <c r="KH20" s="552">
        <f t="shared" si="43"/>
        <v>0</v>
      </c>
      <c r="KI20" s="552">
        <f t="shared" si="43"/>
        <v>0</v>
      </c>
      <c r="KJ20" s="552">
        <f t="shared" si="43"/>
        <v>0</v>
      </c>
      <c r="KK20" s="552">
        <f t="shared" si="43"/>
        <v>0</v>
      </c>
      <c r="KL20" s="552">
        <f t="shared" si="106"/>
        <v>0</v>
      </c>
      <c r="KM20" s="552">
        <f t="shared" si="107"/>
        <v>558312</v>
      </c>
      <c r="KN20" s="549">
        <f t="shared" si="108"/>
        <v>558312</v>
      </c>
      <c r="KO20" s="549">
        <f t="shared" si="44"/>
        <v>75396</v>
      </c>
      <c r="KP20" s="549">
        <f t="shared" si="44"/>
        <v>482916</v>
      </c>
      <c r="KQ20" s="549">
        <f t="shared" si="44"/>
        <v>368214</v>
      </c>
      <c r="KR20" s="549">
        <f t="shared" si="44"/>
        <v>114702</v>
      </c>
      <c r="KS20" s="549">
        <f t="shared" si="45"/>
        <v>26423329</v>
      </c>
      <c r="KT20" s="550">
        <f t="shared" si="45"/>
        <v>2281923</v>
      </c>
      <c r="KU20" s="550">
        <f t="shared" si="45"/>
        <v>24141406</v>
      </c>
      <c r="KV20" s="550">
        <f t="shared" si="45"/>
        <v>18505266</v>
      </c>
      <c r="KW20" s="550">
        <f t="shared" si="45"/>
        <v>5636140</v>
      </c>
      <c r="KX20" s="537">
        <f t="shared" si="109"/>
        <v>26423.3</v>
      </c>
      <c r="KY20" s="553">
        <f t="shared" si="110"/>
        <v>26423.3</v>
      </c>
      <c r="KZ20" s="553">
        <f t="shared" si="111"/>
        <v>0</v>
      </c>
      <c r="LA20" s="554">
        <f t="shared" si="112"/>
        <v>26423.3</v>
      </c>
      <c r="LC20" s="723">
        <f t="shared" si="113"/>
        <v>0</v>
      </c>
      <c r="LD20" s="723">
        <f t="shared" si="114"/>
        <v>0</v>
      </c>
      <c r="LE20" s="723">
        <f t="shared" si="115"/>
        <v>0</v>
      </c>
      <c r="LF20" s="723">
        <f t="shared" si="116"/>
        <v>0</v>
      </c>
      <c r="LG20" s="723">
        <f t="shared" si="117"/>
        <v>0</v>
      </c>
      <c r="LH20" s="723">
        <f t="shared" si="118"/>
        <v>0</v>
      </c>
      <c r="LI20" s="555"/>
      <c r="LJ20" s="555"/>
      <c r="LK20" s="555"/>
      <c r="LL20" s="555"/>
      <c r="LM20" s="555"/>
      <c r="LN20" s="555"/>
      <c r="LO20" s="555"/>
      <c r="LP20" s="555"/>
      <c r="LQ20" s="555"/>
      <c r="LR20" s="555"/>
      <c r="LS20" s="555"/>
      <c r="LT20" s="555"/>
      <c r="LU20" s="555"/>
      <c r="LV20" s="555"/>
      <c r="LW20" s="555"/>
      <c r="LX20" s="555"/>
      <c r="LY20" s="555"/>
      <c r="LZ20" s="555"/>
      <c r="MA20" s="555"/>
      <c r="MB20" s="555"/>
      <c r="MC20" s="555"/>
      <c r="MD20" s="555"/>
      <c r="ME20" s="555"/>
      <c r="MF20" s="555"/>
      <c r="MG20" s="555"/>
      <c r="MH20" s="555"/>
      <c r="MI20" s="555"/>
      <c r="MJ20" s="555"/>
      <c r="MK20" s="555"/>
      <c r="ML20" s="555"/>
      <c r="MM20" s="555"/>
      <c r="MN20" s="555"/>
      <c r="MO20" s="555"/>
      <c r="MP20" s="555"/>
      <c r="MQ20" s="555"/>
      <c r="MR20" s="555"/>
      <c r="MS20" s="555"/>
      <c r="MT20" s="555"/>
      <c r="MU20" s="555"/>
      <c r="MV20" s="555"/>
      <c r="MW20" s="555"/>
      <c r="MX20" s="555"/>
      <c r="MY20" s="555"/>
      <c r="MZ20" s="555"/>
      <c r="NA20" s="555"/>
      <c r="NB20" s="555"/>
      <c r="NC20" s="555"/>
      <c r="ND20" s="555"/>
      <c r="NE20" s="555"/>
      <c r="NF20" s="555"/>
      <c r="NG20" s="555"/>
      <c r="NH20" s="555"/>
      <c r="NI20" s="555"/>
      <c r="NJ20" s="555"/>
      <c r="NL20" s="749">
        <f t="shared" si="119"/>
        <v>0</v>
      </c>
      <c r="NM20" s="724">
        <f t="shared" si="120"/>
        <v>139578</v>
      </c>
      <c r="NN20" s="724">
        <f t="shared" si="121"/>
        <v>0</v>
      </c>
      <c r="NO20" s="750">
        <f t="shared" si="122"/>
        <v>0</v>
      </c>
      <c r="NP20" s="751">
        <f t="shared" si="46"/>
        <v>120729</v>
      </c>
      <c r="NQ20" s="751">
        <f t="shared" si="47"/>
        <v>0</v>
      </c>
      <c r="NR20" s="749">
        <f t="shared" si="123"/>
        <v>0</v>
      </c>
      <c r="NS20" s="724">
        <f t="shared" si="124"/>
        <v>18849</v>
      </c>
      <c r="NT20" s="724">
        <f t="shared" si="125"/>
        <v>0</v>
      </c>
    </row>
    <row r="21" spans="1:384">
      <c r="A21" s="533" t="s">
        <v>792</v>
      </c>
      <c r="B21" s="534"/>
      <c r="C21" s="534"/>
      <c r="D21" s="534"/>
      <c r="E21" s="535">
        <f t="shared" si="48"/>
        <v>0</v>
      </c>
      <c r="F21" s="536"/>
      <c r="G21" s="536"/>
      <c r="H21" s="536"/>
      <c r="I21" s="535">
        <f t="shared" si="49"/>
        <v>0</v>
      </c>
      <c r="J21" s="537">
        <f t="shared" si="50"/>
        <v>0</v>
      </c>
      <c r="K21" s="538">
        <v>0</v>
      </c>
      <c r="L21" s="534"/>
      <c r="M21" s="556">
        <v>0</v>
      </c>
      <c r="N21" s="534"/>
      <c r="O21" s="538">
        <v>0</v>
      </c>
      <c r="P21" s="535">
        <f t="shared" si="2"/>
        <v>0</v>
      </c>
      <c r="Q21" s="538">
        <v>0</v>
      </c>
      <c r="R21" s="534"/>
      <c r="S21" s="556">
        <v>170</v>
      </c>
      <c r="T21" s="534">
        <v>166</v>
      </c>
      <c r="U21" s="538">
        <v>0</v>
      </c>
      <c r="V21" s="535">
        <f t="shared" si="3"/>
        <v>336</v>
      </c>
      <c r="W21" s="538">
        <v>0</v>
      </c>
      <c r="X21" s="534"/>
      <c r="Y21" s="534"/>
      <c r="Z21" s="534">
        <v>47</v>
      </c>
      <c r="AA21" s="538">
        <v>0</v>
      </c>
      <c r="AB21" s="535">
        <f t="shared" si="51"/>
        <v>47</v>
      </c>
      <c r="AC21" s="532">
        <f t="shared" si="52"/>
        <v>383</v>
      </c>
      <c r="AD21" s="324">
        <v>13</v>
      </c>
      <c r="AE21" s="324"/>
      <c r="AF21" s="324"/>
      <c r="AG21" s="324"/>
      <c r="AH21" s="324">
        <v>55</v>
      </c>
      <c r="AI21" s="324">
        <v>20</v>
      </c>
      <c r="AJ21" s="540"/>
      <c r="AK21" s="541">
        <v>0</v>
      </c>
      <c r="AL21" s="542"/>
      <c r="AM21" s="543">
        <v>0</v>
      </c>
      <c r="AN21" s="543"/>
      <c r="AO21" s="540"/>
      <c r="AP21" s="544"/>
      <c r="AQ21" s="543">
        <v>0</v>
      </c>
      <c r="AR21" s="541"/>
      <c r="AS21" s="541"/>
      <c r="AT21" s="534"/>
      <c r="AU21" s="534"/>
      <c r="AV21" s="543">
        <v>0</v>
      </c>
      <c r="AW21" s="543">
        <v>0</v>
      </c>
      <c r="AX21" s="541"/>
      <c r="AY21" s="543">
        <v>0</v>
      </c>
      <c r="AZ21" s="543"/>
      <c r="BA21" s="541"/>
      <c r="BB21" s="543"/>
      <c r="BC21" s="534"/>
      <c r="BD21" s="534"/>
      <c r="BE21" s="543">
        <v>0</v>
      </c>
      <c r="BF21" s="543"/>
      <c r="BG21" s="546"/>
      <c r="BH21" s="547">
        <f t="shared" si="53"/>
        <v>0</v>
      </c>
      <c r="BI21" s="548">
        <f t="shared" si="4"/>
        <v>0</v>
      </c>
      <c r="BJ21" s="548">
        <f t="shared" si="4"/>
        <v>0</v>
      </c>
      <c r="BK21" s="548">
        <f t="shared" si="4"/>
        <v>0</v>
      </c>
      <c r="BL21" s="548">
        <f t="shared" si="4"/>
        <v>0</v>
      </c>
      <c r="BM21" s="547">
        <f t="shared" si="54"/>
        <v>0</v>
      </c>
      <c r="BN21" s="548">
        <f t="shared" si="5"/>
        <v>0</v>
      </c>
      <c r="BO21" s="548">
        <f t="shared" si="5"/>
        <v>0</v>
      </c>
      <c r="BP21" s="548">
        <f t="shared" si="5"/>
        <v>0</v>
      </c>
      <c r="BQ21" s="548">
        <f t="shared" si="5"/>
        <v>0</v>
      </c>
      <c r="BR21" s="547">
        <f t="shared" si="55"/>
        <v>0</v>
      </c>
      <c r="BS21" s="548">
        <f t="shared" si="6"/>
        <v>0</v>
      </c>
      <c r="BT21" s="548">
        <f t="shared" si="6"/>
        <v>0</v>
      </c>
      <c r="BU21" s="548">
        <f t="shared" si="6"/>
        <v>0</v>
      </c>
      <c r="BV21" s="548">
        <f t="shared" si="6"/>
        <v>0</v>
      </c>
      <c r="BW21" s="548"/>
      <c r="BX21" s="548"/>
      <c r="BY21" s="548"/>
      <c r="BZ21" s="548"/>
      <c r="CA21" s="548"/>
      <c r="CB21" s="547">
        <f t="shared" si="56"/>
        <v>0</v>
      </c>
      <c r="CC21" s="548">
        <f t="shared" si="7"/>
        <v>0</v>
      </c>
      <c r="CD21" s="548">
        <f t="shared" si="7"/>
        <v>0</v>
      </c>
      <c r="CE21" s="548">
        <f t="shared" si="7"/>
        <v>0</v>
      </c>
      <c r="CF21" s="548">
        <f t="shared" si="7"/>
        <v>0</v>
      </c>
      <c r="CG21" s="549">
        <f t="shared" si="57"/>
        <v>0</v>
      </c>
      <c r="CH21" s="547">
        <f t="shared" si="58"/>
        <v>0</v>
      </c>
      <c r="CI21" s="548">
        <f t="shared" si="58"/>
        <v>0</v>
      </c>
      <c r="CJ21" s="548">
        <f t="shared" si="58"/>
        <v>0</v>
      </c>
      <c r="CK21" s="548">
        <f t="shared" si="58"/>
        <v>0</v>
      </c>
      <c r="CL21" s="548">
        <f t="shared" si="58"/>
        <v>0</v>
      </c>
      <c r="CM21" s="547">
        <f t="shared" si="59"/>
        <v>0</v>
      </c>
      <c r="CN21" s="548">
        <f t="shared" si="8"/>
        <v>0</v>
      </c>
      <c r="CO21" s="548">
        <f t="shared" si="8"/>
        <v>0</v>
      </c>
      <c r="CP21" s="548">
        <f t="shared" si="8"/>
        <v>0</v>
      </c>
      <c r="CQ21" s="548">
        <f t="shared" si="8"/>
        <v>0</v>
      </c>
      <c r="CR21" s="547">
        <f t="shared" si="60"/>
        <v>15804050</v>
      </c>
      <c r="CS21" s="548">
        <f t="shared" si="60"/>
        <v>488070</v>
      </c>
      <c r="CT21" s="548">
        <f t="shared" si="60"/>
        <v>15315980</v>
      </c>
      <c r="CU21" s="548">
        <f t="shared" si="60"/>
        <v>11714870</v>
      </c>
      <c r="CV21" s="548">
        <f t="shared" si="60"/>
        <v>3601110</v>
      </c>
      <c r="CW21" s="547">
        <f t="shared" si="61"/>
        <v>3549246</v>
      </c>
      <c r="CX21" s="548">
        <f t="shared" si="9"/>
        <v>406534</v>
      </c>
      <c r="CY21" s="548">
        <f t="shared" si="9"/>
        <v>3142712</v>
      </c>
      <c r="CZ21" s="548">
        <f t="shared" si="9"/>
        <v>2276358</v>
      </c>
      <c r="DA21" s="548">
        <f t="shared" si="9"/>
        <v>866354</v>
      </c>
      <c r="DB21" s="547">
        <f t="shared" si="62"/>
        <v>0</v>
      </c>
      <c r="DC21" s="548">
        <f t="shared" si="10"/>
        <v>0</v>
      </c>
      <c r="DD21" s="548">
        <f t="shared" si="10"/>
        <v>0</v>
      </c>
      <c r="DE21" s="548">
        <f t="shared" si="10"/>
        <v>0</v>
      </c>
      <c r="DF21" s="548">
        <f t="shared" si="10"/>
        <v>0</v>
      </c>
      <c r="DG21" s="549">
        <f t="shared" si="63"/>
        <v>19353296</v>
      </c>
      <c r="DH21" s="547">
        <f t="shared" si="64"/>
        <v>0</v>
      </c>
      <c r="DI21" s="548">
        <f t="shared" si="64"/>
        <v>0</v>
      </c>
      <c r="DJ21" s="548">
        <f t="shared" si="64"/>
        <v>0</v>
      </c>
      <c r="DK21" s="548">
        <f t="shared" si="64"/>
        <v>0</v>
      </c>
      <c r="DL21" s="548">
        <f t="shared" si="64"/>
        <v>0</v>
      </c>
      <c r="DM21" s="547">
        <f t="shared" si="65"/>
        <v>0</v>
      </c>
      <c r="DN21" s="548">
        <f t="shared" si="11"/>
        <v>0</v>
      </c>
      <c r="DO21" s="548">
        <f t="shared" si="11"/>
        <v>0</v>
      </c>
      <c r="DP21" s="548">
        <f t="shared" si="11"/>
        <v>0</v>
      </c>
      <c r="DQ21" s="548">
        <f t="shared" si="11"/>
        <v>0</v>
      </c>
      <c r="DR21" s="548"/>
      <c r="DS21" s="548"/>
      <c r="DT21" s="548"/>
      <c r="DU21" s="548"/>
      <c r="DV21" s="548"/>
      <c r="DW21" s="547">
        <f t="shared" si="66"/>
        <v>1021827</v>
      </c>
      <c r="DX21" s="548">
        <f t="shared" si="12"/>
        <v>130143</v>
      </c>
      <c r="DY21" s="548">
        <f t="shared" si="12"/>
        <v>891684</v>
      </c>
      <c r="DZ21" s="548">
        <f t="shared" si="12"/>
        <v>645874</v>
      </c>
      <c r="EA21" s="548">
        <f t="shared" si="12"/>
        <v>245810</v>
      </c>
      <c r="EB21" s="547">
        <f t="shared" si="67"/>
        <v>0</v>
      </c>
      <c r="EC21" s="548">
        <f t="shared" si="13"/>
        <v>0</v>
      </c>
      <c r="ED21" s="548">
        <f t="shared" si="13"/>
        <v>0</v>
      </c>
      <c r="EE21" s="548">
        <f t="shared" si="13"/>
        <v>0</v>
      </c>
      <c r="EF21" s="548">
        <f t="shared" si="13"/>
        <v>0</v>
      </c>
      <c r="EG21" s="549">
        <f t="shared" si="68"/>
        <v>1021827</v>
      </c>
      <c r="EH21" s="549">
        <f t="shared" si="69"/>
        <v>20375123</v>
      </c>
      <c r="EI21" s="550">
        <f t="shared" si="70"/>
        <v>1024747</v>
      </c>
      <c r="EJ21" s="550">
        <f t="shared" si="14"/>
        <v>19350376</v>
      </c>
      <c r="EK21" s="550">
        <f t="shared" si="14"/>
        <v>14637102</v>
      </c>
      <c r="EL21" s="550">
        <f t="shared" si="14"/>
        <v>4713274</v>
      </c>
      <c r="EM21" s="551">
        <f t="shared" si="71"/>
        <v>0</v>
      </c>
      <c r="EN21" s="551">
        <f t="shared" si="72"/>
        <v>0</v>
      </c>
      <c r="EO21" s="551">
        <f t="shared" si="73"/>
        <v>15804050</v>
      </c>
      <c r="EP21" s="551">
        <f t="shared" si="74"/>
        <v>4571073</v>
      </c>
      <c r="EQ21" s="551">
        <f t="shared" si="75"/>
        <v>0</v>
      </c>
      <c r="ER21" s="547">
        <f t="shared" si="76"/>
        <v>18993</v>
      </c>
      <c r="ES21" s="548">
        <f t="shared" si="76"/>
        <v>377</v>
      </c>
      <c r="ET21" s="548">
        <f t="shared" si="76"/>
        <v>18616</v>
      </c>
      <c r="EU21" s="548">
        <f t="shared" si="76"/>
        <v>18616</v>
      </c>
      <c r="EV21" s="548">
        <f t="shared" si="76"/>
        <v>0</v>
      </c>
      <c r="EW21" s="547">
        <f t="shared" si="77"/>
        <v>0</v>
      </c>
      <c r="EX21" s="547">
        <f t="shared" si="77"/>
        <v>0</v>
      </c>
      <c r="EY21" s="547">
        <f t="shared" si="77"/>
        <v>0</v>
      </c>
      <c r="EZ21" s="547">
        <f t="shared" si="15"/>
        <v>0</v>
      </c>
      <c r="FA21" s="547">
        <f t="shared" si="15"/>
        <v>0</v>
      </c>
      <c r="FB21" s="552">
        <f t="shared" si="78"/>
        <v>0</v>
      </c>
      <c r="FC21" s="552">
        <f t="shared" si="16"/>
        <v>0</v>
      </c>
      <c r="FD21" s="552">
        <f t="shared" si="16"/>
        <v>0</v>
      </c>
      <c r="FE21" s="552">
        <f t="shared" si="16"/>
        <v>0</v>
      </c>
      <c r="FF21" s="552">
        <f t="shared" si="16"/>
        <v>0</v>
      </c>
      <c r="FG21" s="552">
        <f t="shared" si="79"/>
        <v>0</v>
      </c>
      <c r="FH21" s="552">
        <f t="shared" si="17"/>
        <v>0</v>
      </c>
      <c r="FI21" s="552">
        <f t="shared" si="17"/>
        <v>0</v>
      </c>
      <c r="FJ21" s="552">
        <f t="shared" si="17"/>
        <v>0</v>
      </c>
      <c r="FK21" s="552">
        <f t="shared" si="17"/>
        <v>0</v>
      </c>
      <c r="FL21" s="547">
        <f t="shared" si="80"/>
        <v>80355</v>
      </c>
      <c r="FM21" s="547">
        <f t="shared" si="18"/>
        <v>1595</v>
      </c>
      <c r="FN21" s="547">
        <f t="shared" si="18"/>
        <v>78760</v>
      </c>
      <c r="FO21" s="547">
        <f t="shared" si="18"/>
        <v>78760</v>
      </c>
      <c r="FP21" s="547">
        <f t="shared" si="18"/>
        <v>0</v>
      </c>
      <c r="FQ21" s="547">
        <f t="shared" si="81"/>
        <v>25040</v>
      </c>
      <c r="FR21" s="547">
        <f t="shared" si="19"/>
        <v>500</v>
      </c>
      <c r="FS21" s="547">
        <f t="shared" si="19"/>
        <v>24540</v>
      </c>
      <c r="FT21" s="547">
        <f t="shared" si="19"/>
        <v>24540</v>
      </c>
      <c r="FU21" s="547">
        <f t="shared" si="19"/>
        <v>0</v>
      </c>
      <c r="FV21" s="552">
        <f t="shared" si="82"/>
        <v>0</v>
      </c>
      <c r="FW21" s="552">
        <f t="shared" si="20"/>
        <v>0</v>
      </c>
      <c r="FX21" s="552">
        <f t="shared" si="20"/>
        <v>0</v>
      </c>
      <c r="FY21" s="552">
        <f t="shared" si="20"/>
        <v>0</v>
      </c>
      <c r="FZ21" s="552">
        <f t="shared" si="20"/>
        <v>0</v>
      </c>
      <c r="GA21" s="552">
        <f t="shared" si="83"/>
        <v>0</v>
      </c>
      <c r="GB21" s="552">
        <f t="shared" si="21"/>
        <v>0</v>
      </c>
      <c r="GC21" s="552">
        <f t="shared" si="21"/>
        <v>0</v>
      </c>
      <c r="GD21" s="552">
        <f t="shared" si="21"/>
        <v>0</v>
      </c>
      <c r="GE21" s="552">
        <f t="shared" si="21"/>
        <v>0</v>
      </c>
      <c r="GF21" s="552">
        <f t="shared" si="84"/>
        <v>0</v>
      </c>
      <c r="GG21" s="552">
        <f t="shared" si="22"/>
        <v>0</v>
      </c>
      <c r="GH21" s="552">
        <f t="shared" si="22"/>
        <v>0</v>
      </c>
      <c r="GI21" s="552">
        <f t="shared" si="22"/>
        <v>0</v>
      </c>
      <c r="GJ21" s="552">
        <f t="shared" si="22"/>
        <v>0</v>
      </c>
      <c r="GK21" s="552">
        <f t="shared" si="85"/>
        <v>0</v>
      </c>
      <c r="GL21" s="552">
        <f t="shared" si="23"/>
        <v>0</v>
      </c>
      <c r="GM21" s="552">
        <f t="shared" si="23"/>
        <v>0</v>
      </c>
      <c r="GN21" s="552">
        <f t="shared" si="23"/>
        <v>0</v>
      </c>
      <c r="GO21" s="552">
        <f t="shared" si="23"/>
        <v>0</v>
      </c>
      <c r="GP21" s="547">
        <f t="shared" si="86"/>
        <v>0</v>
      </c>
      <c r="GQ21" s="547">
        <f t="shared" si="24"/>
        <v>0</v>
      </c>
      <c r="GR21" s="547">
        <f t="shared" si="24"/>
        <v>0</v>
      </c>
      <c r="GS21" s="547">
        <f t="shared" si="24"/>
        <v>0</v>
      </c>
      <c r="GT21" s="547">
        <f t="shared" si="24"/>
        <v>0</v>
      </c>
      <c r="GU21" s="547">
        <f t="shared" si="87"/>
        <v>0</v>
      </c>
      <c r="GV21" s="547">
        <f t="shared" si="25"/>
        <v>0</v>
      </c>
      <c r="GW21" s="547">
        <f t="shared" si="25"/>
        <v>0</v>
      </c>
      <c r="GX21" s="547">
        <f t="shared" si="25"/>
        <v>0</v>
      </c>
      <c r="GY21" s="547">
        <f t="shared" si="25"/>
        <v>0</v>
      </c>
      <c r="GZ21" s="552">
        <f t="shared" si="88"/>
        <v>0</v>
      </c>
      <c r="HA21" s="552">
        <f t="shared" si="26"/>
        <v>0</v>
      </c>
      <c r="HB21" s="552">
        <f t="shared" si="26"/>
        <v>0</v>
      </c>
      <c r="HC21" s="552">
        <f t="shared" si="26"/>
        <v>0</v>
      </c>
      <c r="HD21" s="552">
        <f t="shared" si="26"/>
        <v>0</v>
      </c>
      <c r="HE21" s="552">
        <f t="shared" si="89"/>
        <v>0</v>
      </c>
      <c r="HF21" s="552">
        <f t="shared" si="27"/>
        <v>0</v>
      </c>
      <c r="HG21" s="552">
        <f t="shared" si="27"/>
        <v>0</v>
      </c>
      <c r="HH21" s="552">
        <f t="shared" si="27"/>
        <v>0</v>
      </c>
      <c r="HI21" s="552">
        <f t="shared" si="27"/>
        <v>0</v>
      </c>
      <c r="HJ21" s="547">
        <f t="shared" si="90"/>
        <v>0</v>
      </c>
      <c r="HK21" s="547">
        <f t="shared" si="28"/>
        <v>0</v>
      </c>
      <c r="HL21" s="547">
        <f t="shared" si="28"/>
        <v>0</v>
      </c>
      <c r="HM21" s="547">
        <f t="shared" si="28"/>
        <v>0</v>
      </c>
      <c r="HN21" s="547">
        <f t="shared" si="28"/>
        <v>0</v>
      </c>
      <c r="HO21" s="547">
        <f t="shared" si="91"/>
        <v>0</v>
      </c>
      <c r="HP21" s="547">
        <f t="shared" si="29"/>
        <v>0</v>
      </c>
      <c r="HQ21" s="547">
        <f t="shared" si="29"/>
        <v>0</v>
      </c>
      <c r="HR21" s="547">
        <f t="shared" si="29"/>
        <v>0</v>
      </c>
      <c r="HS21" s="547">
        <f t="shared" si="29"/>
        <v>0</v>
      </c>
      <c r="HT21" s="552">
        <f t="shared" si="92"/>
        <v>0</v>
      </c>
      <c r="HU21" s="552">
        <f t="shared" si="30"/>
        <v>0</v>
      </c>
      <c r="HV21" s="552">
        <f t="shared" si="30"/>
        <v>0</v>
      </c>
      <c r="HW21" s="552">
        <f t="shared" si="30"/>
        <v>0</v>
      </c>
      <c r="HX21" s="552">
        <f t="shared" si="30"/>
        <v>0</v>
      </c>
      <c r="HY21" s="552">
        <f t="shared" si="93"/>
        <v>0</v>
      </c>
      <c r="HZ21" s="552">
        <f t="shared" si="31"/>
        <v>0</v>
      </c>
      <c r="IA21" s="552">
        <f t="shared" si="31"/>
        <v>0</v>
      </c>
      <c r="IB21" s="552">
        <f t="shared" si="31"/>
        <v>0</v>
      </c>
      <c r="IC21" s="552">
        <f t="shared" si="31"/>
        <v>0</v>
      </c>
      <c r="ID21" s="547">
        <f t="shared" si="94"/>
        <v>0</v>
      </c>
      <c r="IE21" s="547">
        <f t="shared" si="32"/>
        <v>0</v>
      </c>
      <c r="IF21" s="547">
        <f t="shared" si="32"/>
        <v>0</v>
      </c>
      <c r="IG21" s="547">
        <f t="shared" si="32"/>
        <v>0</v>
      </c>
      <c r="IH21" s="547">
        <f t="shared" si="32"/>
        <v>0</v>
      </c>
      <c r="II21" s="547">
        <f t="shared" si="95"/>
        <v>0</v>
      </c>
      <c r="IJ21" s="547">
        <f t="shared" si="33"/>
        <v>0</v>
      </c>
      <c r="IK21" s="547">
        <f t="shared" si="33"/>
        <v>0</v>
      </c>
      <c r="IL21" s="547">
        <f t="shared" si="33"/>
        <v>0</v>
      </c>
      <c r="IM21" s="547">
        <f t="shared" si="33"/>
        <v>0</v>
      </c>
      <c r="IN21" s="552">
        <f t="shared" si="96"/>
        <v>0</v>
      </c>
      <c r="IO21" s="552">
        <f t="shared" si="34"/>
        <v>0</v>
      </c>
      <c r="IP21" s="552">
        <f t="shared" si="34"/>
        <v>0</v>
      </c>
      <c r="IQ21" s="552">
        <f t="shared" si="34"/>
        <v>0</v>
      </c>
      <c r="IR21" s="552">
        <f t="shared" si="34"/>
        <v>0</v>
      </c>
      <c r="IS21" s="552">
        <f t="shared" si="97"/>
        <v>0</v>
      </c>
      <c r="IT21" s="552">
        <f t="shared" si="35"/>
        <v>0</v>
      </c>
      <c r="IU21" s="552">
        <f t="shared" si="35"/>
        <v>0</v>
      </c>
      <c r="IV21" s="552">
        <f t="shared" si="35"/>
        <v>0</v>
      </c>
      <c r="IW21" s="552">
        <f t="shared" si="35"/>
        <v>0</v>
      </c>
      <c r="IX21" s="547">
        <f t="shared" si="98"/>
        <v>0</v>
      </c>
      <c r="IY21" s="547">
        <f t="shared" si="36"/>
        <v>0</v>
      </c>
      <c r="IZ21" s="547">
        <f t="shared" si="36"/>
        <v>0</v>
      </c>
      <c r="JA21" s="547">
        <f t="shared" si="36"/>
        <v>0</v>
      </c>
      <c r="JB21" s="547">
        <f t="shared" si="36"/>
        <v>0</v>
      </c>
      <c r="JC21" s="547">
        <f t="shared" si="99"/>
        <v>0</v>
      </c>
      <c r="JD21" s="547">
        <f t="shared" si="37"/>
        <v>0</v>
      </c>
      <c r="JE21" s="547">
        <f t="shared" si="37"/>
        <v>0</v>
      </c>
      <c r="JF21" s="547">
        <f t="shared" si="37"/>
        <v>0</v>
      </c>
      <c r="JG21" s="547">
        <f t="shared" si="37"/>
        <v>0</v>
      </c>
      <c r="JH21" s="552">
        <f t="shared" si="100"/>
        <v>0</v>
      </c>
      <c r="JI21" s="552">
        <f t="shared" si="38"/>
        <v>0</v>
      </c>
      <c r="JJ21" s="552">
        <f t="shared" si="38"/>
        <v>0</v>
      </c>
      <c r="JK21" s="552">
        <f t="shared" si="38"/>
        <v>0</v>
      </c>
      <c r="JL21" s="552">
        <f t="shared" si="38"/>
        <v>0</v>
      </c>
      <c r="JM21" s="552">
        <f t="shared" si="101"/>
        <v>0</v>
      </c>
      <c r="JN21" s="552">
        <f t="shared" si="39"/>
        <v>0</v>
      </c>
      <c r="JO21" s="552">
        <f t="shared" si="39"/>
        <v>0</v>
      </c>
      <c r="JP21" s="552">
        <f t="shared" si="39"/>
        <v>0</v>
      </c>
      <c r="JQ21" s="552">
        <f t="shared" si="39"/>
        <v>0</v>
      </c>
      <c r="JR21" s="547">
        <f t="shared" si="102"/>
        <v>0</v>
      </c>
      <c r="JS21" s="547">
        <f t="shared" si="40"/>
        <v>0</v>
      </c>
      <c r="JT21" s="547">
        <f t="shared" si="40"/>
        <v>0</v>
      </c>
      <c r="JU21" s="547">
        <f t="shared" si="40"/>
        <v>0</v>
      </c>
      <c r="JV21" s="547">
        <f t="shared" si="40"/>
        <v>0</v>
      </c>
      <c r="JW21" s="547">
        <f t="shared" si="103"/>
        <v>0</v>
      </c>
      <c r="JX21" s="547">
        <f t="shared" si="41"/>
        <v>0</v>
      </c>
      <c r="JY21" s="547">
        <f t="shared" si="41"/>
        <v>0</v>
      </c>
      <c r="JZ21" s="547">
        <f t="shared" si="41"/>
        <v>0</v>
      </c>
      <c r="KA21" s="547">
        <f t="shared" si="41"/>
        <v>0</v>
      </c>
      <c r="KB21" s="552">
        <f t="shared" si="104"/>
        <v>0</v>
      </c>
      <c r="KC21" s="552">
        <f t="shared" si="42"/>
        <v>0</v>
      </c>
      <c r="KD21" s="552">
        <f t="shared" si="42"/>
        <v>0</v>
      </c>
      <c r="KE21" s="552">
        <f t="shared" si="42"/>
        <v>0</v>
      </c>
      <c r="KF21" s="552">
        <f t="shared" si="42"/>
        <v>0</v>
      </c>
      <c r="KG21" s="552">
        <f t="shared" si="105"/>
        <v>0</v>
      </c>
      <c r="KH21" s="552">
        <f t="shared" si="43"/>
        <v>0</v>
      </c>
      <c r="KI21" s="552">
        <f t="shared" si="43"/>
        <v>0</v>
      </c>
      <c r="KJ21" s="552">
        <f t="shared" si="43"/>
        <v>0</v>
      </c>
      <c r="KK21" s="552">
        <f t="shared" si="43"/>
        <v>0</v>
      </c>
      <c r="KL21" s="552">
        <f t="shared" si="106"/>
        <v>124388</v>
      </c>
      <c r="KM21" s="552">
        <f t="shared" si="107"/>
        <v>0</v>
      </c>
      <c r="KN21" s="549">
        <f t="shared" si="108"/>
        <v>124388</v>
      </c>
      <c r="KO21" s="549">
        <f t="shared" si="44"/>
        <v>2472</v>
      </c>
      <c r="KP21" s="549">
        <f t="shared" si="44"/>
        <v>121916</v>
      </c>
      <c r="KQ21" s="549">
        <f t="shared" si="44"/>
        <v>121916</v>
      </c>
      <c r="KR21" s="549">
        <f t="shared" si="44"/>
        <v>0</v>
      </c>
      <c r="KS21" s="549">
        <f t="shared" si="45"/>
        <v>20499511</v>
      </c>
      <c r="KT21" s="550">
        <f t="shared" si="45"/>
        <v>1027219</v>
      </c>
      <c r="KU21" s="550">
        <f t="shared" si="45"/>
        <v>19472292</v>
      </c>
      <c r="KV21" s="550">
        <f t="shared" si="45"/>
        <v>14759018</v>
      </c>
      <c r="KW21" s="550">
        <f t="shared" si="45"/>
        <v>4713274</v>
      </c>
      <c r="KX21" s="537">
        <f t="shared" si="109"/>
        <v>20499.5</v>
      </c>
      <c r="KY21" s="553">
        <f t="shared" si="110"/>
        <v>20375.099999999999</v>
      </c>
      <c r="KZ21" s="553">
        <f t="shared" si="111"/>
        <v>124.4</v>
      </c>
      <c r="LA21" s="554">
        <f t="shared" si="112"/>
        <v>20499.5</v>
      </c>
      <c r="LC21" s="723">
        <f t="shared" si="113"/>
        <v>1461</v>
      </c>
      <c r="LD21" s="723">
        <f t="shared" si="114"/>
        <v>0</v>
      </c>
      <c r="LE21" s="723">
        <f t="shared" si="115"/>
        <v>0</v>
      </c>
      <c r="LF21" s="723">
        <f t="shared" si="116"/>
        <v>0</v>
      </c>
      <c r="LG21" s="723">
        <f t="shared" si="117"/>
        <v>1461</v>
      </c>
      <c r="LH21" s="723">
        <f t="shared" si="118"/>
        <v>1252</v>
      </c>
      <c r="LI21" s="555"/>
      <c r="LJ21" s="555"/>
      <c r="LK21" s="555"/>
      <c r="LL21" s="555"/>
      <c r="LM21" s="555"/>
      <c r="LN21" s="555"/>
      <c r="LO21" s="555"/>
      <c r="LP21" s="555"/>
      <c r="LQ21" s="555"/>
      <c r="LR21" s="555"/>
      <c r="LS21" s="555"/>
      <c r="LT21" s="555"/>
      <c r="LU21" s="555"/>
      <c r="LV21" s="555"/>
      <c r="LW21" s="555"/>
      <c r="LX21" s="555"/>
      <c r="LY21" s="555"/>
      <c r="LZ21" s="555"/>
      <c r="MA21" s="555"/>
      <c r="MB21" s="555"/>
      <c r="MC21" s="555"/>
      <c r="MD21" s="555"/>
      <c r="ME21" s="555"/>
      <c r="MF21" s="555"/>
      <c r="MG21" s="555"/>
      <c r="MH21" s="555"/>
      <c r="MI21" s="555"/>
      <c r="MJ21" s="555"/>
      <c r="MK21" s="555"/>
      <c r="ML21" s="555"/>
      <c r="MM21" s="555"/>
      <c r="MN21" s="555"/>
      <c r="MO21" s="555"/>
      <c r="MP21" s="555"/>
      <c r="MQ21" s="555"/>
      <c r="MR21" s="555"/>
      <c r="MS21" s="555"/>
      <c r="MT21" s="555"/>
      <c r="MU21" s="555"/>
      <c r="MV21" s="555"/>
      <c r="MW21" s="555"/>
      <c r="MX21" s="555"/>
      <c r="MY21" s="555"/>
      <c r="MZ21" s="555"/>
      <c r="NA21" s="555"/>
      <c r="NB21" s="555"/>
      <c r="NC21" s="555"/>
      <c r="ND21" s="555"/>
      <c r="NE21" s="555"/>
      <c r="NF21" s="555"/>
      <c r="NG21" s="555"/>
      <c r="NH21" s="555"/>
      <c r="NI21" s="555"/>
      <c r="NJ21" s="555"/>
      <c r="NL21" s="749">
        <f t="shared" si="119"/>
        <v>0</v>
      </c>
      <c r="NM21" s="724">
        <f t="shared" si="120"/>
        <v>0</v>
      </c>
      <c r="NN21" s="724">
        <f t="shared" si="121"/>
        <v>0</v>
      </c>
      <c r="NO21" s="750">
        <f t="shared" si="122"/>
        <v>0</v>
      </c>
      <c r="NP21" s="751">
        <f t="shared" si="46"/>
        <v>0</v>
      </c>
      <c r="NQ21" s="751">
        <f t="shared" si="47"/>
        <v>0</v>
      </c>
      <c r="NR21" s="749">
        <f t="shared" si="123"/>
        <v>0</v>
      </c>
      <c r="NS21" s="724">
        <f t="shared" si="124"/>
        <v>0</v>
      </c>
      <c r="NT21" s="724">
        <f t="shared" si="125"/>
        <v>0</v>
      </c>
    </row>
    <row r="22" spans="1:384">
      <c r="A22" s="533" t="s">
        <v>793</v>
      </c>
      <c r="B22" s="534"/>
      <c r="C22" s="534"/>
      <c r="D22" s="534"/>
      <c r="E22" s="535">
        <f t="shared" si="48"/>
        <v>0</v>
      </c>
      <c r="F22" s="536"/>
      <c r="G22" s="536"/>
      <c r="H22" s="536"/>
      <c r="I22" s="535">
        <f t="shared" si="49"/>
        <v>0</v>
      </c>
      <c r="J22" s="537">
        <f t="shared" si="50"/>
        <v>0</v>
      </c>
      <c r="K22" s="538">
        <v>318</v>
      </c>
      <c r="L22" s="534"/>
      <c r="M22" s="556">
        <v>29</v>
      </c>
      <c r="N22" s="534"/>
      <c r="O22" s="538">
        <v>4</v>
      </c>
      <c r="P22" s="535">
        <f t="shared" si="2"/>
        <v>351</v>
      </c>
      <c r="Q22" s="538">
        <v>349</v>
      </c>
      <c r="R22" s="534"/>
      <c r="S22" s="556">
        <v>33</v>
      </c>
      <c r="T22" s="534"/>
      <c r="U22" s="538">
        <v>9</v>
      </c>
      <c r="V22" s="535">
        <f t="shared" si="3"/>
        <v>391</v>
      </c>
      <c r="W22" s="538">
        <v>41</v>
      </c>
      <c r="X22" s="534"/>
      <c r="Y22" s="534"/>
      <c r="Z22" s="534"/>
      <c r="AA22" s="538">
        <v>0</v>
      </c>
      <c r="AB22" s="535">
        <f t="shared" si="51"/>
        <v>41</v>
      </c>
      <c r="AC22" s="532">
        <f t="shared" si="52"/>
        <v>783</v>
      </c>
      <c r="AD22" s="324"/>
      <c r="AE22" s="324"/>
      <c r="AF22" s="324"/>
      <c r="AG22" s="324">
        <v>40</v>
      </c>
      <c r="AH22" s="324">
        <v>45</v>
      </c>
      <c r="AI22" s="324"/>
      <c r="AJ22" s="540"/>
      <c r="AK22" s="541">
        <v>0</v>
      </c>
      <c r="AL22" s="542"/>
      <c r="AM22" s="543">
        <v>0</v>
      </c>
      <c r="AN22" s="543"/>
      <c r="AO22" s="540"/>
      <c r="AP22" s="544"/>
      <c r="AQ22" s="543">
        <v>0</v>
      </c>
      <c r="AR22" s="541"/>
      <c r="AS22" s="541"/>
      <c r="AT22" s="534"/>
      <c r="AU22" s="534"/>
      <c r="AV22" s="543">
        <v>0</v>
      </c>
      <c r="AW22" s="543">
        <v>0</v>
      </c>
      <c r="AX22" s="541"/>
      <c r="AY22" s="543">
        <v>0</v>
      </c>
      <c r="AZ22" s="543"/>
      <c r="BA22" s="541"/>
      <c r="BB22" s="543"/>
      <c r="BC22" s="534"/>
      <c r="BD22" s="534"/>
      <c r="BE22" s="543">
        <v>0</v>
      </c>
      <c r="BF22" s="543"/>
      <c r="BG22" s="546"/>
      <c r="BH22" s="547">
        <f t="shared" si="53"/>
        <v>7783050</v>
      </c>
      <c r="BI22" s="548">
        <f t="shared" si="4"/>
        <v>685926</v>
      </c>
      <c r="BJ22" s="548">
        <f t="shared" si="4"/>
        <v>7097124</v>
      </c>
      <c r="BK22" s="548">
        <f t="shared" si="4"/>
        <v>5565954</v>
      </c>
      <c r="BL22" s="548">
        <f t="shared" si="4"/>
        <v>1531170</v>
      </c>
      <c r="BM22" s="547">
        <f t="shared" si="54"/>
        <v>0</v>
      </c>
      <c r="BN22" s="548">
        <f t="shared" si="5"/>
        <v>0</v>
      </c>
      <c r="BO22" s="548">
        <f t="shared" si="5"/>
        <v>0</v>
      </c>
      <c r="BP22" s="548">
        <f t="shared" si="5"/>
        <v>0</v>
      </c>
      <c r="BQ22" s="548">
        <f t="shared" si="5"/>
        <v>0</v>
      </c>
      <c r="BR22" s="547">
        <f t="shared" si="55"/>
        <v>1986906</v>
      </c>
      <c r="BS22" s="548">
        <f t="shared" si="6"/>
        <v>62553</v>
      </c>
      <c r="BT22" s="548">
        <f t="shared" si="6"/>
        <v>1924353</v>
      </c>
      <c r="BU22" s="548">
        <f t="shared" si="6"/>
        <v>1515598</v>
      </c>
      <c r="BV22" s="548">
        <f t="shared" si="6"/>
        <v>408755</v>
      </c>
      <c r="BW22" s="548"/>
      <c r="BX22" s="548"/>
      <c r="BY22" s="548"/>
      <c r="BZ22" s="548"/>
      <c r="CA22" s="548"/>
      <c r="CB22" s="547">
        <f t="shared" si="56"/>
        <v>765828</v>
      </c>
      <c r="CC22" s="548">
        <f t="shared" si="7"/>
        <v>1804</v>
      </c>
      <c r="CD22" s="548">
        <f t="shared" si="7"/>
        <v>764024</v>
      </c>
      <c r="CE22" s="548">
        <f t="shared" si="7"/>
        <v>764024</v>
      </c>
      <c r="CF22" s="548">
        <f t="shared" si="7"/>
        <v>0</v>
      </c>
      <c r="CG22" s="549">
        <f t="shared" si="57"/>
        <v>10535784</v>
      </c>
      <c r="CH22" s="547">
        <f t="shared" si="58"/>
        <v>11655902</v>
      </c>
      <c r="CI22" s="548">
        <f t="shared" si="58"/>
        <v>1001979</v>
      </c>
      <c r="CJ22" s="548">
        <f t="shared" si="58"/>
        <v>10653923</v>
      </c>
      <c r="CK22" s="548">
        <f t="shared" si="58"/>
        <v>8123324</v>
      </c>
      <c r="CL22" s="548">
        <f t="shared" si="58"/>
        <v>2530599</v>
      </c>
      <c r="CM22" s="547">
        <f t="shared" si="59"/>
        <v>0</v>
      </c>
      <c r="CN22" s="548">
        <f t="shared" si="8"/>
        <v>0</v>
      </c>
      <c r="CO22" s="548">
        <f t="shared" si="8"/>
        <v>0</v>
      </c>
      <c r="CP22" s="548">
        <f t="shared" si="8"/>
        <v>0</v>
      </c>
      <c r="CQ22" s="548">
        <f t="shared" si="8"/>
        <v>0</v>
      </c>
      <c r="CR22" s="547">
        <f t="shared" si="60"/>
        <v>3067845</v>
      </c>
      <c r="CS22" s="548">
        <f t="shared" si="60"/>
        <v>94743</v>
      </c>
      <c r="CT22" s="548">
        <f t="shared" si="60"/>
        <v>2973102</v>
      </c>
      <c r="CU22" s="548">
        <f t="shared" si="60"/>
        <v>2274063</v>
      </c>
      <c r="CV22" s="548">
        <f t="shared" si="60"/>
        <v>699039</v>
      </c>
      <c r="CW22" s="547">
        <f t="shared" si="61"/>
        <v>0</v>
      </c>
      <c r="CX22" s="548">
        <f t="shared" si="9"/>
        <v>0</v>
      </c>
      <c r="CY22" s="548">
        <f t="shared" si="9"/>
        <v>0</v>
      </c>
      <c r="CZ22" s="548">
        <f t="shared" si="9"/>
        <v>0</v>
      </c>
      <c r="DA22" s="548">
        <f t="shared" si="9"/>
        <v>0</v>
      </c>
      <c r="DB22" s="547">
        <f t="shared" si="62"/>
        <v>1990296</v>
      </c>
      <c r="DC22" s="548">
        <f t="shared" si="10"/>
        <v>6768</v>
      </c>
      <c r="DD22" s="548">
        <f t="shared" si="10"/>
        <v>1983528</v>
      </c>
      <c r="DE22" s="548">
        <f t="shared" si="10"/>
        <v>1983528</v>
      </c>
      <c r="DF22" s="548">
        <f t="shared" si="10"/>
        <v>0</v>
      </c>
      <c r="DG22" s="549">
        <f t="shared" si="63"/>
        <v>16714043</v>
      </c>
      <c r="DH22" s="547">
        <f t="shared" si="64"/>
        <v>1377190</v>
      </c>
      <c r="DI22" s="548">
        <f t="shared" si="64"/>
        <v>113529</v>
      </c>
      <c r="DJ22" s="548">
        <f t="shared" si="64"/>
        <v>1263661</v>
      </c>
      <c r="DK22" s="548">
        <f t="shared" si="64"/>
        <v>915366</v>
      </c>
      <c r="DL22" s="548">
        <f t="shared" si="64"/>
        <v>348295</v>
      </c>
      <c r="DM22" s="547">
        <f t="shared" si="65"/>
        <v>0</v>
      </c>
      <c r="DN22" s="548">
        <f t="shared" si="11"/>
        <v>0</v>
      </c>
      <c r="DO22" s="548">
        <f t="shared" si="11"/>
        <v>0</v>
      </c>
      <c r="DP22" s="548">
        <f t="shared" si="11"/>
        <v>0</v>
      </c>
      <c r="DQ22" s="548">
        <f t="shared" si="11"/>
        <v>0</v>
      </c>
      <c r="DR22" s="548"/>
      <c r="DS22" s="548"/>
      <c r="DT22" s="548"/>
      <c r="DU22" s="548"/>
      <c r="DV22" s="548"/>
      <c r="DW22" s="547">
        <f t="shared" si="66"/>
        <v>0</v>
      </c>
      <c r="DX22" s="548">
        <f t="shared" si="12"/>
        <v>0</v>
      </c>
      <c r="DY22" s="548">
        <f t="shared" si="12"/>
        <v>0</v>
      </c>
      <c r="DZ22" s="548">
        <f t="shared" si="12"/>
        <v>0</v>
      </c>
      <c r="EA22" s="548">
        <f t="shared" si="12"/>
        <v>0</v>
      </c>
      <c r="EB22" s="547">
        <f t="shared" si="67"/>
        <v>0</v>
      </c>
      <c r="EC22" s="548">
        <f t="shared" si="13"/>
        <v>0</v>
      </c>
      <c r="ED22" s="548">
        <f t="shared" si="13"/>
        <v>0</v>
      </c>
      <c r="EE22" s="548">
        <f t="shared" si="13"/>
        <v>0</v>
      </c>
      <c r="EF22" s="548">
        <f t="shared" si="13"/>
        <v>0</v>
      </c>
      <c r="EG22" s="549">
        <f t="shared" si="68"/>
        <v>1377190</v>
      </c>
      <c r="EH22" s="549">
        <f t="shared" si="69"/>
        <v>28627017</v>
      </c>
      <c r="EI22" s="550">
        <f t="shared" si="70"/>
        <v>1967302</v>
      </c>
      <c r="EJ22" s="550">
        <f t="shared" si="14"/>
        <v>26659715</v>
      </c>
      <c r="EK22" s="550">
        <f t="shared" si="14"/>
        <v>21141857</v>
      </c>
      <c r="EL22" s="550">
        <f t="shared" si="14"/>
        <v>5517858</v>
      </c>
      <c r="EM22" s="551">
        <f t="shared" si="71"/>
        <v>20816142</v>
      </c>
      <c r="EN22" s="551">
        <f t="shared" si="72"/>
        <v>0</v>
      </c>
      <c r="EO22" s="551">
        <f t="shared" si="73"/>
        <v>5054751</v>
      </c>
      <c r="EP22" s="551">
        <f t="shared" si="74"/>
        <v>0</v>
      </c>
      <c r="EQ22" s="551">
        <f t="shared" si="75"/>
        <v>2756124</v>
      </c>
      <c r="ER22" s="547">
        <f t="shared" si="76"/>
        <v>0</v>
      </c>
      <c r="ES22" s="548">
        <f t="shared" si="76"/>
        <v>0</v>
      </c>
      <c r="ET22" s="548">
        <f t="shared" si="76"/>
        <v>0</v>
      </c>
      <c r="EU22" s="548">
        <f t="shared" si="76"/>
        <v>0</v>
      </c>
      <c r="EV22" s="548">
        <f t="shared" si="76"/>
        <v>0</v>
      </c>
      <c r="EW22" s="547">
        <f t="shared" si="77"/>
        <v>0</v>
      </c>
      <c r="EX22" s="547">
        <f t="shared" si="77"/>
        <v>0</v>
      </c>
      <c r="EY22" s="547">
        <f t="shared" si="77"/>
        <v>0</v>
      </c>
      <c r="EZ22" s="547">
        <f t="shared" si="15"/>
        <v>0</v>
      </c>
      <c r="FA22" s="547">
        <f t="shared" si="15"/>
        <v>0</v>
      </c>
      <c r="FB22" s="552">
        <f t="shared" si="78"/>
        <v>0</v>
      </c>
      <c r="FC22" s="552">
        <f t="shared" si="16"/>
        <v>0</v>
      </c>
      <c r="FD22" s="552">
        <f t="shared" si="16"/>
        <v>0</v>
      </c>
      <c r="FE22" s="552">
        <f t="shared" si="16"/>
        <v>0</v>
      </c>
      <c r="FF22" s="552">
        <f t="shared" si="16"/>
        <v>0</v>
      </c>
      <c r="FG22" s="552">
        <f t="shared" si="79"/>
        <v>58440</v>
      </c>
      <c r="FH22" s="552">
        <f t="shared" si="17"/>
        <v>1160</v>
      </c>
      <c r="FI22" s="552">
        <f t="shared" si="17"/>
        <v>57280</v>
      </c>
      <c r="FJ22" s="552">
        <f t="shared" si="17"/>
        <v>57280</v>
      </c>
      <c r="FK22" s="552">
        <f t="shared" si="17"/>
        <v>0</v>
      </c>
      <c r="FL22" s="547">
        <f t="shared" si="80"/>
        <v>65745</v>
      </c>
      <c r="FM22" s="547">
        <f t="shared" si="18"/>
        <v>1305</v>
      </c>
      <c r="FN22" s="547">
        <f t="shared" si="18"/>
        <v>64440</v>
      </c>
      <c r="FO22" s="547">
        <f t="shared" si="18"/>
        <v>64440</v>
      </c>
      <c r="FP22" s="547">
        <f t="shared" si="18"/>
        <v>0</v>
      </c>
      <c r="FQ22" s="547">
        <f t="shared" si="81"/>
        <v>0</v>
      </c>
      <c r="FR22" s="547">
        <f t="shared" si="19"/>
        <v>0</v>
      </c>
      <c r="FS22" s="547">
        <f t="shared" si="19"/>
        <v>0</v>
      </c>
      <c r="FT22" s="547">
        <f t="shared" si="19"/>
        <v>0</v>
      </c>
      <c r="FU22" s="547">
        <f t="shared" si="19"/>
        <v>0</v>
      </c>
      <c r="FV22" s="552">
        <f t="shared" si="82"/>
        <v>0</v>
      </c>
      <c r="FW22" s="552">
        <f t="shared" si="20"/>
        <v>0</v>
      </c>
      <c r="FX22" s="552">
        <f t="shared" si="20"/>
        <v>0</v>
      </c>
      <c r="FY22" s="552">
        <f t="shared" si="20"/>
        <v>0</v>
      </c>
      <c r="FZ22" s="552">
        <f t="shared" si="20"/>
        <v>0</v>
      </c>
      <c r="GA22" s="552">
        <f t="shared" si="83"/>
        <v>0</v>
      </c>
      <c r="GB22" s="552">
        <f t="shared" si="21"/>
        <v>0</v>
      </c>
      <c r="GC22" s="552">
        <f t="shared" si="21"/>
        <v>0</v>
      </c>
      <c r="GD22" s="552">
        <f t="shared" si="21"/>
        <v>0</v>
      </c>
      <c r="GE22" s="552">
        <f t="shared" si="21"/>
        <v>0</v>
      </c>
      <c r="GF22" s="552">
        <f t="shared" si="84"/>
        <v>0</v>
      </c>
      <c r="GG22" s="552">
        <f t="shared" si="22"/>
        <v>0</v>
      </c>
      <c r="GH22" s="552">
        <f t="shared" si="22"/>
        <v>0</v>
      </c>
      <c r="GI22" s="552">
        <f t="shared" si="22"/>
        <v>0</v>
      </c>
      <c r="GJ22" s="552">
        <f t="shared" si="22"/>
        <v>0</v>
      </c>
      <c r="GK22" s="552">
        <f t="shared" si="85"/>
        <v>0</v>
      </c>
      <c r="GL22" s="552">
        <f t="shared" si="23"/>
        <v>0</v>
      </c>
      <c r="GM22" s="552">
        <f t="shared" si="23"/>
        <v>0</v>
      </c>
      <c r="GN22" s="552">
        <f t="shared" si="23"/>
        <v>0</v>
      </c>
      <c r="GO22" s="552">
        <f t="shared" si="23"/>
        <v>0</v>
      </c>
      <c r="GP22" s="547">
        <f t="shared" si="86"/>
        <v>0</v>
      </c>
      <c r="GQ22" s="547">
        <f t="shared" si="24"/>
        <v>0</v>
      </c>
      <c r="GR22" s="547">
        <f t="shared" si="24"/>
        <v>0</v>
      </c>
      <c r="GS22" s="547">
        <f t="shared" si="24"/>
        <v>0</v>
      </c>
      <c r="GT22" s="547">
        <f t="shared" si="24"/>
        <v>0</v>
      </c>
      <c r="GU22" s="547">
        <f t="shared" si="87"/>
        <v>0</v>
      </c>
      <c r="GV22" s="547">
        <f t="shared" si="25"/>
        <v>0</v>
      </c>
      <c r="GW22" s="547">
        <f t="shared" si="25"/>
        <v>0</v>
      </c>
      <c r="GX22" s="547">
        <f t="shared" si="25"/>
        <v>0</v>
      </c>
      <c r="GY22" s="547">
        <f t="shared" si="25"/>
        <v>0</v>
      </c>
      <c r="GZ22" s="552">
        <f t="shared" si="88"/>
        <v>0</v>
      </c>
      <c r="HA22" s="552">
        <f t="shared" si="26"/>
        <v>0</v>
      </c>
      <c r="HB22" s="552">
        <f t="shared" si="26"/>
        <v>0</v>
      </c>
      <c r="HC22" s="552">
        <f t="shared" si="26"/>
        <v>0</v>
      </c>
      <c r="HD22" s="552">
        <f t="shared" si="26"/>
        <v>0</v>
      </c>
      <c r="HE22" s="552">
        <f t="shared" si="89"/>
        <v>0</v>
      </c>
      <c r="HF22" s="552">
        <f t="shared" si="27"/>
        <v>0</v>
      </c>
      <c r="HG22" s="552">
        <f t="shared" si="27"/>
        <v>0</v>
      </c>
      <c r="HH22" s="552">
        <f t="shared" si="27"/>
        <v>0</v>
      </c>
      <c r="HI22" s="552">
        <f t="shared" si="27"/>
        <v>0</v>
      </c>
      <c r="HJ22" s="547">
        <f t="shared" si="90"/>
        <v>0</v>
      </c>
      <c r="HK22" s="547">
        <f t="shared" si="28"/>
        <v>0</v>
      </c>
      <c r="HL22" s="547">
        <f t="shared" si="28"/>
        <v>0</v>
      </c>
      <c r="HM22" s="547">
        <f t="shared" si="28"/>
        <v>0</v>
      </c>
      <c r="HN22" s="547">
        <f t="shared" si="28"/>
        <v>0</v>
      </c>
      <c r="HO22" s="547">
        <f t="shared" si="91"/>
        <v>0</v>
      </c>
      <c r="HP22" s="547">
        <f t="shared" si="29"/>
        <v>0</v>
      </c>
      <c r="HQ22" s="547">
        <f t="shared" si="29"/>
        <v>0</v>
      </c>
      <c r="HR22" s="547">
        <f t="shared" si="29"/>
        <v>0</v>
      </c>
      <c r="HS22" s="547">
        <f t="shared" si="29"/>
        <v>0</v>
      </c>
      <c r="HT22" s="552">
        <f t="shared" si="92"/>
        <v>0</v>
      </c>
      <c r="HU22" s="552">
        <f t="shared" si="30"/>
        <v>0</v>
      </c>
      <c r="HV22" s="552">
        <f t="shared" si="30"/>
        <v>0</v>
      </c>
      <c r="HW22" s="552">
        <f t="shared" si="30"/>
        <v>0</v>
      </c>
      <c r="HX22" s="552">
        <f t="shared" si="30"/>
        <v>0</v>
      </c>
      <c r="HY22" s="552">
        <f t="shared" si="93"/>
        <v>0</v>
      </c>
      <c r="HZ22" s="552">
        <f t="shared" si="31"/>
        <v>0</v>
      </c>
      <c r="IA22" s="552">
        <f t="shared" si="31"/>
        <v>0</v>
      </c>
      <c r="IB22" s="552">
        <f t="shared" si="31"/>
        <v>0</v>
      </c>
      <c r="IC22" s="552">
        <f t="shared" si="31"/>
        <v>0</v>
      </c>
      <c r="ID22" s="547">
        <f t="shared" si="94"/>
        <v>0</v>
      </c>
      <c r="IE22" s="547">
        <f t="shared" si="32"/>
        <v>0</v>
      </c>
      <c r="IF22" s="547">
        <f t="shared" si="32"/>
        <v>0</v>
      </c>
      <c r="IG22" s="547">
        <f t="shared" si="32"/>
        <v>0</v>
      </c>
      <c r="IH22" s="547">
        <f t="shared" si="32"/>
        <v>0</v>
      </c>
      <c r="II22" s="547">
        <f t="shared" si="95"/>
        <v>0</v>
      </c>
      <c r="IJ22" s="547">
        <f t="shared" si="33"/>
        <v>0</v>
      </c>
      <c r="IK22" s="547">
        <f t="shared" si="33"/>
        <v>0</v>
      </c>
      <c r="IL22" s="547">
        <f t="shared" si="33"/>
        <v>0</v>
      </c>
      <c r="IM22" s="547">
        <f t="shared" si="33"/>
        <v>0</v>
      </c>
      <c r="IN22" s="552">
        <f t="shared" si="96"/>
        <v>0</v>
      </c>
      <c r="IO22" s="552">
        <f t="shared" si="34"/>
        <v>0</v>
      </c>
      <c r="IP22" s="552">
        <f t="shared" si="34"/>
        <v>0</v>
      </c>
      <c r="IQ22" s="552">
        <f t="shared" si="34"/>
        <v>0</v>
      </c>
      <c r="IR22" s="552">
        <f t="shared" si="34"/>
        <v>0</v>
      </c>
      <c r="IS22" s="552">
        <f t="shared" si="97"/>
        <v>0</v>
      </c>
      <c r="IT22" s="552">
        <f t="shared" si="35"/>
        <v>0</v>
      </c>
      <c r="IU22" s="552">
        <f t="shared" si="35"/>
        <v>0</v>
      </c>
      <c r="IV22" s="552">
        <f t="shared" si="35"/>
        <v>0</v>
      </c>
      <c r="IW22" s="552">
        <f t="shared" si="35"/>
        <v>0</v>
      </c>
      <c r="IX22" s="547">
        <f t="shared" si="98"/>
        <v>0</v>
      </c>
      <c r="IY22" s="547">
        <f t="shared" si="36"/>
        <v>0</v>
      </c>
      <c r="IZ22" s="547">
        <f t="shared" si="36"/>
        <v>0</v>
      </c>
      <c r="JA22" s="547">
        <f t="shared" si="36"/>
        <v>0</v>
      </c>
      <c r="JB22" s="547">
        <f t="shared" si="36"/>
        <v>0</v>
      </c>
      <c r="JC22" s="547">
        <f t="shared" si="99"/>
        <v>0</v>
      </c>
      <c r="JD22" s="547">
        <f t="shared" si="37"/>
        <v>0</v>
      </c>
      <c r="JE22" s="547">
        <f t="shared" si="37"/>
        <v>0</v>
      </c>
      <c r="JF22" s="547">
        <f t="shared" si="37"/>
        <v>0</v>
      </c>
      <c r="JG22" s="547">
        <f t="shared" si="37"/>
        <v>0</v>
      </c>
      <c r="JH22" s="552">
        <f t="shared" si="100"/>
        <v>0</v>
      </c>
      <c r="JI22" s="552">
        <f t="shared" si="38"/>
        <v>0</v>
      </c>
      <c r="JJ22" s="552">
        <f t="shared" si="38"/>
        <v>0</v>
      </c>
      <c r="JK22" s="552">
        <f t="shared" si="38"/>
        <v>0</v>
      </c>
      <c r="JL22" s="552">
        <f t="shared" si="38"/>
        <v>0</v>
      </c>
      <c r="JM22" s="552">
        <f t="shared" si="101"/>
        <v>0</v>
      </c>
      <c r="JN22" s="552">
        <f t="shared" si="39"/>
        <v>0</v>
      </c>
      <c r="JO22" s="552">
        <f t="shared" si="39"/>
        <v>0</v>
      </c>
      <c r="JP22" s="552">
        <f t="shared" si="39"/>
        <v>0</v>
      </c>
      <c r="JQ22" s="552">
        <f t="shared" si="39"/>
        <v>0</v>
      </c>
      <c r="JR22" s="547">
        <f t="shared" si="102"/>
        <v>0</v>
      </c>
      <c r="JS22" s="547">
        <f t="shared" si="40"/>
        <v>0</v>
      </c>
      <c r="JT22" s="547">
        <f t="shared" si="40"/>
        <v>0</v>
      </c>
      <c r="JU22" s="547">
        <f t="shared" si="40"/>
        <v>0</v>
      </c>
      <c r="JV22" s="547">
        <f t="shared" si="40"/>
        <v>0</v>
      </c>
      <c r="JW22" s="547">
        <f t="shared" si="103"/>
        <v>0</v>
      </c>
      <c r="JX22" s="547">
        <f t="shared" si="41"/>
        <v>0</v>
      </c>
      <c r="JY22" s="547">
        <f t="shared" si="41"/>
        <v>0</v>
      </c>
      <c r="JZ22" s="547">
        <f t="shared" si="41"/>
        <v>0</v>
      </c>
      <c r="KA22" s="547">
        <f t="shared" si="41"/>
        <v>0</v>
      </c>
      <c r="KB22" s="552">
        <f t="shared" si="104"/>
        <v>0</v>
      </c>
      <c r="KC22" s="552">
        <f t="shared" si="42"/>
        <v>0</v>
      </c>
      <c r="KD22" s="552">
        <f t="shared" si="42"/>
        <v>0</v>
      </c>
      <c r="KE22" s="552">
        <f t="shared" si="42"/>
        <v>0</v>
      </c>
      <c r="KF22" s="552">
        <f t="shared" si="42"/>
        <v>0</v>
      </c>
      <c r="KG22" s="552">
        <f t="shared" si="105"/>
        <v>0</v>
      </c>
      <c r="KH22" s="552">
        <f t="shared" si="43"/>
        <v>0</v>
      </c>
      <c r="KI22" s="552">
        <f t="shared" si="43"/>
        <v>0</v>
      </c>
      <c r="KJ22" s="552">
        <f t="shared" si="43"/>
        <v>0</v>
      </c>
      <c r="KK22" s="552">
        <f t="shared" si="43"/>
        <v>0</v>
      </c>
      <c r="KL22" s="552">
        <f t="shared" si="106"/>
        <v>124185</v>
      </c>
      <c r="KM22" s="552">
        <f t="shared" si="107"/>
        <v>0</v>
      </c>
      <c r="KN22" s="549">
        <f t="shared" si="108"/>
        <v>124185</v>
      </c>
      <c r="KO22" s="549">
        <f t="shared" si="44"/>
        <v>2465</v>
      </c>
      <c r="KP22" s="549">
        <f t="shared" si="44"/>
        <v>121720</v>
      </c>
      <c r="KQ22" s="549">
        <f t="shared" si="44"/>
        <v>121720</v>
      </c>
      <c r="KR22" s="549">
        <f t="shared" si="44"/>
        <v>0</v>
      </c>
      <c r="KS22" s="549">
        <f t="shared" si="45"/>
        <v>28751202</v>
      </c>
      <c r="KT22" s="550">
        <f t="shared" si="45"/>
        <v>1969767</v>
      </c>
      <c r="KU22" s="550">
        <f t="shared" si="45"/>
        <v>26781435</v>
      </c>
      <c r="KV22" s="550">
        <f t="shared" si="45"/>
        <v>21263577</v>
      </c>
      <c r="KW22" s="550">
        <f t="shared" si="45"/>
        <v>5517858</v>
      </c>
      <c r="KX22" s="537">
        <f t="shared" si="109"/>
        <v>28751.200000000001</v>
      </c>
      <c r="KY22" s="553">
        <f t="shared" si="110"/>
        <v>28627</v>
      </c>
      <c r="KZ22" s="553">
        <f t="shared" si="111"/>
        <v>124.2</v>
      </c>
      <c r="LA22" s="554">
        <f t="shared" si="112"/>
        <v>28751.200000000001</v>
      </c>
      <c r="LC22" s="723">
        <f t="shared" si="113"/>
        <v>0</v>
      </c>
      <c r="LD22" s="723">
        <f t="shared" si="114"/>
        <v>0</v>
      </c>
      <c r="LE22" s="723">
        <f t="shared" si="115"/>
        <v>0</v>
      </c>
      <c r="LF22" s="723">
        <f t="shared" si="116"/>
        <v>1461</v>
      </c>
      <c r="LG22" s="723">
        <f t="shared" si="117"/>
        <v>1461</v>
      </c>
      <c r="LH22" s="723">
        <f t="shared" si="118"/>
        <v>0</v>
      </c>
      <c r="LI22" s="555"/>
      <c r="LJ22" s="555"/>
      <c r="LK22" s="555"/>
      <c r="LL22" s="555"/>
      <c r="LM22" s="555"/>
      <c r="LN22" s="555"/>
      <c r="LO22" s="555"/>
      <c r="LP22" s="555"/>
      <c r="LQ22" s="555"/>
      <c r="LR22" s="555"/>
      <c r="LS22" s="555"/>
      <c r="LT22" s="555"/>
      <c r="LU22" s="555"/>
      <c r="LV22" s="555"/>
      <c r="LW22" s="555"/>
      <c r="LX22" s="555"/>
      <c r="LY22" s="555"/>
      <c r="LZ22" s="555"/>
      <c r="MA22" s="555"/>
      <c r="MB22" s="555"/>
      <c r="MC22" s="555"/>
      <c r="MD22" s="555"/>
      <c r="ME22" s="555"/>
      <c r="MF22" s="555"/>
      <c r="MG22" s="555"/>
      <c r="MH22" s="555"/>
      <c r="MI22" s="555"/>
      <c r="MJ22" s="555"/>
      <c r="MK22" s="555"/>
      <c r="ML22" s="555"/>
      <c r="MM22" s="555"/>
      <c r="MN22" s="555"/>
      <c r="MO22" s="555"/>
      <c r="MP22" s="555"/>
      <c r="MQ22" s="555"/>
      <c r="MR22" s="555"/>
      <c r="MS22" s="555"/>
      <c r="MT22" s="555"/>
      <c r="MU22" s="555"/>
      <c r="MV22" s="555"/>
      <c r="MW22" s="555"/>
      <c r="MX22" s="555"/>
      <c r="MY22" s="555"/>
      <c r="MZ22" s="555"/>
      <c r="NA22" s="555"/>
      <c r="NB22" s="555"/>
      <c r="NC22" s="555"/>
      <c r="ND22" s="555"/>
      <c r="NE22" s="555"/>
      <c r="NF22" s="555"/>
      <c r="NG22" s="555"/>
      <c r="NH22" s="555"/>
      <c r="NI22" s="555"/>
      <c r="NJ22" s="555"/>
      <c r="NL22" s="749">
        <f t="shared" si="119"/>
        <v>0</v>
      </c>
      <c r="NM22" s="724">
        <f t="shared" si="120"/>
        <v>0</v>
      </c>
      <c r="NN22" s="724">
        <f t="shared" si="121"/>
        <v>0</v>
      </c>
      <c r="NO22" s="750">
        <f t="shared" si="122"/>
        <v>0</v>
      </c>
      <c r="NP22" s="751">
        <f t="shared" si="46"/>
        <v>0</v>
      </c>
      <c r="NQ22" s="751">
        <f t="shared" si="47"/>
        <v>0</v>
      </c>
      <c r="NR22" s="749">
        <f t="shared" si="123"/>
        <v>0</v>
      </c>
      <c r="NS22" s="724">
        <f t="shared" si="124"/>
        <v>0</v>
      </c>
      <c r="NT22" s="724">
        <f t="shared" si="125"/>
        <v>0</v>
      </c>
    </row>
    <row r="23" spans="1:384">
      <c r="A23" s="533" t="s">
        <v>794</v>
      </c>
      <c r="B23" s="534"/>
      <c r="C23" s="534"/>
      <c r="D23" s="534"/>
      <c r="E23" s="535">
        <f t="shared" si="48"/>
        <v>0</v>
      </c>
      <c r="F23" s="536"/>
      <c r="G23" s="536"/>
      <c r="H23" s="536"/>
      <c r="I23" s="535">
        <f t="shared" si="49"/>
        <v>0</v>
      </c>
      <c r="J23" s="537">
        <f t="shared" si="50"/>
        <v>0</v>
      </c>
      <c r="K23" s="538">
        <v>407</v>
      </c>
      <c r="L23" s="534"/>
      <c r="M23" s="556">
        <v>0</v>
      </c>
      <c r="N23" s="534"/>
      <c r="O23" s="538">
        <v>1</v>
      </c>
      <c r="P23" s="535">
        <f t="shared" si="2"/>
        <v>408</v>
      </c>
      <c r="Q23" s="538">
        <v>363</v>
      </c>
      <c r="R23" s="534"/>
      <c r="S23" s="556">
        <v>28</v>
      </c>
      <c r="T23" s="534"/>
      <c r="U23" s="538">
        <v>3</v>
      </c>
      <c r="V23" s="535">
        <f t="shared" si="3"/>
        <v>394</v>
      </c>
      <c r="W23" s="538">
        <v>60</v>
      </c>
      <c r="X23" s="534"/>
      <c r="Y23" s="534"/>
      <c r="Z23" s="534"/>
      <c r="AA23" s="538">
        <v>0</v>
      </c>
      <c r="AB23" s="535">
        <f t="shared" si="51"/>
        <v>60</v>
      </c>
      <c r="AC23" s="532">
        <f t="shared" si="52"/>
        <v>862</v>
      </c>
      <c r="AD23" s="324"/>
      <c r="AE23" s="324"/>
      <c r="AF23" s="324"/>
      <c r="AG23" s="324"/>
      <c r="AH23" s="324">
        <v>80</v>
      </c>
      <c r="AI23" s="324">
        <v>30</v>
      </c>
      <c r="AJ23" s="540"/>
      <c r="AK23" s="541">
        <v>0</v>
      </c>
      <c r="AL23" s="542"/>
      <c r="AM23" s="543">
        <v>0</v>
      </c>
      <c r="AN23" s="543"/>
      <c r="AO23" s="540"/>
      <c r="AP23" s="544"/>
      <c r="AQ23" s="543">
        <v>0</v>
      </c>
      <c r="AR23" s="541"/>
      <c r="AS23" s="541"/>
      <c r="AT23" s="534"/>
      <c r="AU23" s="534"/>
      <c r="AV23" s="543">
        <v>0</v>
      </c>
      <c r="AW23" s="543">
        <v>0</v>
      </c>
      <c r="AX23" s="541"/>
      <c r="AY23" s="543">
        <v>0</v>
      </c>
      <c r="AZ23" s="543"/>
      <c r="BA23" s="541"/>
      <c r="BB23" s="543"/>
      <c r="BC23" s="534"/>
      <c r="BD23" s="534"/>
      <c r="BE23" s="543">
        <v>0</v>
      </c>
      <c r="BF23" s="543"/>
      <c r="BG23" s="546"/>
      <c r="BH23" s="547">
        <f t="shared" si="53"/>
        <v>9961325</v>
      </c>
      <c r="BI23" s="548">
        <f t="shared" si="4"/>
        <v>877899</v>
      </c>
      <c r="BJ23" s="548">
        <f t="shared" si="4"/>
        <v>9083426</v>
      </c>
      <c r="BK23" s="548">
        <f t="shared" si="4"/>
        <v>7123721</v>
      </c>
      <c r="BL23" s="548">
        <f t="shared" si="4"/>
        <v>1959705</v>
      </c>
      <c r="BM23" s="547">
        <f t="shared" si="54"/>
        <v>0</v>
      </c>
      <c r="BN23" s="548">
        <f t="shared" si="5"/>
        <v>0</v>
      </c>
      <c r="BO23" s="548">
        <f t="shared" si="5"/>
        <v>0</v>
      </c>
      <c r="BP23" s="548">
        <f t="shared" si="5"/>
        <v>0</v>
      </c>
      <c r="BQ23" s="548">
        <f t="shared" si="5"/>
        <v>0</v>
      </c>
      <c r="BR23" s="547">
        <f t="shared" si="55"/>
        <v>0</v>
      </c>
      <c r="BS23" s="548">
        <f t="shared" si="6"/>
        <v>0</v>
      </c>
      <c r="BT23" s="548">
        <f t="shared" si="6"/>
        <v>0</v>
      </c>
      <c r="BU23" s="548">
        <f t="shared" si="6"/>
        <v>0</v>
      </c>
      <c r="BV23" s="548">
        <f t="shared" si="6"/>
        <v>0</v>
      </c>
      <c r="BW23" s="548"/>
      <c r="BX23" s="548"/>
      <c r="BY23" s="548"/>
      <c r="BZ23" s="548"/>
      <c r="CA23" s="548"/>
      <c r="CB23" s="547">
        <f t="shared" si="56"/>
        <v>191457</v>
      </c>
      <c r="CC23" s="548">
        <f t="shared" si="7"/>
        <v>451</v>
      </c>
      <c r="CD23" s="548">
        <f t="shared" si="7"/>
        <v>191006</v>
      </c>
      <c r="CE23" s="548">
        <f t="shared" si="7"/>
        <v>191006</v>
      </c>
      <c r="CF23" s="548">
        <f t="shared" si="7"/>
        <v>0</v>
      </c>
      <c r="CG23" s="549">
        <f t="shared" si="57"/>
        <v>10152782</v>
      </c>
      <c r="CH23" s="547">
        <f t="shared" si="58"/>
        <v>12123474</v>
      </c>
      <c r="CI23" s="548">
        <f t="shared" si="58"/>
        <v>1042173</v>
      </c>
      <c r="CJ23" s="548">
        <f t="shared" si="58"/>
        <v>11081301</v>
      </c>
      <c r="CK23" s="548">
        <f t="shared" si="58"/>
        <v>8449188</v>
      </c>
      <c r="CL23" s="548">
        <f t="shared" si="58"/>
        <v>2632113</v>
      </c>
      <c r="CM23" s="547">
        <f t="shared" si="59"/>
        <v>0</v>
      </c>
      <c r="CN23" s="548">
        <f t="shared" si="8"/>
        <v>0</v>
      </c>
      <c r="CO23" s="548">
        <f t="shared" si="8"/>
        <v>0</v>
      </c>
      <c r="CP23" s="548">
        <f t="shared" si="8"/>
        <v>0</v>
      </c>
      <c r="CQ23" s="548">
        <f t="shared" si="8"/>
        <v>0</v>
      </c>
      <c r="CR23" s="547">
        <f t="shared" si="60"/>
        <v>2603020</v>
      </c>
      <c r="CS23" s="548">
        <f t="shared" si="60"/>
        <v>80388</v>
      </c>
      <c r="CT23" s="548">
        <f t="shared" si="60"/>
        <v>2522632</v>
      </c>
      <c r="CU23" s="548">
        <f t="shared" si="60"/>
        <v>1929508</v>
      </c>
      <c r="CV23" s="548">
        <f t="shared" si="60"/>
        <v>593124</v>
      </c>
      <c r="CW23" s="547">
        <f t="shared" si="61"/>
        <v>0</v>
      </c>
      <c r="CX23" s="548">
        <f t="shared" si="9"/>
        <v>0</v>
      </c>
      <c r="CY23" s="548">
        <f t="shared" si="9"/>
        <v>0</v>
      </c>
      <c r="CZ23" s="548">
        <f t="shared" si="9"/>
        <v>0</v>
      </c>
      <c r="DA23" s="548">
        <f t="shared" si="9"/>
        <v>0</v>
      </c>
      <c r="DB23" s="547">
        <f t="shared" si="62"/>
        <v>663432</v>
      </c>
      <c r="DC23" s="548">
        <f t="shared" si="10"/>
        <v>2256</v>
      </c>
      <c r="DD23" s="548">
        <f t="shared" si="10"/>
        <v>661176</v>
      </c>
      <c r="DE23" s="548">
        <f t="shared" si="10"/>
        <v>661176</v>
      </c>
      <c r="DF23" s="548">
        <f t="shared" si="10"/>
        <v>0</v>
      </c>
      <c r="DG23" s="549">
        <f t="shared" si="63"/>
        <v>15389926</v>
      </c>
      <c r="DH23" s="547">
        <f t="shared" si="64"/>
        <v>2015400</v>
      </c>
      <c r="DI23" s="548">
        <f t="shared" si="64"/>
        <v>166140</v>
      </c>
      <c r="DJ23" s="548">
        <f t="shared" si="64"/>
        <v>1849260</v>
      </c>
      <c r="DK23" s="548">
        <f t="shared" si="64"/>
        <v>1339560</v>
      </c>
      <c r="DL23" s="548">
        <f t="shared" si="64"/>
        <v>509700</v>
      </c>
      <c r="DM23" s="547">
        <f t="shared" si="65"/>
        <v>0</v>
      </c>
      <c r="DN23" s="548">
        <f t="shared" si="11"/>
        <v>0</v>
      </c>
      <c r="DO23" s="548">
        <f t="shared" si="11"/>
        <v>0</v>
      </c>
      <c r="DP23" s="548">
        <f t="shared" si="11"/>
        <v>0</v>
      </c>
      <c r="DQ23" s="548">
        <f t="shared" si="11"/>
        <v>0</v>
      </c>
      <c r="DR23" s="548"/>
      <c r="DS23" s="548"/>
      <c r="DT23" s="548"/>
      <c r="DU23" s="548"/>
      <c r="DV23" s="548"/>
      <c r="DW23" s="547">
        <f t="shared" si="66"/>
        <v>0</v>
      </c>
      <c r="DX23" s="548">
        <f t="shared" si="12"/>
        <v>0</v>
      </c>
      <c r="DY23" s="548">
        <f t="shared" si="12"/>
        <v>0</v>
      </c>
      <c r="DZ23" s="548">
        <f t="shared" si="12"/>
        <v>0</v>
      </c>
      <c r="EA23" s="548">
        <f t="shared" si="12"/>
        <v>0</v>
      </c>
      <c r="EB23" s="547">
        <f t="shared" si="67"/>
        <v>0</v>
      </c>
      <c r="EC23" s="548">
        <f t="shared" si="13"/>
        <v>0</v>
      </c>
      <c r="ED23" s="548">
        <f t="shared" si="13"/>
        <v>0</v>
      </c>
      <c r="EE23" s="548">
        <f t="shared" si="13"/>
        <v>0</v>
      </c>
      <c r="EF23" s="548">
        <f t="shared" si="13"/>
        <v>0</v>
      </c>
      <c r="EG23" s="549">
        <f t="shared" si="68"/>
        <v>2015400</v>
      </c>
      <c r="EH23" s="549">
        <f t="shared" si="69"/>
        <v>27558108</v>
      </c>
      <c r="EI23" s="550">
        <f t="shared" si="70"/>
        <v>2169307</v>
      </c>
      <c r="EJ23" s="550">
        <f t="shared" si="14"/>
        <v>25388801</v>
      </c>
      <c r="EK23" s="550">
        <f t="shared" si="14"/>
        <v>19694159</v>
      </c>
      <c r="EL23" s="550">
        <f t="shared" si="14"/>
        <v>5694642</v>
      </c>
      <c r="EM23" s="551">
        <f t="shared" si="71"/>
        <v>24100199</v>
      </c>
      <c r="EN23" s="551">
        <f t="shared" si="72"/>
        <v>0</v>
      </c>
      <c r="EO23" s="551">
        <f t="shared" si="73"/>
        <v>2603020</v>
      </c>
      <c r="EP23" s="551">
        <f t="shared" si="74"/>
        <v>0</v>
      </c>
      <c r="EQ23" s="551">
        <f t="shared" si="75"/>
        <v>854889</v>
      </c>
      <c r="ER23" s="547">
        <f t="shared" si="76"/>
        <v>0</v>
      </c>
      <c r="ES23" s="548">
        <f t="shared" si="76"/>
        <v>0</v>
      </c>
      <c r="ET23" s="548">
        <f t="shared" si="76"/>
        <v>0</v>
      </c>
      <c r="EU23" s="548">
        <f t="shared" si="76"/>
        <v>0</v>
      </c>
      <c r="EV23" s="548">
        <f t="shared" si="76"/>
        <v>0</v>
      </c>
      <c r="EW23" s="547">
        <f t="shared" si="77"/>
        <v>0</v>
      </c>
      <c r="EX23" s="547">
        <f t="shared" si="77"/>
        <v>0</v>
      </c>
      <c r="EY23" s="547">
        <f t="shared" si="77"/>
        <v>0</v>
      </c>
      <c r="EZ23" s="547">
        <f t="shared" si="15"/>
        <v>0</v>
      </c>
      <c r="FA23" s="547">
        <f t="shared" si="15"/>
        <v>0</v>
      </c>
      <c r="FB23" s="552">
        <f t="shared" si="78"/>
        <v>0</v>
      </c>
      <c r="FC23" s="552">
        <f t="shared" si="16"/>
        <v>0</v>
      </c>
      <c r="FD23" s="552">
        <f t="shared" si="16"/>
        <v>0</v>
      </c>
      <c r="FE23" s="552">
        <f t="shared" si="16"/>
        <v>0</v>
      </c>
      <c r="FF23" s="552">
        <f t="shared" si="16"/>
        <v>0</v>
      </c>
      <c r="FG23" s="552">
        <f t="shared" si="79"/>
        <v>0</v>
      </c>
      <c r="FH23" s="552">
        <f t="shared" si="17"/>
        <v>0</v>
      </c>
      <c r="FI23" s="552">
        <f t="shared" si="17"/>
        <v>0</v>
      </c>
      <c r="FJ23" s="552">
        <f t="shared" si="17"/>
        <v>0</v>
      </c>
      <c r="FK23" s="552">
        <f t="shared" si="17"/>
        <v>0</v>
      </c>
      <c r="FL23" s="547">
        <f t="shared" si="80"/>
        <v>116880</v>
      </c>
      <c r="FM23" s="547">
        <f t="shared" si="18"/>
        <v>2320</v>
      </c>
      <c r="FN23" s="547">
        <f t="shared" si="18"/>
        <v>114560</v>
      </c>
      <c r="FO23" s="547">
        <f t="shared" si="18"/>
        <v>114560</v>
      </c>
      <c r="FP23" s="547">
        <f t="shared" si="18"/>
        <v>0</v>
      </c>
      <c r="FQ23" s="547">
        <f t="shared" si="81"/>
        <v>37560</v>
      </c>
      <c r="FR23" s="547">
        <f t="shared" si="19"/>
        <v>750</v>
      </c>
      <c r="FS23" s="547">
        <f t="shared" si="19"/>
        <v>36810</v>
      </c>
      <c r="FT23" s="547">
        <f t="shared" si="19"/>
        <v>36810</v>
      </c>
      <c r="FU23" s="547">
        <f t="shared" si="19"/>
        <v>0</v>
      </c>
      <c r="FV23" s="552">
        <f t="shared" si="82"/>
        <v>0</v>
      </c>
      <c r="FW23" s="552">
        <f t="shared" si="20"/>
        <v>0</v>
      </c>
      <c r="FX23" s="552">
        <f t="shared" si="20"/>
        <v>0</v>
      </c>
      <c r="FY23" s="552">
        <f t="shared" si="20"/>
        <v>0</v>
      </c>
      <c r="FZ23" s="552">
        <f t="shared" si="20"/>
        <v>0</v>
      </c>
      <c r="GA23" s="552">
        <f t="shared" si="83"/>
        <v>0</v>
      </c>
      <c r="GB23" s="552">
        <f t="shared" si="21"/>
        <v>0</v>
      </c>
      <c r="GC23" s="552">
        <f t="shared" si="21"/>
        <v>0</v>
      </c>
      <c r="GD23" s="552">
        <f t="shared" si="21"/>
        <v>0</v>
      </c>
      <c r="GE23" s="552">
        <f t="shared" si="21"/>
        <v>0</v>
      </c>
      <c r="GF23" s="552">
        <f t="shared" si="84"/>
        <v>0</v>
      </c>
      <c r="GG23" s="552">
        <f t="shared" si="22"/>
        <v>0</v>
      </c>
      <c r="GH23" s="552">
        <f t="shared" si="22"/>
        <v>0</v>
      </c>
      <c r="GI23" s="552">
        <f t="shared" si="22"/>
        <v>0</v>
      </c>
      <c r="GJ23" s="552">
        <f t="shared" si="22"/>
        <v>0</v>
      </c>
      <c r="GK23" s="552">
        <f t="shared" si="85"/>
        <v>0</v>
      </c>
      <c r="GL23" s="552">
        <f t="shared" si="23"/>
        <v>0</v>
      </c>
      <c r="GM23" s="552">
        <f t="shared" si="23"/>
        <v>0</v>
      </c>
      <c r="GN23" s="552">
        <f t="shared" si="23"/>
        <v>0</v>
      </c>
      <c r="GO23" s="552">
        <f t="shared" si="23"/>
        <v>0</v>
      </c>
      <c r="GP23" s="547">
        <f t="shared" si="86"/>
        <v>0</v>
      </c>
      <c r="GQ23" s="547">
        <f t="shared" si="24"/>
        <v>0</v>
      </c>
      <c r="GR23" s="547">
        <f t="shared" si="24"/>
        <v>0</v>
      </c>
      <c r="GS23" s="547">
        <f t="shared" si="24"/>
        <v>0</v>
      </c>
      <c r="GT23" s="547">
        <f t="shared" si="24"/>
        <v>0</v>
      </c>
      <c r="GU23" s="547">
        <f t="shared" si="87"/>
        <v>0</v>
      </c>
      <c r="GV23" s="547">
        <f t="shared" si="25"/>
        <v>0</v>
      </c>
      <c r="GW23" s="547">
        <f t="shared" si="25"/>
        <v>0</v>
      </c>
      <c r="GX23" s="547">
        <f t="shared" si="25"/>
        <v>0</v>
      </c>
      <c r="GY23" s="547">
        <f t="shared" si="25"/>
        <v>0</v>
      </c>
      <c r="GZ23" s="552">
        <f t="shared" si="88"/>
        <v>0</v>
      </c>
      <c r="HA23" s="552">
        <f t="shared" si="26"/>
        <v>0</v>
      </c>
      <c r="HB23" s="552">
        <f t="shared" si="26"/>
        <v>0</v>
      </c>
      <c r="HC23" s="552">
        <f t="shared" si="26"/>
        <v>0</v>
      </c>
      <c r="HD23" s="552">
        <f t="shared" si="26"/>
        <v>0</v>
      </c>
      <c r="HE23" s="552">
        <f t="shared" si="89"/>
        <v>0</v>
      </c>
      <c r="HF23" s="552">
        <f t="shared" si="27"/>
        <v>0</v>
      </c>
      <c r="HG23" s="552">
        <f t="shared" si="27"/>
        <v>0</v>
      </c>
      <c r="HH23" s="552">
        <f t="shared" si="27"/>
        <v>0</v>
      </c>
      <c r="HI23" s="552">
        <f t="shared" si="27"/>
        <v>0</v>
      </c>
      <c r="HJ23" s="547">
        <f t="shared" si="90"/>
        <v>0</v>
      </c>
      <c r="HK23" s="547">
        <f t="shared" si="28"/>
        <v>0</v>
      </c>
      <c r="HL23" s="547">
        <f t="shared" si="28"/>
        <v>0</v>
      </c>
      <c r="HM23" s="547">
        <f t="shared" si="28"/>
        <v>0</v>
      </c>
      <c r="HN23" s="547">
        <f t="shared" si="28"/>
        <v>0</v>
      </c>
      <c r="HO23" s="547">
        <f t="shared" si="91"/>
        <v>0</v>
      </c>
      <c r="HP23" s="547">
        <f t="shared" si="29"/>
        <v>0</v>
      </c>
      <c r="HQ23" s="547">
        <f t="shared" si="29"/>
        <v>0</v>
      </c>
      <c r="HR23" s="547">
        <f t="shared" si="29"/>
        <v>0</v>
      </c>
      <c r="HS23" s="547">
        <f t="shared" si="29"/>
        <v>0</v>
      </c>
      <c r="HT23" s="552">
        <f t="shared" si="92"/>
        <v>0</v>
      </c>
      <c r="HU23" s="552">
        <f t="shared" si="30"/>
        <v>0</v>
      </c>
      <c r="HV23" s="552">
        <f t="shared" si="30"/>
        <v>0</v>
      </c>
      <c r="HW23" s="552">
        <f t="shared" si="30"/>
        <v>0</v>
      </c>
      <c r="HX23" s="552">
        <f t="shared" si="30"/>
        <v>0</v>
      </c>
      <c r="HY23" s="552">
        <f t="shared" si="93"/>
        <v>0</v>
      </c>
      <c r="HZ23" s="552">
        <f t="shared" si="31"/>
        <v>0</v>
      </c>
      <c r="IA23" s="552">
        <f t="shared" si="31"/>
        <v>0</v>
      </c>
      <c r="IB23" s="552">
        <f t="shared" si="31"/>
        <v>0</v>
      </c>
      <c r="IC23" s="552">
        <f t="shared" si="31"/>
        <v>0</v>
      </c>
      <c r="ID23" s="547">
        <f t="shared" si="94"/>
        <v>0</v>
      </c>
      <c r="IE23" s="547">
        <f t="shared" si="32"/>
        <v>0</v>
      </c>
      <c r="IF23" s="547">
        <f t="shared" si="32"/>
        <v>0</v>
      </c>
      <c r="IG23" s="547">
        <f t="shared" si="32"/>
        <v>0</v>
      </c>
      <c r="IH23" s="547">
        <f t="shared" si="32"/>
        <v>0</v>
      </c>
      <c r="II23" s="547">
        <f t="shared" si="95"/>
        <v>0</v>
      </c>
      <c r="IJ23" s="547">
        <f t="shared" si="33"/>
        <v>0</v>
      </c>
      <c r="IK23" s="547">
        <f t="shared" si="33"/>
        <v>0</v>
      </c>
      <c r="IL23" s="547">
        <f t="shared" si="33"/>
        <v>0</v>
      </c>
      <c r="IM23" s="547">
        <f t="shared" si="33"/>
        <v>0</v>
      </c>
      <c r="IN23" s="552">
        <f t="shared" si="96"/>
        <v>0</v>
      </c>
      <c r="IO23" s="552">
        <f t="shared" si="34"/>
        <v>0</v>
      </c>
      <c r="IP23" s="552">
        <f t="shared" si="34"/>
        <v>0</v>
      </c>
      <c r="IQ23" s="552">
        <f t="shared" si="34"/>
        <v>0</v>
      </c>
      <c r="IR23" s="552">
        <f t="shared" si="34"/>
        <v>0</v>
      </c>
      <c r="IS23" s="552">
        <f t="shared" si="97"/>
        <v>0</v>
      </c>
      <c r="IT23" s="552">
        <f t="shared" si="35"/>
        <v>0</v>
      </c>
      <c r="IU23" s="552">
        <f t="shared" si="35"/>
        <v>0</v>
      </c>
      <c r="IV23" s="552">
        <f t="shared" si="35"/>
        <v>0</v>
      </c>
      <c r="IW23" s="552">
        <f t="shared" si="35"/>
        <v>0</v>
      </c>
      <c r="IX23" s="547">
        <f t="shared" si="98"/>
        <v>0</v>
      </c>
      <c r="IY23" s="547">
        <f t="shared" si="36"/>
        <v>0</v>
      </c>
      <c r="IZ23" s="547">
        <f t="shared" si="36"/>
        <v>0</v>
      </c>
      <c r="JA23" s="547">
        <f t="shared" si="36"/>
        <v>0</v>
      </c>
      <c r="JB23" s="547">
        <f t="shared" si="36"/>
        <v>0</v>
      </c>
      <c r="JC23" s="547">
        <f t="shared" si="99"/>
        <v>0</v>
      </c>
      <c r="JD23" s="547">
        <f t="shared" si="37"/>
        <v>0</v>
      </c>
      <c r="JE23" s="547">
        <f t="shared" si="37"/>
        <v>0</v>
      </c>
      <c r="JF23" s="547">
        <f t="shared" si="37"/>
        <v>0</v>
      </c>
      <c r="JG23" s="547">
        <f t="shared" si="37"/>
        <v>0</v>
      </c>
      <c r="JH23" s="552">
        <f t="shared" si="100"/>
        <v>0</v>
      </c>
      <c r="JI23" s="552">
        <f t="shared" si="38"/>
        <v>0</v>
      </c>
      <c r="JJ23" s="552">
        <f t="shared" si="38"/>
        <v>0</v>
      </c>
      <c r="JK23" s="552">
        <f t="shared" si="38"/>
        <v>0</v>
      </c>
      <c r="JL23" s="552">
        <f t="shared" si="38"/>
        <v>0</v>
      </c>
      <c r="JM23" s="552">
        <f t="shared" si="101"/>
        <v>0</v>
      </c>
      <c r="JN23" s="552">
        <f t="shared" si="39"/>
        <v>0</v>
      </c>
      <c r="JO23" s="552">
        <f t="shared" si="39"/>
        <v>0</v>
      </c>
      <c r="JP23" s="552">
        <f t="shared" si="39"/>
        <v>0</v>
      </c>
      <c r="JQ23" s="552">
        <f t="shared" si="39"/>
        <v>0</v>
      </c>
      <c r="JR23" s="547">
        <f t="shared" si="102"/>
        <v>0</v>
      </c>
      <c r="JS23" s="547">
        <f t="shared" si="40"/>
        <v>0</v>
      </c>
      <c r="JT23" s="547">
        <f t="shared" si="40"/>
        <v>0</v>
      </c>
      <c r="JU23" s="547">
        <f t="shared" si="40"/>
        <v>0</v>
      </c>
      <c r="JV23" s="547">
        <f t="shared" si="40"/>
        <v>0</v>
      </c>
      <c r="JW23" s="547">
        <f t="shared" si="103"/>
        <v>0</v>
      </c>
      <c r="JX23" s="547">
        <f t="shared" si="41"/>
        <v>0</v>
      </c>
      <c r="JY23" s="547">
        <f t="shared" si="41"/>
        <v>0</v>
      </c>
      <c r="JZ23" s="547">
        <f t="shared" si="41"/>
        <v>0</v>
      </c>
      <c r="KA23" s="547">
        <f t="shared" si="41"/>
        <v>0</v>
      </c>
      <c r="KB23" s="552">
        <f t="shared" si="104"/>
        <v>0</v>
      </c>
      <c r="KC23" s="552">
        <f t="shared" si="42"/>
        <v>0</v>
      </c>
      <c r="KD23" s="552">
        <f t="shared" si="42"/>
        <v>0</v>
      </c>
      <c r="KE23" s="552">
        <f t="shared" si="42"/>
        <v>0</v>
      </c>
      <c r="KF23" s="552">
        <f t="shared" si="42"/>
        <v>0</v>
      </c>
      <c r="KG23" s="552">
        <f t="shared" si="105"/>
        <v>0</v>
      </c>
      <c r="KH23" s="552">
        <f t="shared" si="43"/>
        <v>0</v>
      </c>
      <c r="KI23" s="552">
        <f t="shared" si="43"/>
        <v>0</v>
      </c>
      <c r="KJ23" s="552">
        <f t="shared" si="43"/>
        <v>0</v>
      </c>
      <c r="KK23" s="552">
        <f t="shared" si="43"/>
        <v>0</v>
      </c>
      <c r="KL23" s="552">
        <f t="shared" si="106"/>
        <v>154440</v>
      </c>
      <c r="KM23" s="552">
        <f t="shared" si="107"/>
        <v>0</v>
      </c>
      <c r="KN23" s="549">
        <f t="shared" si="108"/>
        <v>154440</v>
      </c>
      <c r="KO23" s="549">
        <f t="shared" si="44"/>
        <v>3070</v>
      </c>
      <c r="KP23" s="549">
        <f t="shared" si="44"/>
        <v>151370</v>
      </c>
      <c r="KQ23" s="549">
        <f t="shared" si="44"/>
        <v>151370</v>
      </c>
      <c r="KR23" s="549">
        <f t="shared" si="44"/>
        <v>0</v>
      </c>
      <c r="KS23" s="549">
        <f t="shared" si="45"/>
        <v>27712548</v>
      </c>
      <c r="KT23" s="550">
        <f t="shared" si="45"/>
        <v>2172377</v>
      </c>
      <c r="KU23" s="550">
        <f t="shared" si="45"/>
        <v>25540171</v>
      </c>
      <c r="KV23" s="550">
        <f t="shared" si="45"/>
        <v>19845529</v>
      </c>
      <c r="KW23" s="550">
        <f t="shared" si="45"/>
        <v>5694642</v>
      </c>
      <c r="KX23" s="537">
        <f t="shared" si="109"/>
        <v>27712.5</v>
      </c>
      <c r="KY23" s="553">
        <f t="shared" si="110"/>
        <v>27558.1</v>
      </c>
      <c r="KZ23" s="553">
        <f t="shared" si="111"/>
        <v>154.4</v>
      </c>
      <c r="LA23" s="554">
        <f t="shared" si="112"/>
        <v>27712.5</v>
      </c>
      <c r="LC23" s="723">
        <f t="shared" si="113"/>
        <v>0</v>
      </c>
      <c r="LD23" s="723">
        <f t="shared" si="114"/>
        <v>0</v>
      </c>
      <c r="LE23" s="723">
        <f t="shared" si="115"/>
        <v>0</v>
      </c>
      <c r="LF23" s="723">
        <f t="shared" si="116"/>
        <v>0</v>
      </c>
      <c r="LG23" s="723">
        <f t="shared" si="117"/>
        <v>1461</v>
      </c>
      <c r="LH23" s="723">
        <f t="shared" si="118"/>
        <v>1252</v>
      </c>
      <c r="LI23" s="555"/>
      <c r="LJ23" s="555"/>
      <c r="LK23" s="555"/>
      <c r="LL23" s="555"/>
      <c r="LM23" s="555"/>
      <c r="LN23" s="555"/>
      <c r="LO23" s="555"/>
      <c r="LP23" s="555"/>
      <c r="LQ23" s="555"/>
      <c r="LR23" s="555"/>
      <c r="LS23" s="555"/>
      <c r="LT23" s="555"/>
      <c r="LU23" s="555"/>
      <c r="LV23" s="555"/>
      <c r="LW23" s="555"/>
      <c r="LX23" s="555"/>
      <c r="LY23" s="555"/>
      <c r="LZ23" s="555"/>
      <c r="MA23" s="555"/>
      <c r="MB23" s="555"/>
      <c r="MC23" s="555"/>
      <c r="MD23" s="555"/>
      <c r="ME23" s="555"/>
      <c r="MF23" s="555"/>
      <c r="MG23" s="555"/>
      <c r="MH23" s="555"/>
      <c r="MI23" s="555"/>
      <c r="MJ23" s="555"/>
      <c r="MK23" s="555"/>
      <c r="ML23" s="555"/>
      <c r="MM23" s="555"/>
      <c r="MN23" s="555"/>
      <c r="MO23" s="555"/>
      <c r="MP23" s="555"/>
      <c r="MQ23" s="555"/>
      <c r="MR23" s="555"/>
      <c r="MS23" s="555"/>
      <c r="MT23" s="555"/>
      <c r="MU23" s="555"/>
      <c r="MV23" s="555"/>
      <c r="MW23" s="555"/>
      <c r="MX23" s="555"/>
      <c r="MY23" s="555"/>
      <c r="MZ23" s="555"/>
      <c r="NA23" s="555"/>
      <c r="NB23" s="555"/>
      <c r="NC23" s="555"/>
      <c r="ND23" s="555"/>
      <c r="NE23" s="555"/>
      <c r="NF23" s="555"/>
      <c r="NG23" s="555"/>
      <c r="NH23" s="555"/>
      <c r="NI23" s="555"/>
      <c r="NJ23" s="555"/>
      <c r="NL23" s="749">
        <f t="shared" si="119"/>
        <v>0</v>
      </c>
      <c r="NM23" s="724">
        <f t="shared" si="120"/>
        <v>0</v>
      </c>
      <c r="NN23" s="724">
        <f t="shared" si="121"/>
        <v>0</v>
      </c>
      <c r="NO23" s="750">
        <f t="shared" si="122"/>
        <v>0</v>
      </c>
      <c r="NP23" s="751">
        <f t="shared" si="46"/>
        <v>0</v>
      </c>
      <c r="NQ23" s="751">
        <f t="shared" si="47"/>
        <v>0</v>
      </c>
      <c r="NR23" s="749">
        <f t="shared" si="123"/>
        <v>0</v>
      </c>
      <c r="NS23" s="724">
        <f t="shared" si="124"/>
        <v>0</v>
      </c>
      <c r="NT23" s="724">
        <f t="shared" si="125"/>
        <v>0</v>
      </c>
    </row>
    <row r="24" spans="1:384">
      <c r="A24" s="533" t="s">
        <v>795</v>
      </c>
      <c r="B24" s="534"/>
      <c r="C24" s="534"/>
      <c r="D24" s="534"/>
      <c r="E24" s="535">
        <f t="shared" si="48"/>
        <v>0</v>
      </c>
      <c r="F24" s="536"/>
      <c r="G24" s="536"/>
      <c r="H24" s="536"/>
      <c r="I24" s="535">
        <f t="shared" si="49"/>
        <v>0</v>
      </c>
      <c r="J24" s="537">
        <f t="shared" si="50"/>
        <v>0</v>
      </c>
      <c r="K24" s="538">
        <v>369</v>
      </c>
      <c r="L24" s="534"/>
      <c r="M24" s="556">
        <v>0</v>
      </c>
      <c r="N24" s="534"/>
      <c r="O24" s="538">
        <v>0</v>
      </c>
      <c r="P24" s="535">
        <f t="shared" si="2"/>
        <v>369</v>
      </c>
      <c r="Q24" s="538">
        <v>378</v>
      </c>
      <c r="R24" s="534"/>
      <c r="S24" s="556">
        <v>0</v>
      </c>
      <c r="T24" s="534"/>
      <c r="U24" s="538">
        <v>2</v>
      </c>
      <c r="V24" s="535">
        <f t="shared" si="3"/>
        <v>380</v>
      </c>
      <c r="W24" s="538">
        <v>73</v>
      </c>
      <c r="X24" s="534"/>
      <c r="Y24" s="534"/>
      <c r="Z24" s="534"/>
      <c r="AA24" s="538">
        <v>0</v>
      </c>
      <c r="AB24" s="535">
        <f t="shared" si="51"/>
        <v>73</v>
      </c>
      <c r="AC24" s="532">
        <f t="shared" si="52"/>
        <v>822</v>
      </c>
      <c r="AD24" s="324"/>
      <c r="AE24" s="324"/>
      <c r="AF24" s="324"/>
      <c r="AG24" s="324"/>
      <c r="AH24" s="324"/>
      <c r="AI24" s="324"/>
      <c r="AJ24" s="540"/>
      <c r="AK24" s="541">
        <v>0</v>
      </c>
      <c r="AL24" s="542"/>
      <c r="AM24" s="543">
        <v>0</v>
      </c>
      <c r="AN24" s="543">
        <v>1</v>
      </c>
      <c r="AO24" s="540"/>
      <c r="AP24" s="544"/>
      <c r="AQ24" s="543">
        <v>0</v>
      </c>
      <c r="AR24" s="541"/>
      <c r="AS24" s="541">
        <v>1</v>
      </c>
      <c r="AT24" s="534"/>
      <c r="AU24" s="534"/>
      <c r="AV24" s="543">
        <v>1</v>
      </c>
      <c r="AW24" s="543">
        <v>0</v>
      </c>
      <c r="AX24" s="541"/>
      <c r="AY24" s="543">
        <v>0</v>
      </c>
      <c r="AZ24" s="543">
        <v>5</v>
      </c>
      <c r="BA24" s="541"/>
      <c r="BB24" s="543"/>
      <c r="BC24" s="534"/>
      <c r="BD24" s="534"/>
      <c r="BE24" s="543">
        <v>1</v>
      </c>
      <c r="BF24" s="543">
        <v>1</v>
      </c>
      <c r="BG24" s="546"/>
      <c r="BH24" s="547">
        <f t="shared" si="53"/>
        <v>9031275</v>
      </c>
      <c r="BI24" s="548">
        <f t="shared" si="4"/>
        <v>795933</v>
      </c>
      <c r="BJ24" s="548">
        <f t="shared" si="4"/>
        <v>8235342</v>
      </c>
      <c r="BK24" s="548">
        <f t="shared" si="4"/>
        <v>6458607</v>
      </c>
      <c r="BL24" s="548">
        <f t="shared" si="4"/>
        <v>1776735</v>
      </c>
      <c r="BM24" s="547">
        <f t="shared" si="54"/>
        <v>0</v>
      </c>
      <c r="BN24" s="548">
        <f t="shared" si="5"/>
        <v>0</v>
      </c>
      <c r="BO24" s="548">
        <f t="shared" si="5"/>
        <v>0</v>
      </c>
      <c r="BP24" s="548">
        <f t="shared" si="5"/>
        <v>0</v>
      </c>
      <c r="BQ24" s="548">
        <f t="shared" si="5"/>
        <v>0</v>
      </c>
      <c r="BR24" s="547">
        <f t="shared" si="55"/>
        <v>0</v>
      </c>
      <c r="BS24" s="548">
        <f t="shared" si="6"/>
        <v>0</v>
      </c>
      <c r="BT24" s="548">
        <f t="shared" si="6"/>
        <v>0</v>
      </c>
      <c r="BU24" s="548">
        <f t="shared" si="6"/>
        <v>0</v>
      </c>
      <c r="BV24" s="548">
        <f t="shared" si="6"/>
        <v>0</v>
      </c>
      <c r="BW24" s="548"/>
      <c r="BX24" s="548"/>
      <c r="BY24" s="548"/>
      <c r="BZ24" s="548"/>
      <c r="CA24" s="548"/>
      <c r="CB24" s="547">
        <f t="shared" si="56"/>
        <v>0</v>
      </c>
      <c r="CC24" s="548">
        <f t="shared" si="7"/>
        <v>0</v>
      </c>
      <c r="CD24" s="548">
        <f t="shared" si="7"/>
        <v>0</v>
      </c>
      <c r="CE24" s="548">
        <f t="shared" si="7"/>
        <v>0</v>
      </c>
      <c r="CF24" s="548">
        <f t="shared" si="7"/>
        <v>0</v>
      </c>
      <c r="CG24" s="549">
        <f t="shared" si="57"/>
        <v>9031275</v>
      </c>
      <c r="CH24" s="547">
        <f t="shared" si="58"/>
        <v>12624444</v>
      </c>
      <c r="CI24" s="548">
        <f t="shared" si="58"/>
        <v>1085238</v>
      </c>
      <c r="CJ24" s="548">
        <f t="shared" si="58"/>
        <v>11539206</v>
      </c>
      <c r="CK24" s="548">
        <f t="shared" si="58"/>
        <v>8798328</v>
      </c>
      <c r="CL24" s="548">
        <f t="shared" si="58"/>
        <v>2740878</v>
      </c>
      <c r="CM24" s="547">
        <f t="shared" si="59"/>
        <v>0</v>
      </c>
      <c r="CN24" s="548">
        <f t="shared" si="8"/>
        <v>0</v>
      </c>
      <c r="CO24" s="548">
        <f t="shared" si="8"/>
        <v>0</v>
      </c>
      <c r="CP24" s="548">
        <f t="shared" si="8"/>
        <v>0</v>
      </c>
      <c r="CQ24" s="548">
        <f t="shared" si="8"/>
        <v>0</v>
      </c>
      <c r="CR24" s="547">
        <f t="shared" si="60"/>
        <v>0</v>
      </c>
      <c r="CS24" s="548">
        <f t="shared" si="60"/>
        <v>0</v>
      </c>
      <c r="CT24" s="548">
        <f t="shared" si="60"/>
        <v>0</v>
      </c>
      <c r="CU24" s="548">
        <f t="shared" si="60"/>
        <v>0</v>
      </c>
      <c r="CV24" s="548">
        <f t="shared" si="60"/>
        <v>0</v>
      </c>
      <c r="CW24" s="547">
        <f t="shared" si="61"/>
        <v>0</v>
      </c>
      <c r="CX24" s="548">
        <f t="shared" si="9"/>
        <v>0</v>
      </c>
      <c r="CY24" s="548">
        <f t="shared" si="9"/>
        <v>0</v>
      </c>
      <c r="CZ24" s="548">
        <f t="shared" si="9"/>
        <v>0</v>
      </c>
      <c r="DA24" s="548">
        <f t="shared" si="9"/>
        <v>0</v>
      </c>
      <c r="DB24" s="547">
        <f t="shared" si="62"/>
        <v>442288</v>
      </c>
      <c r="DC24" s="548">
        <f t="shared" si="10"/>
        <v>1504</v>
      </c>
      <c r="DD24" s="548">
        <f t="shared" si="10"/>
        <v>440784</v>
      </c>
      <c r="DE24" s="548">
        <f t="shared" si="10"/>
        <v>440784</v>
      </c>
      <c r="DF24" s="548">
        <f t="shared" si="10"/>
        <v>0</v>
      </c>
      <c r="DG24" s="549">
        <f t="shared" si="63"/>
        <v>13066732</v>
      </c>
      <c r="DH24" s="547">
        <f t="shared" si="64"/>
        <v>2452070</v>
      </c>
      <c r="DI24" s="548">
        <f t="shared" si="64"/>
        <v>202137</v>
      </c>
      <c r="DJ24" s="548">
        <f t="shared" si="64"/>
        <v>2249933</v>
      </c>
      <c r="DK24" s="548">
        <f t="shared" si="64"/>
        <v>1629798</v>
      </c>
      <c r="DL24" s="548">
        <f t="shared" si="64"/>
        <v>620135</v>
      </c>
      <c r="DM24" s="547">
        <f t="shared" si="65"/>
        <v>0</v>
      </c>
      <c r="DN24" s="548">
        <f t="shared" si="11"/>
        <v>0</v>
      </c>
      <c r="DO24" s="548">
        <f t="shared" si="11"/>
        <v>0</v>
      </c>
      <c r="DP24" s="548">
        <f t="shared" si="11"/>
        <v>0</v>
      </c>
      <c r="DQ24" s="548">
        <f t="shared" si="11"/>
        <v>0</v>
      </c>
      <c r="DR24" s="548"/>
      <c r="DS24" s="548"/>
      <c r="DT24" s="548"/>
      <c r="DU24" s="548"/>
      <c r="DV24" s="548"/>
      <c r="DW24" s="547">
        <f t="shared" si="66"/>
        <v>0</v>
      </c>
      <c r="DX24" s="548">
        <f t="shared" si="12"/>
        <v>0</v>
      </c>
      <c r="DY24" s="548">
        <f t="shared" si="12"/>
        <v>0</v>
      </c>
      <c r="DZ24" s="548">
        <f t="shared" si="12"/>
        <v>0</v>
      </c>
      <c r="EA24" s="548">
        <f t="shared" si="12"/>
        <v>0</v>
      </c>
      <c r="EB24" s="547">
        <f t="shared" si="67"/>
        <v>0</v>
      </c>
      <c r="EC24" s="548">
        <f t="shared" si="13"/>
        <v>0</v>
      </c>
      <c r="ED24" s="548">
        <f t="shared" si="13"/>
        <v>0</v>
      </c>
      <c r="EE24" s="548">
        <f t="shared" si="13"/>
        <v>0</v>
      </c>
      <c r="EF24" s="548">
        <f t="shared" si="13"/>
        <v>0</v>
      </c>
      <c r="EG24" s="549">
        <f t="shared" si="68"/>
        <v>2452070</v>
      </c>
      <c r="EH24" s="549">
        <f t="shared" si="69"/>
        <v>24550077</v>
      </c>
      <c r="EI24" s="550">
        <f t="shared" si="70"/>
        <v>2084812</v>
      </c>
      <c r="EJ24" s="550">
        <f t="shared" si="14"/>
        <v>22465265</v>
      </c>
      <c r="EK24" s="550">
        <f t="shared" si="14"/>
        <v>17327517</v>
      </c>
      <c r="EL24" s="550">
        <f t="shared" si="14"/>
        <v>5137748</v>
      </c>
      <c r="EM24" s="551">
        <f t="shared" si="71"/>
        <v>24107789</v>
      </c>
      <c r="EN24" s="551">
        <f t="shared" si="72"/>
        <v>0</v>
      </c>
      <c r="EO24" s="551">
        <f t="shared" si="73"/>
        <v>0</v>
      </c>
      <c r="EP24" s="551">
        <f t="shared" si="74"/>
        <v>0</v>
      </c>
      <c r="EQ24" s="551">
        <f t="shared" si="75"/>
        <v>442288</v>
      </c>
      <c r="ER24" s="547">
        <f t="shared" si="76"/>
        <v>0</v>
      </c>
      <c r="ES24" s="548">
        <f t="shared" si="76"/>
        <v>0</v>
      </c>
      <c r="ET24" s="548">
        <f t="shared" si="76"/>
        <v>0</v>
      </c>
      <c r="EU24" s="548">
        <f t="shared" si="76"/>
        <v>0</v>
      </c>
      <c r="EV24" s="548">
        <f t="shared" si="76"/>
        <v>0</v>
      </c>
      <c r="EW24" s="547">
        <f t="shared" si="77"/>
        <v>0</v>
      </c>
      <c r="EX24" s="547">
        <f t="shared" si="77"/>
        <v>0</v>
      </c>
      <c r="EY24" s="547">
        <f t="shared" si="77"/>
        <v>0</v>
      </c>
      <c r="EZ24" s="547">
        <f t="shared" si="15"/>
        <v>0</v>
      </c>
      <c r="FA24" s="547">
        <f t="shared" si="15"/>
        <v>0</v>
      </c>
      <c r="FB24" s="552">
        <f t="shared" si="78"/>
        <v>0</v>
      </c>
      <c r="FC24" s="552">
        <f t="shared" si="16"/>
        <v>0</v>
      </c>
      <c r="FD24" s="552">
        <f t="shared" si="16"/>
        <v>0</v>
      </c>
      <c r="FE24" s="552">
        <f t="shared" si="16"/>
        <v>0</v>
      </c>
      <c r="FF24" s="552">
        <f t="shared" si="16"/>
        <v>0</v>
      </c>
      <c r="FG24" s="552">
        <f t="shared" si="79"/>
        <v>0</v>
      </c>
      <c r="FH24" s="552">
        <f t="shared" si="17"/>
        <v>0</v>
      </c>
      <c r="FI24" s="552">
        <f t="shared" si="17"/>
        <v>0</v>
      </c>
      <c r="FJ24" s="552">
        <f t="shared" si="17"/>
        <v>0</v>
      </c>
      <c r="FK24" s="552">
        <f t="shared" si="17"/>
        <v>0</v>
      </c>
      <c r="FL24" s="547">
        <f t="shared" si="80"/>
        <v>0</v>
      </c>
      <c r="FM24" s="547">
        <f t="shared" si="18"/>
        <v>0</v>
      </c>
      <c r="FN24" s="547">
        <f t="shared" si="18"/>
        <v>0</v>
      </c>
      <c r="FO24" s="547">
        <f t="shared" si="18"/>
        <v>0</v>
      </c>
      <c r="FP24" s="547">
        <f t="shared" si="18"/>
        <v>0</v>
      </c>
      <c r="FQ24" s="547">
        <f t="shared" si="81"/>
        <v>0</v>
      </c>
      <c r="FR24" s="547">
        <f t="shared" si="19"/>
        <v>0</v>
      </c>
      <c r="FS24" s="547">
        <f t="shared" si="19"/>
        <v>0</v>
      </c>
      <c r="FT24" s="547">
        <f t="shared" si="19"/>
        <v>0</v>
      </c>
      <c r="FU24" s="547">
        <f t="shared" si="19"/>
        <v>0</v>
      </c>
      <c r="FV24" s="552">
        <f t="shared" si="82"/>
        <v>0</v>
      </c>
      <c r="FW24" s="552">
        <f t="shared" si="20"/>
        <v>0</v>
      </c>
      <c r="FX24" s="552">
        <f t="shared" si="20"/>
        <v>0</v>
      </c>
      <c r="FY24" s="552">
        <f t="shared" si="20"/>
        <v>0</v>
      </c>
      <c r="FZ24" s="552">
        <f t="shared" si="20"/>
        <v>0</v>
      </c>
      <c r="GA24" s="552">
        <f t="shared" si="83"/>
        <v>0</v>
      </c>
      <c r="GB24" s="552">
        <f t="shared" si="21"/>
        <v>0</v>
      </c>
      <c r="GC24" s="552">
        <f t="shared" si="21"/>
        <v>0</v>
      </c>
      <c r="GD24" s="552">
        <f t="shared" si="21"/>
        <v>0</v>
      </c>
      <c r="GE24" s="552">
        <f t="shared" si="21"/>
        <v>0</v>
      </c>
      <c r="GF24" s="552">
        <f t="shared" si="84"/>
        <v>0</v>
      </c>
      <c r="GG24" s="552">
        <f t="shared" si="22"/>
        <v>0</v>
      </c>
      <c r="GH24" s="552">
        <f t="shared" si="22"/>
        <v>0</v>
      </c>
      <c r="GI24" s="552">
        <f t="shared" si="22"/>
        <v>0</v>
      </c>
      <c r="GJ24" s="552">
        <f t="shared" si="22"/>
        <v>0</v>
      </c>
      <c r="GK24" s="552">
        <f t="shared" si="85"/>
        <v>0</v>
      </c>
      <c r="GL24" s="552">
        <f t="shared" si="23"/>
        <v>0</v>
      </c>
      <c r="GM24" s="552">
        <f t="shared" si="23"/>
        <v>0</v>
      </c>
      <c r="GN24" s="552">
        <f t="shared" si="23"/>
        <v>0</v>
      </c>
      <c r="GO24" s="552">
        <f t="shared" si="23"/>
        <v>0</v>
      </c>
      <c r="GP24" s="547">
        <f t="shared" si="86"/>
        <v>62066</v>
      </c>
      <c r="GQ24" s="547">
        <f t="shared" si="24"/>
        <v>27572</v>
      </c>
      <c r="GR24" s="547">
        <f t="shared" si="24"/>
        <v>34494</v>
      </c>
      <c r="GS24" s="547">
        <f t="shared" si="24"/>
        <v>26301</v>
      </c>
      <c r="GT24" s="547">
        <f t="shared" si="24"/>
        <v>8193</v>
      </c>
      <c r="GU24" s="547">
        <f t="shared" si="87"/>
        <v>0</v>
      </c>
      <c r="GV24" s="547">
        <f t="shared" si="25"/>
        <v>0</v>
      </c>
      <c r="GW24" s="547">
        <f t="shared" si="25"/>
        <v>0</v>
      </c>
      <c r="GX24" s="547">
        <f t="shared" si="25"/>
        <v>0</v>
      </c>
      <c r="GY24" s="547">
        <f t="shared" si="25"/>
        <v>0</v>
      </c>
      <c r="GZ24" s="552">
        <f t="shared" si="88"/>
        <v>0</v>
      </c>
      <c r="HA24" s="552">
        <f t="shared" si="26"/>
        <v>0</v>
      </c>
      <c r="HB24" s="552">
        <f t="shared" si="26"/>
        <v>0</v>
      </c>
      <c r="HC24" s="552">
        <f t="shared" si="26"/>
        <v>0</v>
      </c>
      <c r="HD24" s="552">
        <f t="shared" si="26"/>
        <v>0</v>
      </c>
      <c r="HE24" s="552">
        <f t="shared" si="89"/>
        <v>0</v>
      </c>
      <c r="HF24" s="552">
        <f t="shared" si="27"/>
        <v>0</v>
      </c>
      <c r="HG24" s="552">
        <f t="shared" si="27"/>
        <v>0</v>
      </c>
      <c r="HH24" s="552">
        <f t="shared" si="27"/>
        <v>0</v>
      </c>
      <c r="HI24" s="552">
        <f t="shared" si="27"/>
        <v>0</v>
      </c>
      <c r="HJ24" s="547">
        <f t="shared" si="90"/>
        <v>0</v>
      </c>
      <c r="HK24" s="547">
        <f t="shared" si="28"/>
        <v>0</v>
      </c>
      <c r="HL24" s="547">
        <f t="shared" si="28"/>
        <v>0</v>
      </c>
      <c r="HM24" s="547">
        <f t="shared" si="28"/>
        <v>0</v>
      </c>
      <c r="HN24" s="547">
        <f t="shared" si="28"/>
        <v>0</v>
      </c>
      <c r="HO24" s="547">
        <f t="shared" si="91"/>
        <v>34076</v>
      </c>
      <c r="HP24" s="547">
        <f t="shared" si="29"/>
        <v>8857</v>
      </c>
      <c r="HQ24" s="547">
        <f t="shared" si="29"/>
        <v>25219</v>
      </c>
      <c r="HR24" s="547">
        <f t="shared" si="29"/>
        <v>19778</v>
      </c>
      <c r="HS24" s="547">
        <f t="shared" si="29"/>
        <v>5441</v>
      </c>
      <c r="HT24" s="552">
        <f t="shared" si="92"/>
        <v>0</v>
      </c>
      <c r="HU24" s="552">
        <f t="shared" si="30"/>
        <v>0</v>
      </c>
      <c r="HV24" s="552">
        <f t="shared" si="30"/>
        <v>0</v>
      </c>
      <c r="HW24" s="552">
        <f t="shared" si="30"/>
        <v>0</v>
      </c>
      <c r="HX24" s="552">
        <f t="shared" si="30"/>
        <v>0</v>
      </c>
      <c r="HY24" s="552">
        <f t="shared" si="93"/>
        <v>0</v>
      </c>
      <c r="HZ24" s="552">
        <f t="shared" si="31"/>
        <v>0</v>
      </c>
      <c r="IA24" s="552">
        <f t="shared" si="31"/>
        <v>0</v>
      </c>
      <c r="IB24" s="552">
        <f t="shared" si="31"/>
        <v>0</v>
      </c>
      <c r="IC24" s="552">
        <f t="shared" si="31"/>
        <v>0</v>
      </c>
      <c r="ID24" s="547">
        <f t="shared" si="94"/>
        <v>179756</v>
      </c>
      <c r="IE24" s="547">
        <f t="shared" si="32"/>
        <v>28442</v>
      </c>
      <c r="IF24" s="547">
        <f t="shared" si="32"/>
        <v>151314</v>
      </c>
      <c r="IG24" s="547">
        <f t="shared" si="32"/>
        <v>118668</v>
      </c>
      <c r="IH24" s="547">
        <f t="shared" si="32"/>
        <v>32646</v>
      </c>
      <c r="II24" s="547">
        <f t="shared" si="95"/>
        <v>0</v>
      </c>
      <c r="IJ24" s="547">
        <f t="shared" si="33"/>
        <v>0</v>
      </c>
      <c r="IK24" s="547">
        <f t="shared" si="33"/>
        <v>0</v>
      </c>
      <c r="IL24" s="547">
        <f t="shared" si="33"/>
        <v>0</v>
      </c>
      <c r="IM24" s="547">
        <f t="shared" si="33"/>
        <v>0</v>
      </c>
      <c r="IN24" s="552">
        <f t="shared" si="96"/>
        <v>0</v>
      </c>
      <c r="IO24" s="552">
        <f t="shared" si="34"/>
        <v>0</v>
      </c>
      <c r="IP24" s="552">
        <f t="shared" si="34"/>
        <v>0</v>
      </c>
      <c r="IQ24" s="552">
        <f t="shared" si="34"/>
        <v>0</v>
      </c>
      <c r="IR24" s="552">
        <f t="shared" si="34"/>
        <v>0</v>
      </c>
      <c r="IS24" s="552">
        <f t="shared" si="97"/>
        <v>0</v>
      </c>
      <c r="IT24" s="552">
        <f t="shared" si="35"/>
        <v>0</v>
      </c>
      <c r="IU24" s="552">
        <f t="shared" si="35"/>
        <v>0</v>
      </c>
      <c r="IV24" s="552">
        <f t="shared" si="35"/>
        <v>0</v>
      </c>
      <c r="IW24" s="552">
        <f t="shared" si="35"/>
        <v>0</v>
      </c>
      <c r="IX24" s="547">
        <f t="shared" si="98"/>
        <v>208830</v>
      </c>
      <c r="IY24" s="547">
        <f t="shared" si="36"/>
        <v>36360</v>
      </c>
      <c r="IZ24" s="547">
        <f t="shared" si="36"/>
        <v>172470</v>
      </c>
      <c r="JA24" s="547">
        <f t="shared" si="36"/>
        <v>131505</v>
      </c>
      <c r="JB24" s="547">
        <f t="shared" si="36"/>
        <v>40965</v>
      </c>
      <c r="JC24" s="547">
        <f t="shared" si="99"/>
        <v>0</v>
      </c>
      <c r="JD24" s="547">
        <f t="shared" si="37"/>
        <v>0</v>
      </c>
      <c r="JE24" s="547">
        <f t="shared" si="37"/>
        <v>0</v>
      </c>
      <c r="JF24" s="547">
        <f t="shared" si="37"/>
        <v>0</v>
      </c>
      <c r="JG24" s="547">
        <f t="shared" si="37"/>
        <v>0</v>
      </c>
      <c r="JH24" s="552">
        <f t="shared" si="100"/>
        <v>0</v>
      </c>
      <c r="JI24" s="552">
        <f t="shared" si="38"/>
        <v>0</v>
      </c>
      <c r="JJ24" s="552">
        <f t="shared" si="38"/>
        <v>0</v>
      </c>
      <c r="JK24" s="552">
        <f t="shared" si="38"/>
        <v>0</v>
      </c>
      <c r="JL24" s="552">
        <f t="shared" si="38"/>
        <v>0</v>
      </c>
      <c r="JM24" s="552">
        <f t="shared" si="101"/>
        <v>0</v>
      </c>
      <c r="JN24" s="552">
        <f t="shared" si="39"/>
        <v>0</v>
      </c>
      <c r="JO24" s="552">
        <f t="shared" si="39"/>
        <v>0</v>
      </c>
      <c r="JP24" s="552">
        <f t="shared" si="39"/>
        <v>0</v>
      </c>
      <c r="JQ24" s="552">
        <f t="shared" si="39"/>
        <v>0</v>
      </c>
      <c r="JR24" s="547">
        <f t="shared" si="102"/>
        <v>0</v>
      </c>
      <c r="JS24" s="547">
        <f t="shared" si="40"/>
        <v>0</v>
      </c>
      <c r="JT24" s="547">
        <f t="shared" si="40"/>
        <v>0</v>
      </c>
      <c r="JU24" s="547">
        <f t="shared" si="40"/>
        <v>0</v>
      </c>
      <c r="JV24" s="547">
        <f t="shared" si="40"/>
        <v>0</v>
      </c>
      <c r="JW24" s="547">
        <f t="shared" si="103"/>
        <v>164256</v>
      </c>
      <c r="JX24" s="547">
        <f t="shared" si="41"/>
        <v>12942</v>
      </c>
      <c r="JY24" s="547">
        <f t="shared" si="41"/>
        <v>151314</v>
      </c>
      <c r="JZ24" s="547">
        <f t="shared" si="41"/>
        <v>118668</v>
      </c>
      <c r="KA24" s="547">
        <f t="shared" si="41"/>
        <v>32646</v>
      </c>
      <c r="KB24" s="552">
        <f t="shared" si="104"/>
        <v>224190</v>
      </c>
      <c r="KC24" s="552">
        <f t="shared" si="42"/>
        <v>17226</v>
      </c>
      <c r="KD24" s="552">
        <f t="shared" si="42"/>
        <v>206964</v>
      </c>
      <c r="KE24" s="552">
        <f t="shared" si="42"/>
        <v>157806</v>
      </c>
      <c r="KF24" s="552">
        <f t="shared" si="42"/>
        <v>49158</v>
      </c>
      <c r="KG24" s="552">
        <f t="shared" si="105"/>
        <v>0</v>
      </c>
      <c r="KH24" s="552">
        <f t="shared" si="43"/>
        <v>0</v>
      </c>
      <c r="KI24" s="552">
        <f t="shared" si="43"/>
        <v>0</v>
      </c>
      <c r="KJ24" s="552">
        <f t="shared" si="43"/>
        <v>0</v>
      </c>
      <c r="KK24" s="552">
        <f t="shared" si="43"/>
        <v>0</v>
      </c>
      <c r="KL24" s="552">
        <f t="shared" si="106"/>
        <v>0</v>
      </c>
      <c r="KM24" s="552">
        <f t="shared" si="107"/>
        <v>873174</v>
      </c>
      <c r="KN24" s="549">
        <f t="shared" si="108"/>
        <v>873174</v>
      </c>
      <c r="KO24" s="549">
        <f t="shared" si="44"/>
        <v>131399</v>
      </c>
      <c r="KP24" s="549">
        <f t="shared" si="44"/>
        <v>741775</v>
      </c>
      <c r="KQ24" s="549">
        <f t="shared" si="44"/>
        <v>572726</v>
      </c>
      <c r="KR24" s="549">
        <f t="shared" si="44"/>
        <v>169049</v>
      </c>
      <c r="KS24" s="549">
        <f t="shared" si="45"/>
        <v>25423251</v>
      </c>
      <c r="KT24" s="550">
        <f t="shared" si="45"/>
        <v>2216211</v>
      </c>
      <c r="KU24" s="550">
        <f t="shared" si="45"/>
        <v>23207040</v>
      </c>
      <c r="KV24" s="550">
        <f t="shared" si="45"/>
        <v>17900243</v>
      </c>
      <c r="KW24" s="550">
        <f t="shared" si="45"/>
        <v>5306797</v>
      </c>
      <c r="KX24" s="537">
        <f t="shared" si="109"/>
        <v>25423.3</v>
      </c>
      <c r="KY24" s="553">
        <f t="shared" si="110"/>
        <v>25423.3</v>
      </c>
      <c r="KZ24" s="553">
        <f t="shared" si="111"/>
        <v>0</v>
      </c>
      <c r="LA24" s="554">
        <f t="shared" si="112"/>
        <v>25423.3</v>
      </c>
      <c r="LC24" s="723">
        <f t="shared" si="113"/>
        <v>0</v>
      </c>
      <c r="LD24" s="723">
        <f t="shared" si="114"/>
        <v>0</v>
      </c>
      <c r="LE24" s="723">
        <f t="shared" si="115"/>
        <v>0</v>
      </c>
      <c r="LF24" s="723">
        <f t="shared" si="116"/>
        <v>0</v>
      </c>
      <c r="LG24" s="723">
        <f t="shared" si="117"/>
        <v>0</v>
      </c>
      <c r="LH24" s="723">
        <f t="shared" si="118"/>
        <v>0</v>
      </c>
      <c r="LI24" s="555"/>
      <c r="LJ24" s="555"/>
      <c r="LK24" s="555"/>
      <c r="LL24" s="555"/>
      <c r="LM24" s="555"/>
      <c r="LN24" s="555"/>
      <c r="LO24" s="555"/>
      <c r="LP24" s="555"/>
      <c r="LQ24" s="555"/>
      <c r="LR24" s="555"/>
      <c r="LS24" s="555"/>
      <c r="LT24" s="555"/>
      <c r="LU24" s="555"/>
      <c r="LV24" s="555"/>
      <c r="LW24" s="555"/>
      <c r="LX24" s="555"/>
      <c r="LY24" s="555"/>
      <c r="LZ24" s="555"/>
      <c r="MA24" s="555"/>
      <c r="MB24" s="555"/>
      <c r="MC24" s="555"/>
      <c r="MD24" s="555"/>
      <c r="ME24" s="555"/>
      <c r="MF24" s="555"/>
      <c r="MG24" s="555"/>
      <c r="MH24" s="555"/>
      <c r="MI24" s="555"/>
      <c r="MJ24" s="555"/>
      <c r="MK24" s="555"/>
      <c r="ML24" s="555"/>
      <c r="MM24" s="555"/>
      <c r="MN24" s="555"/>
      <c r="MO24" s="555"/>
      <c r="MP24" s="555"/>
      <c r="MQ24" s="555"/>
      <c r="MR24" s="555"/>
      <c r="MS24" s="555"/>
      <c r="MT24" s="555"/>
      <c r="MU24" s="555"/>
      <c r="MV24" s="555"/>
      <c r="MW24" s="555"/>
      <c r="MX24" s="555"/>
      <c r="MY24" s="555"/>
      <c r="MZ24" s="555"/>
      <c r="NA24" s="555"/>
      <c r="NB24" s="555"/>
      <c r="NC24" s="555"/>
      <c r="ND24" s="555"/>
      <c r="NE24" s="555"/>
      <c r="NF24" s="555"/>
      <c r="NG24" s="555"/>
      <c r="NH24" s="555"/>
      <c r="NI24" s="555"/>
      <c r="NJ24" s="555"/>
      <c r="NL24" s="749">
        <f t="shared" si="119"/>
        <v>126029</v>
      </c>
      <c r="NM24" s="724">
        <f t="shared" si="120"/>
        <v>70727</v>
      </c>
      <c r="NN24" s="724">
        <f t="shared" si="121"/>
        <v>0</v>
      </c>
      <c r="NO24" s="750">
        <f t="shared" si="122"/>
        <v>109282</v>
      </c>
      <c r="NP24" s="751">
        <f t="shared" si="46"/>
        <v>59133</v>
      </c>
      <c r="NQ24" s="751">
        <f t="shared" si="47"/>
        <v>0</v>
      </c>
      <c r="NR24" s="749">
        <f t="shared" si="123"/>
        <v>16747</v>
      </c>
      <c r="NS24" s="724">
        <f t="shared" si="124"/>
        <v>11594</v>
      </c>
      <c r="NT24" s="724">
        <f t="shared" si="125"/>
        <v>0</v>
      </c>
    </row>
    <row r="25" spans="1:384">
      <c r="A25" s="533" t="s">
        <v>796</v>
      </c>
      <c r="B25" s="534"/>
      <c r="C25" s="534"/>
      <c r="D25" s="534"/>
      <c r="E25" s="535">
        <f t="shared" si="48"/>
        <v>0</v>
      </c>
      <c r="F25" s="536"/>
      <c r="G25" s="536"/>
      <c r="H25" s="536"/>
      <c r="I25" s="535">
        <f t="shared" si="49"/>
        <v>0</v>
      </c>
      <c r="J25" s="537">
        <f t="shared" si="50"/>
        <v>0</v>
      </c>
      <c r="K25" s="538">
        <v>368</v>
      </c>
      <c r="L25" s="534"/>
      <c r="M25" s="556">
        <v>25</v>
      </c>
      <c r="N25" s="534"/>
      <c r="O25" s="538">
        <v>3</v>
      </c>
      <c r="P25" s="535">
        <f t="shared" si="2"/>
        <v>396</v>
      </c>
      <c r="Q25" s="538">
        <v>271</v>
      </c>
      <c r="R25" s="534"/>
      <c r="S25" s="556">
        <v>35</v>
      </c>
      <c r="T25" s="534"/>
      <c r="U25" s="538">
        <v>1</v>
      </c>
      <c r="V25" s="535">
        <f t="shared" si="3"/>
        <v>307</v>
      </c>
      <c r="W25" s="538">
        <v>37</v>
      </c>
      <c r="X25" s="534"/>
      <c r="Y25" s="534"/>
      <c r="Z25" s="534"/>
      <c r="AA25" s="538">
        <v>1</v>
      </c>
      <c r="AB25" s="535">
        <f t="shared" si="51"/>
        <v>38</v>
      </c>
      <c r="AC25" s="532">
        <f t="shared" si="52"/>
        <v>741</v>
      </c>
      <c r="AD25" s="324"/>
      <c r="AE25" s="324"/>
      <c r="AF25" s="324"/>
      <c r="AG25" s="324"/>
      <c r="AH25" s="324">
        <v>52</v>
      </c>
      <c r="AI25" s="324"/>
      <c r="AJ25" s="540"/>
      <c r="AK25" s="541">
        <v>0</v>
      </c>
      <c r="AL25" s="542"/>
      <c r="AM25" s="543">
        <v>0</v>
      </c>
      <c r="AN25" s="543"/>
      <c r="AO25" s="540"/>
      <c r="AP25" s="544"/>
      <c r="AQ25" s="543">
        <v>0</v>
      </c>
      <c r="AR25" s="541"/>
      <c r="AS25" s="541"/>
      <c r="AT25" s="534"/>
      <c r="AU25" s="534"/>
      <c r="AV25" s="543">
        <v>0</v>
      </c>
      <c r="AW25" s="543">
        <v>0</v>
      </c>
      <c r="AX25" s="541"/>
      <c r="AY25" s="543">
        <v>0</v>
      </c>
      <c r="AZ25" s="543"/>
      <c r="BA25" s="541"/>
      <c r="BB25" s="543"/>
      <c r="BC25" s="534"/>
      <c r="BD25" s="534"/>
      <c r="BE25" s="543">
        <v>0</v>
      </c>
      <c r="BF25" s="543"/>
      <c r="BG25" s="546"/>
      <c r="BH25" s="547">
        <f t="shared" si="53"/>
        <v>9006800</v>
      </c>
      <c r="BI25" s="548">
        <f t="shared" si="4"/>
        <v>793776</v>
      </c>
      <c r="BJ25" s="548">
        <f t="shared" si="4"/>
        <v>8213024</v>
      </c>
      <c r="BK25" s="548">
        <f t="shared" si="4"/>
        <v>6441104</v>
      </c>
      <c r="BL25" s="548">
        <f t="shared" si="4"/>
        <v>1771920</v>
      </c>
      <c r="BM25" s="547">
        <f t="shared" si="54"/>
        <v>0</v>
      </c>
      <c r="BN25" s="548">
        <f t="shared" si="5"/>
        <v>0</v>
      </c>
      <c r="BO25" s="548">
        <f t="shared" si="5"/>
        <v>0</v>
      </c>
      <c r="BP25" s="548">
        <f t="shared" si="5"/>
        <v>0</v>
      </c>
      <c r="BQ25" s="548">
        <f t="shared" si="5"/>
        <v>0</v>
      </c>
      <c r="BR25" s="547">
        <f t="shared" si="55"/>
        <v>1712850</v>
      </c>
      <c r="BS25" s="548">
        <f t="shared" si="6"/>
        <v>53925</v>
      </c>
      <c r="BT25" s="548">
        <f t="shared" si="6"/>
        <v>1658925</v>
      </c>
      <c r="BU25" s="548">
        <f t="shared" si="6"/>
        <v>1306550</v>
      </c>
      <c r="BV25" s="548">
        <f t="shared" si="6"/>
        <v>352375</v>
      </c>
      <c r="BW25" s="548"/>
      <c r="BX25" s="548"/>
      <c r="BY25" s="548"/>
      <c r="BZ25" s="548"/>
      <c r="CA25" s="548"/>
      <c r="CB25" s="547">
        <f t="shared" si="56"/>
        <v>574371</v>
      </c>
      <c r="CC25" s="548">
        <f t="shared" si="7"/>
        <v>1353</v>
      </c>
      <c r="CD25" s="548">
        <f t="shared" si="7"/>
        <v>573018</v>
      </c>
      <c r="CE25" s="548">
        <f t="shared" si="7"/>
        <v>573018</v>
      </c>
      <c r="CF25" s="548">
        <f t="shared" si="7"/>
        <v>0</v>
      </c>
      <c r="CG25" s="549">
        <f t="shared" si="57"/>
        <v>11294021</v>
      </c>
      <c r="CH25" s="547">
        <f t="shared" si="58"/>
        <v>9050858</v>
      </c>
      <c r="CI25" s="548">
        <f t="shared" si="58"/>
        <v>778041</v>
      </c>
      <c r="CJ25" s="548">
        <f t="shared" si="58"/>
        <v>8272817</v>
      </c>
      <c r="CK25" s="548">
        <f t="shared" si="58"/>
        <v>6307796</v>
      </c>
      <c r="CL25" s="548">
        <f t="shared" si="58"/>
        <v>1965021</v>
      </c>
      <c r="CM25" s="547">
        <f t="shared" si="59"/>
        <v>0</v>
      </c>
      <c r="CN25" s="548">
        <f t="shared" si="8"/>
        <v>0</v>
      </c>
      <c r="CO25" s="548">
        <f t="shared" si="8"/>
        <v>0</v>
      </c>
      <c r="CP25" s="548">
        <f t="shared" si="8"/>
        <v>0</v>
      </c>
      <c r="CQ25" s="548">
        <f t="shared" si="8"/>
        <v>0</v>
      </c>
      <c r="CR25" s="547">
        <f t="shared" si="60"/>
        <v>3253775</v>
      </c>
      <c r="CS25" s="548">
        <f t="shared" si="60"/>
        <v>100485</v>
      </c>
      <c r="CT25" s="548">
        <f t="shared" si="60"/>
        <v>3153290</v>
      </c>
      <c r="CU25" s="548">
        <f t="shared" si="60"/>
        <v>2411885</v>
      </c>
      <c r="CV25" s="548">
        <f t="shared" si="60"/>
        <v>741405</v>
      </c>
      <c r="CW25" s="547">
        <f t="shared" si="61"/>
        <v>0</v>
      </c>
      <c r="CX25" s="548">
        <f t="shared" si="9"/>
        <v>0</v>
      </c>
      <c r="CY25" s="548">
        <f t="shared" si="9"/>
        <v>0</v>
      </c>
      <c r="CZ25" s="548">
        <f t="shared" si="9"/>
        <v>0</v>
      </c>
      <c r="DA25" s="548">
        <f t="shared" si="9"/>
        <v>0</v>
      </c>
      <c r="DB25" s="547">
        <f t="shared" si="62"/>
        <v>221144</v>
      </c>
      <c r="DC25" s="548">
        <f t="shared" si="10"/>
        <v>752</v>
      </c>
      <c r="DD25" s="548">
        <f t="shared" si="10"/>
        <v>220392</v>
      </c>
      <c r="DE25" s="548">
        <f t="shared" si="10"/>
        <v>220392</v>
      </c>
      <c r="DF25" s="548">
        <f t="shared" si="10"/>
        <v>0</v>
      </c>
      <c r="DG25" s="549">
        <f t="shared" si="63"/>
        <v>12525777</v>
      </c>
      <c r="DH25" s="547">
        <f t="shared" si="64"/>
        <v>1242830</v>
      </c>
      <c r="DI25" s="548">
        <f t="shared" si="64"/>
        <v>102453</v>
      </c>
      <c r="DJ25" s="548">
        <f t="shared" si="64"/>
        <v>1140377</v>
      </c>
      <c r="DK25" s="548">
        <f t="shared" si="64"/>
        <v>826062</v>
      </c>
      <c r="DL25" s="548">
        <f t="shared" si="64"/>
        <v>314315</v>
      </c>
      <c r="DM25" s="547">
        <f t="shared" si="65"/>
        <v>0</v>
      </c>
      <c r="DN25" s="548">
        <f t="shared" si="11"/>
        <v>0</v>
      </c>
      <c r="DO25" s="548">
        <f t="shared" si="11"/>
        <v>0</v>
      </c>
      <c r="DP25" s="548">
        <f t="shared" si="11"/>
        <v>0</v>
      </c>
      <c r="DQ25" s="548">
        <f t="shared" si="11"/>
        <v>0</v>
      </c>
      <c r="DR25" s="548"/>
      <c r="DS25" s="548"/>
      <c r="DT25" s="548"/>
      <c r="DU25" s="548"/>
      <c r="DV25" s="548"/>
      <c r="DW25" s="547">
        <f t="shared" si="66"/>
        <v>0</v>
      </c>
      <c r="DX25" s="548">
        <f t="shared" si="12"/>
        <v>0</v>
      </c>
      <c r="DY25" s="548">
        <f t="shared" si="12"/>
        <v>0</v>
      </c>
      <c r="DZ25" s="548">
        <f t="shared" si="12"/>
        <v>0</v>
      </c>
      <c r="EA25" s="548">
        <f t="shared" si="12"/>
        <v>0</v>
      </c>
      <c r="EB25" s="547">
        <f t="shared" si="67"/>
        <v>265373</v>
      </c>
      <c r="EC25" s="548">
        <f t="shared" si="13"/>
        <v>903</v>
      </c>
      <c r="ED25" s="548">
        <f t="shared" si="13"/>
        <v>264470</v>
      </c>
      <c r="EE25" s="548">
        <f t="shared" si="13"/>
        <v>264470</v>
      </c>
      <c r="EF25" s="548">
        <f t="shared" si="13"/>
        <v>0</v>
      </c>
      <c r="EG25" s="549">
        <f t="shared" si="68"/>
        <v>1508203</v>
      </c>
      <c r="EH25" s="549">
        <f t="shared" si="69"/>
        <v>25328001</v>
      </c>
      <c r="EI25" s="550">
        <f t="shared" si="70"/>
        <v>1831688</v>
      </c>
      <c r="EJ25" s="550">
        <f t="shared" si="14"/>
        <v>23496313</v>
      </c>
      <c r="EK25" s="550">
        <f t="shared" si="14"/>
        <v>18351277</v>
      </c>
      <c r="EL25" s="550">
        <f t="shared" si="14"/>
        <v>5145036</v>
      </c>
      <c r="EM25" s="551">
        <f t="shared" si="71"/>
        <v>19300488</v>
      </c>
      <c r="EN25" s="551">
        <f t="shared" si="72"/>
        <v>0</v>
      </c>
      <c r="EO25" s="551">
        <f t="shared" si="73"/>
        <v>4966625</v>
      </c>
      <c r="EP25" s="551">
        <f t="shared" si="74"/>
        <v>0</v>
      </c>
      <c r="EQ25" s="551">
        <f t="shared" si="75"/>
        <v>1060888</v>
      </c>
      <c r="ER25" s="547">
        <f t="shared" si="76"/>
        <v>0</v>
      </c>
      <c r="ES25" s="548">
        <f t="shared" si="76"/>
        <v>0</v>
      </c>
      <c r="ET25" s="548">
        <f t="shared" si="76"/>
        <v>0</v>
      </c>
      <c r="EU25" s="548">
        <f t="shared" si="76"/>
        <v>0</v>
      </c>
      <c r="EV25" s="548">
        <f t="shared" si="76"/>
        <v>0</v>
      </c>
      <c r="EW25" s="547">
        <f t="shared" si="77"/>
        <v>0</v>
      </c>
      <c r="EX25" s="547">
        <f t="shared" si="77"/>
        <v>0</v>
      </c>
      <c r="EY25" s="547">
        <f t="shared" si="77"/>
        <v>0</v>
      </c>
      <c r="EZ25" s="547">
        <f t="shared" si="15"/>
        <v>0</v>
      </c>
      <c r="FA25" s="547">
        <f t="shared" si="15"/>
        <v>0</v>
      </c>
      <c r="FB25" s="552">
        <f t="shared" si="78"/>
        <v>0</v>
      </c>
      <c r="FC25" s="552">
        <f t="shared" si="16"/>
        <v>0</v>
      </c>
      <c r="FD25" s="552">
        <f t="shared" si="16"/>
        <v>0</v>
      </c>
      <c r="FE25" s="552">
        <f t="shared" si="16"/>
        <v>0</v>
      </c>
      <c r="FF25" s="552">
        <f t="shared" si="16"/>
        <v>0</v>
      </c>
      <c r="FG25" s="552">
        <f t="shared" si="79"/>
        <v>0</v>
      </c>
      <c r="FH25" s="552">
        <f t="shared" si="17"/>
        <v>0</v>
      </c>
      <c r="FI25" s="552">
        <f t="shared" si="17"/>
        <v>0</v>
      </c>
      <c r="FJ25" s="552">
        <f t="shared" si="17"/>
        <v>0</v>
      </c>
      <c r="FK25" s="552">
        <f t="shared" si="17"/>
        <v>0</v>
      </c>
      <c r="FL25" s="547">
        <f t="shared" si="80"/>
        <v>75972</v>
      </c>
      <c r="FM25" s="547">
        <f t="shared" si="18"/>
        <v>1508</v>
      </c>
      <c r="FN25" s="547">
        <f t="shared" si="18"/>
        <v>74464</v>
      </c>
      <c r="FO25" s="547">
        <f t="shared" si="18"/>
        <v>74464</v>
      </c>
      <c r="FP25" s="547">
        <f t="shared" si="18"/>
        <v>0</v>
      </c>
      <c r="FQ25" s="547">
        <f t="shared" si="81"/>
        <v>0</v>
      </c>
      <c r="FR25" s="547">
        <f t="shared" si="19"/>
        <v>0</v>
      </c>
      <c r="FS25" s="547">
        <f t="shared" si="19"/>
        <v>0</v>
      </c>
      <c r="FT25" s="547">
        <f t="shared" si="19"/>
        <v>0</v>
      </c>
      <c r="FU25" s="547">
        <f t="shared" si="19"/>
        <v>0</v>
      </c>
      <c r="FV25" s="552">
        <f t="shared" si="82"/>
        <v>0</v>
      </c>
      <c r="FW25" s="552">
        <f t="shared" si="20"/>
        <v>0</v>
      </c>
      <c r="FX25" s="552">
        <f t="shared" si="20"/>
        <v>0</v>
      </c>
      <c r="FY25" s="552">
        <f t="shared" si="20"/>
        <v>0</v>
      </c>
      <c r="FZ25" s="552">
        <f t="shared" si="20"/>
        <v>0</v>
      </c>
      <c r="GA25" s="552">
        <f t="shared" si="83"/>
        <v>0</v>
      </c>
      <c r="GB25" s="552">
        <f t="shared" si="21"/>
        <v>0</v>
      </c>
      <c r="GC25" s="552">
        <f t="shared" si="21"/>
        <v>0</v>
      </c>
      <c r="GD25" s="552">
        <f t="shared" si="21"/>
        <v>0</v>
      </c>
      <c r="GE25" s="552">
        <f t="shared" si="21"/>
        <v>0</v>
      </c>
      <c r="GF25" s="552">
        <f t="shared" si="84"/>
        <v>0</v>
      </c>
      <c r="GG25" s="552">
        <f t="shared" si="22"/>
        <v>0</v>
      </c>
      <c r="GH25" s="552">
        <f t="shared" si="22"/>
        <v>0</v>
      </c>
      <c r="GI25" s="552">
        <f t="shared" si="22"/>
        <v>0</v>
      </c>
      <c r="GJ25" s="552">
        <f t="shared" si="22"/>
        <v>0</v>
      </c>
      <c r="GK25" s="552">
        <f t="shared" si="85"/>
        <v>0</v>
      </c>
      <c r="GL25" s="552">
        <f t="shared" si="23"/>
        <v>0</v>
      </c>
      <c r="GM25" s="552">
        <f t="shared" si="23"/>
        <v>0</v>
      </c>
      <c r="GN25" s="552">
        <f t="shared" si="23"/>
        <v>0</v>
      </c>
      <c r="GO25" s="552">
        <f t="shared" si="23"/>
        <v>0</v>
      </c>
      <c r="GP25" s="547">
        <f t="shared" si="86"/>
        <v>0</v>
      </c>
      <c r="GQ25" s="547">
        <f t="shared" si="24"/>
        <v>0</v>
      </c>
      <c r="GR25" s="547">
        <f t="shared" si="24"/>
        <v>0</v>
      </c>
      <c r="GS25" s="547">
        <f t="shared" si="24"/>
        <v>0</v>
      </c>
      <c r="GT25" s="547">
        <f t="shared" si="24"/>
        <v>0</v>
      </c>
      <c r="GU25" s="547">
        <f t="shared" si="87"/>
        <v>0</v>
      </c>
      <c r="GV25" s="547">
        <f t="shared" si="25"/>
        <v>0</v>
      </c>
      <c r="GW25" s="547">
        <f t="shared" si="25"/>
        <v>0</v>
      </c>
      <c r="GX25" s="547">
        <f t="shared" si="25"/>
        <v>0</v>
      </c>
      <c r="GY25" s="547">
        <f t="shared" si="25"/>
        <v>0</v>
      </c>
      <c r="GZ25" s="552">
        <f t="shared" si="88"/>
        <v>0</v>
      </c>
      <c r="HA25" s="552">
        <f t="shared" si="26"/>
        <v>0</v>
      </c>
      <c r="HB25" s="552">
        <f t="shared" si="26"/>
        <v>0</v>
      </c>
      <c r="HC25" s="552">
        <f t="shared" si="26"/>
        <v>0</v>
      </c>
      <c r="HD25" s="552">
        <f t="shared" si="26"/>
        <v>0</v>
      </c>
      <c r="HE25" s="552">
        <f t="shared" si="89"/>
        <v>0</v>
      </c>
      <c r="HF25" s="552">
        <f t="shared" si="27"/>
        <v>0</v>
      </c>
      <c r="HG25" s="552">
        <f t="shared" si="27"/>
        <v>0</v>
      </c>
      <c r="HH25" s="552">
        <f t="shared" si="27"/>
        <v>0</v>
      </c>
      <c r="HI25" s="552">
        <f t="shared" si="27"/>
        <v>0</v>
      </c>
      <c r="HJ25" s="547">
        <f t="shared" si="90"/>
        <v>0</v>
      </c>
      <c r="HK25" s="547">
        <f t="shared" si="28"/>
        <v>0</v>
      </c>
      <c r="HL25" s="547">
        <f t="shared" si="28"/>
        <v>0</v>
      </c>
      <c r="HM25" s="547">
        <f t="shared" si="28"/>
        <v>0</v>
      </c>
      <c r="HN25" s="547">
        <f t="shared" si="28"/>
        <v>0</v>
      </c>
      <c r="HO25" s="547">
        <f t="shared" si="91"/>
        <v>0</v>
      </c>
      <c r="HP25" s="547">
        <f t="shared" si="29"/>
        <v>0</v>
      </c>
      <c r="HQ25" s="547">
        <f t="shared" si="29"/>
        <v>0</v>
      </c>
      <c r="HR25" s="547">
        <f t="shared" si="29"/>
        <v>0</v>
      </c>
      <c r="HS25" s="547">
        <f t="shared" si="29"/>
        <v>0</v>
      </c>
      <c r="HT25" s="552">
        <f t="shared" si="92"/>
        <v>0</v>
      </c>
      <c r="HU25" s="552">
        <f t="shared" si="30"/>
        <v>0</v>
      </c>
      <c r="HV25" s="552">
        <f t="shared" si="30"/>
        <v>0</v>
      </c>
      <c r="HW25" s="552">
        <f t="shared" si="30"/>
        <v>0</v>
      </c>
      <c r="HX25" s="552">
        <f t="shared" si="30"/>
        <v>0</v>
      </c>
      <c r="HY25" s="552">
        <f t="shared" si="93"/>
        <v>0</v>
      </c>
      <c r="HZ25" s="552">
        <f t="shared" si="31"/>
        <v>0</v>
      </c>
      <c r="IA25" s="552">
        <f t="shared" si="31"/>
        <v>0</v>
      </c>
      <c r="IB25" s="552">
        <f t="shared" si="31"/>
        <v>0</v>
      </c>
      <c r="IC25" s="552">
        <f t="shared" si="31"/>
        <v>0</v>
      </c>
      <c r="ID25" s="547">
        <f t="shared" si="94"/>
        <v>0</v>
      </c>
      <c r="IE25" s="547">
        <f t="shared" si="32"/>
        <v>0</v>
      </c>
      <c r="IF25" s="547">
        <f t="shared" si="32"/>
        <v>0</v>
      </c>
      <c r="IG25" s="547">
        <f t="shared" si="32"/>
        <v>0</v>
      </c>
      <c r="IH25" s="547">
        <f t="shared" si="32"/>
        <v>0</v>
      </c>
      <c r="II25" s="547">
        <f t="shared" si="95"/>
        <v>0</v>
      </c>
      <c r="IJ25" s="547">
        <f t="shared" si="33"/>
        <v>0</v>
      </c>
      <c r="IK25" s="547">
        <f t="shared" si="33"/>
        <v>0</v>
      </c>
      <c r="IL25" s="547">
        <f t="shared" si="33"/>
        <v>0</v>
      </c>
      <c r="IM25" s="547">
        <f t="shared" si="33"/>
        <v>0</v>
      </c>
      <c r="IN25" s="552">
        <f t="shared" si="96"/>
        <v>0</v>
      </c>
      <c r="IO25" s="552">
        <f t="shared" si="34"/>
        <v>0</v>
      </c>
      <c r="IP25" s="552">
        <f t="shared" si="34"/>
        <v>0</v>
      </c>
      <c r="IQ25" s="552">
        <f t="shared" si="34"/>
        <v>0</v>
      </c>
      <c r="IR25" s="552">
        <f t="shared" si="34"/>
        <v>0</v>
      </c>
      <c r="IS25" s="552">
        <f t="shared" si="97"/>
        <v>0</v>
      </c>
      <c r="IT25" s="552">
        <f t="shared" si="35"/>
        <v>0</v>
      </c>
      <c r="IU25" s="552">
        <f t="shared" si="35"/>
        <v>0</v>
      </c>
      <c r="IV25" s="552">
        <f t="shared" si="35"/>
        <v>0</v>
      </c>
      <c r="IW25" s="552">
        <f t="shared" si="35"/>
        <v>0</v>
      </c>
      <c r="IX25" s="547">
        <f t="shared" si="98"/>
        <v>0</v>
      </c>
      <c r="IY25" s="547">
        <f t="shared" si="36"/>
        <v>0</v>
      </c>
      <c r="IZ25" s="547">
        <f t="shared" si="36"/>
        <v>0</v>
      </c>
      <c r="JA25" s="547">
        <f t="shared" si="36"/>
        <v>0</v>
      </c>
      <c r="JB25" s="547">
        <f t="shared" si="36"/>
        <v>0</v>
      </c>
      <c r="JC25" s="547">
        <f t="shared" si="99"/>
        <v>0</v>
      </c>
      <c r="JD25" s="547">
        <f t="shared" si="37"/>
        <v>0</v>
      </c>
      <c r="JE25" s="547">
        <f t="shared" si="37"/>
        <v>0</v>
      </c>
      <c r="JF25" s="547">
        <f t="shared" si="37"/>
        <v>0</v>
      </c>
      <c r="JG25" s="547">
        <f t="shared" si="37"/>
        <v>0</v>
      </c>
      <c r="JH25" s="552">
        <f t="shared" si="100"/>
        <v>0</v>
      </c>
      <c r="JI25" s="552">
        <f t="shared" si="38"/>
        <v>0</v>
      </c>
      <c r="JJ25" s="552">
        <f t="shared" si="38"/>
        <v>0</v>
      </c>
      <c r="JK25" s="552">
        <f t="shared" si="38"/>
        <v>0</v>
      </c>
      <c r="JL25" s="552">
        <f t="shared" si="38"/>
        <v>0</v>
      </c>
      <c r="JM25" s="552">
        <f t="shared" si="101"/>
        <v>0</v>
      </c>
      <c r="JN25" s="552">
        <f t="shared" si="39"/>
        <v>0</v>
      </c>
      <c r="JO25" s="552">
        <f t="shared" si="39"/>
        <v>0</v>
      </c>
      <c r="JP25" s="552">
        <f t="shared" si="39"/>
        <v>0</v>
      </c>
      <c r="JQ25" s="552">
        <f t="shared" si="39"/>
        <v>0</v>
      </c>
      <c r="JR25" s="547">
        <f t="shared" si="102"/>
        <v>0</v>
      </c>
      <c r="JS25" s="547">
        <f t="shared" si="40"/>
        <v>0</v>
      </c>
      <c r="JT25" s="547">
        <f t="shared" si="40"/>
        <v>0</v>
      </c>
      <c r="JU25" s="547">
        <f t="shared" si="40"/>
        <v>0</v>
      </c>
      <c r="JV25" s="547">
        <f t="shared" si="40"/>
        <v>0</v>
      </c>
      <c r="JW25" s="547">
        <f t="shared" si="103"/>
        <v>0</v>
      </c>
      <c r="JX25" s="547">
        <f t="shared" si="41"/>
        <v>0</v>
      </c>
      <c r="JY25" s="547">
        <f t="shared" si="41"/>
        <v>0</v>
      </c>
      <c r="JZ25" s="547">
        <f t="shared" si="41"/>
        <v>0</v>
      </c>
      <c r="KA25" s="547">
        <f t="shared" si="41"/>
        <v>0</v>
      </c>
      <c r="KB25" s="552">
        <f t="shared" si="104"/>
        <v>0</v>
      </c>
      <c r="KC25" s="552">
        <f t="shared" si="42"/>
        <v>0</v>
      </c>
      <c r="KD25" s="552">
        <f t="shared" si="42"/>
        <v>0</v>
      </c>
      <c r="KE25" s="552">
        <f t="shared" si="42"/>
        <v>0</v>
      </c>
      <c r="KF25" s="552">
        <f t="shared" si="42"/>
        <v>0</v>
      </c>
      <c r="KG25" s="552">
        <f t="shared" si="105"/>
        <v>0</v>
      </c>
      <c r="KH25" s="552">
        <f t="shared" si="43"/>
        <v>0</v>
      </c>
      <c r="KI25" s="552">
        <f t="shared" si="43"/>
        <v>0</v>
      </c>
      <c r="KJ25" s="552">
        <f t="shared" si="43"/>
        <v>0</v>
      </c>
      <c r="KK25" s="552">
        <f t="shared" si="43"/>
        <v>0</v>
      </c>
      <c r="KL25" s="552">
        <f t="shared" si="106"/>
        <v>75972</v>
      </c>
      <c r="KM25" s="552">
        <f t="shared" si="107"/>
        <v>0</v>
      </c>
      <c r="KN25" s="549">
        <f t="shared" si="108"/>
        <v>75972</v>
      </c>
      <c r="KO25" s="549">
        <f t="shared" si="44"/>
        <v>1508</v>
      </c>
      <c r="KP25" s="549">
        <f t="shared" si="44"/>
        <v>74464</v>
      </c>
      <c r="KQ25" s="549">
        <f t="shared" si="44"/>
        <v>74464</v>
      </c>
      <c r="KR25" s="549">
        <f t="shared" si="44"/>
        <v>0</v>
      </c>
      <c r="KS25" s="549">
        <f t="shared" si="45"/>
        <v>25403973</v>
      </c>
      <c r="KT25" s="550">
        <f t="shared" si="45"/>
        <v>1833196</v>
      </c>
      <c r="KU25" s="550">
        <f t="shared" si="45"/>
        <v>23570777</v>
      </c>
      <c r="KV25" s="550">
        <f t="shared" si="45"/>
        <v>18425741</v>
      </c>
      <c r="KW25" s="550">
        <f t="shared" si="45"/>
        <v>5145036</v>
      </c>
      <c r="KX25" s="537">
        <f t="shared" si="109"/>
        <v>25404</v>
      </c>
      <c r="KY25" s="553">
        <f t="shared" si="110"/>
        <v>25328</v>
      </c>
      <c r="KZ25" s="553">
        <f t="shared" si="111"/>
        <v>76</v>
      </c>
      <c r="LA25" s="554">
        <f t="shared" si="112"/>
        <v>25404</v>
      </c>
      <c r="LC25" s="723">
        <f t="shared" si="113"/>
        <v>0</v>
      </c>
      <c r="LD25" s="723">
        <f t="shared" si="114"/>
        <v>0</v>
      </c>
      <c r="LE25" s="723">
        <f t="shared" si="115"/>
        <v>0</v>
      </c>
      <c r="LF25" s="723">
        <f t="shared" si="116"/>
        <v>0</v>
      </c>
      <c r="LG25" s="723">
        <f t="shared" si="117"/>
        <v>1461</v>
      </c>
      <c r="LH25" s="723">
        <f t="shared" si="118"/>
        <v>0</v>
      </c>
      <c r="LI25" s="555"/>
      <c r="LJ25" s="555"/>
      <c r="LK25" s="555"/>
      <c r="LL25" s="555"/>
      <c r="LM25" s="555"/>
      <c r="LN25" s="555"/>
      <c r="LO25" s="555"/>
      <c r="LP25" s="555"/>
      <c r="LQ25" s="555"/>
      <c r="LR25" s="555"/>
      <c r="LS25" s="555"/>
      <c r="LT25" s="555"/>
      <c r="LU25" s="555"/>
      <c r="LV25" s="555"/>
      <c r="LW25" s="555"/>
      <c r="LX25" s="555"/>
      <c r="LY25" s="555"/>
      <c r="LZ25" s="555"/>
      <c r="MA25" s="555"/>
      <c r="MB25" s="555"/>
      <c r="MC25" s="555"/>
      <c r="MD25" s="555"/>
      <c r="ME25" s="555"/>
      <c r="MF25" s="555"/>
      <c r="MG25" s="555"/>
      <c r="MH25" s="555"/>
      <c r="MI25" s="555"/>
      <c r="MJ25" s="555"/>
      <c r="MK25" s="555"/>
      <c r="ML25" s="555"/>
      <c r="MM25" s="555"/>
      <c r="MN25" s="555"/>
      <c r="MO25" s="555"/>
      <c r="MP25" s="555"/>
      <c r="MQ25" s="555"/>
      <c r="MR25" s="555"/>
      <c r="MS25" s="555"/>
      <c r="MT25" s="555"/>
      <c r="MU25" s="555"/>
      <c r="MV25" s="555"/>
      <c r="MW25" s="555"/>
      <c r="MX25" s="555"/>
      <c r="MY25" s="555"/>
      <c r="MZ25" s="555"/>
      <c r="NA25" s="555"/>
      <c r="NB25" s="555"/>
      <c r="NC25" s="555"/>
      <c r="ND25" s="555"/>
      <c r="NE25" s="555"/>
      <c r="NF25" s="555"/>
      <c r="NG25" s="555"/>
      <c r="NH25" s="555"/>
      <c r="NI25" s="555"/>
      <c r="NJ25" s="555"/>
      <c r="NL25" s="749">
        <f t="shared" si="119"/>
        <v>0</v>
      </c>
      <c r="NM25" s="724">
        <f t="shared" si="120"/>
        <v>0</v>
      </c>
      <c r="NN25" s="724">
        <f t="shared" si="121"/>
        <v>0</v>
      </c>
      <c r="NO25" s="750">
        <f t="shared" si="122"/>
        <v>0</v>
      </c>
      <c r="NP25" s="751">
        <f t="shared" si="46"/>
        <v>0</v>
      </c>
      <c r="NQ25" s="751">
        <f t="shared" si="47"/>
        <v>0</v>
      </c>
      <c r="NR25" s="749">
        <f t="shared" si="123"/>
        <v>0</v>
      </c>
      <c r="NS25" s="724">
        <f t="shared" si="124"/>
        <v>0</v>
      </c>
      <c r="NT25" s="724">
        <f t="shared" si="125"/>
        <v>0</v>
      </c>
    </row>
    <row r="26" spans="1:384">
      <c r="A26" s="533" t="s">
        <v>797</v>
      </c>
      <c r="B26" s="534"/>
      <c r="C26" s="534"/>
      <c r="D26" s="534"/>
      <c r="E26" s="535">
        <f t="shared" si="48"/>
        <v>0</v>
      </c>
      <c r="F26" s="536"/>
      <c r="G26" s="536"/>
      <c r="H26" s="536"/>
      <c r="I26" s="535">
        <f t="shared" si="49"/>
        <v>0</v>
      </c>
      <c r="J26" s="537">
        <f t="shared" si="50"/>
        <v>0</v>
      </c>
      <c r="K26" s="538">
        <v>436</v>
      </c>
      <c r="L26" s="534"/>
      <c r="M26" s="556">
        <v>0</v>
      </c>
      <c r="N26" s="534"/>
      <c r="O26" s="538">
        <v>2</v>
      </c>
      <c r="P26" s="535">
        <f t="shared" si="2"/>
        <v>438</v>
      </c>
      <c r="Q26" s="538">
        <v>471</v>
      </c>
      <c r="R26" s="534"/>
      <c r="S26" s="556">
        <v>0</v>
      </c>
      <c r="T26" s="534"/>
      <c r="U26" s="538">
        <v>2</v>
      </c>
      <c r="V26" s="535">
        <f t="shared" si="3"/>
        <v>473</v>
      </c>
      <c r="W26" s="538">
        <v>97</v>
      </c>
      <c r="X26" s="534"/>
      <c r="Y26" s="534"/>
      <c r="Z26" s="534"/>
      <c r="AA26" s="538">
        <v>0</v>
      </c>
      <c r="AB26" s="535">
        <f t="shared" si="51"/>
        <v>97</v>
      </c>
      <c r="AC26" s="532">
        <f t="shared" si="52"/>
        <v>1008</v>
      </c>
      <c r="AD26" s="324"/>
      <c r="AE26" s="324"/>
      <c r="AF26" s="324"/>
      <c r="AG26" s="324">
        <v>152</v>
      </c>
      <c r="AH26" s="324"/>
      <c r="AI26" s="324">
        <v>30</v>
      </c>
      <c r="AJ26" s="540"/>
      <c r="AK26" s="541">
        <v>0</v>
      </c>
      <c r="AL26" s="542"/>
      <c r="AM26" s="543">
        <v>0</v>
      </c>
      <c r="AN26" s="543"/>
      <c r="AO26" s="540"/>
      <c r="AP26" s="544"/>
      <c r="AQ26" s="543">
        <v>0</v>
      </c>
      <c r="AR26" s="541"/>
      <c r="AS26" s="541"/>
      <c r="AT26" s="534"/>
      <c r="AU26" s="534"/>
      <c r="AV26" s="543">
        <v>0</v>
      </c>
      <c r="AW26" s="543">
        <v>0</v>
      </c>
      <c r="AX26" s="541"/>
      <c r="AY26" s="543">
        <v>0</v>
      </c>
      <c r="AZ26" s="543"/>
      <c r="BA26" s="541"/>
      <c r="BB26" s="543">
        <v>1</v>
      </c>
      <c r="BC26" s="534"/>
      <c r="BD26" s="534"/>
      <c r="BE26" s="543">
        <v>0</v>
      </c>
      <c r="BF26" s="543"/>
      <c r="BG26" s="546"/>
      <c r="BH26" s="547">
        <f t="shared" si="53"/>
        <v>10671100</v>
      </c>
      <c r="BI26" s="548">
        <f t="shared" ref="BI26:BL39" si="126">$K26*BI$7</f>
        <v>940452</v>
      </c>
      <c r="BJ26" s="548">
        <f t="shared" si="126"/>
        <v>9730648</v>
      </c>
      <c r="BK26" s="548">
        <f t="shared" si="126"/>
        <v>7631308</v>
      </c>
      <c r="BL26" s="548">
        <f t="shared" si="126"/>
        <v>2099340</v>
      </c>
      <c r="BM26" s="547">
        <f t="shared" si="54"/>
        <v>0</v>
      </c>
      <c r="BN26" s="548">
        <f t="shared" si="5"/>
        <v>0</v>
      </c>
      <c r="BO26" s="548">
        <f t="shared" si="5"/>
        <v>0</v>
      </c>
      <c r="BP26" s="548">
        <f t="shared" si="5"/>
        <v>0</v>
      </c>
      <c r="BQ26" s="548">
        <f t="shared" si="5"/>
        <v>0</v>
      </c>
      <c r="BR26" s="547">
        <f t="shared" si="55"/>
        <v>0</v>
      </c>
      <c r="BS26" s="548">
        <f t="shared" si="6"/>
        <v>0</v>
      </c>
      <c r="BT26" s="548">
        <f t="shared" si="6"/>
        <v>0</v>
      </c>
      <c r="BU26" s="548">
        <f t="shared" si="6"/>
        <v>0</v>
      </c>
      <c r="BV26" s="548">
        <f t="shared" si="6"/>
        <v>0</v>
      </c>
      <c r="BW26" s="548"/>
      <c r="BX26" s="548"/>
      <c r="BY26" s="548"/>
      <c r="BZ26" s="548"/>
      <c r="CA26" s="548"/>
      <c r="CB26" s="547">
        <f t="shared" si="56"/>
        <v>382914</v>
      </c>
      <c r="CC26" s="548">
        <f t="shared" si="7"/>
        <v>902</v>
      </c>
      <c r="CD26" s="548">
        <f t="shared" si="7"/>
        <v>382012</v>
      </c>
      <c r="CE26" s="548">
        <f t="shared" si="7"/>
        <v>382012</v>
      </c>
      <c r="CF26" s="548">
        <f t="shared" si="7"/>
        <v>0</v>
      </c>
      <c r="CG26" s="549">
        <f t="shared" si="57"/>
        <v>11054014</v>
      </c>
      <c r="CH26" s="547">
        <f t="shared" si="58"/>
        <v>15730458</v>
      </c>
      <c r="CI26" s="548">
        <f t="shared" si="58"/>
        <v>1352241</v>
      </c>
      <c r="CJ26" s="548">
        <f t="shared" si="58"/>
        <v>14378217</v>
      </c>
      <c r="CK26" s="548">
        <f t="shared" si="58"/>
        <v>10962996</v>
      </c>
      <c r="CL26" s="548">
        <f t="shared" si="58"/>
        <v>3415221</v>
      </c>
      <c r="CM26" s="547">
        <f t="shared" si="59"/>
        <v>0</v>
      </c>
      <c r="CN26" s="548">
        <f t="shared" si="8"/>
        <v>0</v>
      </c>
      <c r="CO26" s="548">
        <f t="shared" si="8"/>
        <v>0</v>
      </c>
      <c r="CP26" s="548">
        <f t="shared" si="8"/>
        <v>0</v>
      </c>
      <c r="CQ26" s="548">
        <f t="shared" si="8"/>
        <v>0</v>
      </c>
      <c r="CR26" s="547">
        <f t="shared" si="60"/>
        <v>0</v>
      </c>
      <c r="CS26" s="548">
        <f t="shared" si="60"/>
        <v>0</v>
      </c>
      <c r="CT26" s="548">
        <f t="shared" si="60"/>
        <v>0</v>
      </c>
      <c r="CU26" s="548">
        <f t="shared" si="60"/>
        <v>0</v>
      </c>
      <c r="CV26" s="548">
        <f t="shared" si="60"/>
        <v>0</v>
      </c>
      <c r="CW26" s="547">
        <f t="shared" si="61"/>
        <v>0</v>
      </c>
      <c r="CX26" s="548">
        <f t="shared" si="9"/>
        <v>0</v>
      </c>
      <c r="CY26" s="548">
        <f t="shared" si="9"/>
        <v>0</v>
      </c>
      <c r="CZ26" s="548">
        <f t="shared" si="9"/>
        <v>0</v>
      </c>
      <c r="DA26" s="548">
        <f t="shared" si="9"/>
        <v>0</v>
      </c>
      <c r="DB26" s="547">
        <f t="shared" si="62"/>
        <v>442288</v>
      </c>
      <c r="DC26" s="548">
        <f t="shared" si="10"/>
        <v>1504</v>
      </c>
      <c r="DD26" s="548">
        <f t="shared" si="10"/>
        <v>440784</v>
      </c>
      <c r="DE26" s="548">
        <f t="shared" si="10"/>
        <v>440784</v>
      </c>
      <c r="DF26" s="548">
        <f t="shared" si="10"/>
        <v>0</v>
      </c>
      <c r="DG26" s="549">
        <f t="shared" si="63"/>
        <v>16172746</v>
      </c>
      <c r="DH26" s="547">
        <f t="shared" si="64"/>
        <v>3258230</v>
      </c>
      <c r="DI26" s="548">
        <f t="shared" si="64"/>
        <v>268593</v>
      </c>
      <c r="DJ26" s="548">
        <f t="shared" si="64"/>
        <v>2989637</v>
      </c>
      <c r="DK26" s="548">
        <f t="shared" si="64"/>
        <v>2165622</v>
      </c>
      <c r="DL26" s="548">
        <f t="shared" si="64"/>
        <v>824015</v>
      </c>
      <c r="DM26" s="547">
        <f t="shared" si="65"/>
        <v>0</v>
      </c>
      <c r="DN26" s="548">
        <f t="shared" si="11"/>
        <v>0</v>
      </c>
      <c r="DO26" s="548">
        <f t="shared" si="11"/>
        <v>0</v>
      </c>
      <c r="DP26" s="548">
        <f t="shared" si="11"/>
        <v>0</v>
      </c>
      <c r="DQ26" s="548">
        <f t="shared" si="11"/>
        <v>0</v>
      </c>
      <c r="DR26" s="548"/>
      <c r="DS26" s="548"/>
      <c r="DT26" s="548"/>
      <c r="DU26" s="548"/>
      <c r="DV26" s="548"/>
      <c r="DW26" s="547">
        <f t="shared" si="66"/>
        <v>0</v>
      </c>
      <c r="DX26" s="548">
        <f t="shared" si="12"/>
        <v>0</v>
      </c>
      <c r="DY26" s="548">
        <f t="shared" si="12"/>
        <v>0</v>
      </c>
      <c r="DZ26" s="548">
        <f t="shared" si="12"/>
        <v>0</v>
      </c>
      <c r="EA26" s="548">
        <f t="shared" si="12"/>
        <v>0</v>
      </c>
      <c r="EB26" s="547">
        <f t="shared" si="67"/>
        <v>0</v>
      </c>
      <c r="EC26" s="548">
        <f t="shared" si="13"/>
        <v>0</v>
      </c>
      <c r="ED26" s="548">
        <f t="shared" si="13"/>
        <v>0</v>
      </c>
      <c r="EE26" s="548">
        <f t="shared" si="13"/>
        <v>0</v>
      </c>
      <c r="EF26" s="548">
        <f t="shared" si="13"/>
        <v>0</v>
      </c>
      <c r="EG26" s="549">
        <f t="shared" si="68"/>
        <v>3258230</v>
      </c>
      <c r="EH26" s="549">
        <f t="shared" si="69"/>
        <v>30484990</v>
      </c>
      <c r="EI26" s="550">
        <f t="shared" si="70"/>
        <v>2563692</v>
      </c>
      <c r="EJ26" s="550">
        <f t="shared" si="14"/>
        <v>27921298</v>
      </c>
      <c r="EK26" s="550">
        <f t="shared" si="14"/>
        <v>21582722</v>
      </c>
      <c r="EL26" s="550">
        <f t="shared" si="14"/>
        <v>6338576</v>
      </c>
      <c r="EM26" s="551">
        <f t="shared" si="71"/>
        <v>29659788</v>
      </c>
      <c r="EN26" s="551">
        <f t="shared" si="72"/>
        <v>0</v>
      </c>
      <c r="EO26" s="551">
        <f t="shared" si="73"/>
        <v>0</v>
      </c>
      <c r="EP26" s="551">
        <f t="shared" si="74"/>
        <v>0</v>
      </c>
      <c r="EQ26" s="551">
        <f t="shared" si="75"/>
        <v>825202</v>
      </c>
      <c r="ER26" s="547">
        <f t="shared" si="76"/>
        <v>0</v>
      </c>
      <c r="ES26" s="548">
        <f t="shared" si="76"/>
        <v>0</v>
      </c>
      <c r="ET26" s="548">
        <f t="shared" si="76"/>
        <v>0</v>
      </c>
      <c r="EU26" s="548">
        <f t="shared" si="76"/>
        <v>0</v>
      </c>
      <c r="EV26" s="548">
        <f t="shared" si="76"/>
        <v>0</v>
      </c>
      <c r="EW26" s="547">
        <f t="shared" si="77"/>
        <v>0</v>
      </c>
      <c r="EX26" s="547">
        <f t="shared" si="77"/>
        <v>0</v>
      </c>
      <c r="EY26" s="547">
        <f t="shared" si="77"/>
        <v>0</v>
      </c>
      <c r="EZ26" s="547">
        <f t="shared" si="77"/>
        <v>0</v>
      </c>
      <c r="FA26" s="547">
        <f t="shared" si="77"/>
        <v>0</v>
      </c>
      <c r="FB26" s="552">
        <f t="shared" si="78"/>
        <v>0</v>
      </c>
      <c r="FC26" s="552">
        <f t="shared" si="78"/>
        <v>0</v>
      </c>
      <c r="FD26" s="552">
        <f t="shared" si="78"/>
        <v>0</v>
      </c>
      <c r="FE26" s="552">
        <f t="shared" si="78"/>
        <v>0</v>
      </c>
      <c r="FF26" s="552">
        <f t="shared" si="78"/>
        <v>0</v>
      </c>
      <c r="FG26" s="552">
        <f t="shared" si="79"/>
        <v>222072</v>
      </c>
      <c r="FH26" s="552">
        <f t="shared" si="79"/>
        <v>4408</v>
      </c>
      <c r="FI26" s="552">
        <f t="shared" si="79"/>
        <v>217664</v>
      </c>
      <c r="FJ26" s="552">
        <f t="shared" si="79"/>
        <v>217664</v>
      </c>
      <c r="FK26" s="552">
        <f t="shared" si="79"/>
        <v>0</v>
      </c>
      <c r="FL26" s="547">
        <f t="shared" si="80"/>
        <v>0</v>
      </c>
      <c r="FM26" s="547">
        <f t="shared" si="80"/>
        <v>0</v>
      </c>
      <c r="FN26" s="547">
        <f t="shared" si="80"/>
        <v>0</v>
      </c>
      <c r="FO26" s="547">
        <f t="shared" si="80"/>
        <v>0</v>
      </c>
      <c r="FP26" s="547">
        <f t="shared" si="80"/>
        <v>0</v>
      </c>
      <c r="FQ26" s="547">
        <f t="shared" si="81"/>
        <v>37560</v>
      </c>
      <c r="FR26" s="547">
        <f t="shared" si="81"/>
        <v>750</v>
      </c>
      <c r="FS26" s="547">
        <f t="shared" si="81"/>
        <v>36810</v>
      </c>
      <c r="FT26" s="547">
        <f t="shared" si="81"/>
        <v>36810</v>
      </c>
      <c r="FU26" s="547">
        <f t="shared" si="81"/>
        <v>0</v>
      </c>
      <c r="FV26" s="552">
        <f t="shared" si="82"/>
        <v>0</v>
      </c>
      <c r="FW26" s="552">
        <f t="shared" si="82"/>
        <v>0</v>
      </c>
      <c r="FX26" s="552">
        <f t="shared" si="82"/>
        <v>0</v>
      </c>
      <c r="FY26" s="552">
        <f t="shared" si="82"/>
        <v>0</v>
      </c>
      <c r="FZ26" s="552">
        <f t="shared" si="82"/>
        <v>0</v>
      </c>
      <c r="GA26" s="552">
        <f t="shared" si="83"/>
        <v>0</v>
      </c>
      <c r="GB26" s="552">
        <f t="shared" si="83"/>
        <v>0</v>
      </c>
      <c r="GC26" s="552">
        <f t="shared" si="83"/>
        <v>0</v>
      </c>
      <c r="GD26" s="552">
        <f t="shared" si="83"/>
        <v>0</v>
      </c>
      <c r="GE26" s="552">
        <f t="shared" si="83"/>
        <v>0</v>
      </c>
      <c r="GF26" s="552">
        <f t="shared" si="84"/>
        <v>0</v>
      </c>
      <c r="GG26" s="552">
        <f t="shared" si="84"/>
        <v>0</v>
      </c>
      <c r="GH26" s="552">
        <f t="shared" si="84"/>
        <v>0</v>
      </c>
      <c r="GI26" s="552">
        <f t="shared" si="84"/>
        <v>0</v>
      </c>
      <c r="GJ26" s="552">
        <f t="shared" si="84"/>
        <v>0</v>
      </c>
      <c r="GK26" s="552">
        <f t="shared" si="85"/>
        <v>0</v>
      </c>
      <c r="GL26" s="552">
        <f t="shared" si="85"/>
        <v>0</v>
      </c>
      <c r="GM26" s="552">
        <f t="shared" si="85"/>
        <v>0</v>
      </c>
      <c r="GN26" s="552">
        <f t="shared" si="85"/>
        <v>0</v>
      </c>
      <c r="GO26" s="552">
        <f t="shared" si="85"/>
        <v>0</v>
      </c>
      <c r="GP26" s="547">
        <f t="shared" si="86"/>
        <v>0</v>
      </c>
      <c r="GQ26" s="547">
        <f t="shared" si="86"/>
        <v>0</v>
      </c>
      <c r="GR26" s="547">
        <f t="shared" si="86"/>
        <v>0</v>
      </c>
      <c r="GS26" s="547">
        <f t="shared" si="86"/>
        <v>0</v>
      </c>
      <c r="GT26" s="547">
        <f t="shared" si="86"/>
        <v>0</v>
      </c>
      <c r="GU26" s="547">
        <f t="shared" si="87"/>
        <v>0</v>
      </c>
      <c r="GV26" s="547">
        <f t="shared" si="87"/>
        <v>0</v>
      </c>
      <c r="GW26" s="547">
        <f t="shared" si="87"/>
        <v>0</v>
      </c>
      <c r="GX26" s="547">
        <f t="shared" si="87"/>
        <v>0</v>
      </c>
      <c r="GY26" s="547">
        <f t="shared" si="87"/>
        <v>0</v>
      </c>
      <c r="GZ26" s="552">
        <f t="shared" si="88"/>
        <v>0</v>
      </c>
      <c r="HA26" s="552">
        <f t="shared" si="88"/>
        <v>0</v>
      </c>
      <c r="HB26" s="552">
        <f t="shared" si="88"/>
        <v>0</v>
      </c>
      <c r="HC26" s="552">
        <f t="shared" si="88"/>
        <v>0</v>
      </c>
      <c r="HD26" s="552">
        <f t="shared" si="88"/>
        <v>0</v>
      </c>
      <c r="HE26" s="552">
        <f t="shared" si="89"/>
        <v>0</v>
      </c>
      <c r="HF26" s="552">
        <f t="shared" si="89"/>
        <v>0</v>
      </c>
      <c r="HG26" s="552">
        <f t="shared" si="89"/>
        <v>0</v>
      </c>
      <c r="HH26" s="552">
        <f t="shared" si="89"/>
        <v>0</v>
      </c>
      <c r="HI26" s="552">
        <f t="shared" si="89"/>
        <v>0</v>
      </c>
      <c r="HJ26" s="547">
        <f t="shared" si="90"/>
        <v>0</v>
      </c>
      <c r="HK26" s="547">
        <f t="shared" si="90"/>
        <v>0</v>
      </c>
      <c r="HL26" s="547">
        <f t="shared" si="90"/>
        <v>0</v>
      </c>
      <c r="HM26" s="547">
        <f t="shared" si="90"/>
        <v>0</v>
      </c>
      <c r="HN26" s="547">
        <f t="shared" si="90"/>
        <v>0</v>
      </c>
      <c r="HO26" s="547">
        <f t="shared" si="91"/>
        <v>0</v>
      </c>
      <c r="HP26" s="547">
        <f t="shared" si="91"/>
        <v>0</v>
      </c>
      <c r="HQ26" s="547">
        <f t="shared" si="91"/>
        <v>0</v>
      </c>
      <c r="HR26" s="547">
        <f t="shared" si="91"/>
        <v>0</v>
      </c>
      <c r="HS26" s="547">
        <f t="shared" si="91"/>
        <v>0</v>
      </c>
      <c r="HT26" s="552">
        <f t="shared" si="92"/>
        <v>0</v>
      </c>
      <c r="HU26" s="552">
        <f t="shared" si="92"/>
        <v>0</v>
      </c>
      <c r="HV26" s="552">
        <f t="shared" si="92"/>
        <v>0</v>
      </c>
      <c r="HW26" s="552">
        <f t="shared" si="92"/>
        <v>0</v>
      </c>
      <c r="HX26" s="552">
        <f t="shared" si="92"/>
        <v>0</v>
      </c>
      <c r="HY26" s="552">
        <f t="shared" si="93"/>
        <v>0</v>
      </c>
      <c r="HZ26" s="552">
        <f t="shared" si="93"/>
        <v>0</v>
      </c>
      <c r="IA26" s="552">
        <f t="shared" si="93"/>
        <v>0</v>
      </c>
      <c r="IB26" s="552">
        <f t="shared" si="93"/>
        <v>0</v>
      </c>
      <c r="IC26" s="552">
        <f t="shared" si="93"/>
        <v>0</v>
      </c>
      <c r="ID26" s="547">
        <f t="shared" si="94"/>
        <v>0</v>
      </c>
      <c r="IE26" s="547">
        <f t="shared" si="94"/>
        <v>0</v>
      </c>
      <c r="IF26" s="547">
        <f t="shared" si="94"/>
        <v>0</v>
      </c>
      <c r="IG26" s="547">
        <f t="shared" si="94"/>
        <v>0</v>
      </c>
      <c r="IH26" s="547">
        <f t="shared" si="94"/>
        <v>0</v>
      </c>
      <c r="II26" s="547">
        <f t="shared" si="95"/>
        <v>0</v>
      </c>
      <c r="IJ26" s="547">
        <f t="shared" si="95"/>
        <v>0</v>
      </c>
      <c r="IK26" s="547">
        <f t="shared" si="95"/>
        <v>0</v>
      </c>
      <c r="IL26" s="547">
        <f t="shared" si="95"/>
        <v>0</v>
      </c>
      <c r="IM26" s="547">
        <f t="shared" si="95"/>
        <v>0</v>
      </c>
      <c r="IN26" s="552">
        <f t="shared" si="96"/>
        <v>0</v>
      </c>
      <c r="IO26" s="552">
        <f t="shared" si="96"/>
        <v>0</v>
      </c>
      <c r="IP26" s="552">
        <f t="shared" si="96"/>
        <v>0</v>
      </c>
      <c r="IQ26" s="552">
        <f t="shared" si="96"/>
        <v>0</v>
      </c>
      <c r="IR26" s="552">
        <f t="shared" si="96"/>
        <v>0</v>
      </c>
      <c r="IS26" s="552">
        <f t="shared" si="97"/>
        <v>0</v>
      </c>
      <c r="IT26" s="552">
        <f t="shared" si="97"/>
        <v>0</v>
      </c>
      <c r="IU26" s="552">
        <f t="shared" si="97"/>
        <v>0</v>
      </c>
      <c r="IV26" s="552">
        <f t="shared" si="97"/>
        <v>0</v>
      </c>
      <c r="IW26" s="552">
        <f t="shared" si="97"/>
        <v>0</v>
      </c>
      <c r="IX26" s="547">
        <f t="shared" si="98"/>
        <v>0</v>
      </c>
      <c r="IY26" s="547">
        <f t="shared" si="98"/>
        <v>0</v>
      </c>
      <c r="IZ26" s="547">
        <f t="shared" si="98"/>
        <v>0</v>
      </c>
      <c r="JA26" s="547">
        <f t="shared" si="98"/>
        <v>0</v>
      </c>
      <c r="JB26" s="547">
        <f t="shared" si="98"/>
        <v>0</v>
      </c>
      <c r="JC26" s="547">
        <f t="shared" si="99"/>
        <v>0</v>
      </c>
      <c r="JD26" s="547">
        <f t="shared" si="99"/>
        <v>0</v>
      </c>
      <c r="JE26" s="547">
        <f t="shared" si="99"/>
        <v>0</v>
      </c>
      <c r="JF26" s="547">
        <f t="shared" si="99"/>
        <v>0</v>
      </c>
      <c r="JG26" s="547">
        <f t="shared" si="99"/>
        <v>0</v>
      </c>
      <c r="JH26" s="552">
        <f t="shared" si="100"/>
        <v>171756</v>
      </c>
      <c r="JI26" s="552">
        <f t="shared" si="100"/>
        <v>20442</v>
      </c>
      <c r="JJ26" s="552">
        <f t="shared" si="100"/>
        <v>151314</v>
      </c>
      <c r="JK26" s="552">
        <f t="shared" si="100"/>
        <v>118668</v>
      </c>
      <c r="JL26" s="552">
        <f t="shared" si="100"/>
        <v>32646</v>
      </c>
      <c r="JM26" s="552">
        <f t="shared" si="101"/>
        <v>0</v>
      </c>
      <c r="JN26" s="552">
        <f t="shared" si="101"/>
        <v>0</v>
      </c>
      <c r="JO26" s="552">
        <f t="shared" si="101"/>
        <v>0</v>
      </c>
      <c r="JP26" s="552">
        <f t="shared" si="101"/>
        <v>0</v>
      </c>
      <c r="JQ26" s="552">
        <f t="shared" si="101"/>
        <v>0</v>
      </c>
      <c r="JR26" s="547">
        <f t="shared" si="102"/>
        <v>0</v>
      </c>
      <c r="JS26" s="547">
        <f t="shared" si="102"/>
        <v>0</v>
      </c>
      <c r="JT26" s="547">
        <f t="shared" si="102"/>
        <v>0</v>
      </c>
      <c r="JU26" s="547">
        <f t="shared" si="102"/>
        <v>0</v>
      </c>
      <c r="JV26" s="547">
        <f t="shared" si="102"/>
        <v>0</v>
      </c>
      <c r="JW26" s="547">
        <f t="shared" si="103"/>
        <v>0</v>
      </c>
      <c r="JX26" s="547">
        <f t="shared" si="103"/>
        <v>0</v>
      </c>
      <c r="JY26" s="547">
        <f t="shared" si="103"/>
        <v>0</v>
      </c>
      <c r="JZ26" s="547">
        <f t="shared" si="103"/>
        <v>0</v>
      </c>
      <c r="KA26" s="547">
        <f t="shared" si="103"/>
        <v>0</v>
      </c>
      <c r="KB26" s="552">
        <f t="shared" si="104"/>
        <v>0</v>
      </c>
      <c r="KC26" s="552">
        <f t="shared" si="104"/>
        <v>0</v>
      </c>
      <c r="KD26" s="552">
        <f t="shared" si="104"/>
        <v>0</v>
      </c>
      <c r="KE26" s="552">
        <f t="shared" si="104"/>
        <v>0</v>
      </c>
      <c r="KF26" s="552">
        <f t="shared" si="104"/>
        <v>0</v>
      </c>
      <c r="KG26" s="552">
        <f t="shared" si="105"/>
        <v>0</v>
      </c>
      <c r="KH26" s="552">
        <f t="shared" si="105"/>
        <v>0</v>
      </c>
      <c r="KI26" s="552">
        <f t="shared" si="105"/>
        <v>0</v>
      </c>
      <c r="KJ26" s="552">
        <f t="shared" si="105"/>
        <v>0</v>
      </c>
      <c r="KK26" s="552">
        <f t="shared" si="105"/>
        <v>0</v>
      </c>
      <c r="KL26" s="552">
        <f t="shared" si="106"/>
        <v>259632</v>
      </c>
      <c r="KM26" s="552">
        <f t="shared" si="107"/>
        <v>171756</v>
      </c>
      <c r="KN26" s="549">
        <f t="shared" si="108"/>
        <v>431388</v>
      </c>
      <c r="KO26" s="549">
        <f t="shared" si="108"/>
        <v>25600</v>
      </c>
      <c r="KP26" s="549">
        <f t="shared" si="108"/>
        <v>405788</v>
      </c>
      <c r="KQ26" s="549">
        <f t="shared" si="108"/>
        <v>373142</v>
      </c>
      <c r="KR26" s="549">
        <f t="shared" si="108"/>
        <v>32646</v>
      </c>
      <c r="KS26" s="549">
        <f t="shared" si="45"/>
        <v>30916378</v>
      </c>
      <c r="KT26" s="550">
        <f t="shared" si="45"/>
        <v>2589292</v>
      </c>
      <c r="KU26" s="550">
        <f t="shared" si="45"/>
        <v>28327086</v>
      </c>
      <c r="KV26" s="550">
        <f t="shared" si="45"/>
        <v>21955864</v>
      </c>
      <c r="KW26" s="550">
        <f t="shared" si="45"/>
        <v>6371222</v>
      </c>
      <c r="KX26" s="537">
        <f t="shared" si="109"/>
        <v>30916.3</v>
      </c>
      <c r="KY26" s="553">
        <f t="shared" si="110"/>
        <v>30656.7</v>
      </c>
      <c r="KZ26" s="553">
        <f t="shared" si="111"/>
        <v>259.60000000000002</v>
      </c>
      <c r="LA26" s="554">
        <f t="shared" si="112"/>
        <v>30916.3</v>
      </c>
      <c r="LC26" s="723">
        <f t="shared" si="113"/>
        <v>0</v>
      </c>
      <c r="LD26" s="723">
        <f t="shared" si="114"/>
        <v>0</v>
      </c>
      <c r="LE26" s="723">
        <f t="shared" si="115"/>
        <v>0</v>
      </c>
      <c r="LF26" s="723">
        <f t="shared" si="116"/>
        <v>1461</v>
      </c>
      <c r="LG26" s="723">
        <f t="shared" si="117"/>
        <v>0</v>
      </c>
      <c r="LH26" s="723">
        <f t="shared" si="118"/>
        <v>1252</v>
      </c>
      <c r="LI26" s="555"/>
      <c r="LJ26" s="555"/>
      <c r="LK26" s="555"/>
      <c r="LL26" s="555"/>
      <c r="LM26" s="555"/>
      <c r="LN26" s="555"/>
      <c r="LO26" s="555"/>
      <c r="LP26" s="555"/>
      <c r="LQ26" s="555"/>
      <c r="LR26" s="555"/>
      <c r="LS26" s="555"/>
      <c r="LT26" s="555"/>
      <c r="LU26" s="555"/>
      <c r="LV26" s="555"/>
      <c r="LW26" s="555"/>
      <c r="LX26" s="555"/>
      <c r="LY26" s="555"/>
      <c r="LZ26" s="555"/>
      <c r="MA26" s="555"/>
      <c r="MB26" s="555"/>
      <c r="MC26" s="555"/>
      <c r="MD26" s="555"/>
      <c r="ME26" s="555"/>
      <c r="MF26" s="555"/>
      <c r="MG26" s="555"/>
      <c r="MH26" s="555"/>
      <c r="MI26" s="555"/>
      <c r="MJ26" s="555"/>
      <c r="MK26" s="555"/>
      <c r="ML26" s="555"/>
      <c r="MM26" s="555"/>
      <c r="MN26" s="555"/>
      <c r="MO26" s="555"/>
      <c r="MP26" s="555"/>
      <c r="MQ26" s="555"/>
      <c r="MR26" s="555"/>
      <c r="MS26" s="555"/>
      <c r="MT26" s="555"/>
      <c r="MU26" s="555"/>
      <c r="MV26" s="555"/>
      <c r="MW26" s="555"/>
      <c r="MX26" s="555"/>
      <c r="MY26" s="555"/>
      <c r="MZ26" s="555"/>
      <c r="NA26" s="555"/>
      <c r="NB26" s="555"/>
      <c r="NC26" s="555"/>
      <c r="ND26" s="555"/>
      <c r="NE26" s="555"/>
      <c r="NF26" s="555"/>
      <c r="NG26" s="555"/>
      <c r="NH26" s="555"/>
      <c r="NI26" s="555"/>
      <c r="NJ26" s="555"/>
      <c r="NL26" s="749">
        <f t="shared" si="119"/>
        <v>171756</v>
      </c>
      <c r="NM26" s="724">
        <f t="shared" si="120"/>
        <v>0</v>
      </c>
      <c r="NN26" s="724">
        <f t="shared" si="121"/>
        <v>0</v>
      </c>
      <c r="NO26" s="750">
        <f t="shared" si="122"/>
        <v>151314</v>
      </c>
      <c r="NP26" s="751">
        <f t="shared" si="46"/>
        <v>0</v>
      </c>
      <c r="NQ26" s="751">
        <f t="shared" si="47"/>
        <v>0</v>
      </c>
      <c r="NR26" s="749">
        <f t="shared" si="123"/>
        <v>20442</v>
      </c>
      <c r="NS26" s="724">
        <f t="shared" si="124"/>
        <v>0</v>
      </c>
      <c r="NT26" s="724">
        <f t="shared" si="125"/>
        <v>0</v>
      </c>
    </row>
    <row r="27" spans="1:384">
      <c r="A27" s="533" t="s">
        <v>798</v>
      </c>
      <c r="B27" s="534"/>
      <c r="C27" s="534"/>
      <c r="D27" s="534"/>
      <c r="E27" s="535">
        <f t="shared" si="48"/>
        <v>0</v>
      </c>
      <c r="F27" s="536"/>
      <c r="G27" s="536"/>
      <c r="H27" s="536"/>
      <c r="I27" s="535">
        <f t="shared" si="49"/>
        <v>0</v>
      </c>
      <c r="J27" s="537">
        <f t="shared" si="50"/>
        <v>0</v>
      </c>
      <c r="K27" s="538">
        <v>280</v>
      </c>
      <c r="L27" s="534"/>
      <c r="M27" s="556">
        <v>0</v>
      </c>
      <c r="N27" s="534"/>
      <c r="O27" s="538">
        <v>1</v>
      </c>
      <c r="P27" s="535">
        <f t="shared" si="2"/>
        <v>281</v>
      </c>
      <c r="Q27" s="538">
        <v>347</v>
      </c>
      <c r="R27" s="534"/>
      <c r="S27" s="556">
        <v>27</v>
      </c>
      <c r="T27" s="534"/>
      <c r="U27" s="538">
        <v>3</v>
      </c>
      <c r="V27" s="535">
        <f t="shared" si="3"/>
        <v>377</v>
      </c>
      <c r="W27" s="538">
        <v>76</v>
      </c>
      <c r="X27" s="534"/>
      <c r="Y27" s="534"/>
      <c r="Z27" s="534"/>
      <c r="AA27" s="538">
        <v>1</v>
      </c>
      <c r="AB27" s="535">
        <f t="shared" si="51"/>
        <v>77</v>
      </c>
      <c r="AC27" s="532">
        <f t="shared" si="52"/>
        <v>735</v>
      </c>
      <c r="AD27" s="324"/>
      <c r="AE27" s="324"/>
      <c r="AF27" s="324"/>
      <c r="AG27" s="324"/>
      <c r="AH27" s="557"/>
      <c r="AI27" s="324"/>
      <c r="AJ27" s="540"/>
      <c r="AK27" s="541">
        <v>0</v>
      </c>
      <c r="AL27" s="542"/>
      <c r="AM27" s="543">
        <v>0</v>
      </c>
      <c r="AN27" s="543"/>
      <c r="AO27" s="540"/>
      <c r="AP27" s="544"/>
      <c r="AQ27" s="543">
        <v>0</v>
      </c>
      <c r="AR27" s="541"/>
      <c r="AS27" s="541"/>
      <c r="AT27" s="534"/>
      <c r="AU27" s="534"/>
      <c r="AV27" s="543">
        <v>0</v>
      </c>
      <c r="AW27" s="543">
        <v>0</v>
      </c>
      <c r="AX27" s="541"/>
      <c r="AY27" s="543">
        <v>0</v>
      </c>
      <c r="AZ27" s="543"/>
      <c r="BA27" s="541"/>
      <c r="BB27" s="543"/>
      <c r="BC27" s="534"/>
      <c r="BD27" s="534"/>
      <c r="BE27" s="543">
        <v>0</v>
      </c>
      <c r="BF27" s="543"/>
      <c r="BG27" s="546"/>
      <c r="BH27" s="547">
        <f t="shared" si="53"/>
        <v>6853000</v>
      </c>
      <c r="BI27" s="548">
        <f t="shared" si="126"/>
        <v>603960</v>
      </c>
      <c r="BJ27" s="548">
        <f t="shared" si="126"/>
        <v>6249040</v>
      </c>
      <c r="BK27" s="548">
        <f t="shared" si="126"/>
        <v>4900840</v>
      </c>
      <c r="BL27" s="548">
        <f t="shared" si="126"/>
        <v>1348200</v>
      </c>
      <c r="BM27" s="547">
        <f t="shared" si="54"/>
        <v>0</v>
      </c>
      <c r="BN27" s="548">
        <f t="shared" si="5"/>
        <v>0</v>
      </c>
      <c r="BO27" s="548">
        <f t="shared" si="5"/>
        <v>0</v>
      </c>
      <c r="BP27" s="548">
        <f t="shared" si="5"/>
        <v>0</v>
      </c>
      <c r="BQ27" s="548">
        <f t="shared" si="5"/>
        <v>0</v>
      </c>
      <c r="BR27" s="547">
        <f t="shared" si="55"/>
        <v>0</v>
      </c>
      <c r="BS27" s="548">
        <f t="shared" si="6"/>
        <v>0</v>
      </c>
      <c r="BT27" s="548">
        <f t="shared" si="6"/>
        <v>0</v>
      </c>
      <c r="BU27" s="548">
        <f t="shared" si="6"/>
        <v>0</v>
      </c>
      <c r="BV27" s="548">
        <f t="shared" si="6"/>
        <v>0</v>
      </c>
      <c r="BW27" s="548"/>
      <c r="BX27" s="548"/>
      <c r="BY27" s="548"/>
      <c r="BZ27" s="548"/>
      <c r="CA27" s="548"/>
      <c r="CB27" s="547">
        <f t="shared" si="56"/>
        <v>191457</v>
      </c>
      <c r="CC27" s="548">
        <f t="shared" si="7"/>
        <v>451</v>
      </c>
      <c r="CD27" s="548">
        <f t="shared" si="7"/>
        <v>191006</v>
      </c>
      <c r="CE27" s="548">
        <f t="shared" si="7"/>
        <v>191006</v>
      </c>
      <c r="CF27" s="548">
        <f t="shared" si="7"/>
        <v>0</v>
      </c>
      <c r="CG27" s="549">
        <f t="shared" si="57"/>
        <v>7044457</v>
      </c>
      <c r="CH27" s="547">
        <f t="shared" si="58"/>
        <v>11589106</v>
      </c>
      <c r="CI27" s="548">
        <f t="shared" si="58"/>
        <v>996237</v>
      </c>
      <c r="CJ27" s="548">
        <f t="shared" si="58"/>
        <v>10592869</v>
      </c>
      <c r="CK27" s="548">
        <f t="shared" si="58"/>
        <v>8076772</v>
      </c>
      <c r="CL27" s="548">
        <f t="shared" si="58"/>
        <v>2516097</v>
      </c>
      <c r="CM27" s="547">
        <f t="shared" si="59"/>
        <v>0</v>
      </c>
      <c r="CN27" s="548">
        <f t="shared" si="8"/>
        <v>0</v>
      </c>
      <c r="CO27" s="548">
        <f t="shared" si="8"/>
        <v>0</v>
      </c>
      <c r="CP27" s="548">
        <f t="shared" si="8"/>
        <v>0</v>
      </c>
      <c r="CQ27" s="548">
        <f t="shared" si="8"/>
        <v>0</v>
      </c>
      <c r="CR27" s="547">
        <f t="shared" si="60"/>
        <v>2510055</v>
      </c>
      <c r="CS27" s="548">
        <f t="shared" si="60"/>
        <v>77517</v>
      </c>
      <c r="CT27" s="548">
        <f t="shared" si="60"/>
        <v>2432538</v>
      </c>
      <c r="CU27" s="548">
        <f t="shared" si="60"/>
        <v>1860597</v>
      </c>
      <c r="CV27" s="548">
        <f t="shared" si="60"/>
        <v>571941</v>
      </c>
      <c r="CW27" s="547">
        <f t="shared" si="61"/>
        <v>0</v>
      </c>
      <c r="CX27" s="548">
        <f t="shared" si="9"/>
        <v>0</v>
      </c>
      <c r="CY27" s="548">
        <f t="shared" si="9"/>
        <v>0</v>
      </c>
      <c r="CZ27" s="548">
        <f t="shared" si="9"/>
        <v>0</v>
      </c>
      <c r="DA27" s="548">
        <f t="shared" si="9"/>
        <v>0</v>
      </c>
      <c r="DB27" s="547">
        <f t="shared" si="62"/>
        <v>663432</v>
      </c>
      <c r="DC27" s="548">
        <f t="shared" si="10"/>
        <v>2256</v>
      </c>
      <c r="DD27" s="548">
        <f t="shared" si="10"/>
        <v>661176</v>
      </c>
      <c r="DE27" s="548">
        <f t="shared" si="10"/>
        <v>661176</v>
      </c>
      <c r="DF27" s="548">
        <f t="shared" si="10"/>
        <v>0</v>
      </c>
      <c r="DG27" s="549">
        <f t="shared" si="63"/>
        <v>14762593</v>
      </c>
      <c r="DH27" s="547">
        <f t="shared" si="64"/>
        <v>2552840</v>
      </c>
      <c r="DI27" s="548">
        <f t="shared" si="64"/>
        <v>210444</v>
      </c>
      <c r="DJ27" s="548">
        <f t="shared" si="64"/>
        <v>2342396</v>
      </c>
      <c r="DK27" s="548">
        <f t="shared" si="64"/>
        <v>1696776</v>
      </c>
      <c r="DL27" s="548">
        <f t="shared" si="64"/>
        <v>645620</v>
      </c>
      <c r="DM27" s="547">
        <f t="shared" si="65"/>
        <v>0</v>
      </c>
      <c r="DN27" s="548">
        <f t="shared" si="11"/>
        <v>0</v>
      </c>
      <c r="DO27" s="548">
        <f t="shared" si="11"/>
        <v>0</v>
      </c>
      <c r="DP27" s="548">
        <f t="shared" si="11"/>
        <v>0</v>
      </c>
      <c r="DQ27" s="548">
        <f t="shared" si="11"/>
        <v>0</v>
      </c>
      <c r="DR27" s="548"/>
      <c r="DS27" s="548"/>
      <c r="DT27" s="548"/>
      <c r="DU27" s="548"/>
      <c r="DV27" s="548"/>
      <c r="DW27" s="547">
        <f t="shared" si="66"/>
        <v>0</v>
      </c>
      <c r="DX27" s="548">
        <f t="shared" si="12"/>
        <v>0</v>
      </c>
      <c r="DY27" s="548">
        <f t="shared" si="12"/>
        <v>0</v>
      </c>
      <c r="DZ27" s="548">
        <f t="shared" si="12"/>
        <v>0</v>
      </c>
      <c r="EA27" s="548">
        <f t="shared" si="12"/>
        <v>0</v>
      </c>
      <c r="EB27" s="547">
        <f t="shared" si="67"/>
        <v>265373</v>
      </c>
      <c r="EC27" s="548">
        <f t="shared" si="13"/>
        <v>903</v>
      </c>
      <c r="ED27" s="548">
        <f t="shared" si="13"/>
        <v>264470</v>
      </c>
      <c r="EE27" s="548">
        <f t="shared" si="13"/>
        <v>264470</v>
      </c>
      <c r="EF27" s="548">
        <f t="shared" si="13"/>
        <v>0</v>
      </c>
      <c r="EG27" s="549">
        <f t="shared" si="68"/>
        <v>2818213</v>
      </c>
      <c r="EH27" s="549">
        <f t="shared" si="69"/>
        <v>24625263</v>
      </c>
      <c r="EI27" s="550">
        <f t="shared" si="70"/>
        <v>1891768</v>
      </c>
      <c r="EJ27" s="550">
        <f t="shared" si="14"/>
        <v>22733495</v>
      </c>
      <c r="EK27" s="550">
        <f t="shared" si="14"/>
        <v>17651637</v>
      </c>
      <c r="EL27" s="550">
        <f t="shared" si="14"/>
        <v>5081858</v>
      </c>
      <c r="EM27" s="551">
        <f t="shared" si="71"/>
        <v>20994946</v>
      </c>
      <c r="EN27" s="551">
        <f t="shared" si="72"/>
        <v>0</v>
      </c>
      <c r="EO27" s="551">
        <f t="shared" si="73"/>
        <v>2510055</v>
      </c>
      <c r="EP27" s="551">
        <f t="shared" si="74"/>
        <v>0</v>
      </c>
      <c r="EQ27" s="551">
        <f t="shared" si="75"/>
        <v>1120262</v>
      </c>
      <c r="ER27" s="547">
        <f t="shared" si="76"/>
        <v>0</v>
      </c>
      <c r="ES27" s="548">
        <f t="shared" si="76"/>
        <v>0</v>
      </c>
      <c r="ET27" s="548">
        <f t="shared" si="76"/>
        <v>0</v>
      </c>
      <c r="EU27" s="548">
        <f t="shared" si="76"/>
        <v>0</v>
      </c>
      <c r="EV27" s="548">
        <f t="shared" si="76"/>
        <v>0</v>
      </c>
      <c r="EW27" s="547">
        <f t="shared" si="77"/>
        <v>0</v>
      </c>
      <c r="EX27" s="547">
        <f t="shared" si="77"/>
        <v>0</v>
      </c>
      <c r="EY27" s="547">
        <f t="shared" si="77"/>
        <v>0</v>
      </c>
      <c r="EZ27" s="547">
        <f t="shared" si="77"/>
        <v>0</v>
      </c>
      <c r="FA27" s="547">
        <f t="shared" si="77"/>
        <v>0</v>
      </c>
      <c r="FB27" s="552">
        <f t="shared" si="78"/>
        <v>0</v>
      </c>
      <c r="FC27" s="552">
        <f t="shared" si="78"/>
        <v>0</v>
      </c>
      <c r="FD27" s="552">
        <f t="shared" si="78"/>
        <v>0</v>
      </c>
      <c r="FE27" s="552">
        <f t="shared" si="78"/>
        <v>0</v>
      </c>
      <c r="FF27" s="552">
        <f t="shared" si="78"/>
        <v>0</v>
      </c>
      <c r="FG27" s="552">
        <f t="shared" si="79"/>
        <v>0</v>
      </c>
      <c r="FH27" s="552">
        <f t="shared" si="79"/>
        <v>0</v>
      </c>
      <c r="FI27" s="552">
        <f t="shared" si="79"/>
        <v>0</v>
      </c>
      <c r="FJ27" s="552">
        <f t="shared" si="79"/>
        <v>0</v>
      </c>
      <c r="FK27" s="552">
        <f t="shared" si="79"/>
        <v>0</v>
      </c>
      <c r="FL27" s="547">
        <f t="shared" si="80"/>
        <v>0</v>
      </c>
      <c r="FM27" s="547">
        <f t="shared" si="80"/>
        <v>0</v>
      </c>
      <c r="FN27" s="547">
        <f t="shared" si="80"/>
        <v>0</v>
      </c>
      <c r="FO27" s="547">
        <f t="shared" si="80"/>
        <v>0</v>
      </c>
      <c r="FP27" s="547">
        <f t="shared" si="80"/>
        <v>0</v>
      </c>
      <c r="FQ27" s="547">
        <f t="shared" si="81"/>
        <v>0</v>
      </c>
      <c r="FR27" s="547">
        <f t="shared" si="81"/>
        <v>0</v>
      </c>
      <c r="FS27" s="547">
        <f t="shared" si="81"/>
        <v>0</v>
      </c>
      <c r="FT27" s="547">
        <f t="shared" si="81"/>
        <v>0</v>
      </c>
      <c r="FU27" s="547">
        <f t="shared" si="81"/>
        <v>0</v>
      </c>
      <c r="FV27" s="552">
        <f t="shared" si="82"/>
        <v>0</v>
      </c>
      <c r="FW27" s="552">
        <f t="shared" si="82"/>
        <v>0</v>
      </c>
      <c r="FX27" s="552">
        <f t="shared" si="82"/>
        <v>0</v>
      </c>
      <c r="FY27" s="552">
        <f t="shared" si="82"/>
        <v>0</v>
      </c>
      <c r="FZ27" s="552">
        <f t="shared" si="82"/>
        <v>0</v>
      </c>
      <c r="GA27" s="552">
        <f t="shared" si="83"/>
        <v>0</v>
      </c>
      <c r="GB27" s="552">
        <f t="shared" si="83"/>
        <v>0</v>
      </c>
      <c r="GC27" s="552">
        <f t="shared" si="83"/>
        <v>0</v>
      </c>
      <c r="GD27" s="552">
        <f t="shared" si="83"/>
        <v>0</v>
      </c>
      <c r="GE27" s="552">
        <f t="shared" si="83"/>
        <v>0</v>
      </c>
      <c r="GF27" s="552">
        <f t="shared" si="84"/>
        <v>0</v>
      </c>
      <c r="GG27" s="552">
        <f t="shared" si="84"/>
        <v>0</v>
      </c>
      <c r="GH27" s="552">
        <f t="shared" si="84"/>
        <v>0</v>
      </c>
      <c r="GI27" s="552">
        <f t="shared" si="84"/>
        <v>0</v>
      </c>
      <c r="GJ27" s="552">
        <f t="shared" si="84"/>
        <v>0</v>
      </c>
      <c r="GK27" s="552">
        <f t="shared" si="85"/>
        <v>0</v>
      </c>
      <c r="GL27" s="552">
        <f t="shared" si="85"/>
        <v>0</v>
      </c>
      <c r="GM27" s="552">
        <f t="shared" si="85"/>
        <v>0</v>
      </c>
      <c r="GN27" s="552">
        <f t="shared" si="85"/>
        <v>0</v>
      </c>
      <c r="GO27" s="552">
        <f t="shared" si="85"/>
        <v>0</v>
      </c>
      <c r="GP27" s="547">
        <f t="shared" si="86"/>
        <v>0</v>
      </c>
      <c r="GQ27" s="547">
        <f t="shared" si="86"/>
        <v>0</v>
      </c>
      <c r="GR27" s="547">
        <f t="shared" si="86"/>
        <v>0</v>
      </c>
      <c r="GS27" s="547">
        <f t="shared" si="86"/>
        <v>0</v>
      </c>
      <c r="GT27" s="547">
        <f t="shared" si="86"/>
        <v>0</v>
      </c>
      <c r="GU27" s="547">
        <f t="shared" si="87"/>
        <v>0</v>
      </c>
      <c r="GV27" s="547">
        <f t="shared" si="87"/>
        <v>0</v>
      </c>
      <c r="GW27" s="547">
        <f t="shared" si="87"/>
        <v>0</v>
      </c>
      <c r="GX27" s="547">
        <f t="shared" si="87"/>
        <v>0</v>
      </c>
      <c r="GY27" s="547">
        <f t="shared" si="87"/>
        <v>0</v>
      </c>
      <c r="GZ27" s="552">
        <f t="shared" si="88"/>
        <v>0</v>
      </c>
      <c r="HA27" s="552">
        <f t="shared" si="88"/>
        <v>0</v>
      </c>
      <c r="HB27" s="552">
        <f t="shared" si="88"/>
        <v>0</v>
      </c>
      <c r="HC27" s="552">
        <f t="shared" si="88"/>
        <v>0</v>
      </c>
      <c r="HD27" s="552">
        <f t="shared" si="88"/>
        <v>0</v>
      </c>
      <c r="HE27" s="552">
        <f t="shared" si="89"/>
        <v>0</v>
      </c>
      <c r="HF27" s="552">
        <f t="shared" si="89"/>
        <v>0</v>
      </c>
      <c r="HG27" s="552">
        <f t="shared" si="89"/>
        <v>0</v>
      </c>
      <c r="HH27" s="552">
        <f t="shared" si="89"/>
        <v>0</v>
      </c>
      <c r="HI27" s="552">
        <f t="shared" si="89"/>
        <v>0</v>
      </c>
      <c r="HJ27" s="547">
        <f t="shared" si="90"/>
        <v>0</v>
      </c>
      <c r="HK27" s="547">
        <f t="shared" si="90"/>
        <v>0</v>
      </c>
      <c r="HL27" s="547">
        <f t="shared" si="90"/>
        <v>0</v>
      </c>
      <c r="HM27" s="547">
        <f t="shared" si="90"/>
        <v>0</v>
      </c>
      <c r="HN27" s="547">
        <f t="shared" si="90"/>
        <v>0</v>
      </c>
      <c r="HO27" s="547">
        <f t="shared" si="91"/>
        <v>0</v>
      </c>
      <c r="HP27" s="547">
        <f t="shared" si="91"/>
        <v>0</v>
      </c>
      <c r="HQ27" s="547">
        <f t="shared" si="91"/>
        <v>0</v>
      </c>
      <c r="HR27" s="547">
        <f t="shared" si="91"/>
        <v>0</v>
      </c>
      <c r="HS27" s="547">
        <f t="shared" si="91"/>
        <v>0</v>
      </c>
      <c r="HT27" s="552">
        <f t="shared" si="92"/>
        <v>0</v>
      </c>
      <c r="HU27" s="552">
        <f t="shared" si="92"/>
        <v>0</v>
      </c>
      <c r="HV27" s="552">
        <f t="shared" si="92"/>
        <v>0</v>
      </c>
      <c r="HW27" s="552">
        <f t="shared" si="92"/>
        <v>0</v>
      </c>
      <c r="HX27" s="552">
        <f t="shared" si="92"/>
        <v>0</v>
      </c>
      <c r="HY27" s="552">
        <f t="shared" si="93"/>
        <v>0</v>
      </c>
      <c r="HZ27" s="552">
        <f t="shared" si="93"/>
        <v>0</v>
      </c>
      <c r="IA27" s="552">
        <f t="shared" si="93"/>
        <v>0</v>
      </c>
      <c r="IB27" s="552">
        <f t="shared" si="93"/>
        <v>0</v>
      </c>
      <c r="IC27" s="552">
        <f t="shared" si="93"/>
        <v>0</v>
      </c>
      <c r="ID27" s="547">
        <f t="shared" si="94"/>
        <v>0</v>
      </c>
      <c r="IE27" s="547">
        <f t="shared" si="94"/>
        <v>0</v>
      </c>
      <c r="IF27" s="547">
        <f t="shared" si="94"/>
        <v>0</v>
      </c>
      <c r="IG27" s="547">
        <f t="shared" si="94"/>
        <v>0</v>
      </c>
      <c r="IH27" s="547">
        <f t="shared" si="94"/>
        <v>0</v>
      </c>
      <c r="II27" s="547">
        <f t="shared" si="95"/>
        <v>0</v>
      </c>
      <c r="IJ27" s="547">
        <f t="shared" si="95"/>
        <v>0</v>
      </c>
      <c r="IK27" s="547">
        <f t="shared" si="95"/>
        <v>0</v>
      </c>
      <c r="IL27" s="547">
        <f t="shared" si="95"/>
        <v>0</v>
      </c>
      <c r="IM27" s="547">
        <f t="shared" si="95"/>
        <v>0</v>
      </c>
      <c r="IN27" s="552">
        <f t="shared" si="96"/>
        <v>0</v>
      </c>
      <c r="IO27" s="552">
        <f t="shared" si="96"/>
        <v>0</v>
      </c>
      <c r="IP27" s="552">
        <f t="shared" si="96"/>
        <v>0</v>
      </c>
      <c r="IQ27" s="552">
        <f t="shared" si="96"/>
        <v>0</v>
      </c>
      <c r="IR27" s="552">
        <f t="shared" si="96"/>
        <v>0</v>
      </c>
      <c r="IS27" s="552">
        <f t="shared" si="97"/>
        <v>0</v>
      </c>
      <c r="IT27" s="552">
        <f t="shared" si="97"/>
        <v>0</v>
      </c>
      <c r="IU27" s="552">
        <f t="shared" si="97"/>
        <v>0</v>
      </c>
      <c r="IV27" s="552">
        <f t="shared" si="97"/>
        <v>0</v>
      </c>
      <c r="IW27" s="552">
        <f t="shared" si="97"/>
        <v>0</v>
      </c>
      <c r="IX27" s="547">
        <f t="shared" si="98"/>
        <v>0</v>
      </c>
      <c r="IY27" s="547">
        <f t="shared" si="98"/>
        <v>0</v>
      </c>
      <c r="IZ27" s="547">
        <f t="shared" si="98"/>
        <v>0</v>
      </c>
      <c r="JA27" s="547">
        <f t="shared" si="98"/>
        <v>0</v>
      </c>
      <c r="JB27" s="547">
        <f t="shared" si="98"/>
        <v>0</v>
      </c>
      <c r="JC27" s="547">
        <f t="shared" si="99"/>
        <v>0</v>
      </c>
      <c r="JD27" s="547">
        <f t="shared" si="99"/>
        <v>0</v>
      </c>
      <c r="JE27" s="547">
        <f t="shared" si="99"/>
        <v>0</v>
      </c>
      <c r="JF27" s="547">
        <f t="shared" si="99"/>
        <v>0</v>
      </c>
      <c r="JG27" s="547">
        <f t="shared" si="99"/>
        <v>0</v>
      </c>
      <c r="JH27" s="552">
        <f t="shared" si="100"/>
        <v>0</v>
      </c>
      <c r="JI27" s="552">
        <f t="shared" si="100"/>
        <v>0</v>
      </c>
      <c r="JJ27" s="552">
        <f t="shared" si="100"/>
        <v>0</v>
      </c>
      <c r="JK27" s="552">
        <f t="shared" si="100"/>
        <v>0</v>
      </c>
      <c r="JL27" s="552">
        <f t="shared" si="100"/>
        <v>0</v>
      </c>
      <c r="JM27" s="552">
        <f t="shared" si="101"/>
        <v>0</v>
      </c>
      <c r="JN27" s="552">
        <f t="shared" si="101"/>
        <v>0</v>
      </c>
      <c r="JO27" s="552">
        <f t="shared" si="101"/>
        <v>0</v>
      </c>
      <c r="JP27" s="552">
        <f t="shared" si="101"/>
        <v>0</v>
      </c>
      <c r="JQ27" s="552">
        <f t="shared" si="101"/>
        <v>0</v>
      </c>
      <c r="JR27" s="547">
        <f t="shared" si="102"/>
        <v>0</v>
      </c>
      <c r="JS27" s="547">
        <f t="shared" si="102"/>
        <v>0</v>
      </c>
      <c r="JT27" s="547">
        <f t="shared" si="102"/>
        <v>0</v>
      </c>
      <c r="JU27" s="547">
        <f t="shared" si="102"/>
        <v>0</v>
      </c>
      <c r="JV27" s="547">
        <f t="shared" si="102"/>
        <v>0</v>
      </c>
      <c r="JW27" s="547">
        <f t="shared" si="103"/>
        <v>0</v>
      </c>
      <c r="JX27" s="547">
        <f t="shared" si="103"/>
        <v>0</v>
      </c>
      <c r="JY27" s="547">
        <f t="shared" si="103"/>
        <v>0</v>
      </c>
      <c r="JZ27" s="547">
        <f t="shared" si="103"/>
        <v>0</v>
      </c>
      <c r="KA27" s="547">
        <f t="shared" si="103"/>
        <v>0</v>
      </c>
      <c r="KB27" s="552">
        <f t="shared" si="104"/>
        <v>0</v>
      </c>
      <c r="KC27" s="552">
        <f t="shared" si="104"/>
        <v>0</v>
      </c>
      <c r="KD27" s="552">
        <f t="shared" si="104"/>
        <v>0</v>
      </c>
      <c r="KE27" s="552">
        <f t="shared" si="104"/>
        <v>0</v>
      </c>
      <c r="KF27" s="552">
        <f t="shared" si="104"/>
        <v>0</v>
      </c>
      <c r="KG27" s="552">
        <f t="shared" si="105"/>
        <v>0</v>
      </c>
      <c r="KH27" s="552">
        <f t="shared" si="105"/>
        <v>0</v>
      </c>
      <c r="KI27" s="552">
        <f t="shared" si="105"/>
        <v>0</v>
      </c>
      <c r="KJ27" s="552">
        <f t="shared" si="105"/>
        <v>0</v>
      </c>
      <c r="KK27" s="552">
        <f t="shared" si="105"/>
        <v>0</v>
      </c>
      <c r="KL27" s="552">
        <f t="shared" si="106"/>
        <v>0</v>
      </c>
      <c r="KM27" s="552">
        <f t="shared" si="107"/>
        <v>0</v>
      </c>
      <c r="KN27" s="549">
        <f t="shared" si="108"/>
        <v>0</v>
      </c>
      <c r="KO27" s="549">
        <f t="shared" si="108"/>
        <v>0</v>
      </c>
      <c r="KP27" s="549">
        <f t="shared" si="108"/>
        <v>0</v>
      </c>
      <c r="KQ27" s="549">
        <f t="shared" si="108"/>
        <v>0</v>
      </c>
      <c r="KR27" s="549">
        <f t="shared" si="108"/>
        <v>0</v>
      </c>
      <c r="KS27" s="549">
        <f t="shared" si="45"/>
        <v>24625263</v>
      </c>
      <c r="KT27" s="550">
        <f t="shared" si="45"/>
        <v>1891768</v>
      </c>
      <c r="KU27" s="550">
        <f t="shared" si="45"/>
        <v>22733495</v>
      </c>
      <c r="KV27" s="550">
        <f t="shared" si="45"/>
        <v>17651637</v>
      </c>
      <c r="KW27" s="550">
        <f t="shared" si="45"/>
        <v>5081858</v>
      </c>
      <c r="KX27" s="537">
        <f t="shared" si="109"/>
        <v>24625.3</v>
      </c>
      <c r="KY27" s="553">
        <f t="shared" si="110"/>
        <v>24625.3</v>
      </c>
      <c r="KZ27" s="553">
        <f t="shared" si="111"/>
        <v>0</v>
      </c>
      <c r="LA27" s="554">
        <f t="shared" si="112"/>
        <v>24625.3</v>
      </c>
      <c r="LC27" s="723">
        <f t="shared" si="113"/>
        <v>0</v>
      </c>
      <c r="LD27" s="723">
        <f t="shared" si="114"/>
        <v>0</v>
      </c>
      <c r="LE27" s="723">
        <f t="shared" si="115"/>
        <v>0</v>
      </c>
      <c r="LF27" s="723">
        <f t="shared" si="116"/>
        <v>0</v>
      </c>
      <c r="LG27" s="723">
        <f t="shared" si="117"/>
        <v>0</v>
      </c>
      <c r="LH27" s="723">
        <f t="shared" si="118"/>
        <v>0</v>
      </c>
      <c r="LI27" s="555"/>
      <c r="LJ27" s="555"/>
      <c r="LK27" s="555"/>
      <c r="LL27" s="555"/>
      <c r="LM27" s="555"/>
      <c r="LN27" s="555"/>
      <c r="LO27" s="555"/>
      <c r="LP27" s="555"/>
      <c r="LQ27" s="555"/>
      <c r="LR27" s="555"/>
      <c r="LS27" s="555"/>
      <c r="LT27" s="555"/>
      <c r="LU27" s="555"/>
      <c r="LV27" s="555"/>
      <c r="LW27" s="555"/>
      <c r="LX27" s="555"/>
      <c r="LY27" s="555"/>
      <c r="LZ27" s="555"/>
      <c r="MA27" s="555"/>
      <c r="MB27" s="555"/>
      <c r="MC27" s="555"/>
      <c r="MD27" s="555"/>
      <c r="ME27" s="555"/>
      <c r="MF27" s="555"/>
      <c r="MG27" s="555"/>
      <c r="MH27" s="555"/>
      <c r="MI27" s="555"/>
      <c r="MJ27" s="555"/>
      <c r="MK27" s="555"/>
      <c r="ML27" s="555"/>
      <c r="MM27" s="555"/>
      <c r="MN27" s="555"/>
      <c r="MO27" s="555"/>
      <c r="MP27" s="555"/>
      <c r="MQ27" s="555"/>
      <c r="MR27" s="555"/>
      <c r="MS27" s="555"/>
      <c r="MT27" s="555"/>
      <c r="MU27" s="555"/>
      <c r="MV27" s="555"/>
      <c r="MW27" s="555"/>
      <c r="MX27" s="555"/>
      <c r="MY27" s="555"/>
      <c r="MZ27" s="555"/>
      <c r="NA27" s="555"/>
      <c r="NB27" s="555"/>
      <c r="NC27" s="555"/>
      <c r="ND27" s="555"/>
      <c r="NE27" s="555"/>
      <c r="NF27" s="555"/>
      <c r="NG27" s="555"/>
      <c r="NH27" s="555"/>
      <c r="NI27" s="555"/>
      <c r="NJ27" s="555"/>
      <c r="NL27" s="749">
        <f t="shared" si="119"/>
        <v>0</v>
      </c>
      <c r="NM27" s="724">
        <f t="shared" si="120"/>
        <v>0</v>
      </c>
      <c r="NN27" s="724">
        <f t="shared" si="121"/>
        <v>0</v>
      </c>
      <c r="NO27" s="750">
        <f t="shared" si="122"/>
        <v>0</v>
      </c>
      <c r="NP27" s="751">
        <f t="shared" si="46"/>
        <v>0</v>
      </c>
      <c r="NQ27" s="751">
        <f t="shared" si="47"/>
        <v>0</v>
      </c>
      <c r="NR27" s="749">
        <f t="shared" si="123"/>
        <v>0</v>
      </c>
      <c r="NS27" s="724">
        <f t="shared" si="124"/>
        <v>0</v>
      </c>
      <c r="NT27" s="724">
        <f t="shared" si="125"/>
        <v>0</v>
      </c>
    </row>
    <row r="28" spans="1:384">
      <c r="A28" s="533" t="s">
        <v>799</v>
      </c>
      <c r="B28" s="534"/>
      <c r="C28" s="534"/>
      <c r="D28" s="534"/>
      <c r="E28" s="535">
        <f t="shared" si="48"/>
        <v>0</v>
      </c>
      <c r="F28" s="536"/>
      <c r="G28" s="536"/>
      <c r="H28" s="536"/>
      <c r="I28" s="535">
        <f t="shared" si="49"/>
        <v>0</v>
      </c>
      <c r="J28" s="537">
        <f t="shared" si="50"/>
        <v>0</v>
      </c>
      <c r="K28" s="538">
        <v>170</v>
      </c>
      <c r="L28" s="534"/>
      <c r="M28" s="556">
        <v>44</v>
      </c>
      <c r="N28" s="534"/>
      <c r="O28" s="538">
        <v>2</v>
      </c>
      <c r="P28" s="535">
        <f t="shared" si="2"/>
        <v>216</v>
      </c>
      <c r="Q28" s="538">
        <v>205</v>
      </c>
      <c r="R28" s="534"/>
      <c r="S28" s="556">
        <v>46</v>
      </c>
      <c r="T28" s="534"/>
      <c r="U28" s="538">
        <v>1</v>
      </c>
      <c r="V28" s="535">
        <f t="shared" si="3"/>
        <v>252</v>
      </c>
      <c r="W28" s="538">
        <v>35</v>
      </c>
      <c r="X28" s="534"/>
      <c r="Y28" s="534"/>
      <c r="Z28" s="534"/>
      <c r="AA28" s="538">
        <v>0</v>
      </c>
      <c r="AB28" s="535">
        <f t="shared" si="51"/>
        <v>35</v>
      </c>
      <c r="AC28" s="532">
        <f t="shared" si="52"/>
        <v>503</v>
      </c>
      <c r="AD28" s="558">
        <v>25</v>
      </c>
      <c r="AE28" s="558"/>
      <c r="AF28" s="558"/>
      <c r="AG28" s="558">
        <v>25</v>
      </c>
      <c r="AH28" s="558">
        <v>95</v>
      </c>
      <c r="AI28" s="558"/>
      <c r="AJ28" s="540"/>
      <c r="AK28" s="541">
        <v>0</v>
      </c>
      <c r="AL28" s="542"/>
      <c r="AM28" s="543">
        <v>0</v>
      </c>
      <c r="AN28" s="543"/>
      <c r="AO28" s="540"/>
      <c r="AP28" s="544"/>
      <c r="AQ28" s="543">
        <v>0</v>
      </c>
      <c r="AR28" s="541"/>
      <c r="AS28" s="541"/>
      <c r="AT28" s="534"/>
      <c r="AU28" s="534"/>
      <c r="AV28" s="543">
        <v>0</v>
      </c>
      <c r="AW28" s="543">
        <v>0</v>
      </c>
      <c r="AX28" s="541"/>
      <c r="AY28" s="543">
        <v>0</v>
      </c>
      <c r="AZ28" s="543"/>
      <c r="BA28" s="541"/>
      <c r="BB28" s="543"/>
      <c r="BC28" s="534"/>
      <c r="BD28" s="534"/>
      <c r="BE28" s="543">
        <v>0</v>
      </c>
      <c r="BF28" s="543"/>
      <c r="BG28" s="546"/>
      <c r="BH28" s="547">
        <f t="shared" si="53"/>
        <v>4160750</v>
      </c>
      <c r="BI28" s="548">
        <f t="shared" si="126"/>
        <v>366690</v>
      </c>
      <c r="BJ28" s="548">
        <f t="shared" si="126"/>
        <v>3794060</v>
      </c>
      <c r="BK28" s="548">
        <f t="shared" si="126"/>
        <v>2975510</v>
      </c>
      <c r="BL28" s="548">
        <f t="shared" si="126"/>
        <v>818550</v>
      </c>
      <c r="BM28" s="547">
        <f t="shared" si="54"/>
        <v>0</v>
      </c>
      <c r="BN28" s="548">
        <f t="shared" si="5"/>
        <v>0</v>
      </c>
      <c r="BO28" s="548">
        <f t="shared" si="5"/>
        <v>0</v>
      </c>
      <c r="BP28" s="548">
        <f t="shared" si="5"/>
        <v>0</v>
      </c>
      <c r="BQ28" s="548">
        <f t="shared" si="5"/>
        <v>0</v>
      </c>
      <c r="BR28" s="547">
        <f t="shared" si="55"/>
        <v>3014616</v>
      </c>
      <c r="BS28" s="548">
        <f t="shared" si="6"/>
        <v>94908</v>
      </c>
      <c r="BT28" s="548">
        <f t="shared" si="6"/>
        <v>2919708</v>
      </c>
      <c r="BU28" s="548">
        <f t="shared" si="6"/>
        <v>2299528</v>
      </c>
      <c r="BV28" s="548">
        <f t="shared" si="6"/>
        <v>620180</v>
      </c>
      <c r="BW28" s="548"/>
      <c r="BX28" s="548"/>
      <c r="BY28" s="548"/>
      <c r="BZ28" s="548"/>
      <c r="CA28" s="548"/>
      <c r="CB28" s="547">
        <f t="shared" si="56"/>
        <v>382914</v>
      </c>
      <c r="CC28" s="548">
        <f t="shared" si="7"/>
        <v>902</v>
      </c>
      <c r="CD28" s="548">
        <f t="shared" si="7"/>
        <v>382012</v>
      </c>
      <c r="CE28" s="548">
        <f t="shared" si="7"/>
        <v>382012</v>
      </c>
      <c r="CF28" s="548">
        <f t="shared" si="7"/>
        <v>0</v>
      </c>
      <c r="CG28" s="549">
        <f t="shared" si="57"/>
        <v>7558280</v>
      </c>
      <c r="CH28" s="547">
        <f t="shared" si="58"/>
        <v>6846590</v>
      </c>
      <c r="CI28" s="548">
        <f t="shared" si="58"/>
        <v>588555</v>
      </c>
      <c r="CJ28" s="548">
        <f t="shared" si="58"/>
        <v>6258035</v>
      </c>
      <c r="CK28" s="548">
        <f t="shared" si="58"/>
        <v>4771580</v>
      </c>
      <c r="CL28" s="548">
        <f t="shared" si="58"/>
        <v>1486455</v>
      </c>
      <c r="CM28" s="547">
        <f t="shared" si="59"/>
        <v>0</v>
      </c>
      <c r="CN28" s="548">
        <f t="shared" si="8"/>
        <v>0</v>
      </c>
      <c r="CO28" s="548">
        <f t="shared" si="8"/>
        <v>0</v>
      </c>
      <c r="CP28" s="548">
        <f t="shared" si="8"/>
        <v>0</v>
      </c>
      <c r="CQ28" s="548">
        <f t="shared" si="8"/>
        <v>0</v>
      </c>
      <c r="CR28" s="547">
        <f t="shared" si="60"/>
        <v>4276390</v>
      </c>
      <c r="CS28" s="548">
        <f t="shared" si="60"/>
        <v>132066</v>
      </c>
      <c r="CT28" s="548">
        <f t="shared" si="60"/>
        <v>4144324</v>
      </c>
      <c r="CU28" s="548">
        <f t="shared" si="60"/>
        <v>3169906</v>
      </c>
      <c r="CV28" s="548">
        <f t="shared" si="60"/>
        <v>974418</v>
      </c>
      <c r="CW28" s="547">
        <f t="shared" si="61"/>
        <v>0</v>
      </c>
      <c r="CX28" s="548">
        <f t="shared" si="9"/>
        <v>0</v>
      </c>
      <c r="CY28" s="548">
        <f t="shared" si="9"/>
        <v>0</v>
      </c>
      <c r="CZ28" s="548">
        <f t="shared" si="9"/>
        <v>0</v>
      </c>
      <c r="DA28" s="548">
        <f t="shared" si="9"/>
        <v>0</v>
      </c>
      <c r="DB28" s="547">
        <f t="shared" si="62"/>
        <v>221144</v>
      </c>
      <c r="DC28" s="548">
        <f t="shared" si="10"/>
        <v>752</v>
      </c>
      <c r="DD28" s="548">
        <f t="shared" si="10"/>
        <v>220392</v>
      </c>
      <c r="DE28" s="548">
        <f t="shared" si="10"/>
        <v>220392</v>
      </c>
      <c r="DF28" s="548">
        <f t="shared" si="10"/>
        <v>0</v>
      </c>
      <c r="DG28" s="549">
        <f t="shared" si="63"/>
        <v>11344124</v>
      </c>
      <c r="DH28" s="547">
        <f t="shared" si="64"/>
        <v>1175650</v>
      </c>
      <c r="DI28" s="548">
        <f t="shared" si="64"/>
        <v>96915</v>
      </c>
      <c r="DJ28" s="548">
        <f t="shared" si="64"/>
        <v>1078735</v>
      </c>
      <c r="DK28" s="548">
        <f t="shared" si="64"/>
        <v>781410</v>
      </c>
      <c r="DL28" s="548">
        <f t="shared" si="64"/>
        <v>297325</v>
      </c>
      <c r="DM28" s="547">
        <f t="shared" si="65"/>
        <v>0</v>
      </c>
      <c r="DN28" s="548">
        <f t="shared" si="11"/>
        <v>0</v>
      </c>
      <c r="DO28" s="548">
        <f t="shared" si="11"/>
        <v>0</v>
      </c>
      <c r="DP28" s="548">
        <f t="shared" si="11"/>
        <v>0</v>
      </c>
      <c r="DQ28" s="548">
        <f t="shared" si="11"/>
        <v>0</v>
      </c>
      <c r="DR28" s="548"/>
      <c r="DS28" s="548"/>
      <c r="DT28" s="548"/>
      <c r="DU28" s="548"/>
      <c r="DV28" s="548"/>
      <c r="DW28" s="547">
        <f t="shared" si="66"/>
        <v>0</v>
      </c>
      <c r="DX28" s="548">
        <f t="shared" si="12"/>
        <v>0</v>
      </c>
      <c r="DY28" s="548">
        <f t="shared" si="12"/>
        <v>0</v>
      </c>
      <c r="DZ28" s="548">
        <f t="shared" si="12"/>
        <v>0</v>
      </c>
      <c r="EA28" s="548">
        <f t="shared" si="12"/>
        <v>0</v>
      </c>
      <c r="EB28" s="547">
        <f t="shared" si="67"/>
        <v>0</v>
      </c>
      <c r="EC28" s="548">
        <f t="shared" si="13"/>
        <v>0</v>
      </c>
      <c r="ED28" s="548">
        <f t="shared" si="13"/>
        <v>0</v>
      </c>
      <c r="EE28" s="548">
        <f t="shared" si="13"/>
        <v>0</v>
      </c>
      <c r="EF28" s="548">
        <f t="shared" si="13"/>
        <v>0</v>
      </c>
      <c r="EG28" s="549">
        <f t="shared" si="68"/>
        <v>1175650</v>
      </c>
      <c r="EH28" s="549">
        <f t="shared" si="69"/>
        <v>20078054</v>
      </c>
      <c r="EI28" s="550">
        <f t="shared" si="70"/>
        <v>1280788</v>
      </c>
      <c r="EJ28" s="550">
        <f t="shared" si="14"/>
        <v>18797266</v>
      </c>
      <c r="EK28" s="550">
        <f t="shared" si="14"/>
        <v>14600338</v>
      </c>
      <c r="EL28" s="550">
        <f t="shared" si="14"/>
        <v>4196928</v>
      </c>
      <c r="EM28" s="551">
        <f t="shared" si="71"/>
        <v>12182990</v>
      </c>
      <c r="EN28" s="551">
        <f t="shared" si="72"/>
        <v>0</v>
      </c>
      <c r="EO28" s="551">
        <f t="shared" si="73"/>
        <v>7291006</v>
      </c>
      <c r="EP28" s="551">
        <f t="shared" si="74"/>
        <v>0</v>
      </c>
      <c r="EQ28" s="551">
        <f t="shared" si="75"/>
        <v>604058</v>
      </c>
      <c r="ER28" s="547">
        <f t="shared" si="76"/>
        <v>36525</v>
      </c>
      <c r="ES28" s="548">
        <f t="shared" si="76"/>
        <v>725</v>
      </c>
      <c r="ET28" s="548">
        <f t="shared" si="76"/>
        <v>35800</v>
      </c>
      <c r="EU28" s="548">
        <f t="shared" si="76"/>
        <v>35800</v>
      </c>
      <c r="EV28" s="548">
        <f t="shared" si="76"/>
        <v>0</v>
      </c>
      <c r="EW28" s="547">
        <f t="shared" si="77"/>
        <v>0</v>
      </c>
      <c r="EX28" s="547">
        <f t="shared" si="77"/>
        <v>0</v>
      </c>
      <c r="EY28" s="547">
        <f t="shared" si="77"/>
        <v>0</v>
      </c>
      <c r="EZ28" s="547">
        <f t="shared" si="77"/>
        <v>0</v>
      </c>
      <c r="FA28" s="547">
        <f t="shared" si="77"/>
        <v>0</v>
      </c>
      <c r="FB28" s="552">
        <f t="shared" si="78"/>
        <v>0</v>
      </c>
      <c r="FC28" s="552">
        <f t="shared" si="78"/>
        <v>0</v>
      </c>
      <c r="FD28" s="552">
        <f t="shared" si="78"/>
        <v>0</v>
      </c>
      <c r="FE28" s="552">
        <f t="shared" si="78"/>
        <v>0</v>
      </c>
      <c r="FF28" s="552">
        <f t="shared" si="78"/>
        <v>0</v>
      </c>
      <c r="FG28" s="552">
        <f t="shared" si="79"/>
        <v>36525</v>
      </c>
      <c r="FH28" s="552">
        <f t="shared" si="79"/>
        <v>725</v>
      </c>
      <c r="FI28" s="552">
        <f t="shared" si="79"/>
        <v>35800</v>
      </c>
      <c r="FJ28" s="552">
        <f t="shared" si="79"/>
        <v>35800</v>
      </c>
      <c r="FK28" s="552">
        <f t="shared" si="79"/>
        <v>0</v>
      </c>
      <c r="FL28" s="547">
        <f t="shared" si="80"/>
        <v>138795</v>
      </c>
      <c r="FM28" s="547">
        <f t="shared" si="80"/>
        <v>2755</v>
      </c>
      <c r="FN28" s="547">
        <f t="shared" si="80"/>
        <v>136040</v>
      </c>
      <c r="FO28" s="547">
        <f t="shared" si="80"/>
        <v>136040</v>
      </c>
      <c r="FP28" s="547">
        <f t="shared" si="80"/>
        <v>0</v>
      </c>
      <c r="FQ28" s="547">
        <f t="shared" si="81"/>
        <v>0</v>
      </c>
      <c r="FR28" s="547">
        <f t="shared" si="81"/>
        <v>0</v>
      </c>
      <c r="FS28" s="547">
        <f t="shared" si="81"/>
        <v>0</v>
      </c>
      <c r="FT28" s="547">
        <f t="shared" si="81"/>
        <v>0</v>
      </c>
      <c r="FU28" s="547">
        <f t="shared" si="81"/>
        <v>0</v>
      </c>
      <c r="FV28" s="552">
        <f t="shared" si="82"/>
        <v>0</v>
      </c>
      <c r="FW28" s="552">
        <f t="shared" si="82"/>
        <v>0</v>
      </c>
      <c r="FX28" s="552">
        <f t="shared" si="82"/>
        <v>0</v>
      </c>
      <c r="FY28" s="552">
        <f t="shared" si="82"/>
        <v>0</v>
      </c>
      <c r="FZ28" s="552">
        <f t="shared" si="82"/>
        <v>0</v>
      </c>
      <c r="GA28" s="552">
        <f t="shared" si="83"/>
        <v>0</v>
      </c>
      <c r="GB28" s="552">
        <f t="shared" si="83"/>
        <v>0</v>
      </c>
      <c r="GC28" s="552">
        <f t="shared" si="83"/>
        <v>0</v>
      </c>
      <c r="GD28" s="552">
        <f t="shared" si="83"/>
        <v>0</v>
      </c>
      <c r="GE28" s="552">
        <f t="shared" si="83"/>
        <v>0</v>
      </c>
      <c r="GF28" s="552">
        <f t="shared" si="84"/>
        <v>0</v>
      </c>
      <c r="GG28" s="552">
        <f t="shared" si="84"/>
        <v>0</v>
      </c>
      <c r="GH28" s="552">
        <f t="shared" si="84"/>
        <v>0</v>
      </c>
      <c r="GI28" s="552">
        <f t="shared" si="84"/>
        <v>0</v>
      </c>
      <c r="GJ28" s="552">
        <f t="shared" si="84"/>
        <v>0</v>
      </c>
      <c r="GK28" s="552">
        <f t="shared" si="85"/>
        <v>0</v>
      </c>
      <c r="GL28" s="552">
        <f t="shared" si="85"/>
        <v>0</v>
      </c>
      <c r="GM28" s="552">
        <f t="shared" si="85"/>
        <v>0</v>
      </c>
      <c r="GN28" s="552">
        <f t="shared" si="85"/>
        <v>0</v>
      </c>
      <c r="GO28" s="552">
        <f t="shared" si="85"/>
        <v>0</v>
      </c>
      <c r="GP28" s="547">
        <f t="shared" si="86"/>
        <v>0</v>
      </c>
      <c r="GQ28" s="547">
        <f t="shared" si="86"/>
        <v>0</v>
      </c>
      <c r="GR28" s="547">
        <f t="shared" si="86"/>
        <v>0</v>
      </c>
      <c r="GS28" s="547">
        <f t="shared" si="86"/>
        <v>0</v>
      </c>
      <c r="GT28" s="547">
        <f t="shared" si="86"/>
        <v>0</v>
      </c>
      <c r="GU28" s="547">
        <f t="shared" si="87"/>
        <v>0</v>
      </c>
      <c r="GV28" s="547">
        <f t="shared" si="87"/>
        <v>0</v>
      </c>
      <c r="GW28" s="547">
        <f t="shared" si="87"/>
        <v>0</v>
      </c>
      <c r="GX28" s="547">
        <f t="shared" si="87"/>
        <v>0</v>
      </c>
      <c r="GY28" s="547">
        <f t="shared" si="87"/>
        <v>0</v>
      </c>
      <c r="GZ28" s="552">
        <f t="shared" si="88"/>
        <v>0</v>
      </c>
      <c r="HA28" s="552">
        <f t="shared" si="88"/>
        <v>0</v>
      </c>
      <c r="HB28" s="552">
        <f t="shared" si="88"/>
        <v>0</v>
      </c>
      <c r="HC28" s="552">
        <f t="shared" si="88"/>
        <v>0</v>
      </c>
      <c r="HD28" s="552">
        <f t="shared" si="88"/>
        <v>0</v>
      </c>
      <c r="HE28" s="552">
        <f t="shared" si="89"/>
        <v>0</v>
      </c>
      <c r="HF28" s="552">
        <f t="shared" si="89"/>
        <v>0</v>
      </c>
      <c r="HG28" s="552">
        <f t="shared" si="89"/>
        <v>0</v>
      </c>
      <c r="HH28" s="552">
        <f t="shared" si="89"/>
        <v>0</v>
      </c>
      <c r="HI28" s="552">
        <f t="shared" si="89"/>
        <v>0</v>
      </c>
      <c r="HJ28" s="547">
        <f t="shared" si="90"/>
        <v>0</v>
      </c>
      <c r="HK28" s="547">
        <f t="shared" si="90"/>
        <v>0</v>
      </c>
      <c r="HL28" s="547">
        <f t="shared" si="90"/>
        <v>0</v>
      </c>
      <c r="HM28" s="547">
        <f t="shared" si="90"/>
        <v>0</v>
      </c>
      <c r="HN28" s="547">
        <f t="shared" si="90"/>
        <v>0</v>
      </c>
      <c r="HO28" s="547">
        <f t="shared" si="91"/>
        <v>0</v>
      </c>
      <c r="HP28" s="547">
        <f t="shared" si="91"/>
        <v>0</v>
      </c>
      <c r="HQ28" s="547">
        <f t="shared" si="91"/>
        <v>0</v>
      </c>
      <c r="HR28" s="547">
        <f t="shared" si="91"/>
        <v>0</v>
      </c>
      <c r="HS28" s="547">
        <f t="shared" si="91"/>
        <v>0</v>
      </c>
      <c r="HT28" s="552">
        <f t="shared" si="92"/>
        <v>0</v>
      </c>
      <c r="HU28" s="552">
        <f t="shared" si="92"/>
        <v>0</v>
      </c>
      <c r="HV28" s="552">
        <f t="shared" si="92"/>
        <v>0</v>
      </c>
      <c r="HW28" s="552">
        <f t="shared" si="92"/>
        <v>0</v>
      </c>
      <c r="HX28" s="552">
        <f t="shared" si="92"/>
        <v>0</v>
      </c>
      <c r="HY28" s="552">
        <f t="shared" si="93"/>
        <v>0</v>
      </c>
      <c r="HZ28" s="552">
        <f t="shared" si="93"/>
        <v>0</v>
      </c>
      <c r="IA28" s="552">
        <f t="shared" si="93"/>
        <v>0</v>
      </c>
      <c r="IB28" s="552">
        <f t="shared" si="93"/>
        <v>0</v>
      </c>
      <c r="IC28" s="552">
        <f t="shared" si="93"/>
        <v>0</v>
      </c>
      <c r="ID28" s="547">
        <f t="shared" si="94"/>
        <v>0</v>
      </c>
      <c r="IE28" s="547">
        <f t="shared" si="94"/>
        <v>0</v>
      </c>
      <c r="IF28" s="547">
        <f t="shared" si="94"/>
        <v>0</v>
      </c>
      <c r="IG28" s="547">
        <f t="shared" si="94"/>
        <v>0</v>
      </c>
      <c r="IH28" s="547">
        <f t="shared" si="94"/>
        <v>0</v>
      </c>
      <c r="II28" s="547">
        <f t="shared" si="95"/>
        <v>0</v>
      </c>
      <c r="IJ28" s="547">
        <f t="shared" si="95"/>
        <v>0</v>
      </c>
      <c r="IK28" s="547">
        <f t="shared" si="95"/>
        <v>0</v>
      </c>
      <c r="IL28" s="547">
        <f t="shared" si="95"/>
        <v>0</v>
      </c>
      <c r="IM28" s="547">
        <f t="shared" si="95"/>
        <v>0</v>
      </c>
      <c r="IN28" s="552">
        <f t="shared" si="96"/>
        <v>0</v>
      </c>
      <c r="IO28" s="552">
        <f t="shared" si="96"/>
        <v>0</v>
      </c>
      <c r="IP28" s="552">
        <f t="shared" si="96"/>
        <v>0</v>
      </c>
      <c r="IQ28" s="552">
        <f t="shared" si="96"/>
        <v>0</v>
      </c>
      <c r="IR28" s="552">
        <f t="shared" si="96"/>
        <v>0</v>
      </c>
      <c r="IS28" s="552">
        <f t="shared" si="97"/>
        <v>0</v>
      </c>
      <c r="IT28" s="552">
        <f t="shared" si="97"/>
        <v>0</v>
      </c>
      <c r="IU28" s="552">
        <f t="shared" si="97"/>
        <v>0</v>
      </c>
      <c r="IV28" s="552">
        <f t="shared" si="97"/>
        <v>0</v>
      </c>
      <c r="IW28" s="552">
        <f t="shared" si="97"/>
        <v>0</v>
      </c>
      <c r="IX28" s="547">
        <f t="shared" si="98"/>
        <v>0</v>
      </c>
      <c r="IY28" s="547">
        <f t="shared" si="98"/>
        <v>0</v>
      </c>
      <c r="IZ28" s="547">
        <f t="shared" si="98"/>
        <v>0</v>
      </c>
      <c r="JA28" s="547">
        <f t="shared" si="98"/>
        <v>0</v>
      </c>
      <c r="JB28" s="547">
        <f t="shared" si="98"/>
        <v>0</v>
      </c>
      <c r="JC28" s="547">
        <f t="shared" si="99"/>
        <v>0</v>
      </c>
      <c r="JD28" s="547">
        <f t="shared" si="99"/>
        <v>0</v>
      </c>
      <c r="JE28" s="547">
        <f t="shared" si="99"/>
        <v>0</v>
      </c>
      <c r="JF28" s="547">
        <f t="shared" si="99"/>
        <v>0</v>
      </c>
      <c r="JG28" s="547">
        <f t="shared" si="99"/>
        <v>0</v>
      </c>
      <c r="JH28" s="552">
        <f t="shared" si="100"/>
        <v>0</v>
      </c>
      <c r="JI28" s="552">
        <f t="shared" si="100"/>
        <v>0</v>
      </c>
      <c r="JJ28" s="552">
        <f t="shared" si="100"/>
        <v>0</v>
      </c>
      <c r="JK28" s="552">
        <f t="shared" si="100"/>
        <v>0</v>
      </c>
      <c r="JL28" s="552">
        <f t="shared" si="100"/>
        <v>0</v>
      </c>
      <c r="JM28" s="552">
        <f t="shared" si="101"/>
        <v>0</v>
      </c>
      <c r="JN28" s="552">
        <f t="shared" si="101"/>
        <v>0</v>
      </c>
      <c r="JO28" s="552">
        <f t="shared" si="101"/>
        <v>0</v>
      </c>
      <c r="JP28" s="552">
        <f t="shared" si="101"/>
        <v>0</v>
      </c>
      <c r="JQ28" s="552">
        <f t="shared" si="101"/>
        <v>0</v>
      </c>
      <c r="JR28" s="547">
        <f t="shared" si="102"/>
        <v>0</v>
      </c>
      <c r="JS28" s="547">
        <f t="shared" si="102"/>
        <v>0</v>
      </c>
      <c r="JT28" s="547">
        <f t="shared" si="102"/>
        <v>0</v>
      </c>
      <c r="JU28" s="547">
        <f t="shared" si="102"/>
        <v>0</v>
      </c>
      <c r="JV28" s="547">
        <f t="shared" si="102"/>
        <v>0</v>
      </c>
      <c r="JW28" s="547">
        <f t="shared" si="103"/>
        <v>0</v>
      </c>
      <c r="JX28" s="547">
        <f t="shared" si="103"/>
        <v>0</v>
      </c>
      <c r="JY28" s="547">
        <f t="shared" si="103"/>
        <v>0</v>
      </c>
      <c r="JZ28" s="547">
        <f t="shared" si="103"/>
        <v>0</v>
      </c>
      <c r="KA28" s="547">
        <f t="shared" si="103"/>
        <v>0</v>
      </c>
      <c r="KB28" s="552">
        <f t="shared" si="104"/>
        <v>0</v>
      </c>
      <c r="KC28" s="552">
        <f t="shared" si="104"/>
        <v>0</v>
      </c>
      <c r="KD28" s="552">
        <f t="shared" si="104"/>
        <v>0</v>
      </c>
      <c r="KE28" s="552">
        <f t="shared" si="104"/>
        <v>0</v>
      </c>
      <c r="KF28" s="552">
        <f t="shared" si="104"/>
        <v>0</v>
      </c>
      <c r="KG28" s="552">
        <f t="shared" si="105"/>
        <v>0</v>
      </c>
      <c r="KH28" s="552">
        <f t="shared" si="105"/>
        <v>0</v>
      </c>
      <c r="KI28" s="552">
        <f t="shared" si="105"/>
        <v>0</v>
      </c>
      <c r="KJ28" s="552">
        <f t="shared" si="105"/>
        <v>0</v>
      </c>
      <c r="KK28" s="552">
        <f t="shared" si="105"/>
        <v>0</v>
      </c>
      <c r="KL28" s="552">
        <f t="shared" si="106"/>
        <v>211845</v>
      </c>
      <c r="KM28" s="552">
        <f t="shared" si="107"/>
        <v>0</v>
      </c>
      <c r="KN28" s="549">
        <f t="shared" si="108"/>
        <v>211845</v>
      </c>
      <c r="KO28" s="549">
        <f t="shared" si="108"/>
        <v>4205</v>
      </c>
      <c r="KP28" s="549">
        <f t="shared" si="108"/>
        <v>207640</v>
      </c>
      <c r="KQ28" s="549">
        <f t="shared" si="108"/>
        <v>207640</v>
      </c>
      <c r="KR28" s="549">
        <f t="shared" si="108"/>
        <v>0</v>
      </c>
      <c r="KS28" s="549">
        <f t="shared" si="45"/>
        <v>20289899</v>
      </c>
      <c r="KT28" s="550">
        <f t="shared" si="45"/>
        <v>1284993</v>
      </c>
      <c r="KU28" s="550">
        <f t="shared" si="45"/>
        <v>19004906</v>
      </c>
      <c r="KV28" s="550">
        <f t="shared" si="45"/>
        <v>14807978</v>
      </c>
      <c r="KW28" s="550">
        <f t="shared" si="45"/>
        <v>4196928</v>
      </c>
      <c r="KX28" s="537">
        <f t="shared" si="109"/>
        <v>20289.900000000001</v>
      </c>
      <c r="KY28" s="553">
        <f t="shared" si="110"/>
        <v>20078.099999999999</v>
      </c>
      <c r="KZ28" s="553">
        <f t="shared" si="111"/>
        <v>211.8</v>
      </c>
      <c r="LA28" s="554">
        <f t="shared" si="112"/>
        <v>20289.900000000001</v>
      </c>
      <c r="LC28" s="723">
        <f t="shared" si="113"/>
        <v>1461</v>
      </c>
      <c r="LD28" s="723">
        <f t="shared" si="114"/>
        <v>0</v>
      </c>
      <c r="LE28" s="723">
        <f t="shared" si="115"/>
        <v>0</v>
      </c>
      <c r="LF28" s="723">
        <f t="shared" si="116"/>
        <v>1461</v>
      </c>
      <c r="LG28" s="723">
        <f t="shared" si="117"/>
        <v>1461</v>
      </c>
      <c r="LH28" s="723">
        <f t="shared" si="118"/>
        <v>0</v>
      </c>
      <c r="LI28" s="555"/>
      <c r="LJ28" s="555"/>
      <c r="LK28" s="555"/>
      <c r="LL28" s="555"/>
      <c r="LM28" s="555"/>
      <c r="LN28" s="555"/>
      <c r="LO28" s="555"/>
      <c r="LP28" s="555"/>
      <c r="LQ28" s="555"/>
      <c r="LR28" s="555"/>
      <c r="LS28" s="555"/>
      <c r="LT28" s="555"/>
      <c r="LU28" s="555"/>
      <c r="LV28" s="555"/>
      <c r="LW28" s="555"/>
      <c r="LX28" s="555"/>
      <c r="LY28" s="555"/>
      <c r="LZ28" s="555"/>
      <c r="MA28" s="555"/>
      <c r="MB28" s="555"/>
      <c r="MC28" s="555"/>
      <c r="MD28" s="555"/>
      <c r="ME28" s="555"/>
      <c r="MF28" s="555"/>
      <c r="MG28" s="555"/>
      <c r="MH28" s="555"/>
      <c r="MI28" s="555"/>
      <c r="MJ28" s="555"/>
      <c r="MK28" s="555"/>
      <c r="ML28" s="555"/>
      <c r="MM28" s="555"/>
      <c r="MN28" s="555"/>
      <c r="MO28" s="555"/>
      <c r="MP28" s="555"/>
      <c r="MQ28" s="555"/>
      <c r="MR28" s="555"/>
      <c r="MS28" s="555"/>
      <c r="MT28" s="555"/>
      <c r="MU28" s="555"/>
      <c r="MV28" s="555"/>
      <c r="MW28" s="555"/>
      <c r="MX28" s="555"/>
      <c r="MY28" s="555"/>
      <c r="MZ28" s="555"/>
      <c r="NA28" s="555"/>
      <c r="NB28" s="555"/>
      <c r="NC28" s="555"/>
      <c r="ND28" s="555"/>
      <c r="NE28" s="555"/>
      <c r="NF28" s="555"/>
      <c r="NG28" s="555"/>
      <c r="NH28" s="555"/>
      <c r="NI28" s="555"/>
      <c r="NJ28" s="555"/>
      <c r="NL28" s="749">
        <f t="shared" si="119"/>
        <v>0</v>
      </c>
      <c r="NM28" s="724">
        <f t="shared" si="120"/>
        <v>0</v>
      </c>
      <c r="NN28" s="724">
        <f t="shared" si="121"/>
        <v>0</v>
      </c>
      <c r="NO28" s="750">
        <f t="shared" si="122"/>
        <v>0</v>
      </c>
      <c r="NP28" s="751">
        <f t="shared" si="46"/>
        <v>0</v>
      </c>
      <c r="NQ28" s="751">
        <f t="shared" si="47"/>
        <v>0</v>
      </c>
      <c r="NR28" s="749">
        <f t="shared" si="123"/>
        <v>0</v>
      </c>
      <c r="NS28" s="724">
        <f t="shared" si="124"/>
        <v>0</v>
      </c>
      <c r="NT28" s="724">
        <f t="shared" si="125"/>
        <v>0</v>
      </c>
    </row>
    <row r="29" spans="1:384">
      <c r="A29" s="533" t="s">
        <v>800</v>
      </c>
      <c r="B29" s="534"/>
      <c r="C29" s="534"/>
      <c r="D29" s="534"/>
      <c r="E29" s="535">
        <f t="shared" si="48"/>
        <v>0</v>
      </c>
      <c r="F29" s="536"/>
      <c r="G29" s="536"/>
      <c r="H29" s="536"/>
      <c r="I29" s="535">
        <f t="shared" si="49"/>
        <v>0</v>
      </c>
      <c r="J29" s="537">
        <f t="shared" si="50"/>
        <v>0</v>
      </c>
      <c r="K29" s="538">
        <v>326</v>
      </c>
      <c r="L29" s="534"/>
      <c r="M29" s="556">
        <v>27</v>
      </c>
      <c r="N29" s="534"/>
      <c r="O29" s="538">
        <v>1</v>
      </c>
      <c r="P29" s="535">
        <f t="shared" si="2"/>
        <v>354</v>
      </c>
      <c r="Q29" s="538">
        <v>374</v>
      </c>
      <c r="R29" s="534"/>
      <c r="S29" s="556">
        <v>8</v>
      </c>
      <c r="T29" s="534"/>
      <c r="U29" s="538">
        <v>1</v>
      </c>
      <c r="V29" s="535">
        <f t="shared" si="3"/>
        <v>383</v>
      </c>
      <c r="W29" s="538">
        <v>103</v>
      </c>
      <c r="X29" s="534"/>
      <c r="Y29" s="534"/>
      <c r="Z29" s="534"/>
      <c r="AA29" s="538">
        <v>0</v>
      </c>
      <c r="AB29" s="535">
        <f t="shared" si="51"/>
        <v>103</v>
      </c>
      <c r="AC29" s="532">
        <f t="shared" si="52"/>
        <v>840</v>
      </c>
      <c r="AD29" s="559"/>
      <c r="AE29" s="559"/>
      <c r="AF29" s="559"/>
      <c r="AG29" s="559"/>
      <c r="AH29" s="559">
        <v>60</v>
      </c>
      <c r="AI29" s="559"/>
      <c r="AJ29" s="540"/>
      <c r="AK29" s="541">
        <v>0</v>
      </c>
      <c r="AL29" s="542"/>
      <c r="AM29" s="543">
        <v>0</v>
      </c>
      <c r="AN29" s="543"/>
      <c r="AO29" s="540"/>
      <c r="AP29" s="544"/>
      <c r="AQ29" s="543">
        <v>0</v>
      </c>
      <c r="AR29" s="541"/>
      <c r="AS29" s="541"/>
      <c r="AT29" s="534"/>
      <c r="AU29" s="534"/>
      <c r="AV29" s="543">
        <v>0</v>
      </c>
      <c r="AW29" s="543">
        <v>0</v>
      </c>
      <c r="AX29" s="541"/>
      <c r="AY29" s="543">
        <v>0</v>
      </c>
      <c r="AZ29" s="543"/>
      <c r="BA29" s="541"/>
      <c r="BB29" s="543"/>
      <c r="BC29" s="534"/>
      <c r="BD29" s="534"/>
      <c r="BE29" s="543">
        <v>0</v>
      </c>
      <c r="BF29" s="543"/>
      <c r="BG29" s="546"/>
      <c r="BH29" s="547">
        <f t="shared" si="53"/>
        <v>7978850</v>
      </c>
      <c r="BI29" s="548">
        <f t="shared" si="126"/>
        <v>703182</v>
      </c>
      <c r="BJ29" s="548">
        <f t="shared" si="126"/>
        <v>7275668</v>
      </c>
      <c r="BK29" s="548">
        <f t="shared" si="126"/>
        <v>5705978</v>
      </c>
      <c r="BL29" s="548">
        <f t="shared" si="126"/>
        <v>1569690</v>
      </c>
      <c r="BM29" s="547">
        <f t="shared" si="54"/>
        <v>0</v>
      </c>
      <c r="BN29" s="548">
        <f t="shared" si="5"/>
        <v>0</v>
      </c>
      <c r="BO29" s="548">
        <f t="shared" si="5"/>
        <v>0</v>
      </c>
      <c r="BP29" s="548">
        <f t="shared" si="5"/>
        <v>0</v>
      </c>
      <c r="BQ29" s="548">
        <f t="shared" si="5"/>
        <v>0</v>
      </c>
      <c r="BR29" s="547">
        <f t="shared" si="55"/>
        <v>1849878</v>
      </c>
      <c r="BS29" s="548">
        <f t="shared" si="6"/>
        <v>58239</v>
      </c>
      <c r="BT29" s="548">
        <f t="shared" si="6"/>
        <v>1791639</v>
      </c>
      <c r="BU29" s="548">
        <f t="shared" si="6"/>
        <v>1411074</v>
      </c>
      <c r="BV29" s="548">
        <f t="shared" si="6"/>
        <v>380565</v>
      </c>
      <c r="BW29" s="548"/>
      <c r="BX29" s="548"/>
      <c r="BY29" s="548"/>
      <c r="BZ29" s="548"/>
      <c r="CA29" s="548"/>
      <c r="CB29" s="547">
        <f t="shared" si="56"/>
        <v>191457</v>
      </c>
      <c r="CC29" s="548">
        <f t="shared" si="7"/>
        <v>451</v>
      </c>
      <c r="CD29" s="548">
        <f t="shared" si="7"/>
        <v>191006</v>
      </c>
      <c r="CE29" s="548">
        <f t="shared" si="7"/>
        <v>191006</v>
      </c>
      <c r="CF29" s="548">
        <f t="shared" si="7"/>
        <v>0</v>
      </c>
      <c r="CG29" s="549">
        <f t="shared" si="57"/>
        <v>10020185</v>
      </c>
      <c r="CH29" s="547">
        <f t="shared" si="58"/>
        <v>12490852</v>
      </c>
      <c r="CI29" s="548">
        <f t="shared" si="58"/>
        <v>1073754</v>
      </c>
      <c r="CJ29" s="548">
        <f t="shared" si="58"/>
        <v>11417098</v>
      </c>
      <c r="CK29" s="548">
        <f t="shared" si="58"/>
        <v>8705224</v>
      </c>
      <c r="CL29" s="548">
        <f t="shared" si="58"/>
        <v>2711874</v>
      </c>
      <c r="CM29" s="547">
        <f t="shared" si="59"/>
        <v>0</v>
      </c>
      <c r="CN29" s="548">
        <f t="shared" si="8"/>
        <v>0</v>
      </c>
      <c r="CO29" s="548">
        <f t="shared" si="8"/>
        <v>0</v>
      </c>
      <c r="CP29" s="548">
        <f t="shared" si="8"/>
        <v>0</v>
      </c>
      <c r="CQ29" s="548">
        <f t="shared" si="8"/>
        <v>0</v>
      </c>
      <c r="CR29" s="547">
        <f t="shared" si="60"/>
        <v>743720</v>
      </c>
      <c r="CS29" s="548">
        <f t="shared" si="60"/>
        <v>22968</v>
      </c>
      <c r="CT29" s="548">
        <f t="shared" si="60"/>
        <v>720752</v>
      </c>
      <c r="CU29" s="548">
        <f t="shared" si="60"/>
        <v>551288</v>
      </c>
      <c r="CV29" s="548">
        <f t="shared" si="60"/>
        <v>169464</v>
      </c>
      <c r="CW29" s="547">
        <f t="shared" si="61"/>
        <v>0</v>
      </c>
      <c r="CX29" s="548">
        <f t="shared" si="9"/>
        <v>0</v>
      </c>
      <c r="CY29" s="548">
        <f t="shared" si="9"/>
        <v>0</v>
      </c>
      <c r="CZ29" s="548">
        <f t="shared" si="9"/>
        <v>0</v>
      </c>
      <c r="DA29" s="548">
        <f t="shared" si="9"/>
        <v>0</v>
      </c>
      <c r="DB29" s="547">
        <f t="shared" si="62"/>
        <v>221144</v>
      </c>
      <c r="DC29" s="548">
        <f t="shared" si="10"/>
        <v>752</v>
      </c>
      <c r="DD29" s="548">
        <f t="shared" si="10"/>
        <v>220392</v>
      </c>
      <c r="DE29" s="548">
        <f t="shared" si="10"/>
        <v>220392</v>
      </c>
      <c r="DF29" s="548">
        <f t="shared" si="10"/>
        <v>0</v>
      </c>
      <c r="DG29" s="549">
        <f t="shared" si="63"/>
        <v>13455716</v>
      </c>
      <c r="DH29" s="547">
        <f t="shared" si="64"/>
        <v>3459770</v>
      </c>
      <c r="DI29" s="548">
        <f t="shared" si="64"/>
        <v>285207</v>
      </c>
      <c r="DJ29" s="548">
        <f t="shared" si="64"/>
        <v>3174563</v>
      </c>
      <c r="DK29" s="548">
        <f t="shared" si="64"/>
        <v>2299578</v>
      </c>
      <c r="DL29" s="548">
        <f t="shared" si="64"/>
        <v>874985</v>
      </c>
      <c r="DM29" s="547">
        <f t="shared" si="65"/>
        <v>0</v>
      </c>
      <c r="DN29" s="548">
        <f t="shared" si="11"/>
        <v>0</v>
      </c>
      <c r="DO29" s="548">
        <f t="shared" si="11"/>
        <v>0</v>
      </c>
      <c r="DP29" s="548">
        <f t="shared" si="11"/>
        <v>0</v>
      </c>
      <c r="DQ29" s="548">
        <f t="shared" si="11"/>
        <v>0</v>
      </c>
      <c r="DR29" s="548"/>
      <c r="DS29" s="548"/>
      <c r="DT29" s="548"/>
      <c r="DU29" s="548"/>
      <c r="DV29" s="548"/>
      <c r="DW29" s="547">
        <f t="shared" si="66"/>
        <v>0</v>
      </c>
      <c r="DX29" s="548">
        <f t="shared" si="12"/>
        <v>0</v>
      </c>
      <c r="DY29" s="548">
        <f t="shared" si="12"/>
        <v>0</v>
      </c>
      <c r="DZ29" s="548">
        <f t="shared" si="12"/>
        <v>0</v>
      </c>
      <c r="EA29" s="548">
        <f t="shared" si="12"/>
        <v>0</v>
      </c>
      <c r="EB29" s="547">
        <f t="shared" si="67"/>
        <v>0</v>
      </c>
      <c r="EC29" s="548">
        <f t="shared" si="13"/>
        <v>0</v>
      </c>
      <c r="ED29" s="548">
        <f t="shared" si="13"/>
        <v>0</v>
      </c>
      <c r="EE29" s="548">
        <f t="shared" si="13"/>
        <v>0</v>
      </c>
      <c r="EF29" s="548">
        <f t="shared" si="13"/>
        <v>0</v>
      </c>
      <c r="EG29" s="549">
        <f t="shared" si="68"/>
        <v>3459770</v>
      </c>
      <c r="EH29" s="549">
        <f t="shared" si="69"/>
        <v>26935671</v>
      </c>
      <c r="EI29" s="550">
        <f t="shared" si="70"/>
        <v>2144553</v>
      </c>
      <c r="EJ29" s="550">
        <f t="shared" si="14"/>
        <v>24791118</v>
      </c>
      <c r="EK29" s="550">
        <f t="shared" si="14"/>
        <v>19084540</v>
      </c>
      <c r="EL29" s="550">
        <f t="shared" si="14"/>
        <v>5706578</v>
      </c>
      <c r="EM29" s="551">
        <f t="shared" si="71"/>
        <v>23929472</v>
      </c>
      <c r="EN29" s="551">
        <f t="shared" si="72"/>
        <v>0</v>
      </c>
      <c r="EO29" s="551">
        <f t="shared" si="73"/>
        <v>2593598</v>
      </c>
      <c r="EP29" s="551">
        <f t="shared" si="74"/>
        <v>0</v>
      </c>
      <c r="EQ29" s="551">
        <f t="shared" si="75"/>
        <v>412601</v>
      </c>
      <c r="ER29" s="547">
        <f t="shared" si="76"/>
        <v>0</v>
      </c>
      <c r="ES29" s="548">
        <f t="shared" si="76"/>
        <v>0</v>
      </c>
      <c r="ET29" s="548">
        <f t="shared" si="76"/>
        <v>0</v>
      </c>
      <c r="EU29" s="548">
        <f t="shared" si="76"/>
        <v>0</v>
      </c>
      <c r="EV29" s="548">
        <f t="shared" si="76"/>
        <v>0</v>
      </c>
      <c r="EW29" s="547">
        <f t="shared" si="77"/>
        <v>0</v>
      </c>
      <c r="EX29" s="547">
        <f t="shared" si="77"/>
        <v>0</v>
      </c>
      <c r="EY29" s="547">
        <f t="shared" si="77"/>
        <v>0</v>
      </c>
      <c r="EZ29" s="547">
        <f t="shared" si="77"/>
        <v>0</v>
      </c>
      <c r="FA29" s="547">
        <f t="shared" si="77"/>
        <v>0</v>
      </c>
      <c r="FB29" s="552">
        <f t="shared" si="78"/>
        <v>0</v>
      </c>
      <c r="FC29" s="552">
        <f t="shared" si="78"/>
        <v>0</v>
      </c>
      <c r="FD29" s="552">
        <f t="shared" si="78"/>
        <v>0</v>
      </c>
      <c r="FE29" s="552">
        <f t="shared" si="78"/>
        <v>0</v>
      </c>
      <c r="FF29" s="552">
        <f t="shared" si="78"/>
        <v>0</v>
      </c>
      <c r="FG29" s="552">
        <f t="shared" si="79"/>
        <v>0</v>
      </c>
      <c r="FH29" s="552">
        <f t="shared" si="79"/>
        <v>0</v>
      </c>
      <c r="FI29" s="552">
        <f t="shared" si="79"/>
        <v>0</v>
      </c>
      <c r="FJ29" s="552">
        <f t="shared" si="79"/>
        <v>0</v>
      </c>
      <c r="FK29" s="552">
        <f t="shared" si="79"/>
        <v>0</v>
      </c>
      <c r="FL29" s="547">
        <f t="shared" si="80"/>
        <v>87660</v>
      </c>
      <c r="FM29" s="547">
        <f t="shared" si="80"/>
        <v>1740</v>
      </c>
      <c r="FN29" s="547">
        <f t="shared" si="80"/>
        <v>85920</v>
      </c>
      <c r="FO29" s="547">
        <f t="shared" si="80"/>
        <v>85920</v>
      </c>
      <c r="FP29" s="547">
        <f t="shared" si="80"/>
        <v>0</v>
      </c>
      <c r="FQ29" s="547">
        <f t="shared" si="81"/>
        <v>0</v>
      </c>
      <c r="FR29" s="547">
        <f t="shared" si="81"/>
        <v>0</v>
      </c>
      <c r="FS29" s="547">
        <f t="shared" si="81"/>
        <v>0</v>
      </c>
      <c r="FT29" s="547">
        <f t="shared" si="81"/>
        <v>0</v>
      </c>
      <c r="FU29" s="547">
        <f t="shared" si="81"/>
        <v>0</v>
      </c>
      <c r="FV29" s="552">
        <f t="shared" si="82"/>
        <v>0</v>
      </c>
      <c r="FW29" s="552">
        <f t="shared" si="82"/>
        <v>0</v>
      </c>
      <c r="FX29" s="552">
        <f t="shared" si="82"/>
        <v>0</v>
      </c>
      <c r="FY29" s="552">
        <f t="shared" si="82"/>
        <v>0</v>
      </c>
      <c r="FZ29" s="552">
        <f t="shared" si="82"/>
        <v>0</v>
      </c>
      <c r="GA29" s="552">
        <f t="shared" si="83"/>
        <v>0</v>
      </c>
      <c r="GB29" s="552">
        <f t="shared" si="83"/>
        <v>0</v>
      </c>
      <c r="GC29" s="552">
        <f t="shared" si="83"/>
        <v>0</v>
      </c>
      <c r="GD29" s="552">
        <f t="shared" si="83"/>
        <v>0</v>
      </c>
      <c r="GE29" s="552">
        <f t="shared" si="83"/>
        <v>0</v>
      </c>
      <c r="GF29" s="552">
        <f t="shared" si="84"/>
        <v>0</v>
      </c>
      <c r="GG29" s="552">
        <f t="shared" si="84"/>
        <v>0</v>
      </c>
      <c r="GH29" s="552">
        <f t="shared" si="84"/>
        <v>0</v>
      </c>
      <c r="GI29" s="552">
        <f t="shared" si="84"/>
        <v>0</v>
      </c>
      <c r="GJ29" s="552">
        <f t="shared" si="84"/>
        <v>0</v>
      </c>
      <c r="GK29" s="552">
        <f t="shared" si="85"/>
        <v>0</v>
      </c>
      <c r="GL29" s="552">
        <f t="shared" si="85"/>
        <v>0</v>
      </c>
      <c r="GM29" s="552">
        <f t="shared" si="85"/>
        <v>0</v>
      </c>
      <c r="GN29" s="552">
        <f t="shared" si="85"/>
        <v>0</v>
      </c>
      <c r="GO29" s="552">
        <f t="shared" si="85"/>
        <v>0</v>
      </c>
      <c r="GP29" s="547">
        <f t="shared" si="86"/>
        <v>0</v>
      </c>
      <c r="GQ29" s="547">
        <f t="shared" si="86"/>
        <v>0</v>
      </c>
      <c r="GR29" s="547">
        <f t="shared" si="86"/>
        <v>0</v>
      </c>
      <c r="GS29" s="547">
        <f t="shared" si="86"/>
        <v>0</v>
      </c>
      <c r="GT29" s="547">
        <f t="shared" si="86"/>
        <v>0</v>
      </c>
      <c r="GU29" s="547">
        <f t="shared" si="87"/>
        <v>0</v>
      </c>
      <c r="GV29" s="547">
        <f t="shared" si="87"/>
        <v>0</v>
      </c>
      <c r="GW29" s="547">
        <f t="shared" si="87"/>
        <v>0</v>
      </c>
      <c r="GX29" s="547">
        <f t="shared" si="87"/>
        <v>0</v>
      </c>
      <c r="GY29" s="547">
        <f t="shared" si="87"/>
        <v>0</v>
      </c>
      <c r="GZ29" s="552">
        <f t="shared" si="88"/>
        <v>0</v>
      </c>
      <c r="HA29" s="552">
        <f t="shared" si="88"/>
        <v>0</v>
      </c>
      <c r="HB29" s="552">
        <f t="shared" si="88"/>
        <v>0</v>
      </c>
      <c r="HC29" s="552">
        <f t="shared" si="88"/>
        <v>0</v>
      </c>
      <c r="HD29" s="552">
        <f t="shared" si="88"/>
        <v>0</v>
      </c>
      <c r="HE29" s="552">
        <f t="shared" si="89"/>
        <v>0</v>
      </c>
      <c r="HF29" s="552">
        <f t="shared" si="89"/>
        <v>0</v>
      </c>
      <c r="HG29" s="552">
        <f t="shared" si="89"/>
        <v>0</v>
      </c>
      <c r="HH29" s="552">
        <f t="shared" si="89"/>
        <v>0</v>
      </c>
      <c r="HI29" s="552">
        <f t="shared" si="89"/>
        <v>0</v>
      </c>
      <c r="HJ29" s="547">
        <f t="shared" si="90"/>
        <v>0</v>
      </c>
      <c r="HK29" s="547">
        <f t="shared" si="90"/>
        <v>0</v>
      </c>
      <c r="HL29" s="547">
        <f t="shared" si="90"/>
        <v>0</v>
      </c>
      <c r="HM29" s="547">
        <f t="shared" si="90"/>
        <v>0</v>
      </c>
      <c r="HN29" s="547">
        <f t="shared" si="90"/>
        <v>0</v>
      </c>
      <c r="HO29" s="547">
        <f t="shared" si="91"/>
        <v>0</v>
      </c>
      <c r="HP29" s="547">
        <f t="shared" si="91"/>
        <v>0</v>
      </c>
      <c r="HQ29" s="547">
        <f t="shared" si="91"/>
        <v>0</v>
      </c>
      <c r="HR29" s="547">
        <f t="shared" si="91"/>
        <v>0</v>
      </c>
      <c r="HS29" s="547">
        <f t="shared" si="91"/>
        <v>0</v>
      </c>
      <c r="HT29" s="552">
        <f t="shared" si="92"/>
        <v>0</v>
      </c>
      <c r="HU29" s="552">
        <f t="shared" si="92"/>
        <v>0</v>
      </c>
      <c r="HV29" s="552">
        <f t="shared" si="92"/>
        <v>0</v>
      </c>
      <c r="HW29" s="552">
        <f t="shared" si="92"/>
        <v>0</v>
      </c>
      <c r="HX29" s="552">
        <f t="shared" si="92"/>
        <v>0</v>
      </c>
      <c r="HY29" s="552">
        <f t="shared" si="93"/>
        <v>0</v>
      </c>
      <c r="HZ29" s="552">
        <f t="shared" si="93"/>
        <v>0</v>
      </c>
      <c r="IA29" s="552">
        <f t="shared" si="93"/>
        <v>0</v>
      </c>
      <c r="IB29" s="552">
        <f t="shared" si="93"/>
        <v>0</v>
      </c>
      <c r="IC29" s="552">
        <f t="shared" si="93"/>
        <v>0</v>
      </c>
      <c r="ID29" s="547">
        <f t="shared" si="94"/>
        <v>0</v>
      </c>
      <c r="IE29" s="547">
        <f t="shared" si="94"/>
        <v>0</v>
      </c>
      <c r="IF29" s="547">
        <f t="shared" si="94"/>
        <v>0</v>
      </c>
      <c r="IG29" s="547">
        <f t="shared" si="94"/>
        <v>0</v>
      </c>
      <c r="IH29" s="547">
        <f t="shared" si="94"/>
        <v>0</v>
      </c>
      <c r="II29" s="547">
        <f t="shared" si="95"/>
        <v>0</v>
      </c>
      <c r="IJ29" s="547">
        <f t="shared" si="95"/>
        <v>0</v>
      </c>
      <c r="IK29" s="547">
        <f t="shared" si="95"/>
        <v>0</v>
      </c>
      <c r="IL29" s="547">
        <f t="shared" si="95"/>
        <v>0</v>
      </c>
      <c r="IM29" s="547">
        <f t="shared" si="95"/>
        <v>0</v>
      </c>
      <c r="IN29" s="552">
        <f t="shared" si="96"/>
        <v>0</v>
      </c>
      <c r="IO29" s="552">
        <f t="shared" si="96"/>
        <v>0</v>
      </c>
      <c r="IP29" s="552">
        <f t="shared" si="96"/>
        <v>0</v>
      </c>
      <c r="IQ29" s="552">
        <f t="shared" si="96"/>
        <v>0</v>
      </c>
      <c r="IR29" s="552">
        <f t="shared" si="96"/>
        <v>0</v>
      </c>
      <c r="IS29" s="552">
        <f t="shared" si="97"/>
        <v>0</v>
      </c>
      <c r="IT29" s="552">
        <f t="shared" si="97"/>
        <v>0</v>
      </c>
      <c r="IU29" s="552">
        <f t="shared" si="97"/>
        <v>0</v>
      </c>
      <c r="IV29" s="552">
        <f t="shared" si="97"/>
        <v>0</v>
      </c>
      <c r="IW29" s="552">
        <f t="shared" si="97"/>
        <v>0</v>
      </c>
      <c r="IX29" s="547">
        <f t="shared" si="98"/>
        <v>0</v>
      </c>
      <c r="IY29" s="547">
        <f t="shared" si="98"/>
        <v>0</v>
      </c>
      <c r="IZ29" s="547">
        <f t="shared" si="98"/>
        <v>0</v>
      </c>
      <c r="JA29" s="547">
        <f t="shared" si="98"/>
        <v>0</v>
      </c>
      <c r="JB29" s="547">
        <f t="shared" si="98"/>
        <v>0</v>
      </c>
      <c r="JC29" s="547">
        <f t="shared" si="99"/>
        <v>0</v>
      </c>
      <c r="JD29" s="547">
        <f t="shared" si="99"/>
        <v>0</v>
      </c>
      <c r="JE29" s="547">
        <f t="shared" si="99"/>
        <v>0</v>
      </c>
      <c r="JF29" s="547">
        <f t="shared" si="99"/>
        <v>0</v>
      </c>
      <c r="JG29" s="547">
        <f t="shared" si="99"/>
        <v>0</v>
      </c>
      <c r="JH29" s="552">
        <f t="shared" si="100"/>
        <v>0</v>
      </c>
      <c r="JI29" s="552">
        <f t="shared" si="100"/>
        <v>0</v>
      </c>
      <c r="JJ29" s="552">
        <f t="shared" si="100"/>
        <v>0</v>
      </c>
      <c r="JK29" s="552">
        <f t="shared" si="100"/>
        <v>0</v>
      </c>
      <c r="JL29" s="552">
        <f t="shared" si="100"/>
        <v>0</v>
      </c>
      <c r="JM29" s="552">
        <f t="shared" si="101"/>
        <v>0</v>
      </c>
      <c r="JN29" s="552">
        <f t="shared" si="101"/>
        <v>0</v>
      </c>
      <c r="JO29" s="552">
        <f t="shared" si="101"/>
        <v>0</v>
      </c>
      <c r="JP29" s="552">
        <f t="shared" si="101"/>
        <v>0</v>
      </c>
      <c r="JQ29" s="552">
        <f t="shared" si="101"/>
        <v>0</v>
      </c>
      <c r="JR29" s="547">
        <f t="shared" si="102"/>
        <v>0</v>
      </c>
      <c r="JS29" s="547">
        <f t="shared" si="102"/>
        <v>0</v>
      </c>
      <c r="JT29" s="547">
        <f t="shared" si="102"/>
        <v>0</v>
      </c>
      <c r="JU29" s="547">
        <f t="shared" si="102"/>
        <v>0</v>
      </c>
      <c r="JV29" s="547">
        <f t="shared" si="102"/>
        <v>0</v>
      </c>
      <c r="JW29" s="547">
        <f t="shared" si="103"/>
        <v>0</v>
      </c>
      <c r="JX29" s="547">
        <f t="shared" si="103"/>
        <v>0</v>
      </c>
      <c r="JY29" s="547">
        <f t="shared" si="103"/>
        <v>0</v>
      </c>
      <c r="JZ29" s="547">
        <f t="shared" si="103"/>
        <v>0</v>
      </c>
      <c r="KA29" s="547">
        <f t="shared" si="103"/>
        <v>0</v>
      </c>
      <c r="KB29" s="552">
        <f t="shared" si="104"/>
        <v>0</v>
      </c>
      <c r="KC29" s="552">
        <f t="shared" si="104"/>
        <v>0</v>
      </c>
      <c r="KD29" s="552">
        <f t="shared" si="104"/>
        <v>0</v>
      </c>
      <c r="KE29" s="552">
        <f t="shared" si="104"/>
        <v>0</v>
      </c>
      <c r="KF29" s="552">
        <f t="shared" si="104"/>
        <v>0</v>
      </c>
      <c r="KG29" s="552">
        <f t="shared" si="105"/>
        <v>0</v>
      </c>
      <c r="KH29" s="552">
        <f t="shared" si="105"/>
        <v>0</v>
      </c>
      <c r="KI29" s="552">
        <f t="shared" si="105"/>
        <v>0</v>
      </c>
      <c r="KJ29" s="552">
        <f t="shared" si="105"/>
        <v>0</v>
      </c>
      <c r="KK29" s="552">
        <f t="shared" si="105"/>
        <v>0</v>
      </c>
      <c r="KL29" s="552">
        <f t="shared" si="106"/>
        <v>87660</v>
      </c>
      <c r="KM29" s="552">
        <f t="shared" si="107"/>
        <v>0</v>
      </c>
      <c r="KN29" s="549">
        <f t="shared" si="108"/>
        <v>87660</v>
      </c>
      <c r="KO29" s="549">
        <f t="shared" si="108"/>
        <v>1740</v>
      </c>
      <c r="KP29" s="549">
        <f t="shared" si="108"/>
        <v>85920</v>
      </c>
      <c r="KQ29" s="549">
        <f t="shared" si="108"/>
        <v>85920</v>
      </c>
      <c r="KR29" s="549">
        <f t="shared" si="108"/>
        <v>0</v>
      </c>
      <c r="KS29" s="549">
        <f t="shared" si="45"/>
        <v>27023331</v>
      </c>
      <c r="KT29" s="550">
        <f t="shared" si="45"/>
        <v>2146293</v>
      </c>
      <c r="KU29" s="550">
        <f t="shared" si="45"/>
        <v>24877038</v>
      </c>
      <c r="KV29" s="550">
        <f t="shared" si="45"/>
        <v>19170460</v>
      </c>
      <c r="KW29" s="550">
        <f t="shared" si="45"/>
        <v>5706578</v>
      </c>
      <c r="KX29" s="537">
        <f t="shared" si="109"/>
        <v>27023.4</v>
      </c>
      <c r="KY29" s="553">
        <f t="shared" si="110"/>
        <v>26935.7</v>
      </c>
      <c r="KZ29" s="553">
        <f t="shared" si="111"/>
        <v>87.7</v>
      </c>
      <c r="LA29" s="554">
        <f t="shared" si="112"/>
        <v>27023.4</v>
      </c>
      <c r="LC29" s="723">
        <f t="shared" si="113"/>
        <v>0</v>
      </c>
      <c r="LD29" s="723">
        <f t="shared" si="114"/>
        <v>0</v>
      </c>
      <c r="LE29" s="723">
        <f t="shared" si="115"/>
        <v>0</v>
      </c>
      <c r="LF29" s="723">
        <f t="shared" si="116"/>
        <v>0</v>
      </c>
      <c r="LG29" s="723">
        <f t="shared" si="117"/>
        <v>1461</v>
      </c>
      <c r="LH29" s="723">
        <f t="shared" si="118"/>
        <v>0</v>
      </c>
      <c r="LI29" s="555"/>
      <c r="LJ29" s="555"/>
      <c r="LK29" s="555"/>
      <c r="LL29" s="555"/>
      <c r="LM29" s="555"/>
      <c r="LN29" s="555"/>
      <c r="LO29" s="555"/>
      <c r="LP29" s="555"/>
      <c r="LQ29" s="555"/>
      <c r="LR29" s="555"/>
      <c r="LS29" s="555"/>
      <c r="LT29" s="555"/>
      <c r="LU29" s="555"/>
      <c r="LV29" s="555"/>
      <c r="LW29" s="555"/>
      <c r="LX29" s="555"/>
      <c r="LY29" s="555"/>
      <c r="LZ29" s="555"/>
      <c r="MA29" s="555"/>
      <c r="MB29" s="555"/>
      <c r="MC29" s="555"/>
      <c r="MD29" s="555"/>
      <c r="ME29" s="555"/>
      <c r="MF29" s="555"/>
      <c r="MG29" s="555"/>
      <c r="MH29" s="555"/>
      <c r="MI29" s="555"/>
      <c r="MJ29" s="555"/>
      <c r="MK29" s="555"/>
      <c r="ML29" s="555"/>
      <c r="MM29" s="555"/>
      <c r="MN29" s="555"/>
      <c r="MO29" s="555"/>
      <c r="MP29" s="555"/>
      <c r="MQ29" s="555"/>
      <c r="MR29" s="555"/>
      <c r="MS29" s="555"/>
      <c r="MT29" s="555"/>
      <c r="MU29" s="555"/>
      <c r="MV29" s="555"/>
      <c r="MW29" s="555"/>
      <c r="MX29" s="555"/>
      <c r="MY29" s="555"/>
      <c r="MZ29" s="555"/>
      <c r="NA29" s="555"/>
      <c r="NB29" s="555"/>
      <c r="NC29" s="555"/>
      <c r="ND29" s="555"/>
      <c r="NE29" s="555"/>
      <c r="NF29" s="555"/>
      <c r="NG29" s="555"/>
      <c r="NH29" s="555"/>
      <c r="NI29" s="555"/>
      <c r="NJ29" s="555"/>
      <c r="NL29" s="749">
        <f t="shared" si="119"/>
        <v>0</v>
      </c>
      <c r="NM29" s="724">
        <f t="shared" si="120"/>
        <v>0</v>
      </c>
      <c r="NN29" s="724">
        <f t="shared" si="121"/>
        <v>0</v>
      </c>
      <c r="NO29" s="750">
        <f t="shared" si="122"/>
        <v>0</v>
      </c>
      <c r="NP29" s="751">
        <f t="shared" si="46"/>
        <v>0</v>
      </c>
      <c r="NQ29" s="751">
        <f t="shared" si="47"/>
        <v>0</v>
      </c>
      <c r="NR29" s="749">
        <f t="shared" si="123"/>
        <v>0</v>
      </c>
      <c r="NS29" s="724">
        <f t="shared" si="124"/>
        <v>0</v>
      </c>
      <c r="NT29" s="724">
        <f t="shared" si="125"/>
        <v>0</v>
      </c>
    </row>
    <row r="30" spans="1:384">
      <c r="A30" s="533" t="s">
        <v>801</v>
      </c>
      <c r="B30" s="534"/>
      <c r="C30" s="534"/>
      <c r="D30" s="534"/>
      <c r="E30" s="535">
        <f t="shared" si="48"/>
        <v>0</v>
      </c>
      <c r="F30" s="536"/>
      <c r="G30" s="536"/>
      <c r="H30" s="536"/>
      <c r="I30" s="535">
        <f t="shared" si="49"/>
        <v>0</v>
      </c>
      <c r="J30" s="537">
        <f t="shared" si="50"/>
        <v>0</v>
      </c>
      <c r="K30" s="538">
        <v>660</v>
      </c>
      <c r="L30" s="534"/>
      <c r="M30" s="556">
        <v>0</v>
      </c>
      <c r="N30" s="534"/>
      <c r="O30" s="538">
        <v>1</v>
      </c>
      <c r="P30" s="535">
        <f t="shared" si="2"/>
        <v>661</v>
      </c>
      <c r="Q30" s="538">
        <v>708</v>
      </c>
      <c r="R30" s="534"/>
      <c r="S30" s="556">
        <v>0</v>
      </c>
      <c r="T30" s="534"/>
      <c r="U30" s="538">
        <v>3</v>
      </c>
      <c r="V30" s="535">
        <f t="shared" si="3"/>
        <v>711</v>
      </c>
      <c r="W30" s="538">
        <v>165</v>
      </c>
      <c r="X30" s="534"/>
      <c r="Y30" s="534"/>
      <c r="Z30" s="534"/>
      <c r="AA30" s="538">
        <v>2</v>
      </c>
      <c r="AB30" s="535">
        <f t="shared" si="51"/>
        <v>167</v>
      </c>
      <c r="AC30" s="532">
        <f t="shared" si="52"/>
        <v>1539</v>
      </c>
      <c r="AD30" s="324">
        <v>47</v>
      </c>
      <c r="AE30" s="324"/>
      <c r="AF30" s="324"/>
      <c r="AG30" s="324"/>
      <c r="AH30" s="324">
        <v>169</v>
      </c>
      <c r="AI30" s="324">
        <v>116</v>
      </c>
      <c r="AJ30" s="540"/>
      <c r="AK30" s="541">
        <v>0</v>
      </c>
      <c r="AL30" s="542"/>
      <c r="AM30" s="543">
        <v>0</v>
      </c>
      <c r="AN30" s="543"/>
      <c r="AO30" s="540"/>
      <c r="AP30" s="544"/>
      <c r="AQ30" s="543">
        <v>0</v>
      </c>
      <c r="AR30" s="541"/>
      <c r="AS30" s="541"/>
      <c r="AT30" s="534"/>
      <c r="AU30" s="534"/>
      <c r="AV30" s="543">
        <v>0</v>
      </c>
      <c r="AW30" s="543">
        <v>3</v>
      </c>
      <c r="AX30" s="541"/>
      <c r="AY30" s="543">
        <v>0</v>
      </c>
      <c r="AZ30" s="543"/>
      <c r="BA30" s="541"/>
      <c r="BB30" s="543"/>
      <c r="BC30" s="534"/>
      <c r="BD30" s="534"/>
      <c r="BE30" s="543">
        <v>0</v>
      </c>
      <c r="BF30" s="543">
        <v>1</v>
      </c>
      <c r="BG30" s="546"/>
      <c r="BH30" s="547">
        <f t="shared" si="53"/>
        <v>16153500</v>
      </c>
      <c r="BI30" s="548">
        <f t="shared" si="126"/>
        <v>1423620</v>
      </c>
      <c r="BJ30" s="548">
        <f t="shared" si="126"/>
        <v>14729880</v>
      </c>
      <c r="BK30" s="548">
        <f t="shared" si="126"/>
        <v>11551980</v>
      </c>
      <c r="BL30" s="548">
        <f t="shared" si="126"/>
        <v>3177900</v>
      </c>
      <c r="BM30" s="547">
        <f t="shared" si="54"/>
        <v>0</v>
      </c>
      <c r="BN30" s="548">
        <f t="shared" si="5"/>
        <v>0</v>
      </c>
      <c r="BO30" s="548">
        <f t="shared" si="5"/>
        <v>0</v>
      </c>
      <c r="BP30" s="548">
        <f t="shared" si="5"/>
        <v>0</v>
      </c>
      <c r="BQ30" s="548">
        <f t="shared" si="5"/>
        <v>0</v>
      </c>
      <c r="BR30" s="547">
        <f t="shared" si="55"/>
        <v>0</v>
      </c>
      <c r="BS30" s="548">
        <f t="shared" si="6"/>
        <v>0</v>
      </c>
      <c r="BT30" s="548">
        <f t="shared" si="6"/>
        <v>0</v>
      </c>
      <c r="BU30" s="548">
        <f t="shared" si="6"/>
        <v>0</v>
      </c>
      <c r="BV30" s="548">
        <f t="shared" si="6"/>
        <v>0</v>
      </c>
      <c r="BW30" s="548"/>
      <c r="BX30" s="548"/>
      <c r="BY30" s="548"/>
      <c r="BZ30" s="548"/>
      <c r="CA30" s="548"/>
      <c r="CB30" s="547">
        <f t="shared" si="56"/>
        <v>191457</v>
      </c>
      <c r="CC30" s="548">
        <f t="shared" si="7"/>
        <v>451</v>
      </c>
      <c r="CD30" s="548">
        <f t="shared" si="7"/>
        <v>191006</v>
      </c>
      <c r="CE30" s="548">
        <f t="shared" si="7"/>
        <v>191006</v>
      </c>
      <c r="CF30" s="548">
        <f t="shared" si="7"/>
        <v>0</v>
      </c>
      <c r="CG30" s="549">
        <f t="shared" si="57"/>
        <v>16344957</v>
      </c>
      <c r="CH30" s="547">
        <f t="shared" si="58"/>
        <v>23645784</v>
      </c>
      <c r="CI30" s="548">
        <f t="shared" si="58"/>
        <v>2032668</v>
      </c>
      <c r="CJ30" s="548">
        <f t="shared" si="58"/>
        <v>21613116</v>
      </c>
      <c r="CK30" s="548">
        <f t="shared" si="58"/>
        <v>16479408</v>
      </c>
      <c r="CL30" s="548">
        <f t="shared" si="58"/>
        <v>5133708</v>
      </c>
      <c r="CM30" s="547">
        <f t="shared" si="59"/>
        <v>0</v>
      </c>
      <c r="CN30" s="548">
        <f t="shared" si="8"/>
        <v>0</v>
      </c>
      <c r="CO30" s="548">
        <f t="shared" si="8"/>
        <v>0</v>
      </c>
      <c r="CP30" s="548">
        <f t="shared" si="8"/>
        <v>0</v>
      </c>
      <c r="CQ30" s="548">
        <f t="shared" si="8"/>
        <v>0</v>
      </c>
      <c r="CR30" s="547">
        <f t="shared" si="60"/>
        <v>0</v>
      </c>
      <c r="CS30" s="548">
        <f t="shared" si="60"/>
        <v>0</v>
      </c>
      <c r="CT30" s="548">
        <f t="shared" si="60"/>
        <v>0</v>
      </c>
      <c r="CU30" s="548">
        <f t="shared" si="60"/>
        <v>0</v>
      </c>
      <c r="CV30" s="548">
        <f t="shared" si="60"/>
        <v>0</v>
      </c>
      <c r="CW30" s="547">
        <f t="shared" si="61"/>
        <v>0</v>
      </c>
      <c r="CX30" s="548">
        <f t="shared" si="9"/>
        <v>0</v>
      </c>
      <c r="CY30" s="548">
        <f t="shared" si="9"/>
        <v>0</v>
      </c>
      <c r="CZ30" s="548">
        <f t="shared" si="9"/>
        <v>0</v>
      </c>
      <c r="DA30" s="548">
        <f t="shared" si="9"/>
        <v>0</v>
      </c>
      <c r="DB30" s="547">
        <f t="shared" si="62"/>
        <v>663432</v>
      </c>
      <c r="DC30" s="548">
        <f t="shared" si="10"/>
        <v>2256</v>
      </c>
      <c r="DD30" s="548">
        <f t="shared" si="10"/>
        <v>661176</v>
      </c>
      <c r="DE30" s="548">
        <f t="shared" si="10"/>
        <v>661176</v>
      </c>
      <c r="DF30" s="548">
        <f t="shared" si="10"/>
        <v>0</v>
      </c>
      <c r="DG30" s="549">
        <f t="shared" si="63"/>
        <v>24309216</v>
      </c>
      <c r="DH30" s="547">
        <f t="shared" si="64"/>
        <v>5542350</v>
      </c>
      <c r="DI30" s="548">
        <f t="shared" si="64"/>
        <v>456885</v>
      </c>
      <c r="DJ30" s="548">
        <f t="shared" si="64"/>
        <v>5085465</v>
      </c>
      <c r="DK30" s="548">
        <f t="shared" si="64"/>
        <v>3683790</v>
      </c>
      <c r="DL30" s="548">
        <f t="shared" si="64"/>
        <v>1401675</v>
      </c>
      <c r="DM30" s="547">
        <f t="shared" si="65"/>
        <v>0</v>
      </c>
      <c r="DN30" s="548">
        <f t="shared" si="11"/>
        <v>0</v>
      </c>
      <c r="DO30" s="548">
        <f t="shared" si="11"/>
        <v>0</v>
      </c>
      <c r="DP30" s="548">
        <f t="shared" si="11"/>
        <v>0</v>
      </c>
      <c r="DQ30" s="548">
        <f t="shared" si="11"/>
        <v>0</v>
      </c>
      <c r="DR30" s="548"/>
      <c r="DS30" s="548"/>
      <c r="DT30" s="548"/>
      <c r="DU30" s="548"/>
      <c r="DV30" s="548"/>
      <c r="DW30" s="547">
        <f t="shared" si="66"/>
        <v>0</v>
      </c>
      <c r="DX30" s="548">
        <f t="shared" si="12"/>
        <v>0</v>
      </c>
      <c r="DY30" s="548">
        <f t="shared" si="12"/>
        <v>0</v>
      </c>
      <c r="DZ30" s="548">
        <f t="shared" si="12"/>
        <v>0</v>
      </c>
      <c r="EA30" s="548">
        <f t="shared" si="12"/>
        <v>0</v>
      </c>
      <c r="EB30" s="547">
        <f t="shared" si="67"/>
        <v>530746</v>
      </c>
      <c r="EC30" s="548">
        <f t="shared" si="13"/>
        <v>1806</v>
      </c>
      <c r="ED30" s="548">
        <f t="shared" si="13"/>
        <v>528940</v>
      </c>
      <c r="EE30" s="548">
        <f t="shared" si="13"/>
        <v>528940</v>
      </c>
      <c r="EF30" s="548">
        <f t="shared" si="13"/>
        <v>0</v>
      </c>
      <c r="EG30" s="549">
        <f t="shared" si="68"/>
        <v>6073096</v>
      </c>
      <c r="EH30" s="549">
        <f t="shared" si="69"/>
        <v>46727269</v>
      </c>
      <c r="EI30" s="550">
        <f t="shared" si="70"/>
        <v>3917686</v>
      </c>
      <c r="EJ30" s="550">
        <f t="shared" si="14"/>
        <v>42809583</v>
      </c>
      <c r="EK30" s="550">
        <f t="shared" si="14"/>
        <v>33096300</v>
      </c>
      <c r="EL30" s="550">
        <f t="shared" si="14"/>
        <v>9713283</v>
      </c>
      <c r="EM30" s="551">
        <f t="shared" si="71"/>
        <v>45341634</v>
      </c>
      <c r="EN30" s="551">
        <f t="shared" si="72"/>
        <v>0</v>
      </c>
      <c r="EO30" s="551">
        <f t="shared" si="73"/>
        <v>0</v>
      </c>
      <c r="EP30" s="551">
        <f t="shared" si="74"/>
        <v>0</v>
      </c>
      <c r="EQ30" s="551">
        <f t="shared" si="75"/>
        <v>1385635</v>
      </c>
      <c r="ER30" s="547">
        <f t="shared" si="76"/>
        <v>68667</v>
      </c>
      <c r="ES30" s="548">
        <f t="shared" si="76"/>
        <v>1363</v>
      </c>
      <c r="ET30" s="548">
        <f t="shared" si="76"/>
        <v>67304</v>
      </c>
      <c r="EU30" s="548">
        <f t="shared" si="76"/>
        <v>67304</v>
      </c>
      <c r="EV30" s="548">
        <f t="shared" si="76"/>
        <v>0</v>
      </c>
      <c r="EW30" s="547">
        <f t="shared" si="77"/>
        <v>0</v>
      </c>
      <c r="EX30" s="547">
        <f t="shared" si="77"/>
        <v>0</v>
      </c>
      <c r="EY30" s="547">
        <f t="shared" si="77"/>
        <v>0</v>
      </c>
      <c r="EZ30" s="547">
        <f t="shared" si="77"/>
        <v>0</v>
      </c>
      <c r="FA30" s="547">
        <f t="shared" si="77"/>
        <v>0</v>
      </c>
      <c r="FB30" s="552">
        <f t="shared" si="78"/>
        <v>0</v>
      </c>
      <c r="FC30" s="552">
        <f t="shared" si="78"/>
        <v>0</v>
      </c>
      <c r="FD30" s="552">
        <f t="shared" si="78"/>
        <v>0</v>
      </c>
      <c r="FE30" s="552">
        <f t="shared" si="78"/>
        <v>0</v>
      </c>
      <c r="FF30" s="552">
        <f t="shared" si="78"/>
        <v>0</v>
      </c>
      <c r="FG30" s="552">
        <f t="shared" si="79"/>
        <v>0</v>
      </c>
      <c r="FH30" s="552">
        <f t="shared" si="79"/>
        <v>0</v>
      </c>
      <c r="FI30" s="552">
        <f t="shared" si="79"/>
        <v>0</v>
      </c>
      <c r="FJ30" s="552">
        <f t="shared" si="79"/>
        <v>0</v>
      </c>
      <c r="FK30" s="552">
        <f t="shared" si="79"/>
        <v>0</v>
      </c>
      <c r="FL30" s="547">
        <f t="shared" si="80"/>
        <v>246909</v>
      </c>
      <c r="FM30" s="547">
        <f t="shared" si="80"/>
        <v>4901</v>
      </c>
      <c r="FN30" s="547">
        <f t="shared" si="80"/>
        <v>242008</v>
      </c>
      <c r="FO30" s="547">
        <f t="shared" si="80"/>
        <v>242008</v>
      </c>
      <c r="FP30" s="547">
        <f t="shared" si="80"/>
        <v>0</v>
      </c>
      <c r="FQ30" s="547">
        <f t="shared" si="81"/>
        <v>145232</v>
      </c>
      <c r="FR30" s="547">
        <f t="shared" si="81"/>
        <v>2900</v>
      </c>
      <c r="FS30" s="547">
        <f t="shared" si="81"/>
        <v>142332</v>
      </c>
      <c r="FT30" s="547">
        <f t="shared" si="81"/>
        <v>142332</v>
      </c>
      <c r="FU30" s="547">
        <f t="shared" si="81"/>
        <v>0</v>
      </c>
      <c r="FV30" s="552">
        <f t="shared" si="82"/>
        <v>0</v>
      </c>
      <c r="FW30" s="552">
        <f t="shared" si="82"/>
        <v>0</v>
      </c>
      <c r="FX30" s="552">
        <f t="shared" si="82"/>
        <v>0</v>
      </c>
      <c r="FY30" s="552">
        <f t="shared" si="82"/>
        <v>0</v>
      </c>
      <c r="FZ30" s="552">
        <f t="shared" si="82"/>
        <v>0</v>
      </c>
      <c r="GA30" s="552">
        <f t="shared" si="83"/>
        <v>0</v>
      </c>
      <c r="GB30" s="552">
        <f t="shared" si="83"/>
        <v>0</v>
      </c>
      <c r="GC30" s="552">
        <f t="shared" si="83"/>
        <v>0</v>
      </c>
      <c r="GD30" s="552">
        <f t="shared" si="83"/>
        <v>0</v>
      </c>
      <c r="GE30" s="552">
        <f t="shared" si="83"/>
        <v>0</v>
      </c>
      <c r="GF30" s="552">
        <f t="shared" si="84"/>
        <v>0</v>
      </c>
      <c r="GG30" s="552">
        <f t="shared" si="84"/>
        <v>0</v>
      </c>
      <c r="GH30" s="552">
        <f t="shared" si="84"/>
        <v>0</v>
      </c>
      <c r="GI30" s="552">
        <f t="shared" si="84"/>
        <v>0</v>
      </c>
      <c r="GJ30" s="552">
        <f t="shared" si="84"/>
        <v>0</v>
      </c>
      <c r="GK30" s="552">
        <f t="shared" si="85"/>
        <v>0</v>
      </c>
      <c r="GL30" s="552">
        <f t="shared" si="85"/>
        <v>0</v>
      </c>
      <c r="GM30" s="552">
        <f t="shared" si="85"/>
        <v>0</v>
      </c>
      <c r="GN30" s="552">
        <f t="shared" si="85"/>
        <v>0</v>
      </c>
      <c r="GO30" s="552">
        <f t="shared" si="85"/>
        <v>0</v>
      </c>
      <c r="GP30" s="547">
        <f t="shared" si="86"/>
        <v>0</v>
      </c>
      <c r="GQ30" s="547">
        <f t="shared" si="86"/>
        <v>0</v>
      </c>
      <c r="GR30" s="547">
        <f t="shared" si="86"/>
        <v>0</v>
      </c>
      <c r="GS30" s="547">
        <f t="shared" si="86"/>
        <v>0</v>
      </c>
      <c r="GT30" s="547">
        <f t="shared" si="86"/>
        <v>0</v>
      </c>
      <c r="GU30" s="547">
        <f t="shared" si="87"/>
        <v>0</v>
      </c>
      <c r="GV30" s="547">
        <f t="shared" si="87"/>
        <v>0</v>
      </c>
      <c r="GW30" s="547">
        <f t="shared" si="87"/>
        <v>0</v>
      </c>
      <c r="GX30" s="547">
        <f t="shared" si="87"/>
        <v>0</v>
      </c>
      <c r="GY30" s="547">
        <f t="shared" si="87"/>
        <v>0</v>
      </c>
      <c r="GZ30" s="552">
        <f t="shared" si="88"/>
        <v>0</v>
      </c>
      <c r="HA30" s="552">
        <f t="shared" si="88"/>
        <v>0</v>
      </c>
      <c r="HB30" s="552">
        <f t="shared" si="88"/>
        <v>0</v>
      </c>
      <c r="HC30" s="552">
        <f t="shared" si="88"/>
        <v>0</v>
      </c>
      <c r="HD30" s="552">
        <f t="shared" si="88"/>
        <v>0</v>
      </c>
      <c r="HE30" s="552">
        <f t="shared" si="89"/>
        <v>0</v>
      </c>
      <c r="HF30" s="552">
        <f t="shared" si="89"/>
        <v>0</v>
      </c>
      <c r="HG30" s="552">
        <f t="shared" si="89"/>
        <v>0</v>
      </c>
      <c r="HH30" s="552">
        <f t="shared" si="89"/>
        <v>0</v>
      </c>
      <c r="HI30" s="552">
        <f t="shared" si="89"/>
        <v>0</v>
      </c>
      <c r="HJ30" s="547">
        <f t="shared" si="90"/>
        <v>0</v>
      </c>
      <c r="HK30" s="547">
        <f t="shared" si="90"/>
        <v>0</v>
      </c>
      <c r="HL30" s="547">
        <f t="shared" si="90"/>
        <v>0</v>
      </c>
      <c r="HM30" s="547">
        <f t="shared" si="90"/>
        <v>0</v>
      </c>
      <c r="HN30" s="547">
        <f t="shared" si="90"/>
        <v>0</v>
      </c>
      <c r="HO30" s="547">
        <f t="shared" si="91"/>
        <v>0</v>
      </c>
      <c r="HP30" s="547">
        <f t="shared" si="91"/>
        <v>0</v>
      </c>
      <c r="HQ30" s="547">
        <f t="shared" si="91"/>
        <v>0</v>
      </c>
      <c r="HR30" s="547">
        <f t="shared" si="91"/>
        <v>0</v>
      </c>
      <c r="HS30" s="547">
        <f t="shared" si="91"/>
        <v>0</v>
      </c>
      <c r="HT30" s="552">
        <f t="shared" si="92"/>
        <v>0</v>
      </c>
      <c r="HU30" s="552">
        <f t="shared" si="92"/>
        <v>0</v>
      </c>
      <c r="HV30" s="552">
        <f t="shared" si="92"/>
        <v>0</v>
      </c>
      <c r="HW30" s="552">
        <f t="shared" si="92"/>
        <v>0</v>
      </c>
      <c r="HX30" s="552">
        <f t="shared" si="92"/>
        <v>0</v>
      </c>
      <c r="HY30" s="552">
        <f t="shared" si="93"/>
        <v>0</v>
      </c>
      <c r="HZ30" s="552">
        <f t="shared" si="93"/>
        <v>0</v>
      </c>
      <c r="IA30" s="552">
        <f t="shared" si="93"/>
        <v>0</v>
      </c>
      <c r="IB30" s="552">
        <f t="shared" si="93"/>
        <v>0</v>
      </c>
      <c r="IC30" s="552">
        <f t="shared" si="93"/>
        <v>0</v>
      </c>
      <c r="ID30" s="547">
        <f t="shared" si="94"/>
        <v>0</v>
      </c>
      <c r="IE30" s="547">
        <f t="shared" si="94"/>
        <v>0</v>
      </c>
      <c r="IF30" s="547">
        <f t="shared" si="94"/>
        <v>0</v>
      </c>
      <c r="IG30" s="547">
        <f t="shared" si="94"/>
        <v>0</v>
      </c>
      <c r="IH30" s="547">
        <f t="shared" si="94"/>
        <v>0</v>
      </c>
      <c r="II30" s="547">
        <f t="shared" si="95"/>
        <v>719070</v>
      </c>
      <c r="IJ30" s="547">
        <f t="shared" si="95"/>
        <v>98178</v>
      </c>
      <c r="IK30" s="547">
        <f t="shared" si="95"/>
        <v>620892</v>
      </c>
      <c r="IL30" s="547">
        <f t="shared" si="95"/>
        <v>473418</v>
      </c>
      <c r="IM30" s="547">
        <f t="shared" si="95"/>
        <v>147474</v>
      </c>
      <c r="IN30" s="552">
        <f t="shared" si="96"/>
        <v>0</v>
      </c>
      <c r="IO30" s="552">
        <f t="shared" si="96"/>
        <v>0</v>
      </c>
      <c r="IP30" s="552">
        <f t="shared" si="96"/>
        <v>0</v>
      </c>
      <c r="IQ30" s="552">
        <f t="shared" si="96"/>
        <v>0</v>
      </c>
      <c r="IR30" s="552">
        <f t="shared" si="96"/>
        <v>0</v>
      </c>
      <c r="IS30" s="552">
        <f t="shared" si="97"/>
        <v>0</v>
      </c>
      <c r="IT30" s="552">
        <f t="shared" si="97"/>
        <v>0</v>
      </c>
      <c r="IU30" s="552">
        <f t="shared" si="97"/>
        <v>0</v>
      </c>
      <c r="IV30" s="552">
        <f t="shared" si="97"/>
        <v>0</v>
      </c>
      <c r="IW30" s="552">
        <f t="shared" si="97"/>
        <v>0</v>
      </c>
      <c r="IX30" s="547">
        <f t="shared" si="98"/>
        <v>0</v>
      </c>
      <c r="IY30" s="547">
        <f t="shared" si="98"/>
        <v>0</v>
      </c>
      <c r="IZ30" s="547">
        <f t="shared" si="98"/>
        <v>0</v>
      </c>
      <c r="JA30" s="547">
        <f t="shared" si="98"/>
        <v>0</v>
      </c>
      <c r="JB30" s="547">
        <f t="shared" si="98"/>
        <v>0</v>
      </c>
      <c r="JC30" s="547">
        <f t="shared" si="99"/>
        <v>0</v>
      </c>
      <c r="JD30" s="547">
        <f t="shared" si="99"/>
        <v>0</v>
      </c>
      <c r="JE30" s="547">
        <f t="shared" si="99"/>
        <v>0</v>
      </c>
      <c r="JF30" s="547">
        <f t="shared" si="99"/>
        <v>0</v>
      </c>
      <c r="JG30" s="547">
        <f t="shared" si="99"/>
        <v>0</v>
      </c>
      <c r="JH30" s="552">
        <f t="shared" si="100"/>
        <v>0</v>
      </c>
      <c r="JI30" s="552">
        <f t="shared" si="100"/>
        <v>0</v>
      </c>
      <c r="JJ30" s="552">
        <f t="shared" si="100"/>
        <v>0</v>
      </c>
      <c r="JK30" s="552">
        <f t="shared" si="100"/>
        <v>0</v>
      </c>
      <c r="JL30" s="552">
        <f t="shared" si="100"/>
        <v>0</v>
      </c>
      <c r="JM30" s="552">
        <f t="shared" si="101"/>
        <v>0</v>
      </c>
      <c r="JN30" s="552">
        <f t="shared" si="101"/>
        <v>0</v>
      </c>
      <c r="JO30" s="552">
        <f t="shared" si="101"/>
        <v>0</v>
      </c>
      <c r="JP30" s="552">
        <f t="shared" si="101"/>
        <v>0</v>
      </c>
      <c r="JQ30" s="552">
        <f t="shared" si="101"/>
        <v>0</v>
      </c>
      <c r="JR30" s="547">
        <f t="shared" si="102"/>
        <v>0</v>
      </c>
      <c r="JS30" s="547">
        <f t="shared" si="102"/>
        <v>0</v>
      </c>
      <c r="JT30" s="547">
        <f t="shared" si="102"/>
        <v>0</v>
      </c>
      <c r="JU30" s="547">
        <f t="shared" si="102"/>
        <v>0</v>
      </c>
      <c r="JV30" s="547">
        <f t="shared" si="102"/>
        <v>0</v>
      </c>
      <c r="JW30" s="547">
        <f t="shared" si="103"/>
        <v>0</v>
      </c>
      <c r="JX30" s="547">
        <f t="shared" si="103"/>
        <v>0</v>
      </c>
      <c r="JY30" s="547">
        <f t="shared" si="103"/>
        <v>0</v>
      </c>
      <c r="JZ30" s="547">
        <f t="shared" si="103"/>
        <v>0</v>
      </c>
      <c r="KA30" s="547">
        <f t="shared" si="103"/>
        <v>0</v>
      </c>
      <c r="KB30" s="552">
        <f t="shared" si="104"/>
        <v>224190</v>
      </c>
      <c r="KC30" s="552">
        <f t="shared" si="104"/>
        <v>17226</v>
      </c>
      <c r="KD30" s="552">
        <f t="shared" si="104"/>
        <v>206964</v>
      </c>
      <c r="KE30" s="552">
        <f t="shared" si="104"/>
        <v>157806</v>
      </c>
      <c r="KF30" s="552">
        <f t="shared" si="104"/>
        <v>49158</v>
      </c>
      <c r="KG30" s="552">
        <f t="shared" si="105"/>
        <v>0</v>
      </c>
      <c r="KH30" s="552">
        <f t="shared" si="105"/>
        <v>0</v>
      </c>
      <c r="KI30" s="552">
        <f t="shared" si="105"/>
        <v>0</v>
      </c>
      <c r="KJ30" s="552">
        <f t="shared" si="105"/>
        <v>0</v>
      </c>
      <c r="KK30" s="552">
        <f t="shared" si="105"/>
        <v>0</v>
      </c>
      <c r="KL30" s="552">
        <f t="shared" si="106"/>
        <v>460808</v>
      </c>
      <c r="KM30" s="552">
        <f t="shared" si="107"/>
        <v>943260</v>
      </c>
      <c r="KN30" s="549">
        <f t="shared" si="108"/>
        <v>1404068</v>
      </c>
      <c r="KO30" s="549">
        <f t="shared" si="108"/>
        <v>124568</v>
      </c>
      <c r="KP30" s="549">
        <f t="shared" si="108"/>
        <v>1279500</v>
      </c>
      <c r="KQ30" s="549">
        <f t="shared" si="108"/>
        <v>1082868</v>
      </c>
      <c r="KR30" s="549">
        <f t="shared" si="108"/>
        <v>196632</v>
      </c>
      <c r="KS30" s="549">
        <f t="shared" si="45"/>
        <v>48131337</v>
      </c>
      <c r="KT30" s="550">
        <f t="shared" si="45"/>
        <v>4042254</v>
      </c>
      <c r="KU30" s="550">
        <f t="shared" si="45"/>
        <v>44089083</v>
      </c>
      <c r="KV30" s="550">
        <f t="shared" si="45"/>
        <v>34179168</v>
      </c>
      <c r="KW30" s="550">
        <f t="shared" si="45"/>
        <v>9909915</v>
      </c>
      <c r="KX30" s="537">
        <f t="shared" si="109"/>
        <v>48131.3</v>
      </c>
      <c r="KY30" s="553">
        <f t="shared" si="110"/>
        <v>47670.5</v>
      </c>
      <c r="KZ30" s="553">
        <f t="shared" si="111"/>
        <v>460.8</v>
      </c>
      <c r="LA30" s="554">
        <f t="shared" si="112"/>
        <v>48131.3</v>
      </c>
      <c r="LC30" s="723">
        <f t="shared" si="113"/>
        <v>1461</v>
      </c>
      <c r="LD30" s="723">
        <f t="shared" si="114"/>
        <v>0</v>
      </c>
      <c r="LE30" s="723">
        <f t="shared" si="115"/>
        <v>0</v>
      </c>
      <c r="LF30" s="723">
        <f t="shared" si="116"/>
        <v>0</v>
      </c>
      <c r="LG30" s="723">
        <f t="shared" si="117"/>
        <v>1461</v>
      </c>
      <c r="LH30" s="723">
        <f t="shared" si="118"/>
        <v>1252</v>
      </c>
      <c r="LI30" s="555"/>
      <c r="LJ30" s="555"/>
      <c r="LK30" s="555"/>
      <c r="LL30" s="555"/>
      <c r="LM30" s="555"/>
      <c r="LN30" s="555"/>
      <c r="LO30" s="555"/>
      <c r="LP30" s="555"/>
      <c r="LQ30" s="555"/>
      <c r="LR30" s="555"/>
      <c r="LS30" s="555"/>
      <c r="LT30" s="555"/>
      <c r="LU30" s="555"/>
      <c r="LV30" s="555"/>
      <c r="LW30" s="555"/>
      <c r="LX30" s="555"/>
      <c r="LY30" s="555"/>
      <c r="LZ30" s="555"/>
      <c r="MA30" s="555"/>
      <c r="MB30" s="555"/>
      <c r="MC30" s="555"/>
      <c r="MD30" s="555"/>
      <c r="ME30" s="555"/>
      <c r="MF30" s="555"/>
      <c r="MG30" s="555"/>
      <c r="MH30" s="555"/>
      <c r="MI30" s="555"/>
      <c r="MJ30" s="555"/>
      <c r="MK30" s="555"/>
      <c r="ML30" s="555"/>
      <c r="MM30" s="555"/>
      <c r="MN30" s="555"/>
      <c r="MO30" s="555"/>
      <c r="MP30" s="555"/>
      <c r="MQ30" s="555"/>
      <c r="MR30" s="555"/>
      <c r="MS30" s="555"/>
      <c r="MT30" s="555"/>
      <c r="MU30" s="555"/>
      <c r="MV30" s="555"/>
      <c r="MW30" s="555"/>
      <c r="MX30" s="555"/>
      <c r="MY30" s="555"/>
      <c r="MZ30" s="555"/>
      <c r="NA30" s="555"/>
      <c r="NB30" s="555"/>
      <c r="NC30" s="555"/>
      <c r="ND30" s="555"/>
      <c r="NE30" s="555"/>
      <c r="NF30" s="555"/>
      <c r="NG30" s="555"/>
      <c r="NH30" s="555"/>
      <c r="NI30" s="555"/>
      <c r="NJ30" s="555"/>
      <c r="NL30" s="749">
        <f t="shared" si="119"/>
        <v>0</v>
      </c>
      <c r="NM30" s="724">
        <f t="shared" si="120"/>
        <v>235815</v>
      </c>
      <c r="NN30" s="724">
        <f t="shared" si="121"/>
        <v>0</v>
      </c>
      <c r="NO30" s="750">
        <f t="shared" si="122"/>
        <v>0</v>
      </c>
      <c r="NP30" s="751">
        <f t="shared" si="46"/>
        <v>206964</v>
      </c>
      <c r="NQ30" s="751">
        <f t="shared" si="47"/>
        <v>0</v>
      </c>
      <c r="NR30" s="749">
        <f t="shared" si="123"/>
        <v>0</v>
      </c>
      <c r="NS30" s="724">
        <f t="shared" si="124"/>
        <v>28851</v>
      </c>
      <c r="NT30" s="724">
        <f t="shared" si="125"/>
        <v>0</v>
      </c>
    </row>
    <row r="31" spans="1:384">
      <c r="A31" s="533" t="s">
        <v>802</v>
      </c>
      <c r="B31" s="534"/>
      <c r="C31" s="534"/>
      <c r="D31" s="534"/>
      <c r="E31" s="535">
        <f t="shared" si="48"/>
        <v>0</v>
      </c>
      <c r="F31" s="536"/>
      <c r="G31" s="536"/>
      <c r="H31" s="536"/>
      <c r="I31" s="535">
        <f t="shared" si="49"/>
        <v>0</v>
      </c>
      <c r="J31" s="537">
        <f t="shared" si="50"/>
        <v>0</v>
      </c>
      <c r="K31" s="538">
        <v>466</v>
      </c>
      <c r="L31" s="534"/>
      <c r="M31" s="556">
        <v>31</v>
      </c>
      <c r="N31" s="534"/>
      <c r="O31" s="538">
        <v>1</v>
      </c>
      <c r="P31" s="535">
        <f t="shared" si="2"/>
        <v>498</v>
      </c>
      <c r="Q31" s="538">
        <v>443</v>
      </c>
      <c r="R31" s="534"/>
      <c r="S31" s="556">
        <v>35</v>
      </c>
      <c r="T31" s="534"/>
      <c r="U31" s="538">
        <v>2</v>
      </c>
      <c r="V31" s="535">
        <f t="shared" si="3"/>
        <v>480</v>
      </c>
      <c r="W31" s="538">
        <v>85</v>
      </c>
      <c r="X31" s="534"/>
      <c r="Y31" s="534"/>
      <c r="Z31" s="534"/>
      <c r="AA31" s="538">
        <v>1</v>
      </c>
      <c r="AB31" s="535">
        <f t="shared" si="51"/>
        <v>86</v>
      </c>
      <c r="AC31" s="532">
        <f t="shared" si="52"/>
        <v>1064</v>
      </c>
      <c r="AD31" s="307"/>
      <c r="AE31" s="307"/>
      <c r="AF31" s="307"/>
      <c r="AG31" s="307"/>
      <c r="AH31" s="307">
        <v>75</v>
      </c>
      <c r="AI31" s="307"/>
      <c r="AJ31" s="540"/>
      <c r="AK31" s="541">
        <v>0</v>
      </c>
      <c r="AL31" s="542"/>
      <c r="AM31" s="543">
        <v>0</v>
      </c>
      <c r="AN31" s="543"/>
      <c r="AO31" s="540"/>
      <c r="AP31" s="544"/>
      <c r="AQ31" s="543">
        <v>0</v>
      </c>
      <c r="AR31" s="541"/>
      <c r="AS31" s="541"/>
      <c r="AT31" s="534"/>
      <c r="AU31" s="534"/>
      <c r="AV31" s="543">
        <v>0</v>
      </c>
      <c r="AW31" s="543">
        <v>0</v>
      </c>
      <c r="AX31" s="541"/>
      <c r="AY31" s="543">
        <v>0</v>
      </c>
      <c r="AZ31" s="543"/>
      <c r="BA31" s="541"/>
      <c r="BB31" s="543"/>
      <c r="BC31" s="534"/>
      <c r="BD31" s="534"/>
      <c r="BE31" s="543">
        <v>0</v>
      </c>
      <c r="BF31" s="543"/>
      <c r="BG31" s="546"/>
      <c r="BH31" s="547">
        <f t="shared" si="53"/>
        <v>11405350</v>
      </c>
      <c r="BI31" s="548">
        <f t="shared" si="126"/>
        <v>1005162</v>
      </c>
      <c r="BJ31" s="548">
        <f t="shared" si="126"/>
        <v>10400188</v>
      </c>
      <c r="BK31" s="548">
        <f t="shared" si="126"/>
        <v>8156398</v>
      </c>
      <c r="BL31" s="548">
        <f t="shared" si="126"/>
        <v>2243790</v>
      </c>
      <c r="BM31" s="547">
        <f t="shared" si="54"/>
        <v>0</v>
      </c>
      <c r="BN31" s="548">
        <f t="shared" si="5"/>
        <v>0</v>
      </c>
      <c r="BO31" s="548">
        <f t="shared" si="5"/>
        <v>0</v>
      </c>
      <c r="BP31" s="548">
        <f t="shared" si="5"/>
        <v>0</v>
      </c>
      <c r="BQ31" s="548">
        <f t="shared" si="5"/>
        <v>0</v>
      </c>
      <c r="BR31" s="547">
        <f t="shared" si="55"/>
        <v>2123934</v>
      </c>
      <c r="BS31" s="548">
        <f t="shared" si="6"/>
        <v>66867</v>
      </c>
      <c r="BT31" s="548">
        <f t="shared" si="6"/>
        <v>2057067</v>
      </c>
      <c r="BU31" s="548">
        <f t="shared" si="6"/>
        <v>1620122</v>
      </c>
      <c r="BV31" s="548">
        <f t="shared" si="6"/>
        <v>436945</v>
      </c>
      <c r="BW31" s="548"/>
      <c r="BX31" s="548"/>
      <c r="BY31" s="548"/>
      <c r="BZ31" s="548"/>
      <c r="CA31" s="548"/>
      <c r="CB31" s="547">
        <f t="shared" si="56"/>
        <v>191457</v>
      </c>
      <c r="CC31" s="548">
        <f t="shared" si="7"/>
        <v>451</v>
      </c>
      <c r="CD31" s="548">
        <f t="shared" si="7"/>
        <v>191006</v>
      </c>
      <c r="CE31" s="548">
        <f t="shared" si="7"/>
        <v>191006</v>
      </c>
      <c r="CF31" s="548">
        <f t="shared" si="7"/>
        <v>0</v>
      </c>
      <c r="CG31" s="549">
        <f t="shared" si="57"/>
        <v>13720741</v>
      </c>
      <c r="CH31" s="547">
        <f t="shared" si="58"/>
        <v>14795314</v>
      </c>
      <c r="CI31" s="548">
        <f t="shared" si="58"/>
        <v>1271853</v>
      </c>
      <c r="CJ31" s="548">
        <f t="shared" si="58"/>
        <v>13523461</v>
      </c>
      <c r="CK31" s="548">
        <f t="shared" si="58"/>
        <v>10311268</v>
      </c>
      <c r="CL31" s="548">
        <f t="shared" si="58"/>
        <v>3212193</v>
      </c>
      <c r="CM31" s="547">
        <f t="shared" si="59"/>
        <v>0</v>
      </c>
      <c r="CN31" s="548">
        <f t="shared" si="8"/>
        <v>0</v>
      </c>
      <c r="CO31" s="548">
        <f t="shared" si="8"/>
        <v>0</v>
      </c>
      <c r="CP31" s="548">
        <f t="shared" si="8"/>
        <v>0</v>
      </c>
      <c r="CQ31" s="548">
        <f t="shared" si="8"/>
        <v>0</v>
      </c>
      <c r="CR31" s="547">
        <f t="shared" si="60"/>
        <v>3253775</v>
      </c>
      <c r="CS31" s="548">
        <f t="shared" si="60"/>
        <v>100485</v>
      </c>
      <c r="CT31" s="548">
        <f t="shared" si="60"/>
        <v>3153290</v>
      </c>
      <c r="CU31" s="548">
        <f t="shared" si="60"/>
        <v>2411885</v>
      </c>
      <c r="CV31" s="548">
        <f t="shared" si="60"/>
        <v>741405</v>
      </c>
      <c r="CW31" s="547">
        <f t="shared" si="61"/>
        <v>0</v>
      </c>
      <c r="CX31" s="548">
        <f t="shared" si="9"/>
        <v>0</v>
      </c>
      <c r="CY31" s="548">
        <f t="shared" si="9"/>
        <v>0</v>
      </c>
      <c r="CZ31" s="548">
        <f t="shared" si="9"/>
        <v>0</v>
      </c>
      <c r="DA31" s="548">
        <f t="shared" si="9"/>
        <v>0</v>
      </c>
      <c r="DB31" s="547">
        <f t="shared" si="62"/>
        <v>442288</v>
      </c>
      <c r="DC31" s="548">
        <f t="shared" si="10"/>
        <v>1504</v>
      </c>
      <c r="DD31" s="548">
        <f t="shared" si="10"/>
        <v>440784</v>
      </c>
      <c r="DE31" s="548">
        <f t="shared" si="10"/>
        <v>440784</v>
      </c>
      <c r="DF31" s="548">
        <f t="shared" si="10"/>
        <v>0</v>
      </c>
      <c r="DG31" s="549">
        <f t="shared" si="63"/>
        <v>18491377</v>
      </c>
      <c r="DH31" s="547">
        <f t="shared" si="64"/>
        <v>2855150</v>
      </c>
      <c r="DI31" s="548">
        <f t="shared" si="64"/>
        <v>235365</v>
      </c>
      <c r="DJ31" s="548">
        <f t="shared" si="64"/>
        <v>2619785</v>
      </c>
      <c r="DK31" s="548">
        <f t="shared" si="64"/>
        <v>1897710</v>
      </c>
      <c r="DL31" s="548">
        <f t="shared" si="64"/>
        <v>722075</v>
      </c>
      <c r="DM31" s="547">
        <f t="shared" si="65"/>
        <v>0</v>
      </c>
      <c r="DN31" s="548">
        <f t="shared" si="11"/>
        <v>0</v>
      </c>
      <c r="DO31" s="548">
        <f t="shared" si="11"/>
        <v>0</v>
      </c>
      <c r="DP31" s="548">
        <f t="shared" si="11"/>
        <v>0</v>
      </c>
      <c r="DQ31" s="548">
        <f t="shared" si="11"/>
        <v>0</v>
      </c>
      <c r="DR31" s="548"/>
      <c r="DS31" s="548"/>
      <c r="DT31" s="548"/>
      <c r="DU31" s="548"/>
      <c r="DV31" s="548"/>
      <c r="DW31" s="547">
        <f t="shared" si="66"/>
        <v>0</v>
      </c>
      <c r="DX31" s="548">
        <f t="shared" si="12"/>
        <v>0</v>
      </c>
      <c r="DY31" s="548">
        <f t="shared" si="12"/>
        <v>0</v>
      </c>
      <c r="DZ31" s="548">
        <f t="shared" si="12"/>
        <v>0</v>
      </c>
      <c r="EA31" s="548">
        <f t="shared" si="12"/>
        <v>0</v>
      </c>
      <c r="EB31" s="547">
        <f t="shared" si="67"/>
        <v>265373</v>
      </c>
      <c r="EC31" s="548">
        <f t="shared" si="13"/>
        <v>903</v>
      </c>
      <c r="ED31" s="548">
        <f t="shared" si="13"/>
        <v>264470</v>
      </c>
      <c r="EE31" s="548">
        <f t="shared" si="13"/>
        <v>264470</v>
      </c>
      <c r="EF31" s="548">
        <f t="shared" si="13"/>
        <v>0</v>
      </c>
      <c r="EG31" s="549">
        <f t="shared" si="68"/>
        <v>3120523</v>
      </c>
      <c r="EH31" s="549">
        <f t="shared" si="69"/>
        <v>35332641</v>
      </c>
      <c r="EI31" s="550">
        <f t="shared" si="70"/>
        <v>2682590</v>
      </c>
      <c r="EJ31" s="550">
        <f t="shared" si="14"/>
        <v>32650051</v>
      </c>
      <c r="EK31" s="550">
        <f t="shared" si="14"/>
        <v>25293643</v>
      </c>
      <c r="EL31" s="550">
        <f t="shared" si="14"/>
        <v>7356408</v>
      </c>
      <c r="EM31" s="551">
        <f t="shared" si="71"/>
        <v>29055814</v>
      </c>
      <c r="EN31" s="551">
        <f t="shared" si="72"/>
        <v>0</v>
      </c>
      <c r="EO31" s="551">
        <f t="shared" si="73"/>
        <v>5377709</v>
      </c>
      <c r="EP31" s="551">
        <f t="shared" si="74"/>
        <v>0</v>
      </c>
      <c r="EQ31" s="551">
        <f t="shared" si="75"/>
        <v>899118</v>
      </c>
      <c r="ER31" s="547">
        <f t="shared" si="76"/>
        <v>0</v>
      </c>
      <c r="ES31" s="548">
        <f t="shared" si="76"/>
        <v>0</v>
      </c>
      <c r="ET31" s="548">
        <f t="shared" si="76"/>
        <v>0</v>
      </c>
      <c r="EU31" s="548">
        <f t="shared" si="76"/>
        <v>0</v>
      </c>
      <c r="EV31" s="548">
        <f t="shared" si="76"/>
        <v>0</v>
      </c>
      <c r="EW31" s="547">
        <f t="shared" si="77"/>
        <v>0</v>
      </c>
      <c r="EX31" s="547">
        <f t="shared" si="77"/>
        <v>0</v>
      </c>
      <c r="EY31" s="547">
        <f t="shared" si="77"/>
        <v>0</v>
      </c>
      <c r="EZ31" s="547">
        <f t="shared" si="77"/>
        <v>0</v>
      </c>
      <c r="FA31" s="547">
        <f t="shared" si="77"/>
        <v>0</v>
      </c>
      <c r="FB31" s="552">
        <f t="shared" si="78"/>
        <v>0</v>
      </c>
      <c r="FC31" s="552">
        <f t="shared" si="78"/>
        <v>0</v>
      </c>
      <c r="FD31" s="552">
        <f t="shared" si="78"/>
        <v>0</v>
      </c>
      <c r="FE31" s="552">
        <f t="shared" si="78"/>
        <v>0</v>
      </c>
      <c r="FF31" s="552">
        <f t="shared" si="78"/>
        <v>0</v>
      </c>
      <c r="FG31" s="552">
        <f t="shared" si="79"/>
        <v>0</v>
      </c>
      <c r="FH31" s="552">
        <f t="shared" si="79"/>
        <v>0</v>
      </c>
      <c r="FI31" s="552">
        <f t="shared" si="79"/>
        <v>0</v>
      </c>
      <c r="FJ31" s="552">
        <f t="shared" si="79"/>
        <v>0</v>
      </c>
      <c r="FK31" s="552">
        <f t="shared" si="79"/>
        <v>0</v>
      </c>
      <c r="FL31" s="547">
        <f t="shared" si="80"/>
        <v>109575</v>
      </c>
      <c r="FM31" s="547">
        <f t="shared" si="80"/>
        <v>2175</v>
      </c>
      <c r="FN31" s="547">
        <f t="shared" si="80"/>
        <v>107400</v>
      </c>
      <c r="FO31" s="547">
        <f t="shared" si="80"/>
        <v>107400</v>
      </c>
      <c r="FP31" s="547">
        <f t="shared" si="80"/>
        <v>0</v>
      </c>
      <c r="FQ31" s="547">
        <f t="shared" si="81"/>
        <v>0</v>
      </c>
      <c r="FR31" s="547">
        <f t="shared" si="81"/>
        <v>0</v>
      </c>
      <c r="FS31" s="547">
        <f t="shared" si="81"/>
        <v>0</v>
      </c>
      <c r="FT31" s="547">
        <f t="shared" si="81"/>
        <v>0</v>
      </c>
      <c r="FU31" s="547">
        <f t="shared" si="81"/>
        <v>0</v>
      </c>
      <c r="FV31" s="552">
        <f t="shared" si="82"/>
        <v>0</v>
      </c>
      <c r="FW31" s="552">
        <f t="shared" si="82"/>
        <v>0</v>
      </c>
      <c r="FX31" s="552">
        <f t="shared" si="82"/>
        <v>0</v>
      </c>
      <c r="FY31" s="552">
        <f t="shared" si="82"/>
        <v>0</v>
      </c>
      <c r="FZ31" s="552">
        <f t="shared" si="82"/>
        <v>0</v>
      </c>
      <c r="GA31" s="552">
        <f t="shared" si="83"/>
        <v>0</v>
      </c>
      <c r="GB31" s="552">
        <f t="shared" si="83"/>
        <v>0</v>
      </c>
      <c r="GC31" s="552">
        <f t="shared" si="83"/>
        <v>0</v>
      </c>
      <c r="GD31" s="552">
        <f t="shared" si="83"/>
        <v>0</v>
      </c>
      <c r="GE31" s="552">
        <f t="shared" si="83"/>
        <v>0</v>
      </c>
      <c r="GF31" s="552">
        <f t="shared" si="84"/>
        <v>0</v>
      </c>
      <c r="GG31" s="552">
        <f t="shared" si="84"/>
        <v>0</v>
      </c>
      <c r="GH31" s="552">
        <f t="shared" si="84"/>
        <v>0</v>
      </c>
      <c r="GI31" s="552">
        <f t="shared" si="84"/>
        <v>0</v>
      </c>
      <c r="GJ31" s="552">
        <f t="shared" si="84"/>
        <v>0</v>
      </c>
      <c r="GK31" s="552">
        <f t="shared" si="85"/>
        <v>0</v>
      </c>
      <c r="GL31" s="552">
        <f t="shared" si="85"/>
        <v>0</v>
      </c>
      <c r="GM31" s="552">
        <f t="shared" si="85"/>
        <v>0</v>
      </c>
      <c r="GN31" s="552">
        <f t="shared" si="85"/>
        <v>0</v>
      </c>
      <c r="GO31" s="552">
        <f t="shared" si="85"/>
        <v>0</v>
      </c>
      <c r="GP31" s="547">
        <f t="shared" si="86"/>
        <v>0</v>
      </c>
      <c r="GQ31" s="547">
        <f t="shared" si="86"/>
        <v>0</v>
      </c>
      <c r="GR31" s="547">
        <f t="shared" si="86"/>
        <v>0</v>
      </c>
      <c r="GS31" s="547">
        <f t="shared" si="86"/>
        <v>0</v>
      </c>
      <c r="GT31" s="547">
        <f t="shared" si="86"/>
        <v>0</v>
      </c>
      <c r="GU31" s="547">
        <f t="shared" si="87"/>
        <v>0</v>
      </c>
      <c r="GV31" s="547">
        <f t="shared" si="87"/>
        <v>0</v>
      </c>
      <c r="GW31" s="547">
        <f t="shared" si="87"/>
        <v>0</v>
      </c>
      <c r="GX31" s="547">
        <f t="shared" si="87"/>
        <v>0</v>
      </c>
      <c r="GY31" s="547">
        <f t="shared" si="87"/>
        <v>0</v>
      </c>
      <c r="GZ31" s="552">
        <f t="shared" si="88"/>
        <v>0</v>
      </c>
      <c r="HA31" s="552">
        <f t="shared" si="88"/>
        <v>0</v>
      </c>
      <c r="HB31" s="552">
        <f t="shared" si="88"/>
        <v>0</v>
      </c>
      <c r="HC31" s="552">
        <f t="shared" si="88"/>
        <v>0</v>
      </c>
      <c r="HD31" s="552">
        <f t="shared" si="88"/>
        <v>0</v>
      </c>
      <c r="HE31" s="552">
        <f t="shared" si="89"/>
        <v>0</v>
      </c>
      <c r="HF31" s="552">
        <f t="shared" si="89"/>
        <v>0</v>
      </c>
      <c r="HG31" s="552">
        <f t="shared" si="89"/>
        <v>0</v>
      </c>
      <c r="HH31" s="552">
        <f t="shared" si="89"/>
        <v>0</v>
      </c>
      <c r="HI31" s="552">
        <f t="shared" si="89"/>
        <v>0</v>
      </c>
      <c r="HJ31" s="547">
        <f t="shared" si="90"/>
        <v>0</v>
      </c>
      <c r="HK31" s="547">
        <f t="shared" si="90"/>
        <v>0</v>
      </c>
      <c r="HL31" s="547">
        <f t="shared" si="90"/>
        <v>0</v>
      </c>
      <c r="HM31" s="547">
        <f t="shared" si="90"/>
        <v>0</v>
      </c>
      <c r="HN31" s="547">
        <f t="shared" si="90"/>
        <v>0</v>
      </c>
      <c r="HO31" s="547">
        <f t="shared" si="91"/>
        <v>0</v>
      </c>
      <c r="HP31" s="547">
        <f t="shared" si="91"/>
        <v>0</v>
      </c>
      <c r="HQ31" s="547">
        <f t="shared" si="91"/>
        <v>0</v>
      </c>
      <c r="HR31" s="547">
        <f t="shared" si="91"/>
        <v>0</v>
      </c>
      <c r="HS31" s="547">
        <f t="shared" si="91"/>
        <v>0</v>
      </c>
      <c r="HT31" s="552">
        <f t="shared" si="92"/>
        <v>0</v>
      </c>
      <c r="HU31" s="552">
        <f t="shared" si="92"/>
        <v>0</v>
      </c>
      <c r="HV31" s="552">
        <f t="shared" si="92"/>
        <v>0</v>
      </c>
      <c r="HW31" s="552">
        <f t="shared" si="92"/>
        <v>0</v>
      </c>
      <c r="HX31" s="552">
        <f t="shared" si="92"/>
        <v>0</v>
      </c>
      <c r="HY31" s="552">
        <f t="shared" si="93"/>
        <v>0</v>
      </c>
      <c r="HZ31" s="552">
        <f t="shared" si="93"/>
        <v>0</v>
      </c>
      <c r="IA31" s="552">
        <f t="shared" si="93"/>
        <v>0</v>
      </c>
      <c r="IB31" s="552">
        <f t="shared" si="93"/>
        <v>0</v>
      </c>
      <c r="IC31" s="552">
        <f t="shared" si="93"/>
        <v>0</v>
      </c>
      <c r="ID31" s="547">
        <f t="shared" si="94"/>
        <v>0</v>
      </c>
      <c r="IE31" s="547">
        <f t="shared" si="94"/>
        <v>0</v>
      </c>
      <c r="IF31" s="547">
        <f t="shared" si="94"/>
        <v>0</v>
      </c>
      <c r="IG31" s="547">
        <f t="shared" si="94"/>
        <v>0</v>
      </c>
      <c r="IH31" s="547">
        <f t="shared" si="94"/>
        <v>0</v>
      </c>
      <c r="II31" s="547">
        <f t="shared" si="95"/>
        <v>0</v>
      </c>
      <c r="IJ31" s="547">
        <f t="shared" si="95"/>
        <v>0</v>
      </c>
      <c r="IK31" s="547">
        <f t="shared" si="95"/>
        <v>0</v>
      </c>
      <c r="IL31" s="547">
        <f t="shared" si="95"/>
        <v>0</v>
      </c>
      <c r="IM31" s="547">
        <f t="shared" si="95"/>
        <v>0</v>
      </c>
      <c r="IN31" s="552">
        <f t="shared" si="96"/>
        <v>0</v>
      </c>
      <c r="IO31" s="552">
        <f t="shared" si="96"/>
        <v>0</v>
      </c>
      <c r="IP31" s="552">
        <f t="shared" si="96"/>
        <v>0</v>
      </c>
      <c r="IQ31" s="552">
        <f t="shared" si="96"/>
        <v>0</v>
      </c>
      <c r="IR31" s="552">
        <f t="shared" si="96"/>
        <v>0</v>
      </c>
      <c r="IS31" s="552">
        <f t="shared" si="97"/>
        <v>0</v>
      </c>
      <c r="IT31" s="552">
        <f t="shared" si="97"/>
        <v>0</v>
      </c>
      <c r="IU31" s="552">
        <f t="shared" si="97"/>
        <v>0</v>
      </c>
      <c r="IV31" s="552">
        <f t="shared" si="97"/>
        <v>0</v>
      </c>
      <c r="IW31" s="552">
        <f t="shared" si="97"/>
        <v>0</v>
      </c>
      <c r="IX31" s="547">
        <f t="shared" si="98"/>
        <v>0</v>
      </c>
      <c r="IY31" s="547">
        <f t="shared" si="98"/>
        <v>0</v>
      </c>
      <c r="IZ31" s="547">
        <f t="shared" si="98"/>
        <v>0</v>
      </c>
      <c r="JA31" s="547">
        <f t="shared" si="98"/>
        <v>0</v>
      </c>
      <c r="JB31" s="547">
        <f t="shared" si="98"/>
        <v>0</v>
      </c>
      <c r="JC31" s="547">
        <f t="shared" si="99"/>
        <v>0</v>
      </c>
      <c r="JD31" s="547">
        <f t="shared" si="99"/>
        <v>0</v>
      </c>
      <c r="JE31" s="547">
        <f t="shared" si="99"/>
        <v>0</v>
      </c>
      <c r="JF31" s="547">
        <f t="shared" si="99"/>
        <v>0</v>
      </c>
      <c r="JG31" s="547">
        <f t="shared" si="99"/>
        <v>0</v>
      </c>
      <c r="JH31" s="552">
        <f t="shared" si="100"/>
        <v>0</v>
      </c>
      <c r="JI31" s="552">
        <f t="shared" si="100"/>
        <v>0</v>
      </c>
      <c r="JJ31" s="552">
        <f t="shared" si="100"/>
        <v>0</v>
      </c>
      <c r="JK31" s="552">
        <f t="shared" si="100"/>
        <v>0</v>
      </c>
      <c r="JL31" s="552">
        <f t="shared" si="100"/>
        <v>0</v>
      </c>
      <c r="JM31" s="552">
        <f t="shared" si="101"/>
        <v>0</v>
      </c>
      <c r="JN31" s="552">
        <f t="shared" si="101"/>
        <v>0</v>
      </c>
      <c r="JO31" s="552">
        <f t="shared" si="101"/>
        <v>0</v>
      </c>
      <c r="JP31" s="552">
        <f t="shared" si="101"/>
        <v>0</v>
      </c>
      <c r="JQ31" s="552">
        <f t="shared" si="101"/>
        <v>0</v>
      </c>
      <c r="JR31" s="547">
        <f t="shared" si="102"/>
        <v>0</v>
      </c>
      <c r="JS31" s="547">
        <f t="shared" si="102"/>
        <v>0</v>
      </c>
      <c r="JT31" s="547">
        <f t="shared" si="102"/>
        <v>0</v>
      </c>
      <c r="JU31" s="547">
        <f t="shared" si="102"/>
        <v>0</v>
      </c>
      <c r="JV31" s="547">
        <f t="shared" si="102"/>
        <v>0</v>
      </c>
      <c r="JW31" s="547">
        <f t="shared" si="103"/>
        <v>0</v>
      </c>
      <c r="JX31" s="547">
        <f t="shared" si="103"/>
        <v>0</v>
      </c>
      <c r="JY31" s="547">
        <f t="shared" si="103"/>
        <v>0</v>
      </c>
      <c r="JZ31" s="547">
        <f t="shared" si="103"/>
        <v>0</v>
      </c>
      <c r="KA31" s="547">
        <f t="shared" si="103"/>
        <v>0</v>
      </c>
      <c r="KB31" s="552">
        <f t="shared" si="104"/>
        <v>0</v>
      </c>
      <c r="KC31" s="552">
        <f t="shared" si="104"/>
        <v>0</v>
      </c>
      <c r="KD31" s="552">
        <f t="shared" si="104"/>
        <v>0</v>
      </c>
      <c r="KE31" s="552">
        <f t="shared" si="104"/>
        <v>0</v>
      </c>
      <c r="KF31" s="552">
        <f t="shared" si="104"/>
        <v>0</v>
      </c>
      <c r="KG31" s="552">
        <f t="shared" si="105"/>
        <v>0</v>
      </c>
      <c r="KH31" s="552">
        <f t="shared" si="105"/>
        <v>0</v>
      </c>
      <c r="KI31" s="552">
        <f t="shared" si="105"/>
        <v>0</v>
      </c>
      <c r="KJ31" s="552">
        <f t="shared" si="105"/>
        <v>0</v>
      </c>
      <c r="KK31" s="552">
        <f t="shared" si="105"/>
        <v>0</v>
      </c>
      <c r="KL31" s="552">
        <f t="shared" si="106"/>
        <v>109575</v>
      </c>
      <c r="KM31" s="552">
        <f t="shared" si="107"/>
        <v>0</v>
      </c>
      <c r="KN31" s="549">
        <f t="shared" si="108"/>
        <v>109575</v>
      </c>
      <c r="KO31" s="549">
        <f t="shared" si="108"/>
        <v>2175</v>
      </c>
      <c r="KP31" s="549">
        <f t="shared" si="108"/>
        <v>107400</v>
      </c>
      <c r="KQ31" s="549">
        <f t="shared" si="108"/>
        <v>107400</v>
      </c>
      <c r="KR31" s="549">
        <f t="shared" si="108"/>
        <v>0</v>
      </c>
      <c r="KS31" s="549">
        <f t="shared" si="45"/>
        <v>35442216</v>
      </c>
      <c r="KT31" s="550">
        <f t="shared" si="45"/>
        <v>2684765</v>
      </c>
      <c r="KU31" s="550">
        <f t="shared" si="45"/>
        <v>32757451</v>
      </c>
      <c r="KV31" s="550">
        <f t="shared" si="45"/>
        <v>25401043</v>
      </c>
      <c r="KW31" s="550">
        <f t="shared" si="45"/>
        <v>7356408</v>
      </c>
      <c r="KX31" s="537">
        <f t="shared" si="109"/>
        <v>35442.199999999997</v>
      </c>
      <c r="KY31" s="553">
        <f t="shared" si="110"/>
        <v>35332.6</v>
      </c>
      <c r="KZ31" s="553">
        <f t="shared" si="111"/>
        <v>109.6</v>
      </c>
      <c r="LA31" s="554">
        <f t="shared" si="112"/>
        <v>35442.199999999997</v>
      </c>
      <c r="LC31" s="723">
        <f t="shared" si="113"/>
        <v>0</v>
      </c>
      <c r="LD31" s="723">
        <f t="shared" si="114"/>
        <v>0</v>
      </c>
      <c r="LE31" s="723">
        <f t="shared" si="115"/>
        <v>0</v>
      </c>
      <c r="LF31" s="723">
        <f t="shared" si="116"/>
        <v>0</v>
      </c>
      <c r="LG31" s="723">
        <f t="shared" si="117"/>
        <v>1461</v>
      </c>
      <c r="LH31" s="723">
        <f t="shared" si="118"/>
        <v>0</v>
      </c>
      <c r="LI31" s="555"/>
      <c r="LJ31" s="555"/>
      <c r="LK31" s="555"/>
      <c r="LL31" s="555"/>
      <c r="LM31" s="555"/>
      <c r="LN31" s="555"/>
      <c r="LO31" s="555"/>
      <c r="LP31" s="555"/>
      <c r="LQ31" s="555"/>
      <c r="LR31" s="555"/>
      <c r="LS31" s="555"/>
      <c r="LT31" s="555"/>
      <c r="LU31" s="555"/>
      <c r="LV31" s="555"/>
      <c r="LW31" s="555"/>
      <c r="LX31" s="555"/>
      <c r="LY31" s="555"/>
      <c r="LZ31" s="555"/>
      <c r="MA31" s="555"/>
      <c r="MB31" s="555"/>
      <c r="MC31" s="555"/>
      <c r="MD31" s="555"/>
      <c r="ME31" s="555"/>
      <c r="MF31" s="555"/>
      <c r="MG31" s="555"/>
      <c r="MH31" s="555"/>
      <c r="MI31" s="555"/>
      <c r="MJ31" s="555"/>
      <c r="MK31" s="555"/>
      <c r="ML31" s="555"/>
      <c r="MM31" s="555"/>
      <c r="MN31" s="555"/>
      <c r="MO31" s="555"/>
      <c r="MP31" s="555"/>
      <c r="MQ31" s="555"/>
      <c r="MR31" s="555"/>
      <c r="MS31" s="555"/>
      <c r="MT31" s="555"/>
      <c r="MU31" s="555"/>
      <c r="MV31" s="555"/>
      <c r="MW31" s="555"/>
      <c r="MX31" s="555"/>
      <c r="MY31" s="555"/>
      <c r="MZ31" s="555"/>
      <c r="NA31" s="555"/>
      <c r="NB31" s="555"/>
      <c r="NC31" s="555"/>
      <c r="ND31" s="555"/>
      <c r="NE31" s="555"/>
      <c r="NF31" s="555"/>
      <c r="NG31" s="555"/>
      <c r="NH31" s="555"/>
      <c r="NI31" s="555"/>
      <c r="NJ31" s="555"/>
      <c r="NL31" s="749">
        <f t="shared" si="119"/>
        <v>0</v>
      </c>
      <c r="NM31" s="724">
        <f t="shared" si="120"/>
        <v>0</v>
      </c>
      <c r="NN31" s="724">
        <f t="shared" si="121"/>
        <v>0</v>
      </c>
      <c r="NO31" s="750">
        <f t="shared" si="122"/>
        <v>0</v>
      </c>
      <c r="NP31" s="751">
        <f t="shared" si="46"/>
        <v>0</v>
      </c>
      <c r="NQ31" s="751">
        <f t="shared" si="47"/>
        <v>0</v>
      </c>
      <c r="NR31" s="749">
        <f t="shared" si="123"/>
        <v>0</v>
      </c>
      <c r="NS31" s="724">
        <f t="shared" si="124"/>
        <v>0</v>
      </c>
      <c r="NT31" s="724">
        <f t="shared" si="125"/>
        <v>0</v>
      </c>
    </row>
    <row r="32" spans="1:384">
      <c r="A32" s="533" t="s">
        <v>803</v>
      </c>
      <c r="B32" s="534"/>
      <c r="C32" s="534"/>
      <c r="D32" s="534"/>
      <c r="E32" s="535">
        <f t="shared" si="48"/>
        <v>0</v>
      </c>
      <c r="F32" s="536"/>
      <c r="G32" s="536"/>
      <c r="H32" s="536"/>
      <c r="I32" s="535">
        <f t="shared" si="49"/>
        <v>0</v>
      </c>
      <c r="J32" s="537">
        <f t="shared" si="50"/>
        <v>0</v>
      </c>
      <c r="K32" s="560">
        <v>300</v>
      </c>
      <c r="L32" s="534"/>
      <c r="M32" s="556">
        <v>0</v>
      </c>
      <c r="N32" s="534"/>
      <c r="O32" s="538">
        <v>5</v>
      </c>
      <c r="P32" s="535">
        <f t="shared" si="2"/>
        <v>305</v>
      </c>
      <c r="Q32" s="560">
        <v>341</v>
      </c>
      <c r="R32" s="534"/>
      <c r="S32" s="556">
        <v>0</v>
      </c>
      <c r="T32" s="534"/>
      <c r="U32" s="538">
        <v>3</v>
      </c>
      <c r="V32" s="535">
        <f t="shared" si="3"/>
        <v>344</v>
      </c>
      <c r="W32" s="560">
        <v>40</v>
      </c>
      <c r="X32" s="534"/>
      <c r="Y32" s="534"/>
      <c r="Z32" s="534"/>
      <c r="AA32" s="538">
        <v>0</v>
      </c>
      <c r="AB32" s="535">
        <f t="shared" si="51"/>
        <v>40</v>
      </c>
      <c r="AC32" s="532">
        <f t="shared" si="52"/>
        <v>689</v>
      </c>
      <c r="AD32" s="558"/>
      <c r="AE32" s="558"/>
      <c r="AF32" s="558"/>
      <c r="AG32" s="558">
        <v>32</v>
      </c>
      <c r="AH32" s="558">
        <v>58</v>
      </c>
      <c r="AI32" s="558"/>
      <c r="AJ32" s="540"/>
      <c r="AK32" s="541">
        <v>0</v>
      </c>
      <c r="AL32" s="542"/>
      <c r="AM32" s="543">
        <v>0</v>
      </c>
      <c r="AN32" s="543"/>
      <c r="AO32" s="540"/>
      <c r="AP32" s="544"/>
      <c r="AQ32" s="543">
        <v>0</v>
      </c>
      <c r="AR32" s="541"/>
      <c r="AS32" s="541"/>
      <c r="AT32" s="534"/>
      <c r="AU32" s="534"/>
      <c r="AV32" s="543">
        <v>0</v>
      </c>
      <c r="AW32" s="543">
        <v>1</v>
      </c>
      <c r="AX32" s="541"/>
      <c r="AY32" s="543">
        <v>0</v>
      </c>
      <c r="AZ32" s="543"/>
      <c r="BA32" s="541"/>
      <c r="BB32" s="543"/>
      <c r="BC32" s="534"/>
      <c r="BD32" s="534"/>
      <c r="BE32" s="543">
        <v>4</v>
      </c>
      <c r="BF32" s="543">
        <v>1</v>
      </c>
      <c r="BG32" s="546"/>
      <c r="BH32" s="547">
        <f t="shared" si="53"/>
        <v>7342500</v>
      </c>
      <c r="BI32" s="548">
        <f t="shared" si="126"/>
        <v>647100</v>
      </c>
      <c r="BJ32" s="548">
        <f t="shared" si="126"/>
        <v>6695400</v>
      </c>
      <c r="BK32" s="548">
        <f t="shared" si="126"/>
        <v>5250900</v>
      </c>
      <c r="BL32" s="548">
        <f t="shared" si="126"/>
        <v>1444500</v>
      </c>
      <c r="BM32" s="547">
        <f t="shared" si="54"/>
        <v>0</v>
      </c>
      <c r="BN32" s="548">
        <f t="shared" si="5"/>
        <v>0</v>
      </c>
      <c r="BO32" s="548">
        <f t="shared" si="5"/>
        <v>0</v>
      </c>
      <c r="BP32" s="548">
        <f t="shared" si="5"/>
        <v>0</v>
      </c>
      <c r="BQ32" s="548">
        <f t="shared" si="5"/>
        <v>0</v>
      </c>
      <c r="BR32" s="547">
        <f t="shared" si="55"/>
        <v>0</v>
      </c>
      <c r="BS32" s="548">
        <f t="shared" si="6"/>
        <v>0</v>
      </c>
      <c r="BT32" s="548">
        <f t="shared" si="6"/>
        <v>0</v>
      </c>
      <c r="BU32" s="548">
        <f t="shared" si="6"/>
        <v>0</v>
      </c>
      <c r="BV32" s="548">
        <f t="shared" si="6"/>
        <v>0</v>
      </c>
      <c r="BW32" s="548"/>
      <c r="BX32" s="548"/>
      <c r="BY32" s="548"/>
      <c r="BZ32" s="548"/>
      <c r="CA32" s="548"/>
      <c r="CB32" s="547">
        <f t="shared" si="56"/>
        <v>957285</v>
      </c>
      <c r="CC32" s="548">
        <f t="shared" si="7"/>
        <v>2255</v>
      </c>
      <c r="CD32" s="548">
        <f t="shared" si="7"/>
        <v>955030</v>
      </c>
      <c r="CE32" s="548">
        <f t="shared" si="7"/>
        <v>955030</v>
      </c>
      <c r="CF32" s="548">
        <f t="shared" si="7"/>
        <v>0</v>
      </c>
      <c r="CG32" s="549">
        <f t="shared" si="57"/>
        <v>8299785</v>
      </c>
      <c r="CH32" s="547">
        <f t="shared" si="58"/>
        <v>11388718</v>
      </c>
      <c r="CI32" s="548">
        <f t="shared" si="58"/>
        <v>979011</v>
      </c>
      <c r="CJ32" s="548">
        <f t="shared" si="58"/>
        <v>10409707</v>
      </c>
      <c r="CK32" s="548">
        <f t="shared" si="58"/>
        <v>7937116</v>
      </c>
      <c r="CL32" s="548">
        <f t="shared" si="58"/>
        <v>2472591</v>
      </c>
      <c r="CM32" s="547">
        <f t="shared" si="59"/>
        <v>0</v>
      </c>
      <c r="CN32" s="548">
        <f t="shared" si="8"/>
        <v>0</v>
      </c>
      <c r="CO32" s="548">
        <f t="shared" si="8"/>
        <v>0</v>
      </c>
      <c r="CP32" s="548">
        <f t="shared" si="8"/>
        <v>0</v>
      </c>
      <c r="CQ32" s="548">
        <f t="shared" si="8"/>
        <v>0</v>
      </c>
      <c r="CR32" s="547">
        <f t="shared" si="60"/>
        <v>0</v>
      </c>
      <c r="CS32" s="548">
        <f t="shared" si="60"/>
        <v>0</v>
      </c>
      <c r="CT32" s="548">
        <f t="shared" si="60"/>
        <v>0</v>
      </c>
      <c r="CU32" s="548">
        <f t="shared" si="60"/>
        <v>0</v>
      </c>
      <c r="CV32" s="548">
        <f t="shared" si="60"/>
        <v>0</v>
      </c>
      <c r="CW32" s="547">
        <f t="shared" si="61"/>
        <v>0</v>
      </c>
      <c r="CX32" s="548">
        <f t="shared" si="9"/>
        <v>0</v>
      </c>
      <c r="CY32" s="548">
        <f t="shared" si="9"/>
        <v>0</v>
      </c>
      <c r="CZ32" s="548">
        <f t="shared" si="9"/>
        <v>0</v>
      </c>
      <c r="DA32" s="548">
        <f t="shared" si="9"/>
        <v>0</v>
      </c>
      <c r="DB32" s="547">
        <f t="shared" si="62"/>
        <v>663432</v>
      </c>
      <c r="DC32" s="548">
        <f t="shared" si="10"/>
        <v>2256</v>
      </c>
      <c r="DD32" s="548">
        <f t="shared" si="10"/>
        <v>661176</v>
      </c>
      <c r="DE32" s="548">
        <f t="shared" si="10"/>
        <v>661176</v>
      </c>
      <c r="DF32" s="548">
        <f t="shared" si="10"/>
        <v>0</v>
      </c>
      <c r="DG32" s="549">
        <f t="shared" si="63"/>
        <v>12052150</v>
      </c>
      <c r="DH32" s="547">
        <f t="shared" si="64"/>
        <v>1343600</v>
      </c>
      <c r="DI32" s="548">
        <f t="shared" si="64"/>
        <v>110760</v>
      </c>
      <c r="DJ32" s="548">
        <f t="shared" si="64"/>
        <v>1232840</v>
      </c>
      <c r="DK32" s="548">
        <f t="shared" si="64"/>
        <v>893040</v>
      </c>
      <c r="DL32" s="548">
        <f t="shared" si="64"/>
        <v>339800</v>
      </c>
      <c r="DM32" s="547">
        <f t="shared" si="65"/>
        <v>0</v>
      </c>
      <c r="DN32" s="548">
        <f t="shared" si="11"/>
        <v>0</v>
      </c>
      <c r="DO32" s="548">
        <f t="shared" si="11"/>
        <v>0</v>
      </c>
      <c r="DP32" s="548">
        <f t="shared" si="11"/>
        <v>0</v>
      </c>
      <c r="DQ32" s="548">
        <f t="shared" si="11"/>
        <v>0</v>
      </c>
      <c r="DR32" s="548"/>
      <c r="DS32" s="548"/>
      <c r="DT32" s="548"/>
      <c r="DU32" s="548"/>
      <c r="DV32" s="548"/>
      <c r="DW32" s="547">
        <f t="shared" si="66"/>
        <v>0</v>
      </c>
      <c r="DX32" s="548">
        <f t="shared" si="12"/>
        <v>0</v>
      </c>
      <c r="DY32" s="548">
        <f t="shared" si="12"/>
        <v>0</v>
      </c>
      <c r="DZ32" s="548">
        <f t="shared" si="12"/>
        <v>0</v>
      </c>
      <c r="EA32" s="548">
        <f t="shared" si="12"/>
        <v>0</v>
      </c>
      <c r="EB32" s="547">
        <f t="shared" si="67"/>
        <v>0</v>
      </c>
      <c r="EC32" s="548">
        <f t="shared" si="13"/>
        <v>0</v>
      </c>
      <c r="ED32" s="548">
        <f t="shared" si="13"/>
        <v>0</v>
      </c>
      <c r="EE32" s="548">
        <f t="shared" si="13"/>
        <v>0</v>
      </c>
      <c r="EF32" s="548">
        <f t="shared" si="13"/>
        <v>0</v>
      </c>
      <c r="EG32" s="549">
        <f t="shared" si="68"/>
        <v>1343600</v>
      </c>
      <c r="EH32" s="549">
        <f t="shared" si="69"/>
        <v>21695535</v>
      </c>
      <c r="EI32" s="550">
        <f t="shared" si="70"/>
        <v>1741382</v>
      </c>
      <c r="EJ32" s="550">
        <f t="shared" si="14"/>
        <v>19954153</v>
      </c>
      <c r="EK32" s="550">
        <f t="shared" si="14"/>
        <v>15697262</v>
      </c>
      <c r="EL32" s="550">
        <f t="shared" si="14"/>
        <v>4256891</v>
      </c>
      <c r="EM32" s="551">
        <f t="shared" si="71"/>
        <v>20074818</v>
      </c>
      <c r="EN32" s="551">
        <f t="shared" si="72"/>
        <v>0</v>
      </c>
      <c r="EO32" s="551">
        <f t="shared" si="73"/>
        <v>0</v>
      </c>
      <c r="EP32" s="551">
        <f t="shared" si="74"/>
        <v>0</v>
      </c>
      <c r="EQ32" s="551">
        <f t="shared" si="75"/>
        <v>1620717</v>
      </c>
      <c r="ER32" s="547">
        <f t="shared" si="76"/>
        <v>0</v>
      </c>
      <c r="ES32" s="548">
        <f t="shared" si="76"/>
        <v>0</v>
      </c>
      <c r="ET32" s="548">
        <f t="shared" si="76"/>
        <v>0</v>
      </c>
      <c r="EU32" s="548">
        <f t="shared" si="76"/>
        <v>0</v>
      </c>
      <c r="EV32" s="548">
        <f t="shared" si="76"/>
        <v>0</v>
      </c>
      <c r="EW32" s="547">
        <f t="shared" si="77"/>
        <v>0</v>
      </c>
      <c r="EX32" s="547">
        <f t="shared" si="77"/>
        <v>0</v>
      </c>
      <c r="EY32" s="547">
        <f t="shared" si="77"/>
        <v>0</v>
      </c>
      <c r="EZ32" s="547">
        <f t="shared" si="77"/>
        <v>0</v>
      </c>
      <c r="FA32" s="547">
        <f t="shared" si="77"/>
        <v>0</v>
      </c>
      <c r="FB32" s="552">
        <f t="shared" si="78"/>
        <v>0</v>
      </c>
      <c r="FC32" s="552">
        <f t="shared" si="78"/>
        <v>0</v>
      </c>
      <c r="FD32" s="552">
        <f t="shared" si="78"/>
        <v>0</v>
      </c>
      <c r="FE32" s="552">
        <f t="shared" si="78"/>
        <v>0</v>
      </c>
      <c r="FF32" s="552">
        <f t="shared" si="78"/>
        <v>0</v>
      </c>
      <c r="FG32" s="552">
        <f t="shared" si="79"/>
        <v>46752</v>
      </c>
      <c r="FH32" s="552">
        <f t="shared" si="79"/>
        <v>928</v>
      </c>
      <c r="FI32" s="552">
        <f t="shared" si="79"/>
        <v>45824</v>
      </c>
      <c r="FJ32" s="552">
        <f t="shared" si="79"/>
        <v>45824</v>
      </c>
      <c r="FK32" s="552">
        <f t="shared" si="79"/>
        <v>0</v>
      </c>
      <c r="FL32" s="547">
        <f t="shared" si="80"/>
        <v>84738</v>
      </c>
      <c r="FM32" s="547">
        <f t="shared" si="80"/>
        <v>1682</v>
      </c>
      <c r="FN32" s="547">
        <f t="shared" si="80"/>
        <v>83056</v>
      </c>
      <c r="FO32" s="547">
        <f t="shared" si="80"/>
        <v>83056</v>
      </c>
      <c r="FP32" s="547">
        <f t="shared" si="80"/>
        <v>0</v>
      </c>
      <c r="FQ32" s="547">
        <f t="shared" si="81"/>
        <v>0</v>
      </c>
      <c r="FR32" s="547">
        <f t="shared" si="81"/>
        <v>0</v>
      </c>
      <c r="FS32" s="547">
        <f t="shared" si="81"/>
        <v>0</v>
      </c>
      <c r="FT32" s="547">
        <f t="shared" si="81"/>
        <v>0</v>
      </c>
      <c r="FU32" s="547">
        <f t="shared" si="81"/>
        <v>0</v>
      </c>
      <c r="FV32" s="552">
        <f t="shared" si="82"/>
        <v>0</v>
      </c>
      <c r="FW32" s="552">
        <f t="shared" si="82"/>
        <v>0</v>
      </c>
      <c r="FX32" s="552">
        <f t="shared" si="82"/>
        <v>0</v>
      </c>
      <c r="FY32" s="552">
        <f t="shared" si="82"/>
        <v>0</v>
      </c>
      <c r="FZ32" s="552">
        <f t="shared" si="82"/>
        <v>0</v>
      </c>
      <c r="GA32" s="552">
        <f t="shared" si="83"/>
        <v>0</v>
      </c>
      <c r="GB32" s="552">
        <f t="shared" si="83"/>
        <v>0</v>
      </c>
      <c r="GC32" s="552">
        <f t="shared" si="83"/>
        <v>0</v>
      </c>
      <c r="GD32" s="552">
        <f t="shared" si="83"/>
        <v>0</v>
      </c>
      <c r="GE32" s="552">
        <f t="shared" si="83"/>
        <v>0</v>
      </c>
      <c r="GF32" s="552">
        <f t="shared" si="84"/>
        <v>0</v>
      </c>
      <c r="GG32" s="552">
        <f t="shared" si="84"/>
        <v>0</v>
      </c>
      <c r="GH32" s="552">
        <f t="shared" si="84"/>
        <v>0</v>
      </c>
      <c r="GI32" s="552">
        <f t="shared" si="84"/>
        <v>0</v>
      </c>
      <c r="GJ32" s="552">
        <f t="shared" si="84"/>
        <v>0</v>
      </c>
      <c r="GK32" s="552">
        <f t="shared" si="85"/>
        <v>0</v>
      </c>
      <c r="GL32" s="552">
        <f t="shared" si="85"/>
        <v>0</v>
      </c>
      <c r="GM32" s="552">
        <f t="shared" si="85"/>
        <v>0</v>
      </c>
      <c r="GN32" s="552">
        <f t="shared" si="85"/>
        <v>0</v>
      </c>
      <c r="GO32" s="552">
        <f t="shared" si="85"/>
        <v>0</v>
      </c>
      <c r="GP32" s="547">
        <f t="shared" si="86"/>
        <v>0</v>
      </c>
      <c r="GQ32" s="547">
        <f t="shared" si="86"/>
        <v>0</v>
      </c>
      <c r="GR32" s="547">
        <f t="shared" si="86"/>
        <v>0</v>
      </c>
      <c r="GS32" s="547">
        <f t="shared" si="86"/>
        <v>0</v>
      </c>
      <c r="GT32" s="547">
        <f t="shared" si="86"/>
        <v>0</v>
      </c>
      <c r="GU32" s="547">
        <f t="shared" si="87"/>
        <v>0</v>
      </c>
      <c r="GV32" s="547">
        <f t="shared" si="87"/>
        <v>0</v>
      </c>
      <c r="GW32" s="547">
        <f t="shared" si="87"/>
        <v>0</v>
      </c>
      <c r="GX32" s="547">
        <f t="shared" si="87"/>
        <v>0</v>
      </c>
      <c r="GY32" s="547">
        <f t="shared" si="87"/>
        <v>0</v>
      </c>
      <c r="GZ32" s="552">
        <f t="shared" si="88"/>
        <v>0</v>
      </c>
      <c r="HA32" s="552">
        <f t="shared" si="88"/>
        <v>0</v>
      </c>
      <c r="HB32" s="552">
        <f t="shared" si="88"/>
        <v>0</v>
      </c>
      <c r="HC32" s="552">
        <f t="shared" si="88"/>
        <v>0</v>
      </c>
      <c r="HD32" s="552">
        <f t="shared" si="88"/>
        <v>0</v>
      </c>
      <c r="HE32" s="552">
        <f t="shared" si="89"/>
        <v>0</v>
      </c>
      <c r="HF32" s="552">
        <f t="shared" si="89"/>
        <v>0</v>
      </c>
      <c r="HG32" s="552">
        <f t="shared" si="89"/>
        <v>0</v>
      </c>
      <c r="HH32" s="552">
        <f t="shared" si="89"/>
        <v>0</v>
      </c>
      <c r="HI32" s="552">
        <f t="shared" si="89"/>
        <v>0</v>
      </c>
      <c r="HJ32" s="547">
        <f t="shared" si="90"/>
        <v>0</v>
      </c>
      <c r="HK32" s="547">
        <f t="shared" si="90"/>
        <v>0</v>
      </c>
      <c r="HL32" s="547">
        <f t="shared" si="90"/>
        <v>0</v>
      </c>
      <c r="HM32" s="547">
        <f t="shared" si="90"/>
        <v>0</v>
      </c>
      <c r="HN32" s="547">
        <f t="shared" si="90"/>
        <v>0</v>
      </c>
      <c r="HO32" s="547">
        <f t="shared" si="91"/>
        <v>0</v>
      </c>
      <c r="HP32" s="547">
        <f t="shared" si="91"/>
        <v>0</v>
      </c>
      <c r="HQ32" s="547">
        <f t="shared" si="91"/>
        <v>0</v>
      </c>
      <c r="HR32" s="547">
        <f t="shared" si="91"/>
        <v>0</v>
      </c>
      <c r="HS32" s="547">
        <f t="shared" si="91"/>
        <v>0</v>
      </c>
      <c r="HT32" s="552">
        <f t="shared" si="92"/>
        <v>0</v>
      </c>
      <c r="HU32" s="552">
        <f t="shared" si="92"/>
        <v>0</v>
      </c>
      <c r="HV32" s="552">
        <f t="shared" si="92"/>
        <v>0</v>
      </c>
      <c r="HW32" s="552">
        <f t="shared" si="92"/>
        <v>0</v>
      </c>
      <c r="HX32" s="552">
        <f t="shared" si="92"/>
        <v>0</v>
      </c>
      <c r="HY32" s="552">
        <f t="shared" si="93"/>
        <v>0</v>
      </c>
      <c r="HZ32" s="552">
        <f t="shared" si="93"/>
        <v>0</v>
      </c>
      <c r="IA32" s="552">
        <f t="shared" si="93"/>
        <v>0</v>
      </c>
      <c r="IB32" s="552">
        <f t="shared" si="93"/>
        <v>0</v>
      </c>
      <c r="IC32" s="552">
        <f t="shared" si="93"/>
        <v>0</v>
      </c>
      <c r="ID32" s="547">
        <f t="shared" si="94"/>
        <v>0</v>
      </c>
      <c r="IE32" s="547">
        <f t="shared" si="94"/>
        <v>0</v>
      </c>
      <c r="IF32" s="547">
        <f t="shared" si="94"/>
        <v>0</v>
      </c>
      <c r="IG32" s="547">
        <f t="shared" si="94"/>
        <v>0</v>
      </c>
      <c r="IH32" s="547">
        <f t="shared" si="94"/>
        <v>0</v>
      </c>
      <c r="II32" s="547">
        <f t="shared" si="95"/>
        <v>239690</v>
      </c>
      <c r="IJ32" s="547">
        <f t="shared" si="95"/>
        <v>32726</v>
      </c>
      <c r="IK32" s="547">
        <f t="shared" si="95"/>
        <v>206964</v>
      </c>
      <c r="IL32" s="547">
        <f t="shared" si="95"/>
        <v>157806</v>
      </c>
      <c r="IM32" s="547">
        <f t="shared" si="95"/>
        <v>49158</v>
      </c>
      <c r="IN32" s="552">
        <f t="shared" si="96"/>
        <v>0</v>
      </c>
      <c r="IO32" s="552">
        <f t="shared" si="96"/>
        <v>0</v>
      </c>
      <c r="IP32" s="552">
        <f t="shared" si="96"/>
        <v>0</v>
      </c>
      <c r="IQ32" s="552">
        <f t="shared" si="96"/>
        <v>0</v>
      </c>
      <c r="IR32" s="552">
        <f t="shared" si="96"/>
        <v>0</v>
      </c>
      <c r="IS32" s="552">
        <f t="shared" si="97"/>
        <v>0</v>
      </c>
      <c r="IT32" s="552">
        <f t="shared" si="97"/>
        <v>0</v>
      </c>
      <c r="IU32" s="552">
        <f t="shared" si="97"/>
        <v>0</v>
      </c>
      <c r="IV32" s="552">
        <f t="shared" si="97"/>
        <v>0</v>
      </c>
      <c r="IW32" s="552">
        <f t="shared" si="97"/>
        <v>0</v>
      </c>
      <c r="IX32" s="547">
        <f t="shared" si="98"/>
        <v>0</v>
      </c>
      <c r="IY32" s="547">
        <f t="shared" si="98"/>
        <v>0</v>
      </c>
      <c r="IZ32" s="547">
        <f t="shared" si="98"/>
        <v>0</v>
      </c>
      <c r="JA32" s="547">
        <f t="shared" si="98"/>
        <v>0</v>
      </c>
      <c r="JB32" s="547">
        <f t="shared" si="98"/>
        <v>0</v>
      </c>
      <c r="JC32" s="547">
        <f t="shared" si="99"/>
        <v>0</v>
      </c>
      <c r="JD32" s="547">
        <f t="shared" si="99"/>
        <v>0</v>
      </c>
      <c r="JE32" s="547">
        <f t="shared" si="99"/>
        <v>0</v>
      </c>
      <c r="JF32" s="547">
        <f t="shared" si="99"/>
        <v>0</v>
      </c>
      <c r="JG32" s="547">
        <f t="shared" si="99"/>
        <v>0</v>
      </c>
      <c r="JH32" s="552">
        <f t="shared" si="100"/>
        <v>0</v>
      </c>
      <c r="JI32" s="552">
        <f t="shared" si="100"/>
        <v>0</v>
      </c>
      <c r="JJ32" s="552">
        <f t="shared" si="100"/>
        <v>0</v>
      </c>
      <c r="JK32" s="552">
        <f t="shared" si="100"/>
        <v>0</v>
      </c>
      <c r="JL32" s="552">
        <f t="shared" si="100"/>
        <v>0</v>
      </c>
      <c r="JM32" s="552">
        <f t="shared" si="101"/>
        <v>0</v>
      </c>
      <c r="JN32" s="552">
        <f t="shared" si="101"/>
        <v>0</v>
      </c>
      <c r="JO32" s="552">
        <f t="shared" si="101"/>
        <v>0</v>
      </c>
      <c r="JP32" s="552">
        <f t="shared" si="101"/>
        <v>0</v>
      </c>
      <c r="JQ32" s="552">
        <f t="shared" si="101"/>
        <v>0</v>
      </c>
      <c r="JR32" s="547">
        <f t="shared" si="102"/>
        <v>0</v>
      </c>
      <c r="JS32" s="547">
        <f t="shared" si="102"/>
        <v>0</v>
      </c>
      <c r="JT32" s="547">
        <f t="shared" si="102"/>
        <v>0</v>
      </c>
      <c r="JU32" s="547">
        <f t="shared" si="102"/>
        <v>0</v>
      </c>
      <c r="JV32" s="547">
        <f t="shared" si="102"/>
        <v>0</v>
      </c>
      <c r="JW32" s="547">
        <f t="shared" si="103"/>
        <v>657024</v>
      </c>
      <c r="JX32" s="547">
        <f t="shared" si="103"/>
        <v>51768</v>
      </c>
      <c r="JY32" s="547">
        <f t="shared" si="103"/>
        <v>605256</v>
      </c>
      <c r="JZ32" s="547">
        <f t="shared" si="103"/>
        <v>474672</v>
      </c>
      <c r="KA32" s="547">
        <f t="shared" si="103"/>
        <v>130584</v>
      </c>
      <c r="KB32" s="552">
        <f t="shared" si="104"/>
        <v>224190</v>
      </c>
      <c r="KC32" s="552">
        <f t="shared" si="104"/>
        <v>17226</v>
      </c>
      <c r="KD32" s="552">
        <f t="shared" si="104"/>
        <v>206964</v>
      </c>
      <c r="KE32" s="552">
        <f t="shared" si="104"/>
        <v>157806</v>
      </c>
      <c r="KF32" s="552">
        <f t="shared" si="104"/>
        <v>49158</v>
      </c>
      <c r="KG32" s="552">
        <f t="shared" si="105"/>
        <v>0</v>
      </c>
      <c r="KH32" s="552">
        <f t="shared" si="105"/>
        <v>0</v>
      </c>
      <c r="KI32" s="552">
        <f t="shared" si="105"/>
        <v>0</v>
      </c>
      <c r="KJ32" s="552">
        <f t="shared" si="105"/>
        <v>0</v>
      </c>
      <c r="KK32" s="552">
        <f t="shared" si="105"/>
        <v>0</v>
      </c>
      <c r="KL32" s="552">
        <f t="shared" si="106"/>
        <v>131490</v>
      </c>
      <c r="KM32" s="552">
        <f t="shared" si="107"/>
        <v>1120904</v>
      </c>
      <c r="KN32" s="549">
        <f t="shared" si="108"/>
        <v>1252394</v>
      </c>
      <c r="KO32" s="549">
        <f t="shared" si="108"/>
        <v>104330</v>
      </c>
      <c r="KP32" s="549">
        <f t="shared" si="108"/>
        <v>1148064</v>
      </c>
      <c r="KQ32" s="549">
        <f t="shared" si="108"/>
        <v>919164</v>
      </c>
      <c r="KR32" s="549">
        <f t="shared" si="108"/>
        <v>228900</v>
      </c>
      <c r="KS32" s="549">
        <f t="shared" si="45"/>
        <v>22947929</v>
      </c>
      <c r="KT32" s="550">
        <f t="shared" si="45"/>
        <v>1845712</v>
      </c>
      <c r="KU32" s="550">
        <f t="shared" si="45"/>
        <v>21102217</v>
      </c>
      <c r="KV32" s="550">
        <f t="shared" si="45"/>
        <v>16616426</v>
      </c>
      <c r="KW32" s="550">
        <f t="shared" si="45"/>
        <v>4485791</v>
      </c>
      <c r="KX32" s="537">
        <f t="shared" si="109"/>
        <v>22947.9</v>
      </c>
      <c r="KY32" s="553">
        <f t="shared" si="110"/>
        <v>22816.400000000001</v>
      </c>
      <c r="KZ32" s="553">
        <f t="shared" si="111"/>
        <v>131.5</v>
      </c>
      <c r="LA32" s="554">
        <f t="shared" si="112"/>
        <v>22947.9</v>
      </c>
      <c r="LC32" s="723">
        <f t="shared" si="113"/>
        <v>0</v>
      </c>
      <c r="LD32" s="723">
        <f t="shared" si="114"/>
        <v>0</v>
      </c>
      <c r="LE32" s="723">
        <f t="shared" si="115"/>
        <v>0</v>
      </c>
      <c r="LF32" s="723">
        <f t="shared" si="116"/>
        <v>1461</v>
      </c>
      <c r="LG32" s="723">
        <f t="shared" si="117"/>
        <v>1461</v>
      </c>
      <c r="LH32" s="723">
        <f t="shared" si="118"/>
        <v>0</v>
      </c>
      <c r="LI32" s="555"/>
      <c r="LJ32" s="555"/>
      <c r="LK32" s="555"/>
      <c r="LL32" s="555"/>
      <c r="LM32" s="555"/>
      <c r="LN32" s="555"/>
      <c r="LO32" s="555"/>
      <c r="LP32" s="555"/>
      <c r="LQ32" s="555"/>
      <c r="LR32" s="555"/>
      <c r="LS32" s="555"/>
      <c r="LT32" s="555"/>
      <c r="LU32" s="555"/>
      <c r="LV32" s="555"/>
      <c r="LW32" s="555"/>
      <c r="LX32" s="555"/>
      <c r="LY32" s="555"/>
      <c r="LZ32" s="555"/>
      <c r="MA32" s="555"/>
      <c r="MB32" s="555"/>
      <c r="MC32" s="555"/>
      <c r="MD32" s="555"/>
      <c r="ME32" s="555"/>
      <c r="MF32" s="555"/>
      <c r="MG32" s="555"/>
      <c r="MH32" s="555"/>
      <c r="MI32" s="555"/>
      <c r="MJ32" s="555"/>
      <c r="MK32" s="555"/>
      <c r="ML32" s="555"/>
      <c r="MM32" s="555"/>
      <c r="MN32" s="555"/>
      <c r="MO32" s="555"/>
      <c r="MP32" s="555"/>
      <c r="MQ32" s="555"/>
      <c r="MR32" s="555"/>
      <c r="MS32" s="555"/>
      <c r="MT32" s="555"/>
      <c r="MU32" s="555"/>
      <c r="MV32" s="555"/>
      <c r="MW32" s="555"/>
      <c r="MX32" s="555"/>
      <c r="MY32" s="555"/>
      <c r="MZ32" s="555"/>
      <c r="NA32" s="555"/>
      <c r="NB32" s="555"/>
      <c r="NC32" s="555"/>
      <c r="ND32" s="555"/>
      <c r="NE32" s="555"/>
      <c r="NF32" s="555"/>
      <c r="NG32" s="555"/>
      <c r="NH32" s="555"/>
      <c r="NI32" s="555"/>
      <c r="NJ32" s="555"/>
      <c r="NL32" s="749">
        <f t="shared" si="119"/>
        <v>164256</v>
      </c>
      <c r="NM32" s="724">
        <f t="shared" si="120"/>
        <v>231940</v>
      </c>
      <c r="NN32" s="724">
        <f t="shared" si="121"/>
        <v>0</v>
      </c>
      <c r="NO32" s="750">
        <f t="shared" si="122"/>
        <v>151314</v>
      </c>
      <c r="NP32" s="751">
        <f t="shared" si="46"/>
        <v>206964</v>
      </c>
      <c r="NQ32" s="751">
        <f t="shared" si="47"/>
        <v>0</v>
      </c>
      <c r="NR32" s="749">
        <f t="shared" si="123"/>
        <v>12942</v>
      </c>
      <c r="NS32" s="724">
        <f t="shared" si="124"/>
        <v>24976</v>
      </c>
      <c r="NT32" s="724">
        <f t="shared" si="125"/>
        <v>0</v>
      </c>
    </row>
    <row r="33" spans="1:384">
      <c r="A33" s="533" t="s">
        <v>804</v>
      </c>
      <c r="B33" s="534"/>
      <c r="C33" s="534"/>
      <c r="D33" s="534"/>
      <c r="E33" s="535">
        <f t="shared" si="48"/>
        <v>0</v>
      </c>
      <c r="F33" s="536"/>
      <c r="G33" s="536"/>
      <c r="H33" s="536"/>
      <c r="I33" s="535">
        <f t="shared" si="49"/>
        <v>0</v>
      </c>
      <c r="J33" s="537">
        <f t="shared" si="50"/>
        <v>0</v>
      </c>
      <c r="K33" s="560">
        <v>191</v>
      </c>
      <c r="L33" s="534"/>
      <c r="M33" s="556">
        <v>27</v>
      </c>
      <c r="N33" s="534"/>
      <c r="O33" s="538">
        <v>4</v>
      </c>
      <c r="P33" s="535">
        <f t="shared" si="2"/>
        <v>222</v>
      </c>
      <c r="Q33" s="560">
        <v>160</v>
      </c>
      <c r="R33" s="534"/>
      <c r="S33" s="556">
        <v>53</v>
      </c>
      <c r="T33" s="534"/>
      <c r="U33" s="538">
        <v>4</v>
      </c>
      <c r="V33" s="535">
        <f t="shared" si="3"/>
        <v>217</v>
      </c>
      <c r="W33" s="560">
        <v>37</v>
      </c>
      <c r="X33" s="534"/>
      <c r="Y33" s="534"/>
      <c r="Z33" s="534"/>
      <c r="AA33" s="538">
        <v>0</v>
      </c>
      <c r="AB33" s="535">
        <f t="shared" si="51"/>
        <v>37</v>
      </c>
      <c r="AC33" s="532">
        <f t="shared" si="52"/>
        <v>476</v>
      </c>
      <c r="AD33" s="307"/>
      <c r="AE33" s="307"/>
      <c r="AF33" s="307"/>
      <c r="AG33" s="307"/>
      <c r="AH33" s="324">
        <v>25</v>
      </c>
      <c r="AI33" s="324">
        <v>12</v>
      </c>
      <c r="AJ33" s="540"/>
      <c r="AK33" s="541">
        <v>0</v>
      </c>
      <c r="AL33" s="542"/>
      <c r="AM33" s="543">
        <v>0</v>
      </c>
      <c r="AN33" s="543">
        <v>1</v>
      </c>
      <c r="AO33" s="540"/>
      <c r="AP33" s="544"/>
      <c r="AQ33" s="543">
        <v>1</v>
      </c>
      <c r="AR33" s="541"/>
      <c r="AS33" s="541"/>
      <c r="AT33" s="534"/>
      <c r="AU33" s="534"/>
      <c r="AV33" s="543">
        <v>2</v>
      </c>
      <c r="AW33" s="543">
        <v>1</v>
      </c>
      <c r="AX33" s="541"/>
      <c r="AY33" s="543">
        <v>0</v>
      </c>
      <c r="AZ33" s="543"/>
      <c r="BA33" s="541"/>
      <c r="BB33" s="543"/>
      <c r="BC33" s="534"/>
      <c r="BD33" s="534"/>
      <c r="BE33" s="543">
        <v>0</v>
      </c>
      <c r="BF33" s="543"/>
      <c r="BG33" s="546"/>
      <c r="BH33" s="547">
        <f t="shared" si="53"/>
        <v>4674725</v>
      </c>
      <c r="BI33" s="548">
        <f t="shared" si="126"/>
        <v>411987</v>
      </c>
      <c r="BJ33" s="548">
        <f t="shared" si="126"/>
        <v>4262738</v>
      </c>
      <c r="BK33" s="548">
        <f t="shared" si="126"/>
        <v>3343073</v>
      </c>
      <c r="BL33" s="548">
        <f t="shared" si="126"/>
        <v>919665</v>
      </c>
      <c r="BM33" s="547">
        <f t="shared" si="54"/>
        <v>0</v>
      </c>
      <c r="BN33" s="548">
        <f t="shared" si="5"/>
        <v>0</v>
      </c>
      <c r="BO33" s="548">
        <f t="shared" si="5"/>
        <v>0</v>
      </c>
      <c r="BP33" s="548">
        <f t="shared" si="5"/>
        <v>0</v>
      </c>
      <c r="BQ33" s="548">
        <f t="shared" si="5"/>
        <v>0</v>
      </c>
      <c r="BR33" s="547">
        <f t="shared" si="55"/>
        <v>1849878</v>
      </c>
      <c r="BS33" s="548">
        <f t="shared" si="6"/>
        <v>58239</v>
      </c>
      <c r="BT33" s="548">
        <f t="shared" si="6"/>
        <v>1791639</v>
      </c>
      <c r="BU33" s="548">
        <f t="shared" si="6"/>
        <v>1411074</v>
      </c>
      <c r="BV33" s="548">
        <f t="shared" si="6"/>
        <v>380565</v>
      </c>
      <c r="BW33" s="548"/>
      <c r="BX33" s="548"/>
      <c r="BY33" s="548"/>
      <c r="BZ33" s="548"/>
      <c r="CA33" s="548"/>
      <c r="CB33" s="547">
        <f t="shared" si="56"/>
        <v>765828</v>
      </c>
      <c r="CC33" s="548">
        <f t="shared" si="7"/>
        <v>1804</v>
      </c>
      <c r="CD33" s="548">
        <f t="shared" si="7"/>
        <v>764024</v>
      </c>
      <c r="CE33" s="548">
        <f t="shared" si="7"/>
        <v>764024</v>
      </c>
      <c r="CF33" s="548">
        <f t="shared" si="7"/>
        <v>0</v>
      </c>
      <c r="CG33" s="549">
        <f t="shared" si="57"/>
        <v>7290431</v>
      </c>
      <c r="CH33" s="547">
        <f t="shared" si="58"/>
        <v>5343680</v>
      </c>
      <c r="CI33" s="548">
        <f t="shared" si="58"/>
        <v>459360</v>
      </c>
      <c r="CJ33" s="548">
        <f t="shared" si="58"/>
        <v>4884320</v>
      </c>
      <c r="CK33" s="548">
        <f t="shared" si="58"/>
        <v>3724160</v>
      </c>
      <c r="CL33" s="548">
        <f t="shared" si="58"/>
        <v>1160160</v>
      </c>
      <c r="CM33" s="547">
        <f t="shared" si="59"/>
        <v>0</v>
      </c>
      <c r="CN33" s="548">
        <f t="shared" si="8"/>
        <v>0</v>
      </c>
      <c r="CO33" s="548">
        <f t="shared" si="8"/>
        <v>0</v>
      </c>
      <c r="CP33" s="548">
        <f t="shared" si="8"/>
        <v>0</v>
      </c>
      <c r="CQ33" s="548">
        <f t="shared" si="8"/>
        <v>0</v>
      </c>
      <c r="CR33" s="547">
        <f t="shared" si="60"/>
        <v>4927145</v>
      </c>
      <c r="CS33" s="548">
        <f t="shared" si="60"/>
        <v>152163</v>
      </c>
      <c r="CT33" s="548">
        <f t="shared" si="60"/>
        <v>4774982</v>
      </c>
      <c r="CU33" s="548">
        <f t="shared" si="60"/>
        <v>3652283</v>
      </c>
      <c r="CV33" s="548">
        <f t="shared" si="60"/>
        <v>1122699</v>
      </c>
      <c r="CW33" s="547">
        <f t="shared" si="61"/>
        <v>0</v>
      </c>
      <c r="CX33" s="548">
        <f t="shared" si="9"/>
        <v>0</v>
      </c>
      <c r="CY33" s="548">
        <f t="shared" si="9"/>
        <v>0</v>
      </c>
      <c r="CZ33" s="548">
        <f t="shared" si="9"/>
        <v>0</v>
      </c>
      <c r="DA33" s="548">
        <f t="shared" si="9"/>
        <v>0</v>
      </c>
      <c r="DB33" s="547">
        <f t="shared" si="62"/>
        <v>884576</v>
      </c>
      <c r="DC33" s="548">
        <f t="shared" si="10"/>
        <v>3008</v>
      </c>
      <c r="DD33" s="548">
        <f t="shared" si="10"/>
        <v>881568</v>
      </c>
      <c r="DE33" s="548">
        <f t="shared" si="10"/>
        <v>881568</v>
      </c>
      <c r="DF33" s="548">
        <f t="shared" si="10"/>
        <v>0</v>
      </c>
      <c r="DG33" s="549">
        <f t="shared" si="63"/>
        <v>11155401</v>
      </c>
      <c r="DH33" s="547">
        <f t="shared" si="64"/>
        <v>1242830</v>
      </c>
      <c r="DI33" s="548">
        <f t="shared" si="64"/>
        <v>102453</v>
      </c>
      <c r="DJ33" s="548">
        <f t="shared" si="64"/>
        <v>1140377</v>
      </c>
      <c r="DK33" s="548">
        <f t="shared" si="64"/>
        <v>826062</v>
      </c>
      <c r="DL33" s="548">
        <f t="shared" si="64"/>
        <v>314315</v>
      </c>
      <c r="DM33" s="547">
        <f t="shared" si="65"/>
        <v>0</v>
      </c>
      <c r="DN33" s="548">
        <f t="shared" si="11"/>
        <v>0</v>
      </c>
      <c r="DO33" s="548">
        <f t="shared" si="11"/>
        <v>0</v>
      </c>
      <c r="DP33" s="548">
        <f t="shared" si="11"/>
        <v>0</v>
      </c>
      <c r="DQ33" s="548">
        <f t="shared" si="11"/>
        <v>0</v>
      </c>
      <c r="DR33" s="548"/>
      <c r="DS33" s="548"/>
      <c r="DT33" s="548"/>
      <c r="DU33" s="548"/>
      <c r="DV33" s="548"/>
      <c r="DW33" s="547">
        <f t="shared" si="66"/>
        <v>0</v>
      </c>
      <c r="DX33" s="548">
        <f t="shared" si="12"/>
        <v>0</v>
      </c>
      <c r="DY33" s="548">
        <f t="shared" si="12"/>
        <v>0</v>
      </c>
      <c r="DZ33" s="548">
        <f t="shared" si="12"/>
        <v>0</v>
      </c>
      <c r="EA33" s="548">
        <f t="shared" si="12"/>
        <v>0</v>
      </c>
      <c r="EB33" s="547">
        <f t="shared" si="67"/>
        <v>0</v>
      </c>
      <c r="EC33" s="548">
        <f t="shared" si="13"/>
        <v>0</v>
      </c>
      <c r="ED33" s="548">
        <f t="shared" si="13"/>
        <v>0</v>
      </c>
      <c r="EE33" s="548">
        <f t="shared" si="13"/>
        <v>0</v>
      </c>
      <c r="EF33" s="548">
        <f t="shared" si="13"/>
        <v>0</v>
      </c>
      <c r="EG33" s="549">
        <f t="shared" si="68"/>
        <v>1242830</v>
      </c>
      <c r="EH33" s="549">
        <f t="shared" si="69"/>
        <v>19688662</v>
      </c>
      <c r="EI33" s="550">
        <f t="shared" si="70"/>
        <v>1189014</v>
      </c>
      <c r="EJ33" s="550">
        <f t="shared" si="14"/>
        <v>18499648</v>
      </c>
      <c r="EK33" s="550">
        <f t="shared" si="14"/>
        <v>14602244</v>
      </c>
      <c r="EL33" s="550">
        <f t="shared" si="14"/>
        <v>3897404</v>
      </c>
      <c r="EM33" s="551">
        <f t="shared" si="71"/>
        <v>11261235</v>
      </c>
      <c r="EN33" s="551">
        <f t="shared" si="72"/>
        <v>0</v>
      </c>
      <c r="EO33" s="551">
        <f t="shared" si="73"/>
        <v>6777023</v>
      </c>
      <c r="EP33" s="551">
        <f t="shared" si="74"/>
        <v>0</v>
      </c>
      <c r="EQ33" s="551">
        <f t="shared" si="75"/>
        <v>1650404</v>
      </c>
      <c r="ER33" s="547">
        <f t="shared" si="76"/>
        <v>0</v>
      </c>
      <c r="ES33" s="548">
        <f t="shared" si="76"/>
        <v>0</v>
      </c>
      <c r="ET33" s="548">
        <f t="shared" si="76"/>
        <v>0</v>
      </c>
      <c r="EU33" s="548">
        <f t="shared" si="76"/>
        <v>0</v>
      </c>
      <c r="EV33" s="548">
        <f t="shared" si="76"/>
        <v>0</v>
      </c>
      <c r="EW33" s="547">
        <f t="shared" si="77"/>
        <v>0</v>
      </c>
      <c r="EX33" s="547">
        <f t="shared" si="77"/>
        <v>0</v>
      </c>
      <c r="EY33" s="547">
        <f t="shared" si="77"/>
        <v>0</v>
      </c>
      <c r="EZ33" s="547">
        <f t="shared" si="77"/>
        <v>0</v>
      </c>
      <c r="FA33" s="547">
        <f t="shared" si="77"/>
        <v>0</v>
      </c>
      <c r="FB33" s="552">
        <f t="shared" si="78"/>
        <v>0</v>
      </c>
      <c r="FC33" s="552">
        <f t="shared" si="78"/>
        <v>0</v>
      </c>
      <c r="FD33" s="552">
        <f t="shared" si="78"/>
        <v>0</v>
      </c>
      <c r="FE33" s="552">
        <f t="shared" si="78"/>
        <v>0</v>
      </c>
      <c r="FF33" s="552">
        <f t="shared" si="78"/>
        <v>0</v>
      </c>
      <c r="FG33" s="552">
        <f t="shared" si="79"/>
        <v>0</v>
      </c>
      <c r="FH33" s="552">
        <f t="shared" si="79"/>
        <v>0</v>
      </c>
      <c r="FI33" s="552">
        <f t="shared" si="79"/>
        <v>0</v>
      </c>
      <c r="FJ33" s="552">
        <f t="shared" si="79"/>
        <v>0</v>
      </c>
      <c r="FK33" s="552">
        <f t="shared" si="79"/>
        <v>0</v>
      </c>
      <c r="FL33" s="547">
        <f t="shared" si="80"/>
        <v>36525</v>
      </c>
      <c r="FM33" s="547">
        <f t="shared" si="80"/>
        <v>725</v>
      </c>
      <c r="FN33" s="547">
        <f t="shared" si="80"/>
        <v>35800</v>
      </c>
      <c r="FO33" s="547">
        <f t="shared" si="80"/>
        <v>35800</v>
      </c>
      <c r="FP33" s="547">
        <f t="shared" si="80"/>
        <v>0</v>
      </c>
      <c r="FQ33" s="547">
        <f t="shared" si="81"/>
        <v>15024</v>
      </c>
      <c r="FR33" s="547">
        <f t="shared" si="81"/>
        <v>300</v>
      </c>
      <c r="FS33" s="547">
        <f t="shared" si="81"/>
        <v>14724</v>
      </c>
      <c r="FT33" s="547">
        <f t="shared" si="81"/>
        <v>14724</v>
      </c>
      <c r="FU33" s="547">
        <f t="shared" si="81"/>
        <v>0</v>
      </c>
      <c r="FV33" s="552">
        <f t="shared" si="82"/>
        <v>0</v>
      </c>
      <c r="FW33" s="552">
        <f t="shared" si="82"/>
        <v>0</v>
      </c>
      <c r="FX33" s="552">
        <f t="shared" si="82"/>
        <v>0</v>
      </c>
      <c r="FY33" s="552">
        <f t="shared" si="82"/>
        <v>0</v>
      </c>
      <c r="FZ33" s="552">
        <f t="shared" si="82"/>
        <v>0</v>
      </c>
      <c r="GA33" s="552">
        <f t="shared" si="83"/>
        <v>0</v>
      </c>
      <c r="GB33" s="552">
        <f t="shared" si="83"/>
        <v>0</v>
      </c>
      <c r="GC33" s="552">
        <f t="shared" si="83"/>
        <v>0</v>
      </c>
      <c r="GD33" s="552">
        <f t="shared" si="83"/>
        <v>0</v>
      </c>
      <c r="GE33" s="552">
        <f t="shared" si="83"/>
        <v>0</v>
      </c>
      <c r="GF33" s="552">
        <f t="shared" si="84"/>
        <v>0</v>
      </c>
      <c r="GG33" s="552">
        <f t="shared" si="84"/>
        <v>0</v>
      </c>
      <c r="GH33" s="552">
        <f t="shared" si="84"/>
        <v>0</v>
      </c>
      <c r="GI33" s="552">
        <f t="shared" si="84"/>
        <v>0</v>
      </c>
      <c r="GJ33" s="552">
        <f t="shared" si="84"/>
        <v>0</v>
      </c>
      <c r="GK33" s="552">
        <f t="shared" si="85"/>
        <v>0</v>
      </c>
      <c r="GL33" s="552">
        <f t="shared" si="85"/>
        <v>0</v>
      </c>
      <c r="GM33" s="552">
        <f t="shared" si="85"/>
        <v>0</v>
      </c>
      <c r="GN33" s="552">
        <f t="shared" si="85"/>
        <v>0</v>
      </c>
      <c r="GO33" s="552">
        <f t="shared" si="85"/>
        <v>0</v>
      </c>
      <c r="GP33" s="547">
        <f t="shared" si="86"/>
        <v>62066</v>
      </c>
      <c r="GQ33" s="547">
        <f t="shared" si="86"/>
        <v>27572</v>
      </c>
      <c r="GR33" s="547">
        <f t="shared" si="86"/>
        <v>34494</v>
      </c>
      <c r="GS33" s="547">
        <f t="shared" si="86"/>
        <v>26301</v>
      </c>
      <c r="GT33" s="547">
        <f t="shared" si="86"/>
        <v>8193</v>
      </c>
      <c r="GU33" s="547">
        <f t="shared" si="87"/>
        <v>0</v>
      </c>
      <c r="GV33" s="547">
        <f t="shared" si="87"/>
        <v>0</v>
      </c>
      <c r="GW33" s="547">
        <f t="shared" si="87"/>
        <v>0</v>
      </c>
      <c r="GX33" s="547">
        <f t="shared" si="87"/>
        <v>0</v>
      </c>
      <c r="GY33" s="547">
        <f t="shared" si="87"/>
        <v>0</v>
      </c>
      <c r="GZ33" s="552">
        <f t="shared" si="88"/>
        <v>0</v>
      </c>
      <c r="HA33" s="552">
        <f t="shared" si="88"/>
        <v>0</v>
      </c>
      <c r="HB33" s="552">
        <f t="shared" si="88"/>
        <v>0</v>
      </c>
      <c r="HC33" s="552">
        <f t="shared" si="88"/>
        <v>0</v>
      </c>
      <c r="HD33" s="552">
        <f t="shared" si="88"/>
        <v>0</v>
      </c>
      <c r="HE33" s="552">
        <f t="shared" si="89"/>
        <v>39466</v>
      </c>
      <c r="HF33" s="552">
        <f t="shared" si="89"/>
        <v>4972</v>
      </c>
      <c r="HG33" s="552">
        <f t="shared" si="89"/>
        <v>34494</v>
      </c>
      <c r="HH33" s="552">
        <f t="shared" si="89"/>
        <v>26301</v>
      </c>
      <c r="HI33" s="552">
        <f t="shared" si="89"/>
        <v>8193</v>
      </c>
      <c r="HJ33" s="547">
        <f t="shared" si="90"/>
        <v>0</v>
      </c>
      <c r="HK33" s="547">
        <f t="shared" si="90"/>
        <v>0</v>
      </c>
      <c r="HL33" s="547">
        <f t="shared" si="90"/>
        <v>0</v>
      </c>
      <c r="HM33" s="547">
        <f t="shared" si="90"/>
        <v>0</v>
      </c>
      <c r="HN33" s="547">
        <f t="shared" si="90"/>
        <v>0</v>
      </c>
      <c r="HO33" s="547">
        <f t="shared" si="91"/>
        <v>0</v>
      </c>
      <c r="HP33" s="547">
        <f t="shared" si="91"/>
        <v>0</v>
      </c>
      <c r="HQ33" s="547">
        <f t="shared" si="91"/>
        <v>0</v>
      </c>
      <c r="HR33" s="547">
        <f t="shared" si="91"/>
        <v>0</v>
      </c>
      <c r="HS33" s="547">
        <f t="shared" si="91"/>
        <v>0</v>
      </c>
      <c r="HT33" s="552">
        <f t="shared" si="92"/>
        <v>0</v>
      </c>
      <c r="HU33" s="552">
        <f t="shared" si="92"/>
        <v>0</v>
      </c>
      <c r="HV33" s="552">
        <f t="shared" si="92"/>
        <v>0</v>
      </c>
      <c r="HW33" s="552">
        <f t="shared" si="92"/>
        <v>0</v>
      </c>
      <c r="HX33" s="552">
        <f t="shared" si="92"/>
        <v>0</v>
      </c>
      <c r="HY33" s="552">
        <f t="shared" si="93"/>
        <v>0</v>
      </c>
      <c r="HZ33" s="552">
        <f t="shared" si="93"/>
        <v>0</v>
      </c>
      <c r="IA33" s="552">
        <f t="shared" si="93"/>
        <v>0</v>
      </c>
      <c r="IB33" s="552">
        <f t="shared" si="93"/>
        <v>0</v>
      </c>
      <c r="IC33" s="552">
        <f t="shared" si="93"/>
        <v>0</v>
      </c>
      <c r="ID33" s="547">
        <f t="shared" si="94"/>
        <v>359512</v>
      </c>
      <c r="IE33" s="547">
        <f t="shared" si="94"/>
        <v>56884</v>
      </c>
      <c r="IF33" s="547">
        <f t="shared" si="94"/>
        <v>302628</v>
      </c>
      <c r="IG33" s="547">
        <f t="shared" si="94"/>
        <v>237336</v>
      </c>
      <c r="IH33" s="547">
        <f t="shared" si="94"/>
        <v>65292</v>
      </c>
      <c r="II33" s="547">
        <f t="shared" si="95"/>
        <v>239690</v>
      </c>
      <c r="IJ33" s="547">
        <f t="shared" si="95"/>
        <v>32726</v>
      </c>
      <c r="IK33" s="547">
        <f t="shared" si="95"/>
        <v>206964</v>
      </c>
      <c r="IL33" s="547">
        <f t="shared" si="95"/>
        <v>157806</v>
      </c>
      <c r="IM33" s="547">
        <f t="shared" si="95"/>
        <v>49158</v>
      </c>
      <c r="IN33" s="552">
        <f t="shared" si="96"/>
        <v>0</v>
      </c>
      <c r="IO33" s="552">
        <f t="shared" si="96"/>
        <v>0</v>
      </c>
      <c r="IP33" s="552">
        <f t="shared" si="96"/>
        <v>0</v>
      </c>
      <c r="IQ33" s="552">
        <f t="shared" si="96"/>
        <v>0</v>
      </c>
      <c r="IR33" s="552">
        <f t="shared" si="96"/>
        <v>0</v>
      </c>
      <c r="IS33" s="552">
        <f t="shared" si="97"/>
        <v>0</v>
      </c>
      <c r="IT33" s="552">
        <f t="shared" si="97"/>
        <v>0</v>
      </c>
      <c r="IU33" s="552">
        <f t="shared" si="97"/>
        <v>0</v>
      </c>
      <c r="IV33" s="552">
        <f t="shared" si="97"/>
        <v>0</v>
      </c>
      <c r="IW33" s="552">
        <f t="shared" si="97"/>
        <v>0</v>
      </c>
      <c r="IX33" s="547">
        <f t="shared" si="98"/>
        <v>0</v>
      </c>
      <c r="IY33" s="547">
        <f t="shared" si="98"/>
        <v>0</v>
      </c>
      <c r="IZ33" s="547">
        <f t="shared" si="98"/>
        <v>0</v>
      </c>
      <c r="JA33" s="547">
        <f t="shared" si="98"/>
        <v>0</v>
      </c>
      <c r="JB33" s="547">
        <f t="shared" si="98"/>
        <v>0</v>
      </c>
      <c r="JC33" s="547">
        <f t="shared" si="99"/>
        <v>0</v>
      </c>
      <c r="JD33" s="547">
        <f t="shared" si="99"/>
        <v>0</v>
      </c>
      <c r="JE33" s="547">
        <f t="shared" si="99"/>
        <v>0</v>
      </c>
      <c r="JF33" s="547">
        <f t="shared" si="99"/>
        <v>0</v>
      </c>
      <c r="JG33" s="547">
        <f t="shared" si="99"/>
        <v>0</v>
      </c>
      <c r="JH33" s="552">
        <f t="shared" si="100"/>
        <v>0</v>
      </c>
      <c r="JI33" s="552">
        <f t="shared" si="100"/>
        <v>0</v>
      </c>
      <c r="JJ33" s="552">
        <f t="shared" si="100"/>
        <v>0</v>
      </c>
      <c r="JK33" s="552">
        <f t="shared" si="100"/>
        <v>0</v>
      </c>
      <c r="JL33" s="552">
        <f t="shared" si="100"/>
        <v>0</v>
      </c>
      <c r="JM33" s="552">
        <f t="shared" si="101"/>
        <v>0</v>
      </c>
      <c r="JN33" s="552">
        <f t="shared" si="101"/>
        <v>0</v>
      </c>
      <c r="JO33" s="552">
        <f t="shared" si="101"/>
        <v>0</v>
      </c>
      <c r="JP33" s="552">
        <f t="shared" si="101"/>
        <v>0</v>
      </c>
      <c r="JQ33" s="552">
        <f t="shared" si="101"/>
        <v>0</v>
      </c>
      <c r="JR33" s="547">
        <f t="shared" si="102"/>
        <v>0</v>
      </c>
      <c r="JS33" s="547">
        <f t="shared" si="102"/>
        <v>0</v>
      </c>
      <c r="JT33" s="547">
        <f t="shared" si="102"/>
        <v>0</v>
      </c>
      <c r="JU33" s="547">
        <f t="shared" si="102"/>
        <v>0</v>
      </c>
      <c r="JV33" s="547">
        <f t="shared" si="102"/>
        <v>0</v>
      </c>
      <c r="JW33" s="547">
        <f t="shared" si="103"/>
        <v>0</v>
      </c>
      <c r="JX33" s="547">
        <f t="shared" si="103"/>
        <v>0</v>
      </c>
      <c r="JY33" s="547">
        <f t="shared" si="103"/>
        <v>0</v>
      </c>
      <c r="JZ33" s="547">
        <f t="shared" si="103"/>
        <v>0</v>
      </c>
      <c r="KA33" s="547">
        <f t="shared" si="103"/>
        <v>0</v>
      </c>
      <c r="KB33" s="552">
        <f t="shared" si="104"/>
        <v>0</v>
      </c>
      <c r="KC33" s="552">
        <f t="shared" si="104"/>
        <v>0</v>
      </c>
      <c r="KD33" s="552">
        <f t="shared" si="104"/>
        <v>0</v>
      </c>
      <c r="KE33" s="552">
        <f t="shared" si="104"/>
        <v>0</v>
      </c>
      <c r="KF33" s="552">
        <f t="shared" si="104"/>
        <v>0</v>
      </c>
      <c r="KG33" s="552">
        <f t="shared" si="105"/>
        <v>0</v>
      </c>
      <c r="KH33" s="552">
        <f t="shared" si="105"/>
        <v>0</v>
      </c>
      <c r="KI33" s="552">
        <f t="shared" si="105"/>
        <v>0</v>
      </c>
      <c r="KJ33" s="552">
        <f t="shared" si="105"/>
        <v>0</v>
      </c>
      <c r="KK33" s="552">
        <f t="shared" si="105"/>
        <v>0</v>
      </c>
      <c r="KL33" s="552">
        <f t="shared" si="106"/>
        <v>51549</v>
      </c>
      <c r="KM33" s="552">
        <f t="shared" si="107"/>
        <v>700734</v>
      </c>
      <c r="KN33" s="549">
        <f t="shared" si="108"/>
        <v>752283</v>
      </c>
      <c r="KO33" s="549">
        <f t="shared" si="108"/>
        <v>123179</v>
      </c>
      <c r="KP33" s="549">
        <f t="shared" si="108"/>
        <v>629104</v>
      </c>
      <c r="KQ33" s="549">
        <f t="shared" si="108"/>
        <v>498268</v>
      </c>
      <c r="KR33" s="549">
        <f t="shared" si="108"/>
        <v>130836</v>
      </c>
      <c r="KS33" s="549">
        <f t="shared" si="45"/>
        <v>20440945</v>
      </c>
      <c r="KT33" s="550">
        <f t="shared" si="45"/>
        <v>1312193</v>
      </c>
      <c r="KU33" s="550">
        <f t="shared" si="45"/>
        <v>19128752</v>
      </c>
      <c r="KV33" s="550">
        <f t="shared" si="45"/>
        <v>15100512</v>
      </c>
      <c r="KW33" s="550">
        <f t="shared" si="45"/>
        <v>4028240</v>
      </c>
      <c r="KX33" s="537">
        <f t="shared" si="109"/>
        <v>20440.900000000001</v>
      </c>
      <c r="KY33" s="553">
        <f t="shared" si="110"/>
        <v>20389.400000000001</v>
      </c>
      <c r="KZ33" s="553">
        <f t="shared" si="111"/>
        <v>51.5</v>
      </c>
      <c r="LA33" s="554">
        <f t="shared" si="112"/>
        <v>20440.900000000001</v>
      </c>
      <c r="LC33" s="723">
        <f t="shared" si="113"/>
        <v>0</v>
      </c>
      <c r="LD33" s="723">
        <f t="shared" si="114"/>
        <v>0</v>
      </c>
      <c r="LE33" s="723">
        <f t="shared" si="115"/>
        <v>0</v>
      </c>
      <c r="LF33" s="723">
        <f t="shared" si="116"/>
        <v>0</v>
      </c>
      <c r="LG33" s="723">
        <f t="shared" si="117"/>
        <v>1461</v>
      </c>
      <c r="LH33" s="723">
        <f t="shared" si="118"/>
        <v>1252</v>
      </c>
      <c r="LI33" s="555"/>
      <c r="LJ33" s="555"/>
      <c r="LK33" s="555"/>
      <c r="LL33" s="555"/>
      <c r="LM33" s="555"/>
      <c r="LN33" s="555"/>
      <c r="LO33" s="555"/>
      <c r="LP33" s="555"/>
      <c r="LQ33" s="555"/>
      <c r="LR33" s="555"/>
      <c r="LS33" s="555"/>
      <c r="LT33" s="555"/>
      <c r="LU33" s="555"/>
      <c r="LV33" s="555"/>
      <c r="LW33" s="555"/>
      <c r="LX33" s="555"/>
      <c r="LY33" s="555"/>
      <c r="LZ33" s="555"/>
      <c r="MA33" s="555"/>
      <c r="MB33" s="555"/>
      <c r="MC33" s="555"/>
      <c r="MD33" s="555"/>
      <c r="ME33" s="555"/>
      <c r="MF33" s="555"/>
      <c r="MG33" s="555"/>
      <c r="MH33" s="555"/>
      <c r="MI33" s="555"/>
      <c r="MJ33" s="555"/>
      <c r="MK33" s="555"/>
      <c r="ML33" s="555"/>
      <c r="MM33" s="555"/>
      <c r="MN33" s="555"/>
      <c r="MO33" s="555"/>
      <c r="MP33" s="555"/>
      <c r="MQ33" s="555"/>
      <c r="MR33" s="555"/>
      <c r="MS33" s="555"/>
      <c r="MT33" s="555"/>
      <c r="MU33" s="555"/>
      <c r="MV33" s="555"/>
      <c r="MW33" s="555"/>
      <c r="MX33" s="555"/>
      <c r="MY33" s="555"/>
      <c r="MZ33" s="555"/>
      <c r="NA33" s="555"/>
      <c r="NB33" s="555"/>
      <c r="NC33" s="555"/>
      <c r="ND33" s="555"/>
      <c r="NE33" s="555"/>
      <c r="NF33" s="555"/>
      <c r="NG33" s="555"/>
      <c r="NH33" s="555"/>
      <c r="NI33" s="555"/>
      <c r="NJ33" s="555"/>
      <c r="NL33" s="749">
        <f t="shared" si="119"/>
        <v>179756</v>
      </c>
      <c r="NM33" s="724">
        <f t="shared" si="120"/>
        <v>113741</v>
      </c>
      <c r="NN33" s="724">
        <f t="shared" si="121"/>
        <v>0</v>
      </c>
      <c r="NO33" s="750">
        <f t="shared" si="122"/>
        <v>151314</v>
      </c>
      <c r="NP33" s="751">
        <f t="shared" si="46"/>
        <v>91984</v>
      </c>
      <c r="NQ33" s="751">
        <f t="shared" si="47"/>
        <v>0</v>
      </c>
      <c r="NR33" s="749">
        <f t="shared" si="123"/>
        <v>28442</v>
      </c>
      <c r="NS33" s="724">
        <f t="shared" si="124"/>
        <v>21757</v>
      </c>
      <c r="NT33" s="724">
        <f t="shared" si="125"/>
        <v>0</v>
      </c>
    </row>
    <row r="34" spans="1:384">
      <c r="A34" s="533" t="s">
        <v>805</v>
      </c>
      <c r="B34" s="534"/>
      <c r="C34" s="534"/>
      <c r="D34" s="534"/>
      <c r="E34" s="535">
        <f t="shared" si="48"/>
        <v>0</v>
      </c>
      <c r="F34" s="536"/>
      <c r="G34" s="536"/>
      <c r="H34" s="536"/>
      <c r="I34" s="535">
        <f t="shared" si="49"/>
        <v>0</v>
      </c>
      <c r="J34" s="537">
        <f t="shared" si="50"/>
        <v>0</v>
      </c>
      <c r="K34" s="560">
        <v>517</v>
      </c>
      <c r="L34" s="534"/>
      <c r="M34" s="556">
        <v>0</v>
      </c>
      <c r="N34" s="534"/>
      <c r="O34" s="538">
        <v>1</v>
      </c>
      <c r="P34" s="535">
        <f t="shared" si="2"/>
        <v>518</v>
      </c>
      <c r="Q34" s="560">
        <v>534</v>
      </c>
      <c r="R34" s="534"/>
      <c r="S34" s="556">
        <v>0</v>
      </c>
      <c r="T34" s="534"/>
      <c r="U34" s="538">
        <v>1</v>
      </c>
      <c r="V34" s="535">
        <f t="shared" si="3"/>
        <v>535</v>
      </c>
      <c r="W34" s="560">
        <v>79</v>
      </c>
      <c r="X34" s="534"/>
      <c r="Y34" s="534"/>
      <c r="Z34" s="534"/>
      <c r="AA34" s="538">
        <v>1</v>
      </c>
      <c r="AB34" s="535">
        <f t="shared" si="51"/>
        <v>80</v>
      </c>
      <c r="AC34" s="532">
        <f t="shared" si="52"/>
        <v>1133</v>
      </c>
      <c r="AD34" s="324"/>
      <c r="AE34" s="324"/>
      <c r="AF34" s="324"/>
      <c r="AG34" s="324"/>
      <c r="AH34" s="324">
        <v>25</v>
      </c>
      <c r="AI34" s="324">
        <v>36</v>
      </c>
      <c r="AJ34" s="540"/>
      <c r="AK34" s="541">
        <v>0</v>
      </c>
      <c r="AL34" s="542"/>
      <c r="AM34" s="543">
        <v>0</v>
      </c>
      <c r="AN34" s="543"/>
      <c r="AO34" s="540"/>
      <c r="AP34" s="544"/>
      <c r="AQ34" s="543">
        <v>0</v>
      </c>
      <c r="AR34" s="541"/>
      <c r="AS34" s="541"/>
      <c r="AT34" s="534"/>
      <c r="AU34" s="534"/>
      <c r="AV34" s="543">
        <v>0</v>
      </c>
      <c r="AW34" s="543">
        <v>0</v>
      </c>
      <c r="AX34" s="541"/>
      <c r="AY34" s="543">
        <v>0</v>
      </c>
      <c r="AZ34" s="543"/>
      <c r="BA34" s="541"/>
      <c r="BB34" s="543"/>
      <c r="BC34" s="534"/>
      <c r="BD34" s="534"/>
      <c r="BE34" s="543">
        <v>0</v>
      </c>
      <c r="BF34" s="543"/>
      <c r="BG34" s="546"/>
      <c r="BH34" s="547">
        <f t="shared" si="53"/>
        <v>12653575</v>
      </c>
      <c r="BI34" s="548">
        <f t="shared" si="126"/>
        <v>1115169</v>
      </c>
      <c r="BJ34" s="548">
        <f t="shared" si="126"/>
        <v>11538406</v>
      </c>
      <c r="BK34" s="548">
        <f t="shared" si="126"/>
        <v>9049051</v>
      </c>
      <c r="BL34" s="548">
        <f t="shared" si="126"/>
        <v>2489355</v>
      </c>
      <c r="BM34" s="547">
        <f t="shared" si="54"/>
        <v>0</v>
      </c>
      <c r="BN34" s="548">
        <f t="shared" si="5"/>
        <v>0</v>
      </c>
      <c r="BO34" s="548">
        <f t="shared" si="5"/>
        <v>0</v>
      </c>
      <c r="BP34" s="548">
        <f t="shared" si="5"/>
        <v>0</v>
      </c>
      <c r="BQ34" s="548">
        <f t="shared" si="5"/>
        <v>0</v>
      </c>
      <c r="BR34" s="547">
        <f t="shared" si="55"/>
        <v>0</v>
      </c>
      <c r="BS34" s="548">
        <f t="shared" si="6"/>
        <v>0</v>
      </c>
      <c r="BT34" s="548">
        <f t="shared" si="6"/>
        <v>0</v>
      </c>
      <c r="BU34" s="548">
        <f t="shared" si="6"/>
        <v>0</v>
      </c>
      <c r="BV34" s="548">
        <f t="shared" si="6"/>
        <v>0</v>
      </c>
      <c r="BW34" s="548"/>
      <c r="BX34" s="548"/>
      <c r="BY34" s="548"/>
      <c r="BZ34" s="548"/>
      <c r="CA34" s="548"/>
      <c r="CB34" s="547">
        <f t="shared" si="56"/>
        <v>191457</v>
      </c>
      <c r="CC34" s="548">
        <f t="shared" si="7"/>
        <v>451</v>
      </c>
      <c r="CD34" s="548">
        <f t="shared" si="7"/>
        <v>191006</v>
      </c>
      <c r="CE34" s="548">
        <f t="shared" si="7"/>
        <v>191006</v>
      </c>
      <c r="CF34" s="548">
        <f t="shared" si="7"/>
        <v>0</v>
      </c>
      <c r="CG34" s="549">
        <f t="shared" si="57"/>
        <v>12845032</v>
      </c>
      <c r="CH34" s="547">
        <f t="shared" si="58"/>
        <v>17834532</v>
      </c>
      <c r="CI34" s="548">
        <f t="shared" si="58"/>
        <v>1533114</v>
      </c>
      <c r="CJ34" s="548">
        <f t="shared" si="58"/>
        <v>16301418</v>
      </c>
      <c r="CK34" s="548">
        <f t="shared" si="58"/>
        <v>12429384</v>
      </c>
      <c r="CL34" s="548">
        <f t="shared" si="58"/>
        <v>3872034</v>
      </c>
      <c r="CM34" s="547">
        <f t="shared" si="59"/>
        <v>0</v>
      </c>
      <c r="CN34" s="548">
        <f t="shared" si="8"/>
        <v>0</v>
      </c>
      <c r="CO34" s="548">
        <f t="shared" si="8"/>
        <v>0</v>
      </c>
      <c r="CP34" s="548">
        <f t="shared" si="8"/>
        <v>0</v>
      </c>
      <c r="CQ34" s="548">
        <f t="shared" si="8"/>
        <v>0</v>
      </c>
      <c r="CR34" s="547">
        <f t="shared" si="60"/>
        <v>0</v>
      </c>
      <c r="CS34" s="548">
        <f t="shared" si="60"/>
        <v>0</v>
      </c>
      <c r="CT34" s="548">
        <f t="shared" si="60"/>
        <v>0</v>
      </c>
      <c r="CU34" s="548">
        <f t="shared" si="60"/>
        <v>0</v>
      </c>
      <c r="CV34" s="548">
        <f t="shared" si="60"/>
        <v>0</v>
      </c>
      <c r="CW34" s="547">
        <f t="shared" si="61"/>
        <v>0</v>
      </c>
      <c r="CX34" s="548">
        <f t="shared" si="9"/>
        <v>0</v>
      </c>
      <c r="CY34" s="548">
        <f t="shared" si="9"/>
        <v>0</v>
      </c>
      <c r="CZ34" s="548">
        <f t="shared" si="9"/>
        <v>0</v>
      </c>
      <c r="DA34" s="548">
        <f t="shared" si="9"/>
        <v>0</v>
      </c>
      <c r="DB34" s="547">
        <f t="shared" si="62"/>
        <v>221144</v>
      </c>
      <c r="DC34" s="548">
        <f t="shared" si="10"/>
        <v>752</v>
      </c>
      <c r="DD34" s="548">
        <f t="shared" si="10"/>
        <v>220392</v>
      </c>
      <c r="DE34" s="548">
        <f t="shared" si="10"/>
        <v>220392</v>
      </c>
      <c r="DF34" s="548">
        <f t="shared" si="10"/>
        <v>0</v>
      </c>
      <c r="DG34" s="549">
        <f t="shared" si="63"/>
        <v>18055676</v>
      </c>
      <c r="DH34" s="547">
        <f t="shared" si="64"/>
        <v>2653610</v>
      </c>
      <c r="DI34" s="548">
        <f t="shared" si="64"/>
        <v>218751</v>
      </c>
      <c r="DJ34" s="548">
        <f t="shared" si="64"/>
        <v>2434859</v>
      </c>
      <c r="DK34" s="548">
        <f t="shared" si="64"/>
        <v>1763754</v>
      </c>
      <c r="DL34" s="548">
        <f t="shared" si="64"/>
        <v>671105</v>
      </c>
      <c r="DM34" s="547">
        <f t="shared" si="65"/>
        <v>0</v>
      </c>
      <c r="DN34" s="548">
        <f t="shared" si="11"/>
        <v>0</v>
      </c>
      <c r="DO34" s="548">
        <f t="shared" si="11"/>
        <v>0</v>
      </c>
      <c r="DP34" s="548">
        <f t="shared" si="11"/>
        <v>0</v>
      </c>
      <c r="DQ34" s="548">
        <f t="shared" si="11"/>
        <v>0</v>
      </c>
      <c r="DR34" s="548"/>
      <c r="DS34" s="548"/>
      <c r="DT34" s="548"/>
      <c r="DU34" s="548"/>
      <c r="DV34" s="548"/>
      <c r="DW34" s="547">
        <f t="shared" si="66"/>
        <v>0</v>
      </c>
      <c r="DX34" s="548">
        <f t="shared" si="12"/>
        <v>0</v>
      </c>
      <c r="DY34" s="548">
        <f t="shared" si="12"/>
        <v>0</v>
      </c>
      <c r="DZ34" s="548">
        <f t="shared" si="12"/>
        <v>0</v>
      </c>
      <c r="EA34" s="548">
        <f t="shared" si="12"/>
        <v>0</v>
      </c>
      <c r="EB34" s="547">
        <f t="shared" si="67"/>
        <v>265373</v>
      </c>
      <c r="EC34" s="548">
        <f t="shared" si="13"/>
        <v>903</v>
      </c>
      <c r="ED34" s="548">
        <f t="shared" si="13"/>
        <v>264470</v>
      </c>
      <c r="EE34" s="548">
        <f t="shared" si="13"/>
        <v>264470</v>
      </c>
      <c r="EF34" s="548">
        <f t="shared" si="13"/>
        <v>0</v>
      </c>
      <c r="EG34" s="549">
        <f t="shared" si="68"/>
        <v>2918983</v>
      </c>
      <c r="EH34" s="549">
        <f t="shared" si="69"/>
        <v>33819691</v>
      </c>
      <c r="EI34" s="550">
        <f t="shared" si="70"/>
        <v>2869140</v>
      </c>
      <c r="EJ34" s="550">
        <f t="shared" si="14"/>
        <v>30950551</v>
      </c>
      <c r="EK34" s="550">
        <f t="shared" si="14"/>
        <v>23918057</v>
      </c>
      <c r="EL34" s="550">
        <f t="shared" si="14"/>
        <v>7032494</v>
      </c>
      <c r="EM34" s="551">
        <f t="shared" si="71"/>
        <v>33141717</v>
      </c>
      <c r="EN34" s="551">
        <f t="shared" si="72"/>
        <v>0</v>
      </c>
      <c r="EO34" s="551">
        <f t="shared" si="73"/>
        <v>0</v>
      </c>
      <c r="EP34" s="551">
        <f t="shared" si="74"/>
        <v>0</v>
      </c>
      <c r="EQ34" s="551">
        <f t="shared" si="75"/>
        <v>677974</v>
      </c>
      <c r="ER34" s="547">
        <f t="shared" si="76"/>
        <v>0</v>
      </c>
      <c r="ES34" s="548">
        <f t="shared" si="76"/>
        <v>0</v>
      </c>
      <c r="ET34" s="548">
        <f t="shared" si="76"/>
        <v>0</v>
      </c>
      <c r="EU34" s="548">
        <f t="shared" si="76"/>
        <v>0</v>
      </c>
      <c r="EV34" s="548">
        <f t="shared" si="76"/>
        <v>0</v>
      </c>
      <c r="EW34" s="547">
        <f t="shared" si="77"/>
        <v>0</v>
      </c>
      <c r="EX34" s="547">
        <f t="shared" si="77"/>
        <v>0</v>
      </c>
      <c r="EY34" s="547">
        <f t="shared" si="77"/>
        <v>0</v>
      </c>
      <c r="EZ34" s="547">
        <f t="shared" si="77"/>
        <v>0</v>
      </c>
      <c r="FA34" s="547">
        <f t="shared" si="77"/>
        <v>0</v>
      </c>
      <c r="FB34" s="552">
        <f t="shared" si="78"/>
        <v>0</v>
      </c>
      <c r="FC34" s="552">
        <f t="shared" si="78"/>
        <v>0</v>
      </c>
      <c r="FD34" s="552">
        <f t="shared" si="78"/>
        <v>0</v>
      </c>
      <c r="FE34" s="552">
        <f t="shared" si="78"/>
        <v>0</v>
      </c>
      <c r="FF34" s="552">
        <f t="shared" si="78"/>
        <v>0</v>
      </c>
      <c r="FG34" s="552">
        <f t="shared" si="79"/>
        <v>0</v>
      </c>
      <c r="FH34" s="552">
        <f t="shared" si="79"/>
        <v>0</v>
      </c>
      <c r="FI34" s="552">
        <f t="shared" si="79"/>
        <v>0</v>
      </c>
      <c r="FJ34" s="552">
        <f t="shared" si="79"/>
        <v>0</v>
      </c>
      <c r="FK34" s="552">
        <f t="shared" si="79"/>
        <v>0</v>
      </c>
      <c r="FL34" s="547">
        <f t="shared" si="80"/>
        <v>36525</v>
      </c>
      <c r="FM34" s="547">
        <f t="shared" si="80"/>
        <v>725</v>
      </c>
      <c r="FN34" s="547">
        <f t="shared" si="80"/>
        <v>35800</v>
      </c>
      <c r="FO34" s="547">
        <f t="shared" si="80"/>
        <v>35800</v>
      </c>
      <c r="FP34" s="547">
        <f t="shared" si="80"/>
        <v>0</v>
      </c>
      <c r="FQ34" s="547">
        <f t="shared" si="81"/>
        <v>45072</v>
      </c>
      <c r="FR34" s="547">
        <f t="shared" si="81"/>
        <v>900</v>
      </c>
      <c r="FS34" s="547">
        <f t="shared" si="81"/>
        <v>44172</v>
      </c>
      <c r="FT34" s="547">
        <f t="shared" si="81"/>
        <v>44172</v>
      </c>
      <c r="FU34" s="547">
        <f t="shared" si="81"/>
        <v>0</v>
      </c>
      <c r="FV34" s="552">
        <f t="shared" si="82"/>
        <v>0</v>
      </c>
      <c r="FW34" s="552">
        <f t="shared" si="82"/>
        <v>0</v>
      </c>
      <c r="FX34" s="552">
        <f t="shared" si="82"/>
        <v>0</v>
      </c>
      <c r="FY34" s="552">
        <f t="shared" si="82"/>
        <v>0</v>
      </c>
      <c r="FZ34" s="552">
        <f t="shared" si="82"/>
        <v>0</v>
      </c>
      <c r="GA34" s="552">
        <f t="shared" si="83"/>
        <v>0</v>
      </c>
      <c r="GB34" s="552">
        <f t="shared" si="83"/>
        <v>0</v>
      </c>
      <c r="GC34" s="552">
        <f t="shared" si="83"/>
        <v>0</v>
      </c>
      <c r="GD34" s="552">
        <f t="shared" si="83"/>
        <v>0</v>
      </c>
      <c r="GE34" s="552">
        <f t="shared" si="83"/>
        <v>0</v>
      </c>
      <c r="GF34" s="552">
        <f t="shared" si="84"/>
        <v>0</v>
      </c>
      <c r="GG34" s="552">
        <f t="shared" si="84"/>
        <v>0</v>
      </c>
      <c r="GH34" s="552">
        <f t="shared" si="84"/>
        <v>0</v>
      </c>
      <c r="GI34" s="552">
        <f t="shared" si="84"/>
        <v>0</v>
      </c>
      <c r="GJ34" s="552">
        <f t="shared" si="84"/>
        <v>0</v>
      </c>
      <c r="GK34" s="552">
        <f t="shared" si="85"/>
        <v>0</v>
      </c>
      <c r="GL34" s="552">
        <f t="shared" si="85"/>
        <v>0</v>
      </c>
      <c r="GM34" s="552">
        <f t="shared" si="85"/>
        <v>0</v>
      </c>
      <c r="GN34" s="552">
        <f t="shared" si="85"/>
        <v>0</v>
      </c>
      <c r="GO34" s="552">
        <f t="shared" si="85"/>
        <v>0</v>
      </c>
      <c r="GP34" s="547">
        <f t="shared" si="86"/>
        <v>0</v>
      </c>
      <c r="GQ34" s="547">
        <f t="shared" si="86"/>
        <v>0</v>
      </c>
      <c r="GR34" s="547">
        <f t="shared" si="86"/>
        <v>0</v>
      </c>
      <c r="GS34" s="547">
        <f t="shared" si="86"/>
        <v>0</v>
      </c>
      <c r="GT34" s="547">
        <f t="shared" si="86"/>
        <v>0</v>
      </c>
      <c r="GU34" s="547">
        <f t="shared" si="87"/>
        <v>0</v>
      </c>
      <c r="GV34" s="547">
        <f t="shared" si="87"/>
        <v>0</v>
      </c>
      <c r="GW34" s="547">
        <f t="shared" si="87"/>
        <v>0</v>
      </c>
      <c r="GX34" s="547">
        <f t="shared" si="87"/>
        <v>0</v>
      </c>
      <c r="GY34" s="547">
        <f t="shared" si="87"/>
        <v>0</v>
      </c>
      <c r="GZ34" s="552">
        <f t="shared" si="88"/>
        <v>0</v>
      </c>
      <c r="HA34" s="552">
        <f t="shared" si="88"/>
        <v>0</v>
      </c>
      <c r="HB34" s="552">
        <f t="shared" si="88"/>
        <v>0</v>
      </c>
      <c r="HC34" s="552">
        <f t="shared" si="88"/>
        <v>0</v>
      </c>
      <c r="HD34" s="552">
        <f t="shared" si="88"/>
        <v>0</v>
      </c>
      <c r="HE34" s="552">
        <f t="shared" si="89"/>
        <v>0</v>
      </c>
      <c r="HF34" s="552">
        <f t="shared" si="89"/>
        <v>0</v>
      </c>
      <c r="HG34" s="552">
        <f t="shared" si="89"/>
        <v>0</v>
      </c>
      <c r="HH34" s="552">
        <f t="shared" si="89"/>
        <v>0</v>
      </c>
      <c r="HI34" s="552">
        <f t="shared" si="89"/>
        <v>0</v>
      </c>
      <c r="HJ34" s="547">
        <f t="shared" si="90"/>
        <v>0</v>
      </c>
      <c r="HK34" s="547">
        <f t="shared" si="90"/>
        <v>0</v>
      </c>
      <c r="HL34" s="547">
        <f t="shared" si="90"/>
        <v>0</v>
      </c>
      <c r="HM34" s="547">
        <f t="shared" si="90"/>
        <v>0</v>
      </c>
      <c r="HN34" s="547">
        <f t="shared" si="90"/>
        <v>0</v>
      </c>
      <c r="HO34" s="547">
        <f t="shared" si="91"/>
        <v>0</v>
      </c>
      <c r="HP34" s="547">
        <f t="shared" si="91"/>
        <v>0</v>
      </c>
      <c r="HQ34" s="547">
        <f t="shared" si="91"/>
        <v>0</v>
      </c>
      <c r="HR34" s="547">
        <f t="shared" si="91"/>
        <v>0</v>
      </c>
      <c r="HS34" s="547">
        <f t="shared" si="91"/>
        <v>0</v>
      </c>
      <c r="HT34" s="552">
        <f t="shared" si="92"/>
        <v>0</v>
      </c>
      <c r="HU34" s="552">
        <f t="shared" si="92"/>
        <v>0</v>
      </c>
      <c r="HV34" s="552">
        <f t="shared" si="92"/>
        <v>0</v>
      </c>
      <c r="HW34" s="552">
        <f t="shared" si="92"/>
        <v>0</v>
      </c>
      <c r="HX34" s="552">
        <f t="shared" si="92"/>
        <v>0</v>
      </c>
      <c r="HY34" s="552">
        <f t="shared" si="93"/>
        <v>0</v>
      </c>
      <c r="HZ34" s="552">
        <f t="shared" si="93"/>
        <v>0</v>
      </c>
      <c r="IA34" s="552">
        <f t="shared" si="93"/>
        <v>0</v>
      </c>
      <c r="IB34" s="552">
        <f t="shared" si="93"/>
        <v>0</v>
      </c>
      <c r="IC34" s="552">
        <f t="shared" si="93"/>
        <v>0</v>
      </c>
      <c r="ID34" s="547">
        <f t="shared" si="94"/>
        <v>0</v>
      </c>
      <c r="IE34" s="547">
        <f t="shared" si="94"/>
        <v>0</v>
      </c>
      <c r="IF34" s="547">
        <f t="shared" si="94"/>
        <v>0</v>
      </c>
      <c r="IG34" s="547">
        <f t="shared" si="94"/>
        <v>0</v>
      </c>
      <c r="IH34" s="547">
        <f t="shared" si="94"/>
        <v>0</v>
      </c>
      <c r="II34" s="547">
        <f t="shared" si="95"/>
        <v>0</v>
      </c>
      <c r="IJ34" s="547">
        <f t="shared" si="95"/>
        <v>0</v>
      </c>
      <c r="IK34" s="547">
        <f t="shared" si="95"/>
        <v>0</v>
      </c>
      <c r="IL34" s="547">
        <f t="shared" si="95"/>
        <v>0</v>
      </c>
      <c r="IM34" s="547">
        <f t="shared" si="95"/>
        <v>0</v>
      </c>
      <c r="IN34" s="552">
        <f t="shared" si="96"/>
        <v>0</v>
      </c>
      <c r="IO34" s="552">
        <f t="shared" si="96"/>
        <v>0</v>
      </c>
      <c r="IP34" s="552">
        <f t="shared" si="96"/>
        <v>0</v>
      </c>
      <c r="IQ34" s="552">
        <f t="shared" si="96"/>
        <v>0</v>
      </c>
      <c r="IR34" s="552">
        <f t="shared" si="96"/>
        <v>0</v>
      </c>
      <c r="IS34" s="552">
        <f t="shared" si="97"/>
        <v>0</v>
      </c>
      <c r="IT34" s="552">
        <f t="shared" si="97"/>
        <v>0</v>
      </c>
      <c r="IU34" s="552">
        <f t="shared" si="97"/>
        <v>0</v>
      </c>
      <c r="IV34" s="552">
        <f t="shared" si="97"/>
        <v>0</v>
      </c>
      <c r="IW34" s="552">
        <f t="shared" si="97"/>
        <v>0</v>
      </c>
      <c r="IX34" s="547">
        <f t="shared" si="98"/>
        <v>0</v>
      </c>
      <c r="IY34" s="547">
        <f t="shared" si="98"/>
        <v>0</v>
      </c>
      <c r="IZ34" s="547">
        <f t="shared" si="98"/>
        <v>0</v>
      </c>
      <c r="JA34" s="547">
        <f t="shared" si="98"/>
        <v>0</v>
      </c>
      <c r="JB34" s="547">
        <f t="shared" si="98"/>
        <v>0</v>
      </c>
      <c r="JC34" s="547">
        <f t="shared" si="99"/>
        <v>0</v>
      </c>
      <c r="JD34" s="547">
        <f t="shared" si="99"/>
        <v>0</v>
      </c>
      <c r="JE34" s="547">
        <f t="shared" si="99"/>
        <v>0</v>
      </c>
      <c r="JF34" s="547">
        <f t="shared" si="99"/>
        <v>0</v>
      </c>
      <c r="JG34" s="547">
        <f t="shared" si="99"/>
        <v>0</v>
      </c>
      <c r="JH34" s="552">
        <f t="shared" si="100"/>
        <v>0</v>
      </c>
      <c r="JI34" s="552">
        <f t="shared" si="100"/>
        <v>0</v>
      </c>
      <c r="JJ34" s="552">
        <f t="shared" si="100"/>
        <v>0</v>
      </c>
      <c r="JK34" s="552">
        <f t="shared" si="100"/>
        <v>0</v>
      </c>
      <c r="JL34" s="552">
        <f t="shared" si="100"/>
        <v>0</v>
      </c>
      <c r="JM34" s="552">
        <f t="shared" si="101"/>
        <v>0</v>
      </c>
      <c r="JN34" s="552">
        <f t="shared" si="101"/>
        <v>0</v>
      </c>
      <c r="JO34" s="552">
        <f t="shared" si="101"/>
        <v>0</v>
      </c>
      <c r="JP34" s="552">
        <f t="shared" si="101"/>
        <v>0</v>
      </c>
      <c r="JQ34" s="552">
        <f t="shared" si="101"/>
        <v>0</v>
      </c>
      <c r="JR34" s="547">
        <f t="shared" si="102"/>
        <v>0</v>
      </c>
      <c r="JS34" s="547">
        <f t="shared" si="102"/>
        <v>0</v>
      </c>
      <c r="JT34" s="547">
        <f t="shared" si="102"/>
        <v>0</v>
      </c>
      <c r="JU34" s="547">
        <f t="shared" si="102"/>
        <v>0</v>
      </c>
      <c r="JV34" s="547">
        <f t="shared" si="102"/>
        <v>0</v>
      </c>
      <c r="JW34" s="547">
        <f t="shared" si="103"/>
        <v>0</v>
      </c>
      <c r="JX34" s="547">
        <f t="shared" si="103"/>
        <v>0</v>
      </c>
      <c r="JY34" s="547">
        <f t="shared" si="103"/>
        <v>0</v>
      </c>
      <c r="JZ34" s="547">
        <f t="shared" si="103"/>
        <v>0</v>
      </c>
      <c r="KA34" s="547">
        <f t="shared" si="103"/>
        <v>0</v>
      </c>
      <c r="KB34" s="552">
        <f t="shared" si="104"/>
        <v>0</v>
      </c>
      <c r="KC34" s="552">
        <f t="shared" si="104"/>
        <v>0</v>
      </c>
      <c r="KD34" s="552">
        <f t="shared" si="104"/>
        <v>0</v>
      </c>
      <c r="KE34" s="552">
        <f t="shared" si="104"/>
        <v>0</v>
      </c>
      <c r="KF34" s="552">
        <f t="shared" si="104"/>
        <v>0</v>
      </c>
      <c r="KG34" s="552">
        <f t="shared" si="105"/>
        <v>0</v>
      </c>
      <c r="KH34" s="552">
        <f t="shared" si="105"/>
        <v>0</v>
      </c>
      <c r="KI34" s="552">
        <f t="shared" si="105"/>
        <v>0</v>
      </c>
      <c r="KJ34" s="552">
        <f t="shared" si="105"/>
        <v>0</v>
      </c>
      <c r="KK34" s="552">
        <f t="shared" si="105"/>
        <v>0</v>
      </c>
      <c r="KL34" s="552">
        <f t="shared" si="106"/>
        <v>81597</v>
      </c>
      <c r="KM34" s="552">
        <f t="shared" si="107"/>
        <v>0</v>
      </c>
      <c r="KN34" s="549">
        <f t="shared" si="108"/>
        <v>81597</v>
      </c>
      <c r="KO34" s="549">
        <f t="shared" si="108"/>
        <v>1625</v>
      </c>
      <c r="KP34" s="549">
        <f t="shared" si="108"/>
        <v>79972</v>
      </c>
      <c r="KQ34" s="549">
        <f t="shared" si="108"/>
        <v>79972</v>
      </c>
      <c r="KR34" s="549">
        <f t="shared" si="108"/>
        <v>0</v>
      </c>
      <c r="KS34" s="549">
        <f t="shared" si="45"/>
        <v>33901288</v>
      </c>
      <c r="KT34" s="550">
        <f t="shared" si="45"/>
        <v>2870765</v>
      </c>
      <c r="KU34" s="550">
        <f t="shared" si="45"/>
        <v>31030523</v>
      </c>
      <c r="KV34" s="550">
        <f t="shared" si="45"/>
        <v>23998029</v>
      </c>
      <c r="KW34" s="550">
        <f t="shared" si="45"/>
        <v>7032494</v>
      </c>
      <c r="KX34" s="537">
        <f t="shared" si="109"/>
        <v>33901.300000000003</v>
      </c>
      <c r="KY34" s="553">
        <f t="shared" si="110"/>
        <v>33819.699999999997</v>
      </c>
      <c r="KZ34" s="553">
        <f t="shared" si="111"/>
        <v>81.599999999999994</v>
      </c>
      <c r="LA34" s="554">
        <f t="shared" si="112"/>
        <v>33901.300000000003</v>
      </c>
      <c r="LC34" s="723">
        <f t="shared" si="113"/>
        <v>0</v>
      </c>
      <c r="LD34" s="723">
        <f t="shared" si="114"/>
        <v>0</v>
      </c>
      <c r="LE34" s="723">
        <f t="shared" si="115"/>
        <v>0</v>
      </c>
      <c r="LF34" s="723">
        <f t="shared" si="116"/>
        <v>0</v>
      </c>
      <c r="LG34" s="723">
        <f t="shared" si="117"/>
        <v>1461</v>
      </c>
      <c r="LH34" s="723">
        <f t="shared" si="118"/>
        <v>1252</v>
      </c>
      <c r="LI34" s="555"/>
      <c r="LJ34" s="555"/>
      <c r="LK34" s="555"/>
      <c r="LL34" s="555"/>
      <c r="LM34" s="555"/>
      <c r="LN34" s="555"/>
      <c r="LO34" s="555"/>
      <c r="LP34" s="555"/>
      <c r="LQ34" s="555"/>
      <c r="LR34" s="555"/>
      <c r="LS34" s="555"/>
      <c r="LT34" s="555"/>
      <c r="LU34" s="555"/>
      <c r="LV34" s="555"/>
      <c r="LW34" s="555"/>
      <c r="LX34" s="555"/>
      <c r="LY34" s="555"/>
      <c r="LZ34" s="555"/>
      <c r="MA34" s="555"/>
      <c r="MB34" s="555"/>
      <c r="MC34" s="555"/>
      <c r="MD34" s="555"/>
      <c r="ME34" s="555"/>
      <c r="MF34" s="555"/>
      <c r="MG34" s="555"/>
      <c r="MH34" s="555"/>
      <c r="MI34" s="555"/>
      <c r="MJ34" s="555"/>
      <c r="MK34" s="555"/>
      <c r="ML34" s="555"/>
      <c r="MM34" s="555"/>
      <c r="MN34" s="555"/>
      <c r="MO34" s="555"/>
      <c r="MP34" s="555"/>
      <c r="MQ34" s="555"/>
      <c r="MR34" s="555"/>
      <c r="MS34" s="555"/>
      <c r="MT34" s="555"/>
      <c r="MU34" s="555"/>
      <c r="MV34" s="555"/>
      <c r="MW34" s="555"/>
      <c r="MX34" s="555"/>
      <c r="MY34" s="555"/>
      <c r="MZ34" s="555"/>
      <c r="NA34" s="555"/>
      <c r="NB34" s="555"/>
      <c r="NC34" s="555"/>
      <c r="ND34" s="555"/>
      <c r="NE34" s="555"/>
      <c r="NF34" s="555"/>
      <c r="NG34" s="555"/>
      <c r="NH34" s="555"/>
      <c r="NI34" s="555"/>
      <c r="NJ34" s="555"/>
      <c r="NL34" s="749">
        <f t="shared" si="119"/>
        <v>0</v>
      </c>
      <c r="NM34" s="724">
        <f t="shared" si="120"/>
        <v>0</v>
      </c>
      <c r="NN34" s="724">
        <f t="shared" si="121"/>
        <v>0</v>
      </c>
      <c r="NO34" s="750">
        <f t="shared" si="122"/>
        <v>0</v>
      </c>
      <c r="NP34" s="751">
        <f t="shared" si="46"/>
        <v>0</v>
      </c>
      <c r="NQ34" s="751">
        <f t="shared" si="47"/>
        <v>0</v>
      </c>
      <c r="NR34" s="749">
        <f t="shared" si="123"/>
        <v>0</v>
      </c>
      <c r="NS34" s="724">
        <f t="shared" si="124"/>
        <v>0</v>
      </c>
      <c r="NT34" s="724">
        <f t="shared" si="125"/>
        <v>0</v>
      </c>
    </row>
    <row r="35" spans="1:384">
      <c r="A35" s="533" t="s">
        <v>1048</v>
      </c>
      <c r="B35" s="534"/>
      <c r="C35" s="534"/>
      <c r="D35" s="534"/>
      <c r="E35" s="535">
        <f t="shared" si="48"/>
        <v>0</v>
      </c>
      <c r="F35" s="536"/>
      <c r="G35" s="536"/>
      <c r="H35" s="536"/>
      <c r="I35" s="535">
        <f t="shared" si="49"/>
        <v>0</v>
      </c>
      <c r="J35" s="537">
        <f t="shared" si="50"/>
        <v>0</v>
      </c>
      <c r="K35" s="560">
        <v>303</v>
      </c>
      <c r="L35" s="534"/>
      <c r="M35" s="539">
        <v>0</v>
      </c>
      <c r="N35" s="534"/>
      <c r="O35" s="538">
        <v>3</v>
      </c>
      <c r="P35" s="535">
        <f t="shared" si="2"/>
        <v>306</v>
      </c>
      <c r="Q35" s="560">
        <v>301</v>
      </c>
      <c r="R35" s="534"/>
      <c r="S35" s="539">
        <v>0</v>
      </c>
      <c r="T35" s="534"/>
      <c r="U35" s="538">
        <v>2</v>
      </c>
      <c r="V35" s="535">
        <f t="shared" si="3"/>
        <v>303</v>
      </c>
      <c r="W35" s="560">
        <v>62</v>
      </c>
      <c r="X35" s="534"/>
      <c r="Y35" s="534"/>
      <c r="Z35" s="534"/>
      <c r="AA35" s="538">
        <v>0</v>
      </c>
      <c r="AB35" s="535">
        <f t="shared" si="51"/>
        <v>62</v>
      </c>
      <c r="AC35" s="532">
        <f t="shared" si="52"/>
        <v>671</v>
      </c>
      <c r="AD35" s="307"/>
      <c r="AE35" s="307"/>
      <c r="AF35" s="307"/>
      <c r="AG35" s="324"/>
      <c r="AH35" s="324">
        <v>90</v>
      </c>
      <c r="AI35" s="324">
        <v>30</v>
      </c>
      <c r="AJ35" s="540"/>
      <c r="AK35" s="541">
        <v>0</v>
      </c>
      <c r="AL35" s="542"/>
      <c r="AM35" s="543">
        <v>0</v>
      </c>
      <c r="AN35" s="543"/>
      <c r="AO35" s="540"/>
      <c r="AP35" s="544"/>
      <c r="AQ35" s="543">
        <v>1</v>
      </c>
      <c r="AR35" s="541"/>
      <c r="AS35" s="541"/>
      <c r="AT35" s="534"/>
      <c r="AU35" s="534"/>
      <c r="AV35" s="543">
        <v>0</v>
      </c>
      <c r="AW35" s="543">
        <v>0</v>
      </c>
      <c r="AX35" s="541"/>
      <c r="AY35" s="543">
        <v>3</v>
      </c>
      <c r="AZ35" s="543"/>
      <c r="BA35" s="541"/>
      <c r="BB35" s="543"/>
      <c r="BC35" s="534"/>
      <c r="BD35" s="534"/>
      <c r="BE35" s="543">
        <v>0</v>
      </c>
      <c r="BF35" s="543"/>
      <c r="BG35" s="546"/>
      <c r="BH35" s="547">
        <f t="shared" si="53"/>
        <v>7415925</v>
      </c>
      <c r="BI35" s="548">
        <f t="shared" si="126"/>
        <v>653571</v>
      </c>
      <c r="BJ35" s="548">
        <f t="shared" si="126"/>
        <v>6762354</v>
      </c>
      <c r="BK35" s="548">
        <f t="shared" si="126"/>
        <v>5303409</v>
      </c>
      <c r="BL35" s="548">
        <f t="shared" si="126"/>
        <v>1458945</v>
      </c>
      <c r="BM35" s="547">
        <f t="shared" si="54"/>
        <v>0</v>
      </c>
      <c r="BN35" s="548">
        <f t="shared" si="5"/>
        <v>0</v>
      </c>
      <c r="BO35" s="548">
        <f t="shared" si="5"/>
        <v>0</v>
      </c>
      <c r="BP35" s="548">
        <f t="shared" si="5"/>
        <v>0</v>
      </c>
      <c r="BQ35" s="548">
        <f t="shared" si="5"/>
        <v>0</v>
      </c>
      <c r="BR35" s="547">
        <f t="shared" si="55"/>
        <v>0</v>
      </c>
      <c r="BS35" s="548">
        <f t="shared" si="6"/>
        <v>0</v>
      </c>
      <c r="BT35" s="548">
        <f t="shared" si="6"/>
        <v>0</v>
      </c>
      <c r="BU35" s="548">
        <f t="shared" si="6"/>
        <v>0</v>
      </c>
      <c r="BV35" s="548">
        <f t="shared" si="6"/>
        <v>0</v>
      </c>
      <c r="BW35" s="548"/>
      <c r="BX35" s="548"/>
      <c r="BY35" s="548"/>
      <c r="BZ35" s="548"/>
      <c r="CA35" s="548"/>
      <c r="CB35" s="547">
        <f t="shared" si="56"/>
        <v>574371</v>
      </c>
      <c r="CC35" s="548">
        <f t="shared" si="7"/>
        <v>1353</v>
      </c>
      <c r="CD35" s="548">
        <f t="shared" si="7"/>
        <v>573018</v>
      </c>
      <c r="CE35" s="548">
        <f t="shared" si="7"/>
        <v>573018</v>
      </c>
      <c r="CF35" s="548">
        <f t="shared" si="7"/>
        <v>0</v>
      </c>
      <c r="CG35" s="549">
        <f t="shared" si="57"/>
        <v>7990296</v>
      </c>
      <c r="CH35" s="547">
        <f t="shared" si="58"/>
        <v>10052798</v>
      </c>
      <c r="CI35" s="548">
        <f t="shared" si="58"/>
        <v>864171</v>
      </c>
      <c r="CJ35" s="548">
        <f t="shared" si="58"/>
        <v>9188627</v>
      </c>
      <c r="CK35" s="548">
        <f t="shared" si="58"/>
        <v>7006076</v>
      </c>
      <c r="CL35" s="548">
        <f t="shared" si="58"/>
        <v>2182551</v>
      </c>
      <c r="CM35" s="547">
        <f t="shared" si="59"/>
        <v>0</v>
      </c>
      <c r="CN35" s="548">
        <f t="shared" si="8"/>
        <v>0</v>
      </c>
      <c r="CO35" s="548">
        <f t="shared" si="8"/>
        <v>0</v>
      </c>
      <c r="CP35" s="548">
        <f t="shared" si="8"/>
        <v>0</v>
      </c>
      <c r="CQ35" s="548">
        <f t="shared" si="8"/>
        <v>0</v>
      </c>
      <c r="CR35" s="547">
        <f t="shared" si="60"/>
        <v>0</v>
      </c>
      <c r="CS35" s="548">
        <f t="shared" si="60"/>
        <v>0</v>
      </c>
      <c r="CT35" s="548">
        <f t="shared" si="60"/>
        <v>0</v>
      </c>
      <c r="CU35" s="548">
        <f t="shared" si="60"/>
        <v>0</v>
      </c>
      <c r="CV35" s="548">
        <f t="shared" si="60"/>
        <v>0</v>
      </c>
      <c r="CW35" s="547">
        <f t="shared" si="61"/>
        <v>0</v>
      </c>
      <c r="CX35" s="548">
        <f t="shared" si="9"/>
        <v>0</v>
      </c>
      <c r="CY35" s="548">
        <f t="shared" si="9"/>
        <v>0</v>
      </c>
      <c r="CZ35" s="548">
        <f t="shared" si="9"/>
        <v>0</v>
      </c>
      <c r="DA35" s="548">
        <f t="shared" si="9"/>
        <v>0</v>
      </c>
      <c r="DB35" s="547">
        <f t="shared" si="62"/>
        <v>442288</v>
      </c>
      <c r="DC35" s="548">
        <f t="shared" si="10"/>
        <v>1504</v>
      </c>
      <c r="DD35" s="548">
        <f t="shared" si="10"/>
        <v>440784</v>
      </c>
      <c r="DE35" s="548">
        <f t="shared" si="10"/>
        <v>440784</v>
      </c>
      <c r="DF35" s="548">
        <f t="shared" si="10"/>
        <v>0</v>
      </c>
      <c r="DG35" s="549">
        <f t="shared" si="63"/>
        <v>10495086</v>
      </c>
      <c r="DH35" s="547">
        <f t="shared" si="64"/>
        <v>2082580</v>
      </c>
      <c r="DI35" s="548">
        <f t="shared" si="64"/>
        <v>171678</v>
      </c>
      <c r="DJ35" s="548">
        <f t="shared" si="64"/>
        <v>1910902</v>
      </c>
      <c r="DK35" s="548">
        <f t="shared" si="64"/>
        <v>1384212</v>
      </c>
      <c r="DL35" s="548">
        <f t="shared" si="64"/>
        <v>526690</v>
      </c>
      <c r="DM35" s="547">
        <f t="shared" si="65"/>
        <v>0</v>
      </c>
      <c r="DN35" s="548">
        <f t="shared" si="11"/>
        <v>0</v>
      </c>
      <c r="DO35" s="548">
        <f t="shared" si="11"/>
        <v>0</v>
      </c>
      <c r="DP35" s="548">
        <f t="shared" si="11"/>
        <v>0</v>
      </c>
      <c r="DQ35" s="548">
        <f t="shared" si="11"/>
        <v>0</v>
      </c>
      <c r="DR35" s="548"/>
      <c r="DS35" s="548"/>
      <c r="DT35" s="548"/>
      <c r="DU35" s="548"/>
      <c r="DV35" s="548"/>
      <c r="DW35" s="547">
        <f t="shared" si="66"/>
        <v>0</v>
      </c>
      <c r="DX35" s="548">
        <f t="shared" si="12"/>
        <v>0</v>
      </c>
      <c r="DY35" s="548">
        <f t="shared" si="12"/>
        <v>0</v>
      </c>
      <c r="DZ35" s="548">
        <f t="shared" si="12"/>
        <v>0</v>
      </c>
      <c r="EA35" s="548">
        <f t="shared" si="12"/>
        <v>0</v>
      </c>
      <c r="EB35" s="547">
        <f t="shared" si="67"/>
        <v>0</v>
      </c>
      <c r="EC35" s="548">
        <f t="shared" si="13"/>
        <v>0</v>
      </c>
      <c r="ED35" s="548">
        <f t="shared" si="13"/>
        <v>0</v>
      </c>
      <c r="EE35" s="548">
        <f t="shared" si="13"/>
        <v>0</v>
      </c>
      <c r="EF35" s="548">
        <f t="shared" si="13"/>
        <v>0</v>
      </c>
      <c r="EG35" s="549">
        <f t="shared" si="68"/>
        <v>2082580</v>
      </c>
      <c r="EH35" s="549">
        <f t="shared" si="69"/>
        <v>20567962</v>
      </c>
      <c r="EI35" s="550">
        <f t="shared" si="70"/>
        <v>1692277</v>
      </c>
      <c r="EJ35" s="550">
        <f t="shared" si="14"/>
        <v>18875685</v>
      </c>
      <c r="EK35" s="550">
        <f t="shared" si="14"/>
        <v>14707499</v>
      </c>
      <c r="EL35" s="550">
        <f t="shared" si="14"/>
        <v>4168186</v>
      </c>
      <c r="EM35" s="551">
        <f t="shared" si="71"/>
        <v>19551303</v>
      </c>
      <c r="EN35" s="551">
        <f t="shared" si="72"/>
        <v>0</v>
      </c>
      <c r="EO35" s="551">
        <f t="shared" si="73"/>
        <v>0</v>
      </c>
      <c r="EP35" s="551">
        <f t="shared" si="74"/>
        <v>0</v>
      </c>
      <c r="EQ35" s="551">
        <f t="shared" si="75"/>
        <v>1016659</v>
      </c>
      <c r="ER35" s="547">
        <f t="shared" si="76"/>
        <v>0</v>
      </c>
      <c r="ES35" s="548">
        <f t="shared" si="76"/>
        <v>0</v>
      </c>
      <c r="ET35" s="548">
        <f t="shared" si="76"/>
        <v>0</v>
      </c>
      <c r="EU35" s="548">
        <f t="shared" si="76"/>
        <v>0</v>
      </c>
      <c r="EV35" s="548">
        <f t="shared" si="76"/>
        <v>0</v>
      </c>
      <c r="EW35" s="547">
        <f t="shared" si="77"/>
        <v>0</v>
      </c>
      <c r="EX35" s="547">
        <f t="shared" si="77"/>
        <v>0</v>
      </c>
      <c r="EY35" s="547">
        <f t="shared" si="77"/>
        <v>0</v>
      </c>
      <c r="EZ35" s="547">
        <f t="shared" si="77"/>
        <v>0</v>
      </c>
      <c r="FA35" s="547">
        <f t="shared" si="77"/>
        <v>0</v>
      </c>
      <c r="FB35" s="552">
        <f t="shared" si="78"/>
        <v>0</v>
      </c>
      <c r="FC35" s="552">
        <f t="shared" si="78"/>
        <v>0</v>
      </c>
      <c r="FD35" s="552">
        <f t="shared" si="78"/>
        <v>0</v>
      </c>
      <c r="FE35" s="552">
        <f t="shared" si="78"/>
        <v>0</v>
      </c>
      <c r="FF35" s="552">
        <f t="shared" si="78"/>
        <v>0</v>
      </c>
      <c r="FG35" s="552">
        <f t="shared" si="79"/>
        <v>0</v>
      </c>
      <c r="FH35" s="552">
        <f t="shared" si="79"/>
        <v>0</v>
      </c>
      <c r="FI35" s="552">
        <f t="shared" si="79"/>
        <v>0</v>
      </c>
      <c r="FJ35" s="552">
        <f t="shared" si="79"/>
        <v>0</v>
      </c>
      <c r="FK35" s="552">
        <f t="shared" si="79"/>
        <v>0</v>
      </c>
      <c r="FL35" s="547">
        <f t="shared" si="80"/>
        <v>131490</v>
      </c>
      <c r="FM35" s="547">
        <f t="shared" si="80"/>
        <v>2610</v>
      </c>
      <c r="FN35" s="547">
        <f t="shared" si="80"/>
        <v>128880</v>
      </c>
      <c r="FO35" s="547">
        <f t="shared" si="80"/>
        <v>128880</v>
      </c>
      <c r="FP35" s="547">
        <f t="shared" si="80"/>
        <v>0</v>
      </c>
      <c r="FQ35" s="547">
        <f t="shared" si="81"/>
        <v>37560</v>
      </c>
      <c r="FR35" s="547">
        <f t="shared" si="81"/>
        <v>750</v>
      </c>
      <c r="FS35" s="547">
        <f t="shared" si="81"/>
        <v>36810</v>
      </c>
      <c r="FT35" s="547">
        <f t="shared" si="81"/>
        <v>36810</v>
      </c>
      <c r="FU35" s="547">
        <f t="shared" si="81"/>
        <v>0</v>
      </c>
      <c r="FV35" s="552">
        <f t="shared" si="82"/>
        <v>0</v>
      </c>
      <c r="FW35" s="552">
        <f t="shared" si="82"/>
        <v>0</v>
      </c>
      <c r="FX35" s="552">
        <f t="shared" si="82"/>
        <v>0</v>
      </c>
      <c r="FY35" s="552">
        <f t="shared" si="82"/>
        <v>0</v>
      </c>
      <c r="FZ35" s="552">
        <f t="shared" si="82"/>
        <v>0</v>
      </c>
      <c r="GA35" s="552">
        <f t="shared" si="83"/>
        <v>0</v>
      </c>
      <c r="GB35" s="552">
        <f t="shared" si="83"/>
        <v>0</v>
      </c>
      <c r="GC35" s="552">
        <f t="shared" si="83"/>
        <v>0</v>
      </c>
      <c r="GD35" s="552">
        <f t="shared" si="83"/>
        <v>0</v>
      </c>
      <c r="GE35" s="552">
        <f t="shared" si="83"/>
        <v>0</v>
      </c>
      <c r="GF35" s="552">
        <f t="shared" si="84"/>
        <v>0</v>
      </c>
      <c r="GG35" s="552">
        <f t="shared" si="84"/>
        <v>0</v>
      </c>
      <c r="GH35" s="552">
        <f t="shared" si="84"/>
        <v>0</v>
      </c>
      <c r="GI35" s="552">
        <f t="shared" si="84"/>
        <v>0</v>
      </c>
      <c r="GJ35" s="552">
        <f t="shared" si="84"/>
        <v>0</v>
      </c>
      <c r="GK35" s="552">
        <f t="shared" si="85"/>
        <v>0</v>
      </c>
      <c r="GL35" s="552">
        <f t="shared" si="85"/>
        <v>0</v>
      </c>
      <c r="GM35" s="552">
        <f t="shared" si="85"/>
        <v>0</v>
      </c>
      <c r="GN35" s="552">
        <f t="shared" si="85"/>
        <v>0</v>
      </c>
      <c r="GO35" s="552">
        <f t="shared" si="85"/>
        <v>0</v>
      </c>
      <c r="GP35" s="547">
        <f t="shared" si="86"/>
        <v>0</v>
      </c>
      <c r="GQ35" s="547">
        <f t="shared" si="86"/>
        <v>0</v>
      </c>
      <c r="GR35" s="547">
        <f t="shared" si="86"/>
        <v>0</v>
      </c>
      <c r="GS35" s="547">
        <f t="shared" si="86"/>
        <v>0</v>
      </c>
      <c r="GT35" s="547">
        <f t="shared" si="86"/>
        <v>0</v>
      </c>
      <c r="GU35" s="547">
        <f t="shared" si="87"/>
        <v>0</v>
      </c>
      <c r="GV35" s="547">
        <f t="shared" si="87"/>
        <v>0</v>
      </c>
      <c r="GW35" s="547">
        <f t="shared" si="87"/>
        <v>0</v>
      </c>
      <c r="GX35" s="547">
        <f t="shared" si="87"/>
        <v>0</v>
      </c>
      <c r="GY35" s="547">
        <f t="shared" si="87"/>
        <v>0</v>
      </c>
      <c r="GZ35" s="552">
        <f t="shared" si="88"/>
        <v>0</v>
      </c>
      <c r="HA35" s="552">
        <f t="shared" si="88"/>
        <v>0</v>
      </c>
      <c r="HB35" s="552">
        <f t="shared" si="88"/>
        <v>0</v>
      </c>
      <c r="HC35" s="552">
        <f t="shared" si="88"/>
        <v>0</v>
      </c>
      <c r="HD35" s="552">
        <f t="shared" si="88"/>
        <v>0</v>
      </c>
      <c r="HE35" s="552">
        <f t="shared" si="89"/>
        <v>39466</v>
      </c>
      <c r="HF35" s="552">
        <f t="shared" si="89"/>
        <v>4972</v>
      </c>
      <c r="HG35" s="552">
        <f t="shared" si="89"/>
        <v>34494</v>
      </c>
      <c r="HH35" s="552">
        <f t="shared" si="89"/>
        <v>26301</v>
      </c>
      <c r="HI35" s="552">
        <f t="shared" si="89"/>
        <v>8193</v>
      </c>
      <c r="HJ35" s="547">
        <f t="shared" si="90"/>
        <v>0</v>
      </c>
      <c r="HK35" s="547">
        <f t="shared" si="90"/>
        <v>0</v>
      </c>
      <c r="HL35" s="547">
        <f t="shared" si="90"/>
        <v>0</v>
      </c>
      <c r="HM35" s="547">
        <f t="shared" si="90"/>
        <v>0</v>
      </c>
      <c r="HN35" s="547">
        <f t="shared" si="90"/>
        <v>0</v>
      </c>
      <c r="HO35" s="547">
        <f t="shared" si="91"/>
        <v>0</v>
      </c>
      <c r="HP35" s="547">
        <f t="shared" si="91"/>
        <v>0</v>
      </c>
      <c r="HQ35" s="547">
        <f t="shared" si="91"/>
        <v>0</v>
      </c>
      <c r="HR35" s="547">
        <f t="shared" si="91"/>
        <v>0</v>
      </c>
      <c r="HS35" s="547">
        <f t="shared" si="91"/>
        <v>0</v>
      </c>
      <c r="HT35" s="552">
        <f t="shared" si="92"/>
        <v>0</v>
      </c>
      <c r="HU35" s="552">
        <f t="shared" si="92"/>
        <v>0</v>
      </c>
      <c r="HV35" s="552">
        <f t="shared" si="92"/>
        <v>0</v>
      </c>
      <c r="HW35" s="552">
        <f t="shared" si="92"/>
        <v>0</v>
      </c>
      <c r="HX35" s="552">
        <f t="shared" si="92"/>
        <v>0</v>
      </c>
      <c r="HY35" s="552">
        <f t="shared" si="93"/>
        <v>0</v>
      </c>
      <c r="HZ35" s="552">
        <f t="shared" si="93"/>
        <v>0</v>
      </c>
      <c r="IA35" s="552">
        <f t="shared" si="93"/>
        <v>0</v>
      </c>
      <c r="IB35" s="552">
        <f t="shared" si="93"/>
        <v>0</v>
      </c>
      <c r="IC35" s="552">
        <f t="shared" si="93"/>
        <v>0</v>
      </c>
      <c r="ID35" s="547">
        <f t="shared" si="94"/>
        <v>0</v>
      </c>
      <c r="IE35" s="547">
        <f t="shared" si="94"/>
        <v>0</v>
      </c>
      <c r="IF35" s="547">
        <f t="shared" si="94"/>
        <v>0</v>
      </c>
      <c r="IG35" s="547">
        <f t="shared" si="94"/>
        <v>0</v>
      </c>
      <c r="IH35" s="547">
        <f t="shared" si="94"/>
        <v>0</v>
      </c>
      <c r="II35" s="547">
        <f t="shared" si="95"/>
        <v>0</v>
      </c>
      <c r="IJ35" s="547">
        <f t="shared" si="95"/>
        <v>0</v>
      </c>
      <c r="IK35" s="547">
        <f t="shared" si="95"/>
        <v>0</v>
      </c>
      <c r="IL35" s="547">
        <f t="shared" si="95"/>
        <v>0</v>
      </c>
      <c r="IM35" s="547">
        <f t="shared" si="95"/>
        <v>0</v>
      </c>
      <c r="IN35" s="552">
        <f t="shared" si="96"/>
        <v>0</v>
      </c>
      <c r="IO35" s="552">
        <f t="shared" si="96"/>
        <v>0</v>
      </c>
      <c r="IP35" s="552">
        <f t="shared" si="96"/>
        <v>0</v>
      </c>
      <c r="IQ35" s="552">
        <f t="shared" si="96"/>
        <v>0</v>
      </c>
      <c r="IR35" s="552">
        <f t="shared" si="96"/>
        <v>0</v>
      </c>
      <c r="IS35" s="552">
        <f t="shared" si="97"/>
        <v>95328</v>
      </c>
      <c r="IT35" s="552">
        <f t="shared" si="97"/>
        <v>19671</v>
      </c>
      <c r="IU35" s="552">
        <f t="shared" si="97"/>
        <v>75657</v>
      </c>
      <c r="IV35" s="552">
        <f t="shared" si="97"/>
        <v>59334</v>
      </c>
      <c r="IW35" s="552">
        <f t="shared" si="97"/>
        <v>16323</v>
      </c>
      <c r="IX35" s="547">
        <f t="shared" si="98"/>
        <v>0</v>
      </c>
      <c r="IY35" s="547">
        <f t="shared" si="98"/>
        <v>0</v>
      </c>
      <c r="IZ35" s="547">
        <f t="shared" si="98"/>
        <v>0</v>
      </c>
      <c r="JA35" s="547">
        <f t="shared" si="98"/>
        <v>0</v>
      </c>
      <c r="JB35" s="547">
        <f t="shared" si="98"/>
        <v>0</v>
      </c>
      <c r="JC35" s="547">
        <f t="shared" si="99"/>
        <v>0</v>
      </c>
      <c r="JD35" s="547">
        <f t="shared" si="99"/>
        <v>0</v>
      </c>
      <c r="JE35" s="547">
        <f t="shared" si="99"/>
        <v>0</v>
      </c>
      <c r="JF35" s="547">
        <f t="shared" si="99"/>
        <v>0</v>
      </c>
      <c r="JG35" s="547">
        <f t="shared" si="99"/>
        <v>0</v>
      </c>
      <c r="JH35" s="552">
        <f t="shared" si="100"/>
        <v>0</v>
      </c>
      <c r="JI35" s="552">
        <f t="shared" si="100"/>
        <v>0</v>
      </c>
      <c r="JJ35" s="552">
        <f t="shared" si="100"/>
        <v>0</v>
      </c>
      <c r="JK35" s="552">
        <f t="shared" si="100"/>
        <v>0</v>
      </c>
      <c r="JL35" s="552">
        <f t="shared" si="100"/>
        <v>0</v>
      </c>
      <c r="JM35" s="552">
        <f t="shared" si="101"/>
        <v>0</v>
      </c>
      <c r="JN35" s="552">
        <f t="shared" si="101"/>
        <v>0</v>
      </c>
      <c r="JO35" s="552">
        <f t="shared" si="101"/>
        <v>0</v>
      </c>
      <c r="JP35" s="552">
        <f t="shared" si="101"/>
        <v>0</v>
      </c>
      <c r="JQ35" s="552">
        <f t="shared" si="101"/>
        <v>0</v>
      </c>
      <c r="JR35" s="547">
        <f t="shared" si="102"/>
        <v>0</v>
      </c>
      <c r="JS35" s="547">
        <f t="shared" si="102"/>
        <v>0</v>
      </c>
      <c r="JT35" s="547">
        <f t="shared" si="102"/>
        <v>0</v>
      </c>
      <c r="JU35" s="547">
        <f t="shared" si="102"/>
        <v>0</v>
      </c>
      <c r="JV35" s="547">
        <f t="shared" si="102"/>
        <v>0</v>
      </c>
      <c r="JW35" s="547">
        <f t="shared" si="103"/>
        <v>0</v>
      </c>
      <c r="JX35" s="547">
        <f t="shared" si="103"/>
        <v>0</v>
      </c>
      <c r="JY35" s="547">
        <f t="shared" si="103"/>
        <v>0</v>
      </c>
      <c r="JZ35" s="547">
        <f t="shared" si="103"/>
        <v>0</v>
      </c>
      <c r="KA35" s="547">
        <f t="shared" si="103"/>
        <v>0</v>
      </c>
      <c r="KB35" s="552">
        <f t="shared" si="104"/>
        <v>0</v>
      </c>
      <c r="KC35" s="552">
        <f t="shared" si="104"/>
        <v>0</v>
      </c>
      <c r="KD35" s="552">
        <f t="shared" si="104"/>
        <v>0</v>
      </c>
      <c r="KE35" s="552">
        <f t="shared" si="104"/>
        <v>0</v>
      </c>
      <c r="KF35" s="552">
        <f t="shared" si="104"/>
        <v>0</v>
      </c>
      <c r="KG35" s="552">
        <f t="shared" si="105"/>
        <v>0</v>
      </c>
      <c r="KH35" s="552">
        <f t="shared" si="105"/>
        <v>0</v>
      </c>
      <c r="KI35" s="552">
        <f t="shared" si="105"/>
        <v>0</v>
      </c>
      <c r="KJ35" s="552">
        <f t="shared" si="105"/>
        <v>0</v>
      </c>
      <c r="KK35" s="552">
        <f t="shared" si="105"/>
        <v>0</v>
      </c>
      <c r="KL35" s="552">
        <f t="shared" si="106"/>
        <v>169050</v>
      </c>
      <c r="KM35" s="552">
        <f t="shared" si="107"/>
        <v>134794</v>
      </c>
      <c r="KN35" s="549">
        <f t="shared" si="108"/>
        <v>303844</v>
      </c>
      <c r="KO35" s="549">
        <f t="shared" si="108"/>
        <v>28003</v>
      </c>
      <c r="KP35" s="549">
        <f t="shared" si="108"/>
        <v>275841</v>
      </c>
      <c r="KQ35" s="549">
        <f t="shared" si="108"/>
        <v>251325</v>
      </c>
      <c r="KR35" s="549">
        <f t="shared" si="108"/>
        <v>24516</v>
      </c>
      <c r="KS35" s="549">
        <f t="shared" si="45"/>
        <v>20871806</v>
      </c>
      <c r="KT35" s="550">
        <f t="shared" si="45"/>
        <v>1720280</v>
      </c>
      <c r="KU35" s="550">
        <f t="shared" si="45"/>
        <v>19151526</v>
      </c>
      <c r="KV35" s="550">
        <f t="shared" si="45"/>
        <v>14958824</v>
      </c>
      <c r="KW35" s="550">
        <f t="shared" si="45"/>
        <v>4192702</v>
      </c>
      <c r="KX35" s="537">
        <f t="shared" si="109"/>
        <v>20871.900000000001</v>
      </c>
      <c r="KY35" s="553">
        <f t="shared" si="110"/>
        <v>20702.8</v>
      </c>
      <c r="KZ35" s="553">
        <f t="shared" si="111"/>
        <v>169.1</v>
      </c>
      <c r="LA35" s="554">
        <f t="shared" si="112"/>
        <v>20871.900000000001</v>
      </c>
      <c r="LC35" s="723">
        <f t="shared" si="113"/>
        <v>0</v>
      </c>
      <c r="LD35" s="723">
        <f t="shared" si="114"/>
        <v>0</v>
      </c>
      <c r="LE35" s="723">
        <f t="shared" si="115"/>
        <v>0</v>
      </c>
      <c r="LF35" s="723">
        <f t="shared" si="116"/>
        <v>0</v>
      </c>
      <c r="LG35" s="723">
        <f t="shared" si="117"/>
        <v>1461</v>
      </c>
      <c r="LH35" s="723">
        <f t="shared" si="118"/>
        <v>1252</v>
      </c>
      <c r="LI35" s="555"/>
      <c r="LJ35" s="555"/>
      <c r="LK35" s="555"/>
      <c r="LL35" s="555"/>
      <c r="LM35" s="555"/>
      <c r="LN35" s="555"/>
      <c r="LO35" s="555"/>
      <c r="LP35" s="555"/>
      <c r="LQ35" s="555"/>
      <c r="LR35" s="555"/>
      <c r="LS35" s="555"/>
      <c r="LT35" s="555"/>
      <c r="LU35" s="555"/>
      <c r="LV35" s="555"/>
      <c r="LW35" s="555"/>
      <c r="LX35" s="555"/>
      <c r="LY35" s="555"/>
      <c r="LZ35" s="555"/>
      <c r="MA35" s="555"/>
      <c r="MB35" s="555"/>
      <c r="MC35" s="555"/>
      <c r="MD35" s="555"/>
      <c r="ME35" s="555"/>
      <c r="MF35" s="555"/>
      <c r="MG35" s="555"/>
      <c r="MH35" s="555"/>
      <c r="MI35" s="555"/>
      <c r="MJ35" s="555"/>
      <c r="MK35" s="555"/>
      <c r="ML35" s="555"/>
      <c r="MM35" s="555"/>
      <c r="MN35" s="555"/>
      <c r="MO35" s="555"/>
      <c r="MP35" s="555"/>
      <c r="MQ35" s="555"/>
      <c r="MR35" s="555"/>
      <c r="MS35" s="555"/>
      <c r="MT35" s="555"/>
      <c r="MU35" s="555"/>
      <c r="MV35" s="555"/>
      <c r="MW35" s="555"/>
      <c r="MX35" s="555"/>
      <c r="MY35" s="555"/>
      <c r="MZ35" s="555"/>
      <c r="NA35" s="555"/>
      <c r="NB35" s="555"/>
      <c r="NC35" s="555"/>
      <c r="ND35" s="555"/>
      <c r="NE35" s="555"/>
      <c r="NF35" s="555"/>
      <c r="NG35" s="555"/>
      <c r="NH35" s="555"/>
      <c r="NI35" s="555"/>
      <c r="NJ35" s="555"/>
      <c r="NL35" s="749">
        <f t="shared" si="119"/>
        <v>31776</v>
      </c>
      <c r="NM35" s="724">
        <f t="shared" si="120"/>
        <v>39466</v>
      </c>
      <c r="NN35" s="724">
        <f t="shared" si="121"/>
        <v>0</v>
      </c>
      <c r="NO35" s="750">
        <f t="shared" si="122"/>
        <v>25219</v>
      </c>
      <c r="NP35" s="751">
        <f t="shared" si="46"/>
        <v>34494</v>
      </c>
      <c r="NQ35" s="751">
        <f t="shared" si="47"/>
        <v>0</v>
      </c>
      <c r="NR35" s="749">
        <f t="shared" si="123"/>
        <v>6557</v>
      </c>
      <c r="NS35" s="724">
        <f t="shared" si="124"/>
        <v>4972</v>
      </c>
      <c r="NT35" s="724">
        <f t="shared" si="125"/>
        <v>0</v>
      </c>
    </row>
    <row r="36" spans="1:384">
      <c r="A36" s="533" t="s">
        <v>807</v>
      </c>
      <c r="B36" s="534">
        <v>34</v>
      </c>
      <c r="C36" s="534">
        <v>34</v>
      </c>
      <c r="D36" s="534">
        <v>0</v>
      </c>
      <c r="E36" s="535">
        <f t="shared" si="48"/>
        <v>68</v>
      </c>
      <c r="F36" s="536">
        <f>B36*F$7</f>
        <v>1887544</v>
      </c>
      <c r="G36" s="536">
        <f>C36*G$7</f>
        <v>1348236</v>
      </c>
      <c r="H36" s="536">
        <f>D36*H$7</f>
        <v>0</v>
      </c>
      <c r="I36" s="535">
        <f>SUM(F36:H36)-100</f>
        <v>3235680</v>
      </c>
      <c r="J36" s="537">
        <f>I36/1000</f>
        <v>3235.7</v>
      </c>
      <c r="K36" s="560">
        <v>586</v>
      </c>
      <c r="L36" s="534"/>
      <c r="M36" s="556">
        <v>0</v>
      </c>
      <c r="N36" s="534"/>
      <c r="O36" s="538">
        <v>0</v>
      </c>
      <c r="P36" s="535">
        <f t="shared" si="2"/>
        <v>586</v>
      </c>
      <c r="Q36" s="560">
        <v>607</v>
      </c>
      <c r="R36" s="534"/>
      <c r="S36" s="556">
        <v>0</v>
      </c>
      <c r="T36" s="534"/>
      <c r="U36" s="538">
        <v>6</v>
      </c>
      <c r="V36" s="535">
        <f t="shared" si="3"/>
        <v>613</v>
      </c>
      <c r="W36" s="560">
        <v>122</v>
      </c>
      <c r="X36" s="534"/>
      <c r="Y36" s="534"/>
      <c r="Z36" s="534"/>
      <c r="AA36" s="538">
        <v>0</v>
      </c>
      <c r="AB36" s="535">
        <f t="shared" si="51"/>
        <v>122</v>
      </c>
      <c r="AC36" s="532">
        <f t="shared" si="52"/>
        <v>1321</v>
      </c>
      <c r="AD36" s="558"/>
      <c r="AE36" s="558">
        <v>48</v>
      </c>
      <c r="AF36" s="558">
        <v>16</v>
      </c>
      <c r="AG36" s="558">
        <v>228</v>
      </c>
      <c r="AH36" s="558">
        <v>48</v>
      </c>
      <c r="AI36" s="558">
        <v>33</v>
      </c>
      <c r="AJ36" s="540"/>
      <c r="AK36" s="541">
        <v>0</v>
      </c>
      <c r="AL36" s="542"/>
      <c r="AM36" s="543">
        <v>0</v>
      </c>
      <c r="AN36" s="543"/>
      <c r="AO36" s="540"/>
      <c r="AP36" s="544"/>
      <c r="AQ36" s="543">
        <v>0</v>
      </c>
      <c r="AR36" s="541"/>
      <c r="AS36" s="541"/>
      <c r="AT36" s="534"/>
      <c r="AU36" s="534"/>
      <c r="AV36" s="543">
        <v>0</v>
      </c>
      <c r="AW36" s="543">
        <v>0</v>
      </c>
      <c r="AX36" s="541"/>
      <c r="AY36" s="543">
        <v>0</v>
      </c>
      <c r="AZ36" s="543"/>
      <c r="BA36" s="541"/>
      <c r="BB36" s="543"/>
      <c r="BC36" s="534"/>
      <c r="BD36" s="534"/>
      <c r="BE36" s="543">
        <v>0</v>
      </c>
      <c r="BF36" s="543"/>
      <c r="BG36" s="546"/>
      <c r="BH36" s="547">
        <f t="shared" si="53"/>
        <v>14342350</v>
      </c>
      <c r="BI36" s="548">
        <f t="shared" si="126"/>
        <v>1264002</v>
      </c>
      <c r="BJ36" s="548">
        <f t="shared" si="126"/>
        <v>13078348</v>
      </c>
      <c r="BK36" s="548">
        <f t="shared" si="126"/>
        <v>10256758</v>
      </c>
      <c r="BL36" s="548">
        <f t="shared" si="126"/>
        <v>2821590</v>
      </c>
      <c r="BM36" s="547">
        <f t="shared" si="54"/>
        <v>0</v>
      </c>
      <c r="BN36" s="548">
        <f t="shared" si="5"/>
        <v>0</v>
      </c>
      <c r="BO36" s="548">
        <f t="shared" si="5"/>
        <v>0</v>
      </c>
      <c r="BP36" s="548">
        <f t="shared" si="5"/>
        <v>0</v>
      </c>
      <c r="BQ36" s="548">
        <f t="shared" si="5"/>
        <v>0</v>
      </c>
      <c r="BR36" s="547">
        <f t="shared" si="55"/>
        <v>0</v>
      </c>
      <c r="BS36" s="548">
        <f t="shared" si="6"/>
        <v>0</v>
      </c>
      <c r="BT36" s="548">
        <f t="shared" si="6"/>
        <v>0</v>
      </c>
      <c r="BU36" s="548">
        <f t="shared" si="6"/>
        <v>0</v>
      </c>
      <c r="BV36" s="548">
        <f t="shared" si="6"/>
        <v>0</v>
      </c>
      <c r="BW36" s="548"/>
      <c r="BX36" s="548"/>
      <c r="BY36" s="548"/>
      <c r="BZ36" s="548"/>
      <c r="CA36" s="548"/>
      <c r="CB36" s="547">
        <f t="shared" si="56"/>
        <v>0</v>
      </c>
      <c r="CC36" s="548">
        <f t="shared" si="7"/>
        <v>0</v>
      </c>
      <c r="CD36" s="548">
        <f t="shared" si="7"/>
        <v>0</v>
      </c>
      <c r="CE36" s="548">
        <f t="shared" si="7"/>
        <v>0</v>
      </c>
      <c r="CF36" s="548">
        <f t="shared" si="7"/>
        <v>0</v>
      </c>
      <c r="CG36" s="549">
        <f t="shared" si="57"/>
        <v>14342350</v>
      </c>
      <c r="CH36" s="547">
        <f t="shared" si="58"/>
        <v>20272586</v>
      </c>
      <c r="CI36" s="548">
        <f t="shared" si="58"/>
        <v>1742697</v>
      </c>
      <c r="CJ36" s="548">
        <f t="shared" si="58"/>
        <v>18529889</v>
      </c>
      <c r="CK36" s="548">
        <f t="shared" si="58"/>
        <v>14128532</v>
      </c>
      <c r="CL36" s="548">
        <f t="shared" si="58"/>
        <v>4401357</v>
      </c>
      <c r="CM36" s="547">
        <f t="shared" si="59"/>
        <v>0</v>
      </c>
      <c r="CN36" s="548">
        <f t="shared" si="8"/>
        <v>0</v>
      </c>
      <c r="CO36" s="548">
        <f t="shared" si="8"/>
        <v>0</v>
      </c>
      <c r="CP36" s="548">
        <f t="shared" si="8"/>
        <v>0</v>
      </c>
      <c r="CQ36" s="548">
        <f t="shared" si="8"/>
        <v>0</v>
      </c>
      <c r="CR36" s="547">
        <f t="shared" si="60"/>
        <v>0</v>
      </c>
      <c r="CS36" s="548">
        <f t="shared" si="60"/>
        <v>0</v>
      </c>
      <c r="CT36" s="548">
        <f t="shared" si="60"/>
        <v>0</v>
      </c>
      <c r="CU36" s="548">
        <f t="shared" si="60"/>
        <v>0</v>
      </c>
      <c r="CV36" s="548">
        <f t="shared" si="60"/>
        <v>0</v>
      </c>
      <c r="CW36" s="547">
        <f t="shared" si="61"/>
        <v>0</v>
      </c>
      <c r="CX36" s="548">
        <f t="shared" si="9"/>
        <v>0</v>
      </c>
      <c r="CY36" s="548">
        <f t="shared" si="9"/>
        <v>0</v>
      </c>
      <c r="CZ36" s="548">
        <f t="shared" si="9"/>
        <v>0</v>
      </c>
      <c r="DA36" s="548">
        <f t="shared" si="9"/>
        <v>0</v>
      </c>
      <c r="DB36" s="547">
        <f t="shared" si="62"/>
        <v>1326864</v>
      </c>
      <c r="DC36" s="548">
        <f t="shared" si="10"/>
        <v>4512</v>
      </c>
      <c r="DD36" s="548">
        <f t="shared" si="10"/>
        <v>1322352</v>
      </c>
      <c r="DE36" s="548">
        <f t="shared" si="10"/>
        <v>1322352</v>
      </c>
      <c r="DF36" s="548">
        <f t="shared" si="10"/>
        <v>0</v>
      </c>
      <c r="DG36" s="549">
        <f t="shared" si="63"/>
        <v>21599450</v>
      </c>
      <c r="DH36" s="547">
        <f t="shared" si="64"/>
        <v>4097980</v>
      </c>
      <c r="DI36" s="548">
        <f t="shared" si="64"/>
        <v>337818</v>
      </c>
      <c r="DJ36" s="548">
        <f t="shared" si="64"/>
        <v>3760162</v>
      </c>
      <c r="DK36" s="548">
        <f t="shared" si="64"/>
        <v>2723772</v>
      </c>
      <c r="DL36" s="548">
        <f t="shared" si="64"/>
        <v>1036390</v>
      </c>
      <c r="DM36" s="547">
        <f t="shared" si="65"/>
        <v>0</v>
      </c>
      <c r="DN36" s="548">
        <f t="shared" si="11"/>
        <v>0</v>
      </c>
      <c r="DO36" s="548">
        <f t="shared" si="11"/>
        <v>0</v>
      </c>
      <c r="DP36" s="548">
        <f t="shared" si="11"/>
        <v>0</v>
      </c>
      <c r="DQ36" s="548">
        <f t="shared" si="11"/>
        <v>0</v>
      </c>
      <c r="DR36" s="548"/>
      <c r="DS36" s="548"/>
      <c r="DT36" s="548"/>
      <c r="DU36" s="548"/>
      <c r="DV36" s="548"/>
      <c r="DW36" s="547">
        <f t="shared" si="66"/>
        <v>0</v>
      </c>
      <c r="DX36" s="548">
        <f t="shared" si="12"/>
        <v>0</v>
      </c>
      <c r="DY36" s="548">
        <f t="shared" si="12"/>
        <v>0</v>
      </c>
      <c r="DZ36" s="548">
        <f t="shared" si="12"/>
        <v>0</v>
      </c>
      <c r="EA36" s="548">
        <f t="shared" si="12"/>
        <v>0</v>
      </c>
      <c r="EB36" s="547">
        <f t="shared" si="67"/>
        <v>0</v>
      </c>
      <c r="EC36" s="548">
        <f t="shared" si="13"/>
        <v>0</v>
      </c>
      <c r="ED36" s="548">
        <f t="shared" si="13"/>
        <v>0</v>
      </c>
      <c r="EE36" s="548">
        <f t="shared" si="13"/>
        <v>0</v>
      </c>
      <c r="EF36" s="548">
        <f t="shared" si="13"/>
        <v>0</v>
      </c>
      <c r="EG36" s="549">
        <f t="shared" si="68"/>
        <v>4097980</v>
      </c>
      <c r="EH36" s="549">
        <f t="shared" si="69"/>
        <v>40039780</v>
      </c>
      <c r="EI36" s="550">
        <f t="shared" si="70"/>
        <v>3349029</v>
      </c>
      <c r="EJ36" s="550">
        <f t="shared" si="14"/>
        <v>36690751</v>
      </c>
      <c r="EK36" s="550">
        <f t="shared" si="14"/>
        <v>28431414</v>
      </c>
      <c r="EL36" s="550">
        <f t="shared" si="14"/>
        <v>8259337</v>
      </c>
      <c r="EM36" s="551">
        <f t="shared" si="71"/>
        <v>38712916</v>
      </c>
      <c r="EN36" s="551">
        <f t="shared" si="72"/>
        <v>0</v>
      </c>
      <c r="EO36" s="551">
        <f t="shared" si="73"/>
        <v>0</v>
      </c>
      <c r="EP36" s="551">
        <f t="shared" si="74"/>
        <v>0</v>
      </c>
      <c r="EQ36" s="551">
        <f t="shared" si="75"/>
        <v>1326864</v>
      </c>
      <c r="ER36" s="547">
        <f t="shared" si="76"/>
        <v>0</v>
      </c>
      <c r="ES36" s="548">
        <f t="shared" si="76"/>
        <v>0</v>
      </c>
      <c r="ET36" s="548">
        <f t="shared" si="76"/>
        <v>0</v>
      </c>
      <c r="EU36" s="548">
        <f t="shared" si="76"/>
        <v>0</v>
      </c>
      <c r="EV36" s="548">
        <f t="shared" si="76"/>
        <v>0</v>
      </c>
      <c r="EW36" s="547">
        <f t="shared" si="77"/>
        <v>70128</v>
      </c>
      <c r="EX36" s="547">
        <f t="shared" si="77"/>
        <v>1392</v>
      </c>
      <c r="EY36" s="547">
        <f t="shared" si="77"/>
        <v>68736</v>
      </c>
      <c r="EZ36" s="547">
        <f t="shared" si="77"/>
        <v>68736</v>
      </c>
      <c r="FA36" s="547">
        <f t="shared" si="77"/>
        <v>0</v>
      </c>
      <c r="FB36" s="552">
        <f t="shared" si="78"/>
        <v>23376</v>
      </c>
      <c r="FC36" s="552">
        <f t="shared" si="78"/>
        <v>464</v>
      </c>
      <c r="FD36" s="552">
        <f t="shared" si="78"/>
        <v>22912</v>
      </c>
      <c r="FE36" s="552">
        <f t="shared" si="78"/>
        <v>22912</v>
      </c>
      <c r="FF36" s="552">
        <f t="shared" si="78"/>
        <v>0</v>
      </c>
      <c r="FG36" s="552">
        <f t="shared" si="79"/>
        <v>333108</v>
      </c>
      <c r="FH36" s="552">
        <f t="shared" si="79"/>
        <v>6612</v>
      </c>
      <c r="FI36" s="552">
        <f t="shared" si="79"/>
        <v>326496</v>
      </c>
      <c r="FJ36" s="552">
        <f t="shared" si="79"/>
        <v>326496</v>
      </c>
      <c r="FK36" s="552">
        <f t="shared" si="79"/>
        <v>0</v>
      </c>
      <c r="FL36" s="547">
        <f t="shared" si="80"/>
        <v>70128</v>
      </c>
      <c r="FM36" s="547">
        <f t="shared" si="80"/>
        <v>1392</v>
      </c>
      <c r="FN36" s="547">
        <f t="shared" si="80"/>
        <v>68736</v>
      </c>
      <c r="FO36" s="547">
        <f t="shared" si="80"/>
        <v>68736</v>
      </c>
      <c r="FP36" s="547">
        <f t="shared" si="80"/>
        <v>0</v>
      </c>
      <c r="FQ36" s="547">
        <f t="shared" si="81"/>
        <v>41316</v>
      </c>
      <c r="FR36" s="547">
        <f t="shared" si="81"/>
        <v>825</v>
      </c>
      <c r="FS36" s="547">
        <f t="shared" si="81"/>
        <v>40491</v>
      </c>
      <c r="FT36" s="547">
        <f t="shared" si="81"/>
        <v>40491</v>
      </c>
      <c r="FU36" s="547">
        <f t="shared" si="81"/>
        <v>0</v>
      </c>
      <c r="FV36" s="552">
        <f t="shared" si="82"/>
        <v>0</v>
      </c>
      <c r="FW36" s="552">
        <f t="shared" si="82"/>
        <v>0</v>
      </c>
      <c r="FX36" s="552">
        <f t="shared" si="82"/>
        <v>0</v>
      </c>
      <c r="FY36" s="552">
        <f t="shared" si="82"/>
        <v>0</v>
      </c>
      <c r="FZ36" s="552">
        <f t="shared" si="82"/>
        <v>0</v>
      </c>
      <c r="GA36" s="552">
        <f t="shared" si="83"/>
        <v>0</v>
      </c>
      <c r="GB36" s="552">
        <f t="shared" si="83"/>
        <v>0</v>
      </c>
      <c r="GC36" s="552">
        <f t="shared" si="83"/>
        <v>0</v>
      </c>
      <c r="GD36" s="552">
        <f t="shared" si="83"/>
        <v>0</v>
      </c>
      <c r="GE36" s="552">
        <f t="shared" si="83"/>
        <v>0</v>
      </c>
      <c r="GF36" s="552">
        <f t="shared" si="84"/>
        <v>0</v>
      </c>
      <c r="GG36" s="552">
        <f t="shared" si="84"/>
        <v>0</v>
      </c>
      <c r="GH36" s="552">
        <f t="shared" si="84"/>
        <v>0</v>
      </c>
      <c r="GI36" s="552">
        <f t="shared" si="84"/>
        <v>0</v>
      </c>
      <c r="GJ36" s="552">
        <f t="shared" si="84"/>
        <v>0</v>
      </c>
      <c r="GK36" s="552">
        <f t="shared" si="85"/>
        <v>0</v>
      </c>
      <c r="GL36" s="552">
        <f t="shared" si="85"/>
        <v>0</v>
      </c>
      <c r="GM36" s="552">
        <f t="shared" si="85"/>
        <v>0</v>
      </c>
      <c r="GN36" s="552">
        <f t="shared" si="85"/>
        <v>0</v>
      </c>
      <c r="GO36" s="552">
        <f t="shared" si="85"/>
        <v>0</v>
      </c>
      <c r="GP36" s="547">
        <f t="shared" si="86"/>
        <v>0</v>
      </c>
      <c r="GQ36" s="547">
        <f t="shared" si="86"/>
        <v>0</v>
      </c>
      <c r="GR36" s="547">
        <f t="shared" si="86"/>
        <v>0</v>
      </c>
      <c r="GS36" s="547">
        <f t="shared" si="86"/>
        <v>0</v>
      </c>
      <c r="GT36" s="547">
        <f t="shared" si="86"/>
        <v>0</v>
      </c>
      <c r="GU36" s="547">
        <f t="shared" si="87"/>
        <v>0</v>
      </c>
      <c r="GV36" s="547">
        <f t="shared" si="87"/>
        <v>0</v>
      </c>
      <c r="GW36" s="547">
        <f t="shared" si="87"/>
        <v>0</v>
      </c>
      <c r="GX36" s="547">
        <f t="shared" si="87"/>
        <v>0</v>
      </c>
      <c r="GY36" s="547">
        <f t="shared" si="87"/>
        <v>0</v>
      </c>
      <c r="GZ36" s="552">
        <f t="shared" si="88"/>
        <v>0</v>
      </c>
      <c r="HA36" s="552">
        <f t="shared" si="88"/>
        <v>0</v>
      </c>
      <c r="HB36" s="552">
        <f t="shared" si="88"/>
        <v>0</v>
      </c>
      <c r="HC36" s="552">
        <f t="shared" si="88"/>
        <v>0</v>
      </c>
      <c r="HD36" s="552">
        <f t="shared" si="88"/>
        <v>0</v>
      </c>
      <c r="HE36" s="552">
        <f t="shared" si="89"/>
        <v>0</v>
      </c>
      <c r="HF36" s="552">
        <f t="shared" si="89"/>
        <v>0</v>
      </c>
      <c r="HG36" s="552">
        <f t="shared" si="89"/>
        <v>0</v>
      </c>
      <c r="HH36" s="552">
        <f t="shared" si="89"/>
        <v>0</v>
      </c>
      <c r="HI36" s="552">
        <f t="shared" si="89"/>
        <v>0</v>
      </c>
      <c r="HJ36" s="547">
        <f t="shared" si="90"/>
        <v>0</v>
      </c>
      <c r="HK36" s="547">
        <f t="shared" si="90"/>
        <v>0</v>
      </c>
      <c r="HL36" s="547">
        <f t="shared" si="90"/>
        <v>0</v>
      </c>
      <c r="HM36" s="547">
        <f t="shared" si="90"/>
        <v>0</v>
      </c>
      <c r="HN36" s="547">
        <f t="shared" si="90"/>
        <v>0</v>
      </c>
      <c r="HO36" s="547">
        <f t="shared" si="91"/>
        <v>0</v>
      </c>
      <c r="HP36" s="547">
        <f t="shared" si="91"/>
        <v>0</v>
      </c>
      <c r="HQ36" s="547">
        <f t="shared" si="91"/>
        <v>0</v>
      </c>
      <c r="HR36" s="547">
        <f t="shared" si="91"/>
        <v>0</v>
      </c>
      <c r="HS36" s="547">
        <f t="shared" si="91"/>
        <v>0</v>
      </c>
      <c r="HT36" s="552">
        <f t="shared" si="92"/>
        <v>0</v>
      </c>
      <c r="HU36" s="552">
        <f t="shared" si="92"/>
        <v>0</v>
      </c>
      <c r="HV36" s="552">
        <f t="shared" si="92"/>
        <v>0</v>
      </c>
      <c r="HW36" s="552">
        <f t="shared" si="92"/>
        <v>0</v>
      </c>
      <c r="HX36" s="552">
        <f t="shared" si="92"/>
        <v>0</v>
      </c>
      <c r="HY36" s="552">
        <f t="shared" si="93"/>
        <v>0</v>
      </c>
      <c r="HZ36" s="552">
        <f t="shared" si="93"/>
        <v>0</v>
      </c>
      <c r="IA36" s="552">
        <f t="shared" si="93"/>
        <v>0</v>
      </c>
      <c r="IB36" s="552">
        <f t="shared" si="93"/>
        <v>0</v>
      </c>
      <c r="IC36" s="552">
        <f t="shared" si="93"/>
        <v>0</v>
      </c>
      <c r="ID36" s="547">
        <f t="shared" si="94"/>
        <v>0</v>
      </c>
      <c r="IE36" s="547">
        <f t="shared" si="94"/>
        <v>0</v>
      </c>
      <c r="IF36" s="547">
        <f t="shared" si="94"/>
        <v>0</v>
      </c>
      <c r="IG36" s="547">
        <f t="shared" si="94"/>
        <v>0</v>
      </c>
      <c r="IH36" s="547">
        <f t="shared" si="94"/>
        <v>0</v>
      </c>
      <c r="II36" s="547">
        <f t="shared" si="95"/>
        <v>0</v>
      </c>
      <c r="IJ36" s="547">
        <f t="shared" si="95"/>
        <v>0</v>
      </c>
      <c r="IK36" s="547">
        <f t="shared" si="95"/>
        <v>0</v>
      </c>
      <c r="IL36" s="547">
        <f t="shared" si="95"/>
        <v>0</v>
      </c>
      <c r="IM36" s="547">
        <f t="shared" si="95"/>
        <v>0</v>
      </c>
      <c r="IN36" s="552">
        <f t="shared" si="96"/>
        <v>0</v>
      </c>
      <c r="IO36" s="552">
        <f t="shared" si="96"/>
        <v>0</v>
      </c>
      <c r="IP36" s="552">
        <f t="shared" si="96"/>
        <v>0</v>
      </c>
      <c r="IQ36" s="552">
        <f t="shared" si="96"/>
        <v>0</v>
      </c>
      <c r="IR36" s="552">
        <f t="shared" si="96"/>
        <v>0</v>
      </c>
      <c r="IS36" s="552">
        <f t="shared" si="97"/>
        <v>0</v>
      </c>
      <c r="IT36" s="552">
        <f t="shared" si="97"/>
        <v>0</v>
      </c>
      <c r="IU36" s="552">
        <f t="shared" si="97"/>
        <v>0</v>
      </c>
      <c r="IV36" s="552">
        <f t="shared" si="97"/>
        <v>0</v>
      </c>
      <c r="IW36" s="552">
        <f t="shared" si="97"/>
        <v>0</v>
      </c>
      <c r="IX36" s="547">
        <f t="shared" si="98"/>
        <v>0</v>
      </c>
      <c r="IY36" s="547">
        <f t="shared" si="98"/>
        <v>0</v>
      </c>
      <c r="IZ36" s="547">
        <f t="shared" si="98"/>
        <v>0</v>
      </c>
      <c r="JA36" s="547">
        <f t="shared" si="98"/>
        <v>0</v>
      </c>
      <c r="JB36" s="547">
        <f t="shared" si="98"/>
        <v>0</v>
      </c>
      <c r="JC36" s="547">
        <f t="shared" si="99"/>
        <v>0</v>
      </c>
      <c r="JD36" s="547">
        <f t="shared" si="99"/>
        <v>0</v>
      </c>
      <c r="JE36" s="547">
        <f t="shared" si="99"/>
        <v>0</v>
      </c>
      <c r="JF36" s="547">
        <f t="shared" si="99"/>
        <v>0</v>
      </c>
      <c r="JG36" s="547">
        <f t="shared" si="99"/>
        <v>0</v>
      </c>
      <c r="JH36" s="552">
        <f t="shared" si="100"/>
        <v>0</v>
      </c>
      <c r="JI36" s="552">
        <f t="shared" si="100"/>
        <v>0</v>
      </c>
      <c r="JJ36" s="552">
        <f t="shared" si="100"/>
        <v>0</v>
      </c>
      <c r="JK36" s="552">
        <f t="shared" si="100"/>
        <v>0</v>
      </c>
      <c r="JL36" s="552">
        <f t="shared" si="100"/>
        <v>0</v>
      </c>
      <c r="JM36" s="552">
        <f t="shared" si="101"/>
        <v>0</v>
      </c>
      <c r="JN36" s="552">
        <f t="shared" si="101"/>
        <v>0</v>
      </c>
      <c r="JO36" s="552">
        <f t="shared" si="101"/>
        <v>0</v>
      </c>
      <c r="JP36" s="552">
        <f t="shared" si="101"/>
        <v>0</v>
      </c>
      <c r="JQ36" s="552">
        <f t="shared" si="101"/>
        <v>0</v>
      </c>
      <c r="JR36" s="547">
        <f t="shared" si="102"/>
        <v>0</v>
      </c>
      <c r="JS36" s="547">
        <f t="shared" si="102"/>
        <v>0</v>
      </c>
      <c r="JT36" s="547">
        <f t="shared" si="102"/>
        <v>0</v>
      </c>
      <c r="JU36" s="547">
        <f t="shared" si="102"/>
        <v>0</v>
      </c>
      <c r="JV36" s="547">
        <f t="shared" si="102"/>
        <v>0</v>
      </c>
      <c r="JW36" s="547">
        <f t="shared" si="103"/>
        <v>0</v>
      </c>
      <c r="JX36" s="547">
        <f t="shared" si="103"/>
        <v>0</v>
      </c>
      <c r="JY36" s="547">
        <f t="shared" si="103"/>
        <v>0</v>
      </c>
      <c r="JZ36" s="547">
        <f t="shared" si="103"/>
        <v>0</v>
      </c>
      <c r="KA36" s="547">
        <f t="shared" si="103"/>
        <v>0</v>
      </c>
      <c r="KB36" s="552">
        <f t="shared" si="104"/>
        <v>0</v>
      </c>
      <c r="KC36" s="552">
        <f t="shared" si="104"/>
        <v>0</v>
      </c>
      <c r="KD36" s="552">
        <f t="shared" si="104"/>
        <v>0</v>
      </c>
      <c r="KE36" s="552">
        <f t="shared" si="104"/>
        <v>0</v>
      </c>
      <c r="KF36" s="552">
        <f t="shared" si="104"/>
        <v>0</v>
      </c>
      <c r="KG36" s="552">
        <f t="shared" si="105"/>
        <v>0</v>
      </c>
      <c r="KH36" s="552">
        <f t="shared" si="105"/>
        <v>0</v>
      </c>
      <c r="KI36" s="552">
        <f t="shared" si="105"/>
        <v>0</v>
      </c>
      <c r="KJ36" s="552">
        <f t="shared" si="105"/>
        <v>0</v>
      </c>
      <c r="KK36" s="552">
        <f t="shared" si="105"/>
        <v>0</v>
      </c>
      <c r="KL36" s="552">
        <f t="shared" si="106"/>
        <v>538056</v>
      </c>
      <c r="KM36" s="552">
        <f t="shared" si="107"/>
        <v>0</v>
      </c>
      <c r="KN36" s="549">
        <f t="shared" si="108"/>
        <v>538056</v>
      </c>
      <c r="KO36" s="549">
        <f t="shared" si="108"/>
        <v>10685</v>
      </c>
      <c r="KP36" s="549">
        <f t="shared" si="108"/>
        <v>527371</v>
      </c>
      <c r="KQ36" s="549">
        <f t="shared" si="108"/>
        <v>527371</v>
      </c>
      <c r="KR36" s="549">
        <f t="shared" si="108"/>
        <v>0</v>
      </c>
      <c r="KS36" s="549">
        <f t="shared" si="45"/>
        <v>40577836</v>
      </c>
      <c r="KT36" s="550">
        <f t="shared" si="45"/>
        <v>3359714</v>
      </c>
      <c r="KU36" s="550">
        <f t="shared" si="45"/>
        <v>37218122</v>
      </c>
      <c r="KV36" s="550">
        <f t="shared" si="45"/>
        <v>28958785</v>
      </c>
      <c r="KW36" s="550">
        <f t="shared" si="45"/>
        <v>8259337</v>
      </c>
      <c r="KX36" s="537">
        <f t="shared" si="109"/>
        <v>40577.9</v>
      </c>
      <c r="KY36" s="553">
        <f t="shared" si="110"/>
        <v>40039.800000000003</v>
      </c>
      <c r="KZ36" s="553">
        <f t="shared" si="111"/>
        <v>538.1</v>
      </c>
      <c r="LA36" s="554">
        <f t="shared" si="112"/>
        <v>43813.599999999999</v>
      </c>
      <c r="LC36" s="723">
        <f t="shared" si="113"/>
        <v>0</v>
      </c>
      <c r="LD36" s="723">
        <f t="shared" si="114"/>
        <v>1461</v>
      </c>
      <c r="LE36" s="723">
        <f t="shared" si="115"/>
        <v>1461</v>
      </c>
      <c r="LF36" s="723">
        <f t="shared" si="116"/>
        <v>1461</v>
      </c>
      <c r="LG36" s="723">
        <f t="shared" si="117"/>
        <v>1461</v>
      </c>
      <c r="LH36" s="723">
        <f t="shared" si="118"/>
        <v>1252</v>
      </c>
      <c r="LI36" s="555"/>
      <c r="LJ36" s="555"/>
      <c r="LK36" s="555"/>
      <c r="LL36" s="555"/>
      <c r="LM36" s="555"/>
      <c r="LN36" s="555"/>
      <c r="LO36" s="555"/>
      <c r="LP36" s="555"/>
      <c r="LQ36" s="555"/>
      <c r="LR36" s="555"/>
      <c r="LS36" s="555"/>
      <c r="LT36" s="555"/>
      <c r="LU36" s="555"/>
      <c r="LV36" s="555"/>
      <c r="LW36" s="555"/>
      <c r="LX36" s="555"/>
      <c r="LY36" s="555"/>
      <c r="LZ36" s="555"/>
      <c r="MA36" s="555"/>
      <c r="MB36" s="555"/>
      <c r="MC36" s="555"/>
      <c r="MD36" s="555"/>
      <c r="ME36" s="555"/>
      <c r="MF36" s="555"/>
      <c r="MG36" s="555"/>
      <c r="MH36" s="555"/>
      <c r="MI36" s="555"/>
      <c r="MJ36" s="555"/>
      <c r="MK36" s="555"/>
      <c r="ML36" s="555"/>
      <c r="MM36" s="555"/>
      <c r="MN36" s="555"/>
      <c r="MO36" s="555"/>
      <c r="MP36" s="555"/>
      <c r="MQ36" s="555"/>
      <c r="MR36" s="555"/>
      <c r="MS36" s="555"/>
      <c r="MT36" s="555"/>
      <c r="MU36" s="555"/>
      <c r="MV36" s="555"/>
      <c r="MW36" s="555"/>
      <c r="MX36" s="555"/>
      <c r="MY36" s="555"/>
      <c r="MZ36" s="555"/>
      <c r="NA36" s="555"/>
      <c r="NB36" s="555"/>
      <c r="NC36" s="555"/>
      <c r="ND36" s="555"/>
      <c r="NE36" s="555"/>
      <c r="NF36" s="555"/>
      <c r="NG36" s="555"/>
      <c r="NH36" s="555"/>
      <c r="NI36" s="555"/>
      <c r="NJ36" s="555"/>
      <c r="NL36" s="749">
        <f t="shared" si="119"/>
        <v>0</v>
      </c>
      <c r="NM36" s="724">
        <f t="shared" si="120"/>
        <v>0</v>
      </c>
      <c r="NN36" s="724">
        <f t="shared" si="121"/>
        <v>0</v>
      </c>
      <c r="NO36" s="750">
        <f t="shared" si="122"/>
        <v>0</v>
      </c>
      <c r="NP36" s="751">
        <f t="shared" si="46"/>
        <v>0</v>
      </c>
      <c r="NQ36" s="751">
        <f t="shared" si="47"/>
        <v>0</v>
      </c>
      <c r="NR36" s="749">
        <f t="shared" si="123"/>
        <v>0</v>
      </c>
      <c r="NS36" s="724">
        <f t="shared" si="124"/>
        <v>0</v>
      </c>
      <c r="NT36" s="724">
        <f t="shared" si="125"/>
        <v>0</v>
      </c>
    </row>
    <row r="37" spans="1:384">
      <c r="A37" s="533" t="s">
        <v>1227</v>
      </c>
      <c r="B37" s="534"/>
      <c r="C37" s="534"/>
      <c r="D37" s="534"/>
      <c r="E37" s="535">
        <f t="shared" si="48"/>
        <v>0</v>
      </c>
      <c r="F37" s="536"/>
      <c r="G37" s="536"/>
      <c r="H37" s="536"/>
      <c r="I37" s="535">
        <f t="shared" si="49"/>
        <v>0</v>
      </c>
      <c r="J37" s="537">
        <f t="shared" si="50"/>
        <v>0</v>
      </c>
      <c r="K37" s="560">
        <v>516</v>
      </c>
      <c r="L37" s="534"/>
      <c r="M37" s="556">
        <v>23</v>
      </c>
      <c r="N37" s="534"/>
      <c r="O37" s="538">
        <v>3</v>
      </c>
      <c r="P37" s="535">
        <f t="shared" si="2"/>
        <v>542</v>
      </c>
      <c r="Q37" s="560">
        <v>509</v>
      </c>
      <c r="R37" s="534"/>
      <c r="S37" s="556">
        <v>80</v>
      </c>
      <c r="T37" s="534"/>
      <c r="U37" s="538">
        <v>3</v>
      </c>
      <c r="V37" s="535">
        <f t="shared" si="3"/>
        <v>592</v>
      </c>
      <c r="W37" s="560">
        <v>74</v>
      </c>
      <c r="X37" s="534"/>
      <c r="Y37" s="534"/>
      <c r="Z37" s="534"/>
      <c r="AA37" s="538">
        <v>1</v>
      </c>
      <c r="AB37" s="535">
        <f t="shared" si="51"/>
        <v>75</v>
      </c>
      <c r="AC37" s="532">
        <f t="shared" si="52"/>
        <v>1209</v>
      </c>
      <c r="AD37" s="307"/>
      <c r="AE37" s="307"/>
      <c r="AF37" s="307"/>
      <c r="AG37" s="307"/>
      <c r="AH37" s="324"/>
      <c r="AI37" s="307">
        <v>75</v>
      </c>
      <c r="AJ37" s="540"/>
      <c r="AK37" s="541">
        <v>0</v>
      </c>
      <c r="AL37" s="542"/>
      <c r="AM37" s="543">
        <v>0</v>
      </c>
      <c r="AN37" s="543"/>
      <c r="AO37" s="540"/>
      <c r="AP37" s="544"/>
      <c r="AQ37" s="543">
        <v>0</v>
      </c>
      <c r="AR37" s="541"/>
      <c r="AS37" s="541"/>
      <c r="AT37" s="534"/>
      <c r="AU37" s="534"/>
      <c r="AV37" s="543">
        <v>0</v>
      </c>
      <c r="AW37" s="543">
        <v>0</v>
      </c>
      <c r="AX37" s="541"/>
      <c r="AY37" s="543">
        <v>2</v>
      </c>
      <c r="AZ37" s="543">
        <v>1</v>
      </c>
      <c r="BA37" s="541"/>
      <c r="BB37" s="543"/>
      <c r="BC37" s="534"/>
      <c r="BD37" s="534"/>
      <c r="BE37" s="543">
        <v>0</v>
      </c>
      <c r="BF37" s="543"/>
      <c r="BG37" s="546"/>
      <c r="BH37" s="547">
        <f t="shared" si="53"/>
        <v>12629100</v>
      </c>
      <c r="BI37" s="548">
        <f t="shared" si="126"/>
        <v>1113012</v>
      </c>
      <c r="BJ37" s="548">
        <f t="shared" si="126"/>
        <v>11516088</v>
      </c>
      <c r="BK37" s="548">
        <f t="shared" si="126"/>
        <v>9031548</v>
      </c>
      <c r="BL37" s="548">
        <f t="shared" si="126"/>
        <v>2484540</v>
      </c>
      <c r="BM37" s="547">
        <f t="shared" si="54"/>
        <v>0</v>
      </c>
      <c r="BN37" s="548">
        <f t="shared" si="5"/>
        <v>0</v>
      </c>
      <c r="BO37" s="548">
        <f t="shared" si="5"/>
        <v>0</v>
      </c>
      <c r="BP37" s="548">
        <f t="shared" si="5"/>
        <v>0</v>
      </c>
      <c r="BQ37" s="548">
        <f t="shared" si="5"/>
        <v>0</v>
      </c>
      <c r="BR37" s="547">
        <f t="shared" si="55"/>
        <v>1575822</v>
      </c>
      <c r="BS37" s="548">
        <f t="shared" si="6"/>
        <v>49611</v>
      </c>
      <c r="BT37" s="548">
        <f t="shared" si="6"/>
        <v>1526211</v>
      </c>
      <c r="BU37" s="548">
        <f t="shared" si="6"/>
        <v>1202026</v>
      </c>
      <c r="BV37" s="548">
        <f t="shared" si="6"/>
        <v>324185</v>
      </c>
      <c r="BW37" s="548"/>
      <c r="BX37" s="548"/>
      <c r="BY37" s="548"/>
      <c r="BZ37" s="548"/>
      <c r="CA37" s="548"/>
      <c r="CB37" s="547">
        <f t="shared" si="56"/>
        <v>574371</v>
      </c>
      <c r="CC37" s="548">
        <f t="shared" si="7"/>
        <v>1353</v>
      </c>
      <c r="CD37" s="548">
        <f t="shared" si="7"/>
        <v>573018</v>
      </c>
      <c r="CE37" s="548">
        <f t="shared" si="7"/>
        <v>573018</v>
      </c>
      <c r="CF37" s="548">
        <f t="shared" si="7"/>
        <v>0</v>
      </c>
      <c r="CG37" s="549">
        <f t="shared" si="57"/>
        <v>14779293</v>
      </c>
      <c r="CH37" s="547">
        <f t="shared" si="58"/>
        <v>16999582</v>
      </c>
      <c r="CI37" s="548">
        <f t="shared" si="58"/>
        <v>1461339</v>
      </c>
      <c r="CJ37" s="548">
        <f t="shared" si="58"/>
        <v>15538243</v>
      </c>
      <c r="CK37" s="548">
        <f t="shared" si="58"/>
        <v>11847484</v>
      </c>
      <c r="CL37" s="548">
        <f t="shared" si="58"/>
        <v>3690759</v>
      </c>
      <c r="CM37" s="547">
        <f t="shared" si="59"/>
        <v>0</v>
      </c>
      <c r="CN37" s="548">
        <f t="shared" si="8"/>
        <v>0</v>
      </c>
      <c r="CO37" s="548">
        <f t="shared" si="8"/>
        <v>0</v>
      </c>
      <c r="CP37" s="548">
        <f t="shared" si="8"/>
        <v>0</v>
      </c>
      <c r="CQ37" s="548">
        <f t="shared" si="8"/>
        <v>0</v>
      </c>
      <c r="CR37" s="547">
        <f t="shared" si="60"/>
        <v>7437200</v>
      </c>
      <c r="CS37" s="548">
        <f t="shared" si="60"/>
        <v>229680</v>
      </c>
      <c r="CT37" s="548">
        <f t="shared" si="60"/>
        <v>7207520</v>
      </c>
      <c r="CU37" s="548">
        <f t="shared" si="60"/>
        <v>5512880</v>
      </c>
      <c r="CV37" s="548">
        <f t="shared" si="60"/>
        <v>1694640</v>
      </c>
      <c r="CW37" s="547">
        <f t="shared" si="61"/>
        <v>0</v>
      </c>
      <c r="CX37" s="548">
        <f t="shared" si="9"/>
        <v>0</v>
      </c>
      <c r="CY37" s="548">
        <f t="shared" si="9"/>
        <v>0</v>
      </c>
      <c r="CZ37" s="548">
        <f t="shared" si="9"/>
        <v>0</v>
      </c>
      <c r="DA37" s="548">
        <f t="shared" si="9"/>
        <v>0</v>
      </c>
      <c r="DB37" s="547">
        <f t="shared" si="62"/>
        <v>663432</v>
      </c>
      <c r="DC37" s="548">
        <f t="shared" si="10"/>
        <v>2256</v>
      </c>
      <c r="DD37" s="548">
        <f t="shared" si="10"/>
        <v>661176</v>
      </c>
      <c r="DE37" s="548">
        <f t="shared" si="10"/>
        <v>661176</v>
      </c>
      <c r="DF37" s="548">
        <f t="shared" si="10"/>
        <v>0</v>
      </c>
      <c r="DG37" s="549">
        <f t="shared" si="63"/>
        <v>25100214</v>
      </c>
      <c r="DH37" s="547">
        <f t="shared" si="64"/>
        <v>2485660</v>
      </c>
      <c r="DI37" s="548">
        <f t="shared" si="64"/>
        <v>204906</v>
      </c>
      <c r="DJ37" s="548">
        <f t="shared" si="64"/>
        <v>2280754</v>
      </c>
      <c r="DK37" s="548">
        <f t="shared" si="64"/>
        <v>1652124</v>
      </c>
      <c r="DL37" s="548">
        <f t="shared" si="64"/>
        <v>628630</v>
      </c>
      <c r="DM37" s="547">
        <f t="shared" si="65"/>
        <v>0</v>
      </c>
      <c r="DN37" s="548">
        <f t="shared" si="11"/>
        <v>0</v>
      </c>
      <c r="DO37" s="548">
        <f t="shared" si="11"/>
        <v>0</v>
      </c>
      <c r="DP37" s="548">
        <f t="shared" si="11"/>
        <v>0</v>
      </c>
      <c r="DQ37" s="548">
        <f t="shared" si="11"/>
        <v>0</v>
      </c>
      <c r="DR37" s="548"/>
      <c r="DS37" s="548"/>
      <c r="DT37" s="548"/>
      <c r="DU37" s="548"/>
      <c r="DV37" s="548"/>
      <c r="DW37" s="547">
        <f t="shared" si="66"/>
        <v>0</v>
      </c>
      <c r="DX37" s="548">
        <f t="shared" si="12"/>
        <v>0</v>
      </c>
      <c r="DY37" s="548">
        <f t="shared" si="12"/>
        <v>0</v>
      </c>
      <c r="DZ37" s="548">
        <f t="shared" si="12"/>
        <v>0</v>
      </c>
      <c r="EA37" s="548">
        <f t="shared" si="12"/>
        <v>0</v>
      </c>
      <c r="EB37" s="547">
        <f t="shared" si="67"/>
        <v>265373</v>
      </c>
      <c r="EC37" s="548">
        <f t="shared" si="13"/>
        <v>903</v>
      </c>
      <c r="ED37" s="548">
        <f t="shared" si="13"/>
        <v>264470</v>
      </c>
      <c r="EE37" s="548">
        <f t="shared" si="13"/>
        <v>264470</v>
      </c>
      <c r="EF37" s="548">
        <f t="shared" si="13"/>
        <v>0</v>
      </c>
      <c r="EG37" s="549">
        <f t="shared" si="68"/>
        <v>2751033</v>
      </c>
      <c r="EH37" s="549">
        <f>CG37+DG37+EG37-100</f>
        <v>42630440</v>
      </c>
      <c r="EI37" s="550">
        <f t="shared" si="70"/>
        <v>3063060</v>
      </c>
      <c r="EJ37" s="550">
        <f t="shared" si="14"/>
        <v>39567480</v>
      </c>
      <c r="EK37" s="550">
        <f t="shared" si="14"/>
        <v>30744726</v>
      </c>
      <c r="EL37" s="550">
        <f t="shared" si="14"/>
        <v>8822754</v>
      </c>
      <c r="EM37" s="551">
        <f t="shared" si="71"/>
        <v>32114342</v>
      </c>
      <c r="EN37" s="551">
        <f t="shared" si="72"/>
        <v>0</v>
      </c>
      <c r="EO37" s="551">
        <f t="shared" si="73"/>
        <v>9013022</v>
      </c>
      <c r="EP37" s="551">
        <f t="shared" si="74"/>
        <v>0</v>
      </c>
      <c r="EQ37" s="551">
        <f t="shared" si="75"/>
        <v>1503176</v>
      </c>
      <c r="ER37" s="547">
        <f t="shared" si="76"/>
        <v>0</v>
      </c>
      <c r="ES37" s="548">
        <f t="shared" si="76"/>
        <v>0</v>
      </c>
      <c r="ET37" s="548">
        <f t="shared" si="76"/>
        <v>0</v>
      </c>
      <c r="EU37" s="548">
        <f t="shared" si="76"/>
        <v>0</v>
      </c>
      <c r="EV37" s="548">
        <f t="shared" si="76"/>
        <v>0</v>
      </c>
      <c r="EW37" s="547">
        <f t="shared" si="77"/>
        <v>0</v>
      </c>
      <c r="EX37" s="547">
        <f t="shared" si="77"/>
        <v>0</v>
      </c>
      <c r="EY37" s="547">
        <f t="shared" si="77"/>
        <v>0</v>
      </c>
      <c r="EZ37" s="547">
        <f t="shared" si="77"/>
        <v>0</v>
      </c>
      <c r="FA37" s="547">
        <f t="shared" si="77"/>
        <v>0</v>
      </c>
      <c r="FB37" s="552">
        <f t="shared" si="78"/>
        <v>0</v>
      </c>
      <c r="FC37" s="552">
        <f t="shared" si="78"/>
        <v>0</v>
      </c>
      <c r="FD37" s="552">
        <f t="shared" si="78"/>
        <v>0</v>
      </c>
      <c r="FE37" s="552">
        <f t="shared" si="78"/>
        <v>0</v>
      </c>
      <c r="FF37" s="552">
        <f t="shared" si="78"/>
        <v>0</v>
      </c>
      <c r="FG37" s="552">
        <f t="shared" si="79"/>
        <v>0</v>
      </c>
      <c r="FH37" s="552">
        <f t="shared" si="79"/>
        <v>0</v>
      </c>
      <c r="FI37" s="552">
        <f t="shared" si="79"/>
        <v>0</v>
      </c>
      <c r="FJ37" s="552">
        <f t="shared" si="79"/>
        <v>0</v>
      </c>
      <c r="FK37" s="552">
        <f t="shared" si="79"/>
        <v>0</v>
      </c>
      <c r="FL37" s="547">
        <f t="shared" si="80"/>
        <v>0</v>
      </c>
      <c r="FM37" s="547">
        <f t="shared" si="80"/>
        <v>0</v>
      </c>
      <c r="FN37" s="547">
        <f t="shared" si="80"/>
        <v>0</v>
      </c>
      <c r="FO37" s="547">
        <f t="shared" si="80"/>
        <v>0</v>
      </c>
      <c r="FP37" s="547">
        <f t="shared" si="80"/>
        <v>0</v>
      </c>
      <c r="FQ37" s="547">
        <f t="shared" si="81"/>
        <v>93900</v>
      </c>
      <c r="FR37" s="547">
        <f t="shared" si="81"/>
        <v>1875</v>
      </c>
      <c r="FS37" s="547">
        <f t="shared" si="81"/>
        <v>92025</v>
      </c>
      <c r="FT37" s="547">
        <f t="shared" si="81"/>
        <v>92025</v>
      </c>
      <c r="FU37" s="547">
        <f t="shared" si="81"/>
        <v>0</v>
      </c>
      <c r="FV37" s="552">
        <f t="shared" si="82"/>
        <v>0</v>
      </c>
      <c r="FW37" s="552">
        <f t="shared" si="82"/>
        <v>0</v>
      </c>
      <c r="FX37" s="552">
        <f t="shared" si="82"/>
        <v>0</v>
      </c>
      <c r="FY37" s="552">
        <f t="shared" si="82"/>
        <v>0</v>
      </c>
      <c r="FZ37" s="552">
        <f t="shared" si="82"/>
        <v>0</v>
      </c>
      <c r="GA37" s="552">
        <f t="shared" si="83"/>
        <v>0</v>
      </c>
      <c r="GB37" s="552">
        <f t="shared" si="83"/>
        <v>0</v>
      </c>
      <c r="GC37" s="552">
        <f t="shared" si="83"/>
        <v>0</v>
      </c>
      <c r="GD37" s="552">
        <f t="shared" si="83"/>
        <v>0</v>
      </c>
      <c r="GE37" s="552">
        <f t="shared" si="83"/>
        <v>0</v>
      </c>
      <c r="GF37" s="552">
        <f t="shared" si="84"/>
        <v>0</v>
      </c>
      <c r="GG37" s="552">
        <f t="shared" si="84"/>
        <v>0</v>
      </c>
      <c r="GH37" s="552">
        <f t="shared" si="84"/>
        <v>0</v>
      </c>
      <c r="GI37" s="552">
        <f t="shared" si="84"/>
        <v>0</v>
      </c>
      <c r="GJ37" s="552">
        <f t="shared" si="84"/>
        <v>0</v>
      </c>
      <c r="GK37" s="552">
        <f t="shared" si="85"/>
        <v>0</v>
      </c>
      <c r="GL37" s="552">
        <f t="shared" si="85"/>
        <v>0</v>
      </c>
      <c r="GM37" s="552">
        <f t="shared" si="85"/>
        <v>0</v>
      </c>
      <c r="GN37" s="552">
        <f t="shared" si="85"/>
        <v>0</v>
      </c>
      <c r="GO37" s="552">
        <f t="shared" si="85"/>
        <v>0</v>
      </c>
      <c r="GP37" s="547">
        <f t="shared" si="86"/>
        <v>0</v>
      </c>
      <c r="GQ37" s="547">
        <f t="shared" si="86"/>
        <v>0</v>
      </c>
      <c r="GR37" s="547">
        <f t="shared" si="86"/>
        <v>0</v>
      </c>
      <c r="GS37" s="547">
        <f t="shared" si="86"/>
        <v>0</v>
      </c>
      <c r="GT37" s="547">
        <f t="shared" si="86"/>
        <v>0</v>
      </c>
      <c r="GU37" s="547">
        <f t="shared" si="87"/>
        <v>0</v>
      </c>
      <c r="GV37" s="547">
        <f t="shared" si="87"/>
        <v>0</v>
      </c>
      <c r="GW37" s="547">
        <f t="shared" si="87"/>
        <v>0</v>
      </c>
      <c r="GX37" s="547">
        <f t="shared" si="87"/>
        <v>0</v>
      </c>
      <c r="GY37" s="547">
        <f t="shared" si="87"/>
        <v>0</v>
      </c>
      <c r="GZ37" s="552">
        <f t="shared" si="88"/>
        <v>0</v>
      </c>
      <c r="HA37" s="552">
        <f t="shared" si="88"/>
        <v>0</v>
      </c>
      <c r="HB37" s="552">
        <f t="shared" si="88"/>
        <v>0</v>
      </c>
      <c r="HC37" s="552">
        <f t="shared" si="88"/>
        <v>0</v>
      </c>
      <c r="HD37" s="552">
        <f t="shared" si="88"/>
        <v>0</v>
      </c>
      <c r="HE37" s="552">
        <f t="shared" si="89"/>
        <v>0</v>
      </c>
      <c r="HF37" s="552">
        <f t="shared" si="89"/>
        <v>0</v>
      </c>
      <c r="HG37" s="552">
        <f t="shared" si="89"/>
        <v>0</v>
      </c>
      <c r="HH37" s="552">
        <f t="shared" si="89"/>
        <v>0</v>
      </c>
      <c r="HI37" s="552">
        <f t="shared" si="89"/>
        <v>0</v>
      </c>
      <c r="HJ37" s="547">
        <f t="shared" si="90"/>
        <v>0</v>
      </c>
      <c r="HK37" s="547">
        <f t="shared" si="90"/>
        <v>0</v>
      </c>
      <c r="HL37" s="547">
        <f t="shared" si="90"/>
        <v>0</v>
      </c>
      <c r="HM37" s="547">
        <f t="shared" si="90"/>
        <v>0</v>
      </c>
      <c r="HN37" s="547">
        <f t="shared" si="90"/>
        <v>0</v>
      </c>
      <c r="HO37" s="547">
        <f t="shared" si="91"/>
        <v>0</v>
      </c>
      <c r="HP37" s="547">
        <f t="shared" si="91"/>
        <v>0</v>
      </c>
      <c r="HQ37" s="547">
        <f t="shared" si="91"/>
        <v>0</v>
      </c>
      <c r="HR37" s="547">
        <f t="shared" si="91"/>
        <v>0</v>
      </c>
      <c r="HS37" s="547">
        <f t="shared" si="91"/>
        <v>0</v>
      </c>
      <c r="HT37" s="552">
        <f t="shared" si="92"/>
        <v>0</v>
      </c>
      <c r="HU37" s="552">
        <f t="shared" si="92"/>
        <v>0</v>
      </c>
      <c r="HV37" s="552">
        <f t="shared" si="92"/>
        <v>0</v>
      </c>
      <c r="HW37" s="552">
        <f t="shared" si="92"/>
        <v>0</v>
      </c>
      <c r="HX37" s="552">
        <f t="shared" si="92"/>
        <v>0</v>
      </c>
      <c r="HY37" s="552">
        <f t="shared" si="93"/>
        <v>0</v>
      </c>
      <c r="HZ37" s="552">
        <f t="shared" si="93"/>
        <v>0</v>
      </c>
      <c r="IA37" s="552">
        <f t="shared" si="93"/>
        <v>0</v>
      </c>
      <c r="IB37" s="552">
        <f t="shared" si="93"/>
        <v>0</v>
      </c>
      <c r="IC37" s="552">
        <f t="shared" si="93"/>
        <v>0</v>
      </c>
      <c r="ID37" s="547">
        <f t="shared" si="94"/>
        <v>0</v>
      </c>
      <c r="IE37" s="547">
        <f t="shared" si="94"/>
        <v>0</v>
      </c>
      <c r="IF37" s="547">
        <f t="shared" si="94"/>
        <v>0</v>
      </c>
      <c r="IG37" s="547">
        <f t="shared" si="94"/>
        <v>0</v>
      </c>
      <c r="IH37" s="547">
        <f t="shared" si="94"/>
        <v>0</v>
      </c>
      <c r="II37" s="547">
        <f t="shared" si="95"/>
        <v>0</v>
      </c>
      <c r="IJ37" s="547">
        <f t="shared" si="95"/>
        <v>0</v>
      </c>
      <c r="IK37" s="547">
        <f t="shared" si="95"/>
        <v>0</v>
      </c>
      <c r="IL37" s="547">
        <f t="shared" si="95"/>
        <v>0</v>
      </c>
      <c r="IM37" s="547">
        <f t="shared" si="95"/>
        <v>0</v>
      </c>
      <c r="IN37" s="552">
        <f t="shared" si="96"/>
        <v>0</v>
      </c>
      <c r="IO37" s="552">
        <f t="shared" si="96"/>
        <v>0</v>
      </c>
      <c r="IP37" s="552">
        <f t="shared" si="96"/>
        <v>0</v>
      </c>
      <c r="IQ37" s="552">
        <f t="shared" si="96"/>
        <v>0</v>
      </c>
      <c r="IR37" s="552">
        <f t="shared" si="96"/>
        <v>0</v>
      </c>
      <c r="IS37" s="552">
        <f t="shared" si="97"/>
        <v>63552</v>
      </c>
      <c r="IT37" s="552">
        <f t="shared" si="97"/>
        <v>13114</v>
      </c>
      <c r="IU37" s="552">
        <f t="shared" si="97"/>
        <v>50438</v>
      </c>
      <c r="IV37" s="552">
        <f t="shared" si="97"/>
        <v>39556</v>
      </c>
      <c r="IW37" s="552">
        <f t="shared" si="97"/>
        <v>10882</v>
      </c>
      <c r="IX37" s="547">
        <f t="shared" si="98"/>
        <v>41766</v>
      </c>
      <c r="IY37" s="547">
        <f t="shared" si="98"/>
        <v>7272</v>
      </c>
      <c r="IZ37" s="547">
        <f t="shared" si="98"/>
        <v>34494</v>
      </c>
      <c r="JA37" s="547">
        <f t="shared" si="98"/>
        <v>26301</v>
      </c>
      <c r="JB37" s="547">
        <f t="shared" si="98"/>
        <v>8193</v>
      </c>
      <c r="JC37" s="547">
        <f t="shared" si="99"/>
        <v>0</v>
      </c>
      <c r="JD37" s="547">
        <f t="shared" si="99"/>
        <v>0</v>
      </c>
      <c r="JE37" s="547">
        <f t="shared" si="99"/>
        <v>0</v>
      </c>
      <c r="JF37" s="547">
        <f t="shared" si="99"/>
        <v>0</v>
      </c>
      <c r="JG37" s="547">
        <f t="shared" si="99"/>
        <v>0</v>
      </c>
      <c r="JH37" s="552">
        <f t="shared" si="100"/>
        <v>0</v>
      </c>
      <c r="JI37" s="552">
        <f t="shared" si="100"/>
        <v>0</v>
      </c>
      <c r="JJ37" s="552">
        <f t="shared" si="100"/>
        <v>0</v>
      </c>
      <c r="JK37" s="552">
        <f t="shared" si="100"/>
        <v>0</v>
      </c>
      <c r="JL37" s="552">
        <f t="shared" si="100"/>
        <v>0</v>
      </c>
      <c r="JM37" s="552">
        <f t="shared" si="101"/>
        <v>0</v>
      </c>
      <c r="JN37" s="552">
        <f t="shared" si="101"/>
        <v>0</v>
      </c>
      <c r="JO37" s="552">
        <f t="shared" si="101"/>
        <v>0</v>
      </c>
      <c r="JP37" s="552">
        <f t="shared" si="101"/>
        <v>0</v>
      </c>
      <c r="JQ37" s="552">
        <f t="shared" si="101"/>
        <v>0</v>
      </c>
      <c r="JR37" s="547">
        <f t="shared" si="102"/>
        <v>0</v>
      </c>
      <c r="JS37" s="547">
        <f t="shared" si="102"/>
        <v>0</v>
      </c>
      <c r="JT37" s="547">
        <f t="shared" si="102"/>
        <v>0</v>
      </c>
      <c r="JU37" s="547">
        <f t="shared" si="102"/>
        <v>0</v>
      </c>
      <c r="JV37" s="547">
        <f t="shared" si="102"/>
        <v>0</v>
      </c>
      <c r="JW37" s="547">
        <f t="shared" si="103"/>
        <v>0</v>
      </c>
      <c r="JX37" s="547">
        <f t="shared" si="103"/>
        <v>0</v>
      </c>
      <c r="JY37" s="547">
        <f t="shared" si="103"/>
        <v>0</v>
      </c>
      <c r="JZ37" s="547">
        <f t="shared" si="103"/>
        <v>0</v>
      </c>
      <c r="KA37" s="547">
        <f t="shared" si="103"/>
        <v>0</v>
      </c>
      <c r="KB37" s="552">
        <f t="shared" si="104"/>
        <v>0</v>
      </c>
      <c r="KC37" s="552">
        <f t="shared" si="104"/>
        <v>0</v>
      </c>
      <c r="KD37" s="552">
        <f t="shared" si="104"/>
        <v>0</v>
      </c>
      <c r="KE37" s="552">
        <f t="shared" si="104"/>
        <v>0</v>
      </c>
      <c r="KF37" s="552">
        <f t="shared" si="104"/>
        <v>0</v>
      </c>
      <c r="KG37" s="552">
        <f t="shared" si="105"/>
        <v>0</v>
      </c>
      <c r="KH37" s="552">
        <f t="shared" si="105"/>
        <v>0</v>
      </c>
      <c r="KI37" s="552">
        <f t="shared" si="105"/>
        <v>0</v>
      </c>
      <c r="KJ37" s="552">
        <f t="shared" si="105"/>
        <v>0</v>
      </c>
      <c r="KK37" s="552">
        <f t="shared" si="105"/>
        <v>0</v>
      </c>
      <c r="KL37" s="552">
        <f>ER37+EW37+FB37+FG37+FL37+FQ37+100</f>
        <v>94000</v>
      </c>
      <c r="KM37" s="552">
        <f t="shared" si="107"/>
        <v>105318</v>
      </c>
      <c r="KN37" s="549">
        <f t="shared" si="108"/>
        <v>199218</v>
      </c>
      <c r="KO37" s="549">
        <f t="shared" si="108"/>
        <v>22261</v>
      </c>
      <c r="KP37" s="549">
        <f t="shared" si="108"/>
        <v>176957</v>
      </c>
      <c r="KQ37" s="549">
        <f t="shared" si="108"/>
        <v>157882</v>
      </c>
      <c r="KR37" s="549">
        <f t="shared" si="108"/>
        <v>19075</v>
      </c>
      <c r="KS37" s="549">
        <f t="shared" si="45"/>
        <v>42829658</v>
      </c>
      <c r="KT37" s="550">
        <f t="shared" si="45"/>
        <v>3085321</v>
      </c>
      <c r="KU37" s="550">
        <f t="shared" si="45"/>
        <v>39744437</v>
      </c>
      <c r="KV37" s="550">
        <f t="shared" si="45"/>
        <v>30902608</v>
      </c>
      <c r="KW37" s="550">
        <f t="shared" si="45"/>
        <v>8841829</v>
      </c>
      <c r="KX37" s="537">
        <f t="shared" si="109"/>
        <v>42829.8</v>
      </c>
      <c r="KY37" s="553">
        <f t="shared" si="110"/>
        <v>42735.8</v>
      </c>
      <c r="KZ37" s="553">
        <f t="shared" si="111"/>
        <v>94</v>
      </c>
      <c r="LA37" s="554">
        <f t="shared" si="112"/>
        <v>42829.8</v>
      </c>
      <c r="LC37" s="723">
        <f t="shared" si="113"/>
        <v>0</v>
      </c>
      <c r="LD37" s="723">
        <f t="shared" si="114"/>
        <v>0</v>
      </c>
      <c r="LE37" s="723">
        <f t="shared" si="115"/>
        <v>0</v>
      </c>
      <c r="LF37" s="723">
        <f t="shared" si="116"/>
        <v>0</v>
      </c>
      <c r="LG37" s="723">
        <f t="shared" si="117"/>
        <v>0</v>
      </c>
      <c r="LH37" s="723">
        <f t="shared" si="118"/>
        <v>1252</v>
      </c>
      <c r="LI37" s="555"/>
      <c r="LJ37" s="555"/>
      <c r="LK37" s="555"/>
      <c r="LL37" s="555"/>
      <c r="LM37" s="555"/>
      <c r="LN37" s="555"/>
      <c r="LO37" s="555"/>
      <c r="LP37" s="555"/>
      <c r="LQ37" s="555"/>
      <c r="LR37" s="555"/>
      <c r="LS37" s="555"/>
      <c r="LT37" s="555"/>
      <c r="LU37" s="555"/>
      <c r="LV37" s="555"/>
      <c r="LW37" s="555"/>
      <c r="LX37" s="555"/>
      <c r="LY37" s="555"/>
      <c r="LZ37" s="555"/>
      <c r="MA37" s="555"/>
      <c r="MB37" s="555"/>
      <c r="MC37" s="555"/>
      <c r="MD37" s="555"/>
      <c r="ME37" s="555"/>
      <c r="MF37" s="555"/>
      <c r="MG37" s="555"/>
      <c r="MH37" s="555"/>
      <c r="MI37" s="555"/>
      <c r="MJ37" s="555"/>
      <c r="MK37" s="555"/>
      <c r="ML37" s="555"/>
      <c r="MM37" s="555"/>
      <c r="MN37" s="555"/>
      <c r="MO37" s="555"/>
      <c r="MP37" s="555"/>
      <c r="MQ37" s="555"/>
      <c r="MR37" s="555"/>
      <c r="MS37" s="555"/>
      <c r="MT37" s="555"/>
      <c r="MU37" s="555"/>
      <c r="MV37" s="555"/>
      <c r="MW37" s="555"/>
      <c r="MX37" s="555"/>
      <c r="MY37" s="555"/>
      <c r="MZ37" s="555"/>
      <c r="NA37" s="555"/>
      <c r="NB37" s="555"/>
      <c r="NC37" s="555"/>
      <c r="ND37" s="555"/>
      <c r="NE37" s="555"/>
      <c r="NF37" s="555"/>
      <c r="NG37" s="555"/>
      <c r="NH37" s="555"/>
      <c r="NI37" s="555"/>
      <c r="NJ37" s="555"/>
      <c r="NL37" s="749">
        <f t="shared" si="119"/>
        <v>31776</v>
      </c>
      <c r="NM37" s="724">
        <f t="shared" si="120"/>
        <v>41766</v>
      </c>
      <c r="NN37" s="724">
        <f t="shared" si="121"/>
        <v>0</v>
      </c>
      <c r="NO37" s="750">
        <f t="shared" si="122"/>
        <v>25219</v>
      </c>
      <c r="NP37" s="751">
        <f t="shared" si="46"/>
        <v>34494</v>
      </c>
      <c r="NQ37" s="751">
        <f t="shared" si="47"/>
        <v>0</v>
      </c>
      <c r="NR37" s="749">
        <f t="shared" si="123"/>
        <v>6557</v>
      </c>
      <c r="NS37" s="724">
        <f t="shared" si="124"/>
        <v>7272</v>
      </c>
      <c r="NT37" s="724">
        <f t="shared" si="125"/>
        <v>0</v>
      </c>
    </row>
    <row r="38" spans="1:384">
      <c r="A38" s="533" t="s">
        <v>809</v>
      </c>
      <c r="B38" s="534"/>
      <c r="C38" s="534"/>
      <c r="D38" s="534"/>
      <c r="E38" s="535">
        <f t="shared" si="48"/>
        <v>0</v>
      </c>
      <c r="F38" s="536"/>
      <c r="G38" s="536"/>
      <c r="H38" s="536"/>
      <c r="I38" s="535">
        <f t="shared" si="49"/>
        <v>0</v>
      </c>
      <c r="J38" s="537">
        <f t="shared" si="50"/>
        <v>0</v>
      </c>
      <c r="K38" s="560">
        <v>458</v>
      </c>
      <c r="L38" s="534"/>
      <c r="M38" s="556">
        <v>0</v>
      </c>
      <c r="N38" s="534"/>
      <c r="O38" s="538">
        <v>0</v>
      </c>
      <c r="P38" s="535">
        <f t="shared" si="2"/>
        <v>458</v>
      </c>
      <c r="Q38" s="560">
        <v>519</v>
      </c>
      <c r="R38" s="534"/>
      <c r="S38" s="556">
        <v>0</v>
      </c>
      <c r="T38" s="534"/>
      <c r="U38" s="538">
        <v>0</v>
      </c>
      <c r="V38" s="535">
        <f t="shared" si="3"/>
        <v>519</v>
      </c>
      <c r="W38" s="560">
        <v>133</v>
      </c>
      <c r="X38" s="534"/>
      <c r="Y38" s="534"/>
      <c r="Z38" s="534"/>
      <c r="AA38" s="538">
        <v>0</v>
      </c>
      <c r="AB38" s="535">
        <f t="shared" si="51"/>
        <v>133</v>
      </c>
      <c r="AC38" s="532">
        <f t="shared" si="52"/>
        <v>1110</v>
      </c>
      <c r="AD38" s="324"/>
      <c r="AE38" s="324"/>
      <c r="AF38" s="324"/>
      <c r="AG38" s="324"/>
      <c r="AH38" s="324"/>
      <c r="AI38" s="324"/>
      <c r="AJ38" s="540"/>
      <c r="AK38" s="541">
        <v>0</v>
      </c>
      <c r="AL38" s="542"/>
      <c r="AM38" s="543">
        <v>0</v>
      </c>
      <c r="AN38" s="543"/>
      <c r="AO38" s="540"/>
      <c r="AP38" s="544"/>
      <c r="AQ38" s="543">
        <v>0</v>
      </c>
      <c r="AR38" s="541"/>
      <c r="AS38" s="541"/>
      <c r="AT38" s="534"/>
      <c r="AU38" s="534"/>
      <c r="AV38" s="543">
        <v>0</v>
      </c>
      <c r="AW38" s="543">
        <v>0</v>
      </c>
      <c r="AX38" s="541"/>
      <c r="AY38" s="543">
        <v>0</v>
      </c>
      <c r="AZ38" s="543"/>
      <c r="BA38" s="541"/>
      <c r="BB38" s="543"/>
      <c r="BC38" s="534"/>
      <c r="BD38" s="534"/>
      <c r="BE38" s="543">
        <v>0</v>
      </c>
      <c r="BF38" s="543"/>
      <c r="BG38" s="546"/>
      <c r="BH38" s="547">
        <f t="shared" si="53"/>
        <v>11209550</v>
      </c>
      <c r="BI38" s="548">
        <f t="shared" si="126"/>
        <v>987906</v>
      </c>
      <c r="BJ38" s="548">
        <f t="shared" si="126"/>
        <v>10221644</v>
      </c>
      <c r="BK38" s="548">
        <f t="shared" si="126"/>
        <v>8016374</v>
      </c>
      <c r="BL38" s="548">
        <f t="shared" si="126"/>
        <v>2205270</v>
      </c>
      <c r="BM38" s="547">
        <f t="shared" si="54"/>
        <v>0</v>
      </c>
      <c r="BN38" s="548">
        <f t="shared" si="5"/>
        <v>0</v>
      </c>
      <c r="BO38" s="548">
        <f t="shared" si="5"/>
        <v>0</v>
      </c>
      <c r="BP38" s="548">
        <f t="shared" si="5"/>
        <v>0</v>
      </c>
      <c r="BQ38" s="548">
        <f t="shared" si="5"/>
        <v>0</v>
      </c>
      <c r="BR38" s="547">
        <f t="shared" si="55"/>
        <v>0</v>
      </c>
      <c r="BS38" s="548">
        <f t="shared" si="6"/>
        <v>0</v>
      </c>
      <c r="BT38" s="548">
        <f t="shared" si="6"/>
        <v>0</v>
      </c>
      <c r="BU38" s="548">
        <f t="shared" si="6"/>
        <v>0</v>
      </c>
      <c r="BV38" s="548">
        <f t="shared" si="6"/>
        <v>0</v>
      </c>
      <c r="BW38" s="548"/>
      <c r="BX38" s="548"/>
      <c r="BY38" s="548"/>
      <c r="BZ38" s="548"/>
      <c r="CA38" s="548"/>
      <c r="CB38" s="547">
        <f t="shared" si="56"/>
        <v>0</v>
      </c>
      <c r="CC38" s="548">
        <f t="shared" si="7"/>
        <v>0</v>
      </c>
      <c r="CD38" s="548">
        <f t="shared" si="7"/>
        <v>0</v>
      </c>
      <c r="CE38" s="548">
        <f t="shared" si="7"/>
        <v>0</v>
      </c>
      <c r="CF38" s="548">
        <f t="shared" si="7"/>
        <v>0</v>
      </c>
      <c r="CG38" s="549">
        <f t="shared" si="57"/>
        <v>11209550</v>
      </c>
      <c r="CH38" s="547">
        <f t="shared" si="58"/>
        <v>17333562</v>
      </c>
      <c r="CI38" s="548">
        <f t="shared" si="58"/>
        <v>1490049</v>
      </c>
      <c r="CJ38" s="548">
        <f t="shared" si="58"/>
        <v>15843513</v>
      </c>
      <c r="CK38" s="548">
        <f t="shared" si="58"/>
        <v>12080244</v>
      </c>
      <c r="CL38" s="548">
        <f t="shared" si="58"/>
        <v>3763269</v>
      </c>
      <c r="CM38" s="547">
        <f t="shared" si="59"/>
        <v>0</v>
      </c>
      <c r="CN38" s="548">
        <f t="shared" si="8"/>
        <v>0</v>
      </c>
      <c r="CO38" s="548">
        <f t="shared" si="8"/>
        <v>0</v>
      </c>
      <c r="CP38" s="548">
        <f t="shared" si="8"/>
        <v>0</v>
      </c>
      <c r="CQ38" s="548">
        <f t="shared" si="8"/>
        <v>0</v>
      </c>
      <c r="CR38" s="547">
        <f t="shared" si="60"/>
        <v>0</v>
      </c>
      <c r="CS38" s="548">
        <f t="shared" si="60"/>
        <v>0</v>
      </c>
      <c r="CT38" s="548">
        <f t="shared" si="60"/>
        <v>0</v>
      </c>
      <c r="CU38" s="548">
        <f t="shared" si="60"/>
        <v>0</v>
      </c>
      <c r="CV38" s="548">
        <f t="shared" si="60"/>
        <v>0</v>
      </c>
      <c r="CW38" s="547">
        <f t="shared" si="61"/>
        <v>0</v>
      </c>
      <c r="CX38" s="548">
        <f t="shared" si="9"/>
        <v>0</v>
      </c>
      <c r="CY38" s="548">
        <f t="shared" si="9"/>
        <v>0</v>
      </c>
      <c r="CZ38" s="548">
        <f t="shared" si="9"/>
        <v>0</v>
      </c>
      <c r="DA38" s="548">
        <f t="shared" si="9"/>
        <v>0</v>
      </c>
      <c r="DB38" s="547">
        <f t="shared" si="62"/>
        <v>0</v>
      </c>
      <c r="DC38" s="548">
        <f t="shared" si="10"/>
        <v>0</v>
      </c>
      <c r="DD38" s="548">
        <f t="shared" si="10"/>
        <v>0</v>
      </c>
      <c r="DE38" s="548">
        <f t="shared" si="10"/>
        <v>0</v>
      </c>
      <c r="DF38" s="548">
        <f t="shared" si="10"/>
        <v>0</v>
      </c>
      <c r="DG38" s="549">
        <f t="shared" si="63"/>
        <v>17333562</v>
      </c>
      <c r="DH38" s="547">
        <f t="shared" si="64"/>
        <v>4467470</v>
      </c>
      <c r="DI38" s="548">
        <f t="shared" si="64"/>
        <v>368277</v>
      </c>
      <c r="DJ38" s="548">
        <f t="shared" si="64"/>
        <v>4099193</v>
      </c>
      <c r="DK38" s="548">
        <f t="shared" si="64"/>
        <v>2969358</v>
      </c>
      <c r="DL38" s="548">
        <f t="shared" si="64"/>
        <v>1129835</v>
      </c>
      <c r="DM38" s="547">
        <f t="shared" si="65"/>
        <v>0</v>
      </c>
      <c r="DN38" s="548">
        <f t="shared" si="11"/>
        <v>0</v>
      </c>
      <c r="DO38" s="548">
        <f t="shared" si="11"/>
        <v>0</v>
      </c>
      <c r="DP38" s="548">
        <f t="shared" si="11"/>
        <v>0</v>
      </c>
      <c r="DQ38" s="548">
        <f t="shared" si="11"/>
        <v>0</v>
      </c>
      <c r="DR38" s="548"/>
      <c r="DS38" s="548"/>
      <c r="DT38" s="548"/>
      <c r="DU38" s="548"/>
      <c r="DV38" s="548"/>
      <c r="DW38" s="547">
        <f t="shared" si="66"/>
        <v>0</v>
      </c>
      <c r="DX38" s="548">
        <f t="shared" si="12"/>
        <v>0</v>
      </c>
      <c r="DY38" s="548">
        <f t="shared" si="12"/>
        <v>0</v>
      </c>
      <c r="DZ38" s="548">
        <f t="shared" si="12"/>
        <v>0</v>
      </c>
      <c r="EA38" s="548">
        <f t="shared" si="12"/>
        <v>0</v>
      </c>
      <c r="EB38" s="547">
        <f t="shared" si="67"/>
        <v>0</v>
      </c>
      <c r="EC38" s="548">
        <f t="shared" si="13"/>
        <v>0</v>
      </c>
      <c r="ED38" s="548">
        <f t="shared" si="13"/>
        <v>0</v>
      </c>
      <c r="EE38" s="548">
        <f t="shared" si="13"/>
        <v>0</v>
      </c>
      <c r="EF38" s="548">
        <f t="shared" si="13"/>
        <v>0</v>
      </c>
      <c r="EG38" s="549">
        <f t="shared" si="68"/>
        <v>4467470</v>
      </c>
      <c r="EH38" s="549">
        <f t="shared" si="69"/>
        <v>33010582</v>
      </c>
      <c r="EI38" s="550">
        <f t="shared" si="70"/>
        <v>2846232</v>
      </c>
      <c r="EJ38" s="550">
        <f t="shared" si="14"/>
        <v>30164350</v>
      </c>
      <c r="EK38" s="550">
        <f t="shared" si="14"/>
        <v>23065976</v>
      </c>
      <c r="EL38" s="550">
        <f t="shared" si="14"/>
        <v>7098374</v>
      </c>
      <c r="EM38" s="551">
        <f t="shared" si="71"/>
        <v>33010582</v>
      </c>
      <c r="EN38" s="551">
        <f t="shared" si="72"/>
        <v>0</v>
      </c>
      <c r="EO38" s="551">
        <f t="shared" si="73"/>
        <v>0</v>
      </c>
      <c r="EP38" s="551">
        <f t="shared" si="74"/>
        <v>0</v>
      </c>
      <c r="EQ38" s="551">
        <f t="shared" si="75"/>
        <v>0</v>
      </c>
      <c r="ER38" s="547">
        <f t="shared" si="76"/>
        <v>0</v>
      </c>
      <c r="ES38" s="548">
        <f t="shared" si="76"/>
        <v>0</v>
      </c>
      <c r="ET38" s="548">
        <f t="shared" si="76"/>
        <v>0</v>
      </c>
      <c r="EU38" s="548">
        <f t="shared" si="76"/>
        <v>0</v>
      </c>
      <c r="EV38" s="548">
        <f t="shared" si="76"/>
        <v>0</v>
      </c>
      <c r="EW38" s="547">
        <f t="shared" si="77"/>
        <v>0</v>
      </c>
      <c r="EX38" s="547">
        <f t="shared" si="77"/>
        <v>0</v>
      </c>
      <c r="EY38" s="547">
        <f t="shared" si="77"/>
        <v>0</v>
      </c>
      <c r="EZ38" s="547">
        <f t="shared" si="77"/>
        <v>0</v>
      </c>
      <c r="FA38" s="547">
        <f t="shared" si="77"/>
        <v>0</v>
      </c>
      <c r="FB38" s="552">
        <f t="shared" si="78"/>
        <v>0</v>
      </c>
      <c r="FC38" s="552">
        <f t="shared" si="78"/>
        <v>0</v>
      </c>
      <c r="FD38" s="552">
        <f t="shared" si="78"/>
        <v>0</v>
      </c>
      <c r="FE38" s="552">
        <f t="shared" si="78"/>
        <v>0</v>
      </c>
      <c r="FF38" s="552">
        <f t="shared" si="78"/>
        <v>0</v>
      </c>
      <c r="FG38" s="552">
        <f t="shared" si="79"/>
        <v>0</v>
      </c>
      <c r="FH38" s="552">
        <f t="shared" si="79"/>
        <v>0</v>
      </c>
      <c r="FI38" s="552">
        <f t="shared" si="79"/>
        <v>0</v>
      </c>
      <c r="FJ38" s="552">
        <f t="shared" si="79"/>
        <v>0</v>
      </c>
      <c r="FK38" s="552">
        <f t="shared" si="79"/>
        <v>0</v>
      </c>
      <c r="FL38" s="547">
        <f t="shared" si="80"/>
        <v>0</v>
      </c>
      <c r="FM38" s="547">
        <f t="shared" si="80"/>
        <v>0</v>
      </c>
      <c r="FN38" s="547">
        <f t="shared" si="80"/>
        <v>0</v>
      </c>
      <c r="FO38" s="547">
        <f t="shared" si="80"/>
        <v>0</v>
      </c>
      <c r="FP38" s="547">
        <f t="shared" si="80"/>
        <v>0</v>
      </c>
      <c r="FQ38" s="547">
        <f t="shared" si="81"/>
        <v>0</v>
      </c>
      <c r="FR38" s="547">
        <f t="shared" si="81"/>
        <v>0</v>
      </c>
      <c r="FS38" s="547">
        <f t="shared" si="81"/>
        <v>0</v>
      </c>
      <c r="FT38" s="547">
        <f t="shared" si="81"/>
        <v>0</v>
      </c>
      <c r="FU38" s="547">
        <f t="shared" si="81"/>
        <v>0</v>
      </c>
      <c r="FV38" s="552">
        <f t="shared" si="82"/>
        <v>0</v>
      </c>
      <c r="FW38" s="552">
        <f t="shared" si="82"/>
        <v>0</v>
      </c>
      <c r="FX38" s="552">
        <f t="shared" si="82"/>
        <v>0</v>
      </c>
      <c r="FY38" s="552">
        <f t="shared" si="82"/>
        <v>0</v>
      </c>
      <c r="FZ38" s="552">
        <f t="shared" si="82"/>
        <v>0</v>
      </c>
      <c r="GA38" s="552">
        <f t="shared" si="83"/>
        <v>0</v>
      </c>
      <c r="GB38" s="552">
        <f t="shared" si="83"/>
        <v>0</v>
      </c>
      <c r="GC38" s="552">
        <f t="shared" si="83"/>
        <v>0</v>
      </c>
      <c r="GD38" s="552">
        <f t="shared" si="83"/>
        <v>0</v>
      </c>
      <c r="GE38" s="552">
        <f t="shared" si="83"/>
        <v>0</v>
      </c>
      <c r="GF38" s="552">
        <f t="shared" si="84"/>
        <v>0</v>
      </c>
      <c r="GG38" s="552">
        <f t="shared" si="84"/>
        <v>0</v>
      </c>
      <c r="GH38" s="552">
        <f t="shared" si="84"/>
        <v>0</v>
      </c>
      <c r="GI38" s="552">
        <f t="shared" si="84"/>
        <v>0</v>
      </c>
      <c r="GJ38" s="552">
        <f t="shared" si="84"/>
        <v>0</v>
      </c>
      <c r="GK38" s="552">
        <f t="shared" si="85"/>
        <v>0</v>
      </c>
      <c r="GL38" s="552">
        <f t="shared" si="85"/>
        <v>0</v>
      </c>
      <c r="GM38" s="552">
        <f t="shared" si="85"/>
        <v>0</v>
      </c>
      <c r="GN38" s="552">
        <f t="shared" si="85"/>
        <v>0</v>
      </c>
      <c r="GO38" s="552">
        <f t="shared" si="85"/>
        <v>0</v>
      </c>
      <c r="GP38" s="547">
        <f t="shared" si="86"/>
        <v>0</v>
      </c>
      <c r="GQ38" s="547">
        <f t="shared" si="86"/>
        <v>0</v>
      </c>
      <c r="GR38" s="547">
        <f t="shared" si="86"/>
        <v>0</v>
      </c>
      <c r="GS38" s="547">
        <f t="shared" si="86"/>
        <v>0</v>
      </c>
      <c r="GT38" s="547">
        <f t="shared" si="86"/>
        <v>0</v>
      </c>
      <c r="GU38" s="547">
        <f t="shared" si="87"/>
        <v>0</v>
      </c>
      <c r="GV38" s="547">
        <f t="shared" si="87"/>
        <v>0</v>
      </c>
      <c r="GW38" s="547">
        <f t="shared" si="87"/>
        <v>0</v>
      </c>
      <c r="GX38" s="547">
        <f t="shared" si="87"/>
        <v>0</v>
      </c>
      <c r="GY38" s="547">
        <f t="shared" si="87"/>
        <v>0</v>
      </c>
      <c r="GZ38" s="552">
        <f t="shared" si="88"/>
        <v>0</v>
      </c>
      <c r="HA38" s="552">
        <f t="shared" si="88"/>
        <v>0</v>
      </c>
      <c r="HB38" s="552">
        <f t="shared" si="88"/>
        <v>0</v>
      </c>
      <c r="HC38" s="552">
        <f t="shared" si="88"/>
        <v>0</v>
      </c>
      <c r="HD38" s="552">
        <f t="shared" si="88"/>
        <v>0</v>
      </c>
      <c r="HE38" s="552">
        <f t="shared" si="89"/>
        <v>0</v>
      </c>
      <c r="HF38" s="552">
        <f t="shared" si="89"/>
        <v>0</v>
      </c>
      <c r="HG38" s="552">
        <f t="shared" si="89"/>
        <v>0</v>
      </c>
      <c r="HH38" s="552">
        <f t="shared" si="89"/>
        <v>0</v>
      </c>
      <c r="HI38" s="552">
        <f t="shared" si="89"/>
        <v>0</v>
      </c>
      <c r="HJ38" s="547">
        <f t="shared" si="90"/>
        <v>0</v>
      </c>
      <c r="HK38" s="547">
        <f t="shared" si="90"/>
        <v>0</v>
      </c>
      <c r="HL38" s="547">
        <f t="shared" si="90"/>
        <v>0</v>
      </c>
      <c r="HM38" s="547">
        <f t="shared" si="90"/>
        <v>0</v>
      </c>
      <c r="HN38" s="547">
        <f t="shared" si="90"/>
        <v>0</v>
      </c>
      <c r="HO38" s="547">
        <f t="shared" si="91"/>
        <v>0</v>
      </c>
      <c r="HP38" s="547">
        <f t="shared" si="91"/>
        <v>0</v>
      </c>
      <c r="HQ38" s="547">
        <f t="shared" si="91"/>
        <v>0</v>
      </c>
      <c r="HR38" s="547">
        <f t="shared" si="91"/>
        <v>0</v>
      </c>
      <c r="HS38" s="547">
        <f t="shared" si="91"/>
        <v>0</v>
      </c>
      <c r="HT38" s="552">
        <f t="shared" si="92"/>
        <v>0</v>
      </c>
      <c r="HU38" s="552">
        <f t="shared" si="92"/>
        <v>0</v>
      </c>
      <c r="HV38" s="552">
        <f t="shared" si="92"/>
        <v>0</v>
      </c>
      <c r="HW38" s="552">
        <f t="shared" si="92"/>
        <v>0</v>
      </c>
      <c r="HX38" s="552">
        <f t="shared" si="92"/>
        <v>0</v>
      </c>
      <c r="HY38" s="552">
        <f t="shared" si="93"/>
        <v>0</v>
      </c>
      <c r="HZ38" s="552">
        <f t="shared" si="93"/>
        <v>0</v>
      </c>
      <c r="IA38" s="552">
        <f t="shared" si="93"/>
        <v>0</v>
      </c>
      <c r="IB38" s="552">
        <f t="shared" si="93"/>
        <v>0</v>
      </c>
      <c r="IC38" s="552">
        <f t="shared" si="93"/>
        <v>0</v>
      </c>
      <c r="ID38" s="547">
        <f t="shared" si="94"/>
        <v>0</v>
      </c>
      <c r="IE38" s="547">
        <f t="shared" si="94"/>
        <v>0</v>
      </c>
      <c r="IF38" s="547">
        <f t="shared" si="94"/>
        <v>0</v>
      </c>
      <c r="IG38" s="547">
        <f t="shared" si="94"/>
        <v>0</v>
      </c>
      <c r="IH38" s="547">
        <f t="shared" si="94"/>
        <v>0</v>
      </c>
      <c r="II38" s="547">
        <f t="shared" si="95"/>
        <v>0</v>
      </c>
      <c r="IJ38" s="547">
        <f t="shared" si="95"/>
        <v>0</v>
      </c>
      <c r="IK38" s="547">
        <f t="shared" si="95"/>
        <v>0</v>
      </c>
      <c r="IL38" s="547">
        <f t="shared" si="95"/>
        <v>0</v>
      </c>
      <c r="IM38" s="547">
        <f t="shared" si="95"/>
        <v>0</v>
      </c>
      <c r="IN38" s="552">
        <f t="shared" si="96"/>
        <v>0</v>
      </c>
      <c r="IO38" s="552">
        <f t="shared" si="96"/>
        <v>0</v>
      </c>
      <c r="IP38" s="552">
        <f t="shared" si="96"/>
        <v>0</v>
      </c>
      <c r="IQ38" s="552">
        <f t="shared" si="96"/>
        <v>0</v>
      </c>
      <c r="IR38" s="552">
        <f t="shared" si="96"/>
        <v>0</v>
      </c>
      <c r="IS38" s="552">
        <f t="shared" si="97"/>
        <v>0</v>
      </c>
      <c r="IT38" s="552">
        <f t="shared" si="97"/>
        <v>0</v>
      </c>
      <c r="IU38" s="552">
        <f t="shared" si="97"/>
        <v>0</v>
      </c>
      <c r="IV38" s="552">
        <f t="shared" si="97"/>
        <v>0</v>
      </c>
      <c r="IW38" s="552">
        <f t="shared" si="97"/>
        <v>0</v>
      </c>
      <c r="IX38" s="547">
        <f t="shared" si="98"/>
        <v>0</v>
      </c>
      <c r="IY38" s="547">
        <f t="shared" si="98"/>
        <v>0</v>
      </c>
      <c r="IZ38" s="547">
        <f t="shared" si="98"/>
        <v>0</v>
      </c>
      <c r="JA38" s="547">
        <f t="shared" si="98"/>
        <v>0</v>
      </c>
      <c r="JB38" s="547">
        <f t="shared" si="98"/>
        <v>0</v>
      </c>
      <c r="JC38" s="547">
        <f t="shared" si="99"/>
        <v>0</v>
      </c>
      <c r="JD38" s="547">
        <f t="shared" si="99"/>
        <v>0</v>
      </c>
      <c r="JE38" s="547">
        <f t="shared" si="99"/>
        <v>0</v>
      </c>
      <c r="JF38" s="547">
        <f t="shared" si="99"/>
        <v>0</v>
      </c>
      <c r="JG38" s="547">
        <f t="shared" si="99"/>
        <v>0</v>
      </c>
      <c r="JH38" s="552">
        <f t="shared" si="100"/>
        <v>0</v>
      </c>
      <c r="JI38" s="552">
        <f t="shared" si="100"/>
        <v>0</v>
      </c>
      <c r="JJ38" s="552">
        <f t="shared" si="100"/>
        <v>0</v>
      </c>
      <c r="JK38" s="552">
        <f t="shared" si="100"/>
        <v>0</v>
      </c>
      <c r="JL38" s="552">
        <f t="shared" si="100"/>
        <v>0</v>
      </c>
      <c r="JM38" s="552">
        <f t="shared" si="101"/>
        <v>0</v>
      </c>
      <c r="JN38" s="552">
        <f t="shared" si="101"/>
        <v>0</v>
      </c>
      <c r="JO38" s="552">
        <f t="shared" si="101"/>
        <v>0</v>
      </c>
      <c r="JP38" s="552">
        <f t="shared" si="101"/>
        <v>0</v>
      </c>
      <c r="JQ38" s="552">
        <f t="shared" si="101"/>
        <v>0</v>
      </c>
      <c r="JR38" s="547">
        <f t="shared" si="102"/>
        <v>0</v>
      </c>
      <c r="JS38" s="547">
        <f t="shared" si="102"/>
        <v>0</v>
      </c>
      <c r="JT38" s="547">
        <f t="shared" si="102"/>
        <v>0</v>
      </c>
      <c r="JU38" s="547">
        <f t="shared" si="102"/>
        <v>0</v>
      </c>
      <c r="JV38" s="547">
        <f t="shared" si="102"/>
        <v>0</v>
      </c>
      <c r="JW38" s="547">
        <f t="shared" si="103"/>
        <v>0</v>
      </c>
      <c r="JX38" s="547">
        <f t="shared" si="103"/>
        <v>0</v>
      </c>
      <c r="JY38" s="547">
        <f t="shared" si="103"/>
        <v>0</v>
      </c>
      <c r="JZ38" s="547">
        <f t="shared" si="103"/>
        <v>0</v>
      </c>
      <c r="KA38" s="547">
        <f t="shared" si="103"/>
        <v>0</v>
      </c>
      <c r="KB38" s="552">
        <f t="shared" si="104"/>
        <v>0</v>
      </c>
      <c r="KC38" s="552">
        <f t="shared" si="104"/>
        <v>0</v>
      </c>
      <c r="KD38" s="552">
        <f t="shared" si="104"/>
        <v>0</v>
      </c>
      <c r="KE38" s="552">
        <f t="shared" si="104"/>
        <v>0</v>
      </c>
      <c r="KF38" s="552">
        <f t="shared" si="104"/>
        <v>0</v>
      </c>
      <c r="KG38" s="552">
        <f t="shared" si="105"/>
        <v>0</v>
      </c>
      <c r="KH38" s="552">
        <f t="shared" si="105"/>
        <v>0</v>
      </c>
      <c r="KI38" s="552">
        <f t="shared" si="105"/>
        <v>0</v>
      </c>
      <c r="KJ38" s="552">
        <f t="shared" si="105"/>
        <v>0</v>
      </c>
      <c r="KK38" s="552">
        <f t="shared" si="105"/>
        <v>0</v>
      </c>
      <c r="KL38" s="552">
        <f t="shared" si="106"/>
        <v>0</v>
      </c>
      <c r="KM38" s="552">
        <f t="shared" si="107"/>
        <v>0</v>
      </c>
      <c r="KN38" s="549">
        <f t="shared" si="108"/>
        <v>0</v>
      </c>
      <c r="KO38" s="549">
        <f t="shared" si="108"/>
        <v>0</v>
      </c>
      <c r="KP38" s="549">
        <f t="shared" si="108"/>
        <v>0</v>
      </c>
      <c r="KQ38" s="549">
        <f t="shared" si="108"/>
        <v>0</v>
      </c>
      <c r="KR38" s="549">
        <f t="shared" si="108"/>
        <v>0</v>
      </c>
      <c r="KS38" s="549">
        <f t="shared" si="45"/>
        <v>33010582</v>
      </c>
      <c r="KT38" s="550">
        <f t="shared" si="45"/>
        <v>2846232</v>
      </c>
      <c r="KU38" s="550">
        <f t="shared" si="45"/>
        <v>30164350</v>
      </c>
      <c r="KV38" s="550">
        <f t="shared" si="45"/>
        <v>23065976</v>
      </c>
      <c r="KW38" s="550">
        <f t="shared" si="45"/>
        <v>7098374</v>
      </c>
      <c r="KX38" s="537">
        <f t="shared" si="109"/>
        <v>33010.6</v>
      </c>
      <c r="KY38" s="553">
        <f t="shared" si="110"/>
        <v>33010.6</v>
      </c>
      <c r="KZ38" s="553">
        <f t="shared" si="111"/>
        <v>0</v>
      </c>
      <c r="LA38" s="554">
        <f t="shared" si="112"/>
        <v>33010.6</v>
      </c>
      <c r="LC38" s="723">
        <f t="shared" si="113"/>
        <v>0</v>
      </c>
      <c r="LD38" s="723">
        <f t="shared" si="114"/>
        <v>0</v>
      </c>
      <c r="LE38" s="723">
        <f t="shared" si="115"/>
        <v>0</v>
      </c>
      <c r="LF38" s="723">
        <f t="shared" si="116"/>
        <v>0</v>
      </c>
      <c r="LG38" s="723">
        <f t="shared" si="117"/>
        <v>0</v>
      </c>
      <c r="LH38" s="723">
        <f t="shared" si="118"/>
        <v>0</v>
      </c>
      <c r="LI38" s="555"/>
      <c r="LJ38" s="555"/>
      <c r="LK38" s="555"/>
      <c r="LL38" s="555"/>
      <c r="LM38" s="555"/>
      <c r="LN38" s="555"/>
      <c r="LO38" s="555"/>
      <c r="LP38" s="555"/>
      <c r="LQ38" s="555"/>
      <c r="LR38" s="555"/>
      <c r="LS38" s="555"/>
      <c r="LT38" s="555"/>
      <c r="LU38" s="555"/>
      <c r="LV38" s="555"/>
      <c r="LW38" s="555"/>
      <c r="LX38" s="555"/>
      <c r="LY38" s="555"/>
      <c r="LZ38" s="555"/>
      <c r="MA38" s="555"/>
      <c r="MB38" s="555"/>
      <c r="MC38" s="555"/>
      <c r="MD38" s="555"/>
      <c r="ME38" s="555"/>
      <c r="MF38" s="555"/>
      <c r="MG38" s="555"/>
      <c r="MH38" s="555"/>
      <c r="MI38" s="555"/>
      <c r="MJ38" s="555"/>
      <c r="MK38" s="555"/>
      <c r="ML38" s="555"/>
      <c r="MM38" s="555"/>
      <c r="MN38" s="555"/>
      <c r="MO38" s="555"/>
      <c r="MP38" s="555"/>
      <c r="MQ38" s="555"/>
      <c r="MR38" s="555"/>
      <c r="MS38" s="555"/>
      <c r="MT38" s="555"/>
      <c r="MU38" s="555"/>
      <c r="MV38" s="555"/>
      <c r="MW38" s="555"/>
      <c r="MX38" s="555"/>
      <c r="MY38" s="555"/>
      <c r="MZ38" s="555"/>
      <c r="NA38" s="555"/>
      <c r="NB38" s="555"/>
      <c r="NC38" s="555"/>
      <c r="ND38" s="555"/>
      <c r="NE38" s="555"/>
      <c r="NF38" s="555"/>
      <c r="NG38" s="555"/>
      <c r="NH38" s="555"/>
      <c r="NI38" s="555"/>
      <c r="NJ38" s="555"/>
      <c r="NL38" s="749">
        <f t="shared" si="119"/>
        <v>0</v>
      </c>
      <c r="NM38" s="724">
        <f t="shared" si="120"/>
        <v>0</v>
      </c>
      <c r="NN38" s="724">
        <f t="shared" si="121"/>
        <v>0</v>
      </c>
      <c r="NO38" s="750">
        <f t="shared" si="122"/>
        <v>0</v>
      </c>
      <c r="NP38" s="751">
        <f t="shared" si="46"/>
        <v>0</v>
      </c>
      <c r="NQ38" s="751">
        <f t="shared" si="47"/>
        <v>0</v>
      </c>
      <c r="NR38" s="749">
        <f t="shared" si="123"/>
        <v>0</v>
      </c>
      <c r="NS38" s="724">
        <f t="shared" si="124"/>
        <v>0</v>
      </c>
      <c r="NT38" s="724">
        <f t="shared" si="125"/>
        <v>0</v>
      </c>
    </row>
    <row r="39" spans="1:384">
      <c r="A39" s="533" t="s">
        <v>810</v>
      </c>
      <c r="B39" s="534"/>
      <c r="C39" s="534"/>
      <c r="D39" s="534"/>
      <c r="E39" s="535">
        <f t="shared" si="48"/>
        <v>0</v>
      </c>
      <c r="F39" s="536"/>
      <c r="G39" s="536"/>
      <c r="H39" s="536"/>
      <c r="I39" s="535">
        <f t="shared" si="49"/>
        <v>0</v>
      </c>
      <c r="J39" s="537">
        <f t="shared" si="50"/>
        <v>0</v>
      </c>
      <c r="K39" s="561">
        <v>550</v>
      </c>
      <c r="L39" s="534"/>
      <c r="M39" s="556">
        <v>0</v>
      </c>
      <c r="N39" s="534"/>
      <c r="O39" s="538">
        <v>0</v>
      </c>
      <c r="P39" s="535">
        <f t="shared" si="2"/>
        <v>550</v>
      </c>
      <c r="Q39" s="561">
        <v>556</v>
      </c>
      <c r="R39" s="534"/>
      <c r="S39" s="556">
        <v>0</v>
      </c>
      <c r="T39" s="534"/>
      <c r="U39" s="538">
        <v>4</v>
      </c>
      <c r="V39" s="535">
        <f t="shared" si="3"/>
        <v>560</v>
      </c>
      <c r="W39" s="561">
        <v>116</v>
      </c>
      <c r="X39" s="534"/>
      <c r="Y39" s="534"/>
      <c r="Z39" s="534"/>
      <c r="AA39" s="538">
        <v>2</v>
      </c>
      <c r="AB39" s="535">
        <f t="shared" si="51"/>
        <v>118</v>
      </c>
      <c r="AC39" s="532">
        <f t="shared" si="52"/>
        <v>1228</v>
      </c>
      <c r="AD39" s="324"/>
      <c r="AE39" s="324"/>
      <c r="AF39" s="324"/>
      <c r="AG39" s="324"/>
      <c r="AH39" s="324"/>
      <c r="AI39" s="324"/>
      <c r="AJ39" s="540"/>
      <c r="AK39" s="541">
        <v>0</v>
      </c>
      <c r="AL39" s="542"/>
      <c r="AM39" s="543">
        <v>0</v>
      </c>
      <c r="AN39" s="543"/>
      <c r="AO39" s="540"/>
      <c r="AP39" s="544"/>
      <c r="AQ39" s="543">
        <v>0</v>
      </c>
      <c r="AR39" s="541"/>
      <c r="AS39" s="541"/>
      <c r="AT39" s="534"/>
      <c r="AU39" s="534"/>
      <c r="AV39" s="543">
        <v>0</v>
      </c>
      <c r="AW39" s="543">
        <v>0</v>
      </c>
      <c r="AX39" s="541"/>
      <c r="AY39" s="543">
        <v>0</v>
      </c>
      <c r="AZ39" s="543"/>
      <c r="BA39" s="541"/>
      <c r="BB39" s="543"/>
      <c r="BC39" s="534"/>
      <c r="BD39" s="534"/>
      <c r="BE39" s="543">
        <v>0</v>
      </c>
      <c r="BF39" s="543"/>
      <c r="BG39" s="546"/>
      <c r="BH39" s="547">
        <f t="shared" si="53"/>
        <v>13461250</v>
      </c>
      <c r="BI39" s="548">
        <f t="shared" si="126"/>
        <v>1186350</v>
      </c>
      <c r="BJ39" s="548">
        <f t="shared" si="126"/>
        <v>12274900</v>
      </c>
      <c r="BK39" s="548">
        <f t="shared" si="126"/>
        <v>9626650</v>
      </c>
      <c r="BL39" s="548">
        <f t="shared" si="126"/>
        <v>2648250</v>
      </c>
      <c r="BM39" s="547">
        <f t="shared" si="54"/>
        <v>0</v>
      </c>
      <c r="BN39" s="548">
        <f t="shared" si="5"/>
        <v>0</v>
      </c>
      <c r="BO39" s="548">
        <f t="shared" si="5"/>
        <v>0</v>
      </c>
      <c r="BP39" s="548">
        <f t="shared" si="5"/>
        <v>0</v>
      </c>
      <c r="BQ39" s="548">
        <f t="shared" si="5"/>
        <v>0</v>
      </c>
      <c r="BR39" s="547">
        <f t="shared" si="55"/>
        <v>0</v>
      </c>
      <c r="BS39" s="548">
        <f t="shared" si="6"/>
        <v>0</v>
      </c>
      <c r="BT39" s="548">
        <f t="shared" si="6"/>
        <v>0</v>
      </c>
      <c r="BU39" s="548">
        <f t="shared" si="6"/>
        <v>0</v>
      </c>
      <c r="BV39" s="548">
        <f t="shared" si="6"/>
        <v>0</v>
      </c>
      <c r="BW39" s="548"/>
      <c r="BX39" s="548"/>
      <c r="BY39" s="548"/>
      <c r="BZ39" s="548"/>
      <c r="CA39" s="548"/>
      <c r="CB39" s="547">
        <f t="shared" si="56"/>
        <v>0</v>
      </c>
      <c r="CC39" s="548">
        <f t="shared" si="7"/>
        <v>0</v>
      </c>
      <c r="CD39" s="548">
        <f t="shared" si="7"/>
        <v>0</v>
      </c>
      <c r="CE39" s="548">
        <f t="shared" si="7"/>
        <v>0</v>
      </c>
      <c r="CF39" s="548">
        <f t="shared" si="7"/>
        <v>0</v>
      </c>
      <c r="CG39" s="549">
        <f t="shared" si="57"/>
        <v>13461250</v>
      </c>
      <c r="CH39" s="547">
        <f t="shared" si="58"/>
        <v>18569288</v>
      </c>
      <c r="CI39" s="548">
        <f t="shared" si="58"/>
        <v>1596276</v>
      </c>
      <c r="CJ39" s="548">
        <f t="shared" si="58"/>
        <v>16973012</v>
      </c>
      <c r="CK39" s="548">
        <f t="shared" si="58"/>
        <v>12941456</v>
      </c>
      <c r="CL39" s="548">
        <f t="shared" si="58"/>
        <v>4031556</v>
      </c>
      <c r="CM39" s="547">
        <f t="shared" si="59"/>
        <v>0</v>
      </c>
      <c r="CN39" s="548">
        <f t="shared" si="8"/>
        <v>0</v>
      </c>
      <c r="CO39" s="548">
        <f t="shared" si="8"/>
        <v>0</v>
      </c>
      <c r="CP39" s="548">
        <f t="shared" si="8"/>
        <v>0</v>
      </c>
      <c r="CQ39" s="548">
        <f t="shared" si="8"/>
        <v>0</v>
      </c>
      <c r="CR39" s="547">
        <f t="shared" si="60"/>
        <v>0</v>
      </c>
      <c r="CS39" s="548">
        <f t="shared" si="60"/>
        <v>0</v>
      </c>
      <c r="CT39" s="548">
        <f t="shared" si="60"/>
        <v>0</v>
      </c>
      <c r="CU39" s="548">
        <f t="shared" si="60"/>
        <v>0</v>
      </c>
      <c r="CV39" s="548">
        <f t="shared" si="60"/>
        <v>0</v>
      </c>
      <c r="CW39" s="547">
        <f t="shared" si="61"/>
        <v>0</v>
      </c>
      <c r="CX39" s="548">
        <f t="shared" si="9"/>
        <v>0</v>
      </c>
      <c r="CY39" s="548">
        <f t="shared" si="9"/>
        <v>0</v>
      </c>
      <c r="CZ39" s="548">
        <f t="shared" si="9"/>
        <v>0</v>
      </c>
      <c r="DA39" s="548">
        <f t="shared" si="9"/>
        <v>0</v>
      </c>
      <c r="DB39" s="547">
        <f t="shared" si="62"/>
        <v>884576</v>
      </c>
      <c r="DC39" s="548">
        <f t="shared" si="10"/>
        <v>3008</v>
      </c>
      <c r="DD39" s="548">
        <f t="shared" si="10"/>
        <v>881568</v>
      </c>
      <c r="DE39" s="548">
        <f t="shared" si="10"/>
        <v>881568</v>
      </c>
      <c r="DF39" s="548">
        <f t="shared" si="10"/>
        <v>0</v>
      </c>
      <c r="DG39" s="549">
        <f t="shared" si="63"/>
        <v>19453864</v>
      </c>
      <c r="DH39" s="547">
        <f t="shared" si="64"/>
        <v>3896440</v>
      </c>
      <c r="DI39" s="548">
        <f t="shared" si="64"/>
        <v>321204</v>
      </c>
      <c r="DJ39" s="548">
        <f t="shared" si="64"/>
        <v>3575236</v>
      </c>
      <c r="DK39" s="548">
        <f t="shared" si="64"/>
        <v>2589816</v>
      </c>
      <c r="DL39" s="548">
        <f t="shared" si="64"/>
        <v>985420</v>
      </c>
      <c r="DM39" s="547">
        <f t="shared" si="65"/>
        <v>0</v>
      </c>
      <c r="DN39" s="548">
        <f t="shared" si="11"/>
        <v>0</v>
      </c>
      <c r="DO39" s="548">
        <f t="shared" si="11"/>
        <v>0</v>
      </c>
      <c r="DP39" s="548">
        <f t="shared" si="11"/>
        <v>0</v>
      </c>
      <c r="DQ39" s="548">
        <f t="shared" si="11"/>
        <v>0</v>
      </c>
      <c r="DR39" s="548"/>
      <c r="DS39" s="548"/>
      <c r="DT39" s="548"/>
      <c r="DU39" s="548"/>
      <c r="DV39" s="548"/>
      <c r="DW39" s="547">
        <f t="shared" si="66"/>
        <v>0</v>
      </c>
      <c r="DX39" s="548">
        <f t="shared" si="12"/>
        <v>0</v>
      </c>
      <c r="DY39" s="548">
        <f t="shared" si="12"/>
        <v>0</v>
      </c>
      <c r="DZ39" s="548">
        <f t="shared" si="12"/>
        <v>0</v>
      </c>
      <c r="EA39" s="548">
        <f t="shared" si="12"/>
        <v>0</v>
      </c>
      <c r="EB39" s="547">
        <f t="shared" si="67"/>
        <v>530746</v>
      </c>
      <c r="EC39" s="548">
        <f t="shared" si="13"/>
        <v>1806</v>
      </c>
      <c r="ED39" s="548">
        <f t="shared" si="13"/>
        <v>528940</v>
      </c>
      <c r="EE39" s="548">
        <f t="shared" si="13"/>
        <v>528940</v>
      </c>
      <c r="EF39" s="548">
        <f t="shared" si="13"/>
        <v>0</v>
      </c>
      <c r="EG39" s="549">
        <f t="shared" si="68"/>
        <v>4427186</v>
      </c>
      <c r="EH39" s="549">
        <f t="shared" si="69"/>
        <v>37342300</v>
      </c>
      <c r="EI39" s="550">
        <f t="shared" si="70"/>
        <v>3108644</v>
      </c>
      <c r="EJ39" s="550">
        <f t="shared" si="14"/>
        <v>34233656</v>
      </c>
      <c r="EK39" s="550">
        <f t="shared" si="14"/>
        <v>26568430</v>
      </c>
      <c r="EL39" s="550">
        <f t="shared" si="14"/>
        <v>7665226</v>
      </c>
      <c r="EM39" s="551">
        <f t="shared" si="71"/>
        <v>35926978</v>
      </c>
      <c r="EN39" s="551">
        <f t="shared" si="72"/>
        <v>0</v>
      </c>
      <c r="EO39" s="551">
        <f t="shared" si="73"/>
        <v>0</v>
      </c>
      <c r="EP39" s="551">
        <f t="shared" si="74"/>
        <v>0</v>
      </c>
      <c r="EQ39" s="551">
        <f t="shared" si="75"/>
        <v>1415322</v>
      </c>
      <c r="ER39" s="547">
        <f t="shared" si="76"/>
        <v>0</v>
      </c>
      <c r="ES39" s="548">
        <f t="shared" si="76"/>
        <v>0</v>
      </c>
      <c r="ET39" s="548">
        <f t="shared" si="76"/>
        <v>0</v>
      </c>
      <c r="EU39" s="548">
        <f t="shared" si="76"/>
        <v>0</v>
      </c>
      <c r="EV39" s="548">
        <f t="shared" si="76"/>
        <v>0</v>
      </c>
      <c r="EW39" s="547">
        <f t="shared" si="77"/>
        <v>0</v>
      </c>
      <c r="EX39" s="547">
        <f t="shared" si="77"/>
        <v>0</v>
      </c>
      <c r="EY39" s="547">
        <f t="shared" si="77"/>
        <v>0</v>
      </c>
      <c r="EZ39" s="547">
        <f t="shared" si="77"/>
        <v>0</v>
      </c>
      <c r="FA39" s="547">
        <f t="shared" si="77"/>
        <v>0</v>
      </c>
      <c r="FB39" s="552">
        <f t="shared" si="78"/>
        <v>0</v>
      </c>
      <c r="FC39" s="552">
        <f t="shared" si="78"/>
        <v>0</v>
      </c>
      <c r="FD39" s="552">
        <f t="shared" si="78"/>
        <v>0</v>
      </c>
      <c r="FE39" s="552">
        <f t="shared" si="78"/>
        <v>0</v>
      </c>
      <c r="FF39" s="552">
        <f t="shared" si="78"/>
        <v>0</v>
      </c>
      <c r="FG39" s="552">
        <f t="shared" si="79"/>
        <v>0</v>
      </c>
      <c r="FH39" s="552">
        <f t="shared" si="79"/>
        <v>0</v>
      </c>
      <c r="FI39" s="552">
        <f t="shared" si="79"/>
        <v>0</v>
      </c>
      <c r="FJ39" s="552">
        <f t="shared" si="79"/>
        <v>0</v>
      </c>
      <c r="FK39" s="552">
        <f t="shared" si="79"/>
        <v>0</v>
      </c>
      <c r="FL39" s="547">
        <f t="shared" si="80"/>
        <v>0</v>
      </c>
      <c r="FM39" s="547">
        <f t="shared" si="80"/>
        <v>0</v>
      </c>
      <c r="FN39" s="547">
        <f t="shared" si="80"/>
        <v>0</v>
      </c>
      <c r="FO39" s="547">
        <f t="shared" si="80"/>
        <v>0</v>
      </c>
      <c r="FP39" s="547">
        <f t="shared" si="80"/>
        <v>0</v>
      </c>
      <c r="FQ39" s="547">
        <f t="shared" si="81"/>
        <v>0</v>
      </c>
      <c r="FR39" s="547">
        <f t="shared" si="81"/>
        <v>0</v>
      </c>
      <c r="FS39" s="547">
        <f t="shared" si="81"/>
        <v>0</v>
      </c>
      <c r="FT39" s="547">
        <f t="shared" si="81"/>
        <v>0</v>
      </c>
      <c r="FU39" s="547">
        <f t="shared" si="81"/>
        <v>0</v>
      </c>
      <c r="FV39" s="552">
        <f t="shared" si="82"/>
        <v>0</v>
      </c>
      <c r="FW39" s="552">
        <f t="shared" si="82"/>
        <v>0</v>
      </c>
      <c r="FX39" s="552">
        <f t="shared" si="82"/>
        <v>0</v>
      </c>
      <c r="FY39" s="552">
        <f t="shared" si="82"/>
        <v>0</v>
      </c>
      <c r="FZ39" s="552">
        <f t="shared" si="82"/>
        <v>0</v>
      </c>
      <c r="GA39" s="552">
        <f t="shared" si="83"/>
        <v>0</v>
      </c>
      <c r="GB39" s="552">
        <f t="shared" si="83"/>
        <v>0</v>
      </c>
      <c r="GC39" s="552">
        <f t="shared" si="83"/>
        <v>0</v>
      </c>
      <c r="GD39" s="552">
        <f t="shared" si="83"/>
        <v>0</v>
      </c>
      <c r="GE39" s="552">
        <f t="shared" si="83"/>
        <v>0</v>
      </c>
      <c r="GF39" s="552">
        <f t="shared" si="84"/>
        <v>0</v>
      </c>
      <c r="GG39" s="552">
        <f t="shared" si="84"/>
        <v>0</v>
      </c>
      <c r="GH39" s="552">
        <f t="shared" si="84"/>
        <v>0</v>
      </c>
      <c r="GI39" s="552">
        <f t="shared" si="84"/>
        <v>0</v>
      </c>
      <c r="GJ39" s="552">
        <f t="shared" si="84"/>
        <v>0</v>
      </c>
      <c r="GK39" s="552">
        <f t="shared" si="85"/>
        <v>0</v>
      </c>
      <c r="GL39" s="552">
        <f t="shared" si="85"/>
        <v>0</v>
      </c>
      <c r="GM39" s="552">
        <f>$AM39*GM$9</f>
        <v>0</v>
      </c>
      <c r="GN39" s="552">
        <f t="shared" si="85"/>
        <v>0</v>
      </c>
      <c r="GO39" s="552">
        <f t="shared" si="85"/>
        <v>0</v>
      </c>
      <c r="GP39" s="547">
        <f t="shared" si="86"/>
        <v>0</v>
      </c>
      <c r="GQ39" s="547">
        <f t="shared" si="86"/>
        <v>0</v>
      </c>
      <c r="GR39" s="547">
        <f t="shared" si="86"/>
        <v>0</v>
      </c>
      <c r="GS39" s="547">
        <f t="shared" si="86"/>
        <v>0</v>
      </c>
      <c r="GT39" s="547">
        <f t="shared" si="86"/>
        <v>0</v>
      </c>
      <c r="GU39" s="547">
        <f t="shared" si="87"/>
        <v>0</v>
      </c>
      <c r="GV39" s="547">
        <f t="shared" si="87"/>
        <v>0</v>
      </c>
      <c r="GW39" s="547">
        <f t="shared" si="87"/>
        <v>0</v>
      </c>
      <c r="GX39" s="547">
        <f t="shared" si="87"/>
        <v>0</v>
      </c>
      <c r="GY39" s="547">
        <f t="shared" si="87"/>
        <v>0</v>
      </c>
      <c r="GZ39" s="552">
        <f t="shared" si="88"/>
        <v>0</v>
      </c>
      <c r="HA39" s="552">
        <f t="shared" si="88"/>
        <v>0</v>
      </c>
      <c r="HB39" s="552">
        <f t="shared" si="88"/>
        <v>0</v>
      </c>
      <c r="HC39" s="552">
        <f t="shared" si="88"/>
        <v>0</v>
      </c>
      <c r="HD39" s="552">
        <f t="shared" si="88"/>
        <v>0</v>
      </c>
      <c r="HE39" s="552">
        <f t="shared" si="89"/>
        <v>0</v>
      </c>
      <c r="HF39" s="552">
        <f t="shared" si="89"/>
        <v>0</v>
      </c>
      <c r="HG39" s="552">
        <f t="shared" si="89"/>
        <v>0</v>
      </c>
      <c r="HH39" s="552">
        <f t="shared" si="89"/>
        <v>0</v>
      </c>
      <c r="HI39" s="552">
        <f t="shared" si="89"/>
        <v>0</v>
      </c>
      <c r="HJ39" s="547">
        <f t="shared" si="90"/>
        <v>0</v>
      </c>
      <c r="HK39" s="547">
        <f t="shared" si="90"/>
        <v>0</v>
      </c>
      <c r="HL39" s="547">
        <f t="shared" si="90"/>
        <v>0</v>
      </c>
      <c r="HM39" s="547">
        <f t="shared" si="90"/>
        <v>0</v>
      </c>
      <c r="HN39" s="547">
        <f t="shared" si="90"/>
        <v>0</v>
      </c>
      <c r="HO39" s="547">
        <f t="shared" si="91"/>
        <v>0</v>
      </c>
      <c r="HP39" s="547">
        <f t="shared" si="91"/>
        <v>0</v>
      </c>
      <c r="HQ39" s="547">
        <f t="shared" si="91"/>
        <v>0</v>
      </c>
      <c r="HR39" s="547">
        <f t="shared" si="91"/>
        <v>0</v>
      </c>
      <c r="HS39" s="547">
        <f t="shared" si="91"/>
        <v>0</v>
      </c>
      <c r="HT39" s="552">
        <f t="shared" si="92"/>
        <v>0</v>
      </c>
      <c r="HU39" s="552">
        <f t="shared" si="92"/>
        <v>0</v>
      </c>
      <c r="HV39" s="552">
        <f t="shared" si="92"/>
        <v>0</v>
      </c>
      <c r="HW39" s="552">
        <f t="shared" si="92"/>
        <v>0</v>
      </c>
      <c r="HX39" s="552">
        <f t="shared" si="92"/>
        <v>0</v>
      </c>
      <c r="HY39" s="552">
        <f t="shared" si="93"/>
        <v>0</v>
      </c>
      <c r="HZ39" s="552">
        <f t="shared" si="93"/>
        <v>0</v>
      </c>
      <c r="IA39" s="552">
        <f t="shared" si="93"/>
        <v>0</v>
      </c>
      <c r="IB39" s="552">
        <f t="shared" si="93"/>
        <v>0</v>
      </c>
      <c r="IC39" s="552">
        <f t="shared" si="93"/>
        <v>0</v>
      </c>
      <c r="ID39" s="547">
        <f t="shared" si="94"/>
        <v>0</v>
      </c>
      <c r="IE39" s="547">
        <f t="shared" si="94"/>
        <v>0</v>
      </c>
      <c r="IF39" s="547">
        <f t="shared" si="94"/>
        <v>0</v>
      </c>
      <c r="IG39" s="547">
        <f t="shared" si="94"/>
        <v>0</v>
      </c>
      <c r="IH39" s="547">
        <f t="shared" si="94"/>
        <v>0</v>
      </c>
      <c r="II39" s="547">
        <f t="shared" si="95"/>
        <v>0</v>
      </c>
      <c r="IJ39" s="547">
        <f t="shared" si="95"/>
        <v>0</v>
      </c>
      <c r="IK39" s="547">
        <f t="shared" si="95"/>
        <v>0</v>
      </c>
      <c r="IL39" s="547">
        <f t="shared" si="95"/>
        <v>0</v>
      </c>
      <c r="IM39" s="547">
        <f t="shared" si="95"/>
        <v>0</v>
      </c>
      <c r="IN39" s="552">
        <f t="shared" si="96"/>
        <v>0</v>
      </c>
      <c r="IO39" s="552">
        <f t="shared" si="96"/>
        <v>0</v>
      </c>
      <c r="IP39" s="552">
        <f t="shared" si="96"/>
        <v>0</v>
      </c>
      <c r="IQ39" s="552">
        <f t="shared" si="96"/>
        <v>0</v>
      </c>
      <c r="IR39" s="552">
        <f t="shared" si="96"/>
        <v>0</v>
      </c>
      <c r="IS39" s="552">
        <f t="shared" si="97"/>
        <v>0</v>
      </c>
      <c r="IT39" s="552">
        <f t="shared" si="97"/>
        <v>0</v>
      </c>
      <c r="IU39" s="552">
        <f t="shared" si="97"/>
        <v>0</v>
      </c>
      <c r="IV39" s="552">
        <f t="shared" si="97"/>
        <v>0</v>
      </c>
      <c r="IW39" s="552">
        <f t="shared" si="97"/>
        <v>0</v>
      </c>
      <c r="IX39" s="547">
        <f t="shared" si="98"/>
        <v>0</v>
      </c>
      <c r="IY39" s="547">
        <f t="shared" si="98"/>
        <v>0</v>
      </c>
      <c r="IZ39" s="547">
        <f t="shared" si="98"/>
        <v>0</v>
      </c>
      <c r="JA39" s="547">
        <f t="shared" si="98"/>
        <v>0</v>
      </c>
      <c r="JB39" s="547">
        <f t="shared" si="98"/>
        <v>0</v>
      </c>
      <c r="JC39" s="547">
        <f t="shared" si="99"/>
        <v>0</v>
      </c>
      <c r="JD39" s="547">
        <f t="shared" si="99"/>
        <v>0</v>
      </c>
      <c r="JE39" s="547">
        <f t="shared" si="99"/>
        <v>0</v>
      </c>
      <c r="JF39" s="547">
        <f t="shared" si="99"/>
        <v>0</v>
      </c>
      <c r="JG39" s="547">
        <f t="shared" si="99"/>
        <v>0</v>
      </c>
      <c r="JH39" s="552">
        <f t="shared" si="100"/>
        <v>0</v>
      </c>
      <c r="JI39" s="552">
        <f t="shared" si="100"/>
        <v>0</v>
      </c>
      <c r="JJ39" s="552">
        <f t="shared" si="100"/>
        <v>0</v>
      </c>
      <c r="JK39" s="552">
        <f t="shared" si="100"/>
        <v>0</v>
      </c>
      <c r="JL39" s="552">
        <f t="shared" si="100"/>
        <v>0</v>
      </c>
      <c r="JM39" s="552">
        <f t="shared" si="101"/>
        <v>0</v>
      </c>
      <c r="JN39" s="552">
        <f t="shared" si="101"/>
        <v>0</v>
      </c>
      <c r="JO39" s="552">
        <f t="shared" si="101"/>
        <v>0</v>
      </c>
      <c r="JP39" s="552">
        <f t="shared" si="101"/>
        <v>0</v>
      </c>
      <c r="JQ39" s="552">
        <f t="shared" si="101"/>
        <v>0</v>
      </c>
      <c r="JR39" s="547">
        <f t="shared" si="102"/>
        <v>0</v>
      </c>
      <c r="JS39" s="547">
        <f t="shared" si="102"/>
        <v>0</v>
      </c>
      <c r="JT39" s="547">
        <f t="shared" si="102"/>
        <v>0</v>
      </c>
      <c r="JU39" s="547">
        <f t="shared" si="102"/>
        <v>0</v>
      </c>
      <c r="JV39" s="547">
        <f t="shared" si="102"/>
        <v>0</v>
      </c>
      <c r="JW39" s="547">
        <f t="shared" si="103"/>
        <v>0</v>
      </c>
      <c r="JX39" s="547">
        <f t="shared" si="103"/>
        <v>0</v>
      </c>
      <c r="JY39" s="547">
        <f t="shared" si="103"/>
        <v>0</v>
      </c>
      <c r="JZ39" s="547">
        <f t="shared" si="103"/>
        <v>0</v>
      </c>
      <c r="KA39" s="547">
        <f t="shared" si="103"/>
        <v>0</v>
      </c>
      <c r="KB39" s="552">
        <f t="shared" si="104"/>
        <v>0</v>
      </c>
      <c r="KC39" s="552">
        <f t="shared" si="104"/>
        <v>0</v>
      </c>
      <c r="KD39" s="552">
        <f t="shared" si="104"/>
        <v>0</v>
      </c>
      <c r="KE39" s="552">
        <f t="shared" si="104"/>
        <v>0</v>
      </c>
      <c r="KF39" s="552">
        <f t="shared" si="104"/>
        <v>0</v>
      </c>
      <c r="KG39" s="552">
        <f t="shared" si="105"/>
        <v>0</v>
      </c>
      <c r="KH39" s="552">
        <f t="shared" si="105"/>
        <v>0</v>
      </c>
      <c r="KI39" s="552">
        <f t="shared" si="105"/>
        <v>0</v>
      </c>
      <c r="KJ39" s="552">
        <f t="shared" si="105"/>
        <v>0</v>
      </c>
      <c r="KK39" s="552">
        <f t="shared" si="105"/>
        <v>0</v>
      </c>
      <c r="KL39" s="552">
        <f t="shared" si="106"/>
        <v>0</v>
      </c>
      <c r="KM39" s="552">
        <f t="shared" si="107"/>
        <v>0</v>
      </c>
      <c r="KN39" s="549">
        <f t="shared" si="108"/>
        <v>0</v>
      </c>
      <c r="KO39" s="549">
        <f t="shared" si="108"/>
        <v>0</v>
      </c>
      <c r="KP39" s="549">
        <f t="shared" si="108"/>
        <v>0</v>
      </c>
      <c r="KQ39" s="549">
        <f t="shared" si="108"/>
        <v>0</v>
      </c>
      <c r="KR39" s="549">
        <f t="shared" si="108"/>
        <v>0</v>
      </c>
      <c r="KS39" s="549">
        <f>EH39+KN39</f>
        <v>37342300</v>
      </c>
      <c r="KT39" s="550">
        <f t="shared" ref="KT39:KW39" si="127">EI39+KO39</f>
        <v>3108644</v>
      </c>
      <c r="KU39" s="550">
        <f t="shared" si="127"/>
        <v>34233656</v>
      </c>
      <c r="KV39" s="550">
        <f t="shared" si="127"/>
        <v>26568430</v>
      </c>
      <c r="KW39" s="550">
        <f t="shared" si="127"/>
        <v>7665226</v>
      </c>
      <c r="KX39" s="537">
        <f t="shared" si="109"/>
        <v>37342.300000000003</v>
      </c>
      <c r="KY39" s="553">
        <f t="shared" si="110"/>
        <v>37342.300000000003</v>
      </c>
      <c r="KZ39" s="553">
        <f t="shared" si="111"/>
        <v>0</v>
      </c>
      <c r="LA39" s="554">
        <f t="shared" si="112"/>
        <v>37342.300000000003</v>
      </c>
      <c r="LC39" s="723">
        <f t="shared" si="113"/>
        <v>0</v>
      </c>
      <c r="LD39" s="723">
        <f t="shared" si="114"/>
        <v>0</v>
      </c>
      <c r="LE39" s="723">
        <f t="shared" si="115"/>
        <v>0</v>
      </c>
      <c r="LF39" s="723">
        <f t="shared" si="116"/>
        <v>0</v>
      </c>
      <c r="LG39" s="723">
        <f t="shared" si="117"/>
        <v>0</v>
      </c>
      <c r="LH39" s="723">
        <f t="shared" si="118"/>
        <v>0</v>
      </c>
      <c r="LI39" s="555"/>
      <c r="LJ39" s="555"/>
      <c r="LK39" s="555"/>
      <c r="LL39" s="555"/>
      <c r="LM39" s="555"/>
      <c r="LN39" s="555"/>
      <c r="LO39" s="555"/>
      <c r="LP39" s="555"/>
      <c r="LQ39" s="555"/>
      <c r="LR39" s="555"/>
      <c r="LS39" s="555"/>
      <c r="LT39" s="555"/>
      <c r="LU39" s="555"/>
      <c r="LV39" s="555"/>
      <c r="LW39" s="555"/>
      <c r="LX39" s="555"/>
      <c r="LY39" s="555"/>
      <c r="LZ39" s="555"/>
      <c r="MA39" s="555"/>
      <c r="MB39" s="555"/>
      <c r="MC39" s="555"/>
      <c r="MD39" s="555"/>
      <c r="ME39" s="555"/>
      <c r="MF39" s="555"/>
      <c r="MG39" s="555"/>
      <c r="MH39" s="555"/>
      <c r="MI39" s="555"/>
      <c r="MJ39" s="555"/>
      <c r="MK39" s="555"/>
      <c r="ML39" s="555"/>
      <c r="MM39" s="555"/>
      <c r="MN39" s="555"/>
      <c r="MO39" s="555"/>
      <c r="MP39" s="555"/>
      <c r="MQ39" s="555"/>
      <c r="MR39" s="555"/>
      <c r="MS39" s="555"/>
      <c r="MT39" s="555"/>
      <c r="MU39" s="555"/>
      <c r="MV39" s="555"/>
      <c r="MW39" s="555"/>
      <c r="MX39" s="555"/>
      <c r="MY39" s="555"/>
      <c r="MZ39" s="555"/>
      <c r="NA39" s="555"/>
      <c r="NB39" s="555"/>
      <c r="NC39" s="555"/>
      <c r="ND39" s="555"/>
      <c r="NE39" s="555"/>
      <c r="NF39" s="555"/>
      <c r="NG39" s="555"/>
      <c r="NH39" s="555"/>
      <c r="NI39" s="555"/>
      <c r="NJ39" s="555"/>
      <c r="NL39" s="749">
        <f t="shared" si="119"/>
        <v>0</v>
      </c>
      <c r="NM39" s="724">
        <f t="shared" si="120"/>
        <v>0</v>
      </c>
      <c r="NN39" s="724">
        <f t="shared" si="121"/>
        <v>0</v>
      </c>
      <c r="NO39" s="750">
        <f t="shared" si="122"/>
        <v>0</v>
      </c>
      <c r="NP39" s="751">
        <f t="shared" si="46"/>
        <v>0</v>
      </c>
      <c r="NQ39" s="751">
        <f t="shared" si="47"/>
        <v>0</v>
      </c>
      <c r="NR39" s="749">
        <f t="shared" si="123"/>
        <v>0</v>
      </c>
      <c r="NS39" s="724">
        <f t="shared" si="124"/>
        <v>0</v>
      </c>
      <c r="NT39" s="724">
        <f t="shared" si="125"/>
        <v>0</v>
      </c>
    </row>
    <row r="40" spans="1:384">
      <c r="A40" s="525" t="s">
        <v>35</v>
      </c>
      <c r="B40" s="532">
        <f t="shared" ref="B40:BM40" si="128">SUM(B10:B39)</f>
        <v>34</v>
      </c>
      <c r="C40" s="532">
        <f t="shared" si="128"/>
        <v>34</v>
      </c>
      <c r="D40" s="532">
        <f t="shared" si="128"/>
        <v>32</v>
      </c>
      <c r="E40" s="532">
        <f t="shared" si="128"/>
        <v>100</v>
      </c>
      <c r="F40" s="532">
        <f t="shared" si="128"/>
        <v>1887544</v>
      </c>
      <c r="G40" s="532">
        <f t="shared" si="128"/>
        <v>1348236</v>
      </c>
      <c r="H40" s="532">
        <f t="shared" si="128"/>
        <v>1268928</v>
      </c>
      <c r="I40" s="532">
        <f t="shared" si="128"/>
        <v>4504608</v>
      </c>
      <c r="J40" s="537">
        <f t="shared" si="128"/>
        <v>4504.6000000000004</v>
      </c>
      <c r="K40" s="532">
        <f t="shared" si="128"/>
        <v>10823</v>
      </c>
      <c r="L40" s="532">
        <f t="shared" si="128"/>
        <v>0</v>
      </c>
      <c r="M40" s="532">
        <f t="shared" si="128"/>
        <v>232</v>
      </c>
      <c r="N40" s="532">
        <f t="shared" si="128"/>
        <v>0</v>
      </c>
      <c r="O40" s="532">
        <f t="shared" si="128"/>
        <v>41</v>
      </c>
      <c r="P40" s="532">
        <f t="shared" si="128"/>
        <v>11096</v>
      </c>
      <c r="Q40" s="532">
        <f t="shared" si="128"/>
        <v>11550</v>
      </c>
      <c r="R40" s="532">
        <f t="shared" si="128"/>
        <v>0</v>
      </c>
      <c r="S40" s="532">
        <f t="shared" si="128"/>
        <v>618</v>
      </c>
      <c r="T40" s="532">
        <f t="shared" si="128"/>
        <v>166</v>
      </c>
      <c r="U40" s="532">
        <f t="shared" si="128"/>
        <v>63</v>
      </c>
      <c r="V40" s="532">
        <f t="shared" si="128"/>
        <v>12397</v>
      </c>
      <c r="W40" s="532">
        <f t="shared" si="128"/>
        <v>2465</v>
      </c>
      <c r="X40" s="532">
        <f t="shared" si="128"/>
        <v>0</v>
      </c>
      <c r="Y40" s="532">
        <f t="shared" si="128"/>
        <v>0</v>
      </c>
      <c r="Z40" s="532">
        <f t="shared" si="128"/>
        <v>47</v>
      </c>
      <c r="AA40" s="532">
        <f t="shared" si="128"/>
        <v>15</v>
      </c>
      <c r="AB40" s="532">
        <f t="shared" si="128"/>
        <v>2527</v>
      </c>
      <c r="AC40" s="532">
        <f t="shared" si="128"/>
        <v>26020</v>
      </c>
      <c r="AD40" s="532">
        <f t="shared" si="128"/>
        <v>175</v>
      </c>
      <c r="AE40" s="532">
        <f t="shared" si="128"/>
        <v>348</v>
      </c>
      <c r="AF40" s="532">
        <f t="shared" si="128"/>
        <v>201</v>
      </c>
      <c r="AG40" s="532">
        <f t="shared" si="128"/>
        <v>812</v>
      </c>
      <c r="AH40" s="532">
        <f t="shared" si="128"/>
        <v>1175</v>
      </c>
      <c r="AI40" s="532">
        <f t="shared" si="128"/>
        <v>592</v>
      </c>
      <c r="AJ40" s="532">
        <f t="shared" si="128"/>
        <v>0</v>
      </c>
      <c r="AK40" s="532">
        <f t="shared" si="128"/>
        <v>1</v>
      </c>
      <c r="AL40" s="532">
        <f t="shared" si="128"/>
        <v>0</v>
      </c>
      <c r="AM40" s="532">
        <f t="shared" si="128"/>
        <v>1</v>
      </c>
      <c r="AN40" s="532">
        <f t="shared" si="128"/>
        <v>2</v>
      </c>
      <c r="AO40" s="532">
        <f t="shared" si="128"/>
        <v>0</v>
      </c>
      <c r="AP40" s="532">
        <f t="shared" si="128"/>
        <v>0</v>
      </c>
      <c r="AQ40" s="532">
        <f t="shared" si="128"/>
        <v>9</v>
      </c>
      <c r="AR40" s="532">
        <f t="shared" si="128"/>
        <v>1</v>
      </c>
      <c r="AS40" s="532">
        <f t="shared" si="128"/>
        <v>1</v>
      </c>
      <c r="AT40" s="532">
        <f t="shared" si="128"/>
        <v>0</v>
      </c>
      <c r="AU40" s="532">
        <f t="shared" si="128"/>
        <v>0</v>
      </c>
      <c r="AV40" s="532">
        <f t="shared" si="128"/>
        <v>7</v>
      </c>
      <c r="AW40" s="532">
        <f t="shared" si="128"/>
        <v>13</v>
      </c>
      <c r="AX40" s="532">
        <f t="shared" si="128"/>
        <v>1</v>
      </c>
      <c r="AY40" s="532">
        <f t="shared" si="128"/>
        <v>7</v>
      </c>
      <c r="AZ40" s="532">
        <f t="shared" si="128"/>
        <v>6</v>
      </c>
      <c r="BA40" s="532">
        <f t="shared" si="128"/>
        <v>0</v>
      </c>
      <c r="BB40" s="532">
        <f t="shared" si="128"/>
        <v>1</v>
      </c>
      <c r="BC40" s="532">
        <f t="shared" si="128"/>
        <v>0</v>
      </c>
      <c r="BD40" s="532">
        <f t="shared" si="128"/>
        <v>0</v>
      </c>
      <c r="BE40" s="532">
        <f t="shared" si="128"/>
        <v>5</v>
      </c>
      <c r="BF40" s="532">
        <f t="shared" si="128"/>
        <v>3</v>
      </c>
      <c r="BG40" s="532">
        <f t="shared" si="128"/>
        <v>0</v>
      </c>
      <c r="BH40" s="549">
        <f t="shared" si="128"/>
        <v>264892925</v>
      </c>
      <c r="BI40" s="549">
        <f t="shared" si="128"/>
        <v>23345211</v>
      </c>
      <c r="BJ40" s="549">
        <f t="shared" si="128"/>
        <v>241547714</v>
      </c>
      <c r="BK40" s="549">
        <f t="shared" si="128"/>
        <v>189434969</v>
      </c>
      <c r="BL40" s="549">
        <f t="shared" si="128"/>
        <v>52112745</v>
      </c>
      <c r="BM40" s="549">
        <f t="shared" si="128"/>
        <v>0</v>
      </c>
      <c r="BN40" s="549">
        <f t="shared" ref="BN40:DY40" si="129">SUM(BN10:BN39)</f>
        <v>0</v>
      </c>
      <c r="BO40" s="549">
        <f t="shared" si="129"/>
        <v>0</v>
      </c>
      <c r="BP40" s="549">
        <f t="shared" si="129"/>
        <v>0</v>
      </c>
      <c r="BQ40" s="549">
        <f t="shared" si="129"/>
        <v>0</v>
      </c>
      <c r="BR40" s="549">
        <f t="shared" si="129"/>
        <v>15895248</v>
      </c>
      <c r="BS40" s="549">
        <f t="shared" si="129"/>
        <v>500424</v>
      </c>
      <c r="BT40" s="549">
        <f t="shared" si="129"/>
        <v>15394824</v>
      </c>
      <c r="BU40" s="549">
        <f t="shared" si="129"/>
        <v>12124784</v>
      </c>
      <c r="BV40" s="549">
        <f t="shared" si="129"/>
        <v>3270040</v>
      </c>
      <c r="BW40" s="549">
        <f t="shared" si="129"/>
        <v>0</v>
      </c>
      <c r="BX40" s="549">
        <f t="shared" si="129"/>
        <v>0</v>
      </c>
      <c r="BY40" s="549">
        <f t="shared" si="129"/>
        <v>0</v>
      </c>
      <c r="BZ40" s="549">
        <f t="shared" si="129"/>
        <v>0</v>
      </c>
      <c r="CA40" s="549">
        <f t="shared" si="129"/>
        <v>0</v>
      </c>
      <c r="CB40" s="549">
        <f t="shared" si="129"/>
        <v>7849737</v>
      </c>
      <c r="CC40" s="549">
        <f t="shared" si="129"/>
        <v>18491</v>
      </c>
      <c r="CD40" s="549">
        <f t="shared" si="129"/>
        <v>7831246</v>
      </c>
      <c r="CE40" s="549">
        <f t="shared" si="129"/>
        <v>7831246</v>
      </c>
      <c r="CF40" s="549">
        <f t="shared" si="129"/>
        <v>0</v>
      </c>
      <c r="CG40" s="549">
        <f t="shared" si="129"/>
        <v>288637910</v>
      </c>
      <c r="CH40" s="549">
        <f t="shared" si="129"/>
        <v>385746900</v>
      </c>
      <c r="CI40" s="549">
        <f t="shared" si="129"/>
        <v>33160050</v>
      </c>
      <c r="CJ40" s="549">
        <f t="shared" si="129"/>
        <v>352586850</v>
      </c>
      <c r="CK40" s="549">
        <f t="shared" si="129"/>
        <v>268837800</v>
      </c>
      <c r="CL40" s="549">
        <f t="shared" si="129"/>
        <v>83749050</v>
      </c>
      <c r="CM40" s="549">
        <f t="shared" si="129"/>
        <v>0</v>
      </c>
      <c r="CN40" s="549">
        <f t="shared" si="129"/>
        <v>0</v>
      </c>
      <c r="CO40" s="549">
        <f t="shared" si="129"/>
        <v>0</v>
      </c>
      <c r="CP40" s="549">
        <f t="shared" si="129"/>
        <v>0</v>
      </c>
      <c r="CQ40" s="549">
        <f t="shared" si="129"/>
        <v>0</v>
      </c>
      <c r="CR40" s="549">
        <f t="shared" si="129"/>
        <v>57452370</v>
      </c>
      <c r="CS40" s="549">
        <f t="shared" si="129"/>
        <v>1774278</v>
      </c>
      <c r="CT40" s="549">
        <f t="shared" si="129"/>
        <v>55678092</v>
      </c>
      <c r="CU40" s="549">
        <f t="shared" si="129"/>
        <v>42586998</v>
      </c>
      <c r="CV40" s="549">
        <f t="shared" si="129"/>
        <v>13091094</v>
      </c>
      <c r="CW40" s="549">
        <f t="shared" si="129"/>
        <v>3549246</v>
      </c>
      <c r="CX40" s="549">
        <f t="shared" si="129"/>
        <v>406534</v>
      </c>
      <c r="CY40" s="549">
        <f t="shared" si="129"/>
        <v>3142712</v>
      </c>
      <c r="CZ40" s="549">
        <f t="shared" si="129"/>
        <v>2276358</v>
      </c>
      <c r="DA40" s="549">
        <f t="shared" si="129"/>
        <v>866354</v>
      </c>
      <c r="DB40" s="549">
        <f t="shared" si="129"/>
        <v>13932072</v>
      </c>
      <c r="DC40" s="549">
        <f t="shared" si="129"/>
        <v>47376</v>
      </c>
      <c r="DD40" s="549">
        <f t="shared" si="129"/>
        <v>13884696</v>
      </c>
      <c r="DE40" s="549">
        <f t="shared" si="129"/>
        <v>13884696</v>
      </c>
      <c r="DF40" s="549">
        <f t="shared" si="129"/>
        <v>0</v>
      </c>
      <c r="DG40" s="549">
        <f t="shared" si="129"/>
        <v>460680588</v>
      </c>
      <c r="DH40" s="549">
        <f t="shared" si="129"/>
        <v>82799350</v>
      </c>
      <c r="DI40" s="549">
        <f t="shared" si="129"/>
        <v>6825585</v>
      </c>
      <c r="DJ40" s="549">
        <f t="shared" si="129"/>
        <v>75973765</v>
      </c>
      <c r="DK40" s="549">
        <f t="shared" si="129"/>
        <v>55033590</v>
      </c>
      <c r="DL40" s="549">
        <f t="shared" si="129"/>
        <v>20940175</v>
      </c>
      <c r="DM40" s="549">
        <f t="shared" si="129"/>
        <v>0</v>
      </c>
      <c r="DN40" s="549">
        <f t="shared" si="129"/>
        <v>0</v>
      </c>
      <c r="DO40" s="549">
        <f t="shared" si="129"/>
        <v>0</v>
      </c>
      <c r="DP40" s="549">
        <f t="shared" si="129"/>
        <v>0</v>
      </c>
      <c r="DQ40" s="549">
        <f t="shared" si="129"/>
        <v>0</v>
      </c>
      <c r="DR40" s="549">
        <f t="shared" si="129"/>
        <v>0</v>
      </c>
      <c r="DS40" s="549">
        <f t="shared" si="129"/>
        <v>0</v>
      </c>
      <c r="DT40" s="549">
        <f t="shared" si="129"/>
        <v>0</v>
      </c>
      <c r="DU40" s="549">
        <f t="shared" si="129"/>
        <v>0</v>
      </c>
      <c r="DV40" s="549">
        <f t="shared" si="129"/>
        <v>0</v>
      </c>
      <c r="DW40" s="549">
        <f t="shared" si="129"/>
        <v>1021827</v>
      </c>
      <c r="DX40" s="549">
        <f t="shared" si="129"/>
        <v>130143</v>
      </c>
      <c r="DY40" s="549">
        <f t="shared" si="129"/>
        <v>891684</v>
      </c>
      <c r="DZ40" s="549">
        <f t="shared" ref="DZ40:GK40" si="130">SUM(DZ10:DZ39)</f>
        <v>645874</v>
      </c>
      <c r="EA40" s="549">
        <f t="shared" si="130"/>
        <v>245810</v>
      </c>
      <c r="EB40" s="549">
        <f t="shared" si="130"/>
        <v>3980595</v>
      </c>
      <c r="EC40" s="549">
        <f t="shared" si="130"/>
        <v>13545</v>
      </c>
      <c r="ED40" s="549">
        <f t="shared" si="130"/>
        <v>3967050</v>
      </c>
      <c r="EE40" s="549">
        <f t="shared" si="130"/>
        <v>3967050</v>
      </c>
      <c r="EF40" s="549">
        <f t="shared" si="130"/>
        <v>0</v>
      </c>
      <c r="EG40" s="549">
        <f t="shared" si="130"/>
        <v>87801772</v>
      </c>
      <c r="EH40" s="549">
        <f t="shared" si="130"/>
        <v>837120170</v>
      </c>
      <c r="EI40" s="549">
        <f t="shared" si="130"/>
        <v>66221637</v>
      </c>
      <c r="EJ40" s="549">
        <f t="shared" si="130"/>
        <v>770898633</v>
      </c>
      <c r="EK40" s="549">
        <f t="shared" si="130"/>
        <v>596623365</v>
      </c>
      <c r="EL40" s="549">
        <f t="shared" si="130"/>
        <v>174275268</v>
      </c>
      <c r="EM40" s="549">
        <f t="shared" si="130"/>
        <v>733439175</v>
      </c>
      <c r="EN40" s="549">
        <f t="shared" si="130"/>
        <v>0</v>
      </c>
      <c r="EO40" s="549">
        <f t="shared" si="130"/>
        <v>73347618</v>
      </c>
      <c r="EP40" s="549">
        <f t="shared" si="130"/>
        <v>4571073</v>
      </c>
      <c r="EQ40" s="549">
        <f t="shared" si="130"/>
        <v>25762404</v>
      </c>
      <c r="ER40" s="549">
        <f t="shared" si="130"/>
        <v>255675</v>
      </c>
      <c r="ES40" s="549">
        <f t="shared" si="130"/>
        <v>5075</v>
      </c>
      <c r="ET40" s="549">
        <f t="shared" si="130"/>
        <v>250600</v>
      </c>
      <c r="EU40" s="549">
        <f t="shared" si="130"/>
        <v>250600</v>
      </c>
      <c r="EV40" s="549">
        <f t="shared" si="130"/>
        <v>0</v>
      </c>
      <c r="EW40" s="549">
        <f t="shared" si="130"/>
        <v>508428</v>
      </c>
      <c r="EX40" s="549">
        <f t="shared" si="130"/>
        <v>10092</v>
      </c>
      <c r="EY40" s="549">
        <f t="shared" si="130"/>
        <v>498336</v>
      </c>
      <c r="EZ40" s="549">
        <f t="shared" si="130"/>
        <v>498336</v>
      </c>
      <c r="FA40" s="549">
        <f t="shared" si="130"/>
        <v>0</v>
      </c>
      <c r="FB40" s="549">
        <f t="shared" si="130"/>
        <v>293661</v>
      </c>
      <c r="FC40" s="549">
        <f t="shared" si="130"/>
        <v>5829</v>
      </c>
      <c r="FD40" s="549">
        <f t="shared" si="130"/>
        <v>287832</v>
      </c>
      <c r="FE40" s="549">
        <f t="shared" si="130"/>
        <v>287832</v>
      </c>
      <c r="FF40" s="549">
        <f t="shared" si="130"/>
        <v>0</v>
      </c>
      <c r="FG40" s="549">
        <f t="shared" si="130"/>
        <v>1186332</v>
      </c>
      <c r="FH40" s="549">
        <f t="shared" si="130"/>
        <v>23548</v>
      </c>
      <c r="FI40" s="549">
        <f t="shared" si="130"/>
        <v>1162784</v>
      </c>
      <c r="FJ40" s="549">
        <f t="shared" si="130"/>
        <v>1162784</v>
      </c>
      <c r="FK40" s="549">
        <f t="shared" si="130"/>
        <v>0</v>
      </c>
      <c r="FL40" s="549">
        <f t="shared" si="130"/>
        <v>1716675</v>
      </c>
      <c r="FM40" s="549">
        <f t="shared" si="130"/>
        <v>34075</v>
      </c>
      <c r="FN40" s="549">
        <f t="shared" si="130"/>
        <v>1682600</v>
      </c>
      <c r="FO40" s="549">
        <f t="shared" si="130"/>
        <v>1682600</v>
      </c>
      <c r="FP40" s="549">
        <f t="shared" si="130"/>
        <v>0</v>
      </c>
      <c r="FQ40" s="549">
        <f t="shared" si="130"/>
        <v>741184</v>
      </c>
      <c r="FR40" s="549">
        <f t="shared" si="130"/>
        <v>14800</v>
      </c>
      <c r="FS40" s="549">
        <f t="shared" si="130"/>
        <v>726384</v>
      </c>
      <c r="FT40" s="549">
        <f t="shared" si="130"/>
        <v>726384</v>
      </c>
      <c r="FU40" s="549">
        <f t="shared" si="130"/>
        <v>0</v>
      </c>
      <c r="FV40" s="549">
        <f t="shared" si="130"/>
        <v>0</v>
      </c>
      <c r="FW40" s="549">
        <f t="shared" si="130"/>
        <v>0</v>
      </c>
      <c r="FX40" s="549">
        <f t="shared" si="130"/>
        <v>0</v>
      </c>
      <c r="FY40" s="549">
        <f t="shared" si="130"/>
        <v>0</v>
      </c>
      <c r="FZ40" s="549">
        <f t="shared" si="130"/>
        <v>0</v>
      </c>
      <c r="GA40" s="549">
        <f t="shared" si="130"/>
        <v>250690</v>
      </c>
      <c r="GB40" s="549">
        <f t="shared" si="130"/>
        <v>43726</v>
      </c>
      <c r="GC40" s="549">
        <f t="shared" si="130"/>
        <v>206964</v>
      </c>
      <c r="GD40" s="549">
        <f t="shared" si="130"/>
        <v>157806</v>
      </c>
      <c r="GE40" s="549">
        <f t="shared" si="130"/>
        <v>49158</v>
      </c>
      <c r="GF40" s="549">
        <f t="shared" si="130"/>
        <v>0</v>
      </c>
      <c r="GG40" s="549">
        <f t="shared" si="130"/>
        <v>0</v>
      </c>
      <c r="GH40" s="549">
        <f t="shared" si="130"/>
        <v>0</v>
      </c>
      <c r="GI40" s="549">
        <f t="shared" si="130"/>
        <v>0</v>
      </c>
      <c r="GJ40" s="549">
        <f t="shared" si="130"/>
        <v>0</v>
      </c>
      <c r="GK40" s="549">
        <f t="shared" si="130"/>
        <v>52076</v>
      </c>
      <c r="GL40" s="549">
        <f t="shared" ref="GL40:IW40" si="131">SUM(GL10:GL39)</f>
        <v>26857</v>
      </c>
      <c r="GM40" s="549">
        <f t="shared" si="131"/>
        <v>25219</v>
      </c>
      <c r="GN40" s="549">
        <f t="shared" si="131"/>
        <v>19778</v>
      </c>
      <c r="GO40" s="549">
        <f t="shared" si="131"/>
        <v>5441</v>
      </c>
      <c r="GP40" s="549">
        <f t="shared" si="131"/>
        <v>124132</v>
      </c>
      <c r="GQ40" s="549">
        <f t="shared" si="131"/>
        <v>55144</v>
      </c>
      <c r="GR40" s="549">
        <f t="shared" si="131"/>
        <v>68988</v>
      </c>
      <c r="GS40" s="549">
        <f t="shared" si="131"/>
        <v>52602</v>
      </c>
      <c r="GT40" s="549">
        <f t="shared" si="131"/>
        <v>16386</v>
      </c>
      <c r="GU40" s="549">
        <f t="shared" si="131"/>
        <v>0</v>
      </c>
      <c r="GV40" s="549">
        <f t="shared" si="131"/>
        <v>0</v>
      </c>
      <c r="GW40" s="549">
        <f t="shared" si="131"/>
        <v>0</v>
      </c>
      <c r="GX40" s="549">
        <f t="shared" si="131"/>
        <v>0</v>
      </c>
      <c r="GY40" s="549">
        <f t="shared" si="131"/>
        <v>0</v>
      </c>
      <c r="GZ40" s="549">
        <f t="shared" si="131"/>
        <v>0</v>
      </c>
      <c r="HA40" s="549">
        <f t="shared" si="131"/>
        <v>0</v>
      </c>
      <c r="HB40" s="549">
        <f t="shared" si="131"/>
        <v>0</v>
      </c>
      <c r="HC40" s="549">
        <f t="shared" si="131"/>
        <v>0</v>
      </c>
      <c r="HD40" s="549">
        <f t="shared" si="131"/>
        <v>0</v>
      </c>
      <c r="HE40" s="549">
        <f t="shared" si="131"/>
        <v>355194</v>
      </c>
      <c r="HF40" s="549">
        <f t="shared" si="131"/>
        <v>44748</v>
      </c>
      <c r="HG40" s="549">
        <f t="shared" si="131"/>
        <v>310446</v>
      </c>
      <c r="HH40" s="549">
        <f t="shared" si="131"/>
        <v>236709</v>
      </c>
      <c r="HI40" s="549">
        <f t="shared" si="131"/>
        <v>73737</v>
      </c>
      <c r="HJ40" s="549">
        <f t="shared" si="131"/>
        <v>39697</v>
      </c>
      <c r="HK40" s="549">
        <f t="shared" si="131"/>
        <v>4869</v>
      </c>
      <c r="HL40" s="549">
        <f t="shared" si="131"/>
        <v>34828</v>
      </c>
      <c r="HM40" s="549">
        <f t="shared" si="131"/>
        <v>25229</v>
      </c>
      <c r="HN40" s="549">
        <f t="shared" si="131"/>
        <v>9599</v>
      </c>
      <c r="HO40" s="549">
        <f t="shared" si="131"/>
        <v>34076</v>
      </c>
      <c r="HP40" s="549">
        <f t="shared" si="131"/>
        <v>8857</v>
      </c>
      <c r="HQ40" s="549">
        <f t="shared" si="131"/>
        <v>25219</v>
      </c>
      <c r="HR40" s="549">
        <f t="shared" si="131"/>
        <v>19778</v>
      </c>
      <c r="HS40" s="549">
        <f t="shared" si="131"/>
        <v>5441</v>
      </c>
      <c r="HT40" s="549">
        <f t="shared" si="131"/>
        <v>0</v>
      </c>
      <c r="HU40" s="549">
        <f t="shared" si="131"/>
        <v>0</v>
      </c>
      <c r="HV40" s="549">
        <f t="shared" si="131"/>
        <v>0</v>
      </c>
      <c r="HW40" s="549">
        <f t="shared" si="131"/>
        <v>0</v>
      </c>
      <c r="HX40" s="549">
        <f t="shared" si="131"/>
        <v>0</v>
      </c>
      <c r="HY40" s="549">
        <f t="shared" si="131"/>
        <v>0</v>
      </c>
      <c r="HZ40" s="549">
        <f t="shared" si="131"/>
        <v>0</v>
      </c>
      <c r="IA40" s="549">
        <f t="shared" si="131"/>
        <v>0</v>
      </c>
      <c r="IB40" s="549">
        <f t="shared" si="131"/>
        <v>0</v>
      </c>
      <c r="IC40" s="549">
        <f t="shared" si="131"/>
        <v>0</v>
      </c>
      <c r="ID40" s="549">
        <f t="shared" si="131"/>
        <v>1258292</v>
      </c>
      <c r="IE40" s="549">
        <f t="shared" si="131"/>
        <v>199094</v>
      </c>
      <c r="IF40" s="549">
        <f t="shared" si="131"/>
        <v>1059198</v>
      </c>
      <c r="IG40" s="549">
        <f t="shared" si="131"/>
        <v>830676</v>
      </c>
      <c r="IH40" s="549">
        <f t="shared" si="131"/>
        <v>228522</v>
      </c>
      <c r="II40" s="549">
        <f t="shared" si="131"/>
        <v>3115970</v>
      </c>
      <c r="IJ40" s="549">
        <f t="shared" si="131"/>
        <v>425438</v>
      </c>
      <c r="IK40" s="549">
        <f t="shared" si="131"/>
        <v>2690532</v>
      </c>
      <c r="IL40" s="549">
        <f t="shared" si="131"/>
        <v>2051478</v>
      </c>
      <c r="IM40" s="549">
        <f t="shared" si="131"/>
        <v>639054</v>
      </c>
      <c r="IN40" s="549">
        <f t="shared" si="131"/>
        <v>241082</v>
      </c>
      <c r="IO40" s="549">
        <f t="shared" si="131"/>
        <v>32114</v>
      </c>
      <c r="IP40" s="549">
        <f t="shared" si="131"/>
        <v>208968</v>
      </c>
      <c r="IQ40" s="549">
        <f t="shared" si="131"/>
        <v>151374</v>
      </c>
      <c r="IR40" s="549">
        <f t="shared" si="131"/>
        <v>57594</v>
      </c>
      <c r="IS40" s="549">
        <f t="shared" si="131"/>
        <v>222432</v>
      </c>
      <c r="IT40" s="549">
        <f t="shared" si="131"/>
        <v>45899</v>
      </c>
      <c r="IU40" s="549">
        <f t="shared" si="131"/>
        <v>176533</v>
      </c>
      <c r="IV40" s="549">
        <f t="shared" si="131"/>
        <v>138446</v>
      </c>
      <c r="IW40" s="549">
        <f t="shared" si="131"/>
        <v>38087</v>
      </c>
      <c r="IX40" s="549">
        <f t="shared" ref="IX40:LA40" si="132">SUM(IX10:IX39)</f>
        <v>250596</v>
      </c>
      <c r="IY40" s="549">
        <f t="shared" si="132"/>
        <v>43632</v>
      </c>
      <c r="IZ40" s="549">
        <f t="shared" si="132"/>
        <v>206964</v>
      </c>
      <c r="JA40" s="549">
        <f t="shared" si="132"/>
        <v>157806</v>
      </c>
      <c r="JB40" s="549">
        <f t="shared" si="132"/>
        <v>49158</v>
      </c>
      <c r="JC40" s="549">
        <f t="shared" si="132"/>
        <v>0</v>
      </c>
      <c r="JD40" s="549">
        <f t="shared" si="132"/>
        <v>0</v>
      </c>
      <c r="JE40" s="549">
        <f t="shared" si="132"/>
        <v>0</v>
      </c>
      <c r="JF40" s="549">
        <f t="shared" si="132"/>
        <v>0</v>
      </c>
      <c r="JG40" s="549">
        <f t="shared" si="132"/>
        <v>0</v>
      </c>
      <c r="JH40" s="549">
        <f t="shared" si="132"/>
        <v>171756</v>
      </c>
      <c r="JI40" s="549">
        <f t="shared" si="132"/>
        <v>20442</v>
      </c>
      <c r="JJ40" s="549">
        <f t="shared" si="132"/>
        <v>151314</v>
      </c>
      <c r="JK40" s="549">
        <f t="shared" si="132"/>
        <v>118668</v>
      </c>
      <c r="JL40" s="549">
        <f t="shared" si="132"/>
        <v>32646</v>
      </c>
      <c r="JM40" s="549">
        <f t="shared" si="132"/>
        <v>0</v>
      </c>
      <c r="JN40" s="549">
        <f t="shared" si="132"/>
        <v>0</v>
      </c>
      <c r="JO40" s="549">
        <f t="shared" si="132"/>
        <v>0</v>
      </c>
      <c r="JP40" s="549">
        <f t="shared" si="132"/>
        <v>0</v>
      </c>
      <c r="JQ40" s="549">
        <f t="shared" si="132"/>
        <v>0</v>
      </c>
      <c r="JR40" s="549">
        <f t="shared" si="132"/>
        <v>0</v>
      </c>
      <c r="JS40" s="549">
        <f t="shared" si="132"/>
        <v>0</v>
      </c>
      <c r="JT40" s="549">
        <f t="shared" si="132"/>
        <v>0</v>
      </c>
      <c r="JU40" s="549">
        <f t="shared" si="132"/>
        <v>0</v>
      </c>
      <c r="JV40" s="549">
        <f t="shared" si="132"/>
        <v>0</v>
      </c>
      <c r="JW40" s="549">
        <f t="shared" si="132"/>
        <v>821280</v>
      </c>
      <c r="JX40" s="549">
        <f t="shared" si="132"/>
        <v>64710</v>
      </c>
      <c r="JY40" s="549">
        <f t="shared" si="132"/>
        <v>756570</v>
      </c>
      <c r="JZ40" s="549">
        <f t="shared" si="132"/>
        <v>593340</v>
      </c>
      <c r="KA40" s="549">
        <f t="shared" si="132"/>
        <v>163230</v>
      </c>
      <c r="KB40" s="549">
        <f t="shared" si="132"/>
        <v>672570</v>
      </c>
      <c r="KC40" s="549">
        <f t="shared" si="132"/>
        <v>51678</v>
      </c>
      <c r="KD40" s="549">
        <f t="shared" si="132"/>
        <v>620892</v>
      </c>
      <c r="KE40" s="549">
        <f t="shared" si="132"/>
        <v>473418</v>
      </c>
      <c r="KF40" s="549">
        <f t="shared" si="132"/>
        <v>147474</v>
      </c>
      <c r="KG40" s="549">
        <f t="shared" si="132"/>
        <v>0</v>
      </c>
      <c r="KH40" s="549">
        <f t="shared" si="132"/>
        <v>0</v>
      </c>
      <c r="KI40" s="549">
        <f t="shared" si="132"/>
        <v>0</v>
      </c>
      <c r="KJ40" s="549">
        <f t="shared" si="132"/>
        <v>0</v>
      </c>
      <c r="KK40" s="549">
        <f t="shared" si="132"/>
        <v>0</v>
      </c>
      <c r="KL40" s="549">
        <f t="shared" si="132"/>
        <v>4702055</v>
      </c>
      <c r="KM40" s="549">
        <f t="shared" si="132"/>
        <v>7609843</v>
      </c>
      <c r="KN40" s="549">
        <f t="shared" si="132"/>
        <v>12311798</v>
      </c>
      <c r="KO40" s="549">
        <f t="shared" si="132"/>
        <v>1160627</v>
      </c>
      <c r="KP40" s="549">
        <f t="shared" si="132"/>
        <v>11151171</v>
      </c>
      <c r="KQ40" s="549">
        <f t="shared" si="132"/>
        <v>9635644</v>
      </c>
      <c r="KR40" s="549">
        <f t="shared" si="132"/>
        <v>1515527</v>
      </c>
      <c r="KS40" s="549">
        <f t="shared" si="132"/>
        <v>849431968</v>
      </c>
      <c r="KT40" s="549">
        <f t="shared" si="132"/>
        <v>67382264</v>
      </c>
      <c r="KU40" s="549">
        <f t="shared" si="132"/>
        <v>782049804</v>
      </c>
      <c r="KV40" s="549">
        <f t="shared" si="132"/>
        <v>606259009</v>
      </c>
      <c r="KW40" s="549">
        <f t="shared" si="132"/>
        <v>175790795</v>
      </c>
      <c r="KX40" s="537">
        <f t="shared" si="132"/>
        <v>849432.2</v>
      </c>
      <c r="KY40" s="537">
        <f t="shared" si="132"/>
        <v>844730.2</v>
      </c>
      <c r="KZ40" s="537">
        <f t="shared" si="132"/>
        <v>4702</v>
      </c>
      <c r="LA40" s="537">
        <f t="shared" si="132"/>
        <v>853936.8</v>
      </c>
      <c r="LC40" s="549">
        <f t="shared" si="113"/>
        <v>1461</v>
      </c>
      <c r="LD40" s="549">
        <f t="shared" si="114"/>
        <v>1461</v>
      </c>
      <c r="LE40" s="549">
        <f t="shared" si="115"/>
        <v>1461</v>
      </c>
      <c r="LF40" s="549">
        <f t="shared" si="116"/>
        <v>1461</v>
      </c>
      <c r="LG40" s="549">
        <f t="shared" si="117"/>
        <v>1461</v>
      </c>
      <c r="LH40" s="549">
        <f t="shared" si="118"/>
        <v>1252</v>
      </c>
      <c r="LI40" s="562">
        <v>1164.5</v>
      </c>
      <c r="LJ40" s="562">
        <v>1639</v>
      </c>
      <c r="LK40" s="562">
        <v>1119</v>
      </c>
      <c r="LL40" s="562">
        <v>3854</v>
      </c>
      <c r="LM40" s="562">
        <v>11255</v>
      </c>
      <c r="LN40" s="562">
        <v>4279</v>
      </c>
      <c r="LO40" s="563">
        <f>LC40*AD40/LI40</f>
        <v>219.56</v>
      </c>
      <c r="LP40" s="563">
        <f t="shared" ref="LP40:LT40" si="133">LD40*AE40/LJ40</f>
        <v>310.20999999999998</v>
      </c>
      <c r="LQ40" s="563">
        <f t="shared" si="133"/>
        <v>262.43</v>
      </c>
      <c r="LR40" s="563">
        <f t="shared" si="133"/>
        <v>307.82</v>
      </c>
      <c r="LS40" s="563">
        <f t="shared" si="133"/>
        <v>152.53</v>
      </c>
      <c r="LT40" s="563">
        <f t="shared" si="133"/>
        <v>173.21</v>
      </c>
      <c r="LU40" s="753">
        <f>LO40-MA40</f>
        <v>215.2</v>
      </c>
      <c r="LV40" s="753">
        <f t="shared" ref="LV40:LZ40" si="134">LP40-MB40</f>
        <v>304.05</v>
      </c>
      <c r="LW40" s="753">
        <f t="shared" si="134"/>
        <v>257.22000000000003</v>
      </c>
      <c r="LX40" s="753">
        <f t="shared" si="134"/>
        <v>301.70999999999998</v>
      </c>
      <c r="LY40" s="753">
        <f t="shared" si="134"/>
        <v>149.5</v>
      </c>
      <c r="LZ40" s="753">
        <f t="shared" si="134"/>
        <v>169.75</v>
      </c>
      <c r="MA40" s="563">
        <f t="shared" ref="MA40:MF40" si="135">MA9*AD40/LI40</f>
        <v>4.3600000000000003</v>
      </c>
      <c r="MB40" s="563">
        <f t="shared" si="135"/>
        <v>6.16</v>
      </c>
      <c r="MC40" s="563">
        <f t="shared" si="135"/>
        <v>5.21</v>
      </c>
      <c r="MD40" s="563">
        <f t="shared" si="135"/>
        <v>6.11</v>
      </c>
      <c r="ME40" s="563">
        <f t="shared" si="135"/>
        <v>3.03</v>
      </c>
      <c r="MF40" s="563">
        <f t="shared" si="135"/>
        <v>3.46</v>
      </c>
      <c r="MG40" s="562">
        <v>175</v>
      </c>
      <c r="MH40" s="562">
        <v>348</v>
      </c>
      <c r="MI40" s="562">
        <v>201</v>
      </c>
      <c r="MJ40" s="562">
        <v>812</v>
      </c>
      <c r="MK40" s="562">
        <v>1313</v>
      </c>
      <c r="ML40" s="562">
        <v>622</v>
      </c>
      <c r="MM40" s="562">
        <v>38778</v>
      </c>
      <c r="MN40" s="562">
        <v>84036</v>
      </c>
      <c r="MO40" s="562">
        <v>66694</v>
      </c>
      <c r="MP40" s="562">
        <v>560618</v>
      </c>
      <c r="MQ40" s="562">
        <v>790315</v>
      </c>
      <c r="MR40" s="562">
        <v>229401</v>
      </c>
      <c r="MS40" s="563">
        <f t="shared" ref="MS40:MX40" si="136">AD40*LC40/MM40</f>
        <v>6.59</v>
      </c>
      <c r="MT40" s="563">
        <f t="shared" si="136"/>
        <v>6.05</v>
      </c>
      <c r="MU40" s="563">
        <f t="shared" si="136"/>
        <v>4.4000000000000004</v>
      </c>
      <c r="MV40" s="563">
        <f t="shared" si="136"/>
        <v>2.12</v>
      </c>
      <c r="MW40" s="563">
        <f t="shared" si="136"/>
        <v>2.17</v>
      </c>
      <c r="MX40" s="563">
        <f t="shared" si="136"/>
        <v>3.23</v>
      </c>
      <c r="MY40" s="753">
        <f>MS40-NE40</f>
        <v>6.46</v>
      </c>
      <c r="MZ40" s="753">
        <f t="shared" ref="MZ40" si="137">MT40-NF40</f>
        <v>5.93</v>
      </c>
      <c r="NA40" s="753">
        <f t="shared" ref="NA40" si="138">MU40-NG40</f>
        <v>4.3099999999999996</v>
      </c>
      <c r="NB40" s="753">
        <f t="shared" ref="NB40" si="139">MV40-NH40</f>
        <v>2.08</v>
      </c>
      <c r="NC40" s="753">
        <f t="shared" ref="NC40" si="140">MW40-NI40</f>
        <v>2.13</v>
      </c>
      <c r="ND40" s="753">
        <f t="shared" ref="ND40" si="141">MX40-NJ40</f>
        <v>3.17</v>
      </c>
      <c r="NE40" s="563">
        <f>NE9*AD40/MM40</f>
        <v>0.13</v>
      </c>
      <c r="NF40" s="563">
        <f t="shared" ref="NF40:NJ40" si="142">NF9*AE40/MN40</f>
        <v>0.12</v>
      </c>
      <c r="NG40" s="563">
        <f t="shared" si="142"/>
        <v>0.09</v>
      </c>
      <c r="NH40" s="563">
        <f t="shared" si="142"/>
        <v>0.04</v>
      </c>
      <c r="NI40" s="563">
        <f t="shared" si="142"/>
        <v>0.04</v>
      </c>
      <c r="NJ40" s="563">
        <f t="shared" si="142"/>
        <v>0.06</v>
      </c>
      <c r="NL40" s="549">
        <f t="shared" si="119"/>
        <v>116360</v>
      </c>
      <c r="NM40" s="549">
        <f t="shared" si="120"/>
        <v>140269</v>
      </c>
      <c r="NN40" s="549">
        <f t="shared" si="121"/>
        <v>140390</v>
      </c>
      <c r="NO40" s="752">
        <f t="shared" si="122"/>
        <v>99730</v>
      </c>
      <c r="NP40" s="752">
        <f t="shared" si="46"/>
        <v>120729</v>
      </c>
      <c r="NQ40" s="752">
        <f t="shared" si="47"/>
        <v>121898</v>
      </c>
      <c r="NR40" s="549">
        <f t="shared" si="123"/>
        <v>16630</v>
      </c>
      <c r="NS40" s="549">
        <f t="shared" si="124"/>
        <v>19540</v>
      </c>
      <c r="NT40" s="549">
        <f t="shared" si="125"/>
        <v>18492</v>
      </c>
    </row>
    <row r="41" spans="1:384">
      <c r="A41" s="564" t="s">
        <v>1049</v>
      </c>
      <c r="B41" s="565">
        <f>SUM(B11,B13:B17,B21:B23,B25:B26,B28,B31:B37,B39)</f>
        <v>34</v>
      </c>
      <c r="C41" s="565">
        <f t="shared" ref="C41:BN41" si="143">SUM(C11,C13:C17,C21:C23,C25:C26,C28,C31:C37,C39)</f>
        <v>34</v>
      </c>
      <c r="D41" s="565">
        <f t="shared" si="143"/>
        <v>0</v>
      </c>
      <c r="E41" s="565">
        <f t="shared" si="143"/>
        <v>68</v>
      </c>
      <c r="F41" s="565">
        <f t="shared" si="143"/>
        <v>1887544</v>
      </c>
      <c r="G41" s="565">
        <f t="shared" si="143"/>
        <v>1348236</v>
      </c>
      <c r="H41" s="565">
        <f t="shared" si="143"/>
        <v>0</v>
      </c>
      <c r="I41" s="565">
        <f t="shared" si="143"/>
        <v>3235680</v>
      </c>
      <c r="J41" s="566">
        <f t="shared" si="143"/>
        <v>3235.7</v>
      </c>
      <c r="K41" s="565">
        <f t="shared" si="143"/>
        <v>7170</v>
      </c>
      <c r="L41" s="565">
        <f t="shared" si="143"/>
        <v>0</v>
      </c>
      <c r="M41" s="565">
        <f t="shared" si="143"/>
        <v>191</v>
      </c>
      <c r="N41" s="565">
        <f t="shared" si="143"/>
        <v>0</v>
      </c>
      <c r="O41" s="565">
        <f t="shared" si="143"/>
        <v>35</v>
      </c>
      <c r="P41" s="565">
        <f t="shared" si="143"/>
        <v>7396</v>
      </c>
      <c r="Q41" s="565">
        <f t="shared" si="143"/>
        <v>7363</v>
      </c>
      <c r="R41" s="565">
        <f t="shared" si="143"/>
        <v>0</v>
      </c>
      <c r="S41" s="565">
        <f t="shared" si="143"/>
        <v>522</v>
      </c>
      <c r="T41" s="565">
        <f t="shared" si="143"/>
        <v>166</v>
      </c>
      <c r="U41" s="565">
        <f t="shared" si="143"/>
        <v>48</v>
      </c>
      <c r="V41" s="565">
        <f t="shared" si="143"/>
        <v>8099</v>
      </c>
      <c r="W41" s="565">
        <f t="shared" si="143"/>
        <v>1316</v>
      </c>
      <c r="X41" s="565">
        <f t="shared" si="143"/>
        <v>0</v>
      </c>
      <c r="Y41" s="565">
        <f t="shared" si="143"/>
        <v>0</v>
      </c>
      <c r="Z41" s="565">
        <f t="shared" si="143"/>
        <v>47</v>
      </c>
      <c r="AA41" s="565">
        <f t="shared" si="143"/>
        <v>10</v>
      </c>
      <c r="AB41" s="565">
        <f t="shared" si="143"/>
        <v>1373</v>
      </c>
      <c r="AC41" s="565">
        <f t="shared" si="143"/>
        <v>16868</v>
      </c>
      <c r="AD41" s="565">
        <f t="shared" si="143"/>
        <v>68</v>
      </c>
      <c r="AE41" s="565">
        <f t="shared" si="143"/>
        <v>183</v>
      </c>
      <c r="AF41" s="565">
        <f t="shared" si="143"/>
        <v>151</v>
      </c>
      <c r="AG41" s="565">
        <f t="shared" si="143"/>
        <v>662</v>
      </c>
      <c r="AH41" s="565">
        <f t="shared" si="143"/>
        <v>743</v>
      </c>
      <c r="AI41" s="565">
        <f t="shared" si="143"/>
        <v>376</v>
      </c>
      <c r="AJ41" s="565">
        <f t="shared" si="143"/>
        <v>0</v>
      </c>
      <c r="AK41" s="565">
        <f t="shared" si="143"/>
        <v>0</v>
      </c>
      <c r="AL41" s="565">
        <f t="shared" si="143"/>
        <v>0</v>
      </c>
      <c r="AM41" s="565">
        <f t="shared" si="143"/>
        <v>1</v>
      </c>
      <c r="AN41" s="565">
        <f t="shared" si="143"/>
        <v>1</v>
      </c>
      <c r="AO41" s="565">
        <f t="shared" si="143"/>
        <v>0</v>
      </c>
      <c r="AP41" s="565">
        <f t="shared" si="143"/>
        <v>0</v>
      </c>
      <c r="AQ41" s="565">
        <f t="shared" si="143"/>
        <v>6</v>
      </c>
      <c r="AR41" s="565">
        <f t="shared" si="143"/>
        <v>1</v>
      </c>
      <c r="AS41" s="565">
        <f t="shared" si="143"/>
        <v>0</v>
      </c>
      <c r="AT41" s="565">
        <f t="shared" si="143"/>
        <v>0</v>
      </c>
      <c r="AU41" s="565">
        <f t="shared" si="143"/>
        <v>0</v>
      </c>
      <c r="AV41" s="565">
        <f t="shared" si="143"/>
        <v>4</v>
      </c>
      <c r="AW41" s="565">
        <f t="shared" si="143"/>
        <v>2</v>
      </c>
      <c r="AX41" s="565">
        <f t="shared" si="143"/>
        <v>1</v>
      </c>
      <c r="AY41" s="565">
        <f t="shared" si="143"/>
        <v>7</v>
      </c>
      <c r="AZ41" s="565">
        <f t="shared" si="143"/>
        <v>1</v>
      </c>
      <c r="BA41" s="565">
        <f t="shared" si="143"/>
        <v>0</v>
      </c>
      <c r="BB41" s="565">
        <f t="shared" si="143"/>
        <v>1</v>
      </c>
      <c r="BC41" s="565">
        <f t="shared" si="143"/>
        <v>0</v>
      </c>
      <c r="BD41" s="565">
        <f t="shared" si="143"/>
        <v>0</v>
      </c>
      <c r="BE41" s="565">
        <f t="shared" si="143"/>
        <v>4</v>
      </c>
      <c r="BF41" s="565">
        <f t="shared" si="143"/>
        <v>1</v>
      </c>
      <c r="BG41" s="565">
        <f t="shared" si="143"/>
        <v>0</v>
      </c>
      <c r="BH41" s="565">
        <f t="shared" si="143"/>
        <v>175485750</v>
      </c>
      <c r="BI41" s="565">
        <f t="shared" si="143"/>
        <v>15465690</v>
      </c>
      <c r="BJ41" s="565">
        <f t="shared" si="143"/>
        <v>160020060</v>
      </c>
      <c r="BK41" s="565">
        <f t="shared" si="143"/>
        <v>125496510</v>
      </c>
      <c r="BL41" s="565">
        <f t="shared" si="143"/>
        <v>34523550</v>
      </c>
      <c r="BM41" s="565">
        <f t="shared" si="143"/>
        <v>0</v>
      </c>
      <c r="BN41" s="565">
        <f t="shared" si="143"/>
        <v>0</v>
      </c>
      <c r="BO41" s="565">
        <f t="shared" ref="BO41:DZ41" si="144">SUM(BO11,BO13:BO17,BO21:BO23,BO25:BO26,BO28,BO31:BO37,BO39)</f>
        <v>0</v>
      </c>
      <c r="BP41" s="565">
        <f t="shared" si="144"/>
        <v>0</v>
      </c>
      <c r="BQ41" s="565">
        <f t="shared" si="144"/>
        <v>0</v>
      </c>
      <c r="BR41" s="565">
        <f t="shared" si="144"/>
        <v>13086174</v>
      </c>
      <c r="BS41" s="565">
        <f t="shared" si="144"/>
        <v>411987</v>
      </c>
      <c r="BT41" s="565">
        <f t="shared" si="144"/>
        <v>12674187</v>
      </c>
      <c r="BU41" s="565">
        <f t="shared" si="144"/>
        <v>9982042</v>
      </c>
      <c r="BV41" s="565">
        <f t="shared" si="144"/>
        <v>2692145</v>
      </c>
      <c r="BW41" s="565">
        <f t="shared" si="144"/>
        <v>0</v>
      </c>
      <c r="BX41" s="565">
        <f t="shared" si="144"/>
        <v>0</v>
      </c>
      <c r="BY41" s="565">
        <f t="shared" si="144"/>
        <v>0</v>
      </c>
      <c r="BZ41" s="565">
        <f t="shared" si="144"/>
        <v>0</v>
      </c>
      <c r="CA41" s="565">
        <f t="shared" si="144"/>
        <v>0</v>
      </c>
      <c r="CB41" s="565">
        <f t="shared" si="144"/>
        <v>6700995</v>
      </c>
      <c r="CC41" s="565">
        <f t="shared" si="144"/>
        <v>15785</v>
      </c>
      <c r="CD41" s="565">
        <f t="shared" si="144"/>
        <v>6685210</v>
      </c>
      <c r="CE41" s="565">
        <f t="shared" si="144"/>
        <v>6685210</v>
      </c>
      <c r="CF41" s="565">
        <f t="shared" si="144"/>
        <v>0</v>
      </c>
      <c r="CG41" s="565">
        <f t="shared" si="144"/>
        <v>195272919</v>
      </c>
      <c r="CH41" s="565">
        <f t="shared" si="144"/>
        <v>245909474</v>
      </c>
      <c r="CI41" s="565">
        <f t="shared" si="144"/>
        <v>21139173</v>
      </c>
      <c r="CJ41" s="565">
        <f t="shared" si="144"/>
        <v>224770301</v>
      </c>
      <c r="CK41" s="565">
        <f t="shared" si="144"/>
        <v>171381188</v>
      </c>
      <c r="CL41" s="565">
        <f t="shared" si="144"/>
        <v>53389113</v>
      </c>
      <c r="CM41" s="565">
        <f t="shared" si="144"/>
        <v>0</v>
      </c>
      <c r="CN41" s="565">
        <f t="shared" si="144"/>
        <v>0</v>
      </c>
      <c r="CO41" s="565">
        <f t="shared" si="144"/>
        <v>0</v>
      </c>
      <c r="CP41" s="565">
        <f t="shared" si="144"/>
        <v>0</v>
      </c>
      <c r="CQ41" s="565">
        <f t="shared" si="144"/>
        <v>0</v>
      </c>
      <c r="CR41" s="565">
        <f t="shared" si="144"/>
        <v>48527730</v>
      </c>
      <c r="CS41" s="565">
        <f t="shared" si="144"/>
        <v>1498662</v>
      </c>
      <c r="CT41" s="565">
        <f t="shared" si="144"/>
        <v>47029068</v>
      </c>
      <c r="CU41" s="565">
        <f t="shared" si="144"/>
        <v>35971542</v>
      </c>
      <c r="CV41" s="565">
        <f t="shared" si="144"/>
        <v>11057526</v>
      </c>
      <c r="CW41" s="565">
        <f t="shared" si="144"/>
        <v>3549246</v>
      </c>
      <c r="CX41" s="565">
        <f t="shared" si="144"/>
        <v>406534</v>
      </c>
      <c r="CY41" s="565">
        <f t="shared" si="144"/>
        <v>3142712</v>
      </c>
      <c r="CZ41" s="565">
        <f t="shared" si="144"/>
        <v>2276358</v>
      </c>
      <c r="DA41" s="565">
        <f t="shared" si="144"/>
        <v>866354</v>
      </c>
      <c r="DB41" s="565">
        <f t="shared" si="144"/>
        <v>10614912</v>
      </c>
      <c r="DC41" s="565">
        <f t="shared" si="144"/>
        <v>36096</v>
      </c>
      <c r="DD41" s="565">
        <f t="shared" si="144"/>
        <v>10578816</v>
      </c>
      <c r="DE41" s="565">
        <f t="shared" si="144"/>
        <v>10578816</v>
      </c>
      <c r="DF41" s="565">
        <f t="shared" si="144"/>
        <v>0</v>
      </c>
      <c r="DG41" s="565">
        <f t="shared" si="144"/>
        <v>308601362</v>
      </c>
      <c r="DH41" s="565">
        <f t="shared" si="144"/>
        <v>44204440</v>
      </c>
      <c r="DI41" s="565">
        <f t="shared" si="144"/>
        <v>3644004</v>
      </c>
      <c r="DJ41" s="565">
        <f t="shared" si="144"/>
        <v>40560436</v>
      </c>
      <c r="DK41" s="565">
        <f t="shared" si="144"/>
        <v>29381016</v>
      </c>
      <c r="DL41" s="565">
        <f t="shared" si="144"/>
        <v>11179420</v>
      </c>
      <c r="DM41" s="565">
        <f t="shared" si="144"/>
        <v>0</v>
      </c>
      <c r="DN41" s="565">
        <f t="shared" si="144"/>
        <v>0</v>
      </c>
      <c r="DO41" s="565">
        <f t="shared" si="144"/>
        <v>0</v>
      </c>
      <c r="DP41" s="565">
        <f t="shared" si="144"/>
        <v>0</v>
      </c>
      <c r="DQ41" s="565">
        <f t="shared" si="144"/>
        <v>0</v>
      </c>
      <c r="DR41" s="565">
        <f t="shared" si="144"/>
        <v>0</v>
      </c>
      <c r="DS41" s="565">
        <f t="shared" si="144"/>
        <v>0</v>
      </c>
      <c r="DT41" s="565">
        <f t="shared" si="144"/>
        <v>0</v>
      </c>
      <c r="DU41" s="565">
        <f t="shared" si="144"/>
        <v>0</v>
      </c>
      <c r="DV41" s="565">
        <f t="shared" si="144"/>
        <v>0</v>
      </c>
      <c r="DW41" s="565">
        <f t="shared" si="144"/>
        <v>1021827</v>
      </c>
      <c r="DX41" s="565">
        <f t="shared" si="144"/>
        <v>130143</v>
      </c>
      <c r="DY41" s="565">
        <f t="shared" si="144"/>
        <v>891684</v>
      </c>
      <c r="DZ41" s="565">
        <f t="shared" si="144"/>
        <v>645874</v>
      </c>
      <c r="EA41" s="565">
        <f t="shared" ref="EA41:GL41" si="145">SUM(EA11,EA13:EA17,EA21:EA23,EA25:EA26,EA28,EA31:EA37,EA39)</f>
        <v>245810</v>
      </c>
      <c r="EB41" s="565">
        <f t="shared" si="145"/>
        <v>2653730</v>
      </c>
      <c r="EC41" s="565">
        <f t="shared" si="145"/>
        <v>9030</v>
      </c>
      <c r="ED41" s="565">
        <f t="shared" si="145"/>
        <v>2644700</v>
      </c>
      <c r="EE41" s="565">
        <f t="shared" si="145"/>
        <v>2644700</v>
      </c>
      <c r="EF41" s="565">
        <f t="shared" si="145"/>
        <v>0</v>
      </c>
      <c r="EG41" s="565">
        <f t="shared" si="145"/>
        <v>47879997</v>
      </c>
      <c r="EH41" s="565">
        <f t="shared" si="145"/>
        <v>551754178</v>
      </c>
      <c r="EI41" s="565">
        <f t="shared" si="145"/>
        <v>42757104</v>
      </c>
      <c r="EJ41" s="565">
        <f t="shared" si="145"/>
        <v>508997174</v>
      </c>
      <c r="EK41" s="565">
        <f t="shared" si="145"/>
        <v>395043256</v>
      </c>
      <c r="EL41" s="565">
        <f t="shared" si="145"/>
        <v>113953918</v>
      </c>
      <c r="EM41" s="565">
        <f t="shared" si="145"/>
        <v>465599664</v>
      </c>
      <c r="EN41" s="565">
        <f t="shared" si="145"/>
        <v>0</v>
      </c>
      <c r="EO41" s="565">
        <f t="shared" si="145"/>
        <v>61613904</v>
      </c>
      <c r="EP41" s="565">
        <f t="shared" si="145"/>
        <v>4571073</v>
      </c>
      <c r="EQ41" s="565">
        <f t="shared" si="145"/>
        <v>19969637</v>
      </c>
      <c r="ER41" s="565">
        <f t="shared" si="145"/>
        <v>99348</v>
      </c>
      <c r="ES41" s="565">
        <f t="shared" si="145"/>
        <v>1972</v>
      </c>
      <c r="ET41" s="565">
        <f t="shared" si="145"/>
        <v>97376</v>
      </c>
      <c r="EU41" s="565">
        <f t="shared" si="145"/>
        <v>97376</v>
      </c>
      <c r="EV41" s="565">
        <f t="shared" si="145"/>
        <v>0</v>
      </c>
      <c r="EW41" s="565">
        <f t="shared" si="145"/>
        <v>267363</v>
      </c>
      <c r="EX41" s="565">
        <f t="shared" si="145"/>
        <v>5307</v>
      </c>
      <c r="EY41" s="565">
        <f t="shared" si="145"/>
        <v>262056</v>
      </c>
      <c r="EZ41" s="565">
        <f t="shared" si="145"/>
        <v>262056</v>
      </c>
      <c r="FA41" s="565">
        <f t="shared" si="145"/>
        <v>0</v>
      </c>
      <c r="FB41" s="565">
        <f t="shared" si="145"/>
        <v>220611</v>
      </c>
      <c r="FC41" s="565">
        <f t="shared" si="145"/>
        <v>4379</v>
      </c>
      <c r="FD41" s="565">
        <f t="shared" si="145"/>
        <v>216232</v>
      </c>
      <c r="FE41" s="565">
        <f t="shared" si="145"/>
        <v>216232</v>
      </c>
      <c r="FF41" s="565">
        <f t="shared" si="145"/>
        <v>0</v>
      </c>
      <c r="FG41" s="565">
        <f t="shared" si="145"/>
        <v>967182</v>
      </c>
      <c r="FH41" s="565">
        <f t="shared" si="145"/>
        <v>19198</v>
      </c>
      <c r="FI41" s="565">
        <f t="shared" si="145"/>
        <v>947984</v>
      </c>
      <c r="FJ41" s="565">
        <f t="shared" si="145"/>
        <v>947984</v>
      </c>
      <c r="FK41" s="565">
        <f t="shared" si="145"/>
        <v>0</v>
      </c>
      <c r="FL41" s="565">
        <f t="shared" si="145"/>
        <v>1085523</v>
      </c>
      <c r="FM41" s="565">
        <f t="shared" si="145"/>
        <v>21547</v>
      </c>
      <c r="FN41" s="565">
        <f t="shared" si="145"/>
        <v>1063976</v>
      </c>
      <c r="FO41" s="565">
        <f t="shared" si="145"/>
        <v>1063976</v>
      </c>
      <c r="FP41" s="565">
        <f t="shared" si="145"/>
        <v>0</v>
      </c>
      <c r="FQ41" s="565">
        <f t="shared" si="145"/>
        <v>470752</v>
      </c>
      <c r="FR41" s="565">
        <f t="shared" si="145"/>
        <v>9400</v>
      </c>
      <c r="FS41" s="565">
        <f t="shared" si="145"/>
        <v>461352</v>
      </c>
      <c r="FT41" s="565">
        <f t="shared" si="145"/>
        <v>461352</v>
      </c>
      <c r="FU41" s="565">
        <f t="shared" si="145"/>
        <v>0</v>
      </c>
      <c r="FV41" s="565">
        <f t="shared" si="145"/>
        <v>0</v>
      </c>
      <c r="FW41" s="565">
        <f t="shared" si="145"/>
        <v>0</v>
      </c>
      <c r="FX41" s="565">
        <f t="shared" si="145"/>
        <v>0</v>
      </c>
      <c r="FY41" s="565">
        <f t="shared" si="145"/>
        <v>0</v>
      </c>
      <c r="FZ41" s="565">
        <f t="shared" si="145"/>
        <v>0</v>
      </c>
      <c r="GA41" s="565">
        <f t="shared" si="145"/>
        <v>0</v>
      </c>
      <c r="GB41" s="565">
        <f t="shared" si="145"/>
        <v>0</v>
      </c>
      <c r="GC41" s="565">
        <f t="shared" si="145"/>
        <v>0</v>
      </c>
      <c r="GD41" s="565">
        <f t="shared" si="145"/>
        <v>0</v>
      </c>
      <c r="GE41" s="565">
        <f t="shared" si="145"/>
        <v>0</v>
      </c>
      <c r="GF41" s="565">
        <f t="shared" si="145"/>
        <v>0</v>
      </c>
      <c r="GG41" s="565">
        <f t="shared" si="145"/>
        <v>0</v>
      </c>
      <c r="GH41" s="565">
        <f t="shared" si="145"/>
        <v>0</v>
      </c>
      <c r="GI41" s="565">
        <f t="shared" si="145"/>
        <v>0</v>
      </c>
      <c r="GJ41" s="565">
        <f t="shared" si="145"/>
        <v>0</v>
      </c>
      <c r="GK41" s="565">
        <f t="shared" si="145"/>
        <v>52076</v>
      </c>
      <c r="GL41" s="565">
        <f t="shared" si="145"/>
        <v>26857</v>
      </c>
      <c r="GM41" s="565">
        <f t="shared" ref="GM41:IX41" si="146">SUM(GM11,GM13:GM17,GM21:GM23,GM25:GM26,GM28,GM31:GM37,GM39)</f>
        <v>25219</v>
      </c>
      <c r="GN41" s="565">
        <f t="shared" si="146"/>
        <v>19778</v>
      </c>
      <c r="GO41" s="565">
        <f t="shared" si="146"/>
        <v>5441</v>
      </c>
      <c r="GP41" s="565">
        <f t="shared" si="146"/>
        <v>62066</v>
      </c>
      <c r="GQ41" s="565">
        <f t="shared" si="146"/>
        <v>27572</v>
      </c>
      <c r="GR41" s="565">
        <f t="shared" si="146"/>
        <v>34494</v>
      </c>
      <c r="GS41" s="565">
        <f t="shared" si="146"/>
        <v>26301</v>
      </c>
      <c r="GT41" s="565">
        <f t="shared" si="146"/>
        <v>8193</v>
      </c>
      <c r="GU41" s="565">
        <f t="shared" si="146"/>
        <v>0</v>
      </c>
      <c r="GV41" s="565">
        <f t="shared" si="146"/>
        <v>0</v>
      </c>
      <c r="GW41" s="565">
        <f t="shared" si="146"/>
        <v>0</v>
      </c>
      <c r="GX41" s="565">
        <f t="shared" si="146"/>
        <v>0</v>
      </c>
      <c r="GY41" s="565">
        <f t="shared" si="146"/>
        <v>0</v>
      </c>
      <c r="GZ41" s="565">
        <f t="shared" si="146"/>
        <v>0</v>
      </c>
      <c r="HA41" s="565">
        <f t="shared" si="146"/>
        <v>0</v>
      </c>
      <c r="HB41" s="565">
        <f t="shared" si="146"/>
        <v>0</v>
      </c>
      <c r="HC41" s="565">
        <f t="shared" si="146"/>
        <v>0</v>
      </c>
      <c r="HD41" s="565">
        <f t="shared" si="146"/>
        <v>0</v>
      </c>
      <c r="HE41" s="565">
        <f t="shared" si="146"/>
        <v>236796</v>
      </c>
      <c r="HF41" s="565">
        <f t="shared" si="146"/>
        <v>29832</v>
      </c>
      <c r="HG41" s="565">
        <f t="shared" si="146"/>
        <v>206964</v>
      </c>
      <c r="HH41" s="565">
        <f t="shared" si="146"/>
        <v>157806</v>
      </c>
      <c r="HI41" s="565">
        <f t="shared" si="146"/>
        <v>49158</v>
      </c>
      <c r="HJ41" s="565">
        <f t="shared" si="146"/>
        <v>39697</v>
      </c>
      <c r="HK41" s="565">
        <f t="shared" si="146"/>
        <v>4869</v>
      </c>
      <c r="HL41" s="565">
        <f t="shared" si="146"/>
        <v>34828</v>
      </c>
      <c r="HM41" s="565">
        <f t="shared" si="146"/>
        <v>25229</v>
      </c>
      <c r="HN41" s="565">
        <f t="shared" si="146"/>
        <v>9599</v>
      </c>
      <c r="HO41" s="565">
        <f t="shared" si="146"/>
        <v>0</v>
      </c>
      <c r="HP41" s="565">
        <f t="shared" si="146"/>
        <v>0</v>
      </c>
      <c r="HQ41" s="565">
        <f t="shared" si="146"/>
        <v>0</v>
      </c>
      <c r="HR41" s="565">
        <f t="shared" si="146"/>
        <v>0</v>
      </c>
      <c r="HS41" s="565">
        <f t="shared" si="146"/>
        <v>0</v>
      </c>
      <c r="HT41" s="565">
        <f t="shared" si="146"/>
        <v>0</v>
      </c>
      <c r="HU41" s="565">
        <f t="shared" si="146"/>
        <v>0</v>
      </c>
      <c r="HV41" s="565">
        <f t="shared" si="146"/>
        <v>0</v>
      </c>
      <c r="HW41" s="565">
        <f t="shared" si="146"/>
        <v>0</v>
      </c>
      <c r="HX41" s="565">
        <f t="shared" si="146"/>
        <v>0</v>
      </c>
      <c r="HY41" s="565">
        <f t="shared" si="146"/>
        <v>0</v>
      </c>
      <c r="HZ41" s="565">
        <f t="shared" si="146"/>
        <v>0</v>
      </c>
      <c r="IA41" s="565">
        <f t="shared" si="146"/>
        <v>0</v>
      </c>
      <c r="IB41" s="565">
        <f t="shared" si="146"/>
        <v>0</v>
      </c>
      <c r="IC41" s="565">
        <f t="shared" si="146"/>
        <v>0</v>
      </c>
      <c r="ID41" s="565">
        <f t="shared" si="146"/>
        <v>719024</v>
      </c>
      <c r="IE41" s="565">
        <f t="shared" si="146"/>
        <v>113768</v>
      </c>
      <c r="IF41" s="565">
        <f t="shared" si="146"/>
        <v>605256</v>
      </c>
      <c r="IG41" s="565">
        <f t="shared" si="146"/>
        <v>474672</v>
      </c>
      <c r="IH41" s="565">
        <f t="shared" si="146"/>
        <v>130584</v>
      </c>
      <c r="II41" s="565">
        <f t="shared" si="146"/>
        <v>479380</v>
      </c>
      <c r="IJ41" s="565">
        <f t="shared" si="146"/>
        <v>65452</v>
      </c>
      <c r="IK41" s="565">
        <f t="shared" si="146"/>
        <v>413928</v>
      </c>
      <c r="IL41" s="565">
        <f t="shared" si="146"/>
        <v>315612</v>
      </c>
      <c r="IM41" s="565">
        <f t="shared" si="146"/>
        <v>98316</v>
      </c>
      <c r="IN41" s="565">
        <f t="shared" si="146"/>
        <v>241082</v>
      </c>
      <c r="IO41" s="565">
        <f t="shared" si="146"/>
        <v>32114</v>
      </c>
      <c r="IP41" s="565">
        <f t="shared" si="146"/>
        <v>208968</v>
      </c>
      <c r="IQ41" s="565">
        <f t="shared" si="146"/>
        <v>151374</v>
      </c>
      <c r="IR41" s="565">
        <f t="shared" si="146"/>
        <v>57594</v>
      </c>
      <c r="IS41" s="565">
        <f t="shared" si="146"/>
        <v>222432</v>
      </c>
      <c r="IT41" s="565">
        <f t="shared" si="146"/>
        <v>45899</v>
      </c>
      <c r="IU41" s="565">
        <f t="shared" si="146"/>
        <v>176533</v>
      </c>
      <c r="IV41" s="565">
        <f t="shared" si="146"/>
        <v>138446</v>
      </c>
      <c r="IW41" s="565">
        <f t="shared" si="146"/>
        <v>38087</v>
      </c>
      <c r="IX41" s="565">
        <f t="shared" si="146"/>
        <v>41766</v>
      </c>
      <c r="IY41" s="565">
        <f t="shared" ref="IY41:LA41" si="147">SUM(IY11,IY13:IY17,IY21:IY23,IY25:IY26,IY28,IY31:IY37,IY39)</f>
        <v>7272</v>
      </c>
      <c r="IZ41" s="565">
        <f t="shared" si="147"/>
        <v>34494</v>
      </c>
      <c r="JA41" s="565">
        <f t="shared" si="147"/>
        <v>26301</v>
      </c>
      <c r="JB41" s="565">
        <f t="shared" si="147"/>
        <v>8193</v>
      </c>
      <c r="JC41" s="565">
        <f t="shared" si="147"/>
        <v>0</v>
      </c>
      <c r="JD41" s="565">
        <f t="shared" si="147"/>
        <v>0</v>
      </c>
      <c r="JE41" s="565">
        <f t="shared" si="147"/>
        <v>0</v>
      </c>
      <c r="JF41" s="565">
        <f t="shared" si="147"/>
        <v>0</v>
      </c>
      <c r="JG41" s="565">
        <f t="shared" si="147"/>
        <v>0</v>
      </c>
      <c r="JH41" s="565">
        <f t="shared" si="147"/>
        <v>171756</v>
      </c>
      <c r="JI41" s="565">
        <f t="shared" si="147"/>
        <v>20442</v>
      </c>
      <c r="JJ41" s="565">
        <f t="shared" si="147"/>
        <v>151314</v>
      </c>
      <c r="JK41" s="565">
        <f t="shared" si="147"/>
        <v>118668</v>
      </c>
      <c r="JL41" s="565">
        <f t="shared" si="147"/>
        <v>32646</v>
      </c>
      <c r="JM41" s="565">
        <f t="shared" si="147"/>
        <v>0</v>
      </c>
      <c r="JN41" s="565">
        <f t="shared" si="147"/>
        <v>0</v>
      </c>
      <c r="JO41" s="565">
        <f t="shared" si="147"/>
        <v>0</v>
      </c>
      <c r="JP41" s="565">
        <f t="shared" si="147"/>
        <v>0</v>
      </c>
      <c r="JQ41" s="565">
        <f t="shared" si="147"/>
        <v>0</v>
      </c>
      <c r="JR41" s="565">
        <f t="shared" si="147"/>
        <v>0</v>
      </c>
      <c r="JS41" s="565">
        <f t="shared" si="147"/>
        <v>0</v>
      </c>
      <c r="JT41" s="565">
        <f t="shared" si="147"/>
        <v>0</v>
      </c>
      <c r="JU41" s="565">
        <f t="shared" si="147"/>
        <v>0</v>
      </c>
      <c r="JV41" s="565">
        <f t="shared" si="147"/>
        <v>0</v>
      </c>
      <c r="JW41" s="565">
        <f t="shared" si="147"/>
        <v>657024</v>
      </c>
      <c r="JX41" s="565">
        <f t="shared" si="147"/>
        <v>51768</v>
      </c>
      <c r="JY41" s="565">
        <f t="shared" si="147"/>
        <v>605256</v>
      </c>
      <c r="JZ41" s="565">
        <f t="shared" si="147"/>
        <v>474672</v>
      </c>
      <c r="KA41" s="565">
        <f t="shared" si="147"/>
        <v>130584</v>
      </c>
      <c r="KB41" s="565">
        <f t="shared" si="147"/>
        <v>224190</v>
      </c>
      <c r="KC41" s="565">
        <f t="shared" si="147"/>
        <v>17226</v>
      </c>
      <c r="KD41" s="565">
        <f t="shared" si="147"/>
        <v>206964</v>
      </c>
      <c r="KE41" s="565">
        <f t="shared" si="147"/>
        <v>157806</v>
      </c>
      <c r="KF41" s="565">
        <f t="shared" si="147"/>
        <v>49158</v>
      </c>
      <c r="KG41" s="565">
        <f t="shared" si="147"/>
        <v>0</v>
      </c>
      <c r="KH41" s="565">
        <f t="shared" si="147"/>
        <v>0</v>
      </c>
      <c r="KI41" s="565">
        <f t="shared" si="147"/>
        <v>0</v>
      </c>
      <c r="KJ41" s="565">
        <f t="shared" si="147"/>
        <v>0</v>
      </c>
      <c r="KK41" s="565">
        <f t="shared" si="147"/>
        <v>0</v>
      </c>
      <c r="KL41" s="565">
        <f t="shared" si="147"/>
        <v>3110879</v>
      </c>
      <c r="KM41" s="565">
        <f t="shared" si="147"/>
        <v>3147289</v>
      </c>
      <c r="KN41" s="565">
        <f t="shared" si="147"/>
        <v>6258068</v>
      </c>
      <c r="KO41" s="565">
        <f t="shared" si="147"/>
        <v>504874</v>
      </c>
      <c r="KP41" s="565">
        <f t="shared" si="147"/>
        <v>5753194</v>
      </c>
      <c r="KQ41" s="565">
        <f t="shared" si="147"/>
        <v>5135641</v>
      </c>
      <c r="KR41" s="565">
        <f t="shared" si="147"/>
        <v>617553</v>
      </c>
      <c r="KS41" s="565">
        <f t="shared" si="147"/>
        <v>558012246</v>
      </c>
      <c r="KT41" s="565">
        <f t="shared" si="147"/>
        <v>43261978</v>
      </c>
      <c r="KU41" s="565">
        <f t="shared" si="147"/>
        <v>514750368</v>
      </c>
      <c r="KV41" s="565">
        <f t="shared" si="147"/>
        <v>400178897</v>
      </c>
      <c r="KW41" s="565">
        <f t="shared" si="147"/>
        <v>114571471</v>
      </c>
      <c r="KX41" s="566">
        <f t="shared" si="147"/>
        <v>558012.30000000005</v>
      </c>
      <c r="KY41" s="566">
        <f t="shared" si="147"/>
        <v>554901.5</v>
      </c>
      <c r="KZ41" s="566">
        <f t="shared" si="147"/>
        <v>3110.8</v>
      </c>
      <c r="LA41" s="567">
        <f t="shared" si="147"/>
        <v>561248</v>
      </c>
      <c r="LC41" s="568"/>
      <c r="LD41" s="568"/>
      <c r="LE41" s="568"/>
      <c r="LF41" s="568"/>
      <c r="LG41" s="568"/>
      <c r="LH41" s="568"/>
      <c r="LI41" s="569"/>
      <c r="LJ41" s="569"/>
      <c r="LK41" s="569"/>
      <c r="LL41" s="569"/>
      <c r="LM41" s="569"/>
      <c r="LN41" s="569"/>
      <c r="LO41" s="569"/>
      <c r="LP41" s="569"/>
      <c r="LQ41" s="569"/>
      <c r="LR41" s="569"/>
      <c r="LS41" s="569"/>
      <c r="LT41" s="569"/>
      <c r="LU41" s="569"/>
      <c r="LV41" s="569"/>
      <c r="LW41" s="569"/>
      <c r="LX41" s="569"/>
      <c r="LY41" s="569"/>
      <c r="LZ41" s="569"/>
      <c r="MA41" s="569"/>
      <c r="MB41" s="569"/>
      <c r="MC41" s="569"/>
      <c r="MD41" s="569"/>
      <c r="ME41" s="569"/>
      <c r="MF41" s="569"/>
      <c r="MG41" s="569"/>
      <c r="MH41" s="569"/>
      <c r="MI41" s="569"/>
      <c r="MJ41" s="569"/>
      <c r="MK41" s="569"/>
      <c r="ML41" s="569"/>
      <c r="MM41" s="569"/>
      <c r="MN41" s="569"/>
      <c r="MO41" s="569"/>
      <c r="MP41" s="569"/>
      <c r="MQ41" s="569"/>
      <c r="MR41" s="569"/>
      <c r="MS41" s="569"/>
      <c r="MT41" s="569"/>
      <c r="MU41" s="569"/>
      <c r="MV41" s="569"/>
      <c r="MW41" s="569"/>
      <c r="MX41" s="569"/>
      <c r="MY41" s="569"/>
      <c r="MZ41" s="569"/>
      <c r="NA41" s="569"/>
      <c r="NB41" s="569"/>
      <c r="NC41" s="569"/>
      <c r="ND41" s="569"/>
      <c r="NE41" s="569"/>
      <c r="NF41" s="569"/>
      <c r="NG41" s="569"/>
      <c r="NH41" s="569"/>
      <c r="NI41" s="569"/>
      <c r="NJ41" s="569"/>
      <c r="NL41" s="568"/>
      <c r="NM41" s="568"/>
      <c r="NN41" s="568"/>
      <c r="NO41" s="568"/>
      <c r="NP41" s="568"/>
      <c r="NQ41" s="568"/>
      <c r="NR41" s="568"/>
      <c r="NS41" s="568"/>
      <c r="NT41" s="568"/>
    </row>
    <row r="42" spans="1:384">
      <c r="A42" s="564" t="s">
        <v>1050</v>
      </c>
      <c r="B42" s="565">
        <f>SUM(B10,B12,B18:B20,B24,B27,B29:B30,B38)</f>
        <v>0</v>
      </c>
      <c r="C42" s="565">
        <f t="shared" ref="C42:BN42" si="148">SUM(C10,C12,C18:C20,C24,C27,C29:C30,C38)</f>
        <v>0</v>
      </c>
      <c r="D42" s="565">
        <f t="shared" si="148"/>
        <v>32</v>
      </c>
      <c r="E42" s="565">
        <f t="shared" si="148"/>
        <v>32</v>
      </c>
      <c r="F42" s="565">
        <f t="shared" si="148"/>
        <v>0</v>
      </c>
      <c r="G42" s="565">
        <f t="shared" si="148"/>
        <v>0</v>
      </c>
      <c r="H42" s="565">
        <f t="shared" si="148"/>
        <v>1268928</v>
      </c>
      <c r="I42" s="565">
        <f t="shared" si="148"/>
        <v>1268928</v>
      </c>
      <c r="J42" s="566">
        <f t="shared" si="148"/>
        <v>1268.9000000000001</v>
      </c>
      <c r="K42" s="565">
        <f t="shared" si="148"/>
        <v>3653</v>
      </c>
      <c r="L42" s="565">
        <f t="shared" si="148"/>
        <v>0</v>
      </c>
      <c r="M42" s="565">
        <f t="shared" si="148"/>
        <v>41</v>
      </c>
      <c r="N42" s="565">
        <f t="shared" si="148"/>
        <v>0</v>
      </c>
      <c r="O42" s="565">
        <f t="shared" si="148"/>
        <v>6</v>
      </c>
      <c r="P42" s="565">
        <f t="shared" si="148"/>
        <v>3700</v>
      </c>
      <c r="Q42" s="565">
        <f t="shared" si="148"/>
        <v>4187</v>
      </c>
      <c r="R42" s="565">
        <f t="shared" si="148"/>
        <v>0</v>
      </c>
      <c r="S42" s="565">
        <f t="shared" si="148"/>
        <v>96</v>
      </c>
      <c r="T42" s="565">
        <f t="shared" si="148"/>
        <v>0</v>
      </c>
      <c r="U42" s="565">
        <f t="shared" si="148"/>
        <v>15</v>
      </c>
      <c r="V42" s="565">
        <f t="shared" si="148"/>
        <v>4298</v>
      </c>
      <c r="W42" s="565">
        <f t="shared" si="148"/>
        <v>1149</v>
      </c>
      <c r="X42" s="565">
        <f t="shared" si="148"/>
        <v>0</v>
      </c>
      <c r="Y42" s="565">
        <f t="shared" si="148"/>
        <v>0</v>
      </c>
      <c r="Z42" s="565">
        <f t="shared" si="148"/>
        <v>0</v>
      </c>
      <c r="AA42" s="565">
        <f t="shared" si="148"/>
        <v>5</v>
      </c>
      <c r="AB42" s="565">
        <f t="shared" si="148"/>
        <v>1154</v>
      </c>
      <c r="AC42" s="565">
        <f t="shared" si="148"/>
        <v>9152</v>
      </c>
      <c r="AD42" s="565">
        <f t="shared" si="148"/>
        <v>107</v>
      </c>
      <c r="AE42" s="565">
        <f t="shared" si="148"/>
        <v>165</v>
      </c>
      <c r="AF42" s="565">
        <f t="shared" si="148"/>
        <v>50</v>
      </c>
      <c r="AG42" s="565">
        <f t="shared" si="148"/>
        <v>150</v>
      </c>
      <c r="AH42" s="565">
        <f t="shared" si="148"/>
        <v>432</v>
      </c>
      <c r="AI42" s="565">
        <f t="shared" si="148"/>
        <v>216</v>
      </c>
      <c r="AJ42" s="565">
        <f t="shared" si="148"/>
        <v>0</v>
      </c>
      <c r="AK42" s="565">
        <f t="shared" si="148"/>
        <v>1</v>
      </c>
      <c r="AL42" s="565">
        <f t="shared" si="148"/>
        <v>0</v>
      </c>
      <c r="AM42" s="565">
        <f t="shared" si="148"/>
        <v>0</v>
      </c>
      <c r="AN42" s="565">
        <f t="shared" si="148"/>
        <v>1</v>
      </c>
      <c r="AO42" s="565">
        <f t="shared" si="148"/>
        <v>0</v>
      </c>
      <c r="AP42" s="565">
        <f t="shared" si="148"/>
        <v>0</v>
      </c>
      <c r="AQ42" s="565">
        <f t="shared" si="148"/>
        <v>3</v>
      </c>
      <c r="AR42" s="565">
        <f t="shared" si="148"/>
        <v>0</v>
      </c>
      <c r="AS42" s="565">
        <f t="shared" si="148"/>
        <v>1</v>
      </c>
      <c r="AT42" s="565">
        <f t="shared" si="148"/>
        <v>0</v>
      </c>
      <c r="AU42" s="565">
        <f t="shared" si="148"/>
        <v>0</v>
      </c>
      <c r="AV42" s="565">
        <f t="shared" si="148"/>
        <v>3</v>
      </c>
      <c r="AW42" s="565">
        <f t="shared" si="148"/>
        <v>11</v>
      </c>
      <c r="AX42" s="565">
        <f t="shared" si="148"/>
        <v>0</v>
      </c>
      <c r="AY42" s="565">
        <f t="shared" si="148"/>
        <v>0</v>
      </c>
      <c r="AZ42" s="565">
        <f t="shared" si="148"/>
        <v>5</v>
      </c>
      <c r="BA42" s="565">
        <f t="shared" si="148"/>
        <v>0</v>
      </c>
      <c r="BB42" s="565">
        <f t="shared" si="148"/>
        <v>0</v>
      </c>
      <c r="BC42" s="565">
        <f t="shared" si="148"/>
        <v>0</v>
      </c>
      <c r="BD42" s="565">
        <f t="shared" si="148"/>
        <v>0</v>
      </c>
      <c r="BE42" s="565">
        <f t="shared" si="148"/>
        <v>1</v>
      </c>
      <c r="BF42" s="565">
        <f t="shared" si="148"/>
        <v>2</v>
      </c>
      <c r="BG42" s="565">
        <f t="shared" si="148"/>
        <v>0</v>
      </c>
      <c r="BH42" s="565">
        <f t="shared" si="148"/>
        <v>89407175</v>
      </c>
      <c r="BI42" s="565">
        <f t="shared" si="148"/>
        <v>7879521</v>
      </c>
      <c r="BJ42" s="565">
        <f t="shared" si="148"/>
        <v>81527654</v>
      </c>
      <c r="BK42" s="565">
        <f t="shared" si="148"/>
        <v>63938459</v>
      </c>
      <c r="BL42" s="565">
        <f t="shared" si="148"/>
        <v>17589195</v>
      </c>
      <c r="BM42" s="565">
        <f t="shared" si="148"/>
        <v>0</v>
      </c>
      <c r="BN42" s="565">
        <f t="shared" si="148"/>
        <v>0</v>
      </c>
      <c r="BO42" s="565">
        <f t="shared" ref="BO42:DZ42" si="149">SUM(BO10,BO12,BO18:BO20,BO24,BO27,BO29:BO30,BO38)</f>
        <v>0</v>
      </c>
      <c r="BP42" s="565">
        <f t="shared" si="149"/>
        <v>0</v>
      </c>
      <c r="BQ42" s="565">
        <f t="shared" si="149"/>
        <v>0</v>
      </c>
      <c r="BR42" s="565">
        <f t="shared" si="149"/>
        <v>2809074</v>
      </c>
      <c r="BS42" s="565">
        <f t="shared" si="149"/>
        <v>88437</v>
      </c>
      <c r="BT42" s="565">
        <f t="shared" si="149"/>
        <v>2720637</v>
      </c>
      <c r="BU42" s="565">
        <f t="shared" si="149"/>
        <v>2142742</v>
      </c>
      <c r="BV42" s="565">
        <f t="shared" si="149"/>
        <v>577895</v>
      </c>
      <c r="BW42" s="565">
        <f t="shared" si="149"/>
        <v>0</v>
      </c>
      <c r="BX42" s="565">
        <f t="shared" si="149"/>
        <v>0</v>
      </c>
      <c r="BY42" s="565">
        <f t="shared" si="149"/>
        <v>0</v>
      </c>
      <c r="BZ42" s="565">
        <f t="shared" si="149"/>
        <v>0</v>
      </c>
      <c r="CA42" s="565">
        <f t="shared" si="149"/>
        <v>0</v>
      </c>
      <c r="CB42" s="565">
        <f t="shared" si="149"/>
        <v>1148742</v>
      </c>
      <c r="CC42" s="565">
        <f t="shared" si="149"/>
        <v>2706</v>
      </c>
      <c r="CD42" s="565">
        <f t="shared" si="149"/>
        <v>1146036</v>
      </c>
      <c r="CE42" s="565">
        <f t="shared" si="149"/>
        <v>1146036</v>
      </c>
      <c r="CF42" s="565">
        <f t="shared" si="149"/>
        <v>0</v>
      </c>
      <c r="CG42" s="565">
        <f t="shared" si="149"/>
        <v>93364991</v>
      </c>
      <c r="CH42" s="565">
        <f t="shared" si="149"/>
        <v>139837426</v>
      </c>
      <c r="CI42" s="565">
        <f t="shared" si="149"/>
        <v>12020877</v>
      </c>
      <c r="CJ42" s="565">
        <f t="shared" si="149"/>
        <v>127816549</v>
      </c>
      <c r="CK42" s="565">
        <f t="shared" si="149"/>
        <v>97456612</v>
      </c>
      <c r="CL42" s="565">
        <f t="shared" si="149"/>
        <v>30359937</v>
      </c>
      <c r="CM42" s="565">
        <f t="shared" si="149"/>
        <v>0</v>
      </c>
      <c r="CN42" s="565">
        <f t="shared" si="149"/>
        <v>0</v>
      </c>
      <c r="CO42" s="565">
        <f t="shared" si="149"/>
        <v>0</v>
      </c>
      <c r="CP42" s="565">
        <f t="shared" si="149"/>
        <v>0</v>
      </c>
      <c r="CQ42" s="565">
        <f t="shared" si="149"/>
        <v>0</v>
      </c>
      <c r="CR42" s="565">
        <f t="shared" si="149"/>
        <v>8924640</v>
      </c>
      <c r="CS42" s="565">
        <f t="shared" si="149"/>
        <v>275616</v>
      </c>
      <c r="CT42" s="565">
        <f t="shared" si="149"/>
        <v>8649024</v>
      </c>
      <c r="CU42" s="565">
        <f t="shared" si="149"/>
        <v>6615456</v>
      </c>
      <c r="CV42" s="565">
        <f t="shared" si="149"/>
        <v>2033568</v>
      </c>
      <c r="CW42" s="565">
        <f t="shared" si="149"/>
        <v>0</v>
      </c>
      <c r="CX42" s="565">
        <f t="shared" si="149"/>
        <v>0</v>
      </c>
      <c r="CY42" s="565">
        <f t="shared" si="149"/>
        <v>0</v>
      </c>
      <c r="CZ42" s="565">
        <f t="shared" si="149"/>
        <v>0</v>
      </c>
      <c r="DA42" s="565">
        <f t="shared" si="149"/>
        <v>0</v>
      </c>
      <c r="DB42" s="565">
        <f t="shared" si="149"/>
        <v>3317160</v>
      </c>
      <c r="DC42" s="565">
        <f t="shared" si="149"/>
        <v>11280</v>
      </c>
      <c r="DD42" s="565">
        <f t="shared" si="149"/>
        <v>3305880</v>
      </c>
      <c r="DE42" s="565">
        <f t="shared" si="149"/>
        <v>3305880</v>
      </c>
      <c r="DF42" s="565">
        <f t="shared" si="149"/>
        <v>0</v>
      </c>
      <c r="DG42" s="565">
        <f t="shared" si="149"/>
        <v>152079226</v>
      </c>
      <c r="DH42" s="565">
        <f t="shared" si="149"/>
        <v>38594910</v>
      </c>
      <c r="DI42" s="565">
        <f t="shared" si="149"/>
        <v>3181581</v>
      </c>
      <c r="DJ42" s="565">
        <f t="shared" si="149"/>
        <v>35413329</v>
      </c>
      <c r="DK42" s="565">
        <f t="shared" si="149"/>
        <v>25652574</v>
      </c>
      <c r="DL42" s="565">
        <f t="shared" si="149"/>
        <v>9760755</v>
      </c>
      <c r="DM42" s="565">
        <f t="shared" si="149"/>
        <v>0</v>
      </c>
      <c r="DN42" s="565">
        <f t="shared" si="149"/>
        <v>0</v>
      </c>
      <c r="DO42" s="565">
        <f t="shared" si="149"/>
        <v>0</v>
      </c>
      <c r="DP42" s="565">
        <f t="shared" si="149"/>
        <v>0</v>
      </c>
      <c r="DQ42" s="565">
        <f t="shared" si="149"/>
        <v>0</v>
      </c>
      <c r="DR42" s="565">
        <f t="shared" si="149"/>
        <v>0</v>
      </c>
      <c r="DS42" s="565">
        <f t="shared" si="149"/>
        <v>0</v>
      </c>
      <c r="DT42" s="565">
        <f t="shared" si="149"/>
        <v>0</v>
      </c>
      <c r="DU42" s="565">
        <f t="shared" si="149"/>
        <v>0</v>
      </c>
      <c r="DV42" s="565">
        <f t="shared" si="149"/>
        <v>0</v>
      </c>
      <c r="DW42" s="565">
        <f t="shared" si="149"/>
        <v>0</v>
      </c>
      <c r="DX42" s="565">
        <f t="shared" si="149"/>
        <v>0</v>
      </c>
      <c r="DY42" s="565">
        <f t="shared" si="149"/>
        <v>0</v>
      </c>
      <c r="DZ42" s="565">
        <f t="shared" si="149"/>
        <v>0</v>
      </c>
      <c r="EA42" s="565">
        <f t="shared" ref="EA42:GL42" si="150">SUM(EA10,EA12,EA18:EA20,EA24,EA27,EA29:EA30,EA38)</f>
        <v>0</v>
      </c>
      <c r="EB42" s="565">
        <f t="shared" si="150"/>
        <v>1326865</v>
      </c>
      <c r="EC42" s="565">
        <f t="shared" si="150"/>
        <v>4515</v>
      </c>
      <c r="ED42" s="565">
        <f t="shared" si="150"/>
        <v>1322350</v>
      </c>
      <c r="EE42" s="565">
        <f t="shared" si="150"/>
        <v>1322350</v>
      </c>
      <c r="EF42" s="565">
        <f t="shared" si="150"/>
        <v>0</v>
      </c>
      <c r="EG42" s="565">
        <f t="shared" si="150"/>
        <v>39921775</v>
      </c>
      <c r="EH42" s="565">
        <f t="shared" si="150"/>
        <v>285365992</v>
      </c>
      <c r="EI42" s="565">
        <f t="shared" si="150"/>
        <v>23464533</v>
      </c>
      <c r="EJ42" s="565">
        <f t="shared" si="150"/>
        <v>261901459</v>
      </c>
      <c r="EK42" s="565">
        <f t="shared" si="150"/>
        <v>201580109</v>
      </c>
      <c r="EL42" s="565">
        <f t="shared" si="150"/>
        <v>60321350</v>
      </c>
      <c r="EM42" s="565">
        <f t="shared" si="150"/>
        <v>267839511</v>
      </c>
      <c r="EN42" s="565">
        <f t="shared" si="150"/>
        <v>0</v>
      </c>
      <c r="EO42" s="565">
        <f t="shared" si="150"/>
        <v>11733714</v>
      </c>
      <c r="EP42" s="565">
        <f t="shared" si="150"/>
        <v>0</v>
      </c>
      <c r="EQ42" s="565">
        <f t="shared" si="150"/>
        <v>5792767</v>
      </c>
      <c r="ER42" s="565">
        <f t="shared" si="150"/>
        <v>156327</v>
      </c>
      <c r="ES42" s="565">
        <f t="shared" si="150"/>
        <v>3103</v>
      </c>
      <c r="ET42" s="565">
        <f t="shared" si="150"/>
        <v>153224</v>
      </c>
      <c r="EU42" s="565">
        <f t="shared" si="150"/>
        <v>153224</v>
      </c>
      <c r="EV42" s="565">
        <f t="shared" si="150"/>
        <v>0</v>
      </c>
      <c r="EW42" s="565">
        <f t="shared" si="150"/>
        <v>241065</v>
      </c>
      <c r="EX42" s="565">
        <f t="shared" si="150"/>
        <v>4785</v>
      </c>
      <c r="EY42" s="565">
        <f t="shared" si="150"/>
        <v>236280</v>
      </c>
      <c r="EZ42" s="565">
        <f t="shared" si="150"/>
        <v>236280</v>
      </c>
      <c r="FA42" s="565">
        <f t="shared" si="150"/>
        <v>0</v>
      </c>
      <c r="FB42" s="565">
        <f t="shared" si="150"/>
        <v>73050</v>
      </c>
      <c r="FC42" s="565">
        <f t="shared" si="150"/>
        <v>1450</v>
      </c>
      <c r="FD42" s="565">
        <f t="shared" si="150"/>
        <v>71600</v>
      </c>
      <c r="FE42" s="565">
        <f t="shared" si="150"/>
        <v>71600</v>
      </c>
      <c r="FF42" s="565">
        <f t="shared" si="150"/>
        <v>0</v>
      </c>
      <c r="FG42" s="565">
        <f t="shared" si="150"/>
        <v>219150</v>
      </c>
      <c r="FH42" s="565">
        <f t="shared" si="150"/>
        <v>4350</v>
      </c>
      <c r="FI42" s="565">
        <f t="shared" si="150"/>
        <v>214800</v>
      </c>
      <c r="FJ42" s="565">
        <f t="shared" si="150"/>
        <v>214800</v>
      </c>
      <c r="FK42" s="565">
        <f t="shared" si="150"/>
        <v>0</v>
      </c>
      <c r="FL42" s="565">
        <f t="shared" si="150"/>
        <v>631152</v>
      </c>
      <c r="FM42" s="565">
        <f t="shared" si="150"/>
        <v>12528</v>
      </c>
      <c r="FN42" s="565">
        <f t="shared" si="150"/>
        <v>618624</v>
      </c>
      <c r="FO42" s="565">
        <f t="shared" si="150"/>
        <v>618624</v>
      </c>
      <c r="FP42" s="565">
        <f t="shared" si="150"/>
        <v>0</v>
      </c>
      <c r="FQ42" s="565">
        <f t="shared" si="150"/>
        <v>270432</v>
      </c>
      <c r="FR42" s="565">
        <f t="shared" si="150"/>
        <v>5400</v>
      </c>
      <c r="FS42" s="565">
        <f t="shared" si="150"/>
        <v>265032</v>
      </c>
      <c r="FT42" s="565">
        <f t="shared" si="150"/>
        <v>265032</v>
      </c>
      <c r="FU42" s="565">
        <f t="shared" si="150"/>
        <v>0</v>
      </c>
      <c r="FV42" s="565">
        <f t="shared" si="150"/>
        <v>0</v>
      </c>
      <c r="FW42" s="565">
        <f t="shared" si="150"/>
        <v>0</v>
      </c>
      <c r="FX42" s="565">
        <f t="shared" si="150"/>
        <v>0</v>
      </c>
      <c r="FY42" s="565">
        <f t="shared" si="150"/>
        <v>0</v>
      </c>
      <c r="FZ42" s="565">
        <f t="shared" si="150"/>
        <v>0</v>
      </c>
      <c r="GA42" s="565">
        <f t="shared" si="150"/>
        <v>250690</v>
      </c>
      <c r="GB42" s="565">
        <f t="shared" si="150"/>
        <v>43726</v>
      </c>
      <c r="GC42" s="565">
        <f t="shared" si="150"/>
        <v>206964</v>
      </c>
      <c r="GD42" s="565">
        <f t="shared" si="150"/>
        <v>157806</v>
      </c>
      <c r="GE42" s="565">
        <f t="shared" si="150"/>
        <v>49158</v>
      </c>
      <c r="GF42" s="565">
        <f t="shared" si="150"/>
        <v>0</v>
      </c>
      <c r="GG42" s="565">
        <f t="shared" si="150"/>
        <v>0</v>
      </c>
      <c r="GH42" s="565">
        <f t="shared" si="150"/>
        <v>0</v>
      </c>
      <c r="GI42" s="565">
        <f t="shared" si="150"/>
        <v>0</v>
      </c>
      <c r="GJ42" s="565">
        <f t="shared" si="150"/>
        <v>0</v>
      </c>
      <c r="GK42" s="565">
        <f t="shared" si="150"/>
        <v>0</v>
      </c>
      <c r="GL42" s="565">
        <f t="shared" si="150"/>
        <v>0</v>
      </c>
      <c r="GM42" s="565">
        <f t="shared" ref="GM42:IX42" si="151">SUM(GM10,GM12,GM18:GM20,GM24,GM27,GM29:GM30,GM38)</f>
        <v>0</v>
      </c>
      <c r="GN42" s="565">
        <f t="shared" si="151"/>
        <v>0</v>
      </c>
      <c r="GO42" s="565">
        <f t="shared" si="151"/>
        <v>0</v>
      </c>
      <c r="GP42" s="565">
        <f t="shared" si="151"/>
        <v>62066</v>
      </c>
      <c r="GQ42" s="565">
        <f t="shared" si="151"/>
        <v>27572</v>
      </c>
      <c r="GR42" s="565">
        <f t="shared" si="151"/>
        <v>34494</v>
      </c>
      <c r="GS42" s="565">
        <f t="shared" si="151"/>
        <v>26301</v>
      </c>
      <c r="GT42" s="565">
        <f t="shared" si="151"/>
        <v>8193</v>
      </c>
      <c r="GU42" s="565">
        <f t="shared" si="151"/>
        <v>0</v>
      </c>
      <c r="GV42" s="565">
        <f t="shared" si="151"/>
        <v>0</v>
      </c>
      <c r="GW42" s="565">
        <f t="shared" si="151"/>
        <v>0</v>
      </c>
      <c r="GX42" s="565">
        <f t="shared" si="151"/>
        <v>0</v>
      </c>
      <c r="GY42" s="565">
        <f t="shared" si="151"/>
        <v>0</v>
      </c>
      <c r="GZ42" s="565">
        <f t="shared" si="151"/>
        <v>0</v>
      </c>
      <c r="HA42" s="565">
        <f t="shared" si="151"/>
        <v>0</v>
      </c>
      <c r="HB42" s="565">
        <f t="shared" si="151"/>
        <v>0</v>
      </c>
      <c r="HC42" s="565">
        <f t="shared" si="151"/>
        <v>0</v>
      </c>
      <c r="HD42" s="565">
        <f t="shared" si="151"/>
        <v>0</v>
      </c>
      <c r="HE42" s="565">
        <f t="shared" si="151"/>
        <v>118398</v>
      </c>
      <c r="HF42" s="565">
        <f t="shared" si="151"/>
        <v>14916</v>
      </c>
      <c r="HG42" s="565">
        <f t="shared" si="151"/>
        <v>103482</v>
      </c>
      <c r="HH42" s="565">
        <f t="shared" si="151"/>
        <v>78903</v>
      </c>
      <c r="HI42" s="565">
        <f t="shared" si="151"/>
        <v>24579</v>
      </c>
      <c r="HJ42" s="565">
        <f t="shared" si="151"/>
        <v>0</v>
      </c>
      <c r="HK42" s="565">
        <f t="shared" si="151"/>
        <v>0</v>
      </c>
      <c r="HL42" s="565">
        <f t="shared" si="151"/>
        <v>0</v>
      </c>
      <c r="HM42" s="565">
        <f t="shared" si="151"/>
        <v>0</v>
      </c>
      <c r="HN42" s="565">
        <f t="shared" si="151"/>
        <v>0</v>
      </c>
      <c r="HO42" s="565">
        <f t="shared" si="151"/>
        <v>34076</v>
      </c>
      <c r="HP42" s="565">
        <f t="shared" si="151"/>
        <v>8857</v>
      </c>
      <c r="HQ42" s="565">
        <f t="shared" si="151"/>
        <v>25219</v>
      </c>
      <c r="HR42" s="565">
        <f t="shared" si="151"/>
        <v>19778</v>
      </c>
      <c r="HS42" s="565">
        <f t="shared" si="151"/>
        <v>5441</v>
      </c>
      <c r="HT42" s="565">
        <f t="shared" si="151"/>
        <v>0</v>
      </c>
      <c r="HU42" s="565">
        <f t="shared" si="151"/>
        <v>0</v>
      </c>
      <c r="HV42" s="565">
        <f t="shared" si="151"/>
        <v>0</v>
      </c>
      <c r="HW42" s="565">
        <f t="shared" si="151"/>
        <v>0</v>
      </c>
      <c r="HX42" s="565">
        <f t="shared" si="151"/>
        <v>0</v>
      </c>
      <c r="HY42" s="565">
        <f t="shared" si="151"/>
        <v>0</v>
      </c>
      <c r="HZ42" s="565">
        <f t="shared" si="151"/>
        <v>0</v>
      </c>
      <c r="IA42" s="565">
        <f t="shared" si="151"/>
        <v>0</v>
      </c>
      <c r="IB42" s="565">
        <f t="shared" si="151"/>
        <v>0</v>
      </c>
      <c r="IC42" s="565">
        <f t="shared" si="151"/>
        <v>0</v>
      </c>
      <c r="ID42" s="565">
        <f t="shared" si="151"/>
        <v>539268</v>
      </c>
      <c r="IE42" s="565">
        <f t="shared" si="151"/>
        <v>85326</v>
      </c>
      <c r="IF42" s="565">
        <f t="shared" si="151"/>
        <v>453942</v>
      </c>
      <c r="IG42" s="565">
        <f t="shared" si="151"/>
        <v>356004</v>
      </c>
      <c r="IH42" s="565">
        <f t="shared" si="151"/>
        <v>97938</v>
      </c>
      <c r="II42" s="565">
        <f t="shared" si="151"/>
        <v>2636590</v>
      </c>
      <c r="IJ42" s="565">
        <f t="shared" si="151"/>
        <v>359986</v>
      </c>
      <c r="IK42" s="565">
        <f t="shared" si="151"/>
        <v>2276604</v>
      </c>
      <c r="IL42" s="565">
        <f t="shared" si="151"/>
        <v>1735866</v>
      </c>
      <c r="IM42" s="565">
        <f t="shared" si="151"/>
        <v>540738</v>
      </c>
      <c r="IN42" s="565">
        <f t="shared" si="151"/>
        <v>0</v>
      </c>
      <c r="IO42" s="565">
        <f t="shared" si="151"/>
        <v>0</v>
      </c>
      <c r="IP42" s="565">
        <f t="shared" si="151"/>
        <v>0</v>
      </c>
      <c r="IQ42" s="565">
        <f t="shared" si="151"/>
        <v>0</v>
      </c>
      <c r="IR42" s="565">
        <f t="shared" si="151"/>
        <v>0</v>
      </c>
      <c r="IS42" s="565">
        <f t="shared" si="151"/>
        <v>0</v>
      </c>
      <c r="IT42" s="565">
        <f t="shared" si="151"/>
        <v>0</v>
      </c>
      <c r="IU42" s="565">
        <f t="shared" si="151"/>
        <v>0</v>
      </c>
      <c r="IV42" s="565">
        <f t="shared" si="151"/>
        <v>0</v>
      </c>
      <c r="IW42" s="565">
        <f t="shared" si="151"/>
        <v>0</v>
      </c>
      <c r="IX42" s="565">
        <f t="shared" si="151"/>
        <v>208830</v>
      </c>
      <c r="IY42" s="565">
        <f t="shared" ref="IY42:LA42" si="152">SUM(IY10,IY12,IY18:IY20,IY24,IY27,IY29:IY30,IY38)</f>
        <v>36360</v>
      </c>
      <c r="IZ42" s="565">
        <f t="shared" si="152"/>
        <v>172470</v>
      </c>
      <c r="JA42" s="565">
        <f t="shared" si="152"/>
        <v>131505</v>
      </c>
      <c r="JB42" s="565">
        <f t="shared" si="152"/>
        <v>40965</v>
      </c>
      <c r="JC42" s="565">
        <f t="shared" si="152"/>
        <v>0</v>
      </c>
      <c r="JD42" s="565">
        <f t="shared" si="152"/>
        <v>0</v>
      </c>
      <c r="JE42" s="565">
        <f t="shared" si="152"/>
        <v>0</v>
      </c>
      <c r="JF42" s="565">
        <f t="shared" si="152"/>
        <v>0</v>
      </c>
      <c r="JG42" s="565">
        <f t="shared" si="152"/>
        <v>0</v>
      </c>
      <c r="JH42" s="565">
        <f t="shared" si="152"/>
        <v>0</v>
      </c>
      <c r="JI42" s="565">
        <f t="shared" si="152"/>
        <v>0</v>
      </c>
      <c r="JJ42" s="565">
        <f t="shared" si="152"/>
        <v>0</v>
      </c>
      <c r="JK42" s="565">
        <f t="shared" si="152"/>
        <v>0</v>
      </c>
      <c r="JL42" s="565">
        <f t="shared" si="152"/>
        <v>0</v>
      </c>
      <c r="JM42" s="565">
        <f t="shared" si="152"/>
        <v>0</v>
      </c>
      <c r="JN42" s="565">
        <f t="shared" si="152"/>
        <v>0</v>
      </c>
      <c r="JO42" s="565">
        <f t="shared" si="152"/>
        <v>0</v>
      </c>
      <c r="JP42" s="565">
        <f t="shared" si="152"/>
        <v>0</v>
      </c>
      <c r="JQ42" s="565">
        <f t="shared" si="152"/>
        <v>0</v>
      </c>
      <c r="JR42" s="565">
        <f t="shared" si="152"/>
        <v>0</v>
      </c>
      <c r="JS42" s="565">
        <f t="shared" si="152"/>
        <v>0</v>
      </c>
      <c r="JT42" s="565">
        <f t="shared" si="152"/>
        <v>0</v>
      </c>
      <c r="JU42" s="565">
        <f t="shared" si="152"/>
        <v>0</v>
      </c>
      <c r="JV42" s="565">
        <f t="shared" si="152"/>
        <v>0</v>
      </c>
      <c r="JW42" s="565">
        <f t="shared" si="152"/>
        <v>164256</v>
      </c>
      <c r="JX42" s="565">
        <f t="shared" si="152"/>
        <v>12942</v>
      </c>
      <c r="JY42" s="565">
        <f t="shared" si="152"/>
        <v>151314</v>
      </c>
      <c r="JZ42" s="565">
        <f t="shared" si="152"/>
        <v>118668</v>
      </c>
      <c r="KA42" s="565">
        <f t="shared" si="152"/>
        <v>32646</v>
      </c>
      <c r="KB42" s="565">
        <f t="shared" si="152"/>
        <v>448380</v>
      </c>
      <c r="KC42" s="565">
        <f t="shared" si="152"/>
        <v>34452</v>
      </c>
      <c r="KD42" s="565">
        <f t="shared" si="152"/>
        <v>413928</v>
      </c>
      <c r="KE42" s="565">
        <f t="shared" si="152"/>
        <v>315612</v>
      </c>
      <c r="KF42" s="565">
        <f t="shared" si="152"/>
        <v>98316</v>
      </c>
      <c r="KG42" s="565">
        <f t="shared" si="152"/>
        <v>0</v>
      </c>
      <c r="KH42" s="565">
        <f t="shared" si="152"/>
        <v>0</v>
      </c>
      <c r="KI42" s="565">
        <f t="shared" si="152"/>
        <v>0</v>
      </c>
      <c r="KJ42" s="565">
        <f t="shared" si="152"/>
        <v>0</v>
      </c>
      <c r="KK42" s="565">
        <f t="shared" si="152"/>
        <v>0</v>
      </c>
      <c r="KL42" s="565">
        <f t="shared" si="152"/>
        <v>1591176</v>
      </c>
      <c r="KM42" s="565">
        <f t="shared" si="152"/>
        <v>4462554</v>
      </c>
      <c r="KN42" s="565">
        <f t="shared" si="152"/>
        <v>6053730</v>
      </c>
      <c r="KO42" s="565">
        <f t="shared" si="152"/>
        <v>655753</v>
      </c>
      <c r="KP42" s="565">
        <f t="shared" si="152"/>
        <v>5397977</v>
      </c>
      <c r="KQ42" s="565">
        <f t="shared" si="152"/>
        <v>4500003</v>
      </c>
      <c r="KR42" s="565">
        <f t="shared" si="152"/>
        <v>897974</v>
      </c>
      <c r="KS42" s="565">
        <f t="shared" si="152"/>
        <v>291419722</v>
      </c>
      <c r="KT42" s="565">
        <f t="shared" si="152"/>
        <v>24120286</v>
      </c>
      <c r="KU42" s="565">
        <f t="shared" si="152"/>
        <v>267299436</v>
      </c>
      <c r="KV42" s="565">
        <f t="shared" si="152"/>
        <v>206080112</v>
      </c>
      <c r="KW42" s="565">
        <f t="shared" si="152"/>
        <v>61219324</v>
      </c>
      <c r="KX42" s="566">
        <f t="shared" si="152"/>
        <v>291419.90000000002</v>
      </c>
      <c r="KY42" s="566">
        <f t="shared" si="152"/>
        <v>289828.7</v>
      </c>
      <c r="KZ42" s="566">
        <f t="shared" si="152"/>
        <v>1591.2</v>
      </c>
      <c r="LA42" s="567">
        <f t="shared" si="152"/>
        <v>292688.8</v>
      </c>
      <c r="LC42" s="568"/>
      <c r="LD42" s="568"/>
      <c r="LE42" s="568"/>
      <c r="LF42" s="568"/>
      <c r="LG42" s="568"/>
      <c r="LH42" s="568"/>
      <c r="LI42" s="569"/>
      <c r="LJ42" s="569"/>
      <c r="LK42" s="569"/>
      <c r="LL42" s="569"/>
      <c r="LM42" s="569"/>
      <c r="LN42" s="569"/>
      <c r="LO42" s="569"/>
      <c r="LP42" s="569"/>
      <c r="LQ42" s="569"/>
      <c r="LR42" s="569"/>
      <c r="LS42" s="569"/>
      <c r="LT42" s="569"/>
      <c r="LU42" s="569"/>
      <c r="LV42" s="569"/>
      <c r="LW42" s="569"/>
      <c r="LX42" s="569"/>
      <c r="LY42" s="569"/>
      <c r="LZ42" s="569"/>
      <c r="MA42" s="569"/>
      <c r="MB42" s="569"/>
      <c r="MC42" s="569"/>
      <c r="MD42" s="569"/>
      <c r="ME42" s="569"/>
      <c r="MF42" s="569"/>
      <c r="MG42" s="569"/>
      <c r="MH42" s="569"/>
      <c r="MI42" s="569"/>
      <c r="MJ42" s="569"/>
      <c r="MK42" s="569"/>
      <c r="ML42" s="569"/>
      <c r="MM42" s="569"/>
      <c r="MN42" s="569"/>
      <c r="MO42" s="569"/>
      <c r="MP42" s="569"/>
      <c r="MQ42" s="569"/>
      <c r="MR42" s="569"/>
      <c r="MS42" s="569"/>
      <c r="MT42" s="569"/>
      <c r="MU42" s="569"/>
      <c r="MV42" s="569"/>
      <c r="MW42" s="569"/>
      <c r="MX42" s="569"/>
      <c r="MY42" s="569"/>
      <c r="MZ42" s="569"/>
      <c r="NA42" s="569"/>
      <c r="NB42" s="569"/>
      <c r="NC42" s="569"/>
      <c r="ND42" s="569"/>
      <c r="NE42" s="569"/>
      <c r="NF42" s="569"/>
      <c r="NG42" s="569"/>
      <c r="NH42" s="569"/>
      <c r="NI42" s="569"/>
      <c r="NJ42" s="569"/>
      <c r="NL42" s="568"/>
      <c r="NM42" s="568"/>
      <c r="NN42" s="568"/>
      <c r="NO42" s="568"/>
      <c r="NP42" s="568"/>
      <c r="NQ42" s="568"/>
      <c r="NR42" s="568"/>
      <c r="NS42" s="568"/>
      <c r="NT42" s="568"/>
    </row>
    <row r="43" spans="1:384" hidden="1">
      <c r="B43" s="570"/>
      <c r="C43" s="570"/>
      <c r="D43" s="570"/>
      <c r="E43" s="570"/>
      <c r="F43" s="570"/>
      <c r="G43" s="570"/>
      <c r="H43" s="570"/>
      <c r="I43" s="570"/>
      <c r="J43" s="570"/>
      <c r="K43" s="570"/>
      <c r="L43" s="570"/>
      <c r="M43" s="570"/>
      <c r="N43" s="570"/>
      <c r="O43" s="570"/>
      <c r="P43" s="570"/>
      <c r="Q43" s="570"/>
      <c r="R43" s="570"/>
      <c r="S43" s="570"/>
      <c r="T43" s="570"/>
      <c r="U43" s="570"/>
      <c r="V43" s="570"/>
      <c r="W43" s="570"/>
      <c r="X43" s="570"/>
      <c r="Y43" s="570"/>
      <c r="Z43" s="570"/>
      <c r="AA43" s="570"/>
      <c r="AB43" s="570"/>
      <c r="AC43" s="570"/>
      <c r="AD43" s="570"/>
      <c r="AE43" s="570"/>
      <c r="AF43" s="570"/>
      <c r="AG43" s="570"/>
      <c r="AH43" s="570"/>
      <c r="AI43" s="571">
        <f>AD40+AE40+AF40+AG40+AH40+AI40</f>
        <v>3303</v>
      </c>
      <c r="AJ43" s="570"/>
      <c r="AK43" s="570"/>
      <c r="AL43" s="570"/>
      <c r="AM43" s="570"/>
      <c r="AN43" s="570"/>
      <c r="AO43" s="570"/>
      <c r="AP43" s="570"/>
      <c r="AQ43" s="570"/>
      <c r="AR43" s="570"/>
      <c r="AS43" s="570"/>
      <c r="AT43" s="570"/>
      <c r="AU43" s="570"/>
      <c r="AV43" s="570"/>
      <c r="AW43" s="570"/>
      <c r="AX43" s="570"/>
      <c r="AY43" s="570"/>
      <c r="AZ43" s="570"/>
      <c r="BA43" s="570"/>
      <c r="BB43" s="570"/>
      <c r="BC43" s="570"/>
      <c r="BD43" s="570"/>
      <c r="BE43" s="570"/>
      <c r="BF43" s="570"/>
      <c r="BG43" s="570"/>
      <c r="BH43" s="570"/>
      <c r="BI43" s="570"/>
      <c r="BJ43" s="570"/>
      <c r="BK43" s="570"/>
      <c r="BL43" s="570"/>
      <c r="BM43" s="570"/>
      <c r="BN43" s="570"/>
      <c r="BO43" s="570"/>
      <c r="BP43" s="570"/>
      <c r="BQ43" s="570"/>
      <c r="BR43" s="570"/>
      <c r="BS43" s="570"/>
      <c r="BT43" s="570"/>
      <c r="BU43" s="570"/>
      <c r="BV43" s="570"/>
      <c r="BW43" s="570"/>
      <c r="BX43" s="570"/>
      <c r="BY43" s="570"/>
      <c r="BZ43" s="570"/>
      <c r="CA43" s="570"/>
      <c r="CB43" s="570"/>
      <c r="CC43" s="570"/>
      <c r="CD43" s="570"/>
      <c r="CE43" s="570"/>
      <c r="CF43" s="570"/>
      <c r="CG43" s="570"/>
      <c r="CH43" s="570"/>
      <c r="CI43" s="570"/>
      <c r="CJ43" s="570"/>
      <c r="CK43" s="570"/>
      <c r="CL43" s="570"/>
      <c r="CM43" s="570"/>
      <c r="CN43" s="570"/>
      <c r="CO43" s="570"/>
      <c r="CP43" s="570"/>
      <c r="CQ43" s="570"/>
      <c r="CR43" s="570"/>
      <c r="CS43" s="570"/>
      <c r="CT43" s="570"/>
      <c r="CU43" s="570"/>
      <c r="CV43" s="570"/>
      <c r="CW43" s="570"/>
      <c r="CX43" s="570"/>
      <c r="CY43" s="570"/>
      <c r="CZ43" s="570"/>
      <c r="DA43" s="570"/>
      <c r="DB43" s="570"/>
      <c r="DC43" s="570"/>
      <c r="DD43" s="570"/>
      <c r="DE43" s="570"/>
      <c r="DF43" s="570"/>
      <c r="DG43" s="570"/>
      <c r="DH43" s="570"/>
      <c r="DI43" s="570"/>
      <c r="DJ43" s="570"/>
      <c r="DK43" s="570"/>
      <c r="DL43" s="570"/>
      <c r="DM43" s="570"/>
      <c r="DN43" s="570"/>
      <c r="DO43" s="570"/>
      <c r="DP43" s="570"/>
      <c r="DQ43" s="570"/>
      <c r="DR43" s="570"/>
      <c r="DS43" s="570"/>
      <c r="DT43" s="570"/>
      <c r="DU43" s="570"/>
      <c r="DV43" s="570"/>
      <c r="DW43" s="570"/>
      <c r="DX43" s="570"/>
      <c r="DY43" s="570"/>
      <c r="DZ43" s="570"/>
      <c r="EA43" s="570"/>
      <c r="EB43" s="570"/>
      <c r="EC43" s="570"/>
      <c r="ED43" s="570"/>
      <c r="EE43" s="570"/>
      <c r="EF43" s="570"/>
      <c r="EG43" s="570"/>
      <c r="EH43" s="570"/>
      <c r="EI43" s="570"/>
      <c r="EJ43" s="570"/>
      <c r="EK43" s="570"/>
      <c r="EL43" s="570"/>
      <c r="EM43" s="570"/>
      <c r="EN43" s="570"/>
      <c r="EO43" s="570"/>
      <c r="EP43" s="570"/>
      <c r="EQ43" s="570"/>
      <c r="ER43" s="570"/>
      <c r="ES43" s="570"/>
      <c r="ET43" s="570"/>
      <c r="EU43" s="570"/>
      <c r="EV43" s="570"/>
      <c r="EW43" s="570"/>
      <c r="EX43" s="570"/>
      <c r="EY43" s="570"/>
      <c r="EZ43" s="570"/>
      <c r="FA43" s="570"/>
      <c r="FB43" s="570"/>
      <c r="FC43" s="570"/>
      <c r="FD43" s="570"/>
      <c r="FE43" s="570"/>
      <c r="FF43" s="570"/>
      <c r="FG43" s="570"/>
      <c r="FH43" s="570"/>
      <c r="FI43" s="570"/>
      <c r="FJ43" s="570"/>
      <c r="FK43" s="570"/>
      <c r="FL43" s="570"/>
      <c r="FM43" s="570"/>
      <c r="FN43" s="570"/>
      <c r="FO43" s="570"/>
      <c r="FP43" s="570"/>
      <c r="FQ43" s="570"/>
      <c r="FR43" s="570"/>
      <c r="FS43" s="570"/>
      <c r="FT43" s="570"/>
      <c r="FU43" s="570"/>
      <c r="FV43" s="570"/>
      <c r="FW43" s="570"/>
      <c r="FX43" s="570"/>
      <c r="FY43" s="570"/>
      <c r="FZ43" s="570"/>
      <c r="GA43" s="570"/>
      <c r="GB43" s="570"/>
      <c r="GC43" s="570"/>
      <c r="GD43" s="570"/>
      <c r="GE43" s="570"/>
      <c r="GF43" s="570"/>
      <c r="GG43" s="570"/>
      <c r="GH43" s="570"/>
      <c r="GI43" s="570"/>
      <c r="GJ43" s="570"/>
      <c r="GK43" s="570"/>
      <c r="GL43" s="570"/>
      <c r="GM43" s="570"/>
      <c r="GN43" s="570"/>
      <c r="GO43" s="570"/>
      <c r="GP43" s="570"/>
      <c r="GQ43" s="570"/>
      <c r="GR43" s="570"/>
      <c r="GS43" s="570"/>
      <c r="GT43" s="570"/>
      <c r="GU43" s="570"/>
      <c r="GV43" s="570"/>
      <c r="GW43" s="570"/>
      <c r="GX43" s="570"/>
      <c r="GY43" s="570"/>
      <c r="GZ43" s="570"/>
      <c r="HA43" s="570"/>
      <c r="HB43" s="570"/>
      <c r="HC43" s="570"/>
      <c r="HD43" s="570"/>
      <c r="HE43" s="570"/>
      <c r="HF43" s="570"/>
      <c r="HG43" s="570"/>
      <c r="HH43" s="570"/>
      <c r="HI43" s="570"/>
      <c r="HJ43" s="570"/>
      <c r="HK43" s="570"/>
      <c r="HL43" s="570"/>
      <c r="HM43" s="570"/>
      <c r="HN43" s="570"/>
      <c r="HO43" s="570"/>
      <c r="HP43" s="570"/>
      <c r="HQ43" s="570"/>
      <c r="HR43" s="570"/>
      <c r="HS43" s="570"/>
      <c r="HT43" s="570"/>
      <c r="HU43" s="570"/>
      <c r="HV43" s="570"/>
      <c r="HW43" s="570"/>
      <c r="HX43" s="570"/>
      <c r="HY43" s="570"/>
      <c r="HZ43" s="570"/>
      <c r="IA43" s="570"/>
      <c r="IB43" s="570"/>
      <c r="IC43" s="570"/>
      <c r="ID43" s="570"/>
      <c r="IE43" s="570"/>
      <c r="IF43" s="570"/>
      <c r="IG43" s="570"/>
      <c r="IH43" s="570"/>
      <c r="II43" s="570"/>
      <c r="IJ43" s="570"/>
      <c r="IK43" s="570"/>
      <c r="IL43" s="570"/>
      <c r="IM43" s="570"/>
      <c r="IN43" s="570"/>
      <c r="IO43" s="570"/>
      <c r="IP43" s="570"/>
      <c r="IQ43" s="570"/>
      <c r="IR43" s="570"/>
      <c r="IS43" s="570"/>
      <c r="IT43" s="570"/>
      <c r="IU43" s="570"/>
      <c r="IV43" s="570"/>
      <c r="IW43" s="570"/>
      <c r="IX43" s="570"/>
      <c r="IY43" s="570"/>
      <c r="IZ43" s="570"/>
      <c r="JA43" s="570"/>
      <c r="JB43" s="570"/>
      <c r="JC43" s="570"/>
      <c r="JD43" s="570"/>
      <c r="JE43" s="570"/>
      <c r="JF43" s="570"/>
      <c r="JG43" s="570"/>
      <c r="JH43" s="570"/>
      <c r="JI43" s="570"/>
      <c r="JJ43" s="570"/>
      <c r="JK43" s="570"/>
      <c r="JL43" s="570"/>
      <c r="JM43" s="570"/>
      <c r="JN43" s="570"/>
      <c r="JO43" s="570"/>
      <c r="JP43" s="570"/>
      <c r="JQ43" s="570"/>
      <c r="JR43" s="570"/>
      <c r="JS43" s="570"/>
      <c r="JT43" s="570"/>
      <c r="JU43" s="570"/>
      <c r="JV43" s="570"/>
      <c r="JW43" s="570"/>
      <c r="JX43" s="570"/>
      <c r="JY43" s="570"/>
      <c r="JZ43" s="570"/>
      <c r="KA43" s="570"/>
      <c r="KB43" s="570"/>
      <c r="KC43" s="570"/>
      <c r="KD43" s="570"/>
      <c r="KE43" s="570"/>
      <c r="KF43" s="570"/>
      <c r="KG43" s="570"/>
      <c r="KH43" s="570"/>
      <c r="KI43" s="570"/>
      <c r="KJ43" s="570"/>
      <c r="KK43" s="570"/>
      <c r="KL43" s="570"/>
      <c r="KM43" s="570"/>
      <c r="KN43" s="570"/>
      <c r="KO43" s="570"/>
      <c r="KP43" s="570"/>
      <c r="KQ43" s="570"/>
      <c r="KR43" s="570"/>
      <c r="KS43" s="572"/>
      <c r="KT43" s="572"/>
      <c r="KU43" s="572"/>
      <c r="KV43" s="572"/>
      <c r="KW43" s="572"/>
      <c r="KX43" s="573"/>
      <c r="LC43" s="570"/>
      <c r="LD43" s="570"/>
      <c r="LE43" s="570"/>
      <c r="LF43" s="570"/>
      <c r="LG43" s="570"/>
      <c r="LH43" s="570"/>
      <c r="LI43" s="570"/>
      <c r="LJ43" s="570"/>
      <c r="LK43" s="570"/>
      <c r="LL43" s="570"/>
      <c r="LM43" s="570"/>
      <c r="LN43" s="574">
        <f>LI40+LJ40+LK40+LL40+LM40+LN40</f>
        <v>23310.5</v>
      </c>
      <c r="LO43" s="570">
        <f t="shared" ref="LO43:LT43" si="153">LI40*LO40</f>
        <v>255677.62</v>
      </c>
      <c r="LP43" s="570">
        <f t="shared" si="153"/>
        <v>508434.19</v>
      </c>
      <c r="LQ43" s="570">
        <f t="shared" si="153"/>
        <v>293659.17</v>
      </c>
      <c r="LR43" s="570">
        <f t="shared" si="153"/>
        <v>1186338.28</v>
      </c>
      <c r="LS43" s="570">
        <f t="shared" si="153"/>
        <v>1716725.15</v>
      </c>
      <c r="LT43" s="570">
        <f t="shared" si="153"/>
        <v>741165.59</v>
      </c>
      <c r="LU43" s="570"/>
      <c r="LV43" s="570"/>
      <c r="LW43" s="570"/>
      <c r="LX43" s="570"/>
      <c r="LY43" s="570"/>
      <c r="LZ43" s="570"/>
      <c r="MA43" s="570"/>
      <c r="MB43" s="570"/>
      <c r="MC43" s="570"/>
      <c r="MD43" s="570"/>
      <c r="ME43" s="570"/>
      <c r="MF43" s="570"/>
      <c r="MG43" s="570"/>
      <c r="MH43" s="570"/>
      <c r="MI43" s="570"/>
      <c r="MJ43" s="570"/>
      <c r="MK43" s="570"/>
      <c r="ML43" s="574">
        <f>MG40+MH40+MI40+MJ40+MK40+ML40</f>
        <v>3471</v>
      </c>
      <c r="MM43" s="570"/>
      <c r="MN43" s="570"/>
      <c r="MO43" s="570"/>
      <c r="MP43" s="570"/>
      <c r="MQ43" s="570"/>
      <c r="MR43" s="574">
        <f>MM40+MN40+MO40+MP40+MQ40+MR40</f>
        <v>1769842</v>
      </c>
      <c r="MS43" s="570">
        <f>MM40*MS40</f>
        <v>255547.02</v>
      </c>
      <c r="MT43" s="570">
        <f t="shared" ref="MT43:MX43" si="154">MN40*MT40</f>
        <v>508417.8</v>
      </c>
      <c r="MU43" s="570">
        <f t="shared" si="154"/>
        <v>293453.59999999998</v>
      </c>
      <c r="MV43" s="570">
        <f t="shared" si="154"/>
        <v>1188510.1599999999</v>
      </c>
      <c r="MW43" s="570">
        <f t="shared" si="154"/>
        <v>1714983.55</v>
      </c>
      <c r="MX43" s="570">
        <f t="shared" si="154"/>
        <v>740965.23</v>
      </c>
      <c r="MY43" s="570"/>
      <c r="MZ43" s="570"/>
      <c r="NA43" s="570"/>
      <c r="NB43" s="570"/>
      <c r="NC43" s="570"/>
      <c r="ND43" s="570"/>
      <c r="NE43" s="570"/>
      <c r="NF43" s="570"/>
      <c r="NG43" s="570"/>
      <c r="NH43" s="570"/>
      <c r="NI43" s="570"/>
      <c r="NJ43" s="570"/>
      <c r="NL43" s="570"/>
      <c r="NM43" s="570"/>
      <c r="NN43" s="570"/>
      <c r="NO43" s="570"/>
      <c r="NP43" s="570"/>
      <c r="NQ43" s="570"/>
      <c r="NR43" s="570"/>
      <c r="NS43" s="570"/>
      <c r="NT43" s="570"/>
    </row>
    <row r="44" spans="1:384" hidden="1">
      <c r="B44" s="570"/>
      <c r="C44" s="570"/>
      <c r="D44" s="570"/>
      <c r="E44" s="570"/>
      <c r="F44" s="570"/>
      <c r="G44" s="570"/>
      <c r="H44" s="570"/>
      <c r="I44" s="570"/>
      <c r="J44" s="570"/>
      <c r="K44" s="570"/>
      <c r="L44" s="570"/>
      <c r="M44" s="570"/>
      <c r="N44" s="570"/>
      <c r="O44" s="570"/>
      <c r="P44" s="570"/>
      <c r="Q44" s="570"/>
      <c r="R44" s="570"/>
      <c r="S44" s="570"/>
      <c r="T44" s="570"/>
      <c r="U44" s="570"/>
      <c r="V44" s="570"/>
      <c r="W44" s="570"/>
      <c r="X44" s="570"/>
      <c r="Y44" s="570"/>
      <c r="Z44" s="570"/>
      <c r="AA44" s="570"/>
      <c r="AB44" s="570"/>
      <c r="AC44" s="570"/>
      <c r="AD44" s="570"/>
      <c r="AE44" s="570"/>
      <c r="AF44" s="570"/>
      <c r="AG44" s="570"/>
      <c r="AH44" s="570"/>
      <c r="AI44" s="570"/>
      <c r="AJ44" s="570"/>
      <c r="AK44" s="570"/>
      <c r="AL44" s="570"/>
      <c r="AM44" s="570"/>
      <c r="AN44" s="570"/>
      <c r="AO44" s="570"/>
      <c r="AP44" s="570"/>
      <c r="AQ44" s="570"/>
      <c r="AR44" s="570"/>
      <c r="AS44" s="570"/>
      <c r="AT44" s="570"/>
      <c r="AU44" s="570"/>
      <c r="AV44" s="570"/>
      <c r="AW44" s="570"/>
      <c r="AX44" s="570"/>
      <c r="AY44" s="570"/>
      <c r="AZ44" s="570"/>
      <c r="BA44" s="570"/>
      <c r="BB44" s="570"/>
      <c r="BC44" s="570"/>
      <c r="BD44" s="570"/>
      <c r="BE44" s="570"/>
      <c r="BF44" s="570"/>
      <c r="BG44" s="570"/>
      <c r="BH44" s="570"/>
      <c r="BI44" s="570"/>
      <c r="BJ44" s="570"/>
      <c r="BK44" s="570"/>
      <c r="BL44" s="570"/>
      <c r="BM44" s="570"/>
      <c r="BN44" s="570"/>
      <c r="BO44" s="570"/>
      <c r="BP44" s="570"/>
      <c r="BQ44" s="570"/>
      <c r="BR44" s="570"/>
      <c r="BS44" s="570"/>
      <c r="BT44" s="570"/>
      <c r="BU44" s="570"/>
      <c r="BV44" s="570"/>
      <c r="BW44" s="570"/>
      <c r="BX44" s="570"/>
      <c r="BY44" s="570"/>
      <c r="BZ44" s="570"/>
      <c r="CA44" s="570"/>
      <c r="CB44" s="570"/>
      <c r="CC44" s="570"/>
      <c r="CD44" s="570"/>
      <c r="CE44" s="570"/>
      <c r="CF44" s="570"/>
      <c r="CG44" s="570"/>
      <c r="CH44" s="570"/>
      <c r="CI44" s="570"/>
      <c r="CJ44" s="570"/>
      <c r="CK44" s="570"/>
      <c r="CL44" s="570"/>
      <c r="CM44" s="570"/>
      <c r="CN44" s="570"/>
      <c r="CO44" s="570"/>
      <c r="CP44" s="570"/>
      <c r="CQ44" s="570"/>
      <c r="CR44" s="570"/>
      <c r="CS44" s="570"/>
      <c r="CT44" s="570"/>
      <c r="CU44" s="570"/>
      <c r="CV44" s="570"/>
      <c r="CW44" s="570"/>
      <c r="CX44" s="570"/>
      <c r="CY44" s="570"/>
      <c r="CZ44" s="570"/>
      <c r="DA44" s="570"/>
      <c r="DB44" s="570"/>
      <c r="DC44" s="570"/>
      <c r="DD44" s="570"/>
      <c r="DE44" s="570"/>
      <c r="DF44" s="570"/>
      <c r="DG44" s="570"/>
      <c r="DH44" s="570"/>
      <c r="DI44" s="570"/>
      <c r="DJ44" s="570"/>
      <c r="DK44" s="570"/>
      <c r="DL44" s="570"/>
      <c r="DM44" s="570"/>
      <c r="DN44" s="570"/>
      <c r="DO44" s="570"/>
      <c r="DP44" s="570"/>
      <c r="DQ44" s="570"/>
      <c r="DR44" s="570"/>
      <c r="DS44" s="570"/>
      <c r="DT44" s="570"/>
      <c r="DU44" s="570"/>
      <c r="DV44" s="570"/>
      <c r="DW44" s="570"/>
      <c r="DX44" s="570"/>
      <c r="DY44" s="570"/>
      <c r="DZ44" s="570"/>
      <c r="EA44" s="570"/>
      <c r="EB44" s="570"/>
      <c r="EC44" s="570"/>
      <c r="ED44" s="570"/>
      <c r="EE44" s="570"/>
      <c r="EF44" s="570"/>
      <c r="EG44" s="570"/>
      <c r="EH44" s="570"/>
      <c r="EI44" s="570"/>
      <c r="EJ44" s="570"/>
      <c r="EK44" s="570"/>
      <c r="EL44" s="570"/>
      <c r="EM44" s="570"/>
      <c r="EN44" s="570"/>
      <c r="EO44" s="570"/>
      <c r="EP44" s="570"/>
      <c r="EQ44" s="570"/>
      <c r="ER44" s="570"/>
      <c r="ES44" s="570"/>
      <c r="ET44" s="570"/>
      <c r="EU44" s="570"/>
      <c r="EV44" s="570"/>
      <c r="EW44" s="570"/>
      <c r="EX44" s="570"/>
      <c r="EY44" s="570"/>
      <c r="EZ44" s="570"/>
      <c r="FA44" s="570"/>
      <c r="FB44" s="570"/>
      <c r="FC44" s="570"/>
      <c r="FD44" s="570"/>
      <c r="FE44" s="570"/>
      <c r="FF44" s="570"/>
      <c r="FG44" s="570"/>
      <c r="FH44" s="570"/>
      <c r="FI44" s="570"/>
      <c r="FJ44" s="570"/>
      <c r="FK44" s="570"/>
      <c r="FL44" s="570"/>
      <c r="FM44" s="570"/>
      <c r="FN44" s="570"/>
      <c r="FO44" s="570"/>
      <c r="FP44" s="570"/>
      <c r="FQ44" s="570"/>
      <c r="FR44" s="570"/>
      <c r="FS44" s="570"/>
      <c r="FT44" s="570"/>
      <c r="FU44" s="570"/>
      <c r="FV44" s="570"/>
      <c r="FW44" s="570"/>
      <c r="FX44" s="570"/>
      <c r="FY44" s="570"/>
      <c r="FZ44" s="570"/>
      <c r="GA44" s="570"/>
      <c r="GB44" s="570"/>
      <c r="GC44" s="570"/>
      <c r="GD44" s="570"/>
      <c r="GE44" s="570"/>
      <c r="GF44" s="570"/>
      <c r="GG44" s="570"/>
      <c r="GH44" s="570"/>
      <c r="GI44" s="570"/>
      <c r="GJ44" s="570"/>
      <c r="GK44" s="570"/>
      <c r="GL44" s="570"/>
      <c r="GM44" s="570"/>
      <c r="GN44" s="570"/>
      <c r="GO44" s="570"/>
      <c r="GP44" s="570"/>
      <c r="GQ44" s="570"/>
      <c r="GR44" s="570"/>
      <c r="GS44" s="570"/>
      <c r="GT44" s="570"/>
      <c r="GU44" s="570"/>
      <c r="GV44" s="570"/>
      <c r="GW44" s="570"/>
      <c r="GX44" s="570"/>
      <c r="GY44" s="570"/>
      <c r="GZ44" s="570"/>
      <c r="HA44" s="570"/>
      <c r="HB44" s="570"/>
      <c r="HC44" s="570"/>
      <c r="HD44" s="570"/>
      <c r="HE44" s="570"/>
      <c r="HF44" s="570"/>
      <c r="HG44" s="570"/>
      <c r="HH44" s="570"/>
      <c r="HI44" s="570"/>
      <c r="HJ44" s="570"/>
      <c r="HK44" s="570"/>
      <c r="HL44" s="570"/>
      <c r="HM44" s="570"/>
      <c r="HN44" s="570"/>
      <c r="HO44" s="570"/>
      <c r="HP44" s="570"/>
      <c r="HQ44" s="570"/>
      <c r="HR44" s="570"/>
      <c r="HS44" s="570"/>
      <c r="HT44" s="570"/>
      <c r="HU44" s="570"/>
      <c r="HV44" s="570"/>
      <c r="HW44" s="570"/>
      <c r="HX44" s="570"/>
      <c r="HY44" s="570"/>
      <c r="HZ44" s="570"/>
      <c r="IA44" s="570"/>
      <c r="IB44" s="570"/>
      <c r="IC44" s="570"/>
      <c r="ID44" s="570"/>
      <c r="IE44" s="570"/>
      <c r="IF44" s="570"/>
      <c r="IG44" s="570"/>
      <c r="IH44" s="570"/>
      <c r="II44" s="570"/>
      <c r="IJ44" s="570"/>
      <c r="IK44" s="570"/>
      <c r="IL44" s="570"/>
      <c r="IM44" s="570"/>
      <c r="IN44" s="570"/>
      <c r="IO44" s="570"/>
      <c r="IP44" s="570"/>
      <c r="IQ44" s="570"/>
      <c r="IR44" s="570"/>
      <c r="IS44" s="570"/>
      <c r="IT44" s="570"/>
      <c r="IU44" s="570"/>
      <c r="IV44" s="570"/>
      <c r="IW44" s="570"/>
      <c r="IX44" s="570"/>
      <c r="IY44" s="570"/>
      <c r="IZ44" s="570"/>
      <c r="JA44" s="570"/>
      <c r="JB44" s="570"/>
      <c r="JC44" s="570"/>
      <c r="JD44" s="570"/>
      <c r="JE44" s="570"/>
      <c r="JF44" s="570"/>
      <c r="JG44" s="570"/>
      <c r="JH44" s="570"/>
      <c r="JI44" s="570"/>
      <c r="JJ44" s="570"/>
      <c r="JK44" s="570"/>
      <c r="JL44" s="570"/>
      <c r="JM44" s="570"/>
      <c r="JN44" s="570"/>
      <c r="JO44" s="570"/>
      <c r="JP44" s="570"/>
      <c r="JQ44" s="570"/>
      <c r="JR44" s="570"/>
      <c r="JS44" s="570"/>
      <c r="JT44" s="570"/>
      <c r="JU44" s="570"/>
      <c r="JV44" s="570"/>
      <c r="JW44" s="570"/>
      <c r="JX44" s="570"/>
      <c r="JY44" s="570"/>
      <c r="JZ44" s="570"/>
      <c r="KA44" s="570"/>
      <c r="KB44" s="570"/>
      <c r="KC44" s="570"/>
      <c r="KD44" s="570"/>
      <c r="KE44" s="570"/>
      <c r="KF44" s="570"/>
      <c r="KG44" s="570"/>
      <c r="KH44" s="570"/>
      <c r="KI44" s="570"/>
      <c r="KJ44" s="570"/>
      <c r="KK44" s="570"/>
      <c r="KL44" s="570"/>
      <c r="KM44" s="570"/>
      <c r="KN44" s="570"/>
      <c r="KO44" s="570"/>
      <c r="KP44" s="570"/>
      <c r="KQ44" s="570"/>
      <c r="KR44" s="570"/>
      <c r="KS44" s="575"/>
      <c r="KT44" s="575"/>
      <c r="KU44" s="575">
        <f>KU40-ET40-EY40-FD40-FI40-FN40-FS40</f>
        <v>777441268</v>
      </c>
      <c r="KV44" s="575"/>
      <c r="KW44" s="575"/>
      <c r="KX44" s="576"/>
      <c r="LC44" s="570"/>
      <c r="LD44" s="570"/>
      <c r="LE44" s="570"/>
      <c r="LF44" s="570"/>
      <c r="LG44" s="570"/>
      <c r="LH44" s="570"/>
      <c r="LI44" s="570"/>
      <c r="LJ44" s="570"/>
      <c r="LK44" s="570"/>
      <c r="LL44" s="570"/>
      <c r="LM44" s="570"/>
      <c r="LN44" s="570"/>
      <c r="LO44" s="570"/>
      <c r="LP44" s="570"/>
      <c r="LQ44" s="570"/>
      <c r="LR44" s="570"/>
      <c r="LS44" s="570"/>
      <c r="LT44" s="570">
        <f>LO43+LP43+LQ43+LR43+LS43+LT43</f>
        <v>4702000</v>
      </c>
      <c r="LU44" s="570"/>
      <c r="LV44" s="570"/>
      <c r="LW44" s="570"/>
      <c r="LX44" s="570"/>
      <c r="LY44" s="570"/>
      <c r="LZ44" s="570"/>
      <c r="MA44" s="570"/>
      <c r="MB44" s="570"/>
      <c r="MC44" s="570"/>
      <c r="MD44" s="570"/>
      <c r="ME44" s="570"/>
      <c r="MF44" s="570"/>
      <c r="MG44" s="570"/>
      <c r="MH44" s="570"/>
      <c r="MI44" s="570"/>
      <c r="MJ44" s="570"/>
      <c r="MK44" s="570"/>
      <c r="ML44" s="570"/>
      <c r="MM44" s="570"/>
      <c r="MN44" s="570"/>
      <c r="MO44" s="570"/>
      <c r="MP44" s="570"/>
      <c r="MQ44" s="570"/>
      <c r="MR44" s="570"/>
      <c r="MS44" s="570"/>
      <c r="MT44" s="570"/>
      <c r="MU44" s="570"/>
      <c r="MV44" s="570"/>
      <c r="MW44" s="570"/>
      <c r="MX44" s="570">
        <f>MS43+MT43+MU43+MV43+MW43+MX43</f>
        <v>4701877.3600000003</v>
      </c>
      <c r="MY44" s="570"/>
      <c r="MZ44" s="570"/>
      <c r="NA44" s="570"/>
      <c r="NB44" s="570"/>
      <c r="NC44" s="570"/>
      <c r="ND44" s="570"/>
      <c r="NE44" s="570"/>
      <c r="NF44" s="570"/>
      <c r="NG44" s="570"/>
      <c r="NH44" s="570"/>
      <c r="NI44" s="570"/>
      <c r="NJ44" s="570"/>
      <c r="NL44" s="570"/>
      <c r="NM44" s="570"/>
      <c r="NN44" s="570"/>
      <c r="NO44" s="570"/>
      <c r="NP44" s="570"/>
      <c r="NQ44" s="570"/>
      <c r="NR44" s="570"/>
      <c r="NS44" s="570"/>
      <c r="NT44" s="570"/>
    </row>
    <row r="45" spans="1:384">
      <c r="B45" s="570"/>
      <c r="C45" s="570"/>
      <c r="D45" s="570"/>
      <c r="E45" s="570"/>
      <c r="F45" s="570"/>
      <c r="G45" s="570"/>
      <c r="H45" s="570"/>
      <c r="I45" s="570"/>
      <c r="J45" s="570"/>
      <c r="K45" s="570"/>
      <c r="L45" s="570"/>
      <c r="M45" s="570"/>
      <c r="N45" s="570"/>
      <c r="O45" s="570"/>
      <c r="P45" s="570"/>
      <c r="Q45" s="570"/>
      <c r="R45" s="570"/>
      <c r="S45" s="570"/>
      <c r="T45" s="570"/>
      <c r="U45" s="570"/>
      <c r="V45" s="570"/>
      <c r="W45" s="570"/>
      <c r="X45" s="570"/>
      <c r="Y45" s="570"/>
      <c r="Z45" s="570"/>
      <c r="AA45" s="570"/>
      <c r="AB45" s="570"/>
      <c r="AC45" s="570"/>
      <c r="AD45" s="570"/>
      <c r="AE45" s="570"/>
      <c r="AF45" s="570"/>
      <c r="AG45" s="570"/>
      <c r="AH45" s="570"/>
      <c r="AI45" s="570"/>
      <c r="AJ45" s="570"/>
      <c r="AK45" s="570"/>
      <c r="AL45" s="570"/>
      <c r="AM45" s="570"/>
      <c r="AN45" s="570"/>
      <c r="AO45" s="570"/>
      <c r="AP45" s="570"/>
      <c r="AQ45" s="570"/>
      <c r="AR45" s="570"/>
      <c r="AS45" s="570"/>
      <c r="AT45" s="570"/>
      <c r="AU45" s="570"/>
      <c r="AV45" s="570"/>
      <c r="AW45" s="570"/>
      <c r="AX45" s="570"/>
      <c r="AY45" s="570"/>
      <c r="AZ45" s="570"/>
      <c r="BA45" s="570"/>
      <c r="BB45" s="570"/>
      <c r="BC45" s="570"/>
      <c r="BD45" s="570"/>
      <c r="BE45" s="570"/>
      <c r="BF45" s="570"/>
      <c r="BG45" s="570"/>
      <c r="BH45" s="570"/>
      <c r="BI45" s="570"/>
      <c r="BJ45" s="570"/>
      <c r="BK45" s="570"/>
      <c r="BL45" s="570"/>
      <c r="BM45" s="570"/>
      <c r="BN45" s="570"/>
      <c r="BO45" s="570"/>
      <c r="BP45" s="570"/>
      <c r="BQ45" s="570"/>
      <c r="BR45" s="570"/>
      <c r="BS45" s="570"/>
      <c r="BT45" s="570"/>
      <c r="BU45" s="570"/>
      <c r="BV45" s="570"/>
      <c r="BW45" s="570"/>
      <c r="BX45" s="570"/>
      <c r="BY45" s="570"/>
      <c r="BZ45" s="570"/>
      <c r="CA45" s="570"/>
      <c r="CB45" s="570"/>
      <c r="CC45" s="570"/>
      <c r="CD45" s="570"/>
      <c r="CE45" s="570"/>
      <c r="CF45" s="570"/>
      <c r="CG45" s="570"/>
      <c r="CH45" s="570"/>
      <c r="CI45" s="570"/>
      <c r="CJ45" s="570"/>
      <c r="CK45" s="570"/>
      <c r="CL45" s="570"/>
      <c r="CM45" s="570"/>
      <c r="CN45" s="570"/>
      <c r="CO45" s="570"/>
      <c r="CP45" s="570"/>
      <c r="CQ45" s="570"/>
      <c r="CR45" s="570"/>
      <c r="CS45" s="570"/>
      <c r="CT45" s="570"/>
      <c r="CU45" s="570"/>
      <c r="CV45" s="570"/>
      <c r="CW45" s="570"/>
      <c r="CX45" s="570"/>
      <c r="CY45" s="570"/>
      <c r="CZ45" s="570"/>
      <c r="DA45" s="570"/>
      <c r="DB45" s="570"/>
      <c r="DC45" s="570"/>
      <c r="DD45" s="570"/>
      <c r="DE45" s="570"/>
      <c r="DF45" s="570"/>
      <c r="DG45" s="570"/>
      <c r="DH45" s="570"/>
      <c r="DI45" s="570"/>
      <c r="DJ45" s="570"/>
      <c r="DK45" s="570"/>
      <c r="DL45" s="570"/>
      <c r="DM45" s="570"/>
      <c r="DN45" s="570"/>
      <c r="DO45" s="570"/>
      <c r="DP45" s="570"/>
      <c r="DQ45" s="570"/>
      <c r="DR45" s="570"/>
      <c r="DS45" s="570"/>
      <c r="DT45" s="570"/>
      <c r="DU45" s="570"/>
      <c r="DV45" s="570"/>
      <c r="DW45" s="570"/>
      <c r="DX45" s="570"/>
      <c r="DY45" s="570"/>
      <c r="DZ45" s="570"/>
      <c r="EA45" s="570"/>
      <c r="EB45" s="570"/>
      <c r="EC45" s="570"/>
      <c r="ED45" s="570"/>
      <c r="EE45" s="570"/>
      <c r="EF45" s="570"/>
      <c r="EG45" s="570"/>
      <c r="EH45" s="570"/>
      <c r="EI45" s="570"/>
      <c r="EJ45" s="570"/>
      <c r="EK45" s="570"/>
      <c r="EL45" s="570"/>
      <c r="EM45" s="570"/>
      <c r="EN45" s="570"/>
      <c r="EO45" s="570"/>
      <c r="EP45" s="570"/>
      <c r="EQ45" s="570"/>
      <c r="ER45" s="570"/>
      <c r="ES45" s="570"/>
      <c r="ET45" s="570"/>
      <c r="EU45" s="570"/>
      <c r="EV45" s="570"/>
      <c r="EW45" s="570"/>
      <c r="EX45" s="570"/>
      <c r="EY45" s="570"/>
      <c r="EZ45" s="570"/>
      <c r="FA45" s="570"/>
      <c r="FB45" s="570"/>
      <c r="FC45" s="570"/>
      <c r="FD45" s="570"/>
      <c r="FE45" s="570"/>
      <c r="FF45" s="570"/>
      <c r="FG45" s="570"/>
      <c r="FH45" s="570"/>
      <c r="FI45" s="570"/>
      <c r="FJ45" s="570"/>
      <c r="FK45" s="570"/>
      <c r="FL45" s="570"/>
      <c r="FM45" s="570"/>
      <c r="FN45" s="570"/>
      <c r="FO45" s="570"/>
      <c r="FP45" s="570"/>
      <c r="FQ45" s="570"/>
      <c r="FR45" s="570"/>
      <c r="FS45" s="570"/>
      <c r="FT45" s="570"/>
      <c r="FU45" s="570"/>
      <c r="FV45" s="570"/>
      <c r="FW45" s="570"/>
      <c r="FX45" s="570"/>
      <c r="FY45" s="570"/>
      <c r="FZ45" s="570"/>
      <c r="GA45" s="570"/>
      <c r="GB45" s="570"/>
      <c r="GC45" s="570"/>
      <c r="GD45" s="570"/>
      <c r="GE45" s="570"/>
      <c r="GF45" s="570"/>
      <c r="GG45" s="570"/>
      <c r="GH45" s="570"/>
      <c r="GI45" s="570"/>
      <c r="GJ45" s="570"/>
      <c r="GK45" s="570"/>
      <c r="GL45" s="570"/>
      <c r="GM45" s="570"/>
      <c r="GN45" s="570"/>
      <c r="GO45" s="570"/>
      <c r="GP45" s="570"/>
      <c r="GQ45" s="570"/>
      <c r="GR45" s="570"/>
      <c r="GS45" s="570"/>
      <c r="GT45" s="570"/>
      <c r="GU45" s="570"/>
      <c r="GV45" s="570"/>
      <c r="GW45" s="570"/>
      <c r="GX45" s="570"/>
      <c r="GY45" s="570"/>
      <c r="GZ45" s="570"/>
      <c r="HA45" s="570"/>
      <c r="HB45" s="570"/>
      <c r="HC45" s="570"/>
      <c r="HD45" s="570"/>
      <c r="HE45" s="570"/>
      <c r="HF45" s="570"/>
      <c r="HG45" s="570"/>
      <c r="HH45" s="570"/>
      <c r="HI45" s="570"/>
      <c r="HJ45" s="570"/>
      <c r="HK45" s="570"/>
      <c r="HL45" s="570"/>
      <c r="HM45" s="570"/>
      <c r="HN45" s="570"/>
      <c r="HO45" s="570"/>
      <c r="HP45" s="570"/>
      <c r="HQ45" s="570"/>
      <c r="HR45" s="570"/>
      <c r="HS45" s="570"/>
      <c r="HT45" s="570"/>
      <c r="HU45" s="570"/>
      <c r="HV45" s="570"/>
      <c r="HW45" s="570"/>
      <c r="HX45" s="570"/>
      <c r="HY45" s="570"/>
      <c r="HZ45" s="570"/>
      <c r="IA45" s="570"/>
      <c r="IB45" s="570"/>
      <c r="IC45" s="570"/>
      <c r="ID45" s="570"/>
      <c r="IE45" s="570"/>
      <c r="IF45" s="570"/>
      <c r="IG45" s="570"/>
      <c r="IH45" s="570"/>
      <c r="II45" s="570"/>
      <c r="IJ45" s="570"/>
      <c r="IK45" s="570"/>
      <c r="IL45" s="570"/>
      <c r="IM45" s="570"/>
      <c r="IN45" s="570"/>
      <c r="IO45" s="570"/>
      <c r="IP45" s="570"/>
      <c r="IQ45" s="570"/>
      <c r="IR45" s="570"/>
      <c r="IS45" s="570"/>
      <c r="IT45" s="570"/>
      <c r="IU45" s="570"/>
      <c r="IV45" s="570"/>
      <c r="IW45" s="570"/>
      <c r="IX45" s="570"/>
      <c r="IY45" s="570"/>
      <c r="IZ45" s="570"/>
      <c r="JA45" s="570"/>
      <c r="JB45" s="570"/>
      <c r="JC45" s="570"/>
      <c r="JD45" s="570"/>
      <c r="JE45" s="570"/>
      <c r="JF45" s="570"/>
      <c r="JG45" s="570"/>
      <c r="JH45" s="570"/>
      <c r="JI45" s="570"/>
      <c r="JJ45" s="570"/>
      <c r="JK45" s="570"/>
      <c r="JL45" s="570"/>
      <c r="JM45" s="570"/>
      <c r="JN45" s="570"/>
      <c r="JO45" s="570"/>
      <c r="JP45" s="570"/>
      <c r="JQ45" s="570"/>
      <c r="JR45" s="570"/>
      <c r="JS45" s="570"/>
      <c r="JT45" s="570"/>
      <c r="JU45" s="570"/>
      <c r="JV45" s="570"/>
      <c r="JW45" s="570"/>
      <c r="JX45" s="570"/>
      <c r="JY45" s="570"/>
      <c r="JZ45" s="570"/>
      <c r="KA45" s="570"/>
      <c r="KB45" s="570"/>
      <c r="KC45" s="570"/>
      <c r="KD45" s="570"/>
      <c r="KE45" s="570"/>
      <c r="KF45" s="570"/>
      <c r="KG45" s="570"/>
      <c r="KH45" s="570"/>
      <c r="KI45" s="570"/>
      <c r="KJ45" s="570"/>
      <c r="KK45" s="570"/>
      <c r="KL45" s="570"/>
      <c r="KM45" s="570"/>
      <c r="KN45" s="570"/>
      <c r="KO45" s="570"/>
      <c r="KP45" s="570"/>
      <c r="KQ45" s="570"/>
      <c r="KR45" s="570"/>
      <c r="KS45" s="575"/>
      <c r="KT45" s="575"/>
      <c r="KU45" s="575"/>
      <c r="KV45" s="575"/>
      <c r="KW45" s="575"/>
      <c r="KX45" s="576"/>
      <c r="LC45" s="570"/>
      <c r="LD45" s="570"/>
      <c r="LE45" s="570"/>
      <c r="LF45" s="570"/>
      <c r="LG45" s="570"/>
      <c r="LH45" s="570"/>
      <c r="LI45" s="570"/>
      <c r="LJ45" s="570"/>
      <c r="LK45" s="570"/>
      <c r="LL45" s="570"/>
      <c r="LM45" s="570"/>
      <c r="LN45" s="570"/>
      <c r="LO45" s="570"/>
      <c r="LP45" s="570"/>
      <c r="LQ45" s="570"/>
      <c r="LR45" s="570"/>
      <c r="LS45" s="570"/>
      <c r="LT45" s="570"/>
      <c r="LU45" s="570"/>
      <c r="LV45" s="570"/>
      <c r="LW45" s="570"/>
      <c r="LX45" s="570"/>
      <c r="LY45" s="570"/>
      <c r="LZ45" s="570"/>
      <c r="MA45" s="570"/>
      <c r="MB45" s="570"/>
      <c r="MC45" s="570"/>
      <c r="MD45" s="570"/>
      <c r="ME45" s="570"/>
      <c r="MF45" s="570"/>
      <c r="MG45" s="570"/>
      <c r="MH45" s="570"/>
      <c r="MI45" s="570"/>
      <c r="MJ45" s="570"/>
      <c r="MK45" s="570"/>
      <c r="ML45" s="570"/>
      <c r="MM45" s="570"/>
      <c r="MN45" s="570"/>
      <c r="MO45" s="570"/>
      <c r="MP45" s="570"/>
      <c r="MQ45" s="570"/>
      <c r="MR45" s="570"/>
      <c r="MS45" s="570"/>
      <c r="MT45" s="570"/>
      <c r="MU45" s="570"/>
      <c r="MV45" s="570"/>
      <c r="MW45" s="570"/>
      <c r="MX45" s="570"/>
      <c r="MY45" s="570"/>
      <c r="MZ45" s="570"/>
      <c r="NA45" s="570"/>
      <c r="NB45" s="570"/>
      <c r="NC45" s="570"/>
      <c r="ND45" s="570"/>
      <c r="NE45" s="570"/>
      <c r="NF45" s="570"/>
      <c r="NG45" s="570"/>
      <c r="NH45" s="570"/>
      <c r="NI45" s="570"/>
      <c r="NJ45" s="570"/>
      <c r="NL45" s="570"/>
      <c r="NM45" s="570"/>
      <c r="NN45" s="570"/>
      <c r="NO45" s="570"/>
      <c r="NP45" s="570"/>
      <c r="NQ45" s="570"/>
      <c r="NR45" s="570"/>
      <c r="NS45" s="570"/>
      <c r="NT45" s="570"/>
    </row>
    <row r="46" spans="1:384">
      <c r="A46" s="725" t="s">
        <v>1341</v>
      </c>
      <c r="BI46" s="728">
        <f>BI7/BI50</f>
        <v>0.27523286969999999</v>
      </c>
      <c r="BN46" s="728">
        <f>BN7/BN50</f>
        <v>0</v>
      </c>
      <c r="BS46" s="728">
        <f>BS7/BS50</f>
        <v>0.27523286969999999</v>
      </c>
      <c r="CC46" s="728">
        <f>CC8/CC50</f>
        <v>5.7547530899999998E-2</v>
      </c>
      <c r="CI46" s="728">
        <f>CI7/CI50</f>
        <v>0.36633916039999997</v>
      </c>
      <c r="CS46" s="728">
        <f>CS7/CS50</f>
        <v>0.36633916039999997</v>
      </c>
      <c r="CX46" s="728">
        <f>CX8/CX50</f>
        <v>0.31249202500000001</v>
      </c>
      <c r="DC46" s="728">
        <f>DC8/DC50</f>
        <v>9.5955084900000001E-2</v>
      </c>
      <c r="DI46" s="728">
        <f>DI7/DI50</f>
        <v>0.35332397599999998</v>
      </c>
      <c r="DX46" s="728">
        <f>DX8/DX50</f>
        <v>0.35332397599999998</v>
      </c>
      <c r="EC46" s="728">
        <f>EC8/EC50</f>
        <v>0.11522266170000001</v>
      </c>
      <c r="ES46" s="728">
        <f>ES9/ES50</f>
        <v>3.7003956000000002E-3</v>
      </c>
      <c r="EX46" s="728">
        <f>EX9/EX50</f>
        <v>3.7003956000000002E-3</v>
      </c>
      <c r="FC46" s="728">
        <f>FC9/FC50</f>
        <v>3.7003956000000002E-3</v>
      </c>
      <c r="FH46" s="728">
        <f>FH9/FH50</f>
        <v>3.7003956000000002E-3</v>
      </c>
      <c r="FM46" s="728">
        <f>FM9/FM50</f>
        <v>3.7003956000000002E-3</v>
      </c>
      <c r="FR46" s="728">
        <f>FR9/FR50</f>
        <v>3.1899962000000001E-3</v>
      </c>
      <c r="FW46" s="728">
        <f>FW9/FW50</f>
        <v>5.0327931605999998</v>
      </c>
      <c r="GB46" s="728">
        <f>GB9/GB50</f>
        <v>5.5794309046999997</v>
      </c>
      <c r="GG46" s="728">
        <f>GG9/GG50</f>
        <v>5.5013397984000001</v>
      </c>
      <c r="GL46" s="728">
        <f>GL9/GL50</f>
        <v>3.4269490877000002</v>
      </c>
      <c r="GQ46" s="728">
        <f>GQ9/GQ50</f>
        <v>3.5181829782</v>
      </c>
      <c r="GV46" s="728">
        <f>GV9/GV50</f>
        <v>3.5050401940000002</v>
      </c>
      <c r="HA46" s="728">
        <f>HA9/HA50</f>
        <v>0.54319254819999996</v>
      </c>
      <c r="HF46" s="728">
        <f>HF9/HF50</f>
        <v>0.63442643870000004</v>
      </c>
      <c r="HK46" s="728">
        <f>HK9/HK50</f>
        <v>0.6212836545</v>
      </c>
      <c r="HP46" s="728">
        <f>HP9/HP50</f>
        <v>1.1301518438</v>
      </c>
      <c r="HU46" s="728">
        <f>HU9/HU50</f>
        <v>1.2213857343000001</v>
      </c>
      <c r="HZ46" s="728">
        <f>HZ9/HZ50</f>
        <v>1.2082429501</v>
      </c>
      <c r="IE46" s="728">
        <f>IE9/IE50</f>
        <v>3.6291948449999998</v>
      </c>
      <c r="IJ46" s="728">
        <f>IJ9/IJ50</f>
        <v>4.1758325889999997</v>
      </c>
      <c r="IO46" s="728">
        <f>IO9/IO50</f>
        <v>4.0977414827</v>
      </c>
      <c r="IT46" s="728">
        <f>IT9/IT50</f>
        <v>0.83667219599999998</v>
      </c>
      <c r="IY46" s="728">
        <f>IY9/IY50</f>
        <v>0.92790608649999995</v>
      </c>
      <c r="JD46" s="728">
        <f>JD9/JD50</f>
        <v>0.91476330230000003</v>
      </c>
      <c r="JI46" s="728">
        <f>JI9/JI50</f>
        <v>2.6083960698999999</v>
      </c>
      <c r="JN46" s="728">
        <f>JN9/JN50</f>
        <v>3.1550338139999998</v>
      </c>
      <c r="JS46" s="728">
        <f>JS9/JS50</f>
        <v>3.0769427076999998</v>
      </c>
      <c r="JX46" s="728">
        <f>JX9/JX50</f>
        <v>1.6513972183000001</v>
      </c>
      <c r="KC46" s="728">
        <f>KC9/KC50</f>
        <v>2.1980349624</v>
      </c>
      <c r="KH46" s="728">
        <f>KH9/KH50</f>
        <v>2.1199438560999999</v>
      </c>
      <c r="MA46" s="728">
        <f t="shared" ref="MA46:MF46" si="155">MA40/MA50</f>
        <v>5.5633530000000003E-4</v>
      </c>
      <c r="MB46" s="728">
        <f t="shared" si="155"/>
        <v>7.8601509999999997E-4</v>
      </c>
      <c r="MC46" s="728">
        <f t="shared" si="155"/>
        <v>6.6479519999999999E-4</v>
      </c>
      <c r="MD46" s="728">
        <f t="shared" si="155"/>
        <v>7.7963510000000002E-4</v>
      </c>
      <c r="ME46" s="728">
        <f t="shared" si="155"/>
        <v>3.8662750000000002E-4</v>
      </c>
      <c r="MF46" s="728">
        <f t="shared" si="155"/>
        <v>4.4149549999999998E-4</v>
      </c>
      <c r="NE46" s="728">
        <f t="shared" ref="NE46:NJ46" si="156">NE40/NE50</f>
        <v>1.6588000000000001E-5</v>
      </c>
      <c r="NF46" s="728">
        <f t="shared" si="156"/>
        <v>1.5311999999999998E-5</v>
      </c>
      <c r="NG46" s="728">
        <f t="shared" si="156"/>
        <v>1.1484000000000001E-5</v>
      </c>
      <c r="NH46" s="728">
        <f t="shared" si="156"/>
        <v>5.1039999999999998E-6</v>
      </c>
      <c r="NI46" s="728">
        <f t="shared" si="156"/>
        <v>5.1039999999999998E-6</v>
      </c>
      <c r="NJ46" s="728">
        <f t="shared" si="156"/>
        <v>7.6559999999999992E-6</v>
      </c>
      <c r="NR46" s="728">
        <f>NR40/NR50</f>
        <v>2.1219854535999998</v>
      </c>
      <c r="NS46" s="728">
        <f t="shared" ref="NS46:NT46" si="157">NS40/NS50</f>
        <v>2.493301008</v>
      </c>
      <c r="NT46" s="728">
        <f t="shared" si="157"/>
        <v>2.3595763685</v>
      </c>
    </row>
    <row r="47" spans="1:384" ht="63.75">
      <c r="A47" s="725" t="s">
        <v>1342</v>
      </c>
      <c r="BI47" s="729">
        <f>BI51*BI46</f>
        <v>1833</v>
      </c>
      <c r="BN47" s="729">
        <f>BN51*BN46</f>
        <v>0</v>
      </c>
      <c r="BS47" s="729">
        <f>BS51*BS46</f>
        <v>1833</v>
      </c>
      <c r="CC47" s="729">
        <f>CC51*CC46</f>
        <v>383</v>
      </c>
      <c r="CI47" s="729">
        <f>CI51*CI46</f>
        <v>2440</v>
      </c>
      <c r="CS47" s="729">
        <f>CS51*CS46</f>
        <v>2440</v>
      </c>
      <c r="CX47" s="729">
        <f>CX51*CX46</f>
        <v>2082</v>
      </c>
      <c r="DC47" s="729">
        <f>DC51*DC46</f>
        <v>639</v>
      </c>
      <c r="DI47" s="729">
        <f>DI51*DI46</f>
        <v>2353</v>
      </c>
      <c r="DX47" s="729">
        <f>DX51*DX46</f>
        <v>2353</v>
      </c>
      <c r="EC47" s="729">
        <f>EC51*EC46</f>
        <v>767</v>
      </c>
      <c r="ES47" s="729">
        <f>ES51*ES46</f>
        <v>25</v>
      </c>
      <c r="EX47" s="729">
        <f>EX51*EX46</f>
        <v>25</v>
      </c>
      <c r="FC47" s="729">
        <f>FC51*FC46</f>
        <v>25</v>
      </c>
      <c r="FH47" s="729">
        <f>FH51*FH46</f>
        <v>25</v>
      </c>
      <c r="FM47" s="729">
        <f>FM51*FM46</f>
        <v>25</v>
      </c>
      <c r="FR47" s="729">
        <f>FR51*FR46</f>
        <v>21</v>
      </c>
      <c r="FW47" s="729">
        <f>FW51*FW46</f>
        <v>33523</v>
      </c>
      <c r="GB47" s="729">
        <f>GB51*GB46</f>
        <v>37165</v>
      </c>
      <c r="GG47" s="729">
        <f>GG51*GG46</f>
        <v>36644</v>
      </c>
      <c r="GL47" s="729">
        <f>GL51*GL46</f>
        <v>22827</v>
      </c>
      <c r="GQ47" s="729">
        <f>GQ51*GQ46</f>
        <v>23435</v>
      </c>
      <c r="GV47" s="729">
        <f>GV51*GV46</f>
        <v>23347</v>
      </c>
      <c r="HA47" s="729">
        <f>HA51*HA46</f>
        <v>3618</v>
      </c>
      <c r="HF47" s="729">
        <f>HF51*HF46</f>
        <v>4226</v>
      </c>
      <c r="HK47" s="729">
        <f>HK51*HK46</f>
        <v>4138</v>
      </c>
      <c r="HP47" s="729">
        <f>HP51*HP46</f>
        <v>7528</v>
      </c>
      <c r="HU47" s="729">
        <f>HU51*HU46</f>
        <v>8136</v>
      </c>
      <c r="HZ47" s="729">
        <f>HZ51*HZ46</f>
        <v>8048</v>
      </c>
      <c r="IE47" s="729">
        <f>IE51*IE46</f>
        <v>24174</v>
      </c>
      <c r="IJ47" s="729">
        <f>IJ51*IJ46</f>
        <v>27815</v>
      </c>
      <c r="IO47" s="729">
        <f>IO51*IO46</f>
        <v>27295</v>
      </c>
      <c r="IT47" s="729">
        <f>IT51*IT46</f>
        <v>5573</v>
      </c>
      <c r="IY47" s="729">
        <f>IY51*IY46</f>
        <v>6181</v>
      </c>
      <c r="JD47" s="729">
        <f>JD51*JD46</f>
        <v>6093</v>
      </c>
      <c r="JI47" s="729">
        <f>JI51*JI46</f>
        <v>17375</v>
      </c>
      <c r="JN47" s="729">
        <f>JN51*JN46</f>
        <v>21016</v>
      </c>
      <c r="JS47" s="729">
        <f>JS51*JS46</f>
        <v>20496</v>
      </c>
      <c r="JX47" s="729">
        <f>JX51*JX46</f>
        <v>11000</v>
      </c>
      <c r="KC47" s="729">
        <f>KC51*KC46</f>
        <v>14641</v>
      </c>
      <c r="KH47" s="729">
        <f>KH51*KH46</f>
        <v>14121</v>
      </c>
      <c r="MA47" s="754">
        <f t="shared" ref="MA47" si="158">MA51*MA46</f>
        <v>3.71</v>
      </c>
      <c r="MB47" s="754">
        <f t="shared" ref="MB47" si="159">MB51*MB46</f>
        <v>5.24</v>
      </c>
      <c r="MC47" s="754">
        <f t="shared" ref="MC47" si="160">MC51*MC46</f>
        <v>4.43</v>
      </c>
      <c r="MD47" s="754">
        <f t="shared" ref="MD47" si="161">MD51*MD46</f>
        <v>5.19</v>
      </c>
      <c r="ME47" s="754">
        <f t="shared" ref="ME47" si="162">ME51*ME46</f>
        <v>2.58</v>
      </c>
      <c r="MF47" s="754">
        <f t="shared" ref="MF47" si="163">MF51*MF46</f>
        <v>2.94</v>
      </c>
      <c r="NE47" s="754">
        <f t="shared" ref="NE47" si="164">NE51*NE46</f>
        <v>0.11</v>
      </c>
      <c r="NF47" s="754">
        <f t="shared" ref="NF47" si="165">NF51*NF46</f>
        <v>0.1</v>
      </c>
      <c r="NG47" s="754">
        <f t="shared" ref="NG47" si="166">NG51*NG46</f>
        <v>0.08</v>
      </c>
      <c r="NH47" s="754">
        <f t="shared" ref="NH47" si="167">NH51*NH46</f>
        <v>0.03</v>
      </c>
      <c r="NI47" s="754">
        <f t="shared" ref="NI47" si="168">NI51*NI46</f>
        <v>0.03</v>
      </c>
      <c r="NJ47" s="754">
        <f t="shared" ref="NJ47" si="169">NJ51*NJ46</f>
        <v>0.05</v>
      </c>
      <c r="NR47" s="729">
        <f t="shared" ref="NR47:NT47" si="170">NR51*NR46</f>
        <v>14135</v>
      </c>
      <c r="NS47" s="729">
        <f t="shared" si="170"/>
        <v>16608</v>
      </c>
      <c r="NT47" s="729">
        <f t="shared" si="170"/>
        <v>15717</v>
      </c>
    </row>
    <row r="48" spans="1:384" ht="51">
      <c r="A48" s="725" t="s">
        <v>1343</v>
      </c>
      <c r="BI48" s="729">
        <f>BI52*BI46</f>
        <v>324</v>
      </c>
      <c r="BN48" s="729">
        <f>BN52*BN46</f>
        <v>0</v>
      </c>
      <c r="BS48" s="729">
        <f>BS52*BS46</f>
        <v>324</v>
      </c>
      <c r="CC48" s="729">
        <f>CC52*CC46</f>
        <v>68</v>
      </c>
      <c r="CI48" s="729">
        <f>CI52*CI46</f>
        <v>431</v>
      </c>
      <c r="CS48" s="729">
        <f>CS52*CS46</f>
        <v>431</v>
      </c>
      <c r="CX48" s="729">
        <f>CX52*CX46</f>
        <v>367</v>
      </c>
      <c r="DC48" s="729">
        <f>DC52*DC46</f>
        <v>113</v>
      </c>
      <c r="DI48" s="729">
        <f>DI52*DI46</f>
        <v>416</v>
      </c>
      <c r="DX48" s="729">
        <f>DX52*DX46</f>
        <v>416</v>
      </c>
      <c r="EC48" s="729">
        <f>EC52*EC46</f>
        <v>136</v>
      </c>
      <c r="ES48" s="729">
        <f>ES52*ES46</f>
        <v>4</v>
      </c>
      <c r="EX48" s="729">
        <f>EX52*EX46</f>
        <v>4</v>
      </c>
      <c r="FC48" s="729">
        <f>FC52*FC46</f>
        <v>4</v>
      </c>
      <c r="FH48" s="729">
        <f>FH52*FH46</f>
        <v>4</v>
      </c>
      <c r="FM48" s="729">
        <f>FM52*FM46</f>
        <v>4</v>
      </c>
      <c r="FR48" s="729">
        <f>FR52*FR46</f>
        <v>4</v>
      </c>
      <c r="FW48" s="729">
        <f>FW52*FW46</f>
        <v>5919</v>
      </c>
      <c r="GB48" s="729">
        <f>GB52*GB46</f>
        <v>6561</v>
      </c>
      <c r="GG48" s="729">
        <f>GG52*GG46</f>
        <v>6470</v>
      </c>
      <c r="GL48" s="729">
        <f>GL52*GL46</f>
        <v>4030</v>
      </c>
      <c r="GQ48" s="729">
        <f>GQ52*GQ46</f>
        <v>4137</v>
      </c>
      <c r="GV48" s="729">
        <f>GV52*GV46</f>
        <v>4122</v>
      </c>
      <c r="HA48" s="729">
        <f>HA52*HA46</f>
        <v>639</v>
      </c>
      <c r="HF48" s="729">
        <f>HF52*HF46</f>
        <v>746</v>
      </c>
      <c r="HK48" s="729">
        <f>HK52*HK46</f>
        <v>731</v>
      </c>
      <c r="HP48" s="729">
        <f>HP52*HP46</f>
        <v>1329</v>
      </c>
      <c r="HU48" s="729">
        <f>HU52*HU46</f>
        <v>1436</v>
      </c>
      <c r="HZ48" s="729">
        <f>HZ52*HZ46</f>
        <v>1421</v>
      </c>
      <c r="IE48" s="729">
        <f>IE52*IE46</f>
        <v>4268</v>
      </c>
      <c r="IJ48" s="729">
        <f>IJ52*IJ46</f>
        <v>4911</v>
      </c>
      <c r="IO48" s="729">
        <f>IO52*IO46</f>
        <v>4819</v>
      </c>
      <c r="IT48" s="729">
        <f>IT52*IT46</f>
        <v>984</v>
      </c>
      <c r="IY48" s="729">
        <f>IY52*IY46</f>
        <v>1091</v>
      </c>
      <c r="JD48" s="729">
        <f>JD52*JD46</f>
        <v>1076</v>
      </c>
      <c r="JI48" s="729">
        <f>JI52*JI46</f>
        <v>3067</v>
      </c>
      <c r="JN48" s="729">
        <f>JN52*JN46</f>
        <v>3710</v>
      </c>
      <c r="JS48" s="729">
        <f>JS52*JS46</f>
        <v>3618</v>
      </c>
      <c r="JX48" s="729">
        <f>JX52*JX46</f>
        <v>1942</v>
      </c>
      <c r="KC48" s="729">
        <f>KC52*KC46</f>
        <v>2585</v>
      </c>
      <c r="KH48" s="729">
        <f>KH52*KH46</f>
        <v>2493</v>
      </c>
      <c r="MA48" s="754">
        <f t="shared" ref="MA48:MF48" si="171">MA52*MA46</f>
        <v>0.65</v>
      </c>
      <c r="MB48" s="754">
        <f t="shared" si="171"/>
        <v>0.92</v>
      </c>
      <c r="MC48" s="754">
        <f t="shared" si="171"/>
        <v>0.78</v>
      </c>
      <c r="MD48" s="754">
        <f t="shared" si="171"/>
        <v>0.92</v>
      </c>
      <c r="ME48" s="754">
        <f t="shared" si="171"/>
        <v>0.45</v>
      </c>
      <c r="MF48" s="754">
        <f t="shared" si="171"/>
        <v>0.52</v>
      </c>
      <c r="NE48" s="754">
        <f t="shared" ref="NE48:NJ48" si="172">NE52*NE46</f>
        <v>0.02</v>
      </c>
      <c r="NF48" s="754">
        <f t="shared" si="172"/>
        <v>0.02</v>
      </c>
      <c r="NG48" s="754">
        <f t="shared" si="172"/>
        <v>0.01</v>
      </c>
      <c r="NH48" s="754">
        <f t="shared" si="172"/>
        <v>0.01</v>
      </c>
      <c r="NI48" s="754">
        <f t="shared" si="172"/>
        <v>0.01</v>
      </c>
      <c r="NJ48" s="754">
        <f t="shared" si="172"/>
        <v>0.01</v>
      </c>
      <c r="NR48" s="729">
        <f t="shared" ref="NR48:NT48" si="173">NR52*NR46</f>
        <v>2495</v>
      </c>
      <c r="NS48" s="729">
        <f t="shared" si="173"/>
        <v>2932</v>
      </c>
      <c r="NT48" s="729">
        <f t="shared" si="173"/>
        <v>2775</v>
      </c>
    </row>
    <row r="49" spans="1:384">
      <c r="A49" s="726" t="s">
        <v>462</v>
      </c>
      <c r="BI49" s="730">
        <f>BI7-BI47-BI48</f>
        <v>0</v>
      </c>
      <c r="BN49" s="730">
        <f>BN7-BN47-BN48</f>
        <v>0</v>
      </c>
      <c r="BS49" s="730">
        <f>BS7-BS47-BS48</f>
        <v>0</v>
      </c>
      <c r="CC49" s="730">
        <f>CC8-CC47-CC48</f>
        <v>0</v>
      </c>
      <c r="CI49" s="730">
        <f>CI7-CI47-CI48</f>
        <v>0</v>
      </c>
      <c r="CS49" s="730">
        <f>CS7-CS47-CS48</f>
        <v>0</v>
      </c>
      <c r="CX49" s="730">
        <f>CX8-CX47-CX48</f>
        <v>0</v>
      </c>
      <c r="DC49" s="730">
        <f>DC8-DC47-DC48</f>
        <v>0</v>
      </c>
      <c r="DI49" s="730">
        <f>DI7-DI47-DI48</f>
        <v>0</v>
      </c>
      <c r="DX49" s="730">
        <f>DX8-DX47-DX48</f>
        <v>0</v>
      </c>
      <c r="EC49" s="730">
        <f>EC8-EC47-EC48</f>
        <v>0</v>
      </c>
      <c r="ES49" s="730">
        <f>ES9-ES47-ES48</f>
        <v>0</v>
      </c>
      <c r="EX49" s="730">
        <f>EX9-EX47-EX48</f>
        <v>0</v>
      </c>
      <c r="FC49" s="730">
        <f>FC9-FC47-FC48</f>
        <v>0</v>
      </c>
      <c r="FH49" s="730">
        <f>FH9-FH47-FH48</f>
        <v>0</v>
      </c>
      <c r="FM49" s="730">
        <f>FM9-FM47-FM48</f>
        <v>0</v>
      </c>
      <c r="FR49" s="730">
        <f>FR9-FR47-FR48</f>
        <v>0</v>
      </c>
      <c r="FW49" s="730">
        <f>FW9-FW47-FW48</f>
        <v>0</v>
      </c>
      <c r="GB49" s="730">
        <f>GB9-GB47-GB48</f>
        <v>0</v>
      </c>
      <c r="GG49" s="730">
        <f>GG9-GG47-GG48</f>
        <v>0</v>
      </c>
      <c r="GL49" s="730">
        <f>GL9-GL47-GL48</f>
        <v>0</v>
      </c>
      <c r="GQ49" s="730">
        <f>GQ9-GQ47-GQ48</f>
        <v>0</v>
      </c>
      <c r="GV49" s="730">
        <f>GV9-GV47-GV48</f>
        <v>0</v>
      </c>
      <c r="HA49" s="730">
        <f>HA9-HA47-HA48</f>
        <v>0</v>
      </c>
      <c r="HF49" s="730">
        <f>HF9-HF47-HF48</f>
        <v>0</v>
      </c>
      <c r="HK49" s="730">
        <f>HK9-HK47-HK48</f>
        <v>0</v>
      </c>
      <c r="HP49" s="730">
        <f>HP9-HP47-HP48</f>
        <v>0</v>
      </c>
      <c r="HU49" s="730">
        <f>HU9-HU47-HU48</f>
        <v>0</v>
      </c>
      <c r="HZ49" s="730">
        <f>HZ9-HZ47-HZ48</f>
        <v>0</v>
      </c>
      <c r="IE49" s="730">
        <f>IE9-IE47-IE48</f>
        <v>0</v>
      </c>
      <c r="IJ49" s="730">
        <f>IJ9-IJ47-IJ48</f>
        <v>0</v>
      </c>
      <c r="IO49" s="730">
        <f>IO9-IO47-IO48</f>
        <v>0</v>
      </c>
      <c r="IT49" s="730">
        <f>IT9-IT47-IT48</f>
        <v>0</v>
      </c>
      <c r="IY49" s="730">
        <f>IY9-IY47-IY48</f>
        <v>0</v>
      </c>
      <c r="JD49" s="730">
        <f>JD9-JD47-JD48</f>
        <v>0</v>
      </c>
      <c r="JI49" s="730">
        <f>JI9-JI47-JI48</f>
        <v>0</v>
      </c>
      <c r="JN49" s="730">
        <f>JN9-JN47-JN48</f>
        <v>0</v>
      </c>
      <c r="JS49" s="730">
        <f>JS9-JS47-JS48</f>
        <v>0</v>
      </c>
      <c r="JX49" s="730">
        <f>JX9-JX47-JX48</f>
        <v>0</v>
      </c>
      <c r="KC49" s="730">
        <f>KC9-KC47-KC48</f>
        <v>0</v>
      </c>
      <c r="KH49" s="730">
        <f>KH9-KH47-KH48</f>
        <v>0</v>
      </c>
      <c r="MA49" s="755">
        <f t="shared" ref="MA49" si="174">MA40-MA47-MA48</f>
        <v>0</v>
      </c>
      <c r="MB49" s="755">
        <f t="shared" ref="MB49" si="175">MB40-MB47-MB48</f>
        <v>0</v>
      </c>
      <c r="MC49" s="755">
        <f t="shared" ref="MC49" si="176">MC40-MC47-MC48</f>
        <v>0</v>
      </c>
      <c r="MD49" s="755">
        <f t="shared" ref="MD49" si="177">MD40-MD47-MD48</f>
        <v>0</v>
      </c>
      <c r="ME49" s="755">
        <f t="shared" ref="ME49" si="178">ME40-ME47-ME48</f>
        <v>0</v>
      </c>
      <c r="MF49" s="755">
        <f t="shared" ref="MF49" si="179">MF40-MF47-MF48</f>
        <v>0</v>
      </c>
      <c r="NE49" s="755">
        <f t="shared" ref="NE49:NJ49" si="180">NE40-NE47-NE48</f>
        <v>0</v>
      </c>
      <c r="NF49" s="755">
        <f t="shared" si="180"/>
        <v>0</v>
      </c>
      <c r="NG49" s="755">
        <f t="shared" si="180"/>
        <v>0</v>
      </c>
      <c r="NH49" s="755">
        <f t="shared" si="180"/>
        <v>0</v>
      </c>
      <c r="NI49" s="755">
        <f t="shared" si="180"/>
        <v>0</v>
      </c>
      <c r="NJ49" s="755">
        <f t="shared" si="180"/>
        <v>0</v>
      </c>
      <c r="NR49" s="730">
        <f>NR40-NR47-NR48</f>
        <v>0</v>
      </c>
      <c r="NS49" s="730">
        <f t="shared" ref="NS49:NT49" si="181">NS40-NS47-NS48</f>
        <v>0</v>
      </c>
      <c r="NT49" s="730">
        <f t="shared" si="181"/>
        <v>0</v>
      </c>
    </row>
    <row r="50" spans="1:384" ht="25.5">
      <c r="A50" s="727" t="s">
        <v>1367</v>
      </c>
      <c r="BI50" s="731">
        <f>BI51+BI52</f>
        <v>7837</v>
      </c>
      <c r="BN50" s="731">
        <f>BN51+BN52</f>
        <v>7837</v>
      </c>
      <c r="BS50" s="731">
        <f>BS51+BS52</f>
        <v>7837</v>
      </c>
      <c r="CC50" s="731">
        <f>CC51+CC52</f>
        <v>7837</v>
      </c>
      <c r="CI50" s="731">
        <f>CI51+CI52</f>
        <v>7837</v>
      </c>
      <c r="CS50" s="731">
        <f>CS51+CS52</f>
        <v>7837</v>
      </c>
      <c r="CX50" s="731">
        <f>CX51+CX52</f>
        <v>7837</v>
      </c>
      <c r="DC50" s="731">
        <f>DC51+DC52</f>
        <v>7837</v>
      </c>
      <c r="DI50" s="731">
        <f>DI51+DI52</f>
        <v>7837</v>
      </c>
      <c r="DX50" s="731">
        <f>DX51+DX52</f>
        <v>7837</v>
      </c>
      <c r="EC50" s="731">
        <f>EC51+EC52</f>
        <v>7837</v>
      </c>
      <c r="ES50" s="731">
        <f>ES51+ES52</f>
        <v>7837</v>
      </c>
      <c r="EX50" s="731">
        <f>EX51+EX52</f>
        <v>7837</v>
      </c>
      <c r="FC50" s="731">
        <f>FC51+FC52</f>
        <v>7837</v>
      </c>
      <c r="FH50" s="731">
        <f>FH51+FH52</f>
        <v>7837</v>
      </c>
      <c r="FM50" s="731">
        <f>FM51+FM52</f>
        <v>7837</v>
      </c>
      <c r="FR50" s="731">
        <f>FR51+FR52</f>
        <v>7837</v>
      </c>
      <c r="FW50" s="731">
        <f>FW51+FW52</f>
        <v>7837</v>
      </c>
      <c r="GB50" s="731">
        <f>GB51+GB52</f>
        <v>7837</v>
      </c>
      <c r="GG50" s="731">
        <f>GG51+GG52</f>
        <v>7837</v>
      </c>
      <c r="GL50" s="731">
        <f>GL51+GL52</f>
        <v>7837</v>
      </c>
      <c r="GQ50" s="731">
        <f>GQ51+GQ52</f>
        <v>7837</v>
      </c>
      <c r="GV50" s="731">
        <f>GV51+GV52</f>
        <v>7837</v>
      </c>
      <c r="HA50" s="731">
        <f>HA51+HA52</f>
        <v>7837</v>
      </c>
      <c r="HF50" s="731">
        <f>HF51+HF52</f>
        <v>7837</v>
      </c>
      <c r="HK50" s="731">
        <f>HK51+HK52</f>
        <v>7837</v>
      </c>
      <c r="HP50" s="731">
        <f>HP51+HP52</f>
        <v>7837</v>
      </c>
      <c r="HU50" s="731">
        <f>HU51+HU52</f>
        <v>7837</v>
      </c>
      <c r="HZ50" s="731">
        <f>HZ51+HZ52</f>
        <v>7837</v>
      </c>
      <c r="IE50" s="731">
        <f>IE51+IE52</f>
        <v>7837</v>
      </c>
      <c r="IJ50" s="731">
        <f>IJ51+IJ52</f>
        <v>7837</v>
      </c>
      <c r="IO50" s="731">
        <f>IO51+IO52</f>
        <v>7837</v>
      </c>
      <c r="IT50" s="731">
        <f>IT51+IT52</f>
        <v>7837</v>
      </c>
      <c r="IY50" s="731">
        <f>IY51+IY52</f>
        <v>7837</v>
      </c>
      <c r="JD50" s="731">
        <f>JD51+JD52</f>
        <v>7837</v>
      </c>
      <c r="JI50" s="731">
        <f>JI51+JI52</f>
        <v>7837</v>
      </c>
      <c r="JN50" s="731">
        <f>JN51+JN52</f>
        <v>7837</v>
      </c>
      <c r="JS50" s="731">
        <f>JS51+JS52</f>
        <v>7837</v>
      </c>
      <c r="JX50" s="731">
        <f>JX51+JX52</f>
        <v>7837</v>
      </c>
      <c r="KC50" s="731">
        <f>KC51+KC52</f>
        <v>7837</v>
      </c>
      <c r="KH50" s="731">
        <f>KH51+KH52</f>
        <v>7837</v>
      </c>
      <c r="MA50" s="731">
        <f t="shared" ref="MA50" si="182">MA51+MA52</f>
        <v>7837</v>
      </c>
      <c r="MB50" s="731">
        <f t="shared" ref="MB50" si="183">MB51+MB52</f>
        <v>7837</v>
      </c>
      <c r="MC50" s="731">
        <f t="shared" ref="MC50" si="184">MC51+MC52</f>
        <v>7837</v>
      </c>
      <c r="MD50" s="731">
        <f t="shared" ref="MD50" si="185">MD51+MD52</f>
        <v>7837</v>
      </c>
      <c r="ME50" s="731">
        <f t="shared" ref="ME50" si="186">ME51+ME52</f>
        <v>7837</v>
      </c>
      <c r="MF50" s="731">
        <f t="shared" ref="MF50" si="187">MF51+MF52</f>
        <v>7837</v>
      </c>
      <c r="NE50" s="731">
        <f t="shared" ref="NE50" si="188">NE51+NE52</f>
        <v>7837</v>
      </c>
      <c r="NF50" s="731">
        <f t="shared" ref="NF50" si="189">NF51+NF52</f>
        <v>7837</v>
      </c>
      <c r="NG50" s="731">
        <f t="shared" ref="NG50" si="190">NG51+NG52</f>
        <v>7837</v>
      </c>
      <c r="NH50" s="731">
        <f t="shared" ref="NH50" si="191">NH51+NH52</f>
        <v>7837</v>
      </c>
      <c r="NI50" s="731">
        <f t="shared" ref="NI50" si="192">NI51+NI52</f>
        <v>7837</v>
      </c>
      <c r="NJ50" s="731">
        <f t="shared" ref="NJ50" si="193">NJ51+NJ52</f>
        <v>7837</v>
      </c>
      <c r="NR50" s="731">
        <f t="shared" ref="NR50:NT50" si="194">NR51+NR52</f>
        <v>7837</v>
      </c>
      <c r="NS50" s="731">
        <f t="shared" si="194"/>
        <v>7837</v>
      </c>
      <c r="NT50" s="731">
        <f t="shared" si="194"/>
        <v>7837</v>
      </c>
    </row>
    <row r="51" spans="1:384" ht="63.75">
      <c r="A51" s="725" t="s">
        <v>1342</v>
      </c>
      <c r="BI51" s="732">
        <v>6661</v>
      </c>
      <c r="BN51" s="732">
        <v>6661</v>
      </c>
      <c r="BS51" s="732">
        <v>6661</v>
      </c>
      <c r="CC51" s="732">
        <v>6661</v>
      </c>
      <c r="CI51" s="732">
        <v>6661</v>
      </c>
      <c r="CS51" s="732">
        <v>6661</v>
      </c>
      <c r="CX51" s="732">
        <v>6661</v>
      </c>
      <c r="DC51" s="732">
        <v>6661</v>
      </c>
      <c r="DI51" s="732">
        <v>6661</v>
      </c>
      <c r="DX51" s="732">
        <v>6661</v>
      </c>
      <c r="EC51" s="732">
        <v>6661</v>
      </c>
      <c r="ES51" s="732">
        <v>6661</v>
      </c>
      <c r="EX51" s="732">
        <v>6661</v>
      </c>
      <c r="FC51" s="732">
        <v>6661</v>
      </c>
      <c r="FH51" s="732">
        <v>6661</v>
      </c>
      <c r="FM51" s="732">
        <v>6661</v>
      </c>
      <c r="FR51" s="732">
        <v>6661</v>
      </c>
      <c r="FW51" s="732">
        <v>6661</v>
      </c>
      <c r="GB51" s="732">
        <v>6661</v>
      </c>
      <c r="GG51" s="732">
        <v>6661</v>
      </c>
      <c r="GL51" s="732">
        <v>6661</v>
      </c>
      <c r="GQ51" s="732">
        <v>6661</v>
      </c>
      <c r="GV51" s="732">
        <v>6661</v>
      </c>
      <c r="HA51" s="732">
        <v>6661</v>
      </c>
      <c r="HF51" s="732">
        <v>6661</v>
      </c>
      <c r="HK51" s="732">
        <v>6661</v>
      </c>
      <c r="HP51" s="732">
        <v>6661</v>
      </c>
      <c r="HU51" s="732">
        <v>6661</v>
      </c>
      <c r="HZ51" s="732">
        <v>6661</v>
      </c>
      <c r="IE51" s="732">
        <v>6661</v>
      </c>
      <c r="IJ51" s="732">
        <v>6661</v>
      </c>
      <c r="IO51" s="732">
        <v>6661</v>
      </c>
      <c r="IT51" s="732">
        <v>6661</v>
      </c>
      <c r="IY51" s="732">
        <v>6661</v>
      </c>
      <c r="JD51" s="732">
        <v>6661</v>
      </c>
      <c r="JI51" s="732">
        <v>6661</v>
      </c>
      <c r="JN51" s="732">
        <v>6661</v>
      </c>
      <c r="JS51" s="732">
        <v>6661</v>
      </c>
      <c r="JX51" s="732">
        <v>6661</v>
      </c>
      <c r="KC51" s="732">
        <v>6661</v>
      </c>
      <c r="KH51" s="732">
        <v>6661</v>
      </c>
      <c r="MA51" s="732">
        <v>6661</v>
      </c>
      <c r="MB51" s="732">
        <v>6661</v>
      </c>
      <c r="MC51" s="732">
        <v>6661</v>
      </c>
      <c r="MD51" s="732">
        <v>6661</v>
      </c>
      <c r="ME51" s="732">
        <v>6661</v>
      </c>
      <c r="MF51" s="732">
        <v>6661</v>
      </c>
      <c r="NE51" s="732">
        <v>6661</v>
      </c>
      <c r="NF51" s="732">
        <v>6661</v>
      </c>
      <c r="NG51" s="732">
        <v>6661</v>
      </c>
      <c r="NH51" s="732">
        <v>6661</v>
      </c>
      <c r="NI51" s="732">
        <v>6661</v>
      </c>
      <c r="NJ51" s="732">
        <v>6661</v>
      </c>
      <c r="NR51" s="732">
        <v>6661</v>
      </c>
      <c r="NS51" s="732">
        <v>6661</v>
      </c>
      <c r="NT51" s="732">
        <v>6661</v>
      </c>
    </row>
    <row r="52" spans="1:384" ht="51">
      <c r="A52" s="725" t="s">
        <v>1343</v>
      </c>
      <c r="BI52" s="732">
        <v>1176</v>
      </c>
      <c r="BN52" s="732">
        <v>1176</v>
      </c>
      <c r="BS52" s="732">
        <v>1176</v>
      </c>
      <c r="CC52" s="732">
        <v>1176</v>
      </c>
      <c r="CI52" s="732">
        <v>1176</v>
      </c>
      <c r="CS52" s="732">
        <v>1176</v>
      </c>
      <c r="CX52" s="732">
        <v>1176</v>
      </c>
      <c r="DC52" s="732">
        <v>1176</v>
      </c>
      <c r="DI52" s="732">
        <v>1176</v>
      </c>
      <c r="DX52" s="732">
        <v>1176</v>
      </c>
      <c r="EC52" s="732">
        <v>1176</v>
      </c>
      <c r="ES52" s="732">
        <v>1176</v>
      </c>
      <c r="EX52" s="732">
        <v>1176</v>
      </c>
      <c r="FC52" s="732">
        <v>1176</v>
      </c>
      <c r="FH52" s="732">
        <v>1176</v>
      </c>
      <c r="FM52" s="732">
        <v>1176</v>
      </c>
      <c r="FR52" s="732">
        <v>1176</v>
      </c>
      <c r="FW52" s="732">
        <v>1176</v>
      </c>
      <c r="GB52" s="732">
        <v>1176</v>
      </c>
      <c r="GG52" s="732">
        <v>1176</v>
      </c>
      <c r="GL52" s="732">
        <v>1176</v>
      </c>
      <c r="GQ52" s="732">
        <v>1176</v>
      </c>
      <c r="GV52" s="732">
        <v>1176</v>
      </c>
      <c r="HA52" s="732">
        <v>1176</v>
      </c>
      <c r="HF52" s="732">
        <v>1176</v>
      </c>
      <c r="HK52" s="732">
        <v>1176</v>
      </c>
      <c r="HP52" s="732">
        <v>1176</v>
      </c>
      <c r="HU52" s="732">
        <v>1176</v>
      </c>
      <c r="HZ52" s="732">
        <v>1176</v>
      </c>
      <c r="IE52" s="732">
        <v>1176</v>
      </c>
      <c r="IJ52" s="732">
        <v>1176</v>
      </c>
      <c r="IO52" s="732">
        <v>1176</v>
      </c>
      <c r="IT52" s="732">
        <v>1176</v>
      </c>
      <c r="IY52" s="732">
        <v>1176</v>
      </c>
      <c r="JD52" s="732">
        <v>1176</v>
      </c>
      <c r="JI52" s="732">
        <v>1176</v>
      </c>
      <c r="JN52" s="732">
        <v>1176</v>
      </c>
      <c r="JS52" s="732">
        <v>1176</v>
      </c>
      <c r="JX52" s="732">
        <v>1176</v>
      </c>
      <c r="KC52" s="732">
        <v>1176</v>
      </c>
      <c r="KH52" s="732">
        <v>1176</v>
      </c>
      <c r="MA52" s="732">
        <v>1176</v>
      </c>
      <c r="MB52" s="732">
        <v>1176</v>
      </c>
      <c r="MC52" s="732">
        <v>1176</v>
      </c>
      <c r="MD52" s="732">
        <v>1176</v>
      </c>
      <c r="ME52" s="732">
        <v>1176</v>
      </c>
      <c r="MF52" s="732">
        <v>1176</v>
      </c>
      <c r="NE52" s="732">
        <v>1176</v>
      </c>
      <c r="NF52" s="732">
        <v>1176</v>
      </c>
      <c r="NG52" s="732">
        <v>1176</v>
      </c>
      <c r="NH52" s="732">
        <v>1176</v>
      </c>
      <c r="NI52" s="732">
        <v>1176</v>
      </c>
      <c r="NJ52" s="732">
        <v>1176</v>
      </c>
      <c r="NR52" s="732">
        <v>1176</v>
      </c>
      <c r="NS52" s="732">
        <v>1176</v>
      </c>
      <c r="NT52" s="732">
        <v>1176</v>
      </c>
    </row>
  </sheetData>
  <mergeCells count="64">
    <mergeCell ref="MM5:MR5"/>
    <mergeCell ref="LI5:LN5"/>
    <mergeCell ref="LO5:LT5"/>
    <mergeCell ref="MG5:ML5"/>
    <mergeCell ref="LU4:LZ4"/>
    <mergeCell ref="LU5:LZ5"/>
    <mergeCell ref="LI4:LN4"/>
    <mergeCell ref="LO4:LT4"/>
    <mergeCell ref="MG4:ML4"/>
    <mergeCell ref="LA5:LA6"/>
    <mergeCell ref="LC5:LH5"/>
    <mergeCell ref="NR4:NT4"/>
    <mergeCell ref="NR5:NT5"/>
    <mergeCell ref="NO4:NQ4"/>
    <mergeCell ref="NO5:NQ5"/>
    <mergeCell ref="MS5:MX5"/>
    <mergeCell ref="NL5:NN5"/>
    <mergeCell ref="MS4:MX4"/>
    <mergeCell ref="NL4:NN4"/>
    <mergeCell ref="NE4:NJ4"/>
    <mergeCell ref="MY5:ND5"/>
    <mergeCell ref="NE5:NJ5"/>
    <mergeCell ref="MA4:MF4"/>
    <mergeCell ref="MA5:MF5"/>
    <mergeCell ref="MY4:ND4"/>
    <mergeCell ref="AD5:AI5"/>
    <mergeCell ref="BH4:KS4"/>
    <mergeCell ref="LC4:LH4"/>
    <mergeCell ref="B5:E5"/>
    <mergeCell ref="F5:I5"/>
    <mergeCell ref="J5:J6"/>
    <mergeCell ref="K5:P5"/>
    <mergeCell ref="Q5:V5"/>
    <mergeCell ref="KZ5:KZ6"/>
    <mergeCell ref="DH5:EG5"/>
    <mergeCell ref="EH5:EH6"/>
    <mergeCell ref="EI5:EL5"/>
    <mergeCell ref="EM5:EQ5"/>
    <mergeCell ref="ER5:FU5"/>
    <mergeCell ref="FV5:KK5"/>
    <mergeCell ref="KO5:KR5"/>
    <mergeCell ref="AV5:AX5"/>
    <mergeCell ref="MM4:MR4"/>
    <mergeCell ref="AJ4:BG4"/>
    <mergeCell ref="AJ5:AL5"/>
    <mergeCell ref="AM5:AO5"/>
    <mergeCell ref="AP5:AR5"/>
    <mergeCell ref="AS5:AU5"/>
    <mergeCell ref="CH5:DG5"/>
    <mergeCell ref="AY5:BA5"/>
    <mergeCell ref="BB5:BD5"/>
    <mergeCell ref="BE5:BG5"/>
    <mergeCell ref="BH5:CG5"/>
    <mergeCell ref="KS5:KS6"/>
    <mergeCell ref="KT5:KW5"/>
    <mergeCell ref="KX5:KX6"/>
    <mergeCell ref="KY5:KY6"/>
    <mergeCell ref="B2:AB2"/>
    <mergeCell ref="A4:A6"/>
    <mergeCell ref="B4:E4"/>
    <mergeCell ref="F4:J4"/>
    <mergeCell ref="K4:AC4"/>
    <mergeCell ref="W5:AB5"/>
    <mergeCell ref="AC5:AC6"/>
  </mergeCells>
  <pageMargins left="0.70866141732283472" right="0.70866141732283472" top="0.74803149606299213" bottom="0.74803149606299213" header="0.31496062992125984" footer="0.31496062992125984"/>
  <pageSetup paperSize="9" scale="67" fitToWidth="0" orientation="landscape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2:NT52"/>
  <sheetViews>
    <sheetView workbookViewId="0">
      <pane xSplit="1" ySplit="9" topLeftCell="B48" activePane="bottomRight" state="frozen"/>
      <selection pane="topRight" activeCell="B1" sqref="B1"/>
      <selection pane="bottomLeft" activeCell="A10" sqref="A10"/>
      <selection pane="bottomRight" activeCell="L1" sqref="L1:L1048576"/>
    </sheetView>
  </sheetViews>
  <sheetFormatPr defaultRowHeight="15"/>
  <cols>
    <col min="1" max="1" width="27.5703125" style="502" customWidth="1"/>
    <col min="2" max="5" width="5.7109375" style="502" customWidth="1"/>
    <col min="6" max="6" width="11.5703125" style="502" customWidth="1"/>
    <col min="7" max="8" width="10.42578125" style="502" customWidth="1"/>
    <col min="9" max="9" width="10.28515625" style="502" customWidth="1"/>
    <col min="10" max="10" width="9" style="502" customWidth="1"/>
    <col min="11" max="11" width="7.28515625" style="502" customWidth="1"/>
    <col min="12" max="12" width="5.7109375" style="502" hidden="1" customWidth="1"/>
    <col min="13" max="13" width="5.7109375" style="502" customWidth="1"/>
    <col min="14" max="14" width="6.42578125" style="502" hidden="1" customWidth="1"/>
    <col min="15" max="15" width="5.7109375" style="502" customWidth="1"/>
    <col min="16" max="16" width="6.85546875" style="502" customWidth="1"/>
    <col min="17" max="17" width="7.5703125" style="502" customWidth="1"/>
    <col min="18" max="18" width="5.7109375" style="502" hidden="1" customWidth="1"/>
    <col min="19" max="21" width="5.7109375" style="502" customWidth="1"/>
    <col min="22" max="22" width="7.140625" style="502" customWidth="1"/>
    <col min="23" max="23" width="7.7109375" style="502" customWidth="1"/>
    <col min="24" max="24" width="5.7109375" style="502" hidden="1" customWidth="1"/>
    <col min="25" max="25" width="7.5703125" style="502" hidden="1" customWidth="1"/>
    <col min="26" max="27" width="5.7109375" style="502" customWidth="1"/>
    <col min="28" max="28" width="6.7109375" style="502" customWidth="1"/>
    <col min="29" max="29" width="8.5703125" style="502" customWidth="1"/>
    <col min="30" max="30" width="7.28515625" style="502" customWidth="1"/>
    <col min="31" max="31" width="6.85546875" style="502" customWidth="1"/>
    <col min="32" max="32" width="8.140625" style="502" customWidth="1"/>
    <col min="33" max="33" width="8.28515625" style="502" customWidth="1"/>
    <col min="34" max="35" width="5.7109375" style="502" customWidth="1"/>
    <col min="36" max="36" width="7.42578125" style="502" customWidth="1"/>
    <col min="37" max="38" width="7.7109375" style="502" customWidth="1"/>
    <col min="39" max="47" width="5.7109375" style="502" customWidth="1"/>
    <col min="48" max="48" width="7.85546875" style="502" customWidth="1"/>
    <col min="49" max="59" width="5.7109375" style="502" customWidth="1"/>
    <col min="60" max="60" width="13" style="502" customWidth="1"/>
    <col min="61" max="64" width="10.85546875" style="502" customWidth="1"/>
    <col min="65" max="74" width="9.85546875" style="502" customWidth="1"/>
    <col min="75" max="79" width="3.140625" style="502" hidden="1" customWidth="1"/>
    <col min="80" max="84" width="8.85546875" style="502" customWidth="1"/>
    <col min="85" max="85" width="14.42578125" style="502" customWidth="1"/>
    <col min="86" max="86" width="12.28515625" style="502" customWidth="1"/>
    <col min="87" max="87" width="10.85546875" style="502" customWidth="1"/>
    <col min="88" max="88" width="12.5703125" style="502" customWidth="1"/>
    <col min="89" max="89" width="12.28515625" style="502" customWidth="1"/>
    <col min="90" max="90" width="10.85546875" style="502" customWidth="1"/>
    <col min="91" max="95" width="9.85546875" style="502" customWidth="1"/>
    <col min="96" max="96" width="13.42578125" style="502" customWidth="1"/>
    <col min="97" max="97" width="9.85546875" style="502" customWidth="1"/>
    <col min="98" max="98" width="11.28515625" style="502" customWidth="1"/>
    <col min="99" max="99" width="12.42578125" style="502" customWidth="1"/>
    <col min="100" max="100" width="12.5703125" style="502" customWidth="1"/>
    <col min="101" max="105" width="8.85546875" style="502" customWidth="1"/>
    <col min="106" max="110" width="9.85546875" style="502" customWidth="1"/>
    <col min="111" max="111" width="12.28515625" style="502" customWidth="1"/>
    <col min="112" max="121" width="9.85546875" style="502" customWidth="1"/>
    <col min="122" max="126" width="3.42578125" style="502" hidden="1" customWidth="1"/>
    <col min="127" max="136" width="8.85546875" style="502" customWidth="1"/>
    <col min="137" max="137" width="10.85546875" style="502" customWidth="1"/>
    <col min="138" max="138" width="12.28515625" style="502" customWidth="1"/>
    <col min="139" max="147" width="10.85546875" style="502" customWidth="1"/>
    <col min="148" max="157" width="8.85546875" style="502" customWidth="1"/>
    <col min="158" max="162" width="7.85546875" style="502" customWidth="1"/>
    <col min="163" max="163" width="10.7109375" style="502" customWidth="1"/>
    <col min="164" max="164" width="7.42578125" style="502" customWidth="1"/>
    <col min="165" max="165" width="9.42578125" style="502" customWidth="1"/>
    <col min="166" max="166" width="10.28515625" style="502" customWidth="1"/>
    <col min="167" max="167" width="7.42578125" style="502" customWidth="1"/>
    <col min="168" max="177" width="8.85546875" style="502" customWidth="1"/>
    <col min="178" max="197" width="7.42578125" style="502" customWidth="1"/>
    <col min="198" max="207" width="8.85546875" style="502" customWidth="1"/>
    <col min="208" max="212" width="7.42578125" style="502" customWidth="1"/>
    <col min="213" max="213" width="9.7109375" style="502" customWidth="1"/>
    <col min="214" max="214" width="6.7109375" style="502" customWidth="1"/>
    <col min="215" max="216" width="7" style="502" customWidth="1"/>
    <col min="217" max="217" width="6.5703125" style="502" customWidth="1"/>
    <col min="218" max="222" width="8.85546875" style="502" customWidth="1"/>
    <col min="223" max="223" width="10.28515625" style="502" customWidth="1"/>
    <col min="224" max="224" width="7.7109375" style="502" customWidth="1"/>
    <col min="225" max="225" width="6.85546875" style="502" customWidth="1"/>
    <col min="226" max="226" width="7.42578125" style="502" customWidth="1"/>
    <col min="227" max="227" width="5.7109375" style="502" customWidth="1"/>
    <col min="228" max="228" width="9.42578125" style="502" customWidth="1"/>
    <col min="229" max="229" width="5.7109375" style="502" customWidth="1"/>
    <col min="230" max="230" width="6.42578125" style="502" customWidth="1"/>
    <col min="231" max="231" width="6.85546875" style="502" customWidth="1"/>
    <col min="232" max="232" width="5.7109375" style="502" customWidth="1"/>
    <col min="233" max="233" width="11.85546875" style="502" customWidth="1"/>
    <col min="234" max="234" width="5.7109375" style="502" customWidth="1"/>
    <col min="235" max="235" width="6.85546875" style="502" customWidth="1"/>
    <col min="236" max="236" width="7.5703125" style="502" customWidth="1"/>
    <col min="237" max="237" width="5.7109375" style="502" customWidth="1"/>
    <col min="238" max="238" width="9.28515625" style="502" customWidth="1"/>
    <col min="239" max="239" width="7.28515625" style="502" customWidth="1"/>
    <col min="240" max="240" width="8.28515625" style="502" customWidth="1"/>
    <col min="241" max="241" width="8.140625" style="502" customWidth="1"/>
    <col min="242" max="242" width="7" style="502" customWidth="1"/>
    <col min="243" max="243" width="11.140625" style="502" customWidth="1"/>
    <col min="244" max="244" width="7.7109375" style="502" customWidth="1"/>
    <col min="245" max="245" width="8.42578125" style="502" customWidth="1"/>
    <col min="246" max="246" width="7.42578125" style="502" customWidth="1"/>
    <col min="247" max="247" width="7" style="502" customWidth="1"/>
    <col min="248" max="248" width="8.28515625" style="502" customWidth="1"/>
    <col min="249" max="249" width="6.85546875" style="502" customWidth="1"/>
    <col min="250" max="250" width="8" style="502" customWidth="1"/>
    <col min="251" max="251" width="7.42578125" style="502" customWidth="1"/>
    <col min="252" max="252" width="6.85546875" style="502" customWidth="1"/>
    <col min="253" max="253" width="10" style="502" customWidth="1"/>
    <col min="254" max="254" width="6.5703125" style="502" customWidth="1"/>
    <col min="255" max="255" width="7.28515625" style="502" customWidth="1"/>
    <col min="256" max="256" width="8" style="502" customWidth="1"/>
    <col min="257" max="257" width="7.42578125" style="502" customWidth="1"/>
    <col min="258" max="258" width="10.140625" style="502" customWidth="1"/>
    <col min="259" max="259" width="6.42578125" style="502" customWidth="1"/>
    <col min="260" max="260" width="6.85546875" style="502" customWidth="1"/>
    <col min="261" max="261" width="7.85546875" style="502" customWidth="1"/>
    <col min="262" max="262" width="7.42578125" style="502" customWidth="1"/>
    <col min="263" max="263" width="8.85546875" style="502" customWidth="1"/>
    <col min="264" max="264" width="5.7109375" style="502" customWidth="1"/>
    <col min="265" max="265" width="6.7109375" style="502" customWidth="1"/>
    <col min="266" max="266" width="6.5703125" style="502" customWidth="1"/>
    <col min="267" max="267" width="5.7109375" style="502" customWidth="1"/>
    <col min="268" max="268" width="10" style="502" customWidth="1"/>
    <col min="269" max="269" width="7.42578125" style="502" customWidth="1"/>
    <col min="270" max="270" width="7.5703125" style="502" customWidth="1"/>
    <col min="271" max="271" width="7.28515625" style="502" customWidth="1"/>
    <col min="272" max="272" width="7.140625" style="502" customWidth="1"/>
    <col min="273" max="273" width="9.140625" style="502" customWidth="1"/>
    <col min="274" max="274" width="6.5703125" style="502" customWidth="1"/>
    <col min="275" max="275" width="7.42578125" style="502" customWidth="1"/>
    <col min="276" max="276" width="8.140625" style="502" customWidth="1"/>
    <col min="277" max="277" width="7.5703125" style="502" customWidth="1"/>
    <col min="278" max="278" width="8.85546875" style="502" customWidth="1"/>
    <col min="279" max="279" width="7.140625" style="502" customWidth="1"/>
    <col min="280" max="280" width="7.28515625" style="502" customWidth="1"/>
    <col min="281" max="282" width="7.7109375" style="502" customWidth="1"/>
    <col min="283" max="283" width="9.85546875" style="502" customWidth="1"/>
    <col min="284" max="284" width="8.140625" style="502" customWidth="1"/>
    <col min="285" max="286" width="7.85546875" style="502" customWidth="1"/>
    <col min="287" max="287" width="7.5703125" style="502" customWidth="1"/>
    <col min="288" max="288" width="7.42578125" style="502" customWidth="1"/>
    <col min="289" max="289" width="8.42578125" style="502" customWidth="1"/>
    <col min="290" max="291" width="7.85546875" style="502" customWidth="1"/>
    <col min="292" max="292" width="7.140625" style="502" customWidth="1"/>
    <col min="293" max="293" width="7.5703125" style="502" customWidth="1"/>
    <col min="294" max="294" width="7" style="502" customWidth="1"/>
    <col min="295" max="295" width="8.28515625" style="502" customWidth="1"/>
    <col min="296" max="296" width="9" style="502" customWidth="1"/>
    <col min="297" max="297" width="8" style="502" customWidth="1"/>
    <col min="298" max="298" width="9.7109375" style="502" customWidth="1"/>
    <col min="299" max="299" width="11.140625" style="502" customWidth="1"/>
    <col min="300" max="300" width="11.7109375" style="502" customWidth="1"/>
    <col min="301" max="301" width="9.85546875" style="502" customWidth="1"/>
    <col min="302" max="302" width="12.42578125" style="502" customWidth="1"/>
    <col min="303" max="304" width="9.85546875" style="502" customWidth="1"/>
    <col min="305" max="305" width="12.42578125" style="502" customWidth="1"/>
    <col min="306" max="306" width="10.85546875" style="502" customWidth="1"/>
    <col min="307" max="307" width="12.85546875" style="502" customWidth="1"/>
    <col min="308" max="308" width="13.28515625" style="502" customWidth="1"/>
    <col min="309" max="309" width="13" style="502" customWidth="1"/>
    <col min="310" max="310" width="9" style="502" customWidth="1"/>
    <col min="311" max="314" width="9.140625" style="1"/>
    <col min="315" max="315" width="7.28515625" style="502" customWidth="1"/>
    <col min="316" max="316" width="6.85546875" style="502" customWidth="1"/>
    <col min="317" max="317" width="8.140625" style="502" customWidth="1"/>
    <col min="318" max="318" width="8.28515625" style="502" customWidth="1"/>
    <col min="319" max="319" width="7" style="502" customWidth="1"/>
    <col min="320" max="320" width="7.28515625" style="502" customWidth="1"/>
    <col min="321" max="324" width="7.85546875" style="502" customWidth="1"/>
    <col min="325" max="326" width="8.85546875" style="502" customWidth="1"/>
    <col min="327" max="329" width="7.28515625" style="502" customWidth="1"/>
    <col min="330" max="330" width="9.28515625" style="502" customWidth="1"/>
    <col min="331" max="331" width="8.5703125" style="502" customWidth="1"/>
    <col min="332" max="338" width="9.7109375" style="502" customWidth="1"/>
    <col min="339" max="344" width="10.85546875" style="502" customWidth="1"/>
    <col min="345" max="347" width="8.85546875" style="502" hidden="1" customWidth="1"/>
    <col min="348" max="349" width="9.85546875" style="502" hidden="1" customWidth="1"/>
    <col min="350" max="350" width="7.85546875" style="502" hidden="1" customWidth="1"/>
    <col min="351" max="353" width="8.85546875" style="502" hidden="1" customWidth="1"/>
    <col min="354" max="355" width="9.85546875" style="502" hidden="1" customWidth="1"/>
    <col min="356" max="356" width="11.28515625" style="502" hidden="1" customWidth="1"/>
    <col min="357" max="359" width="7.28515625" style="502" hidden="1" customWidth="1"/>
    <col min="360" max="360" width="9.28515625" style="502" hidden="1" customWidth="1"/>
    <col min="361" max="361" width="8.5703125" style="502" hidden="1" customWidth="1"/>
    <col min="362" max="368" width="9.7109375" style="502" hidden="1" customWidth="1"/>
    <col min="369" max="374" width="10.85546875" style="502" hidden="1" customWidth="1"/>
    <col min="375" max="375" width="7.140625" style="1" customWidth="1"/>
    <col min="376" max="376" width="8.140625" style="502" customWidth="1"/>
    <col min="377" max="381" width="7.7109375" style="502" customWidth="1"/>
    <col min="382" max="383" width="11.7109375" style="502" customWidth="1"/>
    <col min="384" max="384" width="10.85546875" style="502" customWidth="1"/>
    <col min="385" max="16384" width="9.140625" style="1"/>
  </cols>
  <sheetData>
    <row r="2" spans="1:384" ht="32.25" customHeight="1">
      <c r="B2" s="1023" t="s">
        <v>1228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23"/>
      <c r="O2" s="1023"/>
      <c r="P2" s="1023"/>
      <c r="Q2" s="1023"/>
      <c r="R2" s="1023"/>
      <c r="S2" s="1023"/>
      <c r="T2" s="1023"/>
      <c r="U2" s="1023"/>
      <c r="V2" s="1023"/>
      <c r="W2" s="1023"/>
      <c r="X2" s="1023"/>
      <c r="Y2" s="1023"/>
      <c r="Z2" s="1023"/>
      <c r="AA2" s="1023"/>
      <c r="AB2" s="1023"/>
      <c r="BH2" s="502" t="e">
        <f>BH7/BH3</f>
        <v>#DIV/0!</v>
      </c>
    </row>
    <row r="3" spans="1:384">
      <c r="A3" s="503"/>
      <c r="BH3" s="504"/>
      <c r="BI3" s="504"/>
      <c r="BJ3" s="504"/>
      <c r="BK3" s="504"/>
      <c r="BL3" s="504"/>
      <c r="BM3" s="504"/>
      <c r="BN3" s="504"/>
      <c r="BO3" s="504"/>
      <c r="BP3" s="504"/>
      <c r="BQ3" s="504"/>
      <c r="BR3" s="504"/>
      <c r="BS3" s="504"/>
      <c r="BT3" s="504"/>
      <c r="BU3" s="504"/>
      <c r="BV3" s="504"/>
      <c r="BW3" s="504"/>
      <c r="BX3" s="504"/>
      <c r="BY3" s="504"/>
      <c r="BZ3" s="504"/>
      <c r="CA3" s="504"/>
      <c r="CB3" s="504"/>
      <c r="CC3" s="504"/>
      <c r="CD3" s="504"/>
      <c r="CE3" s="504"/>
      <c r="CF3" s="504"/>
      <c r="CG3" s="504"/>
      <c r="CH3" s="504"/>
      <c r="CI3" s="504"/>
      <c r="CJ3" s="504"/>
      <c r="CK3" s="504"/>
      <c r="CL3" s="504"/>
      <c r="CM3" s="504"/>
      <c r="CN3" s="504"/>
      <c r="CO3" s="504"/>
      <c r="CP3" s="504"/>
      <c r="CQ3" s="504"/>
      <c r="CR3" s="504"/>
      <c r="CS3" s="504"/>
      <c r="CT3" s="504"/>
      <c r="CU3" s="504"/>
      <c r="CV3" s="504"/>
      <c r="CW3" s="504"/>
      <c r="CX3" s="504"/>
      <c r="CY3" s="504"/>
      <c r="CZ3" s="504"/>
      <c r="DA3" s="504"/>
      <c r="DB3" s="504"/>
      <c r="DC3" s="504"/>
      <c r="DD3" s="504"/>
      <c r="DE3" s="504"/>
      <c r="DF3" s="504"/>
      <c r="DG3" s="504"/>
      <c r="DH3" s="504"/>
      <c r="DI3" s="504"/>
      <c r="DJ3" s="504"/>
      <c r="DK3" s="504"/>
      <c r="DL3" s="504"/>
      <c r="DM3" s="504"/>
      <c r="DN3" s="504"/>
      <c r="DO3" s="504"/>
      <c r="DP3" s="504"/>
      <c r="DQ3" s="504"/>
      <c r="DR3" s="504"/>
      <c r="DS3" s="504"/>
      <c r="DT3" s="504"/>
      <c r="DU3" s="504"/>
      <c r="DV3" s="504"/>
      <c r="DW3" s="504"/>
      <c r="DX3" s="504"/>
      <c r="DY3" s="504"/>
      <c r="DZ3" s="504"/>
      <c r="EA3" s="504"/>
      <c r="EB3" s="504"/>
      <c r="EC3" s="504"/>
      <c r="ED3" s="504"/>
      <c r="EE3" s="504"/>
      <c r="EF3" s="504"/>
      <c r="EG3" s="504"/>
      <c r="ER3" s="504"/>
      <c r="ES3" s="504"/>
      <c r="ET3" s="504"/>
      <c r="EU3" s="504"/>
      <c r="EV3" s="504"/>
      <c r="EW3" s="504"/>
      <c r="EX3" s="504"/>
      <c r="EY3" s="504"/>
      <c r="EZ3" s="504"/>
      <c r="FA3" s="504"/>
      <c r="FB3" s="504"/>
      <c r="FC3" s="504"/>
      <c r="FD3" s="504"/>
      <c r="FE3" s="504"/>
      <c r="FF3" s="504"/>
      <c r="FG3" s="504"/>
      <c r="FH3" s="504"/>
      <c r="FI3" s="504"/>
      <c r="FJ3" s="504"/>
      <c r="FK3" s="504"/>
      <c r="FL3" s="504"/>
      <c r="FM3" s="504"/>
      <c r="FN3" s="504"/>
      <c r="FO3" s="504"/>
      <c r="FP3" s="504"/>
      <c r="FQ3" s="504"/>
      <c r="FR3" s="504"/>
      <c r="FS3" s="504"/>
      <c r="FT3" s="504"/>
      <c r="FU3" s="504"/>
      <c r="FV3" s="504"/>
      <c r="FW3" s="504"/>
      <c r="FX3" s="504"/>
      <c r="FY3" s="504"/>
      <c r="FZ3" s="504"/>
      <c r="GA3" s="504"/>
      <c r="GB3" s="504"/>
      <c r="GC3" s="504"/>
      <c r="GD3" s="504"/>
      <c r="GE3" s="504"/>
      <c r="GF3" s="504"/>
      <c r="GG3" s="504"/>
      <c r="GH3" s="504"/>
      <c r="GI3" s="504"/>
      <c r="GJ3" s="504"/>
      <c r="GK3" s="504"/>
      <c r="GL3" s="504"/>
      <c r="GM3" s="504"/>
      <c r="GN3" s="504"/>
      <c r="GO3" s="504"/>
      <c r="GP3" s="504"/>
      <c r="GQ3" s="504"/>
      <c r="GR3" s="504"/>
      <c r="GS3" s="504"/>
      <c r="GT3" s="504"/>
      <c r="GU3" s="504"/>
      <c r="GV3" s="504"/>
      <c r="GW3" s="504"/>
      <c r="GX3" s="504"/>
      <c r="GY3" s="504"/>
      <c r="GZ3" s="504"/>
      <c r="HA3" s="504"/>
      <c r="HB3" s="504"/>
      <c r="HC3" s="504"/>
      <c r="HD3" s="504"/>
      <c r="HE3" s="504"/>
      <c r="HF3" s="504"/>
      <c r="HG3" s="504"/>
      <c r="HH3" s="504"/>
      <c r="HI3" s="504"/>
      <c r="HJ3" s="504"/>
      <c r="HK3" s="504"/>
      <c r="HL3" s="504"/>
      <c r="HM3" s="504"/>
      <c r="HN3" s="504"/>
      <c r="HO3" s="504"/>
      <c r="HP3" s="504"/>
      <c r="HQ3" s="504"/>
      <c r="HR3" s="504"/>
      <c r="HS3" s="504"/>
      <c r="HT3" s="504"/>
      <c r="HU3" s="504"/>
      <c r="HV3" s="504"/>
      <c r="HW3" s="504"/>
      <c r="HX3" s="504"/>
      <c r="HY3" s="504"/>
      <c r="HZ3" s="504"/>
      <c r="IA3" s="504"/>
      <c r="IB3" s="504"/>
      <c r="IC3" s="504"/>
      <c r="ID3" s="504"/>
      <c r="IE3" s="504"/>
      <c r="IF3" s="504"/>
      <c r="IG3" s="504"/>
      <c r="IH3" s="504"/>
      <c r="II3" s="504"/>
      <c r="IJ3" s="504"/>
      <c r="IK3" s="504"/>
      <c r="IL3" s="504"/>
      <c r="IM3" s="504"/>
      <c r="IN3" s="504"/>
      <c r="IO3" s="504"/>
      <c r="IP3" s="504"/>
      <c r="IQ3" s="504"/>
      <c r="IR3" s="504"/>
      <c r="IS3" s="504"/>
      <c r="IT3" s="504"/>
      <c r="IU3" s="504"/>
      <c r="IV3" s="504"/>
      <c r="IW3" s="504"/>
    </row>
    <row r="4" spans="1:384" s="502" customFormat="1" ht="12.75">
      <c r="A4" s="991" t="s">
        <v>1128</v>
      </c>
      <c r="B4" s="1025" t="s">
        <v>1129</v>
      </c>
      <c r="C4" s="1025"/>
      <c r="D4" s="1025"/>
      <c r="E4" s="1025"/>
      <c r="F4" s="1026" t="s">
        <v>1130</v>
      </c>
      <c r="G4" s="1026"/>
      <c r="H4" s="1026"/>
      <c r="I4" s="1026"/>
      <c r="J4" s="1026"/>
      <c r="K4" s="1027" t="s">
        <v>1131</v>
      </c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505"/>
      <c r="AE4" s="505"/>
      <c r="AF4" s="505"/>
      <c r="AG4" s="505"/>
      <c r="AH4" s="505"/>
      <c r="AI4" s="505"/>
      <c r="AJ4" s="1025" t="s">
        <v>1132</v>
      </c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44" t="s">
        <v>1133</v>
      </c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45"/>
      <c r="DV4" s="1045"/>
      <c r="DW4" s="1045"/>
      <c r="DX4" s="1045"/>
      <c r="DY4" s="1045"/>
      <c r="DZ4" s="1045"/>
      <c r="EA4" s="1045"/>
      <c r="EB4" s="1045"/>
      <c r="EC4" s="1045"/>
      <c r="ED4" s="1045"/>
      <c r="EE4" s="1045"/>
      <c r="EF4" s="1045"/>
      <c r="EG4" s="1045"/>
      <c r="EH4" s="1045"/>
      <c r="EI4" s="1045"/>
      <c r="EJ4" s="1045"/>
      <c r="EK4" s="1045"/>
      <c r="EL4" s="1045"/>
      <c r="EM4" s="1045"/>
      <c r="EN4" s="1045"/>
      <c r="EO4" s="1045"/>
      <c r="EP4" s="1045"/>
      <c r="EQ4" s="1045"/>
      <c r="ER4" s="1045"/>
      <c r="ES4" s="1045"/>
      <c r="ET4" s="1045"/>
      <c r="EU4" s="1045"/>
      <c r="EV4" s="1045"/>
      <c r="EW4" s="1045"/>
      <c r="EX4" s="1045"/>
      <c r="EY4" s="1045"/>
      <c r="EZ4" s="1045"/>
      <c r="FA4" s="1045"/>
      <c r="FB4" s="1045"/>
      <c r="FC4" s="1045"/>
      <c r="FD4" s="1045"/>
      <c r="FE4" s="1045"/>
      <c r="FF4" s="1045"/>
      <c r="FG4" s="1045"/>
      <c r="FH4" s="1045"/>
      <c r="FI4" s="1045"/>
      <c r="FJ4" s="1045"/>
      <c r="FK4" s="1045"/>
      <c r="FL4" s="1045"/>
      <c r="FM4" s="1045"/>
      <c r="FN4" s="1045"/>
      <c r="FO4" s="1045"/>
      <c r="FP4" s="1045"/>
      <c r="FQ4" s="1045"/>
      <c r="FR4" s="1045"/>
      <c r="FS4" s="1045"/>
      <c r="FT4" s="1045"/>
      <c r="FU4" s="1045"/>
      <c r="FV4" s="1045"/>
      <c r="FW4" s="1045"/>
      <c r="FX4" s="1045"/>
      <c r="FY4" s="1045"/>
      <c r="FZ4" s="1045"/>
      <c r="GA4" s="1045"/>
      <c r="GB4" s="1045"/>
      <c r="GC4" s="1045"/>
      <c r="GD4" s="1045"/>
      <c r="GE4" s="1045"/>
      <c r="GF4" s="1045"/>
      <c r="GG4" s="1045"/>
      <c r="GH4" s="1045"/>
      <c r="GI4" s="1045"/>
      <c r="GJ4" s="1045"/>
      <c r="GK4" s="1045"/>
      <c r="GL4" s="1045"/>
      <c r="GM4" s="1045"/>
      <c r="GN4" s="1045"/>
      <c r="GO4" s="1045"/>
      <c r="GP4" s="1045"/>
      <c r="GQ4" s="1045"/>
      <c r="GR4" s="1045"/>
      <c r="GS4" s="1045"/>
      <c r="GT4" s="1045"/>
      <c r="GU4" s="1045"/>
      <c r="GV4" s="1045"/>
      <c r="GW4" s="1045"/>
      <c r="GX4" s="1045"/>
      <c r="GY4" s="1045"/>
      <c r="GZ4" s="1045"/>
      <c r="HA4" s="1045"/>
      <c r="HB4" s="1045"/>
      <c r="HC4" s="1045"/>
      <c r="HD4" s="1045"/>
      <c r="HE4" s="1045"/>
      <c r="HF4" s="1045"/>
      <c r="HG4" s="1045"/>
      <c r="HH4" s="1045"/>
      <c r="HI4" s="1045"/>
      <c r="HJ4" s="1045"/>
      <c r="HK4" s="1045"/>
      <c r="HL4" s="1045"/>
      <c r="HM4" s="1045"/>
      <c r="HN4" s="1045"/>
      <c r="HO4" s="1045"/>
      <c r="HP4" s="1045"/>
      <c r="HQ4" s="1045"/>
      <c r="HR4" s="1045"/>
      <c r="HS4" s="1045"/>
      <c r="HT4" s="1045"/>
      <c r="HU4" s="1045"/>
      <c r="HV4" s="1045"/>
      <c r="HW4" s="1045"/>
      <c r="HX4" s="1045"/>
      <c r="HY4" s="1045"/>
      <c r="HZ4" s="1045"/>
      <c r="IA4" s="1045"/>
      <c r="IB4" s="1045"/>
      <c r="IC4" s="1045"/>
      <c r="ID4" s="1045"/>
      <c r="IE4" s="1045"/>
      <c r="IF4" s="1045"/>
      <c r="IG4" s="1045"/>
      <c r="IH4" s="1045"/>
      <c r="II4" s="1045"/>
      <c r="IJ4" s="1045"/>
      <c r="IK4" s="1045"/>
      <c r="IL4" s="1045"/>
      <c r="IM4" s="1045"/>
      <c r="IN4" s="1045"/>
      <c r="IO4" s="1045"/>
      <c r="IP4" s="1045"/>
      <c r="IQ4" s="1045"/>
      <c r="IR4" s="1045"/>
      <c r="IS4" s="1045"/>
      <c r="IT4" s="1045"/>
      <c r="IU4" s="1045"/>
      <c r="IV4" s="1045"/>
      <c r="IW4" s="1045"/>
      <c r="IX4" s="1045"/>
      <c r="IY4" s="1045"/>
      <c r="IZ4" s="1045"/>
      <c r="JA4" s="1045"/>
      <c r="JB4" s="1045"/>
      <c r="JC4" s="1045"/>
      <c r="JD4" s="1045"/>
      <c r="JE4" s="1045"/>
      <c r="JF4" s="1045"/>
      <c r="JG4" s="1045"/>
      <c r="JH4" s="1045"/>
      <c r="JI4" s="1045"/>
      <c r="JJ4" s="1045"/>
      <c r="JK4" s="1045"/>
      <c r="JL4" s="1045"/>
      <c r="JM4" s="1045"/>
      <c r="JN4" s="1045"/>
      <c r="JO4" s="1045"/>
      <c r="JP4" s="1045"/>
      <c r="JQ4" s="1045"/>
      <c r="JR4" s="1045"/>
      <c r="JS4" s="1045"/>
      <c r="JT4" s="1045"/>
      <c r="JU4" s="1045"/>
      <c r="JV4" s="1045"/>
      <c r="JW4" s="1045"/>
      <c r="JX4" s="1045"/>
      <c r="JY4" s="1045"/>
      <c r="JZ4" s="1045"/>
      <c r="KA4" s="1045"/>
      <c r="KB4" s="1045"/>
      <c r="KC4" s="1045"/>
      <c r="KD4" s="1045"/>
      <c r="KE4" s="1045"/>
      <c r="KF4" s="1045"/>
      <c r="KG4" s="1045"/>
      <c r="KH4" s="1045"/>
      <c r="KI4" s="1045"/>
      <c r="KJ4" s="1045"/>
      <c r="KK4" s="1045"/>
      <c r="KL4" s="1045"/>
      <c r="KM4" s="1045"/>
      <c r="KN4" s="1045"/>
      <c r="KO4" s="1045"/>
      <c r="KP4" s="1045"/>
      <c r="KQ4" s="1045"/>
      <c r="KR4" s="1045"/>
      <c r="KS4" s="1046"/>
      <c r="KT4" s="506"/>
      <c r="KU4" s="506"/>
      <c r="KV4" s="506"/>
      <c r="KW4" s="506"/>
      <c r="LC4" s="1027" t="s">
        <v>1134</v>
      </c>
      <c r="LD4" s="1028"/>
      <c r="LE4" s="1028"/>
      <c r="LF4" s="1028"/>
      <c r="LG4" s="1028"/>
      <c r="LH4" s="1047"/>
      <c r="LI4" s="1027" t="s">
        <v>1352</v>
      </c>
      <c r="LJ4" s="1028"/>
      <c r="LK4" s="1028"/>
      <c r="LL4" s="1028"/>
      <c r="LM4" s="1028"/>
      <c r="LN4" s="1047"/>
      <c r="LO4" s="1027" t="s">
        <v>1135</v>
      </c>
      <c r="LP4" s="1028"/>
      <c r="LQ4" s="1028"/>
      <c r="LR4" s="1028"/>
      <c r="LS4" s="1028"/>
      <c r="LT4" s="1047"/>
      <c r="LU4" s="1027" t="s">
        <v>1360</v>
      </c>
      <c r="LV4" s="1028"/>
      <c r="LW4" s="1028"/>
      <c r="LX4" s="1028"/>
      <c r="LY4" s="1028"/>
      <c r="LZ4" s="1047"/>
      <c r="MA4" s="1027" t="s">
        <v>1361</v>
      </c>
      <c r="MB4" s="1028"/>
      <c r="MC4" s="1028"/>
      <c r="MD4" s="1028"/>
      <c r="ME4" s="1028"/>
      <c r="MF4" s="1047"/>
      <c r="MG4" s="1057" t="s">
        <v>1136</v>
      </c>
      <c r="MH4" s="1058"/>
      <c r="MI4" s="1058"/>
      <c r="MJ4" s="1058"/>
      <c r="MK4" s="1058"/>
      <c r="ML4" s="1059"/>
      <c r="MM4" s="1034" t="s">
        <v>1137</v>
      </c>
      <c r="MN4" s="1035"/>
      <c r="MO4" s="1035"/>
      <c r="MP4" s="1035"/>
      <c r="MQ4" s="1035"/>
      <c r="MR4" s="1036"/>
      <c r="MS4" s="1034" t="s">
        <v>1138</v>
      </c>
      <c r="MT4" s="1035"/>
      <c r="MU4" s="1035"/>
      <c r="MV4" s="1035"/>
      <c r="MW4" s="1035"/>
      <c r="MX4" s="1036"/>
      <c r="MY4" s="1034" t="s">
        <v>1365</v>
      </c>
      <c r="MZ4" s="1035"/>
      <c r="NA4" s="1035"/>
      <c r="NB4" s="1035"/>
      <c r="NC4" s="1035"/>
      <c r="ND4" s="1036"/>
      <c r="NE4" s="1034" t="s">
        <v>1366</v>
      </c>
      <c r="NF4" s="1035"/>
      <c r="NG4" s="1035"/>
      <c r="NH4" s="1035"/>
      <c r="NI4" s="1035"/>
      <c r="NJ4" s="1036"/>
      <c r="NL4" s="1027" t="s">
        <v>1139</v>
      </c>
      <c r="NM4" s="1028"/>
      <c r="NN4" s="1047"/>
      <c r="NO4" s="1027" t="s">
        <v>1359</v>
      </c>
      <c r="NP4" s="1028"/>
      <c r="NQ4" s="1047"/>
      <c r="NR4" s="1027" t="s">
        <v>1358</v>
      </c>
      <c r="NS4" s="1028"/>
      <c r="NT4" s="1047"/>
    </row>
    <row r="5" spans="1:384" s="502" customFormat="1" ht="39" customHeight="1">
      <c r="A5" s="1024"/>
      <c r="B5" s="895" t="s">
        <v>1140</v>
      </c>
      <c r="C5" s="896"/>
      <c r="D5" s="896"/>
      <c r="E5" s="897"/>
      <c r="F5" s="1048" t="s">
        <v>1140</v>
      </c>
      <c r="G5" s="1049"/>
      <c r="H5" s="1049"/>
      <c r="I5" s="1050"/>
      <c r="J5" s="1042" t="s">
        <v>1141</v>
      </c>
      <c r="K5" s="1029" t="s">
        <v>1142</v>
      </c>
      <c r="L5" s="1030"/>
      <c r="M5" s="1030"/>
      <c r="N5" s="1030"/>
      <c r="O5" s="1030"/>
      <c r="P5" s="1031"/>
      <c r="Q5" s="1029" t="s">
        <v>1143</v>
      </c>
      <c r="R5" s="1030"/>
      <c r="S5" s="1030"/>
      <c r="T5" s="1030"/>
      <c r="U5" s="1030"/>
      <c r="V5" s="1031"/>
      <c r="W5" s="1029" t="s">
        <v>1144</v>
      </c>
      <c r="X5" s="1030"/>
      <c r="Y5" s="1030"/>
      <c r="Z5" s="1030"/>
      <c r="AA5" s="1030"/>
      <c r="AB5" s="1031"/>
      <c r="AC5" s="1032" t="s">
        <v>1145</v>
      </c>
      <c r="AD5" s="1033" t="s">
        <v>1146</v>
      </c>
      <c r="AE5" s="1033"/>
      <c r="AF5" s="1033"/>
      <c r="AG5" s="1033"/>
      <c r="AH5" s="1033"/>
      <c r="AI5" s="1033"/>
      <c r="AJ5" s="1037" t="s">
        <v>1147</v>
      </c>
      <c r="AK5" s="1037"/>
      <c r="AL5" s="1037"/>
      <c r="AM5" s="1033" t="s">
        <v>1148</v>
      </c>
      <c r="AN5" s="1033"/>
      <c r="AO5" s="1033"/>
      <c r="AP5" s="1033" t="s">
        <v>1149</v>
      </c>
      <c r="AQ5" s="1033"/>
      <c r="AR5" s="1033"/>
      <c r="AS5" s="1033" t="s">
        <v>1150</v>
      </c>
      <c r="AT5" s="1033"/>
      <c r="AU5" s="1033"/>
      <c r="AV5" s="1033" t="s">
        <v>1151</v>
      </c>
      <c r="AW5" s="1033"/>
      <c r="AX5" s="1033"/>
      <c r="AY5" s="1033" t="s">
        <v>1152</v>
      </c>
      <c r="AZ5" s="1033"/>
      <c r="BA5" s="1033"/>
      <c r="BB5" s="1033" t="s">
        <v>1153</v>
      </c>
      <c r="BC5" s="1033"/>
      <c r="BD5" s="1033"/>
      <c r="BE5" s="1033" t="s">
        <v>1154</v>
      </c>
      <c r="BF5" s="1033"/>
      <c r="BG5" s="1033"/>
      <c r="BH5" s="1038" t="s">
        <v>1142</v>
      </c>
      <c r="BI5" s="1039"/>
      <c r="BJ5" s="1039"/>
      <c r="BK5" s="1039"/>
      <c r="BL5" s="1039"/>
      <c r="BM5" s="1039"/>
      <c r="BN5" s="1039"/>
      <c r="BO5" s="1039"/>
      <c r="BP5" s="1039"/>
      <c r="BQ5" s="1039"/>
      <c r="BR5" s="1039"/>
      <c r="BS5" s="1039"/>
      <c r="BT5" s="1039"/>
      <c r="BU5" s="1039"/>
      <c r="BV5" s="1039"/>
      <c r="BW5" s="1039"/>
      <c r="BX5" s="1039"/>
      <c r="BY5" s="1039"/>
      <c r="BZ5" s="1039"/>
      <c r="CA5" s="1039"/>
      <c r="CB5" s="1039"/>
      <c r="CC5" s="1039"/>
      <c r="CD5" s="1039"/>
      <c r="CE5" s="1039"/>
      <c r="CF5" s="1039"/>
      <c r="CG5" s="1040"/>
      <c r="CH5" s="1038" t="s">
        <v>1143</v>
      </c>
      <c r="CI5" s="1039"/>
      <c r="CJ5" s="1039"/>
      <c r="CK5" s="1039"/>
      <c r="CL5" s="1039"/>
      <c r="CM5" s="1039"/>
      <c r="CN5" s="1039"/>
      <c r="CO5" s="1039"/>
      <c r="CP5" s="1039"/>
      <c r="CQ5" s="1039"/>
      <c r="CR5" s="1039"/>
      <c r="CS5" s="1039"/>
      <c r="CT5" s="1039"/>
      <c r="CU5" s="1039"/>
      <c r="CV5" s="1039"/>
      <c r="CW5" s="1039"/>
      <c r="CX5" s="1039"/>
      <c r="CY5" s="1039"/>
      <c r="CZ5" s="1039"/>
      <c r="DA5" s="1039"/>
      <c r="DB5" s="1039"/>
      <c r="DC5" s="1039"/>
      <c r="DD5" s="1039"/>
      <c r="DE5" s="1039"/>
      <c r="DF5" s="1039"/>
      <c r="DG5" s="1040"/>
      <c r="DH5" s="1038" t="s">
        <v>1144</v>
      </c>
      <c r="DI5" s="1039"/>
      <c r="DJ5" s="1039"/>
      <c r="DK5" s="1039"/>
      <c r="DL5" s="1039"/>
      <c r="DM5" s="1039"/>
      <c r="DN5" s="1039"/>
      <c r="DO5" s="1039"/>
      <c r="DP5" s="1039"/>
      <c r="DQ5" s="1039"/>
      <c r="DR5" s="1039"/>
      <c r="DS5" s="1039"/>
      <c r="DT5" s="1039"/>
      <c r="DU5" s="1039"/>
      <c r="DV5" s="1039"/>
      <c r="DW5" s="1039"/>
      <c r="DX5" s="1039"/>
      <c r="DY5" s="1039"/>
      <c r="DZ5" s="1039"/>
      <c r="EA5" s="1039"/>
      <c r="EB5" s="1039"/>
      <c r="EC5" s="1039"/>
      <c r="ED5" s="1039"/>
      <c r="EE5" s="1039"/>
      <c r="EF5" s="1039"/>
      <c r="EG5" s="1040"/>
      <c r="EH5" s="1032" t="s">
        <v>1155</v>
      </c>
      <c r="EI5" s="1048" t="s">
        <v>1156</v>
      </c>
      <c r="EJ5" s="1049"/>
      <c r="EK5" s="1049"/>
      <c r="EL5" s="1050"/>
      <c r="EM5" s="1051" t="s">
        <v>1157</v>
      </c>
      <c r="EN5" s="1052"/>
      <c r="EO5" s="1052"/>
      <c r="EP5" s="1052"/>
      <c r="EQ5" s="1053"/>
      <c r="ER5" s="1025" t="s">
        <v>1158</v>
      </c>
      <c r="ES5" s="1025"/>
      <c r="ET5" s="1025"/>
      <c r="EU5" s="1025"/>
      <c r="EV5" s="1025"/>
      <c r="EW5" s="1025"/>
      <c r="EX5" s="1025"/>
      <c r="EY5" s="1025"/>
      <c r="EZ5" s="1025"/>
      <c r="FA5" s="1025"/>
      <c r="FB5" s="1025"/>
      <c r="FC5" s="1025"/>
      <c r="FD5" s="1025"/>
      <c r="FE5" s="1025"/>
      <c r="FF5" s="1025"/>
      <c r="FG5" s="1025"/>
      <c r="FH5" s="1025"/>
      <c r="FI5" s="1025"/>
      <c r="FJ5" s="1025"/>
      <c r="FK5" s="1025"/>
      <c r="FL5" s="1025"/>
      <c r="FM5" s="1025"/>
      <c r="FN5" s="1025"/>
      <c r="FO5" s="1025"/>
      <c r="FP5" s="1025"/>
      <c r="FQ5" s="1025"/>
      <c r="FR5" s="1025"/>
      <c r="FS5" s="1025"/>
      <c r="FT5" s="1025"/>
      <c r="FU5" s="1025"/>
      <c r="FV5" s="1054" t="s">
        <v>1159</v>
      </c>
      <c r="FW5" s="1054"/>
      <c r="FX5" s="1054"/>
      <c r="FY5" s="1054"/>
      <c r="FZ5" s="1054"/>
      <c r="GA5" s="1054"/>
      <c r="GB5" s="1054"/>
      <c r="GC5" s="1054"/>
      <c r="GD5" s="1054"/>
      <c r="GE5" s="1054"/>
      <c r="GF5" s="1054"/>
      <c r="GG5" s="1054"/>
      <c r="GH5" s="1054"/>
      <c r="GI5" s="1054"/>
      <c r="GJ5" s="1054"/>
      <c r="GK5" s="1054"/>
      <c r="GL5" s="1054"/>
      <c r="GM5" s="1054"/>
      <c r="GN5" s="1054"/>
      <c r="GO5" s="1054"/>
      <c r="GP5" s="1054"/>
      <c r="GQ5" s="1054"/>
      <c r="GR5" s="1054"/>
      <c r="GS5" s="1054"/>
      <c r="GT5" s="1054"/>
      <c r="GU5" s="1054"/>
      <c r="GV5" s="1054"/>
      <c r="GW5" s="1054"/>
      <c r="GX5" s="1054"/>
      <c r="GY5" s="1054"/>
      <c r="GZ5" s="1054"/>
      <c r="HA5" s="1054"/>
      <c r="HB5" s="1054"/>
      <c r="HC5" s="1054"/>
      <c r="HD5" s="1054"/>
      <c r="HE5" s="1054"/>
      <c r="HF5" s="1054"/>
      <c r="HG5" s="1054"/>
      <c r="HH5" s="1054"/>
      <c r="HI5" s="1054"/>
      <c r="HJ5" s="1054"/>
      <c r="HK5" s="1054"/>
      <c r="HL5" s="1054"/>
      <c r="HM5" s="1054"/>
      <c r="HN5" s="1054"/>
      <c r="HO5" s="1054"/>
      <c r="HP5" s="1054"/>
      <c r="HQ5" s="1054"/>
      <c r="HR5" s="1054"/>
      <c r="HS5" s="1054"/>
      <c r="HT5" s="1054"/>
      <c r="HU5" s="1054"/>
      <c r="HV5" s="1054"/>
      <c r="HW5" s="1054"/>
      <c r="HX5" s="1054"/>
      <c r="HY5" s="1054"/>
      <c r="HZ5" s="1054"/>
      <c r="IA5" s="1054"/>
      <c r="IB5" s="1054"/>
      <c r="IC5" s="1054"/>
      <c r="ID5" s="1054"/>
      <c r="IE5" s="1054"/>
      <c r="IF5" s="1054"/>
      <c r="IG5" s="1054"/>
      <c r="IH5" s="1054"/>
      <c r="II5" s="1054"/>
      <c r="IJ5" s="1054"/>
      <c r="IK5" s="1054"/>
      <c r="IL5" s="1054"/>
      <c r="IM5" s="1054"/>
      <c r="IN5" s="1054"/>
      <c r="IO5" s="1054"/>
      <c r="IP5" s="1054"/>
      <c r="IQ5" s="1054"/>
      <c r="IR5" s="1054"/>
      <c r="IS5" s="1054"/>
      <c r="IT5" s="1054"/>
      <c r="IU5" s="1054"/>
      <c r="IV5" s="1054"/>
      <c r="IW5" s="1054"/>
      <c r="IX5" s="1054"/>
      <c r="IY5" s="1054"/>
      <c r="IZ5" s="1054"/>
      <c r="JA5" s="1054"/>
      <c r="JB5" s="1054"/>
      <c r="JC5" s="1054"/>
      <c r="JD5" s="1054"/>
      <c r="JE5" s="1054"/>
      <c r="JF5" s="1054"/>
      <c r="JG5" s="1054"/>
      <c r="JH5" s="1054"/>
      <c r="JI5" s="1054"/>
      <c r="JJ5" s="1054"/>
      <c r="JK5" s="1054"/>
      <c r="JL5" s="1054"/>
      <c r="JM5" s="1054"/>
      <c r="JN5" s="1054"/>
      <c r="JO5" s="1054"/>
      <c r="JP5" s="1054"/>
      <c r="JQ5" s="1054"/>
      <c r="JR5" s="1054"/>
      <c r="JS5" s="1054"/>
      <c r="JT5" s="1054"/>
      <c r="JU5" s="1054"/>
      <c r="JV5" s="1054"/>
      <c r="JW5" s="1054"/>
      <c r="JX5" s="1054"/>
      <c r="JY5" s="1054"/>
      <c r="JZ5" s="1054"/>
      <c r="KA5" s="1054"/>
      <c r="KB5" s="1054"/>
      <c r="KC5" s="1054"/>
      <c r="KD5" s="1054"/>
      <c r="KE5" s="1054"/>
      <c r="KF5" s="1054"/>
      <c r="KG5" s="1054"/>
      <c r="KH5" s="1054"/>
      <c r="KI5" s="1054"/>
      <c r="KJ5" s="1054"/>
      <c r="KK5" s="1054"/>
      <c r="KL5" s="507" t="s">
        <v>1160</v>
      </c>
      <c r="KM5" s="505"/>
      <c r="KN5" s="509"/>
      <c r="KO5" s="1041" t="s">
        <v>1156</v>
      </c>
      <c r="KP5" s="1041"/>
      <c r="KQ5" s="1041"/>
      <c r="KR5" s="1041"/>
      <c r="KS5" s="1032" t="s">
        <v>1162</v>
      </c>
      <c r="KT5" s="1041" t="s">
        <v>1156</v>
      </c>
      <c r="KU5" s="1041"/>
      <c r="KV5" s="1041"/>
      <c r="KW5" s="1041"/>
      <c r="KX5" s="1042" t="s">
        <v>1163</v>
      </c>
      <c r="KY5" s="1042" t="s">
        <v>1164</v>
      </c>
      <c r="KZ5" s="1042" t="s">
        <v>1165</v>
      </c>
      <c r="LA5" s="1055" t="s">
        <v>1166</v>
      </c>
      <c r="LC5" s="1033" t="s">
        <v>1146</v>
      </c>
      <c r="LD5" s="1033"/>
      <c r="LE5" s="1033"/>
      <c r="LF5" s="1033"/>
      <c r="LG5" s="1033"/>
      <c r="LH5" s="1033"/>
      <c r="LI5" s="1033" t="s">
        <v>1146</v>
      </c>
      <c r="LJ5" s="1033"/>
      <c r="LK5" s="1033"/>
      <c r="LL5" s="1033"/>
      <c r="LM5" s="1033"/>
      <c r="LN5" s="1033"/>
      <c r="LO5" s="1033" t="s">
        <v>1146</v>
      </c>
      <c r="LP5" s="1033"/>
      <c r="LQ5" s="1033"/>
      <c r="LR5" s="1033"/>
      <c r="LS5" s="1033"/>
      <c r="LT5" s="1033"/>
      <c r="LU5" s="1033" t="s">
        <v>1146</v>
      </c>
      <c r="LV5" s="1033"/>
      <c r="LW5" s="1033"/>
      <c r="LX5" s="1033"/>
      <c r="LY5" s="1033"/>
      <c r="LZ5" s="1033"/>
      <c r="MA5" s="1033" t="s">
        <v>1146</v>
      </c>
      <c r="MB5" s="1033"/>
      <c r="MC5" s="1033"/>
      <c r="MD5" s="1033"/>
      <c r="ME5" s="1033"/>
      <c r="MF5" s="1033"/>
      <c r="MG5" s="1033" t="s">
        <v>1146</v>
      </c>
      <c r="MH5" s="1033"/>
      <c r="MI5" s="1033"/>
      <c r="MJ5" s="1033"/>
      <c r="MK5" s="1033"/>
      <c r="ML5" s="1033"/>
      <c r="MM5" s="1033" t="s">
        <v>1146</v>
      </c>
      <c r="MN5" s="1033"/>
      <c r="MO5" s="1033"/>
      <c r="MP5" s="1033"/>
      <c r="MQ5" s="1033"/>
      <c r="MR5" s="1033"/>
      <c r="MS5" s="1033" t="s">
        <v>1146</v>
      </c>
      <c r="MT5" s="1033"/>
      <c r="MU5" s="1033"/>
      <c r="MV5" s="1033"/>
      <c r="MW5" s="1033"/>
      <c r="MX5" s="1033"/>
      <c r="MY5" s="1033" t="s">
        <v>1146</v>
      </c>
      <c r="MZ5" s="1033"/>
      <c r="NA5" s="1033"/>
      <c r="NB5" s="1033"/>
      <c r="NC5" s="1033"/>
      <c r="ND5" s="1033"/>
      <c r="NE5" s="1033" t="s">
        <v>1146</v>
      </c>
      <c r="NF5" s="1033"/>
      <c r="NG5" s="1033"/>
      <c r="NH5" s="1033"/>
      <c r="NI5" s="1033"/>
      <c r="NJ5" s="1033"/>
      <c r="NL5" s="1037" t="s">
        <v>1167</v>
      </c>
      <c r="NM5" s="1037"/>
      <c r="NN5" s="1037"/>
      <c r="NO5" s="1037" t="s">
        <v>1167</v>
      </c>
      <c r="NP5" s="1037"/>
      <c r="NQ5" s="1037"/>
      <c r="NR5" s="1037" t="s">
        <v>1167</v>
      </c>
      <c r="NS5" s="1037"/>
      <c r="NT5" s="1037"/>
    </row>
    <row r="6" spans="1:384" s="523" customFormat="1" ht="75.75" customHeight="1">
      <c r="A6" s="992"/>
      <c r="B6" s="324" t="s">
        <v>1168</v>
      </c>
      <c r="C6" s="324" t="s">
        <v>1169</v>
      </c>
      <c r="D6" s="324" t="s">
        <v>1170</v>
      </c>
      <c r="E6" s="510" t="s">
        <v>265</v>
      </c>
      <c r="F6" s="324" t="s">
        <v>1168</v>
      </c>
      <c r="G6" s="324" t="s">
        <v>1169</v>
      </c>
      <c r="H6" s="324" t="s">
        <v>1170</v>
      </c>
      <c r="I6" s="510" t="s">
        <v>1171</v>
      </c>
      <c r="J6" s="1043"/>
      <c r="K6" s="324" t="s">
        <v>1172</v>
      </c>
      <c r="L6" s="324"/>
      <c r="M6" s="324" t="s">
        <v>1173</v>
      </c>
      <c r="N6" s="511" t="s">
        <v>1174</v>
      </c>
      <c r="O6" s="324" t="s">
        <v>1175</v>
      </c>
      <c r="P6" s="510" t="s">
        <v>265</v>
      </c>
      <c r="Q6" s="324" t="s">
        <v>1176</v>
      </c>
      <c r="R6" s="324"/>
      <c r="S6" s="324" t="s">
        <v>1177</v>
      </c>
      <c r="T6" s="80" t="s">
        <v>1174</v>
      </c>
      <c r="U6" s="324" t="s">
        <v>1175</v>
      </c>
      <c r="V6" s="510" t="s">
        <v>265</v>
      </c>
      <c r="W6" s="324" t="s">
        <v>1176</v>
      </c>
      <c r="X6" s="324"/>
      <c r="Y6" s="80"/>
      <c r="Z6" s="80" t="s">
        <v>1174</v>
      </c>
      <c r="AA6" s="324" t="s">
        <v>1175</v>
      </c>
      <c r="AB6" s="510" t="s">
        <v>265</v>
      </c>
      <c r="AC6" s="1032"/>
      <c r="AD6" s="324" t="s">
        <v>1178</v>
      </c>
      <c r="AE6" s="324" t="s">
        <v>1179</v>
      </c>
      <c r="AF6" s="512" t="s">
        <v>1180</v>
      </c>
      <c r="AG6" s="512" t="s">
        <v>1181</v>
      </c>
      <c r="AH6" s="324" t="s">
        <v>1182</v>
      </c>
      <c r="AI6" s="324" t="s">
        <v>1183</v>
      </c>
      <c r="AJ6" s="512" t="s">
        <v>1142</v>
      </c>
      <c r="AK6" s="512" t="s">
        <v>1143</v>
      </c>
      <c r="AL6" s="324" t="s">
        <v>1144</v>
      </c>
      <c r="AM6" s="512" t="s">
        <v>1142</v>
      </c>
      <c r="AN6" s="512" t="s">
        <v>1143</v>
      </c>
      <c r="AO6" s="324" t="s">
        <v>1144</v>
      </c>
      <c r="AP6" s="512" t="s">
        <v>1142</v>
      </c>
      <c r="AQ6" s="512" t="s">
        <v>1143</v>
      </c>
      <c r="AR6" s="324" t="s">
        <v>1144</v>
      </c>
      <c r="AS6" s="512" t="s">
        <v>1142</v>
      </c>
      <c r="AT6" s="512" t="s">
        <v>1143</v>
      </c>
      <c r="AU6" s="324" t="s">
        <v>1144</v>
      </c>
      <c r="AV6" s="512" t="s">
        <v>1142</v>
      </c>
      <c r="AW6" s="512" t="s">
        <v>1143</v>
      </c>
      <c r="AX6" s="324" t="s">
        <v>1144</v>
      </c>
      <c r="AY6" s="512" t="s">
        <v>1142</v>
      </c>
      <c r="AZ6" s="512" t="s">
        <v>1143</v>
      </c>
      <c r="BA6" s="324" t="s">
        <v>1144</v>
      </c>
      <c r="BB6" s="512" t="s">
        <v>1142</v>
      </c>
      <c r="BC6" s="512" t="s">
        <v>1143</v>
      </c>
      <c r="BD6" s="324" t="s">
        <v>1144</v>
      </c>
      <c r="BE6" s="512" t="s">
        <v>1142</v>
      </c>
      <c r="BF6" s="512" t="s">
        <v>1143</v>
      </c>
      <c r="BG6" s="324" t="s">
        <v>1144</v>
      </c>
      <c r="BH6" s="513" t="s">
        <v>1184</v>
      </c>
      <c r="BI6" s="324" t="s">
        <v>1185</v>
      </c>
      <c r="BJ6" s="324" t="s">
        <v>1186</v>
      </c>
      <c r="BK6" s="324" t="s">
        <v>1187</v>
      </c>
      <c r="BL6" s="324" t="s">
        <v>1188</v>
      </c>
      <c r="BM6" s="513" t="s">
        <v>1189</v>
      </c>
      <c r="BN6" s="324" t="s">
        <v>1185</v>
      </c>
      <c r="BO6" s="324" t="s">
        <v>1186</v>
      </c>
      <c r="BP6" s="324" t="s">
        <v>1187</v>
      </c>
      <c r="BQ6" s="324" t="s">
        <v>1188</v>
      </c>
      <c r="BR6" s="513" t="s">
        <v>1190</v>
      </c>
      <c r="BS6" s="324" t="s">
        <v>1185</v>
      </c>
      <c r="BT6" s="324" t="s">
        <v>1186</v>
      </c>
      <c r="BU6" s="324" t="s">
        <v>1187</v>
      </c>
      <c r="BV6" s="324" t="s">
        <v>1188</v>
      </c>
      <c r="BW6" s="514"/>
      <c r="BX6" s="511"/>
      <c r="BY6" s="511"/>
      <c r="BZ6" s="511"/>
      <c r="CA6" s="511"/>
      <c r="CB6" s="513" t="s">
        <v>1175</v>
      </c>
      <c r="CC6" s="324" t="s">
        <v>1185</v>
      </c>
      <c r="CD6" s="324" t="s">
        <v>1186</v>
      </c>
      <c r="CE6" s="324" t="s">
        <v>1187</v>
      </c>
      <c r="CF6" s="324" t="s">
        <v>1188</v>
      </c>
      <c r="CG6" s="515" t="s">
        <v>265</v>
      </c>
      <c r="CH6" s="513" t="s">
        <v>1176</v>
      </c>
      <c r="CI6" s="324" t="s">
        <v>1185</v>
      </c>
      <c r="CJ6" s="324" t="s">
        <v>1186</v>
      </c>
      <c r="CK6" s="324" t="s">
        <v>1187</v>
      </c>
      <c r="CL6" s="324" t="s">
        <v>1188</v>
      </c>
      <c r="CM6" s="513" t="s">
        <v>1191</v>
      </c>
      <c r="CN6" s="324" t="s">
        <v>1185</v>
      </c>
      <c r="CO6" s="324" t="s">
        <v>1186</v>
      </c>
      <c r="CP6" s="324" t="s">
        <v>1187</v>
      </c>
      <c r="CQ6" s="324" t="s">
        <v>1188</v>
      </c>
      <c r="CR6" s="513" t="s">
        <v>1177</v>
      </c>
      <c r="CS6" s="324" t="s">
        <v>1185</v>
      </c>
      <c r="CT6" s="324" t="s">
        <v>1186</v>
      </c>
      <c r="CU6" s="324" t="s">
        <v>1187</v>
      </c>
      <c r="CV6" s="324" t="s">
        <v>1188</v>
      </c>
      <c r="CW6" s="516" t="s">
        <v>1174</v>
      </c>
      <c r="CX6" s="324" t="s">
        <v>1185</v>
      </c>
      <c r="CY6" s="324" t="s">
        <v>1186</v>
      </c>
      <c r="CZ6" s="324" t="s">
        <v>1187</v>
      </c>
      <c r="DA6" s="324" t="s">
        <v>1188</v>
      </c>
      <c r="DB6" s="513" t="s">
        <v>1175</v>
      </c>
      <c r="DC6" s="324" t="s">
        <v>1185</v>
      </c>
      <c r="DD6" s="324" t="s">
        <v>1186</v>
      </c>
      <c r="DE6" s="324" t="s">
        <v>1187</v>
      </c>
      <c r="DF6" s="324" t="s">
        <v>1188</v>
      </c>
      <c r="DG6" s="515" t="s">
        <v>265</v>
      </c>
      <c r="DH6" s="513" t="s">
        <v>1176</v>
      </c>
      <c r="DI6" s="324" t="s">
        <v>1185</v>
      </c>
      <c r="DJ6" s="324" t="s">
        <v>1186</v>
      </c>
      <c r="DK6" s="324" t="s">
        <v>1187</v>
      </c>
      <c r="DL6" s="324" t="s">
        <v>1188</v>
      </c>
      <c r="DM6" s="513" t="s">
        <v>1191</v>
      </c>
      <c r="DN6" s="324" t="s">
        <v>1185</v>
      </c>
      <c r="DO6" s="324" t="s">
        <v>1186</v>
      </c>
      <c r="DP6" s="324" t="s">
        <v>1187</v>
      </c>
      <c r="DQ6" s="324" t="s">
        <v>1188</v>
      </c>
      <c r="DR6" s="517"/>
      <c r="DS6" s="518"/>
      <c r="DT6" s="518"/>
      <c r="DU6" s="518"/>
      <c r="DV6" s="518"/>
      <c r="DW6" s="516" t="s">
        <v>1174</v>
      </c>
      <c r="DX6" s="324" t="s">
        <v>1185</v>
      </c>
      <c r="DY6" s="324" t="s">
        <v>1186</v>
      </c>
      <c r="DZ6" s="324" t="s">
        <v>1187</v>
      </c>
      <c r="EA6" s="324" t="s">
        <v>1188</v>
      </c>
      <c r="EB6" s="513" t="s">
        <v>1175</v>
      </c>
      <c r="EC6" s="324" t="s">
        <v>1185</v>
      </c>
      <c r="ED6" s="324" t="s">
        <v>1186</v>
      </c>
      <c r="EE6" s="324" t="s">
        <v>1187</v>
      </c>
      <c r="EF6" s="324" t="s">
        <v>1188</v>
      </c>
      <c r="EG6" s="515" t="s">
        <v>265</v>
      </c>
      <c r="EH6" s="1032"/>
      <c r="EI6" s="515" t="s">
        <v>1185</v>
      </c>
      <c r="EJ6" s="515" t="s">
        <v>1186</v>
      </c>
      <c r="EK6" s="515" t="s">
        <v>1187</v>
      </c>
      <c r="EL6" s="515" t="s">
        <v>1188</v>
      </c>
      <c r="EM6" s="519" t="s">
        <v>1176</v>
      </c>
      <c r="EN6" s="519" t="s">
        <v>1191</v>
      </c>
      <c r="EO6" s="519" t="s">
        <v>1177</v>
      </c>
      <c r="EP6" s="519" t="s">
        <v>1174</v>
      </c>
      <c r="EQ6" s="519" t="s">
        <v>1175</v>
      </c>
      <c r="ER6" s="520" t="s">
        <v>1178</v>
      </c>
      <c r="ES6" s="324" t="s">
        <v>1185</v>
      </c>
      <c r="ET6" s="324" t="s">
        <v>1186</v>
      </c>
      <c r="EU6" s="324" t="s">
        <v>1187</v>
      </c>
      <c r="EV6" s="324" t="s">
        <v>1188</v>
      </c>
      <c r="EW6" s="520" t="s">
        <v>1179</v>
      </c>
      <c r="EX6" s="324" t="s">
        <v>1185</v>
      </c>
      <c r="EY6" s="324" t="s">
        <v>1186</v>
      </c>
      <c r="EZ6" s="324" t="s">
        <v>1187</v>
      </c>
      <c r="FA6" s="324" t="s">
        <v>1188</v>
      </c>
      <c r="FB6" s="520" t="s">
        <v>1180</v>
      </c>
      <c r="FC6" s="80" t="s">
        <v>1185</v>
      </c>
      <c r="FD6" s="80" t="s">
        <v>1186</v>
      </c>
      <c r="FE6" s="80" t="s">
        <v>1187</v>
      </c>
      <c r="FF6" s="80" t="s">
        <v>1188</v>
      </c>
      <c r="FG6" s="520" t="s">
        <v>1181</v>
      </c>
      <c r="FH6" s="80" t="s">
        <v>1185</v>
      </c>
      <c r="FI6" s="80" t="s">
        <v>1186</v>
      </c>
      <c r="FJ6" s="80" t="s">
        <v>1187</v>
      </c>
      <c r="FK6" s="80" t="s">
        <v>1188</v>
      </c>
      <c r="FL6" s="520" t="s">
        <v>1192</v>
      </c>
      <c r="FM6" s="324" t="s">
        <v>1185</v>
      </c>
      <c r="FN6" s="324" t="s">
        <v>1186</v>
      </c>
      <c r="FO6" s="324" t="s">
        <v>1187</v>
      </c>
      <c r="FP6" s="324" t="s">
        <v>1188</v>
      </c>
      <c r="FQ6" s="520" t="s">
        <v>1193</v>
      </c>
      <c r="FR6" s="324" t="s">
        <v>1185</v>
      </c>
      <c r="FS6" s="324" t="s">
        <v>1186</v>
      </c>
      <c r="FT6" s="324" t="s">
        <v>1187</v>
      </c>
      <c r="FU6" s="324" t="s">
        <v>1188</v>
      </c>
      <c r="FV6" s="521" t="s">
        <v>1194</v>
      </c>
      <c r="FW6" s="512" t="s">
        <v>1185</v>
      </c>
      <c r="FX6" s="512" t="s">
        <v>1186</v>
      </c>
      <c r="FY6" s="512" t="s">
        <v>1187</v>
      </c>
      <c r="FZ6" s="512" t="s">
        <v>1188</v>
      </c>
      <c r="GA6" s="521" t="s">
        <v>1195</v>
      </c>
      <c r="GB6" s="512" t="s">
        <v>1185</v>
      </c>
      <c r="GC6" s="512" t="s">
        <v>1186</v>
      </c>
      <c r="GD6" s="512" t="s">
        <v>1187</v>
      </c>
      <c r="GE6" s="512" t="s">
        <v>1188</v>
      </c>
      <c r="GF6" s="521" t="s">
        <v>1196</v>
      </c>
      <c r="GG6" s="512" t="s">
        <v>1185</v>
      </c>
      <c r="GH6" s="512" t="s">
        <v>1186</v>
      </c>
      <c r="GI6" s="512" t="s">
        <v>1187</v>
      </c>
      <c r="GJ6" s="512" t="s">
        <v>1188</v>
      </c>
      <c r="GK6" s="521" t="s">
        <v>1197</v>
      </c>
      <c r="GL6" s="512" t="s">
        <v>1185</v>
      </c>
      <c r="GM6" s="512" t="s">
        <v>1186</v>
      </c>
      <c r="GN6" s="512" t="s">
        <v>1187</v>
      </c>
      <c r="GO6" s="512" t="s">
        <v>1188</v>
      </c>
      <c r="GP6" s="521" t="s">
        <v>1198</v>
      </c>
      <c r="GQ6" s="324" t="s">
        <v>1185</v>
      </c>
      <c r="GR6" s="324" t="s">
        <v>1186</v>
      </c>
      <c r="GS6" s="324" t="s">
        <v>1187</v>
      </c>
      <c r="GT6" s="324" t="s">
        <v>1188</v>
      </c>
      <c r="GU6" s="521" t="s">
        <v>1199</v>
      </c>
      <c r="GV6" s="324" t="s">
        <v>1185</v>
      </c>
      <c r="GW6" s="324" t="s">
        <v>1186</v>
      </c>
      <c r="GX6" s="324" t="s">
        <v>1187</v>
      </c>
      <c r="GY6" s="324" t="s">
        <v>1188</v>
      </c>
      <c r="GZ6" s="521" t="s">
        <v>1200</v>
      </c>
      <c r="HA6" s="512" t="s">
        <v>1185</v>
      </c>
      <c r="HB6" s="512" t="s">
        <v>1186</v>
      </c>
      <c r="HC6" s="512" t="s">
        <v>1187</v>
      </c>
      <c r="HD6" s="512" t="s">
        <v>1188</v>
      </c>
      <c r="HE6" s="521" t="s">
        <v>1201</v>
      </c>
      <c r="HF6" s="512" t="s">
        <v>1185</v>
      </c>
      <c r="HG6" s="512" t="s">
        <v>1186</v>
      </c>
      <c r="HH6" s="512" t="s">
        <v>1187</v>
      </c>
      <c r="HI6" s="512" t="s">
        <v>1188</v>
      </c>
      <c r="HJ6" s="521" t="s">
        <v>1202</v>
      </c>
      <c r="HK6" s="324" t="s">
        <v>1185</v>
      </c>
      <c r="HL6" s="324" t="s">
        <v>1186</v>
      </c>
      <c r="HM6" s="324" t="s">
        <v>1187</v>
      </c>
      <c r="HN6" s="324" t="s">
        <v>1188</v>
      </c>
      <c r="HO6" s="513" t="s">
        <v>1203</v>
      </c>
      <c r="HP6" s="324" t="s">
        <v>1185</v>
      </c>
      <c r="HQ6" s="324" t="s">
        <v>1186</v>
      </c>
      <c r="HR6" s="324" t="s">
        <v>1187</v>
      </c>
      <c r="HS6" s="324" t="s">
        <v>1188</v>
      </c>
      <c r="HT6" s="513" t="s">
        <v>1204</v>
      </c>
      <c r="HU6" s="512" t="s">
        <v>1185</v>
      </c>
      <c r="HV6" s="512" t="s">
        <v>1186</v>
      </c>
      <c r="HW6" s="512" t="s">
        <v>1187</v>
      </c>
      <c r="HX6" s="512" t="s">
        <v>1188</v>
      </c>
      <c r="HY6" s="513" t="s">
        <v>1205</v>
      </c>
      <c r="HZ6" s="512" t="s">
        <v>1185</v>
      </c>
      <c r="IA6" s="512" t="s">
        <v>1186</v>
      </c>
      <c r="IB6" s="512" t="s">
        <v>1187</v>
      </c>
      <c r="IC6" s="512" t="s">
        <v>1188</v>
      </c>
      <c r="ID6" s="513" t="s">
        <v>1206</v>
      </c>
      <c r="IE6" s="324" t="s">
        <v>1185</v>
      </c>
      <c r="IF6" s="324" t="s">
        <v>1186</v>
      </c>
      <c r="IG6" s="324" t="s">
        <v>1187</v>
      </c>
      <c r="IH6" s="324" t="s">
        <v>1188</v>
      </c>
      <c r="II6" s="513" t="s">
        <v>1207</v>
      </c>
      <c r="IJ6" s="324" t="s">
        <v>1185</v>
      </c>
      <c r="IK6" s="324" t="s">
        <v>1186</v>
      </c>
      <c r="IL6" s="324" t="s">
        <v>1187</v>
      </c>
      <c r="IM6" s="324" t="s">
        <v>1188</v>
      </c>
      <c r="IN6" s="513" t="s">
        <v>1208</v>
      </c>
      <c r="IO6" s="512" t="s">
        <v>1185</v>
      </c>
      <c r="IP6" s="512" t="s">
        <v>1186</v>
      </c>
      <c r="IQ6" s="512" t="s">
        <v>1187</v>
      </c>
      <c r="IR6" s="512" t="s">
        <v>1188</v>
      </c>
      <c r="IS6" s="521" t="s">
        <v>1209</v>
      </c>
      <c r="IT6" s="512" t="s">
        <v>1185</v>
      </c>
      <c r="IU6" s="512" t="s">
        <v>1186</v>
      </c>
      <c r="IV6" s="512" t="s">
        <v>1187</v>
      </c>
      <c r="IW6" s="512" t="s">
        <v>1188</v>
      </c>
      <c r="IX6" s="521" t="s">
        <v>1210</v>
      </c>
      <c r="IY6" s="324" t="s">
        <v>1185</v>
      </c>
      <c r="IZ6" s="324" t="s">
        <v>1186</v>
      </c>
      <c r="JA6" s="324" t="s">
        <v>1187</v>
      </c>
      <c r="JB6" s="324" t="s">
        <v>1188</v>
      </c>
      <c r="JC6" s="521" t="s">
        <v>1211</v>
      </c>
      <c r="JD6" s="324" t="s">
        <v>1185</v>
      </c>
      <c r="JE6" s="324" t="s">
        <v>1186</v>
      </c>
      <c r="JF6" s="324" t="s">
        <v>1187</v>
      </c>
      <c r="JG6" s="324" t="s">
        <v>1188</v>
      </c>
      <c r="JH6" s="521" t="s">
        <v>1212</v>
      </c>
      <c r="JI6" s="512" t="s">
        <v>1185</v>
      </c>
      <c r="JJ6" s="512" t="s">
        <v>1186</v>
      </c>
      <c r="JK6" s="512" t="s">
        <v>1187</v>
      </c>
      <c r="JL6" s="512" t="s">
        <v>1188</v>
      </c>
      <c r="JM6" s="521" t="s">
        <v>1213</v>
      </c>
      <c r="JN6" s="512" t="s">
        <v>1185</v>
      </c>
      <c r="JO6" s="512" t="s">
        <v>1186</v>
      </c>
      <c r="JP6" s="512" t="s">
        <v>1187</v>
      </c>
      <c r="JQ6" s="512" t="s">
        <v>1188</v>
      </c>
      <c r="JR6" s="521" t="s">
        <v>1214</v>
      </c>
      <c r="JS6" s="324" t="s">
        <v>1185</v>
      </c>
      <c r="JT6" s="324" t="s">
        <v>1186</v>
      </c>
      <c r="JU6" s="324" t="s">
        <v>1187</v>
      </c>
      <c r="JV6" s="324" t="s">
        <v>1188</v>
      </c>
      <c r="JW6" s="513" t="s">
        <v>1215</v>
      </c>
      <c r="JX6" s="324" t="s">
        <v>1185</v>
      </c>
      <c r="JY6" s="324" t="s">
        <v>1186</v>
      </c>
      <c r="JZ6" s="324" t="s">
        <v>1187</v>
      </c>
      <c r="KA6" s="324" t="s">
        <v>1188</v>
      </c>
      <c r="KB6" s="513" t="s">
        <v>1216</v>
      </c>
      <c r="KC6" s="512" t="s">
        <v>1185</v>
      </c>
      <c r="KD6" s="512" t="s">
        <v>1186</v>
      </c>
      <c r="KE6" s="512" t="s">
        <v>1187</v>
      </c>
      <c r="KF6" s="512" t="s">
        <v>1188</v>
      </c>
      <c r="KG6" s="513" t="s">
        <v>1217</v>
      </c>
      <c r="KH6" s="512" t="s">
        <v>1185</v>
      </c>
      <c r="KI6" s="512" t="s">
        <v>1186</v>
      </c>
      <c r="KJ6" s="512" t="s">
        <v>1187</v>
      </c>
      <c r="KK6" s="512" t="s">
        <v>1188</v>
      </c>
      <c r="KL6" s="522" t="s">
        <v>1218</v>
      </c>
      <c r="KM6" s="522" t="s">
        <v>1167</v>
      </c>
      <c r="KN6" s="515" t="s">
        <v>1219</v>
      </c>
      <c r="KO6" s="510" t="s">
        <v>1185</v>
      </c>
      <c r="KP6" s="510" t="s">
        <v>1186</v>
      </c>
      <c r="KQ6" s="510" t="s">
        <v>1187</v>
      </c>
      <c r="KR6" s="510" t="s">
        <v>1188</v>
      </c>
      <c r="KS6" s="1032"/>
      <c r="KT6" s="510" t="s">
        <v>1185</v>
      </c>
      <c r="KU6" s="510" t="s">
        <v>1186</v>
      </c>
      <c r="KV6" s="510" t="s">
        <v>1187</v>
      </c>
      <c r="KW6" s="510" t="s">
        <v>1188</v>
      </c>
      <c r="KX6" s="1043"/>
      <c r="KY6" s="1043"/>
      <c r="KZ6" s="1043"/>
      <c r="LA6" s="1056"/>
      <c r="LC6" s="587" t="s">
        <v>1178</v>
      </c>
      <c r="LD6" s="587" t="s">
        <v>1179</v>
      </c>
      <c r="LE6" s="80" t="s">
        <v>1180</v>
      </c>
      <c r="LF6" s="80" t="s">
        <v>1181</v>
      </c>
      <c r="LG6" s="587" t="s">
        <v>1182</v>
      </c>
      <c r="LH6" s="587" t="s">
        <v>1183</v>
      </c>
      <c r="LI6" s="587" t="s">
        <v>1178</v>
      </c>
      <c r="LJ6" s="587" t="s">
        <v>1179</v>
      </c>
      <c r="LK6" s="80" t="s">
        <v>1180</v>
      </c>
      <c r="LL6" s="80" t="s">
        <v>1181</v>
      </c>
      <c r="LM6" s="587" t="s">
        <v>1182</v>
      </c>
      <c r="LN6" s="587" t="s">
        <v>1183</v>
      </c>
      <c r="LO6" s="587" t="s">
        <v>1178</v>
      </c>
      <c r="LP6" s="587" t="s">
        <v>1179</v>
      </c>
      <c r="LQ6" s="80" t="s">
        <v>1180</v>
      </c>
      <c r="LR6" s="80" t="s">
        <v>1181</v>
      </c>
      <c r="LS6" s="587" t="s">
        <v>1182</v>
      </c>
      <c r="LT6" s="587" t="s">
        <v>1183</v>
      </c>
      <c r="LU6" s="587" t="s">
        <v>1178</v>
      </c>
      <c r="LV6" s="587" t="s">
        <v>1179</v>
      </c>
      <c r="LW6" s="80" t="s">
        <v>1180</v>
      </c>
      <c r="LX6" s="80" t="s">
        <v>1181</v>
      </c>
      <c r="LY6" s="587" t="s">
        <v>1182</v>
      </c>
      <c r="LZ6" s="587" t="s">
        <v>1183</v>
      </c>
      <c r="MA6" s="587" t="s">
        <v>1178</v>
      </c>
      <c r="MB6" s="587" t="s">
        <v>1179</v>
      </c>
      <c r="MC6" s="80" t="s">
        <v>1180</v>
      </c>
      <c r="MD6" s="80" t="s">
        <v>1181</v>
      </c>
      <c r="ME6" s="587" t="s">
        <v>1182</v>
      </c>
      <c r="MF6" s="587" t="s">
        <v>1183</v>
      </c>
      <c r="MG6" s="587" t="s">
        <v>1178</v>
      </c>
      <c r="MH6" s="587" t="s">
        <v>1179</v>
      </c>
      <c r="MI6" s="80" t="s">
        <v>1180</v>
      </c>
      <c r="MJ6" s="80" t="s">
        <v>1181</v>
      </c>
      <c r="MK6" s="587" t="s">
        <v>1182</v>
      </c>
      <c r="ML6" s="587" t="s">
        <v>1183</v>
      </c>
      <c r="MM6" s="587" t="s">
        <v>1178</v>
      </c>
      <c r="MN6" s="587" t="s">
        <v>1179</v>
      </c>
      <c r="MO6" s="80" t="s">
        <v>1180</v>
      </c>
      <c r="MP6" s="80" t="s">
        <v>1181</v>
      </c>
      <c r="MQ6" s="587" t="s">
        <v>1182</v>
      </c>
      <c r="MR6" s="587" t="s">
        <v>1183</v>
      </c>
      <c r="MS6" s="587" t="s">
        <v>1178</v>
      </c>
      <c r="MT6" s="587" t="s">
        <v>1179</v>
      </c>
      <c r="MU6" s="80" t="s">
        <v>1180</v>
      </c>
      <c r="MV6" s="80" t="s">
        <v>1181</v>
      </c>
      <c r="MW6" s="587" t="s">
        <v>1182</v>
      </c>
      <c r="MX6" s="587" t="s">
        <v>1183</v>
      </c>
      <c r="MY6" s="587" t="s">
        <v>1178</v>
      </c>
      <c r="MZ6" s="587" t="s">
        <v>1179</v>
      </c>
      <c r="NA6" s="80" t="s">
        <v>1180</v>
      </c>
      <c r="NB6" s="80" t="s">
        <v>1181</v>
      </c>
      <c r="NC6" s="587" t="s">
        <v>1182</v>
      </c>
      <c r="ND6" s="587" t="s">
        <v>1183</v>
      </c>
      <c r="NE6" s="587" t="s">
        <v>1178</v>
      </c>
      <c r="NF6" s="587" t="s">
        <v>1179</v>
      </c>
      <c r="NG6" s="80" t="s">
        <v>1180</v>
      </c>
      <c r="NH6" s="80" t="s">
        <v>1181</v>
      </c>
      <c r="NI6" s="587" t="s">
        <v>1182</v>
      </c>
      <c r="NJ6" s="587" t="s">
        <v>1183</v>
      </c>
      <c r="NL6" s="524" t="s">
        <v>1142</v>
      </c>
      <c r="NM6" s="524" t="s">
        <v>1143</v>
      </c>
      <c r="NN6" s="524" t="s">
        <v>1144</v>
      </c>
      <c r="NO6" s="524" t="s">
        <v>1142</v>
      </c>
      <c r="NP6" s="524" t="s">
        <v>1143</v>
      </c>
      <c r="NQ6" s="524" t="s">
        <v>1144</v>
      </c>
      <c r="NR6" s="524" t="s">
        <v>1142</v>
      </c>
      <c r="NS6" s="524" t="s">
        <v>1143</v>
      </c>
      <c r="NT6" s="524" t="s">
        <v>1144</v>
      </c>
    </row>
    <row r="7" spans="1:384" s="284" customFormat="1" ht="25.5">
      <c r="A7" s="529" t="s">
        <v>1364</v>
      </c>
      <c r="B7" s="525"/>
      <c r="C7" s="525"/>
      <c r="D7" s="525"/>
      <c r="E7" s="525"/>
      <c r="F7" s="526">
        <v>58113</v>
      </c>
      <c r="G7" s="526">
        <v>41509</v>
      </c>
      <c r="H7" s="526">
        <v>41509</v>
      </c>
      <c r="I7" s="526"/>
      <c r="J7" s="526"/>
      <c r="K7" s="525"/>
      <c r="L7" s="525"/>
      <c r="M7" s="525"/>
      <c r="N7" s="525"/>
      <c r="O7" s="525"/>
      <c r="P7" s="525"/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7">
        <v>25188</v>
      </c>
      <c r="BI7" s="527">
        <v>2157</v>
      </c>
      <c r="BJ7" s="527">
        <v>23031</v>
      </c>
      <c r="BK7" s="527">
        <v>18062</v>
      </c>
      <c r="BL7" s="527">
        <v>4969</v>
      </c>
      <c r="BM7" s="528"/>
      <c r="BN7" s="528"/>
      <c r="BO7" s="528"/>
      <c r="BP7" s="528"/>
      <c r="BQ7" s="528"/>
      <c r="BR7" s="527">
        <v>70631</v>
      </c>
      <c r="BS7" s="527">
        <v>2157</v>
      </c>
      <c r="BT7" s="527">
        <v>68474</v>
      </c>
      <c r="BU7" s="527">
        <v>53929</v>
      </c>
      <c r="BV7" s="527">
        <v>14545</v>
      </c>
      <c r="BW7" s="526"/>
      <c r="BX7" s="526"/>
      <c r="BY7" s="526"/>
      <c r="BZ7" s="526"/>
      <c r="CA7" s="526"/>
      <c r="CB7" s="526"/>
      <c r="CC7" s="526"/>
      <c r="CD7" s="526"/>
      <c r="CE7" s="526"/>
      <c r="CF7" s="526"/>
      <c r="CG7" s="526"/>
      <c r="CH7" s="527">
        <v>35085</v>
      </c>
      <c r="CI7" s="527">
        <v>2934</v>
      </c>
      <c r="CJ7" s="527">
        <v>32151</v>
      </c>
      <c r="CK7" s="527">
        <v>24669</v>
      </c>
      <c r="CL7" s="527">
        <v>7482</v>
      </c>
      <c r="CM7" s="526"/>
      <c r="CN7" s="526"/>
      <c r="CO7" s="526"/>
      <c r="CP7" s="526"/>
      <c r="CQ7" s="526"/>
      <c r="CR7" s="527">
        <v>97945</v>
      </c>
      <c r="CS7" s="527">
        <v>2934</v>
      </c>
      <c r="CT7" s="527">
        <v>95011</v>
      </c>
      <c r="CU7" s="527">
        <v>73152</v>
      </c>
      <c r="CV7" s="527">
        <v>21859</v>
      </c>
      <c r="CW7" s="526"/>
      <c r="CX7" s="526"/>
      <c r="CY7" s="526"/>
      <c r="CZ7" s="526"/>
      <c r="DA7" s="526"/>
      <c r="DB7" s="526"/>
      <c r="DC7" s="526"/>
      <c r="DD7" s="526"/>
      <c r="DE7" s="526"/>
      <c r="DF7" s="526"/>
      <c r="DG7" s="526"/>
      <c r="DH7" s="527">
        <v>35511</v>
      </c>
      <c r="DI7" s="527">
        <v>2855</v>
      </c>
      <c r="DJ7" s="527">
        <v>32656</v>
      </c>
      <c r="DK7" s="527">
        <v>23890</v>
      </c>
      <c r="DL7" s="527">
        <v>8766</v>
      </c>
      <c r="DM7" s="526"/>
      <c r="DN7" s="526"/>
      <c r="DO7" s="526"/>
      <c r="DP7" s="526"/>
      <c r="DQ7" s="526"/>
      <c r="DR7" s="526">
        <v>0</v>
      </c>
      <c r="DS7" s="526"/>
      <c r="DT7" s="526"/>
      <c r="DU7" s="526"/>
      <c r="DV7" s="526"/>
      <c r="DW7" s="526"/>
      <c r="DX7" s="526"/>
      <c r="DY7" s="526"/>
      <c r="DZ7" s="526"/>
      <c r="EA7" s="526"/>
      <c r="EB7" s="526"/>
      <c r="EC7" s="526"/>
      <c r="ED7" s="526"/>
      <c r="EE7" s="526"/>
      <c r="EF7" s="526"/>
      <c r="EG7" s="526"/>
      <c r="EH7" s="526"/>
      <c r="EI7" s="526"/>
      <c r="EJ7" s="526"/>
      <c r="EK7" s="526"/>
      <c r="EL7" s="526"/>
      <c r="EM7" s="526"/>
      <c r="EN7" s="526"/>
      <c r="EO7" s="526"/>
      <c r="EP7" s="526"/>
      <c r="EQ7" s="526"/>
      <c r="ER7" s="526"/>
      <c r="ES7" s="526"/>
      <c r="ET7" s="526"/>
      <c r="EU7" s="526"/>
      <c r="EV7" s="526"/>
      <c r="EW7" s="526"/>
      <c r="EX7" s="526"/>
      <c r="EY7" s="526"/>
      <c r="EZ7" s="526"/>
      <c r="FA7" s="526"/>
      <c r="FB7" s="526"/>
      <c r="FC7" s="526"/>
      <c r="FD7" s="526"/>
      <c r="FE7" s="526"/>
      <c r="FF7" s="526"/>
      <c r="FG7" s="526"/>
      <c r="FH7" s="526"/>
      <c r="FI7" s="526"/>
      <c r="FJ7" s="526"/>
      <c r="FK7" s="526"/>
      <c r="FL7" s="526"/>
      <c r="FM7" s="526"/>
      <c r="FN7" s="526"/>
      <c r="FO7" s="526"/>
      <c r="FP7" s="526"/>
      <c r="FQ7" s="526"/>
      <c r="FR7" s="526"/>
      <c r="FS7" s="526"/>
      <c r="FT7" s="526"/>
      <c r="FU7" s="526"/>
      <c r="FV7" s="526"/>
      <c r="FW7" s="526"/>
      <c r="FX7" s="526"/>
      <c r="FY7" s="526"/>
      <c r="FZ7" s="526"/>
      <c r="GA7" s="526"/>
      <c r="GB7" s="526"/>
      <c r="GC7" s="526"/>
      <c r="GD7" s="526"/>
      <c r="GE7" s="526"/>
      <c r="GF7" s="526"/>
      <c r="GG7" s="526"/>
      <c r="GH7" s="526"/>
      <c r="GI7" s="526"/>
      <c r="GJ7" s="526"/>
      <c r="GK7" s="526"/>
      <c r="GL7" s="526"/>
      <c r="GM7" s="526"/>
      <c r="GN7" s="526"/>
      <c r="GO7" s="526"/>
      <c r="GP7" s="526"/>
      <c r="GQ7" s="526"/>
      <c r="GR7" s="526"/>
      <c r="GS7" s="526"/>
      <c r="GT7" s="526"/>
      <c r="GU7" s="526"/>
      <c r="GV7" s="526"/>
      <c r="GW7" s="526"/>
      <c r="GX7" s="526"/>
      <c r="GY7" s="526"/>
      <c r="GZ7" s="526"/>
      <c r="HA7" s="526"/>
      <c r="HB7" s="526"/>
      <c r="HC7" s="526"/>
      <c r="HD7" s="526"/>
      <c r="HE7" s="526"/>
      <c r="HF7" s="526"/>
      <c r="HG7" s="526"/>
      <c r="HH7" s="526"/>
      <c r="HI7" s="526"/>
      <c r="HJ7" s="526"/>
      <c r="HK7" s="526"/>
      <c r="HL7" s="526"/>
      <c r="HM7" s="526"/>
      <c r="HN7" s="526"/>
      <c r="HO7" s="526"/>
      <c r="HP7" s="526"/>
      <c r="HQ7" s="526"/>
      <c r="HR7" s="526"/>
      <c r="HS7" s="526"/>
      <c r="HT7" s="526"/>
      <c r="HU7" s="526"/>
      <c r="HV7" s="526"/>
      <c r="HW7" s="526"/>
      <c r="HX7" s="526"/>
      <c r="HY7" s="526"/>
      <c r="HZ7" s="526"/>
      <c r="IA7" s="526"/>
      <c r="IB7" s="526"/>
      <c r="IC7" s="526"/>
      <c r="ID7" s="526"/>
      <c r="IE7" s="526"/>
      <c r="IF7" s="526"/>
      <c r="IG7" s="526"/>
      <c r="IH7" s="526"/>
      <c r="II7" s="526"/>
      <c r="IJ7" s="526"/>
      <c r="IK7" s="526"/>
      <c r="IL7" s="526"/>
      <c r="IM7" s="526"/>
      <c r="IN7" s="526"/>
      <c r="IO7" s="526"/>
      <c r="IP7" s="526"/>
      <c r="IQ7" s="526"/>
      <c r="IR7" s="526"/>
      <c r="IS7" s="526"/>
      <c r="IT7" s="526"/>
      <c r="IU7" s="526"/>
      <c r="IV7" s="526"/>
      <c r="IW7" s="526"/>
      <c r="IX7" s="526"/>
      <c r="IY7" s="526"/>
      <c r="IZ7" s="526"/>
      <c r="JA7" s="526"/>
      <c r="JB7" s="526"/>
      <c r="JC7" s="526"/>
      <c r="JD7" s="526"/>
      <c r="JE7" s="526"/>
      <c r="JF7" s="526"/>
      <c r="JG7" s="526"/>
      <c r="JH7" s="526"/>
      <c r="JI7" s="526"/>
      <c r="JJ7" s="526"/>
      <c r="JK7" s="526"/>
      <c r="JL7" s="526"/>
      <c r="JM7" s="526"/>
      <c r="JN7" s="526"/>
      <c r="JO7" s="526"/>
      <c r="JP7" s="526"/>
      <c r="JQ7" s="526"/>
      <c r="JR7" s="526"/>
      <c r="JS7" s="526"/>
      <c r="JT7" s="526"/>
      <c r="JU7" s="526"/>
      <c r="JV7" s="526"/>
      <c r="JW7" s="526"/>
      <c r="JX7" s="526"/>
      <c r="JY7" s="526"/>
      <c r="JZ7" s="526"/>
      <c r="KA7" s="526"/>
      <c r="KB7" s="526"/>
      <c r="KC7" s="526"/>
      <c r="KD7" s="526"/>
      <c r="KE7" s="526"/>
      <c r="KF7" s="526"/>
      <c r="KG7" s="526"/>
      <c r="KH7" s="526"/>
      <c r="KI7" s="526"/>
      <c r="KJ7" s="526"/>
      <c r="KK7" s="526"/>
      <c r="KL7" s="526"/>
      <c r="KM7" s="526"/>
      <c r="KN7" s="526"/>
      <c r="KO7" s="526"/>
      <c r="KP7" s="526"/>
      <c r="KQ7" s="526"/>
      <c r="KR7" s="526"/>
      <c r="KS7" s="526"/>
      <c r="KT7" s="526"/>
      <c r="KU7" s="526"/>
      <c r="KV7" s="526"/>
      <c r="KW7" s="526"/>
      <c r="KX7" s="526"/>
      <c r="LC7" s="525"/>
      <c r="LD7" s="525"/>
      <c r="LE7" s="525"/>
      <c r="LF7" s="525"/>
      <c r="LG7" s="525"/>
      <c r="LH7" s="525"/>
      <c r="LI7" s="525"/>
      <c r="LJ7" s="525"/>
      <c r="LK7" s="525"/>
      <c r="LL7" s="525"/>
      <c r="LM7" s="525"/>
      <c r="LN7" s="525"/>
      <c r="LO7" s="525"/>
      <c r="LP7" s="525"/>
      <c r="LQ7" s="525"/>
      <c r="LR7" s="525"/>
      <c r="LS7" s="525"/>
      <c r="LT7" s="525"/>
      <c r="LU7" s="525"/>
      <c r="LV7" s="525"/>
      <c r="LW7" s="525"/>
      <c r="LX7" s="525"/>
      <c r="LY7" s="525"/>
      <c r="LZ7" s="525"/>
      <c r="MA7" s="525"/>
      <c r="MB7" s="525"/>
      <c r="MC7" s="525"/>
      <c r="MD7" s="525"/>
      <c r="ME7" s="525"/>
      <c r="MF7" s="525"/>
      <c r="MG7" s="525"/>
      <c r="MH7" s="525"/>
      <c r="MI7" s="525"/>
      <c r="MJ7" s="525"/>
      <c r="MK7" s="525"/>
      <c r="ML7" s="525"/>
      <c r="MM7" s="525"/>
      <c r="MN7" s="525"/>
      <c r="MO7" s="525"/>
      <c r="MP7" s="525"/>
      <c r="MQ7" s="525"/>
      <c r="MR7" s="525"/>
      <c r="MS7" s="525"/>
      <c r="MT7" s="525"/>
      <c r="MU7" s="525"/>
      <c r="MV7" s="525"/>
      <c r="MW7" s="525"/>
      <c r="MX7" s="525"/>
      <c r="MY7" s="525"/>
      <c r="MZ7" s="525"/>
      <c r="NA7" s="525"/>
      <c r="NB7" s="525"/>
      <c r="NC7" s="525"/>
      <c r="ND7" s="525"/>
      <c r="NE7" s="525"/>
      <c r="NF7" s="525"/>
      <c r="NG7" s="525"/>
      <c r="NH7" s="525"/>
      <c r="NI7" s="525"/>
      <c r="NJ7" s="525"/>
      <c r="NL7" s="525"/>
      <c r="NM7" s="525"/>
      <c r="NN7" s="525"/>
      <c r="NO7" s="525"/>
      <c r="NP7" s="525"/>
      <c r="NQ7" s="525"/>
      <c r="NR7" s="525"/>
      <c r="NS7" s="525"/>
      <c r="NT7" s="525"/>
    </row>
    <row r="8" spans="1:384" s="284" customFormat="1" ht="25.5">
      <c r="A8" s="529" t="s">
        <v>1363</v>
      </c>
      <c r="B8" s="525"/>
      <c r="C8" s="525"/>
      <c r="D8" s="525"/>
      <c r="E8" s="525"/>
      <c r="F8" s="526"/>
      <c r="G8" s="526"/>
      <c r="H8" s="526"/>
      <c r="I8" s="526"/>
      <c r="J8" s="526"/>
      <c r="K8" s="525"/>
      <c r="L8" s="525"/>
      <c r="M8" s="525"/>
      <c r="N8" s="525"/>
      <c r="O8" s="525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6"/>
      <c r="BI8" s="526"/>
      <c r="BJ8" s="526"/>
      <c r="BK8" s="526"/>
      <c r="BL8" s="526"/>
      <c r="BM8" s="526"/>
      <c r="BN8" s="526"/>
      <c r="BO8" s="526"/>
      <c r="BP8" s="526"/>
      <c r="BQ8" s="526"/>
      <c r="BR8" s="526"/>
      <c r="BS8" s="526"/>
      <c r="BT8" s="526"/>
      <c r="BU8" s="526"/>
      <c r="BV8" s="526"/>
      <c r="BW8" s="526">
        <v>0</v>
      </c>
      <c r="BX8" s="526"/>
      <c r="BY8" s="526"/>
      <c r="BZ8" s="526"/>
      <c r="CA8" s="526"/>
      <c r="CB8" s="527">
        <v>197552</v>
      </c>
      <c r="CC8" s="527">
        <v>451</v>
      </c>
      <c r="CD8" s="527">
        <v>197101</v>
      </c>
      <c r="CE8" s="527">
        <v>197101</v>
      </c>
      <c r="CF8" s="527">
        <v>0</v>
      </c>
      <c r="CG8" s="526"/>
      <c r="CH8" s="530"/>
      <c r="CI8" s="530"/>
      <c r="CJ8" s="530"/>
      <c r="CK8" s="530"/>
      <c r="CL8" s="530"/>
      <c r="CM8" s="531"/>
      <c r="CN8" s="531"/>
      <c r="CO8" s="531"/>
      <c r="CP8" s="531"/>
      <c r="CQ8" s="531"/>
      <c r="CR8" s="530"/>
      <c r="CS8" s="530"/>
      <c r="CT8" s="530"/>
      <c r="CU8" s="530"/>
      <c r="CV8" s="530"/>
      <c r="CW8" s="527">
        <v>21984</v>
      </c>
      <c r="CX8" s="527">
        <v>2449</v>
      </c>
      <c r="CY8" s="527">
        <v>19535</v>
      </c>
      <c r="CZ8" s="527">
        <v>14150</v>
      </c>
      <c r="DA8" s="527">
        <v>5385</v>
      </c>
      <c r="DB8" s="527">
        <v>228176</v>
      </c>
      <c r="DC8" s="527">
        <v>752</v>
      </c>
      <c r="DD8" s="527">
        <v>227424</v>
      </c>
      <c r="DE8" s="527">
        <v>227424</v>
      </c>
      <c r="DF8" s="527">
        <v>0</v>
      </c>
      <c r="DG8" s="526"/>
      <c r="DH8" s="527"/>
      <c r="DI8" s="527"/>
      <c r="DJ8" s="527"/>
      <c r="DK8" s="527"/>
      <c r="DL8" s="527"/>
      <c r="DM8" s="528"/>
      <c r="DN8" s="528"/>
      <c r="DO8" s="528"/>
      <c r="DP8" s="528"/>
      <c r="DQ8" s="528"/>
      <c r="DR8" s="526">
        <v>0</v>
      </c>
      <c r="DS8" s="526"/>
      <c r="DT8" s="526"/>
      <c r="DU8" s="526"/>
      <c r="DV8" s="526"/>
      <c r="DW8" s="527">
        <v>22346</v>
      </c>
      <c r="DX8" s="527">
        <v>2769</v>
      </c>
      <c r="DY8" s="527">
        <v>19577</v>
      </c>
      <c r="DZ8" s="527">
        <v>14181</v>
      </c>
      <c r="EA8" s="527">
        <v>5396</v>
      </c>
      <c r="EB8" s="527">
        <v>273811</v>
      </c>
      <c r="EC8" s="527">
        <v>903</v>
      </c>
      <c r="ED8" s="527">
        <v>272908</v>
      </c>
      <c r="EE8" s="527">
        <v>272908</v>
      </c>
      <c r="EF8" s="527">
        <v>0</v>
      </c>
      <c r="EG8" s="526"/>
      <c r="EH8" s="526"/>
      <c r="EI8" s="526"/>
      <c r="EJ8" s="526"/>
      <c r="EK8" s="526"/>
      <c r="EL8" s="526"/>
      <c r="EM8" s="526"/>
      <c r="EN8" s="526"/>
      <c r="EO8" s="526"/>
      <c r="EP8" s="526"/>
      <c r="EQ8" s="526"/>
      <c r="ER8" s="526"/>
      <c r="ES8" s="526"/>
      <c r="ET8" s="526"/>
      <c r="EU8" s="526"/>
      <c r="EV8" s="526"/>
      <c r="EW8" s="526"/>
      <c r="EX8" s="526"/>
      <c r="EY8" s="526"/>
      <c r="EZ8" s="526"/>
      <c r="FA8" s="526"/>
      <c r="FB8" s="526"/>
      <c r="FC8" s="526"/>
      <c r="FD8" s="526"/>
      <c r="FE8" s="526"/>
      <c r="FF8" s="526"/>
      <c r="FG8" s="526"/>
      <c r="FH8" s="526"/>
      <c r="FI8" s="526"/>
      <c r="FJ8" s="526"/>
      <c r="FK8" s="526"/>
      <c r="FL8" s="526"/>
      <c r="FM8" s="526"/>
      <c r="FN8" s="526"/>
      <c r="FO8" s="526"/>
      <c r="FP8" s="526"/>
      <c r="FQ8" s="526"/>
      <c r="FR8" s="526"/>
      <c r="FS8" s="526"/>
      <c r="FT8" s="526"/>
      <c r="FU8" s="526"/>
      <c r="FV8" s="526"/>
      <c r="FW8" s="526"/>
      <c r="FX8" s="526"/>
      <c r="FY8" s="526"/>
      <c r="FZ8" s="526"/>
      <c r="GA8" s="526"/>
      <c r="GB8" s="526"/>
      <c r="GC8" s="526"/>
      <c r="GD8" s="526"/>
      <c r="GE8" s="526"/>
      <c r="GF8" s="526"/>
      <c r="GG8" s="526"/>
      <c r="GH8" s="526"/>
      <c r="GI8" s="526"/>
      <c r="GJ8" s="526"/>
      <c r="GK8" s="526"/>
      <c r="GL8" s="526"/>
      <c r="GM8" s="526"/>
      <c r="GN8" s="526"/>
      <c r="GO8" s="526"/>
      <c r="GP8" s="526"/>
      <c r="GQ8" s="526"/>
      <c r="GR8" s="526"/>
      <c r="GS8" s="526"/>
      <c r="GT8" s="526"/>
      <c r="GU8" s="526"/>
      <c r="GV8" s="526"/>
      <c r="GW8" s="526"/>
      <c r="GX8" s="526"/>
      <c r="GY8" s="526"/>
      <c r="GZ8" s="526"/>
      <c r="HA8" s="526"/>
      <c r="HB8" s="526"/>
      <c r="HC8" s="526"/>
      <c r="HD8" s="526"/>
      <c r="HE8" s="526"/>
      <c r="HF8" s="526"/>
      <c r="HG8" s="526"/>
      <c r="HH8" s="526"/>
      <c r="HI8" s="526"/>
      <c r="HJ8" s="526"/>
      <c r="HK8" s="526"/>
      <c r="HL8" s="526"/>
      <c r="HM8" s="526"/>
      <c r="HN8" s="526"/>
      <c r="HO8" s="526"/>
      <c r="HP8" s="526"/>
      <c r="HQ8" s="526"/>
      <c r="HR8" s="526"/>
      <c r="HS8" s="526"/>
      <c r="HT8" s="526"/>
      <c r="HU8" s="526"/>
      <c r="HV8" s="526"/>
      <c r="HW8" s="526"/>
      <c r="HX8" s="526"/>
      <c r="HY8" s="526"/>
      <c r="HZ8" s="526"/>
      <c r="IA8" s="526"/>
      <c r="IB8" s="526"/>
      <c r="IC8" s="526"/>
      <c r="ID8" s="526"/>
      <c r="IE8" s="526"/>
      <c r="IF8" s="526"/>
      <c r="IG8" s="526"/>
      <c r="IH8" s="526"/>
      <c r="II8" s="526"/>
      <c r="IJ8" s="526"/>
      <c r="IK8" s="526"/>
      <c r="IL8" s="526"/>
      <c r="IM8" s="526"/>
      <c r="IN8" s="526"/>
      <c r="IO8" s="526"/>
      <c r="IP8" s="526"/>
      <c r="IQ8" s="526"/>
      <c r="IR8" s="526"/>
      <c r="IS8" s="526"/>
      <c r="IT8" s="526"/>
      <c r="IU8" s="526"/>
      <c r="IV8" s="526"/>
      <c r="IW8" s="526"/>
      <c r="IX8" s="526"/>
      <c r="IY8" s="526"/>
      <c r="IZ8" s="526"/>
      <c r="JA8" s="526"/>
      <c r="JB8" s="526"/>
      <c r="JC8" s="526"/>
      <c r="JD8" s="526"/>
      <c r="JE8" s="526"/>
      <c r="JF8" s="526"/>
      <c r="JG8" s="526"/>
      <c r="JH8" s="526"/>
      <c r="JI8" s="526"/>
      <c r="JJ8" s="526"/>
      <c r="JK8" s="526"/>
      <c r="JL8" s="526"/>
      <c r="JM8" s="526"/>
      <c r="JN8" s="526"/>
      <c r="JO8" s="526"/>
      <c r="JP8" s="526"/>
      <c r="JQ8" s="526"/>
      <c r="JR8" s="526"/>
      <c r="JS8" s="526"/>
      <c r="JT8" s="526"/>
      <c r="JU8" s="526"/>
      <c r="JV8" s="526"/>
      <c r="JW8" s="526"/>
      <c r="JX8" s="526"/>
      <c r="JY8" s="526"/>
      <c r="JZ8" s="526"/>
      <c r="KA8" s="526"/>
      <c r="KB8" s="526"/>
      <c r="KC8" s="526"/>
      <c r="KD8" s="526"/>
      <c r="KE8" s="526"/>
      <c r="KF8" s="526"/>
      <c r="KG8" s="526"/>
      <c r="KH8" s="526"/>
      <c r="KI8" s="526"/>
      <c r="KJ8" s="526"/>
      <c r="KK8" s="526"/>
      <c r="KL8" s="526"/>
      <c r="KM8" s="526"/>
      <c r="KN8" s="526"/>
      <c r="KO8" s="526"/>
      <c r="KP8" s="526"/>
      <c r="KQ8" s="526"/>
      <c r="KR8" s="526"/>
      <c r="KS8" s="526"/>
      <c r="KT8" s="526"/>
      <c r="KU8" s="526"/>
      <c r="KV8" s="526"/>
      <c r="KW8" s="526"/>
      <c r="KX8" s="526"/>
      <c r="LC8" s="525"/>
      <c r="LD8" s="525"/>
      <c r="LE8" s="525"/>
      <c r="LF8" s="525"/>
      <c r="LG8" s="525"/>
      <c r="LH8" s="525"/>
      <c r="LI8" s="525"/>
      <c r="LJ8" s="525"/>
      <c r="LK8" s="525"/>
      <c r="LL8" s="525"/>
      <c r="LM8" s="525"/>
      <c r="LN8" s="525"/>
      <c r="LO8" s="525"/>
      <c r="LP8" s="525"/>
      <c r="LQ8" s="525"/>
      <c r="LR8" s="525"/>
      <c r="LS8" s="525"/>
      <c r="LT8" s="525"/>
      <c r="LU8" s="525"/>
      <c r="LV8" s="525"/>
      <c r="LW8" s="525"/>
      <c r="LX8" s="525"/>
      <c r="LY8" s="525"/>
      <c r="LZ8" s="525"/>
      <c r="MA8" s="525"/>
      <c r="MB8" s="525"/>
      <c r="MC8" s="525"/>
      <c r="MD8" s="525"/>
      <c r="ME8" s="525"/>
      <c r="MF8" s="525"/>
      <c r="MG8" s="525"/>
      <c r="MH8" s="525"/>
      <c r="MI8" s="525"/>
      <c r="MJ8" s="525"/>
      <c r="MK8" s="525"/>
      <c r="ML8" s="525"/>
      <c r="MM8" s="525"/>
      <c r="MN8" s="525"/>
      <c r="MO8" s="525"/>
      <c r="MP8" s="525"/>
      <c r="MQ8" s="525"/>
      <c r="MR8" s="525"/>
      <c r="MS8" s="525"/>
      <c r="MT8" s="525"/>
      <c r="MU8" s="525"/>
      <c r="MV8" s="525"/>
      <c r="MW8" s="525"/>
      <c r="MX8" s="525"/>
      <c r="MY8" s="525"/>
      <c r="MZ8" s="525"/>
      <c r="NA8" s="525"/>
      <c r="NB8" s="525"/>
      <c r="NC8" s="525"/>
      <c r="ND8" s="525"/>
      <c r="NE8" s="525"/>
      <c r="NF8" s="525"/>
      <c r="NG8" s="525"/>
      <c r="NH8" s="525"/>
      <c r="NI8" s="525"/>
      <c r="NJ8" s="525"/>
      <c r="NL8" s="525"/>
      <c r="NM8" s="525"/>
      <c r="NN8" s="525"/>
      <c r="NO8" s="525"/>
      <c r="NP8" s="525"/>
      <c r="NQ8" s="525"/>
      <c r="NR8" s="525"/>
      <c r="NS8" s="525"/>
      <c r="NT8" s="525"/>
    </row>
    <row r="9" spans="1:384" s="284" customFormat="1" ht="24" customHeight="1">
      <c r="A9" s="529" t="s">
        <v>1362</v>
      </c>
      <c r="B9" s="525"/>
      <c r="C9" s="525"/>
      <c r="D9" s="525"/>
      <c r="E9" s="525"/>
      <c r="F9" s="526"/>
      <c r="G9" s="526"/>
      <c r="H9" s="526"/>
      <c r="I9" s="526"/>
      <c r="J9" s="526"/>
      <c r="K9" s="525"/>
      <c r="L9" s="525"/>
      <c r="M9" s="525"/>
      <c r="N9" s="525"/>
      <c r="O9" s="525"/>
      <c r="P9" s="525"/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6"/>
      <c r="BI9" s="526"/>
      <c r="BJ9" s="526"/>
      <c r="BK9" s="526"/>
      <c r="BL9" s="526"/>
      <c r="BM9" s="526"/>
      <c r="BN9" s="526"/>
      <c r="BO9" s="526"/>
      <c r="BP9" s="526"/>
      <c r="BQ9" s="526"/>
      <c r="BR9" s="526"/>
      <c r="BS9" s="526"/>
      <c r="BT9" s="526"/>
      <c r="BU9" s="526"/>
      <c r="BV9" s="526"/>
      <c r="BW9" s="526"/>
      <c r="BX9" s="526"/>
      <c r="BY9" s="526"/>
      <c r="BZ9" s="526"/>
      <c r="CA9" s="526"/>
      <c r="CB9" s="526"/>
      <c r="CC9" s="526"/>
      <c r="CD9" s="526"/>
      <c r="CE9" s="526"/>
      <c r="CF9" s="526"/>
      <c r="CG9" s="526"/>
      <c r="CH9" s="532"/>
      <c r="CI9" s="532"/>
      <c r="CJ9" s="532"/>
      <c r="CK9" s="532"/>
      <c r="CL9" s="532"/>
      <c r="CM9" s="526"/>
      <c r="CN9" s="526"/>
      <c r="CO9" s="526"/>
      <c r="CP9" s="526"/>
      <c r="CQ9" s="526"/>
      <c r="CR9" s="532"/>
      <c r="CS9" s="532"/>
      <c r="CT9" s="532"/>
      <c r="CU9" s="532"/>
      <c r="CV9" s="532"/>
      <c r="CW9" s="526"/>
      <c r="CX9" s="526"/>
      <c r="CY9" s="526"/>
      <c r="CZ9" s="526"/>
      <c r="DA9" s="526"/>
      <c r="DB9" s="526"/>
      <c r="DC9" s="526"/>
      <c r="DD9" s="526"/>
      <c r="DE9" s="526"/>
      <c r="DF9" s="526"/>
      <c r="DG9" s="526"/>
      <c r="DH9" s="532"/>
      <c r="DI9" s="532"/>
      <c r="DJ9" s="532"/>
      <c r="DK9" s="532"/>
      <c r="DL9" s="532"/>
      <c r="DM9" s="526"/>
      <c r="DN9" s="526"/>
      <c r="DO9" s="526"/>
      <c r="DP9" s="526"/>
      <c r="DQ9" s="526"/>
      <c r="DR9" s="532">
        <f>DR7-DR8</f>
        <v>0</v>
      </c>
      <c r="DS9" s="532"/>
      <c r="DT9" s="532"/>
      <c r="DU9" s="532"/>
      <c r="DV9" s="532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6"/>
      <c r="EM9" s="526"/>
      <c r="EN9" s="526"/>
      <c r="EO9" s="526"/>
      <c r="EP9" s="526"/>
      <c r="EQ9" s="526"/>
      <c r="ER9" s="526">
        <v>1508</v>
      </c>
      <c r="ES9" s="526">
        <v>30</v>
      </c>
      <c r="ET9" s="526">
        <v>1478</v>
      </c>
      <c r="EU9" s="526">
        <v>1478</v>
      </c>
      <c r="EV9" s="526">
        <v>0</v>
      </c>
      <c r="EW9" s="526">
        <v>1508</v>
      </c>
      <c r="EX9" s="526">
        <v>30</v>
      </c>
      <c r="EY9" s="526">
        <v>1478</v>
      </c>
      <c r="EZ9" s="526">
        <v>1478</v>
      </c>
      <c r="FA9" s="526">
        <v>0</v>
      </c>
      <c r="FB9" s="526">
        <v>1508</v>
      </c>
      <c r="FC9" s="526">
        <v>30</v>
      </c>
      <c r="FD9" s="526">
        <v>1478</v>
      </c>
      <c r="FE9" s="526">
        <v>1478</v>
      </c>
      <c r="FF9" s="526">
        <v>0</v>
      </c>
      <c r="FG9" s="526">
        <v>1508</v>
      </c>
      <c r="FH9" s="526">
        <v>30</v>
      </c>
      <c r="FI9" s="526">
        <v>1478</v>
      </c>
      <c r="FJ9" s="526">
        <v>1478</v>
      </c>
      <c r="FK9" s="526">
        <v>0</v>
      </c>
      <c r="FL9" s="526">
        <v>1508</v>
      </c>
      <c r="FM9" s="526">
        <v>30</v>
      </c>
      <c r="FN9" s="526">
        <v>1478</v>
      </c>
      <c r="FO9" s="526">
        <v>1478</v>
      </c>
      <c r="FP9" s="526">
        <v>0</v>
      </c>
      <c r="FQ9" s="526">
        <v>1291</v>
      </c>
      <c r="FR9" s="526">
        <v>25</v>
      </c>
      <c r="FS9" s="526">
        <v>1266</v>
      </c>
      <c r="FT9" s="526">
        <v>1266</v>
      </c>
      <c r="FU9" s="526">
        <v>0</v>
      </c>
      <c r="FV9" s="526">
        <v>195580</v>
      </c>
      <c r="FW9" s="526">
        <v>39442</v>
      </c>
      <c r="FX9" s="526">
        <v>156138</v>
      </c>
      <c r="FY9" s="526">
        <v>122454</v>
      </c>
      <c r="FZ9" s="526">
        <v>33684</v>
      </c>
      <c r="GA9" s="526">
        <v>262084</v>
      </c>
      <c r="GB9" s="526">
        <v>44104</v>
      </c>
      <c r="GC9" s="526">
        <v>217980</v>
      </c>
      <c r="GD9" s="526">
        <v>167250</v>
      </c>
      <c r="GE9" s="526">
        <v>50730</v>
      </c>
      <c r="GF9" s="526">
        <v>265034</v>
      </c>
      <c r="GG9" s="526">
        <v>43628</v>
      </c>
      <c r="GH9" s="526">
        <v>221406</v>
      </c>
      <c r="GI9" s="526">
        <v>161976</v>
      </c>
      <c r="GJ9" s="526">
        <v>59430</v>
      </c>
      <c r="GK9" s="526">
        <v>52880</v>
      </c>
      <c r="GL9" s="526">
        <v>26857</v>
      </c>
      <c r="GM9" s="526">
        <v>26023</v>
      </c>
      <c r="GN9" s="526">
        <v>20409</v>
      </c>
      <c r="GO9" s="526">
        <v>5614</v>
      </c>
      <c r="GP9" s="526">
        <v>63964</v>
      </c>
      <c r="GQ9" s="526">
        <v>27634</v>
      </c>
      <c r="GR9" s="526">
        <v>36330</v>
      </c>
      <c r="GS9" s="526">
        <v>27875</v>
      </c>
      <c r="GT9" s="526">
        <v>8455</v>
      </c>
      <c r="GU9" s="526">
        <v>64457</v>
      </c>
      <c r="GV9" s="526">
        <v>27556</v>
      </c>
      <c r="GW9" s="526">
        <v>36901</v>
      </c>
      <c r="GX9" s="526">
        <v>26996</v>
      </c>
      <c r="GY9" s="526">
        <v>9905</v>
      </c>
      <c r="GZ9" s="526">
        <v>30280</v>
      </c>
      <c r="HA9" s="526">
        <v>4257</v>
      </c>
      <c r="HB9" s="526">
        <v>26023</v>
      </c>
      <c r="HC9" s="526">
        <v>20409</v>
      </c>
      <c r="HD9" s="526">
        <v>5614</v>
      </c>
      <c r="HE9" s="526">
        <v>41364</v>
      </c>
      <c r="HF9" s="526">
        <v>5034</v>
      </c>
      <c r="HG9" s="526">
        <v>36330</v>
      </c>
      <c r="HH9" s="526">
        <v>27875</v>
      </c>
      <c r="HI9" s="526">
        <v>8455</v>
      </c>
      <c r="HJ9" s="526">
        <v>41857</v>
      </c>
      <c r="HK9" s="526">
        <v>4956</v>
      </c>
      <c r="HL9" s="526">
        <v>36901</v>
      </c>
      <c r="HM9" s="526">
        <v>26996</v>
      </c>
      <c r="HN9" s="526">
        <v>9905</v>
      </c>
      <c r="HO9" s="526">
        <v>34880</v>
      </c>
      <c r="HP9" s="526">
        <v>8857</v>
      </c>
      <c r="HQ9" s="526">
        <v>26023</v>
      </c>
      <c r="HR9" s="526">
        <v>20409</v>
      </c>
      <c r="HS9" s="526">
        <v>5614</v>
      </c>
      <c r="HT9" s="526">
        <v>45964</v>
      </c>
      <c r="HU9" s="526">
        <v>9634</v>
      </c>
      <c r="HV9" s="526">
        <v>36330</v>
      </c>
      <c r="HW9" s="526">
        <v>27875</v>
      </c>
      <c r="HX9" s="526">
        <v>8455</v>
      </c>
      <c r="HY9" s="526">
        <v>46457</v>
      </c>
      <c r="HZ9" s="526">
        <v>9556</v>
      </c>
      <c r="IA9" s="526">
        <v>36901</v>
      </c>
      <c r="IB9" s="526">
        <v>26996</v>
      </c>
      <c r="IC9" s="526">
        <v>9905</v>
      </c>
      <c r="ID9" s="526">
        <v>184580</v>
      </c>
      <c r="IE9" s="526">
        <v>28442</v>
      </c>
      <c r="IF9" s="526">
        <v>156138</v>
      </c>
      <c r="IG9" s="526">
        <v>122454</v>
      </c>
      <c r="IH9" s="526">
        <v>33684</v>
      </c>
      <c r="II9" s="526">
        <v>251084</v>
      </c>
      <c r="IJ9" s="526">
        <v>33104</v>
      </c>
      <c r="IK9" s="526">
        <v>217980</v>
      </c>
      <c r="IL9" s="526">
        <v>167250</v>
      </c>
      <c r="IM9" s="526">
        <v>50730</v>
      </c>
      <c r="IN9" s="526">
        <v>254034</v>
      </c>
      <c r="IO9" s="526">
        <v>32628</v>
      </c>
      <c r="IP9" s="526">
        <v>221406</v>
      </c>
      <c r="IQ9" s="526">
        <v>161976</v>
      </c>
      <c r="IR9" s="526">
        <v>59430</v>
      </c>
      <c r="IS9" s="526">
        <v>32580</v>
      </c>
      <c r="IT9" s="526">
        <v>6557</v>
      </c>
      <c r="IU9" s="526">
        <v>26023</v>
      </c>
      <c r="IV9" s="526">
        <v>20409</v>
      </c>
      <c r="IW9" s="526">
        <v>5614</v>
      </c>
      <c r="IX9" s="526">
        <v>43664</v>
      </c>
      <c r="IY9" s="526">
        <v>7334</v>
      </c>
      <c r="IZ9" s="526">
        <v>36330</v>
      </c>
      <c r="JA9" s="526">
        <v>27875</v>
      </c>
      <c r="JB9" s="526">
        <v>8455</v>
      </c>
      <c r="JC9" s="526">
        <v>44157</v>
      </c>
      <c r="JD9" s="526">
        <v>7256</v>
      </c>
      <c r="JE9" s="526">
        <v>36901</v>
      </c>
      <c r="JF9" s="526">
        <v>26996</v>
      </c>
      <c r="JG9" s="526">
        <v>9905</v>
      </c>
      <c r="JH9" s="526">
        <v>176580</v>
      </c>
      <c r="JI9" s="526">
        <v>20442</v>
      </c>
      <c r="JJ9" s="526">
        <v>156138</v>
      </c>
      <c r="JK9" s="526">
        <v>122454</v>
      </c>
      <c r="JL9" s="526">
        <v>33684</v>
      </c>
      <c r="JM9" s="526">
        <v>243084</v>
      </c>
      <c r="JN9" s="526">
        <v>25104</v>
      </c>
      <c r="JO9" s="526">
        <v>217980</v>
      </c>
      <c r="JP9" s="526">
        <v>167250</v>
      </c>
      <c r="JQ9" s="526">
        <v>50730</v>
      </c>
      <c r="JR9" s="526">
        <v>246034</v>
      </c>
      <c r="JS9" s="526">
        <v>24628</v>
      </c>
      <c r="JT9" s="526">
        <v>221406</v>
      </c>
      <c r="JU9" s="526">
        <v>161976</v>
      </c>
      <c r="JV9" s="526">
        <v>59430</v>
      </c>
      <c r="JW9" s="526">
        <v>169080</v>
      </c>
      <c r="JX9" s="526">
        <v>12942</v>
      </c>
      <c r="JY9" s="526">
        <v>156138</v>
      </c>
      <c r="JZ9" s="526">
        <v>122454</v>
      </c>
      <c r="KA9" s="526">
        <v>33684</v>
      </c>
      <c r="KB9" s="526">
        <v>235584</v>
      </c>
      <c r="KC9" s="526">
        <v>17604</v>
      </c>
      <c r="KD9" s="526">
        <v>217980</v>
      </c>
      <c r="KE9" s="526">
        <v>167250</v>
      </c>
      <c r="KF9" s="526">
        <v>50730</v>
      </c>
      <c r="KG9" s="526">
        <v>238534</v>
      </c>
      <c r="KH9" s="526">
        <v>17128</v>
      </c>
      <c r="KI9" s="526">
        <v>221406</v>
      </c>
      <c r="KJ9" s="526">
        <v>161976</v>
      </c>
      <c r="KK9" s="526">
        <v>59430</v>
      </c>
      <c r="KL9" s="526"/>
      <c r="KM9" s="526"/>
      <c r="KN9" s="526"/>
      <c r="KO9" s="526"/>
      <c r="KP9" s="526"/>
      <c r="KQ9" s="526"/>
      <c r="KR9" s="526"/>
      <c r="KS9" s="526"/>
      <c r="KT9" s="526"/>
      <c r="KU9" s="526"/>
      <c r="KV9" s="526"/>
      <c r="KW9" s="526"/>
      <c r="KX9" s="526"/>
      <c r="LC9" s="525"/>
      <c r="LD9" s="525"/>
      <c r="LE9" s="525"/>
      <c r="LF9" s="525"/>
      <c r="LG9" s="525"/>
      <c r="LH9" s="525"/>
      <c r="LI9" s="525"/>
      <c r="LJ9" s="525"/>
      <c r="LK9" s="525"/>
      <c r="LL9" s="525"/>
      <c r="LM9" s="525"/>
      <c r="LN9" s="525"/>
      <c r="LO9" s="525"/>
      <c r="LP9" s="525"/>
      <c r="LQ9" s="525"/>
      <c r="LR9" s="525"/>
      <c r="LS9" s="525"/>
      <c r="LT9" s="525"/>
      <c r="LU9" s="526">
        <f>ET9</f>
        <v>1478</v>
      </c>
      <c r="LV9" s="526">
        <f>EY9</f>
        <v>1478</v>
      </c>
      <c r="LW9" s="526">
        <f>FD9</f>
        <v>1478</v>
      </c>
      <c r="LX9" s="526">
        <f>FI9</f>
        <v>1478</v>
      </c>
      <c r="LY9" s="526">
        <f>FN9</f>
        <v>1478</v>
      </c>
      <c r="LZ9" s="526">
        <f>FS9</f>
        <v>1266</v>
      </c>
      <c r="MA9" s="526">
        <f>ES9</f>
        <v>30</v>
      </c>
      <c r="MB9" s="526">
        <f>EX9</f>
        <v>30</v>
      </c>
      <c r="MC9" s="526">
        <f>FC9</f>
        <v>30</v>
      </c>
      <c r="MD9" s="526">
        <f>FH9</f>
        <v>30</v>
      </c>
      <c r="ME9" s="526">
        <f>FM9</f>
        <v>30</v>
      </c>
      <c r="MF9" s="526">
        <f>FR9</f>
        <v>25</v>
      </c>
      <c r="MG9" s="525"/>
      <c r="MH9" s="525"/>
      <c r="MI9" s="525"/>
      <c r="MJ9" s="525"/>
      <c r="MK9" s="525"/>
      <c r="ML9" s="525"/>
      <c r="MM9" s="525"/>
      <c r="MN9" s="525"/>
      <c r="MO9" s="525"/>
      <c r="MP9" s="525"/>
      <c r="MQ9" s="525"/>
      <c r="MR9" s="525"/>
      <c r="MS9" s="525"/>
      <c r="MT9" s="525"/>
      <c r="MU9" s="525"/>
      <c r="MV9" s="525"/>
      <c r="MW9" s="525"/>
      <c r="MX9" s="525"/>
      <c r="MY9" s="526">
        <f>LU9</f>
        <v>1478</v>
      </c>
      <c r="MZ9" s="526">
        <f t="shared" ref="MZ9:NJ9" si="0">LV9</f>
        <v>1478</v>
      </c>
      <c r="NA9" s="526">
        <f t="shared" si="0"/>
        <v>1478</v>
      </c>
      <c r="NB9" s="526">
        <f t="shared" si="0"/>
        <v>1478</v>
      </c>
      <c r="NC9" s="526">
        <f t="shared" si="0"/>
        <v>1478</v>
      </c>
      <c r="ND9" s="526">
        <f t="shared" si="0"/>
        <v>1266</v>
      </c>
      <c r="NE9" s="526">
        <f t="shared" si="0"/>
        <v>30</v>
      </c>
      <c r="NF9" s="526">
        <f t="shared" si="0"/>
        <v>30</v>
      </c>
      <c r="NG9" s="526">
        <f t="shared" si="0"/>
        <v>30</v>
      </c>
      <c r="NH9" s="526">
        <f t="shared" si="0"/>
        <v>30</v>
      </c>
      <c r="NI9" s="526">
        <f t="shared" si="0"/>
        <v>30</v>
      </c>
      <c r="NJ9" s="526">
        <f t="shared" si="0"/>
        <v>25</v>
      </c>
      <c r="NL9" s="525"/>
      <c r="NM9" s="525"/>
      <c r="NN9" s="525"/>
      <c r="NO9" s="525"/>
      <c r="NP9" s="525"/>
      <c r="NQ9" s="525"/>
      <c r="NR9" s="525"/>
      <c r="NS9" s="525"/>
      <c r="NT9" s="525"/>
    </row>
    <row r="10" spans="1:384">
      <c r="A10" s="533" t="s">
        <v>1220</v>
      </c>
      <c r="B10" s="534"/>
      <c r="C10" s="534"/>
      <c r="D10" s="534"/>
      <c r="E10" s="535">
        <f>SUM(B10:D10)</f>
        <v>0</v>
      </c>
      <c r="F10" s="536"/>
      <c r="G10" s="536"/>
      <c r="H10" s="536"/>
      <c r="I10" s="535">
        <f>SUM(F10:H10)</f>
        <v>0</v>
      </c>
      <c r="J10" s="537">
        <f>I10/1000</f>
        <v>0</v>
      </c>
      <c r="K10" s="538">
        <v>239</v>
      </c>
      <c r="L10" s="534"/>
      <c r="M10" s="539">
        <v>0</v>
      </c>
      <c r="N10" s="534"/>
      <c r="O10" s="538">
        <v>1</v>
      </c>
      <c r="P10" s="535">
        <f t="shared" ref="P10:P39" si="1">SUM(K10:O10)</f>
        <v>240</v>
      </c>
      <c r="Q10" s="538">
        <v>294</v>
      </c>
      <c r="R10" s="534"/>
      <c r="S10" s="539">
        <v>13</v>
      </c>
      <c r="T10" s="534"/>
      <c r="U10" s="538">
        <v>2</v>
      </c>
      <c r="V10" s="535">
        <f t="shared" ref="V10:V39" si="2">SUM(Q10:U10)</f>
        <v>309</v>
      </c>
      <c r="W10" s="538">
        <v>92</v>
      </c>
      <c r="X10" s="534"/>
      <c r="Y10" s="534"/>
      <c r="Z10" s="534"/>
      <c r="AA10" s="538">
        <v>0</v>
      </c>
      <c r="AB10" s="535">
        <f>SUM(W10:AA10)</f>
        <v>92</v>
      </c>
      <c r="AC10" s="532">
        <f>P10+V10+AB10</f>
        <v>641</v>
      </c>
      <c r="AD10" s="324"/>
      <c r="AE10" s="324">
        <v>120</v>
      </c>
      <c r="AF10" s="324">
        <v>50</v>
      </c>
      <c r="AG10" s="324">
        <v>75</v>
      </c>
      <c r="AH10" s="324">
        <v>65</v>
      </c>
      <c r="AI10" s="324">
        <v>40</v>
      </c>
      <c r="AJ10" s="540"/>
      <c r="AK10" s="541">
        <v>0</v>
      </c>
      <c r="AL10" s="542"/>
      <c r="AM10" s="543">
        <v>0</v>
      </c>
      <c r="AN10" s="543"/>
      <c r="AO10" s="540"/>
      <c r="AP10" s="544"/>
      <c r="AQ10" s="543">
        <v>1</v>
      </c>
      <c r="AR10" s="545"/>
      <c r="AS10" s="545"/>
      <c r="AT10" s="534"/>
      <c r="AU10" s="534"/>
      <c r="AV10" s="543">
        <v>1</v>
      </c>
      <c r="AW10" s="543">
        <v>1</v>
      </c>
      <c r="AX10" s="545"/>
      <c r="AY10" s="543">
        <v>0</v>
      </c>
      <c r="AZ10" s="543"/>
      <c r="BA10" s="545"/>
      <c r="BB10" s="543"/>
      <c r="BC10" s="534"/>
      <c r="BD10" s="534"/>
      <c r="BE10" s="543">
        <v>0</v>
      </c>
      <c r="BF10" s="543"/>
      <c r="BG10" s="546"/>
      <c r="BH10" s="547">
        <f>$K10*BH$7</f>
        <v>6019932</v>
      </c>
      <c r="BI10" s="548">
        <f t="shared" ref="BI10:BL25" si="3">$K10*BI$7</f>
        <v>515523</v>
      </c>
      <c r="BJ10" s="548">
        <f t="shared" si="3"/>
        <v>5504409</v>
      </c>
      <c r="BK10" s="548">
        <f t="shared" si="3"/>
        <v>4316818</v>
      </c>
      <c r="BL10" s="548">
        <f t="shared" si="3"/>
        <v>1187591</v>
      </c>
      <c r="BM10" s="547">
        <f>$L10*BM$7</f>
        <v>0</v>
      </c>
      <c r="BN10" s="548">
        <f t="shared" ref="BN10:BQ39" si="4">$L10*BN$7</f>
        <v>0</v>
      </c>
      <c r="BO10" s="548">
        <f t="shared" si="4"/>
        <v>0</v>
      </c>
      <c r="BP10" s="548">
        <f t="shared" si="4"/>
        <v>0</v>
      </c>
      <c r="BQ10" s="548">
        <f t="shared" si="4"/>
        <v>0</v>
      </c>
      <c r="BR10" s="547">
        <f>$M10*BR$7</f>
        <v>0</v>
      </c>
      <c r="BS10" s="548">
        <f t="shared" ref="BS10:BV39" si="5">$M10*BS$7</f>
        <v>0</v>
      </c>
      <c r="BT10" s="548">
        <f t="shared" si="5"/>
        <v>0</v>
      </c>
      <c r="BU10" s="548">
        <f t="shared" si="5"/>
        <v>0</v>
      </c>
      <c r="BV10" s="548">
        <f t="shared" si="5"/>
        <v>0</v>
      </c>
      <c r="BW10" s="548"/>
      <c r="BX10" s="548"/>
      <c r="BY10" s="548"/>
      <c r="BZ10" s="548"/>
      <c r="CA10" s="548"/>
      <c r="CB10" s="547">
        <f>$O10*CB$8</f>
        <v>197552</v>
      </c>
      <c r="CC10" s="548">
        <f t="shared" ref="CC10:CF39" si="6">$O10*CC$8</f>
        <v>451</v>
      </c>
      <c r="CD10" s="548">
        <f t="shared" si="6"/>
        <v>197101</v>
      </c>
      <c r="CE10" s="548">
        <f t="shared" si="6"/>
        <v>197101</v>
      </c>
      <c r="CF10" s="548">
        <f t="shared" si="6"/>
        <v>0</v>
      </c>
      <c r="CG10" s="549">
        <f>BH10+BM10+BR10+BW10+CB10</f>
        <v>6217484</v>
      </c>
      <c r="CH10" s="547">
        <f>$Q10*CH$7</f>
        <v>10314990</v>
      </c>
      <c r="CI10" s="548">
        <f>$Q10*CI$7</f>
        <v>862596</v>
      </c>
      <c r="CJ10" s="548">
        <f>$Q10*CJ$7</f>
        <v>9452394</v>
      </c>
      <c r="CK10" s="548">
        <f>$Q10*CK$7</f>
        <v>7252686</v>
      </c>
      <c r="CL10" s="548">
        <f>$Q10*CL$7</f>
        <v>2199708</v>
      </c>
      <c r="CM10" s="547">
        <f>$R10*CM$8</f>
        <v>0</v>
      </c>
      <c r="CN10" s="548">
        <f t="shared" ref="CN10:CQ39" si="7">$R10*CN$8</f>
        <v>0</v>
      </c>
      <c r="CO10" s="548">
        <f t="shared" si="7"/>
        <v>0</v>
      </c>
      <c r="CP10" s="548">
        <f t="shared" si="7"/>
        <v>0</v>
      </c>
      <c r="CQ10" s="548">
        <f t="shared" si="7"/>
        <v>0</v>
      </c>
      <c r="CR10" s="547">
        <f>$S10*CR$7</f>
        <v>1273285</v>
      </c>
      <c r="CS10" s="548">
        <f>$S10*CS$7</f>
        <v>38142</v>
      </c>
      <c r="CT10" s="548">
        <f>$S10*CT$7</f>
        <v>1235143</v>
      </c>
      <c r="CU10" s="548">
        <f>$S10*CU$7</f>
        <v>950976</v>
      </c>
      <c r="CV10" s="548">
        <f>$S10*CV$7</f>
        <v>284167</v>
      </c>
      <c r="CW10" s="547">
        <f>$T10*CW$8</f>
        <v>0</v>
      </c>
      <c r="CX10" s="548">
        <f t="shared" ref="CX10:DA39" si="8">$T10*CX$8</f>
        <v>0</v>
      </c>
      <c r="CY10" s="548">
        <f t="shared" si="8"/>
        <v>0</v>
      </c>
      <c r="CZ10" s="548">
        <f t="shared" si="8"/>
        <v>0</v>
      </c>
      <c r="DA10" s="548">
        <f t="shared" si="8"/>
        <v>0</v>
      </c>
      <c r="DB10" s="547">
        <f>$U10*DB$8</f>
        <v>456352</v>
      </c>
      <c r="DC10" s="548">
        <f t="shared" ref="DC10:DF39" si="9">$U10*DC$8</f>
        <v>1504</v>
      </c>
      <c r="DD10" s="548">
        <f t="shared" si="9"/>
        <v>454848</v>
      </c>
      <c r="DE10" s="548">
        <f t="shared" si="9"/>
        <v>454848</v>
      </c>
      <c r="DF10" s="548">
        <f t="shared" si="9"/>
        <v>0</v>
      </c>
      <c r="DG10" s="549">
        <f>CH10+CM10+CR10+CW10+DB10</f>
        <v>12044627</v>
      </c>
      <c r="DH10" s="547">
        <f>$W10*DH$7</f>
        <v>3267012</v>
      </c>
      <c r="DI10" s="548">
        <f>$W10*DI$7</f>
        <v>262660</v>
      </c>
      <c r="DJ10" s="548">
        <f>$W10*DJ$7</f>
        <v>3004352</v>
      </c>
      <c r="DK10" s="548">
        <f>$W10*DK$7</f>
        <v>2197880</v>
      </c>
      <c r="DL10" s="548">
        <f>$W10*DL$7</f>
        <v>806472</v>
      </c>
      <c r="DM10" s="547">
        <f>$X10*DM$8</f>
        <v>0</v>
      </c>
      <c r="DN10" s="548">
        <f t="shared" ref="DN10:DQ39" si="10">$X10*DN$8</f>
        <v>0</v>
      </c>
      <c r="DO10" s="548">
        <f t="shared" si="10"/>
        <v>0</v>
      </c>
      <c r="DP10" s="548">
        <f t="shared" si="10"/>
        <v>0</v>
      </c>
      <c r="DQ10" s="548">
        <f t="shared" si="10"/>
        <v>0</v>
      </c>
      <c r="DR10" s="548"/>
      <c r="DS10" s="548"/>
      <c r="DT10" s="548"/>
      <c r="DU10" s="548"/>
      <c r="DV10" s="548"/>
      <c r="DW10" s="547">
        <f>$Z10*DW$8</f>
        <v>0</v>
      </c>
      <c r="DX10" s="548">
        <f t="shared" ref="DX10:EA39" si="11">$Z10*DX$8</f>
        <v>0</v>
      </c>
      <c r="DY10" s="548">
        <f t="shared" si="11"/>
        <v>0</v>
      </c>
      <c r="DZ10" s="548">
        <f t="shared" si="11"/>
        <v>0</v>
      </c>
      <c r="EA10" s="548">
        <f t="shared" si="11"/>
        <v>0</v>
      </c>
      <c r="EB10" s="547">
        <f>$AA10*EB$8</f>
        <v>0</v>
      </c>
      <c r="EC10" s="548">
        <f t="shared" ref="EC10:EF39" si="12">$AA10*EC$8</f>
        <v>0</v>
      </c>
      <c r="ED10" s="548">
        <f t="shared" si="12"/>
        <v>0</v>
      </c>
      <c r="EE10" s="548">
        <f t="shared" si="12"/>
        <v>0</v>
      </c>
      <c r="EF10" s="548">
        <f t="shared" si="12"/>
        <v>0</v>
      </c>
      <c r="EG10" s="549">
        <f>DH10+DM10+DR10+DW10+EB10</f>
        <v>3267012</v>
      </c>
      <c r="EH10" s="549">
        <f>CG10+DG10+EG10</f>
        <v>21529123</v>
      </c>
      <c r="EI10" s="550">
        <f>BI10+BN10+BS10+BX10+CC10+CI10+CN10+CS10+CX10+DC10+DI10+DN10+DS10+DX10+EC10</f>
        <v>1680876</v>
      </c>
      <c r="EJ10" s="550">
        <f t="shared" ref="EJ10:EL39" si="13">BJ10+BO10+BT10+BY10+CD10+CJ10+CO10+CT10+CY10+DD10+DJ10+DO10+DT10+DY10+ED10</f>
        <v>19848247</v>
      </c>
      <c r="EK10" s="550">
        <f t="shared" si="13"/>
        <v>15370309</v>
      </c>
      <c r="EL10" s="550">
        <f t="shared" si="13"/>
        <v>4477938</v>
      </c>
      <c r="EM10" s="551">
        <f>BH10+CH10+DH10</f>
        <v>19601934</v>
      </c>
      <c r="EN10" s="551">
        <f>BM10+CM10+DM10</f>
        <v>0</v>
      </c>
      <c r="EO10" s="551">
        <f>BR10+CR10+DR10</f>
        <v>1273285</v>
      </c>
      <c r="EP10" s="551">
        <f>BW10+CW10+DW10</f>
        <v>0</v>
      </c>
      <c r="EQ10" s="551">
        <f>CB10+DB10+EB10</f>
        <v>653904</v>
      </c>
      <c r="ER10" s="547">
        <f>$AD10*ER$9</f>
        <v>0</v>
      </c>
      <c r="ES10" s="548">
        <f>$AD10*ES$9</f>
        <v>0</v>
      </c>
      <c r="ET10" s="548">
        <f>$AD10*ET$9</f>
        <v>0</v>
      </c>
      <c r="EU10" s="548">
        <f>$AD10*EU$9</f>
        <v>0</v>
      </c>
      <c r="EV10" s="548">
        <f>$AD10*EV$9</f>
        <v>0</v>
      </c>
      <c r="EW10" s="547">
        <f>$AE10*EW$9</f>
        <v>180960</v>
      </c>
      <c r="EX10" s="547">
        <f>$AE10*EX$9</f>
        <v>3600</v>
      </c>
      <c r="EY10" s="547">
        <f>$AE10*EY$9</f>
        <v>177360</v>
      </c>
      <c r="EZ10" s="547">
        <f t="shared" ref="EZ10:FA25" si="14">$AE10*EZ$9</f>
        <v>177360</v>
      </c>
      <c r="FA10" s="547">
        <f t="shared" si="14"/>
        <v>0</v>
      </c>
      <c r="FB10" s="552">
        <f>$AF10*FB$9</f>
        <v>75400</v>
      </c>
      <c r="FC10" s="552">
        <f t="shared" ref="FC10:FF25" si="15">$AF10*FC$9</f>
        <v>1500</v>
      </c>
      <c r="FD10" s="552">
        <f t="shared" si="15"/>
        <v>73900</v>
      </c>
      <c r="FE10" s="552">
        <f t="shared" si="15"/>
        <v>73900</v>
      </c>
      <c r="FF10" s="552">
        <f t="shared" si="15"/>
        <v>0</v>
      </c>
      <c r="FG10" s="552">
        <f>$AG10*FG$9</f>
        <v>113100</v>
      </c>
      <c r="FH10" s="552">
        <f t="shared" ref="FH10:FK25" si="16">$AG10*FH$9</f>
        <v>2250</v>
      </c>
      <c r="FI10" s="552">
        <f t="shared" si="16"/>
        <v>110850</v>
      </c>
      <c r="FJ10" s="552">
        <f t="shared" si="16"/>
        <v>110850</v>
      </c>
      <c r="FK10" s="552">
        <f t="shared" si="16"/>
        <v>0</v>
      </c>
      <c r="FL10" s="547">
        <f>$AH10*FL$9</f>
        <v>98020</v>
      </c>
      <c r="FM10" s="547">
        <f t="shared" ref="FM10:FP25" si="17">$AH10*FM$9</f>
        <v>1950</v>
      </c>
      <c r="FN10" s="547">
        <f t="shared" si="17"/>
        <v>96070</v>
      </c>
      <c r="FO10" s="547">
        <f t="shared" si="17"/>
        <v>96070</v>
      </c>
      <c r="FP10" s="547">
        <f t="shared" si="17"/>
        <v>0</v>
      </c>
      <c r="FQ10" s="547">
        <f>$AI10*FQ$9</f>
        <v>51640</v>
      </c>
      <c r="FR10" s="547">
        <f t="shared" ref="FR10:FU25" si="18">$AI10*FR$9</f>
        <v>1000</v>
      </c>
      <c r="FS10" s="547">
        <f t="shared" si="18"/>
        <v>50640</v>
      </c>
      <c r="FT10" s="547">
        <f t="shared" si="18"/>
        <v>50640</v>
      </c>
      <c r="FU10" s="547">
        <f t="shared" si="18"/>
        <v>0</v>
      </c>
      <c r="FV10" s="552">
        <f>$AJ10*FV$9</f>
        <v>0</v>
      </c>
      <c r="FW10" s="552">
        <f t="shared" ref="FW10:FZ25" si="19">$AJ10*FW$9</f>
        <v>0</v>
      </c>
      <c r="FX10" s="552">
        <f t="shared" si="19"/>
        <v>0</v>
      </c>
      <c r="FY10" s="552">
        <f t="shared" si="19"/>
        <v>0</v>
      </c>
      <c r="FZ10" s="552">
        <f t="shared" si="19"/>
        <v>0</v>
      </c>
      <c r="GA10" s="552">
        <f>$AK10*GA$9</f>
        <v>0</v>
      </c>
      <c r="GB10" s="552">
        <f t="shared" ref="GB10:GE25" si="20">$AK10*GB$9</f>
        <v>0</v>
      </c>
      <c r="GC10" s="552">
        <f>$AK10*GC$9</f>
        <v>0</v>
      </c>
      <c r="GD10" s="552">
        <f t="shared" si="20"/>
        <v>0</v>
      </c>
      <c r="GE10" s="552">
        <f>$AK10*GE$9</f>
        <v>0</v>
      </c>
      <c r="GF10" s="552">
        <f>$AL10*GF$9</f>
        <v>0</v>
      </c>
      <c r="GG10" s="552">
        <f t="shared" ref="GG10:GJ25" si="21">$AL10*GG$9</f>
        <v>0</v>
      </c>
      <c r="GH10" s="552">
        <f t="shared" si="21"/>
        <v>0</v>
      </c>
      <c r="GI10" s="552">
        <f t="shared" si="21"/>
        <v>0</v>
      </c>
      <c r="GJ10" s="552">
        <f t="shared" si="21"/>
        <v>0</v>
      </c>
      <c r="GK10" s="552">
        <f>$AM10*GK$9</f>
        <v>0</v>
      </c>
      <c r="GL10" s="552">
        <f t="shared" ref="GL10:GO25" si="22">$AM10*GL$9</f>
        <v>0</v>
      </c>
      <c r="GM10" s="552">
        <f t="shared" si="22"/>
        <v>0</v>
      </c>
      <c r="GN10" s="552">
        <f t="shared" si="22"/>
        <v>0</v>
      </c>
      <c r="GO10" s="552">
        <f t="shared" si="22"/>
        <v>0</v>
      </c>
      <c r="GP10" s="547">
        <f>$AN10*GP$9</f>
        <v>0</v>
      </c>
      <c r="GQ10" s="547">
        <f t="shared" ref="GQ10:GT25" si="23">$AN10*GQ$9</f>
        <v>0</v>
      </c>
      <c r="GR10" s="547">
        <f>$AN10*GR$9</f>
        <v>0</v>
      </c>
      <c r="GS10" s="547">
        <f t="shared" si="23"/>
        <v>0</v>
      </c>
      <c r="GT10" s="547">
        <f t="shared" si="23"/>
        <v>0</v>
      </c>
      <c r="GU10" s="547">
        <f>$AO10*GU$9</f>
        <v>0</v>
      </c>
      <c r="GV10" s="547">
        <f t="shared" ref="GV10:GY25" si="24">$AO10*GV$9</f>
        <v>0</v>
      </c>
      <c r="GW10" s="547">
        <f t="shared" si="24"/>
        <v>0</v>
      </c>
      <c r="GX10" s="547">
        <f t="shared" si="24"/>
        <v>0</v>
      </c>
      <c r="GY10" s="547">
        <f>$AO10*GY$9</f>
        <v>0</v>
      </c>
      <c r="GZ10" s="552">
        <f>$AP10*GZ$9</f>
        <v>0</v>
      </c>
      <c r="HA10" s="552">
        <f t="shared" ref="HA10:HD25" si="25">$AP10*HA$9</f>
        <v>0</v>
      </c>
      <c r="HB10" s="552">
        <f t="shared" si="25"/>
        <v>0</v>
      </c>
      <c r="HC10" s="552">
        <f t="shared" si="25"/>
        <v>0</v>
      </c>
      <c r="HD10" s="552">
        <f t="shared" si="25"/>
        <v>0</v>
      </c>
      <c r="HE10" s="552">
        <f>$AQ10*HE$9</f>
        <v>41364</v>
      </c>
      <c r="HF10" s="552">
        <f t="shared" ref="HF10:HI25" si="26">$AQ10*HF$9</f>
        <v>5034</v>
      </c>
      <c r="HG10" s="552">
        <f t="shared" si="26"/>
        <v>36330</v>
      </c>
      <c r="HH10" s="552">
        <f t="shared" si="26"/>
        <v>27875</v>
      </c>
      <c r="HI10" s="552">
        <f t="shared" si="26"/>
        <v>8455</v>
      </c>
      <c r="HJ10" s="547">
        <f>$AR10*HJ$9</f>
        <v>0</v>
      </c>
      <c r="HK10" s="547">
        <f t="shared" ref="HK10:HN25" si="27">$AR10*HK$9</f>
        <v>0</v>
      </c>
      <c r="HL10" s="547">
        <f t="shared" si="27"/>
        <v>0</v>
      </c>
      <c r="HM10" s="547">
        <f t="shared" si="27"/>
        <v>0</v>
      </c>
      <c r="HN10" s="547">
        <f t="shared" si="27"/>
        <v>0</v>
      </c>
      <c r="HO10" s="547">
        <f>$AS10*HO$9</f>
        <v>0</v>
      </c>
      <c r="HP10" s="547">
        <f t="shared" ref="HP10:HS25" si="28">$AS10*HP$9</f>
        <v>0</v>
      </c>
      <c r="HQ10" s="547">
        <f t="shared" si="28"/>
        <v>0</v>
      </c>
      <c r="HR10" s="547">
        <f t="shared" si="28"/>
        <v>0</v>
      </c>
      <c r="HS10" s="547">
        <f t="shared" si="28"/>
        <v>0</v>
      </c>
      <c r="HT10" s="552">
        <f>$AT10*HT$9</f>
        <v>0</v>
      </c>
      <c r="HU10" s="552">
        <f t="shared" ref="HU10:HX25" si="29">$AT10*HU$9</f>
        <v>0</v>
      </c>
      <c r="HV10" s="552">
        <f t="shared" si="29"/>
        <v>0</v>
      </c>
      <c r="HW10" s="552">
        <f t="shared" si="29"/>
        <v>0</v>
      </c>
      <c r="HX10" s="552">
        <f t="shared" si="29"/>
        <v>0</v>
      </c>
      <c r="HY10" s="552">
        <f>$AU10*HY$9</f>
        <v>0</v>
      </c>
      <c r="HZ10" s="552">
        <f t="shared" ref="HZ10:IC25" si="30">$AU10*HZ$9</f>
        <v>0</v>
      </c>
      <c r="IA10" s="552">
        <f t="shared" si="30"/>
        <v>0</v>
      </c>
      <c r="IB10" s="552">
        <f t="shared" si="30"/>
        <v>0</v>
      </c>
      <c r="IC10" s="552">
        <f t="shared" si="30"/>
        <v>0</v>
      </c>
      <c r="ID10" s="547">
        <f>$AV10*ID$9</f>
        <v>184580</v>
      </c>
      <c r="IE10" s="547">
        <f t="shared" ref="IE10:IH25" si="31">$AV10*IE$9</f>
        <v>28442</v>
      </c>
      <c r="IF10" s="547">
        <f t="shared" si="31"/>
        <v>156138</v>
      </c>
      <c r="IG10" s="547">
        <f t="shared" si="31"/>
        <v>122454</v>
      </c>
      <c r="IH10" s="547">
        <f t="shared" si="31"/>
        <v>33684</v>
      </c>
      <c r="II10" s="547">
        <f>$AW10*II$9</f>
        <v>251084</v>
      </c>
      <c r="IJ10" s="547">
        <f t="shared" ref="IJ10:IM25" si="32">$AW10*IJ$9</f>
        <v>33104</v>
      </c>
      <c r="IK10" s="547">
        <f t="shared" si="32"/>
        <v>217980</v>
      </c>
      <c r="IL10" s="547">
        <f t="shared" si="32"/>
        <v>167250</v>
      </c>
      <c r="IM10" s="547">
        <f t="shared" si="32"/>
        <v>50730</v>
      </c>
      <c r="IN10" s="552">
        <f>$AX10*IN$9</f>
        <v>0</v>
      </c>
      <c r="IO10" s="552">
        <f t="shared" ref="IO10:IR25" si="33">$AX10*IO$9</f>
        <v>0</v>
      </c>
      <c r="IP10" s="552">
        <f t="shared" si="33"/>
        <v>0</v>
      </c>
      <c r="IQ10" s="552">
        <f t="shared" si="33"/>
        <v>0</v>
      </c>
      <c r="IR10" s="552">
        <f t="shared" si="33"/>
        <v>0</v>
      </c>
      <c r="IS10" s="552">
        <f>$AY10*IS$9</f>
        <v>0</v>
      </c>
      <c r="IT10" s="552">
        <f t="shared" ref="IT10:IW25" si="34">$AY10*IT$9</f>
        <v>0</v>
      </c>
      <c r="IU10" s="552">
        <f t="shared" si="34"/>
        <v>0</v>
      </c>
      <c r="IV10" s="552">
        <f t="shared" si="34"/>
        <v>0</v>
      </c>
      <c r="IW10" s="552">
        <f t="shared" si="34"/>
        <v>0</v>
      </c>
      <c r="IX10" s="547">
        <f>$AZ10*IX$9</f>
        <v>0</v>
      </c>
      <c r="IY10" s="547">
        <f t="shared" ref="IY10:JB25" si="35">$AZ10*IY$9</f>
        <v>0</v>
      </c>
      <c r="IZ10" s="547">
        <f t="shared" si="35"/>
        <v>0</v>
      </c>
      <c r="JA10" s="547">
        <f t="shared" si="35"/>
        <v>0</v>
      </c>
      <c r="JB10" s="547">
        <f t="shared" si="35"/>
        <v>0</v>
      </c>
      <c r="JC10" s="547">
        <f>$BA10*JC$9</f>
        <v>0</v>
      </c>
      <c r="JD10" s="547">
        <f t="shared" ref="JD10:JG25" si="36">$BA10*JD$9</f>
        <v>0</v>
      </c>
      <c r="JE10" s="547">
        <f t="shared" si="36"/>
        <v>0</v>
      </c>
      <c r="JF10" s="547">
        <f t="shared" si="36"/>
        <v>0</v>
      </c>
      <c r="JG10" s="547">
        <f t="shared" si="36"/>
        <v>0</v>
      </c>
      <c r="JH10" s="552">
        <f>$BB10*JH$9</f>
        <v>0</v>
      </c>
      <c r="JI10" s="552">
        <f t="shared" ref="JI10:JL25" si="37">$BB10*JI$9</f>
        <v>0</v>
      </c>
      <c r="JJ10" s="552">
        <f t="shared" si="37"/>
        <v>0</v>
      </c>
      <c r="JK10" s="552">
        <f t="shared" si="37"/>
        <v>0</v>
      </c>
      <c r="JL10" s="552">
        <f t="shared" si="37"/>
        <v>0</v>
      </c>
      <c r="JM10" s="552">
        <f>$BC10*JM$9</f>
        <v>0</v>
      </c>
      <c r="JN10" s="552">
        <f t="shared" ref="JN10:JQ25" si="38">$BC10*JN$9</f>
        <v>0</v>
      </c>
      <c r="JO10" s="552">
        <f t="shared" si="38"/>
        <v>0</v>
      </c>
      <c r="JP10" s="552">
        <f t="shared" si="38"/>
        <v>0</v>
      </c>
      <c r="JQ10" s="552">
        <f t="shared" si="38"/>
        <v>0</v>
      </c>
      <c r="JR10" s="547">
        <f>$BD10*JR$9</f>
        <v>0</v>
      </c>
      <c r="JS10" s="547">
        <f t="shared" ref="JS10:JV25" si="39">$BD10*JS$9</f>
        <v>0</v>
      </c>
      <c r="JT10" s="547">
        <f t="shared" si="39"/>
        <v>0</v>
      </c>
      <c r="JU10" s="547">
        <f t="shared" si="39"/>
        <v>0</v>
      </c>
      <c r="JV10" s="547">
        <f t="shared" si="39"/>
        <v>0</v>
      </c>
      <c r="JW10" s="547">
        <f>$BE10*JW$9</f>
        <v>0</v>
      </c>
      <c r="JX10" s="547">
        <f t="shared" ref="JX10:KA25" si="40">$BE10*JX$9</f>
        <v>0</v>
      </c>
      <c r="JY10" s="547">
        <f t="shared" si="40"/>
        <v>0</v>
      </c>
      <c r="JZ10" s="547">
        <f t="shared" si="40"/>
        <v>0</v>
      </c>
      <c r="KA10" s="547">
        <f t="shared" si="40"/>
        <v>0</v>
      </c>
      <c r="KB10" s="552">
        <f>$BF10*KB$9</f>
        <v>0</v>
      </c>
      <c r="KC10" s="552">
        <f t="shared" ref="KC10:KF25" si="41">$BF10*KC$9</f>
        <v>0</v>
      </c>
      <c r="KD10" s="552">
        <f t="shared" si="41"/>
        <v>0</v>
      </c>
      <c r="KE10" s="552">
        <f t="shared" si="41"/>
        <v>0</v>
      </c>
      <c r="KF10" s="552">
        <f t="shared" si="41"/>
        <v>0</v>
      </c>
      <c r="KG10" s="552">
        <f>$BG10*KG$9</f>
        <v>0</v>
      </c>
      <c r="KH10" s="552">
        <f t="shared" ref="KH10:KK25" si="42">$BG10*KH$9</f>
        <v>0</v>
      </c>
      <c r="KI10" s="552">
        <f t="shared" si="42"/>
        <v>0</v>
      </c>
      <c r="KJ10" s="552">
        <f t="shared" si="42"/>
        <v>0</v>
      </c>
      <c r="KK10" s="552">
        <f t="shared" si="42"/>
        <v>0</v>
      </c>
      <c r="KL10" s="552">
        <f>ER10+EW10+FB10+FG10+FL10+FQ10</f>
        <v>519120</v>
      </c>
      <c r="KM10" s="552">
        <f>FV10+GA10+GF10+GK10+GP10+GU10+GZ10+HE10+HJ10+HO10+HT10+HY10+ID10+II10+IN10+IS10+IX10+JC10+JH10+JM10+JR10+JW10+KB10+KG10</f>
        <v>477028</v>
      </c>
      <c r="KN10" s="549">
        <f>ER10+EW10+FB10+FG10+FL10+FQ10+FV10+GA10+GF10+GK10+GP10+GU10+GZ10+HE10+HJ10+HO10+HT10+HY10+ID10+II10+IN10+IS10+IX10+JC10+JH10+JM10+JR10+JW10+KB10+KG10</f>
        <v>996148</v>
      </c>
      <c r="KO10" s="549">
        <f t="shared" ref="KO10:KR25" si="43">ES10+EX10+FC10+FH10+FM10+FR10+FW10+GB10+GG10+GL10+GQ10+GV10+HA10+HF10+HK10+HP10+HU10+HZ10+IE10+IJ10+IO10+IT10+IY10+JD10+JI10+JN10+JS10+JX10+KC10+KH10</f>
        <v>76880</v>
      </c>
      <c r="KP10" s="549">
        <f t="shared" si="43"/>
        <v>919268</v>
      </c>
      <c r="KQ10" s="549">
        <f t="shared" si="43"/>
        <v>826399</v>
      </c>
      <c r="KR10" s="549">
        <f t="shared" si="43"/>
        <v>92869</v>
      </c>
      <c r="KS10" s="549">
        <f t="shared" ref="KS10:KW39" si="44">EH10+KN10</f>
        <v>22525271</v>
      </c>
      <c r="KT10" s="550">
        <f>EI10+KO10</f>
        <v>1757756</v>
      </c>
      <c r="KU10" s="550">
        <f>EJ10+KP10</f>
        <v>20767515</v>
      </c>
      <c r="KV10" s="550">
        <f>EK10+KQ10</f>
        <v>16196708</v>
      </c>
      <c r="KW10" s="550">
        <f>EL10+KR10</f>
        <v>4570807</v>
      </c>
      <c r="KX10" s="537">
        <f>KS10/1000</f>
        <v>22525.3</v>
      </c>
      <c r="KY10" s="553">
        <f>ROUND((EH10+KM10)/1000,1)</f>
        <v>22006.2</v>
      </c>
      <c r="KZ10" s="553">
        <f>ROUND(KL10/1000,1)</f>
        <v>519.1</v>
      </c>
      <c r="LA10" s="554">
        <f>J10+KY10+KZ10</f>
        <v>22525.3</v>
      </c>
      <c r="LC10" s="723">
        <f>IF(AD10=0,0,ER10/AD10)</f>
        <v>0</v>
      </c>
      <c r="LD10" s="723">
        <f>IF(AE10=0,0,EW10/AE10)</f>
        <v>1508</v>
      </c>
      <c r="LE10" s="723">
        <f>IF(AF10=0,0,FB10/AF10)</f>
        <v>1508</v>
      </c>
      <c r="LF10" s="723">
        <f>IF(AG10=0,0,FG10/AG10)</f>
        <v>1508</v>
      </c>
      <c r="LG10" s="723">
        <f>IF(AH10=0,0,FL10/AH10)</f>
        <v>1508</v>
      </c>
      <c r="LH10" s="723">
        <f>IF(AI10=0,0,FQ10/AI10)</f>
        <v>1291</v>
      </c>
      <c r="LI10" s="555"/>
      <c r="LJ10" s="555"/>
      <c r="LK10" s="555"/>
      <c r="LL10" s="555"/>
      <c r="LM10" s="555"/>
      <c r="LN10" s="555"/>
      <c r="LO10" s="555"/>
      <c r="LP10" s="555"/>
      <c r="LQ10" s="555"/>
      <c r="LR10" s="555"/>
      <c r="LS10" s="555"/>
      <c r="LT10" s="555"/>
      <c r="LU10" s="555"/>
      <c r="LV10" s="555"/>
      <c r="LW10" s="555"/>
      <c r="LX10" s="555"/>
      <c r="LY10" s="555"/>
      <c r="LZ10" s="555"/>
      <c r="MA10" s="555"/>
      <c r="MB10" s="555"/>
      <c r="MC10" s="555"/>
      <c r="MD10" s="555"/>
      <c r="ME10" s="555"/>
      <c r="MF10" s="555"/>
      <c r="MG10" s="555"/>
      <c r="MH10" s="555"/>
      <c r="MI10" s="555"/>
      <c r="MJ10" s="555"/>
      <c r="MK10" s="555"/>
      <c r="ML10" s="555"/>
      <c r="MM10" s="555"/>
      <c r="MN10" s="555"/>
      <c r="MO10" s="555"/>
      <c r="MP10" s="555"/>
      <c r="MQ10" s="555"/>
      <c r="MR10" s="555"/>
      <c r="MS10" s="555"/>
      <c r="MT10" s="555"/>
      <c r="MU10" s="555"/>
      <c r="MV10" s="555"/>
      <c r="MW10" s="555"/>
      <c r="MX10" s="555"/>
      <c r="MY10" s="555"/>
      <c r="MZ10" s="555"/>
      <c r="NA10" s="555"/>
      <c r="NB10" s="555"/>
      <c r="NC10" s="555"/>
      <c r="ND10" s="555"/>
      <c r="NE10" s="555"/>
      <c r="NF10" s="555"/>
      <c r="NG10" s="555"/>
      <c r="NH10" s="555"/>
      <c r="NI10" s="555"/>
      <c r="NJ10" s="555"/>
      <c r="NL10" s="749">
        <f>IF((AJ10+AM10+AP10+AS10+AV10+AY10+BB10+BE10)=0,0,(FV10+GK10+GZ10+HO10+ID10+IS10+JH10+JW10)/(AJ10+AM10+AP10+AS10+AV10+AY10+BB10+BE10))</f>
        <v>184580</v>
      </c>
      <c r="NM10" s="724">
        <f>IF((AK10+AN10+AQ10+AT10+AW10+AZ10+BC10+BF10)=0,0,(GA10+GP10+HE10+HT10+II10+IX10+JM10+KB10)/(AK10+AN10+AQ10+AT10+AW10+AZ10+BC10+BF10))</f>
        <v>146224</v>
      </c>
      <c r="NN10" s="724">
        <f>IF((AL10+AO10+AR10+AU10+AX10+BA10+BD10+BG10)=0,0,(GF10+GU10+HJ10+HY10+IN10+JC10+JR10+KG10)/(AL10+AO10+AR10+AU10+AX10+BA10+BD10+BG10))</f>
        <v>0</v>
      </c>
      <c r="NO10" s="750">
        <f>NL10-NR10</f>
        <v>156138</v>
      </c>
      <c r="NP10" s="751">
        <f t="shared" ref="NP10:NQ40" si="45">NM10-NS10</f>
        <v>127155</v>
      </c>
      <c r="NQ10" s="751">
        <f t="shared" si="45"/>
        <v>0</v>
      </c>
      <c r="NR10" s="749">
        <f>IF((AJ10+AM10+AP10+AS10+AV10+AY10+BB10+BE10)=0,0,(FW10+GL10+HA10+HP10+IE10+IT10+JI10+JX10)/(AJ10+AM10+AP10+AS10+AV10+AY10+BB10+BE10))</f>
        <v>28442</v>
      </c>
      <c r="NS10" s="724">
        <f>IF((AK10+AN10+AQ10+AT10+AW10+AZ10+BC10+BF10)=0,0,(GB10+GQ10+HF10+HU10+IJ10+IY10+JN10+KC10)/(AK10+AN10+AQ10+AT10+AW10+AZ10+BC10+BF10))</f>
        <v>19069</v>
      </c>
      <c r="NT10" s="724">
        <f>IF((AL10+AO10+AR10+AU10+AX10+BA10+BD10+BG10)=0,0,(GG10+GV10+HK10+HZ10+IO10+JD10+JS10+KH10)/(AL10+AO10+AR10+AU10+AX10+BA10+BD10+BG10))</f>
        <v>0</v>
      </c>
    </row>
    <row r="11" spans="1:384">
      <c r="A11" s="533" t="s">
        <v>1221</v>
      </c>
      <c r="B11" s="534"/>
      <c r="C11" s="534"/>
      <c r="D11" s="534"/>
      <c r="E11" s="535">
        <f t="shared" ref="E11:E39" si="46">SUM(B11:D11)</f>
        <v>0</v>
      </c>
      <c r="F11" s="536"/>
      <c r="G11" s="536"/>
      <c r="H11" s="536"/>
      <c r="I11" s="535">
        <f t="shared" ref="I11:I39" si="47">SUM(F11:H11)</f>
        <v>0</v>
      </c>
      <c r="J11" s="537">
        <f t="shared" ref="J11:J39" si="48">I11/1000</f>
        <v>0</v>
      </c>
      <c r="K11" s="538">
        <v>448</v>
      </c>
      <c r="L11" s="534"/>
      <c r="M11" s="556">
        <v>0</v>
      </c>
      <c r="N11" s="534"/>
      <c r="O11" s="538">
        <v>2</v>
      </c>
      <c r="P11" s="535">
        <f t="shared" si="1"/>
        <v>450</v>
      </c>
      <c r="Q11" s="538">
        <v>514</v>
      </c>
      <c r="R11" s="534"/>
      <c r="S11" s="556">
        <v>0</v>
      </c>
      <c r="T11" s="534"/>
      <c r="U11" s="538">
        <v>1</v>
      </c>
      <c r="V11" s="535">
        <f t="shared" si="2"/>
        <v>515</v>
      </c>
      <c r="W11" s="538">
        <v>95</v>
      </c>
      <c r="X11" s="534"/>
      <c r="Y11" s="534"/>
      <c r="Z11" s="534"/>
      <c r="AA11" s="538">
        <v>0</v>
      </c>
      <c r="AB11" s="535">
        <f t="shared" ref="AB11:AB39" si="49">SUM(W11:AA11)</f>
        <v>95</v>
      </c>
      <c r="AC11" s="532">
        <f t="shared" ref="AC11:AC39" si="50">P11+V11+AB11</f>
        <v>1060</v>
      </c>
      <c r="AD11" s="324"/>
      <c r="AE11" s="324">
        <v>30</v>
      </c>
      <c r="AF11" s="324">
        <v>20</v>
      </c>
      <c r="AG11" s="324"/>
      <c r="AH11" s="324"/>
      <c r="AI11" s="324">
        <v>30</v>
      </c>
      <c r="AJ11" s="540"/>
      <c r="AK11" s="541">
        <v>0</v>
      </c>
      <c r="AL11" s="542"/>
      <c r="AM11" s="543">
        <v>0</v>
      </c>
      <c r="AN11" s="543"/>
      <c r="AO11" s="540"/>
      <c r="AP11" s="544"/>
      <c r="AQ11" s="543">
        <v>3</v>
      </c>
      <c r="AR11" s="545"/>
      <c r="AS11" s="545"/>
      <c r="AT11" s="534"/>
      <c r="AU11" s="534"/>
      <c r="AV11" s="543">
        <v>0</v>
      </c>
      <c r="AW11" s="543">
        <v>0</v>
      </c>
      <c r="AX11" s="545"/>
      <c r="AY11" s="543">
        <v>2</v>
      </c>
      <c r="AZ11" s="543"/>
      <c r="BA11" s="545"/>
      <c r="BB11" s="543"/>
      <c r="BC11" s="534"/>
      <c r="BD11" s="534"/>
      <c r="BE11" s="543">
        <v>0</v>
      </c>
      <c r="BF11" s="543"/>
      <c r="BG11" s="546"/>
      <c r="BH11" s="547">
        <f t="shared" ref="BH11:BH39" si="51">K11*BH$7</f>
        <v>11284224</v>
      </c>
      <c r="BI11" s="548">
        <f t="shared" si="3"/>
        <v>966336</v>
      </c>
      <c r="BJ11" s="548">
        <f t="shared" si="3"/>
        <v>10317888</v>
      </c>
      <c r="BK11" s="548">
        <f t="shared" si="3"/>
        <v>8091776</v>
      </c>
      <c r="BL11" s="548">
        <f t="shared" si="3"/>
        <v>2226112</v>
      </c>
      <c r="BM11" s="547">
        <f t="shared" ref="BM11:BM39" si="52">L11*BM$7</f>
        <v>0</v>
      </c>
      <c r="BN11" s="548">
        <f t="shared" si="4"/>
        <v>0</v>
      </c>
      <c r="BO11" s="548">
        <f t="shared" si="4"/>
        <v>0</v>
      </c>
      <c r="BP11" s="548">
        <f t="shared" si="4"/>
        <v>0</v>
      </c>
      <c r="BQ11" s="548">
        <f t="shared" si="4"/>
        <v>0</v>
      </c>
      <c r="BR11" s="547">
        <f t="shared" ref="BR11:BR39" si="53">M11*BR$7</f>
        <v>0</v>
      </c>
      <c r="BS11" s="548">
        <f t="shared" si="5"/>
        <v>0</v>
      </c>
      <c r="BT11" s="548">
        <f t="shared" si="5"/>
        <v>0</v>
      </c>
      <c r="BU11" s="548">
        <f t="shared" si="5"/>
        <v>0</v>
      </c>
      <c r="BV11" s="548">
        <f t="shared" si="5"/>
        <v>0</v>
      </c>
      <c r="BW11" s="548"/>
      <c r="BX11" s="548"/>
      <c r="BY11" s="548"/>
      <c r="BZ11" s="548"/>
      <c r="CA11" s="548"/>
      <c r="CB11" s="547">
        <f t="shared" ref="CB11:CB39" si="54">O11*CB$8</f>
        <v>395104</v>
      </c>
      <c r="CC11" s="548">
        <f t="shared" si="6"/>
        <v>902</v>
      </c>
      <c r="CD11" s="548">
        <f t="shared" si="6"/>
        <v>394202</v>
      </c>
      <c r="CE11" s="548">
        <f t="shared" si="6"/>
        <v>394202</v>
      </c>
      <c r="CF11" s="548">
        <f t="shared" si="6"/>
        <v>0</v>
      </c>
      <c r="CG11" s="549">
        <f t="shared" ref="CG11:CG39" si="55">BH11+BM11+BR11+BW11+CB11</f>
        <v>11679328</v>
      </c>
      <c r="CH11" s="547">
        <f t="shared" ref="CH11:CL39" si="56">$Q11*CH$7</f>
        <v>18033690</v>
      </c>
      <c r="CI11" s="548">
        <f t="shared" si="56"/>
        <v>1508076</v>
      </c>
      <c r="CJ11" s="548">
        <f t="shared" si="56"/>
        <v>16525614</v>
      </c>
      <c r="CK11" s="548">
        <f t="shared" si="56"/>
        <v>12679866</v>
      </c>
      <c r="CL11" s="548">
        <f t="shared" si="56"/>
        <v>3845748</v>
      </c>
      <c r="CM11" s="547">
        <f t="shared" ref="CM11:CM39" si="57">R11*CM$8</f>
        <v>0</v>
      </c>
      <c r="CN11" s="548">
        <f t="shared" si="7"/>
        <v>0</v>
      </c>
      <c r="CO11" s="548">
        <f t="shared" si="7"/>
        <v>0</v>
      </c>
      <c r="CP11" s="548">
        <f t="shared" si="7"/>
        <v>0</v>
      </c>
      <c r="CQ11" s="548">
        <f t="shared" si="7"/>
        <v>0</v>
      </c>
      <c r="CR11" s="547">
        <f t="shared" ref="CR11:CV39" si="58">$S11*CR$7</f>
        <v>0</v>
      </c>
      <c r="CS11" s="548">
        <f t="shared" si="58"/>
        <v>0</v>
      </c>
      <c r="CT11" s="548">
        <f t="shared" si="58"/>
        <v>0</v>
      </c>
      <c r="CU11" s="548">
        <f t="shared" si="58"/>
        <v>0</v>
      </c>
      <c r="CV11" s="548">
        <f t="shared" si="58"/>
        <v>0</v>
      </c>
      <c r="CW11" s="547">
        <f t="shared" ref="CW11:CW39" si="59">T11*CW$8</f>
        <v>0</v>
      </c>
      <c r="CX11" s="548">
        <f t="shared" si="8"/>
        <v>0</v>
      </c>
      <c r="CY11" s="548">
        <f t="shared" si="8"/>
        <v>0</v>
      </c>
      <c r="CZ11" s="548">
        <f t="shared" si="8"/>
        <v>0</v>
      </c>
      <c r="DA11" s="548">
        <f t="shared" si="8"/>
        <v>0</v>
      </c>
      <c r="DB11" s="547">
        <f t="shared" ref="DB11:DB39" si="60">U11*DB$8</f>
        <v>228176</v>
      </c>
      <c r="DC11" s="548">
        <f t="shared" si="9"/>
        <v>752</v>
      </c>
      <c r="DD11" s="548">
        <f t="shared" si="9"/>
        <v>227424</v>
      </c>
      <c r="DE11" s="548">
        <f t="shared" si="9"/>
        <v>227424</v>
      </c>
      <c r="DF11" s="548">
        <f t="shared" si="9"/>
        <v>0</v>
      </c>
      <c r="DG11" s="549">
        <f t="shared" ref="DG11:DG39" si="61">CH11+CM11+CR11+CW11+DB11</f>
        <v>18261866</v>
      </c>
      <c r="DH11" s="547">
        <f t="shared" ref="DH11:DL39" si="62">$W11*DH$7</f>
        <v>3373545</v>
      </c>
      <c r="DI11" s="548">
        <f t="shared" si="62"/>
        <v>271225</v>
      </c>
      <c r="DJ11" s="548">
        <f t="shared" si="62"/>
        <v>3102320</v>
      </c>
      <c r="DK11" s="548">
        <f t="shared" si="62"/>
        <v>2269550</v>
      </c>
      <c r="DL11" s="548">
        <f t="shared" si="62"/>
        <v>832770</v>
      </c>
      <c r="DM11" s="547">
        <f t="shared" ref="DM11:DM39" si="63">X11*DM$8</f>
        <v>0</v>
      </c>
      <c r="DN11" s="548">
        <f t="shared" si="10"/>
        <v>0</v>
      </c>
      <c r="DO11" s="548">
        <f t="shared" si="10"/>
        <v>0</v>
      </c>
      <c r="DP11" s="548">
        <f t="shared" si="10"/>
        <v>0</v>
      </c>
      <c r="DQ11" s="548">
        <f t="shared" si="10"/>
        <v>0</v>
      </c>
      <c r="DR11" s="548"/>
      <c r="DS11" s="548"/>
      <c r="DT11" s="548"/>
      <c r="DU11" s="548"/>
      <c r="DV11" s="548"/>
      <c r="DW11" s="547">
        <f t="shared" ref="DW11:DW39" si="64">Z11*DW$8</f>
        <v>0</v>
      </c>
      <c r="DX11" s="548">
        <f t="shared" si="11"/>
        <v>0</v>
      </c>
      <c r="DY11" s="548">
        <f t="shared" si="11"/>
        <v>0</v>
      </c>
      <c r="DZ11" s="548">
        <f t="shared" si="11"/>
        <v>0</v>
      </c>
      <c r="EA11" s="548">
        <f t="shared" si="11"/>
        <v>0</v>
      </c>
      <c r="EB11" s="547">
        <f t="shared" ref="EB11:EB39" si="65">AA11*EB$8</f>
        <v>0</v>
      </c>
      <c r="EC11" s="548">
        <f t="shared" si="12"/>
        <v>0</v>
      </c>
      <c r="ED11" s="548">
        <f t="shared" si="12"/>
        <v>0</v>
      </c>
      <c r="EE11" s="548">
        <f t="shared" si="12"/>
        <v>0</v>
      </c>
      <c r="EF11" s="548">
        <f t="shared" si="12"/>
        <v>0</v>
      </c>
      <c r="EG11" s="549">
        <f t="shared" ref="EG11:EG39" si="66">DH11+DM11+DR11+DW11+EB11</f>
        <v>3373545</v>
      </c>
      <c r="EH11" s="549">
        <f t="shared" ref="EH11:EH39" si="67">CG11+DG11+EG11</f>
        <v>33314739</v>
      </c>
      <c r="EI11" s="550">
        <f t="shared" ref="EI11:EI39" si="68">BI11+BN11+BS11+BX11+CC11+CI11+CN11+CS11+CX11+DC11+DI11+DN11+DS11+DX11+EC11</f>
        <v>2747291</v>
      </c>
      <c r="EJ11" s="550">
        <f t="shared" si="13"/>
        <v>30567448</v>
      </c>
      <c r="EK11" s="550">
        <f t="shared" si="13"/>
        <v>23662818</v>
      </c>
      <c r="EL11" s="550">
        <f t="shared" si="13"/>
        <v>6904630</v>
      </c>
      <c r="EM11" s="551">
        <f t="shared" ref="EM11:EM39" si="69">BH11+CH11+DH11</f>
        <v>32691459</v>
      </c>
      <c r="EN11" s="551">
        <f t="shared" ref="EN11:EN39" si="70">BM11+CM11+DM11</f>
        <v>0</v>
      </c>
      <c r="EO11" s="551">
        <f t="shared" ref="EO11:EO39" si="71">BR11+CR11+DR11</f>
        <v>0</v>
      </c>
      <c r="EP11" s="551">
        <f t="shared" ref="EP11:EP39" si="72">BW11+CW11+DW11</f>
        <v>0</v>
      </c>
      <c r="EQ11" s="551">
        <f t="shared" ref="EQ11:EQ39" si="73">CB11+DB11+EB11</f>
        <v>623280</v>
      </c>
      <c r="ER11" s="547">
        <f t="shared" ref="ER11:EV39" si="74">$AD11*ER$9</f>
        <v>0</v>
      </c>
      <c r="ES11" s="548">
        <f t="shared" si="74"/>
        <v>0</v>
      </c>
      <c r="ET11" s="548">
        <f t="shared" si="74"/>
        <v>0</v>
      </c>
      <c r="EU11" s="548">
        <f t="shared" si="74"/>
        <v>0</v>
      </c>
      <c r="EV11" s="548">
        <f t="shared" si="74"/>
        <v>0</v>
      </c>
      <c r="EW11" s="547">
        <f t="shared" ref="EW11:FA39" si="75">$AE11*EW$9</f>
        <v>45240</v>
      </c>
      <c r="EX11" s="547">
        <f t="shared" si="75"/>
        <v>900</v>
      </c>
      <c r="EY11" s="547">
        <f t="shared" si="75"/>
        <v>44340</v>
      </c>
      <c r="EZ11" s="547">
        <f t="shared" si="14"/>
        <v>44340</v>
      </c>
      <c r="FA11" s="547">
        <f t="shared" si="14"/>
        <v>0</v>
      </c>
      <c r="FB11" s="552">
        <f t="shared" ref="FB11:FF39" si="76">$AF11*FB$9</f>
        <v>30160</v>
      </c>
      <c r="FC11" s="552">
        <f t="shared" si="15"/>
        <v>600</v>
      </c>
      <c r="FD11" s="552">
        <f t="shared" si="15"/>
        <v>29560</v>
      </c>
      <c r="FE11" s="552">
        <f t="shared" si="15"/>
        <v>29560</v>
      </c>
      <c r="FF11" s="552">
        <f t="shared" si="15"/>
        <v>0</v>
      </c>
      <c r="FG11" s="552">
        <f t="shared" ref="FG11:FK39" si="77">$AG11*FG$9</f>
        <v>0</v>
      </c>
      <c r="FH11" s="552">
        <f t="shared" si="16"/>
        <v>0</v>
      </c>
      <c r="FI11" s="552">
        <f t="shared" si="16"/>
        <v>0</v>
      </c>
      <c r="FJ11" s="552">
        <f t="shared" si="16"/>
        <v>0</v>
      </c>
      <c r="FK11" s="552">
        <f t="shared" si="16"/>
        <v>0</v>
      </c>
      <c r="FL11" s="547">
        <f t="shared" ref="FL11:FP39" si="78">$AH11*FL$9</f>
        <v>0</v>
      </c>
      <c r="FM11" s="547">
        <f t="shared" si="17"/>
        <v>0</v>
      </c>
      <c r="FN11" s="547">
        <f t="shared" si="17"/>
        <v>0</v>
      </c>
      <c r="FO11" s="547">
        <f t="shared" si="17"/>
        <v>0</v>
      </c>
      <c r="FP11" s="547">
        <f t="shared" si="17"/>
        <v>0</v>
      </c>
      <c r="FQ11" s="547">
        <f t="shared" ref="FQ11:FU39" si="79">$AI11*FQ$9</f>
        <v>38730</v>
      </c>
      <c r="FR11" s="547">
        <f t="shared" si="18"/>
        <v>750</v>
      </c>
      <c r="FS11" s="547">
        <f t="shared" si="18"/>
        <v>37980</v>
      </c>
      <c r="FT11" s="547">
        <f t="shared" si="18"/>
        <v>37980</v>
      </c>
      <c r="FU11" s="547">
        <f t="shared" si="18"/>
        <v>0</v>
      </c>
      <c r="FV11" s="552">
        <f t="shared" ref="FV11:FZ39" si="80">$AJ11*FV$9</f>
        <v>0</v>
      </c>
      <c r="FW11" s="552">
        <f t="shared" si="19"/>
        <v>0</v>
      </c>
      <c r="FX11" s="552">
        <f t="shared" si="19"/>
        <v>0</v>
      </c>
      <c r="FY11" s="552">
        <f t="shared" si="19"/>
        <v>0</v>
      </c>
      <c r="FZ11" s="552">
        <f t="shared" si="19"/>
        <v>0</v>
      </c>
      <c r="GA11" s="552">
        <f t="shared" ref="GA11:GE39" si="81">$AK11*GA$9</f>
        <v>0</v>
      </c>
      <c r="GB11" s="552">
        <f t="shared" si="20"/>
        <v>0</v>
      </c>
      <c r="GC11" s="552">
        <f t="shared" si="20"/>
        <v>0</v>
      </c>
      <c r="GD11" s="552">
        <f t="shared" si="20"/>
        <v>0</v>
      </c>
      <c r="GE11" s="552">
        <f t="shared" si="20"/>
        <v>0</v>
      </c>
      <c r="GF11" s="552">
        <f t="shared" ref="GF11:GJ39" si="82">$AL11*GF$9</f>
        <v>0</v>
      </c>
      <c r="GG11" s="552">
        <f t="shared" si="21"/>
        <v>0</v>
      </c>
      <c r="GH11" s="552">
        <f t="shared" si="21"/>
        <v>0</v>
      </c>
      <c r="GI11" s="552">
        <f t="shared" si="21"/>
        <v>0</v>
      </c>
      <c r="GJ11" s="552">
        <f t="shared" si="21"/>
        <v>0</v>
      </c>
      <c r="GK11" s="552">
        <f t="shared" ref="GK11:GO39" si="83">$AM11*GK$9</f>
        <v>0</v>
      </c>
      <c r="GL11" s="552">
        <f t="shared" si="22"/>
        <v>0</v>
      </c>
      <c r="GM11" s="552">
        <f t="shared" si="22"/>
        <v>0</v>
      </c>
      <c r="GN11" s="552">
        <f t="shared" si="22"/>
        <v>0</v>
      </c>
      <c r="GO11" s="552">
        <f t="shared" si="22"/>
        <v>0</v>
      </c>
      <c r="GP11" s="547">
        <f t="shared" ref="GP11:GT39" si="84">$AN11*GP$9</f>
        <v>0</v>
      </c>
      <c r="GQ11" s="547">
        <f t="shared" si="23"/>
        <v>0</v>
      </c>
      <c r="GR11" s="547">
        <f t="shared" si="23"/>
        <v>0</v>
      </c>
      <c r="GS11" s="547">
        <f t="shared" si="23"/>
        <v>0</v>
      </c>
      <c r="GT11" s="547">
        <f t="shared" si="23"/>
        <v>0</v>
      </c>
      <c r="GU11" s="547">
        <f t="shared" ref="GU11:GY39" si="85">$AO11*GU$9</f>
        <v>0</v>
      </c>
      <c r="GV11" s="547">
        <f t="shared" si="24"/>
        <v>0</v>
      </c>
      <c r="GW11" s="547">
        <f t="shared" si="24"/>
        <v>0</v>
      </c>
      <c r="GX11" s="547">
        <f t="shared" si="24"/>
        <v>0</v>
      </c>
      <c r="GY11" s="547">
        <f t="shared" si="24"/>
        <v>0</v>
      </c>
      <c r="GZ11" s="552">
        <f t="shared" ref="GZ11:HD39" si="86">$AP11*GZ$9</f>
        <v>0</v>
      </c>
      <c r="HA11" s="552">
        <f t="shared" si="25"/>
        <v>0</v>
      </c>
      <c r="HB11" s="552">
        <f t="shared" si="25"/>
        <v>0</v>
      </c>
      <c r="HC11" s="552">
        <f t="shared" si="25"/>
        <v>0</v>
      </c>
      <c r="HD11" s="552">
        <f t="shared" si="25"/>
        <v>0</v>
      </c>
      <c r="HE11" s="552">
        <f t="shared" ref="HE11:HI39" si="87">$AQ11*HE$9</f>
        <v>124092</v>
      </c>
      <c r="HF11" s="552">
        <f t="shared" si="26"/>
        <v>15102</v>
      </c>
      <c r="HG11" s="552">
        <f t="shared" si="26"/>
        <v>108990</v>
      </c>
      <c r="HH11" s="552">
        <f t="shared" si="26"/>
        <v>83625</v>
      </c>
      <c r="HI11" s="552">
        <f t="shared" si="26"/>
        <v>25365</v>
      </c>
      <c r="HJ11" s="547">
        <f t="shared" ref="HJ11:HN39" si="88">$AR11*HJ$9</f>
        <v>0</v>
      </c>
      <c r="HK11" s="547">
        <f t="shared" si="27"/>
        <v>0</v>
      </c>
      <c r="HL11" s="547">
        <f t="shared" si="27"/>
        <v>0</v>
      </c>
      <c r="HM11" s="547">
        <f t="shared" si="27"/>
        <v>0</v>
      </c>
      <c r="HN11" s="547">
        <f t="shared" si="27"/>
        <v>0</v>
      </c>
      <c r="HO11" s="547">
        <f t="shared" ref="HO11:HS39" si="89">$AS11*HO$9</f>
        <v>0</v>
      </c>
      <c r="HP11" s="547">
        <f t="shared" si="28"/>
        <v>0</v>
      </c>
      <c r="HQ11" s="547">
        <f t="shared" si="28"/>
        <v>0</v>
      </c>
      <c r="HR11" s="547">
        <f t="shared" si="28"/>
        <v>0</v>
      </c>
      <c r="HS11" s="547">
        <f t="shared" si="28"/>
        <v>0</v>
      </c>
      <c r="HT11" s="552">
        <f t="shared" ref="HT11:HX39" si="90">$AT11*HT$9</f>
        <v>0</v>
      </c>
      <c r="HU11" s="552">
        <f t="shared" si="29"/>
        <v>0</v>
      </c>
      <c r="HV11" s="552">
        <f t="shared" si="29"/>
        <v>0</v>
      </c>
      <c r="HW11" s="552">
        <f t="shared" si="29"/>
        <v>0</v>
      </c>
      <c r="HX11" s="552">
        <f t="shared" si="29"/>
        <v>0</v>
      </c>
      <c r="HY11" s="552">
        <f t="shared" ref="HY11:IC39" si="91">$AU11*HY$9</f>
        <v>0</v>
      </c>
      <c r="HZ11" s="552">
        <f t="shared" si="30"/>
        <v>0</v>
      </c>
      <c r="IA11" s="552">
        <f t="shared" si="30"/>
        <v>0</v>
      </c>
      <c r="IB11" s="552">
        <f t="shared" si="30"/>
        <v>0</v>
      </c>
      <c r="IC11" s="552">
        <f t="shared" si="30"/>
        <v>0</v>
      </c>
      <c r="ID11" s="547">
        <f t="shared" ref="ID11:IH39" si="92">$AV11*ID$9</f>
        <v>0</v>
      </c>
      <c r="IE11" s="547">
        <f t="shared" si="31"/>
        <v>0</v>
      </c>
      <c r="IF11" s="547">
        <f t="shared" si="31"/>
        <v>0</v>
      </c>
      <c r="IG11" s="547">
        <f t="shared" si="31"/>
        <v>0</v>
      </c>
      <c r="IH11" s="547">
        <f t="shared" si="31"/>
        <v>0</v>
      </c>
      <c r="II11" s="547">
        <f t="shared" ref="II11:IM39" si="93">$AW11*II$9</f>
        <v>0</v>
      </c>
      <c r="IJ11" s="547">
        <f t="shared" si="32"/>
        <v>0</v>
      </c>
      <c r="IK11" s="547">
        <f t="shared" si="32"/>
        <v>0</v>
      </c>
      <c r="IL11" s="547">
        <f t="shared" si="32"/>
        <v>0</v>
      </c>
      <c r="IM11" s="547">
        <f t="shared" si="32"/>
        <v>0</v>
      </c>
      <c r="IN11" s="552">
        <f t="shared" ref="IN11:IR39" si="94">$AX11*IN$9</f>
        <v>0</v>
      </c>
      <c r="IO11" s="552">
        <f t="shared" si="33"/>
        <v>0</v>
      </c>
      <c r="IP11" s="552">
        <f t="shared" si="33"/>
        <v>0</v>
      </c>
      <c r="IQ11" s="552">
        <f t="shared" si="33"/>
        <v>0</v>
      </c>
      <c r="IR11" s="552">
        <f t="shared" si="33"/>
        <v>0</v>
      </c>
      <c r="IS11" s="552">
        <f t="shared" ref="IS11:IW39" si="95">$AY11*IS$9</f>
        <v>65160</v>
      </c>
      <c r="IT11" s="552">
        <f t="shared" si="34"/>
        <v>13114</v>
      </c>
      <c r="IU11" s="552">
        <f t="shared" si="34"/>
        <v>52046</v>
      </c>
      <c r="IV11" s="552">
        <f t="shared" si="34"/>
        <v>40818</v>
      </c>
      <c r="IW11" s="552">
        <f t="shared" si="34"/>
        <v>11228</v>
      </c>
      <c r="IX11" s="547">
        <f t="shared" ref="IX11:JB39" si="96">$AZ11*IX$9</f>
        <v>0</v>
      </c>
      <c r="IY11" s="547">
        <f t="shared" si="35"/>
        <v>0</v>
      </c>
      <c r="IZ11" s="547">
        <f t="shared" si="35"/>
        <v>0</v>
      </c>
      <c r="JA11" s="547">
        <f t="shared" si="35"/>
        <v>0</v>
      </c>
      <c r="JB11" s="547">
        <f t="shared" si="35"/>
        <v>0</v>
      </c>
      <c r="JC11" s="547">
        <f t="shared" ref="JC11:JG39" si="97">$BA11*JC$9</f>
        <v>0</v>
      </c>
      <c r="JD11" s="547">
        <f t="shared" si="36"/>
        <v>0</v>
      </c>
      <c r="JE11" s="547">
        <f t="shared" si="36"/>
        <v>0</v>
      </c>
      <c r="JF11" s="547">
        <f t="shared" si="36"/>
        <v>0</v>
      </c>
      <c r="JG11" s="547">
        <f t="shared" si="36"/>
        <v>0</v>
      </c>
      <c r="JH11" s="552">
        <f t="shared" ref="JH11:JL39" si="98">$BB11*JH$9</f>
        <v>0</v>
      </c>
      <c r="JI11" s="552">
        <f t="shared" si="37"/>
        <v>0</v>
      </c>
      <c r="JJ11" s="552">
        <f t="shared" si="37"/>
        <v>0</v>
      </c>
      <c r="JK11" s="552">
        <f t="shared" si="37"/>
        <v>0</v>
      </c>
      <c r="JL11" s="552">
        <f t="shared" si="37"/>
        <v>0</v>
      </c>
      <c r="JM11" s="552">
        <f t="shared" ref="JM11:JQ39" si="99">$BC11*JM$9</f>
        <v>0</v>
      </c>
      <c r="JN11" s="552">
        <f t="shared" si="38"/>
        <v>0</v>
      </c>
      <c r="JO11" s="552">
        <f t="shared" si="38"/>
        <v>0</v>
      </c>
      <c r="JP11" s="552">
        <f t="shared" si="38"/>
        <v>0</v>
      </c>
      <c r="JQ11" s="552">
        <f t="shared" si="38"/>
        <v>0</v>
      </c>
      <c r="JR11" s="547">
        <f t="shared" ref="JR11:JV39" si="100">$BD11*JR$9</f>
        <v>0</v>
      </c>
      <c r="JS11" s="547">
        <f t="shared" si="39"/>
        <v>0</v>
      </c>
      <c r="JT11" s="547">
        <f t="shared" si="39"/>
        <v>0</v>
      </c>
      <c r="JU11" s="547">
        <f t="shared" si="39"/>
        <v>0</v>
      </c>
      <c r="JV11" s="547">
        <f t="shared" si="39"/>
        <v>0</v>
      </c>
      <c r="JW11" s="547">
        <f t="shared" ref="JW11:KA39" si="101">$BE11*JW$9</f>
        <v>0</v>
      </c>
      <c r="JX11" s="547">
        <f t="shared" si="40"/>
        <v>0</v>
      </c>
      <c r="JY11" s="547">
        <f t="shared" si="40"/>
        <v>0</v>
      </c>
      <c r="JZ11" s="547">
        <f t="shared" si="40"/>
        <v>0</v>
      </c>
      <c r="KA11" s="547">
        <f t="shared" si="40"/>
        <v>0</v>
      </c>
      <c r="KB11" s="552">
        <f t="shared" ref="KB11:KF39" si="102">$BF11*KB$9</f>
        <v>0</v>
      </c>
      <c r="KC11" s="552">
        <f t="shared" si="41"/>
        <v>0</v>
      </c>
      <c r="KD11" s="552">
        <f t="shared" si="41"/>
        <v>0</v>
      </c>
      <c r="KE11" s="552">
        <f t="shared" si="41"/>
        <v>0</v>
      </c>
      <c r="KF11" s="552">
        <f t="shared" si="41"/>
        <v>0</v>
      </c>
      <c r="KG11" s="552">
        <f t="shared" ref="KG11:KK39" si="103">$BG11*KG$9</f>
        <v>0</v>
      </c>
      <c r="KH11" s="552">
        <f t="shared" si="42"/>
        <v>0</v>
      </c>
      <c r="KI11" s="552">
        <f t="shared" si="42"/>
        <v>0</v>
      </c>
      <c r="KJ11" s="552">
        <f t="shared" si="42"/>
        <v>0</v>
      </c>
      <c r="KK11" s="552">
        <f t="shared" si="42"/>
        <v>0</v>
      </c>
      <c r="KL11" s="552">
        <f t="shared" ref="KL11:KL39" si="104">ER11+EW11+FB11+FG11+FL11+FQ11</f>
        <v>114130</v>
      </c>
      <c r="KM11" s="552">
        <f t="shared" ref="KM11:KM39" si="105">FV11+GA11+GF11+GK11+GP11+GU11+GZ11+HE11+HJ11+HO11+HT11+HY11+ID11+II11+IN11+IS11+IX11+JC11+JH11+JM11+JR11+JW11+KB11+KG11</f>
        <v>189252</v>
      </c>
      <c r="KN11" s="549">
        <f t="shared" ref="KN11:KR39" si="106">ER11+EW11+FB11+FG11+FL11+FQ11+FV11+GA11+GF11+GK11+GP11+GU11+GZ11+HE11+HJ11+HO11+HT11+HY11+ID11+II11+IN11+IS11+IX11+JC11+JH11+JM11+JR11+JW11+KB11+KG11</f>
        <v>303382</v>
      </c>
      <c r="KO11" s="549">
        <f t="shared" si="43"/>
        <v>30466</v>
      </c>
      <c r="KP11" s="549">
        <f t="shared" si="43"/>
        <v>272916</v>
      </c>
      <c r="KQ11" s="549">
        <f t="shared" si="43"/>
        <v>236323</v>
      </c>
      <c r="KR11" s="549">
        <f t="shared" si="43"/>
        <v>36593</v>
      </c>
      <c r="KS11" s="549">
        <f t="shared" si="44"/>
        <v>33618121</v>
      </c>
      <c r="KT11" s="550">
        <f t="shared" si="44"/>
        <v>2777757</v>
      </c>
      <c r="KU11" s="550">
        <f t="shared" si="44"/>
        <v>30840364</v>
      </c>
      <c r="KV11" s="550">
        <f t="shared" si="44"/>
        <v>23899141</v>
      </c>
      <c r="KW11" s="550">
        <f t="shared" si="44"/>
        <v>6941223</v>
      </c>
      <c r="KX11" s="537">
        <f t="shared" ref="KX11:KX38" si="107">KS11/1000</f>
        <v>33618.1</v>
      </c>
      <c r="KY11" s="553">
        <f t="shared" ref="KY11:KY39" si="108">ROUND((EH11+KM11)/1000,1)</f>
        <v>33504</v>
      </c>
      <c r="KZ11" s="553">
        <f t="shared" ref="KZ11:KZ39" si="109">ROUND(KL11/1000,1)</f>
        <v>114.1</v>
      </c>
      <c r="LA11" s="554">
        <f t="shared" ref="LA11:LA39" si="110">J11+KY11+KZ11</f>
        <v>33618.1</v>
      </c>
      <c r="LC11" s="723">
        <f t="shared" ref="LC11:LC40" si="111">IF(AD11=0,0,ER11/AD11)</f>
        <v>0</v>
      </c>
      <c r="LD11" s="723">
        <f t="shared" ref="LD11:LD40" si="112">IF(AE11=0,0,EW11/AE11)</f>
        <v>1508</v>
      </c>
      <c r="LE11" s="723">
        <f t="shared" ref="LE11:LE40" si="113">IF(AF11=0,0,FB11/AF11)</f>
        <v>1508</v>
      </c>
      <c r="LF11" s="723">
        <f t="shared" ref="LF11:LF40" si="114">IF(AG11=0,0,FG11/AG11)</f>
        <v>0</v>
      </c>
      <c r="LG11" s="723">
        <f t="shared" ref="LG11:LG40" si="115">IF(AH11=0,0,FL11/AH11)</f>
        <v>0</v>
      </c>
      <c r="LH11" s="723">
        <f t="shared" ref="LH11:LH40" si="116">IF(AI11=0,0,FQ11/AI11)</f>
        <v>1291</v>
      </c>
      <c r="LI11" s="555"/>
      <c r="LJ11" s="555"/>
      <c r="LK11" s="555"/>
      <c r="LL11" s="555"/>
      <c r="LM11" s="555"/>
      <c r="LN11" s="555"/>
      <c r="LO11" s="555"/>
      <c r="LP11" s="555"/>
      <c r="LQ11" s="555"/>
      <c r="LR11" s="555"/>
      <c r="LS11" s="555"/>
      <c r="LT11" s="555"/>
      <c r="LU11" s="555"/>
      <c r="LV11" s="555"/>
      <c r="LW11" s="555"/>
      <c r="LX11" s="555"/>
      <c r="LY11" s="555"/>
      <c r="LZ11" s="555"/>
      <c r="MA11" s="555"/>
      <c r="MB11" s="555"/>
      <c r="MC11" s="555"/>
      <c r="MD11" s="555"/>
      <c r="ME11" s="555"/>
      <c r="MF11" s="555"/>
      <c r="MG11" s="555"/>
      <c r="MH11" s="555"/>
      <c r="MI11" s="555"/>
      <c r="MJ11" s="555"/>
      <c r="MK11" s="555"/>
      <c r="ML11" s="555"/>
      <c r="MM11" s="555"/>
      <c r="MN11" s="555"/>
      <c r="MO11" s="555"/>
      <c r="MP11" s="555"/>
      <c r="MQ11" s="555"/>
      <c r="MR11" s="555"/>
      <c r="MS11" s="555"/>
      <c r="MT11" s="555"/>
      <c r="MU11" s="555"/>
      <c r="MV11" s="555"/>
      <c r="MW11" s="555"/>
      <c r="MX11" s="555"/>
      <c r="MY11" s="555"/>
      <c r="MZ11" s="555"/>
      <c r="NA11" s="555"/>
      <c r="NB11" s="555"/>
      <c r="NC11" s="555"/>
      <c r="ND11" s="555"/>
      <c r="NE11" s="555"/>
      <c r="NF11" s="555"/>
      <c r="NG11" s="555"/>
      <c r="NH11" s="555"/>
      <c r="NI11" s="555"/>
      <c r="NJ11" s="555"/>
      <c r="NL11" s="749">
        <f t="shared" ref="NL11:NL40" si="117">IF((AJ11+AM11+AP11+AS11+AV11+AY11+BB11+BE11)=0,0,(FV11+GK11+GZ11+HO11+ID11+IS11+JH11+JW11)/(AJ11+AM11+AP11+AS11+AV11+AY11+BB11+BE11))</f>
        <v>32580</v>
      </c>
      <c r="NM11" s="724">
        <f t="shared" ref="NM11:NM40" si="118">IF((AK11+AN11+AQ11+AT11+AW11+AZ11+BC11+BF11)=0,0,(GA11+GP11+HE11+HT11+II11+IX11+JM11+KB11)/(AK11+AN11+AQ11+AT11+AW11+AZ11+BC11+BF11))</f>
        <v>41364</v>
      </c>
      <c r="NN11" s="724">
        <f t="shared" ref="NN11:NN40" si="119">IF((AL11+AO11+AR11+AU11+AX11+BA11+BD11+BG11)=0,0,(GF11+GU11+HJ11+HY11+IN11+JC11+JR11+KG11)/(AL11+AO11+AR11+AU11+AX11+BA11+BD11+BG11))</f>
        <v>0</v>
      </c>
      <c r="NO11" s="750">
        <f t="shared" ref="NO11:NO40" si="120">NL11-NR11</f>
        <v>26023</v>
      </c>
      <c r="NP11" s="751">
        <f t="shared" si="45"/>
        <v>36330</v>
      </c>
      <c r="NQ11" s="751">
        <f t="shared" si="45"/>
        <v>0</v>
      </c>
      <c r="NR11" s="749">
        <f t="shared" ref="NR11:NR40" si="121">IF((AJ11+AM11+AP11+AS11+AV11+AY11+BB11+BE11)=0,0,(FW11+GL11+HA11+HP11+IE11+IT11+JI11+JX11)/(AJ11+AM11+AP11+AS11+AV11+AY11+BB11+BE11))</f>
        <v>6557</v>
      </c>
      <c r="NS11" s="724">
        <f t="shared" ref="NS11:NS40" si="122">IF((AK11+AN11+AQ11+AT11+AW11+AZ11+BC11+BF11)=0,0,(GB11+GQ11+HF11+HU11+IJ11+IY11+JN11+KC11)/(AK11+AN11+AQ11+AT11+AW11+AZ11+BC11+BF11))</f>
        <v>5034</v>
      </c>
      <c r="NT11" s="724">
        <f t="shared" ref="NT11:NT40" si="123">IF((AL11+AO11+AR11+AU11+AX11+BA11+BD11+BG11)=0,0,(GG11+GV11+HK11+HZ11+IO11+JD11+JS11+KH11)/(AL11+AO11+AR11+AU11+AX11+BA11+BD11+BG11))</f>
        <v>0</v>
      </c>
    </row>
    <row r="12" spans="1:384">
      <c r="A12" s="533" t="s">
        <v>1222</v>
      </c>
      <c r="B12" s="534"/>
      <c r="C12" s="534"/>
      <c r="D12" s="534"/>
      <c r="E12" s="535">
        <f t="shared" si="46"/>
        <v>0</v>
      </c>
      <c r="F12" s="536"/>
      <c r="G12" s="536"/>
      <c r="H12" s="536"/>
      <c r="I12" s="535">
        <f t="shared" si="47"/>
        <v>0</v>
      </c>
      <c r="J12" s="537">
        <f t="shared" si="48"/>
        <v>0</v>
      </c>
      <c r="K12" s="538">
        <v>249</v>
      </c>
      <c r="L12" s="534"/>
      <c r="M12" s="556">
        <v>0</v>
      </c>
      <c r="N12" s="534"/>
      <c r="O12" s="538">
        <v>0</v>
      </c>
      <c r="P12" s="535">
        <f t="shared" si="1"/>
        <v>249</v>
      </c>
      <c r="Q12" s="538">
        <v>354</v>
      </c>
      <c r="R12" s="534"/>
      <c r="S12" s="556">
        <v>0</v>
      </c>
      <c r="T12" s="534"/>
      <c r="U12" s="538">
        <v>0</v>
      </c>
      <c r="V12" s="535">
        <f t="shared" si="2"/>
        <v>354</v>
      </c>
      <c r="W12" s="538">
        <v>216</v>
      </c>
      <c r="X12" s="534"/>
      <c r="Y12" s="534"/>
      <c r="Z12" s="534"/>
      <c r="AA12" s="538">
        <v>1</v>
      </c>
      <c r="AB12" s="535">
        <f t="shared" si="49"/>
        <v>217</v>
      </c>
      <c r="AC12" s="532">
        <f t="shared" si="50"/>
        <v>820</v>
      </c>
      <c r="AD12" s="324"/>
      <c r="AE12" s="324"/>
      <c r="AF12" s="324"/>
      <c r="AG12" s="324"/>
      <c r="AH12" s="324">
        <v>80</v>
      </c>
      <c r="AI12" s="324">
        <v>60</v>
      </c>
      <c r="AJ12" s="540"/>
      <c r="AK12" s="541">
        <v>0</v>
      </c>
      <c r="AL12" s="542"/>
      <c r="AM12" s="543">
        <v>0</v>
      </c>
      <c r="AN12" s="543"/>
      <c r="AO12" s="540"/>
      <c r="AP12" s="544"/>
      <c r="AQ12" s="543">
        <v>0</v>
      </c>
      <c r="AR12" s="541"/>
      <c r="AS12" s="541"/>
      <c r="AT12" s="534"/>
      <c r="AU12" s="534"/>
      <c r="AV12" s="543">
        <v>0</v>
      </c>
      <c r="AW12" s="543">
        <v>0</v>
      </c>
      <c r="AX12" s="541"/>
      <c r="AY12" s="543">
        <v>0</v>
      </c>
      <c r="AZ12" s="543"/>
      <c r="BA12" s="541"/>
      <c r="BB12" s="543"/>
      <c r="BC12" s="534"/>
      <c r="BD12" s="534"/>
      <c r="BE12" s="543">
        <v>0</v>
      </c>
      <c r="BF12" s="543"/>
      <c r="BG12" s="546"/>
      <c r="BH12" s="547">
        <f t="shared" si="51"/>
        <v>6271812</v>
      </c>
      <c r="BI12" s="548">
        <f t="shared" si="3"/>
        <v>537093</v>
      </c>
      <c r="BJ12" s="548">
        <f t="shared" si="3"/>
        <v>5734719</v>
      </c>
      <c r="BK12" s="548">
        <f t="shared" si="3"/>
        <v>4497438</v>
      </c>
      <c r="BL12" s="548">
        <f t="shared" si="3"/>
        <v>1237281</v>
      </c>
      <c r="BM12" s="547">
        <f t="shared" si="52"/>
        <v>0</v>
      </c>
      <c r="BN12" s="548">
        <f t="shared" si="4"/>
        <v>0</v>
      </c>
      <c r="BO12" s="548">
        <f t="shared" si="4"/>
        <v>0</v>
      </c>
      <c r="BP12" s="548">
        <f t="shared" si="4"/>
        <v>0</v>
      </c>
      <c r="BQ12" s="548">
        <f t="shared" si="4"/>
        <v>0</v>
      </c>
      <c r="BR12" s="547">
        <f t="shared" si="53"/>
        <v>0</v>
      </c>
      <c r="BS12" s="548">
        <f t="shared" si="5"/>
        <v>0</v>
      </c>
      <c r="BT12" s="548">
        <f t="shared" si="5"/>
        <v>0</v>
      </c>
      <c r="BU12" s="548">
        <f t="shared" si="5"/>
        <v>0</v>
      </c>
      <c r="BV12" s="548">
        <f t="shared" si="5"/>
        <v>0</v>
      </c>
      <c r="BW12" s="548"/>
      <c r="BX12" s="548"/>
      <c r="BY12" s="548"/>
      <c r="BZ12" s="548"/>
      <c r="CA12" s="548"/>
      <c r="CB12" s="547">
        <f t="shared" si="54"/>
        <v>0</v>
      </c>
      <c r="CC12" s="548">
        <f t="shared" si="6"/>
        <v>0</v>
      </c>
      <c r="CD12" s="548">
        <f t="shared" si="6"/>
        <v>0</v>
      </c>
      <c r="CE12" s="548">
        <f t="shared" si="6"/>
        <v>0</v>
      </c>
      <c r="CF12" s="548">
        <f t="shared" si="6"/>
        <v>0</v>
      </c>
      <c r="CG12" s="549">
        <f t="shared" si="55"/>
        <v>6271812</v>
      </c>
      <c r="CH12" s="547">
        <f t="shared" si="56"/>
        <v>12420090</v>
      </c>
      <c r="CI12" s="548">
        <f t="shared" si="56"/>
        <v>1038636</v>
      </c>
      <c r="CJ12" s="548">
        <f t="shared" si="56"/>
        <v>11381454</v>
      </c>
      <c r="CK12" s="548">
        <f t="shared" si="56"/>
        <v>8732826</v>
      </c>
      <c r="CL12" s="548">
        <f t="shared" si="56"/>
        <v>2648628</v>
      </c>
      <c r="CM12" s="547">
        <f t="shared" si="57"/>
        <v>0</v>
      </c>
      <c r="CN12" s="548">
        <f t="shared" si="7"/>
        <v>0</v>
      </c>
      <c r="CO12" s="548">
        <f t="shared" si="7"/>
        <v>0</v>
      </c>
      <c r="CP12" s="548">
        <f t="shared" si="7"/>
        <v>0</v>
      </c>
      <c r="CQ12" s="548">
        <f t="shared" si="7"/>
        <v>0</v>
      </c>
      <c r="CR12" s="547">
        <f t="shared" si="58"/>
        <v>0</v>
      </c>
      <c r="CS12" s="548">
        <f t="shared" si="58"/>
        <v>0</v>
      </c>
      <c r="CT12" s="548">
        <f t="shared" si="58"/>
        <v>0</v>
      </c>
      <c r="CU12" s="548">
        <f t="shared" si="58"/>
        <v>0</v>
      </c>
      <c r="CV12" s="548">
        <f t="shared" si="58"/>
        <v>0</v>
      </c>
      <c r="CW12" s="547">
        <f t="shared" si="59"/>
        <v>0</v>
      </c>
      <c r="CX12" s="548">
        <f t="shared" si="8"/>
        <v>0</v>
      </c>
      <c r="CY12" s="548">
        <f t="shared" si="8"/>
        <v>0</v>
      </c>
      <c r="CZ12" s="548">
        <f t="shared" si="8"/>
        <v>0</v>
      </c>
      <c r="DA12" s="548">
        <f t="shared" si="8"/>
        <v>0</v>
      </c>
      <c r="DB12" s="547">
        <f t="shared" si="60"/>
        <v>0</v>
      </c>
      <c r="DC12" s="548">
        <f t="shared" si="9"/>
        <v>0</v>
      </c>
      <c r="DD12" s="548">
        <f t="shared" si="9"/>
        <v>0</v>
      </c>
      <c r="DE12" s="548">
        <f t="shared" si="9"/>
        <v>0</v>
      </c>
      <c r="DF12" s="548">
        <f t="shared" si="9"/>
        <v>0</v>
      </c>
      <c r="DG12" s="549">
        <f t="shared" si="61"/>
        <v>12420090</v>
      </c>
      <c r="DH12" s="547">
        <f t="shared" si="62"/>
        <v>7670376</v>
      </c>
      <c r="DI12" s="548">
        <f t="shared" si="62"/>
        <v>616680</v>
      </c>
      <c r="DJ12" s="548">
        <f t="shared" si="62"/>
        <v>7053696</v>
      </c>
      <c r="DK12" s="548">
        <f t="shared" si="62"/>
        <v>5160240</v>
      </c>
      <c r="DL12" s="548">
        <f t="shared" si="62"/>
        <v>1893456</v>
      </c>
      <c r="DM12" s="547">
        <f t="shared" si="63"/>
        <v>0</v>
      </c>
      <c r="DN12" s="548">
        <f t="shared" si="10"/>
        <v>0</v>
      </c>
      <c r="DO12" s="548">
        <f t="shared" si="10"/>
        <v>0</v>
      </c>
      <c r="DP12" s="548">
        <f t="shared" si="10"/>
        <v>0</v>
      </c>
      <c r="DQ12" s="548">
        <f t="shared" si="10"/>
        <v>0</v>
      </c>
      <c r="DR12" s="548"/>
      <c r="DS12" s="548"/>
      <c r="DT12" s="548"/>
      <c r="DU12" s="548"/>
      <c r="DV12" s="548"/>
      <c r="DW12" s="547">
        <f t="shared" si="64"/>
        <v>0</v>
      </c>
      <c r="DX12" s="548">
        <f t="shared" si="11"/>
        <v>0</v>
      </c>
      <c r="DY12" s="548">
        <f t="shared" si="11"/>
        <v>0</v>
      </c>
      <c r="DZ12" s="548">
        <f t="shared" si="11"/>
        <v>0</v>
      </c>
      <c r="EA12" s="548">
        <f t="shared" si="11"/>
        <v>0</v>
      </c>
      <c r="EB12" s="547">
        <f t="shared" si="65"/>
        <v>273811</v>
      </c>
      <c r="EC12" s="548">
        <f t="shared" si="12"/>
        <v>903</v>
      </c>
      <c r="ED12" s="548">
        <f t="shared" si="12"/>
        <v>272908</v>
      </c>
      <c r="EE12" s="548">
        <f t="shared" si="12"/>
        <v>272908</v>
      </c>
      <c r="EF12" s="548">
        <f t="shared" si="12"/>
        <v>0</v>
      </c>
      <c r="EG12" s="549">
        <f t="shared" si="66"/>
        <v>7944187</v>
      </c>
      <c r="EH12" s="549">
        <f t="shared" si="67"/>
        <v>26636089</v>
      </c>
      <c r="EI12" s="550">
        <f t="shared" si="68"/>
        <v>2193312</v>
      </c>
      <c r="EJ12" s="550">
        <f t="shared" si="13"/>
        <v>24442777</v>
      </c>
      <c r="EK12" s="550">
        <f t="shared" si="13"/>
        <v>18663412</v>
      </c>
      <c r="EL12" s="550">
        <f t="shared" si="13"/>
        <v>5779365</v>
      </c>
      <c r="EM12" s="551">
        <f t="shared" si="69"/>
        <v>26362278</v>
      </c>
      <c r="EN12" s="551">
        <f t="shared" si="70"/>
        <v>0</v>
      </c>
      <c r="EO12" s="551">
        <f t="shared" si="71"/>
        <v>0</v>
      </c>
      <c r="EP12" s="551">
        <f t="shared" si="72"/>
        <v>0</v>
      </c>
      <c r="EQ12" s="551">
        <f t="shared" si="73"/>
        <v>273811</v>
      </c>
      <c r="ER12" s="547">
        <f t="shared" si="74"/>
        <v>0</v>
      </c>
      <c r="ES12" s="548">
        <f t="shared" si="74"/>
        <v>0</v>
      </c>
      <c r="ET12" s="548">
        <f t="shared" si="74"/>
        <v>0</v>
      </c>
      <c r="EU12" s="548">
        <f t="shared" si="74"/>
        <v>0</v>
      </c>
      <c r="EV12" s="548">
        <f t="shared" si="74"/>
        <v>0</v>
      </c>
      <c r="EW12" s="547">
        <f t="shared" si="75"/>
        <v>0</v>
      </c>
      <c r="EX12" s="547">
        <f t="shared" si="75"/>
        <v>0</v>
      </c>
      <c r="EY12" s="547">
        <f t="shared" si="75"/>
        <v>0</v>
      </c>
      <c r="EZ12" s="547">
        <f t="shared" si="14"/>
        <v>0</v>
      </c>
      <c r="FA12" s="547">
        <f t="shared" si="14"/>
        <v>0</v>
      </c>
      <c r="FB12" s="552">
        <f t="shared" si="76"/>
        <v>0</v>
      </c>
      <c r="FC12" s="552">
        <f t="shared" si="15"/>
        <v>0</v>
      </c>
      <c r="FD12" s="552">
        <f t="shared" si="15"/>
        <v>0</v>
      </c>
      <c r="FE12" s="552">
        <f t="shared" si="15"/>
        <v>0</v>
      </c>
      <c r="FF12" s="552">
        <f t="shared" si="15"/>
        <v>0</v>
      </c>
      <c r="FG12" s="552">
        <f t="shared" si="77"/>
        <v>0</v>
      </c>
      <c r="FH12" s="552">
        <f t="shared" si="16"/>
        <v>0</v>
      </c>
      <c r="FI12" s="552">
        <f t="shared" si="16"/>
        <v>0</v>
      </c>
      <c r="FJ12" s="552">
        <f t="shared" si="16"/>
        <v>0</v>
      </c>
      <c r="FK12" s="552">
        <f t="shared" si="16"/>
        <v>0</v>
      </c>
      <c r="FL12" s="547">
        <f t="shared" si="78"/>
        <v>120640</v>
      </c>
      <c r="FM12" s="547">
        <f t="shared" si="17"/>
        <v>2400</v>
      </c>
      <c r="FN12" s="547">
        <f t="shared" si="17"/>
        <v>118240</v>
      </c>
      <c r="FO12" s="547">
        <f t="shared" si="17"/>
        <v>118240</v>
      </c>
      <c r="FP12" s="547">
        <f t="shared" si="17"/>
        <v>0</v>
      </c>
      <c r="FQ12" s="547">
        <f t="shared" si="79"/>
        <v>77460</v>
      </c>
      <c r="FR12" s="547">
        <f t="shared" si="18"/>
        <v>1500</v>
      </c>
      <c r="FS12" s="547">
        <f t="shared" si="18"/>
        <v>75960</v>
      </c>
      <c r="FT12" s="547">
        <f t="shared" si="18"/>
        <v>75960</v>
      </c>
      <c r="FU12" s="547">
        <f t="shared" si="18"/>
        <v>0</v>
      </c>
      <c r="FV12" s="552">
        <f t="shared" si="80"/>
        <v>0</v>
      </c>
      <c r="FW12" s="552">
        <f t="shared" si="19"/>
        <v>0</v>
      </c>
      <c r="FX12" s="552">
        <f t="shared" si="19"/>
        <v>0</v>
      </c>
      <c r="FY12" s="552">
        <f t="shared" si="19"/>
        <v>0</v>
      </c>
      <c r="FZ12" s="552">
        <f t="shared" si="19"/>
        <v>0</v>
      </c>
      <c r="GA12" s="552">
        <f t="shared" si="81"/>
        <v>0</v>
      </c>
      <c r="GB12" s="552">
        <f t="shared" si="20"/>
        <v>0</v>
      </c>
      <c r="GC12" s="552">
        <f t="shared" si="20"/>
        <v>0</v>
      </c>
      <c r="GD12" s="552">
        <f t="shared" si="20"/>
        <v>0</v>
      </c>
      <c r="GE12" s="552">
        <f t="shared" si="20"/>
        <v>0</v>
      </c>
      <c r="GF12" s="552">
        <f t="shared" si="82"/>
        <v>0</v>
      </c>
      <c r="GG12" s="552">
        <f t="shared" si="21"/>
        <v>0</v>
      </c>
      <c r="GH12" s="552">
        <f t="shared" si="21"/>
        <v>0</v>
      </c>
      <c r="GI12" s="552">
        <f t="shared" si="21"/>
        <v>0</v>
      </c>
      <c r="GJ12" s="552">
        <f t="shared" si="21"/>
        <v>0</v>
      </c>
      <c r="GK12" s="552">
        <f t="shared" si="83"/>
        <v>0</v>
      </c>
      <c r="GL12" s="552">
        <f t="shared" si="22"/>
        <v>0</v>
      </c>
      <c r="GM12" s="552">
        <f t="shared" si="22"/>
        <v>0</v>
      </c>
      <c r="GN12" s="552">
        <f t="shared" si="22"/>
        <v>0</v>
      </c>
      <c r="GO12" s="552">
        <f t="shared" si="22"/>
        <v>0</v>
      </c>
      <c r="GP12" s="547">
        <f t="shared" si="84"/>
        <v>0</v>
      </c>
      <c r="GQ12" s="547">
        <f t="shared" si="23"/>
        <v>0</v>
      </c>
      <c r="GR12" s="547">
        <f t="shared" si="23"/>
        <v>0</v>
      </c>
      <c r="GS12" s="547">
        <f t="shared" si="23"/>
        <v>0</v>
      </c>
      <c r="GT12" s="547">
        <f t="shared" si="23"/>
        <v>0</v>
      </c>
      <c r="GU12" s="547">
        <f t="shared" si="85"/>
        <v>0</v>
      </c>
      <c r="GV12" s="547">
        <f t="shared" si="24"/>
        <v>0</v>
      </c>
      <c r="GW12" s="547">
        <f t="shared" si="24"/>
        <v>0</v>
      </c>
      <c r="GX12" s="547">
        <f t="shared" si="24"/>
        <v>0</v>
      </c>
      <c r="GY12" s="547">
        <f t="shared" si="24"/>
        <v>0</v>
      </c>
      <c r="GZ12" s="552">
        <f t="shared" si="86"/>
        <v>0</v>
      </c>
      <c r="HA12" s="552">
        <f t="shared" si="25"/>
        <v>0</v>
      </c>
      <c r="HB12" s="552">
        <f t="shared" si="25"/>
        <v>0</v>
      </c>
      <c r="HC12" s="552">
        <f t="shared" si="25"/>
        <v>0</v>
      </c>
      <c r="HD12" s="552">
        <f t="shared" si="25"/>
        <v>0</v>
      </c>
      <c r="HE12" s="552">
        <f t="shared" si="87"/>
        <v>0</v>
      </c>
      <c r="HF12" s="552">
        <f t="shared" si="26"/>
        <v>0</v>
      </c>
      <c r="HG12" s="552">
        <f t="shared" si="26"/>
        <v>0</v>
      </c>
      <c r="HH12" s="552">
        <f t="shared" si="26"/>
        <v>0</v>
      </c>
      <c r="HI12" s="552">
        <f t="shared" si="26"/>
        <v>0</v>
      </c>
      <c r="HJ12" s="547">
        <f t="shared" si="88"/>
        <v>0</v>
      </c>
      <c r="HK12" s="547">
        <f t="shared" si="27"/>
        <v>0</v>
      </c>
      <c r="HL12" s="547">
        <f t="shared" si="27"/>
        <v>0</v>
      </c>
      <c r="HM12" s="547">
        <f t="shared" si="27"/>
        <v>0</v>
      </c>
      <c r="HN12" s="547">
        <f t="shared" si="27"/>
        <v>0</v>
      </c>
      <c r="HO12" s="547">
        <f t="shared" si="89"/>
        <v>0</v>
      </c>
      <c r="HP12" s="547">
        <f t="shared" si="28"/>
        <v>0</v>
      </c>
      <c r="HQ12" s="547">
        <f t="shared" si="28"/>
        <v>0</v>
      </c>
      <c r="HR12" s="547">
        <f t="shared" si="28"/>
        <v>0</v>
      </c>
      <c r="HS12" s="547">
        <f t="shared" si="28"/>
        <v>0</v>
      </c>
      <c r="HT12" s="552">
        <f t="shared" si="90"/>
        <v>0</v>
      </c>
      <c r="HU12" s="552">
        <f t="shared" si="29"/>
        <v>0</v>
      </c>
      <c r="HV12" s="552">
        <f t="shared" si="29"/>
        <v>0</v>
      </c>
      <c r="HW12" s="552">
        <f t="shared" si="29"/>
        <v>0</v>
      </c>
      <c r="HX12" s="552">
        <f t="shared" si="29"/>
        <v>0</v>
      </c>
      <c r="HY12" s="552">
        <f t="shared" si="91"/>
        <v>0</v>
      </c>
      <c r="HZ12" s="552">
        <f t="shared" si="30"/>
        <v>0</v>
      </c>
      <c r="IA12" s="552">
        <f t="shared" si="30"/>
        <v>0</v>
      </c>
      <c r="IB12" s="552">
        <f t="shared" si="30"/>
        <v>0</v>
      </c>
      <c r="IC12" s="552">
        <f t="shared" si="30"/>
        <v>0</v>
      </c>
      <c r="ID12" s="547">
        <f t="shared" si="92"/>
        <v>0</v>
      </c>
      <c r="IE12" s="547">
        <f t="shared" si="31"/>
        <v>0</v>
      </c>
      <c r="IF12" s="547">
        <f t="shared" si="31"/>
        <v>0</v>
      </c>
      <c r="IG12" s="547">
        <f t="shared" si="31"/>
        <v>0</v>
      </c>
      <c r="IH12" s="547">
        <f t="shared" si="31"/>
        <v>0</v>
      </c>
      <c r="II12" s="547">
        <f t="shared" si="93"/>
        <v>0</v>
      </c>
      <c r="IJ12" s="547">
        <f t="shared" si="32"/>
        <v>0</v>
      </c>
      <c r="IK12" s="547">
        <f t="shared" si="32"/>
        <v>0</v>
      </c>
      <c r="IL12" s="547">
        <f t="shared" si="32"/>
        <v>0</v>
      </c>
      <c r="IM12" s="547">
        <f t="shared" si="32"/>
        <v>0</v>
      </c>
      <c r="IN12" s="552">
        <f t="shared" si="94"/>
        <v>0</v>
      </c>
      <c r="IO12" s="552">
        <f t="shared" si="33"/>
        <v>0</v>
      </c>
      <c r="IP12" s="552">
        <f t="shared" si="33"/>
        <v>0</v>
      </c>
      <c r="IQ12" s="552">
        <f t="shared" si="33"/>
        <v>0</v>
      </c>
      <c r="IR12" s="552">
        <f t="shared" si="33"/>
        <v>0</v>
      </c>
      <c r="IS12" s="552">
        <f t="shared" si="95"/>
        <v>0</v>
      </c>
      <c r="IT12" s="552">
        <f t="shared" si="34"/>
        <v>0</v>
      </c>
      <c r="IU12" s="552">
        <f t="shared" si="34"/>
        <v>0</v>
      </c>
      <c r="IV12" s="552">
        <f t="shared" si="34"/>
        <v>0</v>
      </c>
      <c r="IW12" s="552">
        <f t="shared" si="34"/>
        <v>0</v>
      </c>
      <c r="IX12" s="547">
        <f t="shared" si="96"/>
        <v>0</v>
      </c>
      <c r="IY12" s="547">
        <f t="shared" si="35"/>
        <v>0</v>
      </c>
      <c r="IZ12" s="547">
        <f t="shared" si="35"/>
        <v>0</v>
      </c>
      <c r="JA12" s="547">
        <f t="shared" si="35"/>
        <v>0</v>
      </c>
      <c r="JB12" s="547">
        <f t="shared" si="35"/>
        <v>0</v>
      </c>
      <c r="JC12" s="547">
        <f t="shared" si="97"/>
        <v>0</v>
      </c>
      <c r="JD12" s="547">
        <f t="shared" si="36"/>
        <v>0</v>
      </c>
      <c r="JE12" s="547">
        <f t="shared" si="36"/>
        <v>0</v>
      </c>
      <c r="JF12" s="547">
        <f t="shared" si="36"/>
        <v>0</v>
      </c>
      <c r="JG12" s="547">
        <f t="shared" si="36"/>
        <v>0</v>
      </c>
      <c r="JH12" s="552">
        <f t="shared" si="98"/>
        <v>0</v>
      </c>
      <c r="JI12" s="552">
        <f t="shared" si="37"/>
        <v>0</v>
      </c>
      <c r="JJ12" s="552">
        <f t="shared" si="37"/>
        <v>0</v>
      </c>
      <c r="JK12" s="552">
        <f t="shared" si="37"/>
        <v>0</v>
      </c>
      <c r="JL12" s="552">
        <f t="shared" si="37"/>
        <v>0</v>
      </c>
      <c r="JM12" s="552">
        <f t="shared" si="99"/>
        <v>0</v>
      </c>
      <c r="JN12" s="552">
        <f t="shared" si="38"/>
        <v>0</v>
      </c>
      <c r="JO12" s="552">
        <f t="shared" si="38"/>
        <v>0</v>
      </c>
      <c r="JP12" s="552">
        <f t="shared" si="38"/>
        <v>0</v>
      </c>
      <c r="JQ12" s="552">
        <f t="shared" si="38"/>
        <v>0</v>
      </c>
      <c r="JR12" s="547">
        <f t="shared" si="100"/>
        <v>0</v>
      </c>
      <c r="JS12" s="547">
        <f t="shared" si="39"/>
        <v>0</v>
      </c>
      <c r="JT12" s="547">
        <f t="shared" si="39"/>
        <v>0</v>
      </c>
      <c r="JU12" s="547">
        <f t="shared" si="39"/>
        <v>0</v>
      </c>
      <c r="JV12" s="547">
        <f t="shared" si="39"/>
        <v>0</v>
      </c>
      <c r="JW12" s="547">
        <f t="shared" si="101"/>
        <v>0</v>
      </c>
      <c r="JX12" s="547">
        <f t="shared" si="40"/>
        <v>0</v>
      </c>
      <c r="JY12" s="547">
        <f t="shared" si="40"/>
        <v>0</v>
      </c>
      <c r="JZ12" s="547">
        <f t="shared" si="40"/>
        <v>0</v>
      </c>
      <c r="KA12" s="547">
        <f t="shared" si="40"/>
        <v>0</v>
      </c>
      <c r="KB12" s="552">
        <f t="shared" si="102"/>
        <v>0</v>
      </c>
      <c r="KC12" s="552">
        <f t="shared" si="41"/>
        <v>0</v>
      </c>
      <c r="KD12" s="552">
        <f t="shared" si="41"/>
        <v>0</v>
      </c>
      <c r="KE12" s="552">
        <f t="shared" si="41"/>
        <v>0</v>
      </c>
      <c r="KF12" s="552">
        <f t="shared" si="41"/>
        <v>0</v>
      </c>
      <c r="KG12" s="552">
        <f t="shared" si="103"/>
        <v>0</v>
      </c>
      <c r="KH12" s="552">
        <f t="shared" si="42"/>
        <v>0</v>
      </c>
      <c r="KI12" s="552">
        <f t="shared" si="42"/>
        <v>0</v>
      </c>
      <c r="KJ12" s="552">
        <f t="shared" si="42"/>
        <v>0</v>
      </c>
      <c r="KK12" s="552">
        <f t="shared" si="42"/>
        <v>0</v>
      </c>
      <c r="KL12" s="552">
        <f t="shared" si="104"/>
        <v>198100</v>
      </c>
      <c r="KM12" s="552">
        <f t="shared" si="105"/>
        <v>0</v>
      </c>
      <c r="KN12" s="549">
        <f t="shared" si="106"/>
        <v>198100</v>
      </c>
      <c r="KO12" s="549">
        <f t="shared" si="43"/>
        <v>3900</v>
      </c>
      <c r="KP12" s="549">
        <f t="shared" si="43"/>
        <v>194200</v>
      </c>
      <c r="KQ12" s="549">
        <f t="shared" si="43"/>
        <v>194200</v>
      </c>
      <c r="KR12" s="549">
        <f t="shared" si="43"/>
        <v>0</v>
      </c>
      <c r="KS12" s="549">
        <f t="shared" si="44"/>
        <v>26834189</v>
      </c>
      <c r="KT12" s="550">
        <f t="shared" si="44"/>
        <v>2197212</v>
      </c>
      <c r="KU12" s="550">
        <f t="shared" si="44"/>
        <v>24636977</v>
      </c>
      <c r="KV12" s="550">
        <f t="shared" si="44"/>
        <v>18857612</v>
      </c>
      <c r="KW12" s="550">
        <f t="shared" si="44"/>
        <v>5779365</v>
      </c>
      <c r="KX12" s="537">
        <f t="shared" si="107"/>
        <v>26834.2</v>
      </c>
      <c r="KY12" s="553">
        <f t="shared" si="108"/>
        <v>26636.1</v>
      </c>
      <c r="KZ12" s="553">
        <f t="shared" si="109"/>
        <v>198.1</v>
      </c>
      <c r="LA12" s="554">
        <f t="shared" si="110"/>
        <v>26834.2</v>
      </c>
      <c r="LC12" s="723">
        <f t="shared" si="111"/>
        <v>0</v>
      </c>
      <c r="LD12" s="723">
        <f t="shared" si="112"/>
        <v>0</v>
      </c>
      <c r="LE12" s="723">
        <f t="shared" si="113"/>
        <v>0</v>
      </c>
      <c r="LF12" s="723">
        <f t="shared" si="114"/>
        <v>0</v>
      </c>
      <c r="LG12" s="723">
        <f t="shared" si="115"/>
        <v>1508</v>
      </c>
      <c r="LH12" s="723">
        <f t="shared" si="116"/>
        <v>1291</v>
      </c>
      <c r="LI12" s="555"/>
      <c r="LJ12" s="555"/>
      <c r="LK12" s="555"/>
      <c r="LL12" s="555"/>
      <c r="LM12" s="555"/>
      <c r="LN12" s="555"/>
      <c r="LO12" s="555"/>
      <c r="LP12" s="555"/>
      <c r="LQ12" s="555"/>
      <c r="LR12" s="555"/>
      <c r="LS12" s="555"/>
      <c r="LT12" s="555"/>
      <c r="LU12" s="555"/>
      <c r="LV12" s="555"/>
      <c r="LW12" s="555"/>
      <c r="LX12" s="555"/>
      <c r="LY12" s="555"/>
      <c r="LZ12" s="555"/>
      <c r="MA12" s="555"/>
      <c r="MB12" s="555"/>
      <c r="MC12" s="555"/>
      <c r="MD12" s="555"/>
      <c r="ME12" s="555"/>
      <c r="MF12" s="555"/>
      <c r="MG12" s="555"/>
      <c r="MH12" s="555"/>
      <c r="MI12" s="555"/>
      <c r="MJ12" s="555"/>
      <c r="MK12" s="555"/>
      <c r="ML12" s="555"/>
      <c r="MM12" s="555"/>
      <c r="MN12" s="555"/>
      <c r="MO12" s="555"/>
      <c r="MP12" s="555"/>
      <c r="MQ12" s="555"/>
      <c r="MR12" s="555"/>
      <c r="MS12" s="555"/>
      <c r="MT12" s="555"/>
      <c r="MU12" s="555"/>
      <c r="MV12" s="555"/>
      <c r="MW12" s="555"/>
      <c r="MX12" s="555"/>
      <c r="MY12" s="555"/>
      <c r="MZ12" s="555"/>
      <c r="NA12" s="555"/>
      <c r="NB12" s="555"/>
      <c r="NC12" s="555"/>
      <c r="ND12" s="555"/>
      <c r="NE12" s="555"/>
      <c r="NF12" s="555"/>
      <c r="NG12" s="555"/>
      <c r="NH12" s="555"/>
      <c r="NI12" s="555"/>
      <c r="NJ12" s="555"/>
      <c r="NL12" s="749">
        <f t="shared" si="117"/>
        <v>0</v>
      </c>
      <c r="NM12" s="724">
        <f t="shared" si="118"/>
        <v>0</v>
      </c>
      <c r="NN12" s="724">
        <f t="shared" si="119"/>
        <v>0</v>
      </c>
      <c r="NO12" s="750">
        <f t="shared" si="120"/>
        <v>0</v>
      </c>
      <c r="NP12" s="751">
        <f t="shared" si="45"/>
        <v>0</v>
      </c>
      <c r="NQ12" s="751">
        <f t="shared" si="45"/>
        <v>0</v>
      </c>
      <c r="NR12" s="749">
        <f t="shared" si="121"/>
        <v>0</v>
      </c>
      <c r="NS12" s="724">
        <f t="shared" si="122"/>
        <v>0</v>
      </c>
      <c r="NT12" s="724">
        <f t="shared" si="123"/>
        <v>0</v>
      </c>
    </row>
    <row r="13" spans="1:384">
      <c r="A13" s="533" t="s">
        <v>784</v>
      </c>
      <c r="B13" s="534"/>
      <c r="C13" s="534"/>
      <c r="D13" s="534"/>
      <c r="E13" s="535">
        <f t="shared" si="46"/>
        <v>0</v>
      </c>
      <c r="F13" s="536"/>
      <c r="G13" s="536"/>
      <c r="H13" s="536"/>
      <c r="I13" s="535">
        <f t="shared" si="47"/>
        <v>0</v>
      </c>
      <c r="J13" s="537">
        <f t="shared" si="48"/>
        <v>0</v>
      </c>
      <c r="K13" s="538">
        <v>246</v>
      </c>
      <c r="L13" s="534"/>
      <c r="M13" s="556">
        <v>0</v>
      </c>
      <c r="N13" s="534"/>
      <c r="O13" s="538">
        <v>1</v>
      </c>
      <c r="P13" s="535">
        <f t="shared" si="1"/>
        <v>247</v>
      </c>
      <c r="Q13" s="538">
        <v>301</v>
      </c>
      <c r="R13" s="534"/>
      <c r="S13" s="556">
        <v>0</v>
      </c>
      <c r="T13" s="534"/>
      <c r="U13" s="538">
        <v>2</v>
      </c>
      <c r="V13" s="535">
        <f t="shared" si="2"/>
        <v>303</v>
      </c>
      <c r="W13" s="538">
        <v>53</v>
      </c>
      <c r="X13" s="534"/>
      <c r="Y13" s="534"/>
      <c r="Z13" s="534"/>
      <c r="AA13" s="538">
        <v>2</v>
      </c>
      <c r="AB13" s="535">
        <f t="shared" si="49"/>
        <v>55</v>
      </c>
      <c r="AC13" s="532">
        <f t="shared" si="50"/>
        <v>605</v>
      </c>
      <c r="AD13" s="324"/>
      <c r="AE13" s="324"/>
      <c r="AF13" s="324"/>
      <c r="AG13" s="324"/>
      <c r="AH13" s="324">
        <v>30</v>
      </c>
      <c r="AI13" s="324"/>
      <c r="AJ13" s="540"/>
      <c r="AK13" s="541">
        <v>0</v>
      </c>
      <c r="AL13" s="542"/>
      <c r="AM13" s="543">
        <v>0</v>
      </c>
      <c r="AN13" s="543"/>
      <c r="AO13" s="540"/>
      <c r="AP13" s="544"/>
      <c r="AQ13" s="543">
        <v>1</v>
      </c>
      <c r="AR13" s="541">
        <v>1</v>
      </c>
      <c r="AS13" s="541"/>
      <c r="AT13" s="534"/>
      <c r="AU13" s="534"/>
      <c r="AV13" s="543">
        <v>0</v>
      </c>
      <c r="AW13" s="543">
        <v>0</v>
      </c>
      <c r="AX13" s="541"/>
      <c r="AY13" s="543">
        <v>0</v>
      </c>
      <c r="AZ13" s="543"/>
      <c r="BA13" s="541"/>
      <c r="BB13" s="543"/>
      <c r="BC13" s="534"/>
      <c r="BD13" s="534"/>
      <c r="BE13" s="543">
        <v>0</v>
      </c>
      <c r="BF13" s="543"/>
      <c r="BG13" s="546"/>
      <c r="BH13" s="547">
        <f t="shared" si="51"/>
        <v>6196248</v>
      </c>
      <c r="BI13" s="548">
        <f t="shared" si="3"/>
        <v>530622</v>
      </c>
      <c r="BJ13" s="548">
        <f t="shared" si="3"/>
        <v>5665626</v>
      </c>
      <c r="BK13" s="548">
        <f t="shared" si="3"/>
        <v>4443252</v>
      </c>
      <c r="BL13" s="548">
        <f t="shared" si="3"/>
        <v>1222374</v>
      </c>
      <c r="BM13" s="547">
        <f t="shared" si="52"/>
        <v>0</v>
      </c>
      <c r="BN13" s="548">
        <f t="shared" si="4"/>
        <v>0</v>
      </c>
      <c r="BO13" s="548">
        <f t="shared" si="4"/>
        <v>0</v>
      </c>
      <c r="BP13" s="548">
        <f t="shared" si="4"/>
        <v>0</v>
      </c>
      <c r="BQ13" s="548">
        <f t="shared" si="4"/>
        <v>0</v>
      </c>
      <c r="BR13" s="547">
        <f t="shared" si="53"/>
        <v>0</v>
      </c>
      <c r="BS13" s="548">
        <f t="shared" si="5"/>
        <v>0</v>
      </c>
      <c r="BT13" s="548">
        <f t="shared" si="5"/>
        <v>0</v>
      </c>
      <c r="BU13" s="548">
        <f t="shared" si="5"/>
        <v>0</v>
      </c>
      <c r="BV13" s="548">
        <f t="shared" si="5"/>
        <v>0</v>
      </c>
      <c r="BW13" s="548"/>
      <c r="BX13" s="548"/>
      <c r="BY13" s="548"/>
      <c r="BZ13" s="548"/>
      <c r="CA13" s="548"/>
      <c r="CB13" s="547">
        <f t="shared" si="54"/>
        <v>197552</v>
      </c>
      <c r="CC13" s="548">
        <f t="shared" si="6"/>
        <v>451</v>
      </c>
      <c r="CD13" s="548">
        <f t="shared" si="6"/>
        <v>197101</v>
      </c>
      <c r="CE13" s="548">
        <f t="shared" si="6"/>
        <v>197101</v>
      </c>
      <c r="CF13" s="548">
        <f t="shared" si="6"/>
        <v>0</v>
      </c>
      <c r="CG13" s="549">
        <f t="shared" si="55"/>
        <v>6393800</v>
      </c>
      <c r="CH13" s="547">
        <f t="shared" si="56"/>
        <v>10560585</v>
      </c>
      <c r="CI13" s="548">
        <f t="shared" si="56"/>
        <v>883134</v>
      </c>
      <c r="CJ13" s="548">
        <f t="shared" si="56"/>
        <v>9677451</v>
      </c>
      <c r="CK13" s="548">
        <f t="shared" si="56"/>
        <v>7425369</v>
      </c>
      <c r="CL13" s="548">
        <f t="shared" si="56"/>
        <v>2252082</v>
      </c>
      <c r="CM13" s="547">
        <f t="shared" si="57"/>
        <v>0</v>
      </c>
      <c r="CN13" s="548">
        <f t="shared" si="7"/>
        <v>0</v>
      </c>
      <c r="CO13" s="548">
        <f t="shared" si="7"/>
        <v>0</v>
      </c>
      <c r="CP13" s="548">
        <f t="shared" si="7"/>
        <v>0</v>
      </c>
      <c r="CQ13" s="548">
        <f t="shared" si="7"/>
        <v>0</v>
      </c>
      <c r="CR13" s="547">
        <f t="shared" si="58"/>
        <v>0</v>
      </c>
      <c r="CS13" s="548">
        <f t="shared" si="58"/>
        <v>0</v>
      </c>
      <c r="CT13" s="548">
        <f t="shared" si="58"/>
        <v>0</v>
      </c>
      <c r="CU13" s="548">
        <f t="shared" si="58"/>
        <v>0</v>
      </c>
      <c r="CV13" s="548">
        <f t="shared" si="58"/>
        <v>0</v>
      </c>
      <c r="CW13" s="547">
        <f t="shared" si="59"/>
        <v>0</v>
      </c>
      <c r="CX13" s="548">
        <f t="shared" si="8"/>
        <v>0</v>
      </c>
      <c r="CY13" s="548">
        <f t="shared" si="8"/>
        <v>0</v>
      </c>
      <c r="CZ13" s="548">
        <f t="shared" si="8"/>
        <v>0</v>
      </c>
      <c r="DA13" s="548">
        <f t="shared" si="8"/>
        <v>0</v>
      </c>
      <c r="DB13" s="547">
        <f t="shared" si="60"/>
        <v>456352</v>
      </c>
      <c r="DC13" s="548">
        <f t="shared" si="9"/>
        <v>1504</v>
      </c>
      <c r="DD13" s="548">
        <f t="shared" si="9"/>
        <v>454848</v>
      </c>
      <c r="DE13" s="548">
        <f t="shared" si="9"/>
        <v>454848</v>
      </c>
      <c r="DF13" s="548">
        <f t="shared" si="9"/>
        <v>0</v>
      </c>
      <c r="DG13" s="549">
        <f t="shared" si="61"/>
        <v>11016937</v>
      </c>
      <c r="DH13" s="547">
        <f t="shared" si="62"/>
        <v>1882083</v>
      </c>
      <c r="DI13" s="548">
        <f t="shared" si="62"/>
        <v>151315</v>
      </c>
      <c r="DJ13" s="548">
        <f t="shared" si="62"/>
        <v>1730768</v>
      </c>
      <c r="DK13" s="548">
        <f t="shared" si="62"/>
        <v>1266170</v>
      </c>
      <c r="DL13" s="548">
        <f t="shared" si="62"/>
        <v>464598</v>
      </c>
      <c r="DM13" s="547">
        <f t="shared" si="63"/>
        <v>0</v>
      </c>
      <c r="DN13" s="548">
        <f t="shared" si="10"/>
        <v>0</v>
      </c>
      <c r="DO13" s="548">
        <f t="shared" si="10"/>
        <v>0</v>
      </c>
      <c r="DP13" s="548">
        <f t="shared" si="10"/>
        <v>0</v>
      </c>
      <c r="DQ13" s="548">
        <f t="shared" si="10"/>
        <v>0</v>
      </c>
      <c r="DR13" s="548"/>
      <c r="DS13" s="548"/>
      <c r="DT13" s="548"/>
      <c r="DU13" s="548"/>
      <c r="DV13" s="548"/>
      <c r="DW13" s="547">
        <f t="shared" si="64"/>
        <v>0</v>
      </c>
      <c r="DX13" s="548">
        <f t="shared" si="11"/>
        <v>0</v>
      </c>
      <c r="DY13" s="548">
        <f t="shared" si="11"/>
        <v>0</v>
      </c>
      <c r="DZ13" s="548">
        <f t="shared" si="11"/>
        <v>0</v>
      </c>
      <c r="EA13" s="548">
        <f t="shared" si="11"/>
        <v>0</v>
      </c>
      <c r="EB13" s="547">
        <f t="shared" si="65"/>
        <v>547622</v>
      </c>
      <c r="EC13" s="548">
        <f t="shared" si="12"/>
        <v>1806</v>
      </c>
      <c r="ED13" s="548">
        <f t="shared" si="12"/>
        <v>545816</v>
      </c>
      <c r="EE13" s="548">
        <f t="shared" si="12"/>
        <v>545816</v>
      </c>
      <c r="EF13" s="548">
        <f t="shared" si="12"/>
        <v>0</v>
      </c>
      <c r="EG13" s="549">
        <f t="shared" si="66"/>
        <v>2429705</v>
      </c>
      <c r="EH13" s="549">
        <f t="shared" si="67"/>
        <v>19840442</v>
      </c>
      <c r="EI13" s="550">
        <f t="shared" si="68"/>
        <v>1568832</v>
      </c>
      <c r="EJ13" s="550">
        <f t="shared" si="13"/>
        <v>18271610</v>
      </c>
      <c r="EK13" s="550">
        <f t="shared" si="13"/>
        <v>14332556</v>
      </c>
      <c r="EL13" s="550">
        <f t="shared" si="13"/>
        <v>3939054</v>
      </c>
      <c r="EM13" s="551">
        <f t="shared" si="69"/>
        <v>18638916</v>
      </c>
      <c r="EN13" s="551">
        <f t="shared" si="70"/>
        <v>0</v>
      </c>
      <c r="EO13" s="551">
        <f t="shared" si="71"/>
        <v>0</v>
      </c>
      <c r="EP13" s="551">
        <f t="shared" si="72"/>
        <v>0</v>
      </c>
      <c r="EQ13" s="551">
        <f t="shared" si="73"/>
        <v>1201526</v>
      </c>
      <c r="ER13" s="547">
        <f t="shared" si="74"/>
        <v>0</v>
      </c>
      <c r="ES13" s="548">
        <f t="shared" si="74"/>
        <v>0</v>
      </c>
      <c r="ET13" s="548">
        <f t="shared" si="74"/>
        <v>0</v>
      </c>
      <c r="EU13" s="548">
        <f t="shared" si="74"/>
        <v>0</v>
      </c>
      <c r="EV13" s="548">
        <f t="shared" si="74"/>
        <v>0</v>
      </c>
      <c r="EW13" s="547">
        <f t="shared" si="75"/>
        <v>0</v>
      </c>
      <c r="EX13" s="547">
        <f t="shared" si="75"/>
        <v>0</v>
      </c>
      <c r="EY13" s="547">
        <f t="shared" si="75"/>
        <v>0</v>
      </c>
      <c r="EZ13" s="547">
        <f t="shared" si="14"/>
        <v>0</v>
      </c>
      <c r="FA13" s="547">
        <f t="shared" si="14"/>
        <v>0</v>
      </c>
      <c r="FB13" s="552">
        <f t="shared" si="76"/>
        <v>0</v>
      </c>
      <c r="FC13" s="552">
        <f t="shared" si="15"/>
        <v>0</v>
      </c>
      <c r="FD13" s="552">
        <f t="shared" si="15"/>
        <v>0</v>
      </c>
      <c r="FE13" s="552">
        <f t="shared" si="15"/>
        <v>0</v>
      </c>
      <c r="FF13" s="552">
        <f t="shared" si="15"/>
        <v>0</v>
      </c>
      <c r="FG13" s="552">
        <f t="shared" si="77"/>
        <v>0</v>
      </c>
      <c r="FH13" s="552">
        <f t="shared" si="16"/>
        <v>0</v>
      </c>
      <c r="FI13" s="552">
        <f t="shared" si="16"/>
        <v>0</v>
      </c>
      <c r="FJ13" s="552">
        <f t="shared" si="16"/>
        <v>0</v>
      </c>
      <c r="FK13" s="552">
        <f t="shared" si="16"/>
        <v>0</v>
      </c>
      <c r="FL13" s="547">
        <f t="shared" si="78"/>
        <v>45240</v>
      </c>
      <c r="FM13" s="547">
        <f t="shared" si="17"/>
        <v>900</v>
      </c>
      <c r="FN13" s="547">
        <f t="shared" si="17"/>
        <v>44340</v>
      </c>
      <c r="FO13" s="547">
        <f t="shared" si="17"/>
        <v>44340</v>
      </c>
      <c r="FP13" s="547">
        <f t="shared" si="17"/>
        <v>0</v>
      </c>
      <c r="FQ13" s="547">
        <f t="shared" si="79"/>
        <v>0</v>
      </c>
      <c r="FR13" s="547">
        <f t="shared" si="18"/>
        <v>0</v>
      </c>
      <c r="FS13" s="547">
        <f t="shared" si="18"/>
        <v>0</v>
      </c>
      <c r="FT13" s="547">
        <f t="shared" si="18"/>
        <v>0</v>
      </c>
      <c r="FU13" s="547">
        <f t="shared" si="18"/>
        <v>0</v>
      </c>
      <c r="FV13" s="552">
        <f t="shared" si="80"/>
        <v>0</v>
      </c>
      <c r="FW13" s="552">
        <f t="shared" si="19"/>
        <v>0</v>
      </c>
      <c r="FX13" s="552">
        <f t="shared" si="19"/>
        <v>0</v>
      </c>
      <c r="FY13" s="552">
        <f t="shared" si="19"/>
        <v>0</v>
      </c>
      <c r="FZ13" s="552">
        <f t="shared" si="19"/>
        <v>0</v>
      </c>
      <c r="GA13" s="552">
        <f t="shared" si="81"/>
        <v>0</v>
      </c>
      <c r="GB13" s="552">
        <f t="shared" si="20"/>
        <v>0</v>
      </c>
      <c r="GC13" s="552">
        <f t="shared" si="20"/>
        <v>0</v>
      </c>
      <c r="GD13" s="552">
        <f t="shared" si="20"/>
        <v>0</v>
      </c>
      <c r="GE13" s="552">
        <f t="shared" si="20"/>
        <v>0</v>
      </c>
      <c r="GF13" s="552">
        <f t="shared" si="82"/>
        <v>0</v>
      </c>
      <c r="GG13" s="552">
        <f t="shared" si="21"/>
        <v>0</v>
      </c>
      <c r="GH13" s="552">
        <f t="shared" si="21"/>
        <v>0</v>
      </c>
      <c r="GI13" s="552">
        <f t="shared" si="21"/>
        <v>0</v>
      </c>
      <c r="GJ13" s="552">
        <f t="shared" si="21"/>
        <v>0</v>
      </c>
      <c r="GK13" s="552">
        <f t="shared" si="83"/>
        <v>0</v>
      </c>
      <c r="GL13" s="552">
        <f t="shared" si="22"/>
        <v>0</v>
      </c>
      <c r="GM13" s="552">
        <f t="shared" si="22"/>
        <v>0</v>
      </c>
      <c r="GN13" s="552">
        <f t="shared" si="22"/>
        <v>0</v>
      </c>
      <c r="GO13" s="552">
        <f t="shared" si="22"/>
        <v>0</v>
      </c>
      <c r="GP13" s="547">
        <f t="shared" si="84"/>
        <v>0</v>
      </c>
      <c r="GQ13" s="547">
        <f t="shared" si="23"/>
        <v>0</v>
      </c>
      <c r="GR13" s="547">
        <f t="shared" si="23"/>
        <v>0</v>
      </c>
      <c r="GS13" s="547">
        <f t="shared" si="23"/>
        <v>0</v>
      </c>
      <c r="GT13" s="547">
        <f t="shared" si="23"/>
        <v>0</v>
      </c>
      <c r="GU13" s="547">
        <f t="shared" si="85"/>
        <v>0</v>
      </c>
      <c r="GV13" s="547">
        <f t="shared" si="24"/>
        <v>0</v>
      </c>
      <c r="GW13" s="547">
        <f t="shared" si="24"/>
        <v>0</v>
      </c>
      <c r="GX13" s="547">
        <f t="shared" si="24"/>
        <v>0</v>
      </c>
      <c r="GY13" s="547">
        <f t="shared" si="24"/>
        <v>0</v>
      </c>
      <c r="GZ13" s="552">
        <f t="shared" si="86"/>
        <v>0</v>
      </c>
      <c r="HA13" s="552">
        <f t="shared" si="25"/>
        <v>0</v>
      </c>
      <c r="HB13" s="552">
        <f t="shared" si="25"/>
        <v>0</v>
      </c>
      <c r="HC13" s="552">
        <f t="shared" si="25"/>
        <v>0</v>
      </c>
      <c r="HD13" s="552">
        <f t="shared" si="25"/>
        <v>0</v>
      </c>
      <c r="HE13" s="552">
        <f t="shared" si="87"/>
        <v>41364</v>
      </c>
      <c r="HF13" s="552">
        <f t="shared" si="26"/>
        <v>5034</v>
      </c>
      <c r="HG13" s="552">
        <f t="shared" si="26"/>
        <v>36330</v>
      </c>
      <c r="HH13" s="552">
        <f t="shared" si="26"/>
        <v>27875</v>
      </c>
      <c r="HI13" s="552">
        <f t="shared" si="26"/>
        <v>8455</v>
      </c>
      <c r="HJ13" s="547">
        <f t="shared" si="88"/>
        <v>41857</v>
      </c>
      <c r="HK13" s="547">
        <f t="shared" si="27"/>
        <v>4956</v>
      </c>
      <c r="HL13" s="547">
        <f t="shared" si="27"/>
        <v>36901</v>
      </c>
      <c r="HM13" s="547">
        <f t="shared" si="27"/>
        <v>26996</v>
      </c>
      <c r="HN13" s="547">
        <f t="shared" si="27"/>
        <v>9905</v>
      </c>
      <c r="HO13" s="547">
        <f t="shared" si="89"/>
        <v>0</v>
      </c>
      <c r="HP13" s="547">
        <f t="shared" si="28"/>
        <v>0</v>
      </c>
      <c r="HQ13" s="547">
        <f t="shared" si="28"/>
        <v>0</v>
      </c>
      <c r="HR13" s="547">
        <f t="shared" si="28"/>
        <v>0</v>
      </c>
      <c r="HS13" s="547">
        <f t="shared" si="28"/>
        <v>0</v>
      </c>
      <c r="HT13" s="552">
        <f t="shared" si="90"/>
        <v>0</v>
      </c>
      <c r="HU13" s="552">
        <f t="shared" si="29"/>
        <v>0</v>
      </c>
      <c r="HV13" s="552">
        <f t="shared" si="29"/>
        <v>0</v>
      </c>
      <c r="HW13" s="552">
        <f t="shared" si="29"/>
        <v>0</v>
      </c>
      <c r="HX13" s="552">
        <f t="shared" si="29"/>
        <v>0</v>
      </c>
      <c r="HY13" s="552">
        <f t="shared" si="91"/>
        <v>0</v>
      </c>
      <c r="HZ13" s="552">
        <f t="shared" si="30"/>
        <v>0</v>
      </c>
      <c r="IA13" s="552">
        <f t="shared" si="30"/>
        <v>0</v>
      </c>
      <c r="IB13" s="552">
        <f t="shared" si="30"/>
        <v>0</v>
      </c>
      <c r="IC13" s="552">
        <f t="shared" si="30"/>
        <v>0</v>
      </c>
      <c r="ID13" s="547">
        <f t="shared" si="92"/>
        <v>0</v>
      </c>
      <c r="IE13" s="547">
        <f t="shared" si="31"/>
        <v>0</v>
      </c>
      <c r="IF13" s="547">
        <f t="shared" si="31"/>
        <v>0</v>
      </c>
      <c r="IG13" s="547">
        <f t="shared" si="31"/>
        <v>0</v>
      </c>
      <c r="IH13" s="547">
        <f t="shared" si="31"/>
        <v>0</v>
      </c>
      <c r="II13" s="547">
        <f t="shared" si="93"/>
        <v>0</v>
      </c>
      <c r="IJ13" s="547">
        <f t="shared" si="32"/>
        <v>0</v>
      </c>
      <c r="IK13" s="547">
        <f t="shared" si="32"/>
        <v>0</v>
      </c>
      <c r="IL13" s="547">
        <f t="shared" si="32"/>
        <v>0</v>
      </c>
      <c r="IM13" s="547">
        <f t="shared" si="32"/>
        <v>0</v>
      </c>
      <c r="IN13" s="552">
        <f t="shared" si="94"/>
        <v>0</v>
      </c>
      <c r="IO13" s="552">
        <f t="shared" si="33"/>
        <v>0</v>
      </c>
      <c r="IP13" s="552">
        <f t="shared" si="33"/>
        <v>0</v>
      </c>
      <c r="IQ13" s="552">
        <f t="shared" si="33"/>
        <v>0</v>
      </c>
      <c r="IR13" s="552">
        <f t="shared" si="33"/>
        <v>0</v>
      </c>
      <c r="IS13" s="552">
        <f t="shared" si="95"/>
        <v>0</v>
      </c>
      <c r="IT13" s="552">
        <f t="shared" si="34"/>
        <v>0</v>
      </c>
      <c r="IU13" s="552">
        <f t="shared" si="34"/>
        <v>0</v>
      </c>
      <c r="IV13" s="552">
        <f t="shared" si="34"/>
        <v>0</v>
      </c>
      <c r="IW13" s="552">
        <f t="shared" si="34"/>
        <v>0</v>
      </c>
      <c r="IX13" s="547">
        <f t="shared" si="96"/>
        <v>0</v>
      </c>
      <c r="IY13" s="547">
        <f t="shared" si="35"/>
        <v>0</v>
      </c>
      <c r="IZ13" s="547">
        <f t="shared" si="35"/>
        <v>0</v>
      </c>
      <c r="JA13" s="547">
        <f t="shared" si="35"/>
        <v>0</v>
      </c>
      <c r="JB13" s="547">
        <f t="shared" si="35"/>
        <v>0</v>
      </c>
      <c r="JC13" s="547">
        <f t="shared" si="97"/>
        <v>0</v>
      </c>
      <c r="JD13" s="547">
        <f t="shared" si="36"/>
        <v>0</v>
      </c>
      <c r="JE13" s="547">
        <f t="shared" si="36"/>
        <v>0</v>
      </c>
      <c r="JF13" s="547">
        <f t="shared" si="36"/>
        <v>0</v>
      </c>
      <c r="JG13" s="547">
        <f t="shared" si="36"/>
        <v>0</v>
      </c>
      <c r="JH13" s="552">
        <f t="shared" si="98"/>
        <v>0</v>
      </c>
      <c r="JI13" s="552">
        <f t="shared" si="37"/>
        <v>0</v>
      </c>
      <c r="JJ13" s="552">
        <f t="shared" si="37"/>
        <v>0</v>
      </c>
      <c r="JK13" s="552">
        <f t="shared" si="37"/>
        <v>0</v>
      </c>
      <c r="JL13" s="552">
        <f t="shared" si="37"/>
        <v>0</v>
      </c>
      <c r="JM13" s="552">
        <f t="shared" si="99"/>
        <v>0</v>
      </c>
      <c r="JN13" s="552">
        <f t="shared" si="38"/>
        <v>0</v>
      </c>
      <c r="JO13" s="552">
        <f t="shared" si="38"/>
        <v>0</v>
      </c>
      <c r="JP13" s="552">
        <f t="shared" si="38"/>
        <v>0</v>
      </c>
      <c r="JQ13" s="552">
        <f t="shared" si="38"/>
        <v>0</v>
      </c>
      <c r="JR13" s="547">
        <f t="shared" si="100"/>
        <v>0</v>
      </c>
      <c r="JS13" s="547">
        <f t="shared" si="39"/>
        <v>0</v>
      </c>
      <c r="JT13" s="547">
        <f t="shared" si="39"/>
        <v>0</v>
      </c>
      <c r="JU13" s="547">
        <f t="shared" si="39"/>
        <v>0</v>
      </c>
      <c r="JV13" s="547">
        <f t="shared" si="39"/>
        <v>0</v>
      </c>
      <c r="JW13" s="547">
        <f t="shared" si="101"/>
        <v>0</v>
      </c>
      <c r="JX13" s="547">
        <f t="shared" si="40"/>
        <v>0</v>
      </c>
      <c r="JY13" s="547">
        <f t="shared" si="40"/>
        <v>0</v>
      </c>
      <c r="JZ13" s="547">
        <f t="shared" si="40"/>
        <v>0</v>
      </c>
      <c r="KA13" s="547">
        <f t="shared" si="40"/>
        <v>0</v>
      </c>
      <c r="KB13" s="552">
        <f t="shared" si="102"/>
        <v>0</v>
      </c>
      <c r="KC13" s="552">
        <f t="shared" si="41"/>
        <v>0</v>
      </c>
      <c r="KD13" s="552">
        <f t="shared" si="41"/>
        <v>0</v>
      </c>
      <c r="KE13" s="552">
        <f t="shared" si="41"/>
        <v>0</v>
      </c>
      <c r="KF13" s="552">
        <f t="shared" si="41"/>
        <v>0</v>
      </c>
      <c r="KG13" s="552">
        <f t="shared" si="103"/>
        <v>0</v>
      </c>
      <c r="KH13" s="552">
        <f t="shared" si="42"/>
        <v>0</v>
      </c>
      <c r="KI13" s="552">
        <f t="shared" si="42"/>
        <v>0</v>
      </c>
      <c r="KJ13" s="552">
        <f t="shared" si="42"/>
        <v>0</v>
      </c>
      <c r="KK13" s="552">
        <f t="shared" si="42"/>
        <v>0</v>
      </c>
      <c r="KL13" s="552">
        <f t="shared" si="104"/>
        <v>45240</v>
      </c>
      <c r="KM13" s="552">
        <f t="shared" si="105"/>
        <v>83221</v>
      </c>
      <c r="KN13" s="549">
        <f t="shared" si="106"/>
        <v>128461</v>
      </c>
      <c r="KO13" s="549">
        <f t="shared" si="43"/>
        <v>10890</v>
      </c>
      <c r="KP13" s="549">
        <f t="shared" si="43"/>
        <v>117571</v>
      </c>
      <c r="KQ13" s="549">
        <f t="shared" si="43"/>
        <v>99211</v>
      </c>
      <c r="KR13" s="549">
        <f t="shared" si="43"/>
        <v>18360</v>
      </c>
      <c r="KS13" s="549">
        <f t="shared" si="44"/>
        <v>19968903</v>
      </c>
      <c r="KT13" s="550">
        <f t="shared" si="44"/>
        <v>1579722</v>
      </c>
      <c r="KU13" s="550">
        <f t="shared" si="44"/>
        <v>18389181</v>
      </c>
      <c r="KV13" s="550">
        <f t="shared" si="44"/>
        <v>14431767</v>
      </c>
      <c r="KW13" s="550">
        <f t="shared" si="44"/>
        <v>3957414</v>
      </c>
      <c r="KX13" s="537">
        <f t="shared" si="107"/>
        <v>19968.900000000001</v>
      </c>
      <c r="KY13" s="553">
        <f t="shared" si="108"/>
        <v>19923.7</v>
      </c>
      <c r="KZ13" s="553">
        <f t="shared" si="109"/>
        <v>45.2</v>
      </c>
      <c r="LA13" s="554">
        <f t="shared" si="110"/>
        <v>19968.900000000001</v>
      </c>
      <c r="LC13" s="723">
        <f t="shared" si="111"/>
        <v>0</v>
      </c>
      <c r="LD13" s="723">
        <f t="shared" si="112"/>
        <v>0</v>
      </c>
      <c r="LE13" s="723">
        <f t="shared" si="113"/>
        <v>0</v>
      </c>
      <c r="LF13" s="723">
        <f t="shared" si="114"/>
        <v>0</v>
      </c>
      <c r="LG13" s="723">
        <f t="shared" si="115"/>
        <v>1508</v>
      </c>
      <c r="LH13" s="723">
        <f t="shared" si="116"/>
        <v>0</v>
      </c>
      <c r="LI13" s="555"/>
      <c r="LJ13" s="555"/>
      <c r="LK13" s="555"/>
      <c r="LL13" s="555"/>
      <c r="LM13" s="555"/>
      <c r="LN13" s="555"/>
      <c r="LO13" s="555"/>
      <c r="LP13" s="555"/>
      <c r="LQ13" s="555"/>
      <c r="LR13" s="555"/>
      <c r="LS13" s="555"/>
      <c r="LT13" s="555"/>
      <c r="LU13" s="555"/>
      <c r="LV13" s="555"/>
      <c r="LW13" s="555"/>
      <c r="LX13" s="555"/>
      <c r="LY13" s="555"/>
      <c r="LZ13" s="555"/>
      <c r="MA13" s="555"/>
      <c r="MB13" s="555"/>
      <c r="MC13" s="555"/>
      <c r="MD13" s="555"/>
      <c r="ME13" s="555"/>
      <c r="MF13" s="555"/>
      <c r="MG13" s="555"/>
      <c r="MH13" s="555"/>
      <c r="MI13" s="555"/>
      <c r="MJ13" s="555"/>
      <c r="MK13" s="555"/>
      <c r="ML13" s="555"/>
      <c r="MM13" s="555"/>
      <c r="MN13" s="555"/>
      <c r="MO13" s="555"/>
      <c r="MP13" s="555"/>
      <c r="MQ13" s="555"/>
      <c r="MR13" s="555"/>
      <c r="MS13" s="555"/>
      <c r="MT13" s="555"/>
      <c r="MU13" s="555"/>
      <c r="MV13" s="555"/>
      <c r="MW13" s="555"/>
      <c r="MX13" s="555"/>
      <c r="MY13" s="555"/>
      <c r="MZ13" s="555"/>
      <c r="NA13" s="555"/>
      <c r="NB13" s="555"/>
      <c r="NC13" s="555"/>
      <c r="ND13" s="555"/>
      <c r="NE13" s="555"/>
      <c r="NF13" s="555"/>
      <c r="NG13" s="555"/>
      <c r="NH13" s="555"/>
      <c r="NI13" s="555"/>
      <c r="NJ13" s="555"/>
      <c r="NL13" s="749">
        <f t="shared" si="117"/>
        <v>0</v>
      </c>
      <c r="NM13" s="724">
        <f t="shared" si="118"/>
        <v>41364</v>
      </c>
      <c r="NN13" s="724">
        <f t="shared" si="119"/>
        <v>41857</v>
      </c>
      <c r="NO13" s="750">
        <f t="shared" si="120"/>
        <v>0</v>
      </c>
      <c r="NP13" s="751">
        <f t="shared" si="45"/>
        <v>36330</v>
      </c>
      <c r="NQ13" s="751">
        <f t="shared" si="45"/>
        <v>36901</v>
      </c>
      <c r="NR13" s="749">
        <f t="shared" si="121"/>
        <v>0</v>
      </c>
      <c r="NS13" s="724">
        <f t="shared" si="122"/>
        <v>5034</v>
      </c>
      <c r="NT13" s="724">
        <f t="shared" si="123"/>
        <v>4956</v>
      </c>
    </row>
    <row r="14" spans="1:384">
      <c r="A14" s="533" t="s">
        <v>785</v>
      </c>
      <c r="B14" s="534"/>
      <c r="C14" s="534"/>
      <c r="D14" s="534"/>
      <c r="E14" s="535">
        <f t="shared" si="46"/>
        <v>0</v>
      </c>
      <c r="F14" s="536"/>
      <c r="G14" s="536"/>
      <c r="H14" s="536"/>
      <c r="I14" s="535">
        <f t="shared" si="47"/>
        <v>0</v>
      </c>
      <c r="J14" s="537">
        <f t="shared" si="48"/>
        <v>0</v>
      </c>
      <c r="K14" s="538">
        <v>422</v>
      </c>
      <c r="L14" s="534"/>
      <c r="M14" s="556">
        <v>12</v>
      </c>
      <c r="N14" s="534"/>
      <c r="O14" s="538">
        <v>2</v>
      </c>
      <c r="P14" s="535">
        <f t="shared" si="1"/>
        <v>436</v>
      </c>
      <c r="Q14" s="538">
        <v>416</v>
      </c>
      <c r="R14" s="534"/>
      <c r="S14" s="556">
        <v>42</v>
      </c>
      <c r="T14" s="534"/>
      <c r="U14" s="538">
        <v>3</v>
      </c>
      <c r="V14" s="535">
        <f t="shared" si="2"/>
        <v>461</v>
      </c>
      <c r="W14" s="538">
        <v>49</v>
      </c>
      <c r="X14" s="534"/>
      <c r="Y14" s="534"/>
      <c r="Z14" s="534"/>
      <c r="AA14" s="538">
        <v>1</v>
      </c>
      <c r="AB14" s="535">
        <f t="shared" si="49"/>
        <v>50</v>
      </c>
      <c r="AC14" s="532">
        <f t="shared" si="50"/>
        <v>947</v>
      </c>
      <c r="AD14" s="324">
        <v>15</v>
      </c>
      <c r="AE14" s="324">
        <v>45</v>
      </c>
      <c r="AF14" s="324">
        <v>100</v>
      </c>
      <c r="AG14" s="324">
        <v>75</v>
      </c>
      <c r="AH14" s="324">
        <v>50</v>
      </c>
      <c r="AI14" s="324">
        <v>80</v>
      </c>
      <c r="AJ14" s="540"/>
      <c r="AK14" s="541">
        <v>0</v>
      </c>
      <c r="AL14" s="542"/>
      <c r="AM14" s="543">
        <v>1</v>
      </c>
      <c r="AN14" s="543"/>
      <c r="AO14" s="540"/>
      <c r="AP14" s="544"/>
      <c r="AQ14" s="543">
        <v>0</v>
      </c>
      <c r="AR14" s="541"/>
      <c r="AS14" s="541"/>
      <c r="AT14" s="534"/>
      <c r="AU14" s="534"/>
      <c r="AV14" s="543">
        <v>1</v>
      </c>
      <c r="AW14" s="543">
        <v>0</v>
      </c>
      <c r="AX14" s="541"/>
      <c r="AY14" s="543">
        <v>0</v>
      </c>
      <c r="AZ14" s="543"/>
      <c r="BA14" s="541"/>
      <c r="BB14" s="543"/>
      <c r="BC14" s="534"/>
      <c r="BD14" s="534"/>
      <c r="BE14" s="543">
        <v>0</v>
      </c>
      <c r="BF14" s="543"/>
      <c r="BG14" s="546"/>
      <c r="BH14" s="547">
        <f t="shared" si="51"/>
        <v>10629336</v>
      </c>
      <c r="BI14" s="548">
        <f t="shared" si="3"/>
        <v>910254</v>
      </c>
      <c r="BJ14" s="548">
        <f t="shared" si="3"/>
        <v>9719082</v>
      </c>
      <c r="BK14" s="548">
        <f t="shared" si="3"/>
        <v>7622164</v>
      </c>
      <c r="BL14" s="548">
        <f t="shared" si="3"/>
        <v>2096918</v>
      </c>
      <c r="BM14" s="547">
        <f t="shared" si="52"/>
        <v>0</v>
      </c>
      <c r="BN14" s="548">
        <f t="shared" si="4"/>
        <v>0</v>
      </c>
      <c r="BO14" s="548">
        <f t="shared" si="4"/>
        <v>0</v>
      </c>
      <c r="BP14" s="548">
        <f t="shared" si="4"/>
        <v>0</v>
      </c>
      <c r="BQ14" s="548">
        <f t="shared" si="4"/>
        <v>0</v>
      </c>
      <c r="BR14" s="547">
        <f t="shared" si="53"/>
        <v>847572</v>
      </c>
      <c r="BS14" s="548">
        <f t="shared" si="5"/>
        <v>25884</v>
      </c>
      <c r="BT14" s="548">
        <f t="shared" si="5"/>
        <v>821688</v>
      </c>
      <c r="BU14" s="548">
        <f t="shared" si="5"/>
        <v>647148</v>
      </c>
      <c r="BV14" s="548">
        <f t="shared" si="5"/>
        <v>174540</v>
      </c>
      <c r="BW14" s="548"/>
      <c r="BX14" s="548"/>
      <c r="BY14" s="548"/>
      <c r="BZ14" s="548"/>
      <c r="CA14" s="548"/>
      <c r="CB14" s="547">
        <f t="shared" si="54"/>
        <v>395104</v>
      </c>
      <c r="CC14" s="548">
        <f t="shared" si="6"/>
        <v>902</v>
      </c>
      <c r="CD14" s="548">
        <f t="shared" si="6"/>
        <v>394202</v>
      </c>
      <c r="CE14" s="548">
        <f t="shared" si="6"/>
        <v>394202</v>
      </c>
      <c r="CF14" s="548">
        <f t="shared" si="6"/>
        <v>0</v>
      </c>
      <c r="CG14" s="549">
        <f t="shared" si="55"/>
        <v>11872012</v>
      </c>
      <c r="CH14" s="547">
        <f t="shared" si="56"/>
        <v>14595360</v>
      </c>
      <c r="CI14" s="548">
        <f t="shared" si="56"/>
        <v>1220544</v>
      </c>
      <c r="CJ14" s="548">
        <f t="shared" si="56"/>
        <v>13374816</v>
      </c>
      <c r="CK14" s="548">
        <f t="shared" si="56"/>
        <v>10262304</v>
      </c>
      <c r="CL14" s="548">
        <f t="shared" si="56"/>
        <v>3112512</v>
      </c>
      <c r="CM14" s="547">
        <f t="shared" si="57"/>
        <v>0</v>
      </c>
      <c r="CN14" s="548">
        <f t="shared" si="7"/>
        <v>0</v>
      </c>
      <c r="CO14" s="548">
        <f t="shared" si="7"/>
        <v>0</v>
      </c>
      <c r="CP14" s="548">
        <f t="shared" si="7"/>
        <v>0</v>
      </c>
      <c r="CQ14" s="548">
        <f t="shared" si="7"/>
        <v>0</v>
      </c>
      <c r="CR14" s="547">
        <f t="shared" si="58"/>
        <v>4113690</v>
      </c>
      <c r="CS14" s="548">
        <f t="shared" si="58"/>
        <v>123228</v>
      </c>
      <c r="CT14" s="548">
        <f t="shared" si="58"/>
        <v>3990462</v>
      </c>
      <c r="CU14" s="548">
        <f t="shared" si="58"/>
        <v>3072384</v>
      </c>
      <c r="CV14" s="548">
        <f t="shared" si="58"/>
        <v>918078</v>
      </c>
      <c r="CW14" s="547">
        <f t="shared" si="59"/>
        <v>0</v>
      </c>
      <c r="CX14" s="548">
        <f t="shared" si="8"/>
        <v>0</v>
      </c>
      <c r="CY14" s="548">
        <f t="shared" si="8"/>
        <v>0</v>
      </c>
      <c r="CZ14" s="548">
        <f t="shared" si="8"/>
        <v>0</v>
      </c>
      <c r="DA14" s="548">
        <f t="shared" si="8"/>
        <v>0</v>
      </c>
      <c r="DB14" s="547">
        <f t="shared" si="60"/>
        <v>684528</v>
      </c>
      <c r="DC14" s="548">
        <f t="shared" si="9"/>
        <v>2256</v>
      </c>
      <c r="DD14" s="548">
        <f t="shared" si="9"/>
        <v>682272</v>
      </c>
      <c r="DE14" s="548">
        <f t="shared" si="9"/>
        <v>682272</v>
      </c>
      <c r="DF14" s="548">
        <f t="shared" si="9"/>
        <v>0</v>
      </c>
      <c r="DG14" s="549">
        <f t="shared" si="61"/>
        <v>19393578</v>
      </c>
      <c r="DH14" s="547">
        <f t="shared" si="62"/>
        <v>1740039</v>
      </c>
      <c r="DI14" s="548">
        <f t="shared" si="62"/>
        <v>139895</v>
      </c>
      <c r="DJ14" s="548">
        <f t="shared" si="62"/>
        <v>1600144</v>
      </c>
      <c r="DK14" s="548">
        <f t="shared" si="62"/>
        <v>1170610</v>
      </c>
      <c r="DL14" s="548">
        <f t="shared" si="62"/>
        <v>429534</v>
      </c>
      <c r="DM14" s="547">
        <f t="shared" si="63"/>
        <v>0</v>
      </c>
      <c r="DN14" s="548">
        <f t="shared" si="10"/>
        <v>0</v>
      </c>
      <c r="DO14" s="548">
        <f t="shared" si="10"/>
        <v>0</v>
      </c>
      <c r="DP14" s="548">
        <f t="shared" si="10"/>
        <v>0</v>
      </c>
      <c r="DQ14" s="548">
        <f t="shared" si="10"/>
        <v>0</v>
      </c>
      <c r="DR14" s="548"/>
      <c r="DS14" s="548"/>
      <c r="DT14" s="548"/>
      <c r="DU14" s="548"/>
      <c r="DV14" s="548"/>
      <c r="DW14" s="547">
        <f t="shared" si="64"/>
        <v>0</v>
      </c>
      <c r="DX14" s="548">
        <f t="shared" si="11"/>
        <v>0</v>
      </c>
      <c r="DY14" s="548">
        <f t="shared" si="11"/>
        <v>0</v>
      </c>
      <c r="DZ14" s="548">
        <f t="shared" si="11"/>
        <v>0</v>
      </c>
      <c r="EA14" s="548">
        <f t="shared" si="11"/>
        <v>0</v>
      </c>
      <c r="EB14" s="547">
        <f t="shared" si="65"/>
        <v>273811</v>
      </c>
      <c r="EC14" s="548">
        <f t="shared" si="12"/>
        <v>903</v>
      </c>
      <c r="ED14" s="548">
        <f t="shared" si="12"/>
        <v>272908</v>
      </c>
      <c r="EE14" s="548">
        <f t="shared" si="12"/>
        <v>272908</v>
      </c>
      <c r="EF14" s="548">
        <f t="shared" si="12"/>
        <v>0</v>
      </c>
      <c r="EG14" s="549">
        <f t="shared" si="66"/>
        <v>2013850</v>
      </c>
      <c r="EH14" s="549">
        <f t="shared" si="67"/>
        <v>33279440</v>
      </c>
      <c r="EI14" s="550">
        <f t="shared" si="68"/>
        <v>2423866</v>
      </c>
      <c r="EJ14" s="550">
        <f t="shared" si="13"/>
        <v>30855574</v>
      </c>
      <c r="EK14" s="550">
        <f t="shared" si="13"/>
        <v>24123992</v>
      </c>
      <c r="EL14" s="550">
        <f t="shared" si="13"/>
        <v>6731582</v>
      </c>
      <c r="EM14" s="551">
        <f t="shared" si="69"/>
        <v>26964735</v>
      </c>
      <c r="EN14" s="551">
        <f t="shared" si="70"/>
        <v>0</v>
      </c>
      <c r="EO14" s="551">
        <f t="shared" si="71"/>
        <v>4961262</v>
      </c>
      <c r="EP14" s="551">
        <f t="shared" si="72"/>
        <v>0</v>
      </c>
      <c r="EQ14" s="551">
        <f t="shared" si="73"/>
        <v>1353443</v>
      </c>
      <c r="ER14" s="547">
        <f t="shared" si="74"/>
        <v>22620</v>
      </c>
      <c r="ES14" s="548">
        <f t="shared" si="74"/>
        <v>450</v>
      </c>
      <c r="ET14" s="548">
        <f t="shared" si="74"/>
        <v>22170</v>
      </c>
      <c r="EU14" s="548">
        <f t="shared" si="74"/>
        <v>22170</v>
      </c>
      <c r="EV14" s="548">
        <f t="shared" si="74"/>
        <v>0</v>
      </c>
      <c r="EW14" s="547">
        <f t="shared" si="75"/>
        <v>67860</v>
      </c>
      <c r="EX14" s="547">
        <f t="shared" si="75"/>
        <v>1350</v>
      </c>
      <c r="EY14" s="547">
        <f t="shared" si="75"/>
        <v>66510</v>
      </c>
      <c r="EZ14" s="547">
        <f t="shared" si="14"/>
        <v>66510</v>
      </c>
      <c r="FA14" s="547">
        <f t="shared" si="14"/>
        <v>0</v>
      </c>
      <c r="FB14" s="552">
        <f t="shared" si="76"/>
        <v>150800</v>
      </c>
      <c r="FC14" s="552">
        <f t="shared" si="15"/>
        <v>3000</v>
      </c>
      <c r="FD14" s="552">
        <f t="shared" si="15"/>
        <v>147800</v>
      </c>
      <c r="FE14" s="552">
        <f t="shared" si="15"/>
        <v>147800</v>
      </c>
      <c r="FF14" s="552">
        <f t="shared" si="15"/>
        <v>0</v>
      </c>
      <c r="FG14" s="552">
        <f t="shared" si="77"/>
        <v>113100</v>
      </c>
      <c r="FH14" s="552">
        <f t="shared" si="16"/>
        <v>2250</v>
      </c>
      <c r="FI14" s="552">
        <f t="shared" si="16"/>
        <v>110850</v>
      </c>
      <c r="FJ14" s="552">
        <f t="shared" si="16"/>
        <v>110850</v>
      </c>
      <c r="FK14" s="552">
        <f t="shared" si="16"/>
        <v>0</v>
      </c>
      <c r="FL14" s="547">
        <f t="shared" si="78"/>
        <v>75400</v>
      </c>
      <c r="FM14" s="547">
        <f t="shared" si="17"/>
        <v>1500</v>
      </c>
      <c r="FN14" s="547">
        <f t="shared" si="17"/>
        <v>73900</v>
      </c>
      <c r="FO14" s="547">
        <f t="shared" si="17"/>
        <v>73900</v>
      </c>
      <c r="FP14" s="547">
        <f t="shared" si="17"/>
        <v>0</v>
      </c>
      <c r="FQ14" s="547">
        <f t="shared" si="79"/>
        <v>103280</v>
      </c>
      <c r="FR14" s="547">
        <f t="shared" si="18"/>
        <v>2000</v>
      </c>
      <c r="FS14" s="547">
        <f t="shared" si="18"/>
        <v>101280</v>
      </c>
      <c r="FT14" s="547">
        <f t="shared" si="18"/>
        <v>101280</v>
      </c>
      <c r="FU14" s="547">
        <f t="shared" si="18"/>
        <v>0</v>
      </c>
      <c r="FV14" s="552">
        <f t="shared" si="80"/>
        <v>0</v>
      </c>
      <c r="FW14" s="552">
        <f t="shared" si="19"/>
        <v>0</v>
      </c>
      <c r="FX14" s="552">
        <f t="shared" si="19"/>
        <v>0</v>
      </c>
      <c r="FY14" s="552">
        <f t="shared" si="19"/>
        <v>0</v>
      </c>
      <c r="FZ14" s="552">
        <f t="shared" si="19"/>
        <v>0</v>
      </c>
      <c r="GA14" s="552">
        <f t="shared" si="81"/>
        <v>0</v>
      </c>
      <c r="GB14" s="552">
        <f t="shared" si="20"/>
        <v>0</v>
      </c>
      <c r="GC14" s="552">
        <f t="shared" si="20"/>
        <v>0</v>
      </c>
      <c r="GD14" s="552">
        <f t="shared" si="20"/>
        <v>0</v>
      </c>
      <c r="GE14" s="552">
        <f t="shared" si="20"/>
        <v>0</v>
      </c>
      <c r="GF14" s="552">
        <f t="shared" si="82"/>
        <v>0</v>
      </c>
      <c r="GG14" s="552">
        <f t="shared" si="21"/>
        <v>0</v>
      </c>
      <c r="GH14" s="552">
        <f t="shared" si="21"/>
        <v>0</v>
      </c>
      <c r="GI14" s="552">
        <f t="shared" si="21"/>
        <v>0</v>
      </c>
      <c r="GJ14" s="552">
        <f t="shared" si="21"/>
        <v>0</v>
      </c>
      <c r="GK14" s="552">
        <f t="shared" si="83"/>
        <v>52880</v>
      </c>
      <c r="GL14" s="552">
        <f t="shared" si="22"/>
        <v>26857</v>
      </c>
      <c r="GM14" s="552">
        <f t="shared" si="22"/>
        <v>26023</v>
      </c>
      <c r="GN14" s="552">
        <f t="shared" si="22"/>
        <v>20409</v>
      </c>
      <c r="GO14" s="552">
        <f t="shared" si="22"/>
        <v>5614</v>
      </c>
      <c r="GP14" s="547">
        <f t="shared" si="84"/>
        <v>0</v>
      </c>
      <c r="GQ14" s="547">
        <f t="shared" si="23"/>
        <v>0</v>
      </c>
      <c r="GR14" s="547">
        <f t="shared" si="23"/>
        <v>0</v>
      </c>
      <c r="GS14" s="547">
        <f t="shared" si="23"/>
        <v>0</v>
      </c>
      <c r="GT14" s="547">
        <f t="shared" si="23"/>
        <v>0</v>
      </c>
      <c r="GU14" s="547">
        <f t="shared" si="85"/>
        <v>0</v>
      </c>
      <c r="GV14" s="547">
        <f t="shared" si="24"/>
        <v>0</v>
      </c>
      <c r="GW14" s="547">
        <f t="shared" si="24"/>
        <v>0</v>
      </c>
      <c r="GX14" s="547">
        <f t="shared" si="24"/>
        <v>0</v>
      </c>
      <c r="GY14" s="547">
        <f t="shared" si="24"/>
        <v>0</v>
      </c>
      <c r="GZ14" s="552">
        <f t="shared" si="86"/>
        <v>0</v>
      </c>
      <c r="HA14" s="552">
        <f t="shared" si="25"/>
        <v>0</v>
      </c>
      <c r="HB14" s="552">
        <f t="shared" si="25"/>
        <v>0</v>
      </c>
      <c r="HC14" s="552">
        <f t="shared" si="25"/>
        <v>0</v>
      </c>
      <c r="HD14" s="552">
        <f t="shared" si="25"/>
        <v>0</v>
      </c>
      <c r="HE14" s="552">
        <f t="shared" si="87"/>
        <v>0</v>
      </c>
      <c r="HF14" s="552">
        <f t="shared" si="26"/>
        <v>0</v>
      </c>
      <c r="HG14" s="552">
        <f t="shared" si="26"/>
        <v>0</v>
      </c>
      <c r="HH14" s="552">
        <f t="shared" si="26"/>
        <v>0</v>
      </c>
      <c r="HI14" s="552">
        <f t="shared" si="26"/>
        <v>0</v>
      </c>
      <c r="HJ14" s="547">
        <f t="shared" si="88"/>
        <v>0</v>
      </c>
      <c r="HK14" s="547">
        <f t="shared" si="27"/>
        <v>0</v>
      </c>
      <c r="HL14" s="547">
        <f t="shared" si="27"/>
        <v>0</v>
      </c>
      <c r="HM14" s="547">
        <f t="shared" si="27"/>
        <v>0</v>
      </c>
      <c r="HN14" s="547">
        <f t="shared" si="27"/>
        <v>0</v>
      </c>
      <c r="HO14" s="547">
        <f t="shared" si="89"/>
        <v>0</v>
      </c>
      <c r="HP14" s="547">
        <f t="shared" si="28"/>
        <v>0</v>
      </c>
      <c r="HQ14" s="547">
        <f t="shared" si="28"/>
        <v>0</v>
      </c>
      <c r="HR14" s="547">
        <f t="shared" si="28"/>
        <v>0</v>
      </c>
      <c r="HS14" s="547">
        <f t="shared" si="28"/>
        <v>0</v>
      </c>
      <c r="HT14" s="552">
        <f t="shared" si="90"/>
        <v>0</v>
      </c>
      <c r="HU14" s="552">
        <f t="shared" si="29"/>
        <v>0</v>
      </c>
      <c r="HV14" s="552">
        <f t="shared" si="29"/>
        <v>0</v>
      </c>
      <c r="HW14" s="552">
        <f t="shared" si="29"/>
        <v>0</v>
      </c>
      <c r="HX14" s="552">
        <f t="shared" si="29"/>
        <v>0</v>
      </c>
      <c r="HY14" s="552">
        <f t="shared" si="91"/>
        <v>0</v>
      </c>
      <c r="HZ14" s="552">
        <f t="shared" si="30"/>
        <v>0</v>
      </c>
      <c r="IA14" s="552">
        <f t="shared" si="30"/>
        <v>0</v>
      </c>
      <c r="IB14" s="552">
        <f t="shared" si="30"/>
        <v>0</v>
      </c>
      <c r="IC14" s="552">
        <f t="shared" si="30"/>
        <v>0</v>
      </c>
      <c r="ID14" s="547">
        <f t="shared" si="92"/>
        <v>184580</v>
      </c>
      <c r="IE14" s="547">
        <f t="shared" si="31"/>
        <v>28442</v>
      </c>
      <c r="IF14" s="547">
        <f t="shared" si="31"/>
        <v>156138</v>
      </c>
      <c r="IG14" s="547">
        <f t="shared" si="31"/>
        <v>122454</v>
      </c>
      <c r="IH14" s="547">
        <f t="shared" si="31"/>
        <v>33684</v>
      </c>
      <c r="II14" s="547">
        <f t="shared" si="93"/>
        <v>0</v>
      </c>
      <c r="IJ14" s="547">
        <f t="shared" si="32"/>
        <v>0</v>
      </c>
      <c r="IK14" s="547">
        <f t="shared" si="32"/>
        <v>0</v>
      </c>
      <c r="IL14" s="547">
        <f t="shared" si="32"/>
        <v>0</v>
      </c>
      <c r="IM14" s="547">
        <f t="shared" si="32"/>
        <v>0</v>
      </c>
      <c r="IN14" s="552">
        <f t="shared" si="94"/>
        <v>0</v>
      </c>
      <c r="IO14" s="552">
        <f t="shared" si="33"/>
        <v>0</v>
      </c>
      <c r="IP14" s="552">
        <f t="shared" si="33"/>
        <v>0</v>
      </c>
      <c r="IQ14" s="552">
        <f t="shared" si="33"/>
        <v>0</v>
      </c>
      <c r="IR14" s="552">
        <f t="shared" si="33"/>
        <v>0</v>
      </c>
      <c r="IS14" s="552">
        <f t="shared" si="95"/>
        <v>0</v>
      </c>
      <c r="IT14" s="552">
        <f t="shared" si="34"/>
        <v>0</v>
      </c>
      <c r="IU14" s="552">
        <f t="shared" si="34"/>
        <v>0</v>
      </c>
      <c r="IV14" s="552">
        <f t="shared" si="34"/>
        <v>0</v>
      </c>
      <c r="IW14" s="552">
        <f t="shared" si="34"/>
        <v>0</v>
      </c>
      <c r="IX14" s="547">
        <f t="shared" si="96"/>
        <v>0</v>
      </c>
      <c r="IY14" s="547">
        <f t="shared" si="35"/>
        <v>0</v>
      </c>
      <c r="IZ14" s="547">
        <f t="shared" si="35"/>
        <v>0</v>
      </c>
      <c r="JA14" s="547">
        <f t="shared" si="35"/>
        <v>0</v>
      </c>
      <c r="JB14" s="547">
        <f t="shared" si="35"/>
        <v>0</v>
      </c>
      <c r="JC14" s="547">
        <f t="shared" si="97"/>
        <v>0</v>
      </c>
      <c r="JD14" s="547">
        <f t="shared" si="36"/>
        <v>0</v>
      </c>
      <c r="JE14" s="547">
        <f t="shared" si="36"/>
        <v>0</v>
      </c>
      <c r="JF14" s="547">
        <f t="shared" si="36"/>
        <v>0</v>
      </c>
      <c r="JG14" s="547">
        <f t="shared" si="36"/>
        <v>0</v>
      </c>
      <c r="JH14" s="552">
        <f t="shared" si="98"/>
        <v>0</v>
      </c>
      <c r="JI14" s="552">
        <f t="shared" si="37"/>
        <v>0</v>
      </c>
      <c r="JJ14" s="552">
        <f t="shared" si="37"/>
        <v>0</v>
      </c>
      <c r="JK14" s="552">
        <f t="shared" si="37"/>
        <v>0</v>
      </c>
      <c r="JL14" s="552">
        <f t="shared" si="37"/>
        <v>0</v>
      </c>
      <c r="JM14" s="552">
        <f t="shared" si="99"/>
        <v>0</v>
      </c>
      <c r="JN14" s="552">
        <f t="shared" si="38"/>
        <v>0</v>
      </c>
      <c r="JO14" s="552">
        <f t="shared" si="38"/>
        <v>0</v>
      </c>
      <c r="JP14" s="552">
        <f t="shared" si="38"/>
        <v>0</v>
      </c>
      <c r="JQ14" s="552">
        <f t="shared" si="38"/>
        <v>0</v>
      </c>
      <c r="JR14" s="547">
        <f t="shared" si="100"/>
        <v>0</v>
      </c>
      <c r="JS14" s="547">
        <f t="shared" si="39"/>
        <v>0</v>
      </c>
      <c r="JT14" s="547">
        <f t="shared" si="39"/>
        <v>0</v>
      </c>
      <c r="JU14" s="547">
        <f t="shared" si="39"/>
        <v>0</v>
      </c>
      <c r="JV14" s="547">
        <f t="shared" si="39"/>
        <v>0</v>
      </c>
      <c r="JW14" s="547">
        <f t="shared" si="101"/>
        <v>0</v>
      </c>
      <c r="JX14" s="547">
        <f t="shared" si="40"/>
        <v>0</v>
      </c>
      <c r="JY14" s="547">
        <f t="shared" si="40"/>
        <v>0</v>
      </c>
      <c r="JZ14" s="547">
        <f t="shared" si="40"/>
        <v>0</v>
      </c>
      <c r="KA14" s="547">
        <f t="shared" si="40"/>
        <v>0</v>
      </c>
      <c r="KB14" s="552">
        <f t="shared" si="102"/>
        <v>0</v>
      </c>
      <c r="KC14" s="552">
        <f t="shared" si="41"/>
        <v>0</v>
      </c>
      <c r="KD14" s="552">
        <f t="shared" si="41"/>
        <v>0</v>
      </c>
      <c r="KE14" s="552">
        <f t="shared" si="41"/>
        <v>0</v>
      </c>
      <c r="KF14" s="552">
        <f t="shared" si="41"/>
        <v>0</v>
      </c>
      <c r="KG14" s="552">
        <f t="shared" si="103"/>
        <v>0</v>
      </c>
      <c r="KH14" s="552">
        <f t="shared" si="42"/>
        <v>0</v>
      </c>
      <c r="KI14" s="552">
        <f t="shared" si="42"/>
        <v>0</v>
      </c>
      <c r="KJ14" s="552">
        <f t="shared" si="42"/>
        <v>0</v>
      </c>
      <c r="KK14" s="552">
        <f t="shared" si="42"/>
        <v>0</v>
      </c>
      <c r="KL14" s="552">
        <f t="shared" si="104"/>
        <v>533060</v>
      </c>
      <c r="KM14" s="552">
        <f t="shared" si="105"/>
        <v>237460</v>
      </c>
      <c r="KN14" s="549">
        <f t="shared" si="106"/>
        <v>770520</v>
      </c>
      <c r="KO14" s="549">
        <f t="shared" si="43"/>
        <v>65849</v>
      </c>
      <c r="KP14" s="549">
        <f t="shared" si="43"/>
        <v>704671</v>
      </c>
      <c r="KQ14" s="549">
        <f t="shared" si="43"/>
        <v>665373</v>
      </c>
      <c r="KR14" s="549">
        <f t="shared" si="43"/>
        <v>39298</v>
      </c>
      <c r="KS14" s="549">
        <f t="shared" si="44"/>
        <v>34049960</v>
      </c>
      <c r="KT14" s="550">
        <f t="shared" si="44"/>
        <v>2489715</v>
      </c>
      <c r="KU14" s="550">
        <f t="shared" si="44"/>
        <v>31560245</v>
      </c>
      <c r="KV14" s="550">
        <f t="shared" si="44"/>
        <v>24789365</v>
      </c>
      <c r="KW14" s="550">
        <f t="shared" si="44"/>
        <v>6770880</v>
      </c>
      <c r="KX14" s="537">
        <f t="shared" si="107"/>
        <v>34050</v>
      </c>
      <c r="KY14" s="553">
        <f t="shared" si="108"/>
        <v>33516.9</v>
      </c>
      <c r="KZ14" s="553">
        <f t="shared" si="109"/>
        <v>533.1</v>
      </c>
      <c r="LA14" s="554">
        <f t="shared" si="110"/>
        <v>34050</v>
      </c>
      <c r="LC14" s="723">
        <f t="shared" si="111"/>
        <v>1508</v>
      </c>
      <c r="LD14" s="723">
        <f t="shared" si="112"/>
        <v>1508</v>
      </c>
      <c r="LE14" s="723">
        <f t="shared" si="113"/>
        <v>1508</v>
      </c>
      <c r="LF14" s="723">
        <f t="shared" si="114"/>
        <v>1508</v>
      </c>
      <c r="LG14" s="723">
        <f t="shared" si="115"/>
        <v>1508</v>
      </c>
      <c r="LH14" s="723">
        <f t="shared" si="116"/>
        <v>1291</v>
      </c>
      <c r="LI14" s="555"/>
      <c r="LJ14" s="555"/>
      <c r="LK14" s="555"/>
      <c r="LL14" s="555"/>
      <c r="LM14" s="555"/>
      <c r="LN14" s="555"/>
      <c r="LO14" s="555"/>
      <c r="LP14" s="555"/>
      <c r="LQ14" s="555"/>
      <c r="LR14" s="555"/>
      <c r="LS14" s="555"/>
      <c r="LT14" s="555"/>
      <c r="LU14" s="555"/>
      <c r="LV14" s="555"/>
      <c r="LW14" s="555"/>
      <c r="LX14" s="555"/>
      <c r="LY14" s="555"/>
      <c r="LZ14" s="555"/>
      <c r="MA14" s="555"/>
      <c r="MB14" s="555"/>
      <c r="MC14" s="555"/>
      <c r="MD14" s="555"/>
      <c r="ME14" s="555"/>
      <c r="MF14" s="555"/>
      <c r="MG14" s="555"/>
      <c r="MH14" s="555"/>
      <c r="MI14" s="555"/>
      <c r="MJ14" s="555"/>
      <c r="MK14" s="555"/>
      <c r="ML14" s="555"/>
      <c r="MM14" s="555"/>
      <c r="MN14" s="555"/>
      <c r="MO14" s="555"/>
      <c r="MP14" s="555"/>
      <c r="MQ14" s="555"/>
      <c r="MR14" s="555"/>
      <c r="MS14" s="555"/>
      <c r="MT14" s="555"/>
      <c r="MU14" s="555"/>
      <c r="MV14" s="555"/>
      <c r="MW14" s="555"/>
      <c r="MX14" s="555"/>
      <c r="MY14" s="555"/>
      <c r="MZ14" s="555"/>
      <c r="NA14" s="555"/>
      <c r="NB14" s="555"/>
      <c r="NC14" s="555"/>
      <c r="ND14" s="555"/>
      <c r="NE14" s="555"/>
      <c r="NF14" s="555"/>
      <c r="NG14" s="555"/>
      <c r="NH14" s="555"/>
      <c r="NI14" s="555"/>
      <c r="NJ14" s="555"/>
      <c r="NL14" s="749">
        <f t="shared" si="117"/>
        <v>118730</v>
      </c>
      <c r="NM14" s="724">
        <f t="shared" si="118"/>
        <v>0</v>
      </c>
      <c r="NN14" s="724">
        <f t="shared" si="119"/>
        <v>0</v>
      </c>
      <c r="NO14" s="750">
        <f t="shared" si="120"/>
        <v>91080</v>
      </c>
      <c r="NP14" s="751">
        <f t="shared" si="45"/>
        <v>0</v>
      </c>
      <c r="NQ14" s="751">
        <f t="shared" si="45"/>
        <v>0</v>
      </c>
      <c r="NR14" s="749">
        <f t="shared" si="121"/>
        <v>27650</v>
      </c>
      <c r="NS14" s="724">
        <f t="shared" si="122"/>
        <v>0</v>
      </c>
      <c r="NT14" s="724">
        <f t="shared" si="123"/>
        <v>0</v>
      </c>
    </row>
    <row r="15" spans="1:384">
      <c r="A15" s="533" t="s">
        <v>1223</v>
      </c>
      <c r="B15" s="534"/>
      <c r="C15" s="534"/>
      <c r="D15" s="534"/>
      <c r="E15" s="535">
        <f t="shared" si="46"/>
        <v>0</v>
      </c>
      <c r="F15" s="536"/>
      <c r="G15" s="536"/>
      <c r="H15" s="536"/>
      <c r="I15" s="535">
        <f t="shared" si="47"/>
        <v>0</v>
      </c>
      <c r="J15" s="537">
        <f t="shared" si="48"/>
        <v>0</v>
      </c>
      <c r="K15" s="538">
        <v>332</v>
      </c>
      <c r="L15" s="534"/>
      <c r="M15" s="556">
        <v>0</v>
      </c>
      <c r="N15" s="534"/>
      <c r="O15" s="538">
        <v>0</v>
      </c>
      <c r="P15" s="535">
        <f t="shared" si="1"/>
        <v>332</v>
      </c>
      <c r="Q15" s="538">
        <v>287</v>
      </c>
      <c r="R15" s="534"/>
      <c r="S15" s="556">
        <v>0</v>
      </c>
      <c r="T15" s="534"/>
      <c r="U15" s="538">
        <v>0</v>
      </c>
      <c r="V15" s="535">
        <f t="shared" si="2"/>
        <v>287</v>
      </c>
      <c r="W15" s="538">
        <v>57</v>
      </c>
      <c r="X15" s="534"/>
      <c r="Y15" s="534"/>
      <c r="Z15" s="534"/>
      <c r="AA15" s="538">
        <v>0</v>
      </c>
      <c r="AB15" s="535">
        <f t="shared" si="49"/>
        <v>57</v>
      </c>
      <c r="AC15" s="532">
        <f t="shared" si="50"/>
        <v>676</v>
      </c>
      <c r="AD15" s="324"/>
      <c r="AE15" s="324"/>
      <c r="AF15" s="324"/>
      <c r="AG15" s="324"/>
      <c r="AH15" s="324"/>
      <c r="AI15" s="324"/>
      <c r="AJ15" s="540"/>
      <c r="AK15" s="541">
        <v>0</v>
      </c>
      <c r="AL15" s="542"/>
      <c r="AM15" s="543">
        <v>0</v>
      </c>
      <c r="AN15" s="543"/>
      <c r="AO15" s="540"/>
      <c r="AP15" s="544"/>
      <c r="AQ15" s="543">
        <v>0</v>
      </c>
      <c r="AR15" s="541"/>
      <c r="AS15" s="541"/>
      <c r="AT15" s="534"/>
      <c r="AU15" s="534"/>
      <c r="AV15" s="543">
        <v>0</v>
      </c>
      <c r="AW15" s="543">
        <v>0</v>
      </c>
      <c r="AX15" s="541"/>
      <c r="AY15" s="543">
        <v>0</v>
      </c>
      <c r="AZ15" s="543"/>
      <c r="BA15" s="541"/>
      <c r="BB15" s="543"/>
      <c r="BC15" s="534"/>
      <c r="BD15" s="534"/>
      <c r="BE15" s="543">
        <v>0</v>
      </c>
      <c r="BF15" s="543"/>
      <c r="BG15" s="546"/>
      <c r="BH15" s="547">
        <f t="shared" si="51"/>
        <v>8362416</v>
      </c>
      <c r="BI15" s="548">
        <f t="shared" si="3"/>
        <v>716124</v>
      </c>
      <c r="BJ15" s="548">
        <f t="shared" si="3"/>
        <v>7646292</v>
      </c>
      <c r="BK15" s="548">
        <f t="shared" si="3"/>
        <v>5996584</v>
      </c>
      <c r="BL15" s="548">
        <f t="shared" si="3"/>
        <v>1649708</v>
      </c>
      <c r="BM15" s="547">
        <f t="shared" si="52"/>
        <v>0</v>
      </c>
      <c r="BN15" s="548">
        <f t="shared" si="4"/>
        <v>0</v>
      </c>
      <c r="BO15" s="548">
        <f t="shared" si="4"/>
        <v>0</v>
      </c>
      <c r="BP15" s="548">
        <f t="shared" si="4"/>
        <v>0</v>
      </c>
      <c r="BQ15" s="548">
        <f t="shared" si="4"/>
        <v>0</v>
      </c>
      <c r="BR15" s="547">
        <f t="shared" si="53"/>
        <v>0</v>
      </c>
      <c r="BS15" s="548">
        <f t="shared" si="5"/>
        <v>0</v>
      </c>
      <c r="BT15" s="548">
        <f t="shared" si="5"/>
        <v>0</v>
      </c>
      <c r="BU15" s="548">
        <f t="shared" si="5"/>
        <v>0</v>
      </c>
      <c r="BV15" s="548">
        <f t="shared" si="5"/>
        <v>0</v>
      </c>
      <c r="BW15" s="548"/>
      <c r="BX15" s="548"/>
      <c r="BY15" s="548"/>
      <c r="BZ15" s="548"/>
      <c r="CA15" s="548"/>
      <c r="CB15" s="547">
        <f t="shared" si="54"/>
        <v>0</v>
      </c>
      <c r="CC15" s="548">
        <f t="shared" si="6"/>
        <v>0</v>
      </c>
      <c r="CD15" s="548">
        <f t="shared" si="6"/>
        <v>0</v>
      </c>
      <c r="CE15" s="548">
        <f t="shared" si="6"/>
        <v>0</v>
      </c>
      <c r="CF15" s="548">
        <f t="shared" si="6"/>
        <v>0</v>
      </c>
      <c r="CG15" s="549">
        <f t="shared" si="55"/>
        <v>8362416</v>
      </c>
      <c r="CH15" s="547">
        <f t="shared" si="56"/>
        <v>10069395</v>
      </c>
      <c r="CI15" s="548">
        <f t="shared" si="56"/>
        <v>842058</v>
      </c>
      <c r="CJ15" s="548">
        <f t="shared" si="56"/>
        <v>9227337</v>
      </c>
      <c r="CK15" s="548">
        <f t="shared" si="56"/>
        <v>7080003</v>
      </c>
      <c r="CL15" s="548">
        <f t="shared" si="56"/>
        <v>2147334</v>
      </c>
      <c r="CM15" s="547">
        <f t="shared" si="57"/>
        <v>0</v>
      </c>
      <c r="CN15" s="548">
        <f t="shared" si="7"/>
        <v>0</v>
      </c>
      <c r="CO15" s="548">
        <f t="shared" si="7"/>
        <v>0</v>
      </c>
      <c r="CP15" s="548">
        <f t="shared" si="7"/>
        <v>0</v>
      </c>
      <c r="CQ15" s="548">
        <f t="shared" si="7"/>
        <v>0</v>
      </c>
      <c r="CR15" s="547">
        <f t="shared" si="58"/>
        <v>0</v>
      </c>
      <c r="CS15" s="548">
        <f t="shared" si="58"/>
        <v>0</v>
      </c>
      <c r="CT15" s="548">
        <f t="shared" si="58"/>
        <v>0</v>
      </c>
      <c r="CU15" s="548">
        <f t="shared" si="58"/>
        <v>0</v>
      </c>
      <c r="CV15" s="548">
        <f t="shared" si="58"/>
        <v>0</v>
      </c>
      <c r="CW15" s="547">
        <f t="shared" si="59"/>
        <v>0</v>
      </c>
      <c r="CX15" s="548">
        <f t="shared" si="8"/>
        <v>0</v>
      </c>
      <c r="CY15" s="548">
        <f t="shared" si="8"/>
        <v>0</v>
      </c>
      <c r="CZ15" s="548">
        <f t="shared" si="8"/>
        <v>0</v>
      </c>
      <c r="DA15" s="548">
        <f t="shared" si="8"/>
        <v>0</v>
      </c>
      <c r="DB15" s="547">
        <f t="shared" si="60"/>
        <v>0</v>
      </c>
      <c r="DC15" s="548">
        <f t="shared" si="9"/>
        <v>0</v>
      </c>
      <c r="DD15" s="548">
        <f t="shared" si="9"/>
        <v>0</v>
      </c>
      <c r="DE15" s="548">
        <f t="shared" si="9"/>
        <v>0</v>
      </c>
      <c r="DF15" s="548">
        <f t="shared" si="9"/>
        <v>0</v>
      </c>
      <c r="DG15" s="549">
        <f t="shared" si="61"/>
        <v>10069395</v>
      </c>
      <c r="DH15" s="547">
        <f t="shared" si="62"/>
        <v>2024127</v>
      </c>
      <c r="DI15" s="548">
        <f t="shared" si="62"/>
        <v>162735</v>
      </c>
      <c r="DJ15" s="548">
        <f t="shared" si="62"/>
        <v>1861392</v>
      </c>
      <c r="DK15" s="548">
        <f t="shared" si="62"/>
        <v>1361730</v>
      </c>
      <c r="DL15" s="548">
        <f t="shared" si="62"/>
        <v>499662</v>
      </c>
      <c r="DM15" s="547">
        <f t="shared" si="63"/>
        <v>0</v>
      </c>
      <c r="DN15" s="548">
        <f t="shared" si="10"/>
        <v>0</v>
      </c>
      <c r="DO15" s="548">
        <f t="shared" si="10"/>
        <v>0</v>
      </c>
      <c r="DP15" s="548">
        <f t="shared" si="10"/>
        <v>0</v>
      </c>
      <c r="DQ15" s="548">
        <f t="shared" si="10"/>
        <v>0</v>
      </c>
      <c r="DR15" s="548"/>
      <c r="DS15" s="548"/>
      <c r="DT15" s="548"/>
      <c r="DU15" s="548"/>
      <c r="DV15" s="548"/>
      <c r="DW15" s="547">
        <f t="shared" si="64"/>
        <v>0</v>
      </c>
      <c r="DX15" s="548">
        <f t="shared" si="11"/>
        <v>0</v>
      </c>
      <c r="DY15" s="548">
        <f t="shared" si="11"/>
        <v>0</v>
      </c>
      <c r="DZ15" s="548">
        <f t="shared" si="11"/>
        <v>0</v>
      </c>
      <c r="EA15" s="548">
        <f t="shared" si="11"/>
        <v>0</v>
      </c>
      <c r="EB15" s="547">
        <f t="shared" si="65"/>
        <v>0</v>
      </c>
      <c r="EC15" s="548">
        <f t="shared" si="12"/>
        <v>0</v>
      </c>
      <c r="ED15" s="548">
        <f t="shared" si="12"/>
        <v>0</v>
      </c>
      <c r="EE15" s="548">
        <f t="shared" si="12"/>
        <v>0</v>
      </c>
      <c r="EF15" s="548">
        <f t="shared" si="12"/>
        <v>0</v>
      </c>
      <c r="EG15" s="549">
        <f t="shared" si="66"/>
        <v>2024127</v>
      </c>
      <c r="EH15" s="549">
        <f t="shared" si="67"/>
        <v>20455938</v>
      </c>
      <c r="EI15" s="550">
        <f t="shared" si="68"/>
        <v>1720917</v>
      </c>
      <c r="EJ15" s="550">
        <f t="shared" si="13"/>
        <v>18735021</v>
      </c>
      <c r="EK15" s="550">
        <f t="shared" si="13"/>
        <v>14438317</v>
      </c>
      <c r="EL15" s="550">
        <f t="shared" si="13"/>
        <v>4296704</v>
      </c>
      <c r="EM15" s="551">
        <f t="shared" si="69"/>
        <v>20455938</v>
      </c>
      <c r="EN15" s="551">
        <f t="shared" si="70"/>
        <v>0</v>
      </c>
      <c r="EO15" s="551">
        <f t="shared" si="71"/>
        <v>0</v>
      </c>
      <c r="EP15" s="551">
        <f t="shared" si="72"/>
        <v>0</v>
      </c>
      <c r="EQ15" s="551">
        <f t="shared" si="73"/>
        <v>0</v>
      </c>
      <c r="ER15" s="547">
        <f t="shared" si="74"/>
        <v>0</v>
      </c>
      <c r="ES15" s="548">
        <f t="shared" si="74"/>
        <v>0</v>
      </c>
      <c r="ET15" s="548">
        <f t="shared" si="74"/>
        <v>0</v>
      </c>
      <c r="EU15" s="548">
        <f t="shared" si="74"/>
        <v>0</v>
      </c>
      <c r="EV15" s="548">
        <f t="shared" si="74"/>
        <v>0</v>
      </c>
      <c r="EW15" s="547">
        <f t="shared" si="75"/>
        <v>0</v>
      </c>
      <c r="EX15" s="547">
        <f t="shared" si="75"/>
        <v>0</v>
      </c>
      <c r="EY15" s="547">
        <f t="shared" si="75"/>
        <v>0</v>
      </c>
      <c r="EZ15" s="547">
        <f t="shared" si="14"/>
        <v>0</v>
      </c>
      <c r="FA15" s="547">
        <f t="shared" si="14"/>
        <v>0</v>
      </c>
      <c r="FB15" s="552">
        <f t="shared" si="76"/>
        <v>0</v>
      </c>
      <c r="FC15" s="552">
        <f t="shared" si="15"/>
        <v>0</v>
      </c>
      <c r="FD15" s="552">
        <f t="shared" si="15"/>
        <v>0</v>
      </c>
      <c r="FE15" s="552">
        <f t="shared" si="15"/>
        <v>0</v>
      </c>
      <c r="FF15" s="552">
        <f t="shared" si="15"/>
        <v>0</v>
      </c>
      <c r="FG15" s="552">
        <f t="shared" si="77"/>
        <v>0</v>
      </c>
      <c r="FH15" s="552">
        <f t="shared" si="16"/>
        <v>0</v>
      </c>
      <c r="FI15" s="552">
        <f t="shared" si="16"/>
        <v>0</v>
      </c>
      <c r="FJ15" s="552">
        <f t="shared" si="16"/>
        <v>0</v>
      </c>
      <c r="FK15" s="552">
        <f t="shared" si="16"/>
        <v>0</v>
      </c>
      <c r="FL15" s="547">
        <f t="shared" si="78"/>
        <v>0</v>
      </c>
      <c r="FM15" s="547">
        <f t="shared" si="17"/>
        <v>0</v>
      </c>
      <c r="FN15" s="547">
        <f t="shared" si="17"/>
        <v>0</v>
      </c>
      <c r="FO15" s="547">
        <f t="shared" si="17"/>
        <v>0</v>
      </c>
      <c r="FP15" s="547">
        <f t="shared" si="17"/>
        <v>0</v>
      </c>
      <c r="FQ15" s="547">
        <f t="shared" si="79"/>
        <v>0</v>
      </c>
      <c r="FR15" s="547">
        <f t="shared" si="18"/>
        <v>0</v>
      </c>
      <c r="FS15" s="547">
        <f t="shared" si="18"/>
        <v>0</v>
      </c>
      <c r="FT15" s="547">
        <f t="shared" si="18"/>
        <v>0</v>
      </c>
      <c r="FU15" s="547">
        <f t="shared" si="18"/>
        <v>0</v>
      </c>
      <c r="FV15" s="552">
        <f t="shared" si="80"/>
        <v>0</v>
      </c>
      <c r="FW15" s="552">
        <f t="shared" si="19"/>
        <v>0</v>
      </c>
      <c r="FX15" s="552">
        <f t="shared" si="19"/>
        <v>0</v>
      </c>
      <c r="FY15" s="552">
        <f t="shared" si="19"/>
        <v>0</v>
      </c>
      <c r="FZ15" s="552">
        <f t="shared" si="19"/>
        <v>0</v>
      </c>
      <c r="GA15" s="552">
        <f t="shared" si="81"/>
        <v>0</v>
      </c>
      <c r="GB15" s="552">
        <f t="shared" si="20"/>
        <v>0</v>
      </c>
      <c r="GC15" s="552">
        <f t="shared" si="20"/>
        <v>0</v>
      </c>
      <c r="GD15" s="552">
        <f t="shared" si="20"/>
        <v>0</v>
      </c>
      <c r="GE15" s="552">
        <f t="shared" si="20"/>
        <v>0</v>
      </c>
      <c r="GF15" s="552">
        <f t="shared" si="82"/>
        <v>0</v>
      </c>
      <c r="GG15" s="552">
        <f t="shared" si="21"/>
        <v>0</v>
      </c>
      <c r="GH15" s="552">
        <f t="shared" si="21"/>
        <v>0</v>
      </c>
      <c r="GI15" s="552">
        <f t="shared" si="21"/>
        <v>0</v>
      </c>
      <c r="GJ15" s="552">
        <f t="shared" si="21"/>
        <v>0</v>
      </c>
      <c r="GK15" s="552">
        <f t="shared" si="83"/>
        <v>0</v>
      </c>
      <c r="GL15" s="552">
        <f t="shared" si="22"/>
        <v>0</v>
      </c>
      <c r="GM15" s="552">
        <f t="shared" si="22"/>
        <v>0</v>
      </c>
      <c r="GN15" s="552">
        <f t="shared" si="22"/>
        <v>0</v>
      </c>
      <c r="GO15" s="552">
        <f t="shared" si="22"/>
        <v>0</v>
      </c>
      <c r="GP15" s="547">
        <f t="shared" si="84"/>
        <v>0</v>
      </c>
      <c r="GQ15" s="547">
        <f t="shared" si="23"/>
        <v>0</v>
      </c>
      <c r="GR15" s="547">
        <f t="shared" si="23"/>
        <v>0</v>
      </c>
      <c r="GS15" s="547">
        <f t="shared" si="23"/>
        <v>0</v>
      </c>
      <c r="GT15" s="547">
        <f t="shared" si="23"/>
        <v>0</v>
      </c>
      <c r="GU15" s="547">
        <f t="shared" si="85"/>
        <v>0</v>
      </c>
      <c r="GV15" s="547">
        <f t="shared" si="24"/>
        <v>0</v>
      </c>
      <c r="GW15" s="547">
        <f t="shared" si="24"/>
        <v>0</v>
      </c>
      <c r="GX15" s="547">
        <f t="shared" si="24"/>
        <v>0</v>
      </c>
      <c r="GY15" s="547">
        <f t="shared" si="24"/>
        <v>0</v>
      </c>
      <c r="GZ15" s="552">
        <f t="shared" si="86"/>
        <v>0</v>
      </c>
      <c r="HA15" s="552">
        <f t="shared" si="25"/>
        <v>0</v>
      </c>
      <c r="HB15" s="552">
        <f t="shared" si="25"/>
        <v>0</v>
      </c>
      <c r="HC15" s="552">
        <f t="shared" si="25"/>
        <v>0</v>
      </c>
      <c r="HD15" s="552">
        <f t="shared" si="25"/>
        <v>0</v>
      </c>
      <c r="HE15" s="552">
        <f t="shared" si="87"/>
        <v>0</v>
      </c>
      <c r="HF15" s="552">
        <f t="shared" si="26"/>
        <v>0</v>
      </c>
      <c r="HG15" s="552">
        <f t="shared" si="26"/>
        <v>0</v>
      </c>
      <c r="HH15" s="552">
        <f t="shared" si="26"/>
        <v>0</v>
      </c>
      <c r="HI15" s="552">
        <f t="shared" si="26"/>
        <v>0</v>
      </c>
      <c r="HJ15" s="547">
        <f t="shared" si="88"/>
        <v>0</v>
      </c>
      <c r="HK15" s="547">
        <f t="shared" si="27"/>
        <v>0</v>
      </c>
      <c r="HL15" s="547">
        <f t="shared" si="27"/>
        <v>0</v>
      </c>
      <c r="HM15" s="547">
        <f t="shared" si="27"/>
        <v>0</v>
      </c>
      <c r="HN15" s="547">
        <f t="shared" si="27"/>
        <v>0</v>
      </c>
      <c r="HO15" s="547">
        <f t="shared" si="89"/>
        <v>0</v>
      </c>
      <c r="HP15" s="547">
        <f t="shared" si="28"/>
        <v>0</v>
      </c>
      <c r="HQ15" s="547">
        <f t="shared" si="28"/>
        <v>0</v>
      </c>
      <c r="HR15" s="547">
        <f t="shared" si="28"/>
        <v>0</v>
      </c>
      <c r="HS15" s="547">
        <f t="shared" si="28"/>
        <v>0</v>
      </c>
      <c r="HT15" s="552">
        <f t="shared" si="90"/>
        <v>0</v>
      </c>
      <c r="HU15" s="552">
        <f t="shared" si="29"/>
        <v>0</v>
      </c>
      <c r="HV15" s="552">
        <f t="shared" si="29"/>
        <v>0</v>
      </c>
      <c r="HW15" s="552">
        <f t="shared" si="29"/>
        <v>0</v>
      </c>
      <c r="HX15" s="552">
        <f t="shared" si="29"/>
        <v>0</v>
      </c>
      <c r="HY15" s="552">
        <f t="shared" si="91"/>
        <v>0</v>
      </c>
      <c r="HZ15" s="552">
        <f t="shared" si="30"/>
        <v>0</v>
      </c>
      <c r="IA15" s="552">
        <f t="shared" si="30"/>
        <v>0</v>
      </c>
      <c r="IB15" s="552">
        <f t="shared" si="30"/>
        <v>0</v>
      </c>
      <c r="IC15" s="552">
        <f t="shared" si="30"/>
        <v>0</v>
      </c>
      <c r="ID15" s="547">
        <f t="shared" si="92"/>
        <v>0</v>
      </c>
      <c r="IE15" s="547">
        <f t="shared" si="31"/>
        <v>0</v>
      </c>
      <c r="IF15" s="547">
        <f t="shared" si="31"/>
        <v>0</v>
      </c>
      <c r="IG15" s="547">
        <f t="shared" si="31"/>
        <v>0</v>
      </c>
      <c r="IH15" s="547">
        <f t="shared" si="31"/>
        <v>0</v>
      </c>
      <c r="II15" s="547">
        <f t="shared" si="93"/>
        <v>0</v>
      </c>
      <c r="IJ15" s="547">
        <f t="shared" si="32"/>
        <v>0</v>
      </c>
      <c r="IK15" s="547">
        <f t="shared" si="32"/>
        <v>0</v>
      </c>
      <c r="IL15" s="547">
        <f t="shared" si="32"/>
        <v>0</v>
      </c>
      <c r="IM15" s="547">
        <f t="shared" si="32"/>
        <v>0</v>
      </c>
      <c r="IN15" s="552">
        <f t="shared" si="94"/>
        <v>0</v>
      </c>
      <c r="IO15" s="552">
        <f t="shared" si="33"/>
        <v>0</v>
      </c>
      <c r="IP15" s="552">
        <f t="shared" si="33"/>
        <v>0</v>
      </c>
      <c r="IQ15" s="552">
        <f t="shared" si="33"/>
        <v>0</v>
      </c>
      <c r="IR15" s="552">
        <f t="shared" si="33"/>
        <v>0</v>
      </c>
      <c r="IS15" s="552">
        <f t="shared" si="95"/>
        <v>0</v>
      </c>
      <c r="IT15" s="552">
        <f t="shared" si="34"/>
        <v>0</v>
      </c>
      <c r="IU15" s="552">
        <f t="shared" si="34"/>
        <v>0</v>
      </c>
      <c r="IV15" s="552">
        <f t="shared" si="34"/>
        <v>0</v>
      </c>
      <c r="IW15" s="552">
        <f t="shared" si="34"/>
        <v>0</v>
      </c>
      <c r="IX15" s="547">
        <f t="shared" si="96"/>
        <v>0</v>
      </c>
      <c r="IY15" s="547">
        <f t="shared" si="35"/>
        <v>0</v>
      </c>
      <c r="IZ15" s="547">
        <f t="shared" si="35"/>
        <v>0</v>
      </c>
      <c r="JA15" s="547">
        <f t="shared" si="35"/>
        <v>0</v>
      </c>
      <c r="JB15" s="547">
        <f t="shared" si="35"/>
        <v>0</v>
      </c>
      <c r="JC15" s="547">
        <f t="shared" si="97"/>
        <v>0</v>
      </c>
      <c r="JD15" s="547">
        <f t="shared" si="36"/>
        <v>0</v>
      </c>
      <c r="JE15" s="547">
        <f t="shared" si="36"/>
        <v>0</v>
      </c>
      <c r="JF15" s="547">
        <f t="shared" si="36"/>
        <v>0</v>
      </c>
      <c r="JG15" s="547">
        <f t="shared" si="36"/>
        <v>0</v>
      </c>
      <c r="JH15" s="552">
        <f t="shared" si="98"/>
        <v>0</v>
      </c>
      <c r="JI15" s="552">
        <f t="shared" si="37"/>
        <v>0</v>
      </c>
      <c r="JJ15" s="552">
        <f t="shared" si="37"/>
        <v>0</v>
      </c>
      <c r="JK15" s="552">
        <f t="shared" si="37"/>
        <v>0</v>
      </c>
      <c r="JL15" s="552">
        <f t="shared" si="37"/>
        <v>0</v>
      </c>
      <c r="JM15" s="552">
        <f t="shared" si="99"/>
        <v>0</v>
      </c>
      <c r="JN15" s="552">
        <f t="shared" si="38"/>
        <v>0</v>
      </c>
      <c r="JO15" s="552">
        <f t="shared" si="38"/>
        <v>0</v>
      </c>
      <c r="JP15" s="552">
        <f t="shared" si="38"/>
        <v>0</v>
      </c>
      <c r="JQ15" s="552">
        <f t="shared" si="38"/>
        <v>0</v>
      </c>
      <c r="JR15" s="547">
        <f t="shared" si="100"/>
        <v>0</v>
      </c>
      <c r="JS15" s="547">
        <f t="shared" si="39"/>
        <v>0</v>
      </c>
      <c r="JT15" s="547">
        <f t="shared" si="39"/>
        <v>0</v>
      </c>
      <c r="JU15" s="547">
        <f t="shared" si="39"/>
        <v>0</v>
      </c>
      <c r="JV15" s="547">
        <f t="shared" si="39"/>
        <v>0</v>
      </c>
      <c r="JW15" s="547">
        <f t="shared" si="101"/>
        <v>0</v>
      </c>
      <c r="JX15" s="547">
        <f t="shared" si="40"/>
        <v>0</v>
      </c>
      <c r="JY15" s="547">
        <f t="shared" si="40"/>
        <v>0</v>
      </c>
      <c r="JZ15" s="547">
        <f t="shared" si="40"/>
        <v>0</v>
      </c>
      <c r="KA15" s="547">
        <f t="shared" si="40"/>
        <v>0</v>
      </c>
      <c r="KB15" s="552">
        <f t="shared" si="102"/>
        <v>0</v>
      </c>
      <c r="KC15" s="552">
        <f t="shared" si="41"/>
        <v>0</v>
      </c>
      <c r="KD15" s="552">
        <f t="shared" si="41"/>
        <v>0</v>
      </c>
      <c r="KE15" s="552">
        <f t="shared" si="41"/>
        <v>0</v>
      </c>
      <c r="KF15" s="552">
        <f t="shared" si="41"/>
        <v>0</v>
      </c>
      <c r="KG15" s="552">
        <f t="shared" si="103"/>
        <v>0</v>
      </c>
      <c r="KH15" s="552">
        <f t="shared" si="42"/>
        <v>0</v>
      </c>
      <c r="KI15" s="552">
        <f t="shared" si="42"/>
        <v>0</v>
      </c>
      <c r="KJ15" s="552">
        <f t="shared" si="42"/>
        <v>0</v>
      </c>
      <c r="KK15" s="552">
        <f t="shared" si="42"/>
        <v>0</v>
      </c>
      <c r="KL15" s="552">
        <f t="shared" si="104"/>
        <v>0</v>
      </c>
      <c r="KM15" s="552">
        <f t="shared" si="105"/>
        <v>0</v>
      </c>
      <c r="KN15" s="549">
        <f t="shared" si="106"/>
        <v>0</v>
      </c>
      <c r="KO15" s="549">
        <f t="shared" si="43"/>
        <v>0</v>
      </c>
      <c r="KP15" s="549">
        <f t="shared" si="43"/>
        <v>0</v>
      </c>
      <c r="KQ15" s="549">
        <f t="shared" si="43"/>
        <v>0</v>
      </c>
      <c r="KR15" s="549">
        <f t="shared" si="43"/>
        <v>0</v>
      </c>
      <c r="KS15" s="549">
        <f t="shared" si="44"/>
        <v>20455938</v>
      </c>
      <c r="KT15" s="550">
        <f t="shared" si="44"/>
        <v>1720917</v>
      </c>
      <c r="KU15" s="550">
        <f t="shared" si="44"/>
        <v>18735021</v>
      </c>
      <c r="KV15" s="550">
        <f t="shared" si="44"/>
        <v>14438317</v>
      </c>
      <c r="KW15" s="550">
        <f t="shared" si="44"/>
        <v>4296704</v>
      </c>
      <c r="KX15" s="537">
        <f t="shared" si="107"/>
        <v>20455.900000000001</v>
      </c>
      <c r="KY15" s="553">
        <f t="shared" si="108"/>
        <v>20455.900000000001</v>
      </c>
      <c r="KZ15" s="553">
        <f t="shared" si="109"/>
        <v>0</v>
      </c>
      <c r="LA15" s="554">
        <f t="shared" si="110"/>
        <v>20455.900000000001</v>
      </c>
      <c r="LC15" s="723">
        <f t="shared" si="111"/>
        <v>0</v>
      </c>
      <c r="LD15" s="723">
        <f t="shared" si="112"/>
        <v>0</v>
      </c>
      <c r="LE15" s="723">
        <f t="shared" si="113"/>
        <v>0</v>
      </c>
      <c r="LF15" s="723">
        <f t="shared" si="114"/>
        <v>0</v>
      </c>
      <c r="LG15" s="723">
        <f t="shared" si="115"/>
        <v>0</v>
      </c>
      <c r="LH15" s="723">
        <f t="shared" si="116"/>
        <v>0</v>
      </c>
      <c r="LI15" s="555"/>
      <c r="LJ15" s="555"/>
      <c r="LK15" s="555"/>
      <c r="LL15" s="555"/>
      <c r="LM15" s="555"/>
      <c r="LN15" s="555"/>
      <c r="LO15" s="555"/>
      <c r="LP15" s="555"/>
      <c r="LQ15" s="555"/>
      <c r="LR15" s="555"/>
      <c r="LS15" s="555"/>
      <c r="LT15" s="555"/>
      <c r="LU15" s="555"/>
      <c r="LV15" s="555"/>
      <c r="LW15" s="555"/>
      <c r="LX15" s="555"/>
      <c r="LY15" s="555"/>
      <c r="LZ15" s="555"/>
      <c r="MA15" s="555"/>
      <c r="MB15" s="555"/>
      <c r="MC15" s="555"/>
      <c r="MD15" s="555"/>
      <c r="ME15" s="555"/>
      <c r="MF15" s="555"/>
      <c r="MG15" s="555"/>
      <c r="MH15" s="555"/>
      <c r="MI15" s="555"/>
      <c r="MJ15" s="555"/>
      <c r="MK15" s="555"/>
      <c r="ML15" s="555"/>
      <c r="MM15" s="555"/>
      <c r="MN15" s="555"/>
      <c r="MO15" s="555"/>
      <c r="MP15" s="555"/>
      <c r="MQ15" s="555"/>
      <c r="MR15" s="555"/>
      <c r="MS15" s="555"/>
      <c r="MT15" s="555"/>
      <c r="MU15" s="555"/>
      <c r="MV15" s="555"/>
      <c r="MW15" s="555"/>
      <c r="MX15" s="555"/>
      <c r="MY15" s="555"/>
      <c r="MZ15" s="555"/>
      <c r="NA15" s="555"/>
      <c r="NB15" s="555"/>
      <c r="NC15" s="555"/>
      <c r="ND15" s="555"/>
      <c r="NE15" s="555"/>
      <c r="NF15" s="555"/>
      <c r="NG15" s="555"/>
      <c r="NH15" s="555"/>
      <c r="NI15" s="555"/>
      <c r="NJ15" s="555"/>
      <c r="NL15" s="749">
        <f t="shared" si="117"/>
        <v>0</v>
      </c>
      <c r="NM15" s="724">
        <f t="shared" si="118"/>
        <v>0</v>
      </c>
      <c r="NN15" s="724">
        <f t="shared" si="119"/>
        <v>0</v>
      </c>
      <c r="NO15" s="750">
        <f t="shared" si="120"/>
        <v>0</v>
      </c>
      <c r="NP15" s="751">
        <f t="shared" si="45"/>
        <v>0</v>
      </c>
      <c r="NQ15" s="751">
        <f t="shared" si="45"/>
        <v>0</v>
      </c>
      <c r="NR15" s="749">
        <f t="shared" si="121"/>
        <v>0</v>
      </c>
      <c r="NS15" s="724">
        <f t="shared" si="122"/>
        <v>0</v>
      </c>
      <c r="NT15" s="724">
        <f t="shared" si="123"/>
        <v>0</v>
      </c>
    </row>
    <row r="16" spans="1:384">
      <c r="A16" s="533" t="s">
        <v>1224</v>
      </c>
      <c r="B16" s="534"/>
      <c r="C16" s="534"/>
      <c r="D16" s="534"/>
      <c r="E16" s="535">
        <f t="shared" si="46"/>
        <v>0</v>
      </c>
      <c r="F16" s="536"/>
      <c r="G16" s="536"/>
      <c r="H16" s="536"/>
      <c r="I16" s="535">
        <f t="shared" si="47"/>
        <v>0</v>
      </c>
      <c r="J16" s="537">
        <f t="shared" si="48"/>
        <v>0</v>
      </c>
      <c r="K16" s="538">
        <v>274</v>
      </c>
      <c r="L16" s="534"/>
      <c r="M16" s="556">
        <v>0</v>
      </c>
      <c r="N16" s="534"/>
      <c r="O16" s="538">
        <v>1</v>
      </c>
      <c r="P16" s="535">
        <f t="shared" si="1"/>
        <v>275</v>
      </c>
      <c r="Q16" s="538">
        <v>348</v>
      </c>
      <c r="R16" s="534"/>
      <c r="S16" s="556">
        <v>0</v>
      </c>
      <c r="T16" s="534"/>
      <c r="U16" s="538">
        <v>1</v>
      </c>
      <c r="V16" s="535">
        <f t="shared" si="2"/>
        <v>349</v>
      </c>
      <c r="W16" s="538">
        <v>86</v>
      </c>
      <c r="X16" s="534"/>
      <c r="Y16" s="534"/>
      <c r="Z16" s="534"/>
      <c r="AA16" s="538">
        <v>0</v>
      </c>
      <c r="AB16" s="535">
        <f t="shared" si="49"/>
        <v>86</v>
      </c>
      <c r="AC16" s="532">
        <f t="shared" si="50"/>
        <v>710</v>
      </c>
      <c r="AD16" s="324"/>
      <c r="AE16" s="324"/>
      <c r="AF16" s="324"/>
      <c r="AG16" s="324"/>
      <c r="AH16" s="324"/>
      <c r="AI16" s="324"/>
      <c r="AJ16" s="540"/>
      <c r="AK16" s="541">
        <v>0</v>
      </c>
      <c r="AL16" s="542"/>
      <c r="AM16" s="543">
        <v>0</v>
      </c>
      <c r="AN16" s="543"/>
      <c r="AO16" s="540"/>
      <c r="AP16" s="544"/>
      <c r="AQ16" s="543">
        <v>0</v>
      </c>
      <c r="AR16" s="541"/>
      <c r="AS16" s="541"/>
      <c r="AT16" s="534"/>
      <c r="AU16" s="534"/>
      <c r="AV16" s="543">
        <v>0</v>
      </c>
      <c r="AW16" s="543">
        <v>0</v>
      </c>
      <c r="AX16" s="541"/>
      <c r="AY16" s="543">
        <v>0</v>
      </c>
      <c r="AZ16" s="543"/>
      <c r="BA16" s="541"/>
      <c r="BB16" s="543"/>
      <c r="BC16" s="534"/>
      <c r="BD16" s="534"/>
      <c r="BE16" s="543">
        <v>0</v>
      </c>
      <c r="BF16" s="543"/>
      <c r="BG16" s="546"/>
      <c r="BH16" s="547">
        <f t="shared" si="51"/>
        <v>6901512</v>
      </c>
      <c r="BI16" s="548">
        <f t="shared" si="3"/>
        <v>591018</v>
      </c>
      <c r="BJ16" s="548">
        <f t="shared" si="3"/>
        <v>6310494</v>
      </c>
      <c r="BK16" s="548">
        <f t="shared" si="3"/>
        <v>4948988</v>
      </c>
      <c r="BL16" s="548">
        <f t="shared" si="3"/>
        <v>1361506</v>
      </c>
      <c r="BM16" s="547">
        <f t="shared" si="52"/>
        <v>0</v>
      </c>
      <c r="BN16" s="548">
        <f t="shared" si="4"/>
        <v>0</v>
      </c>
      <c r="BO16" s="548">
        <f t="shared" si="4"/>
        <v>0</v>
      </c>
      <c r="BP16" s="548">
        <f t="shared" si="4"/>
        <v>0</v>
      </c>
      <c r="BQ16" s="548">
        <f t="shared" si="4"/>
        <v>0</v>
      </c>
      <c r="BR16" s="547">
        <f t="shared" si="53"/>
        <v>0</v>
      </c>
      <c r="BS16" s="548">
        <f t="shared" si="5"/>
        <v>0</v>
      </c>
      <c r="BT16" s="548">
        <f t="shared" si="5"/>
        <v>0</v>
      </c>
      <c r="BU16" s="548">
        <f t="shared" si="5"/>
        <v>0</v>
      </c>
      <c r="BV16" s="548">
        <f t="shared" si="5"/>
        <v>0</v>
      </c>
      <c r="BW16" s="548"/>
      <c r="BX16" s="548"/>
      <c r="BY16" s="548"/>
      <c r="BZ16" s="548"/>
      <c r="CA16" s="548"/>
      <c r="CB16" s="547">
        <f t="shared" si="54"/>
        <v>197552</v>
      </c>
      <c r="CC16" s="548">
        <f t="shared" si="6"/>
        <v>451</v>
      </c>
      <c r="CD16" s="548">
        <f t="shared" si="6"/>
        <v>197101</v>
      </c>
      <c r="CE16" s="548">
        <f t="shared" si="6"/>
        <v>197101</v>
      </c>
      <c r="CF16" s="548">
        <f t="shared" si="6"/>
        <v>0</v>
      </c>
      <c r="CG16" s="549">
        <f t="shared" si="55"/>
        <v>7099064</v>
      </c>
      <c r="CH16" s="547">
        <f t="shared" si="56"/>
        <v>12209580</v>
      </c>
      <c r="CI16" s="548">
        <f t="shared" si="56"/>
        <v>1021032</v>
      </c>
      <c r="CJ16" s="548">
        <f t="shared" si="56"/>
        <v>11188548</v>
      </c>
      <c r="CK16" s="548">
        <f t="shared" si="56"/>
        <v>8584812</v>
      </c>
      <c r="CL16" s="548">
        <f t="shared" si="56"/>
        <v>2603736</v>
      </c>
      <c r="CM16" s="547">
        <f t="shared" si="57"/>
        <v>0</v>
      </c>
      <c r="CN16" s="548">
        <f t="shared" si="7"/>
        <v>0</v>
      </c>
      <c r="CO16" s="548">
        <f t="shared" si="7"/>
        <v>0</v>
      </c>
      <c r="CP16" s="548">
        <f t="shared" si="7"/>
        <v>0</v>
      </c>
      <c r="CQ16" s="548">
        <f t="shared" si="7"/>
        <v>0</v>
      </c>
      <c r="CR16" s="547">
        <f t="shared" si="58"/>
        <v>0</v>
      </c>
      <c r="CS16" s="548">
        <f t="shared" si="58"/>
        <v>0</v>
      </c>
      <c r="CT16" s="548">
        <f t="shared" si="58"/>
        <v>0</v>
      </c>
      <c r="CU16" s="548">
        <f t="shared" si="58"/>
        <v>0</v>
      </c>
      <c r="CV16" s="548">
        <f t="shared" si="58"/>
        <v>0</v>
      </c>
      <c r="CW16" s="547">
        <f t="shared" si="59"/>
        <v>0</v>
      </c>
      <c r="CX16" s="548">
        <f t="shared" si="8"/>
        <v>0</v>
      </c>
      <c r="CY16" s="548">
        <f t="shared" si="8"/>
        <v>0</v>
      </c>
      <c r="CZ16" s="548">
        <f t="shared" si="8"/>
        <v>0</v>
      </c>
      <c r="DA16" s="548">
        <f t="shared" si="8"/>
        <v>0</v>
      </c>
      <c r="DB16" s="547">
        <f t="shared" si="60"/>
        <v>228176</v>
      </c>
      <c r="DC16" s="548">
        <f t="shared" si="9"/>
        <v>752</v>
      </c>
      <c r="DD16" s="548">
        <f t="shared" si="9"/>
        <v>227424</v>
      </c>
      <c r="DE16" s="548">
        <f t="shared" si="9"/>
        <v>227424</v>
      </c>
      <c r="DF16" s="548">
        <f t="shared" si="9"/>
        <v>0</v>
      </c>
      <c r="DG16" s="549">
        <f t="shared" si="61"/>
        <v>12437756</v>
      </c>
      <c r="DH16" s="547">
        <f t="shared" si="62"/>
        <v>3053946</v>
      </c>
      <c r="DI16" s="548">
        <f t="shared" si="62"/>
        <v>245530</v>
      </c>
      <c r="DJ16" s="548">
        <f t="shared" si="62"/>
        <v>2808416</v>
      </c>
      <c r="DK16" s="548">
        <f t="shared" si="62"/>
        <v>2054540</v>
      </c>
      <c r="DL16" s="548">
        <f t="shared" si="62"/>
        <v>753876</v>
      </c>
      <c r="DM16" s="547">
        <f t="shared" si="63"/>
        <v>0</v>
      </c>
      <c r="DN16" s="548">
        <f t="shared" si="10"/>
        <v>0</v>
      </c>
      <c r="DO16" s="548">
        <f t="shared" si="10"/>
        <v>0</v>
      </c>
      <c r="DP16" s="548">
        <f t="shared" si="10"/>
        <v>0</v>
      </c>
      <c r="DQ16" s="548">
        <f t="shared" si="10"/>
        <v>0</v>
      </c>
      <c r="DR16" s="548"/>
      <c r="DS16" s="548"/>
      <c r="DT16" s="548"/>
      <c r="DU16" s="548"/>
      <c r="DV16" s="548"/>
      <c r="DW16" s="547">
        <f t="shared" si="64"/>
        <v>0</v>
      </c>
      <c r="DX16" s="548">
        <f t="shared" si="11"/>
        <v>0</v>
      </c>
      <c r="DY16" s="548">
        <f t="shared" si="11"/>
        <v>0</v>
      </c>
      <c r="DZ16" s="548">
        <f t="shared" si="11"/>
        <v>0</v>
      </c>
      <c r="EA16" s="548">
        <f t="shared" si="11"/>
        <v>0</v>
      </c>
      <c r="EB16" s="547">
        <f t="shared" si="65"/>
        <v>0</v>
      </c>
      <c r="EC16" s="548">
        <f t="shared" si="12"/>
        <v>0</v>
      </c>
      <c r="ED16" s="548">
        <f t="shared" si="12"/>
        <v>0</v>
      </c>
      <c r="EE16" s="548">
        <f t="shared" si="12"/>
        <v>0</v>
      </c>
      <c r="EF16" s="548">
        <f t="shared" si="12"/>
        <v>0</v>
      </c>
      <c r="EG16" s="549">
        <f t="shared" si="66"/>
        <v>3053946</v>
      </c>
      <c r="EH16" s="549">
        <f t="shared" si="67"/>
        <v>22590766</v>
      </c>
      <c r="EI16" s="550">
        <f t="shared" si="68"/>
        <v>1858783</v>
      </c>
      <c r="EJ16" s="550">
        <f t="shared" si="13"/>
        <v>20731983</v>
      </c>
      <c r="EK16" s="550">
        <f t="shared" si="13"/>
        <v>16012865</v>
      </c>
      <c r="EL16" s="550">
        <f t="shared" si="13"/>
        <v>4719118</v>
      </c>
      <c r="EM16" s="551">
        <f t="shared" si="69"/>
        <v>22165038</v>
      </c>
      <c r="EN16" s="551">
        <f t="shared" si="70"/>
        <v>0</v>
      </c>
      <c r="EO16" s="551">
        <f t="shared" si="71"/>
        <v>0</v>
      </c>
      <c r="EP16" s="551">
        <f t="shared" si="72"/>
        <v>0</v>
      </c>
      <c r="EQ16" s="551">
        <f t="shared" si="73"/>
        <v>425728</v>
      </c>
      <c r="ER16" s="547">
        <f t="shared" si="74"/>
        <v>0</v>
      </c>
      <c r="ES16" s="548">
        <f t="shared" si="74"/>
        <v>0</v>
      </c>
      <c r="ET16" s="548">
        <f t="shared" si="74"/>
        <v>0</v>
      </c>
      <c r="EU16" s="548">
        <f t="shared" si="74"/>
        <v>0</v>
      </c>
      <c r="EV16" s="548">
        <f t="shared" si="74"/>
        <v>0</v>
      </c>
      <c r="EW16" s="547">
        <f t="shared" si="75"/>
        <v>0</v>
      </c>
      <c r="EX16" s="547">
        <f t="shared" si="75"/>
        <v>0</v>
      </c>
      <c r="EY16" s="547">
        <f t="shared" si="75"/>
        <v>0</v>
      </c>
      <c r="EZ16" s="547">
        <f t="shared" si="14"/>
        <v>0</v>
      </c>
      <c r="FA16" s="547">
        <f t="shared" si="14"/>
        <v>0</v>
      </c>
      <c r="FB16" s="552">
        <f t="shared" si="76"/>
        <v>0</v>
      </c>
      <c r="FC16" s="552">
        <f t="shared" si="15"/>
        <v>0</v>
      </c>
      <c r="FD16" s="552">
        <f t="shared" si="15"/>
        <v>0</v>
      </c>
      <c r="FE16" s="552">
        <f t="shared" si="15"/>
        <v>0</v>
      </c>
      <c r="FF16" s="552">
        <f t="shared" si="15"/>
        <v>0</v>
      </c>
      <c r="FG16" s="552">
        <f t="shared" si="77"/>
        <v>0</v>
      </c>
      <c r="FH16" s="552">
        <f t="shared" si="16"/>
        <v>0</v>
      </c>
      <c r="FI16" s="552">
        <f t="shared" si="16"/>
        <v>0</v>
      </c>
      <c r="FJ16" s="552">
        <f t="shared" si="16"/>
        <v>0</v>
      </c>
      <c r="FK16" s="552">
        <f t="shared" si="16"/>
        <v>0</v>
      </c>
      <c r="FL16" s="547">
        <f t="shared" si="78"/>
        <v>0</v>
      </c>
      <c r="FM16" s="547">
        <f t="shared" si="17"/>
        <v>0</v>
      </c>
      <c r="FN16" s="547">
        <f t="shared" si="17"/>
        <v>0</v>
      </c>
      <c r="FO16" s="547">
        <f t="shared" si="17"/>
        <v>0</v>
      </c>
      <c r="FP16" s="547">
        <f t="shared" si="17"/>
        <v>0</v>
      </c>
      <c r="FQ16" s="547">
        <f t="shared" si="79"/>
        <v>0</v>
      </c>
      <c r="FR16" s="547">
        <f t="shared" si="18"/>
        <v>0</v>
      </c>
      <c r="FS16" s="547">
        <f t="shared" si="18"/>
        <v>0</v>
      </c>
      <c r="FT16" s="547">
        <f t="shared" si="18"/>
        <v>0</v>
      </c>
      <c r="FU16" s="547">
        <f t="shared" si="18"/>
        <v>0</v>
      </c>
      <c r="FV16" s="552">
        <f t="shared" si="80"/>
        <v>0</v>
      </c>
      <c r="FW16" s="552">
        <f t="shared" si="19"/>
        <v>0</v>
      </c>
      <c r="FX16" s="552">
        <f t="shared" si="19"/>
        <v>0</v>
      </c>
      <c r="FY16" s="552">
        <f t="shared" si="19"/>
        <v>0</v>
      </c>
      <c r="FZ16" s="552">
        <f t="shared" si="19"/>
        <v>0</v>
      </c>
      <c r="GA16" s="552">
        <f t="shared" si="81"/>
        <v>0</v>
      </c>
      <c r="GB16" s="552">
        <f t="shared" si="20"/>
        <v>0</v>
      </c>
      <c r="GC16" s="552">
        <f t="shared" si="20"/>
        <v>0</v>
      </c>
      <c r="GD16" s="552">
        <f t="shared" si="20"/>
        <v>0</v>
      </c>
      <c r="GE16" s="552">
        <f t="shared" si="20"/>
        <v>0</v>
      </c>
      <c r="GF16" s="552">
        <f t="shared" si="82"/>
        <v>0</v>
      </c>
      <c r="GG16" s="552">
        <f t="shared" si="21"/>
        <v>0</v>
      </c>
      <c r="GH16" s="552">
        <f t="shared" si="21"/>
        <v>0</v>
      </c>
      <c r="GI16" s="552">
        <f t="shared" si="21"/>
        <v>0</v>
      </c>
      <c r="GJ16" s="552">
        <f t="shared" si="21"/>
        <v>0</v>
      </c>
      <c r="GK16" s="552">
        <f t="shared" si="83"/>
        <v>0</v>
      </c>
      <c r="GL16" s="552">
        <f t="shared" si="22"/>
        <v>0</v>
      </c>
      <c r="GM16" s="552">
        <f t="shared" si="22"/>
        <v>0</v>
      </c>
      <c r="GN16" s="552">
        <f t="shared" si="22"/>
        <v>0</v>
      </c>
      <c r="GO16" s="552">
        <f t="shared" si="22"/>
        <v>0</v>
      </c>
      <c r="GP16" s="547">
        <f t="shared" si="84"/>
        <v>0</v>
      </c>
      <c r="GQ16" s="547">
        <f t="shared" si="23"/>
        <v>0</v>
      </c>
      <c r="GR16" s="547">
        <f t="shared" si="23"/>
        <v>0</v>
      </c>
      <c r="GS16" s="547">
        <f t="shared" si="23"/>
        <v>0</v>
      </c>
      <c r="GT16" s="547">
        <f t="shared" si="23"/>
        <v>0</v>
      </c>
      <c r="GU16" s="547">
        <f t="shared" si="85"/>
        <v>0</v>
      </c>
      <c r="GV16" s="547">
        <f t="shared" si="24"/>
        <v>0</v>
      </c>
      <c r="GW16" s="547">
        <f t="shared" si="24"/>
        <v>0</v>
      </c>
      <c r="GX16" s="547">
        <f t="shared" si="24"/>
        <v>0</v>
      </c>
      <c r="GY16" s="547">
        <f t="shared" si="24"/>
        <v>0</v>
      </c>
      <c r="GZ16" s="552">
        <f t="shared" si="86"/>
        <v>0</v>
      </c>
      <c r="HA16" s="552">
        <f t="shared" si="25"/>
        <v>0</v>
      </c>
      <c r="HB16" s="552">
        <f t="shared" si="25"/>
        <v>0</v>
      </c>
      <c r="HC16" s="552">
        <f t="shared" si="25"/>
        <v>0</v>
      </c>
      <c r="HD16" s="552">
        <f t="shared" si="25"/>
        <v>0</v>
      </c>
      <c r="HE16" s="552">
        <f t="shared" si="87"/>
        <v>0</v>
      </c>
      <c r="HF16" s="552">
        <f t="shared" si="26"/>
        <v>0</v>
      </c>
      <c r="HG16" s="552">
        <f t="shared" si="26"/>
        <v>0</v>
      </c>
      <c r="HH16" s="552">
        <f t="shared" si="26"/>
        <v>0</v>
      </c>
      <c r="HI16" s="552">
        <f t="shared" si="26"/>
        <v>0</v>
      </c>
      <c r="HJ16" s="547">
        <f t="shared" si="88"/>
        <v>0</v>
      </c>
      <c r="HK16" s="547">
        <f t="shared" si="27"/>
        <v>0</v>
      </c>
      <c r="HL16" s="547">
        <f t="shared" si="27"/>
        <v>0</v>
      </c>
      <c r="HM16" s="547">
        <f t="shared" si="27"/>
        <v>0</v>
      </c>
      <c r="HN16" s="547">
        <f t="shared" si="27"/>
        <v>0</v>
      </c>
      <c r="HO16" s="547">
        <f t="shared" si="89"/>
        <v>0</v>
      </c>
      <c r="HP16" s="547">
        <f t="shared" si="28"/>
        <v>0</v>
      </c>
      <c r="HQ16" s="547">
        <f t="shared" si="28"/>
        <v>0</v>
      </c>
      <c r="HR16" s="547">
        <f t="shared" si="28"/>
        <v>0</v>
      </c>
      <c r="HS16" s="547">
        <f t="shared" si="28"/>
        <v>0</v>
      </c>
      <c r="HT16" s="552">
        <f t="shared" si="90"/>
        <v>0</v>
      </c>
      <c r="HU16" s="552">
        <f t="shared" si="29"/>
        <v>0</v>
      </c>
      <c r="HV16" s="552">
        <f t="shared" si="29"/>
        <v>0</v>
      </c>
      <c r="HW16" s="552">
        <f t="shared" si="29"/>
        <v>0</v>
      </c>
      <c r="HX16" s="552">
        <f t="shared" si="29"/>
        <v>0</v>
      </c>
      <c r="HY16" s="552">
        <f t="shared" si="91"/>
        <v>0</v>
      </c>
      <c r="HZ16" s="552">
        <f t="shared" si="30"/>
        <v>0</v>
      </c>
      <c r="IA16" s="552">
        <f t="shared" si="30"/>
        <v>0</v>
      </c>
      <c r="IB16" s="552">
        <f t="shared" si="30"/>
        <v>0</v>
      </c>
      <c r="IC16" s="552">
        <f t="shared" si="30"/>
        <v>0</v>
      </c>
      <c r="ID16" s="547">
        <f t="shared" si="92"/>
        <v>0</v>
      </c>
      <c r="IE16" s="547">
        <f t="shared" si="31"/>
        <v>0</v>
      </c>
      <c r="IF16" s="547">
        <f t="shared" si="31"/>
        <v>0</v>
      </c>
      <c r="IG16" s="547">
        <f t="shared" si="31"/>
        <v>0</v>
      </c>
      <c r="IH16" s="547">
        <f t="shared" si="31"/>
        <v>0</v>
      </c>
      <c r="II16" s="547">
        <f t="shared" si="93"/>
        <v>0</v>
      </c>
      <c r="IJ16" s="547">
        <f t="shared" si="32"/>
        <v>0</v>
      </c>
      <c r="IK16" s="547">
        <f t="shared" si="32"/>
        <v>0</v>
      </c>
      <c r="IL16" s="547">
        <f t="shared" si="32"/>
        <v>0</v>
      </c>
      <c r="IM16" s="547">
        <f t="shared" si="32"/>
        <v>0</v>
      </c>
      <c r="IN16" s="552">
        <f t="shared" si="94"/>
        <v>0</v>
      </c>
      <c r="IO16" s="552">
        <f t="shared" si="33"/>
        <v>0</v>
      </c>
      <c r="IP16" s="552">
        <f t="shared" si="33"/>
        <v>0</v>
      </c>
      <c r="IQ16" s="552">
        <f t="shared" si="33"/>
        <v>0</v>
      </c>
      <c r="IR16" s="552">
        <f t="shared" si="33"/>
        <v>0</v>
      </c>
      <c r="IS16" s="552">
        <f t="shared" si="95"/>
        <v>0</v>
      </c>
      <c r="IT16" s="552">
        <f t="shared" si="34"/>
        <v>0</v>
      </c>
      <c r="IU16" s="552">
        <f t="shared" si="34"/>
        <v>0</v>
      </c>
      <c r="IV16" s="552">
        <f t="shared" si="34"/>
        <v>0</v>
      </c>
      <c r="IW16" s="552">
        <f t="shared" si="34"/>
        <v>0</v>
      </c>
      <c r="IX16" s="547">
        <f t="shared" si="96"/>
        <v>0</v>
      </c>
      <c r="IY16" s="547">
        <f t="shared" si="35"/>
        <v>0</v>
      </c>
      <c r="IZ16" s="547">
        <f t="shared" si="35"/>
        <v>0</v>
      </c>
      <c r="JA16" s="547">
        <f t="shared" si="35"/>
        <v>0</v>
      </c>
      <c r="JB16" s="547">
        <f t="shared" si="35"/>
        <v>0</v>
      </c>
      <c r="JC16" s="547">
        <f t="shared" si="97"/>
        <v>0</v>
      </c>
      <c r="JD16" s="547">
        <f t="shared" si="36"/>
        <v>0</v>
      </c>
      <c r="JE16" s="547">
        <f t="shared" si="36"/>
        <v>0</v>
      </c>
      <c r="JF16" s="547">
        <f t="shared" si="36"/>
        <v>0</v>
      </c>
      <c r="JG16" s="547">
        <f t="shared" si="36"/>
        <v>0</v>
      </c>
      <c r="JH16" s="552">
        <f t="shared" si="98"/>
        <v>0</v>
      </c>
      <c r="JI16" s="552">
        <f t="shared" si="37"/>
        <v>0</v>
      </c>
      <c r="JJ16" s="552">
        <f t="shared" si="37"/>
        <v>0</v>
      </c>
      <c r="JK16" s="552">
        <f t="shared" si="37"/>
        <v>0</v>
      </c>
      <c r="JL16" s="552">
        <f t="shared" si="37"/>
        <v>0</v>
      </c>
      <c r="JM16" s="552">
        <f t="shared" si="99"/>
        <v>0</v>
      </c>
      <c r="JN16" s="552">
        <f t="shared" si="38"/>
        <v>0</v>
      </c>
      <c r="JO16" s="552">
        <f t="shared" si="38"/>
        <v>0</v>
      </c>
      <c r="JP16" s="552">
        <f t="shared" si="38"/>
        <v>0</v>
      </c>
      <c r="JQ16" s="552">
        <f t="shared" si="38"/>
        <v>0</v>
      </c>
      <c r="JR16" s="547">
        <f t="shared" si="100"/>
        <v>0</v>
      </c>
      <c r="JS16" s="547">
        <f t="shared" si="39"/>
        <v>0</v>
      </c>
      <c r="JT16" s="547">
        <f t="shared" si="39"/>
        <v>0</v>
      </c>
      <c r="JU16" s="547">
        <f t="shared" si="39"/>
        <v>0</v>
      </c>
      <c r="JV16" s="547">
        <f t="shared" si="39"/>
        <v>0</v>
      </c>
      <c r="JW16" s="547">
        <f t="shared" si="101"/>
        <v>0</v>
      </c>
      <c r="JX16" s="547">
        <f t="shared" si="40"/>
        <v>0</v>
      </c>
      <c r="JY16" s="547">
        <f t="shared" si="40"/>
        <v>0</v>
      </c>
      <c r="JZ16" s="547">
        <f t="shared" si="40"/>
        <v>0</v>
      </c>
      <c r="KA16" s="547">
        <f t="shared" si="40"/>
        <v>0</v>
      </c>
      <c r="KB16" s="552">
        <f t="shared" si="102"/>
        <v>0</v>
      </c>
      <c r="KC16" s="552">
        <f t="shared" si="41"/>
        <v>0</v>
      </c>
      <c r="KD16" s="552">
        <f t="shared" si="41"/>
        <v>0</v>
      </c>
      <c r="KE16" s="552">
        <f t="shared" si="41"/>
        <v>0</v>
      </c>
      <c r="KF16" s="552">
        <f t="shared" si="41"/>
        <v>0</v>
      </c>
      <c r="KG16" s="552">
        <f t="shared" si="103"/>
        <v>0</v>
      </c>
      <c r="KH16" s="552">
        <f t="shared" si="42"/>
        <v>0</v>
      </c>
      <c r="KI16" s="552">
        <f t="shared" si="42"/>
        <v>0</v>
      </c>
      <c r="KJ16" s="552">
        <f t="shared" si="42"/>
        <v>0</v>
      </c>
      <c r="KK16" s="552">
        <f t="shared" si="42"/>
        <v>0</v>
      </c>
      <c r="KL16" s="552">
        <f t="shared" si="104"/>
        <v>0</v>
      </c>
      <c r="KM16" s="552">
        <f t="shared" si="105"/>
        <v>0</v>
      </c>
      <c r="KN16" s="549">
        <f t="shared" si="106"/>
        <v>0</v>
      </c>
      <c r="KO16" s="549">
        <f t="shared" si="43"/>
        <v>0</v>
      </c>
      <c r="KP16" s="549">
        <f t="shared" si="43"/>
        <v>0</v>
      </c>
      <c r="KQ16" s="549">
        <f t="shared" si="43"/>
        <v>0</v>
      </c>
      <c r="KR16" s="549">
        <f t="shared" si="43"/>
        <v>0</v>
      </c>
      <c r="KS16" s="549">
        <f t="shared" si="44"/>
        <v>22590766</v>
      </c>
      <c r="KT16" s="550">
        <f t="shared" si="44"/>
        <v>1858783</v>
      </c>
      <c r="KU16" s="550">
        <f t="shared" si="44"/>
        <v>20731983</v>
      </c>
      <c r="KV16" s="550">
        <f t="shared" si="44"/>
        <v>16012865</v>
      </c>
      <c r="KW16" s="550">
        <f t="shared" si="44"/>
        <v>4719118</v>
      </c>
      <c r="KX16" s="537">
        <f t="shared" si="107"/>
        <v>22590.799999999999</v>
      </c>
      <c r="KY16" s="553">
        <f t="shared" si="108"/>
        <v>22590.799999999999</v>
      </c>
      <c r="KZ16" s="553">
        <f t="shared" si="109"/>
        <v>0</v>
      </c>
      <c r="LA16" s="554">
        <f t="shared" si="110"/>
        <v>22590.799999999999</v>
      </c>
      <c r="LC16" s="723">
        <f t="shared" si="111"/>
        <v>0</v>
      </c>
      <c r="LD16" s="723">
        <f t="shared" si="112"/>
        <v>0</v>
      </c>
      <c r="LE16" s="723">
        <f t="shared" si="113"/>
        <v>0</v>
      </c>
      <c r="LF16" s="723">
        <f t="shared" si="114"/>
        <v>0</v>
      </c>
      <c r="LG16" s="723">
        <f t="shared" si="115"/>
        <v>0</v>
      </c>
      <c r="LH16" s="723">
        <f t="shared" si="116"/>
        <v>0</v>
      </c>
      <c r="LI16" s="555"/>
      <c r="LJ16" s="555"/>
      <c r="LK16" s="555"/>
      <c r="LL16" s="555"/>
      <c r="LM16" s="555"/>
      <c r="LN16" s="555"/>
      <c r="LO16" s="555"/>
      <c r="LP16" s="555"/>
      <c r="LQ16" s="555"/>
      <c r="LR16" s="555"/>
      <c r="LS16" s="555"/>
      <c r="LT16" s="555"/>
      <c r="LU16" s="555"/>
      <c r="LV16" s="555"/>
      <c r="LW16" s="555"/>
      <c r="LX16" s="555"/>
      <c r="LY16" s="555"/>
      <c r="LZ16" s="555"/>
      <c r="MA16" s="555"/>
      <c r="MB16" s="555"/>
      <c r="MC16" s="555"/>
      <c r="MD16" s="555"/>
      <c r="ME16" s="555"/>
      <c r="MF16" s="555"/>
      <c r="MG16" s="555"/>
      <c r="MH16" s="555"/>
      <c r="MI16" s="555"/>
      <c r="MJ16" s="555"/>
      <c r="MK16" s="555"/>
      <c r="ML16" s="555"/>
      <c r="MM16" s="555"/>
      <c r="MN16" s="555"/>
      <c r="MO16" s="555"/>
      <c r="MP16" s="555"/>
      <c r="MQ16" s="555"/>
      <c r="MR16" s="555"/>
      <c r="MS16" s="555"/>
      <c r="MT16" s="555"/>
      <c r="MU16" s="555"/>
      <c r="MV16" s="555"/>
      <c r="MW16" s="555"/>
      <c r="MX16" s="555"/>
      <c r="MY16" s="555"/>
      <c r="MZ16" s="555"/>
      <c r="NA16" s="555"/>
      <c r="NB16" s="555"/>
      <c r="NC16" s="555"/>
      <c r="ND16" s="555"/>
      <c r="NE16" s="555"/>
      <c r="NF16" s="555"/>
      <c r="NG16" s="555"/>
      <c r="NH16" s="555"/>
      <c r="NI16" s="555"/>
      <c r="NJ16" s="555"/>
      <c r="NL16" s="749">
        <f t="shared" si="117"/>
        <v>0</v>
      </c>
      <c r="NM16" s="724">
        <f t="shared" si="118"/>
        <v>0</v>
      </c>
      <c r="NN16" s="724">
        <f t="shared" si="119"/>
        <v>0</v>
      </c>
      <c r="NO16" s="750">
        <f t="shared" si="120"/>
        <v>0</v>
      </c>
      <c r="NP16" s="751">
        <f t="shared" si="45"/>
        <v>0</v>
      </c>
      <c r="NQ16" s="751">
        <f t="shared" si="45"/>
        <v>0</v>
      </c>
      <c r="NR16" s="749">
        <f t="shared" si="121"/>
        <v>0</v>
      </c>
      <c r="NS16" s="724">
        <f t="shared" si="122"/>
        <v>0</v>
      </c>
      <c r="NT16" s="724">
        <f t="shared" si="123"/>
        <v>0</v>
      </c>
    </row>
    <row r="17" spans="1:384">
      <c r="A17" s="533" t="s">
        <v>788</v>
      </c>
      <c r="B17" s="534"/>
      <c r="C17" s="534"/>
      <c r="D17" s="534"/>
      <c r="E17" s="535">
        <f t="shared" si="46"/>
        <v>0</v>
      </c>
      <c r="F17" s="536"/>
      <c r="G17" s="536"/>
      <c r="H17" s="536"/>
      <c r="I17" s="535">
        <f t="shared" si="47"/>
        <v>0</v>
      </c>
      <c r="J17" s="537">
        <f t="shared" si="48"/>
        <v>0</v>
      </c>
      <c r="K17" s="538">
        <v>320</v>
      </c>
      <c r="L17" s="534"/>
      <c r="M17" s="556">
        <v>0</v>
      </c>
      <c r="N17" s="534"/>
      <c r="O17" s="538">
        <v>0</v>
      </c>
      <c r="P17" s="535">
        <f t="shared" si="1"/>
        <v>320</v>
      </c>
      <c r="Q17" s="538">
        <v>387</v>
      </c>
      <c r="R17" s="534"/>
      <c r="S17" s="556">
        <v>0</v>
      </c>
      <c r="T17" s="534"/>
      <c r="U17" s="538">
        <v>0</v>
      </c>
      <c r="V17" s="535">
        <f t="shared" si="2"/>
        <v>387</v>
      </c>
      <c r="W17" s="538">
        <v>91</v>
      </c>
      <c r="X17" s="534"/>
      <c r="Y17" s="534"/>
      <c r="Z17" s="534"/>
      <c r="AA17" s="538">
        <v>1</v>
      </c>
      <c r="AB17" s="535">
        <f t="shared" si="49"/>
        <v>92</v>
      </c>
      <c r="AC17" s="532">
        <f t="shared" si="50"/>
        <v>799</v>
      </c>
      <c r="AD17" s="324">
        <v>15</v>
      </c>
      <c r="AE17" s="324">
        <v>60</v>
      </c>
      <c r="AF17" s="324">
        <v>15</v>
      </c>
      <c r="AG17" s="324">
        <v>110</v>
      </c>
      <c r="AH17" s="324">
        <v>15</v>
      </c>
      <c r="AI17" s="324"/>
      <c r="AJ17" s="540"/>
      <c r="AK17" s="541">
        <v>0</v>
      </c>
      <c r="AL17" s="542"/>
      <c r="AM17" s="543">
        <v>0</v>
      </c>
      <c r="AN17" s="543"/>
      <c r="AO17" s="540"/>
      <c r="AP17" s="544"/>
      <c r="AQ17" s="543">
        <v>0</v>
      </c>
      <c r="AR17" s="541"/>
      <c r="AS17" s="541"/>
      <c r="AT17" s="534"/>
      <c r="AU17" s="534"/>
      <c r="AV17" s="543">
        <v>1</v>
      </c>
      <c r="AW17" s="543">
        <v>0</v>
      </c>
      <c r="AX17" s="541">
        <v>1</v>
      </c>
      <c r="AY17" s="543">
        <v>0</v>
      </c>
      <c r="AZ17" s="543"/>
      <c r="BA17" s="541"/>
      <c r="BB17" s="543"/>
      <c r="BC17" s="534"/>
      <c r="BD17" s="534"/>
      <c r="BE17" s="543">
        <v>0</v>
      </c>
      <c r="BF17" s="543"/>
      <c r="BG17" s="546"/>
      <c r="BH17" s="547">
        <f t="shared" si="51"/>
        <v>8060160</v>
      </c>
      <c r="BI17" s="548">
        <f t="shared" si="3"/>
        <v>690240</v>
      </c>
      <c r="BJ17" s="548">
        <f t="shared" si="3"/>
        <v>7369920</v>
      </c>
      <c r="BK17" s="548">
        <f t="shared" si="3"/>
        <v>5779840</v>
      </c>
      <c r="BL17" s="548">
        <f t="shared" si="3"/>
        <v>1590080</v>
      </c>
      <c r="BM17" s="547">
        <f t="shared" si="52"/>
        <v>0</v>
      </c>
      <c r="BN17" s="548">
        <f t="shared" si="4"/>
        <v>0</v>
      </c>
      <c r="BO17" s="548">
        <f t="shared" si="4"/>
        <v>0</v>
      </c>
      <c r="BP17" s="548">
        <f t="shared" si="4"/>
        <v>0</v>
      </c>
      <c r="BQ17" s="548">
        <f t="shared" si="4"/>
        <v>0</v>
      </c>
      <c r="BR17" s="547">
        <f t="shared" si="53"/>
        <v>0</v>
      </c>
      <c r="BS17" s="548">
        <f t="shared" si="5"/>
        <v>0</v>
      </c>
      <c r="BT17" s="548">
        <f t="shared" si="5"/>
        <v>0</v>
      </c>
      <c r="BU17" s="548">
        <f t="shared" si="5"/>
        <v>0</v>
      </c>
      <c r="BV17" s="548">
        <f t="shared" si="5"/>
        <v>0</v>
      </c>
      <c r="BW17" s="548"/>
      <c r="BX17" s="548"/>
      <c r="BY17" s="548"/>
      <c r="BZ17" s="548"/>
      <c r="CA17" s="548"/>
      <c r="CB17" s="547">
        <f t="shared" si="54"/>
        <v>0</v>
      </c>
      <c r="CC17" s="548">
        <f t="shared" si="6"/>
        <v>0</v>
      </c>
      <c r="CD17" s="548">
        <f t="shared" si="6"/>
        <v>0</v>
      </c>
      <c r="CE17" s="548">
        <f t="shared" si="6"/>
        <v>0</v>
      </c>
      <c r="CF17" s="548">
        <f t="shared" si="6"/>
        <v>0</v>
      </c>
      <c r="CG17" s="549">
        <f t="shared" si="55"/>
        <v>8060160</v>
      </c>
      <c r="CH17" s="547">
        <f t="shared" si="56"/>
        <v>13577895</v>
      </c>
      <c r="CI17" s="548">
        <f t="shared" si="56"/>
        <v>1135458</v>
      </c>
      <c r="CJ17" s="548">
        <f t="shared" si="56"/>
        <v>12442437</v>
      </c>
      <c r="CK17" s="548">
        <f t="shared" si="56"/>
        <v>9546903</v>
      </c>
      <c r="CL17" s="548">
        <f t="shared" si="56"/>
        <v>2895534</v>
      </c>
      <c r="CM17" s="547">
        <f t="shared" si="57"/>
        <v>0</v>
      </c>
      <c r="CN17" s="548">
        <f t="shared" si="7"/>
        <v>0</v>
      </c>
      <c r="CO17" s="548">
        <f t="shared" si="7"/>
        <v>0</v>
      </c>
      <c r="CP17" s="548">
        <f t="shared" si="7"/>
        <v>0</v>
      </c>
      <c r="CQ17" s="548">
        <f t="shared" si="7"/>
        <v>0</v>
      </c>
      <c r="CR17" s="547">
        <f t="shared" si="58"/>
        <v>0</v>
      </c>
      <c r="CS17" s="548">
        <f t="shared" si="58"/>
        <v>0</v>
      </c>
      <c r="CT17" s="548">
        <f t="shared" si="58"/>
        <v>0</v>
      </c>
      <c r="CU17" s="548">
        <f t="shared" si="58"/>
        <v>0</v>
      </c>
      <c r="CV17" s="548">
        <f t="shared" si="58"/>
        <v>0</v>
      </c>
      <c r="CW17" s="547">
        <f t="shared" si="59"/>
        <v>0</v>
      </c>
      <c r="CX17" s="548">
        <f t="shared" si="8"/>
        <v>0</v>
      </c>
      <c r="CY17" s="548">
        <f t="shared" si="8"/>
        <v>0</v>
      </c>
      <c r="CZ17" s="548">
        <f t="shared" si="8"/>
        <v>0</v>
      </c>
      <c r="DA17" s="548">
        <f t="shared" si="8"/>
        <v>0</v>
      </c>
      <c r="DB17" s="547">
        <f t="shared" si="60"/>
        <v>0</v>
      </c>
      <c r="DC17" s="548">
        <f t="shared" si="9"/>
        <v>0</v>
      </c>
      <c r="DD17" s="548">
        <f t="shared" si="9"/>
        <v>0</v>
      </c>
      <c r="DE17" s="548">
        <f t="shared" si="9"/>
        <v>0</v>
      </c>
      <c r="DF17" s="548">
        <f t="shared" si="9"/>
        <v>0</v>
      </c>
      <c r="DG17" s="549">
        <f t="shared" si="61"/>
        <v>13577895</v>
      </c>
      <c r="DH17" s="547">
        <f t="shared" si="62"/>
        <v>3231501</v>
      </c>
      <c r="DI17" s="548">
        <f t="shared" si="62"/>
        <v>259805</v>
      </c>
      <c r="DJ17" s="548">
        <f t="shared" si="62"/>
        <v>2971696</v>
      </c>
      <c r="DK17" s="548">
        <f t="shared" si="62"/>
        <v>2173990</v>
      </c>
      <c r="DL17" s="548">
        <f t="shared" si="62"/>
        <v>797706</v>
      </c>
      <c r="DM17" s="547">
        <f t="shared" si="63"/>
        <v>0</v>
      </c>
      <c r="DN17" s="548">
        <f t="shared" si="10"/>
        <v>0</v>
      </c>
      <c r="DO17" s="548">
        <f t="shared" si="10"/>
        <v>0</v>
      </c>
      <c r="DP17" s="548">
        <f t="shared" si="10"/>
        <v>0</v>
      </c>
      <c r="DQ17" s="548">
        <f t="shared" si="10"/>
        <v>0</v>
      </c>
      <c r="DR17" s="548"/>
      <c r="DS17" s="548"/>
      <c r="DT17" s="548"/>
      <c r="DU17" s="548"/>
      <c r="DV17" s="548"/>
      <c r="DW17" s="547">
        <f t="shared" si="64"/>
        <v>0</v>
      </c>
      <c r="DX17" s="548">
        <f t="shared" si="11"/>
        <v>0</v>
      </c>
      <c r="DY17" s="548">
        <f t="shared" si="11"/>
        <v>0</v>
      </c>
      <c r="DZ17" s="548">
        <f t="shared" si="11"/>
        <v>0</v>
      </c>
      <c r="EA17" s="548">
        <f t="shared" si="11"/>
        <v>0</v>
      </c>
      <c r="EB17" s="547">
        <f t="shared" si="65"/>
        <v>273811</v>
      </c>
      <c r="EC17" s="548">
        <f t="shared" si="12"/>
        <v>903</v>
      </c>
      <c r="ED17" s="548">
        <f t="shared" si="12"/>
        <v>272908</v>
      </c>
      <c r="EE17" s="548">
        <f t="shared" si="12"/>
        <v>272908</v>
      </c>
      <c r="EF17" s="548">
        <f t="shared" si="12"/>
        <v>0</v>
      </c>
      <c r="EG17" s="549">
        <f t="shared" si="66"/>
        <v>3505312</v>
      </c>
      <c r="EH17" s="549">
        <f t="shared" si="67"/>
        <v>25143367</v>
      </c>
      <c r="EI17" s="550">
        <f t="shared" si="68"/>
        <v>2086406</v>
      </c>
      <c r="EJ17" s="550">
        <f t="shared" si="13"/>
        <v>23056961</v>
      </c>
      <c r="EK17" s="550">
        <f t="shared" si="13"/>
        <v>17773641</v>
      </c>
      <c r="EL17" s="550">
        <f t="shared" si="13"/>
        <v>5283320</v>
      </c>
      <c r="EM17" s="551">
        <f t="shared" si="69"/>
        <v>24869556</v>
      </c>
      <c r="EN17" s="551">
        <f t="shared" si="70"/>
        <v>0</v>
      </c>
      <c r="EO17" s="551">
        <f t="shared" si="71"/>
        <v>0</v>
      </c>
      <c r="EP17" s="551">
        <f t="shared" si="72"/>
        <v>0</v>
      </c>
      <c r="EQ17" s="551">
        <f t="shared" si="73"/>
        <v>273811</v>
      </c>
      <c r="ER17" s="547">
        <f t="shared" si="74"/>
        <v>22620</v>
      </c>
      <c r="ES17" s="548">
        <f t="shared" si="74"/>
        <v>450</v>
      </c>
      <c r="ET17" s="548">
        <f t="shared" si="74"/>
        <v>22170</v>
      </c>
      <c r="EU17" s="548">
        <f t="shared" si="74"/>
        <v>22170</v>
      </c>
      <c r="EV17" s="548">
        <f t="shared" si="74"/>
        <v>0</v>
      </c>
      <c r="EW17" s="547">
        <f t="shared" si="75"/>
        <v>90480</v>
      </c>
      <c r="EX17" s="547">
        <f t="shared" si="75"/>
        <v>1800</v>
      </c>
      <c r="EY17" s="547">
        <f t="shared" si="75"/>
        <v>88680</v>
      </c>
      <c r="EZ17" s="547">
        <f t="shared" si="14"/>
        <v>88680</v>
      </c>
      <c r="FA17" s="547">
        <f t="shared" si="14"/>
        <v>0</v>
      </c>
      <c r="FB17" s="552">
        <f t="shared" si="76"/>
        <v>22620</v>
      </c>
      <c r="FC17" s="552">
        <f t="shared" si="15"/>
        <v>450</v>
      </c>
      <c r="FD17" s="552">
        <f t="shared" si="15"/>
        <v>22170</v>
      </c>
      <c r="FE17" s="552">
        <f t="shared" si="15"/>
        <v>22170</v>
      </c>
      <c r="FF17" s="552">
        <f t="shared" si="15"/>
        <v>0</v>
      </c>
      <c r="FG17" s="552">
        <f t="shared" si="77"/>
        <v>165880</v>
      </c>
      <c r="FH17" s="552">
        <f t="shared" si="16"/>
        <v>3300</v>
      </c>
      <c r="FI17" s="552">
        <f t="shared" si="16"/>
        <v>162580</v>
      </c>
      <c r="FJ17" s="552">
        <f t="shared" si="16"/>
        <v>162580</v>
      </c>
      <c r="FK17" s="552">
        <f t="shared" si="16"/>
        <v>0</v>
      </c>
      <c r="FL17" s="547">
        <f t="shared" si="78"/>
        <v>22620</v>
      </c>
      <c r="FM17" s="547">
        <f t="shared" si="17"/>
        <v>450</v>
      </c>
      <c r="FN17" s="547">
        <f t="shared" si="17"/>
        <v>22170</v>
      </c>
      <c r="FO17" s="547">
        <f t="shared" si="17"/>
        <v>22170</v>
      </c>
      <c r="FP17" s="547">
        <f t="shared" si="17"/>
        <v>0</v>
      </c>
      <c r="FQ17" s="547">
        <f t="shared" si="79"/>
        <v>0</v>
      </c>
      <c r="FR17" s="547">
        <f t="shared" si="18"/>
        <v>0</v>
      </c>
      <c r="FS17" s="547">
        <f t="shared" si="18"/>
        <v>0</v>
      </c>
      <c r="FT17" s="547">
        <f t="shared" si="18"/>
        <v>0</v>
      </c>
      <c r="FU17" s="547">
        <f t="shared" si="18"/>
        <v>0</v>
      </c>
      <c r="FV17" s="552">
        <f t="shared" si="80"/>
        <v>0</v>
      </c>
      <c r="FW17" s="552">
        <f t="shared" si="19"/>
        <v>0</v>
      </c>
      <c r="FX17" s="552">
        <f t="shared" si="19"/>
        <v>0</v>
      </c>
      <c r="FY17" s="552">
        <f t="shared" si="19"/>
        <v>0</v>
      </c>
      <c r="FZ17" s="552">
        <f t="shared" si="19"/>
        <v>0</v>
      </c>
      <c r="GA17" s="552">
        <f t="shared" si="81"/>
        <v>0</v>
      </c>
      <c r="GB17" s="552">
        <f t="shared" si="20"/>
        <v>0</v>
      </c>
      <c r="GC17" s="552">
        <f t="shared" si="20"/>
        <v>0</v>
      </c>
      <c r="GD17" s="552">
        <f t="shared" si="20"/>
        <v>0</v>
      </c>
      <c r="GE17" s="552">
        <f t="shared" si="20"/>
        <v>0</v>
      </c>
      <c r="GF17" s="552">
        <f t="shared" si="82"/>
        <v>0</v>
      </c>
      <c r="GG17" s="552">
        <f t="shared" si="21"/>
        <v>0</v>
      </c>
      <c r="GH17" s="552">
        <f t="shared" si="21"/>
        <v>0</v>
      </c>
      <c r="GI17" s="552">
        <f t="shared" si="21"/>
        <v>0</v>
      </c>
      <c r="GJ17" s="552">
        <f t="shared" si="21"/>
        <v>0</v>
      </c>
      <c r="GK17" s="552">
        <f t="shared" si="83"/>
        <v>0</v>
      </c>
      <c r="GL17" s="552">
        <f t="shared" si="22"/>
        <v>0</v>
      </c>
      <c r="GM17" s="552">
        <f t="shared" si="22"/>
        <v>0</v>
      </c>
      <c r="GN17" s="552">
        <f t="shared" si="22"/>
        <v>0</v>
      </c>
      <c r="GO17" s="552">
        <f t="shared" si="22"/>
        <v>0</v>
      </c>
      <c r="GP17" s="547">
        <f t="shared" si="84"/>
        <v>0</v>
      </c>
      <c r="GQ17" s="547">
        <f t="shared" si="23"/>
        <v>0</v>
      </c>
      <c r="GR17" s="547">
        <f t="shared" si="23"/>
        <v>0</v>
      </c>
      <c r="GS17" s="547">
        <f t="shared" si="23"/>
        <v>0</v>
      </c>
      <c r="GT17" s="547">
        <f t="shared" si="23"/>
        <v>0</v>
      </c>
      <c r="GU17" s="547">
        <f t="shared" si="85"/>
        <v>0</v>
      </c>
      <c r="GV17" s="547">
        <f t="shared" si="24"/>
        <v>0</v>
      </c>
      <c r="GW17" s="547">
        <f t="shared" si="24"/>
        <v>0</v>
      </c>
      <c r="GX17" s="547">
        <f t="shared" si="24"/>
        <v>0</v>
      </c>
      <c r="GY17" s="547">
        <f t="shared" si="24"/>
        <v>0</v>
      </c>
      <c r="GZ17" s="552">
        <f t="shared" si="86"/>
        <v>0</v>
      </c>
      <c r="HA17" s="552">
        <f t="shared" si="25"/>
        <v>0</v>
      </c>
      <c r="HB17" s="552">
        <f t="shared" si="25"/>
        <v>0</v>
      </c>
      <c r="HC17" s="552">
        <f t="shared" si="25"/>
        <v>0</v>
      </c>
      <c r="HD17" s="552">
        <f t="shared" si="25"/>
        <v>0</v>
      </c>
      <c r="HE17" s="552">
        <f t="shared" si="87"/>
        <v>0</v>
      </c>
      <c r="HF17" s="552">
        <f t="shared" si="26"/>
        <v>0</v>
      </c>
      <c r="HG17" s="552">
        <f t="shared" si="26"/>
        <v>0</v>
      </c>
      <c r="HH17" s="552">
        <f t="shared" si="26"/>
        <v>0</v>
      </c>
      <c r="HI17" s="552">
        <f t="shared" si="26"/>
        <v>0</v>
      </c>
      <c r="HJ17" s="547">
        <f t="shared" si="88"/>
        <v>0</v>
      </c>
      <c r="HK17" s="547">
        <f t="shared" si="27"/>
        <v>0</v>
      </c>
      <c r="HL17" s="547">
        <f t="shared" si="27"/>
        <v>0</v>
      </c>
      <c r="HM17" s="547">
        <f t="shared" si="27"/>
        <v>0</v>
      </c>
      <c r="HN17" s="547">
        <f t="shared" si="27"/>
        <v>0</v>
      </c>
      <c r="HO17" s="547">
        <f t="shared" si="89"/>
        <v>0</v>
      </c>
      <c r="HP17" s="547">
        <f t="shared" si="28"/>
        <v>0</v>
      </c>
      <c r="HQ17" s="547">
        <f t="shared" si="28"/>
        <v>0</v>
      </c>
      <c r="HR17" s="547">
        <f t="shared" si="28"/>
        <v>0</v>
      </c>
      <c r="HS17" s="547">
        <f t="shared" si="28"/>
        <v>0</v>
      </c>
      <c r="HT17" s="552">
        <f t="shared" si="90"/>
        <v>0</v>
      </c>
      <c r="HU17" s="552">
        <f t="shared" si="29"/>
        <v>0</v>
      </c>
      <c r="HV17" s="552">
        <f t="shared" si="29"/>
        <v>0</v>
      </c>
      <c r="HW17" s="552">
        <f t="shared" si="29"/>
        <v>0</v>
      </c>
      <c r="HX17" s="552">
        <f t="shared" si="29"/>
        <v>0</v>
      </c>
      <c r="HY17" s="552">
        <f t="shared" si="91"/>
        <v>0</v>
      </c>
      <c r="HZ17" s="552">
        <f t="shared" si="30"/>
        <v>0</v>
      </c>
      <c r="IA17" s="552">
        <f t="shared" si="30"/>
        <v>0</v>
      </c>
      <c r="IB17" s="552">
        <f t="shared" si="30"/>
        <v>0</v>
      </c>
      <c r="IC17" s="552">
        <f t="shared" si="30"/>
        <v>0</v>
      </c>
      <c r="ID17" s="547">
        <f t="shared" si="92"/>
        <v>184580</v>
      </c>
      <c r="IE17" s="547">
        <f t="shared" si="31"/>
        <v>28442</v>
      </c>
      <c r="IF17" s="547">
        <f t="shared" si="31"/>
        <v>156138</v>
      </c>
      <c r="IG17" s="547">
        <f t="shared" si="31"/>
        <v>122454</v>
      </c>
      <c r="IH17" s="547">
        <f t="shared" si="31"/>
        <v>33684</v>
      </c>
      <c r="II17" s="547">
        <f t="shared" si="93"/>
        <v>0</v>
      </c>
      <c r="IJ17" s="547">
        <f t="shared" si="32"/>
        <v>0</v>
      </c>
      <c r="IK17" s="547">
        <f t="shared" si="32"/>
        <v>0</v>
      </c>
      <c r="IL17" s="547">
        <f t="shared" si="32"/>
        <v>0</v>
      </c>
      <c r="IM17" s="547">
        <f t="shared" si="32"/>
        <v>0</v>
      </c>
      <c r="IN17" s="552">
        <f t="shared" si="94"/>
        <v>254034</v>
      </c>
      <c r="IO17" s="552">
        <f t="shared" si="33"/>
        <v>32628</v>
      </c>
      <c r="IP17" s="552">
        <f t="shared" si="33"/>
        <v>221406</v>
      </c>
      <c r="IQ17" s="552">
        <f t="shared" si="33"/>
        <v>161976</v>
      </c>
      <c r="IR17" s="552">
        <f t="shared" si="33"/>
        <v>59430</v>
      </c>
      <c r="IS17" s="552">
        <f t="shared" si="95"/>
        <v>0</v>
      </c>
      <c r="IT17" s="552">
        <f t="shared" si="34"/>
        <v>0</v>
      </c>
      <c r="IU17" s="552">
        <f t="shared" si="34"/>
        <v>0</v>
      </c>
      <c r="IV17" s="552">
        <f t="shared" si="34"/>
        <v>0</v>
      </c>
      <c r="IW17" s="552">
        <f t="shared" si="34"/>
        <v>0</v>
      </c>
      <c r="IX17" s="547">
        <f t="shared" si="96"/>
        <v>0</v>
      </c>
      <c r="IY17" s="547">
        <f t="shared" si="35"/>
        <v>0</v>
      </c>
      <c r="IZ17" s="547">
        <f t="shared" si="35"/>
        <v>0</v>
      </c>
      <c r="JA17" s="547">
        <f t="shared" si="35"/>
        <v>0</v>
      </c>
      <c r="JB17" s="547">
        <f t="shared" si="35"/>
        <v>0</v>
      </c>
      <c r="JC17" s="547">
        <f t="shared" si="97"/>
        <v>0</v>
      </c>
      <c r="JD17" s="547">
        <f t="shared" si="36"/>
        <v>0</v>
      </c>
      <c r="JE17" s="547">
        <f t="shared" si="36"/>
        <v>0</v>
      </c>
      <c r="JF17" s="547">
        <f t="shared" si="36"/>
        <v>0</v>
      </c>
      <c r="JG17" s="547">
        <f t="shared" si="36"/>
        <v>0</v>
      </c>
      <c r="JH17" s="552">
        <f t="shared" si="98"/>
        <v>0</v>
      </c>
      <c r="JI17" s="552">
        <f t="shared" si="37"/>
        <v>0</v>
      </c>
      <c r="JJ17" s="552">
        <f t="shared" si="37"/>
        <v>0</v>
      </c>
      <c r="JK17" s="552">
        <f t="shared" si="37"/>
        <v>0</v>
      </c>
      <c r="JL17" s="552">
        <f t="shared" si="37"/>
        <v>0</v>
      </c>
      <c r="JM17" s="552">
        <f t="shared" si="99"/>
        <v>0</v>
      </c>
      <c r="JN17" s="552">
        <f t="shared" si="38"/>
        <v>0</v>
      </c>
      <c r="JO17" s="552">
        <f t="shared" si="38"/>
        <v>0</v>
      </c>
      <c r="JP17" s="552">
        <f t="shared" si="38"/>
        <v>0</v>
      </c>
      <c r="JQ17" s="552">
        <f t="shared" si="38"/>
        <v>0</v>
      </c>
      <c r="JR17" s="547">
        <f t="shared" si="100"/>
        <v>0</v>
      </c>
      <c r="JS17" s="547">
        <f t="shared" si="39"/>
        <v>0</v>
      </c>
      <c r="JT17" s="547">
        <f t="shared" si="39"/>
        <v>0</v>
      </c>
      <c r="JU17" s="547">
        <f t="shared" si="39"/>
        <v>0</v>
      </c>
      <c r="JV17" s="547">
        <f t="shared" si="39"/>
        <v>0</v>
      </c>
      <c r="JW17" s="547">
        <f t="shared" si="101"/>
        <v>0</v>
      </c>
      <c r="JX17" s="547">
        <f t="shared" si="40"/>
        <v>0</v>
      </c>
      <c r="JY17" s="547">
        <f t="shared" si="40"/>
        <v>0</v>
      </c>
      <c r="JZ17" s="547">
        <f t="shared" si="40"/>
        <v>0</v>
      </c>
      <c r="KA17" s="547">
        <f t="shared" si="40"/>
        <v>0</v>
      </c>
      <c r="KB17" s="552">
        <f t="shared" si="102"/>
        <v>0</v>
      </c>
      <c r="KC17" s="552">
        <f t="shared" si="41"/>
        <v>0</v>
      </c>
      <c r="KD17" s="552">
        <f t="shared" si="41"/>
        <v>0</v>
      </c>
      <c r="KE17" s="552">
        <f t="shared" si="41"/>
        <v>0</v>
      </c>
      <c r="KF17" s="552">
        <f t="shared" si="41"/>
        <v>0</v>
      </c>
      <c r="KG17" s="552">
        <f t="shared" si="103"/>
        <v>0</v>
      </c>
      <c r="KH17" s="552">
        <f t="shared" si="42"/>
        <v>0</v>
      </c>
      <c r="KI17" s="552">
        <f t="shared" si="42"/>
        <v>0</v>
      </c>
      <c r="KJ17" s="552">
        <f t="shared" si="42"/>
        <v>0</v>
      </c>
      <c r="KK17" s="552">
        <f t="shared" si="42"/>
        <v>0</v>
      </c>
      <c r="KL17" s="552">
        <f t="shared" si="104"/>
        <v>324220</v>
      </c>
      <c r="KM17" s="552">
        <f t="shared" si="105"/>
        <v>438614</v>
      </c>
      <c r="KN17" s="549">
        <f t="shared" si="106"/>
        <v>762834</v>
      </c>
      <c r="KO17" s="549">
        <f t="shared" si="43"/>
        <v>67520</v>
      </c>
      <c r="KP17" s="549">
        <f t="shared" si="43"/>
        <v>695314</v>
      </c>
      <c r="KQ17" s="549">
        <f t="shared" si="43"/>
        <v>602200</v>
      </c>
      <c r="KR17" s="549">
        <f t="shared" si="43"/>
        <v>93114</v>
      </c>
      <c r="KS17" s="549">
        <f t="shared" si="44"/>
        <v>25906201</v>
      </c>
      <c r="KT17" s="550">
        <f t="shared" si="44"/>
        <v>2153926</v>
      </c>
      <c r="KU17" s="550">
        <f t="shared" si="44"/>
        <v>23752275</v>
      </c>
      <c r="KV17" s="550">
        <f t="shared" si="44"/>
        <v>18375841</v>
      </c>
      <c r="KW17" s="550">
        <f t="shared" si="44"/>
        <v>5376434</v>
      </c>
      <c r="KX17" s="537">
        <f t="shared" si="107"/>
        <v>25906.2</v>
      </c>
      <c r="KY17" s="553">
        <f t="shared" si="108"/>
        <v>25582</v>
      </c>
      <c r="KZ17" s="553">
        <f t="shared" si="109"/>
        <v>324.2</v>
      </c>
      <c r="LA17" s="554">
        <f t="shared" si="110"/>
        <v>25906.2</v>
      </c>
      <c r="LC17" s="723">
        <f t="shared" si="111"/>
        <v>1508</v>
      </c>
      <c r="LD17" s="723">
        <f t="shared" si="112"/>
        <v>1508</v>
      </c>
      <c r="LE17" s="723">
        <f t="shared" si="113"/>
        <v>1508</v>
      </c>
      <c r="LF17" s="723">
        <f t="shared" si="114"/>
        <v>1508</v>
      </c>
      <c r="LG17" s="723">
        <f t="shared" si="115"/>
        <v>1508</v>
      </c>
      <c r="LH17" s="723">
        <f t="shared" si="116"/>
        <v>0</v>
      </c>
      <c r="LI17" s="555"/>
      <c r="LJ17" s="555"/>
      <c r="LK17" s="555"/>
      <c r="LL17" s="555"/>
      <c r="LM17" s="555"/>
      <c r="LN17" s="555"/>
      <c r="LO17" s="555"/>
      <c r="LP17" s="555"/>
      <c r="LQ17" s="555"/>
      <c r="LR17" s="555"/>
      <c r="LS17" s="555"/>
      <c r="LT17" s="555"/>
      <c r="LU17" s="555"/>
      <c r="LV17" s="555"/>
      <c r="LW17" s="555"/>
      <c r="LX17" s="555"/>
      <c r="LY17" s="555"/>
      <c r="LZ17" s="555"/>
      <c r="MA17" s="555"/>
      <c r="MB17" s="555"/>
      <c r="MC17" s="555"/>
      <c r="MD17" s="555"/>
      <c r="ME17" s="555"/>
      <c r="MF17" s="555"/>
      <c r="MG17" s="555"/>
      <c r="MH17" s="555"/>
      <c r="MI17" s="555"/>
      <c r="MJ17" s="555"/>
      <c r="MK17" s="555"/>
      <c r="ML17" s="555"/>
      <c r="MM17" s="555"/>
      <c r="MN17" s="555"/>
      <c r="MO17" s="555"/>
      <c r="MP17" s="555"/>
      <c r="MQ17" s="555"/>
      <c r="MR17" s="555"/>
      <c r="MS17" s="555"/>
      <c r="MT17" s="555"/>
      <c r="MU17" s="555"/>
      <c r="MV17" s="555"/>
      <c r="MW17" s="555"/>
      <c r="MX17" s="555"/>
      <c r="MY17" s="555"/>
      <c r="MZ17" s="555"/>
      <c r="NA17" s="555"/>
      <c r="NB17" s="555"/>
      <c r="NC17" s="555"/>
      <c r="ND17" s="555"/>
      <c r="NE17" s="555"/>
      <c r="NF17" s="555"/>
      <c r="NG17" s="555"/>
      <c r="NH17" s="555"/>
      <c r="NI17" s="555"/>
      <c r="NJ17" s="555"/>
      <c r="NL17" s="749">
        <f t="shared" si="117"/>
        <v>184580</v>
      </c>
      <c r="NM17" s="724">
        <f t="shared" si="118"/>
        <v>0</v>
      </c>
      <c r="NN17" s="724">
        <f t="shared" si="119"/>
        <v>254034</v>
      </c>
      <c r="NO17" s="750">
        <f t="shared" si="120"/>
        <v>156138</v>
      </c>
      <c r="NP17" s="751">
        <f t="shared" si="45"/>
        <v>0</v>
      </c>
      <c r="NQ17" s="751">
        <f t="shared" si="45"/>
        <v>221406</v>
      </c>
      <c r="NR17" s="749">
        <f t="shared" si="121"/>
        <v>28442</v>
      </c>
      <c r="NS17" s="724">
        <f t="shared" si="122"/>
        <v>0</v>
      </c>
      <c r="NT17" s="724">
        <f t="shared" si="123"/>
        <v>32628</v>
      </c>
    </row>
    <row r="18" spans="1:384">
      <c r="A18" s="533" t="s">
        <v>789</v>
      </c>
      <c r="B18" s="534"/>
      <c r="C18" s="534"/>
      <c r="D18" s="534"/>
      <c r="E18" s="535">
        <f t="shared" si="46"/>
        <v>0</v>
      </c>
      <c r="F18" s="536"/>
      <c r="G18" s="536"/>
      <c r="H18" s="536"/>
      <c r="I18" s="535">
        <f t="shared" si="47"/>
        <v>0</v>
      </c>
      <c r="J18" s="537">
        <f t="shared" si="48"/>
        <v>0</v>
      </c>
      <c r="K18" s="538">
        <v>396</v>
      </c>
      <c r="L18" s="534"/>
      <c r="M18" s="556">
        <v>0</v>
      </c>
      <c r="N18" s="534"/>
      <c r="O18" s="538">
        <v>1</v>
      </c>
      <c r="P18" s="535">
        <f t="shared" si="1"/>
        <v>397</v>
      </c>
      <c r="Q18" s="538">
        <v>486</v>
      </c>
      <c r="R18" s="534"/>
      <c r="S18" s="556">
        <v>0</v>
      </c>
      <c r="T18" s="534"/>
      <c r="U18" s="538">
        <v>0</v>
      </c>
      <c r="V18" s="535">
        <f t="shared" si="2"/>
        <v>486</v>
      </c>
      <c r="W18" s="538">
        <v>116</v>
      </c>
      <c r="X18" s="534"/>
      <c r="Y18" s="534"/>
      <c r="Z18" s="534"/>
      <c r="AA18" s="538">
        <v>0</v>
      </c>
      <c r="AB18" s="535">
        <f t="shared" si="49"/>
        <v>116</v>
      </c>
      <c r="AC18" s="532">
        <f t="shared" si="50"/>
        <v>999</v>
      </c>
      <c r="AD18" s="324">
        <v>60</v>
      </c>
      <c r="AE18" s="324">
        <v>45</v>
      </c>
      <c r="AF18" s="324"/>
      <c r="AG18" s="324">
        <v>75</v>
      </c>
      <c r="AH18" s="324"/>
      <c r="AI18" s="324"/>
      <c r="AJ18" s="540"/>
      <c r="AK18" s="541">
        <v>1</v>
      </c>
      <c r="AL18" s="542"/>
      <c r="AM18" s="543">
        <v>0</v>
      </c>
      <c r="AN18" s="543"/>
      <c r="AO18" s="540"/>
      <c r="AP18" s="544"/>
      <c r="AQ18" s="543">
        <v>0</v>
      </c>
      <c r="AR18" s="541"/>
      <c r="AS18" s="541"/>
      <c r="AT18" s="534"/>
      <c r="AU18" s="534"/>
      <c r="AV18" s="543">
        <v>1</v>
      </c>
      <c r="AW18" s="543">
        <v>1</v>
      </c>
      <c r="AX18" s="541"/>
      <c r="AY18" s="543">
        <v>0</v>
      </c>
      <c r="AZ18" s="543"/>
      <c r="BA18" s="541"/>
      <c r="BB18" s="543"/>
      <c r="BC18" s="534"/>
      <c r="BD18" s="534"/>
      <c r="BE18" s="543">
        <v>0</v>
      </c>
      <c r="BF18" s="543"/>
      <c r="BG18" s="546"/>
      <c r="BH18" s="547">
        <f t="shared" si="51"/>
        <v>9974448</v>
      </c>
      <c r="BI18" s="548">
        <f t="shared" si="3"/>
        <v>854172</v>
      </c>
      <c r="BJ18" s="548">
        <f t="shared" si="3"/>
        <v>9120276</v>
      </c>
      <c r="BK18" s="548">
        <f t="shared" si="3"/>
        <v>7152552</v>
      </c>
      <c r="BL18" s="548">
        <f t="shared" si="3"/>
        <v>1967724</v>
      </c>
      <c r="BM18" s="547">
        <f t="shared" si="52"/>
        <v>0</v>
      </c>
      <c r="BN18" s="548">
        <f t="shared" si="4"/>
        <v>0</v>
      </c>
      <c r="BO18" s="548">
        <f t="shared" si="4"/>
        <v>0</v>
      </c>
      <c r="BP18" s="548">
        <f t="shared" si="4"/>
        <v>0</v>
      </c>
      <c r="BQ18" s="548">
        <f t="shared" si="4"/>
        <v>0</v>
      </c>
      <c r="BR18" s="547">
        <f t="shared" si="53"/>
        <v>0</v>
      </c>
      <c r="BS18" s="548">
        <f t="shared" si="5"/>
        <v>0</v>
      </c>
      <c r="BT18" s="548">
        <f t="shared" si="5"/>
        <v>0</v>
      </c>
      <c r="BU18" s="548">
        <f t="shared" si="5"/>
        <v>0</v>
      </c>
      <c r="BV18" s="548">
        <f t="shared" si="5"/>
        <v>0</v>
      </c>
      <c r="BW18" s="548"/>
      <c r="BX18" s="548"/>
      <c r="BY18" s="548"/>
      <c r="BZ18" s="548"/>
      <c r="CA18" s="548"/>
      <c r="CB18" s="547">
        <f t="shared" si="54"/>
        <v>197552</v>
      </c>
      <c r="CC18" s="548">
        <f t="shared" si="6"/>
        <v>451</v>
      </c>
      <c r="CD18" s="548">
        <f t="shared" si="6"/>
        <v>197101</v>
      </c>
      <c r="CE18" s="548">
        <f t="shared" si="6"/>
        <v>197101</v>
      </c>
      <c r="CF18" s="548">
        <f t="shared" si="6"/>
        <v>0</v>
      </c>
      <c r="CG18" s="549">
        <f t="shared" si="55"/>
        <v>10172000</v>
      </c>
      <c r="CH18" s="547">
        <f t="shared" si="56"/>
        <v>17051310</v>
      </c>
      <c r="CI18" s="548">
        <f t="shared" si="56"/>
        <v>1425924</v>
      </c>
      <c r="CJ18" s="548">
        <f t="shared" si="56"/>
        <v>15625386</v>
      </c>
      <c r="CK18" s="548">
        <f t="shared" si="56"/>
        <v>11989134</v>
      </c>
      <c r="CL18" s="548">
        <f t="shared" si="56"/>
        <v>3636252</v>
      </c>
      <c r="CM18" s="547">
        <f t="shared" si="57"/>
        <v>0</v>
      </c>
      <c r="CN18" s="548">
        <f t="shared" si="7"/>
        <v>0</v>
      </c>
      <c r="CO18" s="548">
        <f t="shared" si="7"/>
        <v>0</v>
      </c>
      <c r="CP18" s="548">
        <f t="shared" si="7"/>
        <v>0</v>
      </c>
      <c r="CQ18" s="548">
        <f t="shared" si="7"/>
        <v>0</v>
      </c>
      <c r="CR18" s="547">
        <f t="shared" si="58"/>
        <v>0</v>
      </c>
      <c r="CS18" s="548">
        <f t="shared" si="58"/>
        <v>0</v>
      </c>
      <c r="CT18" s="548">
        <f t="shared" si="58"/>
        <v>0</v>
      </c>
      <c r="CU18" s="548">
        <f t="shared" si="58"/>
        <v>0</v>
      </c>
      <c r="CV18" s="548">
        <f t="shared" si="58"/>
        <v>0</v>
      </c>
      <c r="CW18" s="547">
        <f t="shared" si="59"/>
        <v>0</v>
      </c>
      <c r="CX18" s="548">
        <f t="shared" si="8"/>
        <v>0</v>
      </c>
      <c r="CY18" s="548">
        <f t="shared" si="8"/>
        <v>0</v>
      </c>
      <c r="CZ18" s="548">
        <f t="shared" si="8"/>
        <v>0</v>
      </c>
      <c r="DA18" s="548">
        <f t="shared" si="8"/>
        <v>0</v>
      </c>
      <c r="DB18" s="547">
        <f t="shared" si="60"/>
        <v>0</v>
      </c>
      <c r="DC18" s="548">
        <f t="shared" si="9"/>
        <v>0</v>
      </c>
      <c r="DD18" s="548">
        <f t="shared" si="9"/>
        <v>0</v>
      </c>
      <c r="DE18" s="548">
        <f t="shared" si="9"/>
        <v>0</v>
      </c>
      <c r="DF18" s="548">
        <f t="shared" si="9"/>
        <v>0</v>
      </c>
      <c r="DG18" s="549">
        <f t="shared" si="61"/>
        <v>17051310</v>
      </c>
      <c r="DH18" s="547">
        <f t="shared" si="62"/>
        <v>4119276</v>
      </c>
      <c r="DI18" s="548">
        <f t="shared" si="62"/>
        <v>331180</v>
      </c>
      <c r="DJ18" s="548">
        <f t="shared" si="62"/>
        <v>3788096</v>
      </c>
      <c r="DK18" s="548">
        <f t="shared" si="62"/>
        <v>2771240</v>
      </c>
      <c r="DL18" s="548">
        <f t="shared" si="62"/>
        <v>1016856</v>
      </c>
      <c r="DM18" s="547">
        <f t="shared" si="63"/>
        <v>0</v>
      </c>
      <c r="DN18" s="548">
        <f t="shared" si="10"/>
        <v>0</v>
      </c>
      <c r="DO18" s="548">
        <f t="shared" si="10"/>
        <v>0</v>
      </c>
      <c r="DP18" s="548">
        <f t="shared" si="10"/>
        <v>0</v>
      </c>
      <c r="DQ18" s="548">
        <f t="shared" si="10"/>
        <v>0</v>
      </c>
      <c r="DR18" s="548"/>
      <c r="DS18" s="548"/>
      <c r="DT18" s="548"/>
      <c r="DU18" s="548"/>
      <c r="DV18" s="548"/>
      <c r="DW18" s="547">
        <f t="shared" si="64"/>
        <v>0</v>
      </c>
      <c r="DX18" s="548">
        <f t="shared" si="11"/>
        <v>0</v>
      </c>
      <c r="DY18" s="548">
        <f t="shared" si="11"/>
        <v>0</v>
      </c>
      <c r="DZ18" s="548">
        <f t="shared" si="11"/>
        <v>0</v>
      </c>
      <c r="EA18" s="548">
        <f t="shared" si="11"/>
        <v>0</v>
      </c>
      <c r="EB18" s="547">
        <f t="shared" si="65"/>
        <v>0</v>
      </c>
      <c r="EC18" s="548">
        <f t="shared" si="12"/>
        <v>0</v>
      </c>
      <c r="ED18" s="548">
        <f t="shared" si="12"/>
        <v>0</v>
      </c>
      <c r="EE18" s="548">
        <f t="shared" si="12"/>
        <v>0</v>
      </c>
      <c r="EF18" s="548">
        <f t="shared" si="12"/>
        <v>0</v>
      </c>
      <c r="EG18" s="549">
        <f t="shared" si="66"/>
        <v>4119276</v>
      </c>
      <c r="EH18" s="549">
        <f t="shared" si="67"/>
        <v>31342586</v>
      </c>
      <c r="EI18" s="550">
        <f t="shared" si="68"/>
        <v>2611727</v>
      </c>
      <c r="EJ18" s="550">
        <f t="shared" si="13"/>
        <v>28730859</v>
      </c>
      <c r="EK18" s="550">
        <f t="shared" si="13"/>
        <v>22110027</v>
      </c>
      <c r="EL18" s="550">
        <f t="shared" si="13"/>
        <v>6620832</v>
      </c>
      <c r="EM18" s="551">
        <f t="shared" si="69"/>
        <v>31145034</v>
      </c>
      <c r="EN18" s="551">
        <f t="shared" si="70"/>
        <v>0</v>
      </c>
      <c r="EO18" s="551">
        <f t="shared" si="71"/>
        <v>0</v>
      </c>
      <c r="EP18" s="551">
        <f t="shared" si="72"/>
        <v>0</v>
      </c>
      <c r="EQ18" s="551">
        <f t="shared" si="73"/>
        <v>197552</v>
      </c>
      <c r="ER18" s="547">
        <f t="shared" si="74"/>
        <v>90480</v>
      </c>
      <c r="ES18" s="548">
        <f t="shared" si="74"/>
        <v>1800</v>
      </c>
      <c r="ET18" s="548">
        <f t="shared" si="74"/>
        <v>88680</v>
      </c>
      <c r="EU18" s="548">
        <f t="shared" si="74"/>
        <v>88680</v>
      </c>
      <c r="EV18" s="548">
        <f t="shared" si="74"/>
        <v>0</v>
      </c>
      <c r="EW18" s="547">
        <f t="shared" si="75"/>
        <v>67860</v>
      </c>
      <c r="EX18" s="547">
        <f t="shared" si="75"/>
        <v>1350</v>
      </c>
      <c r="EY18" s="547">
        <f t="shared" si="75"/>
        <v>66510</v>
      </c>
      <c r="EZ18" s="547">
        <f t="shared" si="14"/>
        <v>66510</v>
      </c>
      <c r="FA18" s="547">
        <f t="shared" si="14"/>
        <v>0</v>
      </c>
      <c r="FB18" s="552">
        <f t="shared" si="76"/>
        <v>0</v>
      </c>
      <c r="FC18" s="552">
        <f t="shared" si="15"/>
        <v>0</v>
      </c>
      <c r="FD18" s="552">
        <f t="shared" si="15"/>
        <v>0</v>
      </c>
      <c r="FE18" s="552">
        <f t="shared" si="15"/>
        <v>0</v>
      </c>
      <c r="FF18" s="552">
        <f t="shared" si="15"/>
        <v>0</v>
      </c>
      <c r="FG18" s="552">
        <f t="shared" si="77"/>
        <v>113100</v>
      </c>
      <c r="FH18" s="552">
        <f t="shared" si="16"/>
        <v>2250</v>
      </c>
      <c r="FI18" s="552">
        <f t="shared" si="16"/>
        <v>110850</v>
      </c>
      <c r="FJ18" s="552">
        <f t="shared" si="16"/>
        <v>110850</v>
      </c>
      <c r="FK18" s="552">
        <f t="shared" si="16"/>
        <v>0</v>
      </c>
      <c r="FL18" s="547">
        <f t="shared" si="78"/>
        <v>0</v>
      </c>
      <c r="FM18" s="547">
        <f t="shared" si="17"/>
        <v>0</v>
      </c>
      <c r="FN18" s="547">
        <f t="shared" si="17"/>
        <v>0</v>
      </c>
      <c r="FO18" s="547">
        <f t="shared" si="17"/>
        <v>0</v>
      </c>
      <c r="FP18" s="547">
        <f t="shared" si="17"/>
        <v>0</v>
      </c>
      <c r="FQ18" s="547">
        <f t="shared" si="79"/>
        <v>0</v>
      </c>
      <c r="FR18" s="547">
        <f t="shared" si="18"/>
        <v>0</v>
      </c>
      <c r="FS18" s="547">
        <f t="shared" si="18"/>
        <v>0</v>
      </c>
      <c r="FT18" s="547">
        <f t="shared" si="18"/>
        <v>0</v>
      </c>
      <c r="FU18" s="547">
        <f t="shared" si="18"/>
        <v>0</v>
      </c>
      <c r="FV18" s="552">
        <f t="shared" si="80"/>
        <v>0</v>
      </c>
      <c r="FW18" s="552">
        <f t="shared" si="19"/>
        <v>0</v>
      </c>
      <c r="FX18" s="552">
        <f t="shared" si="19"/>
        <v>0</v>
      </c>
      <c r="FY18" s="552">
        <f t="shared" si="19"/>
        <v>0</v>
      </c>
      <c r="FZ18" s="552">
        <f t="shared" si="19"/>
        <v>0</v>
      </c>
      <c r="GA18" s="552">
        <f t="shared" si="81"/>
        <v>262084</v>
      </c>
      <c r="GB18" s="552">
        <f t="shared" si="20"/>
        <v>44104</v>
      </c>
      <c r="GC18" s="552">
        <f t="shared" si="20"/>
        <v>217980</v>
      </c>
      <c r="GD18" s="552">
        <f t="shared" si="20"/>
        <v>167250</v>
      </c>
      <c r="GE18" s="552">
        <f t="shared" si="20"/>
        <v>50730</v>
      </c>
      <c r="GF18" s="552">
        <f t="shared" si="82"/>
        <v>0</v>
      </c>
      <c r="GG18" s="552">
        <f t="shared" si="21"/>
        <v>0</v>
      </c>
      <c r="GH18" s="552">
        <f t="shared" si="21"/>
        <v>0</v>
      </c>
      <c r="GI18" s="552">
        <f t="shared" si="21"/>
        <v>0</v>
      </c>
      <c r="GJ18" s="552">
        <f t="shared" si="21"/>
        <v>0</v>
      </c>
      <c r="GK18" s="552">
        <f t="shared" si="83"/>
        <v>0</v>
      </c>
      <c r="GL18" s="552">
        <f t="shared" si="22"/>
        <v>0</v>
      </c>
      <c r="GM18" s="552">
        <f t="shared" si="22"/>
        <v>0</v>
      </c>
      <c r="GN18" s="552">
        <f t="shared" si="22"/>
        <v>0</v>
      </c>
      <c r="GO18" s="552">
        <f t="shared" si="22"/>
        <v>0</v>
      </c>
      <c r="GP18" s="547">
        <f t="shared" si="84"/>
        <v>0</v>
      </c>
      <c r="GQ18" s="547">
        <f t="shared" si="23"/>
        <v>0</v>
      </c>
      <c r="GR18" s="547">
        <f t="shared" si="23"/>
        <v>0</v>
      </c>
      <c r="GS18" s="547">
        <f t="shared" si="23"/>
        <v>0</v>
      </c>
      <c r="GT18" s="547">
        <f t="shared" si="23"/>
        <v>0</v>
      </c>
      <c r="GU18" s="547">
        <f t="shared" si="85"/>
        <v>0</v>
      </c>
      <c r="GV18" s="547">
        <f t="shared" si="24"/>
        <v>0</v>
      </c>
      <c r="GW18" s="547">
        <f t="shared" si="24"/>
        <v>0</v>
      </c>
      <c r="GX18" s="547">
        <f t="shared" si="24"/>
        <v>0</v>
      </c>
      <c r="GY18" s="547">
        <f t="shared" si="24"/>
        <v>0</v>
      </c>
      <c r="GZ18" s="552">
        <f t="shared" si="86"/>
        <v>0</v>
      </c>
      <c r="HA18" s="552">
        <f t="shared" si="25"/>
        <v>0</v>
      </c>
      <c r="HB18" s="552">
        <f t="shared" si="25"/>
        <v>0</v>
      </c>
      <c r="HC18" s="552">
        <f t="shared" si="25"/>
        <v>0</v>
      </c>
      <c r="HD18" s="552">
        <f t="shared" si="25"/>
        <v>0</v>
      </c>
      <c r="HE18" s="552">
        <f t="shared" si="87"/>
        <v>0</v>
      </c>
      <c r="HF18" s="552">
        <f t="shared" si="26"/>
        <v>0</v>
      </c>
      <c r="HG18" s="552">
        <f t="shared" si="26"/>
        <v>0</v>
      </c>
      <c r="HH18" s="552">
        <f t="shared" si="26"/>
        <v>0</v>
      </c>
      <c r="HI18" s="552">
        <f t="shared" si="26"/>
        <v>0</v>
      </c>
      <c r="HJ18" s="547">
        <f t="shared" si="88"/>
        <v>0</v>
      </c>
      <c r="HK18" s="547">
        <f t="shared" si="27"/>
        <v>0</v>
      </c>
      <c r="HL18" s="547">
        <f t="shared" si="27"/>
        <v>0</v>
      </c>
      <c r="HM18" s="547">
        <f t="shared" si="27"/>
        <v>0</v>
      </c>
      <c r="HN18" s="547">
        <f t="shared" si="27"/>
        <v>0</v>
      </c>
      <c r="HO18" s="547">
        <f t="shared" si="89"/>
        <v>0</v>
      </c>
      <c r="HP18" s="547">
        <f t="shared" si="28"/>
        <v>0</v>
      </c>
      <c r="HQ18" s="547">
        <f t="shared" si="28"/>
        <v>0</v>
      </c>
      <c r="HR18" s="547">
        <f t="shared" si="28"/>
        <v>0</v>
      </c>
      <c r="HS18" s="547">
        <f t="shared" si="28"/>
        <v>0</v>
      </c>
      <c r="HT18" s="552">
        <f t="shared" si="90"/>
        <v>0</v>
      </c>
      <c r="HU18" s="552">
        <f t="shared" si="29"/>
        <v>0</v>
      </c>
      <c r="HV18" s="552">
        <f t="shared" si="29"/>
        <v>0</v>
      </c>
      <c r="HW18" s="552">
        <f t="shared" si="29"/>
        <v>0</v>
      </c>
      <c r="HX18" s="552">
        <f t="shared" si="29"/>
        <v>0</v>
      </c>
      <c r="HY18" s="552">
        <f t="shared" si="91"/>
        <v>0</v>
      </c>
      <c r="HZ18" s="552">
        <f t="shared" si="30"/>
        <v>0</v>
      </c>
      <c r="IA18" s="552">
        <f t="shared" si="30"/>
        <v>0</v>
      </c>
      <c r="IB18" s="552">
        <f t="shared" si="30"/>
        <v>0</v>
      </c>
      <c r="IC18" s="552">
        <f t="shared" si="30"/>
        <v>0</v>
      </c>
      <c r="ID18" s="547">
        <f t="shared" si="92"/>
        <v>184580</v>
      </c>
      <c r="IE18" s="547">
        <f t="shared" si="31"/>
        <v>28442</v>
      </c>
      <c r="IF18" s="547">
        <f t="shared" si="31"/>
        <v>156138</v>
      </c>
      <c r="IG18" s="547">
        <f t="shared" si="31"/>
        <v>122454</v>
      </c>
      <c r="IH18" s="547">
        <f t="shared" si="31"/>
        <v>33684</v>
      </c>
      <c r="II18" s="547">
        <f t="shared" si="93"/>
        <v>251084</v>
      </c>
      <c r="IJ18" s="547">
        <f t="shared" si="32"/>
        <v>33104</v>
      </c>
      <c r="IK18" s="547">
        <f t="shared" si="32"/>
        <v>217980</v>
      </c>
      <c r="IL18" s="547">
        <f t="shared" si="32"/>
        <v>167250</v>
      </c>
      <c r="IM18" s="547">
        <f t="shared" si="32"/>
        <v>50730</v>
      </c>
      <c r="IN18" s="552">
        <f t="shared" si="94"/>
        <v>0</v>
      </c>
      <c r="IO18" s="552">
        <f t="shared" si="33"/>
        <v>0</v>
      </c>
      <c r="IP18" s="552">
        <f t="shared" si="33"/>
        <v>0</v>
      </c>
      <c r="IQ18" s="552">
        <f t="shared" si="33"/>
        <v>0</v>
      </c>
      <c r="IR18" s="552">
        <f t="shared" si="33"/>
        <v>0</v>
      </c>
      <c r="IS18" s="552">
        <f t="shared" si="95"/>
        <v>0</v>
      </c>
      <c r="IT18" s="552">
        <f t="shared" si="34"/>
        <v>0</v>
      </c>
      <c r="IU18" s="552">
        <f t="shared" si="34"/>
        <v>0</v>
      </c>
      <c r="IV18" s="552">
        <f t="shared" si="34"/>
        <v>0</v>
      </c>
      <c r="IW18" s="552">
        <f t="shared" si="34"/>
        <v>0</v>
      </c>
      <c r="IX18" s="547">
        <f t="shared" si="96"/>
        <v>0</v>
      </c>
      <c r="IY18" s="547">
        <f t="shared" si="35"/>
        <v>0</v>
      </c>
      <c r="IZ18" s="547">
        <f t="shared" si="35"/>
        <v>0</v>
      </c>
      <c r="JA18" s="547">
        <f t="shared" si="35"/>
        <v>0</v>
      </c>
      <c r="JB18" s="547">
        <f t="shared" si="35"/>
        <v>0</v>
      </c>
      <c r="JC18" s="547">
        <f t="shared" si="97"/>
        <v>0</v>
      </c>
      <c r="JD18" s="547">
        <f t="shared" si="36"/>
        <v>0</v>
      </c>
      <c r="JE18" s="547">
        <f t="shared" si="36"/>
        <v>0</v>
      </c>
      <c r="JF18" s="547">
        <f t="shared" si="36"/>
        <v>0</v>
      </c>
      <c r="JG18" s="547">
        <f t="shared" si="36"/>
        <v>0</v>
      </c>
      <c r="JH18" s="552">
        <f t="shared" si="98"/>
        <v>0</v>
      </c>
      <c r="JI18" s="552">
        <f t="shared" si="37"/>
        <v>0</v>
      </c>
      <c r="JJ18" s="552">
        <f t="shared" si="37"/>
        <v>0</v>
      </c>
      <c r="JK18" s="552">
        <f t="shared" si="37"/>
        <v>0</v>
      </c>
      <c r="JL18" s="552">
        <f t="shared" si="37"/>
        <v>0</v>
      </c>
      <c r="JM18" s="552">
        <f t="shared" si="99"/>
        <v>0</v>
      </c>
      <c r="JN18" s="552">
        <f t="shared" si="38"/>
        <v>0</v>
      </c>
      <c r="JO18" s="552">
        <f t="shared" si="38"/>
        <v>0</v>
      </c>
      <c r="JP18" s="552">
        <f t="shared" si="38"/>
        <v>0</v>
      </c>
      <c r="JQ18" s="552">
        <f t="shared" si="38"/>
        <v>0</v>
      </c>
      <c r="JR18" s="547">
        <f t="shared" si="100"/>
        <v>0</v>
      </c>
      <c r="JS18" s="547">
        <f t="shared" si="39"/>
        <v>0</v>
      </c>
      <c r="JT18" s="547">
        <f t="shared" si="39"/>
        <v>0</v>
      </c>
      <c r="JU18" s="547">
        <f t="shared" si="39"/>
        <v>0</v>
      </c>
      <c r="JV18" s="547">
        <f t="shared" si="39"/>
        <v>0</v>
      </c>
      <c r="JW18" s="547">
        <f t="shared" si="101"/>
        <v>0</v>
      </c>
      <c r="JX18" s="547">
        <f t="shared" si="40"/>
        <v>0</v>
      </c>
      <c r="JY18" s="547">
        <f t="shared" si="40"/>
        <v>0</v>
      </c>
      <c r="JZ18" s="547">
        <f t="shared" si="40"/>
        <v>0</v>
      </c>
      <c r="KA18" s="547">
        <f t="shared" si="40"/>
        <v>0</v>
      </c>
      <c r="KB18" s="552">
        <f t="shared" si="102"/>
        <v>0</v>
      </c>
      <c r="KC18" s="552">
        <f t="shared" si="41"/>
        <v>0</v>
      </c>
      <c r="KD18" s="552">
        <f t="shared" si="41"/>
        <v>0</v>
      </c>
      <c r="KE18" s="552">
        <f t="shared" si="41"/>
        <v>0</v>
      </c>
      <c r="KF18" s="552">
        <f t="shared" si="41"/>
        <v>0</v>
      </c>
      <c r="KG18" s="552">
        <f t="shared" si="103"/>
        <v>0</v>
      </c>
      <c r="KH18" s="552">
        <f t="shared" si="42"/>
        <v>0</v>
      </c>
      <c r="KI18" s="552">
        <f t="shared" si="42"/>
        <v>0</v>
      </c>
      <c r="KJ18" s="552">
        <f t="shared" si="42"/>
        <v>0</v>
      </c>
      <c r="KK18" s="552">
        <f t="shared" si="42"/>
        <v>0</v>
      </c>
      <c r="KL18" s="552">
        <f t="shared" si="104"/>
        <v>271440</v>
      </c>
      <c r="KM18" s="552">
        <f t="shared" si="105"/>
        <v>697748</v>
      </c>
      <c r="KN18" s="549">
        <f t="shared" si="106"/>
        <v>969188</v>
      </c>
      <c r="KO18" s="549">
        <f t="shared" si="43"/>
        <v>111050</v>
      </c>
      <c r="KP18" s="549">
        <f t="shared" si="43"/>
        <v>858138</v>
      </c>
      <c r="KQ18" s="549">
        <f t="shared" si="43"/>
        <v>722994</v>
      </c>
      <c r="KR18" s="549">
        <f t="shared" si="43"/>
        <v>135144</v>
      </c>
      <c r="KS18" s="549">
        <f t="shared" si="44"/>
        <v>32311774</v>
      </c>
      <c r="KT18" s="550">
        <f t="shared" si="44"/>
        <v>2722777</v>
      </c>
      <c r="KU18" s="550">
        <f t="shared" si="44"/>
        <v>29588997</v>
      </c>
      <c r="KV18" s="550">
        <f t="shared" si="44"/>
        <v>22833021</v>
      </c>
      <c r="KW18" s="550">
        <f t="shared" si="44"/>
        <v>6755976</v>
      </c>
      <c r="KX18" s="537">
        <f t="shared" si="107"/>
        <v>32311.8</v>
      </c>
      <c r="KY18" s="553">
        <f t="shared" si="108"/>
        <v>32040.3</v>
      </c>
      <c r="KZ18" s="553">
        <f t="shared" si="109"/>
        <v>271.39999999999998</v>
      </c>
      <c r="LA18" s="554">
        <f t="shared" si="110"/>
        <v>32311.7</v>
      </c>
      <c r="LC18" s="723">
        <f t="shared" si="111"/>
        <v>1508</v>
      </c>
      <c r="LD18" s="723">
        <f t="shared" si="112"/>
        <v>1508</v>
      </c>
      <c r="LE18" s="723">
        <f t="shared" si="113"/>
        <v>0</v>
      </c>
      <c r="LF18" s="723">
        <f t="shared" si="114"/>
        <v>1508</v>
      </c>
      <c r="LG18" s="723">
        <f t="shared" si="115"/>
        <v>0</v>
      </c>
      <c r="LH18" s="723">
        <f t="shared" si="116"/>
        <v>0</v>
      </c>
      <c r="LI18" s="555"/>
      <c r="LJ18" s="555"/>
      <c r="LK18" s="555"/>
      <c r="LL18" s="555"/>
      <c r="LM18" s="555"/>
      <c r="LN18" s="555"/>
      <c r="LO18" s="555"/>
      <c r="LP18" s="555"/>
      <c r="LQ18" s="555"/>
      <c r="LR18" s="555"/>
      <c r="LS18" s="555"/>
      <c r="LT18" s="555"/>
      <c r="LU18" s="555"/>
      <c r="LV18" s="555"/>
      <c r="LW18" s="555"/>
      <c r="LX18" s="555"/>
      <c r="LY18" s="555"/>
      <c r="LZ18" s="555"/>
      <c r="MA18" s="555"/>
      <c r="MB18" s="555"/>
      <c r="MC18" s="555"/>
      <c r="MD18" s="555"/>
      <c r="ME18" s="555"/>
      <c r="MF18" s="555"/>
      <c r="MG18" s="555"/>
      <c r="MH18" s="555"/>
      <c r="MI18" s="555"/>
      <c r="MJ18" s="555"/>
      <c r="MK18" s="555"/>
      <c r="ML18" s="555"/>
      <c r="MM18" s="555"/>
      <c r="MN18" s="555"/>
      <c r="MO18" s="555"/>
      <c r="MP18" s="555"/>
      <c r="MQ18" s="555"/>
      <c r="MR18" s="555"/>
      <c r="MS18" s="555"/>
      <c r="MT18" s="555"/>
      <c r="MU18" s="555"/>
      <c r="MV18" s="555"/>
      <c r="MW18" s="555"/>
      <c r="MX18" s="555"/>
      <c r="MY18" s="555"/>
      <c r="MZ18" s="555"/>
      <c r="NA18" s="555"/>
      <c r="NB18" s="555"/>
      <c r="NC18" s="555"/>
      <c r="ND18" s="555"/>
      <c r="NE18" s="555"/>
      <c r="NF18" s="555"/>
      <c r="NG18" s="555"/>
      <c r="NH18" s="555"/>
      <c r="NI18" s="555"/>
      <c r="NJ18" s="555"/>
      <c r="NL18" s="749">
        <f t="shared" si="117"/>
        <v>184580</v>
      </c>
      <c r="NM18" s="724">
        <f t="shared" si="118"/>
        <v>256584</v>
      </c>
      <c r="NN18" s="724">
        <f t="shared" si="119"/>
        <v>0</v>
      </c>
      <c r="NO18" s="750">
        <f t="shared" si="120"/>
        <v>156138</v>
      </c>
      <c r="NP18" s="751">
        <f t="shared" si="45"/>
        <v>217980</v>
      </c>
      <c r="NQ18" s="751">
        <f t="shared" si="45"/>
        <v>0</v>
      </c>
      <c r="NR18" s="749">
        <f t="shared" si="121"/>
        <v>28442</v>
      </c>
      <c r="NS18" s="724">
        <f t="shared" si="122"/>
        <v>38604</v>
      </c>
      <c r="NT18" s="724">
        <f t="shared" si="123"/>
        <v>0</v>
      </c>
    </row>
    <row r="19" spans="1:384">
      <c r="A19" s="533" t="s">
        <v>1225</v>
      </c>
      <c r="B19" s="534">
        <v>0</v>
      </c>
      <c r="C19" s="534">
        <v>0</v>
      </c>
      <c r="D19" s="534">
        <v>32</v>
      </c>
      <c r="E19" s="535">
        <f t="shared" si="46"/>
        <v>32</v>
      </c>
      <c r="F19" s="536">
        <f>B19*F$7</f>
        <v>0</v>
      </c>
      <c r="G19" s="536">
        <f>C19*G$7</f>
        <v>0</v>
      </c>
      <c r="H19" s="536">
        <f>D19*H$7</f>
        <v>1328288</v>
      </c>
      <c r="I19" s="535">
        <f t="shared" si="47"/>
        <v>1328288</v>
      </c>
      <c r="J19" s="537">
        <f t="shared" si="48"/>
        <v>1328.3</v>
      </c>
      <c r="K19" s="538">
        <v>316</v>
      </c>
      <c r="L19" s="534"/>
      <c r="M19" s="556">
        <v>14</v>
      </c>
      <c r="N19" s="534"/>
      <c r="O19" s="538">
        <v>1</v>
      </c>
      <c r="P19" s="535">
        <f t="shared" si="1"/>
        <v>331</v>
      </c>
      <c r="Q19" s="538">
        <v>344</v>
      </c>
      <c r="R19" s="534"/>
      <c r="S19" s="556">
        <v>48</v>
      </c>
      <c r="T19" s="534"/>
      <c r="U19" s="538">
        <v>4</v>
      </c>
      <c r="V19" s="535">
        <f t="shared" si="2"/>
        <v>396</v>
      </c>
      <c r="W19" s="538">
        <v>56</v>
      </c>
      <c r="X19" s="534"/>
      <c r="Y19" s="534"/>
      <c r="Z19" s="534"/>
      <c r="AA19" s="538">
        <v>0</v>
      </c>
      <c r="AB19" s="535">
        <f t="shared" si="49"/>
        <v>56</v>
      </c>
      <c r="AC19" s="532">
        <f t="shared" si="50"/>
        <v>783</v>
      </c>
      <c r="AD19" s="324"/>
      <c r="AE19" s="324"/>
      <c r="AF19" s="324"/>
      <c r="AG19" s="324"/>
      <c r="AH19" s="324">
        <v>58</v>
      </c>
      <c r="AI19" s="324"/>
      <c r="AJ19" s="540"/>
      <c r="AK19" s="541">
        <v>0</v>
      </c>
      <c r="AL19" s="542"/>
      <c r="AM19" s="543">
        <v>0</v>
      </c>
      <c r="AN19" s="543"/>
      <c r="AO19" s="540"/>
      <c r="AP19" s="544"/>
      <c r="AQ19" s="543">
        <v>0</v>
      </c>
      <c r="AR19" s="541"/>
      <c r="AS19" s="541"/>
      <c r="AT19" s="534"/>
      <c r="AU19" s="534"/>
      <c r="AV19" s="543">
        <v>0</v>
      </c>
      <c r="AW19" s="543">
        <v>4</v>
      </c>
      <c r="AX19" s="541"/>
      <c r="AY19" s="543">
        <v>0</v>
      </c>
      <c r="AZ19" s="543"/>
      <c r="BA19" s="541"/>
      <c r="BB19" s="543"/>
      <c r="BC19" s="534"/>
      <c r="BD19" s="534"/>
      <c r="BE19" s="543">
        <v>0</v>
      </c>
      <c r="BF19" s="543"/>
      <c r="BG19" s="546"/>
      <c r="BH19" s="547">
        <f t="shared" si="51"/>
        <v>7959408</v>
      </c>
      <c r="BI19" s="548">
        <f t="shared" si="3"/>
        <v>681612</v>
      </c>
      <c r="BJ19" s="548">
        <f t="shared" si="3"/>
        <v>7277796</v>
      </c>
      <c r="BK19" s="548">
        <f t="shared" si="3"/>
        <v>5707592</v>
      </c>
      <c r="BL19" s="548">
        <f t="shared" si="3"/>
        <v>1570204</v>
      </c>
      <c r="BM19" s="547">
        <f t="shared" si="52"/>
        <v>0</v>
      </c>
      <c r="BN19" s="548">
        <f t="shared" si="4"/>
        <v>0</v>
      </c>
      <c r="BO19" s="548">
        <f t="shared" si="4"/>
        <v>0</v>
      </c>
      <c r="BP19" s="548">
        <f t="shared" si="4"/>
        <v>0</v>
      </c>
      <c r="BQ19" s="548">
        <f t="shared" si="4"/>
        <v>0</v>
      </c>
      <c r="BR19" s="547">
        <f t="shared" si="53"/>
        <v>988834</v>
      </c>
      <c r="BS19" s="548">
        <f t="shared" si="5"/>
        <v>30198</v>
      </c>
      <c r="BT19" s="548">
        <f t="shared" si="5"/>
        <v>958636</v>
      </c>
      <c r="BU19" s="548">
        <f t="shared" si="5"/>
        <v>755006</v>
      </c>
      <c r="BV19" s="548">
        <f t="shared" si="5"/>
        <v>203630</v>
      </c>
      <c r="BW19" s="548"/>
      <c r="BX19" s="548"/>
      <c r="BY19" s="548"/>
      <c r="BZ19" s="548"/>
      <c r="CA19" s="548"/>
      <c r="CB19" s="547">
        <f t="shared" si="54"/>
        <v>197552</v>
      </c>
      <c r="CC19" s="548">
        <f t="shared" si="6"/>
        <v>451</v>
      </c>
      <c r="CD19" s="548">
        <f t="shared" si="6"/>
        <v>197101</v>
      </c>
      <c r="CE19" s="548">
        <f t="shared" si="6"/>
        <v>197101</v>
      </c>
      <c r="CF19" s="548">
        <f t="shared" si="6"/>
        <v>0</v>
      </c>
      <c r="CG19" s="549">
        <f t="shared" si="55"/>
        <v>9145794</v>
      </c>
      <c r="CH19" s="547">
        <f t="shared" si="56"/>
        <v>12069240</v>
      </c>
      <c r="CI19" s="548">
        <f t="shared" si="56"/>
        <v>1009296</v>
      </c>
      <c r="CJ19" s="548">
        <f t="shared" si="56"/>
        <v>11059944</v>
      </c>
      <c r="CK19" s="548">
        <f t="shared" si="56"/>
        <v>8486136</v>
      </c>
      <c r="CL19" s="548">
        <f t="shared" si="56"/>
        <v>2573808</v>
      </c>
      <c r="CM19" s="547">
        <f t="shared" si="57"/>
        <v>0</v>
      </c>
      <c r="CN19" s="548">
        <f t="shared" si="7"/>
        <v>0</v>
      </c>
      <c r="CO19" s="548">
        <f t="shared" si="7"/>
        <v>0</v>
      </c>
      <c r="CP19" s="548">
        <f t="shared" si="7"/>
        <v>0</v>
      </c>
      <c r="CQ19" s="548">
        <f t="shared" si="7"/>
        <v>0</v>
      </c>
      <c r="CR19" s="547">
        <f t="shared" si="58"/>
        <v>4701360</v>
      </c>
      <c r="CS19" s="548">
        <f t="shared" si="58"/>
        <v>140832</v>
      </c>
      <c r="CT19" s="548">
        <f t="shared" si="58"/>
        <v>4560528</v>
      </c>
      <c r="CU19" s="548">
        <f t="shared" si="58"/>
        <v>3511296</v>
      </c>
      <c r="CV19" s="548">
        <f t="shared" si="58"/>
        <v>1049232</v>
      </c>
      <c r="CW19" s="547">
        <f t="shared" si="59"/>
        <v>0</v>
      </c>
      <c r="CX19" s="548">
        <f t="shared" si="8"/>
        <v>0</v>
      </c>
      <c r="CY19" s="548">
        <f t="shared" si="8"/>
        <v>0</v>
      </c>
      <c r="CZ19" s="548">
        <f t="shared" si="8"/>
        <v>0</v>
      </c>
      <c r="DA19" s="548">
        <f t="shared" si="8"/>
        <v>0</v>
      </c>
      <c r="DB19" s="547">
        <f t="shared" si="60"/>
        <v>912704</v>
      </c>
      <c r="DC19" s="548">
        <f t="shared" si="9"/>
        <v>3008</v>
      </c>
      <c r="DD19" s="548">
        <f t="shared" si="9"/>
        <v>909696</v>
      </c>
      <c r="DE19" s="548">
        <f t="shared" si="9"/>
        <v>909696</v>
      </c>
      <c r="DF19" s="548">
        <f t="shared" si="9"/>
        <v>0</v>
      </c>
      <c r="DG19" s="549">
        <f t="shared" si="61"/>
        <v>17683304</v>
      </c>
      <c r="DH19" s="547">
        <f t="shared" si="62"/>
        <v>1988616</v>
      </c>
      <c r="DI19" s="548">
        <f t="shared" si="62"/>
        <v>159880</v>
      </c>
      <c r="DJ19" s="548">
        <f t="shared" si="62"/>
        <v>1828736</v>
      </c>
      <c r="DK19" s="548">
        <f t="shared" si="62"/>
        <v>1337840</v>
      </c>
      <c r="DL19" s="548">
        <f t="shared" si="62"/>
        <v>490896</v>
      </c>
      <c r="DM19" s="547">
        <f t="shared" si="63"/>
        <v>0</v>
      </c>
      <c r="DN19" s="548">
        <f t="shared" si="10"/>
        <v>0</v>
      </c>
      <c r="DO19" s="548">
        <f t="shared" si="10"/>
        <v>0</v>
      </c>
      <c r="DP19" s="548">
        <f t="shared" si="10"/>
        <v>0</v>
      </c>
      <c r="DQ19" s="548">
        <f t="shared" si="10"/>
        <v>0</v>
      </c>
      <c r="DR19" s="548"/>
      <c r="DS19" s="548"/>
      <c r="DT19" s="548"/>
      <c r="DU19" s="548"/>
      <c r="DV19" s="548"/>
      <c r="DW19" s="547">
        <f t="shared" si="64"/>
        <v>0</v>
      </c>
      <c r="DX19" s="548">
        <f t="shared" si="11"/>
        <v>0</v>
      </c>
      <c r="DY19" s="548">
        <f t="shared" si="11"/>
        <v>0</v>
      </c>
      <c r="DZ19" s="548">
        <f t="shared" si="11"/>
        <v>0</v>
      </c>
      <c r="EA19" s="548">
        <f t="shared" si="11"/>
        <v>0</v>
      </c>
      <c r="EB19" s="547">
        <f t="shared" si="65"/>
        <v>0</v>
      </c>
      <c r="EC19" s="548">
        <f t="shared" si="12"/>
        <v>0</v>
      </c>
      <c r="ED19" s="548">
        <f t="shared" si="12"/>
        <v>0</v>
      </c>
      <c r="EE19" s="548">
        <f t="shared" si="12"/>
        <v>0</v>
      </c>
      <c r="EF19" s="548">
        <f t="shared" si="12"/>
        <v>0</v>
      </c>
      <c r="EG19" s="549">
        <f t="shared" si="66"/>
        <v>1988616</v>
      </c>
      <c r="EH19" s="549">
        <f t="shared" si="67"/>
        <v>28817714</v>
      </c>
      <c r="EI19" s="550">
        <f t="shared" si="68"/>
        <v>2025277</v>
      </c>
      <c r="EJ19" s="550">
        <f t="shared" si="13"/>
        <v>26792437</v>
      </c>
      <c r="EK19" s="550">
        <f t="shared" si="13"/>
        <v>20904667</v>
      </c>
      <c r="EL19" s="550">
        <f t="shared" si="13"/>
        <v>5887770</v>
      </c>
      <c r="EM19" s="551">
        <f t="shared" si="69"/>
        <v>22017264</v>
      </c>
      <c r="EN19" s="551">
        <f t="shared" si="70"/>
        <v>0</v>
      </c>
      <c r="EO19" s="551">
        <f t="shared" si="71"/>
        <v>5690194</v>
      </c>
      <c r="EP19" s="551">
        <f t="shared" si="72"/>
        <v>0</v>
      </c>
      <c r="EQ19" s="551">
        <f t="shared" si="73"/>
        <v>1110256</v>
      </c>
      <c r="ER19" s="547">
        <f t="shared" si="74"/>
        <v>0</v>
      </c>
      <c r="ES19" s="548">
        <f t="shared" si="74"/>
        <v>0</v>
      </c>
      <c r="ET19" s="548">
        <f t="shared" si="74"/>
        <v>0</v>
      </c>
      <c r="EU19" s="548">
        <f t="shared" si="74"/>
        <v>0</v>
      </c>
      <c r="EV19" s="548">
        <f t="shared" si="74"/>
        <v>0</v>
      </c>
      <c r="EW19" s="547">
        <f t="shared" si="75"/>
        <v>0</v>
      </c>
      <c r="EX19" s="547">
        <f t="shared" si="75"/>
        <v>0</v>
      </c>
      <c r="EY19" s="547">
        <f t="shared" si="75"/>
        <v>0</v>
      </c>
      <c r="EZ19" s="547">
        <f t="shared" si="14"/>
        <v>0</v>
      </c>
      <c r="FA19" s="547">
        <f t="shared" si="14"/>
        <v>0</v>
      </c>
      <c r="FB19" s="552">
        <f t="shared" si="76"/>
        <v>0</v>
      </c>
      <c r="FC19" s="552">
        <f t="shared" si="15"/>
        <v>0</v>
      </c>
      <c r="FD19" s="552">
        <f t="shared" si="15"/>
        <v>0</v>
      </c>
      <c r="FE19" s="552">
        <f t="shared" si="15"/>
        <v>0</v>
      </c>
      <c r="FF19" s="552">
        <f t="shared" si="15"/>
        <v>0</v>
      </c>
      <c r="FG19" s="552">
        <f t="shared" si="77"/>
        <v>0</v>
      </c>
      <c r="FH19" s="552">
        <f t="shared" si="16"/>
        <v>0</v>
      </c>
      <c r="FI19" s="552">
        <f t="shared" si="16"/>
        <v>0</v>
      </c>
      <c r="FJ19" s="552">
        <f t="shared" si="16"/>
        <v>0</v>
      </c>
      <c r="FK19" s="552">
        <f t="shared" si="16"/>
        <v>0</v>
      </c>
      <c r="FL19" s="547">
        <f t="shared" si="78"/>
        <v>87464</v>
      </c>
      <c r="FM19" s="547">
        <f t="shared" si="17"/>
        <v>1740</v>
      </c>
      <c r="FN19" s="547">
        <f t="shared" si="17"/>
        <v>85724</v>
      </c>
      <c r="FO19" s="547">
        <f t="shared" si="17"/>
        <v>85724</v>
      </c>
      <c r="FP19" s="547">
        <f t="shared" si="17"/>
        <v>0</v>
      </c>
      <c r="FQ19" s="547">
        <f t="shared" si="79"/>
        <v>0</v>
      </c>
      <c r="FR19" s="547">
        <f t="shared" si="18"/>
        <v>0</v>
      </c>
      <c r="FS19" s="547">
        <f t="shared" si="18"/>
        <v>0</v>
      </c>
      <c r="FT19" s="547">
        <f t="shared" si="18"/>
        <v>0</v>
      </c>
      <c r="FU19" s="547">
        <f t="shared" si="18"/>
        <v>0</v>
      </c>
      <c r="FV19" s="552">
        <f t="shared" si="80"/>
        <v>0</v>
      </c>
      <c r="FW19" s="552">
        <f t="shared" si="19"/>
        <v>0</v>
      </c>
      <c r="FX19" s="552">
        <f t="shared" si="19"/>
        <v>0</v>
      </c>
      <c r="FY19" s="552">
        <f t="shared" si="19"/>
        <v>0</v>
      </c>
      <c r="FZ19" s="552">
        <f t="shared" si="19"/>
        <v>0</v>
      </c>
      <c r="GA19" s="552">
        <f t="shared" si="81"/>
        <v>0</v>
      </c>
      <c r="GB19" s="552">
        <f t="shared" si="20"/>
        <v>0</v>
      </c>
      <c r="GC19" s="552">
        <f t="shared" si="20"/>
        <v>0</v>
      </c>
      <c r="GD19" s="552">
        <f t="shared" si="20"/>
        <v>0</v>
      </c>
      <c r="GE19" s="552">
        <f t="shared" si="20"/>
        <v>0</v>
      </c>
      <c r="GF19" s="552">
        <f t="shared" si="82"/>
        <v>0</v>
      </c>
      <c r="GG19" s="552">
        <f t="shared" si="21"/>
        <v>0</v>
      </c>
      <c r="GH19" s="552">
        <f t="shared" si="21"/>
        <v>0</v>
      </c>
      <c r="GI19" s="552">
        <f t="shared" si="21"/>
        <v>0</v>
      </c>
      <c r="GJ19" s="552">
        <f t="shared" si="21"/>
        <v>0</v>
      </c>
      <c r="GK19" s="552">
        <f t="shared" si="83"/>
        <v>0</v>
      </c>
      <c r="GL19" s="552">
        <f t="shared" si="22"/>
        <v>0</v>
      </c>
      <c r="GM19" s="552">
        <f t="shared" si="22"/>
        <v>0</v>
      </c>
      <c r="GN19" s="552">
        <f t="shared" si="22"/>
        <v>0</v>
      </c>
      <c r="GO19" s="552">
        <f t="shared" si="22"/>
        <v>0</v>
      </c>
      <c r="GP19" s="547">
        <f t="shared" si="84"/>
        <v>0</v>
      </c>
      <c r="GQ19" s="547">
        <f t="shared" si="23"/>
        <v>0</v>
      </c>
      <c r="GR19" s="547">
        <f t="shared" si="23"/>
        <v>0</v>
      </c>
      <c r="GS19" s="547">
        <f t="shared" si="23"/>
        <v>0</v>
      </c>
      <c r="GT19" s="547">
        <f t="shared" si="23"/>
        <v>0</v>
      </c>
      <c r="GU19" s="547">
        <f t="shared" si="85"/>
        <v>0</v>
      </c>
      <c r="GV19" s="547">
        <f t="shared" si="24"/>
        <v>0</v>
      </c>
      <c r="GW19" s="547">
        <f t="shared" si="24"/>
        <v>0</v>
      </c>
      <c r="GX19" s="547">
        <f t="shared" si="24"/>
        <v>0</v>
      </c>
      <c r="GY19" s="547">
        <f t="shared" si="24"/>
        <v>0</v>
      </c>
      <c r="GZ19" s="552">
        <f t="shared" si="86"/>
        <v>0</v>
      </c>
      <c r="HA19" s="552">
        <f t="shared" si="25"/>
        <v>0</v>
      </c>
      <c r="HB19" s="552">
        <f t="shared" si="25"/>
        <v>0</v>
      </c>
      <c r="HC19" s="552">
        <f t="shared" si="25"/>
        <v>0</v>
      </c>
      <c r="HD19" s="552">
        <f t="shared" si="25"/>
        <v>0</v>
      </c>
      <c r="HE19" s="552">
        <f t="shared" si="87"/>
        <v>0</v>
      </c>
      <c r="HF19" s="552">
        <f t="shared" si="26"/>
        <v>0</v>
      </c>
      <c r="HG19" s="552">
        <f t="shared" si="26"/>
        <v>0</v>
      </c>
      <c r="HH19" s="552">
        <f t="shared" si="26"/>
        <v>0</v>
      </c>
      <c r="HI19" s="552">
        <f t="shared" si="26"/>
        <v>0</v>
      </c>
      <c r="HJ19" s="547">
        <f t="shared" si="88"/>
        <v>0</v>
      </c>
      <c r="HK19" s="547">
        <f t="shared" si="27"/>
        <v>0</v>
      </c>
      <c r="HL19" s="547">
        <f t="shared" si="27"/>
        <v>0</v>
      </c>
      <c r="HM19" s="547">
        <f t="shared" si="27"/>
        <v>0</v>
      </c>
      <c r="HN19" s="547">
        <f t="shared" si="27"/>
        <v>0</v>
      </c>
      <c r="HO19" s="547">
        <f t="shared" si="89"/>
        <v>0</v>
      </c>
      <c r="HP19" s="547">
        <f t="shared" si="28"/>
        <v>0</v>
      </c>
      <c r="HQ19" s="547">
        <f t="shared" si="28"/>
        <v>0</v>
      </c>
      <c r="HR19" s="547">
        <f t="shared" si="28"/>
        <v>0</v>
      </c>
      <c r="HS19" s="547">
        <f t="shared" si="28"/>
        <v>0</v>
      </c>
      <c r="HT19" s="552">
        <f t="shared" si="90"/>
        <v>0</v>
      </c>
      <c r="HU19" s="552">
        <f t="shared" si="29"/>
        <v>0</v>
      </c>
      <c r="HV19" s="552">
        <f t="shared" si="29"/>
        <v>0</v>
      </c>
      <c r="HW19" s="552">
        <f t="shared" si="29"/>
        <v>0</v>
      </c>
      <c r="HX19" s="552">
        <f t="shared" si="29"/>
        <v>0</v>
      </c>
      <c r="HY19" s="552">
        <f t="shared" si="91"/>
        <v>0</v>
      </c>
      <c r="HZ19" s="552">
        <f t="shared" si="30"/>
        <v>0</v>
      </c>
      <c r="IA19" s="552">
        <f t="shared" si="30"/>
        <v>0</v>
      </c>
      <c r="IB19" s="552">
        <f t="shared" si="30"/>
        <v>0</v>
      </c>
      <c r="IC19" s="552">
        <f t="shared" si="30"/>
        <v>0</v>
      </c>
      <c r="ID19" s="547">
        <f t="shared" si="92"/>
        <v>0</v>
      </c>
      <c r="IE19" s="547">
        <f t="shared" si="31"/>
        <v>0</v>
      </c>
      <c r="IF19" s="547">
        <f t="shared" si="31"/>
        <v>0</v>
      </c>
      <c r="IG19" s="547">
        <f t="shared" si="31"/>
        <v>0</v>
      </c>
      <c r="IH19" s="547">
        <f t="shared" si="31"/>
        <v>0</v>
      </c>
      <c r="II19" s="547">
        <f t="shared" si="93"/>
        <v>1004336</v>
      </c>
      <c r="IJ19" s="547">
        <f t="shared" si="32"/>
        <v>132416</v>
      </c>
      <c r="IK19" s="547">
        <f t="shared" si="32"/>
        <v>871920</v>
      </c>
      <c r="IL19" s="547">
        <f t="shared" si="32"/>
        <v>669000</v>
      </c>
      <c r="IM19" s="547">
        <f t="shared" si="32"/>
        <v>202920</v>
      </c>
      <c r="IN19" s="552">
        <f t="shared" si="94"/>
        <v>0</v>
      </c>
      <c r="IO19" s="552">
        <f t="shared" si="33"/>
        <v>0</v>
      </c>
      <c r="IP19" s="552">
        <f t="shared" si="33"/>
        <v>0</v>
      </c>
      <c r="IQ19" s="552">
        <f t="shared" si="33"/>
        <v>0</v>
      </c>
      <c r="IR19" s="552">
        <f t="shared" si="33"/>
        <v>0</v>
      </c>
      <c r="IS19" s="552">
        <f t="shared" si="95"/>
        <v>0</v>
      </c>
      <c r="IT19" s="552">
        <f t="shared" si="34"/>
        <v>0</v>
      </c>
      <c r="IU19" s="552">
        <f t="shared" si="34"/>
        <v>0</v>
      </c>
      <c r="IV19" s="552">
        <f t="shared" si="34"/>
        <v>0</v>
      </c>
      <c r="IW19" s="552">
        <f t="shared" si="34"/>
        <v>0</v>
      </c>
      <c r="IX19" s="547">
        <f t="shared" si="96"/>
        <v>0</v>
      </c>
      <c r="IY19" s="547">
        <f t="shared" si="35"/>
        <v>0</v>
      </c>
      <c r="IZ19" s="547">
        <f t="shared" si="35"/>
        <v>0</v>
      </c>
      <c r="JA19" s="547">
        <f t="shared" si="35"/>
        <v>0</v>
      </c>
      <c r="JB19" s="547">
        <f t="shared" si="35"/>
        <v>0</v>
      </c>
      <c r="JC19" s="547">
        <f t="shared" si="97"/>
        <v>0</v>
      </c>
      <c r="JD19" s="547">
        <f t="shared" si="36"/>
        <v>0</v>
      </c>
      <c r="JE19" s="547">
        <f t="shared" si="36"/>
        <v>0</v>
      </c>
      <c r="JF19" s="547">
        <f t="shared" si="36"/>
        <v>0</v>
      </c>
      <c r="JG19" s="547">
        <f t="shared" si="36"/>
        <v>0</v>
      </c>
      <c r="JH19" s="552">
        <f t="shared" si="98"/>
        <v>0</v>
      </c>
      <c r="JI19" s="552">
        <f t="shared" si="37"/>
        <v>0</v>
      </c>
      <c r="JJ19" s="552">
        <f t="shared" si="37"/>
        <v>0</v>
      </c>
      <c r="JK19" s="552">
        <f t="shared" si="37"/>
        <v>0</v>
      </c>
      <c r="JL19" s="552">
        <f t="shared" si="37"/>
        <v>0</v>
      </c>
      <c r="JM19" s="552">
        <f t="shared" si="99"/>
        <v>0</v>
      </c>
      <c r="JN19" s="552">
        <f t="shared" si="38"/>
        <v>0</v>
      </c>
      <c r="JO19" s="552">
        <f t="shared" si="38"/>
        <v>0</v>
      </c>
      <c r="JP19" s="552">
        <f t="shared" si="38"/>
        <v>0</v>
      </c>
      <c r="JQ19" s="552">
        <f t="shared" si="38"/>
        <v>0</v>
      </c>
      <c r="JR19" s="547">
        <f t="shared" si="100"/>
        <v>0</v>
      </c>
      <c r="JS19" s="547">
        <f t="shared" si="39"/>
        <v>0</v>
      </c>
      <c r="JT19" s="547">
        <f t="shared" si="39"/>
        <v>0</v>
      </c>
      <c r="JU19" s="547">
        <f t="shared" si="39"/>
        <v>0</v>
      </c>
      <c r="JV19" s="547">
        <f t="shared" si="39"/>
        <v>0</v>
      </c>
      <c r="JW19" s="547">
        <f t="shared" si="101"/>
        <v>0</v>
      </c>
      <c r="JX19" s="547">
        <f t="shared" si="40"/>
        <v>0</v>
      </c>
      <c r="JY19" s="547">
        <f t="shared" si="40"/>
        <v>0</v>
      </c>
      <c r="JZ19" s="547">
        <f t="shared" si="40"/>
        <v>0</v>
      </c>
      <c r="KA19" s="547">
        <f t="shared" si="40"/>
        <v>0</v>
      </c>
      <c r="KB19" s="552">
        <f t="shared" si="102"/>
        <v>0</v>
      </c>
      <c r="KC19" s="552">
        <f t="shared" si="41"/>
        <v>0</v>
      </c>
      <c r="KD19" s="552">
        <f t="shared" si="41"/>
        <v>0</v>
      </c>
      <c r="KE19" s="552">
        <f t="shared" si="41"/>
        <v>0</v>
      </c>
      <c r="KF19" s="552">
        <f t="shared" si="41"/>
        <v>0</v>
      </c>
      <c r="KG19" s="552">
        <f t="shared" si="103"/>
        <v>0</v>
      </c>
      <c r="KH19" s="552">
        <f t="shared" si="42"/>
        <v>0</v>
      </c>
      <c r="KI19" s="552">
        <f t="shared" si="42"/>
        <v>0</v>
      </c>
      <c r="KJ19" s="552">
        <f t="shared" si="42"/>
        <v>0</v>
      </c>
      <c r="KK19" s="552">
        <f t="shared" si="42"/>
        <v>0</v>
      </c>
      <c r="KL19" s="552">
        <f t="shared" si="104"/>
        <v>87464</v>
      </c>
      <c r="KM19" s="552">
        <f t="shared" si="105"/>
        <v>1004336</v>
      </c>
      <c r="KN19" s="549">
        <f t="shared" si="106"/>
        <v>1091800</v>
      </c>
      <c r="KO19" s="549">
        <f t="shared" si="43"/>
        <v>134156</v>
      </c>
      <c r="KP19" s="549">
        <f t="shared" si="43"/>
        <v>957644</v>
      </c>
      <c r="KQ19" s="549">
        <f t="shared" si="43"/>
        <v>754724</v>
      </c>
      <c r="KR19" s="549">
        <f t="shared" si="43"/>
        <v>202920</v>
      </c>
      <c r="KS19" s="549">
        <f t="shared" si="44"/>
        <v>29909514</v>
      </c>
      <c r="KT19" s="550">
        <f t="shared" si="44"/>
        <v>2159433</v>
      </c>
      <c r="KU19" s="550">
        <f t="shared" si="44"/>
        <v>27750081</v>
      </c>
      <c r="KV19" s="550">
        <f t="shared" si="44"/>
        <v>21659391</v>
      </c>
      <c r="KW19" s="550">
        <f t="shared" si="44"/>
        <v>6090690</v>
      </c>
      <c r="KX19" s="537">
        <f t="shared" si="107"/>
        <v>29909.5</v>
      </c>
      <c r="KY19" s="553">
        <f t="shared" si="108"/>
        <v>29822.1</v>
      </c>
      <c r="KZ19" s="553">
        <f t="shared" si="109"/>
        <v>87.5</v>
      </c>
      <c r="LA19" s="554">
        <f t="shared" si="110"/>
        <v>31237.9</v>
      </c>
      <c r="LC19" s="723">
        <f t="shared" si="111"/>
        <v>0</v>
      </c>
      <c r="LD19" s="723">
        <f t="shared" si="112"/>
        <v>0</v>
      </c>
      <c r="LE19" s="723">
        <f t="shared" si="113"/>
        <v>0</v>
      </c>
      <c r="LF19" s="723">
        <f t="shared" si="114"/>
        <v>0</v>
      </c>
      <c r="LG19" s="723">
        <f t="shared" si="115"/>
        <v>1508</v>
      </c>
      <c r="LH19" s="723">
        <f t="shared" si="116"/>
        <v>0</v>
      </c>
      <c r="LI19" s="555"/>
      <c r="LJ19" s="555"/>
      <c r="LK19" s="555"/>
      <c r="LL19" s="555"/>
      <c r="LM19" s="555"/>
      <c r="LN19" s="555"/>
      <c r="LO19" s="555"/>
      <c r="LP19" s="555"/>
      <c r="LQ19" s="555"/>
      <c r="LR19" s="555"/>
      <c r="LS19" s="555"/>
      <c r="LT19" s="555"/>
      <c r="LU19" s="555"/>
      <c r="LV19" s="555"/>
      <c r="LW19" s="555"/>
      <c r="LX19" s="555"/>
      <c r="LY19" s="555"/>
      <c r="LZ19" s="555"/>
      <c r="MA19" s="555"/>
      <c r="MB19" s="555"/>
      <c r="MC19" s="555"/>
      <c r="MD19" s="555"/>
      <c r="ME19" s="555"/>
      <c r="MF19" s="555"/>
      <c r="MG19" s="555"/>
      <c r="MH19" s="555"/>
      <c r="MI19" s="555"/>
      <c r="MJ19" s="555"/>
      <c r="MK19" s="555"/>
      <c r="ML19" s="555"/>
      <c r="MM19" s="555"/>
      <c r="MN19" s="555"/>
      <c r="MO19" s="555"/>
      <c r="MP19" s="555"/>
      <c r="MQ19" s="555"/>
      <c r="MR19" s="555"/>
      <c r="MS19" s="555"/>
      <c r="MT19" s="555"/>
      <c r="MU19" s="555"/>
      <c r="MV19" s="555"/>
      <c r="MW19" s="555"/>
      <c r="MX19" s="555"/>
      <c r="MY19" s="555"/>
      <c r="MZ19" s="555"/>
      <c r="NA19" s="555"/>
      <c r="NB19" s="555"/>
      <c r="NC19" s="555"/>
      <c r="ND19" s="555"/>
      <c r="NE19" s="555"/>
      <c r="NF19" s="555"/>
      <c r="NG19" s="555"/>
      <c r="NH19" s="555"/>
      <c r="NI19" s="555"/>
      <c r="NJ19" s="555"/>
      <c r="NL19" s="749">
        <f t="shared" si="117"/>
        <v>0</v>
      </c>
      <c r="NM19" s="724">
        <f t="shared" si="118"/>
        <v>251084</v>
      </c>
      <c r="NN19" s="724">
        <f t="shared" si="119"/>
        <v>0</v>
      </c>
      <c r="NO19" s="750">
        <f t="shared" si="120"/>
        <v>0</v>
      </c>
      <c r="NP19" s="751">
        <f t="shared" si="45"/>
        <v>217980</v>
      </c>
      <c r="NQ19" s="751">
        <f t="shared" si="45"/>
        <v>0</v>
      </c>
      <c r="NR19" s="749">
        <f t="shared" si="121"/>
        <v>0</v>
      </c>
      <c r="NS19" s="724">
        <f t="shared" si="122"/>
        <v>33104</v>
      </c>
      <c r="NT19" s="724">
        <f t="shared" si="123"/>
        <v>0</v>
      </c>
    </row>
    <row r="20" spans="1:384">
      <c r="A20" s="533" t="s">
        <v>1226</v>
      </c>
      <c r="B20" s="534"/>
      <c r="C20" s="534"/>
      <c r="D20" s="534"/>
      <c r="E20" s="535">
        <f t="shared" si="46"/>
        <v>0</v>
      </c>
      <c r="F20" s="536"/>
      <c r="G20" s="536"/>
      <c r="H20" s="536"/>
      <c r="I20" s="535">
        <f t="shared" si="47"/>
        <v>0</v>
      </c>
      <c r="J20" s="537">
        <f t="shared" si="48"/>
        <v>0</v>
      </c>
      <c r="K20" s="538">
        <v>360</v>
      </c>
      <c r="L20" s="534"/>
      <c r="M20" s="556">
        <v>0</v>
      </c>
      <c r="N20" s="534"/>
      <c r="O20" s="538">
        <v>0</v>
      </c>
      <c r="P20" s="535">
        <f t="shared" si="1"/>
        <v>360</v>
      </c>
      <c r="Q20" s="538">
        <v>383</v>
      </c>
      <c r="R20" s="534"/>
      <c r="S20" s="556">
        <v>0</v>
      </c>
      <c r="T20" s="534"/>
      <c r="U20" s="538">
        <v>0</v>
      </c>
      <c r="V20" s="535">
        <f t="shared" si="2"/>
        <v>383</v>
      </c>
      <c r="W20" s="538">
        <v>119</v>
      </c>
      <c r="X20" s="534"/>
      <c r="Y20" s="534"/>
      <c r="Z20" s="534"/>
      <c r="AA20" s="538">
        <v>1</v>
      </c>
      <c r="AB20" s="535">
        <f t="shared" si="49"/>
        <v>120</v>
      </c>
      <c r="AC20" s="532">
        <f t="shared" si="50"/>
        <v>863</v>
      </c>
      <c r="AD20" s="324"/>
      <c r="AE20" s="324"/>
      <c r="AF20" s="324"/>
      <c r="AG20" s="324"/>
      <c r="AH20" s="324"/>
      <c r="AI20" s="324"/>
      <c r="AJ20" s="540"/>
      <c r="AK20" s="541">
        <v>0</v>
      </c>
      <c r="AL20" s="542"/>
      <c r="AM20" s="543">
        <v>0</v>
      </c>
      <c r="AN20" s="543"/>
      <c r="AO20" s="540"/>
      <c r="AP20" s="544"/>
      <c r="AQ20" s="543">
        <v>2</v>
      </c>
      <c r="AR20" s="541"/>
      <c r="AS20" s="541"/>
      <c r="AT20" s="534"/>
      <c r="AU20" s="534"/>
      <c r="AV20" s="543">
        <v>0</v>
      </c>
      <c r="AW20" s="543">
        <v>2</v>
      </c>
      <c r="AX20" s="541"/>
      <c r="AY20" s="543">
        <v>0</v>
      </c>
      <c r="AZ20" s="543"/>
      <c r="BA20" s="541"/>
      <c r="BB20" s="543"/>
      <c r="BC20" s="534"/>
      <c r="BD20" s="534"/>
      <c r="BE20" s="543">
        <v>0</v>
      </c>
      <c r="BF20" s="543"/>
      <c r="BG20" s="546"/>
      <c r="BH20" s="547">
        <f t="shared" si="51"/>
        <v>9067680</v>
      </c>
      <c r="BI20" s="548">
        <f t="shared" si="3"/>
        <v>776520</v>
      </c>
      <c r="BJ20" s="548">
        <f t="shared" si="3"/>
        <v>8291160</v>
      </c>
      <c r="BK20" s="548">
        <f t="shared" si="3"/>
        <v>6502320</v>
      </c>
      <c r="BL20" s="548">
        <f t="shared" si="3"/>
        <v>1788840</v>
      </c>
      <c r="BM20" s="547">
        <f t="shared" si="52"/>
        <v>0</v>
      </c>
      <c r="BN20" s="548">
        <f t="shared" si="4"/>
        <v>0</v>
      </c>
      <c r="BO20" s="548">
        <f t="shared" si="4"/>
        <v>0</v>
      </c>
      <c r="BP20" s="548">
        <f t="shared" si="4"/>
        <v>0</v>
      </c>
      <c r="BQ20" s="548">
        <f t="shared" si="4"/>
        <v>0</v>
      </c>
      <c r="BR20" s="547">
        <f t="shared" si="53"/>
        <v>0</v>
      </c>
      <c r="BS20" s="548">
        <f t="shared" si="5"/>
        <v>0</v>
      </c>
      <c r="BT20" s="548">
        <f t="shared" si="5"/>
        <v>0</v>
      </c>
      <c r="BU20" s="548">
        <f t="shared" si="5"/>
        <v>0</v>
      </c>
      <c r="BV20" s="548">
        <f t="shared" si="5"/>
        <v>0</v>
      </c>
      <c r="BW20" s="548"/>
      <c r="BX20" s="548"/>
      <c r="BY20" s="548"/>
      <c r="BZ20" s="548"/>
      <c r="CA20" s="548"/>
      <c r="CB20" s="547">
        <f t="shared" si="54"/>
        <v>0</v>
      </c>
      <c r="CC20" s="548">
        <f t="shared" si="6"/>
        <v>0</v>
      </c>
      <c r="CD20" s="548">
        <f t="shared" si="6"/>
        <v>0</v>
      </c>
      <c r="CE20" s="548">
        <f t="shared" si="6"/>
        <v>0</v>
      </c>
      <c r="CF20" s="548">
        <f t="shared" si="6"/>
        <v>0</v>
      </c>
      <c r="CG20" s="549">
        <f t="shared" si="55"/>
        <v>9067680</v>
      </c>
      <c r="CH20" s="547">
        <f t="shared" si="56"/>
        <v>13437555</v>
      </c>
      <c r="CI20" s="548">
        <f t="shared" si="56"/>
        <v>1123722</v>
      </c>
      <c r="CJ20" s="548">
        <f t="shared" si="56"/>
        <v>12313833</v>
      </c>
      <c r="CK20" s="548">
        <f t="shared" si="56"/>
        <v>9448227</v>
      </c>
      <c r="CL20" s="548">
        <f t="shared" si="56"/>
        <v>2865606</v>
      </c>
      <c r="CM20" s="547">
        <f t="shared" si="57"/>
        <v>0</v>
      </c>
      <c r="CN20" s="548">
        <f t="shared" si="7"/>
        <v>0</v>
      </c>
      <c r="CO20" s="548">
        <f t="shared" si="7"/>
        <v>0</v>
      </c>
      <c r="CP20" s="548">
        <f t="shared" si="7"/>
        <v>0</v>
      </c>
      <c r="CQ20" s="548">
        <f t="shared" si="7"/>
        <v>0</v>
      </c>
      <c r="CR20" s="547">
        <f t="shared" si="58"/>
        <v>0</v>
      </c>
      <c r="CS20" s="548">
        <f t="shared" si="58"/>
        <v>0</v>
      </c>
      <c r="CT20" s="548">
        <f t="shared" si="58"/>
        <v>0</v>
      </c>
      <c r="CU20" s="548">
        <f t="shared" si="58"/>
        <v>0</v>
      </c>
      <c r="CV20" s="548">
        <f t="shared" si="58"/>
        <v>0</v>
      </c>
      <c r="CW20" s="547">
        <f t="shared" si="59"/>
        <v>0</v>
      </c>
      <c r="CX20" s="548">
        <f t="shared" si="8"/>
        <v>0</v>
      </c>
      <c r="CY20" s="548">
        <f t="shared" si="8"/>
        <v>0</v>
      </c>
      <c r="CZ20" s="548">
        <f t="shared" si="8"/>
        <v>0</v>
      </c>
      <c r="DA20" s="548">
        <f t="shared" si="8"/>
        <v>0</v>
      </c>
      <c r="DB20" s="547">
        <f t="shared" si="60"/>
        <v>0</v>
      </c>
      <c r="DC20" s="548">
        <f t="shared" si="9"/>
        <v>0</v>
      </c>
      <c r="DD20" s="548">
        <f t="shared" si="9"/>
        <v>0</v>
      </c>
      <c r="DE20" s="548">
        <f t="shared" si="9"/>
        <v>0</v>
      </c>
      <c r="DF20" s="548">
        <f t="shared" si="9"/>
        <v>0</v>
      </c>
      <c r="DG20" s="549">
        <f t="shared" si="61"/>
        <v>13437555</v>
      </c>
      <c r="DH20" s="547">
        <f t="shared" si="62"/>
        <v>4225809</v>
      </c>
      <c r="DI20" s="548">
        <f t="shared" si="62"/>
        <v>339745</v>
      </c>
      <c r="DJ20" s="548">
        <f t="shared" si="62"/>
        <v>3886064</v>
      </c>
      <c r="DK20" s="548">
        <f t="shared" si="62"/>
        <v>2842910</v>
      </c>
      <c r="DL20" s="548">
        <f t="shared" si="62"/>
        <v>1043154</v>
      </c>
      <c r="DM20" s="547">
        <f t="shared" si="63"/>
        <v>0</v>
      </c>
      <c r="DN20" s="548">
        <f t="shared" si="10"/>
        <v>0</v>
      </c>
      <c r="DO20" s="548">
        <f t="shared" si="10"/>
        <v>0</v>
      </c>
      <c r="DP20" s="548">
        <f t="shared" si="10"/>
        <v>0</v>
      </c>
      <c r="DQ20" s="548">
        <f t="shared" si="10"/>
        <v>0</v>
      </c>
      <c r="DR20" s="548"/>
      <c r="DS20" s="548"/>
      <c r="DT20" s="548"/>
      <c r="DU20" s="548"/>
      <c r="DV20" s="548"/>
      <c r="DW20" s="547">
        <f t="shared" si="64"/>
        <v>0</v>
      </c>
      <c r="DX20" s="548">
        <f t="shared" si="11"/>
        <v>0</v>
      </c>
      <c r="DY20" s="548">
        <f t="shared" si="11"/>
        <v>0</v>
      </c>
      <c r="DZ20" s="548">
        <f t="shared" si="11"/>
        <v>0</v>
      </c>
      <c r="EA20" s="548">
        <f t="shared" si="11"/>
        <v>0</v>
      </c>
      <c r="EB20" s="547">
        <f t="shared" si="65"/>
        <v>273811</v>
      </c>
      <c r="EC20" s="548">
        <f t="shared" si="12"/>
        <v>903</v>
      </c>
      <c r="ED20" s="548">
        <f t="shared" si="12"/>
        <v>272908</v>
      </c>
      <c r="EE20" s="548">
        <f t="shared" si="12"/>
        <v>272908</v>
      </c>
      <c r="EF20" s="548">
        <f t="shared" si="12"/>
        <v>0</v>
      </c>
      <c r="EG20" s="549">
        <f t="shared" si="66"/>
        <v>4499620</v>
      </c>
      <c r="EH20" s="549">
        <f t="shared" si="67"/>
        <v>27004855</v>
      </c>
      <c r="EI20" s="550">
        <f t="shared" si="68"/>
        <v>2240890</v>
      </c>
      <c r="EJ20" s="550">
        <f t="shared" si="13"/>
        <v>24763965</v>
      </c>
      <c r="EK20" s="550">
        <f t="shared" si="13"/>
        <v>19066365</v>
      </c>
      <c r="EL20" s="550">
        <f t="shared" si="13"/>
        <v>5697600</v>
      </c>
      <c r="EM20" s="551">
        <f t="shared" si="69"/>
        <v>26731044</v>
      </c>
      <c r="EN20" s="551">
        <f t="shared" si="70"/>
        <v>0</v>
      </c>
      <c r="EO20" s="551">
        <f t="shared" si="71"/>
        <v>0</v>
      </c>
      <c r="EP20" s="551">
        <f t="shared" si="72"/>
        <v>0</v>
      </c>
      <c r="EQ20" s="551">
        <f t="shared" si="73"/>
        <v>273811</v>
      </c>
      <c r="ER20" s="547">
        <f t="shared" si="74"/>
        <v>0</v>
      </c>
      <c r="ES20" s="548">
        <f t="shared" si="74"/>
        <v>0</v>
      </c>
      <c r="ET20" s="548">
        <f t="shared" si="74"/>
        <v>0</v>
      </c>
      <c r="EU20" s="548">
        <f t="shared" si="74"/>
        <v>0</v>
      </c>
      <c r="EV20" s="548">
        <f t="shared" si="74"/>
        <v>0</v>
      </c>
      <c r="EW20" s="547">
        <f t="shared" si="75"/>
        <v>0</v>
      </c>
      <c r="EX20" s="547">
        <f t="shared" si="75"/>
        <v>0</v>
      </c>
      <c r="EY20" s="547">
        <f t="shared" si="75"/>
        <v>0</v>
      </c>
      <c r="EZ20" s="547">
        <f t="shared" si="14"/>
        <v>0</v>
      </c>
      <c r="FA20" s="547">
        <f t="shared" si="14"/>
        <v>0</v>
      </c>
      <c r="FB20" s="552">
        <f t="shared" si="76"/>
        <v>0</v>
      </c>
      <c r="FC20" s="552">
        <f t="shared" si="15"/>
        <v>0</v>
      </c>
      <c r="FD20" s="552">
        <f t="shared" si="15"/>
        <v>0</v>
      </c>
      <c r="FE20" s="552">
        <f t="shared" si="15"/>
        <v>0</v>
      </c>
      <c r="FF20" s="552">
        <f t="shared" si="15"/>
        <v>0</v>
      </c>
      <c r="FG20" s="552">
        <f t="shared" si="77"/>
        <v>0</v>
      </c>
      <c r="FH20" s="552">
        <f t="shared" si="16"/>
        <v>0</v>
      </c>
      <c r="FI20" s="552">
        <f t="shared" si="16"/>
        <v>0</v>
      </c>
      <c r="FJ20" s="552">
        <f t="shared" si="16"/>
        <v>0</v>
      </c>
      <c r="FK20" s="552">
        <f t="shared" si="16"/>
        <v>0</v>
      </c>
      <c r="FL20" s="547">
        <f t="shared" si="78"/>
        <v>0</v>
      </c>
      <c r="FM20" s="547">
        <f t="shared" si="17"/>
        <v>0</v>
      </c>
      <c r="FN20" s="547">
        <f t="shared" si="17"/>
        <v>0</v>
      </c>
      <c r="FO20" s="547">
        <f t="shared" si="17"/>
        <v>0</v>
      </c>
      <c r="FP20" s="547">
        <f t="shared" si="17"/>
        <v>0</v>
      </c>
      <c r="FQ20" s="547">
        <f t="shared" si="79"/>
        <v>0</v>
      </c>
      <c r="FR20" s="547">
        <f t="shared" si="18"/>
        <v>0</v>
      </c>
      <c r="FS20" s="547">
        <f t="shared" si="18"/>
        <v>0</v>
      </c>
      <c r="FT20" s="547">
        <f t="shared" si="18"/>
        <v>0</v>
      </c>
      <c r="FU20" s="547">
        <f t="shared" si="18"/>
        <v>0</v>
      </c>
      <c r="FV20" s="552">
        <f t="shared" si="80"/>
        <v>0</v>
      </c>
      <c r="FW20" s="552">
        <f t="shared" si="19"/>
        <v>0</v>
      </c>
      <c r="FX20" s="552">
        <f t="shared" si="19"/>
        <v>0</v>
      </c>
      <c r="FY20" s="552">
        <f t="shared" si="19"/>
        <v>0</v>
      </c>
      <c r="FZ20" s="552">
        <f t="shared" si="19"/>
        <v>0</v>
      </c>
      <c r="GA20" s="552">
        <f t="shared" si="81"/>
        <v>0</v>
      </c>
      <c r="GB20" s="552">
        <f t="shared" si="20"/>
        <v>0</v>
      </c>
      <c r="GC20" s="552">
        <f t="shared" si="20"/>
        <v>0</v>
      </c>
      <c r="GD20" s="552">
        <f t="shared" si="20"/>
        <v>0</v>
      </c>
      <c r="GE20" s="552">
        <f t="shared" si="20"/>
        <v>0</v>
      </c>
      <c r="GF20" s="552">
        <f t="shared" si="82"/>
        <v>0</v>
      </c>
      <c r="GG20" s="552">
        <f t="shared" si="21"/>
        <v>0</v>
      </c>
      <c r="GH20" s="552">
        <f t="shared" si="21"/>
        <v>0</v>
      </c>
      <c r="GI20" s="552">
        <f t="shared" si="21"/>
        <v>0</v>
      </c>
      <c r="GJ20" s="552">
        <f t="shared" si="21"/>
        <v>0</v>
      </c>
      <c r="GK20" s="552">
        <f t="shared" si="83"/>
        <v>0</v>
      </c>
      <c r="GL20" s="552">
        <f t="shared" si="22"/>
        <v>0</v>
      </c>
      <c r="GM20" s="552">
        <f t="shared" si="22"/>
        <v>0</v>
      </c>
      <c r="GN20" s="552">
        <f t="shared" si="22"/>
        <v>0</v>
      </c>
      <c r="GO20" s="552">
        <f t="shared" si="22"/>
        <v>0</v>
      </c>
      <c r="GP20" s="547">
        <f t="shared" si="84"/>
        <v>0</v>
      </c>
      <c r="GQ20" s="547">
        <f t="shared" si="23"/>
        <v>0</v>
      </c>
      <c r="GR20" s="547">
        <f t="shared" si="23"/>
        <v>0</v>
      </c>
      <c r="GS20" s="547">
        <f t="shared" si="23"/>
        <v>0</v>
      </c>
      <c r="GT20" s="547">
        <f t="shared" si="23"/>
        <v>0</v>
      </c>
      <c r="GU20" s="547">
        <f t="shared" si="85"/>
        <v>0</v>
      </c>
      <c r="GV20" s="547">
        <f t="shared" si="24"/>
        <v>0</v>
      </c>
      <c r="GW20" s="547">
        <f t="shared" si="24"/>
        <v>0</v>
      </c>
      <c r="GX20" s="547">
        <f t="shared" si="24"/>
        <v>0</v>
      </c>
      <c r="GY20" s="547">
        <f t="shared" si="24"/>
        <v>0</v>
      </c>
      <c r="GZ20" s="552">
        <f t="shared" si="86"/>
        <v>0</v>
      </c>
      <c r="HA20" s="552">
        <f t="shared" si="25"/>
        <v>0</v>
      </c>
      <c r="HB20" s="552">
        <f t="shared" si="25"/>
        <v>0</v>
      </c>
      <c r="HC20" s="552">
        <f t="shared" si="25"/>
        <v>0</v>
      </c>
      <c r="HD20" s="552">
        <f t="shared" si="25"/>
        <v>0</v>
      </c>
      <c r="HE20" s="552">
        <f t="shared" si="87"/>
        <v>82728</v>
      </c>
      <c r="HF20" s="552">
        <f t="shared" si="26"/>
        <v>10068</v>
      </c>
      <c r="HG20" s="552">
        <f t="shared" si="26"/>
        <v>72660</v>
      </c>
      <c r="HH20" s="552">
        <f t="shared" si="26"/>
        <v>55750</v>
      </c>
      <c r="HI20" s="552">
        <f t="shared" si="26"/>
        <v>16910</v>
      </c>
      <c r="HJ20" s="547">
        <f t="shared" si="88"/>
        <v>0</v>
      </c>
      <c r="HK20" s="547">
        <f t="shared" si="27"/>
        <v>0</v>
      </c>
      <c r="HL20" s="547">
        <f t="shared" si="27"/>
        <v>0</v>
      </c>
      <c r="HM20" s="547">
        <f t="shared" si="27"/>
        <v>0</v>
      </c>
      <c r="HN20" s="547">
        <f t="shared" si="27"/>
        <v>0</v>
      </c>
      <c r="HO20" s="547">
        <f t="shared" si="89"/>
        <v>0</v>
      </c>
      <c r="HP20" s="547">
        <f t="shared" si="28"/>
        <v>0</v>
      </c>
      <c r="HQ20" s="547">
        <f t="shared" si="28"/>
        <v>0</v>
      </c>
      <c r="HR20" s="547">
        <f t="shared" si="28"/>
        <v>0</v>
      </c>
      <c r="HS20" s="547">
        <f t="shared" si="28"/>
        <v>0</v>
      </c>
      <c r="HT20" s="552">
        <f t="shared" si="90"/>
        <v>0</v>
      </c>
      <c r="HU20" s="552">
        <f t="shared" si="29"/>
        <v>0</v>
      </c>
      <c r="HV20" s="552">
        <f t="shared" si="29"/>
        <v>0</v>
      </c>
      <c r="HW20" s="552">
        <f t="shared" si="29"/>
        <v>0</v>
      </c>
      <c r="HX20" s="552">
        <f t="shared" si="29"/>
        <v>0</v>
      </c>
      <c r="HY20" s="552">
        <f t="shared" si="91"/>
        <v>0</v>
      </c>
      <c r="HZ20" s="552">
        <f t="shared" si="30"/>
        <v>0</v>
      </c>
      <c r="IA20" s="552">
        <f t="shared" si="30"/>
        <v>0</v>
      </c>
      <c r="IB20" s="552">
        <f t="shared" si="30"/>
        <v>0</v>
      </c>
      <c r="IC20" s="552">
        <f t="shared" si="30"/>
        <v>0</v>
      </c>
      <c r="ID20" s="547">
        <f t="shared" si="92"/>
        <v>0</v>
      </c>
      <c r="IE20" s="547">
        <f t="shared" si="31"/>
        <v>0</v>
      </c>
      <c r="IF20" s="547">
        <f t="shared" si="31"/>
        <v>0</v>
      </c>
      <c r="IG20" s="547">
        <f t="shared" si="31"/>
        <v>0</v>
      </c>
      <c r="IH20" s="547">
        <f t="shared" si="31"/>
        <v>0</v>
      </c>
      <c r="II20" s="547">
        <f t="shared" si="93"/>
        <v>502168</v>
      </c>
      <c r="IJ20" s="547">
        <f t="shared" si="32"/>
        <v>66208</v>
      </c>
      <c r="IK20" s="547">
        <f t="shared" si="32"/>
        <v>435960</v>
      </c>
      <c r="IL20" s="547">
        <f t="shared" si="32"/>
        <v>334500</v>
      </c>
      <c r="IM20" s="547">
        <f t="shared" si="32"/>
        <v>101460</v>
      </c>
      <c r="IN20" s="552">
        <f t="shared" si="94"/>
        <v>0</v>
      </c>
      <c r="IO20" s="552">
        <f t="shared" si="33"/>
        <v>0</v>
      </c>
      <c r="IP20" s="552">
        <f t="shared" si="33"/>
        <v>0</v>
      </c>
      <c r="IQ20" s="552">
        <f t="shared" si="33"/>
        <v>0</v>
      </c>
      <c r="IR20" s="552">
        <f t="shared" si="33"/>
        <v>0</v>
      </c>
      <c r="IS20" s="552">
        <f t="shared" si="95"/>
        <v>0</v>
      </c>
      <c r="IT20" s="552">
        <f t="shared" si="34"/>
        <v>0</v>
      </c>
      <c r="IU20" s="552">
        <f t="shared" si="34"/>
        <v>0</v>
      </c>
      <c r="IV20" s="552">
        <f t="shared" si="34"/>
        <v>0</v>
      </c>
      <c r="IW20" s="552">
        <f t="shared" si="34"/>
        <v>0</v>
      </c>
      <c r="IX20" s="547">
        <f t="shared" si="96"/>
        <v>0</v>
      </c>
      <c r="IY20" s="547">
        <f t="shared" si="35"/>
        <v>0</v>
      </c>
      <c r="IZ20" s="547">
        <f t="shared" si="35"/>
        <v>0</v>
      </c>
      <c r="JA20" s="547">
        <f t="shared" si="35"/>
        <v>0</v>
      </c>
      <c r="JB20" s="547">
        <f t="shared" si="35"/>
        <v>0</v>
      </c>
      <c r="JC20" s="547">
        <f t="shared" si="97"/>
        <v>0</v>
      </c>
      <c r="JD20" s="547">
        <f t="shared" si="36"/>
        <v>0</v>
      </c>
      <c r="JE20" s="547">
        <f t="shared" si="36"/>
        <v>0</v>
      </c>
      <c r="JF20" s="547">
        <f t="shared" si="36"/>
        <v>0</v>
      </c>
      <c r="JG20" s="547">
        <f t="shared" si="36"/>
        <v>0</v>
      </c>
      <c r="JH20" s="552">
        <f t="shared" si="98"/>
        <v>0</v>
      </c>
      <c r="JI20" s="552">
        <f t="shared" si="37"/>
        <v>0</v>
      </c>
      <c r="JJ20" s="552">
        <f t="shared" si="37"/>
        <v>0</v>
      </c>
      <c r="JK20" s="552">
        <f t="shared" si="37"/>
        <v>0</v>
      </c>
      <c r="JL20" s="552">
        <f t="shared" si="37"/>
        <v>0</v>
      </c>
      <c r="JM20" s="552">
        <f t="shared" si="99"/>
        <v>0</v>
      </c>
      <c r="JN20" s="552">
        <f t="shared" si="38"/>
        <v>0</v>
      </c>
      <c r="JO20" s="552">
        <f t="shared" si="38"/>
        <v>0</v>
      </c>
      <c r="JP20" s="552">
        <f t="shared" si="38"/>
        <v>0</v>
      </c>
      <c r="JQ20" s="552">
        <f t="shared" si="38"/>
        <v>0</v>
      </c>
      <c r="JR20" s="547">
        <f t="shared" si="100"/>
        <v>0</v>
      </c>
      <c r="JS20" s="547">
        <f t="shared" si="39"/>
        <v>0</v>
      </c>
      <c r="JT20" s="547">
        <f t="shared" si="39"/>
        <v>0</v>
      </c>
      <c r="JU20" s="547">
        <f t="shared" si="39"/>
        <v>0</v>
      </c>
      <c r="JV20" s="547">
        <f t="shared" si="39"/>
        <v>0</v>
      </c>
      <c r="JW20" s="547">
        <f t="shared" si="101"/>
        <v>0</v>
      </c>
      <c r="JX20" s="547">
        <f t="shared" si="40"/>
        <v>0</v>
      </c>
      <c r="JY20" s="547">
        <f t="shared" si="40"/>
        <v>0</v>
      </c>
      <c r="JZ20" s="547">
        <f t="shared" si="40"/>
        <v>0</v>
      </c>
      <c r="KA20" s="547">
        <f t="shared" si="40"/>
        <v>0</v>
      </c>
      <c r="KB20" s="552">
        <f t="shared" si="102"/>
        <v>0</v>
      </c>
      <c r="KC20" s="552">
        <f t="shared" si="41"/>
        <v>0</v>
      </c>
      <c r="KD20" s="552">
        <f t="shared" si="41"/>
        <v>0</v>
      </c>
      <c r="KE20" s="552">
        <f t="shared" si="41"/>
        <v>0</v>
      </c>
      <c r="KF20" s="552">
        <f t="shared" si="41"/>
        <v>0</v>
      </c>
      <c r="KG20" s="552">
        <f t="shared" si="103"/>
        <v>0</v>
      </c>
      <c r="KH20" s="552">
        <f t="shared" si="42"/>
        <v>0</v>
      </c>
      <c r="KI20" s="552">
        <f t="shared" si="42"/>
        <v>0</v>
      </c>
      <c r="KJ20" s="552">
        <f t="shared" si="42"/>
        <v>0</v>
      </c>
      <c r="KK20" s="552">
        <f t="shared" si="42"/>
        <v>0</v>
      </c>
      <c r="KL20" s="552">
        <f t="shared" si="104"/>
        <v>0</v>
      </c>
      <c r="KM20" s="552">
        <f t="shared" si="105"/>
        <v>584896</v>
      </c>
      <c r="KN20" s="549">
        <f t="shared" si="106"/>
        <v>584896</v>
      </c>
      <c r="KO20" s="549">
        <f t="shared" si="43"/>
        <v>76276</v>
      </c>
      <c r="KP20" s="549">
        <f t="shared" si="43"/>
        <v>508620</v>
      </c>
      <c r="KQ20" s="549">
        <f t="shared" si="43"/>
        <v>390250</v>
      </c>
      <c r="KR20" s="549">
        <f t="shared" si="43"/>
        <v>118370</v>
      </c>
      <c r="KS20" s="549">
        <f t="shared" si="44"/>
        <v>27589751</v>
      </c>
      <c r="KT20" s="550">
        <f t="shared" si="44"/>
        <v>2317166</v>
      </c>
      <c r="KU20" s="550">
        <f t="shared" si="44"/>
        <v>25272585</v>
      </c>
      <c r="KV20" s="550">
        <f t="shared" si="44"/>
        <v>19456615</v>
      </c>
      <c r="KW20" s="550">
        <f t="shared" si="44"/>
        <v>5815970</v>
      </c>
      <c r="KX20" s="537">
        <f t="shared" si="107"/>
        <v>27589.8</v>
      </c>
      <c r="KY20" s="553">
        <f t="shared" si="108"/>
        <v>27589.8</v>
      </c>
      <c r="KZ20" s="553">
        <f t="shared" si="109"/>
        <v>0</v>
      </c>
      <c r="LA20" s="554">
        <f t="shared" si="110"/>
        <v>27589.8</v>
      </c>
      <c r="LC20" s="723">
        <f t="shared" si="111"/>
        <v>0</v>
      </c>
      <c r="LD20" s="723">
        <f t="shared" si="112"/>
        <v>0</v>
      </c>
      <c r="LE20" s="723">
        <f t="shared" si="113"/>
        <v>0</v>
      </c>
      <c r="LF20" s="723">
        <f t="shared" si="114"/>
        <v>0</v>
      </c>
      <c r="LG20" s="723">
        <f t="shared" si="115"/>
        <v>0</v>
      </c>
      <c r="LH20" s="723">
        <f t="shared" si="116"/>
        <v>0</v>
      </c>
      <c r="LI20" s="555"/>
      <c r="LJ20" s="555"/>
      <c r="LK20" s="555"/>
      <c r="LL20" s="555"/>
      <c r="LM20" s="555"/>
      <c r="LN20" s="555"/>
      <c r="LO20" s="555"/>
      <c r="LP20" s="555"/>
      <c r="LQ20" s="555"/>
      <c r="LR20" s="555"/>
      <c r="LS20" s="555"/>
      <c r="LT20" s="555"/>
      <c r="LU20" s="555"/>
      <c r="LV20" s="555"/>
      <c r="LW20" s="555"/>
      <c r="LX20" s="555"/>
      <c r="LY20" s="555"/>
      <c r="LZ20" s="555"/>
      <c r="MA20" s="555"/>
      <c r="MB20" s="555"/>
      <c r="MC20" s="555"/>
      <c r="MD20" s="555"/>
      <c r="ME20" s="555"/>
      <c r="MF20" s="555"/>
      <c r="MG20" s="555"/>
      <c r="MH20" s="555"/>
      <c r="MI20" s="555"/>
      <c r="MJ20" s="555"/>
      <c r="MK20" s="555"/>
      <c r="ML20" s="555"/>
      <c r="MM20" s="555"/>
      <c r="MN20" s="555"/>
      <c r="MO20" s="555"/>
      <c r="MP20" s="555"/>
      <c r="MQ20" s="555"/>
      <c r="MR20" s="555"/>
      <c r="MS20" s="555"/>
      <c r="MT20" s="555"/>
      <c r="MU20" s="555"/>
      <c r="MV20" s="555"/>
      <c r="MW20" s="555"/>
      <c r="MX20" s="555"/>
      <c r="MY20" s="555"/>
      <c r="MZ20" s="555"/>
      <c r="NA20" s="555"/>
      <c r="NB20" s="555"/>
      <c r="NC20" s="555"/>
      <c r="ND20" s="555"/>
      <c r="NE20" s="555"/>
      <c r="NF20" s="555"/>
      <c r="NG20" s="555"/>
      <c r="NH20" s="555"/>
      <c r="NI20" s="555"/>
      <c r="NJ20" s="555"/>
      <c r="NL20" s="749">
        <f t="shared" si="117"/>
        <v>0</v>
      </c>
      <c r="NM20" s="724">
        <f t="shared" si="118"/>
        <v>146224</v>
      </c>
      <c r="NN20" s="724">
        <f t="shared" si="119"/>
        <v>0</v>
      </c>
      <c r="NO20" s="750">
        <f t="shared" si="120"/>
        <v>0</v>
      </c>
      <c r="NP20" s="751">
        <f t="shared" si="45"/>
        <v>127155</v>
      </c>
      <c r="NQ20" s="751">
        <f t="shared" si="45"/>
        <v>0</v>
      </c>
      <c r="NR20" s="749">
        <f t="shared" si="121"/>
        <v>0</v>
      </c>
      <c r="NS20" s="724">
        <f t="shared" si="122"/>
        <v>19069</v>
      </c>
      <c r="NT20" s="724">
        <f t="shared" si="123"/>
        <v>0</v>
      </c>
    </row>
    <row r="21" spans="1:384">
      <c r="A21" s="533" t="s">
        <v>792</v>
      </c>
      <c r="B21" s="534"/>
      <c r="C21" s="534"/>
      <c r="D21" s="534"/>
      <c r="E21" s="535">
        <f t="shared" si="46"/>
        <v>0</v>
      </c>
      <c r="F21" s="536"/>
      <c r="G21" s="536"/>
      <c r="H21" s="536"/>
      <c r="I21" s="535">
        <f t="shared" si="47"/>
        <v>0</v>
      </c>
      <c r="J21" s="537">
        <f t="shared" si="48"/>
        <v>0</v>
      </c>
      <c r="K21" s="538">
        <v>0</v>
      </c>
      <c r="L21" s="534"/>
      <c r="M21" s="556">
        <v>0</v>
      </c>
      <c r="N21" s="534"/>
      <c r="O21" s="538">
        <v>0</v>
      </c>
      <c r="P21" s="535">
        <f t="shared" si="1"/>
        <v>0</v>
      </c>
      <c r="Q21" s="538">
        <v>0</v>
      </c>
      <c r="R21" s="534"/>
      <c r="S21" s="556">
        <v>170</v>
      </c>
      <c r="T21" s="534">
        <v>166</v>
      </c>
      <c r="U21" s="538">
        <v>0</v>
      </c>
      <c r="V21" s="535">
        <f t="shared" si="2"/>
        <v>336</v>
      </c>
      <c r="W21" s="538">
        <v>0</v>
      </c>
      <c r="X21" s="534"/>
      <c r="Y21" s="534"/>
      <c r="Z21" s="534">
        <v>47</v>
      </c>
      <c r="AA21" s="538">
        <v>0</v>
      </c>
      <c r="AB21" s="535">
        <f t="shared" si="49"/>
        <v>47</v>
      </c>
      <c r="AC21" s="532">
        <f t="shared" si="50"/>
        <v>383</v>
      </c>
      <c r="AD21" s="324">
        <v>13</v>
      </c>
      <c r="AE21" s="324"/>
      <c r="AF21" s="324"/>
      <c r="AG21" s="324"/>
      <c r="AH21" s="324">
        <v>55</v>
      </c>
      <c r="AI21" s="324">
        <v>20</v>
      </c>
      <c r="AJ21" s="540"/>
      <c r="AK21" s="541">
        <v>0</v>
      </c>
      <c r="AL21" s="542"/>
      <c r="AM21" s="543">
        <v>0</v>
      </c>
      <c r="AN21" s="543"/>
      <c r="AO21" s="540"/>
      <c r="AP21" s="544"/>
      <c r="AQ21" s="543">
        <v>0</v>
      </c>
      <c r="AR21" s="541"/>
      <c r="AS21" s="541"/>
      <c r="AT21" s="534"/>
      <c r="AU21" s="534"/>
      <c r="AV21" s="543">
        <v>0</v>
      </c>
      <c r="AW21" s="543">
        <v>0</v>
      </c>
      <c r="AX21" s="541"/>
      <c r="AY21" s="543">
        <v>0</v>
      </c>
      <c r="AZ21" s="543"/>
      <c r="BA21" s="541"/>
      <c r="BB21" s="543"/>
      <c r="BC21" s="534"/>
      <c r="BD21" s="534"/>
      <c r="BE21" s="543">
        <v>0</v>
      </c>
      <c r="BF21" s="543"/>
      <c r="BG21" s="546"/>
      <c r="BH21" s="547">
        <f t="shared" si="51"/>
        <v>0</v>
      </c>
      <c r="BI21" s="548">
        <f t="shared" si="3"/>
        <v>0</v>
      </c>
      <c r="BJ21" s="548">
        <f t="shared" si="3"/>
        <v>0</v>
      </c>
      <c r="BK21" s="548">
        <f t="shared" si="3"/>
        <v>0</v>
      </c>
      <c r="BL21" s="548">
        <f t="shared" si="3"/>
        <v>0</v>
      </c>
      <c r="BM21" s="547">
        <f t="shared" si="52"/>
        <v>0</v>
      </c>
      <c r="BN21" s="548">
        <f t="shared" si="4"/>
        <v>0</v>
      </c>
      <c r="BO21" s="548">
        <f t="shared" si="4"/>
        <v>0</v>
      </c>
      <c r="BP21" s="548">
        <f t="shared" si="4"/>
        <v>0</v>
      </c>
      <c r="BQ21" s="548">
        <f t="shared" si="4"/>
        <v>0</v>
      </c>
      <c r="BR21" s="547">
        <f t="shared" si="53"/>
        <v>0</v>
      </c>
      <c r="BS21" s="548">
        <f t="shared" si="5"/>
        <v>0</v>
      </c>
      <c r="BT21" s="548">
        <f t="shared" si="5"/>
        <v>0</v>
      </c>
      <c r="BU21" s="548">
        <f t="shared" si="5"/>
        <v>0</v>
      </c>
      <c r="BV21" s="548">
        <f t="shared" si="5"/>
        <v>0</v>
      </c>
      <c r="BW21" s="548"/>
      <c r="BX21" s="548"/>
      <c r="BY21" s="548"/>
      <c r="BZ21" s="548"/>
      <c r="CA21" s="548"/>
      <c r="CB21" s="547">
        <f t="shared" si="54"/>
        <v>0</v>
      </c>
      <c r="CC21" s="548">
        <f t="shared" si="6"/>
        <v>0</v>
      </c>
      <c r="CD21" s="548">
        <f t="shared" si="6"/>
        <v>0</v>
      </c>
      <c r="CE21" s="548">
        <f t="shared" si="6"/>
        <v>0</v>
      </c>
      <c r="CF21" s="548">
        <f t="shared" si="6"/>
        <v>0</v>
      </c>
      <c r="CG21" s="549">
        <f t="shared" si="55"/>
        <v>0</v>
      </c>
      <c r="CH21" s="547">
        <f t="shared" si="56"/>
        <v>0</v>
      </c>
      <c r="CI21" s="548">
        <f t="shared" si="56"/>
        <v>0</v>
      </c>
      <c r="CJ21" s="548">
        <f t="shared" si="56"/>
        <v>0</v>
      </c>
      <c r="CK21" s="548">
        <f t="shared" si="56"/>
        <v>0</v>
      </c>
      <c r="CL21" s="548">
        <f t="shared" si="56"/>
        <v>0</v>
      </c>
      <c r="CM21" s="547">
        <f t="shared" si="57"/>
        <v>0</v>
      </c>
      <c r="CN21" s="548">
        <f t="shared" si="7"/>
        <v>0</v>
      </c>
      <c r="CO21" s="548">
        <f t="shared" si="7"/>
        <v>0</v>
      </c>
      <c r="CP21" s="548">
        <f t="shared" si="7"/>
        <v>0</v>
      </c>
      <c r="CQ21" s="548">
        <f t="shared" si="7"/>
        <v>0</v>
      </c>
      <c r="CR21" s="547">
        <f t="shared" si="58"/>
        <v>16650650</v>
      </c>
      <c r="CS21" s="548">
        <f t="shared" si="58"/>
        <v>498780</v>
      </c>
      <c r="CT21" s="548">
        <f t="shared" si="58"/>
        <v>16151870</v>
      </c>
      <c r="CU21" s="548">
        <f t="shared" si="58"/>
        <v>12435840</v>
      </c>
      <c r="CV21" s="548">
        <f t="shared" si="58"/>
        <v>3716030</v>
      </c>
      <c r="CW21" s="547">
        <f t="shared" si="59"/>
        <v>3649344</v>
      </c>
      <c r="CX21" s="548">
        <f t="shared" si="8"/>
        <v>406534</v>
      </c>
      <c r="CY21" s="548">
        <f t="shared" si="8"/>
        <v>3242810</v>
      </c>
      <c r="CZ21" s="548">
        <f t="shared" si="8"/>
        <v>2348900</v>
      </c>
      <c r="DA21" s="548">
        <f t="shared" si="8"/>
        <v>893910</v>
      </c>
      <c r="DB21" s="547">
        <f t="shared" si="60"/>
        <v>0</v>
      </c>
      <c r="DC21" s="548">
        <f t="shared" si="9"/>
        <v>0</v>
      </c>
      <c r="DD21" s="548">
        <f t="shared" si="9"/>
        <v>0</v>
      </c>
      <c r="DE21" s="548">
        <f t="shared" si="9"/>
        <v>0</v>
      </c>
      <c r="DF21" s="548">
        <f t="shared" si="9"/>
        <v>0</v>
      </c>
      <c r="DG21" s="549">
        <f t="shared" si="61"/>
        <v>20299994</v>
      </c>
      <c r="DH21" s="547">
        <f t="shared" si="62"/>
        <v>0</v>
      </c>
      <c r="DI21" s="548">
        <f t="shared" si="62"/>
        <v>0</v>
      </c>
      <c r="DJ21" s="548">
        <f t="shared" si="62"/>
        <v>0</v>
      </c>
      <c r="DK21" s="548">
        <f t="shared" si="62"/>
        <v>0</v>
      </c>
      <c r="DL21" s="548">
        <f t="shared" si="62"/>
        <v>0</v>
      </c>
      <c r="DM21" s="547">
        <f t="shared" si="63"/>
        <v>0</v>
      </c>
      <c r="DN21" s="548">
        <f t="shared" si="10"/>
        <v>0</v>
      </c>
      <c r="DO21" s="548">
        <f t="shared" si="10"/>
        <v>0</v>
      </c>
      <c r="DP21" s="548">
        <f t="shared" si="10"/>
        <v>0</v>
      </c>
      <c r="DQ21" s="548">
        <f t="shared" si="10"/>
        <v>0</v>
      </c>
      <c r="DR21" s="548"/>
      <c r="DS21" s="548"/>
      <c r="DT21" s="548"/>
      <c r="DU21" s="548"/>
      <c r="DV21" s="548"/>
      <c r="DW21" s="547">
        <f t="shared" si="64"/>
        <v>1050262</v>
      </c>
      <c r="DX21" s="548">
        <f t="shared" si="11"/>
        <v>130143</v>
      </c>
      <c r="DY21" s="548">
        <f t="shared" si="11"/>
        <v>920119</v>
      </c>
      <c r="DZ21" s="548">
        <f t="shared" si="11"/>
        <v>666507</v>
      </c>
      <c r="EA21" s="548">
        <f t="shared" si="11"/>
        <v>253612</v>
      </c>
      <c r="EB21" s="547">
        <f t="shared" si="65"/>
        <v>0</v>
      </c>
      <c r="EC21" s="548">
        <f t="shared" si="12"/>
        <v>0</v>
      </c>
      <c r="ED21" s="548">
        <f t="shared" si="12"/>
        <v>0</v>
      </c>
      <c r="EE21" s="548">
        <f t="shared" si="12"/>
        <v>0</v>
      </c>
      <c r="EF21" s="548">
        <f t="shared" si="12"/>
        <v>0</v>
      </c>
      <c r="EG21" s="549">
        <f t="shared" si="66"/>
        <v>1050262</v>
      </c>
      <c r="EH21" s="549">
        <f t="shared" si="67"/>
        <v>21350256</v>
      </c>
      <c r="EI21" s="550">
        <f t="shared" si="68"/>
        <v>1035457</v>
      </c>
      <c r="EJ21" s="550">
        <f t="shared" si="13"/>
        <v>20314799</v>
      </c>
      <c r="EK21" s="550">
        <f t="shared" si="13"/>
        <v>15451247</v>
      </c>
      <c r="EL21" s="550">
        <f t="shared" si="13"/>
        <v>4863552</v>
      </c>
      <c r="EM21" s="551">
        <f t="shared" si="69"/>
        <v>0</v>
      </c>
      <c r="EN21" s="551">
        <f t="shared" si="70"/>
        <v>0</v>
      </c>
      <c r="EO21" s="551">
        <f t="shared" si="71"/>
        <v>16650650</v>
      </c>
      <c r="EP21" s="551">
        <f t="shared" si="72"/>
        <v>4699606</v>
      </c>
      <c r="EQ21" s="551">
        <f t="shared" si="73"/>
        <v>0</v>
      </c>
      <c r="ER21" s="547">
        <f t="shared" si="74"/>
        <v>19604</v>
      </c>
      <c r="ES21" s="548">
        <f t="shared" si="74"/>
        <v>390</v>
      </c>
      <c r="ET21" s="548">
        <f t="shared" si="74"/>
        <v>19214</v>
      </c>
      <c r="EU21" s="548">
        <f t="shared" si="74"/>
        <v>19214</v>
      </c>
      <c r="EV21" s="548">
        <f t="shared" si="74"/>
        <v>0</v>
      </c>
      <c r="EW21" s="547">
        <f t="shared" si="75"/>
        <v>0</v>
      </c>
      <c r="EX21" s="547">
        <f t="shared" si="75"/>
        <v>0</v>
      </c>
      <c r="EY21" s="547">
        <f t="shared" si="75"/>
        <v>0</v>
      </c>
      <c r="EZ21" s="547">
        <f t="shared" si="14"/>
        <v>0</v>
      </c>
      <c r="FA21" s="547">
        <f t="shared" si="14"/>
        <v>0</v>
      </c>
      <c r="FB21" s="552">
        <f t="shared" si="76"/>
        <v>0</v>
      </c>
      <c r="FC21" s="552">
        <f t="shared" si="15"/>
        <v>0</v>
      </c>
      <c r="FD21" s="552">
        <f t="shared" si="15"/>
        <v>0</v>
      </c>
      <c r="FE21" s="552">
        <f t="shared" si="15"/>
        <v>0</v>
      </c>
      <c r="FF21" s="552">
        <f t="shared" si="15"/>
        <v>0</v>
      </c>
      <c r="FG21" s="552">
        <f t="shared" si="77"/>
        <v>0</v>
      </c>
      <c r="FH21" s="552">
        <f t="shared" si="16"/>
        <v>0</v>
      </c>
      <c r="FI21" s="552">
        <f t="shared" si="16"/>
        <v>0</v>
      </c>
      <c r="FJ21" s="552">
        <f t="shared" si="16"/>
        <v>0</v>
      </c>
      <c r="FK21" s="552">
        <f t="shared" si="16"/>
        <v>0</v>
      </c>
      <c r="FL21" s="547">
        <f t="shared" si="78"/>
        <v>82940</v>
      </c>
      <c r="FM21" s="547">
        <f t="shared" si="17"/>
        <v>1650</v>
      </c>
      <c r="FN21" s="547">
        <f t="shared" si="17"/>
        <v>81290</v>
      </c>
      <c r="FO21" s="547">
        <f t="shared" si="17"/>
        <v>81290</v>
      </c>
      <c r="FP21" s="547">
        <f t="shared" si="17"/>
        <v>0</v>
      </c>
      <c r="FQ21" s="547">
        <f t="shared" si="79"/>
        <v>25820</v>
      </c>
      <c r="FR21" s="547">
        <f t="shared" si="18"/>
        <v>500</v>
      </c>
      <c r="FS21" s="547">
        <f t="shared" si="18"/>
        <v>25320</v>
      </c>
      <c r="FT21" s="547">
        <f t="shared" si="18"/>
        <v>25320</v>
      </c>
      <c r="FU21" s="547">
        <f t="shared" si="18"/>
        <v>0</v>
      </c>
      <c r="FV21" s="552">
        <f t="shared" si="80"/>
        <v>0</v>
      </c>
      <c r="FW21" s="552">
        <f t="shared" si="19"/>
        <v>0</v>
      </c>
      <c r="FX21" s="552">
        <f t="shared" si="19"/>
        <v>0</v>
      </c>
      <c r="FY21" s="552">
        <f t="shared" si="19"/>
        <v>0</v>
      </c>
      <c r="FZ21" s="552">
        <f t="shared" si="19"/>
        <v>0</v>
      </c>
      <c r="GA21" s="552">
        <f t="shared" si="81"/>
        <v>0</v>
      </c>
      <c r="GB21" s="552">
        <f t="shared" si="20"/>
        <v>0</v>
      </c>
      <c r="GC21" s="552">
        <f t="shared" si="20"/>
        <v>0</v>
      </c>
      <c r="GD21" s="552">
        <f t="shared" si="20"/>
        <v>0</v>
      </c>
      <c r="GE21" s="552">
        <f t="shared" si="20"/>
        <v>0</v>
      </c>
      <c r="GF21" s="552">
        <f t="shared" si="82"/>
        <v>0</v>
      </c>
      <c r="GG21" s="552">
        <f t="shared" si="21"/>
        <v>0</v>
      </c>
      <c r="GH21" s="552">
        <f t="shared" si="21"/>
        <v>0</v>
      </c>
      <c r="GI21" s="552">
        <f t="shared" si="21"/>
        <v>0</v>
      </c>
      <c r="GJ21" s="552">
        <f t="shared" si="21"/>
        <v>0</v>
      </c>
      <c r="GK21" s="552">
        <f t="shared" si="83"/>
        <v>0</v>
      </c>
      <c r="GL21" s="552">
        <f t="shared" si="22"/>
        <v>0</v>
      </c>
      <c r="GM21" s="552">
        <f t="shared" si="22"/>
        <v>0</v>
      </c>
      <c r="GN21" s="552">
        <f t="shared" si="22"/>
        <v>0</v>
      </c>
      <c r="GO21" s="552">
        <f t="shared" si="22"/>
        <v>0</v>
      </c>
      <c r="GP21" s="547">
        <f t="shared" si="84"/>
        <v>0</v>
      </c>
      <c r="GQ21" s="547">
        <f t="shared" si="23"/>
        <v>0</v>
      </c>
      <c r="GR21" s="547">
        <f t="shared" si="23"/>
        <v>0</v>
      </c>
      <c r="GS21" s="547">
        <f t="shared" si="23"/>
        <v>0</v>
      </c>
      <c r="GT21" s="547">
        <f t="shared" si="23"/>
        <v>0</v>
      </c>
      <c r="GU21" s="547">
        <f t="shared" si="85"/>
        <v>0</v>
      </c>
      <c r="GV21" s="547">
        <f t="shared" si="24"/>
        <v>0</v>
      </c>
      <c r="GW21" s="547">
        <f t="shared" si="24"/>
        <v>0</v>
      </c>
      <c r="GX21" s="547">
        <f t="shared" si="24"/>
        <v>0</v>
      </c>
      <c r="GY21" s="547">
        <f t="shared" si="24"/>
        <v>0</v>
      </c>
      <c r="GZ21" s="552">
        <f t="shared" si="86"/>
        <v>0</v>
      </c>
      <c r="HA21" s="552">
        <f t="shared" si="25"/>
        <v>0</v>
      </c>
      <c r="HB21" s="552">
        <f t="shared" si="25"/>
        <v>0</v>
      </c>
      <c r="HC21" s="552">
        <f t="shared" si="25"/>
        <v>0</v>
      </c>
      <c r="HD21" s="552">
        <f t="shared" si="25"/>
        <v>0</v>
      </c>
      <c r="HE21" s="552">
        <f t="shared" si="87"/>
        <v>0</v>
      </c>
      <c r="HF21" s="552">
        <f t="shared" si="26"/>
        <v>0</v>
      </c>
      <c r="HG21" s="552">
        <f t="shared" si="26"/>
        <v>0</v>
      </c>
      <c r="HH21" s="552">
        <f t="shared" si="26"/>
        <v>0</v>
      </c>
      <c r="HI21" s="552">
        <f t="shared" si="26"/>
        <v>0</v>
      </c>
      <c r="HJ21" s="547">
        <f t="shared" si="88"/>
        <v>0</v>
      </c>
      <c r="HK21" s="547">
        <f t="shared" si="27"/>
        <v>0</v>
      </c>
      <c r="HL21" s="547">
        <f t="shared" si="27"/>
        <v>0</v>
      </c>
      <c r="HM21" s="547">
        <f t="shared" si="27"/>
        <v>0</v>
      </c>
      <c r="HN21" s="547">
        <f t="shared" si="27"/>
        <v>0</v>
      </c>
      <c r="HO21" s="547">
        <f t="shared" si="89"/>
        <v>0</v>
      </c>
      <c r="HP21" s="547">
        <f t="shared" si="28"/>
        <v>0</v>
      </c>
      <c r="HQ21" s="547">
        <f t="shared" si="28"/>
        <v>0</v>
      </c>
      <c r="HR21" s="547">
        <f t="shared" si="28"/>
        <v>0</v>
      </c>
      <c r="HS21" s="547">
        <f t="shared" si="28"/>
        <v>0</v>
      </c>
      <c r="HT21" s="552">
        <f t="shared" si="90"/>
        <v>0</v>
      </c>
      <c r="HU21" s="552">
        <f t="shared" si="29"/>
        <v>0</v>
      </c>
      <c r="HV21" s="552">
        <f t="shared" si="29"/>
        <v>0</v>
      </c>
      <c r="HW21" s="552">
        <f t="shared" si="29"/>
        <v>0</v>
      </c>
      <c r="HX21" s="552">
        <f t="shared" si="29"/>
        <v>0</v>
      </c>
      <c r="HY21" s="552">
        <f t="shared" si="91"/>
        <v>0</v>
      </c>
      <c r="HZ21" s="552">
        <f t="shared" si="30"/>
        <v>0</v>
      </c>
      <c r="IA21" s="552">
        <f t="shared" si="30"/>
        <v>0</v>
      </c>
      <c r="IB21" s="552">
        <f t="shared" si="30"/>
        <v>0</v>
      </c>
      <c r="IC21" s="552">
        <f t="shared" si="30"/>
        <v>0</v>
      </c>
      <c r="ID21" s="547">
        <f t="shared" si="92"/>
        <v>0</v>
      </c>
      <c r="IE21" s="547">
        <f t="shared" si="31"/>
        <v>0</v>
      </c>
      <c r="IF21" s="547">
        <f t="shared" si="31"/>
        <v>0</v>
      </c>
      <c r="IG21" s="547">
        <f t="shared" si="31"/>
        <v>0</v>
      </c>
      <c r="IH21" s="547">
        <f t="shared" si="31"/>
        <v>0</v>
      </c>
      <c r="II21" s="547">
        <f t="shared" si="93"/>
        <v>0</v>
      </c>
      <c r="IJ21" s="547">
        <f t="shared" si="32"/>
        <v>0</v>
      </c>
      <c r="IK21" s="547">
        <f t="shared" si="32"/>
        <v>0</v>
      </c>
      <c r="IL21" s="547">
        <f t="shared" si="32"/>
        <v>0</v>
      </c>
      <c r="IM21" s="547">
        <f t="shared" si="32"/>
        <v>0</v>
      </c>
      <c r="IN21" s="552">
        <f t="shared" si="94"/>
        <v>0</v>
      </c>
      <c r="IO21" s="552">
        <f t="shared" si="33"/>
        <v>0</v>
      </c>
      <c r="IP21" s="552">
        <f t="shared" si="33"/>
        <v>0</v>
      </c>
      <c r="IQ21" s="552">
        <f t="shared" si="33"/>
        <v>0</v>
      </c>
      <c r="IR21" s="552">
        <f t="shared" si="33"/>
        <v>0</v>
      </c>
      <c r="IS21" s="552">
        <f t="shared" si="95"/>
        <v>0</v>
      </c>
      <c r="IT21" s="552">
        <f t="shared" si="34"/>
        <v>0</v>
      </c>
      <c r="IU21" s="552">
        <f t="shared" si="34"/>
        <v>0</v>
      </c>
      <c r="IV21" s="552">
        <f t="shared" si="34"/>
        <v>0</v>
      </c>
      <c r="IW21" s="552">
        <f t="shared" si="34"/>
        <v>0</v>
      </c>
      <c r="IX21" s="547">
        <f t="shared" si="96"/>
        <v>0</v>
      </c>
      <c r="IY21" s="547">
        <f t="shared" si="35"/>
        <v>0</v>
      </c>
      <c r="IZ21" s="547">
        <f t="shared" si="35"/>
        <v>0</v>
      </c>
      <c r="JA21" s="547">
        <f t="shared" si="35"/>
        <v>0</v>
      </c>
      <c r="JB21" s="547">
        <f t="shared" si="35"/>
        <v>0</v>
      </c>
      <c r="JC21" s="547">
        <f t="shared" si="97"/>
        <v>0</v>
      </c>
      <c r="JD21" s="547">
        <f t="shared" si="36"/>
        <v>0</v>
      </c>
      <c r="JE21" s="547">
        <f t="shared" si="36"/>
        <v>0</v>
      </c>
      <c r="JF21" s="547">
        <f t="shared" si="36"/>
        <v>0</v>
      </c>
      <c r="JG21" s="547">
        <f t="shared" si="36"/>
        <v>0</v>
      </c>
      <c r="JH21" s="552">
        <f t="shared" si="98"/>
        <v>0</v>
      </c>
      <c r="JI21" s="552">
        <f t="shared" si="37"/>
        <v>0</v>
      </c>
      <c r="JJ21" s="552">
        <f t="shared" si="37"/>
        <v>0</v>
      </c>
      <c r="JK21" s="552">
        <f t="shared" si="37"/>
        <v>0</v>
      </c>
      <c r="JL21" s="552">
        <f t="shared" si="37"/>
        <v>0</v>
      </c>
      <c r="JM21" s="552">
        <f t="shared" si="99"/>
        <v>0</v>
      </c>
      <c r="JN21" s="552">
        <f t="shared" si="38"/>
        <v>0</v>
      </c>
      <c r="JO21" s="552">
        <f t="shared" si="38"/>
        <v>0</v>
      </c>
      <c r="JP21" s="552">
        <f t="shared" si="38"/>
        <v>0</v>
      </c>
      <c r="JQ21" s="552">
        <f t="shared" si="38"/>
        <v>0</v>
      </c>
      <c r="JR21" s="547">
        <f t="shared" si="100"/>
        <v>0</v>
      </c>
      <c r="JS21" s="547">
        <f t="shared" si="39"/>
        <v>0</v>
      </c>
      <c r="JT21" s="547">
        <f t="shared" si="39"/>
        <v>0</v>
      </c>
      <c r="JU21" s="547">
        <f t="shared" si="39"/>
        <v>0</v>
      </c>
      <c r="JV21" s="547">
        <f t="shared" si="39"/>
        <v>0</v>
      </c>
      <c r="JW21" s="547">
        <f t="shared" si="101"/>
        <v>0</v>
      </c>
      <c r="JX21" s="547">
        <f t="shared" si="40"/>
        <v>0</v>
      </c>
      <c r="JY21" s="547">
        <f t="shared" si="40"/>
        <v>0</v>
      </c>
      <c r="JZ21" s="547">
        <f t="shared" si="40"/>
        <v>0</v>
      </c>
      <c r="KA21" s="547">
        <f t="shared" si="40"/>
        <v>0</v>
      </c>
      <c r="KB21" s="552">
        <f t="shared" si="102"/>
        <v>0</v>
      </c>
      <c r="KC21" s="552">
        <f t="shared" si="41"/>
        <v>0</v>
      </c>
      <c r="KD21" s="552">
        <f t="shared" si="41"/>
        <v>0</v>
      </c>
      <c r="KE21" s="552">
        <f t="shared" si="41"/>
        <v>0</v>
      </c>
      <c r="KF21" s="552">
        <f t="shared" si="41"/>
        <v>0</v>
      </c>
      <c r="KG21" s="552">
        <f t="shared" si="103"/>
        <v>0</v>
      </c>
      <c r="KH21" s="552">
        <f t="shared" si="42"/>
        <v>0</v>
      </c>
      <c r="KI21" s="552">
        <f t="shared" si="42"/>
        <v>0</v>
      </c>
      <c r="KJ21" s="552">
        <f t="shared" si="42"/>
        <v>0</v>
      </c>
      <c r="KK21" s="552">
        <f t="shared" si="42"/>
        <v>0</v>
      </c>
      <c r="KL21" s="552">
        <f t="shared" si="104"/>
        <v>128364</v>
      </c>
      <c r="KM21" s="552">
        <f t="shared" si="105"/>
        <v>0</v>
      </c>
      <c r="KN21" s="549">
        <f t="shared" si="106"/>
        <v>128364</v>
      </c>
      <c r="KO21" s="549">
        <f t="shared" si="43"/>
        <v>2540</v>
      </c>
      <c r="KP21" s="549">
        <f t="shared" si="43"/>
        <v>125824</v>
      </c>
      <c r="KQ21" s="549">
        <f t="shared" si="43"/>
        <v>125824</v>
      </c>
      <c r="KR21" s="549">
        <f t="shared" si="43"/>
        <v>0</v>
      </c>
      <c r="KS21" s="549">
        <f t="shared" si="44"/>
        <v>21478620</v>
      </c>
      <c r="KT21" s="550">
        <f t="shared" si="44"/>
        <v>1037997</v>
      </c>
      <c r="KU21" s="550">
        <f t="shared" si="44"/>
        <v>20440623</v>
      </c>
      <c r="KV21" s="550">
        <f t="shared" si="44"/>
        <v>15577071</v>
      </c>
      <c r="KW21" s="550">
        <f t="shared" si="44"/>
        <v>4863552</v>
      </c>
      <c r="KX21" s="537">
        <f t="shared" si="107"/>
        <v>21478.6</v>
      </c>
      <c r="KY21" s="553">
        <f t="shared" si="108"/>
        <v>21350.3</v>
      </c>
      <c r="KZ21" s="553">
        <f t="shared" si="109"/>
        <v>128.4</v>
      </c>
      <c r="LA21" s="554">
        <f t="shared" si="110"/>
        <v>21478.7</v>
      </c>
      <c r="LC21" s="723">
        <f t="shared" si="111"/>
        <v>1508</v>
      </c>
      <c r="LD21" s="723">
        <f t="shared" si="112"/>
        <v>0</v>
      </c>
      <c r="LE21" s="723">
        <f t="shared" si="113"/>
        <v>0</v>
      </c>
      <c r="LF21" s="723">
        <f t="shared" si="114"/>
        <v>0</v>
      </c>
      <c r="LG21" s="723">
        <f t="shared" si="115"/>
        <v>1508</v>
      </c>
      <c r="LH21" s="723">
        <f t="shared" si="116"/>
        <v>1291</v>
      </c>
      <c r="LI21" s="555"/>
      <c r="LJ21" s="555"/>
      <c r="LK21" s="555"/>
      <c r="LL21" s="555"/>
      <c r="LM21" s="555"/>
      <c r="LN21" s="555"/>
      <c r="LO21" s="555"/>
      <c r="LP21" s="555"/>
      <c r="LQ21" s="555"/>
      <c r="LR21" s="555"/>
      <c r="LS21" s="555"/>
      <c r="LT21" s="555"/>
      <c r="LU21" s="555"/>
      <c r="LV21" s="555"/>
      <c r="LW21" s="555"/>
      <c r="LX21" s="555"/>
      <c r="LY21" s="555"/>
      <c r="LZ21" s="555"/>
      <c r="MA21" s="555"/>
      <c r="MB21" s="555"/>
      <c r="MC21" s="555"/>
      <c r="MD21" s="555"/>
      <c r="ME21" s="555"/>
      <c r="MF21" s="555"/>
      <c r="MG21" s="555"/>
      <c r="MH21" s="555"/>
      <c r="MI21" s="555"/>
      <c r="MJ21" s="555"/>
      <c r="MK21" s="555"/>
      <c r="ML21" s="555"/>
      <c r="MM21" s="555"/>
      <c r="MN21" s="555"/>
      <c r="MO21" s="555"/>
      <c r="MP21" s="555"/>
      <c r="MQ21" s="555"/>
      <c r="MR21" s="555"/>
      <c r="MS21" s="555"/>
      <c r="MT21" s="555"/>
      <c r="MU21" s="555"/>
      <c r="MV21" s="555"/>
      <c r="MW21" s="555"/>
      <c r="MX21" s="555"/>
      <c r="MY21" s="555"/>
      <c r="MZ21" s="555"/>
      <c r="NA21" s="555"/>
      <c r="NB21" s="555"/>
      <c r="NC21" s="555"/>
      <c r="ND21" s="555"/>
      <c r="NE21" s="555"/>
      <c r="NF21" s="555"/>
      <c r="NG21" s="555"/>
      <c r="NH21" s="555"/>
      <c r="NI21" s="555"/>
      <c r="NJ21" s="555"/>
      <c r="NL21" s="749">
        <f t="shared" si="117"/>
        <v>0</v>
      </c>
      <c r="NM21" s="724">
        <f t="shared" si="118"/>
        <v>0</v>
      </c>
      <c r="NN21" s="724">
        <f t="shared" si="119"/>
        <v>0</v>
      </c>
      <c r="NO21" s="750">
        <f t="shared" si="120"/>
        <v>0</v>
      </c>
      <c r="NP21" s="751">
        <f t="shared" si="45"/>
        <v>0</v>
      </c>
      <c r="NQ21" s="751">
        <f t="shared" si="45"/>
        <v>0</v>
      </c>
      <c r="NR21" s="749">
        <f t="shared" si="121"/>
        <v>0</v>
      </c>
      <c r="NS21" s="724">
        <f t="shared" si="122"/>
        <v>0</v>
      </c>
      <c r="NT21" s="724">
        <f t="shared" si="123"/>
        <v>0</v>
      </c>
    </row>
    <row r="22" spans="1:384">
      <c r="A22" s="533" t="s">
        <v>793</v>
      </c>
      <c r="B22" s="534"/>
      <c r="C22" s="534"/>
      <c r="D22" s="534"/>
      <c r="E22" s="535">
        <f t="shared" si="46"/>
        <v>0</v>
      </c>
      <c r="F22" s="536"/>
      <c r="G22" s="536"/>
      <c r="H22" s="536"/>
      <c r="I22" s="535">
        <f t="shared" si="47"/>
        <v>0</v>
      </c>
      <c r="J22" s="537">
        <f t="shared" si="48"/>
        <v>0</v>
      </c>
      <c r="K22" s="538">
        <v>318</v>
      </c>
      <c r="L22" s="534"/>
      <c r="M22" s="556">
        <v>29</v>
      </c>
      <c r="N22" s="534"/>
      <c r="O22" s="538">
        <v>4</v>
      </c>
      <c r="P22" s="535">
        <f t="shared" si="1"/>
        <v>351</v>
      </c>
      <c r="Q22" s="538">
        <v>349</v>
      </c>
      <c r="R22" s="534"/>
      <c r="S22" s="556">
        <v>33</v>
      </c>
      <c r="T22" s="534"/>
      <c r="U22" s="538">
        <v>9</v>
      </c>
      <c r="V22" s="535">
        <f t="shared" si="2"/>
        <v>391</v>
      </c>
      <c r="W22" s="538">
        <v>41</v>
      </c>
      <c r="X22" s="534"/>
      <c r="Y22" s="534"/>
      <c r="Z22" s="534"/>
      <c r="AA22" s="538">
        <v>0</v>
      </c>
      <c r="AB22" s="535">
        <f t="shared" si="49"/>
        <v>41</v>
      </c>
      <c r="AC22" s="532">
        <f t="shared" si="50"/>
        <v>783</v>
      </c>
      <c r="AD22" s="324"/>
      <c r="AE22" s="324"/>
      <c r="AF22" s="324"/>
      <c r="AG22" s="324">
        <v>40</v>
      </c>
      <c r="AH22" s="324">
        <v>45</v>
      </c>
      <c r="AI22" s="324"/>
      <c r="AJ22" s="540"/>
      <c r="AK22" s="541">
        <v>0</v>
      </c>
      <c r="AL22" s="542"/>
      <c r="AM22" s="543">
        <v>0</v>
      </c>
      <c r="AN22" s="543"/>
      <c r="AO22" s="540"/>
      <c r="AP22" s="544"/>
      <c r="AQ22" s="543">
        <v>0</v>
      </c>
      <c r="AR22" s="541"/>
      <c r="AS22" s="541"/>
      <c r="AT22" s="534"/>
      <c r="AU22" s="534"/>
      <c r="AV22" s="543">
        <v>0</v>
      </c>
      <c r="AW22" s="543">
        <v>0</v>
      </c>
      <c r="AX22" s="541"/>
      <c r="AY22" s="543">
        <v>0</v>
      </c>
      <c r="AZ22" s="543"/>
      <c r="BA22" s="541"/>
      <c r="BB22" s="543"/>
      <c r="BC22" s="534"/>
      <c r="BD22" s="534"/>
      <c r="BE22" s="543">
        <v>0</v>
      </c>
      <c r="BF22" s="543"/>
      <c r="BG22" s="546"/>
      <c r="BH22" s="547">
        <f t="shared" si="51"/>
        <v>8009784</v>
      </c>
      <c r="BI22" s="548">
        <f t="shared" si="3"/>
        <v>685926</v>
      </c>
      <c r="BJ22" s="548">
        <f t="shared" si="3"/>
        <v>7323858</v>
      </c>
      <c r="BK22" s="548">
        <f t="shared" si="3"/>
        <v>5743716</v>
      </c>
      <c r="BL22" s="548">
        <f t="shared" si="3"/>
        <v>1580142</v>
      </c>
      <c r="BM22" s="547">
        <f t="shared" si="52"/>
        <v>0</v>
      </c>
      <c r="BN22" s="548">
        <f t="shared" si="4"/>
        <v>0</v>
      </c>
      <c r="BO22" s="548">
        <f t="shared" si="4"/>
        <v>0</v>
      </c>
      <c r="BP22" s="548">
        <f t="shared" si="4"/>
        <v>0</v>
      </c>
      <c r="BQ22" s="548">
        <f t="shared" si="4"/>
        <v>0</v>
      </c>
      <c r="BR22" s="547">
        <f t="shared" si="53"/>
        <v>2048299</v>
      </c>
      <c r="BS22" s="548">
        <f t="shared" si="5"/>
        <v>62553</v>
      </c>
      <c r="BT22" s="548">
        <f t="shared" si="5"/>
        <v>1985746</v>
      </c>
      <c r="BU22" s="548">
        <f t="shared" si="5"/>
        <v>1563941</v>
      </c>
      <c r="BV22" s="548">
        <f t="shared" si="5"/>
        <v>421805</v>
      </c>
      <c r="BW22" s="548"/>
      <c r="BX22" s="548"/>
      <c r="BY22" s="548"/>
      <c r="BZ22" s="548"/>
      <c r="CA22" s="548"/>
      <c r="CB22" s="547">
        <f t="shared" si="54"/>
        <v>790208</v>
      </c>
      <c r="CC22" s="548">
        <f t="shared" si="6"/>
        <v>1804</v>
      </c>
      <c r="CD22" s="548">
        <f t="shared" si="6"/>
        <v>788404</v>
      </c>
      <c r="CE22" s="548">
        <f t="shared" si="6"/>
        <v>788404</v>
      </c>
      <c r="CF22" s="548">
        <f t="shared" si="6"/>
        <v>0</v>
      </c>
      <c r="CG22" s="549">
        <f t="shared" si="55"/>
        <v>10848291</v>
      </c>
      <c r="CH22" s="547">
        <f t="shared" si="56"/>
        <v>12244665</v>
      </c>
      <c r="CI22" s="548">
        <f t="shared" si="56"/>
        <v>1023966</v>
      </c>
      <c r="CJ22" s="548">
        <f t="shared" si="56"/>
        <v>11220699</v>
      </c>
      <c r="CK22" s="548">
        <f t="shared" si="56"/>
        <v>8609481</v>
      </c>
      <c r="CL22" s="548">
        <f t="shared" si="56"/>
        <v>2611218</v>
      </c>
      <c r="CM22" s="547">
        <f t="shared" si="57"/>
        <v>0</v>
      </c>
      <c r="CN22" s="548">
        <f t="shared" si="7"/>
        <v>0</v>
      </c>
      <c r="CO22" s="548">
        <f t="shared" si="7"/>
        <v>0</v>
      </c>
      <c r="CP22" s="548">
        <f t="shared" si="7"/>
        <v>0</v>
      </c>
      <c r="CQ22" s="548">
        <f t="shared" si="7"/>
        <v>0</v>
      </c>
      <c r="CR22" s="547">
        <f t="shared" si="58"/>
        <v>3232185</v>
      </c>
      <c r="CS22" s="548">
        <f t="shared" si="58"/>
        <v>96822</v>
      </c>
      <c r="CT22" s="548">
        <f t="shared" si="58"/>
        <v>3135363</v>
      </c>
      <c r="CU22" s="548">
        <f t="shared" si="58"/>
        <v>2414016</v>
      </c>
      <c r="CV22" s="548">
        <f t="shared" si="58"/>
        <v>721347</v>
      </c>
      <c r="CW22" s="547">
        <f t="shared" si="59"/>
        <v>0</v>
      </c>
      <c r="CX22" s="548">
        <f t="shared" si="8"/>
        <v>0</v>
      </c>
      <c r="CY22" s="548">
        <f t="shared" si="8"/>
        <v>0</v>
      </c>
      <c r="CZ22" s="548">
        <f t="shared" si="8"/>
        <v>0</v>
      </c>
      <c r="DA22" s="548">
        <f t="shared" si="8"/>
        <v>0</v>
      </c>
      <c r="DB22" s="547">
        <f t="shared" si="60"/>
        <v>2053584</v>
      </c>
      <c r="DC22" s="548">
        <f t="shared" si="9"/>
        <v>6768</v>
      </c>
      <c r="DD22" s="548">
        <f t="shared" si="9"/>
        <v>2046816</v>
      </c>
      <c r="DE22" s="548">
        <f t="shared" si="9"/>
        <v>2046816</v>
      </c>
      <c r="DF22" s="548">
        <f t="shared" si="9"/>
        <v>0</v>
      </c>
      <c r="DG22" s="549">
        <f t="shared" si="61"/>
        <v>17530434</v>
      </c>
      <c r="DH22" s="547">
        <f t="shared" si="62"/>
        <v>1455951</v>
      </c>
      <c r="DI22" s="548">
        <f t="shared" si="62"/>
        <v>117055</v>
      </c>
      <c r="DJ22" s="548">
        <f t="shared" si="62"/>
        <v>1338896</v>
      </c>
      <c r="DK22" s="548">
        <f t="shared" si="62"/>
        <v>979490</v>
      </c>
      <c r="DL22" s="548">
        <f t="shared" si="62"/>
        <v>359406</v>
      </c>
      <c r="DM22" s="547">
        <f t="shared" si="63"/>
        <v>0</v>
      </c>
      <c r="DN22" s="548">
        <f t="shared" si="10"/>
        <v>0</v>
      </c>
      <c r="DO22" s="548">
        <f t="shared" si="10"/>
        <v>0</v>
      </c>
      <c r="DP22" s="548">
        <f t="shared" si="10"/>
        <v>0</v>
      </c>
      <c r="DQ22" s="548">
        <f t="shared" si="10"/>
        <v>0</v>
      </c>
      <c r="DR22" s="548"/>
      <c r="DS22" s="548"/>
      <c r="DT22" s="548"/>
      <c r="DU22" s="548"/>
      <c r="DV22" s="548"/>
      <c r="DW22" s="547">
        <f t="shared" si="64"/>
        <v>0</v>
      </c>
      <c r="DX22" s="548">
        <f t="shared" si="11"/>
        <v>0</v>
      </c>
      <c r="DY22" s="548">
        <f t="shared" si="11"/>
        <v>0</v>
      </c>
      <c r="DZ22" s="548">
        <f t="shared" si="11"/>
        <v>0</v>
      </c>
      <c r="EA22" s="548">
        <f t="shared" si="11"/>
        <v>0</v>
      </c>
      <c r="EB22" s="547">
        <f t="shared" si="65"/>
        <v>0</v>
      </c>
      <c r="EC22" s="548">
        <f t="shared" si="12"/>
        <v>0</v>
      </c>
      <c r="ED22" s="548">
        <f t="shared" si="12"/>
        <v>0</v>
      </c>
      <c r="EE22" s="548">
        <f t="shared" si="12"/>
        <v>0</v>
      </c>
      <c r="EF22" s="548">
        <f t="shared" si="12"/>
        <v>0</v>
      </c>
      <c r="EG22" s="549">
        <f t="shared" si="66"/>
        <v>1455951</v>
      </c>
      <c r="EH22" s="549">
        <f t="shared" si="67"/>
        <v>29834676</v>
      </c>
      <c r="EI22" s="550">
        <f t="shared" si="68"/>
        <v>1994894</v>
      </c>
      <c r="EJ22" s="550">
        <f t="shared" si="13"/>
        <v>27839782</v>
      </c>
      <c r="EK22" s="550">
        <f t="shared" si="13"/>
        <v>22145864</v>
      </c>
      <c r="EL22" s="550">
        <f t="shared" si="13"/>
        <v>5693918</v>
      </c>
      <c r="EM22" s="551">
        <f t="shared" si="69"/>
        <v>21710400</v>
      </c>
      <c r="EN22" s="551">
        <f t="shared" si="70"/>
        <v>0</v>
      </c>
      <c r="EO22" s="551">
        <f t="shared" si="71"/>
        <v>5280484</v>
      </c>
      <c r="EP22" s="551">
        <f t="shared" si="72"/>
        <v>0</v>
      </c>
      <c r="EQ22" s="551">
        <f t="shared" si="73"/>
        <v>2843792</v>
      </c>
      <c r="ER22" s="547">
        <f t="shared" si="74"/>
        <v>0</v>
      </c>
      <c r="ES22" s="548">
        <f t="shared" si="74"/>
        <v>0</v>
      </c>
      <c r="ET22" s="548">
        <f t="shared" si="74"/>
        <v>0</v>
      </c>
      <c r="EU22" s="548">
        <f t="shared" si="74"/>
        <v>0</v>
      </c>
      <c r="EV22" s="548">
        <f t="shared" si="74"/>
        <v>0</v>
      </c>
      <c r="EW22" s="547">
        <f t="shared" si="75"/>
        <v>0</v>
      </c>
      <c r="EX22" s="547">
        <f t="shared" si="75"/>
        <v>0</v>
      </c>
      <c r="EY22" s="547">
        <f t="shared" si="75"/>
        <v>0</v>
      </c>
      <c r="EZ22" s="547">
        <f t="shared" si="14"/>
        <v>0</v>
      </c>
      <c r="FA22" s="547">
        <f t="shared" si="14"/>
        <v>0</v>
      </c>
      <c r="FB22" s="552">
        <f t="shared" si="76"/>
        <v>0</v>
      </c>
      <c r="FC22" s="552">
        <f t="shared" si="15"/>
        <v>0</v>
      </c>
      <c r="FD22" s="552">
        <f t="shared" si="15"/>
        <v>0</v>
      </c>
      <c r="FE22" s="552">
        <f t="shared" si="15"/>
        <v>0</v>
      </c>
      <c r="FF22" s="552">
        <f t="shared" si="15"/>
        <v>0</v>
      </c>
      <c r="FG22" s="552">
        <f t="shared" si="77"/>
        <v>60320</v>
      </c>
      <c r="FH22" s="552">
        <f t="shared" si="16"/>
        <v>1200</v>
      </c>
      <c r="FI22" s="552">
        <f t="shared" si="16"/>
        <v>59120</v>
      </c>
      <c r="FJ22" s="552">
        <f t="shared" si="16"/>
        <v>59120</v>
      </c>
      <c r="FK22" s="552">
        <f t="shared" si="16"/>
        <v>0</v>
      </c>
      <c r="FL22" s="547">
        <f t="shared" si="78"/>
        <v>67860</v>
      </c>
      <c r="FM22" s="547">
        <f t="shared" si="17"/>
        <v>1350</v>
      </c>
      <c r="FN22" s="547">
        <f t="shared" si="17"/>
        <v>66510</v>
      </c>
      <c r="FO22" s="547">
        <f t="shared" si="17"/>
        <v>66510</v>
      </c>
      <c r="FP22" s="547">
        <f t="shared" si="17"/>
        <v>0</v>
      </c>
      <c r="FQ22" s="547">
        <f t="shared" si="79"/>
        <v>0</v>
      </c>
      <c r="FR22" s="547">
        <f t="shared" si="18"/>
        <v>0</v>
      </c>
      <c r="FS22" s="547">
        <f t="shared" si="18"/>
        <v>0</v>
      </c>
      <c r="FT22" s="547">
        <f t="shared" si="18"/>
        <v>0</v>
      </c>
      <c r="FU22" s="547">
        <f t="shared" si="18"/>
        <v>0</v>
      </c>
      <c r="FV22" s="552">
        <f t="shared" si="80"/>
        <v>0</v>
      </c>
      <c r="FW22" s="552">
        <f t="shared" si="19"/>
        <v>0</v>
      </c>
      <c r="FX22" s="552">
        <f t="shared" si="19"/>
        <v>0</v>
      </c>
      <c r="FY22" s="552">
        <f t="shared" si="19"/>
        <v>0</v>
      </c>
      <c r="FZ22" s="552">
        <f t="shared" si="19"/>
        <v>0</v>
      </c>
      <c r="GA22" s="552">
        <f t="shared" si="81"/>
        <v>0</v>
      </c>
      <c r="GB22" s="552">
        <f t="shared" si="20"/>
        <v>0</v>
      </c>
      <c r="GC22" s="552">
        <f t="shared" si="20"/>
        <v>0</v>
      </c>
      <c r="GD22" s="552">
        <f t="shared" si="20"/>
        <v>0</v>
      </c>
      <c r="GE22" s="552">
        <f t="shared" si="20"/>
        <v>0</v>
      </c>
      <c r="GF22" s="552">
        <f t="shared" si="82"/>
        <v>0</v>
      </c>
      <c r="GG22" s="552">
        <f t="shared" si="21"/>
        <v>0</v>
      </c>
      <c r="GH22" s="552">
        <f t="shared" si="21"/>
        <v>0</v>
      </c>
      <c r="GI22" s="552">
        <f t="shared" si="21"/>
        <v>0</v>
      </c>
      <c r="GJ22" s="552">
        <f t="shared" si="21"/>
        <v>0</v>
      </c>
      <c r="GK22" s="552">
        <f t="shared" si="83"/>
        <v>0</v>
      </c>
      <c r="GL22" s="552">
        <f t="shared" si="22"/>
        <v>0</v>
      </c>
      <c r="GM22" s="552">
        <f t="shared" si="22"/>
        <v>0</v>
      </c>
      <c r="GN22" s="552">
        <f t="shared" si="22"/>
        <v>0</v>
      </c>
      <c r="GO22" s="552">
        <f t="shared" si="22"/>
        <v>0</v>
      </c>
      <c r="GP22" s="547">
        <f t="shared" si="84"/>
        <v>0</v>
      </c>
      <c r="GQ22" s="547">
        <f t="shared" si="23"/>
        <v>0</v>
      </c>
      <c r="GR22" s="547">
        <f t="shared" si="23"/>
        <v>0</v>
      </c>
      <c r="GS22" s="547">
        <f t="shared" si="23"/>
        <v>0</v>
      </c>
      <c r="GT22" s="547">
        <f t="shared" si="23"/>
        <v>0</v>
      </c>
      <c r="GU22" s="547">
        <f t="shared" si="85"/>
        <v>0</v>
      </c>
      <c r="GV22" s="547">
        <f t="shared" si="24"/>
        <v>0</v>
      </c>
      <c r="GW22" s="547">
        <f t="shared" si="24"/>
        <v>0</v>
      </c>
      <c r="GX22" s="547">
        <f t="shared" si="24"/>
        <v>0</v>
      </c>
      <c r="GY22" s="547">
        <f t="shared" si="24"/>
        <v>0</v>
      </c>
      <c r="GZ22" s="552">
        <f t="shared" si="86"/>
        <v>0</v>
      </c>
      <c r="HA22" s="552">
        <f t="shared" si="25"/>
        <v>0</v>
      </c>
      <c r="HB22" s="552">
        <f t="shared" si="25"/>
        <v>0</v>
      </c>
      <c r="HC22" s="552">
        <f t="shared" si="25"/>
        <v>0</v>
      </c>
      <c r="HD22" s="552">
        <f t="shared" si="25"/>
        <v>0</v>
      </c>
      <c r="HE22" s="552">
        <f t="shared" si="87"/>
        <v>0</v>
      </c>
      <c r="HF22" s="552">
        <f t="shared" si="26"/>
        <v>0</v>
      </c>
      <c r="HG22" s="552">
        <f t="shared" si="26"/>
        <v>0</v>
      </c>
      <c r="HH22" s="552">
        <f t="shared" si="26"/>
        <v>0</v>
      </c>
      <c r="HI22" s="552">
        <f t="shared" si="26"/>
        <v>0</v>
      </c>
      <c r="HJ22" s="547">
        <f t="shared" si="88"/>
        <v>0</v>
      </c>
      <c r="HK22" s="547">
        <f t="shared" si="27"/>
        <v>0</v>
      </c>
      <c r="HL22" s="547">
        <f t="shared" si="27"/>
        <v>0</v>
      </c>
      <c r="HM22" s="547">
        <f t="shared" si="27"/>
        <v>0</v>
      </c>
      <c r="HN22" s="547">
        <f t="shared" si="27"/>
        <v>0</v>
      </c>
      <c r="HO22" s="547">
        <f t="shared" si="89"/>
        <v>0</v>
      </c>
      <c r="HP22" s="547">
        <f t="shared" si="28"/>
        <v>0</v>
      </c>
      <c r="HQ22" s="547">
        <f t="shared" si="28"/>
        <v>0</v>
      </c>
      <c r="HR22" s="547">
        <f t="shared" si="28"/>
        <v>0</v>
      </c>
      <c r="HS22" s="547">
        <f t="shared" si="28"/>
        <v>0</v>
      </c>
      <c r="HT22" s="552">
        <f t="shared" si="90"/>
        <v>0</v>
      </c>
      <c r="HU22" s="552">
        <f t="shared" si="29"/>
        <v>0</v>
      </c>
      <c r="HV22" s="552">
        <f t="shared" si="29"/>
        <v>0</v>
      </c>
      <c r="HW22" s="552">
        <f t="shared" si="29"/>
        <v>0</v>
      </c>
      <c r="HX22" s="552">
        <f t="shared" si="29"/>
        <v>0</v>
      </c>
      <c r="HY22" s="552">
        <f t="shared" si="91"/>
        <v>0</v>
      </c>
      <c r="HZ22" s="552">
        <f t="shared" si="30"/>
        <v>0</v>
      </c>
      <c r="IA22" s="552">
        <f t="shared" si="30"/>
        <v>0</v>
      </c>
      <c r="IB22" s="552">
        <f t="shared" si="30"/>
        <v>0</v>
      </c>
      <c r="IC22" s="552">
        <f t="shared" si="30"/>
        <v>0</v>
      </c>
      <c r="ID22" s="547">
        <f t="shared" si="92"/>
        <v>0</v>
      </c>
      <c r="IE22" s="547">
        <f t="shared" si="31"/>
        <v>0</v>
      </c>
      <c r="IF22" s="547">
        <f t="shared" si="31"/>
        <v>0</v>
      </c>
      <c r="IG22" s="547">
        <f t="shared" si="31"/>
        <v>0</v>
      </c>
      <c r="IH22" s="547">
        <f t="shared" si="31"/>
        <v>0</v>
      </c>
      <c r="II22" s="547">
        <f t="shared" si="93"/>
        <v>0</v>
      </c>
      <c r="IJ22" s="547">
        <f t="shared" si="32"/>
        <v>0</v>
      </c>
      <c r="IK22" s="547">
        <f t="shared" si="32"/>
        <v>0</v>
      </c>
      <c r="IL22" s="547">
        <f t="shared" si="32"/>
        <v>0</v>
      </c>
      <c r="IM22" s="547">
        <f t="shared" si="32"/>
        <v>0</v>
      </c>
      <c r="IN22" s="552">
        <f t="shared" si="94"/>
        <v>0</v>
      </c>
      <c r="IO22" s="552">
        <f t="shared" si="33"/>
        <v>0</v>
      </c>
      <c r="IP22" s="552">
        <f t="shared" si="33"/>
        <v>0</v>
      </c>
      <c r="IQ22" s="552">
        <f t="shared" si="33"/>
        <v>0</v>
      </c>
      <c r="IR22" s="552">
        <f t="shared" si="33"/>
        <v>0</v>
      </c>
      <c r="IS22" s="552">
        <f t="shared" si="95"/>
        <v>0</v>
      </c>
      <c r="IT22" s="552">
        <f t="shared" si="34"/>
        <v>0</v>
      </c>
      <c r="IU22" s="552">
        <f t="shared" si="34"/>
        <v>0</v>
      </c>
      <c r="IV22" s="552">
        <f t="shared" si="34"/>
        <v>0</v>
      </c>
      <c r="IW22" s="552">
        <f t="shared" si="34"/>
        <v>0</v>
      </c>
      <c r="IX22" s="547">
        <f t="shared" si="96"/>
        <v>0</v>
      </c>
      <c r="IY22" s="547">
        <f t="shared" si="35"/>
        <v>0</v>
      </c>
      <c r="IZ22" s="547">
        <f t="shared" si="35"/>
        <v>0</v>
      </c>
      <c r="JA22" s="547">
        <f t="shared" si="35"/>
        <v>0</v>
      </c>
      <c r="JB22" s="547">
        <f t="shared" si="35"/>
        <v>0</v>
      </c>
      <c r="JC22" s="547">
        <f t="shared" si="97"/>
        <v>0</v>
      </c>
      <c r="JD22" s="547">
        <f t="shared" si="36"/>
        <v>0</v>
      </c>
      <c r="JE22" s="547">
        <f t="shared" si="36"/>
        <v>0</v>
      </c>
      <c r="JF22" s="547">
        <f t="shared" si="36"/>
        <v>0</v>
      </c>
      <c r="JG22" s="547">
        <f t="shared" si="36"/>
        <v>0</v>
      </c>
      <c r="JH22" s="552">
        <f t="shared" si="98"/>
        <v>0</v>
      </c>
      <c r="JI22" s="552">
        <f t="shared" si="37"/>
        <v>0</v>
      </c>
      <c r="JJ22" s="552">
        <f t="shared" si="37"/>
        <v>0</v>
      </c>
      <c r="JK22" s="552">
        <f t="shared" si="37"/>
        <v>0</v>
      </c>
      <c r="JL22" s="552">
        <f t="shared" si="37"/>
        <v>0</v>
      </c>
      <c r="JM22" s="552">
        <f t="shared" si="99"/>
        <v>0</v>
      </c>
      <c r="JN22" s="552">
        <f t="shared" si="38"/>
        <v>0</v>
      </c>
      <c r="JO22" s="552">
        <f t="shared" si="38"/>
        <v>0</v>
      </c>
      <c r="JP22" s="552">
        <f t="shared" si="38"/>
        <v>0</v>
      </c>
      <c r="JQ22" s="552">
        <f t="shared" si="38"/>
        <v>0</v>
      </c>
      <c r="JR22" s="547">
        <f t="shared" si="100"/>
        <v>0</v>
      </c>
      <c r="JS22" s="547">
        <f t="shared" si="39"/>
        <v>0</v>
      </c>
      <c r="JT22" s="547">
        <f t="shared" si="39"/>
        <v>0</v>
      </c>
      <c r="JU22" s="547">
        <f t="shared" si="39"/>
        <v>0</v>
      </c>
      <c r="JV22" s="547">
        <f t="shared" si="39"/>
        <v>0</v>
      </c>
      <c r="JW22" s="547">
        <f t="shared" si="101"/>
        <v>0</v>
      </c>
      <c r="JX22" s="547">
        <f t="shared" si="40"/>
        <v>0</v>
      </c>
      <c r="JY22" s="547">
        <f t="shared" si="40"/>
        <v>0</v>
      </c>
      <c r="JZ22" s="547">
        <f t="shared" si="40"/>
        <v>0</v>
      </c>
      <c r="KA22" s="547">
        <f t="shared" si="40"/>
        <v>0</v>
      </c>
      <c r="KB22" s="552">
        <f t="shared" si="102"/>
        <v>0</v>
      </c>
      <c r="KC22" s="552">
        <f t="shared" si="41"/>
        <v>0</v>
      </c>
      <c r="KD22" s="552">
        <f t="shared" si="41"/>
        <v>0</v>
      </c>
      <c r="KE22" s="552">
        <f t="shared" si="41"/>
        <v>0</v>
      </c>
      <c r="KF22" s="552">
        <f t="shared" si="41"/>
        <v>0</v>
      </c>
      <c r="KG22" s="552">
        <f t="shared" si="103"/>
        <v>0</v>
      </c>
      <c r="KH22" s="552">
        <f t="shared" si="42"/>
        <v>0</v>
      </c>
      <c r="KI22" s="552">
        <f t="shared" si="42"/>
        <v>0</v>
      </c>
      <c r="KJ22" s="552">
        <f t="shared" si="42"/>
        <v>0</v>
      </c>
      <c r="KK22" s="552">
        <f t="shared" si="42"/>
        <v>0</v>
      </c>
      <c r="KL22" s="552">
        <f t="shared" si="104"/>
        <v>128180</v>
      </c>
      <c r="KM22" s="552">
        <f t="shared" si="105"/>
        <v>0</v>
      </c>
      <c r="KN22" s="549">
        <f t="shared" si="106"/>
        <v>128180</v>
      </c>
      <c r="KO22" s="549">
        <f t="shared" si="43"/>
        <v>2550</v>
      </c>
      <c r="KP22" s="549">
        <f t="shared" si="43"/>
        <v>125630</v>
      </c>
      <c r="KQ22" s="549">
        <f t="shared" si="43"/>
        <v>125630</v>
      </c>
      <c r="KR22" s="549">
        <f t="shared" si="43"/>
        <v>0</v>
      </c>
      <c r="KS22" s="549">
        <f t="shared" si="44"/>
        <v>29962856</v>
      </c>
      <c r="KT22" s="550">
        <f t="shared" si="44"/>
        <v>1997444</v>
      </c>
      <c r="KU22" s="550">
        <f t="shared" si="44"/>
        <v>27965412</v>
      </c>
      <c r="KV22" s="550">
        <f t="shared" si="44"/>
        <v>22271494</v>
      </c>
      <c r="KW22" s="550">
        <f t="shared" si="44"/>
        <v>5693918</v>
      </c>
      <c r="KX22" s="537">
        <f t="shared" si="107"/>
        <v>29962.9</v>
      </c>
      <c r="KY22" s="553">
        <f t="shared" si="108"/>
        <v>29834.7</v>
      </c>
      <c r="KZ22" s="553">
        <f t="shared" si="109"/>
        <v>128.19999999999999</v>
      </c>
      <c r="LA22" s="554">
        <f t="shared" si="110"/>
        <v>29962.9</v>
      </c>
      <c r="LC22" s="723">
        <f t="shared" si="111"/>
        <v>0</v>
      </c>
      <c r="LD22" s="723">
        <f t="shared" si="112"/>
        <v>0</v>
      </c>
      <c r="LE22" s="723">
        <f t="shared" si="113"/>
        <v>0</v>
      </c>
      <c r="LF22" s="723">
        <f t="shared" si="114"/>
        <v>1508</v>
      </c>
      <c r="LG22" s="723">
        <f t="shared" si="115"/>
        <v>1508</v>
      </c>
      <c r="LH22" s="723">
        <f t="shared" si="116"/>
        <v>0</v>
      </c>
      <c r="LI22" s="555"/>
      <c r="LJ22" s="555"/>
      <c r="LK22" s="555"/>
      <c r="LL22" s="555"/>
      <c r="LM22" s="555"/>
      <c r="LN22" s="555"/>
      <c r="LO22" s="555"/>
      <c r="LP22" s="555"/>
      <c r="LQ22" s="555"/>
      <c r="LR22" s="555"/>
      <c r="LS22" s="555"/>
      <c r="LT22" s="555"/>
      <c r="LU22" s="555"/>
      <c r="LV22" s="555"/>
      <c r="LW22" s="555"/>
      <c r="LX22" s="555"/>
      <c r="LY22" s="555"/>
      <c r="LZ22" s="555"/>
      <c r="MA22" s="555"/>
      <c r="MB22" s="555"/>
      <c r="MC22" s="555"/>
      <c r="MD22" s="555"/>
      <c r="ME22" s="555"/>
      <c r="MF22" s="555"/>
      <c r="MG22" s="555"/>
      <c r="MH22" s="555"/>
      <c r="MI22" s="555"/>
      <c r="MJ22" s="555"/>
      <c r="MK22" s="555"/>
      <c r="ML22" s="555"/>
      <c r="MM22" s="555"/>
      <c r="MN22" s="555"/>
      <c r="MO22" s="555"/>
      <c r="MP22" s="555"/>
      <c r="MQ22" s="555"/>
      <c r="MR22" s="555"/>
      <c r="MS22" s="555"/>
      <c r="MT22" s="555"/>
      <c r="MU22" s="555"/>
      <c r="MV22" s="555"/>
      <c r="MW22" s="555"/>
      <c r="MX22" s="555"/>
      <c r="MY22" s="555"/>
      <c r="MZ22" s="555"/>
      <c r="NA22" s="555"/>
      <c r="NB22" s="555"/>
      <c r="NC22" s="555"/>
      <c r="ND22" s="555"/>
      <c r="NE22" s="555"/>
      <c r="NF22" s="555"/>
      <c r="NG22" s="555"/>
      <c r="NH22" s="555"/>
      <c r="NI22" s="555"/>
      <c r="NJ22" s="555"/>
      <c r="NL22" s="749">
        <f t="shared" si="117"/>
        <v>0</v>
      </c>
      <c r="NM22" s="724">
        <f t="shared" si="118"/>
        <v>0</v>
      </c>
      <c r="NN22" s="724">
        <f t="shared" si="119"/>
        <v>0</v>
      </c>
      <c r="NO22" s="750">
        <f t="shared" si="120"/>
        <v>0</v>
      </c>
      <c r="NP22" s="751">
        <f t="shared" si="45"/>
        <v>0</v>
      </c>
      <c r="NQ22" s="751">
        <f t="shared" si="45"/>
        <v>0</v>
      </c>
      <c r="NR22" s="749">
        <f t="shared" si="121"/>
        <v>0</v>
      </c>
      <c r="NS22" s="724">
        <f t="shared" si="122"/>
        <v>0</v>
      </c>
      <c r="NT22" s="724">
        <f t="shared" si="123"/>
        <v>0</v>
      </c>
    </row>
    <row r="23" spans="1:384">
      <c r="A23" s="533" t="s">
        <v>794</v>
      </c>
      <c r="B23" s="534"/>
      <c r="C23" s="534"/>
      <c r="D23" s="534"/>
      <c r="E23" s="535">
        <f t="shared" si="46"/>
        <v>0</v>
      </c>
      <c r="F23" s="536"/>
      <c r="G23" s="536"/>
      <c r="H23" s="536"/>
      <c r="I23" s="535">
        <f t="shared" si="47"/>
        <v>0</v>
      </c>
      <c r="J23" s="537">
        <f t="shared" si="48"/>
        <v>0</v>
      </c>
      <c r="K23" s="538">
        <v>407</v>
      </c>
      <c r="L23" s="534"/>
      <c r="M23" s="556">
        <v>0</v>
      </c>
      <c r="N23" s="534"/>
      <c r="O23" s="538">
        <v>1</v>
      </c>
      <c r="P23" s="535">
        <f t="shared" si="1"/>
        <v>408</v>
      </c>
      <c r="Q23" s="538">
        <v>363</v>
      </c>
      <c r="R23" s="534"/>
      <c r="S23" s="556">
        <v>28</v>
      </c>
      <c r="T23" s="534"/>
      <c r="U23" s="538">
        <v>3</v>
      </c>
      <c r="V23" s="535">
        <f t="shared" si="2"/>
        <v>394</v>
      </c>
      <c r="W23" s="538">
        <v>60</v>
      </c>
      <c r="X23" s="534"/>
      <c r="Y23" s="534"/>
      <c r="Z23" s="534"/>
      <c r="AA23" s="538">
        <v>0</v>
      </c>
      <c r="AB23" s="535">
        <f t="shared" si="49"/>
        <v>60</v>
      </c>
      <c r="AC23" s="532">
        <f t="shared" si="50"/>
        <v>862</v>
      </c>
      <c r="AD23" s="324"/>
      <c r="AE23" s="324"/>
      <c r="AF23" s="324"/>
      <c r="AG23" s="324"/>
      <c r="AH23" s="324">
        <v>80</v>
      </c>
      <c r="AI23" s="324">
        <v>30</v>
      </c>
      <c r="AJ23" s="540"/>
      <c r="AK23" s="541">
        <v>0</v>
      </c>
      <c r="AL23" s="542"/>
      <c r="AM23" s="543">
        <v>0</v>
      </c>
      <c r="AN23" s="543"/>
      <c r="AO23" s="540"/>
      <c r="AP23" s="544"/>
      <c r="AQ23" s="543">
        <v>0</v>
      </c>
      <c r="AR23" s="541"/>
      <c r="AS23" s="541"/>
      <c r="AT23" s="534"/>
      <c r="AU23" s="534"/>
      <c r="AV23" s="543">
        <v>0</v>
      </c>
      <c r="AW23" s="543">
        <v>0</v>
      </c>
      <c r="AX23" s="541"/>
      <c r="AY23" s="543">
        <v>0</v>
      </c>
      <c r="AZ23" s="543"/>
      <c r="BA23" s="541"/>
      <c r="BB23" s="543"/>
      <c r="BC23" s="534"/>
      <c r="BD23" s="534"/>
      <c r="BE23" s="543">
        <v>0</v>
      </c>
      <c r="BF23" s="543"/>
      <c r="BG23" s="546"/>
      <c r="BH23" s="547">
        <f t="shared" si="51"/>
        <v>10251516</v>
      </c>
      <c r="BI23" s="548">
        <f t="shared" si="3"/>
        <v>877899</v>
      </c>
      <c r="BJ23" s="548">
        <f t="shared" si="3"/>
        <v>9373617</v>
      </c>
      <c r="BK23" s="548">
        <f t="shared" si="3"/>
        <v>7351234</v>
      </c>
      <c r="BL23" s="548">
        <f t="shared" si="3"/>
        <v>2022383</v>
      </c>
      <c r="BM23" s="547">
        <f t="shared" si="52"/>
        <v>0</v>
      </c>
      <c r="BN23" s="548">
        <f t="shared" si="4"/>
        <v>0</v>
      </c>
      <c r="BO23" s="548">
        <f t="shared" si="4"/>
        <v>0</v>
      </c>
      <c r="BP23" s="548">
        <f t="shared" si="4"/>
        <v>0</v>
      </c>
      <c r="BQ23" s="548">
        <f t="shared" si="4"/>
        <v>0</v>
      </c>
      <c r="BR23" s="547">
        <f t="shared" si="53"/>
        <v>0</v>
      </c>
      <c r="BS23" s="548">
        <f t="shared" si="5"/>
        <v>0</v>
      </c>
      <c r="BT23" s="548">
        <f t="shared" si="5"/>
        <v>0</v>
      </c>
      <c r="BU23" s="548">
        <f t="shared" si="5"/>
        <v>0</v>
      </c>
      <c r="BV23" s="548">
        <f t="shared" si="5"/>
        <v>0</v>
      </c>
      <c r="BW23" s="548"/>
      <c r="BX23" s="548"/>
      <c r="BY23" s="548"/>
      <c r="BZ23" s="548"/>
      <c r="CA23" s="548"/>
      <c r="CB23" s="547">
        <f t="shared" si="54"/>
        <v>197552</v>
      </c>
      <c r="CC23" s="548">
        <f t="shared" si="6"/>
        <v>451</v>
      </c>
      <c r="CD23" s="548">
        <f t="shared" si="6"/>
        <v>197101</v>
      </c>
      <c r="CE23" s="548">
        <f t="shared" si="6"/>
        <v>197101</v>
      </c>
      <c r="CF23" s="548">
        <f t="shared" si="6"/>
        <v>0</v>
      </c>
      <c r="CG23" s="549">
        <f t="shared" si="55"/>
        <v>10449068</v>
      </c>
      <c r="CH23" s="547">
        <f t="shared" si="56"/>
        <v>12735855</v>
      </c>
      <c r="CI23" s="548">
        <f t="shared" si="56"/>
        <v>1065042</v>
      </c>
      <c r="CJ23" s="548">
        <f t="shared" si="56"/>
        <v>11670813</v>
      </c>
      <c r="CK23" s="548">
        <f t="shared" si="56"/>
        <v>8954847</v>
      </c>
      <c r="CL23" s="548">
        <f t="shared" si="56"/>
        <v>2715966</v>
      </c>
      <c r="CM23" s="547">
        <f t="shared" si="57"/>
        <v>0</v>
      </c>
      <c r="CN23" s="548">
        <f t="shared" si="7"/>
        <v>0</v>
      </c>
      <c r="CO23" s="548">
        <f t="shared" si="7"/>
        <v>0</v>
      </c>
      <c r="CP23" s="548">
        <f t="shared" si="7"/>
        <v>0</v>
      </c>
      <c r="CQ23" s="548">
        <f t="shared" si="7"/>
        <v>0</v>
      </c>
      <c r="CR23" s="547">
        <f t="shared" si="58"/>
        <v>2742460</v>
      </c>
      <c r="CS23" s="548">
        <f t="shared" si="58"/>
        <v>82152</v>
      </c>
      <c r="CT23" s="548">
        <f t="shared" si="58"/>
        <v>2660308</v>
      </c>
      <c r="CU23" s="548">
        <f t="shared" si="58"/>
        <v>2048256</v>
      </c>
      <c r="CV23" s="548">
        <f t="shared" si="58"/>
        <v>612052</v>
      </c>
      <c r="CW23" s="547">
        <f t="shared" si="59"/>
        <v>0</v>
      </c>
      <c r="CX23" s="548">
        <f t="shared" si="8"/>
        <v>0</v>
      </c>
      <c r="CY23" s="548">
        <f t="shared" si="8"/>
        <v>0</v>
      </c>
      <c r="CZ23" s="548">
        <f t="shared" si="8"/>
        <v>0</v>
      </c>
      <c r="DA23" s="548">
        <f t="shared" si="8"/>
        <v>0</v>
      </c>
      <c r="DB23" s="547">
        <f t="shared" si="60"/>
        <v>684528</v>
      </c>
      <c r="DC23" s="548">
        <f t="shared" si="9"/>
        <v>2256</v>
      </c>
      <c r="DD23" s="548">
        <f t="shared" si="9"/>
        <v>682272</v>
      </c>
      <c r="DE23" s="548">
        <f t="shared" si="9"/>
        <v>682272</v>
      </c>
      <c r="DF23" s="548">
        <f t="shared" si="9"/>
        <v>0</v>
      </c>
      <c r="DG23" s="549">
        <f t="shared" si="61"/>
        <v>16162843</v>
      </c>
      <c r="DH23" s="547">
        <f t="shared" si="62"/>
        <v>2130660</v>
      </c>
      <c r="DI23" s="548">
        <f t="shared" si="62"/>
        <v>171300</v>
      </c>
      <c r="DJ23" s="548">
        <f t="shared" si="62"/>
        <v>1959360</v>
      </c>
      <c r="DK23" s="548">
        <f t="shared" si="62"/>
        <v>1433400</v>
      </c>
      <c r="DL23" s="548">
        <f t="shared" si="62"/>
        <v>525960</v>
      </c>
      <c r="DM23" s="547">
        <f t="shared" si="63"/>
        <v>0</v>
      </c>
      <c r="DN23" s="548">
        <f t="shared" si="10"/>
        <v>0</v>
      </c>
      <c r="DO23" s="548">
        <f t="shared" si="10"/>
        <v>0</v>
      </c>
      <c r="DP23" s="548">
        <f t="shared" si="10"/>
        <v>0</v>
      </c>
      <c r="DQ23" s="548">
        <f t="shared" si="10"/>
        <v>0</v>
      </c>
      <c r="DR23" s="548"/>
      <c r="DS23" s="548"/>
      <c r="DT23" s="548"/>
      <c r="DU23" s="548"/>
      <c r="DV23" s="548"/>
      <c r="DW23" s="547">
        <f t="shared" si="64"/>
        <v>0</v>
      </c>
      <c r="DX23" s="548">
        <f t="shared" si="11"/>
        <v>0</v>
      </c>
      <c r="DY23" s="548">
        <f t="shared" si="11"/>
        <v>0</v>
      </c>
      <c r="DZ23" s="548">
        <f t="shared" si="11"/>
        <v>0</v>
      </c>
      <c r="EA23" s="548">
        <f t="shared" si="11"/>
        <v>0</v>
      </c>
      <c r="EB23" s="547">
        <f t="shared" si="65"/>
        <v>0</v>
      </c>
      <c r="EC23" s="548">
        <f t="shared" si="12"/>
        <v>0</v>
      </c>
      <c r="ED23" s="548">
        <f t="shared" si="12"/>
        <v>0</v>
      </c>
      <c r="EE23" s="548">
        <f t="shared" si="12"/>
        <v>0</v>
      </c>
      <c r="EF23" s="548">
        <f t="shared" si="12"/>
        <v>0</v>
      </c>
      <c r="EG23" s="549">
        <f t="shared" si="66"/>
        <v>2130660</v>
      </c>
      <c r="EH23" s="549">
        <f t="shared" si="67"/>
        <v>28742571</v>
      </c>
      <c r="EI23" s="550">
        <f t="shared" si="68"/>
        <v>2199100</v>
      </c>
      <c r="EJ23" s="550">
        <f t="shared" si="13"/>
        <v>26543471</v>
      </c>
      <c r="EK23" s="550">
        <f t="shared" si="13"/>
        <v>20667110</v>
      </c>
      <c r="EL23" s="550">
        <f t="shared" si="13"/>
        <v>5876361</v>
      </c>
      <c r="EM23" s="551">
        <f t="shared" si="69"/>
        <v>25118031</v>
      </c>
      <c r="EN23" s="551">
        <f t="shared" si="70"/>
        <v>0</v>
      </c>
      <c r="EO23" s="551">
        <f t="shared" si="71"/>
        <v>2742460</v>
      </c>
      <c r="EP23" s="551">
        <f t="shared" si="72"/>
        <v>0</v>
      </c>
      <c r="EQ23" s="551">
        <f t="shared" si="73"/>
        <v>882080</v>
      </c>
      <c r="ER23" s="547">
        <f t="shared" si="74"/>
        <v>0</v>
      </c>
      <c r="ES23" s="548">
        <f t="shared" si="74"/>
        <v>0</v>
      </c>
      <c r="ET23" s="548">
        <f t="shared" si="74"/>
        <v>0</v>
      </c>
      <c r="EU23" s="548">
        <f t="shared" si="74"/>
        <v>0</v>
      </c>
      <c r="EV23" s="548">
        <f t="shared" si="74"/>
        <v>0</v>
      </c>
      <c r="EW23" s="547">
        <f t="shared" si="75"/>
        <v>0</v>
      </c>
      <c r="EX23" s="547">
        <f t="shared" si="75"/>
        <v>0</v>
      </c>
      <c r="EY23" s="547">
        <f t="shared" si="75"/>
        <v>0</v>
      </c>
      <c r="EZ23" s="547">
        <f t="shared" si="14"/>
        <v>0</v>
      </c>
      <c r="FA23" s="547">
        <f t="shared" si="14"/>
        <v>0</v>
      </c>
      <c r="FB23" s="552">
        <f t="shared" si="76"/>
        <v>0</v>
      </c>
      <c r="FC23" s="552">
        <f t="shared" si="15"/>
        <v>0</v>
      </c>
      <c r="FD23" s="552">
        <f t="shared" si="15"/>
        <v>0</v>
      </c>
      <c r="FE23" s="552">
        <f t="shared" si="15"/>
        <v>0</v>
      </c>
      <c r="FF23" s="552">
        <f t="shared" si="15"/>
        <v>0</v>
      </c>
      <c r="FG23" s="552">
        <f t="shared" si="77"/>
        <v>0</v>
      </c>
      <c r="FH23" s="552">
        <f t="shared" si="16"/>
        <v>0</v>
      </c>
      <c r="FI23" s="552">
        <f t="shared" si="16"/>
        <v>0</v>
      </c>
      <c r="FJ23" s="552">
        <f t="shared" si="16"/>
        <v>0</v>
      </c>
      <c r="FK23" s="552">
        <f t="shared" si="16"/>
        <v>0</v>
      </c>
      <c r="FL23" s="547">
        <f t="shared" si="78"/>
        <v>120640</v>
      </c>
      <c r="FM23" s="547">
        <f t="shared" si="17"/>
        <v>2400</v>
      </c>
      <c r="FN23" s="547">
        <f t="shared" si="17"/>
        <v>118240</v>
      </c>
      <c r="FO23" s="547">
        <f t="shared" si="17"/>
        <v>118240</v>
      </c>
      <c r="FP23" s="547">
        <f t="shared" si="17"/>
        <v>0</v>
      </c>
      <c r="FQ23" s="547">
        <f t="shared" si="79"/>
        <v>38730</v>
      </c>
      <c r="FR23" s="547">
        <f t="shared" si="18"/>
        <v>750</v>
      </c>
      <c r="FS23" s="547">
        <f t="shared" si="18"/>
        <v>37980</v>
      </c>
      <c r="FT23" s="547">
        <f t="shared" si="18"/>
        <v>37980</v>
      </c>
      <c r="FU23" s="547">
        <f t="shared" si="18"/>
        <v>0</v>
      </c>
      <c r="FV23" s="552">
        <f t="shared" si="80"/>
        <v>0</v>
      </c>
      <c r="FW23" s="552">
        <f t="shared" si="19"/>
        <v>0</v>
      </c>
      <c r="FX23" s="552">
        <f t="shared" si="19"/>
        <v>0</v>
      </c>
      <c r="FY23" s="552">
        <f t="shared" si="19"/>
        <v>0</v>
      </c>
      <c r="FZ23" s="552">
        <f t="shared" si="19"/>
        <v>0</v>
      </c>
      <c r="GA23" s="552">
        <f t="shared" si="81"/>
        <v>0</v>
      </c>
      <c r="GB23" s="552">
        <f t="shared" si="20"/>
        <v>0</v>
      </c>
      <c r="GC23" s="552">
        <f t="shared" si="20"/>
        <v>0</v>
      </c>
      <c r="GD23" s="552">
        <f t="shared" si="20"/>
        <v>0</v>
      </c>
      <c r="GE23" s="552">
        <f t="shared" si="20"/>
        <v>0</v>
      </c>
      <c r="GF23" s="552">
        <f t="shared" si="82"/>
        <v>0</v>
      </c>
      <c r="GG23" s="552">
        <f t="shared" si="21"/>
        <v>0</v>
      </c>
      <c r="GH23" s="552">
        <f t="shared" si="21"/>
        <v>0</v>
      </c>
      <c r="GI23" s="552">
        <f t="shared" si="21"/>
        <v>0</v>
      </c>
      <c r="GJ23" s="552">
        <f t="shared" si="21"/>
        <v>0</v>
      </c>
      <c r="GK23" s="552">
        <f t="shared" si="83"/>
        <v>0</v>
      </c>
      <c r="GL23" s="552">
        <f t="shared" si="22"/>
        <v>0</v>
      </c>
      <c r="GM23" s="552">
        <f t="shared" si="22"/>
        <v>0</v>
      </c>
      <c r="GN23" s="552">
        <f t="shared" si="22"/>
        <v>0</v>
      </c>
      <c r="GO23" s="552">
        <f t="shared" si="22"/>
        <v>0</v>
      </c>
      <c r="GP23" s="547">
        <f t="shared" si="84"/>
        <v>0</v>
      </c>
      <c r="GQ23" s="547">
        <f t="shared" si="23"/>
        <v>0</v>
      </c>
      <c r="GR23" s="547">
        <f t="shared" si="23"/>
        <v>0</v>
      </c>
      <c r="GS23" s="547">
        <f t="shared" si="23"/>
        <v>0</v>
      </c>
      <c r="GT23" s="547">
        <f t="shared" si="23"/>
        <v>0</v>
      </c>
      <c r="GU23" s="547">
        <f t="shared" si="85"/>
        <v>0</v>
      </c>
      <c r="GV23" s="547">
        <f t="shared" si="24"/>
        <v>0</v>
      </c>
      <c r="GW23" s="547">
        <f t="shared" si="24"/>
        <v>0</v>
      </c>
      <c r="GX23" s="547">
        <f t="shared" si="24"/>
        <v>0</v>
      </c>
      <c r="GY23" s="547">
        <f t="shared" si="24"/>
        <v>0</v>
      </c>
      <c r="GZ23" s="552">
        <f t="shared" si="86"/>
        <v>0</v>
      </c>
      <c r="HA23" s="552">
        <f t="shared" si="25"/>
        <v>0</v>
      </c>
      <c r="HB23" s="552">
        <f t="shared" si="25"/>
        <v>0</v>
      </c>
      <c r="HC23" s="552">
        <f t="shared" si="25"/>
        <v>0</v>
      </c>
      <c r="HD23" s="552">
        <f t="shared" si="25"/>
        <v>0</v>
      </c>
      <c r="HE23" s="552">
        <f t="shared" si="87"/>
        <v>0</v>
      </c>
      <c r="HF23" s="552">
        <f t="shared" si="26"/>
        <v>0</v>
      </c>
      <c r="HG23" s="552">
        <f t="shared" si="26"/>
        <v>0</v>
      </c>
      <c r="HH23" s="552">
        <f t="shared" si="26"/>
        <v>0</v>
      </c>
      <c r="HI23" s="552">
        <f t="shared" si="26"/>
        <v>0</v>
      </c>
      <c r="HJ23" s="547">
        <f t="shared" si="88"/>
        <v>0</v>
      </c>
      <c r="HK23" s="547">
        <f t="shared" si="27"/>
        <v>0</v>
      </c>
      <c r="HL23" s="547">
        <f t="shared" si="27"/>
        <v>0</v>
      </c>
      <c r="HM23" s="547">
        <f t="shared" si="27"/>
        <v>0</v>
      </c>
      <c r="HN23" s="547">
        <f t="shared" si="27"/>
        <v>0</v>
      </c>
      <c r="HO23" s="547">
        <f t="shared" si="89"/>
        <v>0</v>
      </c>
      <c r="HP23" s="547">
        <f t="shared" si="28"/>
        <v>0</v>
      </c>
      <c r="HQ23" s="547">
        <f t="shared" si="28"/>
        <v>0</v>
      </c>
      <c r="HR23" s="547">
        <f t="shared" si="28"/>
        <v>0</v>
      </c>
      <c r="HS23" s="547">
        <f t="shared" si="28"/>
        <v>0</v>
      </c>
      <c r="HT23" s="552">
        <f t="shared" si="90"/>
        <v>0</v>
      </c>
      <c r="HU23" s="552">
        <f t="shared" si="29"/>
        <v>0</v>
      </c>
      <c r="HV23" s="552">
        <f t="shared" si="29"/>
        <v>0</v>
      </c>
      <c r="HW23" s="552">
        <f t="shared" si="29"/>
        <v>0</v>
      </c>
      <c r="HX23" s="552">
        <f t="shared" si="29"/>
        <v>0</v>
      </c>
      <c r="HY23" s="552">
        <f t="shared" si="91"/>
        <v>0</v>
      </c>
      <c r="HZ23" s="552">
        <f t="shared" si="30"/>
        <v>0</v>
      </c>
      <c r="IA23" s="552">
        <f t="shared" si="30"/>
        <v>0</v>
      </c>
      <c r="IB23" s="552">
        <f t="shared" si="30"/>
        <v>0</v>
      </c>
      <c r="IC23" s="552">
        <f t="shared" si="30"/>
        <v>0</v>
      </c>
      <c r="ID23" s="547">
        <f t="shared" si="92"/>
        <v>0</v>
      </c>
      <c r="IE23" s="547">
        <f t="shared" si="31"/>
        <v>0</v>
      </c>
      <c r="IF23" s="547">
        <f t="shared" si="31"/>
        <v>0</v>
      </c>
      <c r="IG23" s="547">
        <f t="shared" si="31"/>
        <v>0</v>
      </c>
      <c r="IH23" s="547">
        <f t="shared" si="31"/>
        <v>0</v>
      </c>
      <c r="II23" s="547">
        <f t="shared" si="93"/>
        <v>0</v>
      </c>
      <c r="IJ23" s="547">
        <f t="shared" si="32"/>
        <v>0</v>
      </c>
      <c r="IK23" s="547">
        <f t="shared" si="32"/>
        <v>0</v>
      </c>
      <c r="IL23" s="547">
        <f t="shared" si="32"/>
        <v>0</v>
      </c>
      <c r="IM23" s="547">
        <f t="shared" si="32"/>
        <v>0</v>
      </c>
      <c r="IN23" s="552">
        <f t="shared" si="94"/>
        <v>0</v>
      </c>
      <c r="IO23" s="552">
        <f t="shared" si="33"/>
        <v>0</v>
      </c>
      <c r="IP23" s="552">
        <f t="shared" si="33"/>
        <v>0</v>
      </c>
      <c r="IQ23" s="552">
        <f t="shared" si="33"/>
        <v>0</v>
      </c>
      <c r="IR23" s="552">
        <f t="shared" si="33"/>
        <v>0</v>
      </c>
      <c r="IS23" s="552">
        <f t="shared" si="95"/>
        <v>0</v>
      </c>
      <c r="IT23" s="552">
        <f t="shared" si="34"/>
        <v>0</v>
      </c>
      <c r="IU23" s="552">
        <f t="shared" si="34"/>
        <v>0</v>
      </c>
      <c r="IV23" s="552">
        <f t="shared" si="34"/>
        <v>0</v>
      </c>
      <c r="IW23" s="552">
        <f t="shared" si="34"/>
        <v>0</v>
      </c>
      <c r="IX23" s="547">
        <f t="shared" si="96"/>
        <v>0</v>
      </c>
      <c r="IY23" s="547">
        <f t="shared" si="35"/>
        <v>0</v>
      </c>
      <c r="IZ23" s="547">
        <f t="shared" si="35"/>
        <v>0</v>
      </c>
      <c r="JA23" s="547">
        <f t="shared" si="35"/>
        <v>0</v>
      </c>
      <c r="JB23" s="547">
        <f t="shared" si="35"/>
        <v>0</v>
      </c>
      <c r="JC23" s="547">
        <f t="shared" si="97"/>
        <v>0</v>
      </c>
      <c r="JD23" s="547">
        <f t="shared" si="36"/>
        <v>0</v>
      </c>
      <c r="JE23" s="547">
        <f t="shared" si="36"/>
        <v>0</v>
      </c>
      <c r="JF23" s="547">
        <f t="shared" si="36"/>
        <v>0</v>
      </c>
      <c r="JG23" s="547">
        <f t="shared" si="36"/>
        <v>0</v>
      </c>
      <c r="JH23" s="552">
        <f t="shared" si="98"/>
        <v>0</v>
      </c>
      <c r="JI23" s="552">
        <f t="shared" si="37"/>
        <v>0</v>
      </c>
      <c r="JJ23" s="552">
        <f t="shared" si="37"/>
        <v>0</v>
      </c>
      <c r="JK23" s="552">
        <f t="shared" si="37"/>
        <v>0</v>
      </c>
      <c r="JL23" s="552">
        <f t="shared" si="37"/>
        <v>0</v>
      </c>
      <c r="JM23" s="552">
        <f t="shared" si="99"/>
        <v>0</v>
      </c>
      <c r="JN23" s="552">
        <f t="shared" si="38"/>
        <v>0</v>
      </c>
      <c r="JO23" s="552">
        <f t="shared" si="38"/>
        <v>0</v>
      </c>
      <c r="JP23" s="552">
        <f t="shared" si="38"/>
        <v>0</v>
      </c>
      <c r="JQ23" s="552">
        <f t="shared" si="38"/>
        <v>0</v>
      </c>
      <c r="JR23" s="547">
        <f t="shared" si="100"/>
        <v>0</v>
      </c>
      <c r="JS23" s="547">
        <f t="shared" si="39"/>
        <v>0</v>
      </c>
      <c r="JT23" s="547">
        <f t="shared" si="39"/>
        <v>0</v>
      </c>
      <c r="JU23" s="547">
        <f t="shared" si="39"/>
        <v>0</v>
      </c>
      <c r="JV23" s="547">
        <f t="shared" si="39"/>
        <v>0</v>
      </c>
      <c r="JW23" s="547">
        <f t="shared" si="101"/>
        <v>0</v>
      </c>
      <c r="JX23" s="547">
        <f t="shared" si="40"/>
        <v>0</v>
      </c>
      <c r="JY23" s="547">
        <f t="shared" si="40"/>
        <v>0</v>
      </c>
      <c r="JZ23" s="547">
        <f t="shared" si="40"/>
        <v>0</v>
      </c>
      <c r="KA23" s="547">
        <f t="shared" si="40"/>
        <v>0</v>
      </c>
      <c r="KB23" s="552">
        <f t="shared" si="102"/>
        <v>0</v>
      </c>
      <c r="KC23" s="552">
        <f t="shared" si="41"/>
        <v>0</v>
      </c>
      <c r="KD23" s="552">
        <f t="shared" si="41"/>
        <v>0</v>
      </c>
      <c r="KE23" s="552">
        <f t="shared" si="41"/>
        <v>0</v>
      </c>
      <c r="KF23" s="552">
        <f t="shared" si="41"/>
        <v>0</v>
      </c>
      <c r="KG23" s="552">
        <f t="shared" si="103"/>
        <v>0</v>
      </c>
      <c r="KH23" s="552">
        <f t="shared" si="42"/>
        <v>0</v>
      </c>
      <c r="KI23" s="552">
        <f t="shared" si="42"/>
        <v>0</v>
      </c>
      <c r="KJ23" s="552">
        <f t="shared" si="42"/>
        <v>0</v>
      </c>
      <c r="KK23" s="552">
        <f t="shared" si="42"/>
        <v>0</v>
      </c>
      <c r="KL23" s="552">
        <f t="shared" si="104"/>
        <v>159370</v>
      </c>
      <c r="KM23" s="552">
        <f t="shared" si="105"/>
        <v>0</v>
      </c>
      <c r="KN23" s="549">
        <f t="shared" si="106"/>
        <v>159370</v>
      </c>
      <c r="KO23" s="549">
        <f t="shared" si="43"/>
        <v>3150</v>
      </c>
      <c r="KP23" s="549">
        <f t="shared" si="43"/>
        <v>156220</v>
      </c>
      <c r="KQ23" s="549">
        <f t="shared" si="43"/>
        <v>156220</v>
      </c>
      <c r="KR23" s="549">
        <f t="shared" si="43"/>
        <v>0</v>
      </c>
      <c r="KS23" s="549">
        <f t="shared" si="44"/>
        <v>28901941</v>
      </c>
      <c r="KT23" s="550">
        <f t="shared" si="44"/>
        <v>2202250</v>
      </c>
      <c r="KU23" s="550">
        <f t="shared" si="44"/>
        <v>26699691</v>
      </c>
      <c r="KV23" s="550">
        <f t="shared" si="44"/>
        <v>20823330</v>
      </c>
      <c r="KW23" s="550">
        <f t="shared" si="44"/>
        <v>5876361</v>
      </c>
      <c r="KX23" s="537">
        <f t="shared" si="107"/>
        <v>28901.9</v>
      </c>
      <c r="KY23" s="553">
        <f t="shared" si="108"/>
        <v>28742.6</v>
      </c>
      <c r="KZ23" s="553">
        <f t="shared" si="109"/>
        <v>159.4</v>
      </c>
      <c r="LA23" s="554">
        <f t="shared" si="110"/>
        <v>28902</v>
      </c>
      <c r="LC23" s="723">
        <f t="shared" si="111"/>
        <v>0</v>
      </c>
      <c r="LD23" s="723">
        <f t="shared" si="112"/>
        <v>0</v>
      </c>
      <c r="LE23" s="723">
        <f t="shared" si="113"/>
        <v>0</v>
      </c>
      <c r="LF23" s="723">
        <f t="shared" si="114"/>
        <v>0</v>
      </c>
      <c r="LG23" s="723">
        <f t="shared" si="115"/>
        <v>1508</v>
      </c>
      <c r="LH23" s="723">
        <f t="shared" si="116"/>
        <v>1291</v>
      </c>
      <c r="LI23" s="555"/>
      <c r="LJ23" s="555"/>
      <c r="LK23" s="555"/>
      <c r="LL23" s="555"/>
      <c r="LM23" s="555"/>
      <c r="LN23" s="555"/>
      <c r="LO23" s="555"/>
      <c r="LP23" s="555"/>
      <c r="LQ23" s="555"/>
      <c r="LR23" s="555"/>
      <c r="LS23" s="555"/>
      <c r="LT23" s="555"/>
      <c r="LU23" s="555"/>
      <c r="LV23" s="555"/>
      <c r="LW23" s="555"/>
      <c r="LX23" s="555"/>
      <c r="LY23" s="555"/>
      <c r="LZ23" s="555"/>
      <c r="MA23" s="555"/>
      <c r="MB23" s="555"/>
      <c r="MC23" s="555"/>
      <c r="MD23" s="555"/>
      <c r="ME23" s="555"/>
      <c r="MF23" s="555"/>
      <c r="MG23" s="555"/>
      <c r="MH23" s="555"/>
      <c r="MI23" s="555"/>
      <c r="MJ23" s="555"/>
      <c r="MK23" s="555"/>
      <c r="ML23" s="555"/>
      <c r="MM23" s="555"/>
      <c r="MN23" s="555"/>
      <c r="MO23" s="555"/>
      <c r="MP23" s="555"/>
      <c r="MQ23" s="555"/>
      <c r="MR23" s="555"/>
      <c r="MS23" s="555"/>
      <c r="MT23" s="555"/>
      <c r="MU23" s="555"/>
      <c r="MV23" s="555"/>
      <c r="MW23" s="555"/>
      <c r="MX23" s="555"/>
      <c r="MY23" s="555"/>
      <c r="MZ23" s="555"/>
      <c r="NA23" s="555"/>
      <c r="NB23" s="555"/>
      <c r="NC23" s="555"/>
      <c r="ND23" s="555"/>
      <c r="NE23" s="555"/>
      <c r="NF23" s="555"/>
      <c r="NG23" s="555"/>
      <c r="NH23" s="555"/>
      <c r="NI23" s="555"/>
      <c r="NJ23" s="555"/>
      <c r="NL23" s="749">
        <f t="shared" si="117"/>
        <v>0</v>
      </c>
      <c r="NM23" s="724">
        <f t="shared" si="118"/>
        <v>0</v>
      </c>
      <c r="NN23" s="724">
        <f t="shared" si="119"/>
        <v>0</v>
      </c>
      <c r="NO23" s="750">
        <f t="shared" si="120"/>
        <v>0</v>
      </c>
      <c r="NP23" s="751">
        <f t="shared" si="45"/>
        <v>0</v>
      </c>
      <c r="NQ23" s="751">
        <f t="shared" si="45"/>
        <v>0</v>
      </c>
      <c r="NR23" s="749">
        <f t="shared" si="121"/>
        <v>0</v>
      </c>
      <c r="NS23" s="724">
        <f t="shared" si="122"/>
        <v>0</v>
      </c>
      <c r="NT23" s="724">
        <f t="shared" si="123"/>
        <v>0</v>
      </c>
    </row>
    <row r="24" spans="1:384">
      <c r="A24" s="533" t="s">
        <v>795</v>
      </c>
      <c r="B24" s="534"/>
      <c r="C24" s="534"/>
      <c r="D24" s="534"/>
      <c r="E24" s="535">
        <f t="shared" si="46"/>
        <v>0</v>
      </c>
      <c r="F24" s="536"/>
      <c r="G24" s="536"/>
      <c r="H24" s="536"/>
      <c r="I24" s="535">
        <f t="shared" si="47"/>
        <v>0</v>
      </c>
      <c r="J24" s="537">
        <f t="shared" si="48"/>
        <v>0</v>
      </c>
      <c r="K24" s="538">
        <v>369</v>
      </c>
      <c r="L24" s="534"/>
      <c r="M24" s="556">
        <v>0</v>
      </c>
      <c r="N24" s="534"/>
      <c r="O24" s="538">
        <v>0</v>
      </c>
      <c r="P24" s="535">
        <f t="shared" si="1"/>
        <v>369</v>
      </c>
      <c r="Q24" s="538">
        <v>378</v>
      </c>
      <c r="R24" s="534"/>
      <c r="S24" s="556">
        <v>0</v>
      </c>
      <c r="T24" s="534"/>
      <c r="U24" s="538">
        <v>2</v>
      </c>
      <c r="V24" s="535">
        <f t="shared" si="2"/>
        <v>380</v>
      </c>
      <c r="W24" s="538">
        <v>73</v>
      </c>
      <c r="X24" s="534"/>
      <c r="Y24" s="534"/>
      <c r="Z24" s="534"/>
      <c r="AA24" s="538">
        <v>0</v>
      </c>
      <c r="AB24" s="535">
        <f t="shared" si="49"/>
        <v>73</v>
      </c>
      <c r="AC24" s="532">
        <f t="shared" si="50"/>
        <v>822</v>
      </c>
      <c r="AD24" s="324"/>
      <c r="AE24" s="324"/>
      <c r="AF24" s="324"/>
      <c r="AG24" s="324"/>
      <c r="AH24" s="324"/>
      <c r="AI24" s="324"/>
      <c r="AJ24" s="540"/>
      <c r="AK24" s="541">
        <v>0</v>
      </c>
      <c r="AL24" s="542"/>
      <c r="AM24" s="543">
        <v>0</v>
      </c>
      <c r="AN24" s="543">
        <v>1</v>
      </c>
      <c r="AO24" s="540"/>
      <c r="AP24" s="544"/>
      <c r="AQ24" s="543">
        <v>0</v>
      </c>
      <c r="AR24" s="541"/>
      <c r="AS24" s="541">
        <v>1</v>
      </c>
      <c r="AT24" s="534"/>
      <c r="AU24" s="534"/>
      <c r="AV24" s="543">
        <v>1</v>
      </c>
      <c r="AW24" s="543">
        <v>0</v>
      </c>
      <c r="AX24" s="541"/>
      <c r="AY24" s="543">
        <v>0</v>
      </c>
      <c r="AZ24" s="543">
        <v>5</v>
      </c>
      <c r="BA24" s="541"/>
      <c r="BB24" s="543"/>
      <c r="BC24" s="534"/>
      <c r="BD24" s="534"/>
      <c r="BE24" s="543">
        <v>1</v>
      </c>
      <c r="BF24" s="543">
        <v>1</v>
      </c>
      <c r="BG24" s="546"/>
      <c r="BH24" s="547">
        <f t="shared" si="51"/>
        <v>9294372</v>
      </c>
      <c r="BI24" s="548">
        <f t="shared" si="3"/>
        <v>795933</v>
      </c>
      <c r="BJ24" s="548">
        <f t="shared" si="3"/>
        <v>8498439</v>
      </c>
      <c r="BK24" s="548">
        <f t="shared" si="3"/>
        <v>6664878</v>
      </c>
      <c r="BL24" s="548">
        <f t="shared" si="3"/>
        <v>1833561</v>
      </c>
      <c r="BM24" s="547">
        <f t="shared" si="52"/>
        <v>0</v>
      </c>
      <c r="BN24" s="548">
        <f t="shared" si="4"/>
        <v>0</v>
      </c>
      <c r="BO24" s="548">
        <f t="shared" si="4"/>
        <v>0</v>
      </c>
      <c r="BP24" s="548">
        <f t="shared" si="4"/>
        <v>0</v>
      </c>
      <c r="BQ24" s="548">
        <f t="shared" si="4"/>
        <v>0</v>
      </c>
      <c r="BR24" s="547">
        <f t="shared" si="53"/>
        <v>0</v>
      </c>
      <c r="BS24" s="548">
        <f t="shared" si="5"/>
        <v>0</v>
      </c>
      <c r="BT24" s="548">
        <f t="shared" si="5"/>
        <v>0</v>
      </c>
      <c r="BU24" s="548">
        <f t="shared" si="5"/>
        <v>0</v>
      </c>
      <c r="BV24" s="548">
        <f t="shared" si="5"/>
        <v>0</v>
      </c>
      <c r="BW24" s="548"/>
      <c r="BX24" s="548"/>
      <c r="BY24" s="548"/>
      <c r="BZ24" s="548"/>
      <c r="CA24" s="548"/>
      <c r="CB24" s="547">
        <f t="shared" si="54"/>
        <v>0</v>
      </c>
      <c r="CC24" s="548">
        <f t="shared" si="6"/>
        <v>0</v>
      </c>
      <c r="CD24" s="548">
        <f t="shared" si="6"/>
        <v>0</v>
      </c>
      <c r="CE24" s="548">
        <f t="shared" si="6"/>
        <v>0</v>
      </c>
      <c r="CF24" s="548">
        <f t="shared" si="6"/>
        <v>0</v>
      </c>
      <c r="CG24" s="549">
        <f t="shared" si="55"/>
        <v>9294372</v>
      </c>
      <c r="CH24" s="547">
        <f t="shared" si="56"/>
        <v>13262130</v>
      </c>
      <c r="CI24" s="548">
        <f t="shared" si="56"/>
        <v>1109052</v>
      </c>
      <c r="CJ24" s="548">
        <f t="shared" si="56"/>
        <v>12153078</v>
      </c>
      <c r="CK24" s="548">
        <f t="shared" si="56"/>
        <v>9324882</v>
      </c>
      <c r="CL24" s="548">
        <f t="shared" si="56"/>
        <v>2828196</v>
      </c>
      <c r="CM24" s="547">
        <f t="shared" si="57"/>
        <v>0</v>
      </c>
      <c r="CN24" s="548">
        <f t="shared" si="7"/>
        <v>0</v>
      </c>
      <c r="CO24" s="548">
        <f t="shared" si="7"/>
        <v>0</v>
      </c>
      <c r="CP24" s="548">
        <f t="shared" si="7"/>
        <v>0</v>
      </c>
      <c r="CQ24" s="548">
        <f t="shared" si="7"/>
        <v>0</v>
      </c>
      <c r="CR24" s="547">
        <f t="shared" si="58"/>
        <v>0</v>
      </c>
      <c r="CS24" s="548">
        <f t="shared" si="58"/>
        <v>0</v>
      </c>
      <c r="CT24" s="548">
        <f t="shared" si="58"/>
        <v>0</v>
      </c>
      <c r="CU24" s="548">
        <f t="shared" si="58"/>
        <v>0</v>
      </c>
      <c r="CV24" s="548">
        <f t="shared" si="58"/>
        <v>0</v>
      </c>
      <c r="CW24" s="547">
        <f t="shared" si="59"/>
        <v>0</v>
      </c>
      <c r="CX24" s="548">
        <f t="shared" si="8"/>
        <v>0</v>
      </c>
      <c r="CY24" s="548">
        <f t="shared" si="8"/>
        <v>0</v>
      </c>
      <c r="CZ24" s="548">
        <f t="shared" si="8"/>
        <v>0</v>
      </c>
      <c r="DA24" s="548">
        <f t="shared" si="8"/>
        <v>0</v>
      </c>
      <c r="DB24" s="547">
        <f t="shared" si="60"/>
        <v>456352</v>
      </c>
      <c r="DC24" s="548">
        <f t="shared" si="9"/>
        <v>1504</v>
      </c>
      <c r="DD24" s="548">
        <f t="shared" si="9"/>
        <v>454848</v>
      </c>
      <c r="DE24" s="548">
        <f t="shared" si="9"/>
        <v>454848</v>
      </c>
      <c r="DF24" s="548">
        <f t="shared" si="9"/>
        <v>0</v>
      </c>
      <c r="DG24" s="549">
        <f t="shared" si="61"/>
        <v>13718482</v>
      </c>
      <c r="DH24" s="547">
        <f t="shared" si="62"/>
        <v>2592303</v>
      </c>
      <c r="DI24" s="548">
        <f t="shared" si="62"/>
        <v>208415</v>
      </c>
      <c r="DJ24" s="548">
        <f t="shared" si="62"/>
        <v>2383888</v>
      </c>
      <c r="DK24" s="548">
        <f t="shared" si="62"/>
        <v>1743970</v>
      </c>
      <c r="DL24" s="548">
        <f t="shared" si="62"/>
        <v>639918</v>
      </c>
      <c r="DM24" s="547">
        <f t="shared" si="63"/>
        <v>0</v>
      </c>
      <c r="DN24" s="548">
        <f t="shared" si="10"/>
        <v>0</v>
      </c>
      <c r="DO24" s="548">
        <f t="shared" si="10"/>
        <v>0</v>
      </c>
      <c r="DP24" s="548">
        <f t="shared" si="10"/>
        <v>0</v>
      </c>
      <c r="DQ24" s="548">
        <f t="shared" si="10"/>
        <v>0</v>
      </c>
      <c r="DR24" s="548"/>
      <c r="DS24" s="548"/>
      <c r="DT24" s="548"/>
      <c r="DU24" s="548"/>
      <c r="DV24" s="548"/>
      <c r="DW24" s="547">
        <f t="shared" si="64"/>
        <v>0</v>
      </c>
      <c r="DX24" s="548">
        <f t="shared" si="11"/>
        <v>0</v>
      </c>
      <c r="DY24" s="548">
        <f t="shared" si="11"/>
        <v>0</v>
      </c>
      <c r="DZ24" s="548">
        <f t="shared" si="11"/>
        <v>0</v>
      </c>
      <c r="EA24" s="548">
        <f t="shared" si="11"/>
        <v>0</v>
      </c>
      <c r="EB24" s="547">
        <f t="shared" si="65"/>
        <v>0</v>
      </c>
      <c r="EC24" s="548">
        <f t="shared" si="12"/>
        <v>0</v>
      </c>
      <c r="ED24" s="548">
        <f t="shared" si="12"/>
        <v>0</v>
      </c>
      <c r="EE24" s="548">
        <f t="shared" si="12"/>
        <v>0</v>
      </c>
      <c r="EF24" s="548">
        <f t="shared" si="12"/>
        <v>0</v>
      </c>
      <c r="EG24" s="549">
        <f t="shared" si="66"/>
        <v>2592303</v>
      </c>
      <c r="EH24" s="549">
        <f t="shared" si="67"/>
        <v>25605157</v>
      </c>
      <c r="EI24" s="550">
        <f t="shared" si="68"/>
        <v>2114904</v>
      </c>
      <c r="EJ24" s="550">
        <f t="shared" si="13"/>
        <v>23490253</v>
      </c>
      <c r="EK24" s="550">
        <f t="shared" si="13"/>
        <v>18188578</v>
      </c>
      <c r="EL24" s="550">
        <f t="shared" si="13"/>
        <v>5301675</v>
      </c>
      <c r="EM24" s="551">
        <f t="shared" si="69"/>
        <v>25148805</v>
      </c>
      <c r="EN24" s="551">
        <f t="shared" si="70"/>
        <v>0</v>
      </c>
      <c r="EO24" s="551">
        <f t="shared" si="71"/>
        <v>0</v>
      </c>
      <c r="EP24" s="551">
        <f t="shared" si="72"/>
        <v>0</v>
      </c>
      <c r="EQ24" s="551">
        <f t="shared" si="73"/>
        <v>456352</v>
      </c>
      <c r="ER24" s="547">
        <f t="shared" si="74"/>
        <v>0</v>
      </c>
      <c r="ES24" s="548">
        <f t="shared" si="74"/>
        <v>0</v>
      </c>
      <c r="ET24" s="548">
        <f t="shared" si="74"/>
        <v>0</v>
      </c>
      <c r="EU24" s="548">
        <f t="shared" si="74"/>
        <v>0</v>
      </c>
      <c r="EV24" s="548">
        <f t="shared" si="74"/>
        <v>0</v>
      </c>
      <c r="EW24" s="547">
        <f t="shared" si="75"/>
        <v>0</v>
      </c>
      <c r="EX24" s="547">
        <f t="shared" si="75"/>
        <v>0</v>
      </c>
      <c r="EY24" s="547">
        <f t="shared" si="75"/>
        <v>0</v>
      </c>
      <c r="EZ24" s="547">
        <f t="shared" si="14"/>
        <v>0</v>
      </c>
      <c r="FA24" s="547">
        <f t="shared" si="14"/>
        <v>0</v>
      </c>
      <c r="FB24" s="552">
        <f t="shared" si="76"/>
        <v>0</v>
      </c>
      <c r="FC24" s="552">
        <f t="shared" si="15"/>
        <v>0</v>
      </c>
      <c r="FD24" s="552">
        <f t="shared" si="15"/>
        <v>0</v>
      </c>
      <c r="FE24" s="552">
        <f t="shared" si="15"/>
        <v>0</v>
      </c>
      <c r="FF24" s="552">
        <f t="shared" si="15"/>
        <v>0</v>
      </c>
      <c r="FG24" s="552">
        <f t="shared" si="77"/>
        <v>0</v>
      </c>
      <c r="FH24" s="552">
        <f t="shared" si="16"/>
        <v>0</v>
      </c>
      <c r="FI24" s="552">
        <f t="shared" si="16"/>
        <v>0</v>
      </c>
      <c r="FJ24" s="552">
        <f t="shared" si="16"/>
        <v>0</v>
      </c>
      <c r="FK24" s="552">
        <f t="shared" si="16"/>
        <v>0</v>
      </c>
      <c r="FL24" s="547">
        <f t="shared" si="78"/>
        <v>0</v>
      </c>
      <c r="FM24" s="547">
        <f t="shared" si="17"/>
        <v>0</v>
      </c>
      <c r="FN24" s="547">
        <f t="shared" si="17"/>
        <v>0</v>
      </c>
      <c r="FO24" s="547">
        <f t="shared" si="17"/>
        <v>0</v>
      </c>
      <c r="FP24" s="547">
        <f t="shared" si="17"/>
        <v>0</v>
      </c>
      <c r="FQ24" s="547">
        <f t="shared" si="79"/>
        <v>0</v>
      </c>
      <c r="FR24" s="547">
        <f t="shared" si="18"/>
        <v>0</v>
      </c>
      <c r="FS24" s="547">
        <f t="shared" si="18"/>
        <v>0</v>
      </c>
      <c r="FT24" s="547">
        <f t="shared" si="18"/>
        <v>0</v>
      </c>
      <c r="FU24" s="547">
        <f t="shared" si="18"/>
        <v>0</v>
      </c>
      <c r="FV24" s="552">
        <f t="shared" si="80"/>
        <v>0</v>
      </c>
      <c r="FW24" s="552">
        <f t="shared" si="19"/>
        <v>0</v>
      </c>
      <c r="FX24" s="552">
        <f t="shared" si="19"/>
        <v>0</v>
      </c>
      <c r="FY24" s="552">
        <f t="shared" si="19"/>
        <v>0</v>
      </c>
      <c r="FZ24" s="552">
        <f t="shared" si="19"/>
        <v>0</v>
      </c>
      <c r="GA24" s="552">
        <f t="shared" si="81"/>
        <v>0</v>
      </c>
      <c r="GB24" s="552">
        <f t="shared" si="20"/>
        <v>0</v>
      </c>
      <c r="GC24" s="552">
        <f t="shared" si="20"/>
        <v>0</v>
      </c>
      <c r="GD24" s="552">
        <f t="shared" si="20"/>
        <v>0</v>
      </c>
      <c r="GE24" s="552">
        <f t="shared" si="20"/>
        <v>0</v>
      </c>
      <c r="GF24" s="552">
        <f t="shared" si="82"/>
        <v>0</v>
      </c>
      <c r="GG24" s="552">
        <f t="shared" si="21"/>
        <v>0</v>
      </c>
      <c r="GH24" s="552">
        <f t="shared" si="21"/>
        <v>0</v>
      </c>
      <c r="GI24" s="552">
        <f t="shared" si="21"/>
        <v>0</v>
      </c>
      <c r="GJ24" s="552">
        <f t="shared" si="21"/>
        <v>0</v>
      </c>
      <c r="GK24" s="552">
        <f t="shared" si="83"/>
        <v>0</v>
      </c>
      <c r="GL24" s="552">
        <f t="shared" si="22"/>
        <v>0</v>
      </c>
      <c r="GM24" s="552">
        <f t="shared" si="22"/>
        <v>0</v>
      </c>
      <c r="GN24" s="552">
        <f t="shared" si="22"/>
        <v>0</v>
      </c>
      <c r="GO24" s="552">
        <f t="shared" si="22"/>
        <v>0</v>
      </c>
      <c r="GP24" s="547">
        <f t="shared" si="84"/>
        <v>63964</v>
      </c>
      <c r="GQ24" s="547">
        <f t="shared" si="23"/>
        <v>27634</v>
      </c>
      <c r="GR24" s="547">
        <f t="shared" si="23"/>
        <v>36330</v>
      </c>
      <c r="GS24" s="547">
        <f t="shared" si="23"/>
        <v>27875</v>
      </c>
      <c r="GT24" s="547">
        <f t="shared" si="23"/>
        <v>8455</v>
      </c>
      <c r="GU24" s="547">
        <f t="shared" si="85"/>
        <v>0</v>
      </c>
      <c r="GV24" s="547">
        <f t="shared" si="24"/>
        <v>0</v>
      </c>
      <c r="GW24" s="547">
        <f t="shared" si="24"/>
        <v>0</v>
      </c>
      <c r="GX24" s="547">
        <f t="shared" si="24"/>
        <v>0</v>
      </c>
      <c r="GY24" s="547">
        <f t="shared" si="24"/>
        <v>0</v>
      </c>
      <c r="GZ24" s="552">
        <f t="shared" si="86"/>
        <v>0</v>
      </c>
      <c r="HA24" s="552">
        <f t="shared" si="25"/>
        <v>0</v>
      </c>
      <c r="HB24" s="552">
        <f t="shared" si="25"/>
        <v>0</v>
      </c>
      <c r="HC24" s="552">
        <f t="shared" si="25"/>
        <v>0</v>
      </c>
      <c r="HD24" s="552">
        <f t="shared" si="25"/>
        <v>0</v>
      </c>
      <c r="HE24" s="552">
        <f t="shared" si="87"/>
        <v>0</v>
      </c>
      <c r="HF24" s="552">
        <f t="shared" si="26"/>
        <v>0</v>
      </c>
      <c r="HG24" s="552">
        <f t="shared" si="26"/>
        <v>0</v>
      </c>
      <c r="HH24" s="552">
        <f t="shared" si="26"/>
        <v>0</v>
      </c>
      <c r="HI24" s="552">
        <f t="shared" si="26"/>
        <v>0</v>
      </c>
      <c r="HJ24" s="547">
        <f t="shared" si="88"/>
        <v>0</v>
      </c>
      <c r="HK24" s="547">
        <f t="shared" si="27"/>
        <v>0</v>
      </c>
      <c r="HL24" s="547">
        <f t="shared" si="27"/>
        <v>0</v>
      </c>
      <c r="HM24" s="547">
        <f t="shared" si="27"/>
        <v>0</v>
      </c>
      <c r="HN24" s="547">
        <f t="shared" si="27"/>
        <v>0</v>
      </c>
      <c r="HO24" s="547">
        <f t="shared" si="89"/>
        <v>34880</v>
      </c>
      <c r="HP24" s="547">
        <f t="shared" si="28"/>
        <v>8857</v>
      </c>
      <c r="HQ24" s="547">
        <f t="shared" si="28"/>
        <v>26023</v>
      </c>
      <c r="HR24" s="547">
        <f t="shared" si="28"/>
        <v>20409</v>
      </c>
      <c r="HS24" s="547">
        <f t="shared" si="28"/>
        <v>5614</v>
      </c>
      <c r="HT24" s="552">
        <f t="shared" si="90"/>
        <v>0</v>
      </c>
      <c r="HU24" s="552">
        <f t="shared" si="29"/>
        <v>0</v>
      </c>
      <c r="HV24" s="552">
        <f t="shared" si="29"/>
        <v>0</v>
      </c>
      <c r="HW24" s="552">
        <f t="shared" si="29"/>
        <v>0</v>
      </c>
      <c r="HX24" s="552">
        <f t="shared" si="29"/>
        <v>0</v>
      </c>
      <c r="HY24" s="552">
        <f t="shared" si="91"/>
        <v>0</v>
      </c>
      <c r="HZ24" s="552">
        <f t="shared" si="30"/>
        <v>0</v>
      </c>
      <c r="IA24" s="552">
        <f t="shared" si="30"/>
        <v>0</v>
      </c>
      <c r="IB24" s="552">
        <f t="shared" si="30"/>
        <v>0</v>
      </c>
      <c r="IC24" s="552">
        <f t="shared" si="30"/>
        <v>0</v>
      </c>
      <c r="ID24" s="547">
        <f t="shared" si="92"/>
        <v>184580</v>
      </c>
      <c r="IE24" s="547">
        <f t="shared" si="31"/>
        <v>28442</v>
      </c>
      <c r="IF24" s="547">
        <f t="shared" si="31"/>
        <v>156138</v>
      </c>
      <c r="IG24" s="547">
        <f t="shared" si="31"/>
        <v>122454</v>
      </c>
      <c r="IH24" s="547">
        <f t="shared" si="31"/>
        <v>33684</v>
      </c>
      <c r="II24" s="547">
        <f t="shared" si="93"/>
        <v>0</v>
      </c>
      <c r="IJ24" s="547">
        <f t="shared" si="32"/>
        <v>0</v>
      </c>
      <c r="IK24" s="547">
        <f t="shared" si="32"/>
        <v>0</v>
      </c>
      <c r="IL24" s="547">
        <f t="shared" si="32"/>
        <v>0</v>
      </c>
      <c r="IM24" s="547">
        <f t="shared" si="32"/>
        <v>0</v>
      </c>
      <c r="IN24" s="552">
        <f t="shared" si="94"/>
        <v>0</v>
      </c>
      <c r="IO24" s="552">
        <f t="shared" si="33"/>
        <v>0</v>
      </c>
      <c r="IP24" s="552">
        <f t="shared" si="33"/>
        <v>0</v>
      </c>
      <c r="IQ24" s="552">
        <f t="shared" si="33"/>
        <v>0</v>
      </c>
      <c r="IR24" s="552">
        <f t="shared" si="33"/>
        <v>0</v>
      </c>
      <c r="IS24" s="552">
        <f t="shared" si="95"/>
        <v>0</v>
      </c>
      <c r="IT24" s="552">
        <f t="shared" si="34"/>
        <v>0</v>
      </c>
      <c r="IU24" s="552">
        <f t="shared" si="34"/>
        <v>0</v>
      </c>
      <c r="IV24" s="552">
        <f t="shared" si="34"/>
        <v>0</v>
      </c>
      <c r="IW24" s="552">
        <f t="shared" si="34"/>
        <v>0</v>
      </c>
      <c r="IX24" s="547">
        <f t="shared" si="96"/>
        <v>218320</v>
      </c>
      <c r="IY24" s="547">
        <f t="shared" si="35"/>
        <v>36670</v>
      </c>
      <c r="IZ24" s="547">
        <f t="shared" si="35"/>
        <v>181650</v>
      </c>
      <c r="JA24" s="547">
        <f t="shared" si="35"/>
        <v>139375</v>
      </c>
      <c r="JB24" s="547">
        <f t="shared" si="35"/>
        <v>42275</v>
      </c>
      <c r="JC24" s="547">
        <f t="shared" si="97"/>
        <v>0</v>
      </c>
      <c r="JD24" s="547">
        <f t="shared" si="36"/>
        <v>0</v>
      </c>
      <c r="JE24" s="547">
        <f t="shared" si="36"/>
        <v>0</v>
      </c>
      <c r="JF24" s="547">
        <f t="shared" si="36"/>
        <v>0</v>
      </c>
      <c r="JG24" s="547">
        <f t="shared" si="36"/>
        <v>0</v>
      </c>
      <c r="JH24" s="552">
        <f t="shared" si="98"/>
        <v>0</v>
      </c>
      <c r="JI24" s="552">
        <f t="shared" si="37"/>
        <v>0</v>
      </c>
      <c r="JJ24" s="552">
        <f t="shared" si="37"/>
        <v>0</v>
      </c>
      <c r="JK24" s="552">
        <f t="shared" si="37"/>
        <v>0</v>
      </c>
      <c r="JL24" s="552">
        <f t="shared" si="37"/>
        <v>0</v>
      </c>
      <c r="JM24" s="552">
        <f t="shared" si="99"/>
        <v>0</v>
      </c>
      <c r="JN24" s="552">
        <f t="shared" si="38"/>
        <v>0</v>
      </c>
      <c r="JO24" s="552">
        <f t="shared" si="38"/>
        <v>0</v>
      </c>
      <c r="JP24" s="552">
        <f t="shared" si="38"/>
        <v>0</v>
      </c>
      <c r="JQ24" s="552">
        <f t="shared" si="38"/>
        <v>0</v>
      </c>
      <c r="JR24" s="547">
        <f t="shared" si="100"/>
        <v>0</v>
      </c>
      <c r="JS24" s="547">
        <f t="shared" si="39"/>
        <v>0</v>
      </c>
      <c r="JT24" s="547">
        <f t="shared" si="39"/>
        <v>0</v>
      </c>
      <c r="JU24" s="547">
        <f t="shared" si="39"/>
        <v>0</v>
      </c>
      <c r="JV24" s="547">
        <f t="shared" si="39"/>
        <v>0</v>
      </c>
      <c r="JW24" s="547">
        <f t="shared" si="101"/>
        <v>169080</v>
      </c>
      <c r="JX24" s="547">
        <f t="shared" si="40"/>
        <v>12942</v>
      </c>
      <c r="JY24" s="547">
        <f t="shared" si="40"/>
        <v>156138</v>
      </c>
      <c r="JZ24" s="547">
        <f t="shared" si="40"/>
        <v>122454</v>
      </c>
      <c r="KA24" s="547">
        <f t="shared" si="40"/>
        <v>33684</v>
      </c>
      <c r="KB24" s="552">
        <f t="shared" si="102"/>
        <v>235584</v>
      </c>
      <c r="KC24" s="552">
        <f t="shared" si="41"/>
        <v>17604</v>
      </c>
      <c r="KD24" s="552">
        <f t="shared" si="41"/>
        <v>217980</v>
      </c>
      <c r="KE24" s="552">
        <f t="shared" si="41"/>
        <v>167250</v>
      </c>
      <c r="KF24" s="552">
        <f t="shared" si="41"/>
        <v>50730</v>
      </c>
      <c r="KG24" s="552">
        <f t="shared" si="103"/>
        <v>0</v>
      </c>
      <c r="KH24" s="552">
        <f t="shared" si="42"/>
        <v>0</v>
      </c>
      <c r="KI24" s="552">
        <f t="shared" si="42"/>
        <v>0</v>
      </c>
      <c r="KJ24" s="552">
        <f t="shared" si="42"/>
        <v>0</v>
      </c>
      <c r="KK24" s="552">
        <f t="shared" si="42"/>
        <v>0</v>
      </c>
      <c r="KL24" s="552">
        <f t="shared" si="104"/>
        <v>0</v>
      </c>
      <c r="KM24" s="552">
        <f t="shared" si="105"/>
        <v>906408</v>
      </c>
      <c r="KN24" s="549">
        <f t="shared" si="106"/>
        <v>906408</v>
      </c>
      <c r="KO24" s="549">
        <f t="shared" si="43"/>
        <v>132149</v>
      </c>
      <c r="KP24" s="549">
        <f t="shared" si="43"/>
        <v>774259</v>
      </c>
      <c r="KQ24" s="549">
        <f t="shared" si="43"/>
        <v>599817</v>
      </c>
      <c r="KR24" s="549">
        <f t="shared" si="43"/>
        <v>174442</v>
      </c>
      <c r="KS24" s="549">
        <f t="shared" si="44"/>
        <v>26511565</v>
      </c>
      <c r="KT24" s="550">
        <f t="shared" si="44"/>
        <v>2247053</v>
      </c>
      <c r="KU24" s="550">
        <f t="shared" si="44"/>
        <v>24264512</v>
      </c>
      <c r="KV24" s="550">
        <f t="shared" si="44"/>
        <v>18788395</v>
      </c>
      <c r="KW24" s="550">
        <f t="shared" si="44"/>
        <v>5476117</v>
      </c>
      <c r="KX24" s="537">
        <f t="shared" si="107"/>
        <v>26511.599999999999</v>
      </c>
      <c r="KY24" s="553">
        <f t="shared" si="108"/>
        <v>26511.599999999999</v>
      </c>
      <c r="KZ24" s="553">
        <f t="shared" si="109"/>
        <v>0</v>
      </c>
      <c r="LA24" s="554">
        <f t="shared" si="110"/>
        <v>26511.599999999999</v>
      </c>
      <c r="LC24" s="723">
        <f t="shared" si="111"/>
        <v>0</v>
      </c>
      <c r="LD24" s="723">
        <f t="shared" si="112"/>
        <v>0</v>
      </c>
      <c r="LE24" s="723">
        <f t="shared" si="113"/>
        <v>0</v>
      </c>
      <c r="LF24" s="723">
        <f t="shared" si="114"/>
        <v>0</v>
      </c>
      <c r="LG24" s="723">
        <f t="shared" si="115"/>
        <v>0</v>
      </c>
      <c r="LH24" s="723">
        <f t="shared" si="116"/>
        <v>0</v>
      </c>
      <c r="LI24" s="555"/>
      <c r="LJ24" s="555"/>
      <c r="LK24" s="555"/>
      <c r="LL24" s="555"/>
      <c r="LM24" s="555"/>
      <c r="LN24" s="555"/>
      <c r="LO24" s="555"/>
      <c r="LP24" s="555"/>
      <c r="LQ24" s="555"/>
      <c r="LR24" s="555"/>
      <c r="LS24" s="555"/>
      <c r="LT24" s="555"/>
      <c r="LU24" s="555"/>
      <c r="LV24" s="555"/>
      <c r="LW24" s="555"/>
      <c r="LX24" s="555"/>
      <c r="LY24" s="555"/>
      <c r="LZ24" s="555"/>
      <c r="MA24" s="555"/>
      <c r="MB24" s="555"/>
      <c r="MC24" s="555"/>
      <c r="MD24" s="555"/>
      <c r="ME24" s="555"/>
      <c r="MF24" s="555"/>
      <c r="MG24" s="555"/>
      <c r="MH24" s="555"/>
      <c r="MI24" s="555"/>
      <c r="MJ24" s="555"/>
      <c r="MK24" s="555"/>
      <c r="ML24" s="555"/>
      <c r="MM24" s="555"/>
      <c r="MN24" s="555"/>
      <c r="MO24" s="555"/>
      <c r="MP24" s="555"/>
      <c r="MQ24" s="555"/>
      <c r="MR24" s="555"/>
      <c r="MS24" s="555"/>
      <c r="MT24" s="555"/>
      <c r="MU24" s="555"/>
      <c r="MV24" s="555"/>
      <c r="MW24" s="555"/>
      <c r="MX24" s="555"/>
      <c r="MY24" s="555"/>
      <c r="MZ24" s="555"/>
      <c r="NA24" s="555"/>
      <c r="NB24" s="555"/>
      <c r="NC24" s="555"/>
      <c r="ND24" s="555"/>
      <c r="NE24" s="555"/>
      <c r="NF24" s="555"/>
      <c r="NG24" s="555"/>
      <c r="NH24" s="555"/>
      <c r="NI24" s="555"/>
      <c r="NJ24" s="555"/>
      <c r="NL24" s="749">
        <f t="shared" si="117"/>
        <v>129513</v>
      </c>
      <c r="NM24" s="724">
        <f t="shared" si="118"/>
        <v>73981</v>
      </c>
      <c r="NN24" s="724">
        <f t="shared" si="119"/>
        <v>0</v>
      </c>
      <c r="NO24" s="750">
        <f t="shared" si="120"/>
        <v>112766</v>
      </c>
      <c r="NP24" s="751">
        <f t="shared" si="45"/>
        <v>62280</v>
      </c>
      <c r="NQ24" s="751">
        <f t="shared" si="45"/>
        <v>0</v>
      </c>
      <c r="NR24" s="749">
        <f t="shared" si="121"/>
        <v>16747</v>
      </c>
      <c r="NS24" s="724">
        <f t="shared" si="122"/>
        <v>11701</v>
      </c>
      <c r="NT24" s="724">
        <f t="shared" si="123"/>
        <v>0</v>
      </c>
    </row>
    <row r="25" spans="1:384">
      <c r="A25" s="533" t="s">
        <v>796</v>
      </c>
      <c r="B25" s="534"/>
      <c r="C25" s="534"/>
      <c r="D25" s="534"/>
      <c r="E25" s="535">
        <f t="shared" si="46"/>
        <v>0</v>
      </c>
      <c r="F25" s="536"/>
      <c r="G25" s="536"/>
      <c r="H25" s="536"/>
      <c r="I25" s="535">
        <f t="shared" si="47"/>
        <v>0</v>
      </c>
      <c r="J25" s="537">
        <f t="shared" si="48"/>
        <v>0</v>
      </c>
      <c r="K25" s="538">
        <v>368</v>
      </c>
      <c r="L25" s="534"/>
      <c r="M25" s="556">
        <v>25</v>
      </c>
      <c r="N25" s="534"/>
      <c r="O25" s="538">
        <v>3</v>
      </c>
      <c r="P25" s="535">
        <f t="shared" si="1"/>
        <v>396</v>
      </c>
      <c r="Q25" s="538">
        <v>271</v>
      </c>
      <c r="R25" s="534"/>
      <c r="S25" s="556">
        <v>35</v>
      </c>
      <c r="T25" s="534"/>
      <c r="U25" s="538">
        <v>1</v>
      </c>
      <c r="V25" s="535">
        <f t="shared" si="2"/>
        <v>307</v>
      </c>
      <c r="W25" s="538">
        <v>37</v>
      </c>
      <c r="X25" s="534"/>
      <c r="Y25" s="534"/>
      <c r="Z25" s="534"/>
      <c r="AA25" s="538">
        <v>1</v>
      </c>
      <c r="AB25" s="535">
        <f t="shared" si="49"/>
        <v>38</v>
      </c>
      <c r="AC25" s="532">
        <f t="shared" si="50"/>
        <v>741</v>
      </c>
      <c r="AD25" s="324"/>
      <c r="AE25" s="324"/>
      <c r="AF25" s="324"/>
      <c r="AG25" s="324"/>
      <c r="AH25" s="324">
        <v>52</v>
      </c>
      <c r="AI25" s="324"/>
      <c r="AJ25" s="540"/>
      <c r="AK25" s="541">
        <v>0</v>
      </c>
      <c r="AL25" s="542"/>
      <c r="AM25" s="543">
        <v>0</v>
      </c>
      <c r="AN25" s="543"/>
      <c r="AO25" s="540"/>
      <c r="AP25" s="544"/>
      <c r="AQ25" s="543">
        <v>0</v>
      </c>
      <c r="AR25" s="541"/>
      <c r="AS25" s="541"/>
      <c r="AT25" s="534"/>
      <c r="AU25" s="534"/>
      <c r="AV25" s="543">
        <v>0</v>
      </c>
      <c r="AW25" s="543">
        <v>0</v>
      </c>
      <c r="AX25" s="541"/>
      <c r="AY25" s="543">
        <v>0</v>
      </c>
      <c r="AZ25" s="543"/>
      <c r="BA25" s="541"/>
      <c r="BB25" s="543"/>
      <c r="BC25" s="534"/>
      <c r="BD25" s="534"/>
      <c r="BE25" s="543">
        <v>0</v>
      </c>
      <c r="BF25" s="543"/>
      <c r="BG25" s="546"/>
      <c r="BH25" s="547">
        <f t="shared" si="51"/>
        <v>9269184</v>
      </c>
      <c r="BI25" s="548">
        <f t="shared" si="3"/>
        <v>793776</v>
      </c>
      <c r="BJ25" s="548">
        <f t="shared" si="3"/>
        <v>8475408</v>
      </c>
      <c r="BK25" s="548">
        <f t="shared" si="3"/>
        <v>6646816</v>
      </c>
      <c r="BL25" s="548">
        <f t="shared" si="3"/>
        <v>1828592</v>
      </c>
      <c r="BM25" s="547">
        <f t="shared" si="52"/>
        <v>0</v>
      </c>
      <c r="BN25" s="548">
        <f t="shared" si="4"/>
        <v>0</v>
      </c>
      <c r="BO25" s="548">
        <f t="shared" si="4"/>
        <v>0</v>
      </c>
      <c r="BP25" s="548">
        <f t="shared" si="4"/>
        <v>0</v>
      </c>
      <c r="BQ25" s="548">
        <f t="shared" si="4"/>
        <v>0</v>
      </c>
      <c r="BR25" s="547">
        <f t="shared" si="53"/>
        <v>1765775</v>
      </c>
      <c r="BS25" s="548">
        <f t="shared" si="5"/>
        <v>53925</v>
      </c>
      <c r="BT25" s="548">
        <f t="shared" si="5"/>
        <v>1711850</v>
      </c>
      <c r="BU25" s="548">
        <f t="shared" si="5"/>
        <v>1348225</v>
      </c>
      <c r="BV25" s="548">
        <f t="shared" si="5"/>
        <v>363625</v>
      </c>
      <c r="BW25" s="548"/>
      <c r="BX25" s="548"/>
      <c r="BY25" s="548"/>
      <c r="BZ25" s="548"/>
      <c r="CA25" s="548"/>
      <c r="CB25" s="547">
        <f t="shared" si="54"/>
        <v>592656</v>
      </c>
      <c r="CC25" s="548">
        <f t="shared" si="6"/>
        <v>1353</v>
      </c>
      <c r="CD25" s="548">
        <f t="shared" si="6"/>
        <v>591303</v>
      </c>
      <c r="CE25" s="548">
        <f t="shared" si="6"/>
        <v>591303</v>
      </c>
      <c r="CF25" s="548">
        <f t="shared" si="6"/>
        <v>0</v>
      </c>
      <c r="CG25" s="549">
        <f t="shared" si="55"/>
        <v>11627615</v>
      </c>
      <c r="CH25" s="547">
        <f t="shared" si="56"/>
        <v>9508035</v>
      </c>
      <c r="CI25" s="548">
        <f t="shared" si="56"/>
        <v>795114</v>
      </c>
      <c r="CJ25" s="548">
        <f t="shared" si="56"/>
        <v>8712921</v>
      </c>
      <c r="CK25" s="548">
        <f t="shared" si="56"/>
        <v>6685299</v>
      </c>
      <c r="CL25" s="548">
        <f t="shared" si="56"/>
        <v>2027622</v>
      </c>
      <c r="CM25" s="547">
        <f t="shared" si="57"/>
        <v>0</v>
      </c>
      <c r="CN25" s="548">
        <f t="shared" si="7"/>
        <v>0</v>
      </c>
      <c r="CO25" s="548">
        <f t="shared" si="7"/>
        <v>0</v>
      </c>
      <c r="CP25" s="548">
        <f t="shared" si="7"/>
        <v>0</v>
      </c>
      <c r="CQ25" s="548">
        <f t="shared" si="7"/>
        <v>0</v>
      </c>
      <c r="CR25" s="547">
        <f t="shared" si="58"/>
        <v>3428075</v>
      </c>
      <c r="CS25" s="548">
        <f t="shared" si="58"/>
        <v>102690</v>
      </c>
      <c r="CT25" s="548">
        <f t="shared" si="58"/>
        <v>3325385</v>
      </c>
      <c r="CU25" s="548">
        <f t="shared" si="58"/>
        <v>2560320</v>
      </c>
      <c r="CV25" s="548">
        <f t="shared" si="58"/>
        <v>765065</v>
      </c>
      <c r="CW25" s="547">
        <f t="shared" si="59"/>
        <v>0</v>
      </c>
      <c r="CX25" s="548">
        <f t="shared" si="8"/>
        <v>0</v>
      </c>
      <c r="CY25" s="548">
        <f t="shared" si="8"/>
        <v>0</v>
      </c>
      <c r="CZ25" s="548">
        <f t="shared" si="8"/>
        <v>0</v>
      </c>
      <c r="DA25" s="548">
        <f t="shared" si="8"/>
        <v>0</v>
      </c>
      <c r="DB25" s="547">
        <f t="shared" si="60"/>
        <v>228176</v>
      </c>
      <c r="DC25" s="548">
        <f t="shared" si="9"/>
        <v>752</v>
      </c>
      <c r="DD25" s="548">
        <f t="shared" si="9"/>
        <v>227424</v>
      </c>
      <c r="DE25" s="548">
        <f t="shared" si="9"/>
        <v>227424</v>
      </c>
      <c r="DF25" s="548">
        <f t="shared" si="9"/>
        <v>0</v>
      </c>
      <c r="DG25" s="549">
        <f t="shared" si="61"/>
        <v>13164286</v>
      </c>
      <c r="DH25" s="547">
        <f t="shared" si="62"/>
        <v>1313907</v>
      </c>
      <c r="DI25" s="548">
        <f t="shared" si="62"/>
        <v>105635</v>
      </c>
      <c r="DJ25" s="548">
        <f t="shared" si="62"/>
        <v>1208272</v>
      </c>
      <c r="DK25" s="548">
        <f t="shared" si="62"/>
        <v>883930</v>
      </c>
      <c r="DL25" s="548">
        <f t="shared" si="62"/>
        <v>324342</v>
      </c>
      <c r="DM25" s="547">
        <f t="shared" si="63"/>
        <v>0</v>
      </c>
      <c r="DN25" s="548">
        <f t="shared" si="10"/>
        <v>0</v>
      </c>
      <c r="DO25" s="548">
        <f t="shared" si="10"/>
        <v>0</v>
      </c>
      <c r="DP25" s="548">
        <f t="shared" si="10"/>
        <v>0</v>
      </c>
      <c r="DQ25" s="548">
        <f t="shared" si="10"/>
        <v>0</v>
      </c>
      <c r="DR25" s="548"/>
      <c r="DS25" s="548"/>
      <c r="DT25" s="548"/>
      <c r="DU25" s="548"/>
      <c r="DV25" s="548"/>
      <c r="DW25" s="547">
        <f t="shared" si="64"/>
        <v>0</v>
      </c>
      <c r="DX25" s="548">
        <f t="shared" si="11"/>
        <v>0</v>
      </c>
      <c r="DY25" s="548">
        <f t="shared" si="11"/>
        <v>0</v>
      </c>
      <c r="DZ25" s="548">
        <f t="shared" si="11"/>
        <v>0</v>
      </c>
      <c r="EA25" s="548">
        <f t="shared" si="11"/>
        <v>0</v>
      </c>
      <c r="EB25" s="547">
        <f t="shared" si="65"/>
        <v>273811</v>
      </c>
      <c r="EC25" s="548">
        <f t="shared" si="12"/>
        <v>903</v>
      </c>
      <c r="ED25" s="548">
        <f t="shared" si="12"/>
        <v>272908</v>
      </c>
      <c r="EE25" s="548">
        <f t="shared" si="12"/>
        <v>272908</v>
      </c>
      <c r="EF25" s="548">
        <f t="shared" si="12"/>
        <v>0</v>
      </c>
      <c r="EG25" s="549">
        <f t="shared" si="66"/>
        <v>1587718</v>
      </c>
      <c r="EH25" s="549">
        <f t="shared" si="67"/>
        <v>26379619</v>
      </c>
      <c r="EI25" s="550">
        <f t="shared" si="68"/>
        <v>1854148</v>
      </c>
      <c r="EJ25" s="550">
        <f t="shared" si="13"/>
        <v>24525471</v>
      </c>
      <c r="EK25" s="550">
        <f t="shared" si="13"/>
        <v>19216225</v>
      </c>
      <c r="EL25" s="550">
        <f t="shared" si="13"/>
        <v>5309246</v>
      </c>
      <c r="EM25" s="551">
        <f t="shared" si="69"/>
        <v>20091126</v>
      </c>
      <c r="EN25" s="551">
        <f t="shared" si="70"/>
        <v>0</v>
      </c>
      <c r="EO25" s="551">
        <f t="shared" si="71"/>
        <v>5193850</v>
      </c>
      <c r="EP25" s="551">
        <f t="shared" si="72"/>
        <v>0</v>
      </c>
      <c r="EQ25" s="551">
        <f t="shared" si="73"/>
        <v>1094643</v>
      </c>
      <c r="ER25" s="547">
        <f t="shared" si="74"/>
        <v>0</v>
      </c>
      <c r="ES25" s="548">
        <f t="shared" si="74"/>
        <v>0</v>
      </c>
      <c r="ET25" s="548">
        <f t="shared" si="74"/>
        <v>0</v>
      </c>
      <c r="EU25" s="548">
        <f t="shared" si="74"/>
        <v>0</v>
      </c>
      <c r="EV25" s="548">
        <f t="shared" si="74"/>
        <v>0</v>
      </c>
      <c r="EW25" s="547">
        <f t="shared" si="75"/>
        <v>0</v>
      </c>
      <c r="EX25" s="547">
        <f t="shared" si="75"/>
        <v>0</v>
      </c>
      <c r="EY25" s="547">
        <f t="shared" si="75"/>
        <v>0</v>
      </c>
      <c r="EZ25" s="547">
        <f t="shared" si="14"/>
        <v>0</v>
      </c>
      <c r="FA25" s="547">
        <f t="shared" si="14"/>
        <v>0</v>
      </c>
      <c r="FB25" s="552">
        <f t="shared" si="76"/>
        <v>0</v>
      </c>
      <c r="FC25" s="552">
        <f t="shared" si="15"/>
        <v>0</v>
      </c>
      <c r="FD25" s="552">
        <f t="shared" si="15"/>
        <v>0</v>
      </c>
      <c r="FE25" s="552">
        <f t="shared" si="15"/>
        <v>0</v>
      </c>
      <c r="FF25" s="552">
        <f t="shared" si="15"/>
        <v>0</v>
      </c>
      <c r="FG25" s="552">
        <f t="shared" si="77"/>
        <v>0</v>
      </c>
      <c r="FH25" s="552">
        <f t="shared" si="16"/>
        <v>0</v>
      </c>
      <c r="FI25" s="552">
        <f t="shared" si="16"/>
        <v>0</v>
      </c>
      <c r="FJ25" s="552">
        <f t="shared" si="16"/>
        <v>0</v>
      </c>
      <c r="FK25" s="552">
        <f t="shared" si="16"/>
        <v>0</v>
      </c>
      <c r="FL25" s="547">
        <f t="shared" si="78"/>
        <v>78416</v>
      </c>
      <c r="FM25" s="547">
        <f t="shared" si="17"/>
        <v>1560</v>
      </c>
      <c r="FN25" s="547">
        <f t="shared" si="17"/>
        <v>76856</v>
      </c>
      <c r="FO25" s="547">
        <f t="shared" si="17"/>
        <v>76856</v>
      </c>
      <c r="FP25" s="547">
        <f t="shared" si="17"/>
        <v>0</v>
      </c>
      <c r="FQ25" s="547">
        <f t="shared" si="79"/>
        <v>0</v>
      </c>
      <c r="FR25" s="547">
        <f t="shared" si="18"/>
        <v>0</v>
      </c>
      <c r="FS25" s="547">
        <f t="shared" si="18"/>
        <v>0</v>
      </c>
      <c r="FT25" s="547">
        <f t="shared" si="18"/>
        <v>0</v>
      </c>
      <c r="FU25" s="547">
        <f t="shared" si="18"/>
        <v>0</v>
      </c>
      <c r="FV25" s="552">
        <f t="shared" si="80"/>
        <v>0</v>
      </c>
      <c r="FW25" s="552">
        <f t="shared" si="19"/>
        <v>0</v>
      </c>
      <c r="FX25" s="552">
        <f t="shared" si="19"/>
        <v>0</v>
      </c>
      <c r="FY25" s="552">
        <f t="shared" si="19"/>
        <v>0</v>
      </c>
      <c r="FZ25" s="552">
        <f t="shared" si="19"/>
        <v>0</v>
      </c>
      <c r="GA25" s="552">
        <f t="shared" si="81"/>
        <v>0</v>
      </c>
      <c r="GB25" s="552">
        <f t="shared" si="20"/>
        <v>0</v>
      </c>
      <c r="GC25" s="552">
        <f t="shared" si="20"/>
        <v>0</v>
      </c>
      <c r="GD25" s="552">
        <f t="shared" si="20"/>
        <v>0</v>
      </c>
      <c r="GE25" s="552">
        <f t="shared" si="20"/>
        <v>0</v>
      </c>
      <c r="GF25" s="552">
        <f t="shared" si="82"/>
        <v>0</v>
      </c>
      <c r="GG25" s="552">
        <f t="shared" si="21"/>
        <v>0</v>
      </c>
      <c r="GH25" s="552">
        <f t="shared" si="21"/>
        <v>0</v>
      </c>
      <c r="GI25" s="552">
        <f t="shared" si="21"/>
        <v>0</v>
      </c>
      <c r="GJ25" s="552">
        <f t="shared" si="21"/>
        <v>0</v>
      </c>
      <c r="GK25" s="552">
        <f t="shared" si="83"/>
        <v>0</v>
      </c>
      <c r="GL25" s="552">
        <f t="shared" si="22"/>
        <v>0</v>
      </c>
      <c r="GM25" s="552">
        <f t="shared" si="22"/>
        <v>0</v>
      </c>
      <c r="GN25" s="552">
        <f t="shared" si="22"/>
        <v>0</v>
      </c>
      <c r="GO25" s="552">
        <f t="shared" si="22"/>
        <v>0</v>
      </c>
      <c r="GP25" s="547">
        <f t="shared" si="84"/>
        <v>0</v>
      </c>
      <c r="GQ25" s="547">
        <f t="shared" si="23"/>
        <v>0</v>
      </c>
      <c r="GR25" s="547">
        <f t="shared" si="23"/>
        <v>0</v>
      </c>
      <c r="GS25" s="547">
        <f t="shared" si="23"/>
        <v>0</v>
      </c>
      <c r="GT25" s="547">
        <f t="shared" si="23"/>
        <v>0</v>
      </c>
      <c r="GU25" s="547">
        <f t="shared" si="85"/>
        <v>0</v>
      </c>
      <c r="GV25" s="547">
        <f t="shared" si="24"/>
        <v>0</v>
      </c>
      <c r="GW25" s="547">
        <f t="shared" si="24"/>
        <v>0</v>
      </c>
      <c r="GX25" s="547">
        <f t="shared" si="24"/>
        <v>0</v>
      </c>
      <c r="GY25" s="547">
        <f t="shared" si="24"/>
        <v>0</v>
      </c>
      <c r="GZ25" s="552">
        <f t="shared" si="86"/>
        <v>0</v>
      </c>
      <c r="HA25" s="552">
        <f t="shared" si="25"/>
        <v>0</v>
      </c>
      <c r="HB25" s="552">
        <f t="shared" si="25"/>
        <v>0</v>
      </c>
      <c r="HC25" s="552">
        <f t="shared" si="25"/>
        <v>0</v>
      </c>
      <c r="HD25" s="552">
        <f t="shared" si="25"/>
        <v>0</v>
      </c>
      <c r="HE25" s="552">
        <f t="shared" si="87"/>
        <v>0</v>
      </c>
      <c r="HF25" s="552">
        <f t="shared" si="26"/>
        <v>0</v>
      </c>
      <c r="HG25" s="552">
        <f t="shared" si="26"/>
        <v>0</v>
      </c>
      <c r="HH25" s="552">
        <f t="shared" si="26"/>
        <v>0</v>
      </c>
      <c r="HI25" s="552">
        <f t="shared" si="26"/>
        <v>0</v>
      </c>
      <c r="HJ25" s="547">
        <f t="shared" si="88"/>
        <v>0</v>
      </c>
      <c r="HK25" s="547">
        <f t="shared" si="27"/>
        <v>0</v>
      </c>
      <c r="HL25" s="547">
        <f t="shared" si="27"/>
        <v>0</v>
      </c>
      <c r="HM25" s="547">
        <f t="shared" si="27"/>
        <v>0</v>
      </c>
      <c r="HN25" s="547">
        <f t="shared" si="27"/>
        <v>0</v>
      </c>
      <c r="HO25" s="547">
        <f t="shared" si="89"/>
        <v>0</v>
      </c>
      <c r="HP25" s="547">
        <f t="shared" si="28"/>
        <v>0</v>
      </c>
      <c r="HQ25" s="547">
        <f t="shared" si="28"/>
        <v>0</v>
      </c>
      <c r="HR25" s="547">
        <f t="shared" si="28"/>
        <v>0</v>
      </c>
      <c r="HS25" s="547">
        <f t="shared" si="28"/>
        <v>0</v>
      </c>
      <c r="HT25" s="552">
        <f t="shared" si="90"/>
        <v>0</v>
      </c>
      <c r="HU25" s="552">
        <f t="shared" si="29"/>
        <v>0</v>
      </c>
      <c r="HV25" s="552">
        <f t="shared" si="29"/>
        <v>0</v>
      </c>
      <c r="HW25" s="552">
        <f t="shared" si="29"/>
        <v>0</v>
      </c>
      <c r="HX25" s="552">
        <f t="shared" si="29"/>
        <v>0</v>
      </c>
      <c r="HY25" s="552">
        <f t="shared" si="91"/>
        <v>0</v>
      </c>
      <c r="HZ25" s="552">
        <f t="shared" si="30"/>
        <v>0</v>
      </c>
      <c r="IA25" s="552">
        <f t="shared" si="30"/>
        <v>0</v>
      </c>
      <c r="IB25" s="552">
        <f t="shared" si="30"/>
        <v>0</v>
      </c>
      <c r="IC25" s="552">
        <f t="shared" si="30"/>
        <v>0</v>
      </c>
      <c r="ID25" s="547">
        <f t="shared" si="92"/>
        <v>0</v>
      </c>
      <c r="IE25" s="547">
        <f t="shared" si="31"/>
        <v>0</v>
      </c>
      <c r="IF25" s="547">
        <f t="shared" si="31"/>
        <v>0</v>
      </c>
      <c r="IG25" s="547">
        <f t="shared" si="31"/>
        <v>0</v>
      </c>
      <c r="IH25" s="547">
        <f t="shared" si="31"/>
        <v>0</v>
      </c>
      <c r="II25" s="547">
        <f t="shared" si="93"/>
        <v>0</v>
      </c>
      <c r="IJ25" s="547">
        <f t="shared" si="32"/>
        <v>0</v>
      </c>
      <c r="IK25" s="547">
        <f t="shared" si="32"/>
        <v>0</v>
      </c>
      <c r="IL25" s="547">
        <f t="shared" si="32"/>
        <v>0</v>
      </c>
      <c r="IM25" s="547">
        <f t="shared" si="32"/>
        <v>0</v>
      </c>
      <c r="IN25" s="552">
        <f t="shared" si="94"/>
        <v>0</v>
      </c>
      <c r="IO25" s="552">
        <f t="shared" si="33"/>
        <v>0</v>
      </c>
      <c r="IP25" s="552">
        <f t="shared" si="33"/>
        <v>0</v>
      </c>
      <c r="IQ25" s="552">
        <f t="shared" si="33"/>
        <v>0</v>
      </c>
      <c r="IR25" s="552">
        <f t="shared" si="33"/>
        <v>0</v>
      </c>
      <c r="IS25" s="552">
        <f t="shared" si="95"/>
        <v>0</v>
      </c>
      <c r="IT25" s="552">
        <f t="shared" si="34"/>
        <v>0</v>
      </c>
      <c r="IU25" s="552">
        <f t="shared" si="34"/>
        <v>0</v>
      </c>
      <c r="IV25" s="552">
        <f t="shared" si="34"/>
        <v>0</v>
      </c>
      <c r="IW25" s="552">
        <f t="shared" si="34"/>
        <v>0</v>
      </c>
      <c r="IX25" s="547">
        <f t="shared" si="96"/>
        <v>0</v>
      </c>
      <c r="IY25" s="547">
        <f t="shared" si="35"/>
        <v>0</v>
      </c>
      <c r="IZ25" s="547">
        <f t="shared" si="35"/>
        <v>0</v>
      </c>
      <c r="JA25" s="547">
        <f t="shared" si="35"/>
        <v>0</v>
      </c>
      <c r="JB25" s="547">
        <f t="shared" si="35"/>
        <v>0</v>
      </c>
      <c r="JC25" s="547">
        <f t="shared" si="97"/>
        <v>0</v>
      </c>
      <c r="JD25" s="547">
        <f t="shared" si="36"/>
        <v>0</v>
      </c>
      <c r="JE25" s="547">
        <f t="shared" si="36"/>
        <v>0</v>
      </c>
      <c r="JF25" s="547">
        <f t="shared" si="36"/>
        <v>0</v>
      </c>
      <c r="JG25" s="547">
        <f t="shared" si="36"/>
        <v>0</v>
      </c>
      <c r="JH25" s="552">
        <f t="shared" si="98"/>
        <v>0</v>
      </c>
      <c r="JI25" s="552">
        <f t="shared" si="37"/>
        <v>0</v>
      </c>
      <c r="JJ25" s="552">
        <f t="shared" si="37"/>
        <v>0</v>
      </c>
      <c r="JK25" s="552">
        <f t="shared" si="37"/>
        <v>0</v>
      </c>
      <c r="JL25" s="552">
        <f t="shared" si="37"/>
        <v>0</v>
      </c>
      <c r="JM25" s="552">
        <f t="shared" si="99"/>
        <v>0</v>
      </c>
      <c r="JN25" s="552">
        <f t="shared" si="38"/>
        <v>0</v>
      </c>
      <c r="JO25" s="552">
        <f t="shared" si="38"/>
        <v>0</v>
      </c>
      <c r="JP25" s="552">
        <f t="shared" si="38"/>
        <v>0</v>
      </c>
      <c r="JQ25" s="552">
        <f t="shared" si="38"/>
        <v>0</v>
      </c>
      <c r="JR25" s="547">
        <f t="shared" si="100"/>
        <v>0</v>
      </c>
      <c r="JS25" s="547">
        <f t="shared" si="39"/>
        <v>0</v>
      </c>
      <c r="JT25" s="547">
        <f t="shared" si="39"/>
        <v>0</v>
      </c>
      <c r="JU25" s="547">
        <f t="shared" si="39"/>
        <v>0</v>
      </c>
      <c r="JV25" s="547">
        <f t="shared" si="39"/>
        <v>0</v>
      </c>
      <c r="JW25" s="547">
        <f t="shared" si="101"/>
        <v>0</v>
      </c>
      <c r="JX25" s="547">
        <f t="shared" si="40"/>
        <v>0</v>
      </c>
      <c r="JY25" s="547">
        <f t="shared" si="40"/>
        <v>0</v>
      </c>
      <c r="JZ25" s="547">
        <f t="shared" si="40"/>
        <v>0</v>
      </c>
      <c r="KA25" s="547">
        <f t="shared" si="40"/>
        <v>0</v>
      </c>
      <c r="KB25" s="552">
        <f t="shared" si="102"/>
        <v>0</v>
      </c>
      <c r="KC25" s="552">
        <f t="shared" si="41"/>
        <v>0</v>
      </c>
      <c r="KD25" s="552">
        <f t="shared" si="41"/>
        <v>0</v>
      </c>
      <c r="KE25" s="552">
        <f t="shared" si="41"/>
        <v>0</v>
      </c>
      <c r="KF25" s="552">
        <f t="shared" si="41"/>
        <v>0</v>
      </c>
      <c r="KG25" s="552">
        <f t="shared" si="103"/>
        <v>0</v>
      </c>
      <c r="KH25" s="552">
        <f t="shared" si="42"/>
        <v>0</v>
      </c>
      <c r="KI25" s="552">
        <f t="shared" si="42"/>
        <v>0</v>
      </c>
      <c r="KJ25" s="552">
        <f t="shared" si="42"/>
        <v>0</v>
      </c>
      <c r="KK25" s="552">
        <f t="shared" si="42"/>
        <v>0</v>
      </c>
      <c r="KL25" s="552">
        <f t="shared" si="104"/>
        <v>78416</v>
      </c>
      <c r="KM25" s="552">
        <f t="shared" si="105"/>
        <v>0</v>
      </c>
      <c r="KN25" s="549">
        <f t="shared" si="106"/>
        <v>78416</v>
      </c>
      <c r="KO25" s="549">
        <f t="shared" si="43"/>
        <v>1560</v>
      </c>
      <c r="KP25" s="549">
        <f t="shared" si="43"/>
        <v>76856</v>
      </c>
      <c r="KQ25" s="549">
        <f t="shared" si="43"/>
        <v>76856</v>
      </c>
      <c r="KR25" s="549">
        <f t="shared" si="43"/>
        <v>0</v>
      </c>
      <c r="KS25" s="549">
        <f t="shared" si="44"/>
        <v>26458035</v>
      </c>
      <c r="KT25" s="550">
        <f t="shared" si="44"/>
        <v>1855708</v>
      </c>
      <c r="KU25" s="550">
        <f t="shared" si="44"/>
        <v>24602327</v>
      </c>
      <c r="KV25" s="550">
        <f t="shared" si="44"/>
        <v>19293081</v>
      </c>
      <c r="KW25" s="550">
        <f t="shared" si="44"/>
        <v>5309246</v>
      </c>
      <c r="KX25" s="537">
        <f t="shared" si="107"/>
        <v>26458</v>
      </c>
      <c r="KY25" s="553">
        <f t="shared" si="108"/>
        <v>26379.599999999999</v>
      </c>
      <c r="KZ25" s="553">
        <f t="shared" si="109"/>
        <v>78.400000000000006</v>
      </c>
      <c r="LA25" s="554">
        <f t="shared" si="110"/>
        <v>26458</v>
      </c>
      <c r="LC25" s="723">
        <f t="shared" si="111"/>
        <v>0</v>
      </c>
      <c r="LD25" s="723">
        <f t="shared" si="112"/>
        <v>0</v>
      </c>
      <c r="LE25" s="723">
        <f t="shared" si="113"/>
        <v>0</v>
      </c>
      <c r="LF25" s="723">
        <f t="shared" si="114"/>
        <v>0</v>
      </c>
      <c r="LG25" s="723">
        <f t="shared" si="115"/>
        <v>1508</v>
      </c>
      <c r="LH25" s="723">
        <f t="shared" si="116"/>
        <v>0</v>
      </c>
      <c r="LI25" s="555"/>
      <c r="LJ25" s="555"/>
      <c r="LK25" s="555"/>
      <c r="LL25" s="555"/>
      <c r="LM25" s="555"/>
      <c r="LN25" s="555"/>
      <c r="LO25" s="555"/>
      <c r="LP25" s="555"/>
      <c r="LQ25" s="555"/>
      <c r="LR25" s="555"/>
      <c r="LS25" s="555"/>
      <c r="LT25" s="555"/>
      <c r="LU25" s="555"/>
      <c r="LV25" s="555"/>
      <c r="LW25" s="555"/>
      <c r="LX25" s="555"/>
      <c r="LY25" s="555"/>
      <c r="LZ25" s="555"/>
      <c r="MA25" s="555"/>
      <c r="MB25" s="555"/>
      <c r="MC25" s="555"/>
      <c r="MD25" s="555"/>
      <c r="ME25" s="555"/>
      <c r="MF25" s="555"/>
      <c r="MG25" s="555"/>
      <c r="MH25" s="555"/>
      <c r="MI25" s="555"/>
      <c r="MJ25" s="555"/>
      <c r="MK25" s="555"/>
      <c r="ML25" s="555"/>
      <c r="MM25" s="555"/>
      <c r="MN25" s="555"/>
      <c r="MO25" s="555"/>
      <c r="MP25" s="555"/>
      <c r="MQ25" s="555"/>
      <c r="MR25" s="555"/>
      <c r="MS25" s="555"/>
      <c r="MT25" s="555"/>
      <c r="MU25" s="555"/>
      <c r="MV25" s="555"/>
      <c r="MW25" s="555"/>
      <c r="MX25" s="555"/>
      <c r="MY25" s="555"/>
      <c r="MZ25" s="555"/>
      <c r="NA25" s="555"/>
      <c r="NB25" s="555"/>
      <c r="NC25" s="555"/>
      <c r="ND25" s="555"/>
      <c r="NE25" s="555"/>
      <c r="NF25" s="555"/>
      <c r="NG25" s="555"/>
      <c r="NH25" s="555"/>
      <c r="NI25" s="555"/>
      <c r="NJ25" s="555"/>
      <c r="NL25" s="749">
        <f t="shared" si="117"/>
        <v>0</v>
      </c>
      <c r="NM25" s="724">
        <f t="shared" si="118"/>
        <v>0</v>
      </c>
      <c r="NN25" s="724">
        <f t="shared" si="119"/>
        <v>0</v>
      </c>
      <c r="NO25" s="750">
        <f t="shared" si="120"/>
        <v>0</v>
      </c>
      <c r="NP25" s="751">
        <f t="shared" si="45"/>
        <v>0</v>
      </c>
      <c r="NQ25" s="751">
        <f t="shared" si="45"/>
        <v>0</v>
      </c>
      <c r="NR25" s="749">
        <f t="shared" si="121"/>
        <v>0</v>
      </c>
      <c r="NS25" s="724">
        <f t="shared" si="122"/>
        <v>0</v>
      </c>
      <c r="NT25" s="724">
        <f t="shared" si="123"/>
        <v>0</v>
      </c>
    </row>
    <row r="26" spans="1:384">
      <c r="A26" s="533" t="s">
        <v>797</v>
      </c>
      <c r="B26" s="534"/>
      <c r="C26" s="534"/>
      <c r="D26" s="534"/>
      <c r="E26" s="535">
        <f t="shared" si="46"/>
        <v>0</v>
      </c>
      <c r="F26" s="536"/>
      <c r="G26" s="536"/>
      <c r="H26" s="536"/>
      <c r="I26" s="535">
        <f t="shared" si="47"/>
        <v>0</v>
      </c>
      <c r="J26" s="537">
        <f t="shared" si="48"/>
        <v>0</v>
      </c>
      <c r="K26" s="538">
        <v>436</v>
      </c>
      <c r="L26" s="534"/>
      <c r="M26" s="556">
        <v>0</v>
      </c>
      <c r="N26" s="534"/>
      <c r="O26" s="538">
        <v>2</v>
      </c>
      <c r="P26" s="535">
        <f t="shared" si="1"/>
        <v>438</v>
      </c>
      <c r="Q26" s="538">
        <v>471</v>
      </c>
      <c r="R26" s="534"/>
      <c r="S26" s="556">
        <v>0</v>
      </c>
      <c r="T26" s="534"/>
      <c r="U26" s="538">
        <v>2</v>
      </c>
      <c r="V26" s="535">
        <f t="shared" si="2"/>
        <v>473</v>
      </c>
      <c r="W26" s="538">
        <v>97</v>
      </c>
      <c r="X26" s="534"/>
      <c r="Y26" s="534"/>
      <c r="Z26" s="534"/>
      <c r="AA26" s="538">
        <v>0</v>
      </c>
      <c r="AB26" s="535">
        <f t="shared" si="49"/>
        <v>97</v>
      </c>
      <c r="AC26" s="532">
        <f t="shared" si="50"/>
        <v>1008</v>
      </c>
      <c r="AD26" s="324"/>
      <c r="AE26" s="324"/>
      <c r="AF26" s="324"/>
      <c r="AG26" s="324">
        <v>152</v>
      </c>
      <c r="AH26" s="324"/>
      <c r="AI26" s="324">
        <v>30</v>
      </c>
      <c r="AJ26" s="540"/>
      <c r="AK26" s="541">
        <v>0</v>
      </c>
      <c r="AL26" s="542"/>
      <c r="AM26" s="543">
        <v>0</v>
      </c>
      <c r="AN26" s="543"/>
      <c r="AO26" s="540"/>
      <c r="AP26" s="544"/>
      <c r="AQ26" s="543">
        <v>0</v>
      </c>
      <c r="AR26" s="541"/>
      <c r="AS26" s="541"/>
      <c r="AT26" s="534"/>
      <c r="AU26" s="534"/>
      <c r="AV26" s="543">
        <v>0</v>
      </c>
      <c r="AW26" s="543">
        <v>0</v>
      </c>
      <c r="AX26" s="541"/>
      <c r="AY26" s="543">
        <v>0</v>
      </c>
      <c r="AZ26" s="543"/>
      <c r="BA26" s="541"/>
      <c r="BB26" s="543">
        <v>1</v>
      </c>
      <c r="BC26" s="534"/>
      <c r="BD26" s="534"/>
      <c r="BE26" s="543">
        <v>0</v>
      </c>
      <c r="BF26" s="543"/>
      <c r="BG26" s="546"/>
      <c r="BH26" s="547">
        <f t="shared" si="51"/>
        <v>10981968</v>
      </c>
      <c r="BI26" s="548">
        <f t="shared" ref="BI26:BL39" si="124">$K26*BI$7</f>
        <v>940452</v>
      </c>
      <c r="BJ26" s="548">
        <f t="shared" si="124"/>
        <v>10041516</v>
      </c>
      <c r="BK26" s="548">
        <f t="shared" si="124"/>
        <v>7875032</v>
      </c>
      <c r="BL26" s="548">
        <f t="shared" si="124"/>
        <v>2166484</v>
      </c>
      <c r="BM26" s="547">
        <f t="shared" si="52"/>
        <v>0</v>
      </c>
      <c r="BN26" s="548">
        <f t="shared" si="4"/>
        <v>0</v>
      </c>
      <c r="BO26" s="548">
        <f t="shared" si="4"/>
        <v>0</v>
      </c>
      <c r="BP26" s="548">
        <f t="shared" si="4"/>
        <v>0</v>
      </c>
      <c r="BQ26" s="548">
        <f t="shared" si="4"/>
        <v>0</v>
      </c>
      <c r="BR26" s="547">
        <f t="shared" si="53"/>
        <v>0</v>
      </c>
      <c r="BS26" s="548">
        <f t="shared" si="5"/>
        <v>0</v>
      </c>
      <c r="BT26" s="548">
        <f t="shared" si="5"/>
        <v>0</v>
      </c>
      <c r="BU26" s="548">
        <f t="shared" si="5"/>
        <v>0</v>
      </c>
      <c r="BV26" s="548">
        <f t="shared" si="5"/>
        <v>0</v>
      </c>
      <c r="BW26" s="548"/>
      <c r="BX26" s="548"/>
      <c r="BY26" s="548"/>
      <c r="BZ26" s="548"/>
      <c r="CA26" s="548"/>
      <c r="CB26" s="547">
        <f t="shared" si="54"/>
        <v>395104</v>
      </c>
      <c r="CC26" s="548">
        <f t="shared" si="6"/>
        <v>902</v>
      </c>
      <c r="CD26" s="548">
        <f t="shared" si="6"/>
        <v>394202</v>
      </c>
      <c r="CE26" s="548">
        <f t="shared" si="6"/>
        <v>394202</v>
      </c>
      <c r="CF26" s="548">
        <f t="shared" si="6"/>
        <v>0</v>
      </c>
      <c r="CG26" s="549">
        <f t="shared" si="55"/>
        <v>11377072</v>
      </c>
      <c r="CH26" s="547">
        <f t="shared" si="56"/>
        <v>16525035</v>
      </c>
      <c r="CI26" s="548">
        <f t="shared" si="56"/>
        <v>1381914</v>
      </c>
      <c r="CJ26" s="548">
        <f t="shared" si="56"/>
        <v>15143121</v>
      </c>
      <c r="CK26" s="548">
        <f t="shared" si="56"/>
        <v>11619099</v>
      </c>
      <c r="CL26" s="548">
        <f t="shared" si="56"/>
        <v>3524022</v>
      </c>
      <c r="CM26" s="547">
        <f t="shared" si="57"/>
        <v>0</v>
      </c>
      <c r="CN26" s="548">
        <f t="shared" si="7"/>
        <v>0</v>
      </c>
      <c r="CO26" s="548">
        <f t="shared" si="7"/>
        <v>0</v>
      </c>
      <c r="CP26" s="548">
        <f t="shared" si="7"/>
        <v>0</v>
      </c>
      <c r="CQ26" s="548">
        <f t="shared" si="7"/>
        <v>0</v>
      </c>
      <c r="CR26" s="547">
        <f t="shared" si="58"/>
        <v>0</v>
      </c>
      <c r="CS26" s="548">
        <f t="shared" si="58"/>
        <v>0</v>
      </c>
      <c r="CT26" s="548">
        <f t="shared" si="58"/>
        <v>0</v>
      </c>
      <c r="CU26" s="548">
        <f t="shared" si="58"/>
        <v>0</v>
      </c>
      <c r="CV26" s="548">
        <f t="shared" si="58"/>
        <v>0</v>
      </c>
      <c r="CW26" s="547">
        <f t="shared" si="59"/>
        <v>0</v>
      </c>
      <c r="CX26" s="548">
        <f t="shared" si="8"/>
        <v>0</v>
      </c>
      <c r="CY26" s="548">
        <f t="shared" si="8"/>
        <v>0</v>
      </c>
      <c r="CZ26" s="548">
        <f t="shared" si="8"/>
        <v>0</v>
      </c>
      <c r="DA26" s="548">
        <f t="shared" si="8"/>
        <v>0</v>
      </c>
      <c r="DB26" s="547">
        <f t="shared" si="60"/>
        <v>456352</v>
      </c>
      <c r="DC26" s="548">
        <f t="shared" si="9"/>
        <v>1504</v>
      </c>
      <c r="DD26" s="548">
        <f t="shared" si="9"/>
        <v>454848</v>
      </c>
      <c r="DE26" s="548">
        <f t="shared" si="9"/>
        <v>454848</v>
      </c>
      <c r="DF26" s="548">
        <f t="shared" si="9"/>
        <v>0</v>
      </c>
      <c r="DG26" s="549">
        <f t="shared" si="61"/>
        <v>16981387</v>
      </c>
      <c r="DH26" s="547">
        <f t="shared" si="62"/>
        <v>3444567</v>
      </c>
      <c r="DI26" s="548">
        <f t="shared" si="62"/>
        <v>276935</v>
      </c>
      <c r="DJ26" s="548">
        <f t="shared" si="62"/>
        <v>3167632</v>
      </c>
      <c r="DK26" s="548">
        <f t="shared" si="62"/>
        <v>2317330</v>
      </c>
      <c r="DL26" s="548">
        <f t="shared" si="62"/>
        <v>850302</v>
      </c>
      <c r="DM26" s="547">
        <f t="shared" si="63"/>
        <v>0</v>
      </c>
      <c r="DN26" s="548">
        <f t="shared" si="10"/>
        <v>0</v>
      </c>
      <c r="DO26" s="548">
        <f t="shared" si="10"/>
        <v>0</v>
      </c>
      <c r="DP26" s="548">
        <f t="shared" si="10"/>
        <v>0</v>
      </c>
      <c r="DQ26" s="548">
        <f t="shared" si="10"/>
        <v>0</v>
      </c>
      <c r="DR26" s="548"/>
      <c r="DS26" s="548"/>
      <c r="DT26" s="548"/>
      <c r="DU26" s="548"/>
      <c r="DV26" s="548"/>
      <c r="DW26" s="547">
        <f t="shared" si="64"/>
        <v>0</v>
      </c>
      <c r="DX26" s="548">
        <f t="shared" si="11"/>
        <v>0</v>
      </c>
      <c r="DY26" s="548">
        <f t="shared" si="11"/>
        <v>0</v>
      </c>
      <c r="DZ26" s="548">
        <f t="shared" si="11"/>
        <v>0</v>
      </c>
      <c r="EA26" s="548">
        <f t="shared" si="11"/>
        <v>0</v>
      </c>
      <c r="EB26" s="547">
        <f t="shared" si="65"/>
        <v>0</v>
      </c>
      <c r="EC26" s="548">
        <f t="shared" si="12"/>
        <v>0</v>
      </c>
      <c r="ED26" s="548">
        <f t="shared" si="12"/>
        <v>0</v>
      </c>
      <c r="EE26" s="548">
        <f t="shared" si="12"/>
        <v>0</v>
      </c>
      <c r="EF26" s="548">
        <f t="shared" si="12"/>
        <v>0</v>
      </c>
      <c r="EG26" s="549">
        <f t="shared" si="66"/>
        <v>3444567</v>
      </c>
      <c r="EH26" s="549">
        <f t="shared" si="67"/>
        <v>31803026</v>
      </c>
      <c r="EI26" s="550">
        <f t="shared" si="68"/>
        <v>2601707</v>
      </c>
      <c r="EJ26" s="550">
        <f t="shared" si="13"/>
        <v>29201319</v>
      </c>
      <c r="EK26" s="550">
        <f t="shared" si="13"/>
        <v>22660511</v>
      </c>
      <c r="EL26" s="550">
        <f t="shared" si="13"/>
        <v>6540808</v>
      </c>
      <c r="EM26" s="551">
        <f t="shared" si="69"/>
        <v>30951570</v>
      </c>
      <c r="EN26" s="551">
        <f t="shared" si="70"/>
        <v>0</v>
      </c>
      <c r="EO26" s="551">
        <f t="shared" si="71"/>
        <v>0</v>
      </c>
      <c r="EP26" s="551">
        <f t="shared" si="72"/>
        <v>0</v>
      </c>
      <c r="EQ26" s="551">
        <f t="shared" si="73"/>
        <v>851456</v>
      </c>
      <c r="ER26" s="547">
        <f t="shared" si="74"/>
        <v>0</v>
      </c>
      <c r="ES26" s="548">
        <f t="shared" si="74"/>
        <v>0</v>
      </c>
      <c r="ET26" s="548">
        <f t="shared" si="74"/>
        <v>0</v>
      </c>
      <c r="EU26" s="548">
        <f t="shared" si="74"/>
        <v>0</v>
      </c>
      <c r="EV26" s="548">
        <f t="shared" si="74"/>
        <v>0</v>
      </c>
      <c r="EW26" s="547">
        <f t="shared" si="75"/>
        <v>0</v>
      </c>
      <c r="EX26" s="547">
        <f t="shared" si="75"/>
        <v>0</v>
      </c>
      <c r="EY26" s="547">
        <f t="shared" si="75"/>
        <v>0</v>
      </c>
      <c r="EZ26" s="547">
        <f t="shared" si="75"/>
        <v>0</v>
      </c>
      <c r="FA26" s="547">
        <f t="shared" si="75"/>
        <v>0</v>
      </c>
      <c r="FB26" s="552">
        <f t="shared" si="76"/>
        <v>0</v>
      </c>
      <c r="FC26" s="552">
        <f t="shared" si="76"/>
        <v>0</v>
      </c>
      <c r="FD26" s="552">
        <f t="shared" si="76"/>
        <v>0</v>
      </c>
      <c r="FE26" s="552">
        <f t="shared" si="76"/>
        <v>0</v>
      </c>
      <c r="FF26" s="552">
        <f t="shared" si="76"/>
        <v>0</v>
      </c>
      <c r="FG26" s="552">
        <f t="shared" si="77"/>
        <v>229216</v>
      </c>
      <c r="FH26" s="552">
        <f t="shared" si="77"/>
        <v>4560</v>
      </c>
      <c r="FI26" s="552">
        <f t="shared" si="77"/>
        <v>224656</v>
      </c>
      <c r="FJ26" s="552">
        <f t="shared" si="77"/>
        <v>224656</v>
      </c>
      <c r="FK26" s="552">
        <f t="shared" si="77"/>
        <v>0</v>
      </c>
      <c r="FL26" s="547">
        <f t="shared" si="78"/>
        <v>0</v>
      </c>
      <c r="FM26" s="547">
        <f t="shared" si="78"/>
        <v>0</v>
      </c>
      <c r="FN26" s="547">
        <f t="shared" si="78"/>
        <v>0</v>
      </c>
      <c r="FO26" s="547">
        <f t="shared" si="78"/>
        <v>0</v>
      </c>
      <c r="FP26" s="547">
        <f t="shared" si="78"/>
        <v>0</v>
      </c>
      <c r="FQ26" s="547">
        <f t="shared" si="79"/>
        <v>38730</v>
      </c>
      <c r="FR26" s="547">
        <f t="shared" si="79"/>
        <v>750</v>
      </c>
      <c r="FS26" s="547">
        <f t="shared" si="79"/>
        <v>37980</v>
      </c>
      <c r="FT26" s="547">
        <f t="shared" si="79"/>
        <v>37980</v>
      </c>
      <c r="FU26" s="547">
        <f t="shared" si="79"/>
        <v>0</v>
      </c>
      <c r="FV26" s="552">
        <f t="shared" si="80"/>
        <v>0</v>
      </c>
      <c r="FW26" s="552">
        <f t="shared" si="80"/>
        <v>0</v>
      </c>
      <c r="FX26" s="552">
        <f t="shared" si="80"/>
        <v>0</v>
      </c>
      <c r="FY26" s="552">
        <f t="shared" si="80"/>
        <v>0</v>
      </c>
      <c r="FZ26" s="552">
        <f t="shared" si="80"/>
        <v>0</v>
      </c>
      <c r="GA26" s="552">
        <f t="shared" si="81"/>
        <v>0</v>
      </c>
      <c r="GB26" s="552">
        <f t="shared" si="81"/>
        <v>0</v>
      </c>
      <c r="GC26" s="552">
        <f t="shared" si="81"/>
        <v>0</v>
      </c>
      <c r="GD26" s="552">
        <f t="shared" si="81"/>
        <v>0</v>
      </c>
      <c r="GE26" s="552">
        <f t="shared" si="81"/>
        <v>0</v>
      </c>
      <c r="GF26" s="552">
        <f t="shared" si="82"/>
        <v>0</v>
      </c>
      <c r="GG26" s="552">
        <f t="shared" si="82"/>
        <v>0</v>
      </c>
      <c r="GH26" s="552">
        <f t="shared" si="82"/>
        <v>0</v>
      </c>
      <c r="GI26" s="552">
        <f t="shared" si="82"/>
        <v>0</v>
      </c>
      <c r="GJ26" s="552">
        <f t="shared" si="82"/>
        <v>0</v>
      </c>
      <c r="GK26" s="552">
        <f t="shared" si="83"/>
        <v>0</v>
      </c>
      <c r="GL26" s="552">
        <f t="shared" si="83"/>
        <v>0</v>
      </c>
      <c r="GM26" s="552">
        <f t="shared" si="83"/>
        <v>0</v>
      </c>
      <c r="GN26" s="552">
        <f t="shared" si="83"/>
        <v>0</v>
      </c>
      <c r="GO26" s="552">
        <f t="shared" si="83"/>
        <v>0</v>
      </c>
      <c r="GP26" s="547">
        <f t="shared" si="84"/>
        <v>0</v>
      </c>
      <c r="GQ26" s="547">
        <f t="shared" si="84"/>
        <v>0</v>
      </c>
      <c r="GR26" s="547">
        <f t="shared" si="84"/>
        <v>0</v>
      </c>
      <c r="GS26" s="547">
        <f t="shared" si="84"/>
        <v>0</v>
      </c>
      <c r="GT26" s="547">
        <f t="shared" si="84"/>
        <v>0</v>
      </c>
      <c r="GU26" s="547">
        <f t="shared" si="85"/>
        <v>0</v>
      </c>
      <c r="GV26" s="547">
        <f t="shared" si="85"/>
        <v>0</v>
      </c>
      <c r="GW26" s="547">
        <f t="shared" si="85"/>
        <v>0</v>
      </c>
      <c r="GX26" s="547">
        <f t="shared" si="85"/>
        <v>0</v>
      </c>
      <c r="GY26" s="547">
        <f t="shared" si="85"/>
        <v>0</v>
      </c>
      <c r="GZ26" s="552">
        <f t="shared" si="86"/>
        <v>0</v>
      </c>
      <c r="HA26" s="552">
        <f t="shared" si="86"/>
        <v>0</v>
      </c>
      <c r="HB26" s="552">
        <f t="shared" si="86"/>
        <v>0</v>
      </c>
      <c r="HC26" s="552">
        <f t="shared" si="86"/>
        <v>0</v>
      </c>
      <c r="HD26" s="552">
        <f t="shared" si="86"/>
        <v>0</v>
      </c>
      <c r="HE26" s="552">
        <f t="shared" si="87"/>
        <v>0</v>
      </c>
      <c r="HF26" s="552">
        <f t="shared" si="87"/>
        <v>0</v>
      </c>
      <c r="HG26" s="552">
        <f t="shared" si="87"/>
        <v>0</v>
      </c>
      <c r="HH26" s="552">
        <f t="shared" si="87"/>
        <v>0</v>
      </c>
      <c r="HI26" s="552">
        <f t="shared" si="87"/>
        <v>0</v>
      </c>
      <c r="HJ26" s="547">
        <f t="shared" si="88"/>
        <v>0</v>
      </c>
      <c r="HK26" s="547">
        <f t="shared" si="88"/>
        <v>0</v>
      </c>
      <c r="HL26" s="547">
        <f t="shared" si="88"/>
        <v>0</v>
      </c>
      <c r="HM26" s="547">
        <f t="shared" si="88"/>
        <v>0</v>
      </c>
      <c r="HN26" s="547">
        <f t="shared" si="88"/>
        <v>0</v>
      </c>
      <c r="HO26" s="547">
        <f t="shared" si="89"/>
        <v>0</v>
      </c>
      <c r="HP26" s="547">
        <f t="shared" si="89"/>
        <v>0</v>
      </c>
      <c r="HQ26" s="547">
        <f t="shared" si="89"/>
        <v>0</v>
      </c>
      <c r="HR26" s="547">
        <f t="shared" si="89"/>
        <v>0</v>
      </c>
      <c r="HS26" s="547">
        <f t="shared" si="89"/>
        <v>0</v>
      </c>
      <c r="HT26" s="552">
        <f t="shared" si="90"/>
        <v>0</v>
      </c>
      <c r="HU26" s="552">
        <f t="shared" si="90"/>
        <v>0</v>
      </c>
      <c r="HV26" s="552">
        <f t="shared" si="90"/>
        <v>0</v>
      </c>
      <c r="HW26" s="552">
        <f t="shared" si="90"/>
        <v>0</v>
      </c>
      <c r="HX26" s="552">
        <f t="shared" si="90"/>
        <v>0</v>
      </c>
      <c r="HY26" s="552">
        <f t="shared" si="91"/>
        <v>0</v>
      </c>
      <c r="HZ26" s="552">
        <f t="shared" si="91"/>
        <v>0</v>
      </c>
      <c r="IA26" s="552">
        <f t="shared" si="91"/>
        <v>0</v>
      </c>
      <c r="IB26" s="552">
        <f t="shared" si="91"/>
        <v>0</v>
      </c>
      <c r="IC26" s="552">
        <f t="shared" si="91"/>
        <v>0</v>
      </c>
      <c r="ID26" s="547">
        <f t="shared" si="92"/>
        <v>0</v>
      </c>
      <c r="IE26" s="547">
        <f t="shared" si="92"/>
        <v>0</v>
      </c>
      <c r="IF26" s="547">
        <f t="shared" si="92"/>
        <v>0</v>
      </c>
      <c r="IG26" s="547">
        <f t="shared" si="92"/>
        <v>0</v>
      </c>
      <c r="IH26" s="547">
        <f t="shared" si="92"/>
        <v>0</v>
      </c>
      <c r="II26" s="547">
        <f t="shared" si="93"/>
        <v>0</v>
      </c>
      <c r="IJ26" s="547">
        <f t="shared" si="93"/>
        <v>0</v>
      </c>
      <c r="IK26" s="547">
        <f t="shared" si="93"/>
        <v>0</v>
      </c>
      <c r="IL26" s="547">
        <f t="shared" si="93"/>
        <v>0</v>
      </c>
      <c r="IM26" s="547">
        <f t="shared" si="93"/>
        <v>0</v>
      </c>
      <c r="IN26" s="552">
        <f t="shared" si="94"/>
        <v>0</v>
      </c>
      <c r="IO26" s="552">
        <f t="shared" si="94"/>
        <v>0</v>
      </c>
      <c r="IP26" s="552">
        <f t="shared" si="94"/>
        <v>0</v>
      </c>
      <c r="IQ26" s="552">
        <f t="shared" si="94"/>
        <v>0</v>
      </c>
      <c r="IR26" s="552">
        <f t="shared" si="94"/>
        <v>0</v>
      </c>
      <c r="IS26" s="552">
        <f t="shared" si="95"/>
        <v>0</v>
      </c>
      <c r="IT26" s="552">
        <f t="shared" si="95"/>
        <v>0</v>
      </c>
      <c r="IU26" s="552">
        <f t="shared" si="95"/>
        <v>0</v>
      </c>
      <c r="IV26" s="552">
        <f t="shared" si="95"/>
        <v>0</v>
      </c>
      <c r="IW26" s="552">
        <f t="shared" si="95"/>
        <v>0</v>
      </c>
      <c r="IX26" s="547">
        <f t="shared" si="96"/>
        <v>0</v>
      </c>
      <c r="IY26" s="547">
        <f t="shared" si="96"/>
        <v>0</v>
      </c>
      <c r="IZ26" s="547">
        <f t="shared" si="96"/>
        <v>0</v>
      </c>
      <c r="JA26" s="547">
        <f t="shared" si="96"/>
        <v>0</v>
      </c>
      <c r="JB26" s="547">
        <f t="shared" si="96"/>
        <v>0</v>
      </c>
      <c r="JC26" s="547">
        <f t="shared" si="97"/>
        <v>0</v>
      </c>
      <c r="JD26" s="547">
        <f t="shared" si="97"/>
        <v>0</v>
      </c>
      <c r="JE26" s="547">
        <f t="shared" si="97"/>
        <v>0</v>
      </c>
      <c r="JF26" s="547">
        <f t="shared" si="97"/>
        <v>0</v>
      </c>
      <c r="JG26" s="547">
        <f t="shared" si="97"/>
        <v>0</v>
      </c>
      <c r="JH26" s="552">
        <f t="shared" si="98"/>
        <v>176580</v>
      </c>
      <c r="JI26" s="552">
        <f t="shared" si="98"/>
        <v>20442</v>
      </c>
      <c r="JJ26" s="552">
        <f t="shared" si="98"/>
        <v>156138</v>
      </c>
      <c r="JK26" s="552">
        <f t="shared" si="98"/>
        <v>122454</v>
      </c>
      <c r="JL26" s="552">
        <f t="shared" si="98"/>
        <v>33684</v>
      </c>
      <c r="JM26" s="552">
        <f t="shared" si="99"/>
        <v>0</v>
      </c>
      <c r="JN26" s="552">
        <f t="shared" si="99"/>
        <v>0</v>
      </c>
      <c r="JO26" s="552">
        <f t="shared" si="99"/>
        <v>0</v>
      </c>
      <c r="JP26" s="552">
        <f t="shared" si="99"/>
        <v>0</v>
      </c>
      <c r="JQ26" s="552">
        <f t="shared" si="99"/>
        <v>0</v>
      </c>
      <c r="JR26" s="547">
        <f t="shared" si="100"/>
        <v>0</v>
      </c>
      <c r="JS26" s="547">
        <f t="shared" si="100"/>
        <v>0</v>
      </c>
      <c r="JT26" s="547">
        <f t="shared" si="100"/>
        <v>0</v>
      </c>
      <c r="JU26" s="547">
        <f t="shared" si="100"/>
        <v>0</v>
      </c>
      <c r="JV26" s="547">
        <f t="shared" si="100"/>
        <v>0</v>
      </c>
      <c r="JW26" s="547">
        <f t="shared" si="101"/>
        <v>0</v>
      </c>
      <c r="JX26" s="547">
        <f t="shared" si="101"/>
        <v>0</v>
      </c>
      <c r="JY26" s="547">
        <f t="shared" si="101"/>
        <v>0</v>
      </c>
      <c r="JZ26" s="547">
        <f t="shared" si="101"/>
        <v>0</v>
      </c>
      <c r="KA26" s="547">
        <f t="shared" si="101"/>
        <v>0</v>
      </c>
      <c r="KB26" s="552">
        <f t="shared" si="102"/>
        <v>0</v>
      </c>
      <c r="KC26" s="552">
        <f t="shared" si="102"/>
        <v>0</v>
      </c>
      <c r="KD26" s="552">
        <f t="shared" si="102"/>
        <v>0</v>
      </c>
      <c r="KE26" s="552">
        <f t="shared" si="102"/>
        <v>0</v>
      </c>
      <c r="KF26" s="552">
        <f t="shared" si="102"/>
        <v>0</v>
      </c>
      <c r="KG26" s="552">
        <f t="shared" si="103"/>
        <v>0</v>
      </c>
      <c r="KH26" s="552">
        <f t="shared" si="103"/>
        <v>0</v>
      </c>
      <c r="KI26" s="552">
        <f t="shared" si="103"/>
        <v>0</v>
      </c>
      <c r="KJ26" s="552">
        <f t="shared" si="103"/>
        <v>0</v>
      </c>
      <c r="KK26" s="552">
        <f t="shared" si="103"/>
        <v>0</v>
      </c>
      <c r="KL26" s="552">
        <f t="shared" si="104"/>
        <v>267946</v>
      </c>
      <c r="KM26" s="552">
        <f t="shared" si="105"/>
        <v>176580</v>
      </c>
      <c r="KN26" s="549">
        <f t="shared" si="106"/>
        <v>444526</v>
      </c>
      <c r="KO26" s="549">
        <f t="shared" si="106"/>
        <v>25752</v>
      </c>
      <c r="KP26" s="549">
        <f t="shared" si="106"/>
        <v>418774</v>
      </c>
      <c r="KQ26" s="549">
        <f t="shared" si="106"/>
        <v>385090</v>
      </c>
      <c r="KR26" s="549">
        <f t="shared" si="106"/>
        <v>33684</v>
      </c>
      <c r="KS26" s="549">
        <f t="shared" si="44"/>
        <v>32247552</v>
      </c>
      <c r="KT26" s="550">
        <f t="shared" si="44"/>
        <v>2627459</v>
      </c>
      <c r="KU26" s="550">
        <f t="shared" si="44"/>
        <v>29620093</v>
      </c>
      <c r="KV26" s="550">
        <f t="shared" si="44"/>
        <v>23045601</v>
      </c>
      <c r="KW26" s="550">
        <f t="shared" si="44"/>
        <v>6574492</v>
      </c>
      <c r="KX26" s="537">
        <f t="shared" si="107"/>
        <v>32247.599999999999</v>
      </c>
      <c r="KY26" s="553">
        <f t="shared" si="108"/>
        <v>31979.599999999999</v>
      </c>
      <c r="KZ26" s="553">
        <f t="shared" si="109"/>
        <v>267.89999999999998</v>
      </c>
      <c r="LA26" s="554">
        <f t="shared" si="110"/>
        <v>32247.5</v>
      </c>
      <c r="LC26" s="723">
        <f t="shared" si="111"/>
        <v>0</v>
      </c>
      <c r="LD26" s="723">
        <f t="shared" si="112"/>
        <v>0</v>
      </c>
      <c r="LE26" s="723">
        <f t="shared" si="113"/>
        <v>0</v>
      </c>
      <c r="LF26" s="723">
        <f t="shared" si="114"/>
        <v>1508</v>
      </c>
      <c r="LG26" s="723">
        <f t="shared" si="115"/>
        <v>0</v>
      </c>
      <c r="LH26" s="723">
        <f t="shared" si="116"/>
        <v>1291</v>
      </c>
      <c r="LI26" s="555"/>
      <c r="LJ26" s="555"/>
      <c r="LK26" s="555"/>
      <c r="LL26" s="555"/>
      <c r="LM26" s="555"/>
      <c r="LN26" s="555"/>
      <c r="LO26" s="555"/>
      <c r="LP26" s="555"/>
      <c r="LQ26" s="555"/>
      <c r="LR26" s="555"/>
      <c r="LS26" s="555"/>
      <c r="LT26" s="555"/>
      <c r="LU26" s="555"/>
      <c r="LV26" s="555"/>
      <c r="LW26" s="555"/>
      <c r="LX26" s="555"/>
      <c r="LY26" s="555"/>
      <c r="LZ26" s="555"/>
      <c r="MA26" s="555"/>
      <c r="MB26" s="555"/>
      <c r="MC26" s="555"/>
      <c r="MD26" s="555"/>
      <c r="ME26" s="555"/>
      <c r="MF26" s="555"/>
      <c r="MG26" s="555"/>
      <c r="MH26" s="555"/>
      <c r="MI26" s="555"/>
      <c r="MJ26" s="555"/>
      <c r="MK26" s="555"/>
      <c r="ML26" s="555"/>
      <c r="MM26" s="555"/>
      <c r="MN26" s="555"/>
      <c r="MO26" s="555"/>
      <c r="MP26" s="555"/>
      <c r="MQ26" s="555"/>
      <c r="MR26" s="555"/>
      <c r="MS26" s="555"/>
      <c r="MT26" s="555"/>
      <c r="MU26" s="555"/>
      <c r="MV26" s="555"/>
      <c r="MW26" s="555"/>
      <c r="MX26" s="555"/>
      <c r="MY26" s="555"/>
      <c r="MZ26" s="555"/>
      <c r="NA26" s="555"/>
      <c r="NB26" s="555"/>
      <c r="NC26" s="555"/>
      <c r="ND26" s="555"/>
      <c r="NE26" s="555"/>
      <c r="NF26" s="555"/>
      <c r="NG26" s="555"/>
      <c r="NH26" s="555"/>
      <c r="NI26" s="555"/>
      <c r="NJ26" s="555"/>
      <c r="NL26" s="749">
        <f t="shared" si="117"/>
        <v>176580</v>
      </c>
      <c r="NM26" s="724">
        <f t="shared" si="118"/>
        <v>0</v>
      </c>
      <c r="NN26" s="724">
        <f t="shared" si="119"/>
        <v>0</v>
      </c>
      <c r="NO26" s="750">
        <f t="shared" si="120"/>
        <v>156138</v>
      </c>
      <c r="NP26" s="751">
        <f t="shared" si="45"/>
        <v>0</v>
      </c>
      <c r="NQ26" s="751">
        <f t="shared" si="45"/>
        <v>0</v>
      </c>
      <c r="NR26" s="749">
        <f t="shared" si="121"/>
        <v>20442</v>
      </c>
      <c r="NS26" s="724">
        <f t="shared" si="122"/>
        <v>0</v>
      </c>
      <c r="NT26" s="724">
        <f t="shared" si="123"/>
        <v>0</v>
      </c>
    </row>
    <row r="27" spans="1:384">
      <c r="A27" s="533" t="s">
        <v>798</v>
      </c>
      <c r="B27" s="534"/>
      <c r="C27" s="534"/>
      <c r="D27" s="534"/>
      <c r="E27" s="535">
        <f t="shared" si="46"/>
        <v>0</v>
      </c>
      <c r="F27" s="536"/>
      <c r="G27" s="536"/>
      <c r="H27" s="536"/>
      <c r="I27" s="535">
        <f t="shared" si="47"/>
        <v>0</v>
      </c>
      <c r="J27" s="537">
        <f t="shared" si="48"/>
        <v>0</v>
      </c>
      <c r="K27" s="538">
        <v>280</v>
      </c>
      <c r="L27" s="534"/>
      <c r="M27" s="556">
        <v>0</v>
      </c>
      <c r="N27" s="534"/>
      <c r="O27" s="538">
        <v>1</v>
      </c>
      <c r="P27" s="535">
        <f t="shared" si="1"/>
        <v>281</v>
      </c>
      <c r="Q27" s="538">
        <v>347</v>
      </c>
      <c r="R27" s="534"/>
      <c r="S27" s="556">
        <v>27</v>
      </c>
      <c r="T27" s="534"/>
      <c r="U27" s="538">
        <v>3</v>
      </c>
      <c r="V27" s="535">
        <f t="shared" si="2"/>
        <v>377</v>
      </c>
      <c r="W27" s="538">
        <v>76</v>
      </c>
      <c r="X27" s="534"/>
      <c r="Y27" s="534"/>
      <c r="Z27" s="534"/>
      <c r="AA27" s="538">
        <v>1</v>
      </c>
      <c r="AB27" s="535">
        <f t="shared" si="49"/>
        <v>77</v>
      </c>
      <c r="AC27" s="532">
        <f t="shared" si="50"/>
        <v>735</v>
      </c>
      <c r="AD27" s="324"/>
      <c r="AE27" s="324"/>
      <c r="AF27" s="324"/>
      <c r="AG27" s="324"/>
      <c r="AH27" s="557"/>
      <c r="AI27" s="324"/>
      <c r="AJ27" s="540"/>
      <c r="AK27" s="541">
        <v>0</v>
      </c>
      <c r="AL27" s="542"/>
      <c r="AM27" s="543">
        <v>0</v>
      </c>
      <c r="AN27" s="543"/>
      <c r="AO27" s="540"/>
      <c r="AP27" s="544"/>
      <c r="AQ27" s="543">
        <v>0</v>
      </c>
      <c r="AR27" s="541"/>
      <c r="AS27" s="541"/>
      <c r="AT27" s="534"/>
      <c r="AU27" s="534"/>
      <c r="AV27" s="543">
        <v>0</v>
      </c>
      <c r="AW27" s="543">
        <v>0</v>
      </c>
      <c r="AX27" s="541"/>
      <c r="AY27" s="543">
        <v>0</v>
      </c>
      <c r="AZ27" s="543"/>
      <c r="BA27" s="541"/>
      <c r="BB27" s="543"/>
      <c r="BC27" s="534"/>
      <c r="BD27" s="534"/>
      <c r="BE27" s="543">
        <v>0</v>
      </c>
      <c r="BF27" s="543"/>
      <c r="BG27" s="546"/>
      <c r="BH27" s="547">
        <f t="shared" si="51"/>
        <v>7052640</v>
      </c>
      <c r="BI27" s="548">
        <f t="shared" si="124"/>
        <v>603960</v>
      </c>
      <c r="BJ27" s="548">
        <f t="shared" si="124"/>
        <v>6448680</v>
      </c>
      <c r="BK27" s="548">
        <f t="shared" si="124"/>
        <v>5057360</v>
      </c>
      <c r="BL27" s="548">
        <f t="shared" si="124"/>
        <v>1391320</v>
      </c>
      <c r="BM27" s="547">
        <f t="shared" si="52"/>
        <v>0</v>
      </c>
      <c r="BN27" s="548">
        <f t="shared" si="4"/>
        <v>0</v>
      </c>
      <c r="BO27" s="548">
        <f t="shared" si="4"/>
        <v>0</v>
      </c>
      <c r="BP27" s="548">
        <f t="shared" si="4"/>
        <v>0</v>
      </c>
      <c r="BQ27" s="548">
        <f t="shared" si="4"/>
        <v>0</v>
      </c>
      <c r="BR27" s="547">
        <f t="shared" si="53"/>
        <v>0</v>
      </c>
      <c r="BS27" s="548">
        <f t="shared" si="5"/>
        <v>0</v>
      </c>
      <c r="BT27" s="548">
        <f t="shared" si="5"/>
        <v>0</v>
      </c>
      <c r="BU27" s="548">
        <f t="shared" si="5"/>
        <v>0</v>
      </c>
      <c r="BV27" s="548">
        <f t="shared" si="5"/>
        <v>0</v>
      </c>
      <c r="BW27" s="548"/>
      <c r="BX27" s="548"/>
      <c r="BY27" s="548"/>
      <c r="BZ27" s="548"/>
      <c r="CA27" s="548"/>
      <c r="CB27" s="547">
        <f t="shared" si="54"/>
        <v>197552</v>
      </c>
      <c r="CC27" s="548">
        <f t="shared" si="6"/>
        <v>451</v>
      </c>
      <c r="CD27" s="548">
        <f t="shared" si="6"/>
        <v>197101</v>
      </c>
      <c r="CE27" s="548">
        <f t="shared" si="6"/>
        <v>197101</v>
      </c>
      <c r="CF27" s="548">
        <f t="shared" si="6"/>
        <v>0</v>
      </c>
      <c r="CG27" s="549">
        <f t="shared" si="55"/>
        <v>7250192</v>
      </c>
      <c r="CH27" s="547">
        <f t="shared" si="56"/>
        <v>12174495</v>
      </c>
      <c r="CI27" s="548">
        <f t="shared" si="56"/>
        <v>1018098</v>
      </c>
      <c r="CJ27" s="548">
        <f t="shared" si="56"/>
        <v>11156397</v>
      </c>
      <c r="CK27" s="548">
        <f t="shared" si="56"/>
        <v>8560143</v>
      </c>
      <c r="CL27" s="548">
        <f t="shared" si="56"/>
        <v>2596254</v>
      </c>
      <c r="CM27" s="547">
        <f t="shared" si="57"/>
        <v>0</v>
      </c>
      <c r="CN27" s="548">
        <f t="shared" si="7"/>
        <v>0</v>
      </c>
      <c r="CO27" s="548">
        <f t="shared" si="7"/>
        <v>0</v>
      </c>
      <c r="CP27" s="548">
        <f t="shared" si="7"/>
        <v>0</v>
      </c>
      <c r="CQ27" s="548">
        <f t="shared" si="7"/>
        <v>0</v>
      </c>
      <c r="CR27" s="547">
        <f t="shared" si="58"/>
        <v>2644515</v>
      </c>
      <c r="CS27" s="548">
        <f t="shared" si="58"/>
        <v>79218</v>
      </c>
      <c r="CT27" s="548">
        <f t="shared" si="58"/>
        <v>2565297</v>
      </c>
      <c r="CU27" s="548">
        <f t="shared" si="58"/>
        <v>1975104</v>
      </c>
      <c r="CV27" s="548">
        <f t="shared" si="58"/>
        <v>590193</v>
      </c>
      <c r="CW27" s="547">
        <f t="shared" si="59"/>
        <v>0</v>
      </c>
      <c r="CX27" s="548">
        <f t="shared" si="8"/>
        <v>0</v>
      </c>
      <c r="CY27" s="548">
        <f t="shared" si="8"/>
        <v>0</v>
      </c>
      <c r="CZ27" s="548">
        <f t="shared" si="8"/>
        <v>0</v>
      </c>
      <c r="DA27" s="548">
        <f t="shared" si="8"/>
        <v>0</v>
      </c>
      <c r="DB27" s="547">
        <f t="shared" si="60"/>
        <v>684528</v>
      </c>
      <c r="DC27" s="548">
        <f t="shared" si="9"/>
        <v>2256</v>
      </c>
      <c r="DD27" s="548">
        <f t="shared" si="9"/>
        <v>682272</v>
      </c>
      <c r="DE27" s="548">
        <f t="shared" si="9"/>
        <v>682272</v>
      </c>
      <c r="DF27" s="548">
        <f t="shared" si="9"/>
        <v>0</v>
      </c>
      <c r="DG27" s="549">
        <f t="shared" si="61"/>
        <v>15503538</v>
      </c>
      <c r="DH27" s="547">
        <f t="shared" si="62"/>
        <v>2698836</v>
      </c>
      <c r="DI27" s="548">
        <f t="shared" si="62"/>
        <v>216980</v>
      </c>
      <c r="DJ27" s="548">
        <f t="shared" si="62"/>
        <v>2481856</v>
      </c>
      <c r="DK27" s="548">
        <f t="shared" si="62"/>
        <v>1815640</v>
      </c>
      <c r="DL27" s="548">
        <f t="shared" si="62"/>
        <v>666216</v>
      </c>
      <c r="DM27" s="547">
        <f t="shared" si="63"/>
        <v>0</v>
      </c>
      <c r="DN27" s="548">
        <f t="shared" si="10"/>
        <v>0</v>
      </c>
      <c r="DO27" s="548">
        <f t="shared" si="10"/>
        <v>0</v>
      </c>
      <c r="DP27" s="548">
        <f t="shared" si="10"/>
        <v>0</v>
      </c>
      <c r="DQ27" s="548">
        <f t="shared" si="10"/>
        <v>0</v>
      </c>
      <c r="DR27" s="548"/>
      <c r="DS27" s="548"/>
      <c r="DT27" s="548"/>
      <c r="DU27" s="548"/>
      <c r="DV27" s="548"/>
      <c r="DW27" s="547">
        <f t="shared" si="64"/>
        <v>0</v>
      </c>
      <c r="DX27" s="548">
        <f t="shared" si="11"/>
        <v>0</v>
      </c>
      <c r="DY27" s="548">
        <f t="shared" si="11"/>
        <v>0</v>
      </c>
      <c r="DZ27" s="548">
        <f t="shared" si="11"/>
        <v>0</v>
      </c>
      <c r="EA27" s="548">
        <f t="shared" si="11"/>
        <v>0</v>
      </c>
      <c r="EB27" s="547">
        <f t="shared" si="65"/>
        <v>273811</v>
      </c>
      <c r="EC27" s="548">
        <f t="shared" si="12"/>
        <v>903</v>
      </c>
      <c r="ED27" s="548">
        <f t="shared" si="12"/>
        <v>272908</v>
      </c>
      <c r="EE27" s="548">
        <f t="shared" si="12"/>
        <v>272908</v>
      </c>
      <c r="EF27" s="548">
        <f t="shared" si="12"/>
        <v>0</v>
      </c>
      <c r="EG27" s="549">
        <f t="shared" si="66"/>
        <v>2972647</v>
      </c>
      <c r="EH27" s="549">
        <f t="shared" si="67"/>
        <v>25726377</v>
      </c>
      <c r="EI27" s="550">
        <f t="shared" si="68"/>
        <v>1921866</v>
      </c>
      <c r="EJ27" s="550">
        <f t="shared" si="13"/>
        <v>23804511</v>
      </c>
      <c r="EK27" s="550">
        <f t="shared" si="13"/>
        <v>18560528</v>
      </c>
      <c r="EL27" s="550">
        <f t="shared" si="13"/>
        <v>5243983</v>
      </c>
      <c r="EM27" s="551">
        <f t="shared" si="69"/>
        <v>21925971</v>
      </c>
      <c r="EN27" s="551">
        <f t="shared" si="70"/>
        <v>0</v>
      </c>
      <c r="EO27" s="551">
        <f t="shared" si="71"/>
        <v>2644515</v>
      </c>
      <c r="EP27" s="551">
        <f t="shared" si="72"/>
        <v>0</v>
      </c>
      <c r="EQ27" s="551">
        <f t="shared" si="73"/>
        <v>1155891</v>
      </c>
      <c r="ER27" s="547">
        <f t="shared" si="74"/>
        <v>0</v>
      </c>
      <c r="ES27" s="548">
        <f t="shared" si="74"/>
        <v>0</v>
      </c>
      <c r="ET27" s="548">
        <f t="shared" si="74"/>
        <v>0</v>
      </c>
      <c r="EU27" s="548">
        <f t="shared" si="74"/>
        <v>0</v>
      </c>
      <c r="EV27" s="548">
        <f t="shared" si="74"/>
        <v>0</v>
      </c>
      <c r="EW27" s="547">
        <f t="shared" si="75"/>
        <v>0</v>
      </c>
      <c r="EX27" s="547">
        <f t="shared" si="75"/>
        <v>0</v>
      </c>
      <c r="EY27" s="547">
        <f t="shared" si="75"/>
        <v>0</v>
      </c>
      <c r="EZ27" s="547">
        <f t="shared" si="75"/>
        <v>0</v>
      </c>
      <c r="FA27" s="547">
        <f t="shared" si="75"/>
        <v>0</v>
      </c>
      <c r="FB27" s="552">
        <f t="shared" si="76"/>
        <v>0</v>
      </c>
      <c r="FC27" s="552">
        <f t="shared" si="76"/>
        <v>0</v>
      </c>
      <c r="FD27" s="552">
        <f t="shared" si="76"/>
        <v>0</v>
      </c>
      <c r="FE27" s="552">
        <f t="shared" si="76"/>
        <v>0</v>
      </c>
      <c r="FF27" s="552">
        <f t="shared" si="76"/>
        <v>0</v>
      </c>
      <c r="FG27" s="552">
        <f t="shared" si="77"/>
        <v>0</v>
      </c>
      <c r="FH27" s="552">
        <f t="shared" si="77"/>
        <v>0</v>
      </c>
      <c r="FI27" s="552">
        <f t="shared" si="77"/>
        <v>0</v>
      </c>
      <c r="FJ27" s="552">
        <f t="shared" si="77"/>
        <v>0</v>
      </c>
      <c r="FK27" s="552">
        <f t="shared" si="77"/>
        <v>0</v>
      </c>
      <c r="FL27" s="547">
        <f t="shared" si="78"/>
        <v>0</v>
      </c>
      <c r="FM27" s="547">
        <f t="shared" si="78"/>
        <v>0</v>
      </c>
      <c r="FN27" s="547">
        <f t="shared" si="78"/>
        <v>0</v>
      </c>
      <c r="FO27" s="547">
        <f t="shared" si="78"/>
        <v>0</v>
      </c>
      <c r="FP27" s="547">
        <f t="shared" si="78"/>
        <v>0</v>
      </c>
      <c r="FQ27" s="547">
        <f t="shared" si="79"/>
        <v>0</v>
      </c>
      <c r="FR27" s="547">
        <f t="shared" si="79"/>
        <v>0</v>
      </c>
      <c r="FS27" s="547">
        <f t="shared" si="79"/>
        <v>0</v>
      </c>
      <c r="FT27" s="547">
        <f t="shared" si="79"/>
        <v>0</v>
      </c>
      <c r="FU27" s="547">
        <f t="shared" si="79"/>
        <v>0</v>
      </c>
      <c r="FV27" s="552">
        <f t="shared" si="80"/>
        <v>0</v>
      </c>
      <c r="FW27" s="552">
        <f t="shared" si="80"/>
        <v>0</v>
      </c>
      <c r="FX27" s="552">
        <f t="shared" si="80"/>
        <v>0</v>
      </c>
      <c r="FY27" s="552">
        <f t="shared" si="80"/>
        <v>0</v>
      </c>
      <c r="FZ27" s="552">
        <f t="shared" si="80"/>
        <v>0</v>
      </c>
      <c r="GA27" s="552">
        <f t="shared" si="81"/>
        <v>0</v>
      </c>
      <c r="GB27" s="552">
        <f t="shared" si="81"/>
        <v>0</v>
      </c>
      <c r="GC27" s="552">
        <f t="shared" si="81"/>
        <v>0</v>
      </c>
      <c r="GD27" s="552">
        <f t="shared" si="81"/>
        <v>0</v>
      </c>
      <c r="GE27" s="552">
        <f t="shared" si="81"/>
        <v>0</v>
      </c>
      <c r="GF27" s="552">
        <f t="shared" si="82"/>
        <v>0</v>
      </c>
      <c r="GG27" s="552">
        <f t="shared" si="82"/>
        <v>0</v>
      </c>
      <c r="GH27" s="552">
        <f t="shared" si="82"/>
        <v>0</v>
      </c>
      <c r="GI27" s="552">
        <f t="shared" si="82"/>
        <v>0</v>
      </c>
      <c r="GJ27" s="552">
        <f t="shared" si="82"/>
        <v>0</v>
      </c>
      <c r="GK27" s="552">
        <f t="shared" si="83"/>
        <v>0</v>
      </c>
      <c r="GL27" s="552">
        <f t="shared" si="83"/>
        <v>0</v>
      </c>
      <c r="GM27" s="552">
        <f t="shared" si="83"/>
        <v>0</v>
      </c>
      <c r="GN27" s="552">
        <f t="shared" si="83"/>
        <v>0</v>
      </c>
      <c r="GO27" s="552">
        <f t="shared" si="83"/>
        <v>0</v>
      </c>
      <c r="GP27" s="547">
        <f t="shared" si="84"/>
        <v>0</v>
      </c>
      <c r="GQ27" s="547">
        <f t="shared" si="84"/>
        <v>0</v>
      </c>
      <c r="GR27" s="547">
        <f t="shared" si="84"/>
        <v>0</v>
      </c>
      <c r="GS27" s="547">
        <f t="shared" si="84"/>
        <v>0</v>
      </c>
      <c r="GT27" s="547">
        <f t="shared" si="84"/>
        <v>0</v>
      </c>
      <c r="GU27" s="547">
        <f t="shared" si="85"/>
        <v>0</v>
      </c>
      <c r="GV27" s="547">
        <f t="shared" si="85"/>
        <v>0</v>
      </c>
      <c r="GW27" s="547">
        <f t="shared" si="85"/>
        <v>0</v>
      </c>
      <c r="GX27" s="547">
        <f t="shared" si="85"/>
        <v>0</v>
      </c>
      <c r="GY27" s="547">
        <f t="shared" si="85"/>
        <v>0</v>
      </c>
      <c r="GZ27" s="552">
        <f t="shared" si="86"/>
        <v>0</v>
      </c>
      <c r="HA27" s="552">
        <f t="shared" si="86"/>
        <v>0</v>
      </c>
      <c r="HB27" s="552">
        <f t="shared" si="86"/>
        <v>0</v>
      </c>
      <c r="HC27" s="552">
        <f t="shared" si="86"/>
        <v>0</v>
      </c>
      <c r="HD27" s="552">
        <f t="shared" si="86"/>
        <v>0</v>
      </c>
      <c r="HE27" s="552">
        <f t="shared" si="87"/>
        <v>0</v>
      </c>
      <c r="HF27" s="552">
        <f t="shared" si="87"/>
        <v>0</v>
      </c>
      <c r="HG27" s="552">
        <f t="shared" si="87"/>
        <v>0</v>
      </c>
      <c r="HH27" s="552">
        <f t="shared" si="87"/>
        <v>0</v>
      </c>
      <c r="HI27" s="552">
        <f t="shared" si="87"/>
        <v>0</v>
      </c>
      <c r="HJ27" s="547">
        <f t="shared" si="88"/>
        <v>0</v>
      </c>
      <c r="HK27" s="547">
        <f t="shared" si="88"/>
        <v>0</v>
      </c>
      <c r="HL27" s="547">
        <f t="shared" si="88"/>
        <v>0</v>
      </c>
      <c r="HM27" s="547">
        <f t="shared" si="88"/>
        <v>0</v>
      </c>
      <c r="HN27" s="547">
        <f t="shared" si="88"/>
        <v>0</v>
      </c>
      <c r="HO27" s="547">
        <f t="shared" si="89"/>
        <v>0</v>
      </c>
      <c r="HP27" s="547">
        <f t="shared" si="89"/>
        <v>0</v>
      </c>
      <c r="HQ27" s="547">
        <f t="shared" si="89"/>
        <v>0</v>
      </c>
      <c r="HR27" s="547">
        <f t="shared" si="89"/>
        <v>0</v>
      </c>
      <c r="HS27" s="547">
        <f t="shared" si="89"/>
        <v>0</v>
      </c>
      <c r="HT27" s="552">
        <f t="shared" si="90"/>
        <v>0</v>
      </c>
      <c r="HU27" s="552">
        <f t="shared" si="90"/>
        <v>0</v>
      </c>
      <c r="HV27" s="552">
        <f t="shared" si="90"/>
        <v>0</v>
      </c>
      <c r="HW27" s="552">
        <f t="shared" si="90"/>
        <v>0</v>
      </c>
      <c r="HX27" s="552">
        <f t="shared" si="90"/>
        <v>0</v>
      </c>
      <c r="HY27" s="552">
        <f t="shared" si="91"/>
        <v>0</v>
      </c>
      <c r="HZ27" s="552">
        <f t="shared" si="91"/>
        <v>0</v>
      </c>
      <c r="IA27" s="552">
        <f t="shared" si="91"/>
        <v>0</v>
      </c>
      <c r="IB27" s="552">
        <f t="shared" si="91"/>
        <v>0</v>
      </c>
      <c r="IC27" s="552">
        <f t="shared" si="91"/>
        <v>0</v>
      </c>
      <c r="ID27" s="547">
        <f t="shared" si="92"/>
        <v>0</v>
      </c>
      <c r="IE27" s="547">
        <f t="shared" si="92"/>
        <v>0</v>
      </c>
      <c r="IF27" s="547">
        <f t="shared" si="92"/>
        <v>0</v>
      </c>
      <c r="IG27" s="547">
        <f t="shared" si="92"/>
        <v>0</v>
      </c>
      <c r="IH27" s="547">
        <f t="shared" si="92"/>
        <v>0</v>
      </c>
      <c r="II27" s="547">
        <f t="shared" si="93"/>
        <v>0</v>
      </c>
      <c r="IJ27" s="547">
        <f t="shared" si="93"/>
        <v>0</v>
      </c>
      <c r="IK27" s="547">
        <f t="shared" si="93"/>
        <v>0</v>
      </c>
      <c r="IL27" s="547">
        <f t="shared" si="93"/>
        <v>0</v>
      </c>
      <c r="IM27" s="547">
        <f t="shared" si="93"/>
        <v>0</v>
      </c>
      <c r="IN27" s="552">
        <f t="shared" si="94"/>
        <v>0</v>
      </c>
      <c r="IO27" s="552">
        <f t="shared" si="94"/>
        <v>0</v>
      </c>
      <c r="IP27" s="552">
        <f t="shared" si="94"/>
        <v>0</v>
      </c>
      <c r="IQ27" s="552">
        <f t="shared" si="94"/>
        <v>0</v>
      </c>
      <c r="IR27" s="552">
        <f t="shared" si="94"/>
        <v>0</v>
      </c>
      <c r="IS27" s="552">
        <f t="shared" si="95"/>
        <v>0</v>
      </c>
      <c r="IT27" s="552">
        <f t="shared" si="95"/>
        <v>0</v>
      </c>
      <c r="IU27" s="552">
        <f t="shared" si="95"/>
        <v>0</v>
      </c>
      <c r="IV27" s="552">
        <f t="shared" si="95"/>
        <v>0</v>
      </c>
      <c r="IW27" s="552">
        <f t="shared" si="95"/>
        <v>0</v>
      </c>
      <c r="IX27" s="547">
        <f t="shared" si="96"/>
        <v>0</v>
      </c>
      <c r="IY27" s="547">
        <f t="shared" si="96"/>
        <v>0</v>
      </c>
      <c r="IZ27" s="547">
        <f t="shared" si="96"/>
        <v>0</v>
      </c>
      <c r="JA27" s="547">
        <f t="shared" si="96"/>
        <v>0</v>
      </c>
      <c r="JB27" s="547">
        <f t="shared" si="96"/>
        <v>0</v>
      </c>
      <c r="JC27" s="547">
        <f t="shared" si="97"/>
        <v>0</v>
      </c>
      <c r="JD27" s="547">
        <f t="shared" si="97"/>
        <v>0</v>
      </c>
      <c r="JE27" s="547">
        <f t="shared" si="97"/>
        <v>0</v>
      </c>
      <c r="JF27" s="547">
        <f t="shared" si="97"/>
        <v>0</v>
      </c>
      <c r="JG27" s="547">
        <f t="shared" si="97"/>
        <v>0</v>
      </c>
      <c r="JH27" s="552">
        <f t="shared" si="98"/>
        <v>0</v>
      </c>
      <c r="JI27" s="552">
        <f t="shared" si="98"/>
        <v>0</v>
      </c>
      <c r="JJ27" s="552">
        <f t="shared" si="98"/>
        <v>0</v>
      </c>
      <c r="JK27" s="552">
        <f t="shared" si="98"/>
        <v>0</v>
      </c>
      <c r="JL27" s="552">
        <f t="shared" si="98"/>
        <v>0</v>
      </c>
      <c r="JM27" s="552">
        <f t="shared" si="99"/>
        <v>0</v>
      </c>
      <c r="JN27" s="552">
        <f t="shared" si="99"/>
        <v>0</v>
      </c>
      <c r="JO27" s="552">
        <f t="shared" si="99"/>
        <v>0</v>
      </c>
      <c r="JP27" s="552">
        <f t="shared" si="99"/>
        <v>0</v>
      </c>
      <c r="JQ27" s="552">
        <f t="shared" si="99"/>
        <v>0</v>
      </c>
      <c r="JR27" s="547">
        <f t="shared" si="100"/>
        <v>0</v>
      </c>
      <c r="JS27" s="547">
        <f t="shared" si="100"/>
        <v>0</v>
      </c>
      <c r="JT27" s="547">
        <f t="shared" si="100"/>
        <v>0</v>
      </c>
      <c r="JU27" s="547">
        <f t="shared" si="100"/>
        <v>0</v>
      </c>
      <c r="JV27" s="547">
        <f t="shared" si="100"/>
        <v>0</v>
      </c>
      <c r="JW27" s="547">
        <f t="shared" si="101"/>
        <v>0</v>
      </c>
      <c r="JX27" s="547">
        <f t="shared" si="101"/>
        <v>0</v>
      </c>
      <c r="JY27" s="547">
        <f t="shared" si="101"/>
        <v>0</v>
      </c>
      <c r="JZ27" s="547">
        <f t="shared" si="101"/>
        <v>0</v>
      </c>
      <c r="KA27" s="547">
        <f t="shared" si="101"/>
        <v>0</v>
      </c>
      <c r="KB27" s="552">
        <f t="shared" si="102"/>
        <v>0</v>
      </c>
      <c r="KC27" s="552">
        <f t="shared" si="102"/>
        <v>0</v>
      </c>
      <c r="KD27" s="552">
        <f t="shared" si="102"/>
        <v>0</v>
      </c>
      <c r="KE27" s="552">
        <f t="shared" si="102"/>
        <v>0</v>
      </c>
      <c r="KF27" s="552">
        <f t="shared" si="102"/>
        <v>0</v>
      </c>
      <c r="KG27" s="552">
        <f t="shared" si="103"/>
        <v>0</v>
      </c>
      <c r="KH27" s="552">
        <f t="shared" si="103"/>
        <v>0</v>
      </c>
      <c r="KI27" s="552">
        <f t="shared" si="103"/>
        <v>0</v>
      </c>
      <c r="KJ27" s="552">
        <f t="shared" si="103"/>
        <v>0</v>
      </c>
      <c r="KK27" s="552">
        <f t="shared" si="103"/>
        <v>0</v>
      </c>
      <c r="KL27" s="552">
        <f t="shared" si="104"/>
        <v>0</v>
      </c>
      <c r="KM27" s="552">
        <f t="shared" si="105"/>
        <v>0</v>
      </c>
      <c r="KN27" s="549">
        <f t="shared" si="106"/>
        <v>0</v>
      </c>
      <c r="KO27" s="549">
        <f t="shared" si="106"/>
        <v>0</v>
      </c>
      <c r="KP27" s="549">
        <f t="shared" si="106"/>
        <v>0</v>
      </c>
      <c r="KQ27" s="549">
        <f t="shared" si="106"/>
        <v>0</v>
      </c>
      <c r="KR27" s="549">
        <f t="shared" si="106"/>
        <v>0</v>
      </c>
      <c r="KS27" s="549">
        <f t="shared" si="44"/>
        <v>25726377</v>
      </c>
      <c r="KT27" s="550">
        <f t="shared" si="44"/>
        <v>1921866</v>
      </c>
      <c r="KU27" s="550">
        <f t="shared" si="44"/>
        <v>23804511</v>
      </c>
      <c r="KV27" s="550">
        <f t="shared" si="44"/>
        <v>18560528</v>
      </c>
      <c r="KW27" s="550">
        <f t="shared" si="44"/>
        <v>5243983</v>
      </c>
      <c r="KX27" s="537">
        <f t="shared" si="107"/>
        <v>25726.400000000001</v>
      </c>
      <c r="KY27" s="553">
        <f t="shared" si="108"/>
        <v>25726.400000000001</v>
      </c>
      <c r="KZ27" s="553">
        <f t="shared" si="109"/>
        <v>0</v>
      </c>
      <c r="LA27" s="554">
        <f t="shared" si="110"/>
        <v>25726.400000000001</v>
      </c>
      <c r="LC27" s="723">
        <f t="shared" si="111"/>
        <v>0</v>
      </c>
      <c r="LD27" s="723">
        <f t="shared" si="112"/>
        <v>0</v>
      </c>
      <c r="LE27" s="723">
        <f t="shared" si="113"/>
        <v>0</v>
      </c>
      <c r="LF27" s="723">
        <f t="shared" si="114"/>
        <v>0</v>
      </c>
      <c r="LG27" s="723">
        <f t="shared" si="115"/>
        <v>0</v>
      </c>
      <c r="LH27" s="723">
        <f t="shared" si="116"/>
        <v>0</v>
      </c>
      <c r="LI27" s="555"/>
      <c r="LJ27" s="555"/>
      <c r="LK27" s="555"/>
      <c r="LL27" s="555"/>
      <c r="LM27" s="555"/>
      <c r="LN27" s="555"/>
      <c r="LO27" s="555"/>
      <c r="LP27" s="555"/>
      <c r="LQ27" s="555"/>
      <c r="LR27" s="555"/>
      <c r="LS27" s="555"/>
      <c r="LT27" s="555"/>
      <c r="LU27" s="555"/>
      <c r="LV27" s="555"/>
      <c r="LW27" s="555"/>
      <c r="LX27" s="555"/>
      <c r="LY27" s="555"/>
      <c r="LZ27" s="555"/>
      <c r="MA27" s="555"/>
      <c r="MB27" s="555"/>
      <c r="MC27" s="555"/>
      <c r="MD27" s="555"/>
      <c r="ME27" s="555"/>
      <c r="MF27" s="555"/>
      <c r="MG27" s="555"/>
      <c r="MH27" s="555"/>
      <c r="MI27" s="555"/>
      <c r="MJ27" s="555"/>
      <c r="MK27" s="555"/>
      <c r="ML27" s="555"/>
      <c r="MM27" s="555"/>
      <c r="MN27" s="555"/>
      <c r="MO27" s="555"/>
      <c r="MP27" s="555"/>
      <c r="MQ27" s="555"/>
      <c r="MR27" s="555"/>
      <c r="MS27" s="555"/>
      <c r="MT27" s="555"/>
      <c r="MU27" s="555"/>
      <c r="MV27" s="555"/>
      <c r="MW27" s="555"/>
      <c r="MX27" s="555"/>
      <c r="MY27" s="555"/>
      <c r="MZ27" s="555"/>
      <c r="NA27" s="555"/>
      <c r="NB27" s="555"/>
      <c r="NC27" s="555"/>
      <c r="ND27" s="555"/>
      <c r="NE27" s="555"/>
      <c r="NF27" s="555"/>
      <c r="NG27" s="555"/>
      <c r="NH27" s="555"/>
      <c r="NI27" s="555"/>
      <c r="NJ27" s="555"/>
      <c r="NL27" s="749">
        <f t="shared" si="117"/>
        <v>0</v>
      </c>
      <c r="NM27" s="724">
        <f t="shared" si="118"/>
        <v>0</v>
      </c>
      <c r="NN27" s="724">
        <f t="shared" si="119"/>
        <v>0</v>
      </c>
      <c r="NO27" s="750">
        <f t="shared" si="120"/>
        <v>0</v>
      </c>
      <c r="NP27" s="751">
        <f t="shared" si="45"/>
        <v>0</v>
      </c>
      <c r="NQ27" s="751">
        <f t="shared" si="45"/>
        <v>0</v>
      </c>
      <c r="NR27" s="749">
        <f t="shared" si="121"/>
        <v>0</v>
      </c>
      <c r="NS27" s="724">
        <f t="shared" si="122"/>
        <v>0</v>
      </c>
      <c r="NT27" s="724">
        <f t="shared" si="123"/>
        <v>0</v>
      </c>
    </row>
    <row r="28" spans="1:384">
      <c r="A28" s="533" t="s">
        <v>799</v>
      </c>
      <c r="B28" s="534"/>
      <c r="C28" s="534"/>
      <c r="D28" s="534"/>
      <c r="E28" s="535">
        <f t="shared" si="46"/>
        <v>0</v>
      </c>
      <c r="F28" s="536"/>
      <c r="G28" s="536"/>
      <c r="H28" s="536"/>
      <c r="I28" s="535">
        <f t="shared" si="47"/>
        <v>0</v>
      </c>
      <c r="J28" s="537">
        <f t="shared" si="48"/>
        <v>0</v>
      </c>
      <c r="K28" s="538">
        <v>170</v>
      </c>
      <c r="L28" s="534"/>
      <c r="M28" s="556">
        <v>44</v>
      </c>
      <c r="N28" s="534"/>
      <c r="O28" s="538">
        <v>2</v>
      </c>
      <c r="P28" s="535">
        <f t="shared" si="1"/>
        <v>216</v>
      </c>
      <c r="Q28" s="538">
        <v>205</v>
      </c>
      <c r="R28" s="534"/>
      <c r="S28" s="556">
        <v>46</v>
      </c>
      <c r="T28" s="534"/>
      <c r="U28" s="538">
        <v>1</v>
      </c>
      <c r="V28" s="535">
        <f t="shared" si="2"/>
        <v>252</v>
      </c>
      <c r="W28" s="538">
        <v>35</v>
      </c>
      <c r="X28" s="534"/>
      <c r="Y28" s="534"/>
      <c r="Z28" s="534"/>
      <c r="AA28" s="538">
        <v>0</v>
      </c>
      <c r="AB28" s="535">
        <f t="shared" si="49"/>
        <v>35</v>
      </c>
      <c r="AC28" s="532">
        <f t="shared" si="50"/>
        <v>503</v>
      </c>
      <c r="AD28" s="558">
        <v>25</v>
      </c>
      <c r="AE28" s="558"/>
      <c r="AF28" s="558"/>
      <c r="AG28" s="558">
        <v>25</v>
      </c>
      <c r="AH28" s="558">
        <v>95</v>
      </c>
      <c r="AI28" s="558"/>
      <c r="AJ28" s="540"/>
      <c r="AK28" s="541">
        <v>0</v>
      </c>
      <c r="AL28" s="542"/>
      <c r="AM28" s="543">
        <v>0</v>
      </c>
      <c r="AN28" s="543"/>
      <c r="AO28" s="540"/>
      <c r="AP28" s="544"/>
      <c r="AQ28" s="543">
        <v>0</v>
      </c>
      <c r="AR28" s="541"/>
      <c r="AS28" s="541"/>
      <c r="AT28" s="534"/>
      <c r="AU28" s="534"/>
      <c r="AV28" s="543">
        <v>0</v>
      </c>
      <c r="AW28" s="543">
        <v>0</v>
      </c>
      <c r="AX28" s="541"/>
      <c r="AY28" s="543">
        <v>0</v>
      </c>
      <c r="AZ28" s="543"/>
      <c r="BA28" s="541"/>
      <c r="BB28" s="543"/>
      <c r="BC28" s="534"/>
      <c r="BD28" s="534"/>
      <c r="BE28" s="543">
        <v>0</v>
      </c>
      <c r="BF28" s="543"/>
      <c r="BG28" s="546"/>
      <c r="BH28" s="547">
        <f t="shared" si="51"/>
        <v>4281960</v>
      </c>
      <c r="BI28" s="548">
        <f t="shared" si="124"/>
        <v>366690</v>
      </c>
      <c r="BJ28" s="548">
        <f t="shared" si="124"/>
        <v>3915270</v>
      </c>
      <c r="BK28" s="548">
        <f t="shared" si="124"/>
        <v>3070540</v>
      </c>
      <c r="BL28" s="548">
        <f t="shared" si="124"/>
        <v>844730</v>
      </c>
      <c r="BM28" s="547">
        <f t="shared" si="52"/>
        <v>0</v>
      </c>
      <c r="BN28" s="548">
        <f t="shared" si="4"/>
        <v>0</v>
      </c>
      <c r="BO28" s="548">
        <f t="shared" si="4"/>
        <v>0</v>
      </c>
      <c r="BP28" s="548">
        <f t="shared" si="4"/>
        <v>0</v>
      </c>
      <c r="BQ28" s="548">
        <f t="shared" si="4"/>
        <v>0</v>
      </c>
      <c r="BR28" s="547">
        <f t="shared" si="53"/>
        <v>3107764</v>
      </c>
      <c r="BS28" s="548">
        <f t="shared" si="5"/>
        <v>94908</v>
      </c>
      <c r="BT28" s="548">
        <f t="shared" si="5"/>
        <v>3012856</v>
      </c>
      <c r="BU28" s="548">
        <f t="shared" si="5"/>
        <v>2372876</v>
      </c>
      <c r="BV28" s="548">
        <f t="shared" si="5"/>
        <v>639980</v>
      </c>
      <c r="BW28" s="548"/>
      <c r="BX28" s="548"/>
      <c r="BY28" s="548"/>
      <c r="BZ28" s="548"/>
      <c r="CA28" s="548"/>
      <c r="CB28" s="547">
        <f t="shared" si="54"/>
        <v>395104</v>
      </c>
      <c r="CC28" s="548">
        <f t="shared" si="6"/>
        <v>902</v>
      </c>
      <c r="CD28" s="548">
        <f t="shared" si="6"/>
        <v>394202</v>
      </c>
      <c r="CE28" s="548">
        <f t="shared" si="6"/>
        <v>394202</v>
      </c>
      <c r="CF28" s="548">
        <f t="shared" si="6"/>
        <v>0</v>
      </c>
      <c r="CG28" s="549">
        <f t="shared" si="55"/>
        <v>7784828</v>
      </c>
      <c r="CH28" s="547">
        <f t="shared" si="56"/>
        <v>7192425</v>
      </c>
      <c r="CI28" s="548">
        <f t="shared" si="56"/>
        <v>601470</v>
      </c>
      <c r="CJ28" s="548">
        <f t="shared" si="56"/>
        <v>6590955</v>
      </c>
      <c r="CK28" s="548">
        <f t="shared" si="56"/>
        <v>5057145</v>
      </c>
      <c r="CL28" s="548">
        <f t="shared" si="56"/>
        <v>1533810</v>
      </c>
      <c r="CM28" s="547">
        <f t="shared" si="57"/>
        <v>0</v>
      </c>
      <c r="CN28" s="548">
        <f t="shared" si="7"/>
        <v>0</v>
      </c>
      <c r="CO28" s="548">
        <f t="shared" si="7"/>
        <v>0</v>
      </c>
      <c r="CP28" s="548">
        <f t="shared" si="7"/>
        <v>0</v>
      </c>
      <c r="CQ28" s="548">
        <f t="shared" si="7"/>
        <v>0</v>
      </c>
      <c r="CR28" s="547">
        <f t="shared" si="58"/>
        <v>4505470</v>
      </c>
      <c r="CS28" s="548">
        <f t="shared" si="58"/>
        <v>134964</v>
      </c>
      <c r="CT28" s="548">
        <f t="shared" si="58"/>
        <v>4370506</v>
      </c>
      <c r="CU28" s="548">
        <f t="shared" si="58"/>
        <v>3364992</v>
      </c>
      <c r="CV28" s="548">
        <f t="shared" si="58"/>
        <v>1005514</v>
      </c>
      <c r="CW28" s="547">
        <f t="shared" si="59"/>
        <v>0</v>
      </c>
      <c r="CX28" s="548">
        <f t="shared" si="8"/>
        <v>0</v>
      </c>
      <c r="CY28" s="548">
        <f t="shared" si="8"/>
        <v>0</v>
      </c>
      <c r="CZ28" s="548">
        <f t="shared" si="8"/>
        <v>0</v>
      </c>
      <c r="DA28" s="548">
        <f t="shared" si="8"/>
        <v>0</v>
      </c>
      <c r="DB28" s="547">
        <f t="shared" si="60"/>
        <v>228176</v>
      </c>
      <c r="DC28" s="548">
        <f t="shared" si="9"/>
        <v>752</v>
      </c>
      <c r="DD28" s="548">
        <f t="shared" si="9"/>
        <v>227424</v>
      </c>
      <c r="DE28" s="548">
        <f t="shared" si="9"/>
        <v>227424</v>
      </c>
      <c r="DF28" s="548">
        <f t="shared" si="9"/>
        <v>0</v>
      </c>
      <c r="DG28" s="549">
        <f t="shared" si="61"/>
        <v>11926071</v>
      </c>
      <c r="DH28" s="547">
        <f t="shared" si="62"/>
        <v>1242885</v>
      </c>
      <c r="DI28" s="548">
        <f t="shared" si="62"/>
        <v>99925</v>
      </c>
      <c r="DJ28" s="548">
        <f t="shared" si="62"/>
        <v>1142960</v>
      </c>
      <c r="DK28" s="548">
        <f t="shared" si="62"/>
        <v>836150</v>
      </c>
      <c r="DL28" s="548">
        <f t="shared" si="62"/>
        <v>306810</v>
      </c>
      <c r="DM28" s="547">
        <f t="shared" si="63"/>
        <v>0</v>
      </c>
      <c r="DN28" s="548">
        <f t="shared" si="10"/>
        <v>0</v>
      </c>
      <c r="DO28" s="548">
        <f t="shared" si="10"/>
        <v>0</v>
      </c>
      <c r="DP28" s="548">
        <f t="shared" si="10"/>
        <v>0</v>
      </c>
      <c r="DQ28" s="548">
        <f t="shared" si="10"/>
        <v>0</v>
      </c>
      <c r="DR28" s="548"/>
      <c r="DS28" s="548"/>
      <c r="DT28" s="548"/>
      <c r="DU28" s="548"/>
      <c r="DV28" s="548"/>
      <c r="DW28" s="547">
        <f t="shared" si="64"/>
        <v>0</v>
      </c>
      <c r="DX28" s="548">
        <f t="shared" si="11"/>
        <v>0</v>
      </c>
      <c r="DY28" s="548">
        <f t="shared" si="11"/>
        <v>0</v>
      </c>
      <c r="DZ28" s="548">
        <f t="shared" si="11"/>
        <v>0</v>
      </c>
      <c r="EA28" s="548">
        <f t="shared" si="11"/>
        <v>0</v>
      </c>
      <c r="EB28" s="547">
        <f t="shared" si="65"/>
        <v>0</v>
      </c>
      <c r="EC28" s="548">
        <f t="shared" si="12"/>
        <v>0</v>
      </c>
      <c r="ED28" s="548">
        <f t="shared" si="12"/>
        <v>0</v>
      </c>
      <c r="EE28" s="548">
        <f t="shared" si="12"/>
        <v>0</v>
      </c>
      <c r="EF28" s="548">
        <f t="shared" si="12"/>
        <v>0</v>
      </c>
      <c r="EG28" s="549">
        <f t="shared" si="66"/>
        <v>1242885</v>
      </c>
      <c r="EH28" s="549">
        <f t="shared" si="67"/>
        <v>20953784</v>
      </c>
      <c r="EI28" s="550">
        <f t="shared" si="68"/>
        <v>1299611</v>
      </c>
      <c r="EJ28" s="550">
        <f t="shared" si="13"/>
        <v>19654173</v>
      </c>
      <c r="EK28" s="550">
        <f t="shared" si="13"/>
        <v>15323329</v>
      </c>
      <c r="EL28" s="550">
        <f t="shared" si="13"/>
        <v>4330844</v>
      </c>
      <c r="EM28" s="551">
        <f t="shared" si="69"/>
        <v>12717270</v>
      </c>
      <c r="EN28" s="551">
        <f t="shared" si="70"/>
        <v>0</v>
      </c>
      <c r="EO28" s="551">
        <f t="shared" si="71"/>
        <v>7613234</v>
      </c>
      <c r="EP28" s="551">
        <f t="shared" si="72"/>
        <v>0</v>
      </c>
      <c r="EQ28" s="551">
        <f t="shared" si="73"/>
        <v>623280</v>
      </c>
      <c r="ER28" s="547">
        <f t="shared" si="74"/>
        <v>37700</v>
      </c>
      <c r="ES28" s="548">
        <f t="shared" si="74"/>
        <v>750</v>
      </c>
      <c r="ET28" s="548">
        <f t="shared" si="74"/>
        <v>36950</v>
      </c>
      <c r="EU28" s="548">
        <f t="shared" si="74"/>
        <v>36950</v>
      </c>
      <c r="EV28" s="548">
        <f t="shared" si="74"/>
        <v>0</v>
      </c>
      <c r="EW28" s="547">
        <f t="shared" si="75"/>
        <v>0</v>
      </c>
      <c r="EX28" s="547">
        <f t="shared" si="75"/>
        <v>0</v>
      </c>
      <c r="EY28" s="547">
        <f t="shared" si="75"/>
        <v>0</v>
      </c>
      <c r="EZ28" s="547">
        <f t="shared" si="75"/>
        <v>0</v>
      </c>
      <c r="FA28" s="547">
        <f t="shared" si="75"/>
        <v>0</v>
      </c>
      <c r="FB28" s="552">
        <f t="shared" si="76"/>
        <v>0</v>
      </c>
      <c r="FC28" s="552">
        <f t="shared" si="76"/>
        <v>0</v>
      </c>
      <c r="FD28" s="552">
        <f t="shared" si="76"/>
        <v>0</v>
      </c>
      <c r="FE28" s="552">
        <f t="shared" si="76"/>
        <v>0</v>
      </c>
      <c r="FF28" s="552">
        <f t="shared" si="76"/>
        <v>0</v>
      </c>
      <c r="FG28" s="552">
        <f t="shared" si="77"/>
        <v>37700</v>
      </c>
      <c r="FH28" s="552">
        <f t="shared" si="77"/>
        <v>750</v>
      </c>
      <c r="FI28" s="552">
        <f t="shared" si="77"/>
        <v>36950</v>
      </c>
      <c r="FJ28" s="552">
        <f t="shared" si="77"/>
        <v>36950</v>
      </c>
      <c r="FK28" s="552">
        <f t="shared" si="77"/>
        <v>0</v>
      </c>
      <c r="FL28" s="547">
        <f t="shared" si="78"/>
        <v>143260</v>
      </c>
      <c r="FM28" s="547">
        <f t="shared" si="78"/>
        <v>2850</v>
      </c>
      <c r="FN28" s="547">
        <f t="shared" si="78"/>
        <v>140410</v>
      </c>
      <c r="FO28" s="547">
        <f t="shared" si="78"/>
        <v>140410</v>
      </c>
      <c r="FP28" s="547">
        <f t="shared" si="78"/>
        <v>0</v>
      </c>
      <c r="FQ28" s="547">
        <f t="shared" si="79"/>
        <v>0</v>
      </c>
      <c r="FR28" s="547">
        <f t="shared" si="79"/>
        <v>0</v>
      </c>
      <c r="FS28" s="547">
        <f t="shared" si="79"/>
        <v>0</v>
      </c>
      <c r="FT28" s="547">
        <f t="shared" si="79"/>
        <v>0</v>
      </c>
      <c r="FU28" s="547">
        <f t="shared" si="79"/>
        <v>0</v>
      </c>
      <c r="FV28" s="552">
        <f t="shared" si="80"/>
        <v>0</v>
      </c>
      <c r="FW28" s="552">
        <f t="shared" si="80"/>
        <v>0</v>
      </c>
      <c r="FX28" s="552">
        <f t="shared" si="80"/>
        <v>0</v>
      </c>
      <c r="FY28" s="552">
        <f t="shared" si="80"/>
        <v>0</v>
      </c>
      <c r="FZ28" s="552">
        <f t="shared" si="80"/>
        <v>0</v>
      </c>
      <c r="GA28" s="552">
        <f t="shared" si="81"/>
        <v>0</v>
      </c>
      <c r="GB28" s="552">
        <f t="shared" si="81"/>
        <v>0</v>
      </c>
      <c r="GC28" s="552">
        <f t="shared" si="81"/>
        <v>0</v>
      </c>
      <c r="GD28" s="552">
        <f t="shared" si="81"/>
        <v>0</v>
      </c>
      <c r="GE28" s="552">
        <f t="shared" si="81"/>
        <v>0</v>
      </c>
      <c r="GF28" s="552">
        <f t="shared" si="82"/>
        <v>0</v>
      </c>
      <c r="GG28" s="552">
        <f t="shared" si="82"/>
        <v>0</v>
      </c>
      <c r="GH28" s="552">
        <f t="shared" si="82"/>
        <v>0</v>
      </c>
      <c r="GI28" s="552">
        <f t="shared" si="82"/>
        <v>0</v>
      </c>
      <c r="GJ28" s="552">
        <f t="shared" si="82"/>
        <v>0</v>
      </c>
      <c r="GK28" s="552">
        <f t="shared" si="83"/>
        <v>0</v>
      </c>
      <c r="GL28" s="552">
        <f t="shared" si="83"/>
        <v>0</v>
      </c>
      <c r="GM28" s="552">
        <f t="shared" si="83"/>
        <v>0</v>
      </c>
      <c r="GN28" s="552">
        <f t="shared" si="83"/>
        <v>0</v>
      </c>
      <c r="GO28" s="552">
        <f t="shared" si="83"/>
        <v>0</v>
      </c>
      <c r="GP28" s="547">
        <f t="shared" si="84"/>
        <v>0</v>
      </c>
      <c r="GQ28" s="547">
        <f t="shared" si="84"/>
        <v>0</v>
      </c>
      <c r="GR28" s="547">
        <f t="shared" si="84"/>
        <v>0</v>
      </c>
      <c r="GS28" s="547">
        <f t="shared" si="84"/>
        <v>0</v>
      </c>
      <c r="GT28" s="547">
        <f t="shared" si="84"/>
        <v>0</v>
      </c>
      <c r="GU28" s="547">
        <f t="shared" si="85"/>
        <v>0</v>
      </c>
      <c r="GV28" s="547">
        <f t="shared" si="85"/>
        <v>0</v>
      </c>
      <c r="GW28" s="547">
        <f t="shared" si="85"/>
        <v>0</v>
      </c>
      <c r="GX28" s="547">
        <f t="shared" si="85"/>
        <v>0</v>
      </c>
      <c r="GY28" s="547">
        <f t="shared" si="85"/>
        <v>0</v>
      </c>
      <c r="GZ28" s="552">
        <f t="shared" si="86"/>
        <v>0</v>
      </c>
      <c r="HA28" s="552">
        <f t="shared" si="86"/>
        <v>0</v>
      </c>
      <c r="HB28" s="552">
        <f t="shared" si="86"/>
        <v>0</v>
      </c>
      <c r="HC28" s="552">
        <f t="shared" si="86"/>
        <v>0</v>
      </c>
      <c r="HD28" s="552">
        <f t="shared" si="86"/>
        <v>0</v>
      </c>
      <c r="HE28" s="552">
        <f t="shared" si="87"/>
        <v>0</v>
      </c>
      <c r="HF28" s="552">
        <f t="shared" si="87"/>
        <v>0</v>
      </c>
      <c r="HG28" s="552">
        <f t="shared" si="87"/>
        <v>0</v>
      </c>
      <c r="HH28" s="552">
        <f t="shared" si="87"/>
        <v>0</v>
      </c>
      <c r="HI28" s="552">
        <f t="shared" si="87"/>
        <v>0</v>
      </c>
      <c r="HJ28" s="547">
        <f t="shared" si="88"/>
        <v>0</v>
      </c>
      <c r="HK28" s="547">
        <f t="shared" si="88"/>
        <v>0</v>
      </c>
      <c r="HL28" s="547">
        <f t="shared" si="88"/>
        <v>0</v>
      </c>
      <c r="HM28" s="547">
        <f t="shared" si="88"/>
        <v>0</v>
      </c>
      <c r="HN28" s="547">
        <f t="shared" si="88"/>
        <v>0</v>
      </c>
      <c r="HO28" s="547">
        <f t="shared" si="89"/>
        <v>0</v>
      </c>
      <c r="HP28" s="547">
        <f t="shared" si="89"/>
        <v>0</v>
      </c>
      <c r="HQ28" s="547">
        <f t="shared" si="89"/>
        <v>0</v>
      </c>
      <c r="HR28" s="547">
        <f t="shared" si="89"/>
        <v>0</v>
      </c>
      <c r="HS28" s="547">
        <f t="shared" si="89"/>
        <v>0</v>
      </c>
      <c r="HT28" s="552">
        <f t="shared" si="90"/>
        <v>0</v>
      </c>
      <c r="HU28" s="552">
        <f t="shared" si="90"/>
        <v>0</v>
      </c>
      <c r="HV28" s="552">
        <f t="shared" si="90"/>
        <v>0</v>
      </c>
      <c r="HW28" s="552">
        <f t="shared" si="90"/>
        <v>0</v>
      </c>
      <c r="HX28" s="552">
        <f t="shared" si="90"/>
        <v>0</v>
      </c>
      <c r="HY28" s="552">
        <f t="shared" si="91"/>
        <v>0</v>
      </c>
      <c r="HZ28" s="552">
        <f t="shared" si="91"/>
        <v>0</v>
      </c>
      <c r="IA28" s="552">
        <f t="shared" si="91"/>
        <v>0</v>
      </c>
      <c r="IB28" s="552">
        <f t="shared" si="91"/>
        <v>0</v>
      </c>
      <c r="IC28" s="552">
        <f t="shared" si="91"/>
        <v>0</v>
      </c>
      <c r="ID28" s="547">
        <f t="shared" si="92"/>
        <v>0</v>
      </c>
      <c r="IE28" s="547">
        <f t="shared" si="92"/>
        <v>0</v>
      </c>
      <c r="IF28" s="547">
        <f t="shared" si="92"/>
        <v>0</v>
      </c>
      <c r="IG28" s="547">
        <f t="shared" si="92"/>
        <v>0</v>
      </c>
      <c r="IH28" s="547">
        <f t="shared" si="92"/>
        <v>0</v>
      </c>
      <c r="II28" s="547">
        <f t="shared" si="93"/>
        <v>0</v>
      </c>
      <c r="IJ28" s="547">
        <f t="shared" si="93"/>
        <v>0</v>
      </c>
      <c r="IK28" s="547">
        <f t="shared" si="93"/>
        <v>0</v>
      </c>
      <c r="IL28" s="547">
        <f t="shared" si="93"/>
        <v>0</v>
      </c>
      <c r="IM28" s="547">
        <f t="shared" si="93"/>
        <v>0</v>
      </c>
      <c r="IN28" s="552">
        <f t="shared" si="94"/>
        <v>0</v>
      </c>
      <c r="IO28" s="552">
        <f t="shared" si="94"/>
        <v>0</v>
      </c>
      <c r="IP28" s="552">
        <f t="shared" si="94"/>
        <v>0</v>
      </c>
      <c r="IQ28" s="552">
        <f t="shared" si="94"/>
        <v>0</v>
      </c>
      <c r="IR28" s="552">
        <f t="shared" si="94"/>
        <v>0</v>
      </c>
      <c r="IS28" s="552">
        <f t="shared" si="95"/>
        <v>0</v>
      </c>
      <c r="IT28" s="552">
        <f t="shared" si="95"/>
        <v>0</v>
      </c>
      <c r="IU28" s="552">
        <f t="shared" si="95"/>
        <v>0</v>
      </c>
      <c r="IV28" s="552">
        <f t="shared" si="95"/>
        <v>0</v>
      </c>
      <c r="IW28" s="552">
        <f t="shared" si="95"/>
        <v>0</v>
      </c>
      <c r="IX28" s="547">
        <f t="shared" si="96"/>
        <v>0</v>
      </c>
      <c r="IY28" s="547">
        <f t="shared" si="96"/>
        <v>0</v>
      </c>
      <c r="IZ28" s="547">
        <f t="shared" si="96"/>
        <v>0</v>
      </c>
      <c r="JA28" s="547">
        <f t="shared" si="96"/>
        <v>0</v>
      </c>
      <c r="JB28" s="547">
        <f t="shared" si="96"/>
        <v>0</v>
      </c>
      <c r="JC28" s="547">
        <f t="shared" si="97"/>
        <v>0</v>
      </c>
      <c r="JD28" s="547">
        <f t="shared" si="97"/>
        <v>0</v>
      </c>
      <c r="JE28" s="547">
        <f t="shared" si="97"/>
        <v>0</v>
      </c>
      <c r="JF28" s="547">
        <f t="shared" si="97"/>
        <v>0</v>
      </c>
      <c r="JG28" s="547">
        <f t="shared" si="97"/>
        <v>0</v>
      </c>
      <c r="JH28" s="552">
        <f t="shared" si="98"/>
        <v>0</v>
      </c>
      <c r="JI28" s="552">
        <f t="shared" si="98"/>
        <v>0</v>
      </c>
      <c r="JJ28" s="552">
        <f t="shared" si="98"/>
        <v>0</v>
      </c>
      <c r="JK28" s="552">
        <f t="shared" si="98"/>
        <v>0</v>
      </c>
      <c r="JL28" s="552">
        <f t="shared" si="98"/>
        <v>0</v>
      </c>
      <c r="JM28" s="552">
        <f t="shared" si="99"/>
        <v>0</v>
      </c>
      <c r="JN28" s="552">
        <f t="shared" si="99"/>
        <v>0</v>
      </c>
      <c r="JO28" s="552">
        <f t="shared" si="99"/>
        <v>0</v>
      </c>
      <c r="JP28" s="552">
        <f t="shared" si="99"/>
        <v>0</v>
      </c>
      <c r="JQ28" s="552">
        <f t="shared" si="99"/>
        <v>0</v>
      </c>
      <c r="JR28" s="547">
        <f t="shared" si="100"/>
        <v>0</v>
      </c>
      <c r="JS28" s="547">
        <f t="shared" si="100"/>
        <v>0</v>
      </c>
      <c r="JT28" s="547">
        <f t="shared" si="100"/>
        <v>0</v>
      </c>
      <c r="JU28" s="547">
        <f t="shared" si="100"/>
        <v>0</v>
      </c>
      <c r="JV28" s="547">
        <f t="shared" si="100"/>
        <v>0</v>
      </c>
      <c r="JW28" s="547">
        <f t="shared" si="101"/>
        <v>0</v>
      </c>
      <c r="JX28" s="547">
        <f t="shared" si="101"/>
        <v>0</v>
      </c>
      <c r="JY28" s="547">
        <f t="shared" si="101"/>
        <v>0</v>
      </c>
      <c r="JZ28" s="547">
        <f t="shared" si="101"/>
        <v>0</v>
      </c>
      <c r="KA28" s="547">
        <f t="shared" si="101"/>
        <v>0</v>
      </c>
      <c r="KB28" s="552">
        <f t="shared" si="102"/>
        <v>0</v>
      </c>
      <c r="KC28" s="552">
        <f t="shared" si="102"/>
        <v>0</v>
      </c>
      <c r="KD28" s="552">
        <f t="shared" si="102"/>
        <v>0</v>
      </c>
      <c r="KE28" s="552">
        <f t="shared" si="102"/>
        <v>0</v>
      </c>
      <c r="KF28" s="552">
        <f t="shared" si="102"/>
        <v>0</v>
      </c>
      <c r="KG28" s="552">
        <f t="shared" si="103"/>
        <v>0</v>
      </c>
      <c r="KH28" s="552">
        <f t="shared" si="103"/>
        <v>0</v>
      </c>
      <c r="KI28" s="552">
        <f t="shared" si="103"/>
        <v>0</v>
      </c>
      <c r="KJ28" s="552">
        <f t="shared" si="103"/>
        <v>0</v>
      </c>
      <c r="KK28" s="552">
        <f t="shared" si="103"/>
        <v>0</v>
      </c>
      <c r="KL28" s="552">
        <f t="shared" si="104"/>
        <v>218660</v>
      </c>
      <c r="KM28" s="552">
        <f t="shared" si="105"/>
        <v>0</v>
      </c>
      <c r="KN28" s="549">
        <f t="shared" si="106"/>
        <v>218660</v>
      </c>
      <c r="KO28" s="549">
        <f t="shared" si="106"/>
        <v>4350</v>
      </c>
      <c r="KP28" s="549">
        <f t="shared" si="106"/>
        <v>214310</v>
      </c>
      <c r="KQ28" s="549">
        <f t="shared" si="106"/>
        <v>214310</v>
      </c>
      <c r="KR28" s="549">
        <f t="shared" si="106"/>
        <v>0</v>
      </c>
      <c r="KS28" s="549">
        <f t="shared" si="44"/>
        <v>21172444</v>
      </c>
      <c r="KT28" s="550">
        <f t="shared" si="44"/>
        <v>1303961</v>
      </c>
      <c r="KU28" s="550">
        <f t="shared" si="44"/>
        <v>19868483</v>
      </c>
      <c r="KV28" s="550">
        <f t="shared" si="44"/>
        <v>15537639</v>
      </c>
      <c r="KW28" s="550">
        <f t="shared" si="44"/>
        <v>4330844</v>
      </c>
      <c r="KX28" s="537">
        <f t="shared" si="107"/>
        <v>21172.400000000001</v>
      </c>
      <c r="KY28" s="553">
        <f t="shared" si="108"/>
        <v>20953.8</v>
      </c>
      <c r="KZ28" s="553">
        <f t="shared" si="109"/>
        <v>218.7</v>
      </c>
      <c r="LA28" s="554">
        <f t="shared" si="110"/>
        <v>21172.5</v>
      </c>
      <c r="LC28" s="723">
        <f t="shared" si="111"/>
        <v>1508</v>
      </c>
      <c r="LD28" s="723">
        <f t="shared" si="112"/>
        <v>0</v>
      </c>
      <c r="LE28" s="723">
        <f t="shared" si="113"/>
        <v>0</v>
      </c>
      <c r="LF28" s="723">
        <f t="shared" si="114"/>
        <v>1508</v>
      </c>
      <c r="LG28" s="723">
        <f t="shared" si="115"/>
        <v>1508</v>
      </c>
      <c r="LH28" s="723">
        <f t="shared" si="116"/>
        <v>0</v>
      </c>
      <c r="LI28" s="555"/>
      <c r="LJ28" s="555"/>
      <c r="LK28" s="555"/>
      <c r="LL28" s="555"/>
      <c r="LM28" s="555"/>
      <c r="LN28" s="555"/>
      <c r="LO28" s="555"/>
      <c r="LP28" s="555"/>
      <c r="LQ28" s="555"/>
      <c r="LR28" s="555"/>
      <c r="LS28" s="555"/>
      <c r="LT28" s="555"/>
      <c r="LU28" s="555"/>
      <c r="LV28" s="555"/>
      <c r="LW28" s="555"/>
      <c r="LX28" s="555"/>
      <c r="LY28" s="555"/>
      <c r="LZ28" s="555"/>
      <c r="MA28" s="555"/>
      <c r="MB28" s="555"/>
      <c r="MC28" s="555"/>
      <c r="MD28" s="555"/>
      <c r="ME28" s="555"/>
      <c r="MF28" s="555"/>
      <c r="MG28" s="555"/>
      <c r="MH28" s="555"/>
      <c r="MI28" s="555"/>
      <c r="MJ28" s="555"/>
      <c r="MK28" s="555"/>
      <c r="ML28" s="555"/>
      <c r="MM28" s="555"/>
      <c r="MN28" s="555"/>
      <c r="MO28" s="555"/>
      <c r="MP28" s="555"/>
      <c r="MQ28" s="555"/>
      <c r="MR28" s="555"/>
      <c r="MS28" s="555"/>
      <c r="MT28" s="555"/>
      <c r="MU28" s="555"/>
      <c r="MV28" s="555"/>
      <c r="MW28" s="555"/>
      <c r="MX28" s="555"/>
      <c r="MY28" s="555"/>
      <c r="MZ28" s="555"/>
      <c r="NA28" s="555"/>
      <c r="NB28" s="555"/>
      <c r="NC28" s="555"/>
      <c r="ND28" s="555"/>
      <c r="NE28" s="555"/>
      <c r="NF28" s="555"/>
      <c r="NG28" s="555"/>
      <c r="NH28" s="555"/>
      <c r="NI28" s="555"/>
      <c r="NJ28" s="555"/>
      <c r="NL28" s="749">
        <f t="shared" si="117"/>
        <v>0</v>
      </c>
      <c r="NM28" s="724">
        <f t="shared" si="118"/>
        <v>0</v>
      </c>
      <c r="NN28" s="724">
        <f t="shared" si="119"/>
        <v>0</v>
      </c>
      <c r="NO28" s="750">
        <f t="shared" si="120"/>
        <v>0</v>
      </c>
      <c r="NP28" s="751">
        <f t="shared" si="45"/>
        <v>0</v>
      </c>
      <c r="NQ28" s="751">
        <f t="shared" si="45"/>
        <v>0</v>
      </c>
      <c r="NR28" s="749">
        <f t="shared" si="121"/>
        <v>0</v>
      </c>
      <c r="NS28" s="724">
        <f t="shared" si="122"/>
        <v>0</v>
      </c>
      <c r="NT28" s="724">
        <f t="shared" si="123"/>
        <v>0</v>
      </c>
    </row>
    <row r="29" spans="1:384">
      <c r="A29" s="533" t="s">
        <v>800</v>
      </c>
      <c r="B29" s="534"/>
      <c r="C29" s="534"/>
      <c r="D29" s="534"/>
      <c r="E29" s="535">
        <f t="shared" si="46"/>
        <v>0</v>
      </c>
      <c r="F29" s="536"/>
      <c r="G29" s="536"/>
      <c r="H29" s="536"/>
      <c r="I29" s="535">
        <f t="shared" si="47"/>
        <v>0</v>
      </c>
      <c r="J29" s="537">
        <f t="shared" si="48"/>
        <v>0</v>
      </c>
      <c r="K29" s="538">
        <v>326</v>
      </c>
      <c r="L29" s="534"/>
      <c r="M29" s="556">
        <v>27</v>
      </c>
      <c r="N29" s="534"/>
      <c r="O29" s="538">
        <v>1</v>
      </c>
      <c r="P29" s="535">
        <f t="shared" si="1"/>
        <v>354</v>
      </c>
      <c r="Q29" s="538">
        <v>374</v>
      </c>
      <c r="R29" s="534"/>
      <c r="S29" s="556">
        <v>8</v>
      </c>
      <c r="T29" s="534"/>
      <c r="U29" s="538">
        <v>1</v>
      </c>
      <c r="V29" s="535">
        <f t="shared" si="2"/>
        <v>383</v>
      </c>
      <c r="W29" s="538">
        <v>103</v>
      </c>
      <c r="X29" s="534"/>
      <c r="Y29" s="534"/>
      <c r="Z29" s="534"/>
      <c r="AA29" s="538">
        <v>0</v>
      </c>
      <c r="AB29" s="535">
        <f t="shared" si="49"/>
        <v>103</v>
      </c>
      <c r="AC29" s="532">
        <f t="shared" si="50"/>
        <v>840</v>
      </c>
      <c r="AD29" s="559"/>
      <c r="AE29" s="559"/>
      <c r="AF29" s="559"/>
      <c r="AG29" s="559"/>
      <c r="AH29" s="559">
        <v>60</v>
      </c>
      <c r="AI29" s="559"/>
      <c r="AJ29" s="540"/>
      <c r="AK29" s="541">
        <v>0</v>
      </c>
      <c r="AL29" s="542"/>
      <c r="AM29" s="543">
        <v>0</v>
      </c>
      <c r="AN29" s="543"/>
      <c r="AO29" s="540"/>
      <c r="AP29" s="544"/>
      <c r="AQ29" s="543">
        <v>0</v>
      </c>
      <c r="AR29" s="541"/>
      <c r="AS29" s="541"/>
      <c r="AT29" s="534"/>
      <c r="AU29" s="534"/>
      <c r="AV29" s="543">
        <v>0</v>
      </c>
      <c r="AW29" s="543">
        <v>0</v>
      </c>
      <c r="AX29" s="541"/>
      <c r="AY29" s="543">
        <v>0</v>
      </c>
      <c r="AZ29" s="543"/>
      <c r="BA29" s="541"/>
      <c r="BB29" s="543"/>
      <c r="BC29" s="534"/>
      <c r="BD29" s="534"/>
      <c r="BE29" s="543">
        <v>0</v>
      </c>
      <c r="BF29" s="543"/>
      <c r="BG29" s="546"/>
      <c r="BH29" s="547">
        <f t="shared" si="51"/>
        <v>8211288</v>
      </c>
      <c r="BI29" s="548">
        <f t="shared" si="124"/>
        <v>703182</v>
      </c>
      <c r="BJ29" s="548">
        <f t="shared" si="124"/>
        <v>7508106</v>
      </c>
      <c r="BK29" s="548">
        <f t="shared" si="124"/>
        <v>5888212</v>
      </c>
      <c r="BL29" s="548">
        <f t="shared" si="124"/>
        <v>1619894</v>
      </c>
      <c r="BM29" s="547">
        <f t="shared" si="52"/>
        <v>0</v>
      </c>
      <c r="BN29" s="548">
        <f t="shared" si="4"/>
        <v>0</v>
      </c>
      <c r="BO29" s="548">
        <f t="shared" si="4"/>
        <v>0</v>
      </c>
      <c r="BP29" s="548">
        <f t="shared" si="4"/>
        <v>0</v>
      </c>
      <c r="BQ29" s="548">
        <f t="shared" si="4"/>
        <v>0</v>
      </c>
      <c r="BR29" s="547">
        <f t="shared" si="53"/>
        <v>1907037</v>
      </c>
      <c r="BS29" s="548">
        <f t="shared" si="5"/>
        <v>58239</v>
      </c>
      <c r="BT29" s="548">
        <f t="shared" si="5"/>
        <v>1848798</v>
      </c>
      <c r="BU29" s="548">
        <f t="shared" si="5"/>
        <v>1456083</v>
      </c>
      <c r="BV29" s="548">
        <f t="shared" si="5"/>
        <v>392715</v>
      </c>
      <c r="BW29" s="548"/>
      <c r="BX29" s="548"/>
      <c r="BY29" s="548"/>
      <c r="BZ29" s="548"/>
      <c r="CA29" s="548"/>
      <c r="CB29" s="547">
        <f t="shared" si="54"/>
        <v>197552</v>
      </c>
      <c r="CC29" s="548">
        <f t="shared" si="6"/>
        <v>451</v>
      </c>
      <c r="CD29" s="548">
        <f t="shared" si="6"/>
        <v>197101</v>
      </c>
      <c r="CE29" s="548">
        <f t="shared" si="6"/>
        <v>197101</v>
      </c>
      <c r="CF29" s="548">
        <f t="shared" si="6"/>
        <v>0</v>
      </c>
      <c r="CG29" s="549">
        <f t="shared" si="55"/>
        <v>10315877</v>
      </c>
      <c r="CH29" s="547">
        <f t="shared" si="56"/>
        <v>13121790</v>
      </c>
      <c r="CI29" s="548">
        <f t="shared" si="56"/>
        <v>1097316</v>
      </c>
      <c r="CJ29" s="548">
        <f t="shared" si="56"/>
        <v>12024474</v>
      </c>
      <c r="CK29" s="548">
        <f t="shared" si="56"/>
        <v>9226206</v>
      </c>
      <c r="CL29" s="548">
        <f t="shared" si="56"/>
        <v>2798268</v>
      </c>
      <c r="CM29" s="547">
        <f t="shared" si="57"/>
        <v>0</v>
      </c>
      <c r="CN29" s="548">
        <f t="shared" si="7"/>
        <v>0</v>
      </c>
      <c r="CO29" s="548">
        <f t="shared" si="7"/>
        <v>0</v>
      </c>
      <c r="CP29" s="548">
        <f t="shared" si="7"/>
        <v>0</v>
      </c>
      <c r="CQ29" s="548">
        <f t="shared" si="7"/>
        <v>0</v>
      </c>
      <c r="CR29" s="547">
        <f t="shared" si="58"/>
        <v>783560</v>
      </c>
      <c r="CS29" s="548">
        <f t="shared" si="58"/>
        <v>23472</v>
      </c>
      <c r="CT29" s="548">
        <f t="shared" si="58"/>
        <v>760088</v>
      </c>
      <c r="CU29" s="548">
        <f t="shared" si="58"/>
        <v>585216</v>
      </c>
      <c r="CV29" s="548">
        <f t="shared" si="58"/>
        <v>174872</v>
      </c>
      <c r="CW29" s="547">
        <f t="shared" si="59"/>
        <v>0</v>
      </c>
      <c r="CX29" s="548">
        <f t="shared" si="8"/>
        <v>0</v>
      </c>
      <c r="CY29" s="548">
        <f t="shared" si="8"/>
        <v>0</v>
      </c>
      <c r="CZ29" s="548">
        <f t="shared" si="8"/>
        <v>0</v>
      </c>
      <c r="DA29" s="548">
        <f t="shared" si="8"/>
        <v>0</v>
      </c>
      <c r="DB29" s="547">
        <f t="shared" si="60"/>
        <v>228176</v>
      </c>
      <c r="DC29" s="548">
        <f t="shared" si="9"/>
        <v>752</v>
      </c>
      <c r="DD29" s="548">
        <f t="shared" si="9"/>
        <v>227424</v>
      </c>
      <c r="DE29" s="548">
        <f t="shared" si="9"/>
        <v>227424</v>
      </c>
      <c r="DF29" s="548">
        <f t="shared" si="9"/>
        <v>0</v>
      </c>
      <c r="DG29" s="549">
        <f t="shared" si="61"/>
        <v>14133526</v>
      </c>
      <c r="DH29" s="547">
        <f t="shared" si="62"/>
        <v>3657633</v>
      </c>
      <c r="DI29" s="548">
        <f t="shared" si="62"/>
        <v>294065</v>
      </c>
      <c r="DJ29" s="548">
        <f t="shared" si="62"/>
        <v>3363568</v>
      </c>
      <c r="DK29" s="548">
        <f t="shared" si="62"/>
        <v>2460670</v>
      </c>
      <c r="DL29" s="548">
        <f t="shared" si="62"/>
        <v>902898</v>
      </c>
      <c r="DM29" s="547">
        <f t="shared" si="63"/>
        <v>0</v>
      </c>
      <c r="DN29" s="548">
        <f t="shared" si="10"/>
        <v>0</v>
      </c>
      <c r="DO29" s="548">
        <f t="shared" si="10"/>
        <v>0</v>
      </c>
      <c r="DP29" s="548">
        <f t="shared" si="10"/>
        <v>0</v>
      </c>
      <c r="DQ29" s="548">
        <f t="shared" si="10"/>
        <v>0</v>
      </c>
      <c r="DR29" s="548"/>
      <c r="DS29" s="548"/>
      <c r="DT29" s="548"/>
      <c r="DU29" s="548"/>
      <c r="DV29" s="548"/>
      <c r="DW29" s="547">
        <f t="shared" si="64"/>
        <v>0</v>
      </c>
      <c r="DX29" s="548">
        <f t="shared" si="11"/>
        <v>0</v>
      </c>
      <c r="DY29" s="548">
        <f t="shared" si="11"/>
        <v>0</v>
      </c>
      <c r="DZ29" s="548">
        <f t="shared" si="11"/>
        <v>0</v>
      </c>
      <c r="EA29" s="548">
        <f t="shared" si="11"/>
        <v>0</v>
      </c>
      <c r="EB29" s="547">
        <f t="shared" si="65"/>
        <v>0</v>
      </c>
      <c r="EC29" s="548">
        <f t="shared" si="12"/>
        <v>0</v>
      </c>
      <c r="ED29" s="548">
        <f t="shared" si="12"/>
        <v>0</v>
      </c>
      <c r="EE29" s="548">
        <f t="shared" si="12"/>
        <v>0</v>
      </c>
      <c r="EF29" s="548">
        <f t="shared" si="12"/>
        <v>0</v>
      </c>
      <c r="EG29" s="549">
        <f t="shared" si="66"/>
        <v>3657633</v>
      </c>
      <c r="EH29" s="549">
        <f t="shared" si="67"/>
        <v>28107036</v>
      </c>
      <c r="EI29" s="550">
        <f t="shared" si="68"/>
        <v>2177477</v>
      </c>
      <c r="EJ29" s="550">
        <f t="shared" si="13"/>
        <v>25929559</v>
      </c>
      <c r="EK29" s="550">
        <f t="shared" si="13"/>
        <v>20040912</v>
      </c>
      <c r="EL29" s="550">
        <f t="shared" si="13"/>
        <v>5888647</v>
      </c>
      <c r="EM29" s="551">
        <f t="shared" si="69"/>
        <v>24990711</v>
      </c>
      <c r="EN29" s="551">
        <f t="shared" si="70"/>
        <v>0</v>
      </c>
      <c r="EO29" s="551">
        <f t="shared" si="71"/>
        <v>2690597</v>
      </c>
      <c r="EP29" s="551">
        <f t="shared" si="72"/>
        <v>0</v>
      </c>
      <c r="EQ29" s="551">
        <f t="shared" si="73"/>
        <v>425728</v>
      </c>
      <c r="ER29" s="547">
        <f t="shared" si="74"/>
        <v>0</v>
      </c>
      <c r="ES29" s="548">
        <f t="shared" si="74"/>
        <v>0</v>
      </c>
      <c r="ET29" s="548">
        <f t="shared" si="74"/>
        <v>0</v>
      </c>
      <c r="EU29" s="548">
        <f t="shared" si="74"/>
        <v>0</v>
      </c>
      <c r="EV29" s="548">
        <f t="shared" si="74"/>
        <v>0</v>
      </c>
      <c r="EW29" s="547">
        <f t="shared" si="75"/>
        <v>0</v>
      </c>
      <c r="EX29" s="547">
        <f t="shared" si="75"/>
        <v>0</v>
      </c>
      <c r="EY29" s="547">
        <f t="shared" si="75"/>
        <v>0</v>
      </c>
      <c r="EZ29" s="547">
        <f t="shared" si="75"/>
        <v>0</v>
      </c>
      <c r="FA29" s="547">
        <f t="shared" si="75"/>
        <v>0</v>
      </c>
      <c r="FB29" s="552">
        <f t="shared" si="76"/>
        <v>0</v>
      </c>
      <c r="FC29" s="552">
        <f t="shared" si="76"/>
        <v>0</v>
      </c>
      <c r="FD29" s="552">
        <f t="shared" si="76"/>
        <v>0</v>
      </c>
      <c r="FE29" s="552">
        <f t="shared" si="76"/>
        <v>0</v>
      </c>
      <c r="FF29" s="552">
        <f t="shared" si="76"/>
        <v>0</v>
      </c>
      <c r="FG29" s="552">
        <f t="shared" si="77"/>
        <v>0</v>
      </c>
      <c r="FH29" s="552">
        <f t="shared" si="77"/>
        <v>0</v>
      </c>
      <c r="FI29" s="552">
        <f t="shared" si="77"/>
        <v>0</v>
      </c>
      <c r="FJ29" s="552">
        <f t="shared" si="77"/>
        <v>0</v>
      </c>
      <c r="FK29" s="552">
        <f t="shared" si="77"/>
        <v>0</v>
      </c>
      <c r="FL29" s="547">
        <f t="shared" si="78"/>
        <v>90480</v>
      </c>
      <c r="FM29" s="547">
        <f t="shared" si="78"/>
        <v>1800</v>
      </c>
      <c r="FN29" s="547">
        <f t="shared" si="78"/>
        <v>88680</v>
      </c>
      <c r="FO29" s="547">
        <f t="shared" si="78"/>
        <v>88680</v>
      </c>
      <c r="FP29" s="547">
        <f t="shared" si="78"/>
        <v>0</v>
      </c>
      <c r="FQ29" s="547">
        <f t="shared" si="79"/>
        <v>0</v>
      </c>
      <c r="FR29" s="547">
        <f t="shared" si="79"/>
        <v>0</v>
      </c>
      <c r="FS29" s="547">
        <f t="shared" si="79"/>
        <v>0</v>
      </c>
      <c r="FT29" s="547">
        <f t="shared" si="79"/>
        <v>0</v>
      </c>
      <c r="FU29" s="547">
        <f t="shared" si="79"/>
        <v>0</v>
      </c>
      <c r="FV29" s="552">
        <f t="shared" si="80"/>
        <v>0</v>
      </c>
      <c r="FW29" s="552">
        <f t="shared" si="80"/>
        <v>0</v>
      </c>
      <c r="FX29" s="552">
        <f t="shared" si="80"/>
        <v>0</v>
      </c>
      <c r="FY29" s="552">
        <f t="shared" si="80"/>
        <v>0</v>
      </c>
      <c r="FZ29" s="552">
        <f t="shared" si="80"/>
        <v>0</v>
      </c>
      <c r="GA29" s="552">
        <f t="shared" si="81"/>
        <v>0</v>
      </c>
      <c r="GB29" s="552">
        <f t="shared" si="81"/>
        <v>0</v>
      </c>
      <c r="GC29" s="552">
        <f t="shared" si="81"/>
        <v>0</v>
      </c>
      <c r="GD29" s="552">
        <f t="shared" si="81"/>
        <v>0</v>
      </c>
      <c r="GE29" s="552">
        <f t="shared" si="81"/>
        <v>0</v>
      </c>
      <c r="GF29" s="552">
        <f t="shared" si="82"/>
        <v>0</v>
      </c>
      <c r="GG29" s="552">
        <f t="shared" si="82"/>
        <v>0</v>
      </c>
      <c r="GH29" s="552">
        <f t="shared" si="82"/>
        <v>0</v>
      </c>
      <c r="GI29" s="552">
        <f t="shared" si="82"/>
        <v>0</v>
      </c>
      <c r="GJ29" s="552">
        <f t="shared" si="82"/>
        <v>0</v>
      </c>
      <c r="GK29" s="552">
        <f t="shared" si="83"/>
        <v>0</v>
      </c>
      <c r="GL29" s="552">
        <f t="shared" si="83"/>
        <v>0</v>
      </c>
      <c r="GM29" s="552">
        <f t="shared" si="83"/>
        <v>0</v>
      </c>
      <c r="GN29" s="552">
        <f t="shared" si="83"/>
        <v>0</v>
      </c>
      <c r="GO29" s="552">
        <f t="shared" si="83"/>
        <v>0</v>
      </c>
      <c r="GP29" s="547">
        <f t="shared" si="84"/>
        <v>0</v>
      </c>
      <c r="GQ29" s="547">
        <f t="shared" si="84"/>
        <v>0</v>
      </c>
      <c r="GR29" s="547">
        <f t="shared" si="84"/>
        <v>0</v>
      </c>
      <c r="GS29" s="547">
        <f t="shared" si="84"/>
        <v>0</v>
      </c>
      <c r="GT29" s="547">
        <f t="shared" si="84"/>
        <v>0</v>
      </c>
      <c r="GU29" s="547">
        <f t="shared" si="85"/>
        <v>0</v>
      </c>
      <c r="GV29" s="547">
        <f t="shared" si="85"/>
        <v>0</v>
      </c>
      <c r="GW29" s="547">
        <f t="shared" si="85"/>
        <v>0</v>
      </c>
      <c r="GX29" s="547">
        <f t="shared" si="85"/>
        <v>0</v>
      </c>
      <c r="GY29" s="547">
        <f t="shared" si="85"/>
        <v>0</v>
      </c>
      <c r="GZ29" s="552">
        <f t="shared" si="86"/>
        <v>0</v>
      </c>
      <c r="HA29" s="552">
        <f t="shared" si="86"/>
        <v>0</v>
      </c>
      <c r="HB29" s="552">
        <f t="shared" si="86"/>
        <v>0</v>
      </c>
      <c r="HC29" s="552">
        <f t="shared" si="86"/>
        <v>0</v>
      </c>
      <c r="HD29" s="552">
        <f t="shared" si="86"/>
        <v>0</v>
      </c>
      <c r="HE29" s="552">
        <f t="shared" si="87"/>
        <v>0</v>
      </c>
      <c r="HF29" s="552">
        <f t="shared" si="87"/>
        <v>0</v>
      </c>
      <c r="HG29" s="552">
        <f t="shared" si="87"/>
        <v>0</v>
      </c>
      <c r="HH29" s="552">
        <f t="shared" si="87"/>
        <v>0</v>
      </c>
      <c r="HI29" s="552">
        <f t="shared" si="87"/>
        <v>0</v>
      </c>
      <c r="HJ29" s="547">
        <f t="shared" si="88"/>
        <v>0</v>
      </c>
      <c r="HK29" s="547">
        <f t="shared" si="88"/>
        <v>0</v>
      </c>
      <c r="HL29" s="547">
        <f t="shared" si="88"/>
        <v>0</v>
      </c>
      <c r="HM29" s="547">
        <f t="shared" si="88"/>
        <v>0</v>
      </c>
      <c r="HN29" s="547">
        <f t="shared" si="88"/>
        <v>0</v>
      </c>
      <c r="HO29" s="547">
        <f t="shared" si="89"/>
        <v>0</v>
      </c>
      <c r="HP29" s="547">
        <f t="shared" si="89"/>
        <v>0</v>
      </c>
      <c r="HQ29" s="547">
        <f t="shared" si="89"/>
        <v>0</v>
      </c>
      <c r="HR29" s="547">
        <f t="shared" si="89"/>
        <v>0</v>
      </c>
      <c r="HS29" s="547">
        <f t="shared" si="89"/>
        <v>0</v>
      </c>
      <c r="HT29" s="552">
        <f t="shared" si="90"/>
        <v>0</v>
      </c>
      <c r="HU29" s="552">
        <f t="shared" si="90"/>
        <v>0</v>
      </c>
      <c r="HV29" s="552">
        <f t="shared" si="90"/>
        <v>0</v>
      </c>
      <c r="HW29" s="552">
        <f t="shared" si="90"/>
        <v>0</v>
      </c>
      <c r="HX29" s="552">
        <f t="shared" si="90"/>
        <v>0</v>
      </c>
      <c r="HY29" s="552">
        <f t="shared" si="91"/>
        <v>0</v>
      </c>
      <c r="HZ29" s="552">
        <f t="shared" si="91"/>
        <v>0</v>
      </c>
      <c r="IA29" s="552">
        <f t="shared" si="91"/>
        <v>0</v>
      </c>
      <c r="IB29" s="552">
        <f t="shared" si="91"/>
        <v>0</v>
      </c>
      <c r="IC29" s="552">
        <f t="shared" si="91"/>
        <v>0</v>
      </c>
      <c r="ID29" s="547">
        <f t="shared" si="92"/>
        <v>0</v>
      </c>
      <c r="IE29" s="547">
        <f t="shared" si="92"/>
        <v>0</v>
      </c>
      <c r="IF29" s="547">
        <f t="shared" si="92"/>
        <v>0</v>
      </c>
      <c r="IG29" s="547">
        <f t="shared" si="92"/>
        <v>0</v>
      </c>
      <c r="IH29" s="547">
        <f t="shared" si="92"/>
        <v>0</v>
      </c>
      <c r="II29" s="547">
        <f t="shared" si="93"/>
        <v>0</v>
      </c>
      <c r="IJ29" s="547">
        <f t="shared" si="93"/>
        <v>0</v>
      </c>
      <c r="IK29" s="547">
        <f t="shared" si="93"/>
        <v>0</v>
      </c>
      <c r="IL29" s="547">
        <f t="shared" si="93"/>
        <v>0</v>
      </c>
      <c r="IM29" s="547">
        <f t="shared" si="93"/>
        <v>0</v>
      </c>
      <c r="IN29" s="552">
        <f t="shared" si="94"/>
        <v>0</v>
      </c>
      <c r="IO29" s="552">
        <f t="shared" si="94"/>
        <v>0</v>
      </c>
      <c r="IP29" s="552">
        <f t="shared" si="94"/>
        <v>0</v>
      </c>
      <c r="IQ29" s="552">
        <f t="shared" si="94"/>
        <v>0</v>
      </c>
      <c r="IR29" s="552">
        <f t="shared" si="94"/>
        <v>0</v>
      </c>
      <c r="IS29" s="552">
        <f t="shared" si="95"/>
        <v>0</v>
      </c>
      <c r="IT29" s="552">
        <f t="shared" si="95"/>
        <v>0</v>
      </c>
      <c r="IU29" s="552">
        <f t="shared" si="95"/>
        <v>0</v>
      </c>
      <c r="IV29" s="552">
        <f t="shared" si="95"/>
        <v>0</v>
      </c>
      <c r="IW29" s="552">
        <f t="shared" si="95"/>
        <v>0</v>
      </c>
      <c r="IX29" s="547">
        <f t="shared" si="96"/>
        <v>0</v>
      </c>
      <c r="IY29" s="547">
        <f t="shared" si="96"/>
        <v>0</v>
      </c>
      <c r="IZ29" s="547">
        <f t="shared" si="96"/>
        <v>0</v>
      </c>
      <c r="JA29" s="547">
        <f t="shared" si="96"/>
        <v>0</v>
      </c>
      <c r="JB29" s="547">
        <f t="shared" si="96"/>
        <v>0</v>
      </c>
      <c r="JC29" s="547">
        <f t="shared" si="97"/>
        <v>0</v>
      </c>
      <c r="JD29" s="547">
        <f t="shared" si="97"/>
        <v>0</v>
      </c>
      <c r="JE29" s="547">
        <f t="shared" si="97"/>
        <v>0</v>
      </c>
      <c r="JF29" s="547">
        <f t="shared" si="97"/>
        <v>0</v>
      </c>
      <c r="JG29" s="547">
        <f t="shared" si="97"/>
        <v>0</v>
      </c>
      <c r="JH29" s="552">
        <f t="shared" si="98"/>
        <v>0</v>
      </c>
      <c r="JI29" s="552">
        <f t="shared" si="98"/>
        <v>0</v>
      </c>
      <c r="JJ29" s="552">
        <f t="shared" si="98"/>
        <v>0</v>
      </c>
      <c r="JK29" s="552">
        <f t="shared" si="98"/>
        <v>0</v>
      </c>
      <c r="JL29" s="552">
        <f t="shared" si="98"/>
        <v>0</v>
      </c>
      <c r="JM29" s="552">
        <f t="shared" si="99"/>
        <v>0</v>
      </c>
      <c r="JN29" s="552">
        <f t="shared" si="99"/>
        <v>0</v>
      </c>
      <c r="JO29" s="552">
        <f t="shared" si="99"/>
        <v>0</v>
      </c>
      <c r="JP29" s="552">
        <f t="shared" si="99"/>
        <v>0</v>
      </c>
      <c r="JQ29" s="552">
        <f t="shared" si="99"/>
        <v>0</v>
      </c>
      <c r="JR29" s="547">
        <f t="shared" si="100"/>
        <v>0</v>
      </c>
      <c r="JS29" s="547">
        <f t="shared" si="100"/>
        <v>0</v>
      </c>
      <c r="JT29" s="547">
        <f t="shared" si="100"/>
        <v>0</v>
      </c>
      <c r="JU29" s="547">
        <f t="shared" si="100"/>
        <v>0</v>
      </c>
      <c r="JV29" s="547">
        <f t="shared" si="100"/>
        <v>0</v>
      </c>
      <c r="JW29" s="547">
        <f t="shared" si="101"/>
        <v>0</v>
      </c>
      <c r="JX29" s="547">
        <f t="shared" si="101"/>
        <v>0</v>
      </c>
      <c r="JY29" s="547">
        <f t="shared" si="101"/>
        <v>0</v>
      </c>
      <c r="JZ29" s="547">
        <f t="shared" si="101"/>
        <v>0</v>
      </c>
      <c r="KA29" s="547">
        <f t="shared" si="101"/>
        <v>0</v>
      </c>
      <c r="KB29" s="552">
        <f t="shared" si="102"/>
        <v>0</v>
      </c>
      <c r="KC29" s="552">
        <f t="shared" si="102"/>
        <v>0</v>
      </c>
      <c r="KD29" s="552">
        <f t="shared" si="102"/>
        <v>0</v>
      </c>
      <c r="KE29" s="552">
        <f t="shared" si="102"/>
        <v>0</v>
      </c>
      <c r="KF29" s="552">
        <f t="shared" si="102"/>
        <v>0</v>
      </c>
      <c r="KG29" s="552">
        <f t="shared" si="103"/>
        <v>0</v>
      </c>
      <c r="KH29" s="552">
        <f t="shared" si="103"/>
        <v>0</v>
      </c>
      <c r="KI29" s="552">
        <f t="shared" si="103"/>
        <v>0</v>
      </c>
      <c r="KJ29" s="552">
        <f t="shared" si="103"/>
        <v>0</v>
      </c>
      <c r="KK29" s="552">
        <f t="shared" si="103"/>
        <v>0</v>
      </c>
      <c r="KL29" s="552">
        <f t="shared" si="104"/>
        <v>90480</v>
      </c>
      <c r="KM29" s="552">
        <f t="shared" si="105"/>
        <v>0</v>
      </c>
      <c r="KN29" s="549">
        <f t="shared" si="106"/>
        <v>90480</v>
      </c>
      <c r="KO29" s="549">
        <f t="shared" si="106"/>
        <v>1800</v>
      </c>
      <c r="KP29" s="549">
        <f t="shared" si="106"/>
        <v>88680</v>
      </c>
      <c r="KQ29" s="549">
        <f t="shared" si="106"/>
        <v>88680</v>
      </c>
      <c r="KR29" s="549">
        <f t="shared" si="106"/>
        <v>0</v>
      </c>
      <c r="KS29" s="549">
        <f t="shared" si="44"/>
        <v>28197516</v>
      </c>
      <c r="KT29" s="550">
        <f t="shared" si="44"/>
        <v>2179277</v>
      </c>
      <c r="KU29" s="550">
        <f t="shared" si="44"/>
        <v>26018239</v>
      </c>
      <c r="KV29" s="550">
        <f t="shared" si="44"/>
        <v>20129592</v>
      </c>
      <c r="KW29" s="550">
        <f t="shared" si="44"/>
        <v>5888647</v>
      </c>
      <c r="KX29" s="537">
        <f t="shared" si="107"/>
        <v>28197.5</v>
      </c>
      <c r="KY29" s="553">
        <f t="shared" si="108"/>
        <v>28107</v>
      </c>
      <c r="KZ29" s="553">
        <f t="shared" si="109"/>
        <v>90.5</v>
      </c>
      <c r="LA29" s="554">
        <f t="shared" si="110"/>
        <v>28197.5</v>
      </c>
      <c r="LC29" s="723">
        <f t="shared" si="111"/>
        <v>0</v>
      </c>
      <c r="LD29" s="723">
        <f t="shared" si="112"/>
        <v>0</v>
      </c>
      <c r="LE29" s="723">
        <f t="shared" si="113"/>
        <v>0</v>
      </c>
      <c r="LF29" s="723">
        <f t="shared" si="114"/>
        <v>0</v>
      </c>
      <c r="LG29" s="723">
        <f t="shared" si="115"/>
        <v>1508</v>
      </c>
      <c r="LH29" s="723">
        <f t="shared" si="116"/>
        <v>0</v>
      </c>
      <c r="LI29" s="555"/>
      <c r="LJ29" s="555"/>
      <c r="LK29" s="555"/>
      <c r="LL29" s="555"/>
      <c r="LM29" s="555"/>
      <c r="LN29" s="555"/>
      <c r="LO29" s="555"/>
      <c r="LP29" s="555"/>
      <c r="LQ29" s="555"/>
      <c r="LR29" s="555"/>
      <c r="LS29" s="555"/>
      <c r="LT29" s="555"/>
      <c r="LU29" s="555"/>
      <c r="LV29" s="555"/>
      <c r="LW29" s="555"/>
      <c r="LX29" s="555"/>
      <c r="LY29" s="555"/>
      <c r="LZ29" s="555"/>
      <c r="MA29" s="555"/>
      <c r="MB29" s="555"/>
      <c r="MC29" s="555"/>
      <c r="MD29" s="555"/>
      <c r="ME29" s="555"/>
      <c r="MF29" s="555"/>
      <c r="MG29" s="555"/>
      <c r="MH29" s="555"/>
      <c r="MI29" s="555"/>
      <c r="MJ29" s="555"/>
      <c r="MK29" s="555"/>
      <c r="ML29" s="555"/>
      <c r="MM29" s="555"/>
      <c r="MN29" s="555"/>
      <c r="MO29" s="555"/>
      <c r="MP29" s="555"/>
      <c r="MQ29" s="555"/>
      <c r="MR29" s="555"/>
      <c r="MS29" s="555"/>
      <c r="MT29" s="555"/>
      <c r="MU29" s="555"/>
      <c r="MV29" s="555"/>
      <c r="MW29" s="555"/>
      <c r="MX29" s="555"/>
      <c r="MY29" s="555"/>
      <c r="MZ29" s="555"/>
      <c r="NA29" s="555"/>
      <c r="NB29" s="555"/>
      <c r="NC29" s="555"/>
      <c r="ND29" s="555"/>
      <c r="NE29" s="555"/>
      <c r="NF29" s="555"/>
      <c r="NG29" s="555"/>
      <c r="NH29" s="555"/>
      <c r="NI29" s="555"/>
      <c r="NJ29" s="555"/>
      <c r="NL29" s="749">
        <f t="shared" si="117"/>
        <v>0</v>
      </c>
      <c r="NM29" s="724">
        <f t="shared" si="118"/>
        <v>0</v>
      </c>
      <c r="NN29" s="724">
        <f t="shared" si="119"/>
        <v>0</v>
      </c>
      <c r="NO29" s="750">
        <f t="shared" si="120"/>
        <v>0</v>
      </c>
      <c r="NP29" s="751">
        <f t="shared" si="45"/>
        <v>0</v>
      </c>
      <c r="NQ29" s="751">
        <f t="shared" si="45"/>
        <v>0</v>
      </c>
      <c r="NR29" s="749">
        <f t="shared" si="121"/>
        <v>0</v>
      </c>
      <c r="NS29" s="724">
        <f t="shared" si="122"/>
        <v>0</v>
      </c>
      <c r="NT29" s="724">
        <f t="shared" si="123"/>
        <v>0</v>
      </c>
    </row>
    <row r="30" spans="1:384">
      <c r="A30" s="533" t="s">
        <v>801</v>
      </c>
      <c r="B30" s="534"/>
      <c r="C30" s="534"/>
      <c r="D30" s="534"/>
      <c r="E30" s="535">
        <f t="shared" si="46"/>
        <v>0</v>
      </c>
      <c r="F30" s="536"/>
      <c r="G30" s="536"/>
      <c r="H30" s="536"/>
      <c r="I30" s="535">
        <f t="shared" si="47"/>
        <v>0</v>
      </c>
      <c r="J30" s="537">
        <f t="shared" si="48"/>
        <v>0</v>
      </c>
      <c r="K30" s="538">
        <v>660</v>
      </c>
      <c r="L30" s="534"/>
      <c r="M30" s="556">
        <v>0</v>
      </c>
      <c r="N30" s="534"/>
      <c r="O30" s="538">
        <v>1</v>
      </c>
      <c r="P30" s="535">
        <f t="shared" si="1"/>
        <v>661</v>
      </c>
      <c r="Q30" s="538">
        <v>708</v>
      </c>
      <c r="R30" s="534"/>
      <c r="S30" s="556">
        <v>0</v>
      </c>
      <c r="T30" s="534"/>
      <c r="U30" s="538">
        <v>3</v>
      </c>
      <c r="V30" s="535">
        <f t="shared" si="2"/>
        <v>711</v>
      </c>
      <c r="W30" s="538">
        <v>165</v>
      </c>
      <c r="X30" s="534"/>
      <c r="Y30" s="534"/>
      <c r="Z30" s="534"/>
      <c r="AA30" s="538">
        <v>2</v>
      </c>
      <c r="AB30" s="535">
        <f t="shared" si="49"/>
        <v>167</v>
      </c>
      <c r="AC30" s="532">
        <f t="shared" si="50"/>
        <v>1539</v>
      </c>
      <c r="AD30" s="324">
        <v>47</v>
      </c>
      <c r="AE30" s="324"/>
      <c r="AF30" s="324"/>
      <c r="AG30" s="324"/>
      <c r="AH30" s="324">
        <v>169</v>
      </c>
      <c r="AI30" s="324">
        <v>116</v>
      </c>
      <c r="AJ30" s="540"/>
      <c r="AK30" s="541">
        <v>0</v>
      </c>
      <c r="AL30" s="542"/>
      <c r="AM30" s="543">
        <v>0</v>
      </c>
      <c r="AN30" s="543"/>
      <c r="AO30" s="540"/>
      <c r="AP30" s="544"/>
      <c r="AQ30" s="543">
        <v>0</v>
      </c>
      <c r="AR30" s="541"/>
      <c r="AS30" s="541"/>
      <c r="AT30" s="534"/>
      <c r="AU30" s="534"/>
      <c r="AV30" s="543">
        <v>0</v>
      </c>
      <c r="AW30" s="543">
        <v>3</v>
      </c>
      <c r="AX30" s="541"/>
      <c r="AY30" s="543">
        <v>0</v>
      </c>
      <c r="AZ30" s="543"/>
      <c r="BA30" s="541"/>
      <c r="BB30" s="543"/>
      <c r="BC30" s="534"/>
      <c r="BD30" s="534"/>
      <c r="BE30" s="543">
        <v>0</v>
      </c>
      <c r="BF30" s="543">
        <v>1</v>
      </c>
      <c r="BG30" s="546"/>
      <c r="BH30" s="547">
        <f t="shared" si="51"/>
        <v>16624080</v>
      </c>
      <c r="BI30" s="548">
        <f t="shared" si="124"/>
        <v>1423620</v>
      </c>
      <c r="BJ30" s="548">
        <f t="shared" si="124"/>
        <v>15200460</v>
      </c>
      <c r="BK30" s="548">
        <f t="shared" si="124"/>
        <v>11920920</v>
      </c>
      <c r="BL30" s="548">
        <f t="shared" si="124"/>
        <v>3279540</v>
      </c>
      <c r="BM30" s="547">
        <f t="shared" si="52"/>
        <v>0</v>
      </c>
      <c r="BN30" s="548">
        <f t="shared" si="4"/>
        <v>0</v>
      </c>
      <c r="BO30" s="548">
        <f t="shared" si="4"/>
        <v>0</v>
      </c>
      <c r="BP30" s="548">
        <f t="shared" si="4"/>
        <v>0</v>
      </c>
      <c r="BQ30" s="548">
        <f t="shared" si="4"/>
        <v>0</v>
      </c>
      <c r="BR30" s="547">
        <f t="shared" si="53"/>
        <v>0</v>
      </c>
      <c r="BS30" s="548">
        <f t="shared" si="5"/>
        <v>0</v>
      </c>
      <c r="BT30" s="548">
        <f t="shared" si="5"/>
        <v>0</v>
      </c>
      <c r="BU30" s="548">
        <f t="shared" si="5"/>
        <v>0</v>
      </c>
      <c r="BV30" s="548">
        <f t="shared" si="5"/>
        <v>0</v>
      </c>
      <c r="BW30" s="548"/>
      <c r="BX30" s="548"/>
      <c r="BY30" s="548"/>
      <c r="BZ30" s="548"/>
      <c r="CA30" s="548"/>
      <c r="CB30" s="547">
        <f t="shared" si="54"/>
        <v>197552</v>
      </c>
      <c r="CC30" s="548">
        <f t="shared" si="6"/>
        <v>451</v>
      </c>
      <c r="CD30" s="548">
        <f t="shared" si="6"/>
        <v>197101</v>
      </c>
      <c r="CE30" s="548">
        <f t="shared" si="6"/>
        <v>197101</v>
      </c>
      <c r="CF30" s="548">
        <f t="shared" si="6"/>
        <v>0</v>
      </c>
      <c r="CG30" s="549">
        <f t="shared" si="55"/>
        <v>16821632</v>
      </c>
      <c r="CH30" s="547">
        <f t="shared" si="56"/>
        <v>24840180</v>
      </c>
      <c r="CI30" s="548">
        <f t="shared" si="56"/>
        <v>2077272</v>
      </c>
      <c r="CJ30" s="548">
        <f t="shared" si="56"/>
        <v>22762908</v>
      </c>
      <c r="CK30" s="548">
        <f t="shared" si="56"/>
        <v>17465652</v>
      </c>
      <c r="CL30" s="548">
        <f t="shared" si="56"/>
        <v>5297256</v>
      </c>
      <c r="CM30" s="547">
        <f t="shared" si="57"/>
        <v>0</v>
      </c>
      <c r="CN30" s="548">
        <f t="shared" si="7"/>
        <v>0</v>
      </c>
      <c r="CO30" s="548">
        <f t="shared" si="7"/>
        <v>0</v>
      </c>
      <c r="CP30" s="548">
        <f t="shared" si="7"/>
        <v>0</v>
      </c>
      <c r="CQ30" s="548">
        <f t="shared" si="7"/>
        <v>0</v>
      </c>
      <c r="CR30" s="547">
        <f t="shared" si="58"/>
        <v>0</v>
      </c>
      <c r="CS30" s="548">
        <f t="shared" si="58"/>
        <v>0</v>
      </c>
      <c r="CT30" s="548">
        <f t="shared" si="58"/>
        <v>0</v>
      </c>
      <c r="CU30" s="548">
        <f t="shared" si="58"/>
        <v>0</v>
      </c>
      <c r="CV30" s="548">
        <f t="shared" si="58"/>
        <v>0</v>
      </c>
      <c r="CW30" s="547">
        <f t="shared" si="59"/>
        <v>0</v>
      </c>
      <c r="CX30" s="548">
        <f t="shared" si="8"/>
        <v>0</v>
      </c>
      <c r="CY30" s="548">
        <f t="shared" si="8"/>
        <v>0</v>
      </c>
      <c r="CZ30" s="548">
        <f t="shared" si="8"/>
        <v>0</v>
      </c>
      <c r="DA30" s="548">
        <f t="shared" si="8"/>
        <v>0</v>
      </c>
      <c r="DB30" s="547">
        <f t="shared" si="60"/>
        <v>684528</v>
      </c>
      <c r="DC30" s="548">
        <f t="shared" si="9"/>
        <v>2256</v>
      </c>
      <c r="DD30" s="548">
        <f t="shared" si="9"/>
        <v>682272</v>
      </c>
      <c r="DE30" s="548">
        <f t="shared" si="9"/>
        <v>682272</v>
      </c>
      <c r="DF30" s="548">
        <f t="shared" si="9"/>
        <v>0</v>
      </c>
      <c r="DG30" s="549">
        <f t="shared" si="61"/>
        <v>25524708</v>
      </c>
      <c r="DH30" s="547">
        <f t="shared" si="62"/>
        <v>5859315</v>
      </c>
      <c r="DI30" s="548">
        <f t="shared" si="62"/>
        <v>471075</v>
      </c>
      <c r="DJ30" s="548">
        <f t="shared" si="62"/>
        <v>5388240</v>
      </c>
      <c r="DK30" s="548">
        <f t="shared" si="62"/>
        <v>3941850</v>
      </c>
      <c r="DL30" s="548">
        <f t="shared" si="62"/>
        <v>1446390</v>
      </c>
      <c r="DM30" s="547">
        <f t="shared" si="63"/>
        <v>0</v>
      </c>
      <c r="DN30" s="548">
        <f t="shared" si="10"/>
        <v>0</v>
      </c>
      <c r="DO30" s="548">
        <f t="shared" si="10"/>
        <v>0</v>
      </c>
      <c r="DP30" s="548">
        <f t="shared" si="10"/>
        <v>0</v>
      </c>
      <c r="DQ30" s="548">
        <f t="shared" si="10"/>
        <v>0</v>
      </c>
      <c r="DR30" s="548"/>
      <c r="DS30" s="548"/>
      <c r="DT30" s="548"/>
      <c r="DU30" s="548"/>
      <c r="DV30" s="548"/>
      <c r="DW30" s="547">
        <f t="shared" si="64"/>
        <v>0</v>
      </c>
      <c r="DX30" s="548">
        <f t="shared" si="11"/>
        <v>0</v>
      </c>
      <c r="DY30" s="548">
        <f t="shared" si="11"/>
        <v>0</v>
      </c>
      <c r="DZ30" s="548">
        <f t="shared" si="11"/>
        <v>0</v>
      </c>
      <c r="EA30" s="548">
        <f t="shared" si="11"/>
        <v>0</v>
      </c>
      <c r="EB30" s="547">
        <f t="shared" si="65"/>
        <v>547622</v>
      </c>
      <c r="EC30" s="548">
        <f t="shared" si="12"/>
        <v>1806</v>
      </c>
      <c r="ED30" s="548">
        <f t="shared" si="12"/>
        <v>545816</v>
      </c>
      <c r="EE30" s="548">
        <f t="shared" si="12"/>
        <v>545816</v>
      </c>
      <c r="EF30" s="548">
        <f t="shared" si="12"/>
        <v>0</v>
      </c>
      <c r="EG30" s="549">
        <f t="shared" si="66"/>
        <v>6406937</v>
      </c>
      <c r="EH30" s="549">
        <f t="shared" si="67"/>
        <v>48753277</v>
      </c>
      <c r="EI30" s="550">
        <f t="shared" si="68"/>
        <v>3976480</v>
      </c>
      <c r="EJ30" s="550">
        <f t="shared" si="13"/>
        <v>44776797</v>
      </c>
      <c r="EK30" s="550">
        <f t="shared" si="13"/>
        <v>34753611</v>
      </c>
      <c r="EL30" s="550">
        <f t="shared" si="13"/>
        <v>10023186</v>
      </c>
      <c r="EM30" s="551">
        <f t="shared" si="69"/>
        <v>47323575</v>
      </c>
      <c r="EN30" s="551">
        <f t="shared" si="70"/>
        <v>0</v>
      </c>
      <c r="EO30" s="551">
        <f t="shared" si="71"/>
        <v>0</v>
      </c>
      <c r="EP30" s="551">
        <f t="shared" si="72"/>
        <v>0</v>
      </c>
      <c r="EQ30" s="551">
        <f t="shared" si="73"/>
        <v>1429702</v>
      </c>
      <c r="ER30" s="547">
        <f t="shared" si="74"/>
        <v>70876</v>
      </c>
      <c r="ES30" s="548">
        <f t="shared" si="74"/>
        <v>1410</v>
      </c>
      <c r="ET30" s="548">
        <f t="shared" si="74"/>
        <v>69466</v>
      </c>
      <c r="EU30" s="548">
        <f t="shared" si="74"/>
        <v>69466</v>
      </c>
      <c r="EV30" s="548">
        <f t="shared" si="74"/>
        <v>0</v>
      </c>
      <c r="EW30" s="547">
        <f t="shared" si="75"/>
        <v>0</v>
      </c>
      <c r="EX30" s="547">
        <f t="shared" si="75"/>
        <v>0</v>
      </c>
      <c r="EY30" s="547">
        <f t="shared" si="75"/>
        <v>0</v>
      </c>
      <c r="EZ30" s="547">
        <f t="shared" si="75"/>
        <v>0</v>
      </c>
      <c r="FA30" s="547">
        <f t="shared" si="75"/>
        <v>0</v>
      </c>
      <c r="FB30" s="552">
        <f t="shared" si="76"/>
        <v>0</v>
      </c>
      <c r="FC30" s="552">
        <f t="shared" si="76"/>
        <v>0</v>
      </c>
      <c r="FD30" s="552">
        <f t="shared" si="76"/>
        <v>0</v>
      </c>
      <c r="FE30" s="552">
        <f t="shared" si="76"/>
        <v>0</v>
      </c>
      <c r="FF30" s="552">
        <f t="shared" si="76"/>
        <v>0</v>
      </c>
      <c r="FG30" s="552">
        <f t="shared" si="77"/>
        <v>0</v>
      </c>
      <c r="FH30" s="552">
        <f t="shared" si="77"/>
        <v>0</v>
      </c>
      <c r="FI30" s="552">
        <f t="shared" si="77"/>
        <v>0</v>
      </c>
      <c r="FJ30" s="552">
        <f t="shared" si="77"/>
        <v>0</v>
      </c>
      <c r="FK30" s="552">
        <f t="shared" si="77"/>
        <v>0</v>
      </c>
      <c r="FL30" s="547">
        <f t="shared" si="78"/>
        <v>254852</v>
      </c>
      <c r="FM30" s="547">
        <f t="shared" si="78"/>
        <v>5070</v>
      </c>
      <c r="FN30" s="547">
        <f t="shared" si="78"/>
        <v>249782</v>
      </c>
      <c r="FO30" s="547">
        <f t="shared" si="78"/>
        <v>249782</v>
      </c>
      <c r="FP30" s="547">
        <f t="shared" si="78"/>
        <v>0</v>
      </c>
      <c r="FQ30" s="547">
        <f t="shared" si="79"/>
        <v>149756</v>
      </c>
      <c r="FR30" s="547">
        <f t="shared" si="79"/>
        <v>2900</v>
      </c>
      <c r="FS30" s="547">
        <f t="shared" si="79"/>
        <v>146856</v>
      </c>
      <c r="FT30" s="547">
        <f t="shared" si="79"/>
        <v>146856</v>
      </c>
      <c r="FU30" s="547">
        <f t="shared" si="79"/>
        <v>0</v>
      </c>
      <c r="FV30" s="552">
        <f t="shared" si="80"/>
        <v>0</v>
      </c>
      <c r="FW30" s="552">
        <f t="shared" si="80"/>
        <v>0</v>
      </c>
      <c r="FX30" s="552">
        <f t="shared" si="80"/>
        <v>0</v>
      </c>
      <c r="FY30" s="552">
        <f t="shared" si="80"/>
        <v>0</v>
      </c>
      <c r="FZ30" s="552">
        <f t="shared" si="80"/>
        <v>0</v>
      </c>
      <c r="GA30" s="552">
        <f t="shared" si="81"/>
        <v>0</v>
      </c>
      <c r="GB30" s="552">
        <f t="shared" si="81"/>
        <v>0</v>
      </c>
      <c r="GC30" s="552">
        <f t="shared" si="81"/>
        <v>0</v>
      </c>
      <c r="GD30" s="552">
        <f t="shared" si="81"/>
        <v>0</v>
      </c>
      <c r="GE30" s="552">
        <f t="shared" si="81"/>
        <v>0</v>
      </c>
      <c r="GF30" s="552">
        <f t="shared" si="82"/>
        <v>0</v>
      </c>
      <c r="GG30" s="552">
        <f t="shared" si="82"/>
        <v>0</v>
      </c>
      <c r="GH30" s="552">
        <f t="shared" si="82"/>
        <v>0</v>
      </c>
      <c r="GI30" s="552">
        <f t="shared" si="82"/>
        <v>0</v>
      </c>
      <c r="GJ30" s="552">
        <f t="shared" si="82"/>
        <v>0</v>
      </c>
      <c r="GK30" s="552">
        <f t="shared" si="83"/>
        <v>0</v>
      </c>
      <c r="GL30" s="552">
        <f t="shared" si="83"/>
        <v>0</v>
      </c>
      <c r="GM30" s="552">
        <f t="shared" si="83"/>
        <v>0</v>
      </c>
      <c r="GN30" s="552">
        <f t="shared" si="83"/>
        <v>0</v>
      </c>
      <c r="GO30" s="552">
        <f t="shared" si="83"/>
        <v>0</v>
      </c>
      <c r="GP30" s="547">
        <f t="shared" si="84"/>
        <v>0</v>
      </c>
      <c r="GQ30" s="547">
        <f t="shared" si="84"/>
        <v>0</v>
      </c>
      <c r="GR30" s="547">
        <f t="shared" si="84"/>
        <v>0</v>
      </c>
      <c r="GS30" s="547">
        <f t="shared" si="84"/>
        <v>0</v>
      </c>
      <c r="GT30" s="547">
        <f t="shared" si="84"/>
        <v>0</v>
      </c>
      <c r="GU30" s="547">
        <f t="shared" si="85"/>
        <v>0</v>
      </c>
      <c r="GV30" s="547">
        <f t="shared" si="85"/>
        <v>0</v>
      </c>
      <c r="GW30" s="547">
        <f t="shared" si="85"/>
        <v>0</v>
      </c>
      <c r="GX30" s="547">
        <f t="shared" si="85"/>
        <v>0</v>
      </c>
      <c r="GY30" s="547">
        <f t="shared" si="85"/>
        <v>0</v>
      </c>
      <c r="GZ30" s="552">
        <f t="shared" si="86"/>
        <v>0</v>
      </c>
      <c r="HA30" s="552">
        <f t="shared" si="86"/>
        <v>0</v>
      </c>
      <c r="HB30" s="552">
        <f t="shared" si="86"/>
        <v>0</v>
      </c>
      <c r="HC30" s="552">
        <f t="shared" si="86"/>
        <v>0</v>
      </c>
      <c r="HD30" s="552">
        <f t="shared" si="86"/>
        <v>0</v>
      </c>
      <c r="HE30" s="552">
        <f t="shared" si="87"/>
        <v>0</v>
      </c>
      <c r="HF30" s="552">
        <f t="shared" si="87"/>
        <v>0</v>
      </c>
      <c r="HG30" s="552">
        <f t="shared" si="87"/>
        <v>0</v>
      </c>
      <c r="HH30" s="552">
        <f t="shared" si="87"/>
        <v>0</v>
      </c>
      <c r="HI30" s="552">
        <f t="shared" si="87"/>
        <v>0</v>
      </c>
      <c r="HJ30" s="547">
        <f t="shared" si="88"/>
        <v>0</v>
      </c>
      <c r="HK30" s="547">
        <f t="shared" si="88"/>
        <v>0</v>
      </c>
      <c r="HL30" s="547">
        <f t="shared" si="88"/>
        <v>0</v>
      </c>
      <c r="HM30" s="547">
        <f t="shared" si="88"/>
        <v>0</v>
      </c>
      <c r="HN30" s="547">
        <f t="shared" si="88"/>
        <v>0</v>
      </c>
      <c r="HO30" s="547">
        <f t="shared" si="89"/>
        <v>0</v>
      </c>
      <c r="HP30" s="547">
        <f t="shared" si="89"/>
        <v>0</v>
      </c>
      <c r="HQ30" s="547">
        <f t="shared" si="89"/>
        <v>0</v>
      </c>
      <c r="HR30" s="547">
        <f t="shared" si="89"/>
        <v>0</v>
      </c>
      <c r="HS30" s="547">
        <f t="shared" si="89"/>
        <v>0</v>
      </c>
      <c r="HT30" s="552">
        <f t="shared" si="90"/>
        <v>0</v>
      </c>
      <c r="HU30" s="552">
        <f t="shared" si="90"/>
        <v>0</v>
      </c>
      <c r="HV30" s="552">
        <f t="shared" si="90"/>
        <v>0</v>
      </c>
      <c r="HW30" s="552">
        <f t="shared" si="90"/>
        <v>0</v>
      </c>
      <c r="HX30" s="552">
        <f t="shared" si="90"/>
        <v>0</v>
      </c>
      <c r="HY30" s="552">
        <f t="shared" si="91"/>
        <v>0</v>
      </c>
      <c r="HZ30" s="552">
        <f t="shared" si="91"/>
        <v>0</v>
      </c>
      <c r="IA30" s="552">
        <f t="shared" si="91"/>
        <v>0</v>
      </c>
      <c r="IB30" s="552">
        <f t="shared" si="91"/>
        <v>0</v>
      </c>
      <c r="IC30" s="552">
        <f t="shared" si="91"/>
        <v>0</v>
      </c>
      <c r="ID30" s="547">
        <f t="shared" si="92"/>
        <v>0</v>
      </c>
      <c r="IE30" s="547">
        <f t="shared" si="92"/>
        <v>0</v>
      </c>
      <c r="IF30" s="547">
        <f t="shared" si="92"/>
        <v>0</v>
      </c>
      <c r="IG30" s="547">
        <f t="shared" si="92"/>
        <v>0</v>
      </c>
      <c r="IH30" s="547">
        <f t="shared" si="92"/>
        <v>0</v>
      </c>
      <c r="II30" s="547">
        <f t="shared" si="93"/>
        <v>753252</v>
      </c>
      <c r="IJ30" s="547">
        <f t="shared" si="93"/>
        <v>99312</v>
      </c>
      <c r="IK30" s="547">
        <f t="shared" si="93"/>
        <v>653940</v>
      </c>
      <c r="IL30" s="547">
        <f t="shared" si="93"/>
        <v>501750</v>
      </c>
      <c r="IM30" s="547">
        <f t="shared" si="93"/>
        <v>152190</v>
      </c>
      <c r="IN30" s="552">
        <f t="shared" si="94"/>
        <v>0</v>
      </c>
      <c r="IO30" s="552">
        <f t="shared" si="94"/>
        <v>0</v>
      </c>
      <c r="IP30" s="552">
        <f t="shared" si="94"/>
        <v>0</v>
      </c>
      <c r="IQ30" s="552">
        <f t="shared" si="94"/>
        <v>0</v>
      </c>
      <c r="IR30" s="552">
        <f t="shared" si="94"/>
        <v>0</v>
      </c>
      <c r="IS30" s="552">
        <f t="shared" si="95"/>
        <v>0</v>
      </c>
      <c r="IT30" s="552">
        <f t="shared" si="95"/>
        <v>0</v>
      </c>
      <c r="IU30" s="552">
        <f t="shared" si="95"/>
        <v>0</v>
      </c>
      <c r="IV30" s="552">
        <f t="shared" si="95"/>
        <v>0</v>
      </c>
      <c r="IW30" s="552">
        <f t="shared" si="95"/>
        <v>0</v>
      </c>
      <c r="IX30" s="547">
        <f t="shared" si="96"/>
        <v>0</v>
      </c>
      <c r="IY30" s="547">
        <f t="shared" si="96"/>
        <v>0</v>
      </c>
      <c r="IZ30" s="547">
        <f t="shared" si="96"/>
        <v>0</v>
      </c>
      <c r="JA30" s="547">
        <f t="shared" si="96"/>
        <v>0</v>
      </c>
      <c r="JB30" s="547">
        <f t="shared" si="96"/>
        <v>0</v>
      </c>
      <c r="JC30" s="547">
        <f t="shared" si="97"/>
        <v>0</v>
      </c>
      <c r="JD30" s="547">
        <f t="shared" si="97"/>
        <v>0</v>
      </c>
      <c r="JE30" s="547">
        <f t="shared" si="97"/>
        <v>0</v>
      </c>
      <c r="JF30" s="547">
        <f t="shared" si="97"/>
        <v>0</v>
      </c>
      <c r="JG30" s="547">
        <f t="shared" si="97"/>
        <v>0</v>
      </c>
      <c r="JH30" s="552">
        <f t="shared" si="98"/>
        <v>0</v>
      </c>
      <c r="JI30" s="552">
        <f t="shared" si="98"/>
        <v>0</v>
      </c>
      <c r="JJ30" s="552">
        <f t="shared" si="98"/>
        <v>0</v>
      </c>
      <c r="JK30" s="552">
        <f t="shared" si="98"/>
        <v>0</v>
      </c>
      <c r="JL30" s="552">
        <f t="shared" si="98"/>
        <v>0</v>
      </c>
      <c r="JM30" s="552">
        <f t="shared" si="99"/>
        <v>0</v>
      </c>
      <c r="JN30" s="552">
        <f t="shared" si="99"/>
        <v>0</v>
      </c>
      <c r="JO30" s="552">
        <f t="shared" si="99"/>
        <v>0</v>
      </c>
      <c r="JP30" s="552">
        <f t="shared" si="99"/>
        <v>0</v>
      </c>
      <c r="JQ30" s="552">
        <f t="shared" si="99"/>
        <v>0</v>
      </c>
      <c r="JR30" s="547">
        <f t="shared" si="100"/>
        <v>0</v>
      </c>
      <c r="JS30" s="547">
        <f t="shared" si="100"/>
        <v>0</v>
      </c>
      <c r="JT30" s="547">
        <f t="shared" si="100"/>
        <v>0</v>
      </c>
      <c r="JU30" s="547">
        <f t="shared" si="100"/>
        <v>0</v>
      </c>
      <c r="JV30" s="547">
        <f t="shared" si="100"/>
        <v>0</v>
      </c>
      <c r="JW30" s="547">
        <f t="shared" si="101"/>
        <v>0</v>
      </c>
      <c r="JX30" s="547">
        <f t="shared" si="101"/>
        <v>0</v>
      </c>
      <c r="JY30" s="547">
        <f t="shared" si="101"/>
        <v>0</v>
      </c>
      <c r="JZ30" s="547">
        <f t="shared" si="101"/>
        <v>0</v>
      </c>
      <c r="KA30" s="547">
        <f t="shared" si="101"/>
        <v>0</v>
      </c>
      <c r="KB30" s="552">
        <f t="shared" si="102"/>
        <v>235584</v>
      </c>
      <c r="KC30" s="552">
        <f t="shared" si="102"/>
        <v>17604</v>
      </c>
      <c r="KD30" s="552">
        <f t="shared" si="102"/>
        <v>217980</v>
      </c>
      <c r="KE30" s="552">
        <f t="shared" si="102"/>
        <v>167250</v>
      </c>
      <c r="KF30" s="552">
        <f t="shared" si="102"/>
        <v>50730</v>
      </c>
      <c r="KG30" s="552">
        <f t="shared" si="103"/>
        <v>0</v>
      </c>
      <c r="KH30" s="552">
        <f t="shared" si="103"/>
        <v>0</v>
      </c>
      <c r="KI30" s="552">
        <f t="shared" si="103"/>
        <v>0</v>
      </c>
      <c r="KJ30" s="552">
        <f t="shared" si="103"/>
        <v>0</v>
      </c>
      <c r="KK30" s="552">
        <f t="shared" si="103"/>
        <v>0</v>
      </c>
      <c r="KL30" s="552">
        <f t="shared" si="104"/>
        <v>475484</v>
      </c>
      <c r="KM30" s="552">
        <f t="shared" si="105"/>
        <v>988836</v>
      </c>
      <c r="KN30" s="549">
        <f t="shared" si="106"/>
        <v>1464320</v>
      </c>
      <c r="KO30" s="549">
        <f t="shared" si="106"/>
        <v>126296</v>
      </c>
      <c r="KP30" s="549">
        <f t="shared" si="106"/>
        <v>1338024</v>
      </c>
      <c r="KQ30" s="549">
        <f t="shared" si="106"/>
        <v>1135104</v>
      </c>
      <c r="KR30" s="549">
        <f t="shared" si="106"/>
        <v>202920</v>
      </c>
      <c r="KS30" s="549">
        <f t="shared" si="44"/>
        <v>50217597</v>
      </c>
      <c r="KT30" s="550">
        <f t="shared" si="44"/>
        <v>4102776</v>
      </c>
      <c r="KU30" s="550">
        <f t="shared" si="44"/>
        <v>46114821</v>
      </c>
      <c r="KV30" s="550">
        <f t="shared" si="44"/>
        <v>35888715</v>
      </c>
      <c r="KW30" s="550">
        <f t="shared" si="44"/>
        <v>10226106</v>
      </c>
      <c r="KX30" s="537">
        <f t="shared" si="107"/>
        <v>50217.599999999999</v>
      </c>
      <c r="KY30" s="553">
        <f t="shared" si="108"/>
        <v>49742.1</v>
      </c>
      <c r="KZ30" s="553">
        <f t="shared" si="109"/>
        <v>475.5</v>
      </c>
      <c r="LA30" s="554">
        <f t="shared" si="110"/>
        <v>50217.599999999999</v>
      </c>
      <c r="LC30" s="723">
        <f t="shared" si="111"/>
        <v>1508</v>
      </c>
      <c r="LD30" s="723">
        <f t="shared" si="112"/>
        <v>0</v>
      </c>
      <c r="LE30" s="723">
        <f t="shared" si="113"/>
        <v>0</v>
      </c>
      <c r="LF30" s="723">
        <f t="shared" si="114"/>
        <v>0</v>
      </c>
      <c r="LG30" s="723">
        <f t="shared" si="115"/>
        <v>1508</v>
      </c>
      <c r="LH30" s="723">
        <f t="shared" si="116"/>
        <v>1291</v>
      </c>
      <c r="LI30" s="555"/>
      <c r="LJ30" s="555"/>
      <c r="LK30" s="555"/>
      <c r="LL30" s="555"/>
      <c r="LM30" s="555"/>
      <c r="LN30" s="555"/>
      <c r="LO30" s="555"/>
      <c r="LP30" s="555"/>
      <c r="LQ30" s="555"/>
      <c r="LR30" s="555"/>
      <c r="LS30" s="555"/>
      <c r="LT30" s="555"/>
      <c r="LU30" s="555"/>
      <c r="LV30" s="555"/>
      <c r="LW30" s="555"/>
      <c r="LX30" s="555"/>
      <c r="LY30" s="555"/>
      <c r="LZ30" s="555"/>
      <c r="MA30" s="555"/>
      <c r="MB30" s="555"/>
      <c r="MC30" s="555"/>
      <c r="MD30" s="555"/>
      <c r="ME30" s="555"/>
      <c r="MF30" s="555"/>
      <c r="MG30" s="555"/>
      <c r="MH30" s="555"/>
      <c r="MI30" s="555"/>
      <c r="MJ30" s="555"/>
      <c r="MK30" s="555"/>
      <c r="ML30" s="555"/>
      <c r="MM30" s="555"/>
      <c r="MN30" s="555"/>
      <c r="MO30" s="555"/>
      <c r="MP30" s="555"/>
      <c r="MQ30" s="555"/>
      <c r="MR30" s="555"/>
      <c r="MS30" s="555"/>
      <c r="MT30" s="555"/>
      <c r="MU30" s="555"/>
      <c r="MV30" s="555"/>
      <c r="MW30" s="555"/>
      <c r="MX30" s="555"/>
      <c r="MY30" s="555"/>
      <c r="MZ30" s="555"/>
      <c r="NA30" s="555"/>
      <c r="NB30" s="555"/>
      <c r="NC30" s="555"/>
      <c r="ND30" s="555"/>
      <c r="NE30" s="555"/>
      <c r="NF30" s="555"/>
      <c r="NG30" s="555"/>
      <c r="NH30" s="555"/>
      <c r="NI30" s="555"/>
      <c r="NJ30" s="555"/>
      <c r="NL30" s="749">
        <f t="shared" si="117"/>
        <v>0</v>
      </c>
      <c r="NM30" s="724">
        <f t="shared" si="118"/>
        <v>247209</v>
      </c>
      <c r="NN30" s="724">
        <f t="shared" si="119"/>
        <v>0</v>
      </c>
      <c r="NO30" s="750">
        <f t="shared" si="120"/>
        <v>0</v>
      </c>
      <c r="NP30" s="751">
        <f t="shared" si="45"/>
        <v>217980</v>
      </c>
      <c r="NQ30" s="751">
        <f t="shared" si="45"/>
        <v>0</v>
      </c>
      <c r="NR30" s="749">
        <f t="shared" si="121"/>
        <v>0</v>
      </c>
      <c r="NS30" s="724">
        <f t="shared" si="122"/>
        <v>29229</v>
      </c>
      <c r="NT30" s="724">
        <f t="shared" si="123"/>
        <v>0</v>
      </c>
    </row>
    <row r="31" spans="1:384">
      <c r="A31" s="533" t="s">
        <v>802</v>
      </c>
      <c r="B31" s="534"/>
      <c r="C31" s="534"/>
      <c r="D31" s="534"/>
      <c r="E31" s="535">
        <f t="shared" si="46"/>
        <v>0</v>
      </c>
      <c r="F31" s="536"/>
      <c r="G31" s="536"/>
      <c r="H31" s="536"/>
      <c r="I31" s="535">
        <f t="shared" si="47"/>
        <v>0</v>
      </c>
      <c r="J31" s="537">
        <f t="shared" si="48"/>
        <v>0</v>
      </c>
      <c r="K31" s="538">
        <v>466</v>
      </c>
      <c r="L31" s="534"/>
      <c r="M31" s="556">
        <v>31</v>
      </c>
      <c r="N31" s="534"/>
      <c r="O31" s="538">
        <v>1</v>
      </c>
      <c r="P31" s="535">
        <f t="shared" si="1"/>
        <v>498</v>
      </c>
      <c r="Q31" s="538">
        <v>443</v>
      </c>
      <c r="R31" s="534"/>
      <c r="S31" s="556">
        <v>35</v>
      </c>
      <c r="T31" s="534"/>
      <c r="U31" s="538">
        <v>2</v>
      </c>
      <c r="V31" s="535">
        <f t="shared" si="2"/>
        <v>480</v>
      </c>
      <c r="W31" s="538">
        <v>85</v>
      </c>
      <c r="X31" s="534"/>
      <c r="Y31" s="534"/>
      <c r="Z31" s="534"/>
      <c r="AA31" s="538">
        <v>1</v>
      </c>
      <c r="AB31" s="535">
        <f t="shared" si="49"/>
        <v>86</v>
      </c>
      <c r="AC31" s="532">
        <f t="shared" si="50"/>
        <v>1064</v>
      </c>
      <c r="AD31" s="307"/>
      <c r="AE31" s="307"/>
      <c r="AF31" s="307"/>
      <c r="AG31" s="307"/>
      <c r="AH31" s="307">
        <v>75</v>
      </c>
      <c r="AI31" s="307"/>
      <c r="AJ31" s="540"/>
      <c r="AK31" s="541">
        <v>0</v>
      </c>
      <c r="AL31" s="542"/>
      <c r="AM31" s="543">
        <v>0</v>
      </c>
      <c r="AN31" s="543"/>
      <c r="AO31" s="540"/>
      <c r="AP31" s="544"/>
      <c r="AQ31" s="543">
        <v>0</v>
      </c>
      <c r="AR31" s="541"/>
      <c r="AS31" s="541"/>
      <c r="AT31" s="534"/>
      <c r="AU31" s="534"/>
      <c r="AV31" s="543">
        <v>0</v>
      </c>
      <c r="AW31" s="543">
        <v>0</v>
      </c>
      <c r="AX31" s="541"/>
      <c r="AY31" s="543">
        <v>0</v>
      </c>
      <c r="AZ31" s="543"/>
      <c r="BA31" s="541"/>
      <c r="BB31" s="543"/>
      <c r="BC31" s="534"/>
      <c r="BD31" s="534"/>
      <c r="BE31" s="543">
        <v>0</v>
      </c>
      <c r="BF31" s="543"/>
      <c r="BG31" s="546"/>
      <c r="BH31" s="547">
        <f t="shared" si="51"/>
        <v>11737608</v>
      </c>
      <c r="BI31" s="548">
        <f t="shared" si="124"/>
        <v>1005162</v>
      </c>
      <c r="BJ31" s="548">
        <f t="shared" si="124"/>
        <v>10732446</v>
      </c>
      <c r="BK31" s="548">
        <f t="shared" si="124"/>
        <v>8416892</v>
      </c>
      <c r="BL31" s="548">
        <f t="shared" si="124"/>
        <v>2315554</v>
      </c>
      <c r="BM31" s="547">
        <f t="shared" si="52"/>
        <v>0</v>
      </c>
      <c r="BN31" s="548">
        <f t="shared" si="4"/>
        <v>0</v>
      </c>
      <c r="BO31" s="548">
        <f t="shared" si="4"/>
        <v>0</v>
      </c>
      <c r="BP31" s="548">
        <f t="shared" si="4"/>
        <v>0</v>
      </c>
      <c r="BQ31" s="548">
        <f t="shared" si="4"/>
        <v>0</v>
      </c>
      <c r="BR31" s="547">
        <f t="shared" si="53"/>
        <v>2189561</v>
      </c>
      <c r="BS31" s="548">
        <f t="shared" si="5"/>
        <v>66867</v>
      </c>
      <c r="BT31" s="548">
        <f t="shared" si="5"/>
        <v>2122694</v>
      </c>
      <c r="BU31" s="548">
        <f t="shared" si="5"/>
        <v>1671799</v>
      </c>
      <c r="BV31" s="548">
        <f t="shared" si="5"/>
        <v>450895</v>
      </c>
      <c r="BW31" s="548"/>
      <c r="BX31" s="548"/>
      <c r="BY31" s="548"/>
      <c r="BZ31" s="548"/>
      <c r="CA31" s="548"/>
      <c r="CB31" s="547">
        <f t="shared" si="54"/>
        <v>197552</v>
      </c>
      <c r="CC31" s="548">
        <f t="shared" si="6"/>
        <v>451</v>
      </c>
      <c r="CD31" s="548">
        <f t="shared" si="6"/>
        <v>197101</v>
      </c>
      <c r="CE31" s="548">
        <f t="shared" si="6"/>
        <v>197101</v>
      </c>
      <c r="CF31" s="548">
        <f t="shared" si="6"/>
        <v>0</v>
      </c>
      <c r="CG31" s="549">
        <f t="shared" si="55"/>
        <v>14124721</v>
      </c>
      <c r="CH31" s="547">
        <f t="shared" si="56"/>
        <v>15542655</v>
      </c>
      <c r="CI31" s="548">
        <f t="shared" si="56"/>
        <v>1299762</v>
      </c>
      <c r="CJ31" s="548">
        <f t="shared" si="56"/>
        <v>14242893</v>
      </c>
      <c r="CK31" s="548">
        <f t="shared" si="56"/>
        <v>10928367</v>
      </c>
      <c r="CL31" s="548">
        <f t="shared" si="56"/>
        <v>3314526</v>
      </c>
      <c r="CM31" s="547">
        <f t="shared" si="57"/>
        <v>0</v>
      </c>
      <c r="CN31" s="548">
        <f t="shared" si="7"/>
        <v>0</v>
      </c>
      <c r="CO31" s="548">
        <f t="shared" si="7"/>
        <v>0</v>
      </c>
      <c r="CP31" s="548">
        <f t="shared" si="7"/>
        <v>0</v>
      </c>
      <c r="CQ31" s="548">
        <f t="shared" si="7"/>
        <v>0</v>
      </c>
      <c r="CR31" s="547">
        <f t="shared" si="58"/>
        <v>3428075</v>
      </c>
      <c r="CS31" s="548">
        <f t="shared" si="58"/>
        <v>102690</v>
      </c>
      <c r="CT31" s="548">
        <f t="shared" si="58"/>
        <v>3325385</v>
      </c>
      <c r="CU31" s="548">
        <f t="shared" si="58"/>
        <v>2560320</v>
      </c>
      <c r="CV31" s="548">
        <f t="shared" si="58"/>
        <v>765065</v>
      </c>
      <c r="CW31" s="547">
        <f t="shared" si="59"/>
        <v>0</v>
      </c>
      <c r="CX31" s="548">
        <f t="shared" si="8"/>
        <v>0</v>
      </c>
      <c r="CY31" s="548">
        <f t="shared" si="8"/>
        <v>0</v>
      </c>
      <c r="CZ31" s="548">
        <f t="shared" si="8"/>
        <v>0</v>
      </c>
      <c r="DA31" s="548">
        <f t="shared" si="8"/>
        <v>0</v>
      </c>
      <c r="DB31" s="547">
        <f t="shared" si="60"/>
        <v>456352</v>
      </c>
      <c r="DC31" s="548">
        <f t="shared" si="9"/>
        <v>1504</v>
      </c>
      <c r="DD31" s="548">
        <f t="shared" si="9"/>
        <v>454848</v>
      </c>
      <c r="DE31" s="548">
        <f t="shared" si="9"/>
        <v>454848</v>
      </c>
      <c r="DF31" s="548">
        <f t="shared" si="9"/>
        <v>0</v>
      </c>
      <c r="DG31" s="549">
        <f t="shared" si="61"/>
        <v>19427082</v>
      </c>
      <c r="DH31" s="547">
        <f t="shared" si="62"/>
        <v>3018435</v>
      </c>
      <c r="DI31" s="548">
        <f t="shared" si="62"/>
        <v>242675</v>
      </c>
      <c r="DJ31" s="548">
        <f t="shared" si="62"/>
        <v>2775760</v>
      </c>
      <c r="DK31" s="548">
        <f t="shared" si="62"/>
        <v>2030650</v>
      </c>
      <c r="DL31" s="548">
        <f t="shared" si="62"/>
        <v>745110</v>
      </c>
      <c r="DM31" s="547">
        <f t="shared" si="63"/>
        <v>0</v>
      </c>
      <c r="DN31" s="548">
        <f t="shared" si="10"/>
        <v>0</v>
      </c>
      <c r="DO31" s="548">
        <f t="shared" si="10"/>
        <v>0</v>
      </c>
      <c r="DP31" s="548">
        <f t="shared" si="10"/>
        <v>0</v>
      </c>
      <c r="DQ31" s="548">
        <f t="shared" si="10"/>
        <v>0</v>
      </c>
      <c r="DR31" s="548"/>
      <c r="DS31" s="548"/>
      <c r="DT31" s="548"/>
      <c r="DU31" s="548"/>
      <c r="DV31" s="548"/>
      <c r="DW31" s="547">
        <f t="shared" si="64"/>
        <v>0</v>
      </c>
      <c r="DX31" s="548">
        <f t="shared" si="11"/>
        <v>0</v>
      </c>
      <c r="DY31" s="548">
        <f t="shared" si="11"/>
        <v>0</v>
      </c>
      <c r="DZ31" s="548">
        <f t="shared" si="11"/>
        <v>0</v>
      </c>
      <c r="EA31" s="548">
        <f t="shared" si="11"/>
        <v>0</v>
      </c>
      <c r="EB31" s="547">
        <f t="shared" si="65"/>
        <v>273811</v>
      </c>
      <c r="EC31" s="548">
        <f t="shared" si="12"/>
        <v>903</v>
      </c>
      <c r="ED31" s="548">
        <f t="shared" si="12"/>
        <v>272908</v>
      </c>
      <c r="EE31" s="548">
        <f t="shared" si="12"/>
        <v>272908</v>
      </c>
      <c r="EF31" s="548">
        <f t="shared" si="12"/>
        <v>0</v>
      </c>
      <c r="EG31" s="549">
        <f t="shared" si="66"/>
        <v>3292246</v>
      </c>
      <c r="EH31" s="549">
        <f t="shared" si="67"/>
        <v>36844049</v>
      </c>
      <c r="EI31" s="550">
        <f t="shared" si="68"/>
        <v>2720014</v>
      </c>
      <c r="EJ31" s="550">
        <f t="shared" si="13"/>
        <v>34124035</v>
      </c>
      <c r="EK31" s="550">
        <f t="shared" si="13"/>
        <v>26532885</v>
      </c>
      <c r="EL31" s="550">
        <f t="shared" si="13"/>
        <v>7591150</v>
      </c>
      <c r="EM31" s="551">
        <f t="shared" si="69"/>
        <v>30298698</v>
      </c>
      <c r="EN31" s="551">
        <f t="shared" si="70"/>
        <v>0</v>
      </c>
      <c r="EO31" s="551">
        <f t="shared" si="71"/>
        <v>5617636</v>
      </c>
      <c r="EP31" s="551">
        <f t="shared" si="72"/>
        <v>0</v>
      </c>
      <c r="EQ31" s="551">
        <f t="shared" si="73"/>
        <v>927715</v>
      </c>
      <c r="ER31" s="547">
        <f t="shared" si="74"/>
        <v>0</v>
      </c>
      <c r="ES31" s="548">
        <f t="shared" si="74"/>
        <v>0</v>
      </c>
      <c r="ET31" s="548">
        <f t="shared" si="74"/>
        <v>0</v>
      </c>
      <c r="EU31" s="548">
        <f t="shared" si="74"/>
        <v>0</v>
      </c>
      <c r="EV31" s="548">
        <f t="shared" si="74"/>
        <v>0</v>
      </c>
      <c r="EW31" s="547">
        <f t="shared" si="75"/>
        <v>0</v>
      </c>
      <c r="EX31" s="547">
        <f t="shared" si="75"/>
        <v>0</v>
      </c>
      <c r="EY31" s="547">
        <f t="shared" si="75"/>
        <v>0</v>
      </c>
      <c r="EZ31" s="547">
        <f t="shared" si="75"/>
        <v>0</v>
      </c>
      <c r="FA31" s="547">
        <f t="shared" si="75"/>
        <v>0</v>
      </c>
      <c r="FB31" s="552">
        <f t="shared" si="76"/>
        <v>0</v>
      </c>
      <c r="FC31" s="552">
        <f t="shared" si="76"/>
        <v>0</v>
      </c>
      <c r="FD31" s="552">
        <f t="shared" si="76"/>
        <v>0</v>
      </c>
      <c r="FE31" s="552">
        <f t="shared" si="76"/>
        <v>0</v>
      </c>
      <c r="FF31" s="552">
        <f t="shared" si="76"/>
        <v>0</v>
      </c>
      <c r="FG31" s="552">
        <f t="shared" si="77"/>
        <v>0</v>
      </c>
      <c r="FH31" s="552">
        <f t="shared" si="77"/>
        <v>0</v>
      </c>
      <c r="FI31" s="552">
        <f t="shared" si="77"/>
        <v>0</v>
      </c>
      <c r="FJ31" s="552">
        <f t="shared" si="77"/>
        <v>0</v>
      </c>
      <c r="FK31" s="552">
        <f t="shared" si="77"/>
        <v>0</v>
      </c>
      <c r="FL31" s="547">
        <f t="shared" si="78"/>
        <v>113100</v>
      </c>
      <c r="FM31" s="547">
        <f t="shared" si="78"/>
        <v>2250</v>
      </c>
      <c r="FN31" s="547">
        <f t="shared" si="78"/>
        <v>110850</v>
      </c>
      <c r="FO31" s="547">
        <f t="shared" si="78"/>
        <v>110850</v>
      </c>
      <c r="FP31" s="547">
        <f t="shared" si="78"/>
        <v>0</v>
      </c>
      <c r="FQ31" s="547">
        <f t="shared" si="79"/>
        <v>0</v>
      </c>
      <c r="FR31" s="547">
        <f t="shared" si="79"/>
        <v>0</v>
      </c>
      <c r="FS31" s="547">
        <f t="shared" si="79"/>
        <v>0</v>
      </c>
      <c r="FT31" s="547">
        <f t="shared" si="79"/>
        <v>0</v>
      </c>
      <c r="FU31" s="547">
        <f t="shared" si="79"/>
        <v>0</v>
      </c>
      <c r="FV31" s="552">
        <f t="shared" si="80"/>
        <v>0</v>
      </c>
      <c r="FW31" s="552">
        <f t="shared" si="80"/>
        <v>0</v>
      </c>
      <c r="FX31" s="552">
        <f t="shared" si="80"/>
        <v>0</v>
      </c>
      <c r="FY31" s="552">
        <f t="shared" si="80"/>
        <v>0</v>
      </c>
      <c r="FZ31" s="552">
        <f t="shared" si="80"/>
        <v>0</v>
      </c>
      <c r="GA31" s="552">
        <f t="shared" si="81"/>
        <v>0</v>
      </c>
      <c r="GB31" s="552">
        <f t="shared" si="81"/>
        <v>0</v>
      </c>
      <c r="GC31" s="552">
        <f t="shared" si="81"/>
        <v>0</v>
      </c>
      <c r="GD31" s="552">
        <f t="shared" si="81"/>
        <v>0</v>
      </c>
      <c r="GE31" s="552">
        <f t="shared" si="81"/>
        <v>0</v>
      </c>
      <c r="GF31" s="552">
        <f t="shared" si="82"/>
        <v>0</v>
      </c>
      <c r="GG31" s="552">
        <f t="shared" si="82"/>
        <v>0</v>
      </c>
      <c r="GH31" s="552">
        <f t="shared" si="82"/>
        <v>0</v>
      </c>
      <c r="GI31" s="552">
        <f t="shared" si="82"/>
        <v>0</v>
      </c>
      <c r="GJ31" s="552">
        <f t="shared" si="82"/>
        <v>0</v>
      </c>
      <c r="GK31" s="552">
        <f t="shared" si="83"/>
        <v>0</v>
      </c>
      <c r="GL31" s="552">
        <f t="shared" si="83"/>
        <v>0</v>
      </c>
      <c r="GM31" s="552">
        <f t="shared" si="83"/>
        <v>0</v>
      </c>
      <c r="GN31" s="552">
        <f t="shared" si="83"/>
        <v>0</v>
      </c>
      <c r="GO31" s="552">
        <f t="shared" si="83"/>
        <v>0</v>
      </c>
      <c r="GP31" s="547">
        <f t="shared" si="84"/>
        <v>0</v>
      </c>
      <c r="GQ31" s="547">
        <f t="shared" si="84"/>
        <v>0</v>
      </c>
      <c r="GR31" s="547">
        <f t="shared" si="84"/>
        <v>0</v>
      </c>
      <c r="GS31" s="547">
        <f t="shared" si="84"/>
        <v>0</v>
      </c>
      <c r="GT31" s="547">
        <f t="shared" si="84"/>
        <v>0</v>
      </c>
      <c r="GU31" s="547">
        <f t="shared" si="85"/>
        <v>0</v>
      </c>
      <c r="GV31" s="547">
        <f t="shared" si="85"/>
        <v>0</v>
      </c>
      <c r="GW31" s="547">
        <f t="shared" si="85"/>
        <v>0</v>
      </c>
      <c r="GX31" s="547">
        <f t="shared" si="85"/>
        <v>0</v>
      </c>
      <c r="GY31" s="547">
        <f t="shared" si="85"/>
        <v>0</v>
      </c>
      <c r="GZ31" s="552">
        <f t="shared" si="86"/>
        <v>0</v>
      </c>
      <c r="HA31" s="552">
        <f t="shared" si="86"/>
        <v>0</v>
      </c>
      <c r="HB31" s="552">
        <f t="shared" si="86"/>
        <v>0</v>
      </c>
      <c r="HC31" s="552">
        <f t="shared" si="86"/>
        <v>0</v>
      </c>
      <c r="HD31" s="552">
        <f t="shared" si="86"/>
        <v>0</v>
      </c>
      <c r="HE31" s="552">
        <f t="shared" si="87"/>
        <v>0</v>
      </c>
      <c r="HF31" s="552">
        <f t="shared" si="87"/>
        <v>0</v>
      </c>
      <c r="HG31" s="552">
        <f t="shared" si="87"/>
        <v>0</v>
      </c>
      <c r="HH31" s="552">
        <f t="shared" si="87"/>
        <v>0</v>
      </c>
      <c r="HI31" s="552">
        <f t="shared" si="87"/>
        <v>0</v>
      </c>
      <c r="HJ31" s="547">
        <f t="shared" si="88"/>
        <v>0</v>
      </c>
      <c r="HK31" s="547">
        <f t="shared" si="88"/>
        <v>0</v>
      </c>
      <c r="HL31" s="547">
        <f t="shared" si="88"/>
        <v>0</v>
      </c>
      <c r="HM31" s="547">
        <f t="shared" si="88"/>
        <v>0</v>
      </c>
      <c r="HN31" s="547">
        <f t="shared" si="88"/>
        <v>0</v>
      </c>
      <c r="HO31" s="547">
        <f t="shared" si="89"/>
        <v>0</v>
      </c>
      <c r="HP31" s="547">
        <f t="shared" si="89"/>
        <v>0</v>
      </c>
      <c r="HQ31" s="547">
        <f t="shared" si="89"/>
        <v>0</v>
      </c>
      <c r="HR31" s="547">
        <f t="shared" si="89"/>
        <v>0</v>
      </c>
      <c r="HS31" s="547">
        <f t="shared" si="89"/>
        <v>0</v>
      </c>
      <c r="HT31" s="552">
        <f t="shared" si="90"/>
        <v>0</v>
      </c>
      <c r="HU31" s="552">
        <f t="shared" si="90"/>
        <v>0</v>
      </c>
      <c r="HV31" s="552">
        <f t="shared" si="90"/>
        <v>0</v>
      </c>
      <c r="HW31" s="552">
        <f t="shared" si="90"/>
        <v>0</v>
      </c>
      <c r="HX31" s="552">
        <f t="shared" si="90"/>
        <v>0</v>
      </c>
      <c r="HY31" s="552">
        <f t="shared" si="91"/>
        <v>0</v>
      </c>
      <c r="HZ31" s="552">
        <f t="shared" si="91"/>
        <v>0</v>
      </c>
      <c r="IA31" s="552">
        <f t="shared" si="91"/>
        <v>0</v>
      </c>
      <c r="IB31" s="552">
        <f t="shared" si="91"/>
        <v>0</v>
      </c>
      <c r="IC31" s="552">
        <f t="shared" si="91"/>
        <v>0</v>
      </c>
      <c r="ID31" s="547">
        <f t="shared" si="92"/>
        <v>0</v>
      </c>
      <c r="IE31" s="547">
        <f t="shared" si="92"/>
        <v>0</v>
      </c>
      <c r="IF31" s="547">
        <f t="shared" si="92"/>
        <v>0</v>
      </c>
      <c r="IG31" s="547">
        <f t="shared" si="92"/>
        <v>0</v>
      </c>
      <c r="IH31" s="547">
        <f t="shared" si="92"/>
        <v>0</v>
      </c>
      <c r="II31" s="547">
        <f t="shared" si="93"/>
        <v>0</v>
      </c>
      <c r="IJ31" s="547">
        <f t="shared" si="93"/>
        <v>0</v>
      </c>
      <c r="IK31" s="547">
        <f t="shared" si="93"/>
        <v>0</v>
      </c>
      <c r="IL31" s="547">
        <f t="shared" si="93"/>
        <v>0</v>
      </c>
      <c r="IM31" s="547">
        <f t="shared" si="93"/>
        <v>0</v>
      </c>
      <c r="IN31" s="552">
        <f t="shared" si="94"/>
        <v>0</v>
      </c>
      <c r="IO31" s="552">
        <f t="shared" si="94"/>
        <v>0</v>
      </c>
      <c r="IP31" s="552">
        <f t="shared" si="94"/>
        <v>0</v>
      </c>
      <c r="IQ31" s="552">
        <f t="shared" si="94"/>
        <v>0</v>
      </c>
      <c r="IR31" s="552">
        <f t="shared" si="94"/>
        <v>0</v>
      </c>
      <c r="IS31" s="552">
        <f t="shared" si="95"/>
        <v>0</v>
      </c>
      <c r="IT31" s="552">
        <f t="shared" si="95"/>
        <v>0</v>
      </c>
      <c r="IU31" s="552">
        <f t="shared" si="95"/>
        <v>0</v>
      </c>
      <c r="IV31" s="552">
        <f t="shared" si="95"/>
        <v>0</v>
      </c>
      <c r="IW31" s="552">
        <f t="shared" si="95"/>
        <v>0</v>
      </c>
      <c r="IX31" s="547">
        <f t="shared" si="96"/>
        <v>0</v>
      </c>
      <c r="IY31" s="547">
        <f t="shared" si="96"/>
        <v>0</v>
      </c>
      <c r="IZ31" s="547">
        <f t="shared" si="96"/>
        <v>0</v>
      </c>
      <c r="JA31" s="547">
        <f t="shared" si="96"/>
        <v>0</v>
      </c>
      <c r="JB31" s="547">
        <f t="shared" si="96"/>
        <v>0</v>
      </c>
      <c r="JC31" s="547">
        <f t="shared" si="97"/>
        <v>0</v>
      </c>
      <c r="JD31" s="547">
        <f t="shared" si="97"/>
        <v>0</v>
      </c>
      <c r="JE31" s="547">
        <f t="shared" si="97"/>
        <v>0</v>
      </c>
      <c r="JF31" s="547">
        <f t="shared" si="97"/>
        <v>0</v>
      </c>
      <c r="JG31" s="547">
        <f t="shared" si="97"/>
        <v>0</v>
      </c>
      <c r="JH31" s="552">
        <f t="shared" si="98"/>
        <v>0</v>
      </c>
      <c r="JI31" s="552">
        <f t="shared" si="98"/>
        <v>0</v>
      </c>
      <c r="JJ31" s="552">
        <f t="shared" si="98"/>
        <v>0</v>
      </c>
      <c r="JK31" s="552">
        <f t="shared" si="98"/>
        <v>0</v>
      </c>
      <c r="JL31" s="552">
        <f t="shared" si="98"/>
        <v>0</v>
      </c>
      <c r="JM31" s="552">
        <f t="shared" si="99"/>
        <v>0</v>
      </c>
      <c r="JN31" s="552">
        <f t="shared" si="99"/>
        <v>0</v>
      </c>
      <c r="JO31" s="552">
        <f t="shared" si="99"/>
        <v>0</v>
      </c>
      <c r="JP31" s="552">
        <f t="shared" si="99"/>
        <v>0</v>
      </c>
      <c r="JQ31" s="552">
        <f t="shared" si="99"/>
        <v>0</v>
      </c>
      <c r="JR31" s="547">
        <f t="shared" si="100"/>
        <v>0</v>
      </c>
      <c r="JS31" s="547">
        <f t="shared" si="100"/>
        <v>0</v>
      </c>
      <c r="JT31" s="547">
        <f t="shared" si="100"/>
        <v>0</v>
      </c>
      <c r="JU31" s="547">
        <f t="shared" si="100"/>
        <v>0</v>
      </c>
      <c r="JV31" s="547">
        <f t="shared" si="100"/>
        <v>0</v>
      </c>
      <c r="JW31" s="547">
        <f t="shared" si="101"/>
        <v>0</v>
      </c>
      <c r="JX31" s="547">
        <f t="shared" si="101"/>
        <v>0</v>
      </c>
      <c r="JY31" s="547">
        <f t="shared" si="101"/>
        <v>0</v>
      </c>
      <c r="JZ31" s="547">
        <f t="shared" si="101"/>
        <v>0</v>
      </c>
      <c r="KA31" s="547">
        <f t="shared" si="101"/>
        <v>0</v>
      </c>
      <c r="KB31" s="552">
        <f t="shared" si="102"/>
        <v>0</v>
      </c>
      <c r="KC31" s="552">
        <f t="shared" si="102"/>
        <v>0</v>
      </c>
      <c r="KD31" s="552">
        <f t="shared" si="102"/>
        <v>0</v>
      </c>
      <c r="KE31" s="552">
        <f t="shared" si="102"/>
        <v>0</v>
      </c>
      <c r="KF31" s="552">
        <f t="shared" si="102"/>
        <v>0</v>
      </c>
      <c r="KG31" s="552">
        <f t="shared" si="103"/>
        <v>0</v>
      </c>
      <c r="KH31" s="552">
        <f t="shared" si="103"/>
        <v>0</v>
      </c>
      <c r="KI31" s="552">
        <f t="shared" si="103"/>
        <v>0</v>
      </c>
      <c r="KJ31" s="552">
        <f t="shared" si="103"/>
        <v>0</v>
      </c>
      <c r="KK31" s="552">
        <f t="shared" si="103"/>
        <v>0</v>
      </c>
      <c r="KL31" s="552">
        <f t="shared" si="104"/>
        <v>113100</v>
      </c>
      <c r="KM31" s="552">
        <f t="shared" si="105"/>
        <v>0</v>
      </c>
      <c r="KN31" s="549">
        <f t="shared" si="106"/>
        <v>113100</v>
      </c>
      <c r="KO31" s="549">
        <f t="shared" si="106"/>
        <v>2250</v>
      </c>
      <c r="KP31" s="549">
        <f t="shared" si="106"/>
        <v>110850</v>
      </c>
      <c r="KQ31" s="549">
        <f t="shared" si="106"/>
        <v>110850</v>
      </c>
      <c r="KR31" s="549">
        <f t="shared" si="106"/>
        <v>0</v>
      </c>
      <c r="KS31" s="549">
        <f t="shared" si="44"/>
        <v>36957149</v>
      </c>
      <c r="KT31" s="550">
        <f t="shared" si="44"/>
        <v>2722264</v>
      </c>
      <c r="KU31" s="550">
        <f t="shared" si="44"/>
        <v>34234885</v>
      </c>
      <c r="KV31" s="550">
        <f t="shared" si="44"/>
        <v>26643735</v>
      </c>
      <c r="KW31" s="550">
        <f t="shared" si="44"/>
        <v>7591150</v>
      </c>
      <c r="KX31" s="537">
        <f t="shared" si="107"/>
        <v>36957.1</v>
      </c>
      <c r="KY31" s="553">
        <f t="shared" si="108"/>
        <v>36844</v>
      </c>
      <c r="KZ31" s="553">
        <f t="shared" si="109"/>
        <v>113.1</v>
      </c>
      <c r="LA31" s="554">
        <f t="shared" si="110"/>
        <v>36957.1</v>
      </c>
      <c r="LC31" s="723">
        <f t="shared" si="111"/>
        <v>0</v>
      </c>
      <c r="LD31" s="723">
        <f t="shared" si="112"/>
        <v>0</v>
      </c>
      <c r="LE31" s="723">
        <f t="shared" si="113"/>
        <v>0</v>
      </c>
      <c r="LF31" s="723">
        <f t="shared" si="114"/>
        <v>0</v>
      </c>
      <c r="LG31" s="723">
        <f t="shared" si="115"/>
        <v>1508</v>
      </c>
      <c r="LH31" s="723">
        <f t="shared" si="116"/>
        <v>0</v>
      </c>
      <c r="LI31" s="555"/>
      <c r="LJ31" s="555"/>
      <c r="LK31" s="555"/>
      <c r="LL31" s="555"/>
      <c r="LM31" s="555"/>
      <c r="LN31" s="555"/>
      <c r="LO31" s="555"/>
      <c r="LP31" s="555"/>
      <c r="LQ31" s="555"/>
      <c r="LR31" s="555"/>
      <c r="LS31" s="555"/>
      <c r="LT31" s="555"/>
      <c r="LU31" s="555"/>
      <c r="LV31" s="555"/>
      <c r="LW31" s="555"/>
      <c r="LX31" s="555"/>
      <c r="LY31" s="555"/>
      <c r="LZ31" s="555"/>
      <c r="MA31" s="555"/>
      <c r="MB31" s="555"/>
      <c r="MC31" s="555"/>
      <c r="MD31" s="555"/>
      <c r="ME31" s="555"/>
      <c r="MF31" s="555"/>
      <c r="MG31" s="555"/>
      <c r="MH31" s="555"/>
      <c r="MI31" s="555"/>
      <c r="MJ31" s="555"/>
      <c r="MK31" s="555"/>
      <c r="ML31" s="555"/>
      <c r="MM31" s="555"/>
      <c r="MN31" s="555"/>
      <c r="MO31" s="555"/>
      <c r="MP31" s="555"/>
      <c r="MQ31" s="555"/>
      <c r="MR31" s="555"/>
      <c r="MS31" s="555"/>
      <c r="MT31" s="555"/>
      <c r="MU31" s="555"/>
      <c r="MV31" s="555"/>
      <c r="MW31" s="555"/>
      <c r="MX31" s="555"/>
      <c r="MY31" s="555"/>
      <c r="MZ31" s="555"/>
      <c r="NA31" s="555"/>
      <c r="NB31" s="555"/>
      <c r="NC31" s="555"/>
      <c r="ND31" s="555"/>
      <c r="NE31" s="555"/>
      <c r="NF31" s="555"/>
      <c r="NG31" s="555"/>
      <c r="NH31" s="555"/>
      <c r="NI31" s="555"/>
      <c r="NJ31" s="555"/>
      <c r="NL31" s="749">
        <f t="shared" si="117"/>
        <v>0</v>
      </c>
      <c r="NM31" s="724">
        <f t="shared" si="118"/>
        <v>0</v>
      </c>
      <c r="NN31" s="724">
        <f t="shared" si="119"/>
        <v>0</v>
      </c>
      <c r="NO31" s="750">
        <f t="shared" si="120"/>
        <v>0</v>
      </c>
      <c r="NP31" s="751">
        <f t="shared" si="45"/>
        <v>0</v>
      </c>
      <c r="NQ31" s="751">
        <f t="shared" si="45"/>
        <v>0</v>
      </c>
      <c r="NR31" s="749">
        <f t="shared" si="121"/>
        <v>0</v>
      </c>
      <c r="NS31" s="724">
        <f t="shared" si="122"/>
        <v>0</v>
      </c>
      <c r="NT31" s="724">
        <f t="shared" si="123"/>
        <v>0</v>
      </c>
    </row>
    <row r="32" spans="1:384">
      <c r="A32" s="533" t="s">
        <v>803</v>
      </c>
      <c r="B32" s="534"/>
      <c r="C32" s="534"/>
      <c r="D32" s="534"/>
      <c r="E32" s="535">
        <f t="shared" si="46"/>
        <v>0</v>
      </c>
      <c r="F32" s="536"/>
      <c r="G32" s="536"/>
      <c r="H32" s="536"/>
      <c r="I32" s="535">
        <f t="shared" si="47"/>
        <v>0</v>
      </c>
      <c r="J32" s="537">
        <f t="shared" si="48"/>
        <v>0</v>
      </c>
      <c r="K32" s="560">
        <v>300</v>
      </c>
      <c r="L32" s="534"/>
      <c r="M32" s="556">
        <v>0</v>
      </c>
      <c r="N32" s="534"/>
      <c r="O32" s="538">
        <v>5</v>
      </c>
      <c r="P32" s="535">
        <f t="shared" si="1"/>
        <v>305</v>
      </c>
      <c r="Q32" s="560">
        <v>341</v>
      </c>
      <c r="R32" s="534"/>
      <c r="S32" s="556">
        <v>0</v>
      </c>
      <c r="T32" s="534"/>
      <c r="U32" s="538">
        <v>3</v>
      </c>
      <c r="V32" s="535">
        <f t="shared" si="2"/>
        <v>344</v>
      </c>
      <c r="W32" s="560">
        <v>40</v>
      </c>
      <c r="X32" s="534"/>
      <c r="Y32" s="534"/>
      <c r="Z32" s="534"/>
      <c r="AA32" s="538">
        <v>0</v>
      </c>
      <c r="AB32" s="535">
        <f t="shared" si="49"/>
        <v>40</v>
      </c>
      <c r="AC32" s="532">
        <f t="shared" si="50"/>
        <v>689</v>
      </c>
      <c r="AD32" s="558"/>
      <c r="AE32" s="558"/>
      <c r="AF32" s="558"/>
      <c r="AG32" s="558">
        <v>32</v>
      </c>
      <c r="AH32" s="558">
        <v>58</v>
      </c>
      <c r="AI32" s="558"/>
      <c r="AJ32" s="540"/>
      <c r="AK32" s="541">
        <v>0</v>
      </c>
      <c r="AL32" s="542"/>
      <c r="AM32" s="543">
        <v>0</v>
      </c>
      <c r="AN32" s="543"/>
      <c r="AO32" s="540"/>
      <c r="AP32" s="544"/>
      <c r="AQ32" s="543">
        <v>0</v>
      </c>
      <c r="AR32" s="541"/>
      <c r="AS32" s="541"/>
      <c r="AT32" s="534"/>
      <c r="AU32" s="534"/>
      <c r="AV32" s="543">
        <v>0</v>
      </c>
      <c r="AW32" s="543">
        <v>1</v>
      </c>
      <c r="AX32" s="541"/>
      <c r="AY32" s="543">
        <v>0</v>
      </c>
      <c r="AZ32" s="543"/>
      <c r="BA32" s="541"/>
      <c r="BB32" s="543"/>
      <c r="BC32" s="534"/>
      <c r="BD32" s="534"/>
      <c r="BE32" s="543">
        <v>4</v>
      </c>
      <c r="BF32" s="543">
        <v>1</v>
      </c>
      <c r="BG32" s="546"/>
      <c r="BH32" s="547">
        <f t="shared" si="51"/>
        <v>7556400</v>
      </c>
      <c r="BI32" s="548">
        <f t="shared" si="124"/>
        <v>647100</v>
      </c>
      <c r="BJ32" s="548">
        <f t="shared" si="124"/>
        <v>6909300</v>
      </c>
      <c r="BK32" s="548">
        <f t="shared" si="124"/>
        <v>5418600</v>
      </c>
      <c r="BL32" s="548">
        <f t="shared" si="124"/>
        <v>1490700</v>
      </c>
      <c r="BM32" s="547">
        <f t="shared" si="52"/>
        <v>0</v>
      </c>
      <c r="BN32" s="548">
        <f t="shared" si="4"/>
        <v>0</v>
      </c>
      <c r="BO32" s="548">
        <f t="shared" si="4"/>
        <v>0</v>
      </c>
      <c r="BP32" s="548">
        <f t="shared" si="4"/>
        <v>0</v>
      </c>
      <c r="BQ32" s="548">
        <f t="shared" si="4"/>
        <v>0</v>
      </c>
      <c r="BR32" s="547">
        <f t="shared" si="53"/>
        <v>0</v>
      </c>
      <c r="BS32" s="548">
        <f t="shared" si="5"/>
        <v>0</v>
      </c>
      <c r="BT32" s="548">
        <f t="shared" si="5"/>
        <v>0</v>
      </c>
      <c r="BU32" s="548">
        <f t="shared" si="5"/>
        <v>0</v>
      </c>
      <c r="BV32" s="548">
        <f t="shared" si="5"/>
        <v>0</v>
      </c>
      <c r="BW32" s="548"/>
      <c r="BX32" s="548"/>
      <c r="BY32" s="548"/>
      <c r="BZ32" s="548"/>
      <c r="CA32" s="548"/>
      <c r="CB32" s="547">
        <f t="shared" si="54"/>
        <v>987760</v>
      </c>
      <c r="CC32" s="548">
        <f t="shared" si="6"/>
        <v>2255</v>
      </c>
      <c r="CD32" s="548">
        <f t="shared" si="6"/>
        <v>985505</v>
      </c>
      <c r="CE32" s="548">
        <f t="shared" si="6"/>
        <v>985505</v>
      </c>
      <c r="CF32" s="548">
        <f t="shared" si="6"/>
        <v>0</v>
      </c>
      <c r="CG32" s="549">
        <f t="shared" si="55"/>
        <v>8544160</v>
      </c>
      <c r="CH32" s="547">
        <f t="shared" si="56"/>
        <v>11963985</v>
      </c>
      <c r="CI32" s="548">
        <f t="shared" si="56"/>
        <v>1000494</v>
      </c>
      <c r="CJ32" s="548">
        <f t="shared" si="56"/>
        <v>10963491</v>
      </c>
      <c r="CK32" s="548">
        <f t="shared" si="56"/>
        <v>8412129</v>
      </c>
      <c r="CL32" s="548">
        <f t="shared" si="56"/>
        <v>2551362</v>
      </c>
      <c r="CM32" s="547">
        <f t="shared" si="57"/>
        <v>0</v>
      </c>
      <c r="CN32" s="548">
        <f t="shared" si="7"/>
        <v>0</v>
      </c>
      <c r="CO32" s="548">
        <f t="shared" si="7"/>
        <v>0</v>
      </c>
      <c r="CP32" s="548">
        <f t="shared" si="7"/>
        <v>0</v>
      </c>
      <c r="CQ32" s="548">
        <f t="shared" si="7"/>
        <v>0</v>
      </c>
      <c r="CR32" s="547">
        <f t="shared" si="58"/>
        <v>0</v>
      </c>
      <c r="CS32" s="548">
        <f t="shared" si="58"/>
        <v>0</v>
      </c>
      <c r="CT32" s="548">
        <f t="shared" si="58"/>
        <v>0</v>
      </c>
      <c r="CU32" s="548">
        <f t="shared" si="58"/>
        <v>0</v>
      </c>
      <c r="CV32" s="548">
        <f t="shared" si="58"/>
        <v>0</v>
      </c>
      <c r="CW32" s="547">
        <f t="shared" si="59"/>
        <v>0</v>
      </c>
      <c r="CX32" s="548">
        <f t="shared" si="8"/>
        <v>0</v>
      </c>
      <c r="CY32" s="548">
        <f t="shared" si="8"/>
        <v>0</v>
      </c>
      <c r="CZ32" s="548">
        <f t="shared" si="8"/>
        <v>0</v>
      </c>
      <c r="DA32" s="548">
        <f t="shared" si="8"/>
        <v>0</v>
      </c>
      <c r="DB32" s="547">
        <f t="shared" si="60"/>
        <v>684528</v>
      </c>
      <c r="DC32" s="548">
        <f t="shared" si="9"/>
        <v>2256</v>
      </c>
      <c r="DD32" s="548">
        <f t="shared" si="9"/>
        <v>682272</v>
      </c>
      <c r="DE32" s="548">
        <f t="shared" si="9"/>
        <v>682272</v>
      </c>
      <c r="DF32" s="548">
        <f t="shared" si="9"/>
        <v>0</v>
      </c>
      <c r="DG32" s="549">
        <f t="shared" si="61"/>
        <v>12648513</v>
      </c>
      <c r="DH32" s="547">
        <f t="shared" si="62"/>
        <v>1420440</v>
      </c>
      <c r="DI32" s="548">
        <f t="shared" si="62"/>
        <v>114200</v>
      </c>
      <c r="DJ32" s="548">
        <f t="shared" si="62"/>
        <v>1306240</v>
      </c>
      <c r="DK32" s="548">
        <f t="shared" si="62"/>
        <v>955600</v>
      </c>
      <c r="DL32" s="548">
        <f t="shared" si="62"/>
        <v>350640</v>
      </c>
      <c r="DM32" s="547">
        <f t="shared" si="63"/>
        <v>0</v>
      </c>
      <c r="DN32" s="548">
        <f t="shared" si="10"/>
        <v>0</v>
      </c>
      <c r="DO32" s="548">
        <f t="shared" si="10"/>
        <v>0</v>
      </c>
      <c r="DP32" s="548">
        <f t="shared" si="10"/>
        <v>0</v>
      </c>
      <c r="DQ32" s="548">
        <f t="shared" si="10"/>
        <v>0</v>
      </c>
      <c r="DR32" s="548"/>
      <c r="DS32" s="548"/>
      <c r="DT32" s="548"/>
      <c r="DU32" s="548"/>
      <c r="DV32" s="548"/>
      <c r="DW32" s="547">
        <f t="shared" si="64"/>
        <v>0</v>
      </c>
      <c r="DX32" s="548">
        <f t="shared" si="11"/>
        <v>0</v>
      </c>
      <c r="DY32" s="548">
        <f t="shared" si="11"/>
        <v>0</v>
      </c>
      <c r="DZ32" s="548">
        <f t="shared" si="11"/>
        <v>0</v>
      </c>
      <c r="EA32" s="548">
        <f t="shared" si="11"/>
        <v>0</v>
      </c>
      <c r="EB32" s="547">
        <f t="shared" si="65"/>
        <v>0</v>
      </c>
      <c r="EC32" s="548">
        <f t="shared" si="12"/>
        <v>0</v>
      </c>
      <c r="ED32" s="548">
        <f t="shared" si="12"/>
        <v>0</v>
      </c>
      <c r="EE32" s="548">
        <f t="shared" si="12"/>
        <v>0</v>
      </c>
      <c r="EF32" s="548">
        <f t="shared" si="12"/>
        <v>0</v>
      </c>
      <c r="EG32" s="549">
        <f t="shared" si="66"/>
        <v>1420440</v>
      </c>
      <c r="EH32" s="549">
        <f t="shared" si="67"/>
        <v>22613113</v>
      </c>
      <c r="EI32" s="550">
        <f t="shared" si="68"/>
        <v>1766305</v>
      </c>
      <c r="EJ32" s="550">
        <f t="shared" si="13"/>
        <v>20846808</v>
      </c>
      <c r="EK32" s="550">
        <f t="shared" si="13"/>
        <v>16454106</v>
      </c>
      <c r="EL32" s="550">
        <f t="shared" si="13"/>
        <v>4392702</v>
      </c>
      <c r="EM32" s="551">
        <f t="shared" si="69"/>
        <v>20940825</v>
      </c>
      <c r="EN32" s="551">
        <f t="shared" si="70"/>
        <v>0</v>
      </c>
      <c r="EO32" s="551">
        <f t="shared" si="71"/>
        <v>0</v>
      </c>
      <c r="EP32" s="551">
        <f t="shared" si="72"/>
        <v>0</v>
      </c>
      <c r="EQ32" s="551">
        <f t="shared" si="73"/>
        <v>1672288</v>
      </c>
      <c r="ER32" s="547">
        <f t="shared" si="74"/>
        <v>0</v>
      </c>
      <c r="ES32" s="548">
        <f t="shared" si="74"/>
        <v>0</v>
      </c>
      <c r="ET32" s="548">
        <f t="shared" si="74"/>
        <v>0</v>
      </c>
      <c r="EU32" s="548">
        <f t="shared" si="74"/>
        <v>0</v>
      </c>
      <c r="EV32" s="548">
        <f t="shared" si="74"/>
        <v>0</v>
      </c>
      <c r="EW32" s="547">
        <f t="shared" si="75"/>
        <v>0</v>
      </c>
      <c r="EX32" s="547">
        <f t="shared" si="75"/>
        <v>0</v>
      </c>
      <c r="EY32" s="547">
        <f t="shared" si="75"/>
        <v>0</v>
      </c>
      <c r="EZ32" s="547">
        <f t="shared" si="75"/>
        <v>0</v>
      </c>
      <c r="FA32" s="547">
        <f t="shared" si="75"/>
        <v>0</v>
      </c>
      <c r="FB32" s="552">
        <f t="shared" si="76"/>
        <v>0</v>
      </c>
      <c r="FC32" s="552">
        <f t="shared" si="76"/>
        <v>0</v>
      </c>
      <c r="FD32" s="552">
        <f t="shared" si="76"/>
        <v>0</v>
      </c>
      <c r="FE32" s="552">
        <f t="shared" si="76"/>
        <v>0</v>
      </c>
      <c r="FF32" s="552">
        <f t="shared" si="76"/>
        <v>0</v>
      </c>
      <c r="FG32" s="552">
        <f t="shared" si="77"/>
        <v>48256</v>
      </c>
      <c r="FH32" s="552">
        <f t="shared" si="77"/>
        <v>960</v>
      </c>
      <c r="FI32" s="552">
        <f t="shared" si="77"/>
        <v>47296</v>
      </c>
      <c r="FJ32" s="552">
        <f t="shared" si="77"/>
        <v>47296</v>
      </c>
      <c r="FK32" s="552">
        <f t="shared" si="77"/>
        <v>0</v>
      </c>
      <c r="FL32" s="547">
        <f t="shared" si="78"/>
        <v>87464</v>
      </c>
      <c r="FM32" s="547">
        <f t="shared" si="78"/>
        <v>1740</v>
      </c>
      <c r="FN32" s="547">
        <f t="shared" si="78"/>
        <v>85724</v>
      </c>
      <c r="FO32" s="547">
        <f t="shared" si="78"/>
        <v>85724</v>
      </c>
      <c r="FP32" s="547">
        <f t="shared" si="78"/>
        <v>0</v>
      </c>
      <c r="FQ32" s="547">
        <f t="shared" si="79"/>
        <v>0</v>
      </c>
      <c r="FR32" s="547">
        <f t="shared" si="79"/>
        <v>0</v>
      </c>
      <c r="FS32" s="547">
        <f t="shared" si="79"/>
        <v>0</v>
      </c>
      <c r="FT32" s="547">
        <f t="shared" si="79"/>
        <v>0</v>
      </c>
      <c r="FU32" s="547">
        <f t="shared" si="79"/>
        <v>0</v>
      </c>
      <c r="FV32" s="552">
        <f t="shared" si="80"/>
        <v>0</v>
      </c>
      <c r="FW32" s="552">
        <f t="shared" si="80"/>
        <v>0</v>
      </c>
      <c r="FX32" s="552">
        <f t="shared" si="80"/>
        <v>0</v>
      </c>
      <c r="FY32" s="552">
        <f t="shared" si="80"/>
        <v>0</v>
      </c>
      <c r="FZ32" s="552">
        <f t="shared" si="80"/>
        <v>0</v>
      </c>
      <c r="GA32" s="552">
        <f t="shared" si="81"/>
        <v>0</v>
      </c>
      <c r="GB32" s="552">
        <f t="shared" si="81"/>
        <v>0</v>
      </c>
      <c r="GC32" s="552">
        <f t="shared" si="81"/>
        <v>0</v>
      </c>
      <c r="GD32" s="552">
        <f t="shared" si="81"/>
        <v>0</v>
      </c>
      <c r="GE32" s="552">
        <f t="shared" si="81"/>
        <v>0</v>
      </c>
      <c r="GF32" s="552">
        <f t="shared" si="82"/>
        <v>0</v>
      </c>
      <c r="GG32" s="552">
        <f t="shared" si="82"/>
        <v>0</v>
      </c>
      <c r="GH32" s="552">
        <f t="shared" si="82"/>
        <v>0</v>
      </c>
      <c r="GI32" s="552">
        <f t="shared" si="82"/>
        <v>0</v>
      </c>
      <c r="GJ32" s="552">
        <f t="shared" si="82"/>
        <v>0</v>
      </c>
      <c r="GK32" s="552">
        <f t="shared" si="83"/>
        <v>0</v>
      </c>
      <c r="GL32" s="552">
        <f t="shared" si="83"/>
        <v>0</v>
      </c>
      <c r="GM32" s="552">
        <f t="shared" si="83"/>
        <v>0</v>
      </c>
      <c r="GN32" s="552">
        <f t="shared" si="83"/>
        <v>0</v>
      </c>
      <c r="GO32" s="552">
        <f t="shared" si="83"/>
        <v>0</v>
      </c>
      <c r="GP32" s="547">
        <f t="shared" si="84"/>
        <v>0</v>
      </c>
      <c r="GQ32" s="547">
        <f t="shared" si="84"/>
        <v>0</v>
      </c>
      <c r="GR32" s="547">
        <f t="shared" si="84"/>
        <v>0</v>
      </c>
      <c r="GS32" s="547">
        <f t="shared" si="84"/>
        <v>0</v>
      </c>
      <c r="GT32" s="547">
        <f t="shared" si="84"/>
        <v>0</v>
      </c>
      <c r="GU32" s="547">
        <f t="shared" si="85"/>
        <v>0</v>
      </c>
      <c r="GV32" s="547">
        <f t="shared" si="85"/>
        <v>0</v>
      </c>
      <c r="GW32" s="547">
        <f t="shared" si="85"/>
        <v>0</v>
      </c>
      <c r="GX32" s="547">
        <f t="shared" si="85"/>
        <v>0</v>
      </c>
      <c r="GY32" s="547">
        <f t="shared" si="85"/>
        <v>0</v>
      </c>
      <c r="GZ32" s="552">
        <f t="shared" si="86"/>
        <v>0</v>
      </c>
      <c r="HA32" s="552">
        <f t="shared" si="86"/>
        <v>0</v>
      </c>
      <c r="HB32" s="552">
        <f t="shared" si="86"/>
        <v>0</v>
      </c>
      <c r="HC32" s="552">
        <f t="shared" si="86"/>
        <v>0</v>
      </c>
      <c r="HD32" s="552">
        <f t="shared" si="86"/>
        <v>0</v>
      </c>
      <c r="HE32" s="552">
        <f t="shared" si="87"/>
        <v>0</v>
      </c>
      <c r="HF32" s="552">
        <f t="shared" si="87"/>
        <v>0</v>
      </c>
      <c r="HG32" s="552">
        <f t="shared" si="87"/>
        <v>0</v>
      </c>
      <c r="HH32" s="552">
        <f t="shared" si="87"/>
        <v>0</v>
      </c>
      <c r="HI32" s="552">
        <f t="shared" si="87"/>
        <v>0</v>
      </c>
      <c r="HJ32" s="547">
        <f t="shared" si="88"/>
        <v>0</v>
      </c>
      <c r="HK32" s="547">
        <f t="shared" si="88"/>
        <v>0</v>
      </c>
      <c r="HL32" s="547">
        <f t="shared" si="88"/>
        <v>0</v>
      </c>
      <c r="HM32" s="547">
        <f t="shared" si="88"/>
        <v>0</v>
      </c>
      <c r="HN32" s="547">
        <f t="shared" si="88"/>
        <v>0</v>
      </c>
      <c r="HO32" s="547">
        <f t="shared" si="89"/>
        <v>0</v>
      </c>
      <c r="HP32" s="547">
        <f t="shared" si="89"/>
        <v>0</v>
      </c>
      <c r="HQ32" s="547">
        <f t="shared" si="89"/>
        <v>0</v>
      </c>
      <c r="HR32" s="547">
        <f t="shared" si="89"/>
        <v>0</v>
      </c>
      <c r="HS32" s="547">
        <f t="shared" si="89"/>
        <v>0</v>
      </c>
      <c r="HT32" s="552">
        <f t="shared" si="90"/>
        <v>0</v>
      </c>
      <c r="HU32" s="552">
        <f t="shared" si="90"/>
        <v>0</v>
      </c>
      <c r="HV32" s="552">
        <f t="shared" si="90"/>
        <v>0</v>
      </c>
      <c r="HW32" s="552">
        <f t="shared" si="90"/>
        <v>0</v>
      </c>
      <c r="HX32" s="552">
        <f t="shared" si="90"/>
        <v>0</v>
      </c>
      <c r="HY32" s="552">
        <f t="shared" si="91"/>
        <v>0</v>
      </c>
      <c r="HZ32" s="552">
        <f t="shared" si="91"/>
        <v>0</v>
      </c>
      <c r="IA32" s="552">
        <f t="shared" si="91"/>
        <v>0</v>
      </c>
      <c r="IB32" s="552">
        <f t="shared" si="91"/>
        <v>0</v>
      </c>
      <c r="IC32" s="552">
        <f t="shared" si="91"/>
        <v>0</v>
      </c>
      <c r="ID32" s="547">
        <f t="shared" si="92"/>
        <v>0</v>
      </c>
      <c r="IE32" s="547">
        <f t="shared" si="92"/>
        <v>0</v>
      </c>
      <c r="IF32" s="547">
        <f t="shared" si="92"/>
        <v>0</v>
      </c>
      <c r="IG32" s="547">
        <f t="shared" si="92"/>
        <v>0</v>
      </c>
      <c r="IH32" s="547">
        <f t="shared" si="92"/>
        <v>0</v>
      </c>
      <c r="II32" s="547">
        <f t="shared" si="93"/>
        <v>251084</v>
      </c>
      <c r="IJ32" s="547">
        <f t="shared" si="93"/>
        <v>33104</v>
      </c>
      <c r="IK32" s="547">
        <f t="shared" si="93"/>
        <v>217980</v>
      </c>
      <c r="IL32" s="547">
        <f t="shared" si="93"/>
        <v>167250</v>
      </c>
      <c r="IM32" s="547">
        <f t="shared" si="93"/>
        <v>50730</v>
      </c>
      <c r="IN32" s="552">
        <f t="shared" si="94"/>
        <v>0</v>
      </c>
      <c r="IO32" s="552">
        <f t="shared" si="94"/>
        <v>0</v>
      </c>
      <c r="IP32" s="552">
        <f t="shared" si="94"/>
        <v>0</v>
      </c>
      <c r="IQ32" s="552">
        <f t="shared" si="94"/>
        <v>0</v>
      </c>
      <c r="IR32" s="552">
        <f t="shared" si="94"/>
        <v>0</v>
      </c>
      <c r="IS32" s="552">
        <f t="shared" si="95"/>
        <v>0</v>
      </c>
      <c r="IT32" s="552">
        <f t="shared" si="95"/>
        <v>0</v>
      </c>
      <c r="IU32" s="552">
        <f t="shared" si="95"/>
        <v>0</v>
      </c>
      <c r="IV32" s="552">
        <f t="shared" si="95"/>
        <v>0</v>
      </c>
      <c r="IW32" s="552">
        <f t="shared" si="95"/>
        <v>0</v>
      </c>
      <c r="IX32" s="547">
        <f t="shared" si="96"/>
        <v>0</v>
      </c>
      <c r="IY32" s="547">
        <f t="shared" si="96"/>
        <v>0</v>
      </c>
      <c r="IZ32" s="547">
        <f t="shared" si="96"/>
        <v>0</v>
      </c>
      <c r="JA32" s="547">
        <f t="shared" si="96"/>
        <v>0</v>
      </c>
      <c r="JB32" s="547">
        <f t="shared" si="96"/>
        <v>0</v>
      </c>
      <c r="JC32" s="547">
        <f t="shared" si="97"/>
        <v>0</v>
      </c>
      <c r="JD32" s="547">
        <f t="shared" si="97"/>
        <v>0</v>
      </c>
      <c r="JE32" s="547">
        <f t="shared" si="97"/>
        <v>0</v>
      </c>
      <c r="JF32" s="547">
        <f t="shared" si="97"/>
        <v>0</v>
      </c>
      <c r="JG32" s="547">
        <f t="shared" si="97"/>
        <v>0</v>
      </c>
      <c r="JH32" s="552">
        <f t="shared" si="98"/>
        <v>0</v>
      </c>
      <c r="JI32" s="552">
        <f t="shared" si="98"/>
        <v>0</v>
      </c>
      <c r="JJ32" s="552">
        <f t="shared" si="98"/>
        <v>0</v>
      </c>
      <c r="JK32" s="552">
        <f t="shared" si="98"/>
        <v>0</v>
      </c>
      <c r="JL32" s="552">
        <f t="shared" si="98"/>
        <v>0</v>
      </c>
      <c r="JM32" s="552">
        <f t="shared" si="99"/>
        <v>0</v>
      </c>
      <c r="JN32" s="552">
        <f t="shared" si="99"/>
        <v>0</v>
      </c>
      <c r="JO32" s="552">
        <f t="shared" si="99"/>
        <v>0</v>
      </c>
      <c r="JP32" s="552">
        <f t="shared" si="99"/>
        <v>0</v>
      </c>
      <c r="JQ32" s="552">
        <f t="shared" si="99"/>
        <v>0</v>
      </c>
      <c r="JR32" s="547">
        <f t="shared" si="100"/>
        <v>0</v>
      </c>
      <c r="JS32" s="547">
        <f t="shared" si="100"/>
        <v>0</v>
      </c>
      <c r="JT32" s="547">
        <f t="shared" si="100"/>
        <v>0</v>
      </c>
      <c r="JU32" s="547">
        <f t="shared" si="100"/>
        <v>0</v>
      </c>
      <c r="JV32" s="547">
        <f t="shared" si="100"/>
        <v>0</v>
      </c>
      <c r="JW32" s="547">
        <f t="shared" si="101"/>
        <v>676320</v>
      </c>
      <c r="JX32" s="547">
        <f t="shared" si="101"/>
        <v>51768</v>
      </c>
      <c r="JY32" s="547">
        <f t="shared" si="101"/>
        <v>624552</v>
      </c>
      <c r="JZ32" s="547">
        <f t="shared" si="101"/>
        <v>489816</v>
      </c>
      <c r="KA32" s="547">
        <f t="shared" si="101"/>
        <v>134736</v>
      </c>
      <c r="KB32" s="552">
        <f t="shared" si="102"/>
        <v>235584</v>
      </c>
      <c r="KC32" s="552">
        <f t="shared" si="102"/>
        <v>17604</v>
      </c>
      <c r="KD32" s="552">
        <f t="shared" si="102"/>
        <v>217980</v>
      </c>
      <c r="KE32" s="552">
        <f t="shared" si="102"/>
        <v>167250</v>
      </c>
      <c r="KF32" s="552">
        <f t="shared" si="102"/>
        <v>50730</v>
      </c>
      <c r="KG32" s="552">
        <f t="shared" si="103"/>
        <v>0</v>
      </c>
      <c r="KH32" s="552">
        <f t="shared" si="103"/>
        <v>0</v>
      </c>
      <c r="KI32" s="552">
        <f t="shared" si="103"/>
        <v>0</v>
      </c>
      <c r="KJ32" s="552">
        <f t="shared" si="103"/>
        <v>0</v>
      </c>
      <c r="KK32" s="552">
        <f t="shared" si="103"/>
        <v>0</v>
      </c>
      <c r="KL32" s="552">
        <f t="shared" si="104"/>
        <v>135720</v>
      </c>
      <c r="KM32" s="552">
        <f t="shared" si="105"/>
        <v>1162988</v>
      </c>
      <c r="KN32" s="549">
        <f t="shared" si="106"/>
        <v>1298708</v>
      </c>
      <c r="KO32" s="549">
        <f t="shared" si="106"/>
        <v>105176</v>
      </c>
      <c r="KP32" s="549">
        <f t="shared" si="106"/>
        <v>1193532</v>
      </c>
      <c r="KQ32" s="549">
        <f t="shared" si="106"/>
        <v>957336</v>
      </c>
      <c r="KR32" s="549">
        <f t="shared" si="106"/>
        <v>236196</v>
      </c>
      <c r="KS32" s="549">
        <f t="shared" si="44"/>
        <v>23911821</v>
      </c>
      <c r="KT32" s="550">
        <f t="shared" si="44"/>
        <v>1871481</v>
      </c>
      <c r="KU32" s="550">
        <f t="shared" si="44"/>
        <v>22040340</v>
      </c>
      <c r="KV32" s="550">
        <f t="shared" si="44"/>
        <v>17411442</v>
      </c>
      <c r="KW32" s="550">
        <f t="shared" si="44"/>
        <v>4628898</v>
      </c>
      <c r="KX32" s="537">
        <f t="shared" si="107"/>
        <v>23911.8</v>
      </c>
      <c r="KY32" s="553">
        <f t="shared" si="108"/>
        <v>23776.1</v>
      </c>
      <c r="KZ32" s="553">
        <f t="shared" si="109"/>
        <v>135.69999999999999</v>
      </c>
      <c r="LA32" s="554">
        <f t="shared" si="110"/>
        <v>23911.8</v>
      </c>
      <c r="LC32" s="723">
        <f t="shared" si="111"/>
        <v>0</v>
      </c>
      <c r="LD32" s="723">
        <f t="shared" si="112"/>
        <v>0</v>
      </c>
      <c r="LE32" s="723">
        <f t="shared" si="113"/>
        <v>0</v>
      </c>
      <c r="LF32" s="723">
        <f t="shared" si="114"/>
        <v>1508</v>
      </c>
      <c r="LG32" s="723">
        <f t="shared" si="115"/>
        <v>1508</v>
      </c>
      <c r="LH32" s="723">
        <f t="shared" si="116"/>
        <v>0</v>
      </c>
      <c r="LI32" s="555"/>
      <c r="LJ32" s="555"/>
      <c r="LK32" s="555"/>
      <c r="LL32" s="555"/>
      <c r="LM32" s="555"/>
      <c r="LN32" s="555"/>
      <c r="LO32" s="555"/>
      <c r="LP32" s="555"/>
      <c r="LQ32" s="555"/>
      <c r="LR32" s="555"/>
      <c r="LS32" s="555"/>
      <c r="LT32" s="555"/>
      <c r="LU32" s="555"/>
      <c r="LV32" s="555"/>
      <c r="LW32" s="555"/>
      <c r="LX32" s="555"/>
      <c r="LY32" s="555"/>
      <c r="LZ32" s="555"/>
      <c r="MA32" s="555"/>
      <c r="MB32" s="555"/>
      <c r="MC32" s="555"/>
      <c r="MD32" s="555"/>
      <c r="ME32" s="555"/>
      <c r="MF32" s="555"/>
      <c r="MG32" s="555"/>
      <c r="MH32" s="555"/>
      <c r="MI32" s="555"/>
      <c r="MJ32" s="555"/>
      <c r="MK32" s="555"/>
      <c r="ML32" s="555"/>
      <c r="MM32" s="555"/>
      <c r="MN32" s="555"/>
      <c r="MO32" s="555"/>
      <c r="MP32" s="555"/>
      <c r="MQ32" s="555"/>
      <c r="MR32" s="555"/>
      <c r="MS32" s="555"/>
      <c r="MT32" s="555"/>
      <c r="MU32" s="555"/>
      <c r="MV32" s="555"/>
      <c r="MW32" s="555"/>
      <c r="MX32" s="555"/>
      <c r="MY32" s="555"/>
      <c r="MZ32" s="555"/>
      <c r="NA32" s="555"/>
      <c r="NB32" s="555"/>
      <c r="NC32" s="555"/>
      <c r="ND32" s="555"/>
      <c r="NE32" s="555"/>
      <c r="NF32" s="555"/>
      <c r="NG32" s="555"/>
      <c r="NH32" s="555"/>
      <c r="NI32" s="555"/>
      <c r="NJ32" s="555"/>
      <c r="NL32" s="749">
        <f t="shared" si="117"/>
        <v>169080</v>
      </c>
      <c r="NM32" s="724">
        <f t="shared" si="118"/>
        <v>243334</v>
      </c>
      <c r="NN32" s="724">
        <f t="shared" si="119"/>
        <v>0</v>
      </c>
      <c r="NO32" s="750">
        <f t="shared" si="120"/>
        <v>156138</v>
      </c>
      <c r="NP32" s="751">
        <f t="shared" si="45"/>
        <v>217980</v>
      </c>
      <c r="NQ32" s="751">
        <f t="shared" si="45"/>
        <v>0</v>
      </c>
      <c r="NR32" s="749">
        <f t="shared" si="121"/>
        <v>12942</v>
      </c>
      <c r="NS32" s="724">
        <f t="shared" si="122"/>
        <v>25354</v>
      </c>
      <c r="NT32" s="724">
        <f t="shared" si="123"/>
        <v>0</v>
      </c>
    </row>
    <row r="33" spans="1:384">
      <c r="A33" s="533" t="s">
        <v>804</v>
      </c>
      <c r="B33" s="534"/>
      <c r="C33" s="534"/>
      <c r="D33" s="534"/>
      <c r="E33" s="535">
        <f t="shared" si="46"/>
        <v>0</v>
      </c>
      <c r="F33" s="536"/>
      <c r="G33" s="536"/>
      <c r="H33" s="536"/>
      <c r="I33" s="535">
        <f t="shared" si="47"/>
        <v>0</v>
      </c>
      <c r="J33" s="537">
        <f t="shared" si="48"/>
        <v>0</v>
      </c>
      <c r="K33" s="560">
        <v>191</v>
      </c>
      <c r="L33" s="534"/>
      <c r="M33" s="556">
        <v>27</v>
      </c>
      <c r="N33" s="534"/>
      <c r="O33" s="538">
        <v>4</v>
      </c>
      <c r="P33" s="535">
        <f t="shared" si="1"/>
        <v>222</v>
      </c>
      <c r="Q33" s="560">
        <v>160</v>
      </c>
      <c r="R33" s="534"/>
      <c r="S33" s="556">
        <v>53</v>
      </c>
      <c r="T33" s="534"/>
      <c r="U33" s="538">
        <v>4</v>
      </c>
      <c r="V33" s="535">
        <f t="shared" si="2"/>
        <v>217</v>
      </c>
      <c r="W33" s="560">
        <v>37</v>
      </c>
      <c r="X33" s="534"/>
      <c r="Y33" s="534"/>
      <c r="Z33" s="534"/>
      <c r="AA33" s="538">
        <v>0</v>
      </c>
      <c r="AB33" s="535">
        <f t="shared" si="49"/>
        <v>37</v>
      </c>
      <c r="AC33" s="532">
        <f t="shared" si="50"/>
        <v>476</v>
      </c>
      <c r="AD33" s="307"/>
      <c r="AE33" s="307"/>
      <c r="AF33" s="307"/>
      <c r="AG33" s="307"/>
      <c r="AH33" s="324">
        <v>25</v>
      </c>
      <c r="AI33" s="324">
        <v>12</v>
      </c>
      <c r="AJ33" s="540"/>
      <c r="AK33" s="541">
        <v>0</v>
      </c>
      <c r="AL33" s="542"/>
      <c r="AM33" s="543">
        <v>0</v>
      </c>
      <c r="AN33" s="543">
        <v>1</v>
      </c>
      <c r="AO33" s="540"/>
      <c r="AP33" s="544"/>
      <c r="AQ33" s="543">
        <v>1</v>
      </c>
      <c r="AR33" s="541"/>
      <c r="AS33" s="541"/>
      <c r="AT33" s="534"/>
      <c r="AU33" s="534"/>
      <c r="AV33" s="543">
        <v>2</v>
      </c>
      <c r="AW33" s="543">
        <v>1</v>
      </c>
      <c r="AX33" s="541"/>
      <c r="AY33" s="543">
        <v>0</v>
      </c>
      <c r="AZ33" s="543"/>
      <c r="BA33" s="541"/>
      <c r="BB33" s="543"/>
      <c r="BC33" s="534"/>
      <c r="BD33" s="534"/>
      <c r="BE33" s="543">
        <v>0</v>
      </c>
      <c r="BF33" s="543"/>
      <c r="BG33" s="546"/>
      <c r="BH33" s="547">
        <f t="shared" si="51"/>
        <v>4810908</v>
      </c>
      <c r="BI33" s="548">
        <f t="shared" si="124"/>
        <v>411987</v>
      </c>
      <c r="BJ33" s="548">
        <f t="shared" si="124"/>
        <v>4398921</v>
      </c>
      <c r="BK33" s="548">
        <f t="shared" si="124"/>
        <v>3449842</v>
      </c>
      <c r="BL33" s="548">
        <f t="shared" si="124"/>
        <v>949079</v>
      </c>
      <c r="BM33" s="547">
        <f t="shared" si="52"/>
        <v>0</v>
      </c>
      <c r="BN33" s="548">
        <f t="shared" si="4"/>
        <v>0</v>
      </c>
      <c r="BO33" s="548">
        <f t="shared" si="4"/>
        <v>0</v>
      </c>
      <c r="BP33" s="548">
        <f t="shared" si="4"/>
        <v>0</v>
      </c>
      <c r="BQ33" s="548">
        <f t="shared" si="4"/>
        <v>0</v>
      </c>
      <c r="BR33" s="547">
        <f t="shared" si="53"/>
        <v>1907037</v>
      </c>
      <c r="BS33" s="548">
        <f t="shared" si="5"/>
        <v>58239</v>
      </c>
      <c r="BT33" s="548">
        <f t="shared" si="5"/>
        <v>1848798</v>
      </c>
      <c r="BU33" s="548">
        <f t="shared" si="5"/>
        <v>1456083</v>
      </c>
      <c r="BV33" s="548">
        <f t="shared" si="5"/>
        <v>392715</v>
      </c>
      <c r="BW33" s="548"/>
      <c r="BX33" s="548"/>
      <c r="BY33" s="548"/>
      <c r="BZ33" s="548"/>
      <c r="CA33" s="548"/>
      <c r="CB33" s="547">
        <f t="shared" si="54"/>
        <v>790208</v>
      </c>
      <c r="CC33" s="548">
        <f t="shared" si="6"/>
        <v>1804</v>
      </c>
      <c r="CD33" s="548">
        <f t="shared" si="6"/>
        <v>788404</v>
      </c>
      <c r="CE33" s="548">
        <f t="shared" si="6"/>
        <v>788404</v>
      </c>
      <c r="CF33" s="548">
        <f t="shared" si="6"/>
        <v>0</v>
      </c>
      <c r="CG33" s="549">
        <f t="shared" si="55"/>
        <v>7508153</v>
      </c>
      <c r="CH33" s="547">
        <f t="shared" si="56"/>
        <v>5613600</v>
      </c>
      <c r="CI33" s="548">
        <f t="shared" si="56"/>
        <v>469440</v>
      </c>
      <c r="CJ33" s="548">
        <f t="shared" si="56"/>
        <v>5144160</v>
      </c>
      <c r="CK33" s="548">
        <f t="shared" si="56"/>
        <v>3947040</v>
      </c>
      <c r="CL33" s="548">
        <f t="shared" si="56"/>
        <v>1197120</v>
      </c>
      <c r="CM33" s="547">
        <f t="shared" si="57"/>
        <v>0</v>
      </c>
      <c r="CN33" s="548">
        <f t="shared" si="7"/>
        <v>0</v>
      </c>
      <c r="CO33" s="548">
        <f t="shared" si="7"/>
        <v>0</v>
      </c>
      <c r="CP33" s="548">
        <f t="shared" si="7"/>
        <v>0</v>
      </c>
      <c r="CQ33" s="548">
        <f t="shared" si="7"/>
        <v>0</v>
      </c>
      <c r="CR33" s="547">
        <f t="shared" si="58"/>
        <v>5191085</v>
      </c>
      <c r="CS33" s="548">
        <f t="shared" si="58"/>
        <v>155502</v>
      </c>
      <c r="CT33" s="548">
        <f t="shared" si="58"/>
        <v>5035583</v>
      </c>
      <c r="CU33" s="548">
        <f t="shared" si="58"/>
        <v>3877056</v>
      </c>
      <c r="CV33" s="548">
        <f t="shared" si="58"/>
        <v>1158527</v>
      </c>
      <c r="CW33" s="547">
        <f t="shared" si="59"/>
        <v>0</v>
      </c>
      <c r="CX33" s="548">
        <f t="shared" si="8"/>
        <v>0</v>
      </c>
      <c r="CY33" s="548">
        <f t="shared" si="8"/>
        <v>0</v>
      </c>
      <c r="CZ33" s="548">
        <f t="shared" si="8"/>
        <v>0</v>
      </c>
      <c r="DA33" s="548">
        <f t="shared" si="8"/>
        <v>0</v>
      </c>
      <c r="DB33" s="547">
        <f t="shared" si="60"/>
        <v>912704</v>
      </c>
      <c r="DC33" s="548">
        <f t="shared" si="9"/>
        <v>3008</v>
      </c>
      <c r="DD33" s="548">
        <f t="shared" si="9"/>
        <v>909696</v>
      </c>
      <c r="DE33" s="548">
        <f t="shared" si="9"/>
        <v>909696</v>
      </c>
      <c r="DF33" s="548">
        <f t="shared" si="9"/>
        <v>0</v>
      </c>
      <c r="DG33" s="549">
        <f t="shared" si="61"/>
        <v>11717389</v>
      </c>
      <c r="DH33" s="547">
        <f t="shared" si="62"/>
        <v>1313907</v>
      </c>
      <c r="DI33" s="548">
        <f t="shared" si="62"/>
        <v>105635</v>
      </c>
      <c r="DJ33" s="548">
        <f t="shared" si="62"/>
        <v>1208272</v>
      </c>
      <c r="DK33" s="548">
        <f t="shared" si="62"/>
        <v>883930</v>
      </c>
      <c r="DL33" s="548">
        <f t="shared" si="62"/>
        <v>324342</v>
      </c>
      <c r="DM33" s="547">
        <f t="shared" si="63"/>
        <v>0</v>
      </c>
      <c r="DN33" s="548">
        <f t="shared" si="10"/>
        <v>0</v>
      </c>
      <c r="DO33" s="548">
        <f t="shared" si="10"/>
        <v>0</v>
      </c>
      <c r="DP33" s="548">
        <f t="shared" si="10"/>
        <v>0</v>
      </c>
      <c r="DQ33" s="548">
        <f t="shared" si="10"/>
        <v>0</v>
      </c>
      <c r="DR33" s="548"/>
      <c r="DS33" s="548"/>
      <c r="DT33" s="548"/>
      <c r="DU33" s="548"/>
      <c r="DV33" s="548"/>
      <c r="DW33" s="547">
        <f t="shared" si="64"/>
        <v>0</v>
      </c>
      <c r="DX33" s="548">
        <f t="shared" si="11"/>
        <v>0</v>
      </c>
      <c r="DY33" s="548">
        <f t="shared" si="11"/>
        <v>0</v>
      </c>
      <c r="DZ33" s="548">
        <f t="shared" si="11"/>
        <v>0</v>
      </c>
      <c r="EA33" s="548">
        <f t="shared" si="11"/>
        <v>0</v>
      </c>
      <c r="EB33" s="547">
        <f t="shared" si="65"/>
        <v>0</v>
      </c>
      <c r="EC33" s="548">
        <f t="shared" si="12"/>
        <v>0</v>
      </c>
      <c r="ED33" s="548">
        <f t="shared" si="12"/>
        <v>0</v>
      </c>
      <c r="EE33" s="548">
        <f t="shared" si="12"/>
        <v>0</v>
      </c>
      <c r="EF33" s="548">
        <f t="shared" si="12"/>
        <v>0</v>
      </c>
      <c r="EG33" s="549">
        <f t="shared" si="66"/>
        <v>1313907</v>
      </c>
      <c r="EH33" s="549">
        <f t="shared" si="67"/>
        <v>20539449</v>
      </c>
      <c r="EI33" s="550">
        <f t="shared" si="68"/>
        <v>1205615</v>
      </c>
      <c r="EJ33" s="550">
        <f t="shared" si="13"/>
        <v>19333834</v>
      </c>
      <c r="EK33" s="550">
        <f t="shared" si="13"/>
        <v>15312051</v>
      </c>
      <c r="EL33" s="550">
        <f t="shared" si="13"/>
        <v>4021783</v>
      </c>
      <c r="EM33" s="551">
        <f t="shared" si="69"/>
        <v>11738415</v>
      </c>
      <c r="EN33" s="551">
        <f t="shared" si="70"/>
        <v>0</v>
      </c>
      <c r="EO33" s="551">
        <f t="shared" si="71"/>
        <v>7098122</v>
      </c>
      <c r="EP33" s="551">
        <f t="shared" si="72"/>
        <v>0</v>
      </c>
      <c r="EQ33" s="551">
        <f t="shared" si="73"/>
        <v>1702912</v>
      </c>
      <c r="ER33" s="547">
        <f t="shared" si="74"/>
        <v>0</v>
      </c>
      <c r="ES33" s="548">
        <f t="shared" si="74"/>
        <v>0</v>
      </c>
      <c r="ET33" s="548">
        <f t="shared" si="74"/>
        <v>0</v>
      </c>
      <c r="EU33" s="548">
        <f t="shared" si="74"/>
        <v>0</v>
      </c>
      <c r="EV33" s="548">
        <f t="shared" si="74"/>
        <v>0</v>
      </c>
      <c r="EW33" s="547">
        <f t="shared" si="75"/>
        <v>0</v>
      </c>
      <c r="EX33" s="547">
        <f t="shared" si="75"/>
        <v>0</v>
      </c>
      <c r="EY33" s="547">
        <f t="shared" si="75"/>
        <v>0</v>
      </c>
      <c r="EZ33" s="547">
        <f t="shared" si="75"/>
        <v>0</v>
      </c>
      <c r="FA33" s="547">
        <f t="shared" si="75"/>
        <v>0</v>
      </c>
      <c r="FB33" s="552">
        <f t="shared" si="76"/>
        <v>0</v>
      </c>
      <c r="FC33" s="552">
        <f t="shared" si="76"/>
        <v>0</v>
      </c>
      <c r="FD33" s="552">
        <f t="shared" si="76"/>
        <v>0</v>
      </c>
      <c r="FE33" s="552">
        <f t="shared" si="76"/>
        <v>0</v>
      </c>
      <c r="FF33" s="552">
        <f t="shared" si="76"/>
        <v>0</v>
      </c>
      <c r="FG33" s="552">
        <f t="shared" si="77"/>
        <v>0</v>
      </c>
      <c r="FH33" s="552">
        <f t="shared" si="77"/>
        <v>0</v>
      </c>
      <c r="FI33" s="552">
        <f t="shared" si="77"/>
        <v>0</v>
      </c>
      <c r="FJ33" s="552">
        <f t="shared" si="77"/>
        <v>0</v>
      </c>
      <c r="FK33" s="552">
        <f t="shared" si="77"/>
        <v>0</v>
      </c>
      <c r="FL33" s="547">
        <f t="shared" si="78"/>
        <v>37700</v>
      </c>
      <c r="FM33" s="547">
        <f t="shared" si="78"/>
        <v>750</v>
      </c>
      <c r="FN33" s="547">
        <f t="shared" si="78"/>
        <v>36950</v>
      </c>
      <c r="FO33" s="547">
        <f t="shared" si="78"/>
        <v>36950</v>
      </c>
      <c r="FP33" s="547">
        <f t="shared" si="78"/>
        <v>0</v>
      </c>
      <c r="FQ33" s="547">
        <f t="shared" si="79"/>
        <v>15492</v>
      </c>
      <c r="FR33" s="547">
        <f t="shared" si="79"/>
        <v>300</v>
      </c>
      <c r="FS33" s="547">
        <f t="shared" si="79"/>
        <v>15192</v>
      </c>
      <c r="FT33" s="547">
        <f t="shared" si="79"/>
        <v>15192</v>
      </c>
      <c r="FU33" s="547">
        <f t="shared" si="79"/>
        <v>0</v>
      </c>
      <c r="FV33" s="552">
        <f t="shared" si="80"/>
        <v>0</v>
      </c>
      <c r="FW33" s="552">
        <f t="shared" si="80"/>
        <v>0</v>
      </c>
      <c r="FX33" s="552">
        <f t="shared" si="80"/>
        <v>0</v>
      </c>
      <c r="FY33" s="552">
        <f t="shared" si="80"/>
        <v>0</v>
      </c>
      <c r="FZ33" s="552">
        <f t="shared" si="80"/>
        <v>0</v>
      </c>
      <c r="GA33" s="552">
        <f t="shared" si="81"/>
        <v>0</v>
      </c>
      <c r="GB33" s="552">
        <f t="shared" si="81"/>
        <v>0</v>
      </c>
      <c r="GC33" s="552">
        <f t="shared" si="81"/>
        <v>0</v>
      </c>
      <c r="GD33" s="552">
        <f t="shared" si="81"/>
        <v>0</v>
      </c>
      <c r="GE33" s="552">
        <f t="shared" si="81"/>
        <v>0</v>
      </c>
      <c r="GF33" s="552">
        <f t="shared" si="82"/>
        <v>0</v>
      </c>
      <c r="GG33" s="552">
        <f t="shared" si="82"/>
        <v>0</v>
      </c>
      <c r="GH33" s="552">
        <f t="shared" si="82"/>
        <v>0</v>
      </c>
      <c r="GI33" s="552">
        <f t="shared" si="82"/>
        <v>0</v>
      </c>
      <c r="GJ33" s="552">
        <f t="shared" si="82"/>
        <v>0</v>
      </c>
      <c r="GK33" s="552">
        <f t="shared" si="83"/>
        <v>0</v>
      </c>
      <c r="GL33" s="552">
        <f t="shared" si="83"/>
        <v>0</v>
      </c>
      <c r="GM33" s="552">
        <f t="shared" si="83"/>
        <v>0</v>
      </c>
      <c r="GN33" s="552">
        <f t="shared" si="83"/>
        <v>0</v>
      </c>
      <c r="GO33" s="552">
        <f t="shared" si="83"/>
        <v>0</v>
      </c>
      <c r="GP33" s="547">
        <f t="shared" si="84"/>
        <v>63964</v>
      </c>
      <c r="GQ33" s="547">
        <f t="shared" si="84"/>
        <v>27634</v>
      </c>
      <c r="GR33" s="547">
        <f t="shared" si="84"/>
        <v>36330</v>
      </c>
      <c r="GS33" s="547">
        <f t="shared" si="84"/>
        <v>27875</v>
      </c>
      <c r="GT33" s="547">
        <f t="shared" si="84"/>
        <v>8455</v>
      </c>
      <c r="GU33" s="547">
        <f t="shared" si="85"/>
        <v>0</v>
      </c>
      <c r="GV33" s="547">
        <f t="shared" si="85"/>
        <v>0</v>
      </c>
      <c r="GW33" s="547">
        <f t="shared" si="85"/>
        <v>0</v>
      </c>
      <c r="GX33" s="547">
        <f t="shared" si="85"/>
        <v>0</v>
      </c>
      <c r="GY33" s="547">
        <f t="shared" si="85"/>
        <v>0</v>
      </c>
      <c r="GZ33" s="552">
        <f t="shared" si="86"/>
        <v>0</v>
      </c>
      <c r="HA33" s="552">
        <f t="shared" si="86"/>
        <v>0</v>
      </c>
      <c r="HB33" s="552">
        <f t="shared" si="86"/>
        <v>0</v>
      </c>
      <c r="HC33" s="552">
        <f t="shared" si="86"/>
        <v>0</v>
      </c>
      <c r="HD33" s="552">
        <f t="shared" si="86"/>
        <v>0</v>
      </c>
      <c r="HE33" s="552">
        <f t="shared" si="87"/>
        <v>41364</v>
      </c>
      <c r="HF33" s="552">
        <f t="shared" si="87"/>
        <v>5034</v>
      </c>
      <c r="HG33" s="552">
        <f t="shared" si="87"/>
        <v>36330</v>
      </c>
      <c r="HH33" s="552">
        <f t="shared" si="87"/>
        <v>27875</v>
      </c>
      <c r="HI33" s="552">
        <f t="shared" si="87"/>
        <v>8455</v>
      </c>
      <c r="HJ33" s="547">
        <f t="shared" si="88"/>
        <v>0</v>
      </c>
      <c r="HK33" s="547">
        <f t="shared" si="88"/>
        <v>0</v>
      </c>
      <c r="HL33" s="547">
        <f t="shared" si="88"/>
        <v>0</v>
      </c>
      <c r="HM33" s="547">
        <f t="shared" si="88"/>
        <v>0</v>
      </c>
      <c r="HN33" s="547">
        <f t="shared" si="88"/>
        <v>0</v>
      </c>
      <c r="HO33" s="547">
        <f t="shared" si="89"/>
        <v>0</v>
      </c>
      <c r="HP33" s="547">
        <f t="shared" si="89"/>
        <v>0</v>
      </c>
      <c r="HQ33" s="547">
        <f t="shared" si="89"/>
        <v>0</v>
      </c>
      <c r="HR33" s="547">
        <f t="shared" si="89"/>
        <v>0</v>
      </c>
      <c r="HS33" s="547">
        <f t="shared" si="89"/>
        <v>0</v>
      </c>
      <c r="HT33" s="552">
        <f t="shared" si="90"/>
        <v>0</v>
      </c>
      <c r="HU33" s="552">
        <f t="shared" si="90"/>
        <v>0</v>
      </c>
      <c r="HV33" s="552">
        <f t="shared" si="90"/>
        <v>0</v>
      </c>
      <c r="HW33" s="552">
        <f t="shared" si="90"/>
        <v>0</v>
      </c>
      <c r="HX33" s="552">
        <f t="shared" si="90"/>
        <v>0</v>
      </c>
      <c r="HY33" s="552">
        <f t="shared" si="91"/>
        <v>0</v>
      </c>
      <c r="HZ33" s="552">
        <f t="shared" si="91"/>
        <v>0</v>
      </c>
      <c r="IA33" s="552">
        <f t="shared" si="91"/>
        <v>0</v>
      </c>
      <c r="IB33" s="552">
        <f t="shared" si="91"/>
        <v>0</v>
      </c>
      <c r="IC33" s="552">
        <f t="shared" si="91"/>
        <v>0</v>
      </c>
      <c r="ID33" s="547">
        <f t="shared" si="92"/>
        <v>369160</v>
      </c>
      <c r="IE33" s="547">
        <f t="shared" si="92"/>
        <v>56884</v>
      </c>
      <c r="IF33" s="547">
        <f t="shared" si="92"/>
        <v>312276</v>
      </c>
      <c r="IG33" s="547">
        <f t="shared" si="92"/>
        <v>244908</v>
      </c>
      <c r="IH33" s="547">
        <f t="shared" si="92"/>
        <v>67368</v>
      </c>
      <c r="II33" s="547">
        <f t="shared" si="93"/>
        <v>251084</v>
      </c>
      <c r="IJ33" s="547">
        <f t="shared" si="93"/>
        <v>33104</v>
      </c>
      <c r="IK33" s="547">
        <f t="shared" si="93"/>
        <v>217980</v>
      </c>
      <c r="IL33" s="547">
        <f t="shared" si="93"/>
        <v>167250</v>
      </c>
      <c r="IM33" s="547">
        <f t="shared" si="93"/>
        <v>50730</v>
      </c>
      <c r="IN33" s="552">
        <f t="shared" si="94"/>
        <v>0</v>
      </c>
      <c r="IO33" s="552">
        <f t="shared" si="94"/>
        <v>0</v>
      </c>
      <c r="IP33" s="552">
        <f t="shared" si="94"/>
        <v>0</v>
      </c>
      <c r="IQ33" s="552">
        <f t="shared" si="94"/>
        <v>0</v>
      </c>
      <c r="IR33" s="552">
        <f t="shared" si="94"/>
        <v>0</v>
      </c>
      <c r="IS33" s="552">
        <f t="shared" si="95"/>
        <v>0</v>
      </c>
      <c r="IT33" s="552">
        <f t="shared" si="95"/>
        <v>0</v>
      </c>
      <c r="IU33" s="552">
        <f t="shared" si="95"/>
        <v>0</v>
      </c>
      <c r="IV33" s="552">
        <f t="shared" si="95"/>
        <v>0</v>
      </c>
      <c r="IW33" s="552">
        <f t="shared" si="95"/>
        <v>0</v>
      </c>
      <c r="IX33" s="547">
        <f t="shared" si="96"/>
        <v>0</v>
      </c>
      <c r="IY33" s="547">
        <f t="shared" si="96"/>
        <v>0</v>
      </c>
      <c r="IZ33" s="547">
        <f t="shared" si="96"/>
        <v>0</v>
      </c>
      <c r="JA33" s="547">
        <f t="shared" si="96"/>
        <v>0</v>
      </c>
      <c r="JB33" s="547">
        <f t="shared" si="96"/>
        <v>0</v>
      </c>
      <c r="JC33" s="547">
        <f t="shared" si="97"/>
        <v>0</v>
      </c>
      <c r="JD33" s="547">
        <f t="shared" si="97"/>
        <v>0</v>
      </c>
      <c r="JE33" s="547">
        <f t="shared" si="97"/>
        <v>0</v>
      </c>
      <c r="JF33" s="547">
        <f t="shared" si="97"/>
        <v>0</v>
      </c>
      <c r="JG33" s="547">
        <f t="shared" si="97"/>
        <v>0</v>
      </c>
      <c r="JH33" s="552">
        <f t="shared" si="98"/>
        <v>0</v>
      </c>
      <c r="JI33" s="552">
        <f t="shared" si="98"/>
        <v>0</v>
      </c>
      <c r="JJ33" s="552">
        <f t="shared" si="98"/>
        <v>0</v>
      </c>
      <c r="JK33" s="552">
        <f t="shared" si="98"/>
        <v>0</v>
      </c>
      <c r="JL33" s="552">
        <f t="shared" si="98"/>
        <v>0</v>
      </c>
      <c r="JM33" s="552">
        <f t="shared" si="99"/>
        <v>0</v>
      </c>
      <c r="JN33" s="552">
        <f t="shared" si="99"/>
        <v>0</v>
      </c>
      <c r="JO33" s="552">
        <f t="shared" si="99"/>
        <v>0</v>
      </c>
      <c r="JP33" s="552">
        <f t="shared" si="99"/>
        <v>0</v>
      </c>
      <c r="JQ33" s="552">
        <f t="shared" si="99"/>
        <v>0</v>
      </c>
      <c r="JR33" s="547">
        <f t="shared" si="100"/>
        <v>0</v>
      </c>
      <c r="JS33" s="547">
        <f t="shared" si="100"/>
        <v>0</v>
      </c>
      <c r="JT33" s="547">
        <f t="shared" si="100"/>
        <v>0</v>
      </c>
      <c r="JU33" s="547">
        <f t="shared" si="100"/>
        <v>0</v>
      </c>
      <c r="JV33" s="547">
        <f t="shared" si="100"/>
        <v>0</v>
      </c>
      <c r="JW33" s="547">
        <f t="shared" si="101"/>
        <v>0</v>
      </c>
      <c r="JX33" s="547">
        <f t="shared" si="101"/>
        <v>0</v>
      </c>
      <c r="JY33" s="547">
        <f t="shared" si="101"/>
        <v>0</v>
      </c>
      <c r="JZ33" s="547">
        <f t="shared" si="101"/>
        <v>0</v>
      </c>
      <c r="KA33" s="547">
        <f t="shared" si="101"/>
        <v>0</v>
      </c>
      <c r="KB33" s="552">
        <f t="shared" si="102"/>
        <v>0</v>
      </c>
      <c r="KC33" s="552">
        <f t="shared" si="102"/>
        <v>0</v>
      </c>
      <c r="KD33" s="552">
        <f t="shared" si="102"/>
        <v>0</v>
      </c>
      <c r="KE33" s="552">
        <f t="shared" si="102"/>
        <v>0</v>
      </c>
      <c r="KF33" s="552">
        <f t="shared" si="102"/>
        <v>0</v>
      </c>
      <c r="KG33" s="552">
        <f t="shared" si="103"/>
        <v>0</v>
      </c>
      <c r="KH33" s="552">
        <f t="shared" si="103"/>
        <v>0</v>
      </c>
      <c r="KI33" s="552">
        <f t="shared" si="103"/>
        <v>0</v>
      </c>
      <c r="KJ33" s="552">
        <f t="shared" si="103"/>
        <v>0</v>
      </c>
      <c r="KK33" s="552">
        <f t="shared" si="103"/>
        <v>0</v>
      </c>
      <c r="KL33" s="552">
        <f t="shared" si="104"/>
        <v>53192</v>
      </c>
      <c r="KM33" s="552">
        <f t="shared" si="105"/>
        <v>725572</v>
      </c>
      <c r="KN33" s="549">
        <f t="shared" si="106"/>
        <v>778764</v>
      </c>
      <c r="KO33" s="549">
        <f t="shared" si="106"/>
        <v>123706</v>
      </c>
      <c r="KP33" s="549">
        <f t="shared" si="106"/>
        <v>655058</v>
      </c>
      <c r="KQ33" s="549">
        <f t="shared" si="106"/>
        <v>520050</v>
      </c>
      <c r="KR33" s="549">
        <f t="shared" si="106"/>
        <v>135008</v>
      </c>
      <c r="KS33" s="549">
        <f t="shared" si="44"/>
        <v>21318213</v>
      </c>
      <c r="KT33" s="550">
        <f t="shared" si="44"/>
        <v>1329321</v>
      </c>
      <c r="KU33" s="550">
        <f t="shared" si="44"/>
        <v>19988892</v>
      </c>
      <c r="KV33" s="550">
        <f t="shared" si="44"/>
        <v>15832101</v>
      </c>
      <c r="KW33" s="550">
        <f t="shared" si="44"/>
        <v>4156791</v>
      </c>
      <c r="KX33" s="537">
        <f t="shared" si="107"/>
        <v>21318.2</v>
      </c>
      <c r="KY33" s="553">
        <f t="shared" si="108"/>
        <v>21265</v>
      </c>
      <c r="KZ33" s="553">
        <f t="shared" si="109"/>
        <v>53.2</v>
      </c>
      <c r="LA33" s="554">
        <f t="shared" si="110"/>
        <v>21318.2</v>
      </c>
      <c r="LC33" s="723">
        <f t="shared" si="111"/>
        <v>0</v>
      </c>
      <c r="LD33" s="723">
        <f t="shared" si="112"/>
        <v>0</v>
      </c>
      <c r="LE33" s="723">
        <f t="shared" si="113"/>
        <v>0</v>
      </c>
      <c r="LF33" s="723">
        <f t="shared" si="114"/>
        <v>0</v>
      </c>
      <c r="LG33" s="723">
        <f t="shared" si="115"/>
        <v>1508</v>
      </c>
      <c r="LH33" s="723">
        <f t="shared" si="116"/>
        <v>1291</v>
      </c>
      <c r="LI33" s="555"/>
      <c r="LJ33" s="555"/>
      <c r="LK33" s="555"/>
      <c r="LL33" s="555"/>
      <c r="LM33" s="555"/>
      <c r="LN33" s="555"/>
      <c r="LO33" s="555"/>
      <c r="LP33" s="555"/>
      <c r="LQ33" s="555"/>
      <c r="LR33" s="555"/>
      <c r="LS33" s="555"/>
      <c r="LT33" s="555"/>
      <c r="LU33" s="555"/>
      <c r="LV33" s="555"/>
      <c r="LW33" s="555"/>
      <c r="LX33" s="555"/>
      <c r="LY33" s="555"/>
      <c r="LZ33" s="555"/>
      <c r="MA33" s="555"/>
      <c r="MB33" s="555"/>
      <c r="MC33" s="555"/>
      <c r="MD33" s="555"/>
      <c r="ME33" s="555"/>
      <c r="MF33" s="555"/>
      <c r="MG33" s="555"/>
      <c r="MH33" s="555"/>
      <c r="MI33" s="555"/>
      <c r="MJ33" s="555"/>
      <c r="MK33" s="555"/>
      <c r="ML33" s="555"/>
      <c r="MM33" s="555"/>
      <c r="MN33" s="555"/>
      <c r="MO33" s="555"/>
      <c r="MP33" s="555"/>
      <c r="MQ33" s="555"/>
      <c r="MR33" s="555"/>
      <c r="MS33" s="555"/>
      <c r="MT33" s="555"/>
      <c r="MU33" s="555"/>
      <c r="MV33" s="555"/>
      <c r="MW33" s="555"/>
      <c r="MX33" s="555"/>
      <c r="MY33" s="555"/>
      <c r="MZ33" s="555"/>
      <c r="NA33" s="555"/>
      <c r="NB33" s="555"/>
      <c r="NC33" s="555"/>
      <c r="ND33" s="555"/>
      <c r="NE33" s="555"/>
      <c r="NF33" s="555"/>
      <c r="NG33" s="555"/>
      <c r="NH33" s="555"/>
      <c r="NI33" s="555"/>
      <c r="NJ33" s="555"/>
      <c r="NL33" s="749">
        <f t="shared" si="117"/>
        <v>184580</v>
      </c>
      <c r="NM33" s="724">
        <f t="shared" si="118"/>
        <v>118804</v>
      </c>
      <c r="NN33" s="724">
        <f t="shared" si="119"/>
        <v>0</v>
      </c>
      <c r="NO33" s="750">
        <f t="shared" si="120"/>
        <v>156138</v>
      </c>
      <c r="NP33" s="751">
        <f t="shared" si="45"/>
        <v>96880</v>
      </c>
      <c r="NQ33" s="751">
        <f t="shared" si="45"/>
        <v>0</v>
      </c>
      <c r="NR33" s="749">
        <f t="shared" si="121"/>
        <v>28442</v>
      </c>
      <c r="NS33" s="724">
        <f t="shared" si="122"/>
        <v>21924</v>
      </c>
      <c r="NT33" s="724">
        <f t="shared" si="123"/>
        <v>0</v>
      </c>
    </row>
    <row r="34" spans="1:384">
      <c r="A34" s="533" t="s">
        <v>805</v>
      </c>
      <c r="B34" s="534"/>
      <c r="C34" s="534"/>
      <c r="D34" s="534"/>
      <c r="E34" s="535">
        <f t="shared" si="46"/>
        <v>0</v>
      </c>
      <c r="F34" s="536"/>
      <c r="G34" s="536"/>
      <c r="H34" s="536"/>
      <c r="I34" s="535">
        <f t="shared" si="47"/>
        <v>0</v>
      </c>
      <c r="J34" s="537">
        <f t="shared" si="48"/>
        <v>0</v>
      </c>
      <c r="K34" s="560">
        <v>517</v>
      </c>
      <c r="L34" s="534"/>
      <c r="M34" s="556">
        <v>0</v>
      </c>
      <c r="N34" s="534"/>
      <c r="O34" s="538">
        <v>1</v>
      </c>
      <c r="P34" s="535">
        <f t="shared" si="1"/>
        <v>518</v>
      </c>
      <c r="Q34" s="560">
        <v>534</v>
      </c>
      <c r="R34" s="534"/>
      <c r="S34" s="556">
        <v>0</v>
      </c>
      <c r="T34" s="534"/>
      <c r="U34" s="538">
        <v>1</v>
      </c>
      <c r="V34" s="535">
        <f t="shared" si="2"/>
        <v>535</v>
      </c>
      <c r="W34" s="560">
        <v>79</v>
      </c>
      <c r="X34" s="534"/>
      <c r="Y34" s="534"/>
      <c r="Z34" s="534"/>
      <c r="AA34" s="538">
        <v>1</v>
      </c>
      <c r="AB34" s="535">
        <f t="shared" si="49"/>
        <v>80</v>
      </c>
      <c r="AC34" s="532">
        <f t="shared" si="50"/>
        <v>1133</v>
      </c>
      <c r="AD34" s="324"/>
      <c r="AE34" s="324"/>
      <c r="AF34" s="324"/>
      <c r="AG34" s="324"/>
      <c r="AH34" s="324">
        <v>25</v>
      </c>
      <c r="AI34" s="324">
        <v>36</v>
      </c>
      <c r="AJ34" s="540"/>
      <c r="AK34" s="541">
        <v>0</v>
      </c>
      <c r="AL34" s="542"/>
      <c r="AM34" s="543">
        <v>0</v>
      </c>
      <c r="AN34" s="543"/>
      <c r="AO34" s="540"/>
      <c r="AP34" s="544"/>
      <c r="AQ34" s="543">
        <v>0</v>
      </c>
      <c r="AR34" s="541"/>
      <c r="AS34" s="541"/>
      <c r="AT34" s="534"/>
      <c r="AU34" s="534"/>
      <c r="AV34" s="543">
        <v>0</v>
      </c>
      <c r="AW34" s="543">
        <v>0</v>
      </c>
      <c r="AX34" s="541"/>
      <c r="AY34" s="543">
        <v>0</v>
      </c>
      <c r="AZ34" s="543"/>
      <c r="BA34" s="541"/>
      <c r="BB34" s="543"/>
      <c r="BC34" s="534"/>
      <c r="BD34" s="534"/>
      <c r="BE34" s="543">
        <v>0</v>
      </c>
      <c r="BF34" s="543"/>
      <c r="BG34" s="546"/>
      <c r="BH34" s="547">
        <f t="shared" si="51"/>
        <v>13022196</v>
      </c>
      <c r="BI34" s="548">
        <f t="shared" si="124"/>
        <v>1115169</v>
      </c>
      <c r="BJ34" s="548">
        <f t="shared" si="124"/>
        <v>11907027</v>
      </c>
      <c r="BK34" s="548">
        <f t="shared" si="124"/>
        <v>9338054</v>
      </c>
      <c r="BL34" s="548">
        <f t="shared" si="124"/>
        <v>2568973</v>
      </c>
      <c r="BM34" s="547">
        <f t="shared" si="52"/>
        <v>0</v>
      </c>
      <c r="BN34" s="548">
        <f t="shared" si="4"/>
        <v>0</v>
      </c>
      <c r="BO34" s="548">
        <f t="shared" si="4"/>
        <v>0</v>
      </c>
      <c r="BP34" s="548">
        <f t="shared" si="4"/>
        <v>0</v>
      </c>
      <c r="BQ34" s="548">
        <f t="shared" si="4"/>
        <v>0</v>
      </c>
      <c r="BR34" s="547">
        <f t="shared" si="53"/>
        <v>0</v>
      </c>
      <c r="BS34" s="548">
        <f t="shared" si="5"/>
        <v>0</v>
      </c>
      <c r="BT34" s="548">
        <f t="shared" si="5"/>
        <v>0</v>
      </c>
      <c r="BU34" s="548">
        <f t="shared" si="5"/>
        <v>0</v>
      </c>
      <c r="BV34" s="548">
        <f t="shared" si="5"/>
        <v>0</v>
      </c>
      <c r="BW34" s="548"/>
      <c r="BX34" s="548"/>
      <c r="BY34" s="548"/>
      <c r="BZ34" s="548"/>
      <c r="CA34" s="548"/>
      <c r="CB34" s="547">
        <f t="shared" si="54"/>
        <v>197552</v>
      </c>
      <c r="CC34" s="548">
        <f t="shared" si="6"/>
        <v>451</v>
      </c>
      <c r="CD34" s="548">
        <f t="shared" si="6"/>
        <v>197101</v>
      </c>
      <c r="CE34" s="548">
        <f t="shared" si="6"/>
        <v>197101</v>
      </c>
      <c r="CF34" s="548">
        <f t="shared" si="6"/>
        <v>0</v>
      </c>
      <c r="CG34" s="549">
        <f t="shared" si="55"/>
        <v>13219748</v>
      </c>
      <c r="CH34" s="547">
        <f t="shared" si="56"/>
        <v>18735390</v>
      </c>
      <c r="CI34" s="548">
        <f t="shared" si="56"/>
        <v>1566756</v>
      </c>
      <c r="CJ34" s="548">
        <f t="shared" si="56"/>
        <v>17168634</v>
      </c>
      <c r="CK34" s="548">
        <f t="shared" si="56"/>
        <v>13173246</v>
      </c>
      <c r="CL34" s="548">
        <f t="shared" si="56"/>
        <v>3995388</v>
      </c>
      <c r="CM34" s="547">
        <f t="shared" si="57"/>
        <v>0</v>
      </c>
      <c r="CN34" s="548">
        <f t="shared" si="7"/>
        <v>0</v>
      </c>
      <c r="CO34" s="548">
        <f t="shared" si="7"/>
        <v>0</v>
      </c>
      <c r="CP34" s="548">
        <f t="shared" si="7"/>
        <v>0</v>
      </c>
      <c r="CQ34" s="548">
        <f t="shared" si="7"/>
        <v>0</v>
      </c>
      <c r="CR34" s="547">
        <f t="shared" si="58"/>
        <v>0</v>
      </c>
      <c r="CS34" s="548">
        <f t="shared" si="58"/>
        <v>0</v>
      </c>
      <c r="CT34" s="548">
        <f t="shared" si="58"/>
        <v>0</v>
      </c>
      <c r="CU34" s="548">
        <f t="shared" si="58"/>
        <v>0</v>
      </c>
      <c r="CV34" s="548">
        <f t="shared" si="58"/>
        <v>0</v>
      </c>
      <c r="CW34" s="547">
        <f t="shared" si="59"/>
        <v>0</v>
      </c>
      <c r="CX34" s="548">
        <f t="shared" si="8"/>
        <v>0</v>
      </c>
      <c r="CY34" s="548">
        <f t="shared" si="8"/>
        <v>0</v>
      </c>
      <c r="CZ34" s="548">
        <f t="shared" si="8"/>
        <v>0</v>
      </c>
      <c r="DA34" s="548">
        <f t="shared" si="8"/>
        <v>0</v>
      </c>
      <c r="DB34" s="547">
        <f t="shared" si="60"/>
        <v>228176</v>
      </c>
      <c r="DC34" s="548">
        <f t="shared" si="9"/>
        <v>752</v>
      </c>
      <c r="DD34" s="548">
        <f t="shared" si="9"/>
        <v>227424</v>
      </c>
      <c r="DE34" s="548">
        <f t="shared" si="9"/>
        <v>227424</v>
      </c>
      <c r="DF34" s="548">
        <f t="shared" si="9"/>
        <v>0</v>
      </c>
      <c r="DG34" s="549">
        <f t="shared" si="61"/>
        <v>18963566</v>
      </c>
      <c r="DH34" s="547">
        <f t="shared" si="62"/>
        <v>2805369</v>
      </c>
      <c r="DI34" s="548">
        <f t="shared" si="62"/>
        <v>225545</v>
      </c>
      <c r="DJ34" s="548">
        <f t="shared" si="62"/>
        <v>2579824</v>
      </c>
      <c r="DK34" s="548">
        <f t="shared" si="62"/>
        <v>1887310</v>
      </c>
      <c r="DL34" s="548">
        <f t="shared" si="62"/>
        <v>692514</v>
      </c>
      <c r="DM34" s="547">
        <f t="shared" si="63"/>
        <v>0</v>
      </c>
      <c r="DN34" s="548">
        <f t="shared" si="10"/>
        <v>0</v>
      </c>
      <c r="DO34" s="548">
        <f t="shared" si="10"/>
        <v>0</v>
      </c>
      <c r="DP34" s="548">
        <f t="shared" si="10"/>
        <v>0</v>
      </c>
      <c r="DQ34" s="548">
        <f t="shared" si="10"/>
        <v>0</v>
      </c>
      <c r="DR34" s="548"/>
      <c r="DS34" s="548"/>
      <c r="DT34" s="548"/>
      <c r="DU34" s="548"/>
      <c r="DV34" s="548"/>
      <c r="DW34" s="547">
        <f t="shared" si="64"/>
        <v>0</v>
      </c>
      <c r="DX34" s="548">
        <f t="shared" si="11"/>
        <v>0</v>
      </c>
      <c r="DY34" s="548">
        <f t="shared" si="11"/>
        <v>0</v>
      </c>
      <c r="DZ34" s="548">
        <f t="shared" si="11"/>
        <v>0</v>
      </c>
      <c r="EA34" s="548">
        <f t="shared" si="11"/>
        <v>0</v>
      </c>
      <c r="EB34" s="547">
        <f t="shared" si="65"/>
        <v>273811</v>
      </c>
      <c r="EC34" s="548">
        <f t="shared" si="12"/>
        <v>903</v>
      </c>
      <c r="ED34" s="548">
        <f t="shared" si="12"/>
        <v>272908</v>
      </c>
      <c r="EE34" s="548">
        <f t="shared" si="12"/>
        <v>272908</v>
      </c>
      <c r="EF34" s="548">
        <f t="shared" si="12"/>
        <v>0</v>
      </c>
      <c r="EG34" s="549">
        <f t="shared" si="66"/>
        <v>3079180</v>
      </c>
      <c r="EH34" s="549">
        <f t="shared" si="67"/>
        <v>35262494</v>
      </c>
      <c r="EI34" s="550">
        <f t="shared" si="68"/>
        <v>2909576</v>
      </c>
      <c r="EJ34" s="550">
        <f t="shared" si="13"/>
        <v>32352918</v>
      </c>
      <c r="EK34" s="550">
        <f t="shared" si="13"/>
        <v>25096043</v>
      </c>
      <c r="EL34" s="550">
        <f t="shared" si="13"/>
        <v>7256875</v>
      </c>
      <c r="EM34" s="551">
        <f t="shared" si="69"/>
        <v>34562955</v>
      </c>
      <c r="EN34" s="551">
        <f t="shared" si="70"/>
        <v>0</v>
      </c>
      <c r="EO34" s="551">
        <f t="shared" si="71"/>
        <v>0</v>
      </c>
      <c r="EP34" s="551">
        <f t="shared" si="72"/>
        <v>0</v>
      </c>
      <c r="EQ34" s="551">
        <f t="shared" si="73"/>
        <v>699539</v>
      </c>
      <c r="ER34" s="547">
        <f t="shared" si="74"/>
        <v>0</v>
      </c>
      <c r="ES34" s="548">
        <f t="shared" si="74"/>
        <v>0</v>
      </c>
      <c r="ET34" s="548">
        <f t="shared" si="74"/>
        <v>0</v>
      </c>
      <c r="EU34" s="548">
        <f t="shared" si="74"/>
        <v>0</v>
      </c>
      <c r="EV34" s="548">
        <f t="shared" si="74"/>
        <v>0</v>
      </c>
      <c r="EW34" s="547">
        <f t="shared" si="75"/>
        <v>0</v>
      </c>
      <c r="EX34" s="547">
        <f t="shared" si="75"/>
        <v>0</v>
      </c>
      <c r="EY34" s="547">
        <f t="shared" si="75"/>
        <v>0</v>
      </c>
      <c r="EZ34" s="547">
        <f t="shared" si="75"/>
        <v>0</v>
      </c>
      <c r="FA34" s="547">
        <f t="shared" si="75"/>
        <v>0</v>
      </c>
      <c r="FB34" s="552">
        <f t="shared" si="76"/>
        <v>0</v>
      </c>
      <c r="FC34" s="552">
        <f t="shared" si="76"/>
        <v>0</v>
      </c>
      <c r="FD34" s="552">
        <f t="shared" si="76"/>
        <v>0</v>
      </c>
      <c r="FE34" s="552">
        <f t="shared" si="76"/>
        <v>0</v>
      </c>
      <c r="FF34" s="552">
        <f t="shared" si="76"/>
        <v>0</v>
      </c>
      <c r="FG34" s="552">
        <f t="shared" si="77"/>
        <v>0</v>
      </c>
      <c r="FH34" s="552">
        <f t="shared" si="77"/>
        <v>0</v>
      </c>
      <c r="FI34" s="552">
        <f t="shared" si="77"/>
        <v>0</v>
      </c>
      <c r="FJ34" s="552">
        <f t="shared" si="77"/>
        <v>0</v>
      </c>
      <c r="FK34" s="552">
        <f t="shared" si="77"/>
        <v>0</v>
      </c>
      <c r="FL34" s="547">
        <f t="shared" si="78"/>
        <v>37700</v>
      </c>
      <c r="FM34" s="547">
        <f t="shared" si="78"/>
        <v>750</v>
      </c>
      <c r="FN34" s="547">
        <f t="shared" si="78"/>
        <v>36950</v>
      </c>
      <c r="FO34" s="547">
        <f t="shared" si="78"/>
        <v>36950</v>
      </c>
      <c r="FP34" s="547">
        <f t="shared" si="78"/>
        <v>0</v>
      </c>
      <c r="FQ34" s="547">
        <f t="shared" si="79"/>
        <v>46476</v>
      </c>
      <c r="FR34" s="547">
        <f t="shared" si="79"/>
        <v>900</v>
      </c>
      <c r="FS34" s="547">
        <f t="shared" si="79"/>
        <v>45576</v>
      </c>
      <c r="FT34" s="547">
        <f t="shared" si="79"/>
        <v>45576</v>
      </c>
      <c r="FU34" s="547">
        <f t="shared" si="79"/>
        <v>0</v>
      </c>
      <c r="FV34" s="552">
        <f t="shared" si="80"/>
        <v>0</v>
      </c>
      <c r="FW34" s="552">
        <f t="shared" si="80"/>
        <v>0</v>
      </c>
      <c r="FX34" s="552">
        <f t="shared" si="80"/>
        <v>0</v>
      </c>
      <c r="FY34" s="552">
        <f t="shared" si="80"/>
        <v>0</v>
      </c>
      <c r="FZ34" s="552">
        <f t="shared" si="80"/>
        <v>0</v>
      </c>
      <c r="GA34" s="552">
        <f t="shared" si="81"/>
        <v>0</v>
      </c>
      <c r="GB34" s="552">
        <f t="shared" si="81"/>
        <v>0</v>
      </c>
      <c r="GC34" s="552">
        <f t="shared" si="81"/>
        <v>0</v>
      </c>
      <c r="GD34" s="552">
        <f t="shared" si="81"/>
        <v>0</v>
      </c>
      <c r="GE34" s="552">
        <f t="shared" si="81"/>
        <v>0</v>
      </c>
      <c r="GF34" s="552">
        <f t="shared" si="82"/>
        <v>0</v>
      </c>
      <c r="GG34" s="552">
        <f t="shared" si="82"/>
        <v>0</v>
      </c>
      <c r="GH34" s="552">
        <f t="shared" si="82"/>
        <v>0</v>
      </c>
      <c r="GI34" s="552">
        <f t="shared" si="82"/>
        <v>0</v>
      </c>
      <c r="GJ34" s="552">
        <f t="shared" si="82"/>
        <v>0</v>
      </c>
      <c r="GK34" s="552">
        <f t="shared" si="83"/>
        <v>0</v>
      </c>
      <c r="GL34" s="552">
        <f t="shared" si="83"/>
        <v>0</v>
      </c>
      <c r="GM34" s="552">
        <f t="shared" si="83"/>
        <v>0</v>
      </c>
      <c r="GN34" s="552">
        <f t="shared" si="83"/>
        <v>0</v>
      </c>
      <c r="GO34" s="552">
        <f t="shared" si="83"/>
        <v>0</v>
      </c>
      <c r="GP34" s="547">
        <f t="shared" si="84"/>
        <v>0</v>
      </c>
      <c r="GQ34" s="547">
        <f t="shared" si="84"/>
        <v>0</v>
      </c>
      <c r="GR34" s="547">
        <f t="shared" si="84"/>
        <v>0</v>
      </c>
      <c r="GS34" s="547">
        <f t="shared" si="84"/>
        <v>0</v>
      </c>
      <c r="GT34" s="547">
        <f t="shared" si="84"/>
        <v>0</v>
      </c>
      <c r="GU34" s="547">
        <f t="shared" si="85"/>
        <v>0</v>
      </c>
      <c r="GV34" s="547">
        <f t="shared" si="85"/>
        <v>0</v>
      </c>
      <c r="GW34" s="547">
        <f t="shared" si="85"/>
        <v>0</v>
      </c>
      <c r="GX34" s="547">
        <f t="shared" si="85"/>
        <v>0</v>
      </c>
      <c r="GY34" s="547">
        <f t="shared" si="85"/>
        <v>0</v>
      </c>
      <c r="GZ34" s="552">
        <f t="shared" si="86"/>
        <v>0</v>
      </c>
      <c r="HA34" s="552">
        <f t="shared" si="86"/>
        <v>0</v>
      </c>
      <c r="HB34" s="552">
        <f t="shared" si="86"/>
        <v>0</v>
      </c>
      <c r="HC34" s="552">
        <f t="shared" si="86"/>
        <v>0</v>
      </c>
      <c r="HD34" s="552">
        <f t="shared" si="86"/>
        <v>0</v>
      </c>
      <c r="HE34" s="552">
        <f t="shared" si="87"/>
        <v>0</v>
      </c>
      <c r="HF34" s="552">
        <f t="shared" si="87"/>
        <v>0</v>
      </c>
      <c r="HG34" s="552">
        <f t="shared" si="87"/>
        <v>0</v>
      </c>
      <c r="HH34" s="552">
        <f t="shared" si="87"/>
        <v>0</v>
      </c>
      <c r="HI34" s="552">
        <f t="shared" si="87"/>
        <v>0</v>
      </c>
      <c r="HJ34" s="547">
        <f t="shared" si="88"/>
        <v>0</v>
      </c>
      <c r="HK34" s="547">
        <f t="shared" si="88"/>
        <v>0</v>
      </c>
      <c r="HL34" s="547">
        <f t="shared" si="88"/>
        <v>0</v>
      </c>
      <c r="HM34" s="547">
        <f t="shared" si="88"/>
        <v>0</v>
      </c>
      <c r="HN34" s="547">
        <f t="shared" si="88"/>
        <v>0</v>
      </c>
      <c r="HO34" s="547">
        <f t="shared" si="89"/>
        <v>0</v>
      </c>
      <c r="HP34" s="547">
        <f t="shared" si="89"/>
        <v>0</v>
      </c>
      <c r="HQ34" s="547">
        <f t="shared" si="89"/>
        <v>0</v>
      </c>
      <c r="HR34" s="547">
        <f t="shared" si="89"/>
        <v>0</v>
      </c>
      <c r="HS34" s="547">
        <f t="shared" si="89"/>
        <v>0</v>
      </c>
      <c r="HT34" s="552">
        <f t="shared" si="90"/>
        <v>0</v>
      </c>
      <c r="HU34" s="552">
        <f t="shared" si="90"/>
        <v>0</v>
      </c>
      <c r="HV34" s="552">
        <f t="shared" si="90"/>
        <v>0</v>
      </c>
      <c r="HW34" s="552">
        <f t="shared" si="90"/>
        <v>0</v>
      </c>
      <c r="HX34" s="552">
        <f t="shared" si="90"/>
        <v>0</v>
      </c>
      <c r="HY34" s="552">
        <f t="shared" si="91"/>
        <v>0</v>
      </c>
      <c r="HZ34" s="552">
        <f t="shared" si="91"/>
        <v>0</v>
      </c>
      <c r="IA34" s="552">
        <f t="shared" si="91"/>
        <v>0</v>
      </c>
      <c r="IB34" s="552">
        <f t="shared" si="91"/>
        <v>0</v>
      </c>
      <c r="IC34" s="552">
        <f t="shared" si="91"/>
        <v>0</v>
      </c>
      <c r="ID34" s="547">
        <f t="shared" si="92"/>
        <v>0</v>
      </c>
      <c r="IE34" s="547">
        <f t="shared" si="92"/>
        <v>0</v>
      </c>
      <c r="IF34" s="547">
        <f t="shared" si="92"/>
        <v>0</v>
      </c>
      <c r="IG34" s="547">
        <f t="shared" si="92"/>
        <v>0</v>
      </c>
      <c r="IH34" s="547">
        <f t="shared" si="92"/>
        <v>0</v>
      </c>
      <c r="II34" s="547">
        <f t="shared" si="93"/>
        <v>0</v>
      </c>
      <c r="IJ34" s="547">
        <f t="shared" si="93"/>
        <v>0</v>
      </c>
      <c r="IK34" s="547">
        <f t="shared" si="93"/>
        <v>0</v>
      </c>
      <c r="IL34" s="547">
        <f t="shared" si="93"/>
        <v>0</v>
      </c>
      <c r="IM34" s="547">
        <f t="shared" si="93"/>
        <v>0</v>
      </c>
      <c r="IN34" s="552">
        <f t="shared" si="94"/>
        <v>0</v>
      </c>
      <c r="IO34" s="552">
        <f t="shared" si="94"/>
        <v>0</v>
      </c>
      <c r="IP34" s="552">
        <f t="shared" si="94"/>
        <v>0</v>
      </c>
      <c r="IQ34" s="552">
        <f t="shared" si="94"/>
        <v>0</v>
      </c>
      <c r="IR34" s="552">
        <f t="shared" si="94"/>
        <v>0</v>
      </c>
      <c r="IS34" s="552">
        <f t="shared" si="95"/>
        <v>0</v>
      </c>
      <c r="IT34" s="552">
        <f t="shared" si="95"/>
        <v>0</v>
      </c>
      <c r="IU34" s="552">
        <f t="shared" si="95"/>
        <v>0</v>
      </c>
      <c r="IV34" s="552">
        <f t="shared" si="95"/>
        <v>0</v>
      </c>
      <c r="IW34" s="552">
        <f t="shared" si="95"/>
        <v>0</v>
      </c>
      <c r="IX34" s="547">
        <f t="shared" si="96"/>
        <v>0</v>
      </c>
      <c r="IY34" s="547">
        <f t="shared" si="96"/>
        <v>0</v>
      </c>
      <c r="IZ34" s="547">
        <f t="shared" si="96"/>
        <v>0</v>
      </c>
      <c r="JA34" s="547">
        <f t="shared" si="96"/>
        <v>0</v>
      </c>
      <c r="JB34" s="547">
        <f t="shared" si="96"/>
        <v>0</v>
      </c>
      <c r="JC34" s="547">
        <f t="shared" si="97"/>
        <v>0</v>
      </c>
      <c r="JD34" s="547">
        <f t="shared" si="97"/>
        <v>0</v>
      </c>
      <c r="JE34" s="547">
        <f t="shared" si="97"/>
        <v>0</v>
      </c>
      <c r="JF34" s="547">
        <f t="shared" si="97"/>
        <v>0</v>
      </c>
      <c r="JG34" s="547">
        <f t="shared" si="97"/>
        <v>0</v>
      </c>
      <c r="JH34" s="552">
        <f t="shared" si="98"/>
        <v>0</v>
      </c>
      <c r="JI34" s="552">
        <f t="shared" si="98"/>
        <v>0</v>
      </c>
      <c r="JJ34" s="552">
        <f t="shared" si="98"/>
        <v>0</v>
      </c>
      <c r="JK34" s="552">
        <f t="shared" si="98"/>
        <v>0</v>
      </c>
      <c r="JL34" s="552">
        <f t="shared" si="98"/>
        <v>0</v>
      </c>
      <c r="JM34" s="552">
        <f t="shared" si="99"/>
        <v>0</v>
      </c>
      <c r="JN34" s="552">
        <f t="shared" si="99"/>
        <v>0</v>
      </c>
      <c r="JO34" s="552">
        <f t="shared" si="99"/>
        <v>0</v>
      </c>
      <c r="JP34" s="552">
        <f t="shared" si="99"/>
        <v>0</v>
      </c>
      <c r="JQ34" s="552">
        <f t="shared" si="99"/>
        <v>0</v>
      </c>
      <c r="JR34" s="547">
        <f t="shared" si="100"/>
        <v>0</v>
      </c>
      <c r="JS34" s="547">
        <f t="shared" si="100"/>
        <v>0</v>
      </c>
      <c r="JT34" s="547">
        <f t="shared" si="100"/>
        <v>0</v>
      </c>
      <c r="JU34" s="547">
        <f t="shared" si="100"/>
        <v>0</v>
      </c>
      <c r="JV34" s="547">
        <f t="shared" si="100"/>
        <v>0</v>
      </c>
      <c r="JW34" s="547">
        <f t="shared" si="101"/>
        <v>0</v>
      </c>
      <c r="JX34" s="547">
        <f t="shared" si="101"/>
        <v>0</v>
      </c>
      <c r="JY34" s="547">
        <f t="shared" si="101"/>
        <v>0</v>
      </c>
      <c r="JZ34" s="547">
        <f t="shared" si="101"/>
        <v>0</v>
      </c>
      <c r="KA34" s="547">
        <f t="shared" si="101"/>
        <v>0</v>
      </c>
      <c r="KB34" s="552">
        <f t="shared" si="102"/>
        <v>0</v>
      </c>
      <c r="KC34" s="552">
        <f t="shared" si="102"/>
        <v>0</v>
      </c>
      <c r="KD34" s="552">
        <f t="shared" si="102"/>
        <v>0</v>
      </c>
      <c r="KE34" s="552">
        <f t="shared" si="102"/>
        <v>0</v>
      </c>
      <c r="KF34" s="552">
        <f t="shared" si="102"/>
        <v>0</v>
      </c>
      <c r="KG34" s="552">
        <f t="shared" si="103"/>
        <v>0</v>
      </c>
      <c r="KH34" s="552">
        <f t="shared" si="103"/>
        <v>0</v>
      </c>
      <c r="KI34" s="552">
        <f t="shared" si="103"/>
        <v>0</v>
      </c>
      <c r="KJ34" s="552">
        <f t="shared" si="103"/>
        <v>0</v>
      </c>
      <c r="KK34" s="552">
        <f t="shared" si="103"/>
        <v>0</v>
      </c>
      <c r="KL34" s="552">
        <f t="shared" si="104"/>
        <v>84176</v>
      </c>
      <c r="KM34" s="552">
        <f t="shared" si="105"/>
        <v>0</v>
      </c>
      <c r="KN34" s="549">
        <f t="shared" si="106"/>
        <v>84176</v>
      </c>
      <c r="KO34" s="549">
        <f t="shared" si="106"/>
        <v>1650</v>
      </c>
      <c r="KP34" s="549">
        <f t="shared" si="106"/>
        <v>82526</v>
      </c>
      <c r="KQ34" s="549">
        <f t="shared" si="106"/>
        <v>82526</v>
      </c>
      <c r="KR34" s="549">
        <f t="shared" si="106"/>
        <v>0</v>
      </c>
      <c r="KS34" s="549">
        <f t="shared" si="44"/>
        <v>35346670</v>
      </c>
      <c r="KT34" s="550">
        <f t="shared" si="44"/>
        <v>2911226</v>
      </c>
      <c r="KU34" s="550">
        <f t="shared" si="44"/>
        <v>32435444</v>
      </c>
      <c r="KV34" s="550">
        <f t="shared" si="44"/>
        <v>25178569</v>
      </c>
      <c r="KW34" s="550">
        <f t="shared" si="44"/>
        <v>7256875</v>
      </c>
      <c r="KX34" s="537">
        <f t="shared" si="107"/>
        <v>35346.699999999997</v>
      </c>
      <c r="KY34" s="553">
        <f t="shared" si="108"/>
        <v>35262.5</v>
      </c>
      <c r="KZ34" s="553">
        <f t="shared" si="109"/>
        <v>84.2</v>
      </c>
      <c r="LA34" s="554">
        <f t="shared" si="110"/>
        <v>35346.699999999997</v>
      </c>
      <c r="LC34" s="723">
        <f t="shared" si="111"/>
        <v>0</v>
      </c>
      <c r="LD34" s="723">
        <f t="shared" si="112"/>
        <v>0</v>
      </c>
      <c r="LE34" s="723">
        <f t="shared" si="113"/>
        <v>0</v>
      </c>
      <c r="LF34" s="723">
        <f t="shared" si="114"/>
        <v>0</v>
      </c>
      <c r="LG34" s="723">
        <f t="shared" si="115"/>
        <v>1508</v>
      </c>
      <c r="LH34" s="723">
        <f t="shared" si="116"/>
        <v>1291</v>
      </c>
      <c r="LI34" s="555"/>
      <c r="LJ34" s="555"/>
      <c r="LK34" s="555"/>
      <c r="LL34" s="555"/>
      <c r="LM34" s="555"/>
      <c r="LN34" s="555"/>
      <c r="LO34" s="555"/>
      <c r="LP34" s="555"/>
      <c r="LQ34" s="555"/>
      <c r="LR34" s="555"/>
      <c r="LS34" s="555"/>
      <c r="LT34" s="555"/>
      <c r="LU34" s="555"/>
      <c r="LV34" s="555"/>
      <c r="LW34" s="555"/>
      <c r="LX34" s="555"/>
      <c r="LY34" s="555"/>
      <c r="LZ34" s="555"/>
      <c r="MA34" s="555"/>
      <c r="MB34" s="555"/>
      <c r="MC34" s="555"/>
      <c r="MD34" s="555"/>
      <c r="ME34" s="555"/>
      <c r="MF34" s="555"/>
      <c r="MG34" s="555"/>
      <c r="MH34" s="555"/>
      <c r="MI34" s="555"/>
      <c r="MJ34" s="555"/>
      <c r="MK34" s="555"/>
      <c r="ML34" s="555"/>
      <c r="MM34" s="555"/>
      <c r="MN34" s="555"/>
      <c r="MO34" s="555"/>
      <c r="MP34" s="555"/>
      <c r="MQ34" s="555"/>
      <c r="MR34" s="555"/>
      <c r="MS34" s="555"/>
      <c r="MT34" s="555"/>
      <c r="MU34" s="555"/>
      <c r="MV34" s="555"/>
      <c r="MW34" s="555"/>
      <c r="MX34" s="555"/>
      <c r="MY34" s="555"/>
      <c r="MZ34" s="555"/>
      <c r="NA34" s="555"/>
      <c r="NB34" s="555"/>
      <c r="NC34" s="555"/>
      <c r="ND34" s="555"/>
      <c r="NE34" s="555"/>
      <c r="NF34" s="555"/>
      <c r="NG34" s="555"/>
      <c r="NH34" s="555"/>
      <c r="NI34" s="555"/>
      <c r="NJ34" s="555"/>
      <c r="NL34" s="749">
        <f t="shared" si="117"/>
        <v>0</v>
      </c>
      <c r="NM34" s="724">
        <f t="shared" si="118"/>
        <v>0</v>
      </c>
      <c r="NN34" s="724">
        <f t="shared" si="119"/>
        <v>0</v>
      </c>
      <c r="NO34" s="750">
        <f t="shared" si="120"/>
        <v>0</v>
      </c>
      <c r="NP34" s="751">
        <f t="shared" si="45"/>
        <v>0</v>
      </c>
      <c r="NQ34" s="751">
        <f t="shared" si="45"/>
        <v>0</v>
      </c>
      <c r="NR34" s="749">
        <f t="shared" si="121"/>
        <v>0</v>
      </c>
      <c r="NS34" s="724">
        <f t="shared" si="122"/>
        <v>0</v>
      </c>
      <c r="NT34" s="724">
        <f t="shared" si="123"/>
        <v>0</v>
      </c>
    </row>
    <row r="35" spans="1:384">
      <c r="A35" s="533" t="s">
        <v>1048</v>
      </c>
      <c r="B35" s="534"/>
      <c r="C35" s="534"/>
      <c r="D35" s="534"/>
      <c r="E35" s="535">
        <f t="shared" si="46"/>
        <v>0</v>
      </c>
      <c r="F35" s="536"/>
      <c r="G35" s="536"/>
      <c r="H35" s="536"/>
      <c r="I35" s="535">
        <f t="shared" si="47"/>
        <v>0</v>
      </c>
      <c r="J35" s="537">
        <f t="shared" si="48"/>
        <v>0</v>
      </c>
      <c r="K35" s="560">
        <v>303</v>
      </c>
      <c r="L35" s="534"/>
      <c r="M35" s="539">
        <v>0</v>
      </c>
      <c r="N35" s="534"/>
      <c r="O35" s="538">
        <v>3</v>
      </c>
      <c r="P35" s="535">
        <f t="shared" si="1"/>
        <v>306</v>
      </c>
      <c r="Q35" s="560">
        <v>301</v>
      </c>
      <c r="R35" s="534"/>
      <c r="S35" s="539">
        <v>0</v>
      </c>
      <c r="T35" s="534"/>
      <c r="U35" s="538">
        <v>2</v>
      </c>
      <c r="V35" s="535">
        <f t="shared" si="2"/>
        <v>303</v>
      </c>
      <c r="W35" s="560">
        <v>62</v>
      </c>
      <c r="X35" s="534"/>
      <c r="Y35" s="534"/>
      <c r="Z35" s="534"/>
      <c r="AA35" s="538">
        <v>0</v>
      </c>
      <c r="AB35" s="535">
        <f t="shared" si="49"/>
        <v>62</v>
      </c>
      <c r="AC35" s="532">
        <f t="shared" si="50"/>
        <v>671</v>
      </c>
      <c r="AD35" s="307"/>
      <c r="AE35" s="307"/>
      <c r="AF35" s="307"/>
      <c r="AG35" s="324"/>
      <c r="AH35" s="324">
        <v>90</v>
      </c>
      <c r="AI35" s="324">
        <v>30</v>
      </c>
      <c r="AJ35" s="540"/>
      <c r="AK35" s="541">
        <v>0</v>
      </c>
      <c r="AL35" s="542"/>
      <c r="AM35" s="543">
        <v>0</v>
      </c>
      <c r="AN35" s="543"/>
      <c r="AO35" s="540"/>
      <c r="AP35" s="544"/>
      <c r="AQ35" s="543">
        <v>1</v>
      </c>
      <c r="AR35" s="541"/>
      <c r="AS35" s="541"/>
      <c r="AT35" s="534"/>
      <c r="AU35" s="534"/>
      <c r="AV35" s="543">
        <v>0</v>
      </c>
      <c r="AW35" s="543">
        <v>0</v>
      </c>
      <c r="AX35" s="541"/>
      <c r="AY35" s="543">
        <v>3</v>
      </c>
      <c r="AZ35" s="543"/>
      <c r="BA35" s="541"/>
      <c r="BB35" s="543"/>
      <c r="BC35" s="534"/>
      <c r="BD35" s="534"/>
      <c r="BE35" s="543">
        <v>0</v>
      </c>
      <c r="BF35" s="543"/>
      <c r="BG35" s="546"/>
      <c r="BH35" s="547">
        <f t="shared" si="51"/>
        <v>7631964</v>
      </c>
      <c r="BI35" s="548">
        <f t="shared" si="124"/>
        <v>653571</v>
      </c>
      <c r="BJ35" s="548">
        <f t="shared" si="124"/>
        <v>6978393</v>
      </c>
      <c r="BK35" s="548">
        <f t="shared" si="124"/>
        <v>5472786</v>
      </c>
      <c r="BL35" s="548">
        <f t="shared" si="124"/>
        <v>1505607</v>
      </c>
      <c r="BM35" s="547">
        <f t="shared" si="52"/>
        <v>0</v>
      </c>
      <c r="BN35" s="548">
        <f t="shared" si="4"/>
        <v>0</v>
      </c>
      <c r="BO35" s="548">
        <f t="shared" si="4"/>
        <v>0</v>
      </c>
      <c r="BP35" s="548">
        <f t="shared" si="4"/>
        <v>0</v>
      </c>
      <c r="BQ35" s="548">
        <f t="shared" si="4"/>
        <v>0</v>
      </c>
      <c r="BR35" s="547">
        <f t="shared" si="53"/>
        <v>0</v>
      </c>
      <c r="BS35" s="548">
        <f t="shared" si="5"/>
        <v>0</v>
      </c>
      <c r="BT35" s="548">
        <f t="shared" si="5"/>
        <v>0</v>
      </c>
      <c r="BU35" s="548">
        <f t="shared" si="5"/>
        <v>0</v>
      </c>
      <c r="BV35" s="548">
        <f t="shared" si="5"/>
        <v>0</v>
      </c>
      <c r="BW35" s="548"/>
      <c r="BX35" s="548"/>
      <c r="BY35" s="548"/>
      <c r="BZ35" s="548"/>
      <c r="CA35" s="548"/>
      <c r="CB35" s="547">
        <f t="shared" si="54"/>
        <v>592656</v>
      </c>
      <c r="CC35" s="548">
        <f t="shared" si="6"/>
        <v>1353</v>
      </c>
      <c r="CD35" s="548">
        <f t="shared" si="6"/>
        <v>591303</v>
      </c>
      <c r="CE35" s="548">
        <f t="shared" si="6"/>
        <v>591303</v>
      </c>
      <c r="CF35" s="548">
        <f t="shared" si="6"/>
        <v>0</v>
      </c>
      <c r="CG35" s="549">
        <f t="shared" si="55"/>
        <v>8224620</v>
      </c>
      <c r="CH35" s="547">
        <f t="shared" si="56"/>
        <v>10560585</v>
      </c>
      <c r="CI35" s="548">
        <f t="shared" si="56"/>
        <v>883134</v>
      </c>
      <c r="CJ35" s="548">
        <f t="shared" si="56"/>
        <v>9677451</v>
      </c>
      <c r="CK35" s="548">
        <f t="shared" si="56"/>
        <v>7425369</v>
      </c>
      <c r="CL35" s="548">
        <f t="shared" si="56"/>
        <v>2252082</v>
      </c>
      <c r="CM35" s="547">
        <f t="shared" si="57"/>
        <v>0</v>
      </c>
      <c r="CN35" s="548">
        <f t="shared" si="7"/>
        <v>0</v>
      </c>
      <c r="CO35" s="548">
        <f t="shared" si="7"/>
        <v>0</v>
      </c>
      <c r="CP35" s="548">
        <f t="shared" si="7"/>
        <v>0</v>
      </c>
      <c r="CQ35" s="548">
        <f t="shared" si="7"/>
        <v>0</v>
      </c>
      <c r="CR35" s="547">
        <f t="shared" si="58"/>
        <v>0</v>
      </c>
      <c r="CS35" s="548">
        <f t="shared" si="58"/>
        <v>0</v>
      </c>
      <c r="CT35" s="548">
        <f t="shared" si="58"/>
        <v>0</v>
      </c>
      <c r="CU35" s="548">
        <f t="shared" si="58"/>
        <v>0</v>
      </c>
      <c r="CV35" s="548">
        <f t="shared" si="58"/>
        <v>0</v>
      </c>
      <c r="CW35" s="547">
        <f t="shared" si="59"/>
        <v>0</v>
      </c>
      <c r="CX35" s="548">
        <f t="shared" si="8"/>
        <v>0</v>
      </c>
      <c r="CY35" s="548">
        <f t="shared" si="8"/>
        <v>0</v>
      </c>
      <c r="CZ35" s="548">
        <f t="shared" si="8"/>
        <v>0</v>
      </c>
      <c r="DA35" s="548">
        <f t="shared" si="8"/>
        <v>0</v>
      </c>
      <c r="DB35" s="547">
        <f t="shared" si="60"/>
        <v>456352</v>
      </c>
      <c r="DC35" s="548">
        <f t="shared" si="9"/>
        <v>1504</v>
      </c>
      <c r="DD35" s="548">
        <f t="shared" si="9"/>
        <v>454848</v>
      </c>
      <c r="DE35" s="548">
        <f t="shared" si="9"/>
        <v>454848</v>
      </c>
      <c r="DF35" s="548">
        <f t="shared" si="9"/>
        <v>0</v>
      </c>
      <c r="DG35" s="549">
        <f t="shared" si="61"/>
        <v>11016937</v>
      </c>
      <c r="DH35" s="547">
        <f t="shared" si="62"/>
        <v>2201682</v>
      </c>
      <c r="DI35" s="548">
        <f t="shared" si="62"/>
        <v>177010</v>
      </c>
      <c r="DJ35" s="548">
        <f t="shared" si="62"/>
        <v>2024672</v>
      </c>
      <c r="DK35" s="548">
        <f t="shared" si="62"/>
        <v>1481180</v>
      </c>
      <c r="DL35" s="548">
        <f t="shared" si="62"/>
        <v>543492</v>
      </c>
      <c r="DM35" s="547">
        <f t="shared" si="63"/>
        <v>0</v>
      </c>
      <c r="DN35" s="548">
        <f t="shared" si="10"/>
        <v>0</v>
      </c>
      <c r="DO35" s="548">
        <f t="shared" si="10"/>
        <v>0</v>
      </c>
      <c r="DP35" s="548">
        <f t="shared" si="10"/>
        <v>0</v>
      </c>
      <c r="DQ35" s="548">
        <f t="shared" si="10"/>
        <v>0</v>
      </c>
      <c r="DR35" s="548"/>
      <c r="DS35" s="548"/>
      <c r="DT35" s="548"/>
      <c r="DU35" s="548"/>
      <c r="DV35" s="548"/>
      <c r="DW35" s="547">
        <f t="shared" si="64"/>
        <v>0</v>
      </c>
      <c r="DX35" s="548">
        <f t="shared" si="11"/>
        <v>0</v>
      </c>
      <c r="DY35" s="548">
        <f t="shared" si="11"/>
        <v>0</v>
      </c>
      <c r="DZ35" s="548">
        <f t="shared" si="11"/>
        <v>0</v>
      </c>
      <c r="EA35" s="548">
        <f t="shared" si="11"/>
        <v>0</v>
      </c>
      <c r="EB35" s="547">
        <f t="shared" si="65"/>
        <v>0</v>
      </c>
      <c r="EC35" s="548">
        <f t="shared" si="12"/>
        <v>0</v>
      </c>
      <c r="ED35" s="548">
        <f t="shared" si="12"/>
        <v>0</v>
      </c>
      <c r="EE35" s="548">
        <f t="shared" si="12"/>
        <v>0</v>
      </c>
      <c r="EF35" s="548">
        <f t="shared" si="12"/>
        <v>0</v>
      </c>
      <c r="EG35" s="549">
        <f t="shared" si="66"/>
        <v>2201682</v>
      </c>
      <c r="EH35" s="549">
        <f t="shared" si="67"/>
        <v>21443239</v>
      </c>
      <c r="EI35" s="550">
        <f t="shared" si="68"/>
        <v>1716572</v>
      </c>
      <c r="EJ35" s="550">
        <f t="shared" si="13"/>
        <v>19726667</v>
      </c>
      <c r="EK35" s="550">
        <f t="shared" si="13"/>
        <v>15425486</v>
      </c>
      <c r="EL35" s="550">
        <f t="shared" si="13"/>
        <v>4301181</v>
      </c>
      <c r="EM35" s="551">
        <f t="shared" si="69"/>
        <v>20394231</v>
      </c>
      <c r="EN35" s="551">
        <f t="shared" si="70"/>
        <v>0</v>
      </c>
      <c r="EO35" s="551">
        <f t="shared" si="71"/>
        <v>0</v>
      </c>
      <c r="EP35" s="551">
        <f t="shared" si="72"/>
        <v>0</v>
      </c>
      <c r="EQ35" s="551">
        <f t="shared" si="73"/>
        <v>1049008</v>
      </c>
      <c r="ER35" s="547">
        <f t="shared" si="74"/>
        <v>0</v>
      </c>
      <c r="ES35" s="548">
        <f t="shared" si="74"/>
        <v>0</v>
      </c>
      <c r="ET35" s="548">
        <f t="shared" si="74"/>
        <v>0</v>
      </c>
      <c r="EU35" s="548">
        <f t="shared" si="74"/>
        <v>0</v>
      </c>
      <c r="EV35" s="548">
        <f t="shared" si="74"/>
        <v>0</v>
      </c>
      <c r="EW35" s="547">
        <f t="shared" si="75"/>
        <v>0</v>
      </c>
      <c r="EX35" s="547">
        <f t="shared" si="75"/>
        <v>0</v>
      </c>
      <c r="EY35" s="547">
        <f t="shared" si="75"/>
        <v>0</v>
      </c>
      <c r="EZ35" s="547">
        <f t="shared" si="75"/>
        <v>0</v>
      </c>
      <c r="FA35" s="547">
        <f t="shared" si="75"/>
        <v>0</v>
      </c>
      <c r="FB35" s="552">
        <f t="shared" si="76"/>
        <v>0</v>
      </c>
      <c r="FC35" s="552">
        <f t="shared" si="76"/>
        <v>0</v>
      </c>
      <c r="FD35" s="552">
        <f t="shared" si="76"/>
        <v>0</v>
      </c>
      <c r="FE35" s="552">
        <f t="shared" si="76"/>
        <v>0</v>
      </c>
      <c r="FF35" s="552">
        <f t="shared" si="76"/>
        <v>0</v>
      </c>
      <c r="FG35" s="552">
        <f t="shared" si="77"/>
        <v>0</v>
      </c>
      <c r="FH35" s="552">
        <f t="shared" si="77"/>
        <v>0</v>
      </c>
      <c r="FI35" s="552">
        <f t="shared" si="77"/>
        <v>0</v>
      </c>
      <c r="FJ35" s="552">
        <f t="shared" si="77"/>
        <v>0</v>
      </c>
      <c r="FK35" s="552">
        <f t="shared" si="77"/>
        <v>0</v>
      </c>
      <c r="FL35" s="547">
        <f t="shared" si="78"/>
        <v>135720</v>
      </c>
      <c r="FM35" s="547">
        <f t="shared" si="78"/>
        <v>2700</v>
      </c>
      <c r="FN35" s="547">
        <f t="shared" si="78"/>
        <v>133020</v>
      </c>
      <c r="FO35" s="547">
        <f t="shared" si="78"/>
        <v>133020</v>
      </c>
      <c r="FP35" s="547">
        <f t="shared" si="78"/>
        <v>0</v>
      </c>
      <c r="FQ35" s="547">
        <f t="shared" si="79"/>
        <v>38730</v>
      </c>
      <c r="FR35" s="547">
        <f t="shared" si="79"/>
        <v>750</v>
      </c>
      <c r="FS35" s="547">
        <f t="shared" si="79"/>
        <v>37980</v>
      </c>
      <c r="FT35" s="547">
        <f t="shared" si="79"/>
        <v>37980</v>
      </c>
      <c r="FU35" s="547">
        <f t="shared" si="79"/>
        <v>0</v>
      </c>
      <c r="FV35" s="552">
        <f t="shared" si="80"/>
        <v>0</v>
      </c>
      <c r="FW35" s="552">
        <f t="shared" si="80"/>
        <v>0</v>
      </c>
      <c r="FX35" s="552">
        <f t="shared" si="80"/>
        <v>0</v>
      </c>
      <c r="FY35" s="552">
        <f t="shared" si="80"/>
        <v>0</v>
      </c>
      <c r="FZ35" s="552">
        <f t="shared" si="80"/>
        <v>0</v>
      </c>
      <c r="GA35" s="552">
        <f t="shared" si="81"/>
        <v>0</v>
      </c>
      <c r="GB35" s="552">
        <f t="shared" si="81"/>
        <v>0</v>
      </c>
      <c r="GC35" s="552">
        <f t="shared" si="81"/>
        <v>0</v>
      </c>
      <c r="GD35" s="552">
        <f t="shared" si="81"/>
        <v>0</v>
      </c>
      <c r="GE35" s="552">
        <f t="shared" si="81"/>
        <v>0</v>
      </c>
      <c r="GF35" s="552">
        <f t="shared" si="82"/>
        <v>0</v>
      </c>
      <c r="GG35" s="552">
        <f t="shared" si="82"/>
        <v>0</v>
      </c>
      <c r="GH35" s="552">
        <f t="shared" si="82"/>
        <v>0</v>
      </c>
      <c r="GI35" s="552">
        <f t="shared" si="82"/>
        <v>0</v>
      </c>
      <c r="GJ35" s="552">
        <f t="shared" si="82"/>
        <v>0</v>
      </c>
      <c r="GK35" s="552">
        <f t="shared" si="83"/>
        <v>0</v>
      </c>
      <c r="GL35" s="552">
        <f t="shared" si="83"/>
        <v>0</v>
      </c>
      <c r="GM35" s="552">
        <f t="shared" si="83"/>
        <v>0</v>
      </c>
      <c r="GN35" s="552">
        <f t="shared" si="83"/>
        <v>0</v>
      </c>
      <c r="GO35" s="552">
        <f t="shared" si="83"/>
        <v>0</v>
      </c>
      <c r="GP35" s="547">
        <f t="shared" si="84"/>
        <v>0</v>
      </c>
      <c r="GQ35" s="547">
        <f t="shared" si="84"/>
        <v>0</v>
      </c>
      <c r="GR35" s="547">
        <f t="shared" si="84"/>
        <v>0</v>
      </c>
      <c r="GS35" s="547">
        <f t="shared" si="84"/>
        <v>0</v>
      </c>
      <c r="GT35" s="547">
        <f t="shared" si="84"/>
        <v>0</v>
      </c>
      <c r="GU35" s="547">
        <f t="shared" si="85"/>
        <v>0</v>
      </c>
      <c r="GV35" s="547">
        <f t="shared" si="85"/>
        <v>0</v>
      </c>
      <c r="GW35" s="547">
        <f t="shared" si="85"/>
        <v>0</v>
      </c>
      <c r="GX35" s="547">
        <f t="shared" si="85"/>
        <v>0</v>
      </c>
      <c r="GY35" s="547">
        <f t="shared" si="85"/>
        <v>0</v>
      </c>
      <c r="GZ35" s="552">
        <f t="shared" si="86"/>
        <v>0</v>
      </c>
      <c r="HA35" s="552">
        <f t="shared" si="86"/>
        <v>0</v>
      </c>
      <c r="HB35" s="552">
        <f t="shared" si="86"/>
        <v>0</v>
      </c>
      <c r="HC35" s="552">
        <f t="shared" si="86"/>
        <v>0</v>
      </c>
      <c r="HD35" s="552">
        <f t="shared" si="86"/>
        <v>0</v>
      </c>
      <c r="HE35" s="552">
        <f t="shared" si="87"/>
        <v>41364</v>
      </c>
      <c r="HF35" s="552">
        <f t="shared" si="87"/>
        <v>5034</v>
      </c>
      <c r="HG35" s="552">
        <f t="shared" si="87"/>
        <v>36330</v>
      </c>
      <c r="HH35" s="552">
        <f t="shared" si="87"/>
        <v>27875</v>
      </c>
      <c r="HI35" s="552">
        <f t="shared" si="87"/>
        <v>8455</v>
      </c>
      <c r="HJ35" s="547">
        <f t="shared" si="88"/>
        <v>0</v>
      </c>
      <c r="HK35" s="547">
        <f t="shared" si="88"/>
        <v>0</v>
      </c>
      <c r="HL35" s="547">
        <f t="shared" si="88"/>
        <v>0</v>
      </c>
      <c r="HM35" s="547">
        <f t="shared" si="88"/>
        <v>0</v>
      </c>
      <c r="HN35" s="547">
        <f t="shared" si="88"/>
        <v>0</v>
      </c>
      <c r="HO35" s="547">
        <f t="shared" si="89"/>
        <v>0</v>
      </c>
      <c r="HP35" s="547">
        <f t="shared" si="89"/>
        <v>0</v>
      </c>
      <c r="HQ35" s="547">
        <f t="shared" si="89"/>
        <v>0</v>
      </c>
      <c r="HR35" s="547">
        <f t="shared" si="89"/>
        <v>0</v>
      </c>
      <c r="HS35" s="547">
        <f t="shared" si="89"/>
        <v>0</v>
      </c>
      <c r="HT35" s="552">
        <f t="shared" si="90"/>
        <v>0</v>
      </c>
      <c r="HU35" s="552">
        <f t="shared" si="90"/>
        <v>0</v>
      </c>
      <c r="HV35" s="552">
        <f t="shared" si="90"/>
        <v>0</v>
      </c>
      <c r="HW35" s="552">
        <f t="shared" si="90"/>
        <v>0</v>
      </c>
      <c r="HX35" s="552">
        <f t="shared" si="90"/>
        <v>0</v>
      </c>
      <c r="HY35" s="552">
        <f t="shared" si="91"/>
        <v>0</v>
      </c>
      <c r="HZ35" s="552">
        <f t="shared" si="91"/>
        <v>0</v>
      </c>
      <c r="IA35" s="552">
        <f t="shared" si="91"/>
        <v>0</v>
      </c>
      <c r="IB35" s="552">
        <f t="shared" si="91"/>
        <v>0</v>
      </c>
      <c r="IC35" s="552">
        <f t="shared" si="91"/>
        <v>0</v>
      </c>
      <c r="ID35" s="547">
        <f t="shared" si="92"/>
        <v>0</v>
      </c>
      <c r="IE35" s="547">
        <f t="shared" si="92"/>
        <v>0</v>
      </c>
      <c r="IF35" s="547">
        <f t="shared" si="92"/>
        <v>0</v>
      </c>
      <c r="IG35" s="547">
        <f t="shared" si="92"/>
        <v>0</v>
      </c>
      <c r="IH35" s="547">
        <f t="shared" si="92"/>
        <v>0</v>
      </c>
      <c r="II35" s="547">
        <f t="shared" si="93"/>
        <v>0</v>
      </c>
      <c r="IJ35" s="547">
        <f t="shared" si="93"/>
        <v>0</v>
      </c>
      <c r="IK35" s="547">
        <f t="shared" si="93"/>
        <v>0</v>
      </c>
      <c r="IL35" s="547">
        <f t="shared" si="93"/>
        <v>0</v>
      </c>
      <c r="IM35" s="547">
        <f t="shared" si="93"/>
        <v>0</v>
      </c>
      <c r="IN35" s="552">
        <f t="shared" si="94"/>
        <v>0</v>
      </c>
      <c r="IO35" s="552">
        <f t="shared" si="94"/>
        <v>0</v>
      </c>
      <c r="IP35" s="552">
        <f t="shared" si="94"/>
        <v>0</v>
      </c>
      <c r="IQ35" s="552">
        <f t="shared" si="94"/>
        <v>0</v>
      </c>
      <c r="IR35" s="552">
        <f t="shared" si="94"/>
        <v>0</v>
      </c>
      <c r="IS35" s="552">
        <f t="shared" si="95"/>
        <v>97740</v>
      </c>
      <c r="IT35" s="552">
        <f t="shared" si="95"/>
        <v>19671</v>
      </c>
      <c r="IU35" s="552">
        <f t="shared" si="95"/>
        <v>78069</v>
      </c>
      <c r="IV35" s="552">
        <f t="shared" si="95"/>
        <v>61227</v>
      </c>
      <c r="IW35" s="552">
        <f t="shared" si="95"/>
        <v>16842</v>
      </c>
      <c r="IX35" s="547">
        <f t="shared" si="96"/>
        <v>0</v>
      </c>
      <c r="IY35" s="547">
        <f t="shared" si="96"/>
        <v>0</v>
      </c>
      <c r="IZ35" s="547">
        <f t="shared" si="96"/>
        <v>0</v>
      </c>
      <c r="JA35" s="547">
        <f t="shared" si="96"/>
        <v>0</v>
      </c>
      <c r="JB35" s="547">
        <f t="shared" si="96"/>
        <v>0</v>
      </c>
      <c r="JC35" s="547">
        <f t="shared" si="97"/>
        <v>0</v>
      </c>
      <c r="JD35" s="547">
        <f t="shared" si="97"/>
        <v>0</v>
      </c>
      <c r="JE35" s="547">
        <f t="shared" si="97"/>
        <v>0</v>
      </c>
      <c r="JF35" s="547">
        <f t="shared" si="97"/>
        <v>0</v>
      </c>
      <c r="JG35" s="547">
        <f t="shared" si="97"/>
        <v>0</v>
      </c>
      <c r="JH35" s="552">
        <f t="shared" si="98"/>
        <v>0</v>
      </c>
      <c r="JI35" s="552">
        <f t="shared" si="98"/>
        <v>0</v>
      </c>
      <c r="JJ35" s="552">
        <f t="shared" si="98"/>
        <v>0</v>
      </c>
      <c r="JK35" s="552">
        <f t="shared" si="98"/>
        <v>0</v>
      </c>
      <c r="JL35" s="552">
        <f t="shared" si="98"/>
        <v>0</v>
      </c>
      <c r="JM35" s="552">
        <f t="shared" si="99"/>
        <v>0</v>
      </c>
      <c r="JN35" s="552">
        <f t="shared" si="99"/>
        <v>0</v>
      </c>
      <c r="JO35" s="552">
        <f t="shared" si="99"/>
        <v>0</v>
      </c>
      <c r="JP35" s="552">
        <f t="shared" si="99"/>
        <v>0</v>
      </c>
      <c r="JQ35" s="552">
        <f t="shared" si="99"/>
        <v>0</v>
      </c>
      <c r="JR35" s="547">
        <f t="shared" si="100"/>
        <v>0</v>
      </c>
      <c r="JS35" s="547">
        <f t="shared" si="100"/>
        <v>0</v>
      </c>
      <c r="JT35" s="547">
        <f t="shared" si="100"/>
        <v>0</v>
      </c>
      <c r="JU35" s="547">
        <f t="shared" si="100"/>
        <v>0</v>
      </c>
      <c r="JV35" s="547">
        <f t="shared" si="100"/>
        <v>0</v>
      </c>
      <c r="JW35" s="547">
        <f t="shared" si="101"/>
        <v>0</v>
      </c>
      <c r="JX35" s="547">
        <f t="shared" si="101"/>
        <v>0</v>
      </c>
      <c r="JY35" s="547">
        <f t="shared" si="101"/>
        <v>0</v>
      </c>
      <c r="JZ35" s="547">
        <f t="shared" si="101"/>
        <v>0</v>
      </c>
      <c r="KA35" s="547">
        <f t="shared" si="101"/>
        <v>0</v>
      </c>
      <c r="KB35" s="552">
        <f t="shared" si="102"/>
        <v>0</v>
      </c>
      <c r="KC35" s="552">
        <f t="shared" si="102"/>
        <v>0</v>
      </c>
      <c r="KD35" s="552">
        <f t="shared" si="102"/>
        <v>0</v>
      </c>
      <c r="KE35" s="552">
        <f t="shared" si="102"/>
        <v>0</v>
      </c>
      <c r="KF35" s="552">
        <f t="shared" si="102"/>
        <v>0</v>
      </c>
      <c r="KG35" s="552">
        <f t="shared" si="103"/>
        <v>0</v>
      </c>
      <c r="KH35" s="552">
        <f t="shared" si="103"/>
        <v>0</v>
      </c>
      <c r="KI35" s="552">
        <f t="shared" si="103"/>
        <v>0</v>
      </c>
      <c r="KJ35" s="552">
        <f t="shared" si="103"/>
        <v>0</v>
      </c>
      <c r="KK35" s="552">
        <f t="shared" si="103"/>
        <v>0</v>
      </c>
      <c r="KL35" s="552">
        <f t="shared" si="104"/>
        <v>174450</v>
      </c>
      <c r="KM35" s="552">
        <f t="shared" si="105"/>
        <v>139104</v>
      </c>
      <c r="KN35" s="549">
        <f t="shared" si="106"/>
        <v>313554</v>
      </c>
      <c r="KO35" s="549">
        <f t="shared" si="106"/>
        <v>28155</v>
      </c>
      <c r="KP35" s="549">
        <f t="shared" si="106"/>
        <v>285399</v>
      </c>
      <c r="KQ35" s="549">
        <f t="shared" si="106"/>
        <v>260102</v>
      </c>
      <c r="KR35" s="549">
        <f t="shared" si="106"/>
        <v>25297</v>
      </c>
      <c r="KS35" s="549">
        <f t="shared" si="44"/>
        <v>21756793</v>
      </c>
      <c r="KT35" s="550">
        <f t="shared" si="44"/>
        <v>1744727</v>
      </c>
      <c r="KU35" s="550">
        <f t="shared" si="44"/>
        <v>20012066</v>
      </c>
      <c r="KV35" s="550">
        <f t="shared" si="44"/>
        <v>15685588</v>
      </c>
      <c r="KW35" s="550">
        <f t="shared" si="44"/>
        <v>4326478</v>
      </c>
      <c r="KX35" s="537">
        <f t="shared" si="107"/>
        <v>21756.799999999999</v>
      </c>
      <c r="KY35" s="553">
        <f t="shared" si="108"/>
        <v>21582.3</v>
      </c>
      <c r="KZ35" s="553">
        <f t="shared" si="109"/>
        <v>174.5</v>
      </c>
      <c r="LA35" s="554">
        <f t="shared" si="110"/>
        <v>21756.799999999999</v>
      </c>
      <c r="LC35" s="723">
        <f t="shared" si="111"/>
        <v>0</v>
      </c>
      <c r="LD35" s="723">
        <f t="shared" si="112"/>
        <v>0</v>
      </c>
      <c r="LE35" s="723">
        <f t="shared" si="113"/>
        <v>0</v>
      </c>
      <c r="LF35" s="723">
        <f t="shared" si="114"/>
        <v>0</v>
      </c>
      <c r="LG35" s="723">
        <f t="shared" si="115"/>
        <v>1508</v>
      </c>
      <c r="LH35" s="723">
        <f t="shared" si="116"/>
        <v>1291</v>
      </c>
      <c r="LI35" s="555"/>
      <c r="LJ35" s="555"/>
      <c r="LK35" s="555"/>
      <c r="LL35" s="555"/>
      <c r="LM35" s="555"/>
      <c r="LN35" s="555"/>
      <c r="LO35" s="555"/>
      <c r="LP35" s="555"/>
      <c r="LQ35" s="555"/>
      <c r="LR35" s="555"/>
      <c r="LS35" s="555"/>
      <c r="LT35" s="555"/>
      <c r="LU35" s="555"/>
      <c r="LV35" s="555"/>
      <c r="LW35" s="555"/>
      <c r="LX35" s="555"/>
      <c r="LY35" s="555"/>
      <c r="LZ35" s="555"/>
      <c r="MA35" s="555"/>
      <c r="MB35" s="555"/>
      <c r="MC35" s="555"/>
      <c r="MD35" s="555"/>
      <c r="ME35" s="555"/>
      <c r="MF35" s="555"/>
      <c r="MG35" s="555"/>
      <c r="MH35" s="555"/>
      <c r="MI35" s="555"/>
      <c r="MJ35" s="555"/>
      <c r="MK35" s="555"/>
      <c r="ML35" s="555"/>
      <c r="MM35" s="555"/>
      <c r="MN35" s="555"/>
      <c r="MO35" s="555"/>
      <c r="MP35" s="555"/>
      <c r="MQ35" s="555"/>
      <c r="MR35" s="555"/>
      <c r="MS35" s="555"/>
      <c r="MT35" s="555"/>
      <c r="MU35" s="555"/>
      <c r="MV35" s="555"/>
      <c r="MW35" s="555"/>
      <c r="MX35" s="555"/>
      <c r="MY35" s="555"/>
      <c r="MZ35" s="555"/>
      <c r="NA35" s="555"/>
      <c r="NB35" s="555"/>
      <c r="NC35" s="555"/>
      <c r="ND35" s="555"/>
      <c r="NE35" s="555"/>
      <c r="NF35" s="555"/>
      <c r="NG35" s="555"/>
      <c r="NH35" s="555"/>
      <c r="NI35" s="555"/>
      <c r="NJ35" s="555"/>
      <c r="NL35" s="749">
        <f t="shared" si="117"/>
        <v>32580</v>
      </c>
      <c r="NM35" s="724">
        <f t="shared" si="118"/>
        <v>41364</v>
      </c>
      <c r="NN35" s="724">
        <f t="shared" si="119"/>
        <v>0</v>
      </c>
      <c r="NO35" s="750">
        <f t="shared" si="120"/>
        <v>26023</v>
      </c>
      <c r="NP35" s="751">
        <f t="shared" si="45"/>
        <v>36330</v>
      </c>
      <c r="NQ35" s="751">
        <f t="shared" si="45"/>
        <v>0</v>
      </c>
      <c r="NR35" s="749">
        <f t="shared" si="121"/>
        <v>6557</v>
      </c>
      <c r="NS35" s="724">
        <f t="shared" si="122"/>
        <v>5034</v>
      </c>
      <c r="NT35" s="724">
        <f t="shared" si="123"/>
        <v>0</v>
      </c>
    </row>
    <row r="36" spans="1:384">
      <c r="A36" s="533" t="s">
        <v>807</v>
      </c>
      <c r="B36" s="534">
        <v>34</v>
      </c>
      <c r="C36" s="534">
        <v>34</v>
      </c>
      <c r="D36" s="534">
        <v>0</v>
      </c>
      <c r="E36" s="535">
        <f t="shared" si="46"/>
        <v>68</v>
      </c>
      <c r="F36" s="536">
        <f>B36*F$7</f>
        <v>1975842</v>
      </c>
      <c r="G36" s="536">
        <f>C36*G$7</f>
        <v>1411306</v>
      </c>
      <c r="H36" s="536">
        <f>D36*H$7</f>
        <v>0</v>
      </c>
      <c r="I36" s="535">
        <f t="shared" si="47"/>
        <v>3387148</v>
      </c>
      <c r="J36" s="537">
        <f>I36/1000</f>
        <v>3387.1</v>
      </c>
      <c r="K36" s="560">
        <v>586</v>
      </c>
      <c r="L36" s="534"/>
      <c r="M36" s="556">
        <v>0</v>
      </c>
      <c r="N36" s="534"/>
      <c r="O36" s="538">
        <v>0</v>
      </c>
      <c r="P36" s="535">
        <f t="shared" si="1"/>
        <v>586</v>
      </c>
      <c r="Q36" s="560">
        <v>607</v>
      </c>
      <c r="R36" s="534"/>
      <c r="S36" s="556">
        <v>0</v>
      </c>
      <c r="T36" s="534"/>
      <c r="U36" s="538">
        <v>6</v>
      </c>
      <c r="V36" s="535">
        <f t="shared" si="2"/>
        <v>613</v>
      </c>
      <c r="W36" s="560">
        <v>122</v>
      </c>
      <c r="X36" s="534"/>
      <c r="Y36" s="534"/>
      <c r="Z36" s="534"/>
      <c r="AA36" s="538">
        <v>0</v>
      </c>
      <c r="AB36" s="535">
        <f t="shared" si="49"/>
        <v>122</v>
      </c>
      <c r="AC36" s="532">
        <f t="shared" si="50"/>
        <v>1321</v>
      </c>
      <c r="AD36" s="558"/>
      <c r="AE36" s="558">
        <v>48</v>
      </c>
      <c r="AF36" s="558">
        <v>16</v>
      </c>
      <c r="AG36" s="558">
        <v>228</v>
      </c>
      <c r="AH36" s="558">
        <v>48</v>
      </c>
      <c r="AI36" s="558">
        <v>33</v>
      </c>
      <c r="AJ36" s="540"/>
      <c r="AK36" s="541">
        <v>0</v>
      </c>
      <c r="AL36" s="542"/>
      <c r="AM36" s="543">
        <v>0</v>
      </c>
      <c r="AN36" s="543"/>
      <c r="AO36" s="540"/>
      <c r="AP36" s="544"/>
      <c r="AQ36" s="543">
        <v>0</v>
      </c>
      <c r="AR36" s="541"/>
      <c r="AS36" s="541"/>
      <c r="AT36" s="534"/>
      <c r="AU36" s="534"/>
      <c r="AV36" s="543">
        <v>0</v>
      </c>
      <c r="AW36" s="543">
        <v>0</v>
      </c>
      <c r="AX36" s="541"/>
      <c r="AY36" s="543">
        <v>0</v>
      </c>
      <c r="AZ36" s="543"/>
      <c r="BA36" s="541"/>
      <c r="BB36" s="543"/>
      <c r="BC36" s="534"/>
      <c r="BD36" s="534"/>
      <c r="BE36" s="543">
        <v>0</v>
      </c>
      <c r="BF36" s="543"/>
      <c r="BG36" s="546"/>
      <c r="BH36" s="547">
        <f t="shared" si="51"/>
        <v>14760168</v>
      </c>
      <c r="BI36" s="548">
        <f t="shared" si="124"/>
        <v>1264002</v>
      </c>
      <c r="BJ36" s="548">
        <f t="shared" si="124"/>
        <v>13496166</v>
      </c>
      <c r="BK36" s="548">
        <f t="shared" si="124"/>
        <v>10584332</v>
      </c>
      <c r="BL36" s="548">
        <f t="shared" si="124"/>
        <v>2911834</v>
      </c>
      <c r="BM36" s="547">
        <f t="shared" si="52"/>
        <v>0</v>
      </c>
      <c r="BN36" s="548">
        <f t="shared" si="4"/>
        <v>0</v>
      </c>
      <c r="BO36" s="548">
        <f t="shared" si="4"/>
        <v>0</v>
      </c>
      <c r="BP36" s="548">
        <f t="shared" si="4"/>
        <v>0</v>
      </c>
      <c r="BQ36" s="548">
        <f t="shared" si="4"/>
        <v>0</v>
      </c>
      <c r="BR36" s="547">
        <f t="shared" si="53"/>
        <v>0</v>
      </c>
      <c r="BS36" s="548">
        <f t="shared" si="5"/>
        <v>0</v>
      </c>
      <c r="BT36" s="548">
        <f t="shared" si="5"/>
        <v>0</v>
      </c>
      <c r="BU36" s="548">
        <f t="shared" si="5"/>
        <v>0</v>
      </c>
      <c r="BV36" s="548">
        <f t="shared" si="5"/>
        <v>0</v>
      </c>
      <c r="BW36" s="548"/>
      <c r="BX36" s="548"/>
      <c r="BY36" s="548"/>
      <c r="BZ36" s="548"/>
      <c r="CA36" s="548"/>
      <c r="CB36" s="547">
        <f t="shared" si="54"/>
        <v>0</v>
      </c>
      <c r="CC36" s="548">
        <f t="shared" si="6"/>
        <v>0</v>
      </c>
      <c r="CD36" s="548">
        <f t="shared" si="6"/>
        <v>0</v>
      </c>
      <c r="CE36" s="548">
        <f t="shared" si="6"/>
        <v>0</v>
      </c>
      <c r="CF36" s="548">
        <f t="shared" si="6"/>
        <v>0</v>
      </c>
      <c r="CG36" s="549">
        <f t="shared" si="55"/>
        <v>14760168</v>
      </c>
      <c r="CH36" s="547">
        <f t="shared" si="56"/>
        <v>21296595</v>
      </c>
      <c r="CI36" s="548">
        <f t="shared" si="56"/>
        <v>1780938</v>
      </c>
      <c r="CJ36" s="548">
        <f t="shared" si="56"/>
        <v>19515657</v>
      </c>
      <c r="CK36" s="548">
        <f t="shared" si="56"/>
        <v>14974083</v>
      </c>
      <c r="CL36" s="548">
        <f t="shared" si="56"/>
        <v>4541574</v>
      </c>
      <c r="CM36" s="547">
        <f t="shared" si="57"/>
        <v>0</v>
      </c>
      <c r="CN36" s="548">
        <f t="shared" si="7"/>
        <v>0</v>
      </c>
      <c r="CO36" s="548">
        <f t="shared" si="7"/>
        <v>0</v>
      </c>
      <c r="CP36" s="548">
        <f t="shared" si="7"/>
        <v>0</v>
      </c>
      <c r="CQ36" s="548">
        <f t="shared" si="7"/>
        <v>0</v>
      </c>
      <c r="CR36" s="547">
        <f t="shared" si="58"/>
        <v>0</v>
      </c>
      <c r="CS36" s="548">
        <f t="shared" si="58"/>
        <v>0</v>
      </c>
      <c r="CT36" s="548">
        <f t="shared" si="58"/>
        <v>0</v>
      </c>
      <c r="CU36" s="548">
        <f t="shared" si="58"/>
        <v>0</v>
      </c>
      <c r="CV36" s="548">
        <f t="shared" si="58"/>
        <v>0</v>
      </c>
      <c r="CW36" s="547">
        <f t="shared" si="59"/>
        <v>0</v>
      </c>
      <c r="CX36" s="548">
        <f t="shared" si="8"/>
        <v>0</v>
      </c>
      <c r="CY36" s="548">
        <f t="shared" si="8"/>
        <v>0</v>
      </c>
      <c r="CZ36" s="548">
        <f t="shared" si="8"/>
        <v>0</v>
      </c>
      <c r="DA36" s="548">
        <f t="shared" si="8"/>
        <v>0</v>
      </c>
      <c r="DB36" s="547">
        <f t="shared" si="60"/>
        <v>1369056</v>
      </c>
      <c r="DC36" s="548">
        <f t="shared" si="9"/>
        <v>4512</v>
      </c>
      <c r="DD36" s="548">
        <f t="shared" si="9"/>
        <v>1364544</v>
      </c>
      <c r="DE36" s="548">
        <f t="shared" si="9"/>
        <v>1364544</v>
      </c>
      <c r="DF36" s="548">
        <f t="shared" si="9"/>
        <v>0</v>
      </c>
      <c r="DG36" s="549">
        <f t="shared" si="61"/>
        <v>22665651</v>
      </c>
      <c r="DH36" s="547">
        <f t="shared" si="62"/>
        <v>4332342</v>
      </c>
      <c r="DI36" s="548">
        <f t="shared" si="62"/>
        <v>348310</v>
      </c>
      <c r="DJ36" s="548">
        <f t="shared" si="62"/>
        <v>3984032</v>
      </c>
      <c r="DK36" s="548">
        <f t="shared" si="62"/>
        <v>2914580</v>
      </c>
      <c r="DL36" s="548">
        <f t="shared" si="62"/>
        <v>1069452</v>
      </c>
      <c r="DM36" s="547">
        <f t="shared" si="63"/>
        <v>0</v>
      </c>
      <c r="DN36" s="548">
        <f t="shared" si="10"/>
        <v>0</v>
      </c>
      <c r="DO36" s="548">
        <f t="shared" si="10"/>
        <v>0</v>
      </c>
      <c r="DP36" s="548">
        <f t="shared" si="10"/>
        <v>0</v>
      </c>
      <c r="DQ36" s="548">
        <f t="shared" si="10"/>
        <v>0</v>
      </c>
      <c r="DR36" s="548"/>
      <c r="DS36" s="548"/>
      <c r="DT36" s="548"/>
      <c r="DU36" s="548"/>
      <c r="DV36" s="548"/>
      <c r="DW36" s="547">
        <f t="shared" si="64"/>
        <v>0</v>
      </c>
      <c r="DX36" s="548">
        <f t="shared" si="11"/>
        <v>0</v>
      </c>
      <c r="DY36" s="548">
        <f t="shared" si="11"/>
        <v>0</v>
      </c>
      <c r="DZ36" s="548">
        <f t="shared" si="11"/>
        <v>0</v>
      </c>
      <c r="EA36" s="548">
        <f t="shared" si="11"/>
        <v>0</v>
      </c>
      <c r="EB36" s="547">
        <f t="shared" si="65"/>
        <v>0</v>
      </c>
      <c r="EC36" s="548">
        <f t="shared" si="12"/>
        <v>0</v>
      </c>
      <c r="ED36" s="548">
        <f t="shared" si="12"/>
        <v>0</v>
      </c>
      <c r="EE36" s="548">
        <f t="shared" si="12"/>
        <v>0</v>
      </c>
      <c r="EF36" s="548">
        <f t="shared" si="12"/>
        <v>0</v>
      </c>
      <c r="EG36" s="549">
        <f t="shared" si="66"/>
        <v>4332342</v>
      </c>
      <c r="EH36" s="549">
        <f t="shared" si="67"/>
        <v>41758161</v>
      </c>
      <c r="EI36" s="550">
        <f t="shared" si="68"/>
        <v>3397762</v>
      </c>
      <c r="EJ36" s="550">
        <f t="shared" si="13"/>
        <v>38360399</v>
      </c>
      <c r="EK36" s="550">
        <f t="shared" si="13"/>
        <v>29837539</v>
      </c>
      <c r="EL36" s="550">
        <f t="shared" si="13"/>
        <v>8522860</v>
      </c>
      <c r="EM36" s="551">
        <f t="shared" si="69"/>
        <v>40389105</v>
      </c>
      <c r="EN36" s="551">
        <f t="shared" si="70"/>
        <v>0</v>
      </c>
      <c r="EO36" s="551">
        <f t="shared" si="71"/>
        <v>0</v>
      </c>
      <c r="EP36" s="551">
        <f t="shared" si="72"/>
        <v>0</v>
      </c>
      <c r="EQ36" s="551">
        <f t="shared" si="73"/>
        <v>1369056</v>
      </c>
      <c r="ER36" s="547">
        <f t="shared" si="74"/>
        <v>0</v>
      </c>
      <c r="ES36" s="548">
        <f t="shared" si="74"/>
        <v>0</v>
      </c>
      <c r="ET36" s="548">
        <f t="shared" si="74"/>
        <v>0</v>
      </c>
      <c r="EU36" s="548">
        <f t="shared" si="74"/>
        <v>0</v>
      </c>
      <c r="EV36" s="548">
        <f t="shared" si="74"/>
        <v>0</v>
      </c>
      <c r="EW36" s="547">
        <f t="shared" si="75"/>
        <v>72384</v>
      </c>
      <c r="EX36" s="547">
        <f t="shared" si="75"/>
        <v>1440</v>
      </c>
      <c r="EY36" s="547">
        <f t="shared" si="75"/>
        <v>70944</v>
      </c>
      <c r="EZ36" s="547">
        <f t="shared" si="75"/>
        <v>70944</v>
      </c>
      <c r="FA36" s="547">
        <f t="shared" si="75"/>
        <v>0</v>
      </c>
      <c r="FB36" s="552">
        <f t="shared" si="76"/>
        <v>24128</v>
      </c>
      <c r="FC36" s="552">
        <f t="shared" si="76"/>
        <v>480</v>
      </c>
      <c r="FD36" s="552">
        <f t="shared" si="76"/>
        <v>23648</v>
      </c>
      <c r="FE36" s="552">
        <f t="shared" si="76"/>
        <v>23648</v>
      </c>
      <c r="FF36" s="552">
        <f t="shared" si="76"/>
        <v>0</v>
      </c>
      <c r="FG36" s="552">
        <f t="shared" si="77"/>
        <v>343824</v>
      </c>
      <c r="FH36" s="552">
        <f t="shared" si="77"/>
        <v>6840</v>
      </c>
      <c r="FI36" s="552">
        <f t="shared" si="77"/>
        <v>336984</v>
      </c>
      <c r="FJ36" s="552">
        <f t="shared" si="77"/>
        <v>336984</v>
      </c>
      <c r="FK36" s="552">
        <f t="shared" si="77"/>
        <v>0</v>
      </c>
      <c r="FL36" s="547">
        <f t="shared" si="78"/>
        <v>72384</v>
      </c>
      <c r="FM36" s="547">
        <f t="shared" si="78"/>
        <v>1440</v>
      </c>
      <c r="FN36" s="547">
        <f t="shared" si="78"/>
        <v>70944</v>
      </c>
      <c r="FO36" s="547">
        <f t="shared" si="78"/>
        <v>70944</v>
      </c>
      <c r="FP36" s="547">
        <f t="shared" si="78"/>
        <v>0</v>
      </c>
      <c r="FQ36" s="547">
        <f t="shared" si="79"/>
        <v>42603</v>
      </c>
      <c r="FR36" s="547">
        <f t="shared" si="79"/>
        <v>825</v>
      </c>
      <c r="FS36" s="547">
        <f t="shared" si="79"/>
        <v>41778</v>
      </c>
      <c r="FT36" s="547">
        <f t="shared" si="79"/>
        <v>41778</v>
      </c>
      <c r="FU36" s="547">
        <f t="shared" si="79"/>
        <v>0</v>
      </c>
      <c r="FV36" s="552">
        <f t="shared" si="80"/>
        <v>0</v>
      </c>
      <c r="FW36" s="552">
        <f t="shared" si="80"/>
        <v>0</v>
      </c>
      <c r="FX36" s="552">
        <f t="shared" si="80"/>
        <v>0</v>
      </c>
      <c r="FY36" s="552">
        <f t="shared" si="80"/>
        <v>0</v>
      </c>
      <c r="FZ36" s="552">
        <f t="shared" si="80"/>
        <v>0</v>
      </c>
      <c r="GA36" s="552">
        <f t="shared" si="81"/>
        <v>0</v>
      </c>
      <c r="GB36" s="552">
        <f t="shared" si="81"/>
        <v>0</v>
      </c>
      <c r="GC36" s="552">
        <f t="shared" si="81"/>
        <v>0</v>
      </c>
      <c r="GD36" s="552">
        <f t="shared" si="81"/>
        <v>0</v>
      </c>
      <c r="GE36" s="552">
        <f t="shared" si="81"/>
        <v>0</v>
      </c>
      <c r="GF36" s="552">
        <f t="shared" si="82"/>
        <v>0</v>
      </c>
      <c r="GG36" s="552">
        <f t="shared" si="82"/>
        <v>0</v>
      </c>
      <c r="GH36" s="552">
        <f t="shared" si="82"/>
        <v>0</v>
      </c>
      <c r="GI36" s="552">
        <f t="shared" si="82"/>
        <v>0</v>
      </c>
      <c r="GJ36" s="552">
        <f t="shared" si="82"/>
        <v>0</v>
      </c>
      <c r="GK36" s="552">
        <f t="shared" si="83"/>
        <v>0</v>
      </c>
      <c r="GL36" s="552">
        <f t="shared" si="83"/>
        <v>0</v>
      </c>
      <c r="GM36" s="552">
        <f t="shared" si="83"/>
        <v>0</v>
      </c>
      <c r="GN36" s="552">
        <f t="shared" si="83"/>
        <v>0</v>
      </c>
      <c r="GO36" s="552">
        <f t="shared" si="83"/>
        <v>0</v>
      </c>
      <c r="GP36" s="547">
        <f t="shared" si="84"/>
        <v>0</v>
      </c>
      <c r="GQ36" s="547">
        <f t="shared" si="84"/>
        <v>0</v>
      </c>
      <c r="GR36" s="547">
        <f t="shared" si="84"/>
        <v>0</v>
      </c>
      <c r="GS36" s="547">
        <f t="shared" si="84"/>
        <v>0</v>
      </c>
      <c r="GT36" s="547">
        <f t="shared" si="84"/>
        <v>0</v>
      </c>
      <c r="GU36" s="547">
        <f t="shared" si="85"/>
        <v>0</v>
      </c>
      <c r="GV36" s="547">
        <f t="shared" si="85"/>
        <v>0</v>
      </c>
      <c r="GW36" s="547">
        <f t="shared" si="85"/>
        <v>0</v>
      </c>
      <c r="GX36" s="547">
        <f t="shared" si="85"/>
        <v>0</v>
      </c>
      <c r="GY36" s="547">
        <f t="shared" si="85"/>
        <v>0</v>
      </c>
      <c r="GZ36" s="552">
        <f t="shared" si="86"/>
        <v>0</v>
      </c>
      <c r="HA36" s="552">
        <f t="shared" si="86"/>
        <v>0</v>
      </c>
      <c r="HB36" s="552">
        <f t="shared" si="86"/>
        <v>0</v>
      </c>
      <c r="HC36" s="552">
        <f t="shared" si="86"/>
        <v>0</v>
      </c>
      <c r="HD36" s="552">
        <f t="shared" si="86"/>
        <v>0</v>
      </c>
      <c r="HE36" s="552">
        <f t="shared" si="87"/>
        <v>0</v>
      </c>
      <c r="HF36" s="552">
        <f t="shared" si="87"/>
        <v>0</v>
      </c>
      <c r="HG36" s="552">
        <f t="shared" si="87"/>
        <v>0</v>
      </c>
      <c r="HH36" s="552">
        <f t="shared" si="87"/>
        <v>0</v>
      </c>
      <c r="HI36" s="552">
        <f t="shared" si="87"/>
        <v>0</v>
      </c>
      <c r="HJ36" s="547">
        <f t="shared" si="88"/>
        <v>0</v>
      </c>
      <c r="HK36" s="547">
        <f t="shared" si="88"/>
        <v>0</v>
      </c>
      <c r="HL36" s="547">
        <f t="shared" si="88"/>
        <v>0</v>
      </c>
      <c r="HM36" s="547">
        <f t="shared" si="88"/>
        <v>0</v>
      </c>
      <c r="HN36" s="547">
        <f t="shared" si="88"/>
        <v>0</v>
      </c>
      <c r="HO36" s="547">
        <f t="shared" si="89"/>
        <v>0</v>
      </c>
      <c r="HP36" s="547">
        <f t="shared" si="89"/>
        <v>0</v>
      </c>
      <c r="HQ36" s="547">
        <f t="shared" si="89"/>
        <v>0</v>
      </c>
      <c r="HR36" s="547">
        <f t="shared" si="89"/>
        <v>0</v>
      </c>
      <c r="HS36" s="547">
        <f t="shared" si="89"/>
        <v>0</v>
      </c>
      <c r="HT36" s="552">
        <f t="shared" si="90"/>
        <v>0</v>
      </c>
      <c r="HU36" s="552">
        <f t="shared" si="90"/>
        <v>0</v>
      </c>
      <c r="HV36" s="552">
        <f t="shared" si="90"/>
        <v>0</v>
      </c>
      <c r="HW36" s="552">
        <f t="shared" si="90"/>
        <v>0</v>
      </c>
      <c r="HX36" s="552">
        <f t="shared" si="90"/>
        <v>0</v>
      </c>
      <c r="HY36" s="552">
        <f t="shared" si="91"/>
        <v>0</v>
      </c>
      <c r="HZ36" s="552">
        <f t="shared" si="91"/>
        <v>0</v>
      </c>
      <c r="IA36" s="552">
        <f t="shared" si="91"/>
        <v>0</v>
      </c>
      <c r="IB36" s="552">
        <f t="shared" si="91"/>
        <v>0</v>
      </c>
      <c r="IC36" s="552">
        <f t="shared" si="91"/>
        <v>0</v>
      </c>
      <c r="ID36" s="547">
        <f t="shared" si="92"/>
        <v>0</v>
      </c>
      <c r="IE36" s="547">
        <f t="shared" si="92"/>
        <v>0</v>
      </c>
      <c r="IF36" s="547">
        <f t="shared" si="92"/>
        <v>0</v>
      </c>
      <c r="IG36" s="547">
        <f t="shared" si="92"/>
        <v>0</v>
      </c>
      <c r="IH36" s="547">
        <f t="shared" si="92"/>
        <v>0</v>
      </c>
      <c r="II36" s="547">
        <f t="shared" si="93"/>
        <v>0</v>
      </c>
      <c r="IJ36" s="547">
        <f t="shared" si="93"/>
        <v>0</v>
      </c>
      <c r="IK36" s="547">
        <f t="shared" si="93"/>
        <v>0</v>
      </c>
      <c r="IL36" s="547">
        <f t="shared" si="93"/>
        <v>0</v>
      </c>
      <c r="IM36" s="547">
        <f t="shared" si="93"/>
        <v>0</v>
      </c>
      <c r="IN36" s="552">
        <f t="shared" si="94"/>
        <v>0</v>
      </c>
      <c r="IO36" s="552">
        <f t="shared" si="94"/>
        <v>0</v>
      </c>
      <c r="IP36" s="552">
        <f t="shared" si="94"/>
        <v>0</v>
      </c>
      <c r="IQ36" s="552">
        <f t="shared" si="94"/>
        <v>0</v>
      </c>
      <c r="IR36" s="552">
        <f t="shared" si="94"/>
        <v>0</v>
      </c>
      <c r="IS36" s="552">
        <f t="shared" si="95"/>
        <v>0</v>
      </c>
      <c r="IT36" s="552">
        <f t="shared" si="95"/>
        <v>0</v>
      </c>
      <c r="IU36" s="552">
        <f t="shared" si="95"/>
        <v>0</v>
      </c>
      <c r="IV36" s="552">
        <f t="shared" si="95"/>
        <v>0</v>
      </c>
      <c r="IW36" s="552">
        <f t="shared" si="95"/>
        <v>0</v>
      </c>
      <c r="IX36" s="547">
        <f t="shared" si="96"/>
        <v>0</v>
      </c>
      <c r="IY36" s="547">
        <f t="shared" si="96"/>
        <v>0</v>
      </c>
      <c r="IZ36" s="547">
        <f t="shared" si="96"/>
        <v>0</v>
      </c>
      <c r="JA36" s="547">
        <f t="shared" si="96"/>
        <v>0</v>
      </c>
      <c r="JB36" s="547">
        <f t="shared" si="96"/>
        <v>0</v>
      </c>
      <c r="JC36" s="547">
        <f t="shared" si="97"/>
        <v>0</v>
      </c>
      <c r="JD36" s="547">
        <f t="shared" si="97"/>
        <v>0</v>
      </c>
      <c r="JE36" s="547">
        <f t="shared" si="97"/>
        <v>0</v>
      </c>
      <c r="JF36" s="547">
        <f t="shared" si="97"/>
        <v>0</v>
      </c>
      <c r="JG36" s="547">
        <f t="shared" si="97"/>
        <v>0</v>
      </c>
      <c r="JH36" s="552">
        <f t="shared" si="98"/>
        <v>0</v>
      </c>
      <c r="JI36" s="552">
        <f t="shared" si="98"/>
        <v>0</v>
      </c>
      <c r="JJ36" s="552">
        <f t="shared" si="98"/>
        <v>0</v>
      </c>
      <c r="JK36" s="552">
        <f t="shared" si="98"/>
        <v>0</v>
      </c>
      <c r="JL36" s="552">
        <f t="shared" si="98"/>
        <v>0</v>
      </c>
      <c r="JM36" s="552">
        <f t="shared" si="99"/>
        <v>0</v>
      </c>
      <c r="JN36" s="552">
        <f t="shared" si="99"/>
        <v>0</v>
      </c>
      <c r="JO36" s="552">
        <f t="shared" si="99"/>
        <v>0</v>
      </c>
      <c r="JP36" s="552">
        <f t="shared" si="99"/>
        <v>0</v>
      </c>
      <c r="JQ36" s="552">
        <f t="shared" si="99"/>
        <v>0</v>
      </c>
      <c r="JR36" s="547">
        <f t="shared" si="100"/>
        <v>0</v>
      </c>
      <c r="JS36" s="547">
        <f t="shared" si="100"/>
        <v>0</v>
      </c>
      <c r="JT36" s="547">
        <f t="shared" si="100"/>
        <v>0</v>
      </c>
      <c r="JU36" s="547">
        <f t="shared" si="100"/>
        <v>0</v>
      </c>
      <c r="JV36" s="547">
        <f t="shared" si="100"/>
        <v>0</v>
      </c>
      <c r="JW36" s="547">
        <f t="shared" si="101"/>
        <v>0</v>
      </c>
      <c r="JX36" s="547">
        <f t="shared" si="101"/>
        <v>0</v>
      </c>
      <c r="JY36" s="547">
        <f t="shared" si="101"/>
        <v>0</v>
      </c>
      <c r="JZ36" s="547">
        <f t="shared" si="101"/>
        <v>0</v>
      </c>
      <c r="KA36" s="547">
        <f t="shared" si="101"/>
        <v>0</v>
      </c>
      <c r="KB36" s="552">
        <f t="shared" si="102"/>
        <v>0</v>
      </c>
      <c r="KC36" s="552">
        <f t="shared" si="102"/>
        <v>0</v>
      </c>
      <c r="KD36" s="552">
        <f t="shared" si="102"/>
        <v>0</v>
      </c>
      <c r="KE36" s="552">
        <f t="shared" si="102"/>
        <v>0</v>
      </c>
      <c r="KF36" s="552">
        <f t="shared" si="102"/>
        <v>0</v>
      </c>
      <c r="KG36" s="552">
        <f t="shared" si="103"/>
        <v>0</v>
      </c>
      <c r="KH36" s="552">
        <f t="shared" si="103"/>
        <v>0</v>
      </c>
      <c r="KI36" s="552">
        <f t="shared" si="103"/>
        <v>0</v>
      </c>
      <c r="KJ36" s="552">
        <f t="shared" si="103"/>
        <v>0</v>
      </c>
      <c r="KK36" s="552">
        <f t="shared" si="103"/>
        <v>0</v>
      </c>
      <c r="KL36" s="552">
        <f t="shared" si="104"/>
        <v>555323</v>
      </c>
      <c r="KM36" s="552">
        <f t="shared" si="105"/>
        <v>0</v>
      </c>
      <c r="KN36" s="549">
        <f t="shared" si="106"/>
        <v>555323</v>
      </c>
      <c r="KO36" s="549">
        <f t="shared" si="106"/>
        <v>11025</v>
      </c>
      <c r="KP36" s="549">
        <f t="shared" si="106"/>
        <v>544298</v>
      </c>
      <c r="KQ36" s="549">
        <f t="shared" si="106"/>
        <v>544298</v>
      </c>
      <c r="KR36" s="549">
        <f t="shared" si="106"/>
        <v>0</v>
      </c>
      <c r="KS36" s="549">
        <f t="shared" si="44"/>
        <v>42313484</v>
      </c>
      <c r="KT36" s="550">
        <f t="shared" si="44"/>
        <v>3408787</v>
      </c>
      <c r="KU36" s="550">
        <f t="shared" si="44"/>
        <v>38904697</v>
      </c>
      <c r="KV36" s="550">
        <f t="shared" si="44"/>
        <v>30381837</v>
      </c>
      <c r="KW36" s="550">
        <f t="shared" si="44"/>
        <v>8522860</v>
      </c>
      <c r="KX36" s="537">
        <f t="shared" si="107"/>
        <v>42313.5</v>
      </c>
      <c r="KY36" s="553">
        <f t="shared" si="108"/>
        <v>41758.199999999997</v>
      </c>
      <c r="KZ36" s="553">
        <f t="shared" si="109"/>
        <v>555.29999999999995</v>
      </c>
      <c r="LA36" s="554">
        <f t="shared" si="110"/>
        <v>45700.6</v>
      </c>
      <c r="LC36" s="723">
        <f t="shared" si="111"/>
        <v>0</v>
      </c>
      <c r="LD36" s="723">
        <f t="shared" si="112"/>
        <v>1508</v>
      </c>
      <c r="LE36" s="723">
        <f t="shared" si="113"/>
        <v>1508</v>
      </c>
      <c r="LF36" s="723">
        <f t="shared" si="114"/>
        <v>1508</v>
      </c>
      <c r="LG36" s="723">
        <f t="shared" si="115"/>
        <v>1508</v>
      </c>
      <c r="LH36" s="723">
        <f t="shared" si="116"/>
        <v>1291</v>
      </c>
      <c r="LI36" s="555"/>
      <c r="LJ36" s="555"/>
      <c r="LK36" s="555"/>
      <c r="LL36" s="555"/>
      <c r="LM36" s="555"/>
      <c r="LN36" s="555"/>
      <c r="LO36" s="555"/>
      <c r="LP36" s="555"/>
      <c r="LQ36" s="555"/>
      <c r="LR36" s="555"/>
      <c r="LS36" s="555"/>
      <c r="LT36" s="555"/>
      <c r="LU36" s="555"/>
      <c r="LV36" s="555"/>
      <c r="LW36" s="555"/>
      <c r="LX36" s="555"/>
      <c r="LY36" s="555"/>
      <c r="LZ36" s="555"/>
      <c r="MA36" s="555"/>
      <c r="MB36" s="555"/>
      <c r="MC36" s="555"/>
      <c r="MD36" s="555"/>
      <c r="ME36" s="555"/>
      <c r="MF36" s="555"/>
      <c r="MG36" s="555"/>
      <c r="MH36" s="555"/>
      <c r="MI36" s="555"/>
      <c r="MJ36" s="555"/>
      <c r="MK36" s="555"/>
      <c r="ML36" s="555"/>
      <c r="MM36" s="555"/>
      <c r="MN36" s="555"/>
      <c r="MO36" s="555"/>
      <c r="MP36" s="555"/>
      <c r="MQ36" s="555"/>
      <c r="MR36" s="555"/>
      <c r="MS36" s="555"/>
      <c r="MT36" s="555"/>
      <c r="MU36" s="555"/>
      <c r="MV36" s="555"/>
      <c r="MW36" s="555"/>
      <c r="MX36" s="555"/>
      <c r="MY36" s="555"/>
      <c r="MZ36" s="555"/>
      <c r="NA36" s="555"/>
      <c r="NB36" s="555"/>
      <c r="NC36" s="555"/>
      <c r="ND36" s="555"/>
      <c r="NE36" s="555"/>
      <c r="NF36" s="555"/>
      <c r="NG36" s="555"/>
      <c r="NH36" s="555"/>
      <c r="NI36" s="555"/>
      <c r="NJ36" s="555"/>
      <c r="NL36" s="749">
        <f t="shared" si="117"/>
        <v>0</v>
      </c>
      <c r="NM36" s="724">
        <f t="shared" si="118"/>
        <v>0</v>
      </c>
      <c r="NN36" s="724">
        <f t="shared" si="119"/>
        <v>0</v>
      </c>
      <c r="NO36" s="750">
        <f t="shared" si="120"/>
        <v>0</v>
      </c>
      <c r="NP36" s="751">
        <f t="shared" si="45"/>
        <v>0</v>
      </c>
      <c r="NQ36" s="751">
        <f t="shared" si="45"/>
        <v>0</v>
      </c>
      <c r="NR36" s="749">
        <f t="shared" si="121"/>
        <v>0</v>
      </c>
      <c r="NS36" s="724">
        <f t="shared" si="122"/>
        <v>0</v>
      </c>
      <c r="NT36" s="724">
        <f t="shared" si="123"/>
        <v>0</v>
      </c>
    </row>
    <row r="37" spans="1:384">
      <c r="A37" s="533" t="s">
        <v>1227</v>
      </c>
      <c r="B37" s="534"/>
      <c r="C37" s="534"/>
      <c r="D37" s="534"/>
      <c r="E37" s="535">
        <f t="shared" si="46"/>
        <v>0</v>
      </c>
      <c r="F37" s="536"/>
      <c r="G37" s="536"/>
      <c r="H37" s="536"/>
      <c r="I37" s="535">
        <f t="shared" si="47"/>
        <v>0</v>
      </c>
      <c r="J37" s="537">
        <f t="shared" si="48"/>
        <v>0</v>
      </c>
      <c r="K37" s="560">
        <v>516</v>
      </c>
      <c r="L37" s="534"/>
      <c r="M37" s="556">
        <v>23</v>
      </c>
      <c r="N37" s="534"/>
      <c r="O37" s="538">
        <v>3</v>
      </c>
      <c r="P37" s="535">
        <f t="shared" si="1"/>
        <v>542</v>
      </c>
      <c r="Q37" s="560">
        <v>509</v>
      </c>
      <c r="R37" s="534"/>
      <c r="S37" s="556">
        <v>80</v>
      </c>
      <c r="T37" s="534"/>
      <c r="U37" s="538">
        <v>3</v>
      </c>
      <c r="V37" s="535">
        <f t="shared" si="2"/>
        <v>592</v>
      </c>
      <c r="W37" s="560">
        <v>74</v>
      </c>
      <c r="X37" s="534"/>
      <c r="Y37" s="534"/>
      <c r="Z37" s="534"/>
      <c r="AA37" s="538">
        <v>1</v>
      </c>
      <c r="AB37" s="535">
        <f t="shared" si="49"/>
        <v>75</v>
      </c>
      <c r="AC37" s="532">
        <f t="shared" si="50"/>
        <v>1209</v>
      </c>
      <c r="AD37" s="307"/>
      <c r="AE37" s="307"/>
      <c r="AF37" s="307"/>
      <c r="AG37" s="307"/>
      <c r="AH37" s="324"/>
      <c r="AI37" s="307">
        <v>75</v>
      </c>
      <c r="AJ37" s="540"/>
      <c r="AK37" s="541">
        <v>0</v>
      </c>
      <c r="AL37" s="542"/>
      <c r="AM37" s="543">
        <v>0</v>
      </c>
      <c r="AN37" s="543"/>
      <c r="AO37" s="540"/>
      <c r="AP37" s="544"/>
      <c r="AQ37" s="543">
        <v>0</v>
      </c>
      <c r="AR37" s="541"/>
      <c r="AS37" s="541"/>
      <c r="AT37" s="534"/>
      <c r="AU37" s="534"/>
      <c r="AV37" s="543">
        <v>0</v>
      </c>
      <c r="AW37" s="543">
        <v>0</v>
      </c>
      <c r="AX37" s="541"/>
      <c r="AY37" s="543">
        <v>2</v>
      </c>
      <c r="AZ37" s="543">
        <v>1</v>
      </c>
      <c r="BA37" s="541"/>
      <c r="BB37" s="543"/>
      <c r="BC37" s="534"/>
      <c r="BD37" s="534"/>
      <c r="BE37" s="543">
        <v>0</v>
      </c>
      <c r="BF37" s="543"/>
      <c r="BG37" s="546"/>
      <c r="BH37" s="547">
        <f t="shared" si="51"/>
        <v>12997008</v>
      </c>
      <c r="BI37" s="548">
        <f t="shared" si="124"/>
        <v>1113012</v>
      </c>
      <c r="BJ37" s="548">
        <f t="shared" si="124"/>
        <v>11883996</v>
      </c>
      <c r="BK37" s="548">
        <f t="shared" si="124"/>
        <v>9319992</v>
      </c>
      <c r="BL37" s="548">
        <f t="shared" si="124"/>
        <v>2564004</v>
      </c>
      <c r="BM37" s="547">
        <f t="shared" si="52"/>
        <v>0</v>
      </c>
      <c r="BN37" s="548">
        <f t="shared" si="4"/>
        <v>0</v>
      </c>
      <c r="BO37" s="548">
        <f t="shared" si="4"/>
        <v>0</v>
      </c>
      <c r="BP37" s="548">
        <f t="shared" si="4"/>
        <v>0</v>
      </c>
      <c r="BQ37" s="548">
        <f t="shared" si="4"/>
        <v>0</v>
      </c>
      <c r="BR37" s="547">
        <f t="shared" si="53"/>
        <v>1624513</v>
      </c>
      <c r="BS37" s="548">
        <f t="shared" si="5"/>
        <v>49611</v>
      </c>
      <c r="BT37" s="548">
        <f t="shared" si="5"/>
        <v>1574902</v>
      </c>
      <c r="BU37" s="548">
        <f t="shared" si="5"/>
        <v>1240367</v>
      </c>
      <c r="BV37" s="548">
        <f t="shared" si="5"/>
        <v>334535</v>
      </c>
      <c r="BW37" s="548"/>
      <c r="BX37" s="548"/>
      <c r="BY37" s="548"/>
      <c r="BZ37" s="548"/>
      <c r="CA37" s="548"/>
      <c r="CB37" s="547">
        <f t="shared" si="54"/>
        <v>592656</v>
      </c>
      <c r="CC37" s="548">
        <f t="shared" si="6"/>
        <v>1353</v>
      </c>
      <c r="CD37" s="548">
        <f t="shared" si="6"/>
        <v>591303</v>
      </c>
      <c r="CE37" s="548">
        <f t="shared" si="6"/>
        <v>591303</v>
      </c>
      <c r="CF37" s="548">
        <f t="shared" si="6"/>
        <v>0</v>
      </c>
      <c r="CG37" s="549">
        <f t="shared" si="55"/>
        <v>15214177</v>
      </c>
      <c r="CH37" s="547">
        <f t="shared" si="56"/>
        <v>17858265</v>
      </c>
      <c r="CI37" s="548">
        <f t="shared" si="56"/>
        <v>1493406</v>
      </c>
      <c r="CJ37" s="548">
        <f t="shared" si="56"/>
        <v>16364859</v>
      </c>
      <c r="CK37" s="548">
        <f t="shared" si="56"/>
        <v>12556521</v>
      </c>
      <c r="CL37" s="548">
        <f t="shared" si="56"/>
        <v>3808338</v>
      </c>
      <c r="CM37" s="547">
        <f t="shared" si="57"/>
        <v>0</v>
      </c>
      <c r="CN37" s="548">
        <f t="shared" si="7"/>
        <v>0</v>
      </c>
      <c r="CO37" s="548">
        <f t="shared" si="7"/>
        <v>0</v>
      </c>
      <c r="CP37" s="548">
        <f t="shared" si="7"/>
        <v>0</v>
      </c>
      <c r="CQ37" s="548">
        <f t="shared" si="7"/>
        <v>0</v>
      </c>
      <c r="CR37" s="547">
        <f t="shared" si="58"/>
        <v>7835600</v>
      </c>
      <c r="CS37" s="548">
        <f t="shared" si="58"/>
        <v>234720</v>
      </c>
      <c r="CT37" s="548">
        <f t="shared" si="58"/>
        <v>7600880</v>
      </c>
      <c r="CU37" s="548">
        <f t="shared" si="58"/>
        <v>5852160</v>
      </c>
      <c r="CV37" s="548">
        <f t="shared" si="58"/>
        <v>1748720</v>
      </c>
      <c r="CW37" s="547">
        <f t="shared" si="59"/>
        <v>0</v>
      </c>
      <c r="CX37" s="548">
        <f t="shared" si="8"/>
        <v>0</v>
      </c>
      <c r="CY37" s="548">
        <f t="shared" si="8"/>
        <v>0</v>
      </c>
      <c r="CZ37" s="548">
        <f t="shared" si="8"/>
        <v>0</v>
      </c>
      <c r="DA37" s="548">
        <f t="shared" si="8"/>
        <v>0</v>
      </c>
      <c r="DB37" s="547">
        <f t="shared" si="60"/>
        <v>684528</v>
      </c>
      <c r="DC37" s="548">
        <f t="shared" si="9"/>
        <v>2256</v>
      </c>
      <c r="DD37" s="548">
        <f t="shared" si="9"/>
        <v>682272</v>
      </c>
      <c r="DE37" s="548">
        <f t="shared" si="9"/>
        <v>682272</v>
      </c>
      <c r="DF37" s="548">
        <f t="shared" si="9"/>
        <v>0</v>
      </c>
      <c r="DG37" s="549">
        <f t="shared" si="61"/>
        <v>26378393</v>
      </c>
      <c r="DH37" s="547">
        <f t="shared" si="62"/>
        <v>2627814</v>
      </c>
      <c r="DI37" s="548">
        <f t="shared" si="62"/>
        <v>211270</v>
      </c>
      <c r="DJ37" s="548">
        <f t="shared" si="62"/>
        <v>2416544</v>
      </c>
      <c r="DK37" s="548">
        <f t="shared" si="62"/>
        <v>1767860</v>
      </c>
      <c r="DL37" s="548">
        <f t="shared" si="62"/>
        <v>648684</v>
      </c>
      <c r="DM37" s="547">
        <f t="shared" si="63"/>
        <v>0</v>
      </c>
      <c r="DN37" s="548">
        <f t="shared" si="10"/>
        <v>0</v>
      </c>
      <c r="DO37" s="548">
        <f t="shared" si="10"/>
        <v>0</v>
      </c>
      <c r="DP37" s="548">
        <f t="shared" si="10"/>
        <v>0</v>
      </c>
      <c r="DQ37" s="548">
        <f t="shared" si="10"/>
        <v>0</v>
      </c>
      <c r="DR37" s="548"/>
      <c r="DS37" s="548"/>
      <c r="DT37" s="548"/>
      <c r="DU37" s="548"/>
      <c r="DV37" s="548"/>
      <c r="DW37" s="547">
        <f t="shared" si="64"/>
        <v>0</v>
      </c>
      <c r="DX37" s="548">
        <f t="shared" si="11"/>
        <v>0</v>
      </c>
      <c r="DY37" s="548">
        <f t="shared" si="11"/>
        <v>0</v>
      </c>
      <c r="DZ37" s="548">
        <f t="shared" si="11"/>
        <v>0</v>
      </c>
      <c r="EA37" s="548">
        <f t="shared" si="11"/>
        <v>0</v>
      </c>
      <c r="EB37" s="547">
        <f t="shared" si="65"/>
        <v>273811</v>
      </c>
      <c r="EC37" s="548">
        <f t="shared" si="12"/>
        <v>903</v>
      </c>
      <c r="ED37" s="548">
        <f t="shared" si="12"/>
        <v>272908</v>
      </c>
      <c r="EE37" s="548">
        <f t="shared" si="12"/>
        <v>272908</v>
      </c>
      <c r="EF37" s="548">
        <f t="shared" si="12"/>
        <v>0</v>
      </c>
      <c r="EG37" s="549">
        <f t="shared" si="66"/>
        <v>2901625</v>
      </c>
      <c r="EH37" s="549">
        <f t="shared" si="67"/>
        <v>44494195</v>
      </c>
      <c r="EI37" s="550">
        <f t="shared" si="68"/>
        <v>3106531</v>
      </c>
      <c r="EJ37" s="550">
        <f t="shared" si="13"/>
        <v>41387664</v>
      </c>
      <c r="EK37" s="550">
        <f t="shared" si="13"/>
        <v>32283383</v>
      </c>
      <c r="EL37" s="550">
        <f t="shared" si="13"/>
        <v>9104281</v>
      </c>
      <c r="EM37" s="551">
        <f t="shared" si="69"/>
        <v>33483087</v>
      </c>
      <c r="EN37" s="551">
        <f t="shared" si="70"/>
        <v>0</v>
      </c>
      <c r="EO37" s="551">
        <f t="shared" si="71"/>
        <v>9460113</v>
      </c>
      <c r="EP37" s="551">
        <f t="shared" si="72"/>
        <v>0</v>
      </c>
      <c r="EQ37" s="551">
        <f t="shared" si="73"/>
        <v>1550995</v>
      </c>
      <c r="ER37" s="547">
        <f t="shared" si="74"/>
        <v>0</v>
      </c>
      <c r="ES37" s="548">
        <f t="shared" si="74"/>
        <v>0</v>
      </c>
      <c r="ET37" s="548">
        <f t="shared" si="74"/>
        <v>0</v>
      </c>
      <c r="EU37" s="548">
        <f t="shared" si="74"/>
        <v>0</v>
      </c>
      <c r="EV37" s="548">
        <f t="shared" si="74"/>
        <v>0</v>
      </c>
      <c r="EW37" s="547">
        <f t="shared" si="75"/>
        <v>0</v>
      </c>
      <c r="EX37" s="547">
        <f t="shared" si="75"/>
        <v>0</v>
      </c>
      <c r="EY37" s="547">
        <f t="shared" si="75"/>
        <v>0</v>
      </c>
      <c r="EZ37" s="547">
        <f t="shared" si="75"/>
        <v>0</v>
      </c>
      <c r="FA37" s="547">
        <f t="shared" si="75"/>
        <v>0</v>
      </c>
      <c r="FB37" s="552">
        <f t="shared" si="76"/>
        <v>0</v>
      </c>
      <c r="FC37" s="552">
        <f t="shared" si="76"/>
        <v>0</v>
      </c>
      <c r="FD37" s="552">
        <f t="shared" si="76"/>
        <v>0</v>
      </c>
      <c r="FE37" s="552">
        <f t="shared" si="76"/>
        <v>0</v>
      </c>
      <c r="FF37" s="552">
        <f t="shared" si="76"/>
        <v>0</v>
      </c>
      <c r="FG37" s="552">
        <f t="shared" si="77"/>
        <v>0</v>
      </c>
      <c r="FH37" s="552">
        <f t="shared" si="77"/>
        <v>0</v>
      </c>
      <c r="FI37" s="552">
        <f t="shared" si="77"/>
        <v>0</v>
      </c>
      <c r="FJ37" s="552">
        <f t="shared" si="77"/>
        <v>0</v>
      </c>
      <c r="FK37" s="552">
        <f t="shared" si="77"/>
        <v>0</v>
      </c>
      <c r="FL37" s="547">
        <f t="shared" si="78"/>
        <v>0</v>
      </c>
      <c r="FM37" s="547">
        <f t="shared" si="78"/>
        <v>0</v>
      </c>
      <c r="FN37" s="547">
        <f t="shared" si="78"/>
        <v>0</v>
      </c>
      <c r="FO37" s="547">
        <f t="shared" si="78"/>
        <v>0</v>
      </c>
      <c r="FP37" s="547">
        <f t="shared" si="78"/>
        <v>0</v>
      </c>
      <c r="FQ37" s="547">
        <f t="shared" si="79"/>
        <v>96825</v>
      </c>
      <c r="FR37" s="547">
        <f t="shared" si="79"/>
        <v>1875</v>
      </c>
      <c r="FS37" s="547">
        <f t="shared" si="79"/>
        <v>94950</v>
      </c>
      <c r="FT37" s="547">
        <f t="shared" si="79"/>
        <v>94950</v>
      </c>
      <c r="FU37" s="547">
        <f t="shared" si="79"/>
        <v>0</v>
      </c>
      <c r="FV37" s="552">
        <f t="shared" si="80"/>
        <v>0</v>
      </c>
      <c r="FW37" s="552">
        <f t="shared" si="80"/>
        <v>0</v>
      </c>
      <c r="FX37" s="552">
        <f t="shared" si="80"/>
        <v>0</v>
      </c>
      <c r="FY37" s="552">
        <f t="shared" si="80"/>
        <v>0</v>
      </c>
      <c r="FZ37" s="552">
        <f t="shared" si="80"/>
        <v>0</v>
      </c>
      <c r="GA37" s="552">
        <f t="shared" si="81"/>
        <v>0</v>
      </c>
      <c r="GB37" s="552">
        <f t="shared" si="81"/>
        <v>0</v>
      </c>
      <c r="GC37" s="552">
        <f t="shared" si="81"/>
        <v>0</v>
      </c>
      <c r="GD37" s="552">
        <f t="shared" si="81"/>
        <v>0</v>
      </c>
      <c r="GE37" s="552">
        <f t="shared" si="81"/>
        <v>0</v>
      </c>
      <c r="GF37" s="552">
        <f t="shared" si="82"/>
        <v>0</v>
      </c>
      <c r="GG37" s="552">
        <f t="shared" si="82"/>
        <v>0</v>
      </c>
      <c r="GH37" s="552">
        <f t="shared" si="82"/>
        <v>0</v>
      </c>
      <c r="GI37" s="552">
        <f t="shared" si="82"/>
        <v>0</v>
      </c>
      <c r="GJ37" s="552">
        <f t="shared" si="82"/>
        <v>0</v>
      </c>
      <c r="GK37" s="552">
        <f t="shared" si="83"/>
        <v>0</v>
      </c>
      <c r="GL37" s="552">
        <f t="shared" si="83"/>
        <v>0</v>
      </c>
      <c r="GM37" s="552">
        <f t="shared" si="83"/>
        <v>0</v>
      </c>
      <c r="GN37" s="552">
        <f t="shared" si="83"/>
        <v>0</v>
      </c>
      <c r="GO37" s="552">
        <f t="shared" si="83"/>
        <v>0</v>
      </c>
      <c r="GP37" s="547">
        <f t="shared" si="84"/>
        <v>0</v>
      </c>
      <c r="GQ37" s="547">
        <f t="shared" si="84"/>
        <v>0</v>
      </c>
      <c r="GR37" s="547">
        <f t="shared" si="84"/>
        <v>0</v>
      </c>
      <c r="GS37" s="547">
        <f t="shared" si="84"/>
        <v>0</v>
      </c>
      <c r="GT37" s="547">
        <f t="shared" si="84"/>
        <v>0</v>
      </c>
      <c r="GU37" s="547">
        <f t="shared" si="85"/>
        <v>0</v>
      </c>
      <c r="GV37" s="547">
        <f t="shared" si="85"/>
        <v>0</v>
      </c>
      <c r="GW37" s="547">
        <f t="shared" si="85"/>
        <v>0</v>
      </c>
      <c r="GX37" s="547">
        <f t="shared" si="85"/>
        <v>0</v>
      </c>
      <c r="GY37" s="547">
        <f t="shared" si="85"/>
        <v>0</v>
      </c>
      <c r="GZ37" s="552">
        <f t="shared" si="86"/>
        <v>0</v>
      </c>
      <c r="HA37" s="552">
        <f t="shared" si="86"/>
        <v>0</v>
      </c>
      <c r="HB37" s="552">
        <f t="shared" si="86"/>
        <v>0</v>
      </c>
      <c r="HC37" s="552">
        <f t="shared" si="86"/>
        <v>0</v>
      </c>
      <c r="HD37" s="552">
        <f t="shared" si="86"/>
        <v>0</v>
      </c>
      <c r="HE37" s="552">
        <f t="shared" si="87"/>
        <v>0</v>
      </c>
      <c r="HF37" s="552">
        <f t="shared" si="87"/>
        <v>0</v>
      </c>
      <c r="HG37" s="552">
        <f t="shared" si="87"/>
        <v>0</v>
      </c>
      <c r="HH37" s="552">
        <f t="shared" si="87"/>
        <v>0</v>
      </c>
      <c r="HI37" s="552">
        <f t="shared" si="87"/>
        <v>0</v>
      </c>
      <c r="HJ37" s="547">
        <f t="shared" si="88"/>
        <v>0</v>
      </c>
      <c r="HK37" s="547">
        <f t="shared" si="88"/>
        <v>0</v>
      </c>
      <c r="HL37" s="547">
        <f t="shared" si="88"/>
        <v>0</v>
      </c>
      <c r="HM37" s="547">
        <f t="shared" si="88"/>
        <v>0</v>
      </c>
      <c r="HN37" s="547">
        <f t="shared" si="88"/>
        <v>0</v>
      </c>
      <c r="HO37" s="547">
        <f t="shared" si="89"/>
        <v>0</v>
      </c>
      <c r="HP37" s="547">
        <f t="shared" si="89"/>
        <v>0</v>
      </c>
      <c r="HQ37" s="547">
        <f t="shared" si="89"/>
        <v>0</v>
      </c>
      <c r="HR37" s="547">
        <f t="shared" si="89"/>
        <v>0</v>
      </c>
      <c r="HS37" s="547">
        <f t="shared" si="89"/>
        <v>0</v>
      </c>
      <c r="HT37" s="552">
        <f t="shared" si="90"/>
        <v>0</v>
      </c>
      <c r="HU37" s="552">
        <f t="shared" si="90"/>
        <v>0</v>
      </c>
      <c r="HV37" s="552">
        <f t="shared" si="90"/>
        <v>0</v>
      </c>
      <c r="HW37" s="552">
        <f t="shared" si="90"/>
        <v>0</v>
      </c>
      <c r="HX37" s="552">
        <f t="shared" si="90"/>
        <v>0</v>
      </c>
      <c r="HY37" s="552">
        <f t="shared" si="91"/>
        <v>0</v>
      </c>
      <c r="HZ37" s="552">
        <f t="shared" si="91"/>
        <v>0</v>
      </c>
      <c r="IA37" s="552">
        <f t="shared" si="91"/>
        <v>0</v>
      </c>
      <c r="IB37" s="552">
        <f t="shared" si="91"/>
        <v>0</v>
      </c>
      <c r="IC37" s="552">
        <f t="shared" si="91"/>
        <v>0</v>
      </c>
      <c r="ID37" s="547">
        <f t="shared" si="92"/>
        <v>0</v>
      </c>
      <c r="IE37" s="547">
        <f t="shared" si="92"/>
        <v>0</v>
      </c>
      <c r="IF37" s="547">
        <f t="shared" si="92"/>
        <v>0</v>
      </c>
      <c r="IG37" s="547">
        <f t="shared" si="92"/>
        <v>0</v>
      </c>
      <c r="IH37" s="547">
        <f t="shared" si="92"/>
        <v>0</v>
      </c>
      <c r="II37" s="547">
        <f t="shared" si="93"/>
        <v>0</v>
      </c>
      <c r="IJ37" s="547">
        <f t="shared" si="93"/>
        <v>0</v>
      </c>
      <c r="IK37" s="547">
        <f t="shared" si="93"/>
        <v>0</v>
      </c>
      <c r="IL37" s="547">
        <f t="shared" si="93"/>
        <v>0</v>
      </c>
      <c r="IM37" s="547">
        <f t="shared" si="93"/>
        <v>0</v>
      </c>
      <c r="IN37" s="552">
        <f t="shared" si="94"/>
        <v>0</v>
      </c>
      <c r="IO37" s="552">
        <f t="shared" si="94"/>
        <v>0</v>
      </c>
      <c r="IP37" s="552">
        <f t="shared" si="94"/>
        <v>0</v>
      </c>
      <c r="IQ37" s="552">
        <f t="shared" si="94"/>
        <v>0</v>
      </c>
      <c r="IR37" s="552">
        <f t="shared" si="94"/>
        <v>0</v>
      </c>
      <c r="IS37" s="552">
        <f t="shared" si="95"/>
        <v>65160</v>
      </c>
      <c r="IT37" s="552">
        <f t="shared" si="95"/>
        <v>13114</v>
      </c>
      <c r="IU37" s="552">
        <f t="shared" si="95"/>
        <v>52046</v>
      </c>
      <c r="IV37" s="552">
        <f t="shared" si="95"/>
        <v>40818</v>
      </c>
      <c r="IW37" s="552">
        <f t="shared" si="95"/>
        <v>11228</v>
      </c>
      <c r="IX37" s="547">
        <f t="shared" si="96"/>
        <v>43664</v>
      </c>
      <c r="IY37" s="547">
        <f t="shared" si="96"/>
        <v>7334</v>
      </c>
      <c r="IZ37" s="547">
        <f t="shared" si="96"/>
        <v>36330</v>
      </c>
      <c r="JA37" s="547">
        <f t="shared" si="96"/>
        <v>27875</v>
      </c>
      <c r="JB37" s="547">
        <f t="shared" si="96"/>
        <v>8455</v>
      </c>
      <c r="JC37" s="547">
        <f t="shared" si="97"/>
        <v>0</v>
      </c>
      <c r="JD37" s="547">
        <f t="shared" si="97"/>
        <v>0</v>
      </c>
      <c r="JE37" s="547">
        <f t="shared" si="97"/>
        <v>0</v>
      </c>
      <c r="JF37" s="547">
        <f t="shared" si="97"/>
        <v>0</v>
      </c>
      <c r="JG37" s="547">
        <f t="shared" si="97"/>
        <v>0</v>
      </c>
      <c r="JH37" s="552">
        <f t="shared" si="98"/>
        <v>0</v>
      </c>
      <c r="JI37" s="552">
        <f t="shared" si="98"/>
        <v>0</v>
      </c>
      <c r="JJ37" s="552">
        <f t="shared" si="98"/>
        <v>0</v>
      </c>
      <c r="JK37" s="552">
        <f t="shared" si="98"/>
        <v>0</v>
      </c>
      <c r="JL37" s="552">
        <f t="shared" si="98"/>
        <v>0</v>
      </c>
      <c r="JM37" s="552">
        <f t="shared" si="99"/>
        <v>0</v>
      </c>
      <c r="JN37" s="552">
        <f t="shared" si="99"/>
        <v>0</v>
      </c>
      <c r="JO37" s="552">
        <f t="shared" si="99"/>
        <v>0</v>
      </c>
      <c r="JP37" s="552">
        <f t="shared" si="99"/>
        <v>0</v>
      </c>
      <c r="JQ37" s="552">
        <f t="shared" si="99"/>
        <v>0</v>
      </c>
      <c r="JR37" s="547">
        <f t="shared" si="100"/>
        <v>0</v>
      </c>
      <c r="JS37" s="547">
        <f t="shared" si="100"/>
        <v>0</v>
      </c>
      <c r="JT37" s="547">
        <f t="shared" si="100"/>
        <v>0</v>
      </c>
      <c r="JU37" s="547">
        <f t="shared" si="100"/>
        <v>0</v>
      </c>
      <c r="JV37" s="547">
        <f t="shared" si="100"/>
        <v>0</v>
      </c>
      <c r="JW37" s="547">
        <f t="shared" si="101"/>
        <v>0</v>
      </c>
      <c r="JX37" s="547">
        <f t="shared" si="101"/>
        <v>0</v>
      </c>
      <c r="JY37" s="547">
        <f t="shared" si="101"/>
        <v>0</v>
      </c>
      <c r="JZ37" s="547">
        <f t="shared" si="101"/>
        <v>0</v>
      </c>
      <c r="KA37" s="547">
        <f t="shared" si="101"/>
        <v>0</v>
      </c>
      <c r="KB37" s="552">
        <f t="shared" si="102"/>
        <v>0</v>
      </c>
      <c r="KC37" s="552">
        <f t="shared" si="102"/>
        <v>0</v>
      </c>
      <c r="KD37" s="552">
        <f t="shared" si="102"/>
        <v>0</v>
      </c>
      <c r="KE37" s="552">
        <f t="shared" si="102"/>
        <v>0</v>
      </c>
      <c r="KF37" s="552">
        <f t="shared" si="102"/>
        <v>0</v>
      </c>
      <c r="KG37" s="552">
        <f t="shared" si="103"/>
        <v>0</v>
      </c>
      <c r="KH37" s="552">
        <f t="shared" si="103"/>
        <v>0</v>
      </c>
      <c r="KI37" s="552">
        <f t="shared" si="103"/>
        <v>0</v>
      </c>
      <c r="KJ37" s="552">
        <f t="shared" si="103"/>
        <v>0</v>
      </c>
      <c r="KK37" s="552">
        <f t="shared" si="103"/>
        <v>0</v>
      </c>
      <c r="KL37" s="552">
        <f t="shared" si="104"/>
        <v>96825</v>
      </c>
      <c r="KM37" s="552">
        <f t="shared" si="105"/>
        <v>108824</v>
      </c>
      <c r="KN37" s="549">
        <f t="shared" si="106"/>
        <v>205649</v>
      </c>
      <c r="KO37" s="549">
        <f t="shared" si="106"/>
        <v>22323</v>
      </c>
      <c r="KP37" s="549">
        <f t="shared" si="106"/>
        <v>183326</v>
      </c>
      <c r="KQ37" s="549">
        <f t="shared" si="106"/>
        <v>163643</v>
      </c>
      <c r="KR37" s="549">
        <f t="shared" si="106"/>
        <v>19683</v>
      </c>
      <c r="KS37" s="549">
        <f t="shared" si="44"/>
        <v>44699844</v>
      </c>
      <c r="KT37" s="550">
        <f t="shared" si="44"/>
        <v>3128854</v>
      </c>
      <c r="KU37" s="550">
        <f t="shared" si="44"/>
        <v>41570990</v>
      </c>
      <c r="KV37" s="550">
        <f t="shared" si="44"/>
        <v>32447026</v>
      </c>
      <c r="KW37" s="550">
        <f t="shared" si="44"/>
        <v>9123964</v>
      </c>
      <c r="KX37" s="537">
        <f t="shared" si="107"/>
        <v>44699.8</v>
      </c>
      <c r="KY37" s="553">
        <f t="shared" si="108"/>
        <v>44603</v>
      </c>
      <c r="KZ37" s="553">
        <f t="shared" si="109"/>
        <v>96.8</v>
      </c>
      <c r="LA37" s="554">
        <f t="shared" si="110"/>
        <v>44699.8</v>
      </c>
      <c r="LC37" s="723">
        <f t="shared" si="111"/>
        <v>0</v>
      </c>
      <c r="LD37" s="723">
        <f t="shared" si="112"/>
        <v>0</v>
      </c>
      <c r="LE37" s="723">
        <f t="shared" si="113"/>
        <v>0</v>
      </c>
      <c r="LF37" s="723">
        <f t="shared" si="114"/>
        <v>0</v>
      </c>
      <c r="LG37" s="723">
        <f t="shared" si="115"/>
        <v>0</v>
      </c>
      <c r="LH37" s="723">
        <f t="shared" si="116"/>
        <v>1291</v>
      </c>
      <c r="LI37" s="555"/>
      <c r="LJ37" s="555"/>
      <c r="LK37" s="555"/>
      <c r="LL37" s="555"/>
      <c r="LM37" s="555"/>
      <c r="LN37" s="555"/>
      <c r="LO37" s="555"/>
      <c r="LP37" s="555"/>
      <c r="LQ37" s="555"/>
      <c r="LR37" s="555"/>
      <c r="LS37" s="555"/>
      <c r="LT37" s="555"/>
      <c r="LU37" s="555"/>
      <c r="LV37" s="555"/>
      <c r="LW37" s="555"/>
      <c r="LX37" s="555"/>
      <c r="LY37" s="555"/>
      <c r="LZ37" s="555"/>
      <c r="MA37" s="555"/>
      <c r="MB37" s="555"/>
      <c r="MC37" s="555"/>
      <c r="MD37" s="555"/>
      <c r="ME37" s="555"/>
      <c r="MF37" s="555"/>
      <c r="MG37" s="555"/>
      <c r="MH37" s="555"/>
      <c r="MI37" s="555"/>
      <c r="MJ37" s="555"/>
      <c r="MK37" s="555"/>
      <c r="ML37" s="555"/>
      <c r="MM37" s="555"/>
      <c r="MN37" s="555"/>
      <c r="MO37" s="555"/>
      <c r="MP37" s="555"/>
      <c r="MQ37" s="555"/>
      <c r="MR37" s="555"/>
      <c r="MS37" s="555"/>
      <c r="MT37" s="555"/>
      <c r="MU37" s="555"/>
      <c r="MV37" s="555"/>
      <c r="MW37" s="555"/>
      <c r="MX37" s="555"/>
      <c r="MY37" s="555"/>
      <c r="MZ37" s="555"/>
      <c r="NA37" s="555"/>
      <c r="NB37" s="555"/>
      <c r="NC37" s="555"/>
      <c r="ND37" s="555"/>
      <c r="NE37" s="555"/>
      <c r="NF37" s="555"/>
      <c r="NG37" s="555"/>
      <c r="NH37" s="555"/>
      <c r="NI37" s="555"/>
      <c r="NJ37" s="555"/>
      <c r="NL37" s="749">
        <f t="shared" si="117"/>
        <v>32580</v>
      </c>
      <c r="NM37" s="724">
        <f t="shared" si="118"/>
        <v>43664</v>
      </c>
      <c r="NN37" s="724">
        <f t="shared" si="119"/>
        <v>0</v>
      </c>
      <c r="NO37" s="750">
        <f t="shared" si="120"/>
        <v>26023</v>
      </c>
      <c r="NP37" s="751">
        <f t="shared" si="45"/>
        <v>36330</v>
      </c>
      <c r="NQ37" s="751">
        <f t="shared" si="45"/>
        <v>0</v>
      </c>
      <c r="NR37" s="749">
        <f t="shared" si="121"/>
        <v>6557</v>
      </c>
      <c r="NS37" s="724">
        <f t="shared" si="122"/>
        <v>7334</v>
      </c>
      <c r="NT37" s="724">
        <f t="shared" si="123"/>
        <v>0</v>
      </c>
    </row>
    <row r="38" spans="1:384">
      <c r="A38" s="533" t="s">
        <v>809</v>
      </c>
      <c r="B38" s="534"/>
      <c r="C38" s="534"/>
      <c r="D38" s="534"/>
      <c r="E38" s="535">
        <f t="shared" si="46"/>
        <v>0</v>
      </c>
      <c r="F38" s="536"/>
      <c r="G38" s="536"/>
      <c r="H38" s="536"/>
      <c r="I38" s="535">
        <f t="shared" si="47"/>
        <v>0</v>
      </c>
      <c r="J38" s="537">
        <f t="shared" si="48"/>
        <v>0</v>
      </c>
      <c r="K38" s="560">
        <v>458</v>
      </c>
      <c r="L38" s="534"/>
      <c r="M38" s="556">
        <v>0</v>
      </c>
      <c r="N38" s="534"/>
      <c r="O38" s="538">
        <v>0</v>
      </c>
      <c r="P38" s="535">
        <f t="shared" si="1"/>
        <v>458</v>
      </c>
      <c r="Q38" s="560">
        <v>519</v>
      </c>
      <c r="R38" s="534"/>
      <c r="S38" s="556">
        <v>0</v>
      </c>
      <c r="T38" s="534"/>
      <c r="U38" s="538">
        <v>0</v>
      </c>
      <c r="V38" s="535">
        <f t="shared" si="2"/>
        <v>519</v>
      </c>
      <c r="W38" s="560">
        <v>133</v>
      </c>
      <c r="X38" s="534"/>
      <c r="Y38" s="534"/>
      <c r="Z38" s="534"/>
      <c r="AA38" s="538">
        <v>0</v>
      </c>
      <c r="AB38" s="535">
        <f t="shared" si="49"/>
        <v>133</v>
      </c>
      <c r="AC38" s="532">
        <f t="shared" si="50"/>
        <v>1110</v>
      </c>
      <c r="AD38" s="324"/>
      <c r="AE38" s="324"/>
      <c r="AF38" s="324"/>
      <c r="AG38" s="324"/>
      <c r="AH38" s="324"/>
      <c r="AI38" s="324"/>
      <c r="AJ38" s="540"/>
      <c r="AK38" s="541">
        <v>0</v>
      </c>
      <c r="AL38" s="542"/>
      <c r="AM38" s="543">
        <v>0</v>
      </c>
      <c r="AN38" s="543"/>
      <c r="AO38" s="540"/>
      <c r="AP38" s="544"/>
      <c r="AQ38" s="543">
        <v>0</v>
      </c>
      <c r="AR38" s="541"/>
      <c r="AS38" s="541"/>
      <c r="AT38" s="534"/>
      <c r="AU38" s="534"/>
      <c r="AV38" s="543">
        <v>0</v>
      </c>
      <c r="AW38" s="543">
        <v>0</v>
      </c>
      <c r="AX38" s="541"/>
      <c r="AY38" s="543">
        <v>0</v>
      </c>
      <c r="AZ38" s="543"/>
      <c r="BA38" s="541"/>
      <c r="BB38" s="543"/>
      <c r="BC38" s="534"/>
      <c r="BD38" s="534"/>
      <c r="BE38" s="543">
        <v>0</v>
      </c>
      <c r="BF38" s="543"/>
      <c r="BG38" s="546"/>
      <c r="BH38" s="547">
        <f t="shared" si="51"/>
        <v>11536104</v>
      </c>
      <c r="BI38" s="548">
        <f t="shared" si="124"/>
        <v>987906</v>
      </c>
      <c r="BJ38" s="548">
        <f t="shared" si="124"/>
        <v>10548198</v>
      </c>
      <c r="BK38" s="548">
        <f t="shared" si="124"/>
        <v>8272396</v>
      </c>
      <c r="BL38" s="548">
        <f t="shared" si="124"/>
        <v>2275802</v>
      </c>
      <c r="BM38" s="547">
        <f t="shared" si="52"/>
        <v>0</v>
      </c>
      <c r="BN38" s="548">
        <f t="shared" si="4"/>
        <v>0</v>
      </c>
      <c r="BO38" s="548">
        <f t="shared" si="4"/>
        <v>0</v>
      </c>
      <c r="BP38" s="548">
        <f t="shared" si="4"/>
        <v>0</v>
      </c>
      <c r="BQ38" s="548">
        <f t="shared" si="4"/>
        <v>0</v>
      </c>
      <c r="BR38" s="547">
        <f t="shared" si="53"/>
        <v>0</v>
      </c>
      <c r="BS38" s="548">
        <f t="shared" si="5"/>
        <v>0</v>
      </c>
      <c r="BT38" s="548">
        <f t="shared" si="5"/>
        <v>0</v>
      </c>
      <c r="BU38" s="548">
        <f t="shared" si="5"/>
        <v>0</v>
      </c>
      <c r="BV38" s="548">
        <f t="shared" si="5"/>
        <v>0</v>
      </c>
      <c r="BW38" s="548"/>
      <c r="BX38" s="548"/>
      <c r="BY38" s="548"/>
      <c r="BZ38" s="548"/>
      <c r="CA38" s="548"/>
      <c r="CB38" s="547">
        <f t="shared" si="54"/>
        <v>0</v>
      </c>
      <c r="CC38" s="548">
        <f t="shared" si="6"/>
        <v>0</v>
      </c>
      <c r="CD38" s="548">
        <f t="shared" si="6"/>
        <v>0</v>
      </c>
      <c r="CE38" s="548">
        <f t="shared" si="6"/>
        <v>0</v>
      </c>
      <c r="CF38" s="548">
        <f t="shared" si="6"/>
        <v>0</v>
      </c>
      <c r="CG38" s="549">
        <f t="shared" si="55"/>
        <v>11536104</v>
      </c>
      <c r="CH38" s="547">
        <f t="shared" si="56"/>
        <v>18209115</v>
      </c>
      <c r="CI38" s="548">
        <f t="shared" si="56"/>
        <v>1522746</v>
      </c>
      <c r="CJ38" s="548">
        <f t="shared" si="56"/>
        <v>16686369</v>
      </c>
      <c r="CK38" s="548">
        <f t="shared" si="56"/>
        <v>12803211</v>
      </c>
      <c r="CL38" s="548">
        <f t="shared" si="56"/>
        <v>3883158</v>
      </c>
      <c r="CM38" s="547">
        <f t="shared" si="57"/>
        <v>0</v>
      </c>
      <c r="CN38" s="548">
        <f t="shared" si="7"/>
        <v>0</v>
      </c>
      <c r="CO38" s="548">
        <f t="shared" si="7"/>
        <v>0</v>
      </c>
      <c r="CP38" s="548">
        <f t="shared" si="7"/>
        <v>0</v>
      </c>
      <c r="CQ38" s="548">
        <f t="shared" si="7"/>
        <v>0</v>
      </c>
      <c r="CR38" s="547">
        <f t="shared" si="58"/>
        <v>0</v>
      </c>
      <c r="CS38" s="548">
        <f t="shared" si="58"/>
        <v>0</v>
      </c>
      <c r="CT38" s="548">
        <f t="shared" si="58"/>
        <v>0</v>
      </c>
      <c r="CU38" s="548">
        <f t="shared" si="58"/>
        <v>0</v>
      </c>
      <c r="CV38" s="548">
        <f t="shared" si="58"/>
        <v>0</v>
      </c>
      <c r="CW38" s="547">
        <f t="shared" si="59"/>
        <v>0</v>
      </c>
      <c r="CX38" s="548">
        <f t="shared" si="8"/>
        <v>0</v>
      </c>
      <c r="CY38" s="548">
        <f t="shared" si="8"/>
        <v>0</v>
      </c>
      <c r="CZ38" s="548">
        <f t="shared" si="8"/>
        <v>0</v>
      </c>
      <c r="DA38" s="548">
        <f t="shared" si="8"/>
        <v>0</v>
      </c>
      <c r="DB38" s="547">
        <f t="shared" si="60"/>
        <v>0</v>
      </c>
      <c r="DC38" s="548">
        <f t="shared" si="9"/>
        <v>0</v>
      </c>
      <c r="DD38" s="548">
        <f t="shared" si="9"/>
        <v>0</v>
      </c>
      <c r="DE38" s="548">
        <f t="shared" si="9"/>
        <v>0</v>
      </c>
      <c r="DF38" s="548">
        <f t="shared" si="9"/>
        <v>0</v>
      </c>
      <c r="DG38" s="549">
        <f t="shared" si="61"/>
        <v>18209115</v>
      </c>
      <c r="DH38" s="547">
        <f t="shared" si="62"/>
        <v>4722963</v>
      </c>
      <c r="DI38" s="548">
        <f t="shared" si="62"/>
        <v>379715</v>
      </c>
      <c r="DJ38" s="548">
        <f t="shared" si="62"/>
        <v>4343248</v>
      </c>
      <c r="DK38" s="548">
        <f t="shared" si="62"/>
        <v>3177370</v>
      </c>
      <c r="DL38" s="548">
        <f t="shared" si="62"/>
        <v>1165878</v>
      </c>
      <c r="DM38" s="547">
        <f t="shared" si="63"/>
        <v>0</v>
      </c>
      <c r="DN38" s="548">
        <f t="shared" si="10"/>
        <v>0</v>
      </c>
      <c r="DO38" s="548">
        <f t="shared" si="10"/>
        <v>0</v>
      </c>
      <c r="DP38" s="548">
        <f t="shared" si="10"/>
        <v>0</v>
      </c>
      <c r="DQ38" s="548">
        <f t="shared" si="10"/>
        <v>0</v>
      </c>
      <c r="DR38" s="548"/>
      <c r="DS38" s="548"/>
      <c r="DT38" s="548"/>
      <c r="DU38" s="548"/>
      <c r="DV38" s="548"/>
      <c r="DW38" s="547">
        <f t="shared" si="64"/>
        <v>0</v>
      </c>
      <c r="DX38" s="548">
        <f t="shared" si="11"/>
        <v>0</v>
      </c>
      <c r="DY38" s="548">
        <f t="shared" si="11"/>
        <v>0</v>
      </c>
      <c r="DZ38" s="548">
        <f t="shared" si="11"/>
        <v>0</v>
      </c>
      <c r="EA38" s="548">
        <f t="shared" si="11"/>
        <v>0</v>
      </c>
      <c r="EB38" s="547">
        <f t="shared" si="65"/>
        <v>0</v>
      </c>
      <c r="EC38" s="548">
        <f t="shared" si="12"/>
        <v>0</v>
      </c>
      <c r="ED38" s="548">
        <f t="shared" si="12"/>
        <v>0</v>
      </c>
      <c r="EE38" s="548">
        <f t="shared" si="12"/>
        <v>0</v>
      </c>
      <c r="EF38" s="548">
        <f t="shared" si="12"/>
        <v>0</v>
      </c>
      <c r="EG38" s="549">
        <f t="shared" si="66"/>
        <v>4722963</v>
      </c>
      <c r="EH38" s="549">
        <f t="shared" si="67"/>
        <v>34468182</v>
      </c>
      <c r="EI38" s="550">
        <f t="shared" si="68"/>
        <v>2890367</v>
      </c>
      <c r="EJ38" s="550">
        <f t="shared" si="13"/>
        <v>31577815</v>
      </c>
      <c r="EK38" s="550">
        <f t="shared" si="13"/>
        <v>24252977</v>
      </c>
      <c r="EL38" s="550">
        <f t="shared" si="13"/>
        <v>7324838</v>
      </c>
      <c r="EM38" s="551">
        <f t="shared" si="69"/>
        <v>34468182</v>
      </c>
      <c r="EN38" s="551">
        <f t="shared" si="70"/>
        <v>0</v>
      </c>
      <c r="EO38" s="551">
        <f t="shared" si="71"/>
        <v>0</v>
      </c>
      <c r="EP38" s="551">
        <f t="shared" si="72"/>
        <v>0</v>
      </c>
      <c r="EQ38" s="551">
        <f t="shared" si="73"/>
        <v>0</v>
      </c>
      <c r="ER38" s="547">
        <f t="shared" si="74"/>
        <v>0</v>
      </c>
      <c r="ES38" s="548">
        <f t="shared" si="74"/>
        <v>0</v>
      </c>
      <c r="ET38" s="548">
        <f t="shared" si="74"/>
        <v>0</v>
      </c>
      <c r="EU38" s="548">
        <f t="shared" si="74"/>
        <v>0</v>
      </c>
      <c r="EV38" s="548">
        <f t="shared" si="74"/>
        <v>0</v>
      </c>
      <c r="EW38" s="547">
        <f t="shared" si="75"/>
        <v>0</v>
      </c>
      <c r="EX38" s="547">
        <f t="shared" si="75"/>
        <v>0</v>
      </c>
      <c r="EY38" s="547">
        <f t="shared" si="75"/>
        <v>0</v>
      </c>
      <c r="EZ38" s="547">
        <f t="shared" si="75"/>
        <v>0</v>
      </c>
      <c r="FA38" s="547">
        <f t="shared" si="75"/>
        <v>0</v>
      </c>
      <c r="FB38" s="552">
        <f t="shared" si="76"/>
        <v>0</v>
      </c>
      <c r="FC38" s="552">
        <f t="shared" si="76"/>
        <v>0</v>
      </c>
      <c r="FD38" s="552">
        <f t="shared" si="76"/>
        <v>0</v>
      </c>
      <c r="FE38" s="552">
        <f t="shared" si="76"/>
        <v>0</v>
      </c>
      <c r="FF38" s="552">
        <f t="shared" si="76"/>
        <v>0</v>
      </c>
      <c r="FG38" s="552">
        <f t="shared" si="77"/>
        <v>0</v>
      </c>
      <c r="FH38" s="552">
        <f t="shared" si="77"/>
        <v>0</v>
      </c>
      <c r="FI38" s="552">
        <f t="shared" si="77"/>
        <v>0</v>
      </c>
      <c r="FJ38" s="552">
        <f t="shared" si="77"/>
        <v>0</v>
      </c>
      <c r="FK38" s="552">
        <f t="shared" si="77"/>
        <v>0</v>
      </c>
      <c r="FL38" s="547">
        <f t="shared" si="78"/>
        <v>0</v>
      </c>
      <c r="FM38" s="547">
        <f t="shared" si="78"/>
        <v>0</v>
      </c>
      <c r="FN38" s="547">
        <f t="shared" si="78"/>
        <v>0</v>
      </c>
      <c r="FO38" s="547">
        <f t="shared" si="78"/>
        <v>0</v>
      </c>
      <c r="FP38" s="547">
        <f t="shared" si="78"/>
        <v>0</v>
      </c>
      <c r="FQ38" s="547">
        <f t="shared" si="79"/>
        <v>0</v>
      </c>
      <c r="FR38" s="547">
        <f t="shared" si="79"/>
        <v>0</v>
      </c>
      <c r="FS38" s="547">
        <f t="shared" si="79"/>
        <v>0</v>
      </c>
      <c r="FT38" s="547">
        <f t="shared" si="79"/>
        <v>0</v>
      </c>
      <c r="FU38" s="547">
        <f t="shared" si="79"/>
        <v>0</v>
      </c>
      <c r="FV38" s="552">
        <f t="shared" si="80"/>
        <v>0</v>
      </c>
      <c r="FW38" s="552">
        <f t="shared" si="80"/>
        <v>0</v>
      </c>
      <c r="FX38" s="552">
        <f t="shared" si="80"/>
        <v>0</v>
      </c>
      <c r="FY38" s="552">
        <f t="shared" si="80"/>
        <v>0</v>
      </c>
      <c r="FZ38" s="552">
        <f t="shared" si="80"/>
        <v>0</v>
      </c>
      <c r="GA38" s="552">
        <f t="shared" si="81"/>
        <v>0</v>
      </c>
      <c r="GB38" s="552">
        <f t="shared" si="81"/>
        <v>0</v>
      </c>
      <c r="GC38" s="552">
        <f t="shared" si="81"/>
        <v>0</v>
      </c>
      <c r="GD38" s="552">
        <f t="shared" si="81"/>
        <v>0</v>
      </c>
      <c r="GE38" s="552">
        <f t="shared" si="81"/>
        <v>0</v>
      </c>
      <c r="GF38" s="552">
        <f t="shared" si="82"/>
        <v>0</v>
      </c>
      <c r="GG38" s="552">
        <f t="shared" si="82"/>
        <v>0</v>
      </c>
      <c r="GH38" s="552">
        <f t="shared" si="82"/>
        <v>0</v>
      </c>
      <c r="GI38" s="552">
        <f t="shared" si="82"/>
        <v>0</v>
      </c>
      <c r="GJ38" s="552">
        <f t="shared" si="82"/>
        <v>0</v>
      </c>
      <c r="GK38" s="552">
        <f t="shared" si="83"/>
        <v>0</v>
      </c>
      <c r="GL38" s="552">
        <f t="shared" si="83"/>
        <v>0</v>
      </c>
      <c r="GM38" s="552">
        <f t="shared" si="83"/>
        <v>0</v>
      </c>
      <c r="GN38" s="552">
        <f t="shared" si="83"/>
        <v>0</v>
      </c>
      <c r="GO38" s="552">
        <f t="shared" si="83"/>
        <v>0</v>
      </c>
      <c r="GP38" s="547">
        <f t="shared" si="84"/>
        <v>0</v>
      </c>
      <c r="GQ38" s="547">
        <f t="shared" si="84"/>
        <v>0</v>
      </c>
      <c r="GR38" s="547">
        <f t="shared" si="84"/>
        <v>0</v>
      </c>
      <c r="GS38" s="547">
        <f t="shared" si="84"/>
        <v>0</v>
      </c>
      <c r="GT38" s="547">
        <f t="shared" si="84"/>
        <v>0</v>
      </c>
      <c r="GU38" s="547">
        <f t="shared" si="85"/>
        <v>0</v>
      </c>
      <c r="GV38" s="547">
        <f t="shared" si="85"/>
        <v>0</v>
      </c>
      <c r="GW38" s="547">
        <f t="shared" si="85"/>
        <v>0</v>
      </c>
      <c r="GX38" s="547">
        <f t="shared" si="85"/>
        <v>0</v>
      </c>
      <c r="GY38" s="547">
        <f t="shared" si="85"/>
        <v>0</v>
      </c>
      <c r="GZ38" s="552">
        <f t="shared" si="86"/>
        <v>0</v>
      </c>
      <c r="HA38" s="552">
        <f t="shared" si="86"/>
        <v>0</v>
      </c>
      <c r="HB38" s="552">
        <f t="shared" si="86"/>
        <v>0</v>
      </c>
      <c r="HC38" s="552">
        <f t="shared" si="86"/>
        <v>0</v>
      </c>
      <c r="HD38" s="552">
        <f t="shared" si="86"/>
        <v>0</v>
      </c>
      <c r="HE38" s="552">
        <f t="shared" si="87"/>
        <v>0</v>
      </c>
      <c r="HF38" s="552">
        <f t="shared" si="87"/>
        <v>0</v>
      </c>
      <c r="HG38" s="552">
        <f t="shared" si="87"/>
        <v>0</v>
      </c>
      <c r="HH38" s="552">
        <f t="shared" si="87"/>
        <v>0</v>
      </c>
      <c r="HI38" s="552">
        <f t="shared" si="87"/>
        <v>0</v>
      </c>
      <c r="HJ38" s="547">
        <f t="shared" si="88"/>
        <v>0</v>
      </c>
      <c r="HK38" s="547">
        <f t="shared" si="88"/>
        <v>0</v>
      </c>
      <c r="HL38" s="547">
        <f t="shared" si="88"/>
        <v>0</v>
      </c>
      <c r="HM38" s="547">
        <f t="shared" si="88"/>
        <v>0</v>
      </c>
      <c r="HN38" s="547">
        <f t="shared" si="88"/>
        <v>0</v>
      </c>
      <c r="HO38" s="547">
        <f t="shared" si="89"/>
        <v>0</v>
      </c>
      <c r="HP38" s="547">
        <f t="shared" si="89"/>
        <v>0</v>
      </c>
      <c r="HQ38" s="547">
        <f t="shared" si="89"/>
        <v>0</v>
      </c>
      <c r="HR38" s="547">
        <f t="shared" si="89"/>
        <v>0</v>
      </c>
      <c r="HS38" s="547">
        <f t="shared" si="89"/>
        <v>0</v>
      </c>
      <c r="HT38" s="552">
        <f t="shared" si="90"/>
        <v>0</v>
      </c>
      <c r="HU38" s="552">
        <f t="shared" si="90"/>
        <v>0</v>
      </c>
      <c r="HV38" s="552">
        <f t="shared" si="90"/>
        <v>0</v>
      </c>
      <c r="HW38" s="552">
        <f t="shared" si="90"/>
        <v>0</v>
      </c>
      <c r="HX38" s="552">
        <f t="shared" si="90"/>
        <v>0</v>
      </c>
      <c r="HY38" s="552">
        <f t="shared" si="91"/>
        <v>0</v>
      </c>
      <c r="HZ38" s="552">
        <f t="shared" si="91"/>
        <v>0</v>
      </c>
      <c r="IA38" s="552">
        <f t="shared" si="91"/>
        <v>0</v>
      </c>
      <c r="IB38" s="552">
        <f t="shared" si="91"/>
        <v>0</v>
      </c>
      <c r="IC38" s="552">
        <f t="shared" si="91"/>
        <v>0</v>
      </c>
      <c r="ID38" s="547">
        <f t="shared" si="92"/>
        <v>0</v>
      </c>
      <c r="IE38" s="547">
        <f t="shared" si="92"/>
        <v>0</v>
      </c>
      <c r="IF38" s="547">
        <f t="shared" si="92"/>
        <v>0</v>
      </c>
      <c r="IG38" s="547">
        <f t="shared" si="92"/>
        <v>0</v>
      </c>
      <c r="IH38" s="547">
        <f t="shared" si="92"/>
        <v>0</v>
      </c>
      <c r="II38" s="547">
        <f t="shared" si="93"/>
        <v>0</v>
      </c>
      <c r="IJ38" s="547">
        <f t="shared" si="93"/>
        <v>0</v>
      </c>
      <c r="IK38" s="547">
        <f t="shared" si="93"/>
        <v>0</v>
      </c>
      <c r="IL38" s="547">
        <f t="shared" si="93"/>
        <v>0</v>
      </c>
      <c r="IM38" s="547">
        <f t="shared" si="93"/>
        <v>0</v>
      </c>
      <c r="IN38" s="552">
        <f t="shared" si="94"/>
        <v>0</v>
      </c>
      <c r="IO38" s="552">
        <f t="shared" si="94"/>
        <v>0</v>
      </c>
      <c r="IP38" s="552">
        <f t="shared" si="94"/>
        <v>0</v>
      </c>
      <c r="IQ38" s="552">
        <f t="shared" si="94"/>
        <v>0</v>
      </c>
      <c r="IR38" s="552">
        <f t="shared" si="94"/>
        <v>0</v>
      </c>
      <c r="IS38" s="552">
        <f t="shared" si="95"/>
        <v>0</v>
      </c>
      <c r="IT38" s="552">
        <f t="shared" si="95"/>
        <v>0</v>
      </c>
      <c r="IU38" s="552">
        <f t="shared" si="95"/>
        <v>0</v>
      </c>
      <c r="IV38" s="552">
        <f t="shared" si="95"/>
        <v>0</v>
      </c>
      <c r="IW38" s="552">
        <f t="shared" si="95"/>
        <v>0</v>
      </c>
      <c r="IX38" s="547">
        <f t="shared" si="96"/>
        <v>0</v>
      </c>
      <c r="IY38" s="547">
        <f t="shared" si="96"/>
        <v>0</v>
      </c>
      <c r="IZ38" s="547">
        <f t="shared" si="96"/>
        <v>0</v>
      </c>
      <c r="JA38" s="547">
        <f t="shared" si="96"/>
        <v>0</v>
      </c>
      <c r="JB38" s="547">
        <f t="shared" si="96"/>
        <v>0</v>
      </c>
      <c r="JC38" s="547">
        <f t="shared" si="97"/>
        <v>0</v>
      </c>
      <c r="JD38" s="547">
        <f t="shared" si="97"/>
        <v>0</v>
      </c>
      <c r="JE38" s="547">
        <f t="shared" si="97"/>
        <v>0</v>
      </c>
      <c r="JF38" s="547">
        <f t="shared" si="97"/>
        <v>0</v>
      </c>
      <c r="JG38" s="547">
        <f t="shared" si="97"/>
        <v>0</v>
      </c>
      <c r="JH38" s="552">
        <f t="shared" si="98"/>
        <v>0</v>
      </c>
      <c r="JI38" s="552">
        <f t="shared" si="98"/>
        <v>0</v>
      </c>
      <c r="JJ38" s="552">
        <f t="shared" si="98"/>
        <v>0</v>
      </c>
      <c r="JK38" s="552">
        <f t="shared" si="98"/>
        <v>0</v>
      </c>
      <c r="JL38" s="552">
        <f t="shared" si="98"/>
        <v>0</v>
      </c>
      <c r="JM38" s="552">
        <f t="shared" si="99"/>
        <v>0</v>
      </c>
      <c r="JN38" s="552">
        <f t="shared" si="99"/>
        <v>0</v>
      </c>
      <c r="JO38" s="552">
        <f t="shared" si="99"/>
        <v>0</v>
      </c>
      <c r="JP38" s="552">
        <f t="shared" si="99"/>
        <v>0</v>
      </c>
      <c r="JQ38" s="552">
        <f t="shared" si="99"/>
        <v>0</v>
      </c>
      <c r="JR38" s="547">
        <f t="shared" si="100"/>
        <v>0</v>
      </c>
      <c r="JS38" s="547">
        <f t="shared" si="100"/>
        <v>0</v>
      </c>
      <c r="JT38" s="547">
        <f t="shared" si="100"/>
        <v>0</v>
      </c>
      <c r="JU38" s="547">
        <f t="shared" si="100"/>
        <v>0</v>
      </c>
      <c r="JV38" s="547">
        <f t="shared" si="100"/>
        <v>0</v>
      </c>
      <c r="JW38" s="547">
        <f t="shared" si="101"/>
        <v>0</v>
      </c>
      <c r="JX38" s="547">
        <f t="shared" si="101"/>
        <v>0</v>
      </c>
      <c r="JY38" s="547">
        <f t="shared" si="101"/>
        <v>0</v>
      </c>
      <c r="JZ38" s="547">
        <f t="shared" si="101"/>
        <v>0</v>
      </c>
      <c r="KA38" s="547">
        <f t="shared" si="101"/>
        <v>0</v>
      </c>
      <c r="KB38" s="552">
        <f t="shared" si="102"/>
        <v>0</v>
      </c>
      <c r="KC38" s="552">
        <f t="shared" si="102"/>
        <v>0</v>
      </c>
      <c r="KD38" s="552">
        <f t="shared" si="102"/>
        <v>0</v>
      </c>
      <c r="KE38" s="552">
        <f t="shared" si="102"/>
        <v>0</v>
      </c>
      <c r="KF38" s="552">
        <f t="shared" si="102"/>
        <v>0</v>
      </c>
      <c r="KG38" s="552">
        <f t="shared" si="103"/>
        <v>0</v>
      </c>
      <c r="KH38" s="552">
        <f t="shared" si="103"/>
        <v>0</v>
      </c>
      <c r="KI38" s="552">
        <f t="shared" si="103"/>
        <v>0</v>
      </c>
      <c r="KJ38" s="552">
        <f t="shared" si="103"/>
        <v>0</v>
      </c>
      <c r="KK38" s="552">
        <f t="shared" si="103"/>
        <v>0</v>
      </c>
      <c r="KL38" s="552">
        <f t="shared" si="104"/>
        <v>0</v>
      </c>
      <c r="KM38" s="552">
        <f t="shared" si="105"/>
        <v>0</v>
      </c>
      <c r="KN38" s="549">
        <f t="shared" si="106"/>
        <v>0</v>
      </c>
      <c r="KO38" s="549">
        <f t="shared" si="106"/>
        <v>0</v>
      </c>
      <c r="KP38" s="549">
        <f t="shared" si="106"/>
        <v>0</v>
      </c>
      <c r="KQ38" s="549">
        <f t="shared" si="106"/>
        <v>0</v>
      </c>
      <c r="KR38" s="549">
        <f t="shared" si="106"/>
        <v>0</v>
      </c>
      <c r="KS38" s="549">
        <f t="shared" si="44"/>
        <v>34468182</v>
      </c>
      <c r="KT38" s="550">
        <f t="shared" si="44"/>
        <v>2890367</v>
      </c>
      <c r="KU38" s="550">
        <f t="shared" si="44"/>
        <v>31577815</v>
      </c>
      <c r="KV38" s="550">
        <f t="shared" si="44"/>
        <v>24252977</v>
      </c>
      <c r="KW38" s="550">
        <f t="shared" si="44"/>
        <v>7324838</v>
      </c>
      <c r="KX38" s="537">
        <f t="shared" si="107"/>
        <v>34468.199999999997</v>
      </c>
      <c r="KY38" s="553">
        <f t="shared" si="108"/>
        <v>34468.199999999997</v>
      </c>
      <c r="KZ38" s="553">
        <f t="shared" si="109"/>
        <v>0</v>
      </c>
      <c r="LA38" s="554">
        <f t="shared" si="110"/>
        <v>34468.199999999997</v>
      </c>
      <c r="LC38" s="723">
        <f t="shared" si="111"/>
        <v>0</v>
      </c>
      <c r="LD38" s="723">
        <f t="shared" si="112"/>
        <v>0</v>
      </c>
      <c r="LE38" s="723">
        <f t="shared" si="113"/>
        <v>0</v>
      </c>
      <c r="LF38" s="723">
        <f t="shared" si="114"/>
        <v>0</v>
      </c>
      <c r="LG38" s="723">
        <f t="shared" si="115"/>
        <v>0</v>
      </c>
      <c r="LH38" s="723">
        <f t="shared" si="116"/>
        <v>0</v>
      </c>
      <c r="LI38" s="555"/>
      <c r="LJ38" s="555"/>
      <c r="LK38" s="555"/>
      <c r="LL38" s="555"/>
      <c r="LM38" s="555"/>
      <c r="LN38" s="555"/>
      <c r="LO38" s="555"/>
      <c r="LP38" s="555"/>
      <c r="LQ38" s="555"/>
      <c r="LR38" s="555"/>
      <c r="LS38" s="555"/>
      <c r="LT38" s="555"/>
      <c r="LU38" s="555"/>
      <c r="LV38" s="555"/>
      <c r="LW38" s="555"/>
      <c r="LX38" s="555"/>
      <c r="LY38" s="555"/>
      <c r="LZ38" s="555"/>
      <c r="MA38" s="555"/>
      <c r="MB38" s="555"/>
      <c r="MC38" s="555"/>
      <c r="MD38" s="555"/>
      <c r="ME38" s="555"/>
      <c r="MF38" s="555"/>
      <c r="MG38" s="555"/>
      <c r="MH38" s="555"/>
      <c r="MI38" s="555"/>
      <c r="MJ38" s="555"/>
      <c r="MK38" s="555"/>
      <c r="ML38" s="555"/>
      <c r="MM38" s="555"/>
      <c r="MN38" s="555"/>
      <c r="MO38" s="555"/>
      <c r="MP38" s="555"/>
      <c r="MQ38" s="555"/>
      <c r="MR38" s="555"/>
      <c r="MS38" s="555"/>
      <c r="MT38" s="555"/>
      <c r="MU38" s="555"/>
      <c r="MV38" s="555"/>
      <c r="MW38" s="555"/>
      <c r="MX38" s="555"/>
      <c r="MY38" s="555"/>
      <c r="MZ38" s="555"/>
      <c r="NA38" s="555"/>
      <c r="NB38" s="555"/>
      <c r="NC38" s="555"/>
      <c r="ND38" s="555"/>
      <c r="NE38" s="555"/>
      <c r="NF38" s="555"/>
      <c r="NG38" s="555"/>
      <c r="NH38" s="555"/>
      <c r="NI38" s="555"/>
      <c r="NJ38" s="555"/>
      <c r="NL38" s="749">
        <f t="shared" si="117"/>
        <v>0</v>
      </c>
      <c r="NM38" s="724">
        <f t="shared" si="118"/>
        <v>0</v>
      </c>
      <c r="NN38" s="724">
        <f t="shared" si="119"/>
        <v>0</v>
      </c>
      <c r="NO38" s="750">
        <f t="shared" si="120"/>
        <v>0</v>
      </c>
      <c r="NP38" s="751">
        <f t="shared" si="45"/>
        <v>0</v>
      </c>
      <c r="NQ38" s="751">
        <f t="shared" si="45"/>
        <v>0</v>
      </c>
      <c r="NR38" s="749">
        <f t="shared" si="121"/>
        <v>0</v>
      </c>
      <c r="NS38" s="724">
        <f t="shared" si="122"/>
        <v>0</v>
      </c>
      <c r="NT38" s="724">
        <f t="shared" si="123"/>
        <v>0</v>
      </c>
    </row>
    <row r="39" spans="1:384">
      <c r="A39" s="533" t="s">
        <v>810</v>
      </c>
      <c r="B39" s="534"/>
      <c r="C39" s="534"/>
      <c r="D39" s="534"/>
      <c r="E39" s="535">
        <f t="shared" si="46"/>
        <v>0</v>
      </c>
      <c r="F39" s="536"/>
      <c r="G39" s="536"/>
      <c r="H39" s="536"/>
      <c r="I39" s="535">
        <f t="shared" si="47"/>
        <v>0</v>
      </c>
      <c r="J39" s="537">
        <f t="shared" si="48"/>
        <v>0</v>
      </c>
      <c r="K39" s="561">
        <v>550</v>
      </c>
      <c r="L39" s="534"/>
      <c r="M39" s="556">
        <v>0</v>
      </c>
      <c r="N39" s="534"/>
      <c r="O39" s="538">
        <v>0</v>
      </c>
      <c r="P39" s="535">
        <f t="shared" si="1"/>
        <v>550</v>
      </c>
      <c r="Q39" s="561">
        <v>556</v>
      </c>
      <c r="R39" s="534"/>
      <c r="S39" s="556">
        <v>0</v>
      </c>
      <c r="T39" s="534"/>
      <c r="U39" s="538">
        <v>4</v>
      </c>
      <c r="V39" s="535">
        <f t="shared" si="2"/>
        <v>560</v>
      </c>
      <c r="W39" s="561">
        <v>116</v>
      </c>
      <c r="X39" s="534"/>
      <c r="Y39" s="534"/>
      <c r="Z39" s="534"/>
      <c r="AA39" s="538">
        <v>2</v>
      </c>
      <c r="AB39" s="535">
        <f t="shared" si="49"/>
        <v>118</v>
      </c>
      <c r="AC39" s="532">
        <f t="shared" si="50"/>
        <v>1228</v>
      </c>
      <c r="AD39" s="324"/>
      <c r="AE39" s="324"/>
      <c r="AF39" s="324"/>
      <c r="AG39" s="324"/>
      <c r="AH39" s="324"/>
      <c r="AI39" s="324"/>
      <c r="AJ39" s="540"/>
      <c r="AK39" s="541">
        <v>0</v>
      </c>
      <c r="AL39" s="542"/>
      <c r="AM39" s="543">
        <v>0</v>
      </c>
      <c r="AN39" s="543"/>
      <c r="AO39" s="540"/>
      <c r="AP39" s="544"/>
      <c r="AQ39" s="543">
        <v>0</v>
      </c>
      <c r="AR39" s="541"/>
      <c r="AS39" s="541"/>
      <c r="AT39" s="534"/>
      <c r="AU39" s="534"/>
      <c r="AV39" s="543">
        <v>0</v>
      </c>
      <c r="AW39" s="543">
        <v>0</v>
      </c>
      <c r="AX39" s="541"/>
      <c r="AY39" s="543">
        <v>0</v>
      </c>
      <c r="AZ39" s="543"/>
      <c r="BA39" s="541"/>
      <c r="BB39" s="543"/>
      <c r="BC39" s="534"/>
      <c r="BD39" s="534"/>
      <c r="BE39" s="543">
        <v>0</v>
      </c>
      <c r="BF39" s="543"/>
      <c r="BG39" s="546"/>
      <c r="BH39" s="547">
        <f t="shared" si="51"/>
        <v>13853400</v>
      </c>
      <c r="BI39" s="548">
        <f t="shared" si="124"/>
        <v>1186350</v>
      </c>
      <c r="BJ39" s="548">
        <f t="shared" si="124"/>
        <v>12667050</v>
      </c>
      <c r="BK39" s="548">
        <f t="shared" si="124"/>
        <v>9934100</v>
      </c>
      <c r="BL39" s="548">
        <f t="shared" si="124"/>
        <v>2732950</v>
      </c>
      <c r="BM39" s="547">
        <f t="shared" si="52"/>
        <v>0</v>
      </c>
      <c r="BN39" s="548">
        <f t="shared" si="4"/>
        <v>0</v>
      </c>
      <c r="BO39" s="548">
        <f t="shared" si="4"/>
        <v>0</v>
      </c>
      <c r="BP39" s="548">
        <f t="shared" si="4"/>
        <v>0</v>
      </c>
      <c r="BQ39" s="548">
        <f t="shared" si="4"/>
        <v>0</v>
      </c>
      <c r="BR39" s="547">
        <f t="shared" si="53"/>
        <v>0</v>
      </c>
      <c r="BS39" s="548">
        <f t="shared" si="5"/>
        <v>0</v>
      </c>
      <c r="BT39" s="548">
        <f t="shared" si="5"/>
        <v>0</v>
      </c>
      <c r="BU39" s="548">
        <f t="shared" si="5"/>
        <v>0</v>
      </c>
      <c r="BV39" s="548">
        <f t="shared" si="5"/>
        <v>0</v>
      </c>
      <c r="BW39" s="548"/>
      <c r="BX39" s="548"/>
      <c r="BY39" s="548"/>
      <c r="BZ39" s="548"/>
      <c r="CA39" s="548"/>
      <c r="CB39" s="547">
        <f t="shared" si="54"/>
        <v>0</v>
      </c>
      <c r="CC39" s="548">
        <f t="shared" si="6"/>
        <v>0</v>
      </c>
      <c r="CD39" s="548">
        <f t="shared" si="6"/>
        <v>0</v>
      </c>
      <c r="CE39" s="548">
        <f t="shared" si="6"/>
        <v>0</v>
      </c>
      <c r="CF39" s="548">
        <f t="shared" si="6"/>
        <v>0</v>
      </c>
      <c r="CG39" s="549">
        <f t="shared" si="55"/>
        <v>13853400</v>
      </c>
      <c r="CH39" s="547">
        <f t="shared" si="56"/>
        <v>19507260</v>
      </c>
      <c r="CI39" s="548">
        <f t="shared" si="56"/>
        <v>1631304</v>
      </c>
      <c r="CJ39" s="548">
        <f t="shared" si="56"/>
        <v>17875956</v>
      </c>
      <c r="CK39" s="548">
        <f t="shared" si="56"/>
        <v>13715964</v>
      </c>
      <c r="CL39" s="548">
        <f t="shared" si="56"/>
        <v>4159992</v>
      </c>
      <c r="CM39" s="547">
        <f t="shared" si="57"/>
        <v>0</v>
      </c>
      <c r="CN39" s="548">
        <f t="shared" si="7"/>
        <v>0</v>
      </c>
      <c r="CO39" s="548">
        <f t="shared" si="7"/>
        <v>0</v>
      </c>
      <c r="CP39" s="548">
        <f t="shared" si="7"/>
        <v>0</v>
      </c>
      <c r="CQ39" s="548">
        <f t="shared" si="7"/>
        <v>0</v>
      </c>
      <c r="CR39" s="547">
        <f t="shared" si="58"/>
        <v>0</v>
      </c>
      <c r="CS39" s="548">
        <f t="shared" si="58"/>
        <v>0</v>
      </c>
      <c r="CT39" s="548">
        <f t="shared" si="58"/>
        <v>0</v>
      </c>
      <c r="CU39" s="548">
        <f t="shared" si="58"/>
        <v>0</v>
      </c>
      <c r="CV39" s="548">
        <f t="shared" si="58"/>
        <v>0</v>
      </c>
      <c r="CW39" s="547">
        <f t="shared" si="59"/>
        <v>0</v>
      </c>
      <c r="CX39" s="548">
        <f t="shared" si="8"/>
        <v>0</v>
      </c>
      <c r="CY39" s="548">
        <f t="shared" si="8"/>
        <v>0</v>
      </c>
      <c r="CZ39" s="548">
        <f t="shared" si="8"/>
        <v>0</v>
      </c>
      <c r="DA39" s="548">
        <f t="shared" si="8"/>
        <v>0</v>
      </c>
      <c r="DB39" s="547">
        <f t="shared" si="60"/>
        <v>912704</v>
      </c>
      <c r="DC39" s="548">
        <f t="shared" si="9"/>
        <v>3008</v>
      </c>
      <c r="DD39" s="548">
        <f t="shared" si="9"/>
        <v>909696</v>
      </c>
      <c r="DE39" s="548">
        <f t="shared" si="9"/>
        <v>909696</v>
      </c>
      <c r="DF39" s="548">
        <f t="shared" si="9"/>
        <v>0</v>
      </c>
      <c r="DG39" s="549">
        <f t="shared" si="61"/>
        <v>20419964</v>
      </c>
      <c r="DH39" s="547">
        <f t="shared" si="62"/>
        <v>4119276</v>
      </c>
      <c r="DI39" s="548">
        <f t="shared" si="62"/>
        <v>331180</v>
      </c>
      <c r="DJ39" s="548">
        <f t="shared" si="62"/>
        <v>3788096</v>
      </c>
      <c r="DK39" s="548">
        <f t="shared" si="62"/>
        <v>2771240</v>
      </c>
      <c r="DL39" s="548">
        <f t="shared" si="62"/>
        <v>1016856</v>
      </c>
      <c r="DM39" s="547">
        <f t="shared" si="63"/>
        <v>0</v>
      </c>
      <c r="DN39" s="548">
        <f t="shared" si="10"/>
        <v>0</v>
      </c>
      <c r="DO39" s="548">
        <f t="shared" si="10"/>
        <v>0</v>
      </c>
      <c r="DP39" s="548">
        <f t="shared" si="10"/>
        <v>0</v>
      </c>
      <c r="DQ39" s="548">
        <f t="shared" si="10"/>
        <v>0</v>
      </c>
      <c r="DR39" s="548"/>
      <c r="DS39" s="548"/>
      <c r="DT39" s="548"/>
      <c r="DU39" s="548"/>
      <c r="DV39" s="548"/>
      <c r="DW39" s="547">
        <f t="shared" si="64"/>
        <v>0</v>
      </c>
      <c r="DX39" s="548">
        <f t="shared" si="11"/>
        <v>0</v>
      </c>
      <c r="DY39" s="548">
        <f t="shared" si="11"/>
        <v>0</v>
      </c>
      <c r="DZ39" s="548">
        <f t="shared" si="11"/>
        <v>0</v>
      </c>
      <c r="EA39" s="548">
        <f t="shared" si="11"/>
        <v>0</v>
      </c>
      <c r="EB39" s="547">
        <f t="shared" si="65"/>
        <v>547622</v>
      </c>
      <c r="EC39" s="548">
        <f t="shared" si="12"/>
        <v>1806</v>
      </c>
      <c r="ED39" s="548">
        <f t="shared" si="12"/>
        <v>545816</v>
      </c>
      <c r="EE39" s="548">
        <f t="shared" si="12"/>
        <v>545816</v>
      </c>
      <c r="EF39" s="548">
        <f t="shared" si="12"/>
        <v>0</v>
      </c>
      <c r="EG39" s="549">
        <f t="shared" si="66"/>
        <v>4666898</v>
      </c>
      <c r="EH39" s="549">
        <f t="shared" si="67"/>
        <v>38940262</v>
      </c>
      <c r="EI39" s="550">
        <f t="shared" si="68"/>
        <v>3153648</v>
      </c>
      <c r="EJ39" s="550">
        <f t="shared" si="13"/>
        <v>35786614</v>
      </c>
      <c r="EK39" s="550">
        <f t="shared" si="13"/>
        <v>27876816</v>
      </c>
      <c r="EL39" s="550">
        <f t="shared" si="13"/>
        <v>7909798</v>
      </c>
      <c r="EM39" s="551">
        <f t="shared" si="69"/>
        <v>37479936</v>
      </c>
      <c r="EN39" s="551">
        <f t="shared" si="70"/>
        <v>0</v>
      </c>
      <c r="EO39" s="551">
        <f t="shared" si="71"/>
        <v>0</v>
      </c>
      <c r="EP39" s="551">
        <f t="shared" si="72"/>
        <v>0</v>
      </c>
      <c r="EQ39" s="551">
        <f t="shared" si="73"/>
        <v>1460326</v>
      </c>
      <c r="ER39" s="547">
        <f t="shared" si="74"/>
        <v>0</v>
      </c>
      <c r="ES39" s="548">
        <f t="shared" si="74"/>
        <v>0</v>
      </c>
      <c r="ET39" s="548">
        <f t="shared" si="74"/>
        <v>0</v>
      </c>
      <c r="EU39" s="548">
        <f t="shared" si="74"/>
        <v>0</v>
      </c>
      <c r="EV39" s="548">
        <f t="shared" si="74"/>
        <v>0</v>
      </c>
      <c r="EW39" s="547">
        <f t="shared" si="75"/>
        <v>0</v>
      </c>
      <c r="EX39" s="547">
        <f t="shared" si="75"/>
        <v>0</v>
      </c>
      <c r="EY39" s="547">
        <f t="shared" si="75"/>
        <v>0</v>
      </c>
      <c r="EZ39" s="547">
        <f t="shared" si="75"/>
        <v>0</v>
      </c>
      <c r="FA39" s="547">
        <f t="shared" si="75"/>
        <v>0</v>
      </c>
      <c r="FB39" s="552">
        <f t="shared" si="76"/>
        <v>0</v>
      </c>
      <c r="FC39" s="552">
        <f t="shared" si="76"/>
        <v>0</v>
      </c>
      <c r="FD39" s="552">
        <f t="shared" si="76"/>
        <v>0</v>
      </c>
      <c r="FE39" s="552">
        <f t="shared" si="76"/>
        <v>0</v>
      </c>
      <c r="FF39" s="552">
        <f t="shared" si="76"/>
        <v>0</v>
      </c>
      <c r="FG39" s="552">
        <f t="shared" si="77"/>
        <v>0</v>
      </c>
      <c r="FH39" s="552">
        <f t="shared" si="77"/>
        <v>0</v>
      </c>
      <c r="FI39" s="552">
        <f t="shared" si="77"/>
        <v>0</v>
      </c>
      <c r="FJ39" s="552">
        <f t="shared" si="77"/>
        <v>0</v>
      </c>
      <c r="FK39" s="552">
        <f t="shared" si="77"/>
        <v>0</v>
      </c>
      <c r="FL39" s="547">
        <f t="shared" si="78"/>
        <v>0</v>
      </c>
      <c r="FM39" s="547">
        <f t="shared" si="78"/>
        <v>0</v>
      </c>
      <c r="FN39" s="547">
        <f t="shared" si="78"/>
        <v>0</v>
      </c>
      <c r="FO39" s="547">
        <f t="shared" si="78"/>
        <v>0</v>
      </c>
      <c r="FP39" s="547">
        <f t="shared" si="78"/>
        <v>0</v>
      </c>
      <c r="FQ39" s="547">
        <f t="shared" si="79"/>
        <v>0</v>
      </c>
      <c r="FR39" s="547">
        <f t="shared" si="79"/>
        <v>0</v>
      </c>
      <c r="FS39" s="547">
        <f t="shared" si="79"/>
        <v>0</v>
      </c>
      <c r="FT39" s="547">
        <f t="shared" si="79"/>
        <v>0</v>
      </c>
      <c r="FU39" s="547">
        <f t="shared" si="79"/>
        <v>0</v>
      </c>
      <c r="FV39" s="552">
        <f t="shared" si="80"/>
        <v>0</v>
      </c>
      <c r="FW39" s="552">
        <f t="shared" si="80"/>
        <v>0</v>
      </c>
      <c r="FX39" s="552">
        <f t="shared" si="80"/>
        <v>0</v>
      </c>
      <c r="FY39" s="552">
        <f t="shared" si="80"/>
        <v>0</v>
      </c>
      <c r="FZ39" s="552">
        <f t="shared" si="80"/>
        <v>0</v>
      </c>
      <c r="GA39" s="552">
        <f t="shared" si="81"/>
        <v>0</v>
      </c>
      <c r="GB39" s="552">
        <f t="shared" si="81"/>
        <v>0</v>
      </c>
      <c r="GC39" s="552">
        <f t="shared" si="81"/>
        <v>0</v>
      </c>
      <c r="GD39" s="552">
        <f t="shared" si="81"/>
        <v>0</v>
      </c>
      <c r="GE39" s="552">
        <f t="shared" si="81"/>
        <v>0</v>
      </c>
      <c r="GF39" s="552">
        <f t="shared" si="82"/>
        <v>0</v>
      </c>
      <c r="GG39" s="552">
        <f t="shared" si="82"/>
        <v>0</v>
      </c>
      <c r="GH39" s="552">
        <f t="shared" si="82"/>
        <v>0</v>
      </c>
      <c r="GI39" s="552">
        <f t="shared" si="82"/>
        <v>0</v>
      </c>
      <c r="GJ39" s="552">
        <f t="shared" si="82"/>
        <v>0</v>
      </c>
      <c r="GK39" s="552">
        <f t="shared" si="83"/>
        <v>0</v>
      </c>
      <c r="GL39" s="552">
        <f t="shared" si="83"/>
        <v>0</v>
      </c>
      <c r="GM39" s="552">
        <f>$AM39*GM$9</f>
        <v>0</v>
      </c>
      <c r="GN39" s="552">
        <f t="shared" si="83"/>
        <v>0</v>
      </c>
      <c r="GO39" s="552">
        <f t="shared" si="83"/>
        <v>0</v>
      </c>
      <c r="GP39" s="547">
        <f t="shared" si="84"/>
        <v>0</v>
      </c>
      <c r="GQ39" s="547">
        <f t="shared" si="84"/>
        <v>0</v>
      </c>
      <c r="GR39" s="547">
        <f t="shared" si="84"/>
        <v>0</v>
      </c>
      <c r="GS39" s="547">
        <f t="shared" si="84"/>
        <v>0</v>
      </c>
      <c r="GT39" s="547">
        <f t="shared" si="84"/>
        <v>0</v>
      </c>
      <c r="GU39" s="547">
        <f t="shared" si="85"/>
        <v>0</v>
      </c>
      <c r="GV39" s="547">
        <f t="shared" si="85"/>
        <v>0</v>
      </c>
      <c r="GW39" s="547">
        <f t="shared" si="85"/>
        <v>0</v>
      </c>
      <c r="GX39" s="547">
        <f t="shared" si="85"/>
        <v>0</v>
      </c>
      <c r="GY39" s="547">
        <f t="shared" si="85"/>
        <v>0</v>
      </c>
      <c r="GZ39" s="552">
        <f t="shared" si="86"/>
        <v>0</v>
      </c>
      <c r="HA39" s="552">
        <f t="shared" si="86"/>
        <v>0</v>
      </c>
      <c r="HB39" s="552">
        <f t="shared" si="86"/>
        <v>0</v>
      </c>
      <c r="HC39" s="552">
        <f t="shared" si="86"/>
        <v>0</v>
      </c>
      <c r="HD39" s="552">
        <f t="shared" si="86"/>
        <v>0</v>
      </c>
      <c r="HE39" s="552">
        <f t="shared" si="87"/>
        <v>0</v>
      </c>
      <c r="HF39" s="552">
        <f t="shared" si="87"/>
        <v>0</v>
      </c>
      <c r="HG39" s="552">
        <f t="shared" si="87"/>
        <v>0</v>
      </c>
      <c r="HH39" s="552">
        <f t="shared" si="87"/>
        <v>0</v>
      </c>
      <c r="HI39" s="552">
        <f t="shared" si="87"/>
        <v>0</v>
      </c>
      <c r="HJ39" s="547">
        <f t="shared" si="88"/>
        <v>0</v>
      </c>
      <c r="HK39" s="547">
        <f t="shared" si="88"/>
        <v>0</v>
      </c>
      <c r="HL39" s="547">
        <f t="shared" si="88"/>
        <v>0</v>
      </c>
      <c r="HM39" s="547">
        <f t="shared" si="88"/>
        <v>0</v>
      </c>
      <c r="HN39" s="547">
        <f t="shared" si="88"/>
        <v>0</v>
      </c>
      <c r="HO39" s="547">
        <f t="shared" si="89"/>
        <v>0</v>
      </c>
      <c r="HP39" s="547">
        <f t="shared" si="89"/>
        <v>0</v>
      </c>
      <c r="HQ39" s="547">
        <f t="shared" si="89"/>
        <v>0</v>
      </c>
      <c r="HR39" s="547">
        <f t="shared" si="89"/>
        <v>0</v>
      </c>
      <c r="HS39" s="547">
        <f t="shared" si="89"/>
        <v>0</v>
      </c>
      <c r="HT39" s="552">
        <f t="shared" si="90"/>
        <v>0</v>
      </c>
      <c r="HU39" s="552">
        <f t="shared" si="90"/>
        <v>0</v>
      </c>
      <c r="HV39" s="552">
        <f t="shared" si="90"/>
        <v>0</v>
      </c>
      <c r="HW39" s="552">
        <f t="shared" si="90"/>
        <v>0</v>
      </c>
      <c r="HX39" s="552">
        <f t="shared" si="90"/>
        <v>0</v>
      </c>
      <c r="HY39" s="552">
        <f t="shared" si="91"/>
        <v>0</v>
      </c>
      <c r="HZ39" s="552">
        <f t="shared" si="91"/>
        <v>0</v>
      </c>
      <c r="IA39" s="552">
        <f t="shared" si="91"/>
        <v>0</v>
      </c>
      <c r="IB39" s="552">
        <f t="shared" si="91"/>
        <v>0</v>
      </c>
      <c r="IC39" s="552">
        <f t="shared" si="91"/>
        <v>0</v>
      </c>
      <c r="ID39" s="547">
        <f t="shared" si="92"/>
        <v>0</v>
      </c>
      <c r="IE39" s="547">
        <f t="shared" si="92"/>
        <v>0</v>
      </c>
      <c r="IF39" s="547">
        <f t="shared" si="92"/>
        <v>0</v>
      </c>
      <c r="IG39" s="547">
        <f t="shared" si="92"/>
        <v>0</v>
      </c>
      <c r="IH39" s="547">
        <f t="shared" si="92"/>
        <v>0</v>
      </c>
      <c r="II39" s="547">
        <f t="shared" si="93"/>
        <v>0</v>
      </c>
      <c r="IJ39" s="547">
        <f t="shared" si="93"/>
        <v>0</v>
      </c>
      <c r="IK39" s="547">
        <f t="shared" si="93"/>
        <v>0</v>
      </c>
      <c r="IL39" s="547">
        <f t="shared" si="93"/>
        <v>0</v>
      </c>
      <c r="IM39" s="547">
        <f t="shared" si="93"/>
        <v>0</v>
      </c>
      <c r="IN39" s="552">
        <f t="shared" si="94"/>
        <v>0</v>
      </c>
      <c r="IO39" s="552">
        <f t="shared" si="94"/>
        <v>0</v>
      </c>
      <c r="IP39" s="552">
        <f t="shared" si="94"/>
        <v>0</v>
      </c>
      <c r="IQ39" s="552">
        <f t="shared" si="94"/>
        <v>0</v>
      </c>
      <c r="IR39" s="552">
        <f t="shared" si="94"/>
        <v>0</v>
      </c>
      <c r="IS39" s="552">
        <f t="shared" si="95"/>
        <v>0</v>
      </c>
      <c r="IT39" s="552">
        <f t="shared" si="95"/>
        <v>0</v>
      </c>
      <c r="IU39" s="552">
        <f t="shared" si="95"/>
        <v>0</v>
      </c>
      <c r="IV39" s="552">
        <f t="shared" si="95"/>
        <v>0</v>
      </c>
      <c r="IW39" s="552">
        <f t="shared" si="95"/>
        <v>0</v>
      </c>
      <c r="IX39" s="547">
        <f t="shared" si="96"/>
        <v>0</v>
      </c>
      <c r="IY39" s="547">
        <f t="shared" si="96"/>
        <v>0</v>
      </c>
      <c r="IZ39" s="547">
        <f t="shared" si="96"/>
        <v>0</v>
      </c>
      <c r="JA39" s="547">
        <f t="shared" si="96"/>
        <v>0</v>
      </c>
      <c r="JB39" s="547">
        <f t="shared" si="96"/>
        <v>0</v>
      </c>
      <c r="JC39" s="547">
        <f t="shared" si="97"/>
        <v>0</v>
      </c>
      <c r="JD39" s="547">
        <f t="shared" si="97"/>
        <v>0</v>
      </c>
      <c r="JE39" s="547">
        <f t="shared" si="97"/>
        <v>0</v>
      </c>
      <c r="JF39" s="547">
        <f t="shared" si="97"/>
        <v>0</v>
      </c>
      <c r="JG39" s="547">
        <f t="shared" si="97"/>
        <v>0</v>
      </c>
      <c r="JH39" s="552">
        <f t="shared" si="98"/>
        <v>0</v>
      </c>
      <c r="JI39" s="552">
        <f t="shared" si="98"/>
        <v>0</v>
      </c>
      <c r="JJ39" s="552">
        <f t="shared" si="98"/>
        <v>0</v>
      </c>
      <c r="JK39" s="552">
        <f t="shared" si="98"/>
        <v>0</v>
      </c>
      <c r="JL39" s="552">
        <f t="shared" si="98"/>
        <v>0</v>
      </c>
      <c r="JM39" s="552">
        <f t="shared" si="99"/>
        <v>0</v>
      </c>
      <c r="JN39" s="552">
        <f t="shared" si="99"/>
        <v>0</v>
      </c>
      <c r="JO39" s="552">
        <f t="shared" si="99"/>
        <v>0</v>
      </c>
      <c r="JP39" s="552">
        <f t="shared" si="99"/>
        <v>0</v>
      </c>
      <c r="JQ39" s="552">
        <f t="shared" si="99"/>
        <v>0</v>
      </c>
      <c r="JR39" s="547">
        <f t="shared" si="100"/>
        <v>0</v>
      </c>
      <c r="JS39" s="547">
        <f t="shared" si="100"/>
        <v>0</v>
      </c>
      <c r="JT39" s="547">
        <f t="shared" si="100"/>
        <v>0</v>
      </c>
      <c r="JU39" s="547">
        <f t="shared" si="100"/>
        <v>0</v>
      </c>
      <c r="JV39" s="547">
        <f t="shared" si="100"/>
        <v>0</v>
      </c>
      <c r="JW39" s="547">
        <f t="shared" si="101"/>
        <v>0</v>
      </c>
      <c r="JX39" s="547">
        <f t="shared" si="101"/>
        <v>0</v>
      </c>
      <c r="JY39" s="547">
        <f t="shared" si="101"/>
        <v>0</v>
      </c>
      <c r="JZ39" s="547">
        <f t="shared" si="101"/>
        <v>0</v>
      </c>
      <c r="KA39" s="547">
        <f t="shared" si="101"/>
        <v>0</v>
      </c>
      <c r="KB39" s="552">
        <f t="shared" si="102"/>
        <v>0</v>
      </c>
      <c r="KC39" s="552">
        <f t="shared" si="102"/>
        <v>0</v>
      </c>
      <c r="KD39" s="552">
        <f t="shared" si="102"/>
        <v>0</v>
      </c>
      <c r="KE39" s="552">
        <f t="shared" si="102"/>
        <v>0</v>
      </c>
      <c r="KF39" s="552">
        <f t="shared" si="102"/>
        <v>0</v>
      </c>
      <c r="KG39" s="552">
        <f t="shared" si="103"/>
        <v>0</v>
      </c>
      <c r="KH39" s="552">
        <f t="shared" si="103"/>
        <v>0</v>
      </c>
      <c r="KI39" s="552">
        <f t="shared" si="103"/>
        <v>0</v>
      </c>
      <c r="KJ39" s="552">
        <f t="shared" si="103"/>
        <v>0</v>
      </c>
      <c r="KK39" s="552">
        <f t="shared" si="103"/>
        <v>0</v>
      </c>
      <c r="KL39" s="552">
        <f t="shared" si="104"/>
        <v>0</v>
      </c>
      <c r="KM39" s="552">
        <f t="shared" si="105"/>
        <v>0</v>
      </c>
      <c r="KN39" s="549">
        <f t="shared" si="106"/>
        <v>0</v>
      </c>
      <c r="KO39" s="549">
        <f t="shared" si="106"/>
        <v>0</v>
      </c>
      <c r="KP39" s="549">
        <f t="shared" si="106"/>
        <v>0</v>
      </c>
      <c r="KQ39" s="549">
        <f t="shared" si="106"/>
        <v>0</v>
      </c>
      <c r="KR39" s="549">
        <f t="shared" si="106"/>
        <v>0</v>
      </c>
      <c r="KS39" s="549">
        <f>EH39+KN39+300</f>
        <v>38940562</v>
      </c>
      <c r="KT39" s="550">
        <f t="shared" si="44"/>
        <v>3153648</v>
      </c>
      <c r="KU39" s="550">
        <f t="shared" si="44"/>
        <v>35786614</v>
      </c>
      <c r="KV39" s="550">
        <f t="shared" si="44"/>
        <v>27876816</v>
      </c>
      <c r="KW39" s="550">
        <f t="shared" si="44"/>
        <v>7909798</v>
      </c>
      <c r="KX39" s="537">
        <f>KS39/1000</f>
        <v>38940.6</v>
      </c>
      <c r="KY39" s="553">
        <f t="shared" si="108"/>
        <v>38940.300000000003</v>
      </c>
      <c r="KZ39" s="553">
        <f t="shared" si="109"/>
        <v>0</v>
      </c>
      <c r="LA39" s="554">
        <f t="shared" si="110"/>
        <v>38940.300000000003</v>
      </c>
      <c r="LC39" s="723">
        <f t="shared" si="111"/>
        <v>0</v>
      </c>
      <c r="LD39" s="723">
        <f t="shared" si="112"/>
        <v>0</v>
      </c>
      <c r="LE39" s="723">
        <f t="shared" si="113"/>
        <v>0</v>
      </c>
      <c r="LF39" s="723">
        <f t="shared" si="114"/>
        <v>0</v>
      </c>
      <c r="LG39" s="723">
        <f t="shared" si="115"/>
        <v>0</v>
      </c>
      <c r="LH39" s="723">
        <f t="shared" si="116"/>
        <v>0</v>
      </c>
      <c r="LI39" s="555"/>
      <c r="LJ39" s="555"/>
      <c r="LK39" s="555"/>
      <c r="LL39" s="555"/>
      <c r="LM39" s="555"/>
      <c r="LN39" s="555"/>
      <c r="LO39" s="555"/>
      <c r="LP39" s="555"/>
      <c r="LQ39" s="555"/>
      <c r="LR39" s="555"/>
      <c r="LS39" s="555"/>
      <c r="LT39" s="555"/>
      <c r="LU39" s="555"/>
      <c r="LV39" s="555"/>
      <c r="LW39" s="555"/>
      <c r="LX39" s="555"/>
      <c r="LY39" s="555"/>
      <c r="LZ39" s="555"/>
      <c r="MA39" s="555"/>
      <c r="MB39" s="555"/>
      <c r="MC39" s="555"/>
      <c r="MD39" s="555"/>
      <c r="ME39" s="555"/>
      <c r="MF39" s="555"/>
      <c r="MG39" s="555"/>
      <c r="MH39" s="555"/>
      <c r="MI39" s="555"/>
      <c r="MJ39" s="555"/>
      <c r="MK39" s="555"/>
      <c r="ML39" s="555"/>
      <c r="MM39" s="555"/>
      <c r="MN39" s="555"/>
      <c r="MO39" s="555"/>
      <c r="MP39" s="555"/>
      <c r="MQ39" s="555"/>
      <c r="MR39" s="555"/>
      <c r="MS39" s="555"/>
      <c r="MT39" s="555"/>
      <c r="MU39" s="555"/>
      <c r="MV39" s="555"/>
      <c r="MW39" s="555"/>
      <c r="MX39" s="555"/>
      <c r="MY39" s="555"/>
      <c r="MZ39" s="555"/>
      <c r="NA39" s="555"/>
      <c r="NB39" s="555"/>
      <c r="NC39" s="555"/>
      <c r="ND39" s="555"/>
      <c r="NE39" s="555"/>
      <c r="NF39" s="555"/>
      <c r="NG39" s="555"/>
      <c r="NH39" s="555"/>
      <c r="NI39" s="555"/>
      <c r="NJ39" s="555"/>
      <c r="NL39" s="749">
        <f t="shared" si="117"/>
        <v>0</v>
      </c>
      <c r="NM39" s="724">
        <f t="shared" si="118"/>
        <v>0</v>
      </c>
      <c r="NN39" s="724">
        <f t="shared" si="119"/>
        <v>0</v>
      </c>
      <c r="NO39" s="750">
        <f t="shared" si="120"/>
        <v>0</v>
      </c>
      <c r="NP39" s="751">
        <f t="shared" si="45"/>
        <v>0</v>
      </c>
      <c r="NQ39" s="751">
        <f t="shared" si="45"/>
        <v>0</v>
      </c>
      <c r="NR39" s="749">
        <f t="shared" si="121"/>
        <v>0</v>
      </c>
      <c r="NS39" s="724">
        <f t="shared" si="122"/>
        <v>0</v>
      </c>
      <c r="NT39" s="724">
        <f t="shared" si="123"/>
        <v>0</v>
      </c>
    </row>
    <row r="40" spans="1:384">
      <c r="A40" s="525" t="s">
        <v>35</v>
      </c>
      <c r="B40" s="532">
        <f t="shared" ref="B40:BM40" si="125">SUM(B10:B39)</f>
        <v>34</v>
      </c>
      <c r="C40" s="532">
        <f t="shared" si="125"/>
        <v>34</v>
      </c>
      <c r="D40" s="532">
        <f t="shared" si="125"/>
        <v>32</v>
      </c>
      <c r="E40" s="532">
        <f t="shared" si="125"/>
        <v>100</v>
      </c>
      <c r="F40" s="532">
        <f t="shared" si="125"/>
        <v>1975842</v>
      </c>
      <c r="G40" s="532">
        <f t="shared" si="125"/>
        <v>1411306</v>
      </c>
      <c r="H40" s="532">
        <f t="shared" si="125"/>
        <v>1328288</v>
      </c>
      <c r="I40" s="532">
        <f t="shared" si="125"/>
        <v>4715436</v>
      </c>
      <c r="J40" s="537">
        <f t="shared" si="125"/>
        <v>4715.3999999999996</v>
      </c>
      <c r="K40" s="532">
        <f t="shared" si="125"/>
        <v>10823</v>
      </c>
      <c r="L40" s="532">
        <f t="shared" si="125"/>
        <v>0</v>
      </c>
      <c r="M40" s="532">
        <f t="shared" si="125"/>
        <v>232</v>
      </c>
      <c r="N40" s="532">
        <f t="shared" si="125"/>
        <v>0</v>
      </c>
      <c r="O40" s="532">
        <f t="shared" si="125"/>
        <v>41</v>
      </c>
      <c r="P40" s="532">
        <f t="shared" si="125"/>
        <v>11096</v>
      </c>
      <c r="Q40" s="532">
        <f t="shared" si="125"/>
        <v>11550</v>
      </c>
      <c r="R40" s="532">
        <f t="shared" si="125"/>
        <v>0</v>
      </c>
      <c r="S40" s="532">
        <f t="shared" si="125"/>
        <v>618</v>
      </c>
      <c r="T40" s="532">
        <f t="shared" si="125"/>
        <v>166</v>
      </c>
      <c r="U40" s="532">
        <f t="shared" si="125"/>
        <v>63</v>
      </c>
      <c r="V40" s="532">
        <f t="shared" si="125"/>
        <v>12397</v>
      </c>
      <c r="W40" s="532">
        <f t="shared" si="125"/>
        <v>2465</v>
      </c>
      <c r="X40" s="532">
        <f t="shared" si="125"/>
        <v>0</v>
      </c>
      <c r="Y40" s="532">
        <f t="shared" si="125"/>
        <v>0</v>
      </c>
      <c r="Z40" s="532">
        <f t="shared" si="125"/>
        <v>47</v>
      </c>
      <c r="AA40" s="532">
        <f t="shared" si="125"/>
        <v>15</v>
      </c>
      <c r="AB40" s="532">
        <f t="shared" si="125"/>
        <v>2527</v>
      </c>
      <c r="AC40" s="532">
        <f t="shared" si="125"/>
        <v>26020</v>
      </c>
      <c r="AD40" s="532">
        <f t="shared" si="125"/>
        <v>175</v>
      </c>
      <c r="AE40" s="532">
        <f t="shared" si="125"/>
        <v>348</v>
      </c>
      <c r="AF40" s="532">
        <f t="shared" si="125"/>
        <v>201</v>
      </c>
      <c r="AG40" s="532">
        <f t="shared" si="125"/>
        <v>812</v>
      </c>
      <c r="AH40" s="532">
        <f t="shared" si="125"/>
        <v>1175</v>
      </c>
      <c r="AI40" s="532">
        <f t="shared" si="125"/>
        <v>592</v>
      </c>
      <c r="AJ40" s="532">
        <f t="shared" si="125"/>
        <v>0</v>
      </c>
      <c r="AK40" s="532">
        <f t="shared" si="125"/>
        <v>1</v>
      </c>
      <c r="AL40" s="532">
        <f t="shared" si="125"/>
        <v>0</v>
      </c>
      <c r="AM40" s="532">
        <f t="shared" si="125"/>
        <v>1</v>
      </c>
      <c r="AN40" s="532">
        <f t="shared" si="125"/>
        <v>2</v>
      </c>
      <c r="AO40" s="532">
        <f t="shared" si="125"/>
        <v>0</v>
      </c>
      <c r="AP40" s="532">
        <f t="shared" si="125"/>
        <v>0</v>
      </c>
      <c r="AQ40" s="532">
        <f t="shared" si="125"/>
        <v>9</v>
      </c>
      <c r="AR40" s="532">
        <f t="shared" si="125"/>
        <v>1</v>
      </c>
      <c r="AS40" s="532">
        <f t="shared" si="125"/>
        <v>1</v>
      </c>
      <c r="AT40" s="532">
        <f t="shared" si="125"/>
        <v>0</v>
      </c>
      <c r="AU40" s="532">
        <f t="shared" si="125"/>
        <v>0</v>
      </c>
      <c r="AV40" s="532">
        <f t="shared" si="125"/>
        <v>7</v>
      </c>
      <c r="AW40" s="532">
        <f t="shared" si="125"/>
        <v>13</v>
      </c>
      <c r="AX40" s="532">
        <f t="shared" si="125"/>
        <v>1</v>
      </c>
      <c r="AY40" s="532">
        <f t="shared" si="125"/>
        <v>7</v>
      </c>
      <c r="AZ40" s="532">
        <f t="shared" si="125"/>
        <v>6</v>
      </c>
      <c r="BA40" s="532">
        <f t="shared" si="125"/>
        <v>0</v>
      </c>
      <c r="BB40" s="532">
        <f t="shared" si="125"/>
        <v>1</v>
      </c>
      <c r="BC40" s="532">
        <f t="shared" si="125"/>
        <v>0</v>
      </c>
      <c r="BD40" s="532">
        <f t="shared" si="125"/>
        <v>0</v>
      </c>
      <c r="BE40" s="532">
        <f t="shared" si="125"/>
        <v>5</v>
      </c>
      <c r="BF40" s="532">
        <f t="shared" si="125"/>
        <v>3</v>
      </c>
      <c r="BG40" s="532">
        <f t="shared" si="125"/>
        <v>0</v>
      </c>
      <c r="BH40" s="549">
        <f t="shared" si="125"/>
        <v>272609724</v>
      </c>
      <c r="BI40" s="549">
        <f t="shared" si="125"/>
        <v>23345211</v>
      </c>
      <c r="BJ40" s="549">
        <f t="shared" si="125"/>
        <v>249264513</v>
      </c>
      <c r="BK40" s="549">
        <f t="shared" si="125"/>
        <v>195485026</v>
      </c>
      <c r="BL40" s="549">
        <f t="shared" si="125"/>
        <v>53779487</v>
      </c>
      <c r="BM40" s="549">
        <f t="shared" si="125"/>
        <v>0</v>
      </c>
      <c r="BN40" s="549">
        <f t="shared" ref="BN40:DY40" si="126">SUM(BN10:BN39)</f>
        <v>0</v>
      </c>
      <c r="BO40" s="549">
        <f t="shared" si="126"/>
        <v>0</v>
      </c>
      <c r="BP40" s="549">
        <f t="shared" si="126"/>
        <v>0</v>
      </c>
      <c r="BQ40" s="549">
        <f t="shared" si="126"/>
        <v>0</v>
      </c>
      <c r="BR40" s="549">
        <f t="shared" si="126"/>
        <v>16386392</v>
      </c>
      <c r="BS40" s="549">
        <f t="shared" si="126"/>
        <v>500424</v>
      </c>
      <c r="BT40" s="549">
        <f t="shared" si="126"/>
        <v>15885968</v>
      </c>
      <c r="BU40" s="549">
        <f t="shared" si="126"/>
        <v>12511528</v>
      </c>
      <c r="BV40" s="549">
        <f t="shared" si="126"/>
        <v>3374440</v>
      </c>
      <c r="BW40" s="549">
        <f t="shared" si="126"/>
        <v>0</v>
      </c>
      <c r="BX40" s="549">
        <f t="shared" si="126"/>
        <v>0</v>
      </c>
      <c r="BY40" s="549">
        <f t="shared" si="126"/>
        <v>0</v>
      </c>
      <c r="BZ40" s="549">
        <f t="shared" si="126"/>
        <v>0</v>
      </c>
      <c r="CA40" s="549">
        <f t="shared" si="126"/>
        <v>0</v>
      </c>
      <c r="CB40" s="549">
        <f t="shared" si="126"/>
        <v>8099632</v>
      </c>
      <c r="CC40" s="549">
        <f t="shared" si="126"/>
        <v>18491</v>
      </c>
      <c r="CD40" s="549">
        <f t="shared" si="126"/>
        <v>8081141</v>
      </c>
      <c r="CE40" s="549">
        <f t="shared" si="126"/>
        <v>8081141</v>
      </c>
      <c r="CF40" s="549">
        <f t="shared" si="126"/>
        <v>0</v>
      </c>
      <c r="CG40" s="549">
        <f t="shared" si="126"/>
        <v>297095748</v>
      </c>
      <c r="CH40" s="549">
        <f t="shared" si="126"/>
        <v>405231750</v>
      </c>
      <c r="CI40" s="549">
        <f t="shared" si="126"/>
        <v>33887700</v>
      </c>
      <c r="CJ40" s="549">
        <f t="shared" si="126"/>
        <v>371344050</v>
      </c>
      <c r="CK40" s="549">
        <f t="shared" si="126"/>
        <v>284926950</v>
      </c>
      <c r="CL40" s="549">
        <f t="shared" si="126"/>
        <v>86417100</v>
      </c>
      <c r="CM40" s="549">
        <f t="shared" si="126"/>
        <v>0</v>
      </c>
      <c r="CN40" s="549">
        <f t="shared" si="126"/>
        <v>0</v>
      </c>
      <c r="CO40" s="549">
        <f t="shared" si="126"/>
        <v>0</v>
      </c>
      <c r="CP40" s="549">
        <f t="shared" si="126"/>
        <v>0</v>
      </c>
      <c r="CQ40" s="549">
        <f t="shared" si="126"/>
        <v>0</v>
      </c>
      <c r="CR40" s="549">
        <f t="shared" si="126"/>
        <v>60530010</v>
      </c>
      <c r="CS40" s="549">
        <f t="shared" si="126"/>
        <v>1813212</v>
      </c>
      <c r="CT40" s="549">
        <f t="shared" si="126"/>
        <v>58716798</v>
      </c>
      <c r="CU40" s="549">
        <f t="shared" si="126"/>
        <v>45207936</v>
      </c>
      <c r="CV40" s="549">
        <f t="shared" si="126"/>
        <v>13508862</v>
      </c>
      <c r="CW40" s="549">
        <f t="shared" si="126"/>
        <v>3649344</v>
      </c>
      <c r="CX40" s="549">
        <f t="shared" si="126"/>
        <v>406534</v>
      </c>
      <c r="CY40" s="549">
        <f t="shared" si="126"/>
        <v>3242810</v>
      </c>
      <c r="CZ40" s="549">
        <f t="shared" si="126"/>
        <v>2348900</v>
      </c>
      <c r="DA40" s="549">
        <f t="shared" si="126"/>
        <v>893910</v>
      </c>
      <c r="DB40" s="549">
        <f t="shared" si="126"/>
        <v>14375088</v>
      </c>
      <c r="DC40" s="549">
        <f t="shared" si="126"/>
        <v>47376</v>
      </c>
      <c r="DD40" s="549">
        <f t="shared" si="126"/>
        <v>14327712</v>
      </c>
      <c r="DE40" s="549">
        <f t="shared" si="126"/>
        <v>14327712</v>
      </c>
      <c r="DF40" s="549">
        <f t="shared" si="126"/>
        <v>0</v>
      </c>
      <c r="DG40" s="549">
        <f t="shared" si="126"/>
        <v>483786192</v>
      </c>
      <c r="DH40" s="549">
        <f t="shared" si="126"/>
        <v>87534615</v>
      </c>
      <c r="DI40" s="549">
        <f t="shared" si="126"/>
        <v>7037575</v>
      </c>
      <c r="DJ40" s="549">
        <f t="shared" si="126"/>
        <v>80497040</v>
      </c>
      <c r="DK40" s="549">
        <f t="shared" si="126"/>
        <v>58888850</v>
      </c>
      <c r="DL40" s="549">
        <f t="shared" si="126"/>
        <v>21608190</v>
      </c>
      <c r="DM40" s="549">
        <f t="shared" si="126"/>
        <v>0</v>
      </c>
      <c r="DN40" s="549">
        <f t="shared" si="126"/>
        <v>0</v>
      </c>
      <c r="DO40" s="549">
        <f t="shared" si="126"/>
        <v>0</v>
      </c>
      <c r="DP40" s="549">
        <f t="shared" si="126"/>
        <v>0</v>
      </c>
      <c r="DQ40" s="549">
        <f t="shared" si="126"/>
        <v>0</v>
      </c>
      <c r="DR40" s="549">
        <f t="shared" si="126"/>
        <v>0</v>
      </c>
      <c r="DS40" s="549">
        <f t="shared" si="126"/>
        <v>0</v>
      </c>
      <c r="DT40" s="549">
        <f t="shared" si="126"/>
        <v>0</v>
      </c>
      <c r="DU40" s="549">
        <f t="shared" si="126"/>
        <v>0</v>
      </c>
      <c r="DV40" s="549">
        <f t="shared" si="126"/>
        <v>0</v>
      </c>
      <c r="DW40" s="549">
        <f t="shared" si="126"/>
        <v>1050262</v>
      </c>
      <c r="DX40" s="549">
        <f t="shared" si="126"/>
        <v>130143</v>
      </c>
      <c r="DY40" s="549">
        <f t="shared" si="126"/>
        <v>920119</v>
      </c>
      <c r="DZ40" s="549">
        <f t="shared" ref="DZ40:GK40" si="127">SUM(DZ10:DZ39)</f>
        <v>666507</v>
      </c>
      <c r="EA40" s="549">
        <f t="shared" si="127"/>
        <v>253612</v>
      </c>
      <c r="EB40" s="549">
        <f t="shared" si="127"/>
        <v>4107165</v>
      </c>
      <c r="EC40" s="549">
        <f t="shared" si="127"/>
        <v>13545</v>
      </c>
      <c r="ED40" s="549">
        <f t="shared" si="127"/>
        <v>4093620</v>
      </c>
      <c r="EE40" s="549">
        <f t="shared" si="127"/>
        <v>4093620</v>
      </c>
      <c r="EF40" s="549">
        <f t="shared" si="127"/>
        <v>0</v>
      </c>
      <c r="EG40" s="549">
        <f t="shared" si="127"/>
        <v>92692042</v>
      </c>
      <c r="EH40" s="549">
        <f t="shared" si="127"/>
        <v>873573982</v>
      </c>
      <c r="EI40" s="549">
        <f t="shared" si="127"/>
        <v>67200211</v>
      </c>
      <c r="EJ40" s="549">
        <f t="shared" si="127"/>
        <v>806373771</v>
      </c>
      <c r="EK40" s="549">
        <f t="shared" si="127"/>
        <v>626538170</v>
      </c>
      <c r="EL40" s="549">
        <f t="shared" si="127"/>
        <v>179835601</v>
      </c>
      <c r="EM40" s="549">
        <f t="shared" si="127"/>
        <v>765376089</v>
      </c>
      <c r="EN40" s="549">
        <f t="shared" si="127"/>
        <v>0</v>
      </c>
      <c r="EO40" s="549">
        <f t="shared" si="127"/>
        <v>76916402</v>
      </c>
      <c r="EP40" s="549">
        <f t="shared" si="127"/>
        <v>4699606</v>
      </c>
      <c r="EQ40" s="549">
        <f t="shared" si="127"/>
        <v>26581885</v>
      </c>
      <c r="ER40" s="549">
        <f t="shared" si="127"/>
        <v>263900</v>
      </c>
      <c r="ES40" s="549">
        <f t="shared" si="127"/>
        <v>5250</v>
      </c>
      <c r="ET40" s="549">
        <f t="shared" si="127"/>
        <v>258650</v>
      </c>
      <c r="EU40" s="549">
        <f t="shared" si="127"/>
        <v>258650</v>
      </c>
      <c r="EV40" s="549">
        <f t="shared" si="127"/>
        <v>0</v>
      </c>
      <c r="EW40" s="549">
        <f t="shared" si="127"/>
        <v>524784</v>
      </c>
      <c r="EX40" s="549">
        <f t="shared" si="127"/>
        <v>10440</v>
      </c>
      <c r="EY40" s="549">
        <f t="shared" si="127"/>
        <v>514344</v>
      </c>
      <c r="EZ40" s="549">
        <f t="shared" si="127"/>
        <v>514344</v>
      </c>
      <c r="FA40" s="549">
        <f t="shared" si="127"/>
        <v>0</v>
      </c>
      <c r="FB40" s="549">
        <f t="shared" si="127"/>
        <v>303108</v>
      </c>
      <c r="FC40" s="549">
        <f t="shared" si="127"/>
        <v>6030</v>
      </c>
      <c r="FD40" s="549">
        <f t="shared" si="127"/>
        <v>297078</v>
      </c>
      <c r="FE40" s="549">
        <f t="shared" si="127"/>
        <v>297078</v>
      </c>
      <c r="FF40" s="549">
        <f t="shared" si="127"/>
        <v>0</v>
      </c>
      <c r="FG40" s="549">
        <f t="shared" si="127"/>
        <v>1224496</v>
      </c>
      <c r="FH40" s="549">
        <f t="shared" si="127"/>
        <v>24360</v>
      </c>
      <c r="FI40" s="549">
        <f t="shared" si="127"/>
        <v>1200136</v>
      </c>
      <c r="FJ40" s="549">
        <f t="shared" si="127"/>
        <v>1200136</v>
      </c>
      <c r="FK40" s="549">
        <f t="shared" si="127"/>
        <v>0</v>
      </c>
      <c r="FL40" s="549">
        <f t="shared" si="127"/>
        <v>1771900</v>
      </c>
      <c r="FM40" s="549">
        <f t="shared" si="127"/>
        <v>35250</v>
      </c>
      <c r="FN40" s="549">
        <f t="shared" si="127"/>
        <v>1736650</v>
      </c>
      <c r="FO40" s="549">
        <f t="shared" si="127"/>
        <v>1736650</v>
      </c>
      <c r="FP40" s="549">
        <f t="shared" si="127"/>
        <v>0</v>
      </c>
      <c r="FQ40" s="549">
        <f t="shared" si="127"/>
        <v>764272</v>
      </c>
      <c r="FR40" s="549">
        <f t="shared" si="127"/>
        <v>14800</v>
      </c>
      <c r="FS40" s="549">
        <f t="shared" si="127"/>
        <v>749472</v>
      </c>
      <c r="FT40" s="549">
        <f t="shared" si="127"/>
        <v>749472</v>
      </c>
      <c r="FU40" s="549">
        <f t="shared" si="127"/>
        <v>0</v>
      </c>
      <c r="FV40" s="549">
        <f t="shared" si="127"/>
        <v>0</v>
      </c>
      <c r="FW40" s="549">
        <f t="shared" si="127"/>
        <v>0</v>
      </c>
      <c r="FX40" s="549">
        <f t="shared" si="127"/>
        <v>0</v>
      </c>
      <c r="FY40" s="549">
        <f t="shared" si="127"/>
        <v>0</v>
      </c>
      <c r="FZ40" s="549">
        <f t="shared" si="127"/>
        <v>0</v>
      </c>
      <c r="GA40" s="549">
        <f t="shared" si="127"/>
        <v>262084</v>
      </c>
      <c r="GB40" s="549">
        <f t="shared" si="127"/>
        <v>44104</v>
      </c>
      <c r="GC40" s="549">
        <f t="shared" si="127"/>
        <v>217980</v>
      </c>
      <c r="GD40" s="549">
        <f t="shared" si="127"/>
        <v>167250</v>
      </c>
      <c r="GE40" s="549">
        <f t="shared" si="127"/>
        <v>50730</v>
      </c>
      <c r="GF40" s="549">
        <f t="shared" si="127"/>
        <v>0</v>
      </c>
      <c r="GG40" s="549">
        <f t="shared" si="127"/>
        <v>0</v>
      </c>
      <c r="GH40" s="549">
        <f t="shared" si="127"/>
        <v>0</v>
      </c>
      <c r="GI40" s="549">
        <f t="shared" si="127"/>
        <v>0</v>
      </c>
      <c r="GJ40" s="549">
        <f t="shared" si="127"/>
        <v>0</v>
      </c>
      <c r="GK40" s="549">
        <f t="shared" si="127"/>
        <v>52880</v>
      </c>
      <c r="GL40" s="549">
        <f t="shared" ref="GL40:IW40" si="128">SUM(GL10:GL39)</f>
        <v>26857</v>
      </c>
      <c r="GM40" s="549">
        <f t="shared" si="128"/>
        <v>26023</v>
      </c>
      <c r="GN40" s="549">
        <f t="shared" si="128"/>
        <v>20409</v>
      </c>
      <c r="GO40" s="549">
        <f t="shared" si="128"/>
        <v>5614</v>
      </c>
      <c r="GP40" s="549">
        <f t="shared" si="128"/>
        <v>127928</v>
      </c>
      <c r="GQ40" s="549">
        <f t="shared" si="128"/>
        <v>55268</v>
      </c>
      <c r="GR40" s="549">
        <f t="shared" si="128"/>
        <v>72660</v>
      </c>
      <c r="GS40" s="549">
        <f t="shared" si="128"/>
        <v>55750</v>
      </c>
      <c r="GT40" s="549">
        <f t="shared" si="128"/>
        <v>16910</v>
      </c>
      <c r="GU40" s="549">
        <f t="shared" si="128"/>
        <v>0</v>
      </c>
      <c r="GV40" s="549">
        <f t="shared" si="128"/>
        <v>0</v>
      </c>
      <c r="GW40" s="549">
        <f t="shared" si="128"/>
        <v>0</v>
      </c>
      <c r="GX40" s="549">
        <f t="shared" si="128"/>
        <v>0</v>
      </c>
      <c r="GY40" s="549">
        <f t="shared" si="128"/>
        <v>0</v>
      </c>
      <c r="GZ40" s="549">
        <f t="shared" si="128"/>
        <v>0</v>
      </c>
      <c r="HA40" s="549">
        <f t="shared" si="128"/>
        <v>0</v>
      </c>
      <c r="HB40" s="549">
        <f t="shared" si="128"/>
        <v>0</v>
      </c>
      <c r="HC40" s="549">
        <f t="shared" si="128"/>
        <v>0</v>
      </c>
      <c r="HD40" s="549">
        <f t="shared" si="128"/>
        <v>0</v>
      </c>
      <c r="HE40" s="549">
        <f t="shared" si="128"/>
        <v>372276</v>
      </c>
      <c r="HF40" s="549">
        <f t="shared" si="128"/>
        <v>45306</v>
      </c>
      <c r="HG40" s="549">
        <f t="shared" si="128"/>
        <v>326970</v>
      </c>
      <c r="HH40" s="549">
        <f t="shared" si="128"/>
        <v>250875</v>
      </c>
      <c r="HI40" s="549">
        <f t="shared" si="128"/>
        <v>76095</v>
      </c>
      <c r="HJ40" s="549">
        <f t="shared" si="128"/>
        <v>41857</v>
      </c>
      <c r="HK40" s="549">
        <f t="shared" si="128"/>
        <v>4956</v>
      </c>
      <c r="HL40" s="549">
        <f t="shared" si="128"/>
        <v>36901</v>
      </c>
      <c r="HM40" s="549">
        <f t="shared" si="128"/>
        <v>26996</v>
      </c>
      <c r="HN40" s="549">
        <f t="shared" si="128"/>
        <v>9905</v>
      </c>
      <c r="HO40" s="549">
        <f t="shared" si="128"/>
        <v>34880</v>
      </c>
      <c r="HP40" s="549">
        <f t="shared" si="128"/>
        <v>8857</v>
      </c>
      <c r="HQ40" s="549">
        <f t="shared" si="128"/>
        <v>26023</v>
      </c>
      <c r="HR40" s="549">
        <f t="shared" si="128"/>
        <v>20409</v>
      </c>
      <c r="HS40" s="549">
        <f t="shared" si="128"/>
        <v>5614</v>
      </c>
      <c r="HT40" s="549">
        <f t="shared" si="128"/>
        <v>0</v>
      </c>
      <c r="HU40" s="549">
        <f t="shared" si="128"/>
        <v>0</v>
      </c>
      <c r="HV40" s="549">
        <f t="shared" si="128"/>
        <v>0</v>
      </c>
      <c r="HW40" s="549">
        <f t="shared" si="128"/>
        <v>0</v>
      </c>
      <c r="HX40" s="549">
        <f t="shared" si="128"/>
        <v>0</v>
      </c>
      <c r="HY40" s="549">
        <f t="shared" si="128"/>
        <v>0</v>
      </c>
      <c r="HZ40" s="549">
        <f t="shared" si="128"/>
        <v>0</v>
      </c>
      <c r="IA40" s="549">
        <f t="shared" si="128"/>
        <v>0</v>
      </c>
      <c r="IB40" s="549">
        <f t="shared" si="128"/>
        <v>0</v>
      </c>
      <c r="IC40" s="549">
        <f t="shared" si="128"/>
        <v>0</v>
      </c>
      <c r="ID40" s="549">
        <f t="shared" si="128"/>
        <v>1292060</v>
      </c>
      <c r="IE40" s="549">
        <f t="shared" si="128"/>
        <v>199094</v>
      </c>
      <c r="IF40" s="549">
        <f t="shared" si="128"/>
        <v>1092966</v>
      </c>
      <c r="IG40" s="549">
        <f t="shared" si="128"/>
        <v>857178</v>
      </c>
      <c r="IH40" s="549">
        <f t="shared" si="128"/>
        <v>235788</v>
      </c>
      <c r="II40" s="549">
        <f t="shared" si="128"/>
        <v>3264092</v>
      </c>
      <c r="IJ40" s="549">
        <f t="shared" si="128"/>
        <v>430352</v>
      </c>
      <c r="IK40" s="549">
        <f t="shared" si="128"/>
        <v>2833740</v>
      </c>
      <c r="IL40" s="549">
        <f t="shared" si="128"/>
        <v>2174250</v>
      </c>
      <c r="IM40" s="549">
        <f t="shared" si="128"/>
        <v>659490</v>
      </c>
      <c r="IN40" s="549">
        <f t="shared" si="128"/>
        <v>254034</v>
      </c>
      <c r="IO40" s="549">
        <f t="shared" si="128"/>
        <v>32628</v>
      </c>
      <c r="IP40" s="549">
        <f t="shared" si="128"/>
        <v>221406</v>
      </c>
      <c r="IQ40" s="549">
        <f t="shared" si="128"/>
        <v>161976</v>
      </c>
      <c r="IR40" s="549">
        <f t="shared" si="128"/>
        <v>59430</v>
      </c>
      <c r="IS40" s="549">
        <f t="shared" si="128"/>
        <v>228060</v>
      </c>
      <c r="IT40" s="549">
        <f t="shared" si="128"/>
        <v>45899</v>
      </c>
      <c r="IU40" s="549">
        <f t="shared" si="128"/>
        <v>182161</v>
      </c>
      <c r="IV40" s="549">
        <f t="shared" si="128"/>
        <v>142863</v>
      </c>
      <c r="IW40" s="549">
        <f t="shared" si="128"/>
        <v>39298</v>
      </c>
      <c r="IX40" s="549">
        <f t="shared" ref="IX40:LA40" si="129">SUM(IX10:IX39)</f>
        <v>261984</v>
      </c>
      <c r="IY40" s="549">
        <f t="shared" si="129"/>
        <v>44004</v>
      </c>
      <c r="IZ40" s="549">
        <f t="shared" si="129"/>
        <v>217980</v>
      </c>
      <c r="JA40" s="549">
        <f t="shared" si="129"/>
        <v>167250</v>
      </c>
      <c r="JB40" s="549">
        <f t="shared" si="129"/>
        <v>50730</v>
      </c>
      <c r="JC40" s="549">
        <f t="shared" si="129"/>
        <v>0</v>
      </c>
      <c r="JD40" s="549">
        <f t="shared" si="129"/>
        <v>0</v>
      </c>
      <c r="JE40" s="549">
        <f t="shared" si="129"/>
        <v>0</v>
      </c>
      <c r="JF40" s="549">
        <f t="shared" si="129"/>
        <v>0</v>
      </c>
      <c r="JG40" s="549">
        <f t="shared" si="129"/>
        <v>0</v>
      </c>
      <c r="JH40" s="549">
        <f t="shared" si="129"/>
        <v>176580</v>
      </c>
      <c r="JI40" s="549">
        <f t="shared" si="129"/>
        <v>20442</v>
      </c>
      <c r="JJ40" s="549">
        <f t="shared" si="129"/>
        <v>156138</v>
      </c>
      <c r="JK40" s="549">
        <f t="shared" si="129"/>
        <v>122454</v>
      </c>
      <c r="JL40" s="549">
        <f t="shared" si="129"/>
        <v>33684</v>
      </c>
      <c r="JM40" s="549">
        <f t="shared" si="129"/>
        <v>0</v>
      </c>
      <c r="JN40" s="549">
        <f t="shared" si="129"/>
        <v>0</v>
      </c>
      <c r="JO40" s="549">
        <f t="shared" si="129"/>
        <v>0</v>
      </c>
      <c r="JP40" s="549">
        <f t="shared" si="129"/>
        <v>0</v>
      </c>
      <c r="JQ40" s="549">
        <f t="shared" si="129"/>
        <v>0</v>
      </c>
      <c r="JR40" s="549">
        <f t="shared" si="129"/>
        <v>0</v>
      </c>
      <c r="JS40" s="549">
        <f t="shared" si="129"/>
        <v>0</v>
      </c>
      <c r="JT40" s="549">
        <f t="shared" si="129"/>
        <v>0</v>
      </c>
      <c r="JU40" s="549">
        <f t="shared" si="129"/>
        <v>0</v>
      </c>
      <c r="JV40" s="549">
        <f t="shared" si="129"/>
        <v>0</v>
      </c>
      <c r="JW40" s="549">
        <f t="shared" si="129"/>
        <v>845400</v>
      </c>
      <c r="JX40" s="549">
        <f t="shared" si="129"/>
        <v>64710</v>
      </c>
      <c r="JY40" s="549">
        <f t="shared" si="129"/>
        <v>780690</v>
      </c>
      <c r="JZ40" s="549">
        <f t="shared" si="129"/>
        <v>612270</v>
      </c>
      <c r="KA40" s="549">
        <f t="shared" si="129"/>
        <v>168420</v>
      </c>
      <c r="KB40" s="549">
        <f t="shared" si="129"/>
        <v>706752</v>
      </c>
      <c r="KC40" s="549">
        <f t="shared" si="129"/>
        <v>52812</v>
      </c>
      <c r="KD40" s="549">
        <f t="shared" si="129"/>
        <v>653940</v>
      </c>
      <c r="KE40" s="549">
        <f t="shared" si="129"/>
        <v>501750</v>
      </c>
      <c r="KF40" s="549">
        <f t="shared" si="129"/>
        <v>152190</v>
      </c>
      <c r="KG40" s="549">
        <f t="shared" si="129"/>
        <v>0</v>
      </c>
      <c r="KH40" s="549">
        <f t="shared" si="129"/>
        <v>0</v>
      </c>
      <c r="KI40" s="549">
        <f t="shared" si="129"/>
        <v>0</v>
      </c>
      <c r="KJ40" s="549">
        <f t="shared" si="129"/>
        <v>0</v>
      </c>
      <c r="KK40" s="549">
        <f t="shared" si="129"/>
        <v>0</v>
      </c>
      <c r="KL40" s="549">
        <f t="shared" si="129"/>
        <v>4852460</v>
      </c>
      <c r="KM40" s="549">
        <f t="shared" si="129"/>
        <v>7920867</v>
      </c>
      <c r="KN40" s="549">
        <f t="shared" si="129"/>
        <v>12773327</v>
      </c>
      <c r="KO40" s="549">
        <f t="shared" si="129"/>
        <v>1171419</v>
      </c>
      <c r="KP40" s="549">
        <f t="shared" si="129"/>
        <v>11601908</v>
      </c>
      <c r="KQ40" s="549">
        <f t="shared" si="129"/>
        <v>10038010</v>
      </c>
      <c r="KR40" s="549">
        <f t="shared" si="129"/>
        <v>1563898</v>
      </c>
      <c r="KS40" s="549">
        <f t="shared" si="129"/>
        <v>886347609</v>
      </c>
      <c r="KT40" s="549">
        <f t="shared" si="129"/>
        <v>68371630</v>
      </c>
      <c r="KU40" s="549">
        <f t="shared" si="129"/>
        <v>817975679</v>
      </c>
      <c r="KV40" s="549">
        <f t="shared" si="129"/>
        <v>636576180</v>
      </c>
      <c r="KW40" s="549">
        <f t="shared" si="129"/>
        <v>181399499</v>
      </c>
      <c r="KX40" s="537">
        <f t="shared" si="129"/>
        <v>886347.7</v>
      </c>
      <c r="KY40" s="537">
        <f t="shared" si="129"/>
        <v>881495.1</v>
      </c>
      <c r="KZ40" s="537">
        <f t="shared" si="129"/>
        <v>4852.5</v>
      </c>
      <c r="LA40" s="537">
        <f t="shared" si="129"/>
        <v>891063</v>
      </c>
      <c r="LC40" s="549">
        <f t="shared" si="111"/>
        <v>1508</v>
      </c>
      <c r="LD40" s="549">
        <f t="shared" si="112"/>
        <v>1508</v>
      </c>
      <c r="LE40" s="549">
        <f t="shared" si="113"/>
        <v>1508</v>
      </c>
      <c r="LF40" s="549">
        <f t="shared" si="114"/>
        <v>1508</v>
      </c>
      <c r="LG40" s="549">
        <f t="shared" si="115"/>
        <v>1508</v>
      </c>
      <c r="LH40" s="549">
        <f t="shared" si="116"/>
        <v>1291</v>
      </c>
      <c r="LI40" s="562">
        <v>1164.5</v>
      </c>
      <c r="LJ40" s="562">
        <v>1639</v>
      </c>
      <c r="LK40" s="562">
        <v>1119</v>
      </c>
      <c r="LL40" s="562">
        <v>3854</v>
      </c>
      <c r="LM40" s="562">
        <v>11255</v>
      </c>
      <c r="LN40" s="562">
        <v>4279</v>
      </c>
      <c r="LO40" s="563">
        <f>LC40*AD40/LI40</f>
        <v>226.62</v>
      </c>
      <c r="LP40" s="563">
        <f t="shared" ref="LP40:LT40" si="130">LD40*AE40/LJ40</f>
        <v>320.19</v>
      </c>
      <c r="LQ40" s="563">
        <f t="shared" si="130"/>
        <v>270.87</v>
      </c>
      <c r="LR40" s="563">
        <f t="shared" si="130"/>
        <v>317.72000000000003</v>
      </c>
      <c r="LS40" s="563">
        <f t="shared" si="130"/>
        <v>157.43</v>
      </c>
      <c r="LT40" s="563">
        <f t="shared" si="130"/>
        <v>178.61</v>
      </c>
      <c r="LU40" s="753">
        <f>LO40-MA40</f>
        <v>222.11</v>
      </c>
      <c r="LV40" s="753">
        <f t="shared" ref="LV40:LZ40" si="131">LP40-MB40</f>
        <v>313.82</v>
      </c>
      <c r="LW40" s="753">
        <f t="shared" si="131"/>
        <v>265.48</v>
      </c>
      <c r="LX40" s="753">
        <f t="shared" si="131"/>
        <v>311.39999999999998</v>
      </c>
      <c r="LY40" s="753">
        <f t="shared" si="131"/>
        <v>154.30000000000001</v>
      </c>
      <c r="LZ40" s="753">
        <f t="shared" si="131"/>
        <v>175.15</v>
      </c>
      <c r="MA40" s="563">
        <f t="shared" ref="MA40:MF40" si="132">MA9*AD40/LI40</f>
        <v>4.51</v>
      </c>
      <c r="MB40" s="563">
        <f t="shared" si="132"/>
        <v>6.37</v>
      </c>
      <c r="MC40" s="563">
        <f t="shared" si="132"/>
        <v>5.39</v>
      </c>
      <c r="MD40" s="563">
        <f t="shared" si="132"/>
        <v>6.32</v>
      </c>
      <c r="ME40" s="563">
        <f t="shared" si="132"/>
        <v>3.13</v>
      </c>
      <c r="MF40" s="563">
        <f t="shared" si="132"/>
        <v>3.46</v>
      </c>
      <c r="MG40" s="562">
        <v>175</v>
      </c>
      <c r="MH40" s="562">
        <v>348</v>
      </c>
      <c r="MI40" s="562">
        <v>201</v>
      </c>
      <c r="MJ40" s="562">
        <v>812</v>
      </c>
      <c r="MK40" s="562">
        <v>1313</v>
      </c>
      <c r="ML40" s="562">
        <v>622</v>
      </c>
      <c r="MM40" s="562">
        <v>38778</v>
      </c>
      <c r="MN40" s="562">
        <v>84036</v>
      </c>
      <c r="MO40" s="562">
        <v>66694</v>
      </c>
      <c r="MP40" s="562">
        <v>560618</v>
      </c>
      <c r="MQ40" s="562">
        <v>790315</v>
      </c>
      <c r="MR40" s="562">
        <v>229401</v>
      </c>
      <c r="MS40" s="563">
        <f t="shared" ref="MS40:MX40" si="133">AD40*LC40/MM40</f>
        <v>6.81</v>
      </c>
      <c r="MT40" s="563">
        <f t="shared" si="133"/>
        <v>6.24</v>
      </c>
      <c r="MU40" s="563">
        <f t="shared" si="133"/>
        <v>4.54</v>
      </c>
      <c r="MV40" s="563">
        <f t="shared" si="133"/>
        <v>2.1800000000000002</v>
      </c>
      <c r="MW40" s="563">
        <f t="shared" si="133"/>
        <v>2.2400000000000002</v>
      </c>
      <c r="MX40" s="563">
        <f t="shared" si="133"/>
        <v>3.33</v>
      </c>
      <c r="MY40" s="753">
        <f>MS40-NE40</f>
        <v>6.67</v>
      </c>
      <c r="MZ40" s="753">
        <f t="shared" ref="MZ40:ND40" si="134">MT40-NF40</f>
        <v>6.12</v>
      </c>
      <c r="NA40" s="753">
        <f t="shared" si="134"/>
        <v>4.45</v>
      </c>
      <c r="NB40" s="753">
        <f t="shared" si="134"/>
        <v>2.14</v>
      </c>
      <c r="NC40" s="753">
        <f t="shared" si="134"/>
        <v>2.2000000000000002</v>
      </c>
      <c r="ND40" s="753">
        <f t="shared" si="134"/>
        <v>3.27</v>
      </c>
      <c r="NE40" s="563">
        <f>NE9*AD40/MM40</f>
        <v>0.14000000000000001</v>
      </c>
      <c r="NF40" s="563">
        <f t="shared" ref="NF40:NJ40" si="135">NF9*AE40/MN40</f>
        <v>0.12</v>
      </c>
      <c r="NG40" s="563">
        <f t="shared" si="135"/>
        <v>0.09</v>
      </c>
      <c r="NH40" s="563">
        <f t="shared" si="135"/>
        <v>0.04</v>
      </c>
      <c r="NI40" s="563">
        <f t="shared" si="135"/>
        <v>0.04</v>
      </c>
      <c r="NJ40" s="563">
        <f t="shared" si="135"/>
        <v>0.06</v>
      </c>
      <c r="NL40" s="549">
        <f t="shared" si="117"/>
        <v>119539</v>
      </c>
      <c r="NM40" s="549">
        <f t="shared" si="118"/>
        <v>146915</v>
      </c>
      <c r="NN40" s="549">
        <f t="shared" si="119"/>
        <v>147946</v>
      </c>
      <c r="NO40" s="752">
        <f t="shared" si="120"/>
        <v>102909</v>
      </c>
      <c r="NP40" s="752">
        <f t="shared" si="45"/>
        <v>127155</v>
      </c>
      <c r="NQ40" s="752">
        <f t="shared" si="45"/>
        <v>129154</v>
      </c>
      <c r="NR40" s="549">
        <f t="shared" si="121"/>
        <v>16630</v>
      </c>
      <c r="NS40" s="549">
        <f t="shared" si="122"/>
        <v>19760</v>
      </c>
      <c r="NT40" s="549">
        <f t="shared" si="123"/>
        <v>18792</v>
      </c>
    </row>
    <row r="41" spans="1:384">
      <c r="A41" s="564" t="s">
        <v>1049</v>
      </c>
      <c r="B41" s="565">
        <f>SUM(B11,B13:B17,B21:B23,B25:B26,B28,B31:B37,B39)</f>
        <v>34</v>
      </c>
      <c r="C41" s="565">
        <f t="shared" ref="C41:BN41" si="136">SUM(C11,C13:C17,C21:C23,C25:C26,C28,C31:C37,C39)</f>
        <v>34</v>
      </c>
      <c r="D41" s="565">
        <f t="shared" si="136"/>
        <v>0</v>
      </c>
      <c r="E41" s="565">
        <f t="shared" si="136"/>
        <v>68</v>
      </c>
      <c r="F41" s="565">
        <f t="shared" si="136"/>
        <v>1975842</v>
      </c>
      <c r="G41" s="565">
        <f t="shared" si="136"/>
        <v>1411306</v>
      </c>
      <c r="H41" s="565">
        <f t="shared" si="136"/>
        <v>0</v>
      </c>
      <c r="I41" s="565">
        <f t="shared" si="136"/>
        <v>3387148</v>
      </c>
      <c r="J41" s="566">
        <f t="shared" si="136"/>
        <v>3387.1</v>
      </c>
      <c r="K41" s="565">
        <f t="shared" si="136"/>
        <v>7170</v>
      </c>
      <c r="L41" s="565">
        <f t="shared" si="136"/>
        <v>0</v>
      </c>
      <c r="M41" s="565">
        <f t="shared" si="136"/>
        <v>191</v>
      </c>
      <c r="N41" s="565">
        <f t="shared" si="136"/>
        <v>0</v>
      </c>
      <c r="O41" s="565">
        <f t="shared" si="136"/>
        <v>35</v>
      </c>
      <c r="P41" s="565">
        <f t="shared" si="136"/>
        <v>7396</v>
      </c>
      <c r="Q41" s="565">
        <f t="shared" si="136"/>
        <v>7363</v>
      </c>
      <c r="R41" s="565">
        <f t="shared" si="136"/>
        <v>0</v>
      </c>
      <c r="S41" s="565">
        <f t="shared" si="136"/>
        <v>522</v>
      </c>
      <c r="T41" s="565">
        <f t="shared" si="136"/>
        <v>166</v>
      </c>
      <c r="U41" s="565">
        <f t="shared" si="136"/>
        <v>48</v>
      </c>
      <c r="V41" s="565">
        <f t="shared" si="136"/>
        <v>8099</v>
      </c>
      <c r="W41" s="565">
        <f t="shared" si="136"/>
        <v>1316</v>
      </c>
      <c r="X41" s="565">
        <f t="shared" si="136"/>
        <v>0</v>
      </c>
      <c r="Y41" s="565">
        <f t="shared" si="136"/>
        <v>0</v>
      </c>
      <c r="Z41" s="565">
        <f t="shared" si="136"/>
        <v>47</v>
      </c>
      <c r="AA41" s="565">
        <f t="shared" si="136"/>
        <v>10</v>
      </c>
      <c r="AB41" s="565">
        <f t="shared" si="136"/>
        <v>1373</v>
      </c>
      <c r="AC41" s="565">
        <f t="shared" si="136"/>
        <v>16868</v>
      </c>
      <c r="AD41" s="565">
        <f t="shared" si="136"/>
        <v>68</v>
      </c>
      <c r="AE41" s="565">
        <f t="shared" si="136"/>
        <v>183</v>
      </c>
      <c r="AF41" s="565">
        <f t="shared" si="136"/>
        <v>151</v>
      </c>
      <c r="AG41" s="565">
        <f t="shared" si="136"/>
        <v>662</v>
      </c>
      <c r="AH41" s="565">
        <f t="shared" si="136"/>
        <v>743</v>
      </c>
      <c r="AI41" s="565">
        <f t="shared" si="136"/>
        <v>376</v>
      </c>
      <c r="AJ41" s="565">
        <f t="shared" si="136"/>
        <v>0</v>
      </c>
      <c r="AK41" s="565">
        <f t="shared" si="136"/>
        <v>0</v>
      </c>
      <c r="AL41" s="565">
        <f t="shared" si="136"/>
        <v>0</v>
      </c>
      <c r="AM41" s="565">
        <f t="shared" si="136"/>
        <v>1</v>
      </c>
      <c r="AN41" s="565">
        <f t="shared" si="136"/>
        <v>1</v>
      </c>
      <c r="AO41" s="565">
        <f t="shared" si="136"/>
        <v>0</v>
      </c>
      <c r="AP41" s="565">
        <f t="shared" si="136"/>
        <v>0</v>
      </c>
      <c r="AQ41" s="565">
        <f t="shared" si="136"/>
        <v>6</v>
      </c>
      <c r="AR41" s="565">
        <f t="shared" si="136"/>
        <v>1</v>
      </c>
      <c r="AS41" s="565">
        <f t="shared" si="136"/>
        <v>0</v>
      </c>
      <c r="AT41" s="565">
        <f t="shared" si="136"/>
        <v>0</v>
      </c>
      <c r="AU41" s="565">
        <f t="shared" si="136"/>
        <v>0</v>
      </c>
      <c r="AV41" s="565">
        <f t="shared" si="136"/>
        <v>4</v>
      </c>
      <c r="AW41" s="565">
        <f t="shared" si="136"/>
        <v>2</v>
      </c>
      <c r="AX41" s="565">
        <f t="shared" si="136"/>
        <v>1</v>
      </c>
      <c r="AY41" s="565">
        <f t="shared" si="136"/>
        <v>7</v>
      </c>
      <c r="AZ41" s="565">
        <f t="shared" si="136"/>
        <v>1</v>
      </c>
      <c r="BA41" s="565">
        <f t="shared" si="136"/>
        <v>0</v>
      </c>
      <c r="BB41" s="565">
        <f t="shared" si="136"/>
        <v>1</v>
      </c>
      <c r="BC41" s="565">
        <f t="shared" si="136"/>
        <v>0</v>
      </c>
      <c r="BD41" s="565">
        <f t="shared" si="136"/>
        <v>0</v>
      </c>
      <c r="BE41" s="565">
        <f t="shared" si="136"/>
        <v>4</v>
      </c>
      <c r="BF41" s="565">
        <f t="shared" si="136"/>
        <v>1</v>
      </c>
      <c r="BG41" s="565">
        <f t="shared" si="136"/>
        <v>0</v>
      </c>
      <c r="BH41" s="565">
        <f t="shared" si="136"/>
        <v>180597960</v>
      </c>
      <c r="BI41" s="565">
        <f t="shared" si="136"/>
        <v>15465690</v>
      </c>
      <c r="BJ41" s="565">
        <f t="shared" si="136"/>
        <v>165132270</v>
      </c>
      <c r="BK41" s="565">
        <f t="shared" si="136"/>
        <v>129504540</v>
      </c>
      <c r="BL41" s="565">
        <f t="shared" si="136"/>
        <v>35627730</v>
      </c>
      <c r="BM41" s="565">
        <f t="shared" si="136"/>
        <v>0</v>
      </c>
      <c r="BN41" s="565">
        <f t="shared" si="136"/>
        <v>0</v>
      </c>
      <c r="BO41" s="565">
        <f t="shared" ref="BO41:DZ41" si="137">SUM(BO11,BO13:BO17,BO21:BO23,BO25:BO26,BO28,BO31:BO37,BO39)</f>
        <v>0</v>
      </c>
      <c r="BP41" s="565">
        <f t="shared" si="137"/>
        <v>0</v>
      </c>
      <c r="BQ41" s="565">
        <f t="shared" si="137"/>
        <v>0</v>
      </c>
      <c r="BR41" s="565">
        <f t="shared" si="137"/>
        <v>13490521</v>
      </c>
      <c r="BS41" s="565">
        <f t="shared" si="137"/>
        <v>411987</v>
      </c>
      <c r="BT41" s="565">
        <f t="shared" si="137"/>
        <v>13078534</v>
      </c>
      <c r="BU41" s="565">
        <f t="shared" si="137"/>
        <v>10300439</v>
      </c>
      <c r="BV41" s="565">
        <f t="shared" si="137"/>
        <v>2778095</v>
      </c>
      <c r="BW41" s="565">
        <f t="shared" si="137"/>
        <v>0</v>
      </c>
      <c r="BX41" s="565">
        <f t="shared" si="137"/>
        <v>0</v>
      </c>
      <c r="BY41" s="565">
        <f t="shared" si="137"/>
        <v>0</v>
      </c>
      <c r="BZ41" s="565">
        <f t="shared" si="137"/>
        <v>0</v>
      </c>
      <c r="CA41" s="565">
        <f t="shared" si="137"/>
        <v>0</v>
      </c>
      <c r="CB41" s="565">
        <f t="shared" si="137"/>
        <v>6914320</v>
      </c>
      <c r="CC41" s="565">
        <f t="shared" si="137"/>
        <v>15785</v>
      </c>
      <c r="CD41" s="565">
        <f t="shared" si="137"/>
        <v>6898535</v>
      </c>
      <c r="CE41" s="565">
        <f t="shared" si="137"/>
        <v>6898535</v>
      </c>
      <c r="CF41" s="565">
        <f t="shared" si="137"/>
        <v>0</v>
      </c>
      <c r="CG41" s="565">
        <f t="shared" si="137"/>
        <v>201002801</v>
      </c>
      <c r="CH41" s="565">
        <f t="shared" si="137"/>
        <v>258330855</v>
      </c>
      <c r="CI41" s="565">
        <f t="shared" si="137"/>
        <v>21603042</v>
      </c>
      <c r="CJ41" s="565">
        <f t="shared" si="137"/>
        <v>236727813</v>
      </c>
      <c r="CK41" s="565">
        <f t="shared" si="137"/>
        <v>181637847</v>
      </c>
      <c r="CL41" s="565">
        <f t="shared" si="137"/>
        <v>55089966</v>
      </c>
      <c r="CM41" s="565">
        <f t="shared" si="137"/>
        <v>0</v>
      </c>
      <c r="CN41" s="565">
        <f t="shared" si="137"/>
        <v>0</v>
      </c>
      <c r="CO41" s="565">
        <f t="shared" si="137"/>
        <v>0</v>
      </c>
      <c r="CP41" s="565">
        <f t="shared" si="137"/>
        <v>0</v>
      </c>
      <c r="CQ41" s="565">
        <f t="shared" si="137"/>
        <v>0</v>
      </c>
      <c r="CR41" s="565">
        <f t="shared" si="137"/>
        <v>51127290</v>
      </c>
      <c r="CS41" s="565">
        <f t="shared" si="137"/>
        <v>1531548</v>
      </c>
      <c r="CT41" s="565">
        <f t="shared" si="137"/>
        <v>49595742</v>
      </c>
      <c r="CU41" s="565">
        <f t="shared" si="137"/>
        <v>38185344</v>
      </c>
      <c r="CV41" s="565">
        <f t="shared" si="137"/>
        <v>11410398</v>
      </c>
      <c r="CW41" s="565">
        <f t="shared" si="137"/>
        <v>3649344</v>
      </c>
      <c r="CX41" s="565">
        <f t="shared" si="137"/>
        <v>406534</v>
      </c>
      <c r="CY41" s="565">
        <f t="shared" si="137"/>
        <v>3242810</v>
      </c>
      <c r="CZ41" s="565">
        <f t="shared" si="137"/>
        <v>2348900</v>
      </c>
      <c r="DA41" s="565">
        <f t="shared" si="137"/>
        <v>893910</v>
      </c>
      <c r="DB41" s="565">
        <f t="shared" si="137"/>
        <v>10952448</v>
      </c>
      <c r="DC41" s="565">
        <f t="shared" si="137"/>
        <v>36096</v>
      </c>
      <c r="DD41" s="565">
        <f t="shared" si="137"/>
        <v>10916352</v>
      </c>
      <c r="DE41" s="565">
        <f t="shared" si="137"/>
        <v>10916352</v>
      </c>
      <c r="DF41" s="565">
        <f t="shared" si="137"/>
        <v>0</v>
      </c>
      <c r="DG41" s="565">
        <f t="shared" si="137"/>
        <v>324059937</v>
      </c>
      <c r="DH41" s="565">
        <f t="shared" si="137"/>
        <v>46732476</v>
      </c>
      <c r="DI41" s="565">
        <f t="shared" si="137"/>
        <v>3757180</v>
      </c>
      <c r="DJ41" s="565">
        <f t="shared" si="137"/>
        <v>42975296</v>
      </c>
      <c r="DK41" s="565">
        <f t="shared" si="137"/>
        <v>31439240</v>
      </c>
      <c r="DL41" s="565">
        <f t="shared" si="137"/>
        <v>11536056</v>
      </c>
      <c r="DM41" s="565">
        <f t="shared" si="137"/>
        <v>0</v>
      </c>
      <c r="DN41" s="565">
        <f t="shared" si="137"/>
        <v>0</v>
      </c>
      <c r="DO41" s="565">
        <f t="shared" si="137"/>
        <v>0</v>
      </c>
      <c r="DP41" s="565">
        <f t="shared" si="137"/>
        <v>0</v>
      </c>
      <c r="DQ41" s="565">
        <f t="shared" si="137"/>
        <v>0</v>
      </c>
      <c r="DR41" s="565">
        <f t="shared" si="137"/>
        <v>0</v>
      </c>
      <c r="DS41" s="565">
        <f t="shared" si="137"/>
        <v>0</v>
      </c>
      <c r="DT41" s="565">
        <f t="shared" si="137"/>
        <v>0</v>
      </c>
      <c r="DU41" s="565">
        <f t="shared" si="137"/>
        <v>0</v>
      </c>
      <c r="DV41" s="565">
        <f t="shared" si="137"/>
        <v>0</v>
      </c>
      <c r="DW41" s="565">
        <f t="shared" si="137"/>
        <v>1050262</v>
      </c>
      <c r="DX41" s="565">
        <f t="shared" si="137"/>
        <v>130143</v>
      </c>
      <c r="DY41" s="565">
        <f t="shared" si="137"/>
        <v>920119</v>
      </c>
      <c r="DZ41" s="565">
        <f t="shared" si="137"/>
        <v>666507</v>
      </c>
      <c r="EA41" s="565">
        <f t="shared" ref="EA41:GL41" si="138">SUM(EA11,EA13:EA17,EA21:EA23,EA25:EA26,EA28,EA31:EA37,EA39)</f>
        <v>253612</v>
      </c>
      <c r="EB41" s="565">
        <f t="shared" si="138"/>
        <v>2738110</v>
      </c>
      <c r="EC41" s="565">
        <f t="shared" si="138"/>
        <v>9030</v>
      </c>
      <c r="ED41" s="565">
        <f t="shared" si="138"/>
        <v>2729080</v>
      </c>
      <c r="EE41" s="565">
        <f t="shared" si="138"/>
        <v>2729080</v>
      </c>
      <c r="EF41" s="565">
        <f t="shared" si="138"/>
        <v>0</v>
      </c>
      <c r="EG41" s="565">
        <f t="shared" si="138"/>
        <v>50520848</v>
      </c>
      <c r="EH41" s="565">
        <f t="shared" si="138"/>
        <v>575583586</v>
      </c>
      <c r="EI41" s="565">
        <f t="shared" si="138"/>
        <v>43367035</v>
      </c>
      <c r="EJ41" s="565">
        <f t="shared" si="138"/>
        <v>532216551</v>
      </c>
      <c r="EK41" s="565">
        <f t="shared" si="138"/>
        <v>414626784</v>
      </c>
      <c r="EL41" s="565">
        <f t="shared" si="138"/>
        <v>117589767</v>
      </c>
      <c r="EM41" s="565">
        <f t="shared" si="138"/>
        <v>485661291</v>
      </c>
      <c r="EN41" s="565">
        <f t="shared" si="138"/>
        <v>0</v>
      </c>
      <c r="EO41" s="565">
        <f t="shared" si="138"/>
        <v>64617811</v>
      </c>
      <c r="EP41" s="565">
        <f t="shared" si="138"/>
        <v>4699606</v>
      </c>
      <c r="EQ41" s="565">
        <f t="shared" si="138"/>
        <v>20604878</v>
      </c>
      <c r="ER41" s="565">
        <f t="shared" si="138"/>
        <v>102544</v>
      </c>
      <c r="ES41" s="565">
        <f t="shared" si="138"/>
        <v>2040</v>
      </c>
      <c r="ET41" s="565">
        <f t="shared" si="138"/>
        <v>100504</v>
      </c>
      <c r="EU41" s="565">
        <f t="shared" si="138"/>
        <v>100504</v>
      </c>
      <c r="EV41" s="565">
        <f t="shared" si="138"/>
        <v>0</v>
      </c>
      <c r="EW41" s="565">
        <f t="shared" si="138"/>
        <v>275964</v>
      </c>
      <c r="EX41" s="565">
        <f t="shared" si="138"/>
        <v>5490</v>
      </c>
      <c r="EY41" s="565">
        <f t="shared" si="138"/>
        <v>270474</v>
      </c>
      <c r="EZ41" s="565">
        <f t="shared" si="138"/>
        <v>270474</v>
      </c>
      <c r="FA41" s="565">
        <f t="shared" si="138"/>
        <v>0</v>
      </c>
      <c r="FB41" s="565">
        <f t="shared" si="138"/>
        <v>227708</v>
      </c>
      <c r="FC41" s="565">
        <f t="shared" si="138"/>
        <v>4530</v>
      </c>
      <c r="FD41" s="565">
        <f t="shared" si="138"/>
        <v>223178</v>
      </c>
      <c r="FE41" s="565">
        <f t="shared" si="138"/>
        <v>223178</v>
      </c>
      <c r="FF41" s="565">
        <f t="shared" si="138"/>
        <v>0</v>
      </c>
      <c r="FG41" s="565">
        <f t="shared" si="138"/>
        <v>998296</v>
      </c>
      <c r="FH41" s="565">
        <f t="shared" si="138"/>
        <v>19860</v>
      </c>
      <c r="FI41" s="565">
        <f t="shared" si="138"/>
        <v>978436</v>
      </c>
      <c r="FJ41" s="565">
        <f t="shared" si="138"/>
        <v>978436</v>
      </c>
      <c r="FK41" s="565">
        <f t="shared" si="138"/>
        <v>0</v>
      </c>
      <c r="FL41" s="565">
        <f t="shared" si="138"/>
        <v>1120444</v>
      </c>
      <c r="FM41" s="565">
        <f t="shared" si="138"/>
        <v>22290</v>
      </c>
      <c r="FN41" s="565">
        <f t="shared" si="138"/>
        <v>1098154</v>
      </c>
      <c r="FO41" s="565">
        <f t="shared" si="138"/>
        <v>1098154</v>
      </c>
      <c r="FP41" s="565">
        <f t="shared" si="138"/>
        <v>0</v>
      </c>
      <c r="FQ41" s="565">
        <f t="shared" si="138"/>
        <v>485416</v>
      </c>
      <c r="FR41" s="565">
        <f t="shared" si="138"/>
        <v>9400</v>
      </c>
      <c r="FS41" s="565">
        <f t="shared" si="138"/>
        <v>476016</v>
      </c>
      <c r="FT41" s="565">
        <f t="shared" si="138"/>
        <v>476016</v>
      </c>
      <c r="FU41" s="565">
        <f t="shared" si="138"/>
        <v>0</v>
      </c>
      <c r="FV41" s="565">
        <f t="shared" si="138"/>
        <v>0</v>
      </c>
      <c r="FW41" s="565">
        <f t="shared" si="138"/>
        <v>0</v>
      </c>
      <c r="FX41" s="565">
        <f t="shared" si="138"/>
        <v>0</v>
      </c>
      <c r="FY41" s="565">
        <f t="shared" si="138"/>
        <v>0</v>
      </c>
      <c r="FZ41" s="565">
        <f t="shared" si="138"/>
        <v>0</v>
      </c>
      <c r="GA41" s="565">
        <f t="shared" si="138"/>
        <v>0</v>
      </c>
      <c r="GB41" s="565">
        <f t="shared" si="138"/>
        <v>0</v>
      </c>
      <c r="GC41" s="565">
        <f t="shared" si="138"/>
        <v>0</v>
      </c>
      <c r="GD41" s="565">
        <f t="shared" si="138"/>
        <v>0</v>
      </c>
      <c r="GE41" s="565">
        <f t="shared" si="138"/>
        <v>0</v>
      </c>
      <c r="GF41" s="565">
        <f t="shared" si="138"/>
        <v>0</v>
      </c>
      <c r="GG41" s="565">
        <f t="shared" si="138"/>
        <v>0</v>
      </c>
      <c r="GH41" s="565">
        <f t="shared" si="138"/>
        <v>0</v>
      </c>
      <c r="GI41" s="565">
        <f t="shared" si="138"/>
        <v>0</v>
      </c>
      <c r="GJ41" s="565">
        <f t="shared" si="138"/>
        <v>0</v>
      </c>
      <c r="GK41" s="565">
        <f t="shared" si="138"/>
        <v>52880</v>
      </c>
      <c r="GL41" s="565">
        <f t="shared" si="138"/>
        <v>26857</v>
      </c>
      <c r="GM41" s="565">
        <f t="shared" ref="GM41:IX41" si="139">SUM(GM11,GM13:GM17,GM21:GM23,GM25:GM26,GM28,GM31:GM37,GM39)</f>
        <v>26023</v>
      </c>
      <c r="GN41" s="565">
        <f t="shared" si="139"/>
        <v>20409</v>
      </c>
      <c r="GO41" s="565">
        <f t="shared" si="139"/>
        <v>5614</v>
      </c>
      <c r="GP41" s="565">
        <f t="shared" si="139"/>
        <v>63964</v>
      </c>
      <c r="GQ41" s="565">
        <f t="shared" si="139"/>
        <v>27634</v>
      </c>
      <c r="GR41" s="565">
        <f t="shared" si="139"/>
        <v>36330</v>
      </c>
      <c r="GS41" s="565">
        <f t="shared" si="139"/>
        <v>27875</v>
      </c>
      <c r="GT41" s="565">
        <f t="shared" si="139"/>
        <v>8455</v>
      </c>
      <c r="GU41" s="565">
        <f t="shared" si="139"/>
        <v>0</v>
      </c>
      <c r="GV41" s="565">
        <f t="shared" si="139"/>
        <v>0</v>
      </c>
      <c r="GW41" s="565">
        <f t="shared" si="139"/>
        <v>0</v>
      </c>
      <c r="GX41" s="565">
        <f t="shared" si="139"/>
        <v>0</v>
      </c>
      <c r="GY41" s="565">
        <f t="shared" si="139"/>
        <v>0</v>
      </c>
      <c r="GZ41" s="565">
        <f t="shared" si="139"/>
        <v>0</v>
      </c>
      <c r="HA41" s="565">
        <f t="shared" si="139"/>
        <v>0</v>
      </c>
      <c r="HB41" s="565">
        <f t="shared" si="139"/>
        <v>0</v>
      </c>
      <c r="HC41" s="565">
        <f t="shared" si="139"/>
        <v>0</v>
      </c>
      <c r="HD41" s="565">
        <f t="shared" si="139"/>
        <v>0</v>
      </c>
      <c r="HE41" s="565">
        <f t="shared" si="139"/>
        <v>248184</v>
      </c>
      <c r="HF41" s="565">
        <f t="shared" si="139"/>
        <v>30204</v>
      </c>
      <c r="HG41" s="565">
        <f t="shared" si="139"/>
        <v>217980</v>
      </c>
      <c r="HH41" s="565">
        <f t="shared" si="139"/>
        <v>167250</v>
      </c>
      <c r="HI41" s="565">
        <f t="shared" si="139"/>
        <v>50730</v>
      </c>
      <c r="HJ41" s="565">
        <f t="shared" si="139"/>
        <v>41857</v>
      </c>
      <c r="HK41" s="565">
        <f t="shared" si="139"/>
        <v>4956</v>
      </c>
      <c r="HL41" s="565">
        <f t="shared" si="139"/>
        <v>36901</v>
      </c>
      <c r="HM41" s="565">
        <f t="shared" si="139"/>
        <v>26996</v>
      </c>
      <c r="HN41" s="565">
        <f t="shared" si="139"/>
        <v>9905</v>
      </c>
      <c r="HO41" s="565">
        <f t="shared" si="139"/>
        <v>0</v>
      </c>
      <c r="HP41" s="565">
        <f t="shared" si="139"/>
        <v>0</v>
      </c>
      <c r="HQ41" s="565">
        <f t="shared" si="139"/>
        <v>0</v>
      </c>
      <c r="HR41" s="565">
        <f t="shared" si="139"/>
        <v>0</v>
      </c>
      <c r="HS41" s="565">
        <f t="shared" si="139"/>
        <v>0</v>
      </c>
      <c r="HT41" s="565">
        <f t="shared" si="139"/>
        <v>0</v>
      </c>
      <c r="HU41" s="565">
        <f t="shared" si="139"/>
        <v>0</v>
      </c>
      <c r="HV41" s="565">
        <f t="shared" si="139"/>
        <v>0</v>
      </c>
      <c r="HW41" s="565">
        <f t="shared" si="139"/>
        <v>0</v>
      </c>
      <c r="HX41" s="565">
        <f t="shared" si="139"/>
        <v>0</v>
      </c>
      <c r="HY41" s="565">
        <f t="shared" si="139"/>
        <v>0</v>
      </c>
      <c r="HZ41" s="565">
        <f t="shared" si="139"/>
        <v>0</v>
      </c>
      <c r="IA41" s="565">
        <f t="shared" si="139"/>
        <v>0</v>
      </c>
      <c r="IB41" s="565">
        <f t="shared" si="139"/>
        <v>0</v>
      </c>
      <c r="IC41" s="565">
        <f t="shared" si="139"/>
        <v>0</v>
      </c>
      <c r="ID41" s="565">
        <f t="shared" si="139"/>
        <v>738320</v>
      </c>
      <c r="IE41" s="565">
        <f t="shared" si="139"/>
        <v>113768</v>
      </c>
      <c r="IF41" s="565">
        <f t="shared" si="139"/>
        <v>624552</v>
      </c>
      <c r="IG41" s="565">
        <f t="shared" si="139"/>
        <v>489816</v>
      </c>
      <c r="IH41" s="565">
        <f t="shared" si="139"/>
        <v>134736</v>
      </c>
      <c r="II41" s="565">
        <f t="shared" si="139"/>
        <v>502168</v>
      </c>
      <c r="IJ41" s="565">
        <f t="shared" si="139"/>
        <v>66208</v>
      </c>
      <c r="IK41" s="565">
        <f t="shared" si="139"/>
        <v>435960</v>
      </c>
      <c r="IL41" s="565">
        <f t="shared" si="139"/>
        <v>334500</v>
      </c>
      <c r="IM41" s="565">
        <f t="shared" si="139"/>
        <v>101460</v>
      </c>
      <c r="IN41" s="565">
        <f t="shared" si="139"/>
        <v>254034</v>
      </c>
      <c r="IO41" s="565">
        <f t="shared" si="139"/>
        <v>32628</v>
      </c>
      <c r="IP41" s="565">
        <f t="shared" si="139"/>
        <v>221406</v>
      </c>
      <c r="IQ41" s="565">
        <f t="shared" si="139"/>
        <v>161976</v>
      </c>
      <c r="IR41" s="565">
        <f t="shared" si="139"/>
        <v>59430</v>
      </c>
      <c r="IS41" s="565">
        <f t="shared" si="139"/>
        <v>228060</v>
      </c>
      <c r="IT41" s="565">
        <f t="shared" si="139"/>
        <v>45899</v>
      </c>
      <c r="IU41" s="565">
        <f t="shared" si="139"/>
        <v>182161</v>
      </c>
      <c r="IV41" s="565">
        <f t="shared" si="139"/>
        <v>142863</v>
      </c>
      <c r="IW41" s="565">
        <f t="shared" si="139"/>
        <v>39298</v>
      </c>
      <c r="IX41" s="565">
        <f t="shared" si="139"/>
        <v>43664</v>
      </c>
      <c r="IY41" s="565">
        <f t="shared" ref="IY41:LA41" si="140">SUM(IY11,IY13:IY17,IY21:IY23,IY25:IY26,IY28,IY31:IY37,IY39)</f>
        <v>7334</v>
      </c>
      <c r="IZ41" s="565">
        <f t="shared" si="140"/>
        <v>36330</v>
      </c>
      <c r="JA41" s="565">
        <f t="shared" si="140"/>
        <v>27875</v>
      </c>
      <c r="JB41" s="565">
        <f t="shared" si="140"/>
        <v>8455</v>
      </c>
      <c r="JC41" s="565">
        <f t="shared" si="140"/>
        <v>0</v>
      </c>
      <c r="JD41" s="565">
        <f t="shared" si="140"/>
        <v>0</v>
      </c>
      <c r="JE41" s="565">
        <f t="shared" si="140"/>
        <v>0</v>
      </c>
      <c r="JF41" s="565">
        <f t="shared" si="140"/>
        <v>0</v>
      </c>
      <c r="JG41" s="565">
        <f t="shared" si="140"/>
        <v>0</v>
      </c>
      <c r="JH41" s="565">
        <f t="shared" si="140"/>
        <v>176580</v>
      </c>
      <c r="JI41" s="565">
        <f t="shared" si="140"/>
        <v>20442</v>
      </c>
      <c r="JJ41" s="565">
        <f t="shared" si="140"/>
        <v>156138</v>
      </c>
      <c r="JK41" s="565">
        <f t="shared" si="140"/>
        <v>122454</v>
      </c>
      <c r="JL41" s="565">
        <f t="shared" si="140"/>
        <v>33684</v>
      </c>
      <c r="JM41" s="565">
        <f t="shared" si="140"/>
        <v>0</v>
      </c>
      <c r="JN41" s="565">
        <f t="shared" si="140"/>
        <v>0</v>
      </c>
      <c r="JO41" s="565">
        <f t="shared" si="140"/>
        <v>0</v>
      </c>
      <c r="JP41" s="565">
        <f t="shared" si="140"/>
        <v>0</v>
      </c>
      <c r="JQ41" s="565">
        <f t="shared" si="140"/>
        <v>0</v>
      </c>
      <c r="JR41" s="565">
        <f t="shared" si="140"/>
        <v>0</v>
      </c>
      <c r="JS41" s="565">
        <f t="shared" si="140"/>
        <v>0</v>
      </c>
      <c r="JT41" s="565">
        <f t="shared" si="140"/>
        <v>0</v>
      </c>
      <c r="JU41" s="565">
        <f t="shared" si="140"/>
        <v>0</v>
      </c>
      <c r="JV41" s="565">
        <f t="shared" si="140"/>
        <v>0</v>
      </c>
      <c r="JW41" s="565">
        <f t="shared" si="140"/>
        <v>676320</v>
      </c>
      <c r="JX41" s="565">
        <f t="shared" si="140"/>
        <v>51768</v>
      </c>
      <c r="JY41" s="565">
        <f t="shared" si="140"/>
        <v>624552</v>
      </c>
      <c r="JZ41" s="565">
        <f t="shared" si="140"/>
        <v>489816</v>
      </c>
      <c r="KA41" s="565">
        <f t="shared" si="140"/>
        <v>134736</v>
      </c>
      <c r="KB41" s="565">
        <f t="shared" si="140"/>
        <v>235584</v>
      </c>
      <c r="KC41" s="565">
        <f t="shared" si="140"/>
        <v>17604</v>
      </c>
      <c r="KD41" s="565">
        <f t="shared" si="140"/>
        <v>217980</v>
      </c>
      <c r="KE41" s="565">
        <f t="shared" si="140"/>
        <v>167250</v>
      </c>
      <c r="KF41" s="565">
        <f t="shared" si="140"/>
        <v>50730</v>
      </c>
      <c r="KG41" s="565">
        <f t="shared" si="140"/>
        <v>0</v>
      </c>
      <c r="KH41" s="565">
        <f t="shared" si="140"/>
        <v>0</v>
      </c>
      <c r="KI41" s="565">
        <f t="shared" si="140"/>
        <v>0</v>
      </c>
      <c r="KJ41" s="565">
        <f t="shared" si="140"/>
        <v>0</v>
      </c>
      <c r="KK41" s="565">
        <f t="shared" si="140"/>
        <v>0</v>
      </c>
      <c r="KL41" s="565">
        <f t="shared" si="140"/>
        <v>3210372</v>
      </c>
      <c r="KM41" s="565">
        <f t="shared" si="140"/>
        <v>3261615</v>
      </c>
      <c r="KN41" s="565">
        <f t="shared" si="140"/>
        <v>6471987</v>
      </c>
      <c r="KO41" s="565">
        <f t="shared" si="140"/>
        <v>508912</v>
      </c>
      <c r="KP41" s="565">
        <f t="shared" si="140"/>
        <v>5963075</v>
      </c>
      <c r="KQ41" s="565">
        <f t="shared" si="140"/>
        <v>5325842</v>
      </c>
      <c r="KR41" s="565">
        <f t="shared" si="140"/>
        <v>637233</v>
      </c>
      <c r="KS41" s="565">
        <f t="shared" si="140"/>
        <v>582055873</v>
      </c>
      <c r="KT41" s="565">
        <f t="shared" si="140"/>
        <v>43875947</v>
      </c>
      <c r="KU41" s="565">
        <f t="shared" si="140"/>
        <v>538179626</v>
      </c>
      <c r="KV41" s="565">
        <f t="shared" si="140"/>
        <v>419952626</v>
      </c>
      <c r="KW41" s="565">
        <f t="shared" si="140"/>
        <v>118227000</v>
      </c>
      <c r="KX41" s="566">
        <f t="shared" si="140"/>
        <v>582055.80000000005</v>
      </c>
      <c r="KY41" s="566">
        <f t="shared" si="140"/>
        <v>578845.30000000005</v>
      </c>
      <c r="KZ41" s="566">
        <f t="shared" si="140"/>
        <v>3210.4</v>
      </c>
      <c r="LA41" s="567">
        <f t="shared" si="140"/>
        <v>585442.80000000005</v>
      </c>
      <c r="LC41" s="568"/>
      <c r="LD41" s="568"/>
      <c r="LE41" s="568"/>
      <c r="LF41" s="568"/>
      <c r="LG41" s="568"/>
      <c r="LH41" s="568"/>
      <c r="LI41" s="569"/>
      <c r="LJ41" s="569"/>
      <c r="LK41" s="569"/>
      <c r="LL41" s="569"/>
      <c r="LM41" s="569"/>
      <c r="LN41" s="569"/>
      <c r="LO41" s="569"/>
      <c r="LP41" s="569"/>
      <c r="LQ41" s="569"/>
      <c r="LR41" s="569"/>
      <c r="LS41" s="569"/>
      <c r="LT41" s="569"/>
      <c r="LU41" s="569"/>
      <c r="LV41" s="569"/>
      <c r="LW41" s="569"/>
      <c r="LX41" s="569"/>
      <c r="LY41" s="569"/>
      <c r="LZ41" s="569"/>
      <c r="MA41" s="569"/>
      <c r="MB41" s="569"/>
      <c r="MC41" s="569"/>
      <c r="MD41" s="569"/>
      <c r="ME41" s="569"/>
      <c r="MF41" s="569"/>
      <c r="MG41" s="569"/>
      <c r="MH41" s="569"/>
      <c r="MI41" s="569"/>
      <c r="MJ41" s="569"/>
      <c r="MK41" s="569"/>
      <c r="ML41" s="569"/>
      <c r="MM41" s="569"/>
      <c r="MN41" s="569"/>
      <c r="MO41" s="569"/>
      <c r="MP41" s="569"/>
      <c r="MQ41" s="569"/>
      <c r="MR41" s="569"/>
      <c r="MS41" s="569"/>
      <c r="MT41" s="569"/>
      <c r="MU41" s="569"/>
      <c r="MV41" s="569"/>
      <c r="MW41" s="569"/>
      <c r="MX41" s="569"/>
      <c r="MY41" s="569"/>
      <c r="MZ41" s="569"/>
      <c r="NA41" s="569"/>
      <c r="NB41" s="569"/>
      <c r="NC41" s="569"/>
      <c r="ND41" s="569"/>
      <c r="NE41" s="569"/>
      <c r="NF41" s="569"/>
      <c r="NG41" s="569"/>
      <c r="NH41" s="569"/>
      <c r="NI41" s="569"/>
      <c r="NJ41" s="569"/>
      <c r="NL41" s="568"/>
      <c r="NM41" s="568"/>
      <c r="NN41" s="568"/>
      <c r="NO41" s="568"/>
      <c r="NP41" s="568"/>
      <c r="NQ41" s="568"/>
      <c r="NR41" s="568"/>
      <c r="NS41" s="568"/>
      <c r="NT41" s="568"/>
    </row>
    <row r="42" spans="1:384">
      <c r="A42" s="564" t="s">
        <v>1050</v>
      </c>
      <c r="B42" s="565">
        <f>SUM(B10,B12,B18:B20,B24,B27,B29:B30,B38)</f>
        <v>0</v>
      </c>
      <c r="C42" s="565">
        <f t="shared" ref="C42:BN42" si="141">SUM(C10,C12,C18:C20,C24,C27,C29:C30,C38)</f>
        <v>0</v>
      </c>
      <c r="D42" s="565">
        <f t="shared" si="141"/>
        <v>32</v>
      </c>
      <c r="E42" s="565">
        <f t="shared" si="141"/>
        <v>32</v>
      </c>
      <c r="F42" s="565">
        <f t="shared" si="141"/>
        <v>0</v>
      </c>
      <c r="G42" s="565">
        <f t="shared" si="141"/>
        <v>0</v>
      </c>
      <c r="H42" s="565">
        <f t="shared" si="141"/>
        <v>1328288</v>
      </c>
      <c r="I42" s="565">
        <f t="shared" si="141"/>
        <v>1328288</v>
      </c>
      <c r="J42" s="566">
        <f t="shared" si="141"/>
        <v>1328.3</v>
      </c>
      <c r="K42" s="565">
        <f t="shared" si="141"/>
        <v>3653</v>
      </c>
      <c r="L42" s="565">
        <f t="shared" si="141"/>
        <v>0</v>
      </c>
      <c r="M42" s="565">
        <f t="shared" si="141"/>
        <v>41</v>
      </c>
      <c r="N42" s="565">
        <f t="shared" si="141"/>
        <v>0</v>
      </c>
      <c r="O42" s="565">
        <f t="shared" si="141"/>
        <v>6</v>
      </c>
      <c r="P42" s="565">
        <f t="shared" si="141"/>
        <v>3700</v>
      </c>
      <c r="Q42" s="565">
        <f t="shared" si="141"/>
        <v>4187</v>
      </c>
      <c r="R42" s="565">
        <f t="shared" si="141"/>
        <v>0</v>
      </c>
      <c r="S42" s="565">
        <f t="shared" si="141"/>
        <v>96</v>
      </c>
      <c r="T42" s="565">
        <f t="shared" si="141"/>
        <v>0</v>
      </c>
      <c r="U42" s="565">
        <f t="shared" si="141"/>
        <v>15</v>
      </c>
      <c r="V42" s="565">
        <f t="shared" si="141"/>
        <v>4298</v>
      </c>
      <c r="W42" s="565">
        <f t="shared" si="141"/>
        <v>1149</v>
      </c>
      <c r="X42" s="565">
        <f t="shared" si="141"/>
        <v>0</v>
      </c>
      <c r="Y42" s="565">
        <f t="shared" si="141"/>
        <v>0</v>
      </c>
      <c r="Z42" s="565">
        <f t="shared" si="141"/>
        <v>0</v>
      </c>
      <c r="AA42" s="565">
        <f t="shared" si="141"/>
        <v>5</v>
      </c>
      <c r="AB42" s="565">
        <f t="shared" si="141"/>
        <v>1154</v>
      </c>
      <c r="AC42" s="565">
        <f t="shared" si="141"/>
        <v>9152</v>
      </c>
      <c r="AD42" s="565">
        <f t="shared" si="141"/>
        <v>107</v>
      </c>
      <c r="AE42" s="565">
        <f t="shared" si="141"/>
        <v>165</v>
      </c>
      <c r="AF42" s="565">
        <f t="shared" si="141"/>
        <v>50</v>
      </c>
      <c r="AG42" s="565">
        <f t="shared" si="141"/>
        <v>150</v>
      </c>
      <c r="AH42" s="565">
        <f t="shared" si="141"/>
        <v>432</v>
      </c>
      <c r="AI42" s="565">
        <f t="shared" si="141"/>
        <v>216</v>
      </c>
      <c r="AJ42" s="565">
        <f t="shared" si="141"/>
        <v>0</v>
      </c>
      <c r="AK42" s="565">
        <f t="shared" si="141"/>
        <v>1</v>
      </c>
      <c r="AL42" s="565">
        <f t="shared" si="141"/>
        <v>0</v>
      </c>
      <c r="AM42" s="565">
        <f t="shared" si="141"/>
        <v>0</v>
      </c>
      <c r="AN42" s="565">
        <f t="shared" si="141"/>
        <v>1</v>
      </c>
      <c r="AO42" s="565">
        <f t="shared" si="141"/>
        <v>0</v>
      </c>
      <c r="AP42" s="565">
        <f t="shared" si="141"/>
        <v>0</v>
      </c>
      <c r="AQ42" s="565">
        <f t="shared" si="141"/>
        <v>3</v>
      </c>
      <c r="AR42" s="565">
        <f t="shared" si="141"/>
        <v>0</v>
      </c>
      <c r="AS42" s="565">
        <f t="shared" si="141"/>
        <v>1</v>
      </c>
      <c r="AT42" s="565">
        <f t="shared" si="141"/>
        <v>0</v>
      </c>
      <c r="AU42" s="565">
        <f t="shared" si="141"/>
        <v>0</v>
      </c>
      <c r="AV42" s="565">
        <f t="shared" si="141"/>
        <v>3</v>
      </c>
      <c r="AW42" s="565">
        <f t="shared" si="141"/>
        <v>11</v>
      </c>
      <c r="AX42" s="565">
        <f t="shared" si="141"/>
        <v>0</v>
      </c>
      <c r="AY42" s="565">
        <f t="shared" si="141"/>
        <v>0</v>
      </c>
      <c r="AZ42" s="565">
        <f t="shared" si="141"/>
        <v>5</v>
      </c>
      <c r="BA42" s="565">
        <f t="shared" si="141"/>
        <v>0</v>
      </c>
      <c r="BB42" s="565">
        <f t="shared" si="141"/>
        <v>0</v>
      </c>
      <c r="BC42" s="565">
        <f t="shared" si="141"/>
        <v>0</v>
      </c>
      <c r="BD42" s="565">
        <f t="shared" si="141"/>
        <v>0</v>
      </c>
      <c r="BE42" s="565">
        <f t="shared" si="141"/>
        <v>1</v>
      </c>
      <c r="BF42" s="565">
        <f t="shared" si="141"/>
        <v>2</v>
      </c>
      <c r="BG42" s="565">
        <f t="shared" si="141"/>
        <v>0</v>
      </c>
      <c r="BH42" s="565">
        <f t="shared" si="141"/>
        <v>92011764</v>
      </c>
      <c r="BI42" s="565">
        <f t="shared" si="141"/>
        <v>7879521</v>
      </c>
      <c r="BJ42" s="565">
        <f t="shared" si="141"/>
        <v>84132243</v>
      </c>
      <c r="BK42" s="565">
        <f t="shared" si="141"/>
        <v>65980486</v>
      </c>
      <c r="BL42" s="565">
        <f t="shared" si="141"/>
        <v>18151757</v>
      </c>
      <c r="BM42" s="565">
        <f t="shared" si="141"/>
        <v>0</v>
      </c>
      <c r="BN42" s="565">
        <f t="shared" si="141"/>
        <v>0</v>
      </c>
      <c r="BO42" s="565">
        <f t="shared" ref="BO42:DZ42" si="142">SUM(BO10,BO12,BO18:BO20,BO24,BO27,BO29:BO30,BO38)</f>
        <v>0</v>
      </c>
      <c r="BP42" s="565">
        <f t="shared" si="142"/>
        <v>0</v>
      </c>
      <c r="BQ42" s="565">
        <f t="shared" si="142"/>
        <v>0</v>
      </c>
      <c r="BR42" s="565">
        <f t="shared" si="142"/>
        <v>2895871</v>
      </c>
      <c r="BS42" s="565">
        <f t="shared" si="142"/>
        <v>88437</v>
      </c>
      <c r="BT42" s="565">
        <f t="shared" si="142"/>
        <v>2807434</v>
      </c>
      <c r="BU42" s="565">
        <f t="shared" si="142"/>
        <v>2211089</v>
      </c>
      <c r="BV42" s="565">
        <f t="shared" si="142"/>
        <v>596345</v>
      </c>
      <c r="BW42" s="565">
        <f t="shared" si="142"/>
        <v>0</v>
      </c>
      <c r="BX42" s="565">
        <f t="shared" si="142"/>
        <v>0</v>
      </c>
      <c r="BY42" s="565">
        <f t="shared" si="142"/>
        <v>0</v>
      </c>
      <c r="BZ42" s="565">
        <f t="shared" si="142"/>
        <v>0</v>
      </c>
      <c r="CA42" s="565">
        <f t="shared" si="142"/>
        <v>0</v>
      </c>
      <c r="CB42" s="565">
        <f t="shared" si="142"/>
        <v>1185312</v>
      </c>
      <c r="CC42" s="565">
        <f t="shared" si="142"/>
        <v>2706</v>
      </c>
      <c r="CD42" s="565">
        <f t="shared" si="142"/>
        <v>1182606</v>
      </c>
      <c r="CE42" s="565">
        <f t="shared" si="142"/>
        <v>1182606</v>
      </c>
      <c r="CF42" s="565">
        <f t="shared" si="142"/>
        <v>0</v>
      </c>
      <c r="CG42" s="565">
        <f t="shared" si="142"/>
        <v>96092947</v>
      </c>
      <c r="CH42" s="565">
        <f t="shared" si="142"/>
        <v>146900895</v>
      </c>
      <c r="CI42" s="565">
        <f t="shared" si="142"/>
        <v>12284658</v>
      </c>
      <c r="CJ42" s="565">
        <f t="shared" si="142"/>
        <v>134616237</v>
      </c>
      <c r="CK42" s="565">
        <f t="shared" si="142"/>
        <v>103289103</v>
      </c>
      <c r="CL42" s="565">
        <f t="shared" si="142"/>
        <v>31327134</v>
      </c>
      <c r="CM42" s="565">
        <f t="shared" si="142"/>
        <v>0</v>
      </c>
      <c r="CN42" s="565">
        <f t="shared" si="142"/>
        <v>0</v>
      </c>
      <c r="CO42" s="565">
        <f t="shared" si="142"/>
        <v>0</v>
      </c>
      <c r="CP42" s="565">
        <f t="shared" si="142"/>
        <v>0</v>
      </c>
      <c r="CQ42" s="565">
        <f t="shared" si="142"/>
        <v>0</v>
      </c>
      <c r="CR42" s="565">
        <f t="shared" si="142"/>
        <v>9402720</v>
      </c>
      <c r="CS42" s="565">
        <f t="shared" si="142"/>
        <v>281664</v>
      </c>
      <c r="CT42" s="565">
        <f t="shared" si="142"/>
        <v>9121056</v>
      </c>
      <c r="CU42" s="565">
        <f t="shared" si="142"/>
        <v>7022592</v>
      </c>
      <c r="CV42" s="565">
        <f t="shared" si="142"/>
        <v>2098464</v>
      </c>
      <c r="CW42" s="565">
        <f t="shared" si="142"/>
        <v>0</v>
      </c>
      <c r="CX42" s="565">
        <f t="shared" si="142"/>
        <v>0</v>
      </c>
      <c r="CY42" s="565">
        <f t="shared" si="142"/>
        <v>0</v>
      </c>
      <c r="CZ42" s="565">
        <f t="shared" si="142"/>
        <v>0</v>
      </c>
      <c r="DA42" s="565">
        <f t="shared" si="142"/>
        <v>0</v>
      </c>
      <c r="DB42" s="565">
        <f t="shared" si="142"/>
        <v>3422640</v>
      </c>
      <c r="DC42" s="565">
        <f t="shared" si="142"/>
        <v>11280</v>
      </c>
      <c r="DD42" s="565">
        <f t="shared" si="142"/>
        <v>3411360</v>
      </c>
      <c r="DE42" s="565">
        <f t="shared" si="142"/>
        <v>3411360</v>
      </c>
      <c r="DF42" s="565">
        <f t="shared" si="142"/>
        <v>0</v>
      </c>
      <c r="DG42" s="565">
        <f t="shared" si="142"/>
        <v>159726255</v>
      </c>
      <c r="DH42" s="565">
        <f t="shared" si="142"/>
        <v>40802139</v>
      </c>
      <c r="DI42" s="565">
        <f t="shared" si="142"/>
        <v>3280395</v>
      </c>
      <c r="DJ42" s="565">
        <f t="shared" si="142"/>
        <v>37521744</v>
      </c>
      <c r="DK42" s="565">
        <f t="shared" si="142"/>
        <v>27449610</v>
      </c>
      <c r="DL42" s="565">
        <f t="shared" si="142"/>
        <v>10072134</v>
      </c>
      <c r="DM42" s="565">
        <f t="shared" si="142"/>
        <v>0</v>
      </c>
      <c r="DN42" s="565">
        <f t="shared" si="142"/>
        <v>0</v>
      </c>
      <c r="DO42" s="565">
        <f t="shared" si="142"/>
        <v>0</v>
      </c>
      <c r="DP42" s="565">
        <f t="shared" si="142"/>
        <v>0</v>
      </c>
      <c r="DQ42" s="565">
        <f t="shared" si="142"/>
        <v>0</v>
      </c>
      <c r="DR42" s="565">
        <f t="shared" si="142"/>
        <v>0</v>
      </c>
      <c r="DS42" s="565">
        <f t="shared" si="142"/>
        <v>0</v>
      </c>
      <c r="DT42" s="565">
        <f t="shared" si="142"/>
        <v>0</v>
      </c>
      <c r="DU42" s="565">
        <f t="shared" si="142"/>
        <v>0</v>
      </c>
      <c r="DV42" s="565">
        <f t="shared" si="142"/>
        <v>0</v>
      </c>
      <c r="DW42" s="565">
        <f t="shared" si="142"/>
        <v>0</v>
      </c>
      <c r="DX42" s="565">
        <f t="shared" si="142"/>
        <v>0</v>
      </c>
      <c r="DY42" s="565">
        <f t="shared" si="142"/>
        <v>0</v>
      </c>
      <c r="DZ42" s="565">
        <f t="shared" si="142"/>
        <v>0</v>
      </c>
      <c r="EA42" s="565">
        <f t="shared" ref="EA42:GL42" si="143">SUM(EA10,EA12,EA18:EA20,EA24,EA27,EA29:EA30,EA38)</f>
        <v>0</v>
      </c>
      <c r="EB42" s="565">
        <f t="shared" si="143"/>
        <v>1369055</v>
      </c>
      <c r="EC42" s="565">
        <f t="shared" si="143"/>
        <v>4515</v>
      </c>
      <c r="ED42" s="565">
        <f t="shared" si="143"/>
        <v>1364540</v>
      </c>
      <c r="EE42" s="565">
        <f t="shared" si="143"/>
        <v>1364540</v>
      </c>
      <c r="EF42" s="565">
        <f t="shared" si="143"/>
        <v>0</v>
      </c>
      <c r="EG42" s="565">
        <f t="shared" si="143"/>
        <v>42171194</v>
      </c>
      <c r="EH42" s="565">
        <f t="shared" si="143"/>
        <v>297990396</v>
      </c>
      <c r="EI42" s="565">
        <f t="shared" si="143"/>
        <v>23833176</v>
      </c>
      <c r="EJ42" s="565">
        <f t="shared" si="143"/>
        <v>274157220</v>
      </c>
      <c r="EK42" s="565">
        <f t="shared" si="143"/>
        <v>211911386</v>
      </c>
      <c r="EL42" s="565">
        <f t="shared" si="143"/>
        <v>62245834</v>
      </c>
      <c r="EM42" s="565">
        <f t="shared" si="143"/>
        <v>279714798</v>
      </c>
      <c r="EN42" s="565">
        <f t="shared" si="143"/>
        <v>0</v>
      </c>
      <c r="EO42" s="565">
        <f t="shared" si="143"/>
        <v>12298591</v>
      </c>
      <c r="EP42" s="565">
        <f t="shared" si="143"/>
        <v>0</v>
      </c>
      <c r="EQ42" s="565">
        <f t="shared" si="143"/>
        <v>5977007</v>
      </c>
      <c r="ER42" s="565">
        <f t="shared" si="143"/>
        <v>161356</v>
      </c>
      <c r="ES42" s="565">
        <f t="shared" si="143"/>
        <v>3210</v>
      </c>
      <c r="ET42" s="565">
        <f t="shared" si="143"/>
        <v>158146</v>
      </c>
      <c r="EU42" s="565">
        <f t="shared" si="143"/>
        <v>158146</v>
      </c>
      <c r="EV42" s="565">
        <f t="shared" si="143"/>
        <v>0</v>
      </c>
      <c r="EW42" s="565">
        <f t="shared" si="143"/>
        <v>248820</v>
      </c>
      <c r="EX42" s="565">
        <f t="shared" si="143"/>
        <v>4950</v>
      </c>
      <c r="EY42" s="565">
        <f t="shared" si="143"/>
        <v>243870</v>
      </c>
      <c r="EZ42" s="565">
        <f t="shared" si="143"/>
        <v>243870</v>
      </c>
      <c r="FA42" s="565">
        <f t="shared" si="143"/>
        <v>0</v>
      </c>
      <c r="FB42" s="565">
        <f t="shared" si="143"/>
        <v>75400</v>
      </c>
      <c r="FC42" s="565">
        <f t="shared" si="143"/>
        <v>1500</v>
      </c>
      <c r="FD42" s="565">
        <f t="shared" si="143"/>
        <v>73900</v>
      </c>
      <c r="FE42" s="565">
        <f t="shared" si="143"/>
        <v>73900</v>
      </c>
      <c r="FF42" s="565">
        <f t="shared" si="143"/>
        <v>0</v>
      </c>
      <c r="FG42" s="565">
        <f t="shared" si="143"/>
        <v>226200</v>
      </c>
      <c r="FH42" s="565">
        <f t="shared" si="143"/>
        <v>4500</v>
      </c>
      <c r="FI42" s="565">
        <f t="shared" si="143"/>
        <v>221700</v>
      </c>
      <c r="FJ42" s="565">
        <f t="shared" si="143"/>
        <v>221700</v>
      </c>
      <c r="FK42" s="565">
        <f t="shared" si="143"/>
        <v>0</v>
      </c>
      <c r="FL42" s="565">
        <f t="shared" si="143"/>
        <v>651456</v>
      </c>
      <c r="FM42" s="565">
        <f t="shared" si="143"/>
        <v>12960</v>
      </c>
      <c r="FN42" s="565">
        <f t="shared" si="143"/>
        <v>638496</v>
      </c>
      <c r="FO42" s="565">
        <f t="shared" si="143"/>
        <v>638496</v>
      </c>
      <c r="FP42" s="565">
        <f t="shared" si="143"/>
        <v>0</v>
      </c>
      <c r="FQ42" s="565">
        <f t="shared" si="143"/>
        <v>278856</v>
      </c>
      <c r="FR42" s="565">
        <f t="shared" si="143"/>
        <v>5400</v>
      </c>
      <c r="FS42" s="565">
        <f t="shared" si="143"/>
        <v>273456</v>
      </c>
      <c r="FT42" s="565">
        <f t="shared" si="143"/>
        <v>273456</v>
      </c>
      <c r="FU42" s="565">
        <f t="shared" si="143"/>
        <v>0</v>
      </c>
      <c r="FV42" s="565">
        <f t="shared" si="143"/>
        <v>0</v>
      </c>
      <c r="FW42" s="565">
        <f t="shared" si="143"/>
        <v>0</v>
      </c>
      <c r="FX42" s="565">
        <f t="shared" si="143"/>
        <v>0</v>
      </c>
      <c r="FY42" s="565">
        <f t="shared" si="143"/>
        <v>0</v>
      </c>
      <c r="FZ42" s="565">
        <f t="shared" si="143"/>
        <v>0</v>
      </c>
      <c r="GA42" s="565">
        <f t="shared" si="143"/>
        <v>262084</v>
      </c>
      <c r="GB42" s="565">
        <f t="shared" si="143"/>
        <v>44104</v>
      </c>
      <c r="GC42" s="565">
        <f t="shared" si="143"/>
        <v>217980</v>
      </c>
      <c r="GD42" s="565">
        <f t="shared" si="143"/>
        <v>167250</v>
      </c>
      <c r="GE42" s="565">
        <f t="shared" si="143"/>
        <v>50730</v>
      </c>
      <c r="GF42" s="565">
        <f t="shared" si="143"/>
        <v>0</v>
      </c>
      <c r="GG42" s="565">
        <f t="shared" si="143"/>
        <v>0</v>
      </c>
      <c r="GH42" s="565">
        <f t="shared" si="143"/>
        <v>0</v>
      </c>
      <c r="GI42" s="565">
        <f t="shared" si="143"/>
        <v>0</v>
      </c>
      <c r="GJ42" s="565">
        <f t="shared" si="143"/>
        <v>0</v>
      </c>
      <c r="GK42" s="565">
        <f t="shared" si="143"/>
        <v>0</v>
      </c>
      <c r="GL42" s="565">
        <f t="shared" si="143"/>
        <v>0</v>
      </c>
      <c r="GM42" s="565">
        <f t="shared" ref="GM42:IX42" si="144">SUM(GM10,GM12,GM18:GM20,GM24,GM27,GM29:GM30,GM38)</f>
        <v>0</v>
      </c>
      <c r="GN42" s="565">
        <f t="shared" si="144"/>
        <v>0</v>
      </c>
      <c r="GO42" s="565">
        <f t="shared" si="144"/>
        <v>0</v>
      </c>
      <c r="GP42" s="565">
        <f t="shared" si="144"/>
        <v>63964</v>
      </c>
      <c r="GQ42" s="565">
        <f t="shared" si="144"/>
        <v>27634</v>
      </c>
      <c r="GR42" s="565">
        <f t="shared" si="144"/>
        <v>36330</v>
      </c>
      <c r="GS42" s="565">
        <f t="shared" si="144"/>
        <v>27875</v>
      </c>
      <c r="GT42" s="565">
        <f t="shared" si="144"/>
        <v>8455</v>
      </c>
      <c r="GU42" s="565">
        <f t="shared" si="144"/>
        <v>0</v>
      </c>
      <c r="GV42" s="565">
        <f t="shared" si="144"/>
        <v>0</v>
      </c>
      <c r="GW42" s="565">
        <f t="shared" si="144"/>
        <v>0</v>
      </c>
      <c r="GX42" s="565">
        <f t="shared" si="144"/>
        <v>0</v>
      </c>
      <c r="GY42" s="565">
        <f t="shared" si="144"/>
        <v>0</v>
      </c>
      <c r="GZ42" s="565">
        <f t="shared" si="144"/>
        <v>0</v>
      </c>
      <c r="HA42" s="565">
        <f t="shared" si="144"/>
        <v>0</v>
      </c>
      <c r="HB42" s="565">
        <f t="shared" si="144"/>
        <v>0</v>
      </c>
      <c r="HC42" s="565">
        <f t="shared" si="144"/>
        <v>0</v>
      </c>
      <c r="HD42" s="565">
        <f t="shared" si="144"/>
        <v>0</v>
      </c>
      <c r="HE42" s="565">
        <f t="shared" si="144"/>
        <v>124092</v>
      </c>
      <c r="HF42" s="565">
        <f t="shared" si="144"/>
        <v>15102</v>
      </c>
      <c r="HG42" s="565">
        <f t="shared" si="144"/>
        <v>108990</v>
      </c>
      <c r="HH42" s="565">
        <f t="shared" si="144"/>
        <v>83625</v>
      </c>
      <c r="HI42" s="565">
        <f t="shared" si="144"/>
        <v>25365</v>
      </c>
      <c r="HJ42" s="565">
        <f t="shared" si="144"/>
        <v>0</v>
      </c>
      <c r="HK42" s="565">
        <f t="shared" si="144"/>
        <v>0</v>
      </c>
      <c r="HL42" s="565">
        <f t="shared" si="144"/>
        <v>0</v>
      </c>
      <c r="HM42" s="565">
        <f t="shared" si="144"/>
        <v>0</v>
      </c>
      <c r="HN42" s="565">
        <f t="shared" si="144"/>
        <v>0</v>
      </c>
      <c r="HO42" s="565">
        <f t="shared" si="144"/>
        <v>34880</v>
      </c>
      <c r="HP42" s="565">
        <f t="shared" si="144"/>
        <v>8857</v>
      </c>
      <c r="HQ42" s="565">
        <f t="shared" si="144"/>
        <v>26023</v>
      </c>
      <c r="HR42" s="565">
        <f t="shared" si="144"/>
        <v>20409</v>
      </c>
      <c r="HS42" s="565">
        <f t="shared" si="144"/>
        <v>5614</v>
      </c>
      <c r="HT42" s="565">
        <f t="shared" si="144"/>
        <v>0</v>
      </c>
      <c r="HU42" s="565">
        <f t="shared" si="144"/>
        <v>0</v>
      </c>
      <c r="HV42" s="565">
        <f t="shared" si="144"/>
        <v>0</v>
      </c>
      <c r="HW42" s="565">
        <f t="shared" si="144"/>
        <v>0</v>
      </c>
      <c r="HX42" s="565">
        <f t="shared" si="144"/>
        <v>0</v>
      </c>
      <c r="HY42" s="565">
        <f t="shared" si="144"/>
        <v>0</v>
      </c>
      <c r="HZ42" s="565">
        <f t="shared" si="144"/>
        <v>0</v>
      </c>
      <c r="IA42" s="565">
        <f t="shared" si="144"/>
        <v>0</v>
      </c>
      <c r="IB42" s="565">
        <f t="shared" si="144"/>
        <v>0</v>
      </c>
      <c r="IC42" s="565">
        <f t="shared" si="144"/>
        <v>0</v>
      </c>
      <c r="ID42" s="565">
        <f t="shared" si="144"/>
        <v>553740</v>
      </c>
      <c r="IE42" s="565">
        <f t="shared" si="144"/>
        <v>85326</v>
      </c>
      <c r="IF42" s="565">
        <f t="shared" si="144"/>
        <v>468414</v>
      </c>
      <c r="IG42" s="565">
        <f t="shared" si="144"/>
        <v>367362</v>
      </c>
      <c r="IH42" s="565">
        <f t="shared" si="144"/>
        <v>101052</v>
      </c>
      <c r="II42" s="565">
        <f t="shared" si="144"/>
        <v>2761924</v>
      </c>
      <c r="IJ42" s="565">
        <f t="shared" si="144"/>
        <v>364144</v>
      </c>
      <c r="IK42" s="565">
        <f t="shared" si="144"/>
        <v>2397780</v>
      </c>
      <c r="IL42" s="565">
        <f t="shared" si="144"/>
        <v>1839750</v>
      </c>
      <c r="IM42" s="565">
        <f t="shared" si="144"/>
        <v>558030</v>
      </c>
      <c r="IN42" s="565">
        <f t="shared" si="144"/>
        <v>0</v>
      </c>
      <c r="IO42" s="565">
        <f t="shared" si="144"/>
        <v>0</v>
      </c>
      <c r="IP42" s="565">
        <f t="shared" si="144"/>
        <v>0</v>
      </c>
      <c r="IQ42" s="565">
        <f t="shared" si="144"/>
        <v>0</v>
      </c>
      <c r="IR42" s="565">
        <f t="shared" si="144"/>
        <v>0</v>
      </c>
      <c r="IS42" s="565">
        <f t="shared" si="144"/>
        <v>0</v>
      </c>
      <c r="IT42" s="565">
        <f t="shared" si="144"/>
        <v>0</v>
      </c>
      <c r="IU42" s="565">
        <f t="shared" si="144"/>
        <v>0</v>
      </c>
      <c r="IV42" s="565">
        <f t="shared" si="144"/>
        <v>0</v>
      </c>
      <c r="IW42" s="565">
        <f t="shared" si="144"/>
        <v>0</v>
      </c>
      <c r="IX42" s="565">
        <f t="shared" si="144"/>
        <v>218320</v>
      </c>
      <c r="IY42" s="565">
        <f t="shared" ref="IY42:LA42" si="145">SUM(IY10,IY12,IY18:IY20,IY24,IY27,IY29:IY30,IY38)</f>
        <v>36670</v>
      </c>
      <c r="IZ42" s="565">
        <f t="shared" si="145"/>
        <v>181650</v>
      </c>
      <c r="JA42" s="565">
        <f t="shared" si="145"/>
        <v>139375</v>
      </c>
      <c r="JB42" s="565">
        <f t="shared" si="145"/>
        <v>42275</v>
      </c>
      <c r="JC42" s="565">
        <f t="shared" si="145"/>
        <v>0</v>
      </c>
      <c r="JD42" s="565">
        <f t="shared" si="145"/>
        <v>0</v>
      </c>
      <c r="JE42" s="565">
        <f t="shared" si="145"/>
        <v>0</v>
      </c>
      <c r="JF42" s="565">
        <f t="shared" si="145"/>
        <v>0</v>
      </c>
      <c r="JG42" s="565">
        <f t="shared" si="145"/>
        <v>0</v>
      </c>
      <c r="JH42" s="565">
        <f t="shared" si="145"/>
        <v>0</v>
      </c>
      <c r="JI42" s="565">
        <f t="shared" si="145"/>
        <v>0</v>
      </c>
      <c r="JJ42" s="565">
        <f t="shared" si="145"/>
        <v>0</v>
      </c>
      <c r="JK42" s="565">
        <f t="shared" si="145"/>
        <v>0</v>
      </c>
      <c r="JL42" s="565">
        <f t="shared" si="145"/>
        <v>0</v>
      </c>
      <c r="JM42" s="565">
        <f t="shared" si="145"/>
        <v>0</v>
      </c>
      <c r="JN42" s="565">
        <f t="shared" si="145"/>
        <v>0</v>
      </c>
      <c r="JO42" s="565">
        <f t="shared" si="145"/>
        <v>0</v>
      </c>
      <c r="JP42" s="565">
        <f t="shared" si="145"/>
        <v>0</v>
      </c>
      <c r="JQ42" s="565">
        <f t="shared" si="145"/>
        <v>0</v>
      </c>
      <c r="JR42" s="565">
        <f t="shared" si="145"/>
        <v>0</v>
      </c>
      <c r="JS42" s="565">
        <f t="shared" si="145"/>
        <v>0</v>
      </c>
      <c r="JT42" s="565">
        <f t="shared" si="145"/>
        <v>0</v>
      </c>
      <c r="JU42" s="565">
        <f t="shared" si="145"/>
        <v>0</v>
      </c>
      <c r="JV42" s="565">
        <f t="shared" si="145"/>
        <v>0</v>
      </c>
      <c r="JW42" s="565">
        <f t="shared" si="145"/>
        <v>169080</v>
      </c>
      <c r="JX42" s="565">
        <f t="shared" si="145"/>
        <v>12942</v>
      </c>
      <c r="JY42" s="565">
        <f t="shared" si="145"/>
        <v>156138</v>
      </c>
      <c r="JZ42" s="565">
        <f t="shared" si="145"/>
        <v>122454</v>
      </c>
      <c r="KA42" s="565">
        <f t="shared" si="145"/>
        <v>33684</v>
      </c>
      <c r="KB42" s="565">
        <f t="shared" si="145"/>
        <v>471168</v>
      </c>
      <c r="KC42" s="565">
        <f t="shared" si="145"/>
        <v>35208</v>
      </c>
      <c r="KD42" s="565">
        <f t="shared" si="145"/>
        <v>435960</v>
      </c>
      <c r="KE42" s="565">
        <f t="shared" si="145"/>
        <v>334500</v>
      </c>
      <c r="KF42" s="565">
        <f t="shared" si="145"/>
        <v>101460</v>
      </c>
      <c r="KG42" s="565">
        <f t="shared" si="145"/>
        <v>0</v>
      </c>
      <c r="KH42" s="565">
        <f t="shared" si="145"/>
        <v>0</v>
      </c>
      <c r="KI42" s="565">
        <f t="shared" si="145"/>
        <v>0</v>
      </c>
      <c r="KJ42" s="565">
        <f t="shared" si="145"/>
        <v>0</v>
      </c>
      <c r="KK42" s="565">
        <f t="shared" si="145"/>
        <v>0</v>
      </c>
      <c r="KL42" s="565">
        <f t="shared" si="145"/>
        <v>1642088</v>
      </c>
      <c r="KM42" s="565">
        <f t="shared" si="145"/>
        <v>4659252</v>
      </c>
      <c r="KN42" s="565">
        <f t="shared" si="145"/>
        <v>6301340</v>
      </c>
      <c r="KO42" s="565">
        <f t="shared" si="145"/>
        <v>662507</v>
      </c>
      <c r="KP42" s="565">
        <f t="shared" si="145"/>
        <v>5638833</v>
      </c>
      <c r="KQ42" s="565">
        <f t="shared" si="145"/>
        <v>4712168</v>
      </c>
      <c r="KR42" s="565">
        <f t="shared" si="145"/>
        <v>926665</v>
      </c>
      <c r="KS42" s="565">
        <f t="shared" si="145"/>
        <v>304291736</v>
      </c>
      <c r="KT42" s="565">
        <f t="shared" si="145"/>
        <v>24495683</v>
      </c>
      <c r="KU42" s="565">
        <f t="shared" si="145"/>
        <v>279796053</v>
      </c>
      <c r="KV42" s="565">
        <f t="shared" si="145"/>
        <v>216623554</v>
      </c>
      <c r="KW42" s="565">
        <f t="shared" si="145"/>
        <v>63172499</v>
      </c>
      <c r="KX42" s="566">
        <f t="shared" si="145"/>
        <v>304291.90000000002</v>
      </c>
      <c r="KY42" s="566">
        <f t="shared" si="145"/>
        <v>302649.8</v>
      </c>
      <c r="KZ42" s="566">
        <f t="shared" si="145"/>
        <v>1642.1</v>
      </c>
      <c r="LA42" s="567">
        <f t="shared" si="145"/>
        <v>305620.2</v>
      </c>
      <c r="LC42" s="568"/>
      <c r="LD42" s="568"/>
      <c r="LE42" s="568"/>
      <c r="LF42" s="568"/>
      <c r="LG42" s="568"/>
      <c r="LH42" s="568"/>
      <c r="LI42" s="569"/>
      <c r="LJ42" s="569"/>
      <c r="LK42" s="569"/>
      <c r="LL42" s="569"/>
      <c r="LM42" s="569"/>
      <c r="LN42" s="569"/>
      <c r="LO42" s="569"/>
      <c r="LP42" s="569"/>
      <c r="LQ42" s="569"/>
      <c r="LR42" s="569"/>
      <c r="LS42" s="569"/>
      <c r="LT42" s="569"/>
      <c r="LU42" s="569"/>
      <c r="LV42" s="569"/>
      <c r="LW42" s="569"/>
      <c r="LX42" s="569"/>
      <c r="LY42" s="569"/>
      <c r="LZ42" s="569"/>
      <c r="MA42" s="569"/>
      <c r="MB42" s="569"/>
      <c r="MC42" s="569"/>
      <c r="MD42" s="569"/>
      <c r="ME42" s="569"/>
      <c r="MF42" s="569"/>
      <c r="MG42" s="569"/>
      <c r="MH42" s="569"/>
      <c r="MI42" s="569"/>
      <c r="MJ42" s="569"/>
      <c r="MK42" s="569"/>
      <c r="ML42" s="569"/>
      <c r="MM42" s="569"/>
      <c r="MN42" s="569"/>
      <c r="MO42" s="569"/>
      <c r="MP42" s="569"/>
      <c r="MQ42" s="569"/>
      <c r="MR42" s="569"/>
      <c r="MS42" s="569"/>
      <c r="MT42" s="569"/>
      <c r="MU42" s="569"/>
      <c r="MV42" s="569"/>
      <c r="MW42" s="569"/>
      <c r="MX42" s="569"/>
      <c r="MY42" s="569"/>
      <c r="MZ42" s="569"/>
      <c r="NA42" s="569"/>
      <c r="NB42" s="569"/>
      <c r="NC42" s="569"/>
      <c r="ND42" s="569"/>
      <c r="NE42" s="569"/>
      <c r="NF42" s="569"/>
      <c r="NG42" s="569"/>
      <c r="NH42" s="569"/>
      <c r="NI42" s="569"/>
      <c r="NJ42" s="569"/>
      <c r="NL42" s="568"/>
      <c r="NM42" s="568"/>
      <c r="NN42" s="568"/>
      <c r="NO42" s="568"/>
      <c r="NP42" s="568"/>
      <c r="NQ42" s="568"/>
      <c r="NR42" s="568"/>
      <c r="NS42" s="568"/>
      <c r="NT42" s="568"/>
    </row>
    <row r="43" spans="1:384" hidden="1">
      <c r="B43" s="577"/>
      <c r="C43" s="577"/>
      <c r="D43" s="577"/>
      <c r="E43" s="577"/>
      <c r="F43" s="577"/>
      <c r="G43" s="577"/>
      <c r="H43" s="577"/>
      <c r="I43" s="577"/>
      <c r="J43" s="577"/>
      <c r="K43" s="577"/>
      <c r="L43" s="577"/>
      <c r="M43" s="577"/>
      <c r="N43" s="577"/>
      <c r="O43" s="577"/>
      <c r="P43" s="577"/>
      <c r="Q43" s="577"/>
      <c r="R43" s="577"/>
      <c r="S43" s="577"/>
      <c r="T43" s="577"/>
      <c r="U43" s="577"/>
      <c r="V43" s="577"/>
      <c r="W43" s="577"/>
      <c r="X43" s="577"/>
      <c r="Y43" s="577"/>
      <c r="Z43" s="577"/>
      <c r="AA43" s="577"/>
      <c r="AB43" s="577"/>
      <c r="AC43" s="577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  <c r="AP43" s="578"/>
      <c r="AQ43" s="578"/>
      <c r="AR43" s="578"/>
      <c r="AS43" s="578"/>
      <c r="AT43" s="578"/>
      <c r="AU43" s="578"/>
      <c r="AV43" s="578"/>
      <c r="AW43" s="578"/>
      <c r="AX43" s="578"/>
      <c r="AY43" s="577"/>
      <c r="AZ43" s="577"/>
      <c r="BA43" s="577"/>
      <c r="BB43" s="577"/>
      <c r="BC43" s="577"/>
      <c r="BD43" s="577"/>
      <c r="BE43" s="577"/>
      <c r="BF43" s="577"/>
      <c r="BG43" s="577"/>
      <c r="BH43" s="579">
        <f>BH40-BI40-BJ40</f>
        <v>0</v>
      </c>
      <c r="BI43" s="577"/>
      <c r="BJ43" s="579">
        <f>BJ40-BK40-BL40</f>
        <v>0</v>
      </c>
      <c r="BK43" s="577"/>
      <c r="BL43" s="577"/>
      <c r="BM43" s="579">
        <f>BM40-BN40-BO40</f>
        <v>0</v>
      </c>
      <c r="BN43" s="577"/>
      <c r="BO43" s="579">
        <f>BO40-BP40-BQ40</f>
        <v>0</v>
      </c>
      <c r="BP43" s="577"/>
      <c r="BQ43" s="577"/>
      <c r="BR43" s="579">
        <f>BR40-BS40-BT40</f>
        <v>0</v>
      </c>
      <c r="BS43" s="577"/>
      <c r="BT43" s="579">
        <f>BT40-BU40-BV40</f>
        <v>0</v>
      </c>
      <c r="BU43" s="577"/>
      <c r="BV43" s="577"/>
      <c r="BW43" s="579">
        <f>BW40-BX40-BY40</f>
        <v>0</v>
      </c>
      <c r="BX43" s="577"/>
      <c r="BY43" s="579">
        <f>BY40-BZ40-CA40</f>
        <v>0</v>
      </c>
      <c r="BZ43" s="577"/>
      <c r="CA43" s="577"/>
      <c r="CB43" s="579">
        <f>CB40-CC40-CD40</f>
        <v>0</v>
      </c>
      <c r="CC43" s="577"/>
      <c r="CD43" s="579">
        <f>CD40-CE40-CF40</f>
        <v>0</v>
      </c>
      <c r="CE43" s="577"/>
      <c r="CF43" s="577"/>
      <c r="CG43" s="577"/>
      <c r="CH43" s="579">
        <f>CH40-CI40-CJ40</f>
        <v>0</v>
      </c>
      <c r="CI43" s="577"/>
      <c r="CJ43" s="579">
        <f>CJ40-CK40-CL40</f>
        <v>0</v>
      </c>
      <c r="CK43" s="577"/>
      <c r="CL43" s="577"/>
      <c r="CM43" s="579">
        <f>CM40-CN40-CO40</f>
        <v>0</v>
      </c>
      <c r="CN43" s="577"/>
      <c r="CO43" s="579">
        <f>CO40-CP40-CQ40</f>
        <v>0</v>
      </c>
      <c r="CP43" s="577"/>
      <c r="CQ43" s="577"/>
      <c r="CR43" s="579">
        <f>CR40-CS40-CT40</f>
        <v>0</v>
      </c>
      <c r="CS43" s="577"/>
      <c r="CT43" s="579">
        <f>CT40-CU40-CV40</f>
        <v>0</v>
      </c>
      <c r="CU43" s="577"/>
      <c r="CV43" s="577"/>
      <c r="CW43" s="579">
        <f>CW40-CX40-CY40</f>
        <v>0</v>
      </c>
      <c r="CX43" s="577"/>
      <c r="CY43" s="579">
        <f>CY40-CZ40-DA40</f>
        <v>0</v>
      </c>
      <c r="CZ43" s="577"/>
      <c r="DA43" s="577"/>
      <c r="DB43" s="579">
        <f>DB40-DC40-DD40</f>
        <v>0</v>
      </c>
      <c r="DC43" s="577"/>
      <c r="DD43" s="579">
        <f>DD40-DE40-DF40</f>
        <v>0</v>
      </c>
      <c r="DE43" s="577"/>
      <c r="DF43" s="577"/>
      <c r="DG43" s="577"/>
      <c r="DH43" s="579">
        <f>DH40-DI40-DJ40</f>
        <v>0</v>
      </c>
      <c r="DI43" s="577"/>
      <c r="DJ43" s="579">
        <f>DJ40-DK40-DL40</f>
        <v>0</v>
      </c>
      <c r="DK43" s="577"/>
      <c r="DL43" s="577"/>
      <c r="DM43" s="579">
        <f>DM40-DN40-DO40</f>
        <v>0</v>
      </c>
      <c r="DN43" s="577"/>
      <c r="DO43" s="579">
        <f>DO40-DP40-DQ40</f>
        <v>0</v>
      </c>
      <c r="DP43" s="577"/>
      <c r="DQ43" s="577"/>
      <c r="DR43" s="579">
        <f>DR40-DS40-DT40</f>
        <v>0</v>
      </c>
      <c r="DS43" s="577"/>
      <c r="DT43" s="579">
        <f>DT40-DU40-DV40</f>
        <v>0</v>
      </c>
      <c r="DU43" s="577"/>
      <c r="DV43" s="577"/>
      <c r="DW43" s="579">
        <f>DW40-DX40-DY40</f>
        <v>0</v>
      </c>
      <c r="DX43" s="577"/>
      <c r="DY43" s="579">
        <f>DY40-DZ40-EA40</f>
        <v>0</v>
      </c>
      <c r="DZ43" s="577"/>
      <c r="EA43" s="577"/>
      <c r="EB43" s="579">
        <f>EB40-EC40-ED40</f>
        <v>0</v>
      </c>
      <c r="EC43" s="577"/>
      <c r="ED43" s="579">
        <f>ED40-EE40-EF40</f>
        <v>0</v>
      </c>
      <c r="EE43" s="577"/>
      <c r="EF43" s="577"/>
      <c r="EG43" s="577"/>
      <c r="EH43" s="579">
        <f>EH40-EI40-EJ40</f>
        <v>0</v>
      </c>
      <c r="EI43" s="577"/>
      <c r="EJ43" s="579">
        <f>EJ40-EK40-EL40</f>
        <v>0</v>
      </c>
      <c r="EK43" s="577"/>
      <c r="EL43" s="577"/>
      <c r="EM43" s="577"/>
      <c r="EN43" s="577"/>
      <c r="EO43" s="577"/>
      <c r="EP43" s="577"/>
      <c r="EQ43" s="577"/>
      <c r="ER43" s="577"/>
      <c r="ES43" s="577"/>
      <c r="ET43" s="577"/>
      <c r="EU43" s="577"/>
      <c r="EV43" s="577"/>
      <c r="EW43" s="577"/>
      <c r="EX43" s="577"/>
      <c r="EY43" s="577"/>
      <c r="EZ43" s="577"/>
      <c r="FA43" s="577"/>
      <c r="FB43" s="577"/>
      <c r="FC43" s="577"/>
      <c r="FD43" s="577"/>
      <c r="FE43" s="577"/>
      <c r="FF43" s="577"/>
      <c r="FG43" s="577"/>
      <c r="FH43" s="577"/>
      <c r="FI43" s="577"/>
      <c r="FJ43" s="577"/>
      <c r="FK43" s="577"/>
      <c r="FL43" s="577"/>
      <c r="FM43" s="577"/>
      <c r="FN43" s="577"/>
      <c r="FO43" s="577"/>
      <c r="FP43" s="577"/>
      <c r="FQ43" s="577"/>
      <c r="FR43" s="577"/>
      <c r="FS43" s="577"/>
      <c r="FT43" s="577"/>
      <c r="FU43" s="577"/>
      <c r="FV43" s="577"/>
      <c r="FW43" s="577"/>
      <c r="FX43" s="577"/>
      <c r="FY43" s="577"/>
      <c r="FZ43" s="577"/>
      <c r="GA43" s="577"/>
      <c r="GB43" s="577"/>
      <c r="GC43" s="577"/>
      <c r="GD43" s="577"/>
      <c r="GE43" s="577"/>
      <c r="GF43" s="577"/>
      <c r="GG43" s="577"/>
      <c r="GH43" s="577"/>
      <c r="GI43" s="577"/>
      <c r="GJ43" s="577"/>
      <c r="GK43" s="577"/>
      <c r="GL43" s="577"/>
      <c r="GM43" s="577"/>
      <c r="GN43" s="577"/>
      <c r="GO43" s="577"/>
      <c r="GP43" s="577"/>
      <c r="GQ43" s="577"/>
      <c r="GR43" s="577"/>
      <c r="GS43" s="577"/>
      <c r="GT43" s="577"/>
      <c r="GU43" s="577"/>
      <c r="GV43" s="577"/>
      <c r="GW43" s="577"/>
      <c r="GX43" s="577"/>
      <c r="GY43" s="577"/>
      <c r="GZ43" s="577"/>
      <c r="HA43" s="577"/>
      <c r="HB43" s="577"/>
      <c r="HC43" s="577"/>
      <c r="HD43" s="577"/>
      <c r="HE43" s="577"/>
      <c r="HF43" s="577"/>
      <c r="HG43" s="577"/>
      <c r="HH43" s="577"/>
      <c r="HI43" s="577"/>
      <c r="HJ43" s="577"/>
      <c r="HK43" s="577"/>
      <c r="HL43" s="577"/>
      <c r="HM43" s="577"/>
      <c r="HN43" s="577"/>
      <c r="HO43" s="577"/>
      <c r="HP43" s="577"/>
      <c r="HQ43" s="577"/>
      <c r="HR43" s="577"/>
      <c r="HS43" s="577"/>
      <c r="HT43" s="577"/>
      <c r="HU43" s="577"/>
      <c r="HV43" s="577"/>
      <c r="HW43" s="577"/>
      <c r="HX43" s="577"/>
      <c r="HY43" s="577"/>
      <c r="HZ43" s="577"/>
      <c r="IA43" s="577"/>
      <c r="IB43" s="577"/>
      <c r="IC43" s="577"/>
      <c r="ID43" s="577"/>
      <c r="IE43" s="577"/>
      <c r="IF43" s="577"/>
      <c r="IG43" s="577"/>
      <c r="IH43" s="577"/>
      <c r="II43" s="577"/>
      <c r="IJ43" s="577"/>
      <c r="IK43" s="577"/>
      <c r="IL43" s="577"/>
      <c r="IM43" s="577"/>
      <c r="IN43" s="577"/>
      <c r="IO43" s="577"/>
      <c r="IP43" s="577"/>
      <c r="IQ43" s="577"/>
      <c r="IR43" s="577"/>
      <c r="IS43" s="577"/>
      <c r="IT43" s="577"/>
      <c r="IU43" s="577"/>
      <c r="IV43" s="577"/>
      <c r="IW43" s="577"/>
      <c r="IX43" s="577"/>
      <c r="IY43" s="577"/>
      <c r="IZ43" s="577"/>
      <c r="JA43" s="577"/>
      <c r="JB43" s="577"/>
      <c r="JC43" s="577"/>
      <c r="JD43" s="577"/>
      <c r="JE43" s="577"/>
      <c r="JF43" s="577"/>
      <c r="JG43" s="577"/>
      <c r="JH43" s="577"/>
      <c r="JI43" s="577"/>
      <c r="JJ43" s="577"/>
      <c r="JK43" s="577"/>
      <c r="JL43" s="577"/>
      <c r="JM43" s="577"/>
      <c r="JN43" s="577"/>
      <c r="JO43" s="577"/>
      <c r="JP43" s="577"/>
      <c r="JQ43" s="577"/>
      <c r="JR43" s="577"/>
      <c r="JS43" s="577"/>
      <c r="JT43" s="577"/>
      <c r="JU43" s="577"/>
      <c r="JV43" s="577"/>
      <c r="JW43" s="577"/>
      <c r="JX43" s="577"/>
      <c r="JY43" s="577"/>
      <c r="JZ43" s="577"/>
      <c r="KA43" s="577"/>
      <c r="KB43" s="577"/>
      <c r="KC43" s="577"/>
      <c r="KD43" s="577"/>
      <c r="KE43" s="577"/>
      <c r="KF43" s="577"/>
      <c r="KG43" s="577"/>
      <c r="KH43" s="577"/>
      <c r="KI43" s="577"/>
      <c r="KJ43" s="577"/>
      <c r="KK43" s="577"/>
      <c r="KL43" s="577"/>
      <c r="KM43" s="577"/>
      <c r="KN43" s="577"/>
      <c r="KO43" s="570"/>
      <c r="KP43" s="570"/>
      <c r="KQ43" s="570"/>
      <c r="KR43" s="570"/>
      <c r="KS43" s="504"/>
      <c r="KT43" s="504"/>
      <c r="KU43" s="504"/>
      <c r="KV43" s="504"/>
      <c r="KW43" s="504"/>
      <c r="KX43" s="503"/>
      <c r="LC43" s="570"/>
      <c r="LD43" s="570"/>
      <c r="LE43" s="570"/>
      <c r="LF43" s="570"/>
      <c r="LG43" s="570"/>
      <c r="LH43" s="570"/>
      <c r="LI43" s="570"/>
      <c r="LJ43" s="570"/>
      <c r="LK43" s="570"/>
      <c r="LL43" s="570"/>
      <c r="LM43" s="570"/>
      <c r="LN43" s="574">
        <f>LI40+LJ40+LK40+LL40+LM40+LN40</f>
        <v>23310.5</v>
      </c>
      <c r="LO43" s="570">
        <f t="shared" ref="LO43:LT43" si="146">LI40*LO40</f>
        <v>263898.99</v>
      </c>
      <c r="LP43" s="570">
        <f t="shared" si="146"/>
        <v>524791.41</v>
      </c>
      <c r="LQ43" s="570">
        <f t="shared" si="146"/>
        <v>303103.53000000003</v>
      </c>
      <c r="LR43" s="570">
        <f t="shared" si="146"/>
        <v>1224492.8799999999</v>
      </c>
      <c r="LS43" s="570">
        <f t="shared" si="146"/>
        <v>1771874.65</v>
      </c>
      <c r="LT43" s="570">
        <f t="shared" si="146"/>
        <v>764272.19</v>
      </c>
      <c r="LU43" s="570"/>
      <c r="LV43" s="570"/>
      <c r="LW43" s="570"/>
      <c r="LX43" s="570"/>
      <c r="LY43" s="570"/>
      <c r="LZ43" s="570"/>
      <c r="MA43" s="570"/>
      <c r="MB43" s="570"/>
      <c r="MC43" s="570"/>
      <c r="MD43" s="570"/>
      <c r="ME43" s="570"/>
      <c r="MF43" s="570"/>
      <c r="MG43" s="570"/>
      <c r="MH43" s="570"/>
      <c r="MI43" s="570"/>
      <c r="MJ43" s="570"/>
      <c r="MK43" s="570"/>
      <c r="ML43" s="574">
        <f>MG40+MH40+MI40+MJ40+MK40+ML40</f>
        <v>3471</v>
      </c>
      <c r="MM43" s="570"/>
      <c r="MN43" s="570"/>
      <c r="MO43" s="570"/>
      <c r="MP43" s="570"/>
      <c r="MQ43" s="570"/>
      <c r="MR43" s="574">
        <f>MM40+MN40+MO40+MP40+MQ40+MR40</f>
        <v>1769842</v>
      </c>
      <c r="MS43" s="570">
        <f>MM40*MS40</f>
        <v>264078.18</v>
      </c>
      <c r="MT43" s="570">
        <f t="shared" ref="MT43:MX43" si="147">MN40*MT40</f>
        <v>524384.64</v>
      </c>
      <c r="MU43" s="570">
        <f t="shared" si="147"/>
        <v>302790.76</v>
      </c>
      <c r="MV43" s="570">
        <f t="shared" si="147"/>
        <v>1222147.24</v>
      </c>
      <c r="MW43" s="570">
        <f t="shared" si="147"/>
        <v>1770305.6</v>
      </c>
      <c r="MX43" s="570">
        <f t="shared" si="147"/>
        <v>763905.33</v>
      </c>
      <c r="MY43" s="570"/>
      <c r="MZ43" s="570"/>
      <c r="NA43" s="570"/>
      <c r="NB43" s="570"/>
      <c r="NC43" s="570"/>
      <c r="ND43" s="570"/>
      <c r="NE43" s="570"/>
      <c r="NF43" s="570"/>
      <c r="NG43" s="570"/>
      <c r="NH43" s="570"/>
      <c r="NI43" s="570"/>
      <c r="NJ43" s="570"/>
      <c r="NL43" s="570"/>
      <c r="NM43" s="570"/>
      <c r="NN43" s="570"/>
      <c r="NO43" s="570"/>
      <c r="NP43" s="570"/>
      <c r="NQ43" s="570"/>
      <c r="NR43" s="570"/>
      <c r="NS43" s="570"/>
      <c r="NT43" s="570"/>
    </row>
    <row r="44" spans="1:384" hidden="1">
      <c r="B44" s="570"/>
      <c r="C44" s="570"/>
      <c r="D44" s="570"/>
      <c r="E44" s="570"/>
      <c r="F44" s="570"/>
      <c r="G44" s="570"/>
      <c r="H44" s="570"/>
      <c r="I44" s="570"/>
      <c r="J44" s="570"/>
      <c r="K44" s="570"/>
      <c r="L44" s="570"/>
      <c r="M44" s="570"/>
      <c r="N44" s="570"/>
      <c r="O44" s="570"/>
      <c r="P44" s="570"/>
      <c r="Q44" s="570"/>
      <c r="R44" s="570"/>
      <c r="S44" s="570"/>
      <c r="T44" s="570"/>
      <c r="U44" s="570"/>
      <c r="V44" s="570"/>
      <c r="W44" s="570"/>
      <c r="X44" s="570"/>
      <c r="Y44" s="570"/>
      <c r="Z44" s="570"/>
      <c r="AA44" s="570"/>
      <c r="AB44" s="570"/>
      <c r="AC44" s="570"/>
      <c r="AD44" s="570"/>
      <c r="AE44" s="570"/>
      <c r="AF44" s="570"/>
      <c r="AG44" s="570"/>
      <c r="AH44" s="570"/>
      <c r="AI44" s="570"/>
      <c r="AJ44" s="570"/>
      <c r="AK44" s="570"/>
      <c r="AL44" s="570"/>
      <c r="AM44" s="570"/>
      <c r="AN44" s="570"/>
      <c r="AO44" s="570"/>
      <c r="AP44" s="570"/>
      <c r="AQ44" s="570"/>
      <c r="AR44" s="570"/>
      <c r="AS44" s="570"/>
      <c r="AT44" s="570"/>
      <c r="AU44" s="570"/>
      <c r="AV44" s="570"/>
      <c r="AW44" s="570"/>
      <c r="AX44" s="570"/>
      <c r="AY44" s="570"/>
      <c r="AZ44" s="570"/>
      <c r="BA44" s="570"/>
      <c r="BB44" s="570"/>
      <c r="BC44" s="570"/>
      <c r="BD44" s="570"/>
      <c r="BE44" s="570"/>
      <c r="BF44" s="570"/>
      <c r="BG44" s="570"/>
      <c r="BH44" s="570"/>
      <c r="BI44" s="570"/>
      <c r="BJ44" s="570"/>
      <c r="BK44" s="570"/>
      <c r="BL44" s="570"/>
      <c r="BM44" s="570"/>
      <c r="BN44" s="570"/>
      <c r="BO44" s="570"/>
      <c r="BP44" s="570"/>
      <c r="BQ44" s="570"/>
      <c r="BR44" s="570"/>
      <c r="BS44" s="570"/>
      <c r="BT44" s="570"/>
      <c r="BU44" s="570"/>
      <c r="BV44" s="570"/>
      <c r="BW44" s="570"/>
      <c r="BX44" s="570"/>
      <c r="BY44" s="570"/>
      <c r="BZ44" s="570"/>
      <c r="CA44" s="570"/>
      <c r="CB44" s="570"/>
      <c r="CC44" s="570"/>
      <c r="CD44" s="570"/>
      <c r="CE44" s="570"/>
      <c r="CF44" s="570"/>
      <c r="CG44" s="570"/>
      <c r="CH44" s="570"/>
      <c r="CI44" s="570"/>
      <c r="CJ44" s="570"/>
      <c r="CK44" s="570"/>
      <c r="CL44" s="570"/>
      <c r="CM44" s="570"/>
      <c r="CN44" s="570"/>
      <c r="CO44" s="570"/>
      <c r="CP44" s="570"/>
      <c r="CQ44" s="570"/>
      <c r="CR44" s="570"/>
      <c r="CS44" s="570"/>
      <c r="CT44" s="570"/>
      <c r="CU44" s="570"/>
      <c r="CV44" s="570"/>
      <c r="CW44" s="570"/>
      <c r="CX44" s="570"/>
      <c r="CY44" s="570"/>
      <c r="CZ44" s="570"/>
      <c r="DA44" s="570"/>
      <c r="DB44" s="570"/>
      <c r="DC44" s="570"/>
      <c r="DD44" s="570"/>
      <c r="DE44" s="570"/>
      <c r="DF44" s="570"/>
      <c r="DG44" s="570"/>
      <c r="DH44" s="570"/>
      <c r="DI44" s="570"/>
      <c r="DJ44" s="570"/>
      <c r="DK44" s="570"/>
      <c r="DL44" s="570"/>
      <c r="DM44" s="570"/>
      <c r="DN44" s="570"/>
      <c r="DO44" s="570"/>
      <c r="DP44" s="570"/>
      <c r="DQ44" s="570"/>
      <c r="DR44" s="570"/>
      <c r="DS44" s="570"/>
      <c r="DT44" s="570"/>
      <c r="DU44" s="570"/>
      <c r="DV44" s="570"/>
      <c r="DW44" s="570"/>
      <c r="DX44" s="570"/>
      <c r="DY44" s="570"/>
      <c r="DZ44" s="570"/>
      <c r="EA44" s="570"/>
      <c r="EB44" s="570"/>
      <c r="EC44" s="570"/>
      <c r="ED44" s="570"/>
      <c r="EE44" s="570"/>
      <c r="EF44" s="570"/>
      <c r="EG44" s="570"/>
      <c r="EH44" s="570"/>
      <c r="EI44" s="570"/>
      <c r="EJ44" s="570"/>
      <c r="EK44" s="570"/>
      <c r="EL44" s="570"/>
      <c r="EM44" s="570"/>
      <c r="EN44" s="570"/>
      <c r="EO44" s="570"/>
      <c r="EP44" s="570"/>
      <c r="EQ44" s="570"/>
      <c r="ER44" s="570"/>
      <c r="ES44" s="570"/>
      <c r="ET44" s="570"/>
      <c r="EU44" s="570"/>
      <c r="EV44" s="570"/>
      <c r="EW44" s="570"/>
      <c r="EX44" s="570"/>
      <c r="EY44" s="570"/>
      <c r="EZ44" s="570"/>
      <c r="FA44" s="570"/>
      <c r="FB44" s="570"/>
      <c r="FC44" s="570"/>
      <c r="FD44" s="570"/>
      <c r="FE44" s="570"/>
      <c r="FF44" s="570"/>
      <c r="FG44" s="570"/>
      <c r="FH44" s="570"/>
      <c r="FI44" s="570"/>
      <c r="FJ44" s="570"/>
      <c r="FK44" s="570"/>
      <c r="FL44" s="570"/>
      <c r="FM44" s="570"/>
      <c r="FN44" s="570"/>
      <c r="FO44" s="570"/>
      <c r="FP44" s="570"/>
      <c r="FQ44" s="570"/>
      <c r="FR44" s="570"/>
      <c r="FS44" s="570"/>
      <c r="FT44" s="570"/>
      <c r="FU44" s="570"/>
      <c r="FV44" s="570"/>
      <c r="FW44" s="570"/>
      <c r="FX44" s="570"/>
      <c r="FY44" s="570"/>
      <c r="FZ44" s="570"/>
      <c r="GA44" s="570"/>
      <c r="GB44" s="570"/>
      <c r="GC44" s="570"/>
      <c r="GD44" s="570"/>
      <c r="GE44" s="570"/>
      <c r="GF44" s="570"/>
      <c r="GG44" s="570"/>
      <c r="GH44" s="570"/>
      <c r="GI44" s="570"/>
      <c r="GJ44" s="570"/>
      <c r="GK44" s="570"/>
      <c r="GL44" s="570"/>
      <c r="GM44" s="570"/>
      <c r="GN44" s="570"/>
      <c r="GO44" s="570"/>
      <c r="GP44" s="570"/>
      <c r="GQ44" s="570"/>
      <c r="GR44" s="570"/>
      <c r="GS44" s="570"/>
      <c r="GT44" s="570"/>
      <c r="GU44" s="570"/>
      <c r="GV44" s="570"/>
      <c r="GW44" s="570"/>
      <c r="GX44" s="570"/>
      <c r="GY44" s="570"/>
      <c r="GZ44" s="570"/>
      <c r="HA44" s="570"/>
      <c r="HB44" s="570"/>
      <c r="HC44" s="570"/>
      <c r="HD44" s="570"/>
      <c r="HE44" s="570"/>
      <c r="HF44" s="570"/>
      <c r="HG44" s="570"/>
      <c r="HH44" s="570"/>
      <c r="HI44" s="570"/>
      <c r="HJ44" s="570"/>
      <c r="HK44" s="570"/>
      <c r="HL44" s="570"/>
      <c r="HM44" s="570"/>
      <c r="HN44" s="570"/>
      <c r="HO44" s="570"/>
      <c r="HP44" s="570"/>
      <c r="HQ44" s="570"/>
      <c r="HR44" s="570"/>
      <c r="HS44" s="570"/>
      <c r="HT44" s="570"/>
      <c r="HU44" s="570"/>
      <c r="HV44" s="570"/>
      <c r="HW44" s="570"/>
      <c r="HX44" s="570"/>
      <c r="HY44" s="570"/>
      <c r="HZ44" s="570"/>
      <c r="IA44" s="570"/>
      <c r="IB44" s="570"/>
      <c r="IC44" s="570"/>
      <c r="ID44" s="570"/>
      <c r="IE44" s="570"/>
      <c r="IF44" s="570"/>
      <c r="IG44" s="570"/>
      <c r="IH44" s="570"/>
      <c r="II44" s="570"/>
      <c r="IJ44" s="570"/>
      <c r="IK44" s="570"/>
      <c r="IL44" s="570"/>
      <c r="IM44" s="570"/>
      <c r="IN44" s="570"/>
      <c r="IO44" s="570"/>
      <c r="IP44" s="570"/>
      <c r="IQ44" s="570"/>
      <c r="IR44" s="570"/>
      <c r="IS44" s="570"/>
      <c r="IT44" s="570"/>
      <c r="IU44" s="570"/>
      <c r="IV44" s="570"/>
      <c r="IW44" s="570"/>
      <c r="IX44" s="570"/>
      <c r="IY44" s="570"/>
      <c r="IZ44" s="570"/>
      <c r="JA44" s="570"/>
      <c r="JB44" s="570"/>
      <c r="JC44" s="570"/>
      <c r="JD44" s="570"/>
      <c r="JE44" s="570"/>
      <c r="JF44" s="570"/>
      <c r="JG44" s="570"/>
      <c r="JH44" s="570"/>
      <c r="JI44" s="570"/>
      <c r="JJ44" s="570"/>
      <c r="JK44" s="570"/>
      <c r="JL44" s="570"/>
      <c r="JM44" s="570"/>
      <c r="JN44" s="570"/>
      <c r="JO44" s="570"/>
      <c r="JP44" s="570"/>
      <c r="JQ44" s="570"/>
      <c r="JR44" s="570"/>
      <c r="JS44" s="570"/>
      <c r="JT44" s="570"/>
      <c r="JU44" s="570"/>
      <c r="JV44" s="570"/>
      <c r="JW44" s="570"/>
      <c r="JX44" s="570"/>
      <c r="JY44" s="570"/>
      <c r="JZ44" s="570"/>
      <c r="KA44" s="570"/>
      <c r="KB44" s="570"/>
      <c r="KC44" s="570"/>
      <c r="KD44" s="570"/>
      <c r="KE44" s="570"/>
      <c r="KF44" s="570"/>
      <c r="KG44" s="570"/>
      <c r="KH44" s="570"/>
      <c r="KI44" s="570"/>
      <c r="KJ44" s="570"/>
      <c r="KK44" s="570"/>
      <c r="KL44" s="570"/>
      <c r="KM44" s="570"/>
      <c r="KN44" s="570"/>
      <c r="KO44" s="570"/>
      <c r="KP44" s="570"/>
      <c r="KQ44" s="570"/>
      <c r="KR44" s="570"/>
      <c r="KS44" s="575"/>
      <c r="KT44" s="575"/>
      <c r="KU44" s="575">
        <f>KU40-ET40-EY40-FD40-FI40-FN40-FS40</f>
        <v>813219349</v>
      </c>
      <c r="KV44" s="575"/>
      <c r="KW44" s="575"/>
      <c r="KX44" s="576"/>
      <c r="LC44" s="570"/>
      <c r="LD44" s="570"/>
      <c r="LE44" s="570"/>
      <c r="LF44" s="570"/>
      <c r="LG44" s="570"/>
      <c r="LH44" s="570"/>
      <c r="LI44" s="570"/>
      <c r="LJ44" s="570"/>
      <c r="LK44" s="570"/>
      <c r="LL44" s="570"/>
      <c r="LM44" s="570"/>
      <c r="LN44" s="570"/>
      <c r="LO44" s="570"/>
      <c r="LP44" s="570"/>
      <c r="LQ44" s="570"/>
      <c r="LR44" s="570"/>
      <c r="LS44" s="570"/>
      <c r="LT44" s="570">
        <f>LO43+LP43+LQ43+LR43+LS43+LT43</f>
        <v>4852433.6500000004</v>
      </c>
      <c r="LU44" s="570"/>
      <c r="LV44" s="570"/>
      <c r="LW44" s="570"/>
      <c r="LX44" s="570"/>
      <c r="LY44" s="570"/>
      <c r="LZ44" s="570"/>
      <c r="MA44" s="570"/>
      <c r="MB44" s="570"/>
      <c r="MC44" s="570"/>
      <c r="MD44" s="570"/>
      <c r="ME44" s="570"/>
      <c r="MF44" s="570"/>
      <c r="MG44" s="570"/>
      <c r="MH44" s="570"/>
      <c r="MI44" s="570"/>
      <c r="MJ44" s="570"/>
      <c r="MK44" s="570"/>
      <c r="ML44" s="570"/>
      <c r="MM44" s="570"/>
      <c r="MN44" s="570"/>
      <c r="MO44" s="570"/>
      <c r="MP44" s="570"/>
      <c r="MQ44" s="570"/>
      <c r="MR44" s="570"/>
      <c r="MS44" s="570"/>
      <c r="MT44" s="570"/>
      <c r="MU44" s="570"/>
      <c r="MV44" s="570"/>
      <c r="MW44" s="570"/>
      <c r="MX44" s="570">
        <f>MS43+MT43+MU43+MV43+MW43+MX43</f>
        <v>4847611.75</v>
      </c>
      <c r="MY44" s="570"/>
      <c r="MZ44" s="570"/>
      <c r="NA44" s="570"/>
      <c r="NB44" s="570"/>
      <c r="NC44" s="570"/>
      <c r="ND44" s="570"/>
      <c r="NE44" s="570"/>
      <c r="NF44" s="570"/>
      <c r="NG44" s="570"/>
      <c r="NH44" s="570"/>
      <c r="NI44" s="570"/>
      <c r="NJ44" s="570"/>
      <c r="NL44" s="570"/>
      <c r="NM44" s="570"/>
      <c r="NN44" s="570"/>
      <c r="NO44" s="570"/>
      <c r="NP44" s="570"/>
      <c r="NQ44" s="570"/>
      <c r="NR44" s="570"/>
      <c r="NS44" s="570"/>
      <c r="NT44" s="570"/>
    </row>
    <row r="45" spans="1:384">
      <c r="B45" s="570"/>
      <c r="C45" s="570"/>
      <c r="D45" s="570"/>
      <c r="E45" s="570"/>
      <c r="F45" s="570"/>
      <c r="G45" s="570"/>
      <c r="H45" s="570"/>
      <c r="I45" s="570"/>
      <c r="J45" s="570"/>
      <c r="K45" s="570"/>
      <c r="L45" s="570"/>
      <c r="M45" s="570"/>
      <c r="N45" s="570"/>
      <c r="O45" s="570"/>
      <c r="P45" s="570"/>
      <c r="Q45" s="570"/>
      <c r="R45" s="570"/>
      <c r="S45" s="570"/>
      <c r="T45" s="570"/>
      <c r="U45" s="570"/>
      <c r="V45" s="570"/>
      <c r="W45" s="570"/>
      <c r="X45" s="570"/>
      <c r="Y45" s="570"/>
      <c r="Z45" s="570"/>
      <c r="AA45" s="570"/>
      <c r="AB45" s="570"/>
      <c r="AC45" s="570"/>
      <c r="AD45" s="570"/>
      <c r="AE45" s="570"/>
      <c r="AF45" s="570"/>
      <c r="AG45" s="570"/>
      <c r="AH45" s="570"/>
      <c r="AI45" s="570"/>
      <c r="AJ45" s="570"/>
      <c r="AK45" s="570"/>
      <c r="AL45" s="570"/>
      <c r="AM45" s="570"/>
      <c r="AN45" s="570"/>
      <c r="AO45" s="570"/>
      <c r="AP45" s="570"/>
      <c r="AQ45" s="570"/>
      <c r="AR45" s="570"/>
      <c r="AS45" s="570"/>
      <c r="AT45" s="570"/>
      <c r="AU45" s="570"/>
      <c r="AV45" s="570"/>
      <c r="AW45" s="570"/>
      <c r="AX45" s="570"/>
      <c r="AY45" s="570"/>
      <c r="AZ45" s="570"/>
      <c r="BA45" s="570"/>
      <c r="BB45" s="570"/>
      <c r="BC45" s="570"/>
      <c r="BD45" s="570"/>
      <c r="BE45" s="570"/>
      <c r="BF45" s="570"/>
      <c r="BG45" s="570"/>
      <c r="BH45" s="570"/>
      <c r="BI45" s="570"/>
      <c r="BJ45" s="570"/>
      <c r="BK45" s="570"/>
      <c r="BL45" s="570"/>
      <c r="BM45" s="570"/>
      <c r="BN45" s="570"/>
      <c r="BO45" s="570"/>
      <c r="BP45" s="570"/>
      <c r="BQ45" s="570"/>
      <c r="BR45" s="570"/>
      <c r="BS45" s="570"/>
      <c r="BT45" s="570"/>
      <c r="BU45" s="570"/>
      <c r="BV45" s="570"/>
      <c r="BW45" s="570"/>
      <c r="BX45" s="570"/>
      <c r="BY45" s="570"/>
      <c r="BZ45" s="570"/>
      <c r="CA45" s="570"/>
      <c r="CB45" s="570"/>
      <c r="CC45" s="570"/>
      <c r="CD45" s="570"/>
      <c r="CE45" s="570"/>
      <c r="CF45" s="570"/>
      <c r="CG45" s="570"/>
      <c r="CH45" s="570"/>
      <c r="CI45" s="570"/>
      <c r="CJ45" s="570"/>
      <c r="CK45" s="570"/>
      <c r="CL45" s="570"/>
      <c r="CM45" s="570"/>
      <c r="CN45" s="570"/>
      <c r="CO45" s="570"/>
      <c r="CP45" s="570"/>
      <c r="CQ45" s="570"/>
      <c r="CR45" s="570"/>
      <c r="CS45" s="570"/>
      <c r="CT45" s="570"/>
      <c r="CU45" s="570"/>
      <c r="CV45" s="570"/>
      <c r="CW45" s="570"/>
      <c r="CX45" s="570"/>
      <c r="CY45" s="570"/>
      <c r="CZ45" s="570"/>
      <c r="DA45" s="570"/>
      <c r="DB45" s="570"/>
      <c r="DC45" s="570"/>
      <c r="DD45" s="570"/>
      <c r="DE45" s="570"/>
      <c r="DF45" s="570"/>
      <c r="DG45" s="570"/>
      <c r="DH45" s="570"/>
      <c r="DI45" s="570"/>
      <c r="DJ45" s="570"/>
      <c r="DK45" s="570"/>
      <c r="DL45" s="570"/>
      <c r="DM45" s="570"/>
      <c r="DN45" s="570"/>
      <c r="DO45" s="570"/>
      <c r="DP45" s="570"/>
      <c r="DQ45" s="570"/>
      <c r="DR45" s="570"/>
      <c r="DS45" s="570"/>
      <c r="DT45" s="570"/>
      <c r="DU45" s="570"/>
      <c r="DV45" s="570"/>
      <c r="DW45" s="570"/>
      <c r="DX45" s="570"/>
      <c r="DY45" s="570"/>
      <c r="DZ45" s="570"/>
      <c r="EA45" s="570"/>
      <c r="EB45" s="570"/>
      <c r="EC45" s="570"/>
      <c r="ED45" s="570"/>
      <c r="EE45" s="570"/>
      <c r="EF45" s="570"/>
      <c r="EG45" s="570"/>
      <c r="EH45" s="570"/>
      <c r="EI45" s="570"/>
      <c r="EJ45" s="570"/>
      <c r="EK45" s="570"/>
      <c r="EL45" s="570"/>
      <c r="EM45" s="570"/>
      <c r="EN45" s="570"/>
      <c r="EO45" s="570"/>
      <c r="EP45" s="570"/>
      <c r="EQ45" s="570"/>
      <c r="ER45" s="570"/>
      <c r="ES45" s="570"/>
      <c r="ET45" s="570"/>
      <c r="EU45" s="570"/>
      <c r="EV45" s="570"/>
      <c r="EW45" s="570"/>
      <c r="EX45" s="570"/>
      <c r="EY45" s="570"/>
      <c r="EZ45" s="570"/>
      <c r="FA45" s="570"/>
      <c r="FB45" s="570"/>
      <c r="FC45" s="570"/>
      <c r="FD45" s="570"/>
      <c r="FE45" s="570"/>
      <c r="FF45" s="570"/>
      <c r="FG45" s="570"/>
      <c r="FH45" s="570"/>
      <c r="FI45" s="570"/>
      <c r="FJ45" s="570"/>
      <c r="FK45" s="570"/>
      <c r="FL45" s="570"/>
      <c r="FM45" s="570"/>
      <c r="FN45" s="570"/>
      <c r="FO45" s="570"/>
      <c r="FP45" s="570"/>
      <c r="FQ45" s="570"/>
      <c r="FR45" s="570"/>
      <c r="FS45" s="570"/>
      <c r="FT45" s="570"/>
      <c r="FU45" s="570"/>
      <c r="FV45" s="570"/>
      <c r="FW45" s="570"/>
      <c r="FX45" s="570"/>
      <c r="FY45" s="570"/>
      <c r="FZ45" s="570"/>
      <c r="GA45" s="570"/>
      <c r="GB45" s="570"/>
      <c r="GC45" s="570"/>
      <c r="GD45" s="570"/>
      <c r="GE45" s="570"/>
      <c r="GF45" s="570"/>
      <c r="GG45" s="570"/>
      <c r="GH45" s="570"/>
      <c r="GI45" s="570"/>
      <c r="GJ45" s="570"/>
      <c r="GK45" s="570"/>
      <c r="GL45" s="570"/>
      <c r="GM45" s="570"/>
      <c r="GN45" s="570"/>
      <c r="GO45" s="570"/>
      <c r="GP45" s="570"/>
      <c r="GQ45" s="570"/>
      <c r="GR45" s="570"/>
      <c r="GS45" s="570"/>
      <c r="GT45" s="570"/>
      <c r="GU45" s="570"/>
      <c r="GV45" s="570"/>
      <c r="GW45" s="570"/>
      <c r="GX45" s="570"/>
      <c r="GY45" s="570"/>
      <c r="GZ45" s="570"/>
      <c r="HA45" s="570"/>
      <c r="HB45" s="570"/>
      <c r="HC45" s="570"/>
      <c r="HD45" s="570"/>
      <c r="HE45" s="570"/>
      <c r="HF45" s="570"/>
      <c r="HG45" s="570"/>
      <c r="HH45" s="570"/>
      <c r="HI45" s="570"/>
      <c r="HJ45" s="570"/>
      <c r="HK45" s="570"/>
      <c r="HL45" s="570"/>
      <c r="HM45" s="570"/>
      <c r="HN45" s="570"/>
      <c r="HO45" s="570"/>
      <c r="HP45" s="570"/>
      <c r="HQ45" s="570"/>
      <c r="HR45" s="570"/>
      <c r="HS45" s="570"/>
      <c r="HT45" s="570"/>
      <c r="HU45" s="570"/>
      <c r="HV45" s="570"/>
      <c r="HW45" s="570"/>
      <c r="HX45" s="570"/>
      <c r="HY45" s="570"/>
      <c r="HZ45" s="570"/>
      <c r="IA45" s="570"/>
      <c r="IB45" s="570"/>
      <c r="IC45" s="570"/>
      <c r="ID45" s="570"/>
      <c r="IE45" s="570"/>
      <c r="IF45" s="570"/>
      <c r="IG45" s="570"/>
      <c r="IH45" s="570"/>
      <c r="II45" s="570"/>
      <c r="IJ45" s="570"/>
      <c r="IK45" s="570"/>
      <c r="IL45" s="570"/>
      <c r="IM45" s="570"/>
      <c r="IN45" s="570"/>
      <c r="IO45" s="570"/>
      <c r="IP45" s="570"/>
      <c r="IQ45" s="570"/>
      <c r="IR45" s="570"/>
      <c r="IS45" s="570"/>
      <c r="IT45" s="570"/>
      <c r="IU45" s="570"/>
      <c r="IV45" s="570"/>
      <c r="IW45" s="570"/>
      <c r="IX45" s="570"/>
      <c r="IY45" s="570"/>
      <c r="IZ45" s="570"/>
      <c r="JA45" s="570"/>
      <c r="JB45" s="570"/>
      <c r="JC45" s="570"/>
      <c r="JD45" s="570"/>
      <c r="JE45" s="570"/>
      <c r="JF45" s="570"/>
      <c r="JG45" s="570"/>
      <c r="JH45" s="570"/>
      <c r="JI45" s="570"/>
      <c r="JJ45" s="570"/>
      <c r="JK45" s="570"/>
      <c r="JL45" s="570"/>
      <c r="JM45" s="570"/>
      <c r="JN45" s="570"/>
      <c r="JO45" s="570"/>
      <c r="JP45" s="570"/>
      <c r="JQ45" s="570"/>
      <c r="JR45" s="570"/>
      <c r="JS45" s="570"/>
      <c r="JT45" s="570"/>
      <c r="JU45" s="570"/>
      <c r="JV45" s="570"/>
      <c r="JW45" s="570"/>
      <c r="JX45" s="570"/>
      <c r="JY45" s="570"/>
      <c r="JZ45" s="570"/>
      <c r="KA45" s="570"/>
      <c r="KB45" s="570"/>
      <c r="KC45" s="570"/>
      <c r="KD45" s="570"/>
      <c r="KE45" s="570"/>
      <c r="KF45" s="570"/>
      <c r="KG45" s="570"/>
      <c r="KH45" s="570"/>
      <c r="KI45" s="570"/>
      <c r="KJ45" s="570"/>
      <c r="KK45" s="570"/>
      <c r="KL45" s="570"/>
      <c r="KM45" s="570"/>
      <c r="KN45" s="570"/>
      <c r="KO45" s="570"/>
      <c r="KP45" s="570"/>
      <c r="KQ45" s="570"/>
      <c r="KR45" s="570"/>
      <c r="KS45" s="572"/>
      <c r="KT45" s="572"/>
      <c r="KU45" s="572"/>
      <c r="KV45" s="572"/>
      <c r="KW45" s="572"/>
      <c r="KX45" s="573"/>
      <c r="LC45" s="570"/>
      <c r="LD45" s="570"/>
      <c r="LE45" s="570"/>
      <c r="LF45" s="570"/>
      <c r="LG45" s="570"/>
      <c r="LH45" s="570"/>
      <c r="LI45" s="570"/>
      <c r="LJ45" s="570"/>
      <c r="LK45" s="570"/>
      <c r="LL45" s="570"/>
      <c r="LM45" s="570"/>
      <c r="LN45" s="570"/>
      <c r="LO45" s="570"/>
      <c r="LP45" s="570"/>
      <c r="LQ45" s="570"/>
      <c r="LR45" s="570"/>
      <c r="LS45" s="570"/>
      <c r="LT45" s="570"/>
      <c r="LU45" s="570"/>
      <c r="LV45" s="570"/>
      <c r="LW45" s="570"/>
      <c r="LX45" s="570"/>
      <c r="LY45" s="570"/>
      <c r="LZ45" s="570"/>
      <c r="MA45" s="570"/>
      <c r="MB45" s="570"/>
      <c r="MC45" s="570"/>
      <c r="MD45" s="570"/>
      <c r="ME45" s="570"/>
      <c r="MF45" s="570"/>
      <c r="MG45" s="570"/>
      <c r="MH45" s="570"/>
      <c r="MI45" s="570"/>
      <c r="MJ45" s="570"/>
      <c r="MK45" s="570"/>
      <c r="ML45" s="570"/>
      <c r="MM45" s="570"/>
      <c r="MN45" s="570"/>
      <c r="MO45" s="570"/>
      <c r="MP45" s="570"/>
      <c r="MQ45" s="570"/>
      <c r="MR45" s="570"/>
      <c r="MS45" s="570"/>
      <c r="MT45" s="570"/>
      <c r="MU45" s="570"/>
      <c r="MV45" s="570"/>
      <c r="MW45" s="570"/>
      <c r="MX45" s="570"/>
      <c r="MY45" s="570"/>
      <c r="MZ45" s="570"/>
      <c r="NA45" s="570"/>
      <c r="NB45" s="570"/>
      <c r="NC45" s="570"/>
      <c r="ND45" s="570"/>
      <c r="NE45" s="570"/>
      <c r="NF45" s="570"/>
      <c r="NG45" s="570"/>
      <c r="NH45" s="570"/>
      <c r="NI45" s="570"/>
      <c r="NJ45" s="570"/>
      <c r="NL45" s="570"/>
      <c r="NM45" s="570"/>
      <c r="NN45" s="570"/>
      <c r="NO45" s="570"/>
      <c r="NP45" s="570"/>
      <c r="NQ45" s="570"/>
      <c r="NR45" s="570"/>
      <c r="NS45" s="570"/>
      <c r="NT45" s="570"/>
    </row>
    <row r="46" spans="1:384">
      <c r="A46" s="725" t="s">
        <v>1341</v>
      </c>
      <c r="BI46" s="728">
        <f>BI7/BI50</f>
        <v>0.27523286969999999</v>
      </c>
      <c r="BN46" s="728">
        <f>BN7/BN50</f>
        <v>0</v>
      </c>
      <c r="BS46" s="728">
        <f>BS7/BS50</f>
        <v>0.27523286969999999</v>
      </c>
      <c r="CC46" s="728">
        <f>CC8/CC50</f>
        <v>5.7547530899999998E-2</v>
      </c>
      <c r="CI46" s="728">
        <f>CI7/CI50</f>
        <v>0.37437795070000002</v>
      </c>
      <c r="CS46" s="728">
        <f>CS7/CS50</f>
        <v>0.37437795070000002</v>
      </c>
      <c r="CX46" s="728">
        <f>CX8/CX50</f>
        <v>0.31249202500000001</v>
      </c>
      <c r="DC46" s="728">
        <f>DC8/DC50</f>
        <v>9.5955084900000001E-2</v>
      </c>
      <c r="DI46" s="728">
        <f>DI7/DI50</f>
        <v>0.36429756279999997</v>
      </c>
      <c r="DX46" s="728">
        <f>DX8/DX50</f>
        <v>0.35332397599999998</v>
      </c>
      <c r="EC46" s="728">
        <f>EC8/EC50</f>
        <v>0.11522266170000001</v>
      </c>
      <c r="ES46" s="728">
        <f>ES9/ES50</f>
        <v>3.8279954E-3</v>
      </c>
      <c r="EX46" s="728">
        <f>EX9/EX50</f>
        <v>3.8279954E-3</v>
      </c>
      <c r="FC46" s="728">
        <f>FC9/FC50</f>
        <v>3.8279954E-3</v>
      </c>
      <c r="FH46" s="728">
        <f>FH9/FH50</f>
        <v>3.8279954E-3</v>
      </c>
      <c r="FM46" s="728">
        <f>FM9/FM50</f>
        <v>3.8279954E-3</v>
      </c>
      <c r="FR46" s="728">
        <f>FR9/FR50</f>
        <v>3.1899962000000001E-3</v>
      </c>
      <c r="FW46" s="728">
        <f>FW9/FW50</f>
        <v>5.0327931605999998</v>
      </c>
      <c r="GB46" s="728">
        <f>GB9/GB50</f>
        <v>5.6276636468000003</v>
      </c>
      <c r="GG46" s="728">
        <f>GG9/GG50</f>
        <v>5.5669261196999997</v>
      </c>
      <c r="GL46" s="728">
        <f>GL9/GL50</f>
        <v>3.4269490877000002</v>
      </c>
      <c r="GQ46" s="728">
        <f>GQ9/GQ50</f>
        <v>3.5260941686999998</v>
      </c>
      <c r="GV46" s="728">
        <f>GV9/GV50</f>
        <v>3.5161413806000001</v>
      </c>
      <c r="HA46" s="728">
        <f>HA9/HA50</f>
        <v>0.54319254819999996</v>
      </c>
      <c r="HF46" s="728">
        <f>HF9/HF50</f>
        <v>0.64233762920000004</v>
      </c>
      <c r="HK46" s="728">
        <f>HK9/HK50</f>
        <v>0.63238484110000004</v>
      </c>
      <c r="HP46" s="728">
        <f>HP9/HP50</f>
        <v>1.1301518438</v>
      </c>
      <c r="HU46" s="728">
        <f>HU9/HU50</f>
        <v>1.2292969248000001</v>
      </c>
      <c r="HZ46" s="728">
        <f>HZ9/HZ50</f>
        <v>1.2193441368</v>
      </c>
      <c r="IE46" s="728">
        <f>IE9/IE50</f>
        <v>3.6291948449999998</v>
      </c>
      <c r="IJ46" s="728">
        <f>IJ9/IJ50</f>
        <v>4.2240653311000003</v>
      </c>
      <c r="IO46" s="728">
        <f>IO9/IO50</f>
        <v>4.1633278039999997</v>
      </c>
      <c r="IT46" s="728">
        <f>IT9/IT50</f>
        <v>0.83667219599999998</v>
      </c>
      <c r="IY46" s="728">
        <f>IY9/IY50</f>
        <v>0.93581727699999995</v>
      </c>
      <c r="JD46" s="728">
        <f>JD9/JD50</f>
        <v>0.92586448899999996</v>
      </c>
      <c r="JI46" s="728">
        <f>JI9/JI50</f>
        <v>2.6083960698999999</v>
      </c>
      <c r="JN46" s="728">
        <f>JN9/JN50</f>
        <v>3.2032665561</v>
      </c>
      <c r="JS46" s="728">
        <f>JS9/JS50</f>
        <v>3.1425290289999999</v>
      </c>
      <c r="JX46" s="728">
        <f>JX9/JX50</f>
        <v>1.6513972183000001</v>
      </c>
      <c r="KC46" s="728">
        <f>KC9/KC50</f>
        <v>2.2462677045000001</v>
      </c>
      <c r="KH46" s="728">
        <f>KH9/KH50</f>
        <v>2.1855301774</v>
      </c>
      <c r="MA46" s="728">
        <f t="shared" ref="MA46:MF46" si="148">MA40/MA50</f>
        <v>5.7547529999999998E-4</v>
      </c>
      <c r="MB46" s="728">
        <f t="shared" si="148"/>
        <v>8.1281099999999998E-4</v>
      </c>
      <c r="MC46" s="728">
        <f t="shared" si="148"/>
        <v>6.8776320000000005E-4</v>
      </c>
      <c r="MD46" s="728">
        <f t="shared" si="148"/>
        <v>8.0643100000000003E-4</v>
      </c>
      <c r="ME46" s="728">
        <f t="shared" si="148"/>
        <v>3.9938750000000002E-4</v>
      </c>
      <c r="MF46" s="728">
        <f t="shared" si="148"/>
        <v>4.4149549999999998E-4</v>
      </c>
      <c r="NE46" s="728">
        <f t="shared" ref="NE46:NJ46" si="149">NE40/NE50</f>
        <v>1.7864E-5</v>
      </c>
      <c r="NF46" s="728">
        <f t="shared" si="149"/>
        <v>1.5311999999999998E-5</v>
      </c>
      <c r="NG46" s="728">
        <f t="shared" si="149"/>
        <v>1.1484000000000001E-5</v>
      </c>
      <c r="NH46" s="728">
        <f t="shared" si="149"/>
        <v>5.1039999999999998E-6</v>
      </c>
      <c r="NI46" s="728">
        <f t="shared" si="149"/>
        <v>5.1039999999999998E-6</v>
      </c>
      <c r="NJ46" s="728">
        <f t="shared" si="149"/>
        <v>7.6559999999999992E-6</v>
      </c>
      <c r="NR46" s="728">
        <f>NR40/NR50</f>
        <v>2.1219854535999998</v>
      </c>
      <c r="NS46" s="728">
        <f t="shared" ref="NS46:NT46" si="150">NS40/NS50</f>
        <v>2.5213729744000002</v>
      </c>
      <c r="NT46" s="728">
        <f t="shared" si="150"/>
        <v>2.3978563226</v>
      </c>
    </row>
    <row r="47" spans="1:384" ht="63.75">
      <c r="A47" s="725" t="s">
        <v>1342</v>
      </c>
      <c r="BI47" s="729">
        <f>BI51*BI46</f>
        <v>1833</v>
      </c>
      <c r="BN47" s="729">
        <f>BN51*BN46</f>
        <v>0</v>
      </c>
      <c r="BS47" s="729">
        <f>BS51*BS46</f>
        <v>1833</v>
      </c>
      <c r="CC47" s="729">
        <f>CC51*CC46</f>
        <v>383</v>
      </c>
      <c r="CI47" s="729">
        <f>CI51*CI46</f>
        <v>2494</v>
      </c>
      <c r="CS47" s="729">
        <f>CS51*CS46</f>
        <v>2494</v>
      </c>
      <c r="CX47" s="729">
        <f>CX51*CX46</f>
        <v>2082</v>
      </c>
      <c r="DC47" s="729">
        <f>DC51*DC46</f>
        <v>639</v>
      </c>
      <c r="DI47" s="729">
        <f>DI51*DI46</f>
        <v>2427</v>
      </c>
      <c r="DX47" s="729">
        <f>DX51*DX46</f>
        <v>2353</v>
      </c>
      <c r="EC47" s="729">
        <f>EC51*EC46</f>
        <v>767</v>
      </c>
      <c r="ES47" s="729">
        <f>ES51*ES46</f>
        <v>25</v>
      </c>
      <c r="EX47" s="729">
        <f>EX51*EX46</f>
        <v>25</v>
      </c>
      <c r="FC47" s="729">
        <f>FC51*FC46</f>
        <v>25</v>
      </c>
      <c r="FH47" s="729">
        <f>FH51*FH46</f>
        <v>25</v>
      </c>
      <c r="FM47" s="729">
        <f>FM51*FM46</f>
        <v>25</v>
      </c>
      <c r="FR47" s="729">
        <f>FR51*FR46</f>
        <v>21</v>
      </c>
      <c r="FW47" s="729">
        <f>FW51*FW46</f>
        <v>33523</v>
      </c>
      <c r="GB47" s="729">
        <f>GB51*GB46</f>
        <v>37486</v>
      </c>
      <c r="GG47" s="729">
        <f>GG51*GG46</f>
        <v>37081</v>
      </c>
      <c r="GL47" s="729">
        <f>GL51*GL46</f>
        <v>22827</v>
      </c>
      <c r="GQ47" s="729">
        <f>GQ51*GQ46</f>
        <v>23487</v>
      </c>
      <c r="GV47" s="729">
        <f>GV51*GV46</f>
        <v>23421</v>
      </c>
      <c r="HA47" s="729">
        <f>HA51*HA46</f>
        <v>3618</v>
      </c>
      <c r="HF47" s="729">
        <f>HF51*HF46</f>
        <v>4279</v>
      </c>
      <c r="HK47" s="729">
        <f>HK51*HK46</f>
        <v>4212</v>
      </c>
      <c r="HP47" s="729">
        <f>HP51*HP46</f>
        <v>7528</v>
      </c>
      <c r="HU47" s="729">
        <f>HU51*HU46</f>
        <v>8188</v>
      </c>
      <c r="HZ47" s="729">
        <f>HZ51*HZ46</f>
        <v>8122</v>
      </c>
      <c r="IE47" s="729">
        <f>IE51*IE46</f>
        <v>24174</v>
      </c>
      <c r="IJ47" s="729">
        <f>IJ51*IJ46</f>
        <v>28136</v>
      </c>
      <c r="IO47" s="729">
        <f>IO51*IO46</f>
        <v>27732</v>
      </c>
      <c r="IT47" s="729">
        <f>IT51*IT46</f>
        <v>5573</v>
      </c>
      <c r="IY47" s="729">
        <f>IY51*IY46</f>
        <v>6233</v>
      </c>
      <c r="JD47" s="729">
        <f>JD51*JD46</f>
        <v>6167</v>
      </c>
      <c r="JI47" s="729">
        <f>JI51*JI46</f>
        <v>17375</v>
      </c>
      <c r="JN47" s="729">
        <f>JN51*JN46</f>
        <v>21337</v>
      </c>
      <c r="JS47" s="729">
        <f>JS51*JS46</f>
        <v>20932</v>
      </c>
      <c r="JX47" s="729">
        <f>JX51*JX46</f>
        <v>11000</v>
      </c>
      <c r="KC47" s="729">
        <f>KC51*KC46</f>
        <v>14962</v>
      </c>
      <c r="KH47" s="729">
        <f>KH51*KH46</f>
        <v>14558</v>
      </c>
      <c r="MA47" s="754">
        <f t="shared" ref="MA47:MF47" si="151">MA51*MA46</f>
        <v>3.83</v>
      </c>
      <c r="MB47" s="754">
        <f t="shared" si="151"/>
        <v>5.41</v>
      </c>
      <c r="MC47" s="754">
        <f t="shared" si="151"/>
        <v>4.58</v>
      </c>
      <c r="MD47" s="754">
        <f t="shared" si="151"/>
        <v>5.37</v>
      </c>
      <c r="ME47" s="754">
        <f t="shared" si="151"/>
        <v>2.66</v>
      </c>
      <c r="MF47" s="754">
        <f t="shared" si="151"/>
        <v>2.94</v>
      </c>
      <c r="NE47" s="754">
        <f t="shared" ref="NE47:NJ47" si="152">NE51*NE46</f>
        <v>0.12</v>
      </c>
      <c r="NF47" s="754">
        <f t="shared" si="152"/>
        <v>0.1</v>
      </c>
      <c r="NG47" s="754">
        <f t="shared" si="152"/>
        <v>0.08</v>
      </c>
      <c r="NH47" s="754">
        <f t="shared" si="152"/>
        <v>0.03</v>
      </c>
      <c r="NI47" s="754">
        <f t="shared" si="152"/>
        <v>0.03</v>
      </c>
      <c r="NJ47" s="754">
        <f t="shared" si="152"/>
        <v>0.05</v>
      </c>
      <c r="NR47" s="729">
        <f t="shared" ref="NR47:NT47" si="153">NR51*NR46</f>
        <v>14135</v>
      </c>
      <c r="NS47" s="729">
        <f t="shared" si="153"/>
        <v>16795</v>
      </c>
      <c r="NT47" s="729">
        <f t="shared" si="153"/>
        <v>15972</v>
      </c>
    </row>
    <row r="48" spans="1:384" ht="51">
      <c r="A48" s="725" t="s">
        <v>1343</v>
      </c>
      <c r="BI48" s="729">
        <f>BI52*BI46</f>
        <v>324</v>
      </c>
      <c r="BN48" s="729">
        <f>BN52*BN46</f>
        <v>0</v>
      </c>
      <c r="BS48" s="729">
        <f>BS52*BS46</f>
        <v>324</v>
      </c>
      <c r="CC48" s="729">
        <f>CC52*CC46</f>
        <v>68</v>
      </c>
      <c r="CI48" s="729">
        <f>CI52*CI46</f>
        <v>440</v>
      </c>
      <c r="CS48" s="729">
        <f>CS52*CS46</f>
        <v>440</v>
      </c>
      <c r="CX48" s="729">
        <f>CX52*CX46</f>
        <v>367</v>
      </c>
      <c r="DC48" s="729">
        <f>DC52*DC46</f>
        <v>113</v>
      </c>
      <c r="DI48" s="729">
        <f>DI52*DI46</f>
        <v>428</v>
      </c>
      <c r="DX48" s="729">
        <f>DX52*DX46</f>
        <v>416</v>
      </c>
      <c r="EC48" s="729">
        <f>EC52*EC46</f>
        <v>136</v>
      </c>
      <c r="ES48" s="729">
        <f>ES52*ES46</f>
        <v>5</v>
      </c>
      <c r="EX48" s="729">
        <f>EX52*EX46</f>
        <v>5</v>
      </c>
      <c r="FC48" s="729">
        <f>FC52*FC46</f>
        <v>5</v>
      </c>
      <c r="FH48" s="729">
        <f>FH52*FH46</f>
        <v>5</v>
      </c>
      <c r="FM48" s="729">
        <f>FM52*FM46</f>
        <v>5</v>
      </c>
      <c r="FR48" s="729">
        <f>FR52*FR46</f>
        <v>4</v>
      </c>
      <c r="FW48" s="729">
        <f>FW52*FW46</f>
        <v>5919</v>
      </c>
      <c r="GB48" s="729">
        <f>GB52*GB46</f>
        <v>6618</v>
      </c>
      <c r="GG48" s="729">
        <f>GG52*GG46</f>
        <v>6547</v>
      </c>
      <c r="GL48" s="729">
        <f>GL52*GL46</f>
        <v>4030</v>
      </c>
      <c r="GQ48" s="729">
        <f>GQ52*GQ46</f>
        <v>4147</v>
      </c>
      <c r="GV48" s="729">
        <f>GV52*GV46</f>
        <v>4135</v>
      </c>
      <c r="HA48" s="729">
        <f>HA52*HA46</f>
        <v>639</v>
      </c>
      <c r="HF48" s="729">
        <f>HF52*HF46</f>
        <v>755</v>
      </c>
      <c r="HK48" s="729">
        <f>HK52*HK46</f>
        <v>744</v>
      </c>
      <c r="HP48" s="729">
        <f>HP52*HP46</f>
        <v>1329</v>
      </c>
      <c r="HU48" s="729">
        <f>HU52*HU46</f>
        <v>1446</v>
      </c>
      <c r="HZ48" s="729">
        <f>HZ52*HZ46</f>
        <v>1434</v>
      </c>
      <c r="IE48" s="729">
        <f>IE52*IE46</f>
        <v>4268</v>
      </c>
      <c r="IJ48" s="729">
        <f>IJ52*IJ46</f>
        <v>4968</v>
      </c>
      <c r="IO48" s="729">
        <f>IO52*IO46</f>
        <v>4896</v>
      </c>
      <c r="IT48" s="729">
        <f>IT52*IT46</f>
        <v>984</v>
      </c>
      <c r="IY48" s="729">
        <f>IY52*IY46</f>
        <v>1101</v>
      </c>
      <c r="JD48" s="729">
        <f>JD52*JD46</f>
        <v>1089</v>
      </c>
      <c r="JI48" s="729">
        <f>JI52*JI46</f>
        <v>3067</v>
      </c>
      <c r="JN48" s="729">
        <f>JN52*JN46</f>
        <v>3767</v>
      </c>
      <c r="JS48" s="729">
        <f>JS52*JS46</f>
        <v>3696</v>
      </c>
      <c r="JX48" s="729">
        <f>JX52*JX46</f>
        <v>1942</v>
      </c>
      <c r="KC48" s="729">
        <f>KC52*KC46</f>
        <v>2642</v>
      </c>
      <c r="KH48" s="729">
        <f>KH52*KH46</f>
        <v>2570</v>
      </c>
      <c r="MA48" s="754">
        <f t="shared" ref="MA48:MF48" si="154">MA52*MA46</f>
        <v>0.68</v>
      </c>
      <c r="MB48" s="754">
        <f t="shared" si="154"/>
        <v>0.96</v>
      </c>
      <c r="MC48" s="754">
        <f t="shared" si="154"/>
        <v>0.81</v>
      </c>
      <c r="MD48" s="754">
        <f t="shared" si="154"/>
        <v>0.95</v>
      </c>
      <c r="ME48" s="754">
        <f t="shared" si="154"/>
        <v>0.47</v>
      </c>
      <c r="MF48" s="754">
        <f t="shared" si="154"/>
        <v>0.52</v>
      </c>
      <c r="NE48" s="754">
        <f t="shared" ref="NE48:NJ48" si="155">NE52*NE46</f>
        <v>0.02</v>
      </c>
      <c r="NF48" s="754">
        <f t="shared" si="155"/>
        <v>0.02</v>
      </c>
      <c r="NG48" s="754">
        <f t="shared" si="155"/>
        <v>0.01</v>
      </c>
      <c r="NH48" s="754">
        <f t="shared" si="155"/>
        <v>0.01</v>
      </c>
      <c r="NI48" s="754">
        <f t="shared" si="155"/>
        <v>0.01</v>
      </c>
      <c r="NJ48" s="754">
        <f t="shared" si="155"/>
        <v>0.01</v>
      </c>
      <c r="NR48" s="729">
        <f t="shared" ref="NR48:NT48" si="156">NR52*NR46</f>
        <v>2495</v>
      </c>
      <c r="NS48" s="729">
        <f t="shared" si="156"/>
        <v>2965</v>
      </c>
      <c r="NT48" s="729">
        <f t="shared" si="156"/>
        <v>2820</v>
      </c>
    </row>
    <row r="49" spans="1:384">
      <c r="A49" s="726" t="s">
        <v>462</v>
      </c>
      <c r="BI49" s="730">
        <f>BI7-BI47-BI48</f>
        <v>0</v>
      </c>
      <c r="BN49" s="730">
        <f>BN7-BN47-BN48</f>
        <v>0</v>
      </c>
      <c r="BS49" s="730">
        <f>BS7-BS47-BS48</f>
        <v>0</v>
      </c>
      <c r="CC49" s="730">
        <f>CC8-CC47-CC48</f>
        <v>0</v>
      </c>
      <c r="CI49" s="730">
        <f>CI7-CI47-CI48</f>
        <v>0</v>
      </c>
      <c r="CS49" s="730">
        <f>CS7-CS47-CS48</f>
        <v>0</v>
      </c>
      <c r="CX49" s="730">
        <f>CX8-CX47-CX48</f>
        <v>0</v>
      </c>
      <c r="DC49" s="730">
        <f>DC8-DC47-DC48</f>
        <v>0</v>
      </c>
      <c r="DI49" s="730">
        <f>DI7-DI47-DI48</f>
        <v>0</v>
      </c>
      <c r="DX49" s="730">
        <f>DX8-DX47-DX48</f>
        <v>0</v>
      </c>
      <c r="EC49" s="730">
        <f>EC8-EC47-EC48</f>
        <v>0</v>
      </c>
      <c r="ES49" s="730">
        <f>ES9-ES47-ES48</f>
        <v>0</v>
      </c>
      <c r="EX49" s="730">
        <f>EX9-EX47-EX48</f>
        <v>0</v>
      </c>
      <c r="FC49" s="730">
        <f>FC9-FC47-FC48</f>
        <v>0</v>
      </c>
      <c r="FH49" s="730">
        <f>FH9-FH47-FH48</f>
        <v>0</v>
      </c>
      <c r="FM49" s="730">
        <f>FM9-FM47-FM48</f>
        <v>0</v>
      </c>
      <c r="FR49" s="730">
        <f>FR9-FR47-FR48</f>
        <v>0</v>
      </c>
      <c r="FW49" s="730">
        <f>FW9-FW47-FW48</f>
        <v>0</v>
      </c>
      <c r="GB49" s="730">
        <f>GB9-GB47-GB48</f>
        <v>0</v>
      </c>
      <c r="GG49" s="730">
        <f>GG9-GG47-GG48</f>
        <v>0</v>
      </c>
      <c r="GL49" s="730">
        <f>GL9-GL47-GL48</f>
        <v>0</v>
      </c>
      <c r="GQ49" s="730">
        <f>GQ9-GQ47-GQ48</f>
        <v>0</v>
      </c>
      <c r="GV49" s="730">
        <f>GV9-GV47-GV48</f>
        <v>0</v>
      </c>
      <c r="HA49" s="730">
        <f>HA9-HA47-HA48</f>
        <v>0</v>
      </c>
      <c r="HF49" s="730">
        <f>HF9-HF47-HF48</f>
        <v>0</v>
      </c>
      <c r="HK49" s="730">
        <f>HK9-HK47-HK48</f>
        <v>0</v>
      </c>
      <c r="HP49" s="730">
        <f>HP9-HP47-HP48</f>
        <v>0</v>
      </c>
      <c r="HU49" s="730">
        <f>HU9-HU47-HU48</f>
        <v>0</v>
      </c>
      <c r="HZ49" s="730">
        <f>HZ9-HZ47-HZ48</f>
        <v>0</v>
      </c>
      <c r="IE49" s="730">
        <f>IE9-IE47-IE48</f>
        <v>0</v>
      </c>
      <c r="IJ49" s="730">
        <f>IJ9-IJ47-IJ48</f>
        <v>0</v>
      </c>
      <c r="IO49" s="730">
        <f>IO9-IO47-IO48</f>
        <v>0</v>
      </c>
      <c r="IT49" s="730">
        <f>IT9-IT47-IT48</f>
        <v>0</v>
      </c>
      <c r="IY49" s="730">
        <f>IY9-IY47-IY48</f>
        <v>0</v>
      </c>
      <c r="JD49" s="730">
        <f>JD9-JD47-JD48</f>
        <v>0</v>
      </c>
      <c r="JI49" s="730">
        <f>JI9-JI47-JI48</f>
        <v>0</v>
      </c>
      <c r="JN49" s="730">
        <f>JN9-JN47-JN48</f>
        <v>0</v>
      </c>
      <c r="JS49" s="730">
        <f>JS9-JS47-JS48</f>
        <v>0</v>
      </c>
      <c r="JX49" s="730">
        <f>JX9-JX47-JX48</f>
        <v>0</v>
      </c>
      <c r="KC49" s="730">
        <f>KC9-KC47-KC48</f>
        <v>0</v>
      </c>
      <c r="KH49" s="730">
        <f>KH9-KH47-KH48</f>
        <v>0</v>
      </c>
      <c r="MA49" s="755">
        <f t="shared" ref="MA49:MF49" si="157">MA40-MA47-MA48</f>
        <v>0</v>
      </c>
      <c r="MB49" s="755">
        <f t="shared" si="157"/>
        <v>0</v>
      </c>
      <c r="MC49" s="755">
        <f t="shared" si="157"/>
        <v>0</v>
      </c>
      <c r="MD49" s="755">
        <f t="shared" si="157"/>
        <v>0</v>
      </c>
      <c r="ME49" s="755">
        <f t="shared" si="157"/>
        <v>0</v>
      </c>
      <c r="MF49" s="755">
        <f t="shared" si="157"/>
        <v>0</v>
      </c>
      <c r="NE49" s="755">
        <f t="shared" ref="NE49:NJ49" si="158">NE40-NE47-NE48</f>
        <v>0</v>
      </c>
      <c r="NF49" s="755">
        <f t="shared" si="158"/>
        <v>0</v>
      </c>
      <c r="NG49" s="755">
        <f t="shared" si="158"/>
        <v>0</v>
      </c>
      <c r="NH49" s="755">
        <f t="shared" si="158"/>
        <v>0</v>
      </c>
      <c r="NI49" s="755">
        <f t="shared" si="158"/>
        <v>0</v>
      </c>
      <c r="NJ49" s="755">
        <f t="shared" si="158"/>
        <v>0</v>
      </c>
      <c r="NR49" s="730">
        <f>NR40-NR47-NR48</f>
        <v>0</v>
      </c>
      <c r="NS49" s="730">
        <f t="shared" ref="NS49:NT49" si="159">NS40-NS47-NS48</f>
        <v>0</v>
      </c>
      <c r="NT49" s="730">
        <f t="shared" si="159"/>
        <v>0</v>
      </c>
    </row>
    <row r="50" spans="1:384" ht="25.5">
      <c r="A50" s="727" t="s">
        <v>1367</v>
      </c>
      <c r="BI50" s="731">
        <f>BI51+BI52</f>
        <v>7837</v>
      </c>
      <c r="BN50" s="731">
        <f>BN51+BN52</f>
        <v>7837</v>
      </c>
      <c r="BS50" s="731">
        <f>BS51+BS52</f>
        <v>7837</v>
      </c>
      <c r="CC50" s="731">
        <f>CC51+CC52</f>
        <v>7837</v>
      </c>
      <c r="CI50" s="731">
        <f>CI51+CI52</f>
        <v>7837</v>
      </c>
      <c r="CS50" s="731">
        <f>CS51+CS52</f>
        <v>7837</v>
      </c>
      <c r="CX50" s="731">
        <f>CX51+CX52</f>
        <v>7837</v>
      </c>
      <c r="DC50" s="731">
        <f>DC51+DC52</f>
        <v>7837</v>
      </c>
      <c r="DI50" s="731">
        <f>DI51+DI52</f>
        <v>7837</v>
      </c>
      <c r="DX50" s="731">
        <f>DX51+DX52</f>
        <v>7837</v>
      </c>
      <c r="EC50" s="731">
        <f>EC51+EC52</f>
        <v>7837</v>
      </c>
      <c r="ES50" s="731">
        <f>ES51+ES52</f>
        <v>7837</v>
      </c>
      <c r="EX50" s="731">
        <f>EX51+EX52</f>
        <v>7837</v>
      </c>
      <c r="FC50" s="731">
        <f>FC51+FC52</f>
        <v>7837</v>
      </c>
      <c r="FH50" s="731">
        <f>FH51+FH52</f>
        <v>7837</v>
      </c>
      <c r="FM50" s="731">
        <f>FM51+FM52</f>
        <v>7837</v>
      </c>
      <c r="FR50" s="731">
        <f>FR51+FR52</f>
        <v>7837</v>
      </c>
      <c r="FW50" s="731">
        <f>FW51+FW52</f>
        <v>7837</v>
      </c>
      <c r="GB50" s="731">
        <f>GB51+GB52</f>
        <v>7837</v>
      </c>
      <c r="GG50" s="731">
        <f>GG51+GG52</f>
        <v>7837</v>
      </c>
      <c r="GL50" s="731">
        <f>GL51+GL52</f>
        <v>7837</v>
      </c>
      <c r="GQ50" s="731">
        <f>GQ51+GQ52</f>
        <v>7837</v>
      </c>
      <c r="GV50" s="731">
        <f>GV51+GV52</f>
        <v>7837</v>
      </c>
      <c r="HA50" s="731">
        <f>HA51+HA52</f>
        <v>7837</v>
      </c>
      <c r="HF50" s="731">
        <f>HF51+HF52</f>
        <v>7837</v>
      </c>
      <c r="HK50" s="731">
        <f>HK51+HK52</f>
        <v>7837</v>
      </c>
      <c r="HP50" s="731">
        <f>HP51+HP52</f>
        <v>7837</v>
      </c>
      <c r="HU50" s="731">
        <f>HU51+HU52</f>
        <v>7837</v>
      </c>
      <c r="HZ50" s="731">
        <f>HZ51+HZ52</f>
        <v>7837</v>
      </c>
      <c r="IE50" s="731">
        <f>IE51+IE52</f>
        <v>7837</v>
      </c>
      <c r="IJ50" s="731">
        <f>IJ51+IJ52</f>
        <v>7837</v>
      </c>
      <c r="IO50" s="731">
        <f>IO51+IO52</f>
        <v>7837</v>
      </c>
      <c r="IT50" s="731">
        <f>IT51+IT52</f>
        <v>7837</v>
      </c>
      <c r="IY50" s="731">
        <f>IY51+IY52</f>
        <v>7837</v>
      </c>
      <c r="JD50" s="731">
        <f>JD51+JD52</f>
        <v>7837</v>
      </c>
      <c r="JI50" s="731">
        <f>JI51+JI52</f>
        <v>7837</v>
      </c>
      <c r="JN50" s="731">
        <f>JN51+JN52</f>
        <v>7837</v>
      </c>
      <c r="JS50" s="731">
        <f>JS51+JS52</f>
        <v>7837</v>
      </c>
      <c r="JX50" s="731">
        <f>JX51+JX52</f>
        <v>7837</v>
      </c>
      <c r="KC50" s="731">
        <f>KC51+KC52</f>
        <v>7837</v>
      </c>
      <c r="KH50" s="731">
        <f>KH51+KH52</f>
        <v>7837</v>
      </c>
      <c r="MA50" s="731">
        <f t="shared" ref="MA50:MF50" si="160">MA51+MA52</f>
        <v>7837</v>
      </c>
      <c r="MB50" s="731">
        <f t="shared" si="160"/>
        <v>7837</v>
      </c>
      <c r="MC50" s="731">
        <f t="shared" si="160"/>
        <v>7837</v>
      </c>
      <c r="MD50" s="731">
        <f t="shared" si="160"/>
        <v>7837</v>
      </c>
      <c r="ME50" s="731">
        <f t="shared" si="160"/>
        <v>7837</v>
      </c>
      <c r="MF50" s="731">
        <f t="shared" si="160"/>
        <v>7837</v>
      </c>
      <c r="NE50" s="731">
        <f t="shared" ref="NE50:NJ50" si="161">NE51+NE52</f>
        <v>7837</v>
      </c>
      <c r="NF50" s="731">
        <f t="shared" si="161"/>
        <v>7837</v>
      </c>
      <c r="NG50" s="731">
        <f t="shared" si="161"/>
        <v>7837</v>
      </c>
      <c r="NH50" s="731">
        <f t="shared" si="161"/>
        <v>7837</v>
      </c>
      <c r="NI50" s="731">
        <f t="shared" si="161"/>
        <v>7837</v>
      </c>
      <c r="NJ50" s="731">
        <f t="shared" si="161"/>
        <v>7837</v>
      </c>
      <c r="NR50" s="731">
        <f t="shared" ref="NR50:NT50" si="162">NR51+NR52</f>
        <v>7837</v>
      </c>
      <c r="NS50" s="731">
        <f t="shared" si="162"/>
        <v>7837</v>
      </c>
      <c r="NT50" s="731">
        <f t="shared" si="162"/>
        <v>7837</v>
      </c>
    </row>
    <row r="51" spans="1:384" ht="63.75">
      <c r="A51" s="725" t="s">
        <v>1342</v>
      </c>
      <c r="BI51" s="732">
        <v>6661</v>
      </c>
      <c r="BN51" s="732">
        <v>6661</v>
      </c>
      <c r="BS51" s="732">
        <v>6661</v>
      </c>
      <c r="CC51" s="732">
        <v>6661</v>
      </c>
      <c r="CI51" s="732">
        <v>6661</v>
      </c>
      <c r="CS51" s="732">
        <v>6661</v>
      </c>
      <c r="CX51" s="732">
        <v>6661</v>
      </c>
      <c r="DC51" s="732">
        <v>6661</v>
      </c>
      <c r="DI51" s="732">
        <v>6661</v>
      </c>
      <c r="DX51" s="732">
        <v>6661</v>
      </c>
      <c r="EC51" s="732">
        <v>6661</v>
      </c>
      <c r="ES51" s="732">
        <v>6661</v>
      </c>
      <c r="EX51" s="732">
        <v>6661</v>
      </c>
      <c r="FC51" s="732">
        <v>6661</v>
      </c>
      <c r="FH51" s="732">
        <v>6661</v>
      </c>
      <c r="FM51" s="732">
        <v>6661</v>
      </c>
      <c r="FR51" s="732">
        <v>6661</v>
      </c>
      <c r="FW51" s="732">
        <v>6661</v>
      </c>
      <c r="GB51" s="732">
        <v>6661</v>
      </c>
      <c r="GG51" s="732">
        <v>6661</v>
      </c>
      <c r="GL51" s="732">
        <v>6661</v>
      </c>
      <c r="GQ51" s="732">
        <v>6661</v>
      </c>
      <c r="GV51" s="732">
        <v>6661</v>
      </c>
      <c r="HA51" s="732">
        <v>6661</v>
      </c>
      <c r="HF51" s="732">
        <v>6661</v>
      </c>
      <c r="HK51" s="732">
        <v>6661</v>
      </c>
      <c r="HP51" s="732">
        <v>6661</v>
      </c>
      <c r="HU51" s="732">
        <v>6661</v>
      </c>
      <c r="HZ51" s="732">
        <v>6661</v>
      </c>
      <c r="IE51" s="732">
        <v>6661</v>
      </c>
      <c r="IJ51" s="732">
        <v>6661</v>
      </c>
      <c r="IO51" s="732">
        <v>6661</v>
      </c>
      <c r="IT51" s="732">
        <v>6661</v>
      </c>
      <c r="IY51" s="732">
        <v>6661</v>
      </c>
      <c r="JD51" s="732">
        <v>6661</v>
      </c>
      <c r="JI51" s="732">
        <v>6661</v>
      </c>
      <c r="JN51" s="732">
        <v>6661</v>
      </c>
      <c r="JS51" s="732">
        <v>6661</v>
      </c>
      <c r="JX51" s="732">
        <v>6661</v>
      </c>
      <c r="KC51" s="732">
        <v>6661</v>
      </c>
      <c r="KH51" s="732">
        <v>6661</v>
      </c>
      <c r="MA51" s="732">
        <v>6661</v>
      </c>
      <c r="MB51" s="732">
        <v>6661</v>
      </c>
      <c r="MC51" s="732">
        <v>6661</v>
      </c>
      <c r="MD51" s="732">
        <v>6661</v>
      </c>
      <c r="ME51" s="732">
        <v>6661</v>
      </c>
      <c r="MF51" s="732">
        <v>6661</v>
      </c>
      <c r="NE51" s="732">
        <v>6661</v>
      </c>
      <c r="NF51" s="732">
        <v>6661</v>
      </c>
      <c r="NG51" s="732">
        <v>6661</v>
      </c>
      <c r="NH51" s="732">
        <v>6661</v>
      </c>
      <c r="NI51" s="732">
        <v>6661</v>
      </c>
      <c r="NJ51" s="732">
        <v>6661</v>
      </c>
      <c r="NR51" s="732">
        <v>6661</v>
      </c>
      <c r="NS51" s="732">
        <v>6661</v>
      </c>
      <c r="NT51" s="732">
        <v>6661</v>
      </c>
    </row>
    <row r="52" spans="1:384" ht="51">
      <c r="A52" s="725" t="s">
        <v>1343</v>
      </c>
      <c r="BI52" s="732">
        <v>1176</v>
      </c>
      <c r="BN52" s="732">
        <v>1176</v>
      </c>
      <c r="BS52" s="732">
        <v>1176</v>
      </c>
      <c r="CC52" s="732">
        <v>1176</v>
      </c>
      <c r="CI52" s="732">
        <v>1176</v>
      </c>
      <c r="CS52" s="732">
        <v>1176</v>
      </c>
      <c r="CX52" s="732">
        <v>1176</v>
      </c>
      <c r="DC52" s="732">
        <v>1176</v>
      </c>
      <c r="DI52" s="732">
        <v>1176</v>
      </c>
      <c r="DX52" s="732">
        <v>1176</v>
      </c>
      <c r="EC52" s="732">
        <v>1176</v>
      </c>
      <c r="ES52" s="732">
        <v>1176</v>
      </c>
      <c r="EX52" s="732">
        <v>1176</v>
      </c>
      <c r="FC52" s="732">
        <v>1176</v>
      </c>
      <c r="FH52" s="732">
        <v>1176</v>
      </c>
      <c r="FM52" s="732">
        <v>1176</v>
      </c>
      <c r="FR52" s="732">
        <v>1176</v>
      </c>
      <c r="FW52" s="732">
        <v>1176</v>
      </c>
      <c r="GB52" s="732">
        <v>1176</v>
      </c>
      <c r="GG52" s="732">
        <v>1176</v>
      </c>
      <c r="GL52" s="732">
        <v>1176</v>
      </c>
      <c r="GQ52" s="732">
        <v>1176</v>
      </c>
      <c r="GV52" s="732">
        <v>1176</v>
      </c>
      <c r="HA52" s="732">
        <v>1176</v>
      </c>
      <c r="HF52" s="732">
        <v>1176</v>
      </c>
      <c r="HK52" s="732">
        <v>1176</v>
      </c>
      <c r="HP52" s="732">
        <v>1176</v>
      </c>
      <c r="HU52" s="732">
        <v>1176</v>
      </c>
      <c r="HZ52" s="732">
        <v>1176</v>
      </c>
      <c r="IE52" s="732">
        <v>1176</v>
      </c>
      <c r="IJ52" s="732">
        <v>1176</v>
      </c>
      <c r="IO52" s="732">
        <v>1176</v>
      </c>
      <c r="IT52" s="732">
        <v>1176</v>
      </c>
      <c r="IY52" s="732">
        <v>1176</v>
      </c>
      <c r="JD52" s="732">
        <v>1176</v>
      </c>
      <c r="JI52" s="732">
        <v>1176</v>
      </c>
      <c r="JN52" s="732">
        <v>1176</v>
      </c>
      <c r="JS52" s="732">
        <v>1176</v>
      </c>
      <c r="JX52" s="732">
        <v>1176</v>
      </c>
      <c r="KC52" s="732">
        <v>1176</v>
      </c>
      <c r="KH52" s="732">
        <v>1176</v>
      </c>
      <c r="MA52" s="732">
        <v>1176</v>
      </c>
      <c r="MB52" s="732">
        <v>1176</v>
      </c>
      <c r="MC52" s="732">
        <v>1176</v>
      </c>
      <c r="MD52" s="732">
        <v>1176</v>
      </c>
      <c r="ME52" s="732">
        <v>1176</v>
      </c>
      <c r="MF52" s="732">
        <v>1176</v>
      </c>
      <c r="NE52" s="732">
        <v>1176</v>
      </c>
      <c r="NF52" s="732">
        <v>1176</v>
      </c>
      <c r="NG52" s="732">
        <v>1176</v>
      </c>
      <c r="NH52" s="732">
        <v>1176</v>
      </c>
      <c r="NI52" s="732">
        <v>1176</v>
      </c>
      <c r="NJ52" s="732">
        <v>1176</v>
      </c>
      <c r="NR52" s="732">
        <v>1176</v>
      </c>
      <c r="NS52" s="732">
        <v>1176</v>
      </c>
      <c r="NT52" s="732">
        <v>1176</v>
      </c>
    </row>
  </sheetData>
  <mergeCells count="64">
    <mergeCell ref="NO4:NQ4"/>
    <mergeCell ref="NO5:NQ5"/>
    <mergeCell ref="NR4:NT4"/>
    <mergeCell ref="NR5:NT5"/>
    <mergeCell ref="LU4:LZ4"/>
    <mergeCell ref="MA4:MF4"/>
    <mergeCell ref="LU5:LZ5"/>
    <mergeCell ref="MA5:MF5"/>
    <mergeCell ref="MY4:ND4"/>
    <mergeCell ref="NE4:NJ4"/>
    <mergeCell ref="MY5:ND5"/>
    <mergeCell ref="NE5:NJ5"/>
    <mergeCell ref="MS4:MX4"/>
    <mergeCell ref="NL4:NN4"/>
    <mergeCell ref="MS5:MX5"/>
    <mergeCell ref="NL5:NN5"/>
    <mergeCell ref="LC5:LH5"/>
    <mergeCell ref="LI5:LN5"/>
    <mergeCell ref="LO5:LT5"/>
    <mergeCell ref="MG5:ML5"/>
    <mergeCell ref="MM5:MR5"/>
    <mergeCell ref="LC4:LH4"/>
    <mergeCell ref="LI4:LN4"/>
    <mergeCell ref="LO4:LT4"/>
    <mergeCell ref="MG4:ML4"/>
    <mergeCell ref="MM4:MR4"/>
    <mergeCell ref="LA5:LA6"/>
    <mergeCell ref="EH5:EH6"/>
    <mergeCell ref="EI5:EL5"/>
    <mergeCell ref="EM5:EQ5"/>
    <mergeCell ref="ER5:FU5"/>
    <mergeCell ref="FV5:KK5"/>
    <mergeCell ref="KO5:KR5"/>
    <mergeCell ref="KS5:KS6"/>
    <mergeCell ref="KT5:KW5"/>
    <mergeCell ref="KX5:KX6"/>
    <mergeCell ref="KY5:KY6"/>
    <mergeCell ref="KZ5:KZ6"/>
    <mergeCell ref="AY5:BA5"/>
    <mergeCell ref="BB5:BD5"/>
    <mergeCell ref="BE5:BG5"/>
    <mergeCell ref="BH5:CG5"/>
    <mergeCell ref="CH5:DG5"/>
    <mergeCell ref="DH5:EG5"/>
    <mergeCell ref="BH4:KS4"/>
    <mergeCell ref="B5:E5"/>
    <mergeCell ref="F5:I5"/>
    <mergeCell ref="J5:J6"/>
    <mergeCell ref="K5:P5"/>
    <mergeCell ref="Q5:V5"/>
    <mergeCell ref="W5:AB5"/>
    <mergeCell ref="AC5:AC6"/>
    <mergeCell ref="AD5:AI5"/>
    <mergeCell ref="AJ5:AL5"/>
    <mergeCell ref="AJ4:BG4"/>
    <mergeCell ref="AM5:AO5"/>
    <mergeCell ref="AP5:AR5"/>
    <mergeCell ref="AS5:AU5"/>
    <mergeCell ref="AV5:AX5"/>
    <mergeCell ref="B2:AB2"/>
    <mergeCell ref="A4:A6"/>
    <mergeCell ref="B4:E4"/>
    <mergeCell ref="F4:J4"/>
    <mergeCell ref="K4:AC4"/>
  </mergeCells>
  <pageMargins left="0.70866141732283472" right="0.70866141732283472" top="0.74803149606299213" bottom="0.74803149606299213" header="0.31496062992125984" footer="0.31496062992125984"/>
  <pageSetup paperSize="9" fitToWidth="4" orientation="portrait" horizontalDpi="180" verticalDpi="18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2:NT52"/>
  <sheetViews>
    <sheetView workbookViewId="0">
      <pane xSplit="1" ySplit="9" topLeftCell="B36" activePane="bottomRight" state="frozen"/>
      <selection pane="topRight" activeCell="B1" sqref="B1"/>
      <selection pane="bottomLeft" activeCell="A10" sqref="A10"/>
      <selection pane="bottomRight" activeCell="A43" sqref="A43:XFD44"/>
    </sheetView>
  </sheetViews>
  <sheetFormatPr defaultRowHeight="15"/>
  <cols>
    <col min="1" max="1" width="27.5703125" style="502" customWidth="1"/>
    <col min="2" max="5" width="5.7109375" style="502" customWidth="1"/>
    <col min="6" max="6" width="11.5703125" style="502" customWidth="1"/>
    <col min="7" max="8" width="10.42578125" style="502" customWidth="1"/>
    <col min="9" max="9" width="10.28515625" style="502" customWidth="1"/>
    <col min="10" max="10" width="9" style="502" customWidth="1"/>
    <col min="11" max="11" width="7.28515625" style="502" customWidth="1"/>
    <col min="12" max="12" width="5.7109375" style="502" hidden="1" customWidth="1"/>
    <col min="13" max="13" width="5.7109375" style="502" customWidth="1"/>
    <col min="14" max="14" width="6.42578125" style="502" hidden="1" customWidth="1"/>
    <col min="15" max="15" width="5.7109375" style="502" customWidth="1"/>
    <col min="16" max="16" width="6.85546875" style="502" customWidth="1"/>
    <col min="17" max="17" width="7.5703125" style="502" customWidth="1"/>
    <col min="18" max="18" width="5.7109375" style="502" hidden="1" customWidth="1"/>
    <col min="19" max="21" width="5.7109375" style="502" customWidth="1"/>
    <col min="22" max="22" width="7.140625" style="502" customWidth="1"/>
    <col min="23" max="23" width="7.7109375" style="502" customWidth="1"/>
    <col min="24" max="24" width="5.7109375" style="502" hidden="1" customWidth="1"/>
    <col min="25" max="25" width="7.5703125" style="502" hidden="1" customWidth="1"/>
    <col min="26" max="27" width="5.7109375" style="502" customWidth="1"/>
    <col min="28" max="28" width="6.7109375" style="502" customWidth="1"/>
    <col min="29" max="29" width="8.5703125" style="502" customWidth="1"/>
    <col min="30" max="30" width="7.28515625" style="502" customWidth="1"/>
    <col min="31" max="31" width="6.85546875" style="502" customWidth="1"/>
    <col min="32" max="32" width="8.140625" style="502" customWidth="1"/>
    <col min="33" max="33" width="8.28515625" style="502" customWidth="1"/>
    <col min="34" max="35" width="5.7109375" style="502" customWidth="1"/>
    <col min="36" max="36" width="7.42578125" style="502" customWidth="1"/>
    <col min="37" max="38" width="7.7109375" style="502" customWidth="1"/>
    <col min="39" max="47" width="5.7109375" style="502" customWidth="1"/>
    <col min="48" max="48" width="7.85546875" style="502" customWidth="1"/>
    <col min="49" max="59" width="5.7109375" style="502" customWidth="1"/>
    <col min="60" max="60" width="13" style="502" customWidth="1"/>
    <col min="61" max="64" width="10.85546875" style="502" customWidth="1"/>
    <col min="65" max="74" width="9.85546875" style="502" customWidth="1"/>
    <col min="75" max="79" width="3.140625" style="502" hidden="1" customWidth="1"/>
    <col min="80" max="84" width="8.85546875" style="502" customWidth="1"/>
    <col min="85" max="85" width="14.42578125" style="502" customWidth="1"/>
    <col min="86" max="86" width="12.28515625" style="502" customWidth="1"/>
    <col min="87" max="87" width="10.85546875" style="502" customWidth="1"/>
    <col min="88" max="88" width="12.5703125" style="502" customWidth="1"/>
    <col min="89" max="89" width="12.28515625" style="502" customWidth="1"/>
    <col min="90" max="90" width="10.85546875" style="502" customWidth="1"/>
    <col min="91" max="95" width="9.85546875" style="502" customWidth="1"/>
    <col min="96" max="96" width="13.42578125" style="502" customWidth="1"/>
    <col min="97" max="97" width="9.85546875" style="502" customWidth="1"/>
    <col min="98" max="98" width="11.28515625" style="502" customWidth="1"/>
    <col min="99" max="99" width="12.42578125" style="502" customWidth="1"/>
    <col min="100" max="100" width="12.5703125" style="502" customWidth="1"/>
    <col min="101" max="105" width="8.85546875" style="502" customWidth="1"/>
    <col min="106" max="110" width="9.85546875" style="502" customWidth="1"/>
    <col min="111" max="111" width="12.28515625" style="502" customWidth="1"/>
    <col min="112" max="121" width="9.85546875" style="502" customWidth="1"/>
    <col min="122" max="126" width="3.42578125" style="502" customWidth="1"/>
    <col min="127" max="136" width="8.85546875" style="502" customWidth="1"/>
    <col min="137" max="137" width="10.85546875" style="502" customWidth="1"/>
    <col min="138" max="138" width="12.28515625" style="502" customWidth="1"/>
    <col min="139" max="147" width="10.85546875" style="502" customWidth="1"/>
    <col min="148" max="157" width="8.85546875" style="502" customWidth="1"/>
    <col min="158" max="162" width="7.85546875" style="502" customWidth="1"/>
    <col min="163" max="163" width="10.7109375" style="502" customWidth="1"/>
    <col min="164" max="164" width="7.42578125" style="502" customWidth="1"/>
    <col min="165" max="165" width="9.42578125" style="502" customWidth="1"/>
    <col min="166" max="166" width="10.28515625" style="502" customWidth="1"/>
    <col min="167" max="167" width="7.42578125" style="502" customWidth="1"/>
    <col min="168" max="177" width="8.85546875" style="502" customWidth="1"/>
    <col min="178" max="197" width="7.42578125" style="502" customWidth="1"/>
    <col min="198" max="207" width="8.85546875" style="502" customWidth="1"/>
    <col min="208" max="212" width="7.42578125" style="502" customWidth="1"/>
    <col min="213" max="213" width="9.7109375" style="502" customWidth="1"/>
    <col min="214" max="214" width="6.7109375" style="502" customWidth="1"/>
    <col min="215" max="216" width="7" style="502" customWidth="1"/>
    <col min="217" max="217" width="6.5703125" style="502" customWidth="1"/>
    <col min="218" max="222" width="8.85546875" style="502" customWidth="1"/>
    <col min="223" max="223" width="10.28515625" style="502" customWidth="1"/>
    <col min="224" max="224" width="7.7109375" style="502" customWidth="1"/>
    <col min="225" max="225" width="6.85546875" style="502" customWidth="1"/>
    <col min="226" max="226" width="7.42578125" style="502" customWidth="1"/>
    <col min="227" max="227" width="5.7109375" style="502" customWidth="1"/>
    <col min="228" max="228" width="9.42578125" style="502" customWidth="1"/>
    <col min="229" max="229" width="5.7109375" style="502" customWidth="1"/>
    <col min="230" max="230" width="6.42578125" style="502" customWidth="1"/>
    <col min="231" max="231" width="6.85546875" style="502" customWidth="1"/>
    <col min="232" max="232" width="5.7109375" style="502" customWidth="1"/>
    <col min="233" max="233" width="11.85546875" style="502" customWidth="1"/>
    <col min="234" max="234" width="5.7109375" style="502" customWidth="1"/>
    <col min="235" max="235" width="6.85546875" style="502" customWidth="1"/>
    <col min="236" max="236" width="7.5703125" style="502" customWidth="1"/>
    <col min="237" max="237" width="5.7109375" style="502" customWidth="1"/>
    <col min="238" max="238" width="9.28515625" style="502" customWidth="1"/>
    <col min="239" max="239" width="7.28515625" style="502" customWidth="1"/>
    <col min="240" max="240" width="8.28515625" style="502" customWidth="1"/>
    <col min="241" max="241" width="8.140625" style="502" customWidth="1"/>
    <col min="242" max="242" width="7" style="502" customWidth="1"/>
    <col min="243" max="243" width="11.140625" style="502" customWidth="1"/>
    <col min="244" max="244" width="7.7109375" style="502" customWidth="1"/>
    <col min="245" max="245" width="8.42578125" style="502" customWidth="1"/>
    <col min="246" max="246" width="7.42578125" style="502" customWidth="1"/>
    <col min="247" max="247" width="7" style="502" customWidth="1"/>
    <col min="248" max="248" width="8.28515625" style="502" customWidth="1"/>
    <col min="249" max="249" width="6.85546875" style="502" customWidth="1"/>
    <col min="250" max="250" width="8" style="502" customWidth="1"/>
    <col min="251" max="251" width="7.42578125" style="502" customWidth="1"/>
    <col min="252" max="252" width="6.85546875" style="502" customWidth="1"/>
    <col min="253" max="253" width="10" style="502" customWidth="1"/>
    <col min="254" max="254" width="6.5703125" style="502" customWidth="1"/>
    <col min="255" max="255" width="7.28515625" style="502" customWidth="1"/>
    <col min="256" max="256" width="8" style="502" customWidth="1"/>
    <col min="257" max="257" width="7.42578125" style="502" customWidth="1"/>
    <col min="258" max="258" width="10.140625" style="502" customWidth="1"/>
    <col min="259" max="259" width="6.42578125" style="502" customWidth="1"/>
    <col min="260" max="260" width="6.85546875" style="502" customWidth="1"/>
    <col min="261" max="261" width="7.85546875" style="502" customWidth="1"/>
    <col min="262" max="262" width="7.42578125" style="502" customWidth="1"/>
    <col min="263" max="263" width="8.85546875" style="502" customWidth="1"/>
    <col min="264" max="264" width="5.7109375" style="502" customWidth="1"/>
    <col min="265" max="265" width="6.7109375" style="502" customWidth="1"/>
    <col min="266" max="266" width="6.5703125" style="502" customWidth="1"/>
    <col min="267" max="267" width="5.7109375" style="502" customWidth="1"/>
    <col min="268" max="268" width="10" style="502" customWidth="1"/>
    <col min="269" max="269" width="7.42578125" style="502" customWidth="1"/>
    <col min="270" max="270" width="7.5703125" style="502" customWidth="1"/>
    <col min="271" max="271" width="7.28515625" style="502" customWidth="1"/>
    <col min="272" max="272" width="7.140625" style="502" customWidth="1"/>
    <col min="273" max="273" width="9.140625" style="502" customWidth="1"/>
    <col min="274" max="274" width="6.5703125" style="502" customWidth="1"/>
    <col min="275" max="275" width="7.42578125" style="502" customWidth="1"/>
    <col min="276" max="276" width="8.140625" style="502" customWidth="1"/>
    <col min="277" max="277" width="7.5703125" style="502" customWidth="1"/>
    <col min="278" max="278" width="8.85546875" style="502" customWidth="1"/>
    <col min="279" max="279" width="7.140625" style="502" customWidth="1"/>
    <col min="280" max="280" width="7.28515625" style="502" customWidth="1"/>
    <col min="281" max="282" width="7.7109375" style="502" customWidth="1"/>
    <col min="283" max="283" width="9.85546875" style="502" customWidth="1"/>
    <col min="284" max="284" width="8.140625" style="502" customWidth="1"/>
    <col min="285" max="286" width="7.85546875" style="502" customWidth="1"/>
    <col min="287" max="287" width="7.5703125" style="502" customWidth="1"/>
    <col min="288" max="288" width="7.42578125" style="502" customWidth="1"/>
    <col min="289" max="289" width="8.42578125" style="502" customWidth="1"/>
    <col min="290" max="291" width="7.85546875" style="502" customWidth="1"/>
    <col min="292" max="292" width="7.140625" style="502" customWidth="1"/>
    <col min="293" max="293" width="7.5703125" style="502" customWidth="1"/>
    <col min="294" max="294" width="7" style="502" customWidth="1"/>
    <col min="295" max="295" width="8.28515625" style="502" customWidth="1"/>
    <col min="296" max="296" width="9" style="502" customWidth="1"/>
    <col min="297" max="297" width="8" style="502" customWidth="1"/>
    <col min="298" max="298" width="9.7109375" style="502" customWidth="1"/>
    <col min="299" max="299" width="11.140625" style="502" customWidth="1"/>
    <col min="300" max="300" width="11.7109375" style="502" customWidth="1"/>
    <col min="301" max="301" width="9.85546875" style="502" customWidth="1"/>
    <col min="302" max="302" width="12.42578125" style="502" customWidth="1"/>
    <col min="303" max="304" width="9.85546875" style="502" customWidth="1"/>
    <col min="305" max="305" width="12.42578125" style="502" customWidth="1"/>
    <col min="306" max="306" width="10.85546875" style="502" customWidth="1"/>
    <col min="307" max="307" width="12.85546875" style="502" customWidth="1"/>
    <col min="308" max="308" width="13.28515625" style="502" customWidth="1"/>
    <col min="309" max="309" width="13" style="502" customWidth="1"/>
    <col min="310" max="310" width="9" style="502" customWidth="1"/>
    <col min="311" max="314" width="9.140625" style="1"/>
    <col min="315" max="315" width="7.28515625" style="502" customWidth="1"/>
    <col min="316" max="316" width="6.85546875" style="502" customWidth="1"/>
    <col min="317" max="317" width="8.140625" style="502" customWidth="1"/>
    <col min="318" max="318" width="8.28515625" style="502" customWidth="1"/>
    <col min="319" max="319" width="7" style="502" customWidth="1"/>
    <col min="320" max="320" width="7.28515625" style="502" customWidth="1"/>
    <col min="321" max="324" width="7.85546875" style="502" customWidth="1"/>
    <col min="325" max="326" width="8.85546875" style="502" customWidth="1"/>
    <col min="327" max="329" width="7.28515625" style="502" customWidth="1"/>
    <col min="330" max="330" width="9.28515625" style="502" customWidth="1"/>
    <col min="331" max="331" width="8.5703125" style="502" customWidth="1"/>
    <col min="332" max="338" width="9.7109375" style="502" customWidth="1"/>
    <col min="339" max="344" width="10.85546875" style="502" customWidth="1"/>
    <col min="345" max="347" width="8.85546875" style="502" hidden="1" customWidth="1"/>
    <col min="348" max="349" width="9.85546875" style="502" hidden="1" customWidth="1"/>
    <col min="350" max="350" width="7.85546875" style="502" hidden="1" customWidth="1"/>
    <col min="351" max="353" width="8.85546875" style="502" hidden="1" customWidth="1"/>
    <col min="354" max="355" width="9.85546875" style="502" hidden="1" customWidth="1"/>
    <col min="356" max="356" width="11.28515625" style="502" hidden="1" customWidth="1"/>
    <col min="357" max="359" width="7.28515625" style="502" hidden="1" customWidth="1"/>
    <col min="360" max="360" width="9.28515625" style="502" hidden="1" customWidth="1"/>
    <col min="361" max="361" width="8.5703125" style="502" hidden="1" customWidth="1"/>
    <col min="362" max="368" width="9.7109375" style="502" hidden="1" customWidth="1"/>
    <col min="369" max="374" width="10.85546875" style="502" hidden="1" customWidth="1"/>
    <col min="375" max="375" width="7.140625" style="1" customWidth="1"/>
    <col min="376" max="376" width="8.140625" style="502" customWidth="1"/>
    <col min="377" max="381" width="7.7109375" style="502" customWidth="1"/>
    <col min="382" max="383" width="11.7109375" style="502" customWidth="1"/>
    <col min="384" max="384" width="10.85546875" style="502" customWidth="1"/>
    <col min="385" max="16384" width="9.140625" style="1"/>
  </cols>
  <sheetData>
    <row r="2" spans="1:384" ht="32.25" customHeight="1">
      <c r="B2" s="1023" t="s">
        <v>1229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23"/>
      <c r="O2" s="1023"/>
      <c r="P2" s="1023"/>
      <c r="Q2" s="1023"/>
      <c r="R2" s="1023"/>
      <c r="S2" s="1023"/>
      <c r="T2" s="1023"/>
      <c r="U2" s="1023"/>
      <c r="V2" s="1023"/>
      <c r="W2" s="1023"/>
      <c r="X2" s="1023"/>
      <c r="Y2" s="1023"/>
      <c r="Z2" s="1023"/>
      <c r="AA2" s="1023"/>
      <c r="AB2" s="1023"/>
      <c r="BH2" s="502" t="e">
        <f>BH7/BH3</f>
        <v>#DIV/0!</v>
      </c>
    </row>
    <row r="3" spans="1:384">
      <c r="A3" s="503"/>
      <c r="BH3" s="504"/>
      <c r="BI3" s="504"/>
      <c r="BJ3" s="504"/>
      <c r="BK3" s="504"/>
      <c r="BL3" s="504"/>
      <c r="BM3" s="504"/>
      <c r="BN3" s="504"/>
      <c r="BO3" s="504"/>
      <c r="BP3" s="504"/>
      <c r="BQ3" s="504"/>
      <c r="BR3" s="504"/>
      <c r="BS3" s="504"/>
      <c r="BT3" s="504"/>
      <c r="BU3" s="504"/>
      <c r="BV3" s="504"/>
      <c r="BW3" s="504"/>
      <c r="BX3" s="504"/>
      <c r="BY3" s="504"/>
      <c r="BZ3" s="504"/>
      <c r="CA3" s="504"/>
      <c r="CB3" s="504"/>
      <c r="CC3" s="504"/>
      <c r="CD3" s="504"/>
      <c r="CE3" s="504"/>
      <c r="CF3" s="504"/>
      <c r="CG3" s="504"/>
      <c r="CH3" s="504"/>
      <c r="CI3" s="504"/>
      <c r="CJ3" s="504"/>
      <c r="CK3" s="504"/>
      <c r="CL3" s="504"/>
      <c r="CM3" s="504"/>
      <c r="CN3" s="504"/>
      <c r="CO3" s="504"/>
      <c r="CP3" s="504"/>
      <c r="CQ3" s="504"/>
      <c r="CR3" s="504"/>
      <c r="CS3" s="504"/>
      <c r="CT3" s="504"/>
      <c r="CU3" s="504"/>
      <c r="CV3" s="504"/>
      <c r="CW3" s="504"/>
      <c r="CX3" s="504"/>
      <c r="CY3" s="504"/>
      <c r="CZ3" s="504"/>
      <c r="DA3" s="504"/>
      <c r="DB3" s="504"/>
      <c r="DC3" s="504"/>
      <c r="DD3" s="504"/>
      <c r="DE3" s="504"/>
      <c r="DF3" s="504"/>
      <c r="DG3" s="504"/>
      <c r="DH3" s="504"/>
      <c r="DI3" s="504"/>
      <c r="DJ3" s="504"/>
      <c r="DK3" s="504"/>
      <c r="DL3" s="504"/>
      <c r="DM3" s="504"/>
      <c r="DN3" s="504"/>
      <c r="DO3" s="504"/>
      <c r="DP3" s="504"/>
      <c r="DQ3" s="504"/>
      <c r="DR3" s="504"/>
      <c r="DS3" s="504"/>
      <c r="DT3" s="504"/>
      <c r="DU3" s="504"/>
      <c r="DV3" s="504"/>
      <c r="DW3" s="504"/>
      <c r="DX3" s="504"/>
      <c r="DY3" s="504"/>
      <c r="DZ3" s="504"/>
      <c r="EA3" s="504"/>
      <c r="EB3" s="504"/>
      <c r="EC3" s="504"/>
      <c r="ED3" s="504"/>
      <c r="EE3" s="504"/>
      <c r="EF3" s="504"/>
      <c r="EG3" s="504"/>
      <c r="ER3" s="504"/>
      <c r="ES3" s="504"/>
      <c r="ET3" s="504"/>
      <c r="EU3" s="504"/>
      <c r="EV3" s="504"/>
      <c r="EW3" s="504"/>
      <c r="EX3" s="504"/>
      <c r="EY3" s="504"/>
      <c r="EZ3" s="504"/>
      <c r="FA3" s="504"/>
      <c r="FB3" s="504"/>
      <c r="FC3" s="504"/>
      <c r="FD3" s="504"/>
      <c r="FE3" s="504"/>
      <c r="FF3" s="504"/>
      <c r="FG3" s="504"/>
      <c r="FH3" s="504"/>
      <c r="FI3" s="504"/>
      <c r="FJ3" s="504"/>
      <c r="FK3" s="504"/>
      <c r="FL3" s="504"/>
      <c r="FM3" s="504"/>
      <c r="FN3" s="504"/>
      <c r="FO3" s="504"/>
      <c r="FP3" s="504"/>
      <c r="FQ3" s="504"/>
      <c r="FR3" s="504"/>
      <c r="FS3" s="504"/>
      <c r="FT3" s="504"/>
      <c r="FU3" s="504"/>
      <c r="FV3" s="504"/>
      <c r="FW3" s="504"/>
      <c r="FX3" s="504"/>
      <c r="FY3" s="504"/>
      <c r="FZ3" s="504"/>
      <c r="GA3" s="504"/>
      <c r="GB3" s="504"/>
      <c r="GC3" s="504"/>
      <c r="GD3" s="504"/>
      <c r="GE3" s="504"/>
      <c r="GF3" s="504"/>
      <c r="GG3" s="504"/>
      <c r="GH3" s="504"/>
      <c r="GI3" s="504"/>
      <c r="GJ3" s="504"/>
      <c r="GK3" s="504"/>
      <c r="GL3" s="504"/>
      <c r="GM3" s="504"/>
      <c r="GN3" s="504"/>
      <c r="GO3" s="504"/>
      <c r="GP3" s="504"/>
      <c r="GQ3" s="504"/>
      <c r="GR3" s="504"/>
      <c r="GS3" s="504"/>
      <c r="GT3" s="504"/>
      <c r="GU3" s="504"/>
      <c r="GV3" s="504"/>
      <c r="GW3" s="504"/>
      <c r="GX3" s="504"/>
      <c r="GY3" s="504"/>
      <c r="GZ3" s="504"/>
      <c r="HA3" s="504"/>
      <c r="HB3" s="504"/>
      <c r="HC3" s="504"/>
      <c r="HD3" s="504"/>
      <c r="HE3" s="504"/>
      <c r="HF3" s="504"/>
      <c r="HG3" s="504"/>
      <c r="HH3" s="504"/>
      <c r="HI3" s="504"/>
      <c r="HJ3" s="504"/>
      <c r="HK3" s="504"/>
      <c r="HL3" s="504"/>
      <c r="HM3" s="504"/>
      <c r="HN3" s="504"/>
      <c r="HO3" s="504"/>
      <c r="HP3" s="504"/>
      <c r="HQ3" s="504"/>
      <c r="HR3" s="504"/>
      <c r="HS3" s="504"/>
      <c r="HT3" s="504"/>
      <c r="HU3" s="504"/>
      <c r="HV3" s="504"/>
      <c r="HW3" s="504"/>
      <c r="HX3" s="504"/>
      <c r="HY3" s="504"/>
      <c r="HZ3" s="504"/>
      <c r="IA3" s="504"/>
      <c r="IB3" s="504"/>
      <c r="IC3" s="504"/>
      <c r="ID3" s="504"/>
      <c r="IE3" s="504"/>
      <c r="IF3" s="504"/>
      <c r="IG3" s="504"/>
      <c r="IH3" s="504"/>
      <c r="II3" s="504"/>
      <c r="IJ3" s="504"/>
      <c r="IK3" s="504"/>
      <c r="IL3" s="504"/>
      <c r="IM3" s="504"/>
      <c r="IN3" s="504"/>
      <c r="IO3" s="504"/>
      <c r="IP3" s="504"/>
      <c r="IQ3" s="504"/>
      <c r="IR3" s="504"/>
      <c r="IS3" s="504"/>
      <c r="IT3" s="504"/>
      <c r="IU3" s="504"/>
      <c r="IV3" s="504"/>
      <c r="IW3" s="504"/>
    </row>
    <row r="4" spans="1:384" s="502" customFormat="1" ht="12.75">
      <c r="A4" s="991" t="s">
        <v>1128</v>
      </c>
      <c r="B4" s="1025" t="s">
        <v>1129</v>
      </c>
      <c r="C4" s="1025"/>
      <c r="D4" s="1025"/>
      <c r="E4" s="1025"/>
      <c r="F4" s="1026" t="s">
        <v>1130</v>
      </c>
      <c r="G4" s="1026"/>
      <c r="H4" s="1026"/>
      <c r="I4" s="1026"/>
      <c r="J4" s="1026"/>
      <c r="K4" s="1027" t="s">
        <v>1131</v>
      </c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505"/>
      <c r="AE4" s="505"/>
      <c r="AF4" s="505"/>
      <c r="AG4" s="505"/>
      <c r="AH4" s="505"/>
      <c r="AI4" s="505"/>
      <c r="AJ4" s="1025" t="s">
        <v>1132</v>
      </c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44" t="s">
        <v>1133</v>
      </c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45"/>
      <c r="DV4" s="1045"/>
      <c r="DW4" s="1045"/>
      <c r="DX4" s="1045"/>
      <c r="DY4" s="1045"/>
      <c r="DZ4" s="1045"/>
      <c r="EA4" s="1045"/>
      <c r="EB4" s="1045"/>
      <c r="EC4" s="1045"/>
      <c r="ED4" s="1045"/>
      <c r="EE4" s="1045"/>
      <c r="EF4" s="1045"/>
      <c r="EG4" s="1045"/>
      <c r="EH4" s="1045"/>
      <c r="EI4" s="1045"/>
      <c r="EJ4" s="1045"/>
      <c r="EK4" s="1045"/>
      <c r="EL4" s="1045"/>
      <c r="EM4" s="1045"/>
      <c r="EN4" s="1045"/>
      <c r="EO4" s="1045"/>
      <c r="EP4" s="1045"/>
      <c r="EQ4" s="1045"/>
      <c r="ER4" s="1045"/>
      <c r="ES4" s="1045"/>
      <c r="ET4" s="1045"/>
      <c r="EU4" s="1045"/>
      <c r="EV4" s="1045"/>
      <c r="EW4" s="1045"/>
      <c r="EX4" s="1045"/>
      <c r="EY4" s="1045"/>
      <c r="EZ4" s="1045"/>
      <c r="FA4" s="1045"/>
      <c r="FB4" s="1045"/>
      <c r="FC4" s="1045"/>
      <c r="FD4" s="1045"/>
      <c r="FE4" s="1045"/>
      <c r="FF4" s="1045"/>
      <c r="FG4" s="1045"/>
      <c r="FH4" s="1045"/>
      <c r="FI4" s="1045"/>
      <c r="FJ4" s="1045"/>
      <c r="FK4" s="1045"/>
      <c r="FL4" s="1045"/>
      <c r="FM4" s="1045"/>
      <c r="FN4" s="1045"/>
      <c r="FO4" s="1045"/>
      <c r="FP4" s="1045"/>
      <c r="FQ4" s="1045"/>
      <c r="FR4" s="1045"/>
      <c r="FS4" s="1045"/>
      <c r="FT4" s="1045"/>
      <c r="FU4" s="1045"/>
      <c r="FV4" s="1045"/>
      <c r="FW4" s="1045"/>
      <c r="FX4" s="1045"/>
      <c r="FY4" s="1045"/>
      <c r="FZ4" s="1045"/>
      <c r="GA4" s="1045"/>
      <c r="GB4" s="1045"/>
      <c r="GC4" s="1045"/>
      <c r="GD4" s="1045"/>
      <c r="GE4" s="1045"/>
      <c r="GF4" s="1045"/>
      <c r="GG4" s="1045"/>
      <c r="GH4" s="1045"/>
      <c r="GI4" s="1045"/>
      <c r="GJ4" s="1045"/>
      <c r="GK4" s="1045"/>
      <c r="GL4" s="1045"/>
      <c r="GM4" s="1045"/>
      <c r="GN4" s="1045"/>
      <c r="GO4" s="1045"/>
      <c r="GP4" s="1045"/>
      <c r="GQ4" s="1045"/>
      <c r="GR4" s="1045"/>
      <c r="GS4" s="1045"/>
      <c r="GT4" s="1045"/>
      <c r="GU4" s="1045"/>
      <c r="GV4" s="1045"/>
      <c r="GW4" s="1045"/>
      <c r="GX4" s="1045"/>
      <c r="GY4" s="1045"/>
      <c r="GZ4" s="1045"/>
      <c r="HA4" s="1045"/>
      <c r="HB4" s="1045"/>
      <c r="HC4" s="1045"/>
      <c r="HD4" s="1045"/>
      <c r="HE4" s="1045"/>
      <c r="HF4" s="1045"/>
      <c r="HG4" s="1045"/>
      <c r="HH4" s="1045"/>
      <c r="HI4" s="1045"/>
      <c r="HJ4" s="1045"/>
      <c r="HK4" s="1045"/>
      <c r="HL4" s="1045"/>
      <c r="HM4" s="1045"/>
      <c r="HN4" s="1045"/>
      <c r="HO4" s="1045"/>
      <c r="HP4" s="1045"/>
      <c r="HQ4" s="1045"/>
      <c r="HR4" s="1045"/>
      <c r="HS4" s="1045"/>
      <c r="HT4" s="1045"/>
      <c r="HU4" s="1045"/>
      <c r="HV4" s="1045"/>
      <c r="HW4" s="1045"/>
      <c r="HX4" s="1045"/>
      <c r="HY4" s="1045"/>
      <c r="HZ4" s="1045"/>
      <c r="IA4" s="1045"/>
      <c r="IB4" s="1045"/>
      <c r="IC4" s="1045"/>
      <c r="ID4" s="1045"/>
      <c r="IE4" s="1045"/>
      <c r="IF4" s="1045"/>
      <c r="IG4" s="1045"/>
      <c r="IH4" s="1045"/>
      <c r="II4" s="1045"/>
      <c r="IJ4" s="1045"/>
      <c r="IK4" s="1045"/>
      <c r="IL4" s="1045"/>
      <c r="IM4" s="1045"/>
      <c r="IN4" s="1045"/>
      <c r="IO4" s="1045"/>
      <c r="IP4" s="1045"/>
      <c r="IQ4" s="1045"/>
      <c r="IR4" s="1045"/>
      <c r="IS4" s="1045"/>
      <c r="IT4" s="1045"/>
      <c r="IU4" s="1045"/>
      <c r="IV4" s="1045"/>
      <c r="IW4" s="1045"/>
      <c r="IX4" s="1045"/>
      <c r="IY4" s="1045"/>
      <c r="IZ4" s="1045"/>
      <c r="JA4" s="1045"/>
      <c r="JB4" s="1045"/>
      <c r="JC4" s="1045"/>
      <c r="JD4" s="1045"/>
      <c r="JE4" s="1045"/>
      <c r="JF4" s="1045"/>
      <c r="JG4" s="1045"/>
      <c r="JH4" s="1045"/>
      <c r="JI4" s="1045"/>
      <c r="JJ4" s="1045"/>
      <c r="JK4" s="1045"/>
      <c r="JL4" s="1045"/>
      <c r="JM4" s="1045"/>
      <c r="JN4" s="1045"/>
      <c r="JO4" s="1045"/>
      <c r="JP4" s="1045"/>
      <c r="JQ4" s="1045"/>
      <c r="JR4" s="1045"/>
      <c r="JS4" s="1045"/>
      <c r="JT4" s="1045"/>
      <c r="JU4" s="1045"/>
      <c r="JV4" s="1045"/>
      <c r="JW4" s="1045"/>
      <c r="JX4" s="1045"/>
      <c r="JY4" s="1045"/>
      <c r="JZ4" s="1045"/>
      <c r="KA4" s="1045"/>
      <c r="KB4" s="1045"/>
      <c r="KC4" s="1045"/>
      <c r="KD4" s="1045"/>
      <c r="KE4" s="1045"/>
      <c r="KF4" s="1045"/>
      <c r="KG4" s="1045"/>
      <c r="KH4" s="1045"/>
      <c r="KI4" s="1045"/>
      <c r="KJ4" s="1045"/>
      <c r="KK4" s="1045"/>
      <c r="KL4" s="1045"/>
      <c r="KM4" s="1045"/>
      <c r="KN4" s="1045"/>
      <c r="KO4" s="1045"/>
      <c r="KP4" s="1045"/>
      <c r="KQ4" s="1045"/>
      <c r="KR4" s="1045"/>
      <c r="KS4" s="1046"/>
      <c r="KT4" s="506"/>
      <c r="KU4" s="506"/>
      <c r="KV4" s="506"/>
      <c r="KW4" s="506"/>
      <c r="LC4" s="1027" t="s">
        <v>1134</v>
      </c>
      <c r="LD4" s="1028"/>
      <c r="LE4" s="1028"/>
      <c r="LF4" s="1028"/>
      <c r="LG4" s="1028"/>
      <c r="LH4" s="1047"/>
      <c r="LI4" s="1027" t="s">
        <v>1352</v>
      </c>
      <c r="LJ4" s="1028"/>
      <c r="LK4" s="1028"/>
      <c r="LL4" s="1028"/>
      <c r="LM4" s="1028"/>
      <c r="LN4" s="1047"/>
      <c r="LO4" s="1027" t="s">
        <v>1135</v>
      </c>
      <c r="LP4" s="1028"/>
      <c r="LQ4" s="1028"/>
      <c r="LR4" s="1028"/>
      <c r="LS4" s="1028"/>
      <c r="LT4" s="1047"/>
      <c r="LU4" s="1027" t="s">
        <v>1360</v>
      </c>
      <c r="LV4" s="1028"/>
      <c r="LW4" s="1028"/>
      <c r="LX4" s="1028"/>
      <c r="LY4" s="1028"/>
      <c r="LZ4" s="1047"/>
      <c r="MA4" s="1027" t="s">
        <v>1361</v>
      </c>
      <c r="MB4" s="1028"/>
      <c r="MC4" s="1028"/>
      <c r="MD4" s="1028"/>
      <c r="ME4" s="1028"/>
      <c r="MF4" s="1047"/>
      <c r="MG4" s="1057" t="s">
        <v>1136</v>
      </c>
      <c r="MH4" s="1058"/>
      <c r="MI4" s="1058"/>
      <c r="MJ4" s="1058"/>
      <c r="MK4" s="1058"/>
      <c r="ML4" s="1059"/>
      <c r="MM4" s="1034" t="s">
        <v>1137</v>
      </c>
      <c r="MN4" s="1035"/>
      <c r="MO4" s="1035"/>
      <c r="MP4" s="1035"/>
      <c r="MQ4" s="1035"/>
      <c r="MR4" s="1036"/>
      <c r="MS4" s="1034" t="s">
        <v>1138</v>
      </c>
      <c r="MT4" s="1035"/>
      <c r="MU4" s="1035"/>
      <c r="MV4" s="1035"/>
      <c r="MW4" s="1035"/>
      <c r="MX4" s="1036"/>
      <c r="MY4" s="1034" t="s">
        <v>1365</v>
      </c>
      <c r="MZ4" s="1035"/>
      <c r="NA4" s="1035"/>
      <c r="NB4" s="1035"/>
      <c r="NC4" s="1035"/>
      <c r="ND4" s="1036"/>
      <c r="NE4" s="1034" t="s">
        <v>1366</v>
      </c>
      <c r="NF4" s="1035"/>
      <c r="NG4" s="1035"/>
      <c r="NH4" s="1035"/>
      <c r="NI4" s="1035"/>
      <c r="NJ4" s="1036"/>
      <c r="NL4" s="1027" t="s">
        <v>1139</v>
      </c>
      <c r="NM4" s="1028"/>
      <c r="NN4" s="1047"/>
      <c r="NO4" s="1027" t="s">
        <v>1359</v>
      </c>
      <c r="NP4" s="1028"/>
      <c r="NQ4" s="1047"/>
      <c r="NR4" s="1027" t="s">
        <v>1358</v>
      </c>
      <c r="NS4" s="1028"/>
      <c r="NT4" s="1047"/>
    </row>
    <row r="5" spans="1:384" s="502" customFormat="1" ht="39" customHeight="1">
      <c r="A5" s="1024"/>
      <c r="B5" s="895" t="s">
        <v>1140</v>
      </c>
      <c r="C5" s="896"/>
      <c r="D5" s="896"/>
      <c r="E5" s="897"/>
      <c r="F5" s="1048" t="s">
        <v>1140</v>
      </c>
      <c r="G5" s="1049"/>
      <c r="H5" s="1049"/>
      <c r="I5" s="1050"/>
      <c r="J5" s="1042" t="s">
        <v>1141</v>
      </c>
      <c r="K5" s="1029" t="s">
        <v>1142</v>
      </c>
      <c r="L5" s="1030"/>
      <c r="M5" s="1030"/>
      <c r="N5" s="1030"/>
      <c r="O5" s="1030"/>
      <c r="P5" s="1031"/>
      <c r="Q5" s="1029" t="s">
        <v>1143</v>
      </c>
      <c r="R5" s="1030"/>
      <c r="S5" s="1030"/>
      <c r="T5" s="1030"/>
      <c r="U5" s="1030"/>
      <c r="V5" s="1031"/>
      <c r="W5" s="1029" t="s">
        <v>1144</v>
      </c>
      <c r="X5" s="1030"/>
      <c r="Y5" s="1030"/>
      <c r="Z5" s="1030"/>
      <c r="AA5" s="1030"/>
      <c r="AB5" s="1031"/>
      <c r="AC5" s="1032" t="s">
        <v>1145</v>
      </c>
      <c r="AD5" s="1033" t="s">
        <v>1146</v>
      </c>
      <c r="AE5" s="1033"/>
      <c r="AF5" s="1033"/>
      <c r="AG5" s="1033"/>
      <c r="AH5" s="1033"/>
      <c r="AI5" s="1033"/>
      <c r="AJ5" s="1037" t="s">
        <v>1147</v>
      </c>
      <c r="AK5" s="1037"/>
      <c r="AL5" s="1037"/>
      <c r="AM5" s="1033" t="s">
        <v>1148</v>
      </c>
      <c r="AN5" s="1033"/>
      <c r="AO5" s="1033"/>
      <c r="AP5" s="1033" t="s">
        <v>1149</v>
      </c>
      <c r="AQ5" s="1033"/>
      <c r="AR5" s="1033"/>
      <c r="AS5" s="1033" t="s">
        <v>1150</v>
      </c>
      <c r="AT5" s="1033"/>
      <c r="AU5" s="1033"/>
      <c r="AV5" s="1033" t="s">
        <v>1151</v>
      </c>
      <c r="AW5" s="1033"/>
      <c r="AX5" s="1033"/>
      <c r="AY5" s="1033" t="s">
        <v>1152</v>
      </c>
      <c r="AZ5" s="1033"/>
      <c r="BA5" s="1033"/>
      <c r="BB5" s="1033" t="s">
        <v>1153</v>
      </c>
      <c r="BC5" s="1033"/>
      <c r="BD5" s="1033"/>
      <c r="BE5" s="1033" t="s">
        <v>1154</v>
      </c>
      <c r="BF5" s="1033"/>
      <c r="BG5" s="1033"/>
      <c r="BH5" s="1038" t="s">
        <v>1142</v>
      </c>
      <c r="BI5" s="1039"/>
      <c r="BJ5" s="1039"/>
      <c r="BK5" s="1039"/>
      <c r="BL5" s="1039"/>
      <c r="BM5" s="1039"/>
      <c r="BN5" s="1039"/>
      <c r="BO5" s="1039"/>
      <c r="BP5" s="1039"/>
      <c r="BQ5" s="1039"/>
      <c r="BR5" s="1039"/>
      <c r="BS5" s="1039"/>
      <c r="BT5" s="1039"/>
      <c r="BU5" s="1039"/>
      <c r="BV5" s="1039"/>
      <c r="BW5" s="1039"/>
      <c r="BX5" s="1039"/>
      <c r="BY5" s="1039"/>
      <c r="BZ5" s="1039"/>
      <c r="CA5" s="1039"/>
      <c r="CB5" s="1039"/>
      <c r="CC5" s="1039"/>
      <c r="CD5" s="1039"/>
      <c r="CE5" s="1039"/>
      <c r="CF5" s="1039"/>
      <c r="CG5" s="1040"/>
      <c r="CH5" s="1038" t="s">
        <v>1143</v>
      </c>
      <c r="CI5" s="1039"/>
      <c r="CJ5" s="1039"/>
      <c r="CK5" s="1039"/>
      <c r="CL5" s="1039"/>
      <c r="CM5" s="1039"/>
      <c r="CN5" s="1039"/>
      <c r="CO5" s="1039"/>
      <c r="CP5" s="1039"/>
      <c r="CQ5" s="1039"/>
      <c r="CR5" s="1039"/>
      <c r="CS5" s="1039"/>
      <c r="CT5" s="1039"/>
      <c r="CU5" s="1039"/>
      <c r="CV5" s="1039"/>
      <c r="CW5" s="1039"/>
      <c r="CX5" s="1039"/>
      <c r="CY5" s="1039"/>
      <c r="CZ5" s="1039"/>
      <c r="DA5" s="1039"/>
      <c r="DB5" s="1039"/>
      <c r="DC5" s="1039"/>
      <c r="DD5" s="1039"/>
      <c r="DE5" s="1039"/>
      <c r="DF5" s="1039"/>
      <c r="DG5" s="1040"/>
      <c r="DH5" s="1038" t="s">
        <v>1144</v>
      </c>
      <c r="DI5" s="1039"/>
      <c r="DJ5" s="1039"/>
      <c r="DK5" s="1039"/>
      <c r="DL5" s="1039"/>
      <c r="DM5" s="1039"/>
      <c r="DN5" s="1039"/>
      <c r="DO5" s="1039"/>
      <c r="DP5" s="1039"/>
      <c r="DQ5" s="1039"/>
      <c r="DR5" s="1039"/>
      <c r="DS5" s="1039"/>
      <c r="DT5" s="1039"/>
      <c r="DU5" s="1039"/>
      <c r="DV5" s="1039"/>
      <c r="DW5" s="1039"/>
      <c r="DX5" s="1039"/>
      <c r="DY5" s="1039"/>
      <c r="DZ5" s="1039"/>
      <c r="EA5" s="1039"/>
      <c r="EB5" s="1039"/>
      <c r="EC5" s="1039"/>
      <c r="ED5" s="1039"/>
      <c r="EE5" s="1039"/>
      <c r="EF5" s="1039"/>
      <c r="EG5" s="1040"/>
      <c r="EH5" s="1032" t="s">
        <v>1155</v>
      </c>
      <c r="EI5" s="1048" t="s">
        <v>1156</v>
      </c>
      <c r="EJ5" s="1049"/>
      <c r="EK5" s="1049"/>
      <c r="EL5" s="1050"/>
      <c r="EM5" s="1051" t="s">
        <v>1157</v>
      </c>
      <c r="EN5" s="1052"/>
      <c r="EO5" s="1052"/>
      <c r="EP5" s="1052"/>
      <c r="EQ5" s="1053"/>
      <c r="ER5" s="1025" t="s">
        <v>1158</v>
      </c>
      <c r="ES5" s="1025"/>
      <c r="ET5" s="1025"/>
      <c r="EU5" s="1025"/>
      <c r="EV5" s="1025"/>
      <c r="EW5" s="1025"/>
      <c r="EX5" s="1025"/>
      <c r="EY5" s="1025"/>
      <c r="EZ5" s="1025"/>
      <c r="FA5" s="1025"/>
      <c r="FB5" s="1025"/>
      <c r="FC5" s="1025"/>
      <c r="FD5" s="1025"/>
      <c r="FE5" s="1025"/>
      <c r="FF5" s="1025"/>
      <c r="FG5" s="1025"/>
      <c r="FH5" s="1025"/>
      <c r="FI5" s="1025"/>
      <c r="FJ5" s="1025"/>
      <c r="FK5" s="1025"/>
      <c r="FL5" s="1025"/>
      <c r="FM5" s="1025"/>
      <c r="FN5" s="1025"/>
      <c r="FO5" s="1025"/>
      <c r="FP5" s="1025"/>
      <c r="FQ5" s="1025"/>
      <c r="FR5" s="1025"/>
      <c r="FS5" s="1025"/>
      <c r="FT5" s="1025"/>
      <c r="FU5" s="1025"/>
      <c r="FV5" s="1054" t="s">
        <v>1159</v>
      </c>
      <c r="FW5" s="1054"/>
      <c r="FX5" s="1054"/>
      <c r="FY5" s="1054"/>
      <c r="FZ5" s="1054"/>
      <c r="GA5" s="1054"/>
      <c r="GB5" s="1054"/>
      <c r="GC5" s="1054"/>
      <c r="GD5" s="1054"/>
      <c r="GE5" s="1054"/>
      <c r="GF5" s="1054"/>
      <c r="GG5" s="1054"/>
      <c r="GH5" s="1054"/>
      <c r="GI5" s="1054"/>
      <c r="GJ5" s="1054"/>
      <c r="GK5" s="1054"/>
      <c r="GL5" s="1054"/>
      <c r="GM5" s="1054"/>
      <c r="GN5" s="1054"/>
      <c r="GO5" s="1054"/>
      <c r="GP5" s="1054"/>
      <c r="GQ5" s="1054"/>
      <c r="GR5" s="1054"/>
      <c r="GS5" s="1054"/>
      <c r="GT5" s="1054"/>
      <c r="GU5" s="1054"/>
      <c r="GV5" s="1054"/>
      <c r="GW5" s="1054"/>
      <c r="GX5" s="1054"/>
      <c r="GY5" s="1054"/>
      <c r="GZ5" s="1054"/>
      <c r="HA5" s="1054"/>
      <c r="HB5" s="1054"/>
      <c r="HC5" s="1054"/>
      <c r="HD5" s="1054"/>
      <c r="HE5" s="1054"/>
      <c r="HF5" s="1054"/>
      <c r="HG5" s="1054"/>
      <c r="HH5" s="1054"/>
      <c r="HI5" s="1054"/>
      <c r="HJ5" s="1054"/>
      <c r="HK5" s="1054"/>
      <c r="HL5" s="1054"/>
      <c r="HM5" s="1054"/>
      <c r="HN5" s="1054"/>
      <c r="HO5" s="1054"/>
      <c r="HP5" s="1054"/>
      <c r="HQ5" s="1054"/>
      <c r="HR5" s="1054"/>
      <c r="HS5" s="1054"/>
      <c r="HT5" s="1054"/>
      <c r="HU5" s="1054"/>
      <c r="HV5" s="1054"/>
      <c r="HW5" s="1054"/>
      <c r="HX5" s="1054"/>
      <c r="HY5" s="1054"/>
      <c r="HZ5" s="1054"/>
      <c r="IA5" s="1054"/>
      <c r="IB5" s="1054"/>
      <c r="IC5" s="1054"/>
      <c r="ID5" s="1054"/>
      <c r="IE5" s="1054"/>
      <c r="IF5" s="1054"/>
      <c r="IG5" s="1054"/>
      <c r="IH5" s="1054"/>
      <c r="II5" s="1054"/>
      <c r="IJ5" s="1054"/>
      <c r="IK5" s="1054"/>
      <c r="IL5" s="1054"/>
      <c r="IM5" s="1054"/>
      <c r="IN5" s="1054"/>
      <c r="IO5" s="1054"/>
      <c r="IP5" s="1054"/>
      <c r="IQ5" s="1054"/>
      <c r="IR5" s="1054"/>
      <c r="IS5" s="1054"/>
      <c r="IT5" s="1054"/>
      <c r="IU5" s="1054"/>
      <c r="IV5" s="1054"/>
      <c r="IW5" s="1054"/>
      <c r="IX5" s="1054"/>
      <c r="IY5" s="1054"/>
      <c r="IZ5" s="1054"/>
      <c r="JA5" s="1054"/>
      <c r="JB5" s="1054"/>
      <c r="JC5" s="1054"/>
      <c r="JD5" s="1054"/>
      <c r="JE5" s="1054"/>
      <c r="JF5" s="1054"/>
      <c r="JG5" s="1054"/>
      <c r="JH5" s="1054"/>
      <c r="JI5" s="1054"/>
      <c r="JJ5" s="1054"/>
      <c r="JK5" s="1054"/>
      <c r="JL5" s="1054"/>
      <c r="JM5" s="1054"/>
      <c r="JN5" s="1054"/>
      <c r="JO5" s="1054"/>
      <c r="JP5" s="1054"/>
      <c r="JQ5" s="1054"/>
      <c r="JR5" s="1054"/>
      <c r="JS5" s="1054"/>
      <c r="JT5" s="1054"/>
      <c r="JU5" s="1054"/>
      <c r="JV5" s="1054"/>
      <c r="JW5" s="1054"/>
      <c r="JX5" s="1054"/>
      <c r="JY5" s="1054"/>
      <c r="JZ5" s="1054"/>
      <c r="KA5" s="1054"/>
      <c r="KB5" s="1054"/>
      <c r="KC5" s="1054"/>
      <c r="KD5" s="1054"/>
      <c r="KE5" s="1054"/>
      <c r="KF5" s="1054"/>
      <c r="KG5" s="1054"/>
      <c r="KH5" s="1054"/>
      <c r="KI5" s="1054"/>
      <c r="KJ5" s="1054"/>
      <c r="KK5" s="1054"/>
      <c r="KL5" s="507" t="s">
        <v>1160</v>
      </c>
      <c r="KM5" s="505"/>
      <c r="KN5" s="509"/>
      <c r="KO5" s="1041" t="s">
        <v>1156</v>
      </c>
      <c r="KP5" s="1041"/>
      <c r="KQ5" s="1041"/>
      <c r="KR5" s="1041"/>
      <c r="KS5" s="1032" t="s">
        <v>1162</v>
      </c>
      <c r="KT5" s="1041" t="s">
        <v>1156</v>
      </c>
      <c r="KU5" s="1041"/>
      <c r="KV5" s="1041"/>
      <c r="KW5" s="1041"/>
      <c r="KX5" s="1042" t="s">
        <v>1163</v>
      </c>
      <c r="KY5" s="1042" t="s">
        <v>1164</v>
      </c>
      <c r="KZ5" s="1042" t="s">
        <v>1165</v>
      </c>
      <c r="LA5" s="1055" t="s">
        <v>1166</v>
      </c>
      <c r="LC5" s="1033" t="s">
        <v>1146</v>
      </c>
      <c r="LD5" s="1033"/>
      <c r="LE5" s="1033"/>
      <c r="LF5" s="1033"/>
      <c r="LG5" s="1033"/>
      <c r="LH5" s="1033"/>
      <c r="LI5" s="1033" t="s">
        <v>1146</v>
      </c>
      <c r="LJ5" s="1033"/>
      <c r="LK5" s="1033"/>
      <c r="LL5" s="1033"/>
      <c r="LM5" s="1033"/>
      <c r="LN5" s="1033"/>
      <c r="LO5" s="1033" t="s">
        <v>1146</v>
      </c>
      <c r="LP5" s="1033"/>
      <c r="LQ5" s="1033"/>
      <c r="LR5" s="1033"/>
      <c r="LS5" s="1033"/>
      <c r="LT5" s="1033"/>
      <c r="LU5" s="1033" t="s">
        <v>1146</v>
      </c>
      <c r="LV5" s="1033"/>
      <c r="LW5" s="1033"/>
      <c r="LX5" s="1033"/>
      <c r="LY5" s="1033"/>
      <c r="LZ5" s="1033"/>
      <c r="MA5" s="1033" t="s">
        <v>1146</v>
      </c>
      <c r="MB5" s="1033"/>
      <c r="MC5" s="1033"/>
      <c r="MD5" s="1033"/>
      <c r="ME5" s="1033"/>
      <c r="MF5" s="1033"/>
      <c r="MG5" s="1033" t="s">
        <v>1146</v>
      </c>
      <c r="MH5" s="1033"/>
      <c r="MI5" s="1033"/>
      <c r="MJ5" s="1033"/>
      <c r="MK5" s="1033"/>
      <c r="ML5" s="1033"/>
      <c r="MM5" s="1033" t="s">
        <v>1146</v>
      </c>
      <c r="MN5" s="1033"/>
      <c r="MO5" s="1033"/>
      <c r="MP5" s="1033"/>
      <c r="MQ5" s="1033"/>
      <c r="MR5" s="1033"/>
      <c r="MS5" s="1033" t="s">
        <v>1146</v>
      </c>
      <c r="MT5" s="1033"/>
      <c r="MU5" s="1033"/>
      <c r="MV5" s="1033"/>
      <c r="MW5" s="1033"/>
      <c r="MX5" s="1033"/>
      <c r="MY5" s="1033" t="s">
        <v>1146</v>
      </c>
      <c r="MZ5" s="1033"/>
      <c r="NA5" s="1033"/>
      <c r="NB5" s="1033"/>
      <c r="NC5" s="1033"/>
      <c r="ND5" s="1033"/>
      <c r="NE5" s="1033" t="s">
        <v>1146</v>
      </c>
      <c r="NF5" s="1033"/>
      <c r="NG5" s="1033"/>
      <c r="NH5" s="1033"/>
      <c r="NI5" s="1033"/>
      <c r="NJ5" s="1033"/>
      <c r="NL5" s="1037" t="s">
        <v>1167</v>
      </c>
      <c r="NM5" s="1037"/>
      <c r="NN5" s="1037"/>
      <c r="NO5" s="1037" t="s">
        <v>1167</v>
      </c>
      <c r="NP5" s="1037"/>
      <c r="NQ5" s="1037"/>
      <c r="NR5" s="1037" t="s">
        <v>1167</v>
      </c>
      <c r="NS5" s="1037"/>
      <c r="NT5" s="1037"/>
    </row>
    <row r="6" spans="1:384" s="523" customFormat="1" ht="75.75" customHeight="1">
      <c r="A6" s="992"/>
      <c r="B6" s="324" t="s">
        <v>1168</v>
      </c>
      <c r="C6" s="324" t="s">
        <v>1169</v>
      </c>
      <c r="D6" s="324" t="s">
        <v>1170</v>
      </c>
      <c r="E6" s="510" t="s">
        <v>265</v>
      </c>
      <c r="F6" s="324" t="s">
        <v>1168</v>
      </c>
      <c r="G6" s="324" t="s">
        <v>1169</v>
      </c>
      <c r="H6" s="324" t="s">
        <v>1170</v>
      </c>
      <c r="I6" s="510" t="s">
        <v>1171</v>
      </c>
      <c r="J6" s="1043"/>
      <c r="K6" s="324" t="s">
        <v>1172</v>
      </c>
      <c r="L6" s="324"/>
      <c r="M6" s="324" t="s">
        <v>1173</v>
      </c>
      <c r="N6" s="511" t="s">
        <v>1174</v>
      </c>
      <c r="O6" s="324" t="s">
        <v>1175</v>
      </c>
      <c r="P6" s="510" t="s">
        <v>265</v>
      </c>
      <c r="Q6" s="324" t="s">
        <v>1176</v>
      </c>
      <c r="R6" s="324"/>
      <c r="S6" s="324" t="s">
        <v>1177</v>
      </c>
      <c r="T6" s="80" t="s">
        <v>1174</v>
      </c>
      <c r="U6" s="324" t="s">
        <v>1175</v>
      </c>
      <c r="V6" s="510" t="s">
        <v>265</v>
      </c>
      <c r="W6" s="324" t="s">
        <v>1176</v>
      </c>
      <c r="X6" s="324"/>
      <c r="Y6" s="80"/>
      <c r="Z6" s="80" t="s">
        <v>1174</v>
      </c>
      <c r="AA6" s="324" t="s">
        <v>1175</v>
      </c>
      <c r="AB6" s="510" t="s">
        <v>265</v>
      </c>
      <c r="AC6" s="1032"/>
      <c r="AD6" s="324" t="s">
        <v>1178</v>
      </c>
      <c r="AE6" s="324" t="s">
        <v>1179</v>
      </c>
      <c r="AF6" s="512" t="s">
        <v>1180</v>
      </c>
      <c r="AG6" s="512" t="s">
        <v>1181</v>
      </c>
      <c r="AH6" s="324" t="s">
        <v>1182</v>
      </c>
      <c r="AI6" s="324" t="s">
        <v>1183</v>
      </c>
      <c r="AJ6" s="512" t="s">
        <v>1142</v>
      </c>
      <c r="AK6" s="512" t="s">
        <v>1143</v>
      </c>
      <c r="AL6" s="324" t="s">
        <v>1144</v>
      </c>
      <c r="AM6" s="512" t="s">
        <v>1142</v>
      </c>
      <c r="AN6" s="512" t="s">
        <v>1143</v>
      </c>
      <c r="AO6" s="324" t="s">
        <v>1144</v>
      </c>
      <c r="AP6" s="512" t="s">
        <v>1142</v>
      </c>
      <c r="AQ6" s="512" t="s">
        <v>1143</v>
      </c>
      <c r="AR6" s="324" t="s">
        <v>1144</v>
      </c>
      <c r="AS6" s="512" t="s">
        <v>1142</v>
      </c>
      <c r="AT6" s="512" t="s">
        <v>1143</v>
      </c>
      <c r="AU6" s="324" t="s">
        <v>1144</v>
      </c>
      <c r="AV6" s="512" t="s">
        <v>1142</v>
      </c>
      <c r="AW6" s="512" t="s">
        <v>1143</v>
      </c>
      <c r="AX6" s="324" t="s">
        <v>1144</v>
      </c>
      <c r="AY6" s="512" t="s">
        <v>1142</v>
      </c>
      <c r="AZ6" s="512" t="s">
        <v>1143</v>
      </c>
      <c r="BA6" s="324" t="s">
        <v>1144</v>
      </c>
      <c r="BB6" s="512" t="s">
        <v>1142</v>
      </c>
      <c r="BC6" s="512" t="s">
        <v>1143</v>
      </c>
      <c r="BD6" s="324" t="s">
        <v>1144</v>
      </c>
      <c r="BE6" s="512" t="s">
        <v>1142</v>
      </c>
      <c r="BF6" s="512" t="s">
        <v>1143</v>
      </c>
      <c r="BG6" s="324" t="s">
        <v>1144</v>
      </c>
      <c r="BH6" s="513" t="s">
        <v>1184</v>
      </c>
      <c r="BI6" s="324" t="s">
        <v>1185</v>
      </c>
      <c r="BJ6" s="324" t="s">
        <v>1186</v>
      </c>
      <c r="BK6" s="324" t="s">
        <v>1187</v>
      </c>
      <c r="BL6" s="324" t="s">
        <v>1188</v>
      </c>
      <c r="BM6" s="513" t="s">
        <v>1189</v>
      </c>
      <c r="BN6" s="324" t="s">
        <v>1185</v>
      </c>
      <c r="BO6" s="324" t="s">
        <v>1186</v>
      </c>
      <c r="BP6" s="324" t="s">
        <v>1187</v>
      </c>
      <c r="BQ6" s="324" t="s">
        <v>1188</v>
      </c>
      <c r="BR6" s="513" t="s">
        <v>1190</v>
      </c>
      <c r="BS6" s="324" t="s">
        <v>1185</v>
      </c>
      <c r="BT6" s="324" t="s">
        <v>1186</v>
      </c>
      <c r="BU6" s="324" t="s">
        <v>1187</v>
      </c>
      <c r="BV6" s="324" t="s">
        <v>1188</v>
      </c>
      <c r="BW6" s="514"/>
      <c r="BX6" s="511"/>
      <c r="BY6" s="511"/>
      <c r="BZ6" s="511"/>
      <c r="CA6" s="511"/>
      <c r="CB6" s="513" t="s">
        <v>1175</v>
      </c>
      <c r="CC6" s="324" t="s">
        <v>1185</v>
      </c>
      <c r="CD6" s="324" t="s">
        <v>1186</v>
      </c>
      <c r="CE6" s="324" t="s">
        <v>1187</v>
      </c>
      <c r="CF6" s="324" t="s">
        <v>1188</v>
      </c>
      <c r="CG6" s="515" t="s">
        <v>265</v>
      </c>
      <c r="CH6" s="513" t="s">
        <v>1176</v>
      </c>
      <c r="CI6" s="324" t="s">
        <v>1185</v>
      </c>
      <c r="CJ6" s="324" t="s">
        <v>1186</v>
      </c>
      <c r="CK6" s="324" t="s">
        <v>1187</v>
      </c>
      <c r="CL6" s="324" t="s">
        <v>1188</v>
      </c>
      <c r="CM6" s="513" t="s">
        <v>1191</v>
      </c>
      <c r="CN6" s="324" t="s">
        <v>1185</v>
      </c>
      <c r="CO6" s="324" t="s">
        <v>1186</v>
      </c>
      <c r="CP6" s="324" t="s">
        <v>1187</v>
      </c>
      <c r="CQ6" s="324" t="s">
        <v>1188</v>
      </c>
      <c r="CR6" s="513" t="s">
        <v>1177</v>
      </c>
      <c r="CS6" s="324" t="s">
        <v>1185</v>
      </c>
      <c r="CT6" s="324" t="s">
        <v>1186</v>
      </c>
      <c r="CU6" s="324" t="s">
        <v>1187</v>
      </c>
      <c r="CV6" s="324" t="s">
        <v>1188</v>
      </c>
      <c r="CW6" s="516" t="s">
        <v>1174</v>
      </c>
      <c r="CX6" s="324" t="s">
        <v>1185</v>
      </c>
      <c r="CY6" s="324" t="s">
        <v>1186</v>
      </c>
      <c r="CZ6" s="324" t="s">
        <v>1187</v>
      </c>
      <c r="DA6" s="324" t="s">
        <v>1188</v>
      </c>
      <c r="DB6" s="513" t="s">
        <v>1175</v>
      </c>
      <c r="DC6" s="324" t="s">
        <v>1185</v>
      </c>
      <c r="DD6" s="324" t="s">
        <v>1186</v>
      </c>
      <c r="DE6" s="324" t="s">
        <v>1187</v>
      </c>
      <c r="DF6" s="324" t="s">
        <v>1188</v>
      </c>
      <c r="DG6" s="515" t="s">
        <v>265</v>
      </c>
      <c r="DH6" s="513" t="s">
        <v>1176</v>
      </c>
      <c r="DI6" s="324" t="s">
        <v>1185</v>
      </c>
      <c r="DJ6" s="324" t="s">
        <v>1186</v>
      </c>
      <c r="DK6" s="324" t="s">
        <v>1187</v>
      </c>
      <c r="DL6" s="324" t="s">
        <v>1188</v>
      </c>
      <c r="DM6" s="513" t="s">
        <v>1191</v>
      </c>
      <c r="DN6" s="324" t="s">
        <v>1185</v>
      </c>
      <c r="DO6" s="324" t="s">
        <v>1186</v>
      </c>
      <c r="DP6" s="324" t="s">
        <v>1187</v>
      </c>
      <c r="DQ6" s="324" t="s">
        <v>1188</v>
      </c>
      <c r="DR6" s="517"/>
      <c r="DS6" s="518"/>
      <c r="DT6" s="518"/>
      <c r="DU6" s="518"/>
      <c r="DV6" s="518"/>
      <c r="DW6" s="516" t="s">
        <v>1174</v>
      </c>
      <c r="DX6" s="324" t="s">
        <v>1185</v>
      </c>
      <c r="DY6" s="324" t="s">
        <v>1186</v>
      </c>
      <c r="DZ6" s="324" t="s">
        <v>1187</v>
      </c>
      <c r="EA6" s="324" t="s">
        <v>1188</v>
      </c>
      <c r="EB6" s="513" t="s">
        <v>1175</v>
      </c>
      <c r="EC6" s="324" t="s">
        <v>1185</v>
      </c>
      <c r="ED6" s="324" t="s">
        <v>1186</v>
      </c>
      <c r="EE6" s="324" t="s">
        <v>1187</v>
      </c>
      <c r="EF6" s="324" t="s">
        <v>1188</v>
      </c>
      <c r="EG6" s="515" t="s">
        <v>265</v>
      </c>
      <c r="EH6" s="1032"/>
      <c r="EI6" s="515" t="s">
        <v>1185</v>
      </c>
      <c r="EJ6" s="515" t="s">
        <v>1186</v>
      </c>
      <c r="EK6" s="515" t="s">
        <v>1187</v>
      </c>
      <c r="EL6" s="515" t="s">
        <v>1188</v>
      </c>
      <c r="EM6" s="519" t="s">
        <v>1176</v>
      </c>
      <c r="EN6" s="519" t="s">
        <v>1191</v>
      </c>
      <c r="EO6" s="519" t="s">
        <v>1177</v>
      </c>
      <c r="EP6" s="519" t="s">
        <v>1174</v>
      </c>
      <c r="EQ6" s="519" t="s">
        <v>1175</v>
      </c>
      <c r="ER6" s="520" t="s">
        <v>1178</v>
      </c>
      <c r="ES6" s="324" t="s">
        <v>1185</v>
      </c>
      <c r="ET6" s="324" t="s">
        <v>1186</v>
      </c>
      <c r="EU6" s="324" t="s">
        <v>1187</v>
      </c>
      <c r="EV6" s="324" t="s">
        <v>1188</v>
      </c>
      <c r="EW6" s="520" t="s">
        <v>1179</v>
      </c>
      <c r="EX6" s="324" t="s">
        <v>1185</v>
      </c>
      <c r="EY6" s="324" t="s">
        <v>1186</v>
      </c>
      <c r="EZ6" s="324" t="s">
        <v>1187</v>
      </c>
      <c r="FA6" s="324" t="s">
        <v>1188</v>
      </c>
      <c r="FB6" s="520" t="s">
        <v>1180</v>
      </c>
      <c r="FC6" s="80" t="s">
        <v>1185</v>
      </c>
      <c r="FD6" s="80" t="s">
        <v>1186</v>
      </c>
      <c r="FE6" s="80" t="s">
        <v>1187</v>
      </c>
      <c r="FF6" s="80" t="s">
        <v>1188</v>
      </c>
      <c r="FG6" s="520" t="s">
        <v>1181</v>
      </c>
      <c r="FH6" s="80" t="s">
        <v>1185</v>
      </c>
      <c r="FI6" s="80" t="s">
        <v>1186</v>
      </c>
      <c r="FJ6" s="80" t="s">
        <v>1187</v>
      </c>
      <c r="FK6" s="80" t="s">
        <v>1188</v>
      </c>
      <c r="FL6" s="520" t="s">
        <v>1192</v>
      </c>
      <c r="FM6" s="324" t="s">
        <v>1185</v>
      </c>
      <c r="FN6" s="324" t="s">
        <v>1186</v>
      </c>
      <c r="FO6" s="324" t="s">
        <v>1187</v>
      </c>
      <c r="FP6" s="324" t="s">
        <v>1188</v>
      </c>
      <c r="FQ6" s="520" t="s">
        <v>1193</v>
      </c>
      <c r="FR6" s="324" t="s">
        <v>1185</v>
      </c>
      <c r="FS6" s="324" t="s">
        <v>1186</v>
      </c>
      <c r="FT6" s="324" t="s">
        <v>1187</v>
      </c>
      <c r="FU6" s="324" t="s">
        <v>1188</v>
      </c>
      <c r="FV6" s="521" t="s">
        <v>1194</v>
      </c>
      <c r="FW6" s="512" t="s">
        <v>1185</v>
      </c>
      <c r="FX6" s="512" t="s">
        <v>1186</v>
      </c>
      <c r="FY6" s="512" t="s">
        <v>1187</v>
      </c>
      <c r="FZ6" s="512" t="s">
        <v>1188</v>
      </c>
      <c r="GA6" s="521" t="s">
        <v>1195</v>
      </c>
      <c r="GB6" s="512" t="s">
        <v>1185</v>
      </c>
      <c r="GC6" s="512" t="s">
        <v>1186</v>
      </c>
      <c r="GD6" s="512" t="s">
        <v>1187</v>
      </c>
      <c r="GE6" s="512" t="s">
        <v>1188</v>
      </c>
      <c r="GF6" s="521" t="s">
        <v>1196</v>
      </c>
      <c r="GG6" s="512" t="s">
        <v>1185</v>
      </c>
      <c r="GH6" s="512" t="s">
        <v>1186</v>
      </c>
      <c r="GI6" s="512" t="s">
        <v>1187</v>
      </c>
      <c r="GJ6" s="512" t="s">
        <v>1188</v>
      </c>
      <c r="GK6" s="521" t="s">
        <v>1197</v>
      </c>
      <c r="GL6" s="512" t="s">
        <v>1185</v>
      </c>
      <c r="GM6" s="512" t="s">
        <v>1186</v>
      </c>
      <c r="GN6" s="512" t="s">
        <v>1187</v>
      </c>
      <c r="GO6" s="512" t="s">
        <v>1188</v>
      </c>
      <c r="GP6" s="521" t="s">
        <v>1198</v>
      </c>
      <c r="GQ6" s="324" t="s">
        <v>1185</v>
      </c>
      <c r="GR6" s="324" t="s">
        <v>1186</v>
      </c>
      <c r="GS6" s="324" t="s">
        <v>1187</v>
      </c>
      <c r="GT6" s="324" t="s">
        <v>1188</v>
      </c>
      <c r="GU6" s="521" t="s">
        <v>1199</v>
      </c>
      <c r="GV6" s="324" t="s">
        <v>1185</v>
      </c>
      <c r="GW6" s="324" t="s">
        <v>1186</v>
      </c>
      <c r="GX6" s="324" t="s">
        <v>1187</v>
      </c>
      <c r="GY6" s="324" t="s">
        <v>1188</v>
      </c>
      <c r="GZ6" s="521" t="s">
        <v>1200</v>
      </c>
      <c r="HA6" s="512" t="s">
        <v>1185</v>
      </c>
      <c r="HB6" s="512" t="s">
        <v>1186</v>
      </c>
      <c r="HC6" s="512" t="s">
        <v>1187</v>
      </c>
      <c r="HD6" s="512" t="s">
        <v>1188</v>
      </c>
      <c r="HE6" s="521" t="s">
        <v>1201</v>
      </c>
      <c r="HF6" s="512" t="s">
        <v>1185</v>
      </c>
      <c r="HG6" s="512" t="s">
        <v>1186</v>
      </c>
      <c r="HH6" s="512" t="s">
        <v>1187</v>
      </c>
      <c r="HI6" s="512" t="s">
        <v>1188</v>
      </c>
      <c r="HJ6" s="521" t="s">
        <v>1202</v>
      </c>
      <c r="HK6" s="324" t="s">
        <v>1185</v>
      </c>
      <c r="HL6" s="324" t="s">
        <v>1186</v>
      </c>
      <c r="HM6" s="324" t="s">
        <v>1187</v>
      </c>
      <c r="HN6" s="324" t="s">
        <v>1188</v>
      </c>
      <c r="HO6" s="513" t="s">
        <v>1203</v>
      </c>
      <c r="HP6" s="324" t="s">
        <v>1185</v>
      </c>
      <c r="HQ6" s="324" t="s">
        <v>1186</v>
      </c>
      <c r="HR6" s="324" t="s">
        <v>1187</v>
      </c>
      <c r="HS6" s="324" t="s">
        <v>1188</v>
      </c>
      <c r="HT6" s="513" t="s">
        <v>1204</v>
      </c>
      <c r="HU6" s="512" t="s">
        <v>1185</v>
      </c>
      <c r="HV6" s="512" t="s">
        <v>1186</v>
      </c>
      <c r="HW6" s="512" t="s">
        <v>1187</v>
      </c>
      <c r="HX6" s="512" t="s">
        <v>1188</v>
      </c>
      <c r="HY6" s="513" t="s">
        <v>1205</v>
      </c>
      <c r="HZ6" s="512" t="s">
        <v>1185</v>
      </c>
      <c r="IA6" s="512" t="s">
        <v>1186</v>
      </c>
      <c r="IB6" s="512" t="s">
        <v>1187</v>
      </c>
      <c r="IC6" s="512" t="s">
        <v>1188</v>
      </c>
      <c r="ID6" s="513" t="s">
        <v>1206</v>
      </c>
      <c r="IE6" s="324" t="s">
        <v>1185</v>
      </c>
      <c r="IF6" s="324" t="s">
        <v>1186</v>
      </c>
      <c r="IG6" s="324" t="s">
        <v>1187</v>
      </c>
      <c r="IH6" s="324" t="s">
        <v>1188</v>
      </c>
      <c r="II6" s="513" t="s">
        <v>1207</v>
      </c>
      <c r="IJ6" s="324" t="s">
        <v>1185</v>
      </c>
      <c r="IK6" s="324" t="s">
        <v>1186</v>
      </c>
      <c r="IL6" s="324" t="s">
        <v>1187</v>
      </c>
      <c r="IM6" s="324" t="s">
        <v>1188</v>
      </c>
      <c r="IN6" s="513" t="s">
        <v>1208</v>
      </c>
      <c r="IO6" s="512" t="s">
        <v>1185</v>
      </c>
      <c r="IP6" s="512" t="s">
        <v>1186</v>
      </c>
      <c r="IQ6" s="512" t="s">
        <v>1187</v>
      </c>
      <c r="IR6" s="512" t="s">
        <v>1188</v>
      </c>
      <c r="IS6" s="521" t="s">
        <v>1209</v>
      </c>
      <c r="IT6" s="512" t="s">
        <v>1185</v>
      </c>
      <c r="IU6" s="512" t="s">
        <v>1186</v>
      </c>
      <c r="IV6" s="512" t="s">
        <v>1187</v>
      </c>
      <c r="IW6" s="512" t="s">
        <v>1188</v>
      </c>
      <c r="IX6" s="521" t="s">
        <v>1210</v>
      </c>
      <c r="IY6" s="324" t="s">
        <v>1185</v>
      </c>
      <c r="IZ6" s="324" t="s">
        <v>1186</v>
      </c>
      <c r="JA6" s="324" t="s">
        <v>1187</v>
      </c>
      <c r="JB6" s="324" t="s">
        <v>1188</v>
      </c>
      <c r="JC6" s="521" t="s">
        <v>1211</v>
      </c>
      <c r="JD6" s="324" t="s">
        <v>1185</v>
      </c>
      <c r="JE6" s="324" t="s">
        <v>1186</v>
      </c>
      <c r="JF6" s="324" t="s">
        <v>1187</v>
      </c>
      <c r="JG6" s="324" t="s">
        <v>1188</v>
      </c>
      <c r="JH6" s="521" t="s">
        <v>1212</v>
      </c>
      <c r="JI6" s="512" t="s">
        <v>1185</v>
      </c>
      <c r="JJ6" s="512" t="s">
        <v>1186</v>
      </c>
      <c r="JK6" s="512" t="s">
        <v>1187</v>
      </c>
      <c r="JL6" s="512" t="s">
        <v>1188</v>
      </c>
      <c r="JM6" s="521" t="s">
        <v>1213</v>
      </c>
      <c r="JN6" s="512" t="s">
        <v>1185</v>
      </c>
      <c r="JO6" s="512" t="s">
        <v>1186</v>
      </c>
      <c r="JP6" s="512" t="s">
        <v>1187</v>
      </c>
      <c r="JQ6" s="512" t="s">
        <v>1188</v>
      </c>
      <c r="JR6" s="521" t="s">
        <v>1214</v>
      </c>
      <c r="JS6" s="324" t="s">
        <v>1185</v>
      </c>
      <c r="JT6" s="324" t="s">
        <v>1186</v>
      </c>
      <c r="JU6" s="324" t="s">
        <v>1187</v>
      </c>
      <c r="JV6" s="324" t="s">
        <v>1188</v>
      </c>
      <c r="JW6" s="513" t="s">
        <v>1215</v>
      </c>
      <c r="JX6" s="324" t="s">
        <v>1185</v>
      </c>
      <c r="JY6" s="324" t="s">
        <v>1186</v>
      </c>
      <c r="JZ6" s="324" t="s">
        <v>1187</v>
      </c>
      <c r="KA6" s="324" t="s">
        <v>1188</v>
      </c>
      <c r="KB6" s="513" t="s">
        <v>1216</v>
      </c>
      <c r="KC6" s="512" t="s">
        <v>1185</v>
      </c>
      <c r="KD6" s="512" t="s">
        <v>1186</v>
      </c>
      <c r="KE6" s="512" t="s">
        <v>1187</v>
      </c>
      <c r="KF6" s="512" t="s">
        <v>1188</v>
      </c>
      <c r="KG6" s="513" t="s">
        <v>1217</v>
      </c>
      <c r="KH6" s="512" t="s">
        <v>1185</v>
      </c>
      <c r="KI6" s="512" t="s">
        <v>1186</v>
      </c>
      <c r="KJ6" s="512" t="s">
        <v>1187</v>
      </c>
      <c r="KK6" s="512" t="s">
        <v>1188</v>
      </c>
      <c r="KL6" s="522" t="s">
        <v>1218</v>
      </c>
      <c r="KM6" s="522" t="s">
        <v>1167</v>
      </c>
      <c r="KN6" s="515" t="s">
        <v>1219</v>
      </c>
      <c r="KO6" s="510" t="s">
        <v>1185</v>
      </c>
      <c r="KP6" s="510" t="s">
        <v>1186</v>
      </c>
      <c r="KQ6" s="510" t="s">
        <v>1187</v>
      </c>
      <c r="KR6" s="510" t="s">
        <v>1188</v>
      </c>
      <c r="KS6" s="1032"/>
      <c r="KT6" s="510" t="s">
        <v>1185</v>
      </c>
      <c r="KU6" s="510" t="s">
        <v>1186</v>
      </c>
      <c r="KV6" s="510" t="s">
        <v>1187</v>
      </c>
      <c r="KW6" s="510" t="s">
        <v>1188</v>
      </c>
      <c r="KX6" s="1043"/>
      <c r="KY6" s="1043"/>
      <c r="KZ6" s="1043"/>
      <c r="LA6" s="1056"/>
      <c r="LC6" s="587" t="s">
        <v>1178</v>
      </c>
      <c r="LD6" s="587" t="s">
        <v>1179</v>
      </c>
      <c r="LE6" s="80" t="s">
        <v>1180</v>
      </c>
      <c r="LF6" s="80" t="s">
        <v>1181</v>
      </c>
      <c r="LG6" s="587" t="s">
        <v>1182</v>
      </c>
      <c r="LH6" s="587" t="s">
        <v>1183</v>
      </c>
      <c r="LI6" s="587" t="s">
        <v>1178</v>
      </c>
      <c r="LJ6" s="587" t="s">
        <v>1179</v>
      </c>
      <c r="LK6" s="80" t="s">
        <v>1180</v>
      </c>
      <c r="LL6" s="80" t="s">
        <v>1181</v>
      </c>
      <c r="LM6" s="587" t="s">
        <v>1182</v>
      </c>
      <c r="LN6" s="587" t="s">
        <v>1183</v>
      </c>
      <c r="LO6" s="587" t="s">
        <v>1178</v>
      </c>
      <c r="LP6" s="587" t="s">
        <v>1179</v>
      </c>
      <c r="LQ6" s="80" t="s">
        <v>1180</v>
      </c>
      <c r="LR6" s="80" t="s">
        <v>1181</v>
      </c>
      <c r="LS6" s="587" t="s">
        <v>1182</v>
      </c>
      <c r="LT6" s="587" t="s">
        <v>1183</v>
      </c>
      <c r="LU6" s="587" t="s">
        <v>1178</v>
      </c>
      <c r="LV6" s="587" t="s">
        <v>1179</v>
      </c>
      <c r="LW6" s="80" t="s">
        <v>1180</v>
      </c>
      <c r="LX6" s="80" t="s">
        <v>1181</v>
      </c>
      <c r="LY6" s="587" t="s">
        <v>1182</v>
      </c>
      <c r="LZ6" s="587" t="s">
        <v>1183</v>
      </c>
      <c r="MA6" s="587" t="s">
        <v>1178</v>
      </c>
      <c r="MB6" s="587" t="s">
        <v>1179</v>
      </c>
      <c r="MC6" s="80" t="s">
        <v>1180</v>
      </c>
      <c r="MD6" s="80" t="s">
        <v>1181</v>
      </c>
      <c r="ME6" s="587" t="s">
        <v>1182</v>
      </c>
      <c r="MF6" s="587" t="s">
        <v>1183</v>
      </c>
      <c r="MG6" s="587" t="s">
        <v>1178</v>
      </c>
      <c r="MH6" s="587" t="s">
        <v>1179</v>
      </c>
      <c r="MI6" s="80" t="s">
        <v>1180</v>
      </c>
      <c r="MJ6" s="80" t="s">
        <v>1181</v>
      </c>
      <c r="MK6" s="587" t="s">
        <v>1182</v>
      </c>
      <c r="ML6" s="587" t="s">
        <v>1183</v>
      </c>
      <c r="MM6" s="587" t="s">
        <v>1178</v>
      </c>
      <c r="MN6" s="587" t="s">
        <v>1179</v>
      </c>
      <c r="MO6" s="80" t="s">
        <v>1180</v>
      </c>
      <c r="MP6" s="80" t="s">
        <v>1181</v>
      </c>
      <c r="MQ6" s="587" t="s">
        <v>1182</v>
      </c>
      <c r="MR6" s="587" t="s">
        <v>1183</v>
      </c>
      <c r="MS6" s="587" t="s">
        <v>1178</v>
      </c>
      <c r="MT6" s="587" t="s">
        <v>1179</v>
      </c>
      <c r="MU6" s="80" t="s">
        <v>1180</v>
      </c>
      <c r="MV6" s="80" t="s">
        <v>1181</v>
      </c>
      <c r="MW6" s="587" t="s">
        <v>1182</v>
      </c>
      <c r="MX6" s="587" t="s">
        <v>1183</v>
      </c>
      <c r="MY6" s="587" t="s">
        <v>1178</v>
      </c>
      <c r="MZ6" s="587" t="s">
        <v>1179</v>
      </c>
      <c r="NA6" s="80" t="s">
        <v>1180</v>
      </c>
      <c r="NB6" s="80" t="s">
        <v>1181</v>
      </c>
      <c r="NC6" s="587" t="s">
        <v>1182</v>
      </c>
      <c r="ND6" s="587" t="s">
        <v>1183</v>
      </c>
      <c r="NE6" s="587" t="s">
        <v>1178</v>
      </c>
      <c r="NF6" s="587" t="s">
        <v>1179</v>
      </c>
      <c r="NG6" s="80" t="s">
        <v>1180</v>
      </c>
      <c r="NH6" s="80" t="s">
        <v>1181</v>
      </c>
      <c r="NI6" s="587" t="s">
        <v>1182</v>
      </c>
      <c r="NJ6" s="587" t="s">
        <v>1183</v>
      </c>
      <c r="NL6" s="524" t="s">
        <v>1142</v>
      </c>
      <c r="NM6" s="524" t="s">
        <v>1143</v>
      </c>
      <c r="NN6" s="524" t="s">
        <v>1144</v>
      </c>
      <c r="NO6" s="524" t="s">
        <v>1142</v>
      </c>
      <c r="NP6" s="524" t="s">
        <v>1143</v>
      </c>
      <c r="NQ6" s="524" t="s">
        <v>1144</v>
      </c>
      <c r="NR6" s="524" t="s">
        <v>1142</v>
      </c>
      <c r="NS6" s="524" t="s">
        <v>1143</v>
      </c>
      <c r="NT6" s="524" t="s">
        <v>1144</v>
      </c>
    </row>
    <row r="7" spans="1:384" s="284" customFormat="1" ht="25.5">
      <c r="A7" s="529" t="s">
        <v>1364</v>
      </c>
      <c r="B7" s="525"/>
      <c r="C7" s="525"/>
      <c r="D7" s="525"/>
      <c r="E7" s="525"/>
      <c r="F7" s="526">
        <v>58113</v>
      </c>
      <c r="G7" s="526">
        <v>41509</v>
      </c>
      <c r="H7" s="526">
        <v>41509</v>
      </c>
      <c r="I7" s="526"/>
      <c r="J7" s="526"/>
      <c r="K7" s="525"/>
      <c r="L7" s="525"/>
      <c r="M7" s="525"/>
      <c r="N7" s="525"/>
      <c r="O7" s="525"/>
      <c r="P7" s="525"/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7">
        <v>25188</v>
      </c>
      <c r="BI7" s="527">
        <v>2157</v>
      </c>
      <c r="BJ7" s="527">
        <v>23031</v>
      </c>
      <c r="BK7" s="527">
        <v>18062</v>
      </c>
      <c r="BL7" s="527">
        <v>4969</v>
      </c>
      <c r="BM7" s="528"/>
      <c r="BN7" s="528"/>
      <c r="BO7" s="528"/>
      <c r="BP7" s="528"/>
      <c r="BQ7" s="528"/>
      <c r="BR7" s="527">
        <v>70631</v>
      </c>
      <c r="BS7" s="527">
        <v>2157</v>
      </c>
      <c r="BT7" s="527">
        <v>68474</v>
      </c>
      <c r="BU7" s="527">
        <v>53929</v>
      </c>
      <c r="BV7" s="527">
        <v>14545</v>
      </c>
      <c r="BW7" s="526"/>
      <c r="BX7" s="526"/>
      <c r="BY7" s="526"/>
      <c r="BZ7" s="526"/>
      <c r="CA7" s="526"/>
      <c r="CB7" s="526"/>
      <c r="CC7" s="526"/>
      <c r="CD7" s="526"/>
      <c r="CE7" s="526"/>
      <c r="CF7" s="526"/>
      <c r="CG7" s="526"/>
      <c r="CH7" s="527">
        <v>35085</v>
      </c>
      <c r="CI7" s="527">
        <v>2934</v>
      </c>
      <c r="CJ7" s="527">
        <v>32151</v>
      </c>
      <c r="CK7" s="527">
        <v>24669</v>
      </c>
      <c r="CL7" s="527">
        <v>7482</v>
      </c>
      <c r="CM7" s="526"/>
      <c r="CN7" s="526"/>
      <c r="CO7" s="526"/>
      <c r="CP7" s="526"/>
      <c r="CQ7" s="526"/>
      <c r="CR7" s="527">
        <v>97945</v>
      </c>
      <c r="CS7" s="527">
        <v>2934</v>
      </c>
      <c r="CT7" s="527">
        <v>95011</v>
      </c>
      <c r="CU7" s="527">
        <v>73152</v>
      </c>
      <c r="CV7" s="527">
        <v>21859</v>
      </c>
      <c r="CW7" s="526"/>
      <c r="CX7" s="526"/>
      <c r="CY7" s="526"/>
      <c r="CZ7" s="526"/>
      <c r="DA7" s="526"/>
      <c r="DB7" s="526"/>
      <c r="DC7" s="526"/>
      <c r="DD7" s="526"/>
      <c r="DE7" s="526"/>
      <c r="DF7" s="526"/>
      <c r="DG7" s="526"/>
      <c r="DH7" s="527">
        <v>38265</v>
      </c>
      <c r="DI7" s="527">
        <v>3107</v>
      </c>
      <c r="DJ7" s="527">
        <v>35158</v>
      </c>
      <c r="DK7" s="527">
        <v>26392</v>
      </c>
      <c r="DL7" s="527">
        <v>8766</v>
      </c>
      <c r="DM7" s="526"/>
      <c r="DN7" s="526"/>
      <c r="DO7" s="526"/>
      <c r="DP7" s="526"/>
      <c r="DQ7" s="526"/>
      <c r="DR7" s="526">
        <v>0</v>
      </c>
      <c r="DS7" s="526"/>
      <c r="DT7" s="526"/>
      <c r="DU7" s="526"/>
      <c r="DV7" s="526"/>
      <c r="DW7" s="526"/>
      <c r="DX7" s="526"/>
      <c r="DY7" s="526"/>
      <c r="DZ7" s="526"/>
      <c r="EA7" s="526"/>
      <c r="EB7" s="526"/>
      <c r="EC7" s="526"/>
      <c r="ED7" s="526"/>
      <c r="EE7" s="526"/>
      <c r="EF7" s="526"/>
      <c r="EG7" s="526"/>
      <c r="EH7" s="526"/>
      <c r="EI7" s="526"/>
      <c r="EJ7" s="526"/>
      <c r="EK7" s="526"/>
      <c r="EL7" s="526"/>
      <c r="EM7" s="526"/>
      <c r="EN7" s="526"/>
      <c r="EO7" s="526"/>
      <c r="EP7" s="526"/>
      <c r="EQ7" s="526"/>
      <c r="ER7" s="526"/>
      <c r="ES7" s="526"/>
      <c r="ET7" s="526"/>
      <c r="EU7" s="526"/>
      <c r="EV7" s="526"/>
      <c r="EW7" s="526"/>
      <c r="EX7" s="526"/>
      <c r="EY7" s="526"/>
      <c r="EZ7" s="526"/>
      <c r="FA7" s="526"/>
      <c r="FB7" s="526"/>
      <c r="FC7" s="526"/>
      <c r="FD7" s="526"/>
      <c r="FE7" s="526"/>
      <c r="FF7" s="526"/>
      <c r="FG7" s="526"/>
      <c r="FH7" s="526"/>
      <c r="FI7" s="526"/>
      <c r="FJ7" s="526"/>
      <c r="FK7" s="526"/>
      <c r="FL7" s="526"/>
      <c r="FM7" s="526"/>
      <c r="FN7" s="526"/>
      <c r="FO7" s="526"/>
      <c r="FP7" s="526"/>
      <c r="FQ7" s="526"/>
      <c r="FR7" s="526"/>
      <c r="FS7" s="526"/>
      <c r="FT7" s="526"/>
      <c r="FU7" s="526"/>
      <c r="FV7" s="526"/>
      <c r="FW7" s="526"/>
      <c r="FX7" s="526"/>
      <c r="FY7" s="526"/>
      <c r="FZ7" s="526"/>
      <c r="GA7" s="526"/>
      <c r="GB7" s="526"/>
      <c r="GC7" s="526"/>
      <c r="GD7" s="526"/>
      <c r="GE7" s="526"/>
      <c r="GF7" s="526"/>
      <c r="GG7" s="526"/>
      <c r="GH7" s="526"/>
      <c r="GI7" s="526"/>
      <c r="GJ7" s="526"/>
      <c r="GK7" s="526"/>
      <c r="GL7" s="526"/>
      <c r="GM7" s="526"/>
      <c r="GN7" s="526"/>
      <c r="GO7" s="526"/>
      <c r="GP7" s="526"/>
      <c r="GQ7" s="526"/>
      <c r="GR7" s="526"/>
      <c r="GS7" s="526"/>
      <c r="GT7" s="526"/>
      <c r="GU7" s="526"/>
      <c r="GV7" s="526"/>
      <c r="GW7" s="526"/>
      <c r="GX7" s="526"/>
      <c r="GY7" s="526"/>
      <c r="GZ7" s="526"/>
      <c r="HA7" s="526"/>
      <c r="HB7" s="526"/>
      <c r="HC7" s="526"/>
      <c r="HD7" s="526"/>
      <c r="HE7" s="526"/>
      <c r="HF7" s="526"/>
      <c r="HG7" s="526"/>
      <c r="HH7" s="526"/>
      <c r="HI7" s="526"/>
      <c r="HJ7" s="526"/>
      <c r="HK7" s="526"/>
      <c r="HL7" s="526"/>
      <c r="HM7" s="526"/>
      <c r="HN7" s="526"/>
      <c r="HO7" s="526"/>
      <c r="HP7" s="526"/>
      <c r="HQ7" s="526"/>
      <c r="HR7" s="526"/>
      <c r="HS7" s="526"/>
      <c r="HT7" s="526"/>
      <c r="HU7" s="526"/>
      <c r="HV7" s="526"/>
      <c r="HW7" s="526"/>
      <c r="HX7" s="526"/>
      <c r="HY7" s="526"/>
      <c r="HZ7" s="526"/>
      <c r="IA7" s="526"/>
      <c r="IB7" s="526"/>
      <c r="IC7" s="526"/>
      <c r="ID7" s="526"/>
      <c r="IE7" s="526"/>
      <c r="IF7" s="526"/>
      <c r="IG7" s="526"/>
      <c r="IH7" s="526"/>
      <c r="II7" s="526"/>
      <c r="IJ7" s="526"/>
      <c r="IK7" s="526"/>
      <c r="IL7" s="526"/>
      <c r="IM7" s="526"/>
      <c r="IN7" s="526"/>
      <c r="IO7" s="526"/>
      <c r="IP7" s="526"/>
      <c r="IQ7" s="526"/>
      <c r="IR7" s="526"/>
      <c r="IS7" s="526"/>
      <c r="IT7" s="526"/>
      <c r="IU7" s="526"/>
      <c r="IV7" s="526"/>
      <c r="IW7" s="526"/>
      <c r="IX7" s="526"/>
      <c r="IY7" s="526"/>
      <c r="IZ7" s="526"/>
      <c r="JA7" s="526"/>
      <c r="JB7" s="526"/>
      <c r="JC7" s="526"/>
      <c r="JD7" s="526"/>
      <c r="JE7" s="526"/>
      <c r="JF7" s="526"/>
      <c r="JG7" s="526"/>
      <c r="JH7" s="526"/>
      <c r="JI7" s="526"/>
      <c r="JJ7" s="526"/>
      <c r="JK7" s="526"/>
      <c r="JL7" s="526"/>
      <c r="JM7" s="526"/>
      <c r="JN7" s="526"/>
      <c r="JO7" s="526"/>
      <c r="JP7" s="526"/>
      <c r="JQ7" s="526"/>
      <c r="JR7" s="526"/>
      <c r="JS7" s="526"/>
      <c r="JT7" s="526"/>
      <c r="JU7" s="526"/>
      <c r="JV7" s="526"/>
      <c r="JW7" s="526"/>
      <c r="JX7" s="526"/>
      <c r="JY7" s="526"/>
      <c r="JZ7" s="526"/>
      <c r="KA7" s="526"/>
      <c r="KB7" s="526"/>
      <c r="KC7" s="526"/>
      <c r="KD7" s="526"/>
      <c r="KE7" s="526"/>
      <c r="KF7" s="526"/>
      <c r="KG7" s="526"/>
      <c r="KH7" s="526"/>
      <c r="KI7" s="526"/>
      <c r="KJ7" s="526"/>
      <c r="KK7" s="526"/>
      <c r="KL7" s="526"/>
      <c r="KM7" s="526"/>
      <c r="KN7" s="526"/>
      <c r="KO7" s="526"/>
      <c r="KP7" s="526"/>
      <c r="KQ7" s="526"/>
      <c r="KR7" s="526"/>
      <c r="KS7" s="526"/>
      <c r="KT7" s="526"/>
      <c r="KU7" s="526"/>
      <c r="KV7" s="526"/>
      <c r="KW7" s="526"/>
      <c r="KX7" s="526"/>
      <c r="LC7" s="525"/>
      <c r="LD7" s="525"/>
      <c r="LE7" s="525"/>
      <c r="LF7" s="525"/>
      <c r="LG7" s="525"/>
      <c r="LH7" s="525"/>
      <c r="LI7" s="525"/>
      <c r="LJ7" s="525"/>
      <c r="LK7" s="525"/>
      <c r="LL7" s="525"/>
      <c r="LM7" s="525"/>
      <c r="LN7" s="525"/>
      <c r="LO7" s="525"/>
      <c r="LP7" s="525"/>
      <c r="LQ7" s="525"/>
      <c r="LR7" s="525"/>
      <c r="LS7" s="525"/>
      <c r="LT7" s="525"/>
      <c r="LU7" s="525"/>
      <c r="LV7" s="525"/>
      <c r="LW7" s="525"/>
      <c r="LX7" s="525"/>
      <c r="LY7" s="525"/>
      <c r="LZ7" s="525"/>
      <c r="MA7" s="525"/>
      <c r="MB7" s="525"/>
      <c r="MC7" s="525"/>
      <c r="MD7" s="525"/>
      <c r="ME7" s="525"/>
      <c r="MF7" s="525"/>
      <c r="MG7" s="525"/>
      <c r="MH7" s="525"/>
      <c r="MI7" s="525"/>
      <c r="MJ7" s="525"/>
      <c r="MK7" s="525"/>
      <c r="ML7" s="525"/>
      <c r="MM7" s="525"/>
      <c r="MN7" s="525"/>
      <c r="MO7" s="525"/>
      <c r="MP7" s="525"/>
      <c r="MQ7" s="525"/>
      <c r="MR7" s="525"/>
      <c r="MS7" s="525"/>
      <c r="MT7" s="525"/>
      <c r="MU7" s="525"/>
      <c r="MV7" s="525"/>
      <c r="MW7" s="525"/>
      <c r="MX7" s="525"/>
      <c r="MY7" s="525"/>
      <c r="MZ7" s="525"/>
      <c r="NA7" s="525"/>
      <c r="NB7" s="525"/>
      <c r="NC7" s="525"/>
      <c r="ND7" s="525"/>
      <c r="NE7" s="525"/>
      <c r="NF7" s="525"/>
      <c r="NG7" s="525"/>
      <c r="NH7" s="525"/>
      <c r="NI7" s="525"/>
      <c r="NJ7" s="525"/>
      <c r="NL7" s="525"/>
      <c r="NM7" s="525"/>
      <c r="NN7" s="525"/>
      <c r="NO7" s="525"/>
      <c r="NP7" s="525"/>
      <c r="NQ7" s="525"/>
      <c r="NR7" s="525"/>
      <c r="NS7" s="525"/>
      <c r="NT7" s="525"/>
    </row>
    <row r="8" spans="1:384" s="284" customFormat="1" ht="25.5">
      <c r="A8" s="529" t="s">
        <v>1363</v>
      </c>
      <c r="B8" s="525"/>
      <c r="C8" s="525"/>
      <c r="D8" s="525"/>
      <c r="E8" s="525"/>
      <c r="F8" s="526"/>
      <c r="G8" s="526"/>
      <c r="H8" s="526"/>
      <c r="I8" s="526"/>
      <c r="J8" s="526"/>
      <c r="K8" s="525"/>
      <c r="L8" s="525"/>
      <c r="M8" s="525"/>
      <c r="N8" s="525"/>
      <c r="O8" s="525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6"/>
      <c r="BI8" s="526"/>
      <c r="BJ8" s="526"/>
      <c r="BK8" s="526"/>
      <c r="BL8" s="526"/>
      <c r="BM8" s="526"/>
      <c r="BN8" s="526"/>
      <c r="BO8" s="526"/>
      <c r="BP8" s="526"/>
      <c r="BQ8" s="526"/>
      <c r="BR8" s="526"/>
      <c r="BS8" s="526"/>
      <c r="BT8" s="526"/>
      <c r="BU8" s="526"/>
      <c r="BV8" s="526"/>
      <c r="BW8" s="526">
        <v>0</v>
      </c>
      <c r="BX8" s="526"/>
      <c r="BY8" s="526"/>
      <c r="BZ8" s="526"/>
      <c r="CA8" s="526"/>
      <c r="CB8" s="527">
        <v>197552</v>
      </c>
      <c r="CC8" s="527">
        <v>451</v>
      </c>
      <c r="CD8" s="527">
        <v>197101</v>
      </c>
      <c r="CE8" s="527">
        <v>197101</v>
      </c>
      <c r="CF8" s="527">
        <v>0</v>
      </c>
      <c r="CG8" s="526"/>
      <c r="CH8" s="530"/>
      <c r="CI8" s="530"/>
      <c r="CJ8" s="530"/>
      <c r="CK8" s="530"/>
      <c r="CL8" s="530"/>
      <c r="CM8" s="531"/>
      <c r="CN8" s="531"/>
      <c r="CO8" s="531"/>
      <c r="CP8" s="531"/>
      <c r="CQ8" s="531"/>
      <c r="CR8" s="530"/>
      <c r="CS8" s="530"/>
      <c r="CT8" s="530"/>
      <c r="CU8" s="530"/>
      <c r="CV8" s="530"/>
      <c r="CW8" s="527">
        <v>21984</v>
      </c>
      <c r="CX8" s="527">
        <v>2449</v>
      </c>
      <c r="CY8" s="527">
        <v>19535</v>
      </c>
      <c r="CZ8" s="527">
        <v>14150</v>
      </c>
      <c r="DA8" s="527">
        <v>5385</v>
      </c>
      <c r="DB8" s="527">
        <v>228176</v>
      </c>
      <c r="DC8" s="527">
        <v>752</v>
      </c>
      <c r="DD8" s="527">
        <v>227424</v>
      </c>
      <c r="DE8" s="527">
        <v>227424</v>
      </c>
      <c r="DF8" s="527">
        <v>0</v>
      </c>
      <c r="DG8" s="526"/>
      <c r="DH8" s="527"/>
      <c r="DI8" s="527"/>
      <c r="DJ8" s="527"/>
      <c r="DK8" s="527"/>
      <c r="DL8" s="527"/>
      <c r="DM8" s="528"/>
      <c r="DN8" s="528"/>
      <c r="DO8" s="528"/>
      <c r="DP8" s="528"/>
      <c r="DQ8" s="528"/>
      <c r="DR8" s="526">
        <v>0</v>
      </c>
      <c r="DS8" s="526"/>
      <c r="DT8" s="526"/>
      <c r="DU8" s="526"/>
      <c r="DV8" s="526"/>
      <c r="DW8" s="527">
        <v>22346</v>
      </c>
      <c r="DX8" s="527">
        <v>2769</v>
      </c>
      <c r="DY8" s="527">
        <v>19577</v>
      </c>
      <c r="DZ8" s="527">
        <v>14181</v>
      </c>
      <c r="EA8" s="527">
        <v>5396</v>
      </c>
      <c r="EB8" s="527">
        <v>273811</v>
      </c>
      <c r="EC8" s="527">
        <v>903</v>
      </c>
      <c r="ED8" s="527">
        <v>272908</v>
      </c>
      <c r="EE8" s="527">
        <v>272908</v>
      </c>
      <c r="EF8" s="527">
        <v>0</v>
      </c>
      <c r="EG8" s="526"/>
      <c r="EH8" s="526"/>
      <c r="EI8" s="526"/>
      <c r="EJ8" s="526"/>
      <c r="EK8" s="526"/>
      <c r="EL8" s="526"/>
      <c r="EM8" s="526"/>
      <c r="EN8" s="526"/>
      <c r="EO8" s="526"/>
      <c r="EP8" s="526"/>
      <c r="EQ8" s="526"/>
      <c r="ER8" s="526"/>
      <c r="ES8" s="526"/>
      <c r="ET8" s="526"/>
      <c r="EU8" s="526"/>
      <c r="EV8" s="526"/>
      <c r="EW8" s="526"/>
      <c r="EX8" s="526"/>
      <c r="EY8" s="526"/>
      <c r="EZ8" s="526"/>
      <c r="FA8" s="526"/>
      <c r="FB8" s="526"/>
      <c r="FC8" s="526"/>
      <c r="FD8" s="526"/>
      <c r="FE8" s="526"/>
      <c r="FF8" s="526"/>
      <c r="FG8" s="526"/>
      <c r="FH8" s="526"/>
      <c r="FI8" s="526"/>
      <c r="FJ8" s="526"/>
      <c r="FK8" s="526"/>
      <c r="FL8" s="526"/>
      <c r="FM8" s="526"/>
      <c r="FN8" s="526"/>
      <c r="FO8" s="526"/>
      <c r="FP8" s="526"/>
      <c r="FQ8" s="526"/>
      <c r="FR8" s="526"/>
      <c r="FS8" s="526"/>
      <c r="FT8" s="526"/>
      <c r="FU8" s="526"/>
      <c r="FV8" s="526"/>
      <c r="FW8" s="526"/>
      <c r="FX8" s="526"/>
      <c r="FY8" s="526"/>
      <c r="FZ8" s="526"/>
      <c r="GA8" s="526"/>
      <c r="GB8" s="526"/>
      <c r="GC8" s="526"/>
      <c r="GD8" s="526"/>
      <c r="GE8" s="526"/>
      <c r="GF8" s="526"/>
      <c r="GG8" s="526"/>
      <c r="GH8" s="526"/>
      <c r="GI8" s="526"/>
      <c r="GJ8" s="526"/>
      <c r="GK8" s="526"/>
      <c r="GL8" s="526"/>
      <c r="GM8" s="526"/>
      <c r="GN8" s="526"/>
      <c r="GO8" s="526"/>
      <c r="GP8" s="526"/>
      <c r="GQ8" s="526"/>
      <c r="GR8" s="526"/>
      <c r="GS8" s="526"/>
      <c r="GT8" s="526"/>
      <c r="GU8" s="526"/>
      <c r="GV8" s="526"/>
      <c r="GW8" s="526"/>
      <c r="GX8" s="526"/>
      <c r="GY8" s="526"/>
      <c r="GZ8" s="526"/>
      <c r="HA8" s="526"/>
      <c r="HB8" s="526"/>
      <c r="HC8" s="526"/>
      <c r="HD8" s="526"/>
      <c r="HE8" s="526"/>
      <c r="HF8" s="526"/>
      <c r="HG8" s="526"/>
      <c r="HH8" s="526"/>
      <c r="HI8" s="526"/>
      <c r="HJ8" s="526"/>
      <c r="HK8" s="526"/>
      <c r="HL8" s="526"/>
      <c r="HM8" s="526"/>
      <c r="HN8" s="526"/>
      <c r="HO8" s="526"/>
      <c r="HP8" s="526"/>
      <c r="HQ8" s="526"/>
      <c r="HR8" s="526"/>
      <c r="HS8" s="526"/>
      <c r="HT8" s="526"/>
      <c r="HU8" s="526"/>
      <c r="HV8" s="526"/>
      <c r="HW8" s="526"/>
      <c r="HX8" s="526"/>
      <c r="HY8" s="526"/>
      <c r="HZ8" s="526"/>
      <c r="IA8" s="526"/>
      <c r="IB8" s="526"/>
      <c r="IC8" s="526"/>
      <c r="ID8" s="526"/>
      <c r="IE8" s="526"/>
      <c r="IF8" s="526"/>
      <c r="IG8" s="526"/>
      <c r="IH8" s="526"/>
      <c r="II8" s="526"/>
      <c r="IJ8" s="526"/>
      <c r="IK8" s="526"/>
      <c r="IL8" s="526"/>
      <c r="IM8" s="526"/>
      <c r="IN8" s="526"/>
      <c r="IO8" s="526"/>
      <c r="IP8" s="526"/>
      <c r="IQ8" s="526"/>
      <c r="IR8" s="526"/>
      <c r="IS8" s="526"/>
      <c r="IT8" s="526"/>
      <c r="IU8" s="526"/>
      <c r="IV8" s="526"/>
      <c r="IW8" s="526"/>
      <c r="IX8" s="526"/>
      <c r="IY8" s="526"/>
      <c r="IZ8" s="526"/>
      <c r="JA8" s="526"/>
      <c r="JB8" s="526"/>
      <c r="JC8" s="526"/>
      <c r="JD8" s="526"/>
      <c r="JE8" s="526"/>
      <c r="JF8" s="526"/>
      <c r="JG8" s="526"/>
      <c r="JH8" s="526"/>
      <c r="JI8" s="526"/>
      <c r="JJ8" s="526"/>
      <c r="JK8" s="526"/>
      <c r="JL8" s="526"/>
      <c r="JM8" s="526"/>
      <c r="JN8" s="526"/>
      <c r="JO8" s="526"/>
      <c r="JP8" s="526"/>
      <c r="JQ8" s="526"/>
      <c r="JR8" s="526"/>
      <c r="JS8" s="526"/>
      <c r="JT8" s="526"/>
      <c r="JU8" s="526"/>
      <c r="JV8" s="526"/>
      <c r="JW8" s="526"/>
      <c r="JX8" s="526"/>
      <c r="JY8" s="526"/>
      <c r="JZ8" s="526"/>
      <c r="KA8" s="526"/>
      <c r="KB8" s="526"/>
      <c r="KC8" s="526"/>
      <c r="KD8" s="526"/>
      <c r="KE8" s="526"/>
      <c r="KF8" s="526"/>
      <c r="KG8" s="526"/>
      <c r="KH8" s="526"/>
      <c r="KI8" s="526"/>
      <c r="KJ8" s="526"/>
      <c r="KK8" s="526"/>
      <c r="KL8" s="526"/>
      <c r="KM8" s="526"/>
      <c r="KN8" s="526"/>
      <c r="KO8" s="526"/>
      <c r="KP8" s="526"/>
      <c r="KQ8" s="526"/>
      <c r="KR8" s="526"/>
      <c r="KS8" s="526"/>
      <c r="KT8" s="526"/>
      <c r="KU8" s="526"/>
      <c r="KV8" s="526"/>
      <c r="KW8" s="526"/>
      <c r="KX8" s="526"/>
      <c r="LC8" s="525"/>
      <c r="LD8" s="525"/>
      <c r="LE8" s="525"/>
      <c r="LF8" s="525"/>
      <c r="LG8" s="525"/>
      <c r="LH8" s="525"/>
      <c r="LI8" s="525"/>
      <c r="LJ8" s="525"/>
      <c r="LK8" s="525"/>
      <c r="LL8" s="525"/>
      <c r="LM8" s="525"/>
      <c r="LN8" s="525"/>
      <c r="LO8" s="525"/>
      <c r="LP8" s="525"/>
      <c r="LQ8" s="525"/>
      <c r="LR8" s="525"/>
      <c r="LS8" s="525"/>
      <c r="LT8" s="525"/>
      <c r="LU8" s="525"/>
      <c r="LV8" s="525"/>
      <c r="LW8" s="525"/>
      <c r="LX8" s="525"/>
      <c r="LY8" s="525"/>
      <c r="LZ8" s="525"/>
      <c r="MA8" s="525"/>
      <c r="MB8" s="525"/>
      <c r="MC8" s="525"/>
      <c r="MD8" s="525"/>
      <c r="ME8" s="525"/>
      <c r="MF8" s="525"/>
      <c r="MG8" s="525"/>
      <c r="MH8" s="525"/>
      <c r="MI8" s="525"/>
      <c r="MJ8" s="525"/>
      <c r="MK8" s="525"/>
      <c r="ML8" s="525"/>
      <c r="MM8" s="525"/>
      <c r="MN8" s="525"/>
      <c r="MO8" s="525"/>
      <c r="MP8" s="525"/>
      <c r="MQ8" s="525"/>
      <c r="MR8" s="525"/>
      <c r="MS8" s="525"/>
      <c r="MT8" s="525"/>
      <c r="MU8" s="525"/>
      <c r="MV8" s="525"/>
      <c r="MW8" s="525"/>
      <c r="MX8" s="525"/>
      <c r="MY8" s="525"/>
      <c r="MZ8" s="525"/>
      <c r="NA8" s="525"/>
      <c r="NB8" s="525"/>
      <c r="NC8" s="525"/>
      <c r="ND8" s="525"/>
      <c r="NE8" s="525"/>
      <c r="NF8" s="525"/>
      <c r="NG8" s="525"/>
      <c r="NH8" s="525"/>
      <c r="NI8" s="525"/>
      <c r="NJ8" s="525"/>
      <c r="NL8" s="525"/>
      <c r="NM8" s="525"/>
      <c r="NN8" s="525"/>
      <c r="NO8" s="525"/>
      <c r="NP8" s="525"/>
      <c r="NQ8" s="525"/>
      <c r="NR8" s="525"/>
      <c r="NS8" s="525"/>
      <c r="NT8" s="525"/>
    </row>
    <row r="9" spans="1:384" s="284" customFormat="1" ht="24" customHeight="1">
      <c r="A9" s="529" t="s">
        <v>1362</v>
      </c>
      <c r="B9" s="525"/>
      <c r="C9" s="525"/>
      <c r="D9" s="525"/>
      <c r="E9" s="525"/>
      <c r="F9" s="526"/>
      <c r="G9" s="526"/>
      <c r="H9" s="526"/>
      <c r="I9" s="526"/>
      <c r="J9" s="526"/>
      <c r="K9" s="525"/>
      <c r="L9" s="525"/>
      <c r="M9" s="525"/>
      <c r="N9" s="525"/>
      <c r="O9" s="525"/>
      <c r="P9" s="525"/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6"/>
      <c r="BI9" s="526"/>
      <c r="BJ9" s="526"/>
      <c r="BK9" s="526"/>
      <c r="BL9" s="526"/>
      <c r="BM9" s="526"/>
      <c r="BN9" s="526"/>
      <c r="BO9" s="526"/>
      <c r="BP9" s="526"/>
      <c r="BQ9" s="526"/>
      <c r="BR9" s="526"/>
      <c r="BS9" s="526"/>
      <c r="BT9" s="526"/>
      <c r="BU9" s="526"/>
      <c r="BV9" s="526"/>
      <c r="BW9" s="526"/>
      <c r="BX9" s="526"/>
      <c r="BY9" s="526"/>
      <c r="BZ9" s="526"/>
      <c r="CA9" s="526"/>
      <c r="CB9" s="526"/>
      <c r="CC9" s="526"/>
      <c r="CD9" s="526"/>
      <c r="CE9" s="526"/>
      <c r="CF9" s="526"/>
      <c r="CG9" s="526"/>
      <c r="CH9" s="532"/>
      <c r="CI9" s="532"/>
      <c r="CJ9" s="532"/>
      <c r="CK9" s="532"/>
      <c r="CL9" s="532"/>
      <c r="CM9" s="526"/>
      <c r="CN9" s="526"/>
      <c r="CO9" s="526"/>
      <c r="CP9" s="526"/>
      <c r="CQ9" s="526"/>
      <c r="CR9" s="532"/>
      <c r="CS9" s="532"/>
      <c r="CT9" s="532"/>
      <c r="CU9" s="532"/>
      <c r="CV9" s="532"/>
      <c r="CW9" s="526"/>
      <c r="CX9" s="526"/>
      <c r="CY9" s="526"/>
      <c r="CZ9" s="526"/>
      <c r="DA9" s="526"/>
      <c r="DB9" s="526"/>
      <c r="DC9" s="526"/>
      <c r="DD9" s="526"/>
      <c r="DE9" s="526"/>
      <c r="DF9" s="526"/>
      <c r="DG9" s="526"/>
      <c r="DH9" s="532"/>
      <c r="DI9" s="532"/>
      <c r="DJ9" s="532"/>
      <c r="DK9" s="532"/>
      <c r="DL9" s="532"/>
      <c r="DM9" s="526"/>
      <c r="DN9" s="526"/>
      <c r="DO9" s="526"/>
      <c r="DP9" s="526"/>
      <c r="DQ9" s="526"/>
      <c r="DR9" s="532">
        <f>DR7-DR8</f>
        <v>0</v>
      </c>
      <c r="DS9" s="532"/>
      <c r="DT9" s="532"/>
      <c r="DU9" s="532"/>
      <c r="DV9" s="532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6"/>
      <c r="EM9" s="526"/>
      <c r="EN9" s="526"/>
      <c r="EO9" s="526"/>
      <c r="EP9" s="526"/>
      <c r="EQ9" s="526"/>
      <c r="ER9" s="526">
        <v>1508</v>
      </c>
      <c r="ES9" s="526">
        <v>30</v>
      </c>
      <c r="ET9" s="526">
        <v>1478</v>
      </c>
      <c r="EU9" s="526">
        <v>1478</v>
      </c>
      <c r="EV9" s="526">
        <v>0</v>
      </c>
      <c r="EW9" s="526">
        <v>1508</v>
      </c>
      <c r="EX9" s="526">
        <v>30</v>
      </c>
      <c r="EY9" s="526">
        <v>1478</v>
      </c>
      <c r="EZ9" s="526">
        <v>1478</v>
      </c>
      <c r="FA9" s="526">
        <v>0</v>
      </c>
      <c r="FB9" s="526">
        <v>1508</v>
      </c>
      <c r="FC9" s="526">
        <v>30</v>
      </c>
      <c r="FD9" s="526">
        <v>1478</v>
      </c>
      <c r="FE9" s="526">
        <v>1478</v>
      </c>
      <c r="FF9" s="526">
        <v>0</v>
      </c>
      <c r="FG9" s="526">
        <v>1508</v>
      </c>
      <c r="FH9" s="526">
        <v>30</v>
      </c>
      <c r="FI9" s="526">
        <v>1478</v>
      </c>
      <c r="FJ9" s="526">
        <v>1478</v>
      </c>
      <c r="FK9" s="526">
        <v>0</v>
      </c>
      <c r="FL9" s="526">
        <v>1508</v>
      </c>
      <c r="FM9" s="526">
        <v>30</v>
      </c>
      <c r="FN9" s="526">
        <v>1478</v>
      </c>
      <c r="FO9" s="526">
        <v>1478</v>
      </c>
      <c r="FP9" s="526">
        <v>0</v>
      </c>
      <c r="FQ9" s="526">
        <v>1291</v>
      </c>
      <c r="FR9" s="526">
        <v>25</v>
      </c>
      <c r="FS9" s="526">
        <v>1266</v>
      </c>
      <c r="FT9" s="526">
        <v>1266</v>
      </c>
      <c r="FU9" s="526">
        <v>0</v>
      </c>
      <c r="FV9" s="526">
        <v>195580</v>
      </c>
      <c r="FW9" s="526">
        <v>39442</v>
      </c>
      <c r="FX9" s="526">
        <v>156138</v>
      </c>
      <c r="FY9" s="526">
        <v>122454</v>
      </c>
      <c r="FZ9" s="526">
        <v>33684</v>
      </c>
      <c r="GA9" s="526">
        <v>262084</v>
      </c>
      <c r="GB9" s="526">
        <v>44104</v>
      </c>
      <c r="GC9" s="526">
        <v>217980</v>
      </c>
      <c r="GD9" s="526">
        <v>167250</v>
      </c>
      <c r="GE9" s="526">
        <v>50730</v>
      </c>
      <c r="GF9" s="526">
        <v>283508</v>
      </c>
      <c r="GG9" s="526">
        <v>45140</v>
      </c>
      <c r="GH9" s="526">
        <v>238368</v>
      </c>
      <c r="GI9" s="526">
        <v>178938</v>
      </c>
      <c r="GJ9" s="526">
        <v>59430</v>
      </c>
      <c r="GK9" s="526">
        <v>52880</v>
      </c>
      <c r="GL9" s="526">
        <v>26857</v>
      </c>
      <c r="GM9" s="526">
        <v>26023</v>
      </c>
      <c r="GN9" s="526">
        <v>20409</v>
      </c>
      <c r="GO9" s="526">
        <v>5614</v>
      </c>
      <c r="GP9" s="526">
        <v>63964</v>
      </c>
      <c r="GQ9" s="526">
        <v>27634</v>
      </c>
      <c r="GR9" s="526">
        <v>36330</v>
      </c>
      <c r="GS9" s="526">
        <v>27875</v>
      </c>
      <c r="GT9" s="526">
        <v>8455</v>
      </c>
      <c r="GU9" s="526">
        <v>67535</v>
      </c>
      <c r="GV9" s="526">
        <v>27807</v>
      </c>
      <c r="GW9" s="526">
        <v>39728</v>
      </c>
      <c r="GX9" s="526">
        <v>29823</v>
      </c>
      <c r="GY9" s="526">
        <v>9905</v>
      </c>
      <c r="GZ9" s="526">
        <v>30280</v>
      </c>
      <c r="HA9" s="526">
        <v>4257</v>
      </c>
      <c r="HB9" s="526">
        <v>26023</v>
      </c>
      <c r="HC9" s="526">
        <v>20409</v>
      </c>
      <c r="HD9" s="526">
        <v>5614</v>
      </c>
      <c r="HE9" s="526">
        <v>41364</v>
      </c>
      <c r="HF9" s="526">
        <v>5034</v>
      </c>
      <c r="HG9" s="526">
        <v>36330</v>
      </c>
      <c r="HH9" s="526">
        <v>27875</v>
      </c>
      <c r="HI9" s="526">
        <v>8455</v>
      </c>
      <c r="HJ9" s="526">
        <v>44935</v>
      </c>
      <c r="HK9" s="526">
        <v>5207</v>
      </c>
      <c r="HL9" s="526">
        <v>39728</v>
      </c>
      <c r="HM9" s="526">
        <v>29823</v>
      </c>
      <c r="HN9" s="526">
        <v>9905</v>
      </c>
      <c r="HO9" s="526">
        <v>34880</v>
      </c>
      <c r="HP9" s="526">
        <v>8857</v>
      </c>
      <c r="HQ9" s="526">
        <v>26023</v>
      </c>
      <c r="HR9" s="526">
        <v>20409</v>
      </c>
      <c r="HS9" s="526">
        <v>5614</v>
      </c>
      <c r="HT9" s="526">
        <v>45964</v>
      </c>
      <c r="HU9" s="526">
        <v>9634</v>
      </c>
      <c r="HV9" s="526">
        <v>36330</v>
      </c>
      <c r="HW9" s="526">
        <v>27875</v>
      </c>
      <c r="HX9" s="526">
        <v>8455</v>
      </c>
      <c r="HY9" s="526">
        <v>49535</v>
      </c>
      <c r="HZ9" s="526">
        <v>9807</v>
      </c>
      <c r="IA9" s="526">
        <v>39728</v>
      </c>
      <c r="IB9" s="526">
        <v>29823</v>
      </c>
      <c r="IC9" s="526">
        <v>9905</v>
      </c>
      <c r="ID9" s="526">
        <v>184580</v>
      </c>
      <c r="IE9" s="526">
        <v>28442</v>
      </c>
      <c r="IF9" s="526">
        <v>156138</v>
      </c>
      <c r="IG9" s="526">
        <v>122454</v>
      </c>
      <c r="IH9" s="526">
        <v>33684</v>
      </c>
      <c r="II9" s="526">
        <v>251084</v>
      </c>
      <c r="IJ9" s="526">
        <v>33104</v>
      </c>
      <c r="IK9" s="526">
        <v>217980</v>
      </c>
      <c r="IL9" s="526">
        <v>167250</v>
      </c>
      <c r="IM9" s="526">
        <v>50730</v>
      </c>
      <c r="IN9" s="526">
        <v>272508</v>
      </c>
      <c r="IO9" s="526">
        <v>34140</v>
      </c>
      <c r="IP9" s="526">
        <v>238368</v>
      </c>
      <c r="IQ9" s="526">
        <v>178938</v>
      </c>
      <c r="IR9" s="526">
        <v>59430</v>
      </c>
      <c r="IS9" s="526">
        <v>32580</v>
      </c>
      <c r="IT9" s="526">
        <v>6557</v>
      </c>
      <c r="IU9" s="526">
        <v>26023</v>
      </c>
      <c r="IV9" s="526">
        <v>20409</v>
      </c>
      <c r="IW9" s="526">
        <v>5614</v>
      </c>
      <c r="IX9" s="526">
        <v>43664</v>
      </c>
      <c r="IY9" s="526">
        <v>7334</v>
      </c>
      <c r="IZ9" s="526">
        <v>36330</v>
      </c>
      <c r="JA9" s="526">
        <v>27875</v>
      </c>
      <c r="JB9" s="526">
        <v>8455</v>
      </c>
      <c r="JC9" s="526">
        <v>47235</v>
      </c>
      <c r="JD9" s="526">
        <v>7507</v>
      </c>
      <c r="JE9" s="526">
        <v>39728</v>
      </c>
      <c r="JF9" s="526">
        <v>29823</v>
      </c>
      <c r="JG9" s="526">
        <v>9905</v>
      </c>
      <c r="JH9" s="526">
        <v>176580</v>
      </c>
      <c r="JI9" s="526">
        <v>20442</v>
      </c>
      <c r="JJ9" s="526">
        <v>156138</v>
      </c>
      <c r="JK9" s="526">
        <v>122454</v>
      </c>
      <c r="JL9" s="526">
        <v>33684</v>
      </c>
      <c r="JM9" s="526">
        <v>243084</v>
      </c>
      <c r="JN9" s="526">
        <v>25104</v>
      </c>
      <c r="JO9" s="526">
        <v>217980</v>
      </c>
      <c r="JP9" s="526">
        <v>167250</v>
      </c>
      <c r="JQ9" s="526">
        <v>50730</v>
      </c>
      <c r="JR9" s="526">
        <v>264508</v>
      </c>
      <c r="JS9" s="526">
        <v>26140</v>
      </c>
      <c r="JT9" s="526">
        <v>238368</v>
      </c>
      <c r="JU9" s="526">
        <v>178938</v>
      </c>
      <c r="JV9" s="526">
        <v>59430</v>
      </c>
      <c r="JW9" s="526">
        <v>169080</v>
      </c>
      <c r="JX9" s="526">
        <v>12942</v>
      </c>
      <c r="JY9" s="526">
        <v>156138</v>
      </c>
      <c r="JZ9" s="526">
        <v>122454</v>
      </c>
      <c r="KA9" s="526">
        <v>33684</v>
      </c>
      <c r="KB9" s="526">
        <v>235584</v>
      </c>
      <c r="KC9" s="526">
        <v>17604</v>
      </c>
      <c r="KD9" s="526">
        <v>217980</v>
      </c>
      <c r="KE9" s="526">
        <v>167250</v>
      </c>
      <c r="KF9" s="526">
        <v>50730</v>
      </c>
      <c r="KG9" s="526">
        <v>257008</v>
      </c>
      <c r="KH9" s="526">
        <v>18640</v>
      </c>
      <c r="KI9" s="526">
        <v>238368</v>
      </c>
      <c r="KJ9" s="526">
        <v>178938</v>
      </c>
      <c r="KK9" s="526">
        <v>59430</v>
      </c>
      <c r="KL9" s="526"/>
      <c r="KM9" s="526"/>
      <c r="KN9" s="526"/>
      <c r="KO9" s="526"/>
      <c r="KP9" s="526"/>
      <c r="KQ9" s="526"/>
      <c r="KR9" s="526"/>
      <c r="KS9" s="526"/>
      <c r="KT9" s="526"/>
      <c r="KU9" s="526"/>
      <c r="KV9" s="526"/>
      <c r="KW9" s="526"/>
      <c r="KX9" s="526"/>
      <c r="LC9" s="525"/>
      <c r="LD9" s="525"/>
      <c r="LE9" s="525"/>
      <c r="LF9" s="525"/>
      <c r="LG9" s="525"/>
      <c r="LH9" s="525"/>
      <c r="LI9" s="525"/>
      <c r="LJ9" s="525"/>
      <c r="LK9" s="525"/>
      <c r="LL9" s="525"/>
      <c r="LM9" s="525"/>
      <c r="LN9" s="525"/>
      <c r="LO9" s="525"/>
      <c r="LP9" s="525"/>
      <c r="LQ9" s="525"/>
      <c r="LR9" s="525"/>
      <c r="LS9" s="525"/>
      <c r="LT9" s="525"/>
      <c r="LU9" s="526">
        <f>ET9</f>
        <v>1478</v>
      </c>
      <c r="LV9" s="526">
        <f>EY9</f>
        <v>1478</v>
      </c>
      <c r="LW9" s="526">
        <f>FD9</f>
        <v>1478</v>
      </c>
      <c r="LX9" s="526">
        <f>FI9</f>
        <v>1478</v>
      </c>
      <c r="LY9" s="526">
        <f>FN9</f>
        <v>1478</v>
      </c>
      <c r="LZ9" s="526">
        <f>FS9</f>
        <v>1266</v>
      </c>
      <c r="MA9" s="526">
        <f>ES9</f>
        <v>30</v>
      </c>
      <c r="MB9" s="526">
        <f>EX9</f>
        <v>30</v>
      </c>
      <c r="MC9" s="526">
        <f>FC9</f>
        <v>30</v>
      </c>
      <c r="MD9" s="526">
        <f>FH9</f>
        <v>30</v>
      </c>
      <c r="ME9" s="526">
        <f>FM9</f>
        <v>30</v>
      </c>
      <c r="MF9" s="526">
        <f>FR9</f>
        <v>25</v>
      </c>
      <c r="MG9" s="525"/>
      <c r="MH9" s="525"/>
      <c r="MI9" s="525"/>
      <c r="MJ9" s="525"/>
      <c r="MK9" s="525"/>
      <c r="ML9" s="525"/>
      <c r="MM9" s="525"/>
      <c r="MN9" s="525"/>
      <c r="MO9" s="525"/>
      <c r="MP9" s="525"/>
      <c r="MQ9" s="525"/>
      <c r="MR9" s="525"/>
      <c r="MS9" s="525"/>
      <c r="MT9" s="525"/>
      <c r="MU9" s="525"/>
      <c r="MV9" s="525"/>
      <c r="MW9" s="525"/>
      <c r="MX9" s="525"/>
      <c r="MY9" s="526">
        <f>LU9</f>
        <v>1478</v>
      </c>
      <c r="MZ9" s="526">
        <f t="shared" ref="MZ9:NJ9" si="0">LV9</f>
        <v>1478</v>
      </c>
      <c r="NA9" s="526">
        <f t="shared" si="0"/>
        <v>1478</v>
      </c>
      <c r="NB9" s="526">
        <f t="shared" si="0"/>
        <v>1478</v>
      </c>
      <c r="NC9" s="526">
        <f t="shared" si="0"/>
        <v>1478</v>
      </c>
      <c r="ND9" s="526">
        <f t="shared" si="0"/>
        <v>1266</v>
      </c>
      <c r="NE9" s="526">
        <f t="shared" si="0"/>
        <v>30</v>
      </c>
      <c r="NF9" s="526">
        <f t="shared" si="0"/>
        <v>30</v>
      </c>
      <c r="NG9" s="526">
        <f t="shared" si="0"/>
        <v>30</v>
      </c>
      <c r="NH9" s="526">
        <f t="shared" si="0"/>
        <v>30</v>
      </c>
      <c r="NI9" s="526">
        <f t="shared" si="0"/>
        <v>30</v>
      </c>
      <c r="NJ9" s="526">
        <f t="shared" si="0"/>
        <v>25</v>
      </c>
      <c r="NL9" s="525"/>
      <c r="NM9" s="525"/>
      <c r="NN9" s="525"/>
      <c r="NO9" s="525"/>
      <c r="NP9" s="525"/>
      <c r="NQ9" s="525"/>
      <c r="NR9" s="525"/>
      <c r="NS9" s="525"/>
      <c r="NT9" s="525"/>
    </row>
    <row r="10" spans="1:384">
      <c r="A10" s="533" t="s">
        <v>1220</v>
      </c>
      <c r="B10" s="534"/>
      <c r="C10" s="534"/>
      <c r="D10" s="534"/>
      <c r="E10" s="535">
        <f>SUM(B10:D10)</f>
        <v>0</v>
      </c>
      <c r="F10" s="536"/>
      <c r="G10" s="536"/>
      <c r="H10" s="536"/>
      <c r="I10" s="535">
        <f>SUM(F10:H10)</f>
        <v>0</v>
      </c>
      <c r="J10" s="537">
        <f>I10/1000</f>
        <v>0</v>
      </c>
      <c r="K10" s="538">
        <v>239</v>
      </c>
      <c r="L10" s="534"/>
      <c r="M10" s="539">
        <v>0</v>
      </c>
      <c r="N10" s="534"/>
      <c r="O10" s="538">
        <v>1</v>
      </c>
      <c r="P10" s="535">
        <f t="shared" ref="P10:P39" si="1">SUM(K10:O10)</f>
        <v>240</v>
      </c>
      <c r="Q10" s="538">
        <v>294</v>
      </c>
      <c r="R10" s="534"/>
      <c r="S10" s="539">
        <v>13</v>
      </c>
      <c r="T10" s="534"/>
      <c r="U10" s="538">
        <v>2</v>
      </c>
      <c r="V10" s="535">
        <f t="shared" ref="V10:V39" si="2">SUM(Q10:U10)</f>
        <v>309</v>
      </c>
      <c r="W10" s="538">
        <v>92</v>
      </c>
      <c r="X10" s="534"/>
      <c r="Y10" s="534"/>
      <c r="Z10" s="534"/>
      <c r="AA10" s="538">
        <v>0</v>
      </c>
      <c r="AB10" s="535">
        <f>SUM(W10:AA10)</f>
        <v>92</v>
      </c>
      <c r="AC10" s="532">
        <f>P10+V10+AB10</f>
        <v>641</v>
      </c>
      <c r="AD10" s="324"/>
      <c r="AE10" s="324">
        <v>120</v>
      </c>
      <c r="AF10" s="324">
        <v>50</v>
      </c>
      <c r="AG10" s="324">
        <v>75</v>
      </c>
      <c r="AH10" s="324">
        <v>65</v>
      </c>
      <c r="AI10" s="324">
        <v>40</v>
      </c>
      <c r="AJ10" s="540"/>
      <c r="AK10" s="541">
        <v>0</v>
      </c>
      <c r="AL10" s="542"/>
      <c r="AM10" s="543">
        <v>0</v>
      </c>
      <c r="AN10" s="543"/>
      <c r="AO10" s="540"/>
      <c r="AP10" s="544"/>
      <c r="AQ10" s="543">
        <v>1</v>
      </c>
      <c r="AR10" s="545"/>
      <c r="AS10" s="545"/>
      <c r="AT10" s="534"/>
      <c r="AU10" s="534"/>
      <c r="AV10" s="543">
        <v>1</v>
      </c>
      <c r="AW10" s="543">
        <v>1</v>
      </c>
      <c r="AX10" s="545"/>
      <c r="AY10" s="543">
        <v>0</v>
      </c>
      <c r="AZ10" s="543"/>
      <c r="BA10" s="545"/>
      <c r="BB10" s="543"/>
      <c r="BC10" s="534"/>
      <c r="BD10" s="534"/>
      <c r="BE10" s="543">
        <v>0</v>
      </c>
      <c r="BF10" s="543"/>
      <c r="BG10" s="546"/>
      <c r="BH10" s="547">
        <f>$K10*BH$7</f>
        <v>6019932</v>
      </c>
      <c r="BI10" s="548">
        <f t="shared" ref="BI10:BL25" si="3">$K10*BI$7</f>
        <v>515523</v>
      </c>
      <c r="BJ10" s="548">
        <f t="shared" si="3"/>
        <v>5504409</v>
      </c>
      <c r="BK10" s="548">
        <f t="shared" si="3"/>
        <v>4316818</v>
      </c>
      <c r="BL10" s="548">
        <f t="shared" si="3"/>
        <v>1187591</v>
      </c>
      <c r="BM10" s="547">
        <f>$L10*BM$7</f>
        <v>0</v>
      </c>
      <c r="BN10" s="548">
        <f t="shared" ref="BN10:BQ39" si="4">$L10*BN$7</f>
        <v>0</v>
      </c>
      <c r="BO10" s="548">
        <f t="shared" si="4"/>
        <v>0</v>
      </c>
      <c r="BP10" s="548">
        <f t="shared" si="4"/>
        <v>0</v>
      </c>
      <c r="BQ10" s="548">
        <f t="shared" si="4"/>
        <v>0</v>
      </c>
      <c r="BR10" s="547">
        <f>$M10*BR$7</f>
        <v>0</v>
      </c>
      <c r="BS10" s="548">
        <f t="shared" ref="BS10:BV39" si="5">$M10*BS$7</f>
        <v>0</v>
      </c>
      <c r="BT10" s="548">
        <f t="shared" si="5"/>
        <v>0</v>
      </c>
      <c r="BU10" s="548">
        <f t="shared" si="5"/>
        <v>0</v>
      </c>
      <c r="BV10" s="548">
        <f t="shared" si="5"/>
        <v>0</v>
      </c>
      <c r="BW10" s="548"/>
      <c r="BX10" s="548"/>
      <c r="BY10" s="548"/>
      <c r="BZ10" s="548"/>
      <c r="CA10" s="548"/>
      <c r="CB10" s="547">
        <f>$O10*CB$8</f>
        <v>197552</v>
      </c>
      <c r="CC10" s="548">
        <f t="shared" ref="CC10:CF39" si="6">$O10*CC$8</f>
        <v>451</v>
      </c>
      <c r="CD10" s="548">
        <f t="shared" si="6"/>
        <v>197101</v>
      </c>
      <c r="CE10" s="548">
        <f t="shared" si="6"/>
        <v>197101</v>
      </c>
      <c r="CF10" s="548">
        <f t="shared" si="6"/>
        <v>0</v>
      </c>
      <c r="CG10" s="549">
        <f>BH10+BM10+BR10+BW10+CB10</f>
        <v>6217484</v>
      </c>
      <c r="CH10" s="547">
        <f>$Q10*CH$7</f>
        <v>10314990</v>
      </c>
      <c r="CI10" s="548">
        <f>$Q10*CI$7</f>
        <v>862596</v>
      </c>
      <c r="CJ10" s="548">
        <f>$Q10*CJ$7</f>
        <v>9452394</v>
      </c>
      <c r="CK10" s="548">
        <f>$Q10*CK$7</f>
        <v>7252686</v>
      </c>
      <c r="CL10" s="548">
        <f>$Q10*CL$7</f>
        <v>2199708</v>
      </c>
      <c r="CM10" s="547">
        <f>$R10*CM$8</f>
        <v>0</v>
      </c>
      <c r="CN10" s="548">
        <f t="shared" ref="CN10:CQ39" si="7">$R10*CN$8</f>
        <v>0</v>
      </c>
      <c r="CO10" s="548">
        <f t="shared" si="7"/>
        <v>0</v>
      </c>
      <c r="CP10" s="548">
        <f t="shared" si="7"/>
        <v>0</v>
      </c>
      <c r="CQ10" s="548">
        <f t="shared" si="7"/>
        <v>0</v>
      </c>
      <c r="CR10" s="547">
        <f>$S10*CR$7</f>
        <v>1273285</v>
      </c>
      <c r="CS10" s="548">
        <f>$S10*CS$7</f>
        <v>38142</v>
      </c>
      <c r="CT10" s="548">
        <f>$S10*CT$7</f>
        <v>1235143</v>
      </c>
      <c r="CU10" s="548">
        <f>$S10*CU$7</f>
        <v>950976</v>
      </c>
      <c r="CV10" s="548">
        <f>$S10*CV$7</f>
        <v>284167</v>
      </c>
      <c r="CW10" s="547">
        <f>$T10*CW$8</f>
        <v>0</v>
      </c>
      <c r="CX10" s="548">
        <f t="shared" ref="CX10:DA39" si="8">$T10*CX$8</f>
        <v>0</v>
      </c>
      <c r="CY10" s="548">
        <f t="shared" si="8"/>
        <v>0</v>
      </c>
      <c r="CZ10" s="548">
        <f t="shared" si="8"/>
        <v>0</v>
      </c>
      <c r="DA10" s="548">
        <f t="shared" si="8"/>
        <v>0</v>
      </c>
      <c r="DB10" s="547">
        <f>$U10*DB$8</f>
        <v>456352</v>
      </c>
      <c r="DC10" s="548">
        <f t="shared" ref="DC10:DF39" si="9">$U10*DC$8</f>
        <v>1504</v>
      </c>
      <c r="DD10" s="548">
        <f t="shared" si="9"/>
        <v>454848</v>
      </c>
      <c r="DE10" s="548">
        <f t="shared" si="9"/>
        <v>454848</v>
      </c>
      <c r="DF10" s="548">
        <f t="shared" si="9"/>
        <v>0</v>
      </c>
      <c r="DG10" s="549">
        <f>CH10+CM10+CR10+CW10+DB10</f>
        <v>12044627</v>
      </c>
      <c r="DH10" s="547">
        <f>$W10*DH$7</f>
        <v>3520380</v>
      </c>
      <c r="DI10" s="548">
        <f>$W10*DI$7</f>
        <v>285844</v>
      </c>
      <c r="DJ10" s="548">
        <f>$W10*DJ$7</f>
        <v>3234536</v>
      </c>
      <c r="DK10" s="548">
        <f>$W10*DK$7</f>
        <v>2428064</v>
      </c>
      <c r="DL10" s="548">
        <f>$W10*DL$7</f>
        <v>806472</v>
      </c>
      <c r="DM10" s="547">
        <f>$X10*DM$8</f>
        <v>0</v>
      </c>
      <c r="DN10" s="548">
        <f t="shared" ref="DN10:DQ39" si="10">$X10*DN$8</f>
        <v>0</v>
      </c>
      <c r="DO10" s="548">
        <f t="shared" si="10"/>
        <v>0</v>
      </c>
      <c r="DP10" s="548">
        <f t="shared" si="10"/>
        <v>0</v>
      </c>
      <c r="DQ10" s="548">
        <f t="shared" si="10"/>
        <v>0</v>
      </c>
      <c r="DR10" s="548"/>
      <c r="DS10" s="548"/>
      <c r="DT10" s="548"/>
      <c r="DU10" s="548"/>
      <c r="DV10" s="548"/>
      <c r="DW10" s="547">
        <f>$Z10*DW$8</f>
        <v>0</v>
      </c>
      <c r="DX10" s="548">
        <f t="shared" ref="DX10:EA39" si="11">$Z10*DX$8</f>
        <v>0</v>
      </c>
      <c r="DY10" s="548">
        <f t="shared" si="11"/>
        <v>0</v>
      </c>
      <c r="DZ10" s="548">
        <f t="shared" si="11"/>
        <v>0</v>
      </c>
      <c r="EA10" s="548">
        <f t="shared" si="11"/>
        <v>0</v>
      </c>
      <c r="EB10" s="547">
        <f>$AA10*EB$8</f>
        <v>0</v>
      </c>
      <c r="EC10" s="548">
        <f t="shared" ref="EC10:EF39" si="12">$AA10*EC$8</f>
        <v>0</v>
      </c>
      <c r="ED10" s="548">
        <f t="shared" si="12"/>
        <v>0</v>
      </c>
      <c r="EE10" s="548">
        <f t="shared" si="12"/>
        <v>0</v>
      </c>
      <c r="EF10" s="548">
        <f t="shared" si="12"/>
        <v>0</v>
      </c>
      <c r="EG10" s="549">
        <f>DH10+DM10+DR10+DW10+EB10</f>
        <v>3520380</v>
      </c>
      <c r="EH10" s="549">
        <f>CG10+DG10+EG10</f>
        <v>21782491</v>
      </c>
      <c r="EI10" s="550">
        <f>BI10+BN10+BS10+BX10+CC10+CI10+CN10+CS10+CX10+DC10+DI10+DN10+DS10+DX10+EC10</f>
        <v>1704060</v>
      </c>
      <c r="EJ10" s="550">
        <f t="shared" ref="EJ10:EL39" si="13">BJ10+BO10+BT10+BY10+CD10+CJ10+CO10+CT10+CY10+DD10+DJ10+DO10+DT10+DY10+ED10</f>
        <v>20078431</v>
      </c>
      <c r="EK10" s="550">
        <f t="shared" si="13"/>
        <v>15600493</v>
      </c>
      <c r="EL10" s="550">
        <f t="shared" si="13"/>
        <v>4477938</v>
      </c>
      <c r="EM10" s="551">
        <f>BH10+CH10+DH10</f>
        <v>19855302</v>
      </c>
      <c r="EN10" s="551">
        <f>BM10+CM10+DM10</f>
        <v>0</v>
      </c>
      <c r="EO10" s="551">
        <f>BR10+CR10+DR10</f>
        <v>1273285</v>
      </c>
      <c r="EP10" s="551">
        <f>BW10+CW10+DW10</f>
        <v>0</v>
      </c>
      <c r="EQ10" s="551">
        <f>CB10+DB10+EB10</f>
        <v>653904</v>
      </c>
      <c r="ER10" s="547">
        <f>$AD10*ER$9</f>
        <v>0</v>
      </c>
      <c r="ES10" s="548">
        <f>$AD10*ES$9</f>
        <v>0</v>
      </c>
      <c r="ET10" s="548">
        <f>$AD10*ET$9</f>
        <v>0</v>
      </c>
      <c r="EU10" s="548">
        <f>$AD10*EU$9</f>
        <v>0</v>
      </c>
      <c r="EV10" s="548">
        <f>$AD10*EV$9</f>
        <v>0</v>
      </c>
      <c r="EW10" s="547">
        <f>$AE10*EW$9</f>
        <v>180960</v>
      </c>
      <c r="EX10" s="547">
        <f>$AE10*EX$9</f>
        <v>3600</v>
      </c>
      <c r="EY10" s="547">
        <f>$AE10*EY$9</f>
        <v>177360</v>
      </c>
      <c r="EZ10" s="547">
        <f t="shared" ref="EZ10:FA25" si="14">$AE10*EZ$9</f>
        <v>177360</v>
      </c>
      <c r="FA10" s="547">
        <f t="shared" si="14"/>
        <v>0</v>
      </c>
      <c r="FB10" s="552">
        <f>$AF10*FB$9</f>
        <v>75400</v>
      </c>
      <c r="FC10" s="552">
        <f t="shared" ref="FC10:FF25" si="15">$AF10*FC$9</f>
        <v>1500</v>
      </c>
      <c r="FD10" s="552">
        <f t="shared" si="15"/>
        <v>73900</v>
      </c>
      <c r="FE10" s="552">
        <f t="shared" si="15"/>
        <v>73900</v>
      </c>
      <c r="FF10" s="552">
        <f t="shared" si="15"/>
        <v>0</v>
      </c>
      <c r="FG10" s="552">
        <f>$AG10*FG$9</f>
        <v>113100</v>
      </c>
      <c r="FH10" s="552">
        <f t="shared" ref="FH10:FK25" si="16">$AG10*FH$9</f>
        <v>2250</v>
      </c>
      <c r="FI10" s="552">
        <f t="shared" si="16"/>
        <v>110850</v>
      </c>
      <c r="FJ10" s="552">
        <f t="shared" si="16"/>
        <v>110850</v>
      </c>
      <c r="FK10" s="552">
        <f t="shared" si="16"/>
        <v>0</v>
      </c>
      <c r="FL10" s="547">
        <f>$AH10*FL$9</f>
        <v>98020</v>
      </c>
      <c r="FM10" s="547">
        <f t="shared" ref="FM10:FP25" si="17">$AH10*FM$9</f>
        <v>1950</v>
      </c>
      <c r="FN10" s="547">
        <f t="shared" si="17"/>
        <v>96070</v>
      </c>
      <c r="FO10" s="547">
        <f t="shared" si="17"/>
        <v>96070</v>
      </c>
      <c r="FP10" s="547">
        <f t="shared" si="17"/>
        <v>0</v>
      </c>
      <c r="FQ10" s="547">
        <f>$AI10*FQ$9</f>
        <v>51640</v>
      </c>
      <c r="FR10" s="547">
        <f t="shared" ref="FR10:FU25" si="18">$AI10*FR$9</f>
        <v>1000</v>
      </c>
      <c r="FS10" s="547">
        <f t="shared" si="18"/>
        <v>50640</v>
      </c>
      <c r="FT10" s="547">
        <f t="shared" si="18"/>
        <v>50640</v>
      </c>
      <c r="FU10" s="547">
        <f t="shared" si="18"/>
        <v>0</v>
      </c>
      <c r="FV10" s="552">
        <f>$AJ10*FV$9</f>
        <v>0</v>
      </c>
      <c r="FW10" s="552">
        <f t="shared" ref="FW10:FZ25" si="19">$AJ10*FW$9</f>
        <v>0</v>
      </c>
      <c r="FX10" s="552">
        <f t="shared" si="19"/>
        <v>0</v>
      </c>
      <c r="FY10" s="552">
        <f t="shared" si="19"/>
        <v>0</v>
      </c>
      <c r="FZ10" s="552">
        <f t="shared" si="19"/>
        <v>0</v>
      </c>
      <c r="GA10" s="552">
        <f>$AK10*GA$9</f>
        <v>0</v>
      </c>
      <c r="GB10" s="552">
        <f t="shared" ref="GB10:GE25" si="20">$AK10*GB$9</f>
        <v>0</v>
      </c>
      <c r="GC10" s="552">
        <f>$AK10*GC$9</f>
        <v>0</v>
      </c>
      <c r="GD10" s="552">
        <f t="shared" si="20"/>
        <v>0</v>
      </c>
      <c r="GE10" s="552">
        <f>$AK10*GE$9</f>
        <v>0</v>
      </c>
      <c r="GF10" s="552">
        <f>$AL10*GF$9</f>
        <v>0</v>
      </c>
      <c r="GG10" s="552">
        <f t="shared" ref="GG10:GJ25" si="21">$AL10*GG$9</f>
        <v>0</v>
      </c>
      <c r="GH10" s="552">
        <f t="shared" si="21"/>
        <v>0</v>
      </c>
      <c r="GI10" s="552">
        <f t="shared" si="21"/>
        <v>0</v>
      </c>
      <c r="GJ10" s="552">
        <f t="shared" si="21"/>
        <v>0</v>
      </c>
      <c r="GK10" s="552">
        <f>$AM10*GK$9</f>
        <v>0</v>
      </c>
      <c r="GL10" s="552">
        <f t="shared" ref="GL10:GO25" si="22">$AM10*GL$9</f>
        <v>0</v>
      </c>
      <c r="GM10" s="552">
        <f t="shared" si="22"/>
        <v>0</v>
      </c>
      <c r="GN10" s="552">
        <f t="shared" si="22"/>
        <v>0</v>
      </c>
      <c r="GO10" s="552">
        <f t="shared" si="22"/>
        <v>0</v>
      </c>
      <c r="GP10" s="547">
        <f>$AN10*GP$9</f>
        <v>0</v>
      </c>
      <c r="GQ10" s="547">
        <f t="shared" ref="GQ10:GT25" si="23">$AN10*GQ$9</f>
        <v>0</v>
      </c>
      <c r="GR10" s="547">
        <f>$AN10*GR$9</f>
        <v>0</v>
      </c>
      <c r="GS10" s="547">
        <f t="shared" si="23"/>
        <v>0</v>
      </c>
      <c r="GT10" s="547">
        <f t="shared" si="23"/>
        <v>0</v>
      </c>
      <c r="GU10" s="547">
        <f>$AO10*GU$9</f>
        <v>0</v>
      </c>
      <c r="GV10" s="547">
        <f t="shared" ref="GV10:GY25" si="24">$AO10*GV$9</f>
        <v>0</v>
      </c>
      <c r="GW10" s="547">
        <f t="shared" si="24"/>
        <v>0</v>
      </c>
      <c r="GX10" s="547">
        <f t="shared" si="24"/>
        <v>0</v>
      </c>
      <c r="GY10" s="547">
        <f>$AO10*GY$9</f>
        <v>0</v>
      </c>
      <c r="GZ10" s="552">
        <f>$AP10*GZ$9</f>
        <v>0</v>
      </c>
      <c r="HA10" s="552">
        <f t="shared" ref="HA10:HD25" si="25">$AP10*HA$9</f>
        <v>0</v>
      </c>
      <c r="HB10" s="552">
        <f t="shared" si="25"/>
        <v>0</v>
      </c>
      <c r="HC10" s="552">
        <f t="shared" si="25"/>
        <v>0</v>
      </c>
      <c r="HD10" s="552">
        <f t="shared" si="25"/>
        <v>0</v>
      </c>
      <c r="HE10" s="552">
        <f>$AQ10*HE$9</f>
        <v>41364</v>
      </c>
      <c r="HF10" s="552">
        <f t="shared" ref="HF10:HI25" si="26">$AQ10*HF$9</f>
        <v>5034</v>
      </c>
      <c r="HG10" s="552">
        <f t="shared" si="26"/>
        <v>36330</v>
      </c>
      <c r="HH10" s="552">
        <f t="shared" si="26"/>
        <v>27875</v>
      </c>
      <c r="HI10" s="552">
        <f t="shared" si="26"/>
        <v>8455</v>
      </c>
      <c r="HJ10" s="547">
        <f>$AR10*HJ$9</f>
        <v>0</v>
      </c>
      <c r="HK10" s="547">
        <f t="shared" ref="HK10:HN25" si="27">$AR10*HK$9</f>
        <v>0</v>
      </c>
      <c r="HL10" s="547">
        <f t="shared" si="27"/>
        <v>0</v>
      </c>
      <c r="HM10" s="547">
        <f t="shared" si="27"/>
        <v>0</v>
      </c>
      <c r="HN10" s="547">
        <f t="shared" si="27"/>
        <v>0</v>
      </c>
      <c r="HO10" s="547">
        <f>$AS10*HO$9</f>
        <v>0</v>
      </c>
      <c r="HP10" s="547">
        <f t="shared" ref="HP10:HS25" si="28">$AS10*HP$9</f>
        <v>0</v>
      </c>
      <c r="HQ10" s="547">
        <f t="shared" si="28"/>
        <v>0</v>
      </c>
      <c r="HR10" s="547">
        <f t="shared" si="28"/>
        <v>0</v>
      </c>
      <c r="HS10" s="547">
        <f t="shared" si="28"/>
        <v>0</v>
      </c>
      <c r="HT10" s="552">
        <f>$AT10*HT$9</f>
        <v>0</v>
      </c>
      <c r="HU10" s="552">
        <f t="shared" ref="HU10:HX25" si="29">$AT10*HU$9</f>
        <v>0</v>
      </c>
      <c r="HV10" s="552">
        <f t="shared" si="29"/>
        <v>0</v>
      </c>
      <c r="HW10" s="552">
        <f t="shared" si="29"/>
        <v>0</v>
      </c>
      <c r="HX10" s="552">
        <f t="shared" si="29"/>
        <v>0</v>
      </c>
      <c r="HY10" s="552">
        <f>$AU10*HY$9</f>
        <v>0</v>
      </c>
      <c r="HZ10" s="552">
        <f t="shared" ref="HZ10:IC25" si="30">$AU10*HZ$9</f>
        <v>0</v>
      </c>
      <c r="IA10" s="552">
        <f t="shared" si="30"/>
        <v>0</v>
      </c>
      <c r="IB10" s="552">
        <f t="shared" si="30"/>
        <v>0</v>
      </c>
      <c r="IC10" s="552">
        <f t="shared" si="30"/>
        <v>0</v>
      </c>
      <c r="ID10" s="547">
        <f>$AV10*ID$9</f>
        <v>184580</v>
      </c>
      <c r="IE10" s="547">
        <f t="shared" ref="IE10:IH25" si="31">$AV10*IE$9</f>
        <v>28442</v>
      </c>
      <c r="IF10" s="547">
        <f t="shared" si="31"/>
        <v>156138</v>
      </c>
      <c r="IG10" s="547">
        <f t="shared" si="31"/>
        <v>122454</v>
      </c>
      <c r="IH10" s="547">
        <f t="shared" si="31"/>
        <v>33684</v>
      </c>
      <c r="II10" s="547">
        <f>$AW10*II$9</f>
        <v>251084</v>
      </c>
      <c r="IJ10" s="547">
        <f t="shared" ref="IJ10:IM25" si="32">$AW10*IJ$9</f>
        <v>33104</v>
      </c>
      <c r="IK10" s="547">
        <f t="shared" si="32"/>
        <v>217980</v>
      </c>
      <c r="IL10" s="547">
        <f t="shared" si="32"/>
        <v>167250</v>
      </c>
      <c r="IM10" s="547">
        <f t="shared" si="32"/>
        <v>50730</v>
      </c>
      <c r="IN10" s="552">
        <f>$AX10*IN$9</f>
        <v>0</v>
      </c>
      <c r="IO10" s="552">
        <f t="shared" ref="IO10:IR25" si="33">$AX10*IO$9</f>
        <v>0</v>
      </c>
      <c r="IP10" s="552">
        <f t="shared" si="33"/>
        <v>0</v>
      </c>
      <c r="IQ10" s="552">
        <f t="shared" si="33"/>
        <v>0</v>
      </c>
      <c r="IR10" s="552">
        <f t="shared" si="33"/>
        <v>0</v>
      </c>
      <c r="IS10" s="552">
        <f>$AY10*IS$9</f>
        <v>0</v>
      </c>
      <c r="IT10" s="552">
        <f t="shared" ref="IT10:IW25" si="34">$AY10*IT$9</f>
        <v>0</v>
      </c>
      <c r="IU10" s="552">
        <f t="shared" si="34"/>
        <v>0</v>
      </c>
      <c r="IV10" s="552">
        <f t="shared" si="34"/>
        <v>0</v>
      </c>
      <c r="IW10" s="552">
        <f t="shared" si="34"/>
        <v>0</v>
      </c>
      <c r="IX10" s="547">
        <f>$AZ10*IX$9</f>
        <v>0</v>
      </c>
      <c r="IY10" s="547">
        <f t="shared" ref="IY10:JB25" si="35">$AZ10*IY$9</f>
        <v>0</v>
      </c>
      <c r="IZ10" s="547">
        <f t="shared" si="35"/>
        <v>0</v>
      </c>
      <c r="JA10" s="547">
        <f t="shared" si="35"/>
        <v>0</v>
      </c>
      <c r="JB10" s="547">
        <f t="shared" si="35"/>
        <v>0</v>
      </c>
      <c r="JC10" s="547">
        <f>$BA10*JC$9</f>
        <v>0</v>
      </c>
      <c r="JD10" s="547">
        <f t="shared" ref="JD10:JG25" si="36">$BA10*JD$9</f>
        <v>0</v>
      </c>
      <c r="JE10" s="547">
        <f t="shared" si="36"/>
        <v>0</v>
      </c>
      <c r="JF10" s="547">
        <f t="shared" si="36"/>
        <v>0</v>
      </c>
      <c r="JG10" s="547">
        <f t="shared" si="36"/>
        <v>0</v>
      </c>
      <c r="JH10" s="552">
        <f>$BB10*JH$9</f>
        <v>0</v>
      </c>
      <c r="JI10" s="552">
        <f t="shared" ref="JI10:JL25" si="37">$BB10*JI$9</f>
        <v>0</v>
      </c>
      <c r="JJ10" s="552">
        <f t="shared" si="37"/>
        <v>0</v>
      </c>
      <c r="JK10" s="552">
        <f t="shared" si="37"/>
        <v>0</v>
      </c>
      <c r="JL10" s="552">
        <f t="shared" si="37"/>
        <v>0</v>
      </c>
      <c r="JM10" s="552">
        <f>$BC10*JM$9</f>
        <v>0</v>
      </c>
      <c r="JN10" s="552">
        <f t="shared" ref="JN10:JQ25" si="38">$BC10*JN$9</f>
        <v>0</v>
      </c>
      <c r="JO10" s="552">
        <f t="shared" si="38"/>
        <v>0</v>
      </c>
      <c r="JP10" s="552">
        <f t="shared" si="38"/>
        <v>0</v>
      </c>
      <c r="JQ10" s="552">
        <f t="shared" si="38"/>
        <v>0</v>
      </c>
      <c r="JR10" s="547">
        <f>$BD10*JR$9</f>
        <v>0</v>
      </c>
      <c r="JS10" s="547">
        <f t="shared" ref="JS10:JV25" si="39">$BD10*JS$9</f>
        <v>0</v>
      </c>
      <c r="JT10" s="547">
        <f t="shared" si="39"/>
        <v>0</v>
      </c>
      <c r="JU10" s="547">
        <f t="shared" si="39"/>
        <v>0</v>
      </c>
      <c r="JV10" s="547">
        <f t="shared" si="39"/>
        <v>0</v>
      </c>
      <c r="JW10" s="547">
        <f>$BE10*JW$9</f>
        <v>0</v>
      </c>
      <c r="JX10" s="547">
        <f t="shared" ref="JX10:KA25" si="40">$BE10*JX$9</f>
        <v>0</v>
      </c>
      <c r="JY10" s="547">
        <f t="shared" si="40"/>
        <v>0</v>
      </c>
      <c r="JZ10" s="547">
        <f t="shared" si="40"/>
        <v>0</v>
      </c>
      <c r="KA10" s="547">
        <f t="shared" si="40"/>
        <v>0</v>
      </c>
      <c r="KB10" s="552">
        <f>$BF10*KB$9</f>
        <v>0</v>
      </c>
      <c r="KC10" s="552">
        <f t="shared" ref="KC10:KF25" si="41">$BF10*KC$9</f>
        <v>0</v>
      </c>
      <c r="KD10" s="552">
        <f t="shared" si="41"/>
        <v>0</v>
      </c>
      <c r="KE10" s="552">
        <f t="shared" si="41"/>
        <v>0</v>
      </c>
      <c r="KF10" s="552">
        <f t="shared" si="41"/>
        <v>0</v>
      </c>
      <c r="KG10" s="552">
        <f>$BG10*KG$9</f>
        <v>0</v>
      </c>
      <c r="KH10" s="552">
        <f t="shared" ref="KH10:KK25" si="42">$BG10*KH$9</f>
        <v>0</v>
      </c>
      <c r="KI10" s="552">
        <f t="shared" si="42"/>
        <v>0</v>
      </c>
      <c r="KJ10" s="552">
        <f t="shared" si="42"/>
        <v>0</v>
      </c>
      <c r="KK10" s="552">
        <f t="shared" si="42"/>
        <v>0</v>
      </c>
      <c r="KL10" s="552">
        <f>ER10+EW10+FB10+FG10+FL10+FQ10</f>
        <v>519120</v>
      </c>
      <c r="KM10" s="552">
        <f>FV10+GA10+GF10+GK10+GP10+GU10+GZ10+HE10+HJ10+HO10+HT10+HY10+ID10+II10+IN10+IS10+IX10+JC10+JH10+JM10+JR10+JW10+KB10+KG10</f>
        <v>477028</v>
      </c>
      <c r="KN10" s="549">
        <f>ER10+EW10+FB10+FG10+FL10+FQ10+FV10+GA10+GF10+GK10+GP10+GU10+GZ10+HE10+HJ10+HO10+HT10+HY10+ID10+II10+IN10+IS10+IX10+JC10+JH10+JM10+JR10+JW10+KB10+KG10</f>
        <v>996148</v>
      </c>
      <c r="KO10" s="549">
        <f t="shared" ref="KO10:KR25" si="43">ES10+EX10+FC10+FH10+FM10+FR10+FW10+GB10+GG10+GL10+GQ10+GV10+HA10+HF10+HK10+HP10+HU10+HZ10+IE10+IJ10+IO10+IT10+IY10+JD10+JI10+JN10+JS10+JX10+KC10+KH10</f>
        <v>76880</v>
      </c>
      <c r="KP10" s="549">
        <f t="shared" si="43"/>
        <v>919268</v>
      </c>
      <c r="KQ10" s="549">
        <f t="shared" si="43"/>
        <v>826399</v>
      </c>
      <c r="KR10" s="549">
        <f t="shared" si="43"/>
        <v>92869</v>
      </c>
      <c r="KS10" s="549">
        <f t="shared" ref="KS10:KW39" si="44">EH10+KN10</f>
        <v>22778639</v>
      </c>
      <c r="KT10" s="550">
        <f>EI10+KO10</f>
        <v>1780940</v>
      </c>
      <c r="KU10" s="550">
        <f>EJ10+KP10</f>
        <v>20997699</v>
      </c>
      <c r="KV10" s="550">
        <f>EK10+KQ10</f>
        <v>16426892</v>
      </c>
      <c r="KW10" s="550">
        <f>EL10+KR10</f>
        <v>4570807</v>
      </c>
      <c r="KX10" s="537">
        <f>KS10/1000</f>
        <v>22778.6</v>
      </c>
      <c r="KY10" s="553">
        <f>ROUND((EH10+KM10)/1000,1)</f>
        <v>22259.5</v>
      </c>
      <c r="KZ10" s="553">
        <f>ROUND(KL10/1000,1)</f>
        <v>519.1</v>
      </c>
      <c r="LA10" s="554">
        <f>J10+KY10+KZ10</f>
        <v>22778.6</v>
      </c>
      <c r="LC10" s="723">
        <f>IF(AD10=0,0,ER10/AD10)</f>
        <v>0</v>
      </c>
      <c r="LD10" s="723">
        <f>IF(AE10=0,0,EW10/AE10)</f>
        <v>1508</v>
      </c>
      <c r="LE10" s="723">
        <f>IF(AF10=0,0,FB10/AF10)</f>
        <v>1508</v>
      </c>
      <c r="LF10" s="723">
        <f>IF(AG10=0,0,FG10/AG10)</f>
        <v>1508</v>
      </c>
      <c r="LG10" s="723">
        <f>IF(AH10=0,0,FL10/AH10)</f>
        <v>1508</v>
      </c>
      <c r="LH10" s="723">
        <f>IF(AI10=0,0,FQ10/AI10)</f>
        <v>1291</v>
      </c>
      <c r="LI10" s="555"/>
      <c r="LJ10" s="555"/>
      <c r="LK10" s="555"/>
      <c r="LL10" s="555"/>
      <c r="LM10" s="555"/>
      <c r="LN10" s="555"/>
      <c r="LO10" s="555"/>
      <c r="LP10" s="555"/>
      <c r="LQ10" s="555"/>
      <c r="LR10" s="555"/>
      <c r="LS10" s="555"/>
      <c r="LT10" s="555"/>
      <c r="LU10" s="555"/>
      <c r="LV10" s="555"/>
      <c r="LW10" s="555"/>
      <c r="LX10" s="555"/>
      <c r="LY10" s="555"/>
      <c r="LZ10" s="555"/>
      <c r="MA10" s="555"/>
      <c r="MB10" s="555"/>
      <c r="MC10" s="555"/>
      <c r="MD10" s="555"/>
      <c r="ME10" s="555"/>
      <c r="MF10" s="555"/>
      <c r="MG10" s="555"/>
      <c r="MH10" s="555"/>
      <c r="MI10" s="555"/>
      <c r="MJ10" s="555"/>
      <c r="MK10" s="555"/>
      <c r="ML10" s="555"/>
      <c r="MM10" s="555"/>
      <c r="MN10" s="555"/>
      <c r="MO10" s="555"/>
      <c r="MP10" s="555"/>
      <c r="MQ10" s="555"/>
      <c r="MR10" s="555"/>
      <c r="MS10" s="555"/>
      <c r="MT10" s="555"/>
      <c r="MU10" s="555"/>
      <c r="MV10" s="555"/>
      <c r="MW10" s="555"/>
      <c r="MX10" s="555"/>
      <c r="MY10" s="555"/>
      <c r="MZ10" s="555"/>
      <c r="NA10" s="555"/>
      <c r="NB10" s="555"/>
      <c r="NC10" s="555"/>
      <c r="ND10" s="555"/>
      <c r="NE10" s="555"/>
      <c r="NF10" s="555"/>
      <c r="NG10" s="555"/>
      <c r="NH10" s="555"/>
      <c r="NI10" s="555"/>
      <c r="NJ10" s="555"/>
      <c r="NL10" s="749">
        <f>IF((AJ10+AM10+AP10+AS10+AV10+AY10+BB10+BE10)=0,0,(FV10+GK10+GZ10+HO10+ID10+IS10+JH10+JW10)/(AJ10+AM10+AP10+AS10+AV10+AY10+BB10+BE10))</f>
        <v>184580</v>
      </c>
      <c r="NM10" s="724">
        <f>IF((AK10+AN10+AQ10+AT10+AW10+AZ10+BC10+BF10)=0,0,(GA10+GP10+HE10+HT10+II10+IX10+JM10+KB10)/(AK10+AN10+AQ10+AT10+AW10+AZ10+BC10+BF10))</f>
        <v>146224</v>
      </c>
      <c r="NN10" s="724">
        <f>IF((AL10+AO10+AR10+AU10+AX10+BA10+BD10+BG10)=0,0,(GF10+GU10+HJ10+HY10+IN10+JC10+JR10+KG10)/(AL10+AO10+AR10+AU10+AX10+BA10+BD10+BG10))</f>
        <v>0</v>
      </c>
      <c r="NO10" s="750">
        <f>NL10-NR10</f>
        <v>156138</v>
      </c>
      <c r="NP10" s="751">
        <f t="shared" ref="NP10:NQ40" si="45">NM10-NS10</f>
        <v>127155</v>
      </c>
      <c r="NQ10" s="751">
        <f t="shared" si="45"/>
        <v>0</v>
      </c>
      <c r="NR10" s="749">
        <f>IF((AJ10+AM10+AP10+AS10+AV10+AY10+BB10+BE10)=0,0,(FW10+GL10+HA10+HP10+IE10+IT10+JI10+JX10)/(AJ10+AM10+AP10+AS10+AV10+AY10+BB10+BE10))</f>
        <v>28442</v>
      </c>
      <c r="NS10" s="724">
        <f>IF((AK10+AN10+AQ10+AT10+AW10+AZ10+BC10+BF10)=0,0,(GB10+GQ10+HF10+HU10+IJ10+IY10+JN10+KC10)/(AK10+AN10+AQ10+AT10+AW10+AZ10+BC10+BF10))</f>
        <v>19069</v>
      </c>
      <c r="NT10" s="724">
        <f>IF((AL10+AO10+AR10+AU10+AX10+BA10+BD10+BG10)=0,0,(GG10+GV10+HK10+HZ10+IO10+JD10+JS10+KH10)/(AL10+AO10+AR10+AU10+AX10+BA10+BD10+BG10))</f>
        <v>0</v>
      </c>
    </row>
    <row r="11" spans="1:384">
      <c r="A11" s="533" t="s">
        <v>1221</v>
      </c>
      <c r="B11" s="534"/>
      <c r="C11" s="534"/>
      <c r="D11" s="534"/>
      <c r="E11" s="535">
        <f t="shared" ref="E11:E39" si="46">SUM(B11:D11)</f>
        <v>0</v>
      </c>
      <c r="F11" s="536"/>
      <c r="G11" s="536"/>
      <c r="H11" s="536"/>
      <c r="I11" s="535">
        <f t="shared" ref="I11:I39" si="47">SUM(F11:H11)</f>
        <v>0</v>
      </c>
      <c r="J11" s="537">
        <f t="shared" ref="J11:J39" si="48">I11/1000</f>
        <v>0</v>
      </c>
      <c r="K11" s="538">
        <v>448</v>
      </c>
      <c r="L11" s="534"/>
      <c r="M11" s="556">
        <v>0</v>
      </c>
      <c r="N11" s="534"/>
      <c r="O11" s="538">
        <v>2</v>
      </c>
      <c r="P11" s="535">
        <f t="shared" si="1"/>
        <v>450</v>
      </c>
      <c r="Q11" s="538">
        <v>514</v>
      </c>
      <c r="R11" s="534"/>
      <c r="S11" s="556">
        <v>0</v>
      </c>
      <c r="T11" s="534"/>
      <c r="U11" s="538">
        <v>1</v>
      </c>
      <c r="V11" s="535">
        <f t="shared" si="2"/>
        <v>515</v>
      </c>
      <c r="W11" s="538">
        <v>95</v>
      </c>
      <c r="X11" s="534"/>
      <c r="Y11" s="534"/>
      <c r="Z11" s="534"/>
      <c r="AA11" s="538">
        <v>0</v>
      </c>
      <c r="AB11" s="535">
        <f t="shared" ref="AB11:AB39" si="49">SUM(W11:AA11)</f>
        <v>95</v>
      </c>
      <c r="AC11" s="532">
        <f t="shared" ref="AC11:AC39" si="50">P11+V11+AB11</f>
        <v>1060</v>
      </c>
      <c r="AD11" s="324"/>
      <c r="AE11" s="324">
        <v>30</v>
      </c>
      <c r="AF11" s="324">
        <v>20</v>
      </c>
      <c r="AG11" s="324"/>
      <c r="AH11" s="324"/>
      <c r="AI11" s="324">
        <v>30</v>
      </c>
      <c r="AJ11" s="540"/>
      <c r="AK11" s="541">
        <v>0</v>
      </c>
      <c r="AL11" s="542"/>
      <c r="AM11" s="543">
        <v>0</v>
      </c>
      <c r="AN11" s="543"/>
      <c r="AO11" s="540"/>
      <c r="AP11" s="544"/>
      <c r="AQ11" s="543">
        <v>3</v>
      </c>
      <c r="AR11" s="545"/>
      <c r="AS11" s="545"/>
      <c r="AT11" s="534"/>
      <c r="AU11" s="534"/>
      <c r="AV11" s="543">
        <v>0</v>
      </c>
      <c r="AW11" s="543">
        <v>0</v>
      </c>
      <c r="AX11" s="545"/>
      <c r="AY11" s="543">
        <v>2</v>
      </c>
      <c r="AZ11" s="543"/>
      <c r="BA11" s="545"/>
      <c r="BB11" s="543"/>
      <c r="BC11" s="534"/>
      <c r="BD11" s="534"/>
      <c r="BE11" s="543">
        <v>0</v>
      </c>
      <c r="BF11" s="543"/>
      <c r="BG11" s="546"/>
      <c r="BH11" s="547">
        <f t="shared" ref="BH11:BH39" si="51">K11*BH$7</f>
        <v>11284224</v>
      </c>
      <c r="BI11" s="548">
        <f t="shared" si="3"/>
        <v>966336</v>
      </c>
      <c r="BJ11" s="548">
        <f t="shared" si="3"/>
        <v>10317888</v>
      </c>
      <c r="BK11" s="548">
        <f t="shared" si="3"/>
        <v>8091776</v>
      </c>
      <c r="BL11" s="548">
        <f t="shared" si="3"/>
        <v>2226112</v>
      </c>
      <c r="BM11" s="547">
        <f t="shared" ref="BM11:BM39" si="52">L11*BM$7</f>
        <v>0</v>
      </c>
      <c r="BN11" s="548">
        <f t="shared" si="4"/>
        <v>0</v>
      </c>
      <c r="BO11" s="548">
        <f t="shared" si="4"/>
        <v>0</v>
      </c>
      <c r="BP11" s="548">
        <f t="shared" si="4"/>
        <v>0</v>
      </c>
      <c r="BQ11" s="548">
        <f t="shared" si="4"/>
        <v>0</v>
      </c>
      <c r="BR11" s="547">
        <f t="shared" ref="BR11:BR39" si="53">M11*BR$7</f>
        <v>0</v>
      </c>
      <c r="BS11" s="548">
        <f t="shared" si="5"/>
        <v>0</v>
      </c>
      <c r="BT11" s="548">
        <f t="shared" si="5"/>
        <v>0</v>
      </c>
      <c r="BU11" s="548">
        <f t="shared" si="5"/>
        <v>0</v>
      </c>
      <c r="BV11" s="548">
        <f t="shared" si="5"/>
        <v>0</v>
      </c>
      <c r="BW11" s="548"/>
      <c r="BX11" s="548"/>
      <c r="BY11" s="548"/>
      <c r="BZ11" s="548"/>
      <c r="CA11" s="548"/>
      <c r="CB11" s="547">
        <f t="shared" ref="CB11:CB39" si="54">O11*CB$8</f>
        <v>395104</v>
      </c>
      <c r="CC11" s="548">
        <f t="shared" si="6"/>
        <v>902</v>
      </c>
      <c r="CD11" s="548">
        <f t="shared" si="6"/>
        <v>394202</v>
      </c>
      <c r="CE11" s="548">
        <f t="shared" si="6"/>
        <v>394202</v>
      </c>
      <c r="CF11" s="548">
        <f t="shared" si="6"/>
        <v>0</v>
      </c>
      <c r="CG11" s="549">
        <f t="shared" ref="CG11:CG39" si="55">BH11+BM11+BR11+BW11+CB11</f>
        <v>11679328</v>
      </c>
      <c r="CH11" s="547">
        <f t="shared" ref="CH11:CL39" si="56">$Q11*CH$7</f>
        <v>18033690</v>
      </c>
      <c r="CI11" s="548">
        <f t="shared" si="56"/>
        <v>1508076</v>
      </c>
      <c r="CJ11" s="548">
        <f t="shared" si="56"/>
        <v>16525614</v>
      </c>
      <c r="CK11" s="548">
        <f t="shared" si="56"/>
        <v>12679866</v>
      </c>
      <c r="CL11" s="548">
        <f t="shared" si="56"/>
        <v>3845748</v>
      </c>
      <c r="CM11" s="547">
        <f t="shared" ref="CM11:CM39" si="57">R11*CM$8</f>
        <v>0</v>
      </c>
      <c r="CN11" s="548">
        <f t="shared" si="7"/>
        <v>0</v>
      </c>
      <c r="CO11" s="548">
        <f t="shared" si="7"/>
        <v>0</v>
      </c>
      <c r="CP11" s="548">
        <f t="shared" si="7"/>
        <v>0</v>
      </c>
      <c r="CQ11" s="548">
        <f t="shared" si="7"/>
        <v>0</v>
      </c>
      <c r="CR11" s="547">
        <f t="shared" ref="CR11:CV39" si="58">$S11*CR$7</f>
        <v>0</v>
      </c>
      <c r="CS11" s="548">
        <f t="shared" si="58"/>
        <v>0</v>
      </c>
      <c r="CT11" s="548">
        <f t="shared" si="58"/>
        <v>0</v>
      </c>
      <c r="CU11" s="548">
        <f t="shared" si="58"/>
        <v>0</v>
      </c>
      <c r="CV11" s="548">
        <f t="shared" si="58"/>
        <v>0</v>
      </c>
      <c r="CW11" s="547">
        <f t="shared" ref="CW11:CW39" si="59">T11*CW$8</f>
        <v>0</v>
      </c>
      <c r="CX11" s="548">
        <f t="shared" si="8"/>
        <v>0</v>
      </c>
      <c r="CY11" s="548">
        <f t="shared" si="8"/>
        <v>0</v>
      </c>
      <c r="CZ11" s="548">
        <f t="shared" si="8"/>
        <v>0</v>
      </c>
      <c r="DA11" s="548">
        <f t="shared" si="8"/>
        <v>0</v>
      </c>
      <c r="DB11" s="547">
        <f t="shared" ref="DB11:DB39" si="60">U11*DB$8</f>
        <v>228176</v>
      </c>
      <c r="DC11" s="548">
        <f t="shared" si="9"/>
        <v>752</v>
      </c>
      <c r="DD11" s="548">
        <f t="shared" si="9"/>
        <v>227424</v>
      </c>
      <c r="DE11" s="548">
        <f t="shared" si="9"/>
        <v>227424</v>
      </c>
      <c r="DF11" s="548">
        <f t="shared" si="9"/>
        <v>0</v>
      </c>
      <c r="DG11" s="549">
        <f t="shared" ref="DG11:DG39" si="61">CH11+CM11+CR11+CW11+DB11</f>
        <v>18261866</v>
      </c>
      <c r="DH11" s="547">
        <f t="shared" ref="DH11:DL39" si="62">$W11*DH$7</f>
        <v>3635175</v>
      </c>
      <c r="DI11" s="548">
        <f t="shared" si="62"/>
        <v>295165</v>
      </c>
      <c r="DJ11" s="548">
        <f t="shared" si="62"/>
        <v>3340010</v>
      </c>
      <c r="DK11" s="548">
        <f t="shared" si="62"/>
        <v>2507240</v>
      </c>
      <c r="DL11" s="548">
        <f t="shared" si="62"/>
        <v>832770</v>
      </c>
      <c r="DM11" s="547">
        <f t="shared" ref="DM11:DM39" si="63">X11*DM$8</f>
        <v>0</v>
      </c>
      <c r="DN11" s="548">
        <f t="shared" si="10"/>
        <v>0</v>
      </c>
      <c r="DO11" s="548">
        <f t="shared" si="10"/>
        <v>0</v>
      </c>
      <c r="DP11" s="548">
        <f t="shared" si="10"/>
        <v>0</v>
      </c>
      <c r="DQ11" s="548">
        <f t="shared" si="10"/>
        <v>0</v>
      </c>
      <c r="DR11" s="548"/>
      <c r="DS11" s="548"/>
      <c r="DT11" s="548"/>
      <c r="DU11" s="548"/>
      <c r="DV11" s="548"/>
      <c r="DW11" s="547">
        <f t="shared" ref="DW11:DW39" si="64">Z11*DW$8</f>
        <v>0</v>
      </c>
      <c r="DX11" s="548">
        <f t="shared" si="11"/>
        <v>0</v>
      </c>
      <c r="DY11" s="548">
        <f t="shared" si="11"/>
        <v>0</v>
      </c>
      <c r="DZ11" s="548">
        <f t="shared" si="11"/>
        <v>0</v>
      </c>
      <c r="EA11" s="548">
        <f t="shared" si="11"/>
        <v>0</v>
      </c>
      <c r="EB11" s="547">
        <f t="shared" ref="EB11:EB39" si="65">AA11*EB$8</f>
        <v>0</v>
      </c>
      <c r="EC11" s="548">
        <f t="shared" si="12"/>
        <v>0</v>
      </c>
      <c r="ED11" s="548">
        <f t="shared" si="12"/>
        <v>0</v>
      </c>
      <c r="EE11" s="548">
        <f t="shared" si="12"/>
        <v>0</v>
      </c>
      <c r="EF11" s="548">
        <f t="shared" si="12"/>
        <v>0</v>
      </c>
      <c r="EG11" s="549">
        <f t="shared" ref="EG11:EG39" si="66">DH11+DM11+DR11+DW11+EB11</f>
        <v>3635175</v>
      </c>
      <c r="EH11" s="549">
        <f t="shared" ref="EH11:EH39" si="67">CG11+DG11+EG11</f>
        <v>33576369</v>
      </c>
      <c r="EI11" s="550">
        <f t="shared" ref="EI11:EI39" si="68">BI11+BN11+BS11+BX11+CC11+CI11+CN11+CS11+CX11+DC11+DI11+DN11+DS11+DX11+EC11</f>
        <v>2771231</v>
      </c>
      <c r="EJ11" s="550">
        <f t="shared" si="13"/>
        <v>30805138</v>
      </c>
      <c r="EK11" s="550">
        <f t="shared" si="13"/>
        <v>23900508</v>
      </c>
      <c r="EL11" s="550">
        <f t="shared" si="13"/>
        <v>6904630</v>
      </c>
      <c r="EM11" s="551">
        <f t="shared" ref="EM11:EM39" si="69">BH11+CH11+DH11</f>
        <v>32953089</v>
      </c>
      <c r="EN11" s="551">
        <f t="shared" ref="EN11:EN39" si="70">BM11+CM11+DM11</f>
        <v>0</v>
      </c>
      <c r="EO11" s="551">
        <f t="shared" ref="EO11:EO39" si="71">BR11+CR11+DR11</f>
        <v>0</v>
      </c>
      <c r="EP11" s="551">
        <f t="shared" ref="EP11:EP39" si="72">BW11+CW11+DW11</f>
        <v>0</v>
      </c>
      <c r="EQ11" s="551">
        <f t="shared" ref="EQ11:EQ39" si="73">CB11+DB11+EB11</f>
        <v>623280</v>
      </c>
      <c r="ER11" s="547">
        <f t="shared" ref="ER11:EV39" si="74">$AD11*ER$9</f>
        <v>0</v>
      </c>
      <c r="ES11" s="548">
        <f t="shared" si="74"/>
        <v>0</v>
      </c>
      <c r="ET11" s="548">
        <f t="shared" si="74"/>
        <v>0</v>
      </c>
      <c r="EU11" s="548">
        <f t="shared" si="74"/>
        <v>0</v>
      </c>
      <c r="EV11" s="548">
        <f t="shared" si="74"/>
        <v>0</v>
      </c>
      <c r="EW11" s="547">
        <f t="shared" ref="EW11:FA39" si="75">$AE11*EW$9</f>
        <v>45240</v>
      </c>
      <c r="EX11" s="547">
        <f t="shared" si="75"/>
        <v>900</v>
      </c>
      <c r="EY11" s="547">
        <f t="shared" si="75"/>
        <v>44340</v>
      </c>
      <c r="EZ11" s="547">
        <f t="shared" si="14"/>
        <v>44340</v>
      </c>
      <c r="FA11" s="547">
        <f t="shared" si="14"/>
        <v>0</v>
      </c>
      <c r="FB11" s="552">
        <f t="shared" ref="FB11:FF39" si="76">$AF11*FB$9</f>
        <v>30160</v>
      </c>
      <c r="FC11" s="552">
        <f t="shared" si="15"/>
        <v>600</v>
      </c>
      <c r="FD11" s="552">
        <f t="shared" si="15"/>
        <v>29560</v>
      </c>
      <c r="FE11" s="552">
        <f t="shared" si="15"/>
        <v>29560</v>
      </c>
      <c r="FF11" s="552">
        <f t="shared" si="15"/>
        <v>0</v>
      </c>
      <c r="FG11" s="552">
        <f t="shared" ref="FG11:FK39" si="77">$AG11*FG$9</f>
        <v>0</v>
      </c>
      <c r="FH11" s="552">
        <f t="shared" si="16"/>
        <v>0</v>
      </c>
      <c r="FI11" s="552">
        <f t="shared" si="16"/>
        <v>0</v>
      </c>
      <c r="FJ11" s="552">
        <f t="shared" si="16"/>
        <v>0</v>
      </c>
      <c r="FK11" s="552">
        <f t="shared" si="16"/>
        <v>0</v>
      </c>
      <c r="FL11" s="547">
        <f t="shared" ref="FL11:FP39" si="78">$AH11*FL$9</f>
        <v>0</v>
      </c>
      <c r="FM11" s="547">
        <f t="shared" si="17"/>
        <v>0</v>
      </c>
      <c r="FN11" s="547">
        <f t="shared" si="17"/>
        <v>0</v>
      </c>
      <c r="FO11" s="547">
        <f t="shared" si="17"/>
        <v>0</v>
      </c>
      <c r="FP11" s="547">
        <f t="shared" si="17"/>
        <v>0</v>
      </c>
      <c r="FQ11" s="547">
        <f t="shared" ref="FQ11:FU39" si="79">$AI11*FQ$9</f>
        <v>38730</v>
      </c>
      <c r="FR11" s="547">
        <f t="shared" si="18"/>
        <v>750</v>
      </c>
      <c r="FS11" s="547">
        <f t="shared" si="18"/>
        <v>37980</v>
      </c>
      <c r="FT11" s="547">
        <f t="shared" si="18"/>
        <v>37980</v>
      </c>
      <c r="FU11" s="547">
        <f t="shared" si="18"/>
        <v>0</v>
      </c>
      <c r="FV11" s="552">
        <f t="shared" ref="FV11:FZ39" si="80">$AJ11*FV$9</f>
        <v>0</v>
      </c>
      <c r="FW11" s="552">
        <f t="shared" si="19"/>
        <v>0</v>
      </c>
      <c r="FX11" s="552">
        <f t="shared" si="19"/>
        <v>0</v>
      </c>
      <c r="FY11" s="552">
        <f t="shared" si="19"/>
        <v>0</v>
      </c>
      <c r="FZ11" s="552">
        <f t="shared" si="19"/>
        <v>0</v>
      </c>
      <c r="GA11" s="552">
        <f t="shared" ref="GA11:GE39" si="81">$AK11*GA$9</f>
        <v>0</v>
      </c>
      <c r="GB11" s="552">
        <f t="shared" si="20"/>
        <v>0</v>
      </c>
      <c r="GC11" s="552">
        <f t="shared" si="20"/>
        <v>0</v>
      </c>
      <c r="GD11" s="552">
        <f t="shared" si="20"/>
        <v>0</v>
      </c>
      <c r="GE11" s="552">
        <f t="shared" si="20"/>
        <v>0</v>
      </c>
      <c r="GF11" s="552">
        <f t="shared" ref="GF11:GJ39" si="82">$AL11*GF$9</f>
        <v>0</v>
      </c>
      <c r="GG11" s="552">
        <f t="shared" si="21"/>
        <v>0</v>
      </c>
      <c r="GH11" s="552">
        <f t="shared" si="21"/>
        <v>0</v>
      </c>
      <c r="GI11" s="552">
        <f t="shared" si="21"/>
        <v>0</v>
      </c>
      <c r="GJ11" s="552">
        <f t="shared" si="21"/>
        <v>0</v>
      </c>
      <c r="GK11" s="552">
        <f t="shared" ref="GK11:GO39" si="83">$AM11*GK$9</f>
        <v>0</v>
      </c>
      <c r="GL11" s="552">
        <f t="shared" si="22"/>
        <v>0</v>
      </c>
      <c r="GM11" s="552">
        <f t="shared" si="22"/>
        <v>0</v>
      </c>
      <c r="GN11" s="552">
        <f t="shared" si="22"/>
        <v>0</v>
      </c>
      <c r="GO11" s="552">
        <f t="shared" si="22"/>
        <v>0</v>
      </c>
      <c r="GP11" s="547">
        <f t="shared" ref="GP11:GT39" si="84">$AN11*GP$9</f>
        <v>0</v>
      </c>
      <c r="GQ11" s="547">
        <f t="shared" si="23"/>
        <v>0</v>
      </c>
      <c r="GR11" s="547">
        <f t="shared" si="23"/>
        <v>0</v>
      </c>
      <c r="GS11" s="547">
        <f t="shared" si="23"/>
        <v>0</v>
      </c>
      <c r="GT11" s="547">
        <f t="shared" si="23"/>
        <v>0</v>
      </c>
      <c r="GU11" s="547">
        <f t="shared" ref="GU11:GY39" si="85">$AO11*GU$9</f>
        <v>0</v>
      </c>
      <c r="GV11" s="547">
        <f t="shared" si="24"/>
        <v>0</v>
      </c>
      <c r="GW11" s="547">
        <f t="shared" si="24"/>
        <v>0</v>
      </c>
      <c r="GX11" s="547">
        <f t="shared" si="24"/>
        <v>0</v>
      </c>
      <c r="GY11" s="547">
        <f t="shared" si="24"/>
        <v>0</v>
      </c>
      <c r="GZ11" s="552">
        <f t="shared" ref="GZ11:HD39" si="86">$AP11*GZ$9</f>
        <v>0</v>
      </c>
      <c r="HA11" s="552">
        <f t="shared" si="25"/>
        <v>0</v>
      </c>
      <c r="HB11" s="552">
        <f t="shared" si="25"/>
        <v>0</v>
      </c>
      <c r="HC11" s="552">
        <f t="shared" si="25"/>
        <v>0</v>
      </c>
      <c r="HD11" s="552">
        <f t="shared" si="25"/>
        <v>0</v>
      </c>
      <c r="HE11" s="552">
        <f t="shared" ref="HE11:HI39" si="87">$AQ11*HE$9</f>
        <v>124092</v>
      </c>
      <c r="HF11" s="552">
        <f t="shared" si="26"/>
        <v>15102</v>
      </c>
      <c r="HG11" s="552">
        <f t="shared" si="26"/>
        <v>108990</v>
      </c>
      <c r="HH11" s="552">
        <f t="shared" si="26"/>
        <v>83625</v>
      </c>
      <c r="HI11" s="552">
        <f t="shared" si="26"/>
        <v>25365</v>
      </c>
      <c r="HJ11" s="547">
        <f t="shared" ref="HJ11:HN39" si="88">$AR11*HJ$9</f>
        <v>0</v>
      </c>
      <c r="HK11" s="547">
        <f t="shared" si="27"/>
        <v>0</v>
      </c>
      <c r="HL11" s="547">
        <f t="shared" si="27"/>
        <v>0</v>
      </c>
      <c r="HM11" s="547">
        <f t="shared" si="27"/>
        <v>0</v>
      </c>
      <c r="HN11" s="547">
        <f t="shared" si="27"/>
        <v>0</v>
      </c>
      <c r="HO11" s="547">
        <f t="shared" ref="HO11:HS39" si="89">$AS11*HO$9</f>
        <v>0</v>
      </c>
      <c r="HP11" s="547">
        <f t="shared" si="28"/>
        <v>0</v>
      </c>
      <c r="HQ11" s="547">
        <f t="shared" si="28"/>
        <v>0</v>
      </c>
      <c r="HR11" s="547">
        <f t="shared" si="28"/>
        <v>0</v>
      </c>
      <c r="HS11" s="547">
        <f t="shared" si="28"/>
        <v>0</v>
      </c>
      <c r="HT11" s="552">
        <f t="shared" ref="HT11:HX39" si="90">$AT11*HT$9</f>
        <v>0</v>
      </c>
      <c r="HU11" s="552">
        <f t="shared" si="29"/>
        <v>0</v>
      </c>
      <c r="HV11" s="552">
        <f t="shared" si="29"/>
        <v>0</v>
      </c>
      <c r="HW11" s="552">
        <f t="shared" si="29"/>
        <v>0</v>
      </c>
      <c r="HX11" s="552">
        <f t="shared" si="29"/>
        <v>0</v>
      </c>
      <c r="HY11" s="552">
        <f t="shared" ref="HY11:IC39" si="91">$AU11*HY$9</f>
        <v>0</v>
      </c>
      <c r="HZ11" s="552">
        <f t="shared" si="30"/>
        <v>0</v>
      </c>
      <c r="IA11" s="552">
        <f t="shared" si="30"/>
        <v>0</v>
      </c>
      <c r="IB11" s="552">
        <f t="shared" si="30"/>
        <v>0</v>
      </c>
      <c r="IC11" s="552">
        <f t="shared" si="30"/>
        <v>0</v>
      </c>
      <c r="ID11" s="547">
        <f t="shared" ref="ID11:IH39" si="92">$AV11*ID$9</f>
        <v>0</v>
      </c>
      <c r="IE11" s="547">
        <f t="shared" si="31"/>
        <v>0</v>
      </c>
      <c r="IF11" s="547">
        <f t="shared" si="31"/>
        <v>0</v>
      </c>
      <c r="IG11" s="547">
        <f t="shared" si="31"/>
        <v>0</v>
      </c>
      <c r="IH11" s="547">
        <f t="shared" si="31"/>
        <v>0</v>
      </c>
      <c r="II11" s="547">
        <f t="shared" ref="II11:IM39" si="93">$AW11*II$9</f>
        <v>0</v>
      </c>
      <c r="IJ11" s="547">
        <f t="shared" si="32"/>
        <v>0</v>
      </c>
      <c r="IK11" s="547">
        <f t="shared" si="32"/>
        <v>0</v>
      </c>
      <c r="IL11" s="547">
        <f t="shared" si="32"/>
        <v>0</v>
      </c>
      <c r="IM11" s="547">
        <f t="shared" si="32"/>
        <v>0</v>
      </c>
      <c r="IN11" s="552">
        <f t="shared" ref="IN11:IR39" si="94">$AX11*IN$9</f>
        <v>0</v>
      </c>
      <c r="IO11" s="552">
        <f t="shared" si="33"/>
        <v>0</v>
      </c>
      <c r="IP11" s="552">
        <f t="shared" si="33"/>
        <v>0</v>
      </c>
      <c r="IQ11" s="552">
        <f t="shared" si="33"/>
        <v>0</v>
      </c>
      <c r="IR11" s="552">
        <f t="shared" si="33"/>
        <v>0</v>
      </c>
      <c r="IS11" s="552">
        <f t="shared" ref="IS11:IW39" si="95">$AY11*IS$9</f>
        <v>65160</v>
      </c>
      <c r="IT11" s="552">
        <f t="shared" si="34"/>
        <v>13114</v>
      </c>
      <c r="IU11" s="552">
        <f t="shared" si="34"/>
        <v>52046</v>
      </c>
      <c r="IV11" s="552">
        <f t="shared" si="34"/>
        <v>40818</v>
      </c>
      <c r="IW11" s="552">
        <f t="shared" si="34"/>
        <v>11228</v>
      </c>
      <c r="IX11" s="547">
        <f t="shared" ref="IX11:JB39" si="96">$AZ11*IX$9</f>
        <v>0</v>
      </c>
      <c r="IY11" s="547">
        <f t="shared" si="35"/>
        <v>0</v>
      </c>
      <c r="IZ11" s="547">
        <f t="shared" si="35"/>
        <v>0</v>
      </c>
      <c r="JA11" s="547">
        <f t="shared" si="35"/>
        <v>0</v>
      </c>
      <c r="JB11" s="547">
        <f t="shared" si="35"/>
        <v>0</v>
      </c>
      <c r="JC11" s="547">
        <f t="shared" ref="JC11:JG39" si="97">$BA11*JC$9</f>
        <v>0</v>
      </c>
      <c r="JD11" s="547">
        <f t="shared" si="36"/>
        <v>0</v>
      </c>
      <c r="JE11" s="547">
        <f t="shared" si="36"/>
        <v>0</v>
      </c>
      <c r="JF11" s="547">
        <f t="shared" si="36"/>
        <v>0</v>
      </c>
      <c r="JG11" s="547">
        <f t="shared" si="36"/>
        <v>0</v>
      </c>
      <c r="JH11" s="552">
        <f t="shared" ref="JH11:JL39" si="98">$BB11*JH$9</f>
        <v>0</v>
      </c>
      <c r="JI11" s="552">
        <f t="shared" si="37"/>
        <v>0</v>
      </c>
      <c r="JJ11" s="552">
        <f t="shared" si="37"/>
        <v>0</v>
      </c>
      <c r="JK11" s="552">
        <f t="shared" si="37"/>
        <v>0</v>
      </c>
      <c r="JL11" s="552">
        <f t="shared" si="37"/>
        <v>0</v>
      </c>
      <c r="JM11" s="552">
        <f t="shared" ref="JM11:JQ39" si="99">$BC11*JM$9</f>
        <v>0</v>
      </c>
      <c r="JN11" s="552">
        <f t="shared" si="38"/>
        <v>0</v>
      </c>
      <c r="JO11" s="552">
        <f t="shared" si="38"/>
        <v>0</v>
      </c>
      <c r="JP11" s="552">
        <f t="shared" si="38"/>
        <v>0</v>
      </c>
      <c r="JQ11" s="552">
        <f t="shared" si="38"/>
        <v>0</v>
      </c>
      <c r="JR11" s="547">
        <f t="shared" ref="JR11:JV39" si="100">$BD11*JR$9</f>
        <v>0</v>
      </c>
      <c r="JS11" s="547">
        <f t="shared" si="39"/>
        <v>0</v>
      </c>
      <c r="JT11" s="547">
        <f t="shared" si="39"/>
        <v>0</v>
      </c>
      <c r="JU11" s="547">
        <f t="shared" si="39"/>
        <v>0</v>
      </c>
      <c r="JV11" s="547">
        <f t="shared" si="39"/>
        <v>0</v>
      </c>
      <c r="JW11" s="547">
        <f t="shared" ref="JW11:KA39" si="101">$BE11*JW$9</f>
        <v>0</v>
      </c>
      <c r="JX11" s="547">
        <f t="shared" si="40"/>
        <v>0</v>
      </c>
      <c r="JY11" s="547">
        <f t="shared" si="40"/>
        <v>0</v>
      </c>
      <c r="JZ11" s="547">
        <f t="shared" si="40"/>
        <v>0</v>
      </c>
      <c r="KA11" s="547">
        <f t="shared" si="40"/>
        <v>0</v>
      </c>
      <c r="KB11" s="552">
        <f t="shared" ref="KB11:KF39" si="102">$BF11*KB$9</f>
        <v>0</v>
      </c>
      <c r="KC11" s="552">
        <f t="shared" si="41"/>
        <v>0</v>
      </c>
      <c r="KD11" s="552">
        <f t="shared" si="41"/>
        <v>0</v>
      </c>
      <c r="KE11" s="552">
        <f t="shared" si="41"/>
        <v>0</v>
      </c>
      <c r="KF11" s="552">
        <f t="shared" si="41"/>
        <v>0</v>
      </c>
      <c r="KG11" s="552">
        <f t="shared" ref="KG11:KK39" si="103">$BG11*KG$9</f>
        <v>0</v>
      </c>
      <c r="KH11" s="552">
        <f t="shared" si="42"/>
        <v>0</v>
      </c>
      <c r="KI11" s="552">
        <f t="shared" si="42"/>
        <v>0</v>
      </c>
      <c r="KJ11" s="552">
        <f t="shared" si="42"/>
        <v>0</v>
      </c>
      <c r="KK11" s="552">
        <f t="shared" si="42"/>
        <v>0</v>
      </c>
      <c r="KL11" s="552">
        <f t="shared" ref="KL11:KL39" si="104">ER11+EW11+FB11+FG11+FL11+FQ11</f>
        <v>114130</v>
      </c>
      <c r="KM11" s="552">
        <f t="shared" ref="KM11:KM39" si="105">FV11+GA11+GF11+GK11+GP11+GU11+GZ11+HE11+HJ11+HO11+HT11+HY11+ID11+II11+IN11+IS11+IX11+JC11+JH11+JM11+JR11+JW11+KB11+KG11</f>
        <v>189252</v>
      </c>
      <c r="KN11" s="549">
        <f t="shared" ref="KN11:KR39" si="106">ER11+EW11+FB11+FG11+FL11+FQ11+FV11+GA11+GF11+GK11+GP11+GU11+GZ11+HE11+HJ11+HO11+HT11+HY11+ID11+II11+IN11+IS11+IX11+JC11+JH11+JM11+JR11+JW11+KB11+KG11</f>
        <v>303382</v>
      </c>
      <c r="KO11" s="549">
        <f t="shared" si="43"/>
        <v>30466</v>
      </c>
      <c r="KP11" s="549">
        <f t="shared" si="43"/>
        <v>272916</v>
      </c>
      <c r="KQ11" s="549">
        <f t="shared" si="43"/>
        <v>236323</v>
      </c>
      <c r="KR11" s="549">
        <f t="shared" si="43"/>
        <v>36593</v>
      </c>
      <c r="KS11" s="549">
        <f t="shared" si="44"/>
        <v>33879751</v>
      </c>
      <c r="KT11" s="550">
        <f t="shared" si="44"/>
        <v>2801697</v>
      </c>
      <c r="KU11" s="550">
        <f t="shared" si="44"/>
        <v>31078054</v>
      </c>
      <c r="KV11" s="550">
        <f t="shared" si="44"/>
        <v>24136831</v>
      </c>
      <c r="KW11" s="550">
        <f t="shared" si="44"/>
        <v>6941223</v>
      </c>
      <c r="KX11" s="537">
        <f t="shared" ref="KX11:KX38" si="107">KS11/1000</f>
        <v>33879.800000000003</v>
      </c>
      <c r="KY11" s="553">
        <f t="shared" ref="KY11:KY39" si="108">ROUND((EH11+KM11)/1000,1)</f>
        <v>33765.599999999999</v>
      </c>
      <c r="KZ11" s="553">
        <f t="shared" ref="KZ11:KZ39" si="109">ROUND(KL11/1000,1)</f>
        <v>114.1</v>
      </c>
      <c r="LA11" s="554">
        <f t="shared" ref="LA11:LA39" si="110">J11+KY11+KZ11</f>
        <v>33879.699999999997</v>
      </c>
      <c r="LC11" s="723">
        <f t="shared" ref="LC11:LC40" si="111">IF(AD11=0,0,ER11/AD11)</f>
        <v>0</v>
      </c>
      <c r="LD11" s="723">
        <f t="shared" ref="LD11:LD40" si="112">IF(AE11=0,0,EW11/AE11)</f>
        <v>1508</v>
      </c>
      <c r="LE11" s="723">
        <f t="shared" ref="LE11:LE40" si="113">IF(AF11=0,0,FB11/AF11)</f>
        <v>1508</v>
      </c>
      <c r="LF11" s="723">
        <f t="shared" ref="LF11:LF40" si="114">IF(AG11=0,0,FG11/AG11)</f>
        <v>0</v>
      </c>
      <c r="LG11" s="723">
        <f t="shared" ref="LG11:LG40" si="115">IF(AH11=0,0,FL11/AH11)</f>
        <v>0</v>
      </c>
      <c r="LH11" s="723">
        <f t="shared" ref="LH11:LH40" si="116">IF(AI11=0,0,FQ11/AI11)</f>
        <v>1291</v>
      </c>
      <c r="LI11" s="555"/>
      <c r="LJ11" s="555"/>
      <c r="LK11" s="555"/>
      <c r="LL11" s="555"/>
      <c r="LM11" s="555"/>
      <c r="LN11" s="555"/>
      <c r="LO11" s="555"/>
      <c r="LP11" s="555"/>
      <c r="LQ11" s="555"/>
      <c r="LR11" s="555"/>
      <c r="LS11" s="555"/>
      <c r="LT11" s="555"/>
      <c r="LU11" s="555"/>
      <c r="LV11" s="555"/>
      <c r="LW11" s="555"/>
      <c r="LX11" s="555"/>
      <c r="LY11" s="555"/>
      <c r="LZ11" s="555"/>
      <c r="MA11" s="555"/>
      <c r="MB11" s="555"/>
      <c r="MC11" s="555"/>
      <c r="MD11" s="555"/>
      <c r="ME11" s="555"/>
      <c r="MF11" s="555"/>
      <c r="MG11" s="555"/>
      <c r="MH11" s="555"/>
      <c r="MI11" s="555"/>
      <c r="MJ11" s="555"/>
      <c r="MK11" s="555"/>
      <c r="ML11" s="555"/>
      <c r="MM11" s="555"/>
      <c r="MN11" s="555"/>
      <c r="MO11" s="555"/>
      <c r="MP11" s="555"/>
      <c r="MQ11" s="555"/>
      <c r="MR11" s="555"/>
      <c r="MS11" s="555"/>
      <c r="MT11" s="555"/>
      <c r="MU11" s="555"/>
      <c r="MV11" s="555"/>
      <c r="MW11" s="555"/>
      <c r="MX11" s="555"/>
      <c r="MY11" s="555"/>
      <c r="MZ11" s="555"/>
      <c r="NA11" s="555"/>
      <c r="NB11" s="555"/>
      <c r="NC11" s="555"/>
      <c r="ND11" s="555"/>
      <c r="NE11" s="555"/>
      <c r="NF11" s="555"/>
      <c r="NG11" s="555"/>
      <c r="NH11" s="555"/>
      <c r="NI11" s="555"/>
      <c r="NJ11" s="555"/>
      <c r="NL11" s="749">
        <f t="shared" ref="NL11:NL40" si="117">IF((AJ11+AM11+AP11+AS11+AV11+AY11+BB11+BE11)=0,0,(FV11+GK11+GZ11+HO11+ID11+IS11+JH11+JW11)/(AJ11+AM11+AP11+AS11+AV11+AY11+BB11+BE11))</f>
        <v>32580</v>
      </c>
      <c r="NM11" s="724">
        <f t="shared" ref="NM11:NM40" si="118">IF((AK11+AN11+AQ11+AT11+AW11+AZ11+BC11+BF11)=0,0,(GA11+GP11+HE11+HT11+II11+IX11+JM11+KB11)/(AK11+AN11+AQ11+AT11+AW11+AZ11+BC11+BF11))</f>
        <v>41364</v>
      </c>
      <c r="NN11" s="724">
        <f t="shared" ref="NN11:NN40" si="119">IF((AL11+AO11+AR11+AU11+AX11+BA11+BD11+BG11)=0,0,(GF11+GU11+HJ11+HY11+IN11+JC11+JR11+KG11)/(AL11+AO11+AR11+AU11+AX11+BA11+BD11+BG11))</f>
        <v>0</v>
      </c>
      <c r="NO11" s="750">
        <f t="shared" ref="NO11:NO40" si="120">NL11-NR11</f>
        <v>26023</v>
      </c>
      <c r="NP11" s="751">
        <f t="shared" si="45"/>
        <v>36330</v>
      </c>
      <c r="NQ11" s="751">
        <f t="shared" si="45"/>
        <v>0</v>
      </c>
      <c r="NR11" s="749">
        <f t="shared" ref="NR11:NR40" si="121">IF((AJ11+AM11+AP11+AS11+AV11+AY11+BB11+BE11)=0,0,(FW11+GL11+HA11+HP11+IE11+IT11+JI11+JX11)/(AJ11+AM11+AP11+AS11+AV11+AY11+BB11+BE11))</f>
        <v>6557</v>
      </c>
      <c r="NS11" s="724">
        <f t="shared" ref="NS11:NS40" si="122">IF((AK11+AN11+AQ11+AT11+AW11+AZ11+BC11+BF11)=0,0,(GB11+GQ11+HF11+HU11+IJ11+IY11+JN11+KC11)/(AK11+AN11+AQ11+AT11+AW11+AZ11+BC11+BF11))</f>
        <v>5034</v>
      </c>
      <c r="NT11" s="724">
        <f t="shared" ref="NT11:NT40" si="123">IF((AL11+AO11+AR11+AU11+AX11+BA11+BD11+BG11)=0,0,(GG11+GV11+HK11+HZ11+IO11+JD11+JS11+KH11)/(AL11+AO11+AR11+AU11+AX11+BA11+BD11+BG11))</f>
        <v>0</v>
      </c>
    </row>
    <row r="12" spans="1:384">
      <c r="A12" s="533" t="s">
        <v>1222</v>
      </c>
      <c r="B12" s="534"/>
      <c r="C12" s="534"/>
      <c r="D12" s="534"/>
      <c r="E12" s="535">
        <f t="shared" si="46"/>
        <v>0</v>
      </c>
      <c r="F12" s="536"/>
      <c r="G12" s="536"/>
      <c r="H12" s="536"/>
      <c r="I12" s="535">
        <f t="shared" si="47"/>
        <v>0</v>
      </c>
      <c r="J12" s="537">
        <f t="shared" si="48"/>
        <v>0</v>
      </c>
      <c r="K12" s="538">
        <v>249</v>
      </c>
      <c r="L12" s="534"/>
      <c r="M12" s="556">
        <v>0</v>
      </c>
      <c r="N12" s="534"/>
      <c r="O12" s="538">
        <v>0</v>
      </c>
      <c r="P12" s="535">
        <f t="shared" si="1"/>
        <v>249</v>
      </c>
      <c r="Q12" s="538">
        <v>354</v>
      </c>
      <c r="R12" s="534"/>
      <c r="S12" s="556">
        <v>0</v>
      </c>
      <c r="T12" s="534"/>
      <c r="U12" s="538">
        <v>0</v>
      </c>
      <c r="V12" s="535">
        <f t="shared" si="2"/>
        <v>354</v>
      </c>
      <c r="W12" s="538">
        <v>216</v>
      </c>
      <c r="X12" s="534"/>
      <c r="Y12" s="534"/>
      <c r="Z12" s="534"/>
      <c r="AA12" s="538">
        <v>1</v>
      </c>
      <c r="AB12" s="535">
        <f t="shared" si="49"/>
        <v>217</v>
      </c>
      <c r="AC12" s="532">
        <f t="shared" si="50"/>
        <v>820</v>
      </c>
      <c r="AD12" s="324"/>
      <c r="AE12" s="324"/>
      <c r="AF12" s="324"/>
      <c r="AG12" s="324"/>
      <c r="AH12" s="324">
        <v>80</v>
      </c>
      <c r="AI12" s="324">
        <v>60</v>
      </c>
      <c r="AJ12" s="540"/>
      <c r="AK12" s="541">
        <v>0</v>
      </c>
      <c r="AL12" s="542"/>
      <c r="AM12" s="543">
        <v>0</v>
      </c>
      <c r="AN12" s="543"/>
      <c r="AO12" s="540"/>
      <c r="AP12" s="544"/>
      <c r="AQ12" s="543">
        <v>0</v>
      </c>
      <c r="AR12" s="541"/>
      <c r="AS12" s="541"/>
      <c r="AT12" s="534"/>
      <c r="AU12" s="534"/>
      <c r="AV12" s="543">
        <v>0</v>
      </c>
      <c r="AW12" s="543">
        <v>0</v>
      </c>
      <c r="AX12" s="541"/>
      <c r="AY12" s="543">
        <v>0</v>
      </c>
      <c r="AZ12" s="543"/>
      <c r="BA12" s="541"/>
      <c r="BB12" s="543"/>
      <c r="BC12" s="534"/>
      <c r="BD12" s="534"/>
      <c r="BE12" s="543">
        <v>0</v>
      </c>
      <c r="BF12" s="543"/>
      <c r="BG12" s="546"/>
      <c r="BH12" s="547">
        <f t="shared" si="51"/>
        <v>6271812</v>
      </c>
      <c r="BI12" s="548">
        <f t="shared" si="3"/>
        <v>537093</v>
      </c>
      <c r="BJ12" s="548">
        <f t="shared" si="3"/>
        <v>5734719</v>
      </c>
      <c r="BK12" s="548">
        <f t="shared" si="3"/>
        <v>4497438</v>
      </c>
      <c r="BL12" s="548">
        <f t="shared" si="3"/>
        <v>1237281</v>
      </c>
      <c r="BM12" s="547">
        <f t="shared" si="52"/>
        <v>0</v>
      </c>
      <c r="BN12" s="548">
        <f t="shared" si="4"/>
        <v>0</v>
      </c>
      <c r="BO12" s="548">
        <f t="shared" si="4"/>
        <v>0</v>
      </c>
      <c r="BP12" s="548">
        <f t="shared" si="4"/>
        <v>0</v>
      </c>
      <c r="BQ12" s="548">
        <f t="shared" si="4"/>
        <v>0</v>
      </c>
      <c r="BR12" s="547">
        <f t="shared" si="53"/>
        <v>0</v>
      </c>
      <c r="BS12" s="548">
        <f t="shared" si="5"/>
        <v>0</v>
      </c>
      <c r="BT12" s="548">
        <f t="shared" si="5"/>
        <v>0</v>
      </c>
      <c r="BU12" s="548">
        <f t="shared" si="5"/>
        <v>0</v>
      </c>
      <c r="BV12" s="548">
        <f t="shared" si="5"/>
        <v>0</v>
      </c>
      <c r="BW12" s="548"/>
      <c r="BX12" s="548"/>
      <c r="BY12" s="548"/>
      <c r="BZ12" s="548"/>
      <c r="CA12" s="548"/>
      <c r="CB12" s="547">
        <f t="shared" si="54"/>
        <v>0</v>
      </c>
      <c r="CC12" s="548">
        <f t="shared" si="6"/>
        <v>0</v>
      </c>
      <c r="CD12" s="548">
        <f t="shared" si="6"/>
        <v>0</v>
      </c>
      <c r="CE12" s="548">
        <f t="shared" si="6"/>
        <v>0</v>
      </c>
      <c r="CF12" s="548">
        <f t="shared" si="6"/>
        <v>0</v>
      </c>
      <c r="CG12" s="549">
        <f t="shared" si="55"/>
        <v>6271812</v>
      </c>
      <c r="CH12" s="547">
        <f t="shared" si="56"/>
        <v>12420090</v>
      </c>
      <c r="CI12" s="548">
        <f t="shared" si="56"/>
        <v>1038636</v>
      </c>
      <c r="CJ12" s="548">
        <f t="shared" si="56"/>
        <v>11381454</v>
      </c>
      <c r="CK12" s="548">
        <f t="shared" si="56"/>
        <v>8732826</v>
      </c>
      <c r="CL12" s="548">
        <f t="shared" si="56"/>
        <v>2648628</v>
      </c>
      <c r="CM12" s="547">
        <f t="shared" si="57"/>
        <v>0</v>
      </c>
      <c r="CN12" s="548">
        <f t="shared" si="7"/>
        <v>0</v>
      </c>
      <c r="CO12" s="548">
        <f t="shared" si="7"/>
        <v>0</v>
      </c>
      <c r="CP12" s="548">
        <f t="shared" si="7"/>
        <v>0</v>
      </c>
      <c r="CQ12" s="548">
        <f t="shared" si="7"/>
        <v>0</v>
      </c>
      <c r="CR12" s="547">
        <f t="shared" si="58"/>
        <v>0</v>
      </c>
      <c r="CS12" s="548">
        <f t="shared" si="58"/>
        <v>0</v>
      </c>
      <c r="CT12" s="548">
        <f t="shared" si="58"/>
        <v>0</v>
      </c>
      <c r="CU12" s="548">
        <f t="shared" si="58"/>
        <v>0</v>
      </c>
      <c r="CV12" s="548">
        <f t="shared" si="58"/>
        <v>0</v>
      </c>
      <c r="CW12" s="547">
        <f t="shared" si="59"/>
        <v>0</v>
      </c>
      <c r="CX12" s="548">
        <f t="shared" si="8"/>
        <v>0</v>
      </c>
      <c r="CY12" s="548">
        <f t="shared" si="8"/>
        <v>0</v>
      </c>
      <c r="CZ12" s="548">
        <f t="shared" si="8"/>
        <v>0</v>
      </c>
      <c r="DA12" s="548">
        <f t="shared" si="8"/>
        <v>0</v>
      </c>
      <c r="DB12" s="547">
        <f t="shared" si="60"/>
        <v>0</v>
      </c>
      <c r="DC12" s="548">
        <f t="shared" si="9"/>
        <v>0</v>
      </c>
      <c r="DD12" s="548">
        <f t="shared" si="9"/>
        <v>0</v>
      </c>
      <c r="DE12" s="548">
        <f t="shared" si="9"/>
        <v>0</v>
      </c>
      <c r="DF12" s="548">
        <f t="shared" si="9"/>
        <v>0</v>
      </c>
      <c r="DG12" s="549">
        <f t="shared" si="61"/>
        <v>12420090</v>
      </c>
      <c r="DH12" s="547">
        <f t="shared" si="62"/>
        <v>8265240</v>
      </c>
      <c r="DI12" s="548">
        <f t="shared" si="62"/>
        <v>671112</v>
      </c>
      <c r="DJ12" s="548">
        <f t="shared" si="62"/>
        <v>7594128</v>
      </c>
      <c r="DK12" s="548">
        <f t="shared" si="62"/>
        <v>5700672</v>
      </c>
      <c r="DL12" s="548">
        <f t="shared" si="62"/>
        <v>1893456</v>
      </c>
      <c r="DM12" s="547">
        <f t="shared" si="63"/>
        <v>0</v>
      </c>
      <c r="DN12" s="548">
        <f t="shared" si="10"/>
        <v>0</v>
      </c>
      <c r="DO12" s="548">
        <f t="shared" si="10"/>
        <v>0</v>
      </c>
      <c r="DP12" s="548">
        <f t="shared" si="10"/>
        <v>0</v>
      </c>
      <c r="DQ12" s="548">
        <f t="shared" si="10"/>
        <v>0</v>
      </c>
      <c r="DR12" s="548"/>
      <c r="DS12" s="548"/>
      <c r="DT12" s="548"/>
      <c r="DU12" s="548"/>
      <c r="DV12" s="548"/>
      <c r="DW12" s="547">
        <f t="shared" si="64"/>
        <v>0</v>
      </c>
      <c r="DX12" s="548">
        <f t="shared" si="11"/>
        <v>0</v>
      </c>
      <c r="DY12" s="548">
        <f t="shared" si="11"/>
        <v>0</v>
      </c>
      <c r="DZ12" s="548">
        <f t="shared" si="11"/>
        <v>0</v>
      </c>
      <c r="EA12" s="548">
        <f t="shared" si="11"/>
        <v>0</v>
      </c>
      <c r="EB12" s="547">
        <f t="shared" si="65"/>
        <v>273811</v>
      </c>
      <c r="EC12" s="548">
        <f t="shared" si="12"/>
        <v>903</v>
      </c>
      <c r="ED12" s="548">
        <f t="shared" si="12"/>
        <v>272908</v>
      </c>
      <c r="EE12" s="548">
        <f t="shared" si="12"/>
        <v>272908</v>
      </c>
      <c r="EF12" s="548">
        <f t="shared" si="12"/>
        <v>0</v>
      </c>
      <c r="EG12" s="549">
        <f t="shared" si="66"/>
        <v>8539051</v>
      </c>
      <c r="EH12" s="549">
        <f t="shared" si="67"/>
        <v>27230953</v>
      </c>
      <c r="EI12" s="550">
        <f t="shared" si="68"/>
        <v>2247744</v>
      </c>
      <c r="EJ12" s="550">
        <f t="shared" si="13"/>
        <v>24983209</v>
      </c>
      <c r="EK12" s="550">
        <f t="shared" si="13"/>
        <v>19203844</v>
      </c>
      <c r="EL12" s="550">
        <f t="shared" si="13"/>
        <v>5779365</v>
      </c>
      <c r="EM12" s="551">
        <f t="shared" si="69"/>
        <v>26957142</v>
      </c>
      <c r="EN12" s="551">
        <f t="shared" si="70"/>
        <v>0</v>
      </c>
      <c r="EO12" s="551">
        <f t="shared" si="71"/>
        <v>0</v>
      </c>
      <c r="EP12" s="551">
        <f t="shared" si="72"/>
        <v>0</v>
      </c>
      <c r="EQ12" s="551">
        <f t="shared" si="73"/>
        <v>273811</v>
      </c>
      <c r="ER12" s="547">
        <f t="shared" si="74"/>
        <v>0</v>
      </c>
      <c r="ES12" s="548">
        <f t="shared" si="74"/>
        <v>0</v>
      </c>
      <c r="ET12" s="548">
        <f t="shared" si="74"/>
        <v>0</v>
      </c>
      <c r="EU12" s="548">
        <f t="shared" si="74"/>
        <v>0</v>
      </c>
      <c r="EV12" s="548">
        <f t="shared" si="74"/>
        <v>0</v>
      </c>
      <c r="EW12" s="547">
        <f t="shared" si="75"/>
        <v>0</v>
      </c>
      <c r="EX12" s="547">
        <f t="shared" si="75"/>
        <v>0</v>
      </c>
      <c r="EY12" s="547">
        <f t="shared" si="75"/>
        <v>0</v>
      </c>
      <c r="EZ12" s="547">
        <f t="shared" si="14"/>
        <v>0</v>
      </c>
      <c r="FA12" s="547">
        <f t="shared" si="14"/>
        <v>0</v>
      </c>
      <c r="FB12" s="552">
        <f t="shared" si="76"/>
        <v>0</v>
      </c>
      <c r="FC12" s="552">
        <f t="shared" si="15"/>
        <v>0</v>
      </c>
      <c r="FD12" s="552">
        <f t="shared" si="15"/>
        <v>0</v>
      </c>
      <c r="FE12" s="552">
        <f t="shared" si="15"/>
        <v>0</v>
      </c>
      <c r="FF12" s="552">
        <f t="shared" si="15"/>
        <v>0</v>
      </c>
      <c r="FG12" s="552">
        <f t="shared" si="77"/>
        <v>0</v>
      </c>
      <c r="FH12" s="552">
        <f t="shared" si="16"/>
        <v>0</v>
      </c>
      <c r="FI12" s="552">
        <f t="shared" si="16"/>
        <v>0</v>
      </c>
      <c r="FJ12" s="552">
        <f t="shared" si="16"/>
        <v>0</v>
      </c>
      <c r="FK12" s="552">
        <f t="shared" si="16"/>
        <v>0</v>
      </c>
      <c r="FL12" s="547">
        <f t="shared" si="78"/>
        <v>120640</v>
      </c>
      <c r="FM12" s="547">
        <f t="shared" si="17"/>
        <v>2400</v>
      </c>
      <c r="FN12" s="547">
        <f t="shared" si="17"/>
        <v>118240</v>
      </c>
      <c r="FO12" s="547">
        <f t="shared" si="17"/>
        <v>118240</v>
      </c>
      <c r="FP12" s="547">
        <f t="shared" si="17"/>
        <v>0</v>
      </c>
      <c r="FQ12" s="547">
        <f t="shared" si="79"/>
        <v>77460</v>
      </c>
      <c r="FR12" s="547">
        <f t="shared" si="18"/>
        <v>1500</v>
      </c>
      <c r="FS12" s="547">
        <f t="shared" si="18"/>
        <v>75960</v>
      </c>
      <c r="FT12" s="547">
        <f t="shared" si="18"/>
        <v>75960</v>
      </c>
      <c r="FU12" s="547">
        <f t="shared" si="18"/>
        <v>0</v>
      </c>
      <c r="FV12" s="552">
        <f t="shared" si="80"/>
        <v>0</v>
      </c>
      <c r="FW12" s="552">
        <f t="shared" si="19"/>
        <v>0</v>
      </c>
      <c r="FX12" s="552">
        <f t="shared" si="19"/>
        <v>0</v>
      </c>
      <c r="FY12" s="552">
        <f t="shared" si="19"/>
        <v>0</v>
      </c>
      <c r="FZ12" s="552">
        <f t="shared" si="19"/>
        <v>0</v>
      </c>
      <c r="GA12" s="552">
        <f t="shared" si="81"/>
        <v>0</v>
      </c>
      <c r="GB12" s="552">
        <f t="shared" si="20"/>
        <v>0</v>
      </c>
      <c r="GC12" s="552">
        <f t="shared" si="20"/>
        <v>0</v>
      </c>
      <c r="GD12" s="552">
        <f t="shared" si="20"/>
        <v>0</v>
      </c>
      <c r="GE12" s="552">
        <f t="shared" si="20"/>
        <v>0</v>
      </c>
      <c r="GF12" s="552">
        <f t="shared" si="82"/>
        <v>0</v>
      </c>
      <c r="GG12" s="552">
        <f t="shared" si="21"/>
        <v>0</v>
      </c>
      <c r="GH12" s="552">
        <f t="shared" si="21"/>
        <v>0</v>
      </c>
      <c r="GI12" s="552">
        <f t="shared" si="21"/>
        <v>0</v>
      </c>
      <c r="GJ12" s="552">
        <f t="shared" si="21"/>
        <v>0</v>
      </c>
      <c r="GK12" s="552">
        <f t="shared" si="83"/>
        <v>0</v>
      </c>
      <c r="GL12" s="552">
        <f t="shared" si="22"/>
        <v>0</v>
      </c>
      <c r="GM12" s="552">
        <f t="shared" si="22"/>
        <v>0</v>
      </c>
      <c r="GN12" s="552">
        <f t="shared" si="22"/>
        <v>0</v>
      </c>
      <c r="GO12" s="552">
        <f t="shared" si="22"/>
        <v>0</v>
      </c>
      <c r="GP12" s="547">
        <f t="shared" si="84"/>
        <v>0</v>
      </c>
      <c r="GQ12" s="547">
        <f t="shared" si="23"/>
        <v>0</v>
      </c>
      <c r="GR12" s="547">
        <f t="shared" si="23"/>
        <v>0</v>
      </c>
      <c r="GS12" s="547">
        <f t="shared" si="23"/>
        <v>0</v>
      </c>
      <c r="GT12" s="547">
        <f t="shared" si="23"/>
        <v>0</v>
      </c>
      <c r="GU12" s="547">
        <f t="shared" si="85"/>
        <v>0</v>
      </c>
      <c r="GV12" s="547">
        <f t="shared" si="24"/>
        <v>0</v>
      </c>
      <c r="GW12" s="547">
        <f t="shared" si="24"/>
        <v>0</v>
      </c>
      <c r="GX12" s="547">
        <f t="shared" si="24"/>
        <v>0</v>
      </c>
      <c r="GY12" s="547">
        <f t="shared" si="24"/>
        <v>0</v>
      </c>
      <c r="GZ12" s="552">
        <f t="shared" si="86"/>
        <v>0</v>
      </c>
      <c r="HA12" s="552">
        <f t="shared" si="25"/>
        <v>0</v>
      </c>
      <c r="HB12" s="552">
        <f t="shared" si="25"/>
        <v>0</v>
      </c>
      <c r="HC12" s="552">
        <f t="shared" si="25"/>
        <v>0</v>
      </c>
      <c r="HD12" s="552">
        <f t="shared" si="25"/>
        <v>0</v>
      </c>
      <c r="HE12" s="552">
        <f t="shared" si="87"/>
        <v>0</v>
      </c>
      <c r="HF12" s="552">
        <f t="shared" si="26"/>
        <v>0</v>
      </c>
      <c r="HG12" s="552">
        <f t="shared" si="26"/>
        <v>0</v>
      </c>
      <c r="HH12" s="552">
        <f t="shared" si="26"/>
        <v>0</v>
      </c>
      <c r="HI12" s="552">
        <f t="shared" si="26"/>
        <v>0</v>
      </c>
      <c r="HJ12" s="547">
        <f t="shared" si="88"/>
        <v>0</v>
      </c>
      <c r="HK12" s="547">
        <f t="shared" si="27"/>
        <v>0</v>
      </c>
      <c r="HL12" s="547">
        <f t="shared" si="27"/>
        <v>0</v>
      </c>
      <c r="HM12" s="547">
        <f t="shared" si="27"/>
        <v>0</v>
      </c>
      <c r="HN12" s="547">
        <f t="shared" si="27"/>
        <v>0</v>
      </c>
      <c r="HO12" s="547">
        <f t="shared" si="89"/>
        <v>0</v>
      </c>
      <c r="HP12" s="547">
        <f t="shared" si="28"/>
        <v>0</v>
      </c>
      <c r="HQ12" s="547">
        <f t="shared" si="28"/>
        <v>0</v>
      </c>
      <c r="HR12" s="547">
        <f t="shared" si="28"/>
        <v>0</v>
      </c>
      <c r="HS12" s="547">
        <f t="shared" si="28"/>
        <v>0</v>
      </c>
      <c r="HT12" s="552">
        <f t="shared" si="90"/>
        <v>0</v>
      </c>
      <c r="HU12" s="552">
        <f t="shared" si="29"/>
        <v>0</v>
      </c>
      <c r="HV12" s="552">
        <f t="shared" si="29"/>
        <v>0</v>
      </c>
      <c r="HW12" s="552">
        <f t="shared" si="29"/>
        <v>0</v>
      </c>
      <c r="HX12" s="552">
        <f t="shared" si="29"/>
        <v>0</v>
      </c>
      <c r="HY12" s="552">
        <f t="shared" si="91"/>
        <v>0</v>
      </c>
      <c r="HZ12" s="552">
        <f t="shared" si="30"/>
        <v>0</v>
      </c>
      <c r="IA12" s="552">
        <f t="shared" si="30"/>
        <v>0</v>
      </c>
      <c r="IB12" s="552">
        <f t="shared" si="30"/>
        <v>0</v>
      </c>
      <c r="IC12" s="552">
        <f t="shared" si="30"/>
        <v>0</v>
      </c>
      <c r="ID12" s="547">
        <f t="shared" si="92"/>
        <v>0</v>
      </c>
      <c r="IE12" s="547">
        <f t="shared" si="31"/>
        <v>0</v>
      </c>
      <c r="IF12" s="547">
        <f t="shared" si="31"/>
        <v>0</v>
      </c>
      <c r="IG12" s="547">
        <f t="shared" si="31"/>
        <v>0</v>
      </c>
      <c r="IH12" s="547">
        <f t="shared" si="31"/>
        <v>0</v>
      </c>
      <c r="II12" s="547">
        <f t="shared" si="93"/>
        <v>0</v>
      </c>
      <c r="IJ12" s="547">
        <f t="shared" si="32"/>
        <v>0</v>
      </c>
      <c r="IK12" s="547">
        <f t="shared" si="32"/>
        <v>0</v>
      </c>
      <c r="IL12" s="547">
        <f t="shared" si="32"/>
        <v>0</v>
      </c>
      <c r="IM12" s="547">
        <f t="shared" si="32"/>
        <v>0</v>
      </c>
      <c r="IN12" s="552">
        <f t="shared" si="94"/>
        <v>0</v>
      </c>
      <c r="IO12" s="552">
        <f t="shared" si="33"/>
        <v>0</v>
      </c>
      <c r="IP12" s="552">
        <f t="shared" si="33"/>
        <v>0</v>
      </c>
      <c r="IQ12" s="552">
        <f t="shared" si="33"/>
        <v>0</v>
      </c>
      <c r="IR12" s="552">
        <f t="shared" si="33"/>
        <v>0</v>
      </c>
      <c r="IS12" s="552">
        <f t="shared" si="95"/>
        <v>0</v>
      </c>
      <c r="IT12" s="552">
        <f t="shared" si="34"/>
        <v>0</v>
      </c>
      <c r="IU12" s="552">
        <f t="shared" si="34"/>
        <v>0</v>
      </c>
      <c r="IV12" s="552">
        <f t="shared" si="34"/>
        <v>0</v>
      </c>
      <c r="IW12" s="552">
        <f t="shared" si="34"/>
        <v>0</v>
      </c>
      <c r="IX12" s="547">
        <f t="shared" si="96"/>
        <v>0</v>
      </c>
      <c r="IY12" s="547">
        <f t="shared" si="35"/>
        <v>0</v>
      </c>
      <c r="IZ12" s="547">
        <f t="shared" si="35"/>
        <v>0</v>
      </c>
      <c r="JA12" s="547">
        <f t="shared" si="35"/>
        <v>0</v>
      </c>
      <c r="JB12" s="547">
        <f t="shared" si="35"/>
        <v>0</v>
      </c>
      <c r="JC12" s="547">
        <f t="shared" si="97"/>
        <v>0</v>
      </c>
      <c r="JD12" s="547">
        <f t="shared" si="36"/>
        <v>0</v>
      </c>
      <c r="JE12" s="547">
        <f t="shared" si="36"/>
        <v>0</v>
      </c>
      <c r="JF12" s="547">
        <f t="shared" si="36"/>
        <v>0</v>
      </c>
      <c r="JG12" s="547">
        <f t="shared" si="36"/>
        <v>0</v>
      </c>
      <c r="JH12" s="552">
        <f t="shared" si="98"/>
        <v>0</v>
      </c>
      <c r="JI12" s="552">
        <f t="shared" si="37"/>
        <v>0</v>
      </c>
      <c r="JJ12" s="552">
        <f t="shared" si="37"/>
        <v>0</v>
      </c>
      <c r="JK12" s="552">
        <f t="shared" si="37"/>
        <v>0</v>
      </c>
      <c r="JL12" s="552">
        <f t="shared" si="37"/>
        <v>0</v>
      </c>
      <c r="JM12" s="552">
        <f t="shared" si="99"/>
        <v>0</v>
      </c>
      <c r="JN12" s="552">
        <f t="shared" si="38"/>
        <v>0</v>
      </c>
      <c r="JO12" s="552">
        <f t="shared" si="38"/>
        <v>0</v>
      </c>
      <c r="JP12" s="552">
        <f t="shared" si="38"/>
        <v>0</v>
      </c>
      <c r="JQ12" s="552">
        <f t="shared" si="38"/>
        <v>0</v>
      </c>
      <c r="JR12" s="547">
        <f t="shared" si="100"/>
        <v>0</v>
      </c>
      <c r="JS12" s="547">
        <f t="shared" si="39"/>
        <v>0</v>
      </c>
      <c r="JT12" s="547">
        <f t="shared" si="39"/>
        <v>0</v>
      </c>
      <c r="JU12" s="547">
        <f t="shared" si="39"/>
        <v>0</v>
      </c>
      <c r="JV12" s="547">
        <f t="shared" si="39"/>
        <v>0</v>
      </c>
      <c r="JW12" s="547">
        <f t="shared" si="101"/>
        <v>0</v>
      </c>
      <c r="JX12" s="547">
        <f t="shared" si="40"/>
        <v>0</v>
      </c>
      <c r="JY12" s="547">
        <f t="shared" si="40"/>
        <v>0</v>
      </c>
      <c r="JZ12" s="547">
        <f t="shared" si="40"/>
        <v>0</v>
      </c>
      <c r="KA12" s="547">
        <f t="shared" si="40"/>
        <v>0</v>
      </c>
      <c r="KB12" s="552">
        <f t="shared" si="102"/>
        <v>0</v>
      </c>
      <c r="KC12" s="552">
        <f t="shared" si="41"/>
        <v>0</v>
      </c>
      <c r="KD12" s="552">
        <f t="shared" si="41"/>
        <v>0</v>
      </c>
      <c r="KE12" s="552">
        <f t="shared" si="41"/>
        <v>0</v>
      </c>
      <c r="KF12" s="552">
        <f t="shared" si="41"/>
        <v>0</v>
      </c>
      <c r="KG12" s="552">
        <f t="shared" si="103"/>
        <v>0</v>
      </c>
      <c r="KH12" s="552">
        <f t="shared" si="42"/>
        <v>0</v>
      </c>
      <c r="KI12" s="552">
        <f t="shared" si="42"/>
        <v>0</v>
      </c>
      <c r="KJ12" s="552">
        <f t="shared" si="42"/>
        <v>0</v>
      </c>
      <c r="KK12" s="552">
        <f t="shared" si="42"/>
        <v>0</v>
      </c>
      <c r="KL12" s="552">
        <f t="shared" si="104"/>
        <v>198100</v>
      </c>
      <c r="KM12" s="552">
        <f t="shared" si="105"/>
        <v>0</v>
      </c>
      <c r="KN12" s="549">
        <f t="shared" si="106"/>
        <v>198100</v>
      </c>
      <c r="KO12" s="549">
        <f t="shared" si="43"/>
        <v>3900</v>
      </c>
      <c r="KP12" s="549">
        <f t="shared" si="43"/>
        <v>194200</v>
      </c>
      <c r="KQ12" s="549">
        <f t="shared" si="43"/>
        <v>194200</v>
      </c>
      <c r="KR12" s="549">
        <f t="shared" si="43"/>
        <v>0</v>
      </c>
      <c r="KS12" s="549">
        <f t="shared" si="44"/>
        <v>27429053</v>
      </c>
      <c r="KT12" s="550">
        <f t="shared" si="44"/>
        <v>2251644</v>
      </c>
      <c r="KU12" s="550">
        <f t="shared" si="44"/>
        <v>25177409</v>
      </c>
      <c r="KV12" s="550">
        <f t="shared" si="44"/>
        <v>19398044</v>
      </c>
      <c r="KW12" s="550">
        <f t="shared" si="44"/>
        <v>5779365</v>
      </c>
      <c r="KX12" s="537">
        <f t="shared" si="107"/>
        <v>27429.1</v>
      </c>
      <c r="KY12" s="553">
        <f t="shared" si="108"/>
        <v>27231</v>
      </c>
      <c r="KZ12" s="553">
        <f t="shared" si="109"/>
        <v>198.1</v>
      </c>
      <c r="LA12" s="554">
        <f t="shared" si="110"/>
        <v>27429.1</v>
      </c>
      <c r="LC12" s="723">
        <f t="shared" si="111"/>
        <v>0</v>
      </c>
      <c r="LD12" s="723">
        <f t="shared" si="112"/>
        <v>0</v>
      </c>
      <c r="LE12" s="723">
        <f t="shared" si="113"/>
        <v>0</v>
      </c>
      <c r="LF12" s="723">
        <f t="shared" si="114"/>
        <v>0</v>
      </c>
      <c r="LG12" s="723">
        <f t="shared" si="115"/>
        <v>1508</v>
      </c>
      <c r="LH12" s="723">
        <f t="shared" si="116"/>
        <v>1291</v>
      </c>
      <c r="LI12" s="555"/>
      <c r="LJ12" s="555"/>
      <c r="LK12" s="555"/>
      <c r="LL12" s="555"/>
      <c r="LM12" s="555"/>
      <c r="LN12" s="555"/>
      <c r="LO12" s="555"/>
      <c r="LP12" s="555"/>
      <c r="LQ12" s="555"/>
      <c r="LR12" s="555"/>
      <c r="LS12" s="555"/>
      <c r="LT12" s="555"/>
      <c r="LU12" s="555"/>
      <c r="LV12" s="555"/>
      <c r="LW12" s="555"/>
      <c r="LX12" s="555"/>
      <c r="LY12" s="555"/>
      <c r="LZ12" s="555"/>
      <c r="MA12" s="555"/>
      <c r="MB12" s="555"/>
      <c r="MC12" s="555"/>
      <c r="MD12" s="555"/>
      <c r="ME12" s="555"/>
      <c r="MF12" s="555"/>
      <c r="MG12" s="555"/>
      <c r="MH12" s="555"/>
      <c r="MI12" s="555"/>
      <c r="MJ12" s="555"/>
      <c r="MK12" s="555"/>
      <c r="ML12" s="555"/>
      <c r="MM12" s="555"/>
      <c r="MN12" s="555"/>
      <c r="MO12" s="555"/>
      <c r="MP12" s="555"/>
      <c r="MQ12" s="555"/>
      <c r="MR12" s="555"/>
      <c r="MS12" s="555"/>
      <c r="MT12" s="555"/>
      <c r="MU12" s="555"/>
      <c r="MV12" s="555"/>
      <c r="MW12" s="555"/>
      <c r="MX12" s="555"/>
      <c r="MY12" s="555"/>
      <c r="MZ12" s="555"/>
      <c r="NA12" s="555"/>
      <c r="NB12" s="555"/>
      <c r="NC12" s="555"/>
      <c r="ND12" s="555"/>
      <c r="NE12" s="555"/>
      <c r="NF12" s="555"/>
      <c r="NG12" s="555"/>
      <c r="NH12" s="555"/>
      <c r="NI12" s="555"/>
      <c r="NJ12" s="555"/>
      <c r="NL12" s="749">
        <f t="shared" si="117"/>
        <v>0</v>
      </c>
      <c r="NM12" s="724">
        <f t="shared" si="118"/>
        <v>0</v>
      </c>
      <c r="NN12" s="724">
        <f t="shared" si="119"/>
        <v>0</v>
      </c>
      <c r="NO12" s="750">
        <f t="shared" si="120"/>
        <v>0</v>
      </c>
      <c r="NP12" s="751">
        <f t="shared" si="45"/>
        <v>0</v>
      </c>
      <c r="NQ12" s="751">
        <f t="shared" si="45"/>
        <v>0</v>
      </c>
      <c r="NR12" s="749">
        <f t="shared" si="121"/>
        <v>0</v>
      </c>
      <c r="NS12" s="724">
        <f t="shared" si="122"/>
        <v>0</v>
      </c>
      <c r="NT12" s="724">
        <f t="shared" si="123"/>
        <v>0</v>
      </c>
    </row>
    <row r="13" spans="1:384">
      <c r="A13" s="533" t="s">
        <v>784</v>
      </c>
      <c r="B13" s="534"/>
      <c r="C13" s="534"/>
      <c r="D13" s="534"/>
      <c r="E13" s="535">
        <f t="shared" si="46"/>
        <v>0</v>
      </c>
      <c r="F13" s="536"/>
      <c r="G13" s="536"/>
      <c r="H13" s="536"/>
      <c r="I13" s="535">
        <f t="shared" si="47"/>
        <v>0</v>
      </c>
      <c r="J13" s="537">
        <f t="shared" si="48"/>
        <v>0</v>
      </c>
      <c r="K13" s="538">
        <v>246</v>
      </c>
      <c r="L13" s="534"/>
      <c r="M13" s="556">
        <v>0</v>
      </c>
      <c r="N13" s="534"/>
      <c r="O13" s="538">
        <v>1</v>
      </c>
      <c r="P13" s="535">
        <f t="shared" si="1"/>
        <v>247</v>
      </c>
      <c r="Q13" s="538">
        <v>301</v>
      </c>
      <c r="R13" s="534"/>
      <c r="S13" s="556">
        <v>0</v>
      </c>
      <c r="T13" s="534"/>
      <c r="U13" s="538">
        <v>2</v>
      </c>
      <c r="V13" s="535">
        <f t="shared" si="2"/>
        <v>303</v>
      </c>
      <c r="W13" s="538">
        <v>53</v>
      </c>
      <c r="X13" s="534"/>
      <c r="Y13" s="534"/>
      <c r="Z13" s="534"/>
      <c r="AA13" s="538">
        <v>2</v>
      </c>
      <c r="AB13" s="535">
        <f t="shared" si="49"/>
        <v>55</v>
      </c>
      <c r="AC13" s="532">
        <f t="shared" si="50"/>
        <v>605</v>
      </c>
      <c r="AD13" s="324"/>
      <c r="AE13" s="324"/>
      <c r="AF13" s="324"/>
      <c r="AG13" s="324"/>
      <c r="AH13" s="324">
        <v>30</v>
      </c>
      <c r="AI13" s="324"/>
      <c r="AJ13" s="540"/>
      <c r="AK13" s="541">
        <v>0</v>
      </c>
      <c r="AL13" s="542"/>
      <c r="AM13" s="543">
        <v>0</v>
      </c>
      <c r="AN13" s="543"/>
      <c r="AO13" s="540"/>
      <c r="AP13" s="544"/>
      <c r="AQ13" s="543">
        <v>1</v>
      </c>
      <c r="AR13" s="541">
        <v>1</v>
      </c>
      <c r="AS13" s="541"/>
      <c r="AT13" s="534"/>
      <c r="AU13" s="534"/>
      <c r="AV13" s="543">
        <v>0</v>
      </c>
      <c r="AW13" s="543">
        <v>0</v>
      </c>
      <c r="AX13" s="541"/>
      <c r="AY13" s="543">
        <v>0</v>
      </c>
      <c r="AZ13" s="543"/>
      <c r="BA13" s="541"/>
      <c r="BB13" s="543"/>
      <c r="BC13" s="534"/>
      <c r="BD13" s="534"/>
      <c r="BE13" s="543">
        <v>0</v>
      </c>
      <c r="BF13" s="543"/>
      <c r="BG13" s="546"/>
      <c r="BH13" s="547">
        <f t="shared" si="51"/>
        <v>6196248</v>
      </c>
      <c r="BI13" s="548">
        <f t="shared" si="3"/>
        <v>530622</v>
      </c>
      <c r="BJ13" s="548">
        <f t="shared" si="3"/>
        <v>5665626</v>
      </c>
      <c r="BK13" s="548">
        <f t="shared" si="3"/>
        <v>4443252</v>
      </c>
      <c r="BL13" s="548">
        <f t="shared" si="3"/>
        <v>1222374</v>
      </c>
      <c r="BM13" s="547">
        <f t="shared" si="52"/>
        <v>0</v>
      </c>
      <c r="BN13" s="548">
        <f t="shared" si="4"/>
        <v>0</v>
      </c>
      <c r="BO13" s="548">
        <f t="shared" si="4"/>
        <v>0</v>
      </c>
      <c r="BP13" s="548">
        <f t="shared" si="4"/>
        <v>0</v>
      </c>
      <c r="BQ13" s="548">
        <f t="shared" si="4"/>
        <v>0</v>
      </c>
      <c r="BR13" s="547">
        <f t="shared" si="53"/>
        <v>0</v>
      </c>
      <c r="BS13" s="548">
        <f t="shared" si="5"/>
        <v>0</v>
      </c>
      <c r="BT13" s="548">
        <f t="shared" si="5"/>
        <v>0</v>
      </c>
      <c r="BU13" s="548">
        <f t="shared" si="5"/>
        <v>0</v>
      </c>
      <c r="BV13" s="548">
        <f t="shared" si="5"/>
        <v>0</v>
      </c>
      <c r="BW13" s="548"/>
      <c r="BX13" s="548"/>
      <c r="BY13" s="548"/>
      <c r="BZ13" s="548"/>
      <c r="CA13" s="548"/>
      <c r="CB13" s="547">
        <f t="shared" si="54"/>
        <v>197552</v>
      </c>
      <c r="CC13" s="548">
        <f t="shared" si="6"/>
        <v>451</v>
      </c>
      <c r="CD13" s="548">
        <f t="shared" si="6"/>
        <v>197101</v>
      </c>
      <c r="CE13" s="548">
        <f t="shared" si="6"/>
        <v>197101</v>
      </c>
      <c r="CF13" s="548">
        <f t="shared" si="6"/>
        <v>0</v>
      </c>
      <c r="CG13" s="549">
        <f t="shared" si="55"/>
        <v>6393800</v>
      </c>
      <c r="CH13" s="547">
        <f t="shared" si="56"/>
        <v>10560585</v>
      </c>
      <c r="CI13" s="548">
        <f t="shared" si="56"/>
        <v>883134</v>
      </c>
      <c r="CJ13" s="548">
        <f t="shared" si="56"/>
        <v>9677451</v>
      </c>
      <c r="CK13" s="548">
        <f t="shared" si="56"/>
        <v>7425369</v>
      </c>
      <c r="CL13" s="548">
        <f t="shared" si="56"/>
        <v>2252082</v>
      </c>
      <c r="CM13" s="547">
        <f t="shared" si="57"/>
        <v>0</v>
      </c>
      <c r="CN13" s="548">
        <f t="shared" si="7"/>
        <v>0</v>
      </c>
      <c r="CO13" s="548">
        <f t="shared" si="7"/>
        <v>0</v>
      </c>
      <c r="CP13" s="548">
        <f t="shared" si="7"/>
        <v>0</v>
      </c>
      <c r="CQ13" s="548">
        <f t="shared" si="7"/>
        <v>0</v>
      </c>
      <c r="CR13" s="547">
        <f t="shared" si="58"/>
        <v>0</v>
      </c>
      <c r="CS13" s="548">
        <f t="shared" si="58"/>
        <v>0</v>
      </c>
      <c r="CT13" s="548">
        <f t="shared" si="58"/>
        <v>0</v>
      </c>
      <c r="CU13" s="548">
        <f t="shared" si="58"/>
        <v>0</v>
      </c>
      <c r="CV13" s="548">
        <f t="shared" si="58"/>
        <v>0</v>
      </c>
      <c r="CW13" s="547">
        <f t="shared" si="59"/>
        <v>0</v>
      </c>
      <c r="CX13" s="548">
        <f t="shared" si="8"/>
        <v>0</v>
      </c>
      <c r="CY13" s="548">
        <f t="shared" si="8"/>
        <v>0</v>
      </c>
      <c r="CZ13" s="548">
        <f t="shared" si="8"/>
        <v>0</v>
      </c>
      <c r="DA13" s="548">
        <f t="shared" si="8"/>
        <v>0</v>
      </c>
      <c r="DB13" s="547">
        <f t="shared" si="60"/>
        <v>456352</v>
      </c>
      <c r="DC13" s="548">
        <f t="shared" si="9"/>
        <v>1504</v>
      </c>
      <c r="DD13" s="548">
        <f t="shared" si="9"/>
        <v>454848</v>
      </c>
      <c r="DE13" s="548">
        <f t="shared" si="9"/>
        <v>454848</v>
      </c>
      <c r="DF13" s="548">
        <f t="shared" si="9"/>
        <v>0</v>
      </c>
      <c r="DG13" s="549">
        <f t="shared" si="61"/>
        <v>11016937</v>
      </c>
      <c r="DH13" s="547">
        <f t="shared" si="62"/>
        <v>2028045</v>
      </c>
      <c r="DI13" s="548">
        <f t="shared" si="62"/>
        <v>164671</v>
      </c>
      <c r="DJ13" s="548">
        <f t="shared" si="62"/>
        <v>1863374</v>
      </c>
      <c r="DK13" s="548">
        <f t="shared" si="62"/>
        <v>1398776</v>
      </c>
      <c r="DL13" s="548">
        <f t="shared" si="62"/>
        <v>464598</v>
      </c>
      <c r="DM13" s="547">
        <f t="shared" si="63"/>
        <v>0</v>
      </c>
      <c r="DN13" s="548">
        <f t="shared" si="10"/>
        <v>0</v>
      </c>
      <c r="DO13" s="548">
        <f t="shared" si="10"/>
        <v>0</v>
      </c>
      <c r="DP13" s="548">
        <f t="shared" si="10"/>
        <v>0</v>
      </c>
      <c r="DQ13" s="548">
        <f t="shared" si="10"/>
        <v>0</v>
      </c>
      <c r="DR13" s="548"/>
      <c r="DS13" s="548"/>
      <c r="DT13" s="548"/>
      <c r="DU13" s="548"/>
      <c r="DV13" s="548"/>
      <c r="DW13" s="547">
        <f t="shared" si="64"/>
        <v>0</v>
      </c>
      <c r="DX13" s="548">
        <f t="shared" si="11"/>
        <v>0</v>
      </c>
      <c r="DY13" s="548">
        <f t="shared" si="11"/>
        <v>0</v>
      </c>
      <c r="DZ13" s="548">
        <f t="shared" si="11"/>
        <v>0</v>
      </c>
      <c r="EA13" s="548">
        <f t="shared" si="11"/>
        <v>0</v>
      </c>
      <c r="EB13" s="547">
        <f t="shared" si="65"/>
        <v>547622</v>
      </c>
      <c r="EC13" s="548">
        <f t="shared" si="12"/>
        <v>1806</v>
      </c>
      <c r="ED13" s="548">
        <f t="shared" si="12"/>
        <v>545816</v>
      </c>
      <c r="EE13" s="548">
        <f t="shared" si="12"/>
        <v>545816</v>
      </c>
      <c r="EF13" s="548">
        <f t="shared" si="12"/>
        <v>0</v>
      </c>
      <c r="EG13" s="549">
        <f t="shared" si="66"/>
        <v>2575667</v>
      </c>
      <c r="EH13" s="549">
        <f t="shared" si="67"/>
        <v>19986404</v>
      </c>
      <c r="EI13" s="550">
        <f t="shared" si="68"/>
        <v>1582188</v>
      </c>
      <c r="EJ13" s="550">
        <f t="shared" si="13"/>
        <v>18404216</v>
      </c>
      <c r="EK13" s="550">
        <f t="shared" si="13"/>
        <v>14465162</v>
      </c>
      <c r="EL13" s="550">
        <f t="shared" si="13"/>
        <v>3939054</v>
      </c>
      <c r="EM13" s="551">
        <f t="shared" si="69"/>
        <v>18784878</v>
      </c>
      <c r="EN13" s="551">
        <f t="shared" si="70"/>
        <v>0</v>
      </c>
      <c r="EO13" s="551">
        <f t="shared" si="71"/>
        <v>0</v>
      </c>
      <c r="EP13" s="551">
        <f t="shared" si="72"/>
        <v>0</v>
      </c>
      <c r="EQ13" s="551">
        <f t="shared" si="73"/>
        <v>1201526</v>
      </c>
      <c r="ER13" s="547">
        <f t="shared" si="74"/>
        <v>0</v>
      </c>
      <c r="ES13" s="548">
        <f t="shared" si="74"/>
        <v>0</v>
      </c>
      <c r="ET13" s="548">
        <f t="shared" si="74"/>
        <v>0</v>
      </c>
      <c r="EU13" s="548">
        <f t="shared" si="74"/>
        <v>0</v>
      </c>
      <c r="EV13" s="548">
        <f t="shared" si="74"/>
        <v>0</v>
      </c>
      <c r="EW13" s="547">
        <f t="shared" si="75"/>
        <v>0</v>
      </c>
      <c r="EX13" s="547">
        <f t="shared" si="75"/>
        <v>0</v>
      </c>
      <c r="EY13" s="547">
        <f t="shared" si="75"/>
        <v>0</v>
      </c>
      <c r="EZ13" s="547">
        <f t="shared" si="14"/>
        <v>0</v>
      </c>
      <c r="FA13" s="547">
        <f t="shared" si="14"/>
        <v>0</v>
      </c>
      <c r="FB13" s="552">
        <f t="shared" si="76"/>
        <v>0</v>
      </c>
      <c r="FC13" s="552">
        <f t="shared" si="15"/>
        <v>0</v>
      </c>
      <c r="FD13" s="552">
        <f t="shared" si="15"/>
        <v>0</v>
      </c>
      <c r="FE13" s="552">
        <f t="shared" si="15"/>
        <v>0</v>
      </c>
      <c r="FF13" s="552">
        <f t="shared" si="15"/>
        <v>0</v>
      </c>
      <c r="FG13" s="552">
        <f t="shared" si="77"/>
        <v>0</v>
      </c>
      <c r="FH13" s="552">
        <f t="shared" si="16"/>
        <v>0</v>
      </c>
      <c r="FI13" s="552">
        <f t="shared" si="16"/>
        <v>0</v>
      </c>
      <c r="FJ13" s="552">
        <f t="shared" si="16"/>
        <v>0</v>
      </c>
      <c r="FK13" s="552">
        <f t="shared" si="16"/>
        <v>0</v>
      </c>
      <c r="FL13" s="547">
        <f t="shared" si="78"/>
        <v>45240</v>
      </c>
      <c r="FM13" s="547">
        <f t="shared" si="17"/>
        <v>900</v>
      </c>
      <c r="FN13" s="547">
        <f t="shared" si="17"/>
        <v>44340</v>
      </c>
      <c r="FO13" s="547">
        <f t="shared" si="17"/>
        <v>44340</v>
      </c>
      <c r="FP13" s="547">
        <f t="shared" si="17"/>
        <v>0</v>
      </c>
      <c r="FQ13" s="547">
        <f t="shared" si="79"/>
        <v>0</v>
      </c>
      <c r="FR13" s="547">
        <f t="shared" si="18"/>
        <v>0</v>
      </c>
      <c r="FS13" s="547">
        <f t="shared" si="18"/>
        <v>0</v>
      </c>
      <c r="FT13" s="547">
        <f t="shared" si="18"/>
        <v>0</v>
      </c>
      <c r="FU13" s="547">
        <f t="shared" si="18"/>
        <v>0</v>
      </c>
      <c r="FV13" s="552">
        <f t="shared" si="80"/>
        <v>0</v>
      </c>
      <c r="FW13" s="552">
        <f t="shared" si="19"/>
        <v>0</v>
      </c>
      <c r="FX13" s="552">
        <f t="shared" si="19"/>
        <v>0</v>
      </c>
      <c r="FY13" s="552">
        <f t="shared" si="19"/>
        <v>0</v>
      </c>
      <c r="FZ13" s="552">
        <f t="shared" si="19"/>
        <v>0</v>
      </c>
      <c r="GA13" s="552">
        <f t="shared" si="81"/>
        <v>0</v>
      </c>
      <c r="GB13" s="552">
        <f t="shared" si="20"/>
        <v>0</v>
      </c>
      <c r="GC13" s="552">
        <f t="shared" si="20"/>
        <v>0</v>
      </c>
      <c r="GD13" s="552">
        <f t="shared" si="20"/>
        <v>0</v>
      </c>
      <c r="GE13" s="552">
        <f t="shared" si="20"/>
        <v>0</v>
      </c>
      <c r="GF13" s="552">
        <f t="shared" si="82"/>
        <v>0</v>
      </c>
      <c r="GG13" s="552">
        <f t="shared" si="21"/>
        <v>0</v>
      </c>
      <c r="GH13" s="552">
        <f t="shared" si="21"/>
        <v>0</v>
      </c>
      <c r="GI13" s="552">
        <f t="shared" si="21"/>
        <v>0</v>
      </c>
      <c r="GJ13" s="552">
        <f t="shared" si="21"/>
        <v>0</v>
      </c>
      <c r="GK13" s="552">
        <f t="shared" si="83"/>
        <v>0</v>
      </c>
      <c r="GL13" s="552">
        <f t="shared" si="22"/>
        <v>0</v>
      </c>
      <c r="GM13" s="552">
        <f t="shared" si="22"/>
        <v>0</v>
      </c>
      <c r="GN13" s="552">
        <f t="shared" si="22"/>
        <v>0</v>
      </c>
      <c r="GO13" s="552">
        <f t="shared" si="22"/>
        <v>0</v>
      </c>
      <c r="GP13" s="547">
        <f t="shared" si="84"/>
        <v>0</v>
      </c>
      <c r="GQ13" s="547">
        <f t="shared" si="23"/>
        <v>0</v>
      </c>
      <c r="GR13" s="547">
        <f t="shared" si="23"/>
        <v>0</v>
      </c>
      <c r="GS13" s="547">
        <f t="shared" si="23"/>
        <v>0</v>
      </c>
      <c r="GT13" s="547">
        <f t="shared" si="23"/>
        <v>0</v>
      </c>
      <c r="GU13" s="547">
        <f t="shared" si="85"/>
        <v>0</v>
      </c>
      <c r="GV13" s="547">
        <f t="shared" si="24"/>
        <v>0</v>
      </c>
      <c r="GW13" s="547">
        <f t="shared" si="24"/>
        <v>0</v>
      </c>
      <c r="GX13" s="547">
        <f t="shared" si="24"/>
        <v>0</v>
      </c>
      <c r="GY13" s="547">
        <f t="shared" si="24"/>
        <v>0</v>
      </c>
      <c r="GZ13" s="552">
        <f t="shared" si="86"/>
        <v>0</v>
      </c>
      <c r="HA13" s="552">
        <f t="shared" si="25"/>
        <v>0</v>
      </c>
      <c r="HB13" s="552">
        <f t="shared" si="25"/>
        <v>0</v>
      </c>
      <c r="HC13" s="552">
        <f t="shared" si="25"/>
        <v>0</v>
      </c>
      <c r="HD13" s="552">
        <f t="shared" si="25"/>
        <v>0</v>
      </c>
      <c r="HE13" s="552">
        <f t="shared" si="87"/>
        <v>41364</v>
      </c>
      <c r="HF13" s="552">
        <f t="shared" si="26"/>
        <v>5034</v>
      </c>
      <c r="HG13" s="552">
        <f t="shared" si="26"/>
        <v>36330</v>
      </c>
      <c r="HH13" s="552">
        <f t="shared" si="26"/>
        <v>27875</v>
      </c>
      <c r="HI13" s="552">
        <f t="shared" si="26"/>
        <v>8455</v>
      </c>
      <c r="HJ13" s="547">
        <f t="shared" si="88"/>
        <v>44935</v>
      </c>
      <c r="HK13" s="547">
        <f t="shared" si="27"/>
        <v>5207</v>
      </c>
      <c r="HL13" s="547">
        <f t="shared" si="27"/>
        <v>39728</v>
      </c>
      <c r="HM13" s="547">
        <f t="shared" si="27"/>
        <v>29823</v>
      </c>
      <c r="HN13" s="547">
        <f t="shared" si="27"/>
        <v>9905</v>
      </c>
      <c r="HO13" s="547">
        <f t="shared" si="89"/>
        <v>0</v>
      </c>
      <c r="HP13" s="547">
        <f t="shared" si="28"/>
        <v>0</v>
      </c>
      <c r="HQ13" s="547">
        <f t="shared" si="28"/>
        <v>0</v>
      </c>
      <c r="HR13" s="547">
        <f t="shared" si="28"/>
        <v>0</v>
      </c>
      <c r="HS13" s="547">
        <f t="shared" si="28"/>
        <v>0</v>
      </c>
      <c r="HT13" s="552">
        <f t="shared" si="90"/>
        <v>0</v>
      </c>
      <c r="HU13" s="552">
        <f t="shared" si="29"/>
        <v>0</v>
      </c>
      <c r="HV13" s="552">
        <f t="shared" si="29"/>
        <v>0</v>
      </c>
      <c r="HW13" s="552">
        <f t="shared" si="29"/>
        <v>0</v>
      </c>
      <c r="HX13" s="552">
        <f t="shared" si="29"/>
        <v>0</v>
      </c>
      <c r="HY13" s="552">
        <f t="shared" si="91"/>
        <v>0</v>
      </c>
      <c r="HZ13" s="552">
        <f t="shared" si="30"/>
        <v>0</v>
      </c>
      <c r="IA13" s="552">
        <f t="shared" si="30"/>
        <v>0</v>
      </c>
      <c r="IB13" s="552">
        <f t="shared" si="30"/>
        <v>0</v>
      </c>
      <c r="IC13" s="552">
        <f t="shared" si="30"/>
        <v>0</v>
      </c>
      <c r="ID13" s="547">
        <f t="shared" si="92"/>
        <v>0</v>
      </c>
      <c r="IE13" s="547">
        <f t="shared" si="31"/>
        <v>0</v>
      </c>
      <c r="IF13" s="547">
        <f t="shared" si="31"/>
        <v>0</v>
      </c>
      <c r="IG13" s="547">
        <f t="shared" si="31"/>
        <v>0</v>
      </c>
      <c r="IH13" s="547">
        <f t="shared" si="31"/>
        <v>0</v>
      </c>
      <c r="II13" s="547">
        <f t="shared" si="93"/>
        <v>0</v>
      </c>
      <c r="IJ13" s="547">
        <f t="shared" si="32"/>
        <v>0</v>
      </c>
      <c r="IK13" s="547">
        <f t="shared" si="32"/>
        <v>0</v>
      </c>
      <c r="IL13" s="547">
        <f t="shared" si="32"/>
        <v>0</v>
      </c>
      <c r="IM13" s="547">
        <f t="shared" si="32"/>
        <v>0</v>
      </c>
      <c r="IN13" s="552">
        <f t="shared" si="94"/>
        <v>0</v>
      </c>
      <c r="IO13" s="552">
        <f t="shared" si="33"/>
        <v>0</v>
      </c>
      <c r="IP13" s="552">
        <f t="shared" si="33"/>
        <v>0</v>
      </c>
      <c r="IQ13" s="552">
        <f t="shared" si="33"/>
        <v>0</v>
      </c>
      <c r="IR13" s="552">
        <f t="shared" si="33"/>
        <v>0</v>
      </c>
      <c r="IS13" s="552">
        <f t="shared" si="95"/>
        <v>0</v>
      </c>
      <c r="IT13" s="552">
        <f t="shared" si="34"/>
        <v>0</v>
      </c>
      <c r="IU13" s="552">
        <f t="shared" si="34"/>
        <v>0</v>
      </c>
      <c r="IV13" s="552">
        <f t="shared" si="34"/>
        <v>0</v>
      </c>
      <c r="IW13" s="552">
        <f t="shared" si="34"/>
        <v>0</v>
      </c>
      <c r="IX13" s="547">
        <f t="shared" si="96"/>
        <v>0</v>
      </c>
      <c r="IY13" s="547">
        <f t="shared" si="35"/>
        <v>0</v>
      </c>
      <c r="IZ13" s="547">
        <f t="shared" si="35"/>
        <v>0</v>
      </c>
      <c r="JA13" s="547">
        <f t="shared" si="35"/>
        <v>0</v>
      </c>
      <c r="JB13" s="547">
        <f t="shared" si="35"/>
        <v>0</v>
      </c>
      <c r="JC13" s="547">
        <f t="shared" si="97"/>
        <v>0</v>
      </c>
      <c r="JD13" s="547">
        <f t="shared" si="36"/>
        <v>0</v>
      </c>
      <c r="JE13" s="547">
        <f t="shared" si="36"/>
        <v>0</v>
      </c>
      <c r="JF13" s="547">
        <f t="shared" si="36"/>
        <v>0</v>
      </c>
      <c r="JG13" s="547">
        <f t="shared" si="36"/>
        <v>0</v>
      </c>
      <c r="JH13" s="552">
        <f t="shared" si="98"/>
        <v>0</v>
      </c>
      <c r="JI13" s="552">
        <f t="shared" si="37"/>
        <v>0</v>
      </c>
      <c r="JJ13" s="552">
        <f t="shared" si="37"/>
        <v>0</v>
      </c>
      <c r="JK13" s="552">
        <f t="shared" si="37"/>
        <v>0</v>
      </c>
      <c r="JL13" s="552">
        <f t="shared" si="37"/>
        <v>0</v>
      </c>
      <c r="JM13" s="552">
        <f t="shared" si="99"/>
        <v>0</v>
      </c>
      <c r="JN13" s="552">
        <f t="shared" si="38"/>
        <v>0</v>
      </c>
      <c r="JO13" s="552">
        <f t="shared" si="38"/>
        <v>0</v>
      </c>
      <c r="JP13" s="552">
        <f t="shared" si="38"/>
        <v>0</v>
      </c>
      <c r="JQ13" s="552">
        <f t="shared" si="38"/>
        <v>0</v>
      </c>
      <c r="JR13" s="547">
        <f t="shared" si="100"/>
        <v>0</v>
      </c>
      <c r="JS13" s="547">
        <f t="shared" si="39"/>
        <v>0</v>
      </c>
      <c r="JT13" s="547">
        <f t="shared" si="39"/>
        <v>0</v>
      </c>
      <c r="JU13" s="547">
        <f t="shared" si="39"/>
        <v>0</v>
      </c>
      <c r="JV13" s="547">
        <f t="shared" si="39"/>
        <v>0</v>
      </c>
      <c r="JW13" s="547">
        <f t="shared" si="101"/>
        <v>0</v>
      </c>
      <c r="JX13" s="547">
        <f t="shared" si="40"/>
        <v>0</v>
      </c>
      <c r="JY13" s="547">
        <f t="shared" si="40"/>
        <v>0</v>
      </c>
      <c r="JZ13" s="547">
        <f t="shared" si="40"/>
        <v>0</v>
      </c>
      <c r="KA13" s="547">
        <f t="shared" si="40"/>
        <v>0</v>
      </c>
      <c r="KB13" s="552">
        <f t="shared" si="102"/>
        <v>0</v>
      </c>
      <c r="KC13" s="552">
        <f t="shared" si="41"/>
        <v>0</v>
      </c>
      <c r="KD13" s="552">
        <f t="shared" si="41"/>
        <v>0</v>
      </c>
      <c r="KE13" s="552">
        <f t="shared" si="41"/>
        <v>0</v>
      </c>
      <c r="KF13" s="552">
        <f t="shared" si="41"/>
        <v>0</v>
      </c>
      <c r="KG13" s="552">
        <f t="shared" si="103"/>
        <v>0</v>
      </c>
      <c r="KH13" s="552">
        <f t="shared" si="42"/>
        <v>0</v>
      </c>
      <c r="KI13" s="552">
        <f t="shared" si="42"/>
        <v>0</v>
      </c>
      <c r="KJ13" s="552">
        <f t="shared" si="42"/>
        <v>0</v>
      </c>
      <c r="KK13" s="552">
        <f t="shared" si="42"/>
        <v>0</v>
      </c>
      <c r="KL13" s="552">
        <f t="shared" si="104"/>
        <v>45240</v>
      </c>
      <c r="KM13" s="552">
        <f t="shared" si="105"/>
        <v>86299</v>
      </c>
      <c r="KN13" s="549">
        <f t="shared" si="106"/>
        <v>131539</v>
      </c>
      <c r="KO13" s="549">
        <f t="shared" si="43"/>
        <v>11141</v>
      </c>
      <c r="KP13" s="549">
        <f t="shared" si="43"/>
        <v>120398</v>
      </c>
      <c r="KQ13" s="549">
        <f t="shared" si="43"/>
        <v>102038</v>
      </c>
      <c r="KR13" s="549">
        <f t="shared" si="43"/>
        <v>18360</v>
      </c>
      <c r="KS13" s="549">
        <f t="shared" si="44"/>
        <v>20117943</v>
      </c>
      <c r="KT13" s="550">
        <f t="shared" si="44"/>
        <v>1593329</v>
      </c>
      <c r="KU13" s="550">
        <f t="shared" si="44"/>
        <v>18524614</v>
      </c>
      <c r="KV13" s="550">
        <f t="shared" si="44"/>
        <v>14567200</v>
      </c>
      <c r="KW13" s="550">
        <f t="shared" si="44"/>
        <v>3957414</v>
      </c>
      <c r="KX13" s="537">
        <f t="shared" si="107"/>
        <v>20117.900000000001</v>
      </c>
      <c r="KY13" s="553">
        <f t="shared" si="108"/>
        <v>20072.7</v>
      </c>
      <c r="KZ13" s="553">
        <f t="shared" si="109"/>
        <v>45.2</v>
      </c>
      <c r="LA13" s="554">
        <f t="shared" si="110"/>
        <v>20117.900000000001</v>
      </c>
      <c r="LC13" s="723">
        <f t="shared" si="111"/>
        <v>0</v>
      </c>
      <c r="LD13" s="723">
        <f t="shared" si="112"/>
        <v>0</v>
      </c>
      <c r="LE13" s="723">
        <f t="shared" si="113"/>
        <v>0</v>
      </c>
      <c r="LF13" s="723">
        <f t="shared" si="114"/>
        <v>0</v>
      </c>
      <c r="LG13" s="723">
        <f t="shared" si="115"/>
        <v>1508</v>
      </c>
      <c r="LH13" s="723">
        <f t="shared" si="116"/>
        <v>0</v>
      </c>
      <c r="LI13" s="555"/>
      <c r="LJ13" s="555"/>
      <c r="LK13" s="555"/>
      <c r="LL13" s="555"/>
      <c r="LM13" s="555"/>
      <c r="LN13" s="555"/>
      <c r="LO13" s="555"/>
      <c r="LP13" s="555"/>
      <c r="LQ13" s="555"/>
      <c r="LR13" s="555"/>
      <c r="LS13" s="555"/>
      <c r="LT13" s="555"/>
      <c r="LU13" s="555"/>
      <c r="LV13" s="555"/>
      <c r="LW13" s="555"/>
      <c r="LX13" s="555"/>
      <c r="LY13" s="555"/>
      <c r="LZ13" s="555"/>
      <c r="MA13" s="555"/>
      <c r="MB13" s="555"/>
      <c r="MC13" s="555"/>
      <c r="MD13" s="555"/>
      <c r="ME13" s="555"/>
      <c r="MF13" s="555"/>
      <c r="MG13" s="555"/>
      <c r="MH13" s="555"/>
      <c r="MI13" s="555"/>
      <c r="MJ13" s="555"/>
      <c r="MK13" s="555"/>
      <c r="ML13" s="555"/>
      <c r="MM13" s="555"/>
      <c r="MN13" s="555"/>
      <c r="MO13" s="555"/>
      <c r="MP13" s="555"/>
      <c r="MQ13" s="555"/>
      <c r="MR13" s="555"/>
      <c r="MS13" s="555"/>
      <c r="MT13" s="555"/>
      <c r="MU13" s="555"/>
      <c r="MV13" s="555"/>
      <c r="MW13" s="555"/>
      <c r="MX13" s="555"/>
      <c r="MY13" s="555"/>
      <c r="MZ13" s="555"/>
      <c r="NA13" s="555"/>
      <c r="NB13" s="555"/>
      <c r="NC13" s="555"/>
      <c r="ND13" s="555"/>
      <c r="NE13" s="555"/>
      <c r="NF13" s="555"/>
      <c r="NG13" s="555"/>
      <c r="NH13" s="555"/>
      <c r="NI13" s="555"/>
      <c r="NJ13" s="555"/>
      <c r="NL13" s="749">
        <f t="shared" si="117"/>
        <v>0</v>
      </c>
      <c r="NM13" s="724">
        <f t="shared" si="118"/>
        <v>41364</v>
      </c>
      <c r="NN13" s="724">
        <f t="shared" si="119"/>
        <v>44935</v>
      </c>
      <c r="NO13" s="750">
        <f t="shared" si="120"/>
        <v>0</v>
      </c>
      <c r="NP13" s="751">
        <f t="shared" si="45"/>
        <v>36330</v>
      </c>
      <c r="NQ13" s="751">
        <f t="shared" si="45"/>
        <v>39728</v>
      </c>
      <c r="NR13" s="749">
        <f t="shared" si="121"/>
        <v>0</v>
      </c>
      <c r="NS13" s="724">
        <f t="shared" si="122"/>
        <v>5034</v>
      </c>
      <c r="NT13" s="724">
        <f t="shared" si="123"/>
        <v>5207</v>
      </c>
    </row>
    <row r="14" spans="1:384">
      <c r="A14" s="533" t="s">
        <v>785</v>
      </c>
      <c r="B14" s="534"/>
      <c r="C14" s="534"/>
      <c r="D14" s="534"/>
      <c r="E14" s="535">
        <f t="shared" si="46"/>
        <v>0</v>
      </c>
      <c r="F14" s="536"/>
      <c r="G14" s="536"/>
      <c r="H14" s="536"/>
      <c r="I14" s="535">
        <f t="shared" si="47"/>
        <v>0</v>
      </c>
      <c r="J14" s="537">
        <f t="shared" si="48"/>
        <v>0</v>
      </c>
      <c r="K14" s="538">
        <v>422</v>
      </c>
      <c r="L14" s="534"/>
      <c r="M14" s="556">
        <v>12</v>
      </c>
      <c r="N14" s="534"/>
      <c r="O14" s="538">
        <v>2</v>
      </c>
      <c r="P14" s="535">
        <f t="shared" si="1"/>
        <v>436</v>
      </c>
      <c r="Q14" s="538">
        <v>416</v>
      </c>
      <c r="R14" s="534"/>
      <c r="S14" s="556">
        <v>42</v>
      </c>
      <c r="T14" s="534"/>
      <c r="U14" s="538">
        <v>3</v>
      </c>
      <c r="V14" s="535">
        <f t="shared" si="2"/>
        <v>461</v>
      </c>
      <c r="W14" s="538">
        <v>49</v>
      </c>
      <c r="X14" s="534"/>
      <c r="Y14" s="534"/>
      <c r="Z14" s="534"/>
      <c r="AA14" s="538">
        <v>1</v>
      </c>
      <c r="AB14" s="535">
        <f t="shared" si="49"/>
        <v>50</v>
      </c>
      <c r="AC14" s="532">
        <f t="shared" si="50"/>
        <v>947</v>
      </c>
      <c r="AD14" s="324">
        <v>15</v>
      </c>
      <c r="AE14" s="324">
        <v>45</v>
      </c>
      <c r="AF14" s="324">
        <v>100</v>
      </c>
      <c r="AG14" s="324">
        <v>75</v>
      </c>
      <c r="AH14" s="324">
        <v>50</v>
      </c>
      <c r="AI14" s="324">
        <v>80</v>
      </c>
      <c r="AJ14" s="540"/>
      <c r="AK14" s="541">
        <v>0</v>
      </c>
      <c r="AL14" s="542"/>
      <c r="AM14" s="543">
        <v>1</v>
      </c>
      <c r="AN14" s="543"/>
      <c r="AO14" s="540"/>
      <c r="AP14" s="544"/>
      <c r="AQ14" s="543">
        <v>0</v>
      </c>
      <c r="AR14" s="541"/>
      <c r="AS14" s="541"/>
      <c r="AT14" s="534"/>
      <c r="AU14" s="534"/>
      <c r="AV14" s="543">
        <v>1</v>
      </c>
      <c r="AW14" s="543">
        <v>0</v>
      </c>
      <c r="AX14" s="541"/>
      <c r="AY14" s="543">
        <v>0</v>
      </c>
      <c r="AZ14" s="543"/>
      <c r="BA14" s="541"/>
      <c r="BB14" s="543"/>
      <c r="BC14" s="534"/>
      <c r="BD14" s="534"/>
      <c r="BE14" s="543">
        <v>0</v>
      </c>
      <c r="BF14" s="543"/>
      <c r="BG14" s="546"/>
      <c r="BH14" s="547">
        <f t="shared" si="51"/>
        <v>10629336</v>
      </c>
      <c r="BI14" s="548">
        <f t="shared" si="3"/>
        <v>910254</v>
      </c>
      <c r="BJ14" s="548">
        <f t="shared" si="3"/>
        <v>9719082</v>
      </c>
      <c r="BK14" s="548">
        <f t="shared" si="3"/>
        <v>7622164</v>
      </c>
      <c r="BL14" s="548">
        <f t="shared" si="3"/>
        <v>2096918</v>
      </c>
      <c r="BM14" s="547">
        <f t="shared" si="52"/>
        <v>0</v>
      </c>
      <c r="BN14" s="548">
        <f t="shared" si="4"/>
        <v>0</v>
      </c>
      <c r="BO14" s="548">
        <f t="shared" si="4"/>
        <v>0</v>
      </c>
      <c r="BP14" s="548">
        <f t="shared" si="4"/>
        <v>0</v>
      </c>
      <c r="BQ14" s="548">
        <f t="shared" si="4"/>
        <v>0</v>
      </c>
      <c r="BR14" s="547">
        <f t="shared" si="53"/>
        <v>847572</v>
      </c>
      <c r="BS14" s="548">
        <f t="shared" si="5"/>
        <v>25884</v>
      </c>
      <c r="BT14" s="548">
        <f t="shared" si="5"/>
        <v>821688</v>
      </c>
      <c r="BU14" s="548">
        <f t="shared" si="5"/>
        <v>647148</v>
      </c>
      <c r="BV14" s="548">
        <f t="shared" si="5"/>
        <v>174540</v>
      </c>
      <c r="BW14" s="548"/>
      <c r="BX14" s="548"/>
      <c r="BY14" s="548"/>
      <c r="BZ14" s="548"/>
      <c r="CA14" s="548"/>
      <c r="CB14" s="547">
        <f t="shared" si="54"/>
        <v>395104</v>
      </c>
      <c r="CC14" s="548">
        <f t="shared" si="6"/>
        <v>902</v>
      </c>
      <c r="CD14" s="548">
        <f t="shared" si="6"/>
        <v>394202</v>
      </c>
      <c r="CE14" s="548">
        <f t="shared" si="6"/>
        <v>394202</v>
      </c>
      <c r="CF14" s="548">
        <f t="shared" si="6"/>
        <v>0</v>
      </c>
      <c r="CG14" s="549">
        <f t="shared" si="55"/>
        <v>11872012</v>
      </c>
      <c r="CH14" s="547">
        <f t="shared" si="56"/>
        <v>14595360</v>
      </c>
      <c r="CI14" s="548">
        <f t="shared" si="56"/>
        <v>1220544</v>
      </c>
      <c r="CJ14" s="548">
        <f t="shared" si="56"/>
        <v>13374816</v>
      </c>
      <c r="CK14" s="548">
        <f t="shared" si="56"/>
        <v>10262304</v>
      </c>
      <c r="CL14" s="548">
        <f t="shared" si="56"/>
        <v>3112512</v>
      </c>
      <c r="CM14" s="547">
        <f t="shared" si="57"/>
        <v>0</v>
      </c>
      <c r="CN14" s="548">
        <f t="shared" si="7"/>
        <v>0</v>
      </c>
      <c r="CO14" s="548">
        <f t="shared" si="7"/>
        <v>0</v>
      </c>
      <c r="CP14" s="548">
        <f t="shared" si="7"/>
        <v>0</v>
      </c>
      <c r="CQ14" s="548">
        <f t="shared" si="7"/>
        <v>0</v>
      </c>
      <c r="CR14" s="547">
        <f t="shared" si="58"/>
        <v>4113690</v>
      </c>
      <c r="CS14" s="548">
        <f t="shared" si="58"/>
        <v>123228</v>
      </c>
      <c r="CT14" s="548">
        <f t="shared" si="58"/>
        <v>3990462</v>
      </c>
      <c r="CU14" s="548">
        <f t="shared" si="58"/>
        <v>3072384</v>
      </c>
      <c r="CV14" s="548">
        <f t="shared" si="58"/>
        <v>918078</v>
      </c>
      <c r="CW14" s="547">
        <f t="shared" si="59"/>
        <v>0</v>
      </c>
      <c r="CX14" s="548">
        <f t="shared" si="8"/>
        <v>0</v>
      </c>
      <c r="CY14" s="548">
        <f t="shared" si="8"/>
        <v>0</v>
      </c>
      <c r="CZ14" s="548">
        <f t="shared" si="8"/>
        <v>0</v>
      </c>
      <c r="DA14" s="548">
        <f t="shared" si="8"/>
        <v>0</v>
      </c>
      <c r="DB14" s="547">
        <f t="shared" si="60"/>
        <v>684528</v>
      </c>
      <c r="DC14" s="548">
        <f t="shared" si="9"/>
        <v>2256</v>
      </c>
      <c r="DD14" s="548">
        <f t="shared" si="9"/>
        <v>682272</v>
      </c>
      <c r="DE14" s="548">
        <f t="shared" si="9"/>
        <v>682272</v>
      </c>
      <c r="DF14" s="548">
        <f t="shared" si="9"/>
        <v>0</v>
      </c>
      <c r="DG14" s="549">
        <f t="shared" si="61"/>
        <v>19393578</v>
      </c>
      <c r="DH14" s="547">
        <f t="shared" si="62"/>
        <v>1874985</v>
      </c>
      <c r="DI14" s="548">
        <f t="shared" si="62"/>
        <v>152243</v>
      </c>
      <c r="DJ14" s="548">
        <f t="shared" si="62"/>
        <v>1722742</v>
      </c>
      <c r="DK14" s="548">
        <f t="shared" si="62"/>
        <v>1293208</v>
      </c>
      <c r="DL14" s="548">
        <f t="shared" si="62"/>
        <v>429534</v>
      </c>
      <c r="DM14" s="547">
        <f t="shared" si="63"/>
        <v>0</v>
      </c>
      <c r="DN14" s="548">
        <f t="shared" si="10"/>
        <v>0</v>
      </c>
      <c r="DO14" s="548">
        <f t="shared" si="10"/>
        <v>0</v>
      </c>
      <c r="DP14" s="548">
        <f t="shared" si="10"/>
        <v>0</v>
      </c>
      <c r="DQ14" s="548">
        <f t="shared" si="10"/>
        <v>0</v>
      </c>
      <c r="DR14" s="548"/>
      <c r="DS14" s="548"/>
      <c r="DT14" s="548"/>
      <c r="DU14" s="548"/>
      <c r="DV14" s="548"/>
      <c r="DW14" s="547">
        <f t="shared" si="64"/>
        <v>0</v>
      </c>
      <c r="DX14" s="548">
        <f t="shared" si="11"/>
        <v>0</v>
      </c>
      <c r="DY14" s="548">
        <f t="shared" si="11"/>
        <v>0</v>
      </c>
      <c r="DZ14" s="548">
        <f t="shared" si="11"/>
        <v>0</v>
      </c>
      <c r="EA14" s="548">
        <f t="shared" si="11"/>
        <v>0</v>
      </c>
      <c r="EB14" s="547">
        <f t="shared" si="65"/>
        <v>273811</v>
      </c>
      <c r="EC14" s="548">
        <f t="shared" si="12"/>
        <v>903</v>
      </c>
      <c r="ED14" s="548">
        <f t="shared" si="12"/>
        <v>272908</v>
      </c>
      <c r="EE14" s="548">
        <f t="shared" si="12"/>
        <v>272908</v>
      </c>
      <c r="EF14" s="548">
        <f t="shared" si="12"/>
        <v>0</v>
      </c>
      <c r="EG14" s="549">
        <f t="shared" si="66"/>
        <v>2148796</v>
      </c>
      <c r="EH14" s="549">
        <f t="shared" si="67"/>
        <v>33414386</v>
      </c>
      <c r="EI14" s="550">
        <f t="shared" si="68"/>
        <v>2436214</v>
      </c>
      <c r="EJ14" s="550">
        <f t="shared" si="13"/>
        <v>30978172</v>
      </c>
      <c r="EK14" s="550">
        <f t="shared" si="13"/>
        <v>24246590</v>
      </c>
      <c r="EL14" s="550">
        <f t="shared" si="13"/>
        <v>6731582</v>
      </c>
      <c r="EM14" s="551">
        <f t="shared" si="69"/>
        <v>27099681</v>
      </c>
      <c r="EN14" s="551">
        <f t="shared" si="70"/>
        <v>0</v>
      </c>
      <c r="EO14" s="551">
        <f t="shared" si="71"/>
        <v>4961262</v>
      </c>
      <c r="EP14" s="551">
        <f t="shared" si="72"/>
        <v>0</v>
      </c>
      <c r="EQ14" s="551">
        <f t="shared" si="73"/>
        <v>1353443</v>
      </c>
      <c r="ER14" s="547">
        <f t="shared" si="74"/>
        <v>22620</v>
      </c>
      <c r="ES14" s="548">
        <f t="shared" si="74"/>
        <v>450</v>
      </c>
      <c r="ET14" s="548">
        <f t="shared" si="74"/>
        <v>22170</v>
      </c>
      <c r="EU14" s="548">
        <f t="shared" si="74"/>
        <v>22170</v>
      </c>
      <c r="EV14" s="548">
        <f t="shared" si="74"/>
        <v>0</v>
      </c>
      <c r="EW14" s="547">
        <f t="shared" si="75"/>
        <v>67860</v>
      </c>
      <c r="EX14" s="547">
        <f t="shared" si="75"/>
        <v>1350</v>
      </c>
      <c r="EY14" s="547">
        <f t="shared" si="75"/>
        <v>66510</v>
      </c>
      <c r="EZ14" s="547">
        <f t="shared" si="14"/>
        <v>66510</v>
      </c>
      <c r="FA14" s="547">
        <f t="shared" si="14"/>
        <v>0</v>
      </c>
      <c r="FB14" s="552">
        <f t="shared" si="76"/>
        <v>150800</v>
      </c>
      <c r="FC14" s="552">
        <f t="shared" si="15"/>
        <v>3000</v>
      </c>
      <c r="FD14" s="552">
        <f t="shared" si="15"/>
        <v>147800</v>
      </c>
      <c r="FE14" s="552">
        <f t="shared" si="15"/>
        <v>147800</v>
      </c>
      <c r="FF14" s="552">
        <f t="shared" si="15"/>
        <v>0</v>
      </c>
      <c r="FG14" s="552">
        <f t="shared" si="77"/>
        <v>113100</v>
      </c>
      <c r="FH14" s="552">
        <f t="shared" si="16"/>
        <v>2250</v>
      </c>
      <c r="FI14" s="552">
        <f t="shared" si="16"/>
        <v>110850</v>
      </c>
      <c r="FJ14" s="552">
        <f t="shared" si="16"/>
        <v>110850</v>
      </c>
      <c r="FK14" s="552">
        <f t="shared" si="16"/>
        <v>0</v>
      </c>
      <c r="FL14" s="547">
        <f t="shared" si="78"/>
        <v>75400</v>
      </c>
      <c r="FM14" s="547">
        <f t="shared" si="17"/>
        <v>1500</v>
      </c>
      <c r="FN14" s="547">
        <f t="shared" si="17"/>
        <v>73900</v>
      </c>
      <c r="FO14" s="547">
        <f t="shared" si="17"/>
        <v>73900</v>
      </c>
      <c r="FP14" s="547">
        <f t="shared" si="17"/>
        <v>0</v>
      </c>
      <c r="FQ14" s="547">
        <f t="shared" si="79"/>
        <v>103280</v>
      </c>
      <c r="FR14" s="547">
        <f t="shared" si="18"/>
        <v>2000</v>
      </c>
      <c r="FS14" s="547">
        <f t="shared" si="18"/>
        <v>101280</v>
      </c>
      <c r="FT14" s="547">
        <f t="shared" si="18"/>
        <v>101280</v>
      </c>
      <c r="FU14" s="547">
        <f t="shared" si="18"/>
        <v>0</v>
      </c>
      <c r="FV14" s="552">
        <f t="shared" si="80"/>
        <v>0</v>
      </c>
      <c r="FW14" s="552">
        <f t="shared" si="19"/>
        <v>0</v>
      </c>
      <c r="FX14" s="552">
        <f t="shared" si="19"/>
        <v>0</v>
      </c>
      <c r="FY14" s="552">
        <f t="shared" si="19"/>
        <v>0</v>
      </c>
      <c r="FZ14" s="552">
        <f t="shared" si="19"/>
        <v>0</v>
      </c>
      <c r="GA14" s="552">
        <f t="shared" si="81"/>
        <v>0</v>
      </c>
      <c r="GB14" s="552">
        <f t="shared" si="20"/>
        <v>0</v>
      </c>
      <c r="GC14" s="552">
        <f t="shared" si="20"/>
        <v>0</v>
      </c>
      <c r="GD14" s="552">
        <f t="shared" si="20"/>
        <v>0</v>
      </c>
      <c r="GE14" s="552">
        <f t="shared" si="20"/>
        <v>0</v>
      </c>
      <c r="GF14" s="552">
        <f t="shared" si="82"/>
        <v>0</v>
      </c>
      <c r="GG14" s="552">
        <f t="shared" si="21"/>
        <v>0</v>
      </c>
      <c r="GH14" s="552">
        <f t="shared" si="21"/>
        <v>0</v>
      </c>
      <c r="GI14" s="552">
        <f t="shared" si="21"/>
        <v>0</v>
      </c>
      <c r="GJ14" s="552">
        <f t="shared" si="21"/>
        <v>0</v>
      </c>
      <c r="GK14" s="552">
        <f t="shared" si="83"/>
        <v>52880</v>
      </c>
      <c r="GL14" s="552">
        <f t="shared" si="22"/>
        <v>26857</v>
      </c>
      <c r="GM14" s="552">
        <f t="shared" si="22"/>
        <v>26023</v>
      </c>
      <c r="GN14" s="552">
        <f t="shared" si="22"/>
        <v>20409</v>
      </c>
      <c r="GO14" s="552">
        <f t="shared" si="22"/>
        <v>5614</v>
      </c>
      <c r="GP14" s="547">
        <f t="shared" si="84"/>
        <v>0</v>
      </c>
      <c r="GQ14" s="547">
        <f t="shared" si="23"/>
        <v>0</v>
      </c>
      <c r="GR14" s="547">
        <f t="shared" si="23"/>
        <v>0</v>
      </c>
      <c r="GS14" s="547">
        <f t="shared" si="23"/>
        <v>0</v>
      </c>
      <c r="GT14" s="547">
        <f t="shared" si="23"/>
        <v>0</v>
      </c>
      <c r="GU14" s="547">
        <f t="shared" si="85"/>
        <v>0</v>
      </c>
      <c r="GV14" s="547">
        <f t="shared" si="24"/>
        <v>0</v>
      </c>
      <c r="GW14" s="547">
        <f t="shared" si="24"/>
        <v>0</v>
      </c>
      <c r="GX14" s="547">
        <f t="shared" si="24"/>
        <v>0</v>
      </c>
      <c r="GY14" s="547">
        <f t="shared" si="24"/>
        <v>0</v>
      </c>
      <c r="GZ14" s="552">
        <f t="shared" si="86"/>
        <v>0</v>
      </c>
      <c r="HA14" s="552">
        <f t="shared" si="25"/>
        <v>0</v>
      </c>
      <c r="HB14" s="552">
        <f t="shared" si="25"/>
        <v>0</v>
      </c>
      <c r="HC14" s="552">
        <f t="shared" si="25"/>
        <v>0</v>
      </c>
      <c r="HD14" s="552">
        <f t="shared" si="25"/>
        <v>0</v>
      </c>
      <c r="HE14" s="552">
        <f t="shared" si="87"/>
        <v>0</v>
      </c>
      <c r="HF14" s="552">
        <f t="shared" si="26"/>
        <v>0</v>
      </c>
      <c r="HG14" s="552">
        <f t="shared" si="26"/>
        <v>0</v>
      </c>
      <c r="HH14" s="552">
        <f t="shared" si="26"/>
        <v>0</v>
      </c>
      <c r="HI14" s="552">
        <f t="shared" si="26"/>
        <v>0</v>
      </c>
      <c r="HJ14" s="547">
        <f t="shared" si="88"/>
        <v>0</v>
      </c>
      <c r="HK14" s="547">
        <f t="shared" si="27"/>
        <v>0</v>
      </c>
      <c r="HL14" s="547">
        <f t="shared" si="27"/>
        <v>0</v>
      </c>
      <c r="HM14" s="547">
        <f t="shared" si="27"/>
        <v>0</v>
      </c>
      <c r="HN14" s="547">
        <f t="shared" si="27"/>
        <v>0</v>
      </c>
      <c r="HO14" s="547">
        <f t="shared" si="89"/>
        <v>0</v>
      </c>
      <c r="HP14" s="547">
        <f t="shared" si="28"/>
        <v>0</v>
      </c>
      <c r="HQ14" s="547">
        <f t="shared" si="28"/>
        <v>0</v>
      </c>
      <c r="HR14" s="547">
        <f t="shared" si="28"/>
        <v>0</v>
      </c>
      <c r="HS14" s="547">
        <f t="shared" si="28"/>
        <v>0</v>
      </c>
      <c r="HT14" s="552">
        <f t="shared" si="90"/>
        <v>0</v>
      </c>
      <c r="HU14" s="552">
        <f t="shared" si="29"/>
        <v>0</v>
      </c>
      <c r="HV14" s="552">
        <f t="shared" si="29"/>
        <v>0</v>
      </c>
      <c r="HW14" s="552">
        <f t="shared" si="29"/>
        <v>0</v>
      </c>
      <c r="HX14" s="552">
        <f t="shared" si="29"/>
        <v>0</v>
      </c>
      <c r="HY14" s="552">
        <f t="shared" si="91"/>
        <v>0</v>
      </c>
      <c r="HZ14" s="552">
        <f t="shared" si="30"/>
        <v>0</v>
      </c>
      <c r="IA14" s="552">
        <f t="shared" si="30"/>
        <v>0</v>
      </c>
      <c r="IB14" s="552">
        <f t="shared" si="30"/>
        <v>0</v>
      </c>
      <c r="IC14" s="552">
        <f t="shared" si="30"/>
        <v>0</v>
      </c>
      <c r="ID14" s="547">
        <f t="shared" si="92"/>
        <v>184580</v>
      </c>
      <c r="IE14" s="547">
        <f t="shared" si="31"/>
        <v>28442</v>
      </c>
      <c r="IF14" s="547">
        <f t="shared" si="31"/>
        <v>156138</v>
      </c>
      <c r="IG14" s="547">
        <f t="shared" si="31"/>
        <v>122454</v>
      </c>
      <c r="IH14" s="547">
        <f t="shared" si="31"/>
        <v>33684</v>
      </c>
      <c r="II14" s="547">
        <f t="shared" si="93"/>
        <v>0</v>
      </c>
      <c r="IJ14" s="547">
        <f t="shared" si="32"/>
        <v>0</v>
      </c>
      <c r="IK14" s="547">
        <f t="shared" si="32"/>
        <v>0</v>
      </c>
      <c r="IL14" s="547">
        <f t="shared" si="32"/>
        <v>0</v>
      </c>
      <c r="IM14" s="547">
        <f t="shared" si="32"/>
        <v>0</v>
      </c>
      <c r="IN14" s="552">
        <f t="shared" si="94"/>
        <v>0</v>
      </c>
      <c r="IO14" s="552">
        <f t="shared" si="33"/>
        <v>0</v>
      </c>
      <c r="IP14" s="552">
        <f t="shared" si="33"/>
        <v>0</v>
      </c>
      <c r="IQ14" s="552">
        <f t="shared" si="33"/>
        <v>0</v>
      </c>
      <c r="IR14" s="552">
        <f t="shared" si="33"/>
        <v>0</v>
      </c>
      <c r="IS14" s="552">
        <f t="shared" si="95"/>
        <v>0</v>
      </c>
      <c r="IT14" s="552">
        <f t="shared" si="34"/>
        <v>0</v>
      </c>
      <c r="IU14" s="552">
        <f t="shared" si="34"/>
        <v>0</v>
      </c>
      <c r="IV14" s="552">
        <f t="shared" si="34"/>
        <v>0</v>
      </c>
      <c r="IW14" s="552">
        <f t="shared" si="34"/>
        <v>0</v>
      </c>
      <c r="IX14" s="547">
        <f t="shared" si="96"/>
        <v>0</v>
      </c>
      <c r="IY14" s="547">
        <f t="shared" si="35"/>
        <v>0</v>
      </c>
      <c r="IZ14" s="547">
        <f t="shared" si="35"/>
        <v>0</v>
      </c>
      <c r="JA14" s="547">
        <f t="shared" si="35"/>
        <v>0</v>
      </c>
      <c r="JB14" s="547">
        <f t="shared" si="35"/>
        <v>0</v>
      </c>
      <c r="JC14" s="547">
        <f t="shared" si="97"/>
        <v>0</v>
      </c>
      <c r="JD14" s="547">
        <f t="shared" si="36"/>
        <v>0</v>
      </c>
      <c r="JE14" s="547">
        <f t="shared" si="36"/>
        <v>0</v>
      </c>
      <c r="JF14" s="547">
        <f t="shared" si="36"/>
        <v>0</v>
      </c>
      <c r="JG14" s="547">
        <f t="shared" si="36"/>
        <v>0</v>
      </c>
      <c r="JH14" s="552">
        <f t="shared" si="98"/>
        <v>0</v>
      </c>
      <c r="JI14" s="552">
        <f t="shared" si="37"/>
        <v>0</v>
      </c>
      <c r="JJ14" s="552">
        <f t="shared" si="37"/>
        <v>0</v>
      </c>
      <c r="JK14" s="552">
        <f t="shared" si="37"/>
        <v>0</v>
      </c>
      <c r="JL14" s="552">
        <f t="shared" si="37"/>
        <v>0</v>
      </c>
      <c r="JM14" s="552">
        <f t="shared" si="99"/>
        <v>0</v>
      </c>
      <c r="JN14" s="552">
        <f t="shared" si="38"/>
        <v>0</v>
      </c>
      <c r="JO14" s="552">
        <f t="shared" si="38"/>
        <v>0</v>
      </c>
      <c r="JP14" s="552">
        <f t="shared" si="38"/>
        <v>0</v>
      </c>
      <c r="JQ14" s="552">
        <f t="shared" si="38"/>
        <v>0</v>
      </c>
      <c r="JR14" s="547">
        <f t="shared" si="100"/>
        <v>0</v>
      </c>
      <c r="JS14" s="547">
        <f t="shared" si="39"/>
        <v>0</v>
      </c>
      <c r="JT14" s="547">
        <f t="shared" si="39"/>
        <v>0</v>
      </c>
      <c r="JU14" s="547">
        <f t="shared" si="39"/>
        <v>0</v>
      </c>
      <c r="JV14" s="547">
        <f t="shared" si="39"/>
        <v>0</v>
      </c>
      <c r="JW14" s="547">
        <f t="shared" si="101"/>
        <v>0</v>
      </c>
      <c r="JX14" s="547">
        <f t="shared" si="40"/>
        <v>0</v>
      </c>
      <c r="JY14" s="547">
        <f t="shared" si="40"/>
        <v>0</v>
      </c>
      <c r="JZ14" s="547">
        <f t="shared" si="40"/>
        <v>0</v>
      </c>
      <c r="KA14" s="547">
        <f t="shared" si="40"/>
        <v>0</v>
      </c>
      <c r="KB14" s="552">
        <f t="shared" si="102"/>
        <v>0</v>
      </c>
      <c r="KC14" s="552">
        <f t="shared" si="41"/>
        <v>0</v>
      </c>
      <c r="KD14" s="552">
        <f t="shared" si="41"/>
        <v>0</v>
      </c>
      <c r="KE14" s="552">
        <f t="shared" si="41"/>
        <v>0</v>
      </c>
      <c r="KF14" s="552">
        <f t="shared" si="41"/>
        <v>0</v>
      </c>
      <c r="KG14" s="552">
        <f t="shared" si="103"/>
        <v>0</v>
      </c>
      <c r="KH14" s="552">
        <f t="shared" si="42"/>
        <v>0</v>
      </c>
      <c r="KI14" s="552">
        <f t="shared" si="42"/>
        <v>0</v>
      </c>
      <c r="KJ14" s="552">
        <f t="shared" si="42"/>
        <v>0</v>
      </c>
      <c r="KK14" s="552">
        <f t="shared" si="42"/>
        <v>0</v>
      </c>
      <c r="KL14" s="552">
        <f t="shared" si="104"/>
        <v>533060</v>
      </c>
      <c r="KM14" s="552">
        <f t="shared" si="105"/>
        <v>237460</v>
      </c>
      <c r="KN14" s="549">
        <f t="shared" si="106"/>
        <v>770520</v>
      </c>
      <c r="KO14" s="549">
        <f t="shared" si="43"/>
        <v>65849</v>
      </c>
      <c r="KP14" s="549">
        <f t="shared" si="43"/>
        <v>704671</v>
      </c>
      <c r="KQ14" s="549">
        <f t="shared" si="43"/>
        <v>665373</v>
      </c>
      <c r="KR14" s="549">
        <f t="shared" si="43"/>
        <v>39298</v>
      </c>
      <c r="KS14" s="549">
        <f t="shared" si="44"/>
        <v>34184906</v>
      </c>
      <c r="KT14" s="550">
        <f t="shared" si="44"/>
        <v>2502063</v>
      </c>
      <c r="KU14" s="550">
        <f t="shared" si="44"/>
        <v>31682843</v>
      </c>
      <c r="KV14" s="550">
        <f t="shared" si="44"/>
        <v>24911963</v>
      </c>
      <c r="KW14" s="550">
        <f t="shared" si="44"/>
        <v>6770880</v>
      </c>
      <c r="KX14" s="537">
        <f t="shared" si="107"/>
        <v>34184.9</v>
      </c>
      <c r="KY14" s="553">
        <f t="shared" si="108"/>
        <v>33651.800000000003</v>
      </c>
      <c r="KZ14" s="553">
        <f t="shared" si="109"/>
        <v>533.1</v>
      </c>
      <c r="LA14" s="554">
        <f t="shared" si="110"/>
        <v>34184.9</v>
      </c>
      <c r="LC14" s="723">
        <f t="shared" si="111"/>
        <v>1508</v>
      </c>
      <c r="LD14" s="723">
        <f t="shared" si="112"/>
        <v>1508</v>
      </c>
      <c r="LE14" s="723">
        <f t="shared" si="113"/>
        <v>1508</v>
      </c>
      <c r="LF14" s="723">
        <f t="shared" si="114"/>
        <v>1508</v>
      </c>
      <c r="LG14" s="723">
        <f t="shared" si="115"/>
        <v>1508</v>
      </c>
      <c r="LH14" s="723">
        <f t="shared" si="116"/>
        <v>1291</v>
      </c>
      <c r="LI14" s="555"/>
      <c r="LJ14" s="555"/>
      <c r="LK14" s="555"/>
      <c r="LL14" s="555"/>
      <c r="LM14" s="555"/>
      <c r="LN14" s="555"/>
      <c r="LO14" s="555"/>
      <c r="LP14" s="555"/>
      <c r="LQ14" s="555"/>
      <c r="LR14" s="555"/>
      <c r="LS14" s="555"/>
      <c r="LT14" s="555"/>
      <c r="LU14" s="555"/>
      <c r="LV14" s="555"/>
      <c r="LW14" s="555"/>
      <c r="LX14" s="555"/>
      <c r="LY14" s="555"/>
      <c r="LZ14" s="555"/>
      <c r="MA14" s="555"/>
      <c r="MB14" s="555"/>
      <c r="MC14" s="555"/>
      <c r="MD14" s="555"/>
      <c r="ME14" s="555"/>
      <c r="MF14" s="555"/>
      <c r="MG14" s="555"/>
      <c r="MH14" s="555"/>
      <c r="MI14" s="555"/>
      <c r="MJ14" s="555"/>
      <c r="MK14" s="555"/>
      <c r="ML14" s="555"/>
      <c r="MM14" s="555"/>
      <c r="MN14" s="555"/>
      <c r="MO14" s="555"/>
      <c r="MP14" s="555"/>
      <c r="MQ14" s="555"/>
      <c r="MR14" s="555"/>
      <c r="MS14" s="555"/>
      <c r="MT14" s="555"/>
      <c r="MU14" s="555"/>
      <c r="MV14" s="555"/>
      <c r="MW14" s="555"/>
      <c r="MX14" s="555"/>
      <c r="MY14" s="555"/>
      <c r="MZ14" s="555"/>
      <c r="NA14" s="555"/>
      <c r="NB14" s="555"/>
      <c r="NC14" s="555"/>
      <c r="ND14" s="555"/>
      <c r="NE14" s="555"/>
      <c r="NF14" s="555"/>
      <c r="NG14" s="555"/>
      <c r="NH14" s="555"/>
      <c r="NI14" s="555"/>
      <c r="NJ14" s="555"/>
      <c r="NL14" s="749">
        <f t="shared" si="117"/>
        <v>118730</v>
      </c>
      <c r="NM14" s="724">
        <f t="shared" si="118"/>
        <v>0</v>
      </c>
      <c r="NN14" s="724">
        <f t="shared" si="119"/>
        <v>0</v>
      </c>
      <c r="NO14" s="750">
        <f t="shared" si="120"/>
        <v>91080</v>
      </c>
      <c r="NP14" s="751">
        <f t="shared" si="45"/>
        <v>0</v>
      </c>
      <c r="NQ14" s="751">
        <f t="shared" si="45"/>
        <v>0</v>
      </c>
      <c r="NR14" s="749">
        <f t="shared" si="121"/>
        <v>27650</v>
      </c>
      <c r="NS14" s="724">
        <f t="shared" si="122"/>
        <v>0</v>
      </c>
      <c r="NT14" s="724">
        <f t="shared" si="123"/>
        <v>0</v>
      </c>
    </row>
    <row r="15" spans="1:384">
      <c r="A15" s="533" t="s">
        <v>1223</v>
      </c>
      <c r="B15" s="534"/>
      <c r="C15" s="534"/>
      <c r="D15" s="534"/>
      <c r="E15" s="535">
        <f t="shared" si="46"/>
        <v>0</v>
      </c>
      <c r="F15" s="536"/>
      <c r="G15" s="536"/>
      <c r="H15" s="536"/>
      <c r="I15" s="535">
        <f t="shared" si="47"/>
        <v>0</v>
      </c>
      <c r="J15" s="537">
        <f t="shared" si="48"/>
        <v>0</v>
      </c>
      <c r="K15" s="538">
        <v>332</v>
      </c>
      <c r="L15" s="534"/>
      <c r="M15" s="556">
        <v>0</v>
      </c>
      <c r="N15" s="534"/>
      <c r="O15" s="538">
        <v>0</v>
      </c>
      <c r="P15" s="535">
        <f t="shared" si="1"/>
        <v>332</v>
      </c>
      <c r="Q15" s="538">
        <v>287</v>
      </c>
      <c r="R15" s="534"/>
      <c r="S15" s="556">
        <v>0</v>
      </c>
      <c r="T15" s="534"/>
      <c r="U15" s="538">
        <v>0</v>
      </c>
      <c r="V15" s="535">
        <f t="shared" si="2"/>
        <v>287</v>
      </c>
      <c r="W15" s="538">
        <v>57</v>
      </c>
      <c r="X15" s="534"/>
      <c r="Y15" s="534"/>
      <c r="Z15" s="534"/>
      <c r="AA15" s="538">
        <v>0</v>
      </c>
      <c r="AB15" s="535">
        <f t="shared" si="49"/>
        <v>57</v>
      </c>
      <c r="AC15" s="532">
        <f t="shared" si="50"/>
        <v>676</v>
      </c>
      <c r="AD15" s="324"/>
      <c r="AE15" s="324"/>
      <c r="AF15" s="324"/>
      <c r="AG15" s="324"/>
      <c r="AH15" s="324"/>
      <c r="AI15" s="324"/>
      <c r="AJ15" s="540"/>
      <c r="AK15" s="541">
        <v>0</v>
      </c>
      <c r="AL15" s="542"/>
      <c r="AM15" s="543">
        <v>0</v>
      </c>
      <c r="AN15" s="543"/>
      <c r="AO15" s="540"/>
      <c r="AP15" s="544"/>
      <c r="AQ15" s="543">
        <v>0</v>
      </c>
      <c r="AR15" s="541"/>
      <c r="AS15" s="541"/>
      <c r="AT15" s="534"/>
      <c r="AU15" s="534"/>
      <c r="AV15" s="543">
        <v>0</v>
      </c>
      <c r="AW15" s="543">
        <v>0</v>
      </c>
      <c r="AX15" s="541"/>
      <c r="AY15" s="543">
        <v>0</v>
      </c>
      <c r="AZ15" s="543"/>
      <c r="BA15" s="541"/>
      <c r="BB15" s="543"/>
      <c r="BC15" s="534"/>
      <c r="BD15" s="534"/>
      <c r="BE15" s="543">
        <v>0</v>
      </c>
      <c r="BF15" s="543"/>
      <c r="BG15" s="546"/>
      <c r="BH15" s="547">
        <f t="shared" si="51"/>
        <v>8362416</v>
      </c>
      <c r="BI15" s="548">
        <f t="shared" si="3"/>
        <v>716124</v>
      </c>
      <c r="BJ15" s="548">
        <f t="shared" si="3"/>
        <v>7646292</v>
      </c>
      <c r="BK15" s="548">
        <f t="shared" si="3"/>
        <v>5996584</v>
      </c>
      <c r="BL15" s="548">
        <f t="shared" si="3"/>
        <v>1649708</v>
      </c>
      <c r="BM15" s="547">
        <f t="shared" si="52"/>
        <v>0</v>
      </c>
      <c r="BN15" s="548">
        <f t="shared" si="4"/>
        <v>0</v>
      </c>
      <c r="BO15" s="548">
        <f t="shared" si="4"/>
        <v>0</v>
      </c>
      <c r="BP15" s="548">
        <f t="shared" si="4"/>
        <v>0</v>
      </c>
      <c r="BQ15" s="548">
        <f t="shared" si="4"/>
        <v>0</v>
      </c>
      <c r="BR15" s="547">
        <f t="shared" si="53"/>
        <v>0</v>
      </c>
      <c r="BS15" s="548">
        <f t="shared" si="5"/>
        <v>0</v>
      </c>
      <c r="BT15" s="548">
        <f t="shared" si="5"/>
        <v>0</v>
      </c>
      <c r="BU15" s="548">
        <f t="shared" si="5"/>
        <v>0</v>
      </c>
      <c r="BV15" s="548">
        <f t="shared" si="5"/>
        <v>0</v>
      </c>
      <c r="BW15" s="548"/>
      <c r="BX15" s="548"/>
      <c r="BY15" s="548"/>
      <c r="BZ15" s="548"/>
      <c r="CA15" s="548"/>
      <c r="CB15" s="547">
        <f t="shared" si="54"/>
        <v>0</v>
      </c>
      <c r="CC15" s="548">
        <f t="shared" si="6"/>
        <v>0</v>
      </c>
      <c r="CD15" s="548">
        <f t="shared" si="6"/>
        <v>0</v>
      </c>
      <c r="CE15" s="548">
        <f t="shared" si="6"/>
        <v>0</v>
      </c>
      <c r="CF15" s="548">
        <f t="shared" si="6"/>
        <v>0</v>
      </c>
      <c r="CG15" s="549">
        <f t="shared" si="55"/>
        <v>8362416</v>
      </c>
      <c r="CH15" s="547">
        <f t="shared" si="56"/>
        <v>10069395</v>
      </c>
      <c r="CI15" s="548">
        <f t="shared" si="56"/>
        <v>842058</v>
      </c>
      <c r="CJ15" s="548">
        <f t="shared" si="56"/>
        <v>9227337</v>
      </c>
      <c r="CK15" s="548">
        <f t="shared" si="56"/>
        <v>7080003</v>
      </c>
      <c r="CL15" s="548">
        <f t="shared" si="56"/>
        <v>2147334</v>
      </c>
      <c r="CM15" s="547">
        <f t="shared" si="57"/>
        <v>0</v>
      </c>
      <c r="CN15" s="548">
        <f t="shared" si="7"/>
        <v>0</v>
      </c>
      <c r="CO15" s="548">
        <f t="shared" si="7"/>
        <v>0</v>
      </c>
      <c r="CP15" s="548">
        <f t="shared" si="7"/>
        <v>0</v>
      </c>
      <c r="CQ15" s="548">
        <f t="shared" si="7"/>
        <v>0</v>
      </c>
      <c r="CR15" s="547">
        <f t="shared" si="58"/>
        <v>0</v>
      </c>
      <c r="CS15" s="548">
        <f t="shared" si="58"/>
        <v>0</v>
      </c>
      <c r="CT15" s="548">
        <f t="shared" si="58"/>
        <v>0</v>
      </c>
      <c r="CU15" s="548">
        <f t="shared" si="58"/>
        <v>0</v>
      </c>
      <c r="CV15" s="548">
        <f t="shared" si="58"/>
        <v>0</v>
      </c>
      <c r="CW15" s="547">
        <f t="shared" si="59"/>
        <v>0</v>
      </c>
      <c r="CX15" s="548">
        <f t="shared" si="8"/>
        <v>0</v>
      </c>
      <c r="CY15" s="548">
        <f t="shared" si="8"/>
        <v>0</v>
      </c>
      <c r="CZ15" s="548">
        <f t="shared" si="8"/>
        <v>0</v>
      </c>
      <c r="DA15" s="548">
        <f t="shared" si="8"/>
        <v>0</v>
      </c>
      <c r="DB15" s="547">
        <f t="shared" si="60"/>
        <v>0</v>
      </c>
      <c r="DC15" s="548">
        <f t="shared" si="9"/>
        <v>0</v>
      </c>
      <c r="DD15" s="548">
        <f t="shared" si="9"/>
        <v>0</v>
      </c>
      <c r="DE15" s="548">
        <f t="shared" si="9"/>
        <v>0</v>
      </c>
      <c r="DF15" s="548">
        <f t="shared" si="9"/>
        <v>0</v>
      </c>
      <c r="DG15" s="549">
        <f t="shared" si="61"/>
        <v>10069395</v>
      </c>
      <c r="DH15" s="547">
        <f t="shared" si="62"/>
        <v>2181105</v>
      </c>
      <c r="DI15" s="548">
        <f t="shared" si="62"/>
        <v>177099</v>
      </c>
      <c r="DJ15" s="548">
        <f t="shared" si="62"/>
        <v>2004006</v>
      </c>
      <c r="DK15" s="548">
        <f t="shared" si="62"/>
        <v>1504344</v>
      </c>
      <c r="DL15" s="548">
        <f t="shared" si="62"/>
        <v>499662</v>
      </c>
      <c r="DM15" s="547">
        <f t="shared" si="63"/>
        <v>0</v>
      </c>
      <c r="DN15" s="548">
        <f t="shared" si="10"/>
        <v>0</v>
      </c>
      <c r="DO15" s="548">
        <f t="shared" si="10"/>
        <v>0</v>
      </c>
      <c r="DP15" s="548">
        <f t="shared" si="10"/>
        <v>0</v>
      </c>
      <c r="DQ15" s="548">
        <f t="shared" si="10"/>
        <v>0</v>
      </c>
      <c r="DR15" s="548"/>
      <c r="DS15" s="548"/>
      <c r="DT15" s="548"/>
      <c r="DU15" s="548"/>
      <c r="DV15" s="548"/>
      <c r="DW15" s="547">
        <f t="shared" si="64"/>
        <v>0</v>
      </c>
      <c r="DX15" s="548">
        <f t="shared" si="11"/>
        <v>0</v>
      </c>
      <c r="DY15" s="548">
        <f t="shared" si="11"/>
        <v>0</v>
      </c>
      <c r="DZ15" s="548">
        <f t="shared" si="11"/>
        <v>0</v>
      </c>
      <c r="EA15" s="548">
        <f t="shared" si="11"/>
        <v>0</v>
      </c>
      <c r="EB15" s="547">
        <f t="shared" si="65"/>
        <v>0</v>
      </c>
      <c r="EC15" s="548">
        <f t="shared" si="12"/>
        <v>0</v>
      </c>
      <c r="ED15" s="548">
        <f t="shared" si="12"/>
        <v>0</v>
      </c>
      <c r="EE15" s="548">
        <f t="shared" si="12"/>
        <v>0</v>
      </c>
      <c r="EF15" s="548">
        <f t="shared" si="12"/>
        <v>0</v>
      </c>
      <c r="EG15" s="549">
        <f t="shared" si="66"/>
        <v>2181105</v>
      </c>
      <c r="EH15" s="549">
        <f t="shared" si="67"/>
        <v>20612916</v>
      </c>
      <c r="EI15" s="550">
        <f t="shared" si="68"/>
        <v>1735281</v>
      </c>
      <c r="EJ15" s="550">
        <f t="shared" si="13"/>
        <v>18877635</v>
      </c>
      <c r="EK15" s="550">
        <f t="shared" si="13"/>
        <v>14580931</v>
      </c>
      <c r="EL15" s="550">
        <f t="shared" si="13"/>
        <v>4296704</v>
      </c>
      <c r="EM15" s="551">
        <f t="shared" si="69"/>
        <v>20612916</v>
      </c>
      <c r="EN15" s="551">
        <f t="shared" si="70"/>
        <v>0</v>
      </c>
      <c r="EO15" s="551">
        <f t="shared" si="71"/>
        <v>0</v>
      </c>
      <c r="EP15" s="551">
        <f t="shared" si="72"/>
        <v>0</v>
      </c>
      <c r="EQ15" s="551">
        <f t="shared" si="73"/>
        <v>0</v>
      </c>
      <c r="ER15" s="547">
        <f t="shared" si="74"/>
        <v>0</v>
      </c>
      <c r="ES15" s="548">
        <f t="shared" si="74"/>
        <v>0</v>
      </c>
      <c r="ET15" s="548">
        <f t="shared" si="74"/>
        <v>0</v>
      </c>
      <c r="EU15" s="548">
        <f t="shared" si="74"/>
        <v>0</v>
      </c>
      <c r="EV15" s="548">
        <f t="shared" si="74"/>
        <v>0</v>
      </c>
      <c r="EW15" s="547">
        <f t="shared" si="75"/>
        <v>0</v>
      </c>
      <c r="EX15" s="547">
        <f t="shared" si="75"/>
        <v>0</v>
      </c>
      <c r="EY15" s="547">
        <f t="shared" si="75"/>
        <v>0</v>
      </c>
      <c r="EZ15" s="547">
        <f t="shared" si="14"/>
        <v>0</v>
      </c>
      <c r="FA15" s="547">
        <f t="shared" si="14"/>
        <v>0</v>
      </c>
      <c r="FB15" s="552">
        <f t="shared" si="76"/>
        <v>0</v>
      </c>
      <c r="FC15" s="552">
        <f t="shared" si="15"/>
        <v>0</v>
      </c>
      <c r="FD15" s="552">
        <f t="shared" si="15"/>
        <v>0</v>
      </c>
      <c r="FE15" s="552">
        <f t="shared" si="15"/>
        <v>0</v>
      </c>
      <c r="FF15" s="552">
        <f t="shared" si="15"/>
        <v>0</v>
      </c>
      <c r="FG15" s="552">
        <f t="shared" si="77"/>
        <v>0</v>
      </c>
      <c r="FH15" s="552">
        <f t="shared" si="16"/>
        <v>0</v>
      </c>
      <c r="FI15" s="552">
        <f t="shared" si="16"/>
        <v>0</v>
      </c>
      <c r="FJ15" s="552">
        <f t="shared" si="16"/>
        <v>0</v>
      </c>
      <c r="FK15" s="552">
        <f t="shared" si="16"/>
        <v>0</v>
      </c>
      <c r="FL15" s="547">
        <f t="shared" si="78"/>
        <v>0</v>
      </c>
      <c r="FM15" s="547">
        <f t="shared" si="17"/>
        <v>0</v>
      </c>
      <c r="FN15" s="547">
        <f t="shared" si="17"/>
        <v>0</v>
      </c>
      <c r="FO15" s="547">
        <f t="shared" si="17"/>
        <v>0</v>
      </c>
      <c r="FP15" s="547">
        <f t="shared" si="17"/>
        <v>0</v>
      </c>
      <c r="FQ15" s="547">
        <f t="shared" si="79"/>
        <v>0</v>
      </c>
      <c r="FR15" s="547">
        <f t="shared" si="18"/>
        <v>0</v>
      </c>
      <c r="FS15" s="547">
        <f t="shared" si="18"/>
        <v>0</v>
      </c>
      <c r="FT15" s="547">
        <f t="shared" si="18"/>
        <v>0</v>
      </c>
      <c r="FU15" s="547">
        <f t="shared" si="18"/>
        <v>0</v>
      </c>
      <c r="FV15" s="552">
        <f t="shared" si="80"/>
        <v>0</v>
      </c>
      <c r="FW15" s="552">
        <f t="shared" si="19"/>
        <v>0</v>
      </c>
      <c r="FX15" s="552">
        <f t="shared" si="19"/>
        <v>0</v>
      </c>
      <c r="FY15" s="552">
        <f t="shared" si="19"/>
        <v>0</v>
      </c>
      <c r="FZ15" s="552">
        <f t="shared" si="19"/>
        <v>0</v>
      </c>
      <c r="GA15" s="552">
        <f t="shared" si="81"/>
        <v>0</v>
      </c>
      <c r="GB15" s="552">
        <f t="shared" si="20"/>
        <v>0</v>
      </c>
      <c r="GC15" s="552">
        <f t="shared" si="20"/>
        <v>0</v>
      </c>
      <c r="GD15" s="552">
        <f t="shared" si="20"/>
        <v>0</v>
      </c>
      <c r="GE15" s="552">
        <f t="shared" si="20"/>
        <v>0</v>
      </c>
      <c r="GF15" s="552">
        <f t="shared" si="82"/>
        <v>0</v>
      </c>
      <c r="GG15" s="552">
        <f t="shared" si="21"/>
        <v>0</v>
      </c>
      <c r="GH15" s="552">
        <f t="shared" si="21"/>
        <v>0</v>
      </c>
      <c r="GI15" s="552">
        <f t="shared" si="21"/>
        <v>0</v>
      </c>
      <c r="GJ15" s="552">
        <f t="shared" si="21"/>
        <v>0</v>
      </c>
      <c r="GK15" s="552">
        <f t="shared" si="83"/>
        <v>0</v>
      </c>
      <c r="GL15" s="552">
        <f t="shared" si="22"/>
        <v>0</v>
      </c>
      <c r="GM15" s="552">
        <f t="shared" si="22"/>
        <v>0</v>
      </c>
      <c r="GN15" s="552">
        <f t="shared" si="22"/>
        <v>0</v>
      </c>
      <c r="GO15" s="552">
        <f t="shared" si="22"/>
        <v>0</v>
      </c>
      <c r="GP15" s="547">
        <f t="shared" si="84"/>
        <v>0</v>
      </c>
      <c r="GQ15" s="547">
        <f t="shared" si="23"/>
        <v>0</v>
      </c>
      <c r="GR15" s="547">
        <f t="shared" si="23"/>
        <v>0</v>
      </c>
      <c r="GS15" s="547">
        <f t="shared" si="23"/>
        <v>0</v>
      </c>
      <c r="GT15" s="547">
        <f t="shared" si="23"/>
        <v>0</v>
      </c>
      <c r="GU15" s="547">
        <f t="shared" si="85"/>
        <v>0</v>
      </c>
      <c r="GV15" s="547">
        <f t="shared" si="24"/>
        <v>0</v>
      </c>
      <c r="GW15" s="547">
        <f t="shared" si="24"/>
        <v>0</v>
      </c>
      <c r="GX15" s="547">
        <f t="shared" si="24"/>
        <v>0</v>
      </c>
      <c r="GY15" s="547">
        <f t="shared" si="24"/>
        <v>0</v>
      </c>
      <c r="GZ15" s="552">
        <f t="shared" si="86"/>
        <v>0</v>
      </c>
      <c r="HA15" s="552">
        <f t="shared" si="25"/>
        <v>0</v>
      </c>
      <c r="HB15" s="552">
        <f t="shared" si="25"/>
        <v>0</v>
      </c>
      <c r="HC15" s="552">
        <f t="shared" si="25"/>
        <v>0</v>
      </c>
      <c r="HD15" s="552">
        <f t="shared" si="25"/>
        <v>0</v>
      </c>
      <c r="HE15" s="552">
        <f t="shared" si="87"/>
        <v>0</v>
      </c>
      <c r="HF15" s="552">
        <f t="shared" si="26"/>
        <v>0</v>
      </c>
      <c r="HG15" s="552">
        <f t="shared" si="26"/>
        <v>0</v>
      </c>
      <c r="HH15" s="552">
        <f t="shared" si="26"/>
        <v>0</v>
      </c>
      <c r="HI15" s="552">
        <f t="shared" si="26"/>
        <v>0</v>
      </c>
      <c r="HJ15" s="547">
        <f t="shared" si="88"/>
        <v>0</v>
      </c>
      <c r="HK15" s="547">
        <f t="shared" si="27"/>
        <v>0</v>
      </c>
      <c r="HL15" s="547">
        <f t="shared" si="27"/>
        <v>0</v>
      </c>
      <c r="HM15" s="547">
        <f t="shared" si="27"/>
        <v>0</v>
      </c>
      <c r="HN15" s="547">
        <f t="shared" si="27"/>
        <v>0</v>
      </c>
      <c r="HO15" s="547">
        <f t="shared" si="89"/>
        <v>0</v>
      </c>
      <c r="HP15" s="547">
        <f t="shared" si="28"/>
        <v>0</v>
      </c>
      <c r="HQ15" s="547">
        <f t="shared" si="28"/>
        <v>0</v>
      </c>
      <c r="HR15" s="547">
        <f t="shared" si="28"/>
        <v>0</v>
      </c>
      <c r="HS15" s="547">
        <f t="shared" si="28"/>
        <v>0</v>
      </c>
      <c r="HT15" s="552">
        <f t="shared" si="90"/>
        <v>0</v>
      </c>
      <c r="HU15" s="552">
        <f t="shared" si="29"/>
        <v>0</v>
      </c>
      <c r="HV15" s="552">
        <f t="shared" si="29"/>
        <v>0</v>
      </c>
      <c r="HW15" s="552">
        <f t="shared" si="29"/>
        <v>0</v>
      </c>
      <c r="HX15" s="552">
        <f t="shared" si="29"/>
        <v>0</v>
      </c>
      <c r="HY15" s="552">
        <f t="shared" si="91"/>
        <v>0</v>
      </c>
      <c r="HZ15" s="552">
        <f t="shared" si="30"/>
        <v>0</v>
      </c>
      <c r="IA15" s="552">
        <f t="shared" si="30"/>
        <v>0</v>
      </c>
      <c r="IB15" s="552">
        <f t="shared" si="30"/>
        <v>0</v>
      </c>
      <c r="IC15" s="552">
        <f t="shared" si="30"/>
        <v>0</v>
      </c>
      <c r="ID15" s="547">
        <f t="shared" si="92"/>
        <v>0</v>
      </c>
      <c r="IE15" s="547">
        <f t="shared" si="31"/>
        <v>0</v>
      </c>
      <c r="IF15" s="547">
        <f t="shared" si="31"/>
        <v>0</v>
      </c>
      <c r="IG15" s="547">
        <f t="shared" si="31"/>
        <v>0</v>
      </c>
      <c r="IH15" s="547">
        <f t="shared" si="31"/>
        <v>0</v>
      </c>
      <c r="II15" s="547">
        <f t="shared" si="93"/>
        <v>0</v>
      </c>
      <c r="IJ15" s="547">
        <f t="shared" si="32"/>
        <v>0</v>
      </c>
      <c r="IK15" s="547">
        <f t="shared" si="32"/>
        <v>0</v>
      </c>
      <c r="IL15" s="547">
        <f t="shared" si="32"/>
        <v>0</v>
      </c>
      <c r="IM15" s="547">
        <f t="shared" si="32"/>
        <v>0</v>
      </c>
      <c r="IN15" s="552">
        <f t="shared" si="94"/>
        <v>0</v>
      </c>
      <c r="IO15" s="552">
        <f t="shared" si="33"/>
        <v>0</v>
      </c>
      <c r="IP15" s="552">
        <f t="shared" si="33"/>
        <v>0</v>
      </c>
      <c r="IQ15" s="552">
        <f t="shared" si="33"/>
        <v>0</v>
      </c>
      <c r="IR15" s="552">
        <f t="shared" si="33"/>
        <v>0</v>
      </c>
      <c r="IS15" s="552">
        <f t="shared" si="95"/>
        <v>0</v>
      </c>
      <c r="IT15" s="552">
        <f t="shared" si="34"/>
        <v>0</v>
      </c>
      <c r="IU15" s="552">
        <f t="shared" si="34"/>
        <v>0</v>
      </c>
      <c r="IV15" s="552">
        <f t="shared" si="34"/>
        <v>0</v>
      </c>
      <c r="IW15" s="552">
        <f t="shared" si="34"/>
        <v>0</v>
      </c>
      <c r="IX15" s="547">
        <f t="shared" si="96"/>
        <v>0</v>
      </c>
      <c r="IY15" s="547">
        <f t="shared" si="35"/>
        <v>0</v>
      </c>
      <c r="IZ15" s="547">
        <f t="shared" si="35"/>
        <v>0</v>
      </c>
      <c r="JA15" s="547">
        <f t="shared" si="35"/>
        <v>0</v>
      </c>
      <c r="JB15" s="547">
        <f t="shared" si="35"/>
        <v>0</v>
      </c>
      <c r="JC15" s="547">
        <f t="shared" si="97"/>
        <v>0</v>
      </c>
      <c r="JD15" s="547">
        <f t="shared" si="36"/>
        <v>0</v>
      </c>
      <c r="JE15" s="547">
        <f t="shared" si="36"/>
        <v>0</v>
      </c>
      <c r="JF15" s="547">
        <f t="shared" si="36"/>
        <v>0</v>
      </c>
      <c r="JG15" s="547">
        <f t="shared" si="36"/>
        <v>0</v>
      </c>
      <c r="JH15" s="552">
        <f t="shared" si="98"/>
        <v>0</v>
      </c>
      <c r="JI15" s="552">
        <f t="shared" si="37"/>
        <v>0</v>
      </c>
      <c r="JJ15" s="552">
        <f t="shared" si="37"/>
        <v>0</v>
      </c>
      <c r="JK15" s="552">
        <f t="shared" si="37"/>
        <v>0</v>
      </c>
      <c r="JL15" s="552">
        <f t="shared" si="37"/>
        <v>0</v>
      </c>
      <c r="JM15" s="552">
        <f t="shared" si="99"/>
        <v>0</v>
      </c>
      <c r="JN15" s="552">
        <f t="shared" si="38"/>
        <v>0</v>
      </c>
      <c r="JO15" s="552">
        <f t="shared" si="38"/>
        <v>0</v>
      </c>
      <c r="JP15" s="552">
        <f t="shared" si="38"/>
        <v>0</v>
      </c>
      <c r="JQ15" s="552">
        <f t="shared" si="38"/>
        <v>0</v>
      </c>
      <c r="JR15" s="547">
        <f t="shared" si="100"/>
        <v>0</v>
      </c>
      <c r="JS15" s="547">
        <f t="shared" si="39"/>
        <v>0</v>
      </c>
      <c r="JT15" s="547">
        <f t="shared" si="39"/>
        <v>0</v>
      </c>
      <c r="JU15" s="547">
        <f t="shared" si="39"/>
        <v>0</v>
      </c>
      <c r="JV15" s="547">
        <f t="shared" si="39"/>
        <v>0</v>
      </c>
      <c r="JW15" s="547">
        <f t="shared" si="101"/>
        <v>0</v>
      </c>
      <c r="JX15" s="547">
        <f t="shared" si="40"/>
        <v>0</v>
      </c>
      <c r="JY15" s="547">
        <f t="shared" si="40"/>
        <v>0</v>
      </c>
      <c r="JZ15" s="547">
        <f t="shared" si="40"/>
        <v>0</v>
      </c>
      <c r="KA15" s="547">
        <f t="shared" si="40"/>
        <v>0</v>
      </c>
      <c r="KB15" s="552">
        <f t="shared" si="102"/>
        <v>0</v>
      </c>
      <c r="KC15" s="552">
        <f t="shared" si="41"/>
        <v>0</v>
      </c>
      <c r="KD15" s="552">
        <f t="shared" si="41"/>
        <v>0</v>
      </c>
      <c r="KE15" s="552">
        <f t="shared" si="41"/>
        <v>0</v>
      </c>
      <c r="KF15" s="552">
        <f t="shared" si="41"/>
        <v>0</v>
      </c>
      <c r="KG15" s="552">
        <f t="shared" si="103"/>
        <v>0</v>
      </c>
      <c r="KH15" s="552">
        <f t="shared" si="42"/>
        <v>0</v>
      </c>
      <c r="KI15" s="552">
        <f t="shared" si="42"/>
        <v>0</v>
      </c>
      <c r="KJ15" s="552">
        <f t="shared" si="42"/>
        <v>0</v>
      </c>
      <c r="KK15" s="552">
        <f t="shared" si="42"/>
        <v>0</v>
      </c>
      <c r="KL15" s="552">
        <f t="shared" si="104"/>
        <v>0</v>
      </c>
      <c r="KM15" s="552">
        <f t="shared" si="105"/>
        <v>0</v>
      </c>
      <c r="KN15" s="549">
        <f t="shared" si="106"/>
        <v>0</v>
      </c>
      <c r="KO15" s="549">
        <f t="shared" si="43"/>
        <v>0</v>
      </c>
      <c r="KP15" s="549">
        <f t="shared" si="43"/>
        <v>0</v>
      </c>
      <c r="KQ15" s="549">
        <f t="shared" si="43"/>
        <v>0</v>
      </c>
      <c r="KR15" s="549">
        <f t="shared" si="43"/>
        <v>0</v>
      </c>
      <c r="KS15" s="549">
        <f t="shared" si="44"/>
        <v>20612916</v>
      </c>
      <c r="KT15" s="550">
        <f t="shared" si="44"/>
        <v>1735281</v>
      </c>
      <c r="KU15" s="550">
        <f t="shared" si="44"/>
        <v>18877635</v>
      </c>
      <c r="KV15" s="550">
        <f t="shared" si="44"/>
        <v>14580931</v>
      </c>
      <c r="KW15" s="550">
        <f t="shared" si="44"/>
        <v>4296704</v>
      </c>
      <c r="KX15" s="537">
        <f t="shared" si="107"/>
        <v>20612.900000000001</v>
      </c>
      <c r="KY15" s="553">
        <f t="shared" si="108"/>
        <v>20612.900000000001</v>
      </c>
      <c r="KZ15" s="553">
        <f t="shared" si="109"/>
        <v>0</v>
      </c>
      <c r="LA15" s="554">
        <f t="shared" si="110"/>
        <v>20612.900000000001</v>
      </c>
      <c r="LC15" s="723">
        <f t="shared" si="111"/>
        <v>0</v>
      </c>
      <c r="LD15" s="723">
        <f t="shared" si="112"/>
        <v>0</v>
      </c>
      <c r="LE15" s="723">
        <f t="shared" si="113"/>
        <v>0</v>
      </c>
      <c r="LF15" s="723">
        <f t="shared" si="114"/>
        <v>0</v>
      </c>
      <c r="LG15" s="723">
        <f t="shared" si="115"/>
        <v>0</v>
      </c>
      <c r="LH15" s="723">
        <f t="shared" si="116"/>
        <v>0</v>
      </c>
      <c r="LI15" s="555"/>
      <c r="LJ15" s="555"/>
      <c r="LK15" s="555"/>
      <c r="LL15" s="555"/>
      <c r="LM15" s="555"/>
      <c r="LN15" s="555"/>
      <c r="LO15" s="555"/>
      <c r="LP15" s="555"/>
      <c r="LQ15" s="555"/>
      <c r="LR15" s="555"/>
      <c r="LS15" s="555"/>
      <c r="LT15" s="555"/>
      <c r="LU15" s="555"/>
      <c r="LV15" s="555"/>
      <c r="LW15" s="555"/>
      <c r="LX15" s="555"/>
      <c r="LY15" s="555"/>
      <c r="LZ15" s="555"/>
      <c r="MA15" s="555"/>
      <c r="MB15" s="555"/>
      <c r="MC15" s="555"/>
      <c r="MD15" s="555"/>
      <c r="ME15" s="555"/>
      <c r="MF15" s="555"/>
      <c r="MG15" s="555"/>
      <c r="MH15" s="555"/>
      <c r="MI15" s="555"/>
      <c r="MJ15" s="555"/>
      <c r="MK15" s="555"/>
      <c r="ML15" s="555"/>
      <c r="MM15" s="555"/>
      <c r="MN15" s="555"/>
      <c r="MO15" s="555"/>
      <c r="MP15" s="555"/>
      <c r="MQ15" s="555"/>
      <c r="MR15" s="555"/>
      <c r="MS15" s="555"/>
      <c r="MT15" s="555"/>
      <c r="MU15" s="555"/>
      <c r="MV15" s="555"/>
      <c r="MW15" s="555"/>
      <c r="MX15" s="555"/>
      <c r="MY15" s="555"/>
      <c r="MZ15" s="555"/>
      <c r="NA15" s="555"/>
      <c r="NB15" s="555"/>
      <c r="NC15" s="555"/>
      <c r="ND15" s="555"/>
      <c r="NE15" s="555"/>
      <c r="NF15" s="555"/>
      <c r="NG15" s="555"/>
      <c r="NH15" s="555"/>
      <c r="NI15" s="555"/>
      <c r="NJ15" s="555"/>
      <c r="NL15" s="749">
        <f t="shared" si="117"/>
        <v>0</v>
      </c>
      <c r="NM15" s="724">
        <f t="shared" si="118"/>
        <v>0</v>
      </c>
      <c r="NN15" s="724">
        <f t="shared" si="119"/>
        <v>0</v>
      </c>
      <c r="NO15" s="750">
        <f t="shared" si="120"/>
        <v>0</v>
      </c>
      <c r="NP15" s="751">
        <f t="shared" si="45"/>
        <v>0</v>
      </c>
      <c r="NQ15" s="751">
        <f t="shared" si="45"/>
        <v>0</v>
      </c>
      <c r="NR15" s="749">
        <f t="shared" si="121"/>
        <v>0</v>
      </c>
      <c r="NS15" s="724">
        <f t="shared" si="122"/>
        <v>0</v>
      </c>
      <c r="NT15" s="724">
        <f t="shared" si="123"/>
        <v>0</v>
      </c>
    </row>
    <row r="16" spans="1:384">
      <c r="A16" s="533" t="s">
        <v>1224</v>
      </c>
      <c r="B16" s="534"/>
      <c r="C16" s="534"/>
      <c r="D16" s="534"/>
      <c r="E16" s="535">
        <f t="shared" si="46"/>
        <v>0</v>
      </c>
      <c r="F16" s="536"/>
      <c r="G16" s="536"/>
      <c r="H16" s="536"/>
      <c r="I16" s="535">
        <f t="shared" si="47"/>
        <v>0</v>
      </c>
      <c r="J16" s="537">
        <f t="shared" si="48"/>
        <v>0</v>
      </c>
      <c r="K16" s="538">
        <v>274</v>
      </c>
      <c r="L16" s="534"/>
      <c r="M16" s="556">
        <v>0</v>
      </c>
      <c r="N16" s="534"/>
      <c r="O16" s="538">
        <v>1</v>
      </c>
      <c r="P16" s="535">
        <f t="shared" si="1"/>
        <v>275</v>
      </c>
      <c r="Q16" s="538">
        <v>348</v>
      </c>
      <c r="R16" s="534"/>
      <c r="S16" s="556">
        <v>0</v>
      </c>
      <c r="T16" s="534"/>
      <c r="U16" s="538">
        <v>1</v>
      </c>
      <c r="V16" s="535">
        <f t="shared" si="2"/>
        <v>349</v>
      </c>
      <c r="W16" s="538">
        <v>86</v>
      </c>
      <c r="X16" s="534"/>
      <c r="Y16" s="534"/>
      <c r="Z16" s="534"/>
      <c r="AA16" s="538">
        <v>0</v>
      </c>
      <c r="AB16" s="535">
        <f t="shared" si="49"/>
        <v>86</v>
      </c>
      <c r="AC16" s="532">
        <f t="shared" si="50"/>
        <v>710</v>
      </c>
      <c r="AD16" s="324"/>
      <c r="AE16" s="324"/>
      <c r="AF16" s="324"/>
      <c r="AG16" s="324"/>
      <c r="AH16" s="324"/>
      <c r="AI16" s="324"/>
      <c r="AJ16" s="540"/>
      <c r="AK16" s="541">
        <v>0</v>
      </c>
      <c r="AL16" s="542"/>
      <c r="AM16" s="543">
        <v>0</v>
      </c>
      <c r="AN16" s="543"/>
      <c r="AO16" s="540"/>
      <c r="AP16" s="544"/>
      <c r="AQ16" s="543">
        <v>0</v>
      </c>
      <c r="AR16" s="541"/>
      <c r="AS16" s="541"/>
      <c r="AT16" s="534"/>
      <c r="AU16" s="534"/>
      <c r="AV16" s="543">
        <v>0</v>
      </c>
      <c r="AW16" s="543">
        <v>0</v>
      </c>
      <c r="AX16" s="541"/>
      <c r="AY16" s="543">
        <v>0</v>
      </c>
      <c r="AZ16" s="543"/>
      <c r="BA16" s="541"/>
      <c r="BB16" s="543"/>
      <c r="BC16" s="534"/>
      <c r="BD16" s="534"/>
      <c r="BE16" s="543">
        <v>0</v>
      </c>
      <c r="BF16" s="543"/>
      <c r="BG16" s="546"/>
      <c r="BH16" s="547">
        <f t="shared" si="51"/>
        <v>6901512</v>
      </c>
      <c r="BI16" s="548">
        <f t="shared" si="3"/>
        <v>591018</v>
      </c>
      <c r="BJ16" s="548">
        <f t="shared" si="3"/>
        <v>6310494</v>
      </c>
      <c r="BK16" s="548">
        <f t="shared" si="3"/>
        <v>4948988</v>
      </c>
      <c r="BL16" s="548">
        <f t="shared" si="3"/>
        <v>1361506</v>
      </c>
      <c r="BM16" s="547">
        <f t="shared" si="52"/>
        <v>0</v>
      </c>
      <c r="BN16" s="548">
        <f t="shared" si="4"/>
        <v>0</v>
      </c>
      <c r="BO16" s="548">
        <f t="shared" si="4"/>
        <v>0</v>
      </c>
      <c r="BP16" s="548">
        <f t="shared" si="4"/>
        <v>0</v>
      </c>
      <c r="BQ16" s="548">
        <f t="shared" si="4"/>
        <v>0</v>
      </c>
      <c r="BR16" s="547">
        <f t="shared" si="53"/>
        <v>0</v>
      </c>
      <c r="BS16" s="548">
        <f t="shared" si="5"/>
        <v>0</v>
      </c>
      <c r="BT16" s="548">
        <f t="shared" si="5"/>
        <v>0</v>
      </c>
      <c r="BU16" s="548">
        <f t="shared" si="5"/>
        <v>0</v>
      </c>
      <c r="BV16" s="548">
        <f t="shared" si="5"/>
        <v>0</v>
      </c>
      <c r="BW16" s="548"/>
      <c r="BX16" s="548"/>
      <c r="BY16" s="548"/>
      <c r="BZ16" s="548"/>
      <c r="CA16" s="548"/>
      <c r="CB16" s="547">
        <f t="shared" si="54"/>
        <v>197552</v>
      </c>
      <c r="CC16" s="548">
        <f t="shared" si="6"/>
        <v>451</v>
      </c>
      <c r="CD16" s="548">
        <f t="shared" si="6"/>
        <v>197101</v>
      </c>
      <c r="CE16" s="548">
        <f t="shared" si="6"/>
        <v>197101</v>
      </c>
      <c r="CF16" s="548">
        <f t="shared" si="6"/>
        <v>0</v>
      </c>
      <c r="CG16" s="549">
        <f t="shared" si="55"/>
        <v>7099064</v>
      </c>
      <c r="CH16" s="547">
        <f t="shared" si="56"/>
        <v>12209580</v>
      </c>
      <c r="CI16" s="548">
        <f t="shared" si="56"/>
        <v>1021032</v>
      </c>
      <c r="CJ16" s="548">
        <f t="shared" si="56"/>
        <v>11188548</v>
      </c>
      <c r="CK16" s="548">
        <f t="shared" si="56"/>
        <v>8584812</v>
      </c>
      <c r="CL16" s="548">
        <f t="shared" si="56"/>
        <v>2603736</v>
      </c>
      <c r="CM16" s="547">
        <f t="shared" si="57"/>
        <v>0</v>
      </c>
      <c r="CN16" s="548">
        <f t="shared" si="7"/>
        <v>0</v>
      </c>
      <c r="CO16" s="548">
        <f t="shared" si="7"/>
        <v>0</v>
      </c>
      <c r="CP16" s="548">
        <f t="shared" si="7"/>
        <v>0</v>
      </c>
      <c r="CQ16" s="548">
        <f t="shared" si="7"/>
        <v>0</v>
      </c>
      <c r="CR16" s="547">
        <f t="shared" si="58"/>
        <v>0</v>
      </c>
      <c r="CS16" s="548">
        <f t="shared" si="58"/>
        <v>0</v>
      </c>
      <c r="CT16" s="548">
        <f t="shared" si="58"/>
        <v>0</v>
      </c>
      <c r="CU16" s="548">
        <f t="shared" si="58"/>
        <v>0</v>
      </c>
      <c r="CV16" s="548">
        <f t="shared" si="58"/>
        <v>0</v>
      </c>
      <c r="CW16" s="547">
        <f t="shared" si="59"/>
        <v>0</v>
      </c>
      <c r="CX16" s="548">
        <f t="shared" si="8"/>
        <v>0</v>
      </c>
      <c r="CY16" s="548">
        <f t="shared" si="8"/>
        <v>0</v>
      </c>
      <c r="CZ16" s="548">
        <f t="shared" si="8"/>
        <v>0</v>
      </c>
      <c r="DA16" s="548">
        <f t="shared" si="8"/>
        <v>0</v>
      </c>
      <c r="DB16" s="547">
        <f t="shared" si="60"/>
        <v>228176</v>
      </c>
      <c r="DC16" s="548">
        <f t="shared" si="9"/>
        <v>752</v>
      </c>
      <c r="DD16" s="548">
        <f t="shared" si="9"/>
        <v>227424</v>
      </c>
      <c r="DE16" s="548">
        <f t="shared" si="9"/>
        <v>227424</v>
      </c>
      <c r="DF16" s="548">
        <f t="shared" si="9"/>
        <v>0</v>
      </c>
      <c r="DG16" s="549">
        <f t="shared" si="61"/>
        <v>12437756</v>
      </c>
      <c r="DH16" s="547">
        <f t="shared" si="62"/>
        <v>3290790</v>
      </c>
      <c r="DI16" s="548">
        <f t="shared" si="62"/>
        <v>267202</v>
      </c>
      <c r="DJ16" s="548">
        <f t="shared" si="62"/>
        <v>3023588</v>
      </c>
      <c r="DK16" s="548">
        <f t="shared" si="62"/>
        <v>2269712</v>
      </c>
      <c r="DL16" s="548">
        <f t="shared" si="62"/>
        <v>753876</v>
      </c>
      <c r="DM16" s="547">
        <f t="shared" si="63"/>
        <v>0</v>
      </c>
      <c r="DN16" s="548">
        <f t="shared" si="10"/>
        <v>0</v>
      </c>
      <c r="DO16" s="548">
        <f t="shared" si="10"/>
        <v>0</v>
      </c>
      <c r="DP16" s="548">
        <f t="shared" si="10"/>
        <v>0</v>
      </c>
      <c r="DQ16" s="548">
        <f t="shared" si="10"/>
        <v>0</v>
      </c>
      <c r="DR16" s="548"/>
      <c r="DS16" s="548"/>
      <c r="DT16" s="548"/>
      <c r="DU16" s="548"/>
      <c r="DV16" s="548"/>
      <c r="DW16" s="547">
        <f t="shared" si="64"/>
        <v>0</v>
      </c>
      <c r="DX16" s="548">
        <f t="shared" si="11"/>
        <v>0</v>
      </c>
      <c r="DY16" s="548">
        <f t="shared" si="11"/>
        <v>0</v>
      </c>
      <c r="DZ16" s="548">
        <f t="shared" si="11"/>
        <v>0</v>
      </c>
      <c r="EA16" s="548">
        <f t="shared" si="11"/>
        <v>0</v>
      </c>
      <c r="EB16" s="547">
        <f t="shared" si="65"/>
        <v>0</v>
      </c>
      <c r="EC16" s="548">
        <f t="shared" si="12"/>
        <v>0</v>
      </c>
      <c r="ED16" s="548">
        <f t="shared" si="12"/>
        <v>0</v>
      </c>
      <c r="EE16" s="548">
        <f t="shared" si="12"/>
        <v>0</v>
      </c>
      <c r="EF16" s="548">
        <f t="shared" si="12"/>
        <v>0</v>
      </c>
      <c r="EG16" s="549">
        <f t="shared" si="66"/>
        <v>3290790</v>
      </c>
      <c r="EH16" s="549">
        <f t="shared" si="67"/>
        <v>22827610</v>
      </c>
      <c r="EI16" s="550">
        <f t="shared" si="68"/>
        <v>1880455</v>
      </c>
      <c r="EJ16" s="550">
        <f t="shared" si="13"/>
        <v>20947155</v>
      </c>
      <c r="EK16" s="550">
        <f t="shared" si="13"/>
        <v>16228037</v>
      </c>
      <c r="EL16" s="550">
        <f t="shared" si="13"/>
        <v>4719118</v>
      </c>
      <c r="EM16" s="551">
        <f t="shared" si="69"/>
        <v>22401882</v>
      </c>
      <c r="EN16" s="551">
        <f t="shared" si="70"/>
        <v>0</v>
      </c>
      <c r="EO16" s="551">
        <f t="shared" si="71"/>
        <v>0</v>
      </c>
      <c r="EP16" s="551">
        <f t="shared" si="72"/>
        <v>0</v>
      </c>
      <c r="EQ16" s="551">
        <f t="shared" si="73"/>
        <v>425728</v>
      </c>
      <c r="ER16" s="547">
        <f t="shared" si="74"/>
        <v>0</v>
      </c>
      <c r="ES16" s="548">
        <f t="shared" si="74"/>
        <v>0</v>
      </c>
      <c r="ET16" s="548">
        <f t="shared" si="74"/>
        <v>0</v>
      </c>
      <c r="EU16" s="548">
        <f t="shared" si="74"/>
        <v>0</v>
      </c>
      <c r="EV16" s="548">
        <f t="shared" si="74"/>
        <v>0</v>
      </c>
      <c r="EW16" s="547">
        <f t="shared" si="75"/>
        <v>0</v>
      </c>
      <c r="EX16" s="547">
        <f t="shared" si="75"/>
        <v>0</v>
      </c>
      <c r="EY16" s="547">
        <f t="shared" si="75"/>
        <v>0</v>
      </c>
      <c r="EZ16" s="547">
        <f t="shared" si="14"/>
        <v>0</v>
      </c>
      <c r="FA16" s="547">
        <f t="shared" si="14"/>
        <v>0</v>
      </c>
      <c r="FB16" s="552">
        <f t="shared" si="76"/>
        <v>0</v>
      </c>
      <c r="FC16" s="552">
        <f t="shared" si="15"/>
        <v>0</v>
      </c>
      <c r="FD16" s="552">
        <f t="shared" si="15"/>
        <v>0</v>
      </c>
      <c r="FE16" s="552">
        <f t="shared" si="15"/>
        <v>0</v>
      </c>
      <c r="FF16" s="552">
        <f t="shared" si="15"/>
        <v>0</v>
      </c>
      <c r="FG16" s="552">
        <f t="shared" si="77"/>
        <v>0</v>
      </c>
      <c r="FH16" s="552">
        <f t="shared" si="16"/>
        <v>0</v>
      </c>
      <c r="FI16" s="552">
        <f t="shared" si="16"/>
        <v>0</v>
      </c>
      <c r="FJ16" s="552">
        <f t="shared" si="16"/>
        <v>0</v>
      </c>
      <c r="FK16" s="552">
        <f t="shared" si="16"/>
        <v>0</v>
      </c>
      <c r="FL16" s="547">
        <f t="shared" si="78"/>
        <v>0</v>
      </c>
      <c r="FM16" s="547">
        <f t="shared" si="17"/>
        <v>0</v>
      </c>
      <c r="FN16" s="547">
        <f t="shared" si="17"/>
        <v>0</v>
      </c>
      <c r="FO16" s="547">
        <f t="shared" si="17"/>
        <v>0</v>
      </c>
      <c r="FP16" s="547">
        <f t="shared" si="17"/>
        <v>0</v>
      </c>
      <c r="FQ16" s="547">
        <f t="shared" si="79"/>
        <v>0</v>
      </c>
      <c r="FR16" s="547">
        <f t="shared" si="18"/>
        <v>0</v>
      </c>
      <c r="FS16" s="547">
        <f t="shared" si="18"/>
        <v>0</v>
      </c>
      <c r="FT16" s="547">
        <f t="shared" si="18"/>
        <v>0</v>
      </c>
      <c r="FU16" s="547">
        <f t="shared" si="18"/>
        <v>0</v>
      </c>
      <c r="FV16" s="552">
        <f t="shared" si="80"/>
        <v>0</v>
      </c>
      <c r="FW16" s="552">
        <f t="shared" si="19"/>
        <v>0</v>
      </c>
      <c r="FX16" s="552">
        <f t="shared" si="19"/>
        <v>0</v>
      </c>
      <c r="FY16" s="552">
        <f t="shared" si="19"/>
        <v>0</v>
      </c>
      <c r="FZ16" s="552">
        <f t="shared" si="19"/>
        <v>0</v>
      </c>
      <c r="GA16" s="552">
        <f t="shared" si="81"/>
        <v>0</v>
      </c>
      <c r="GB16" s="552">
        <f t="shared" si="20"/>
        <v>0</v>
      </c>
      <c r="GC16" s="552">
        <f t="shared" si="20"/>
        <v>0</v>
      </c>
      <c r="GD16" s="552">
        <f t="shared" si="20"/>
        <v>0</v>
      </c>
      <c r="GE16" s="552">
        <f t="shared" si="20"/>
        <v>0</v>
      </c>
      <c r="GF16" s="552">
        <f t="shared" si="82"/>
        <v>0</v>
      </c>
      <c r="GG16" s="552">
        <f t="shared" si="21"/>
        <v>0</v>
      </c>
      <c r="GH16" s="552">
        <f t="shared" si="21"/>
        <v>0</v>
      </c>
      <c r="GI16" s="552">
        <f t="shared" si="21"/>
        <v>0</v>
      </c>
      <c r="GJ16" s="552">
        <f t="shared" si="21"/>
        <v>0</v>
      </c>
      <c r="GK16" s="552">
        <f t="shared" si="83"/>
        <v>0</v>
      </c>
      <c r="GL16" s="552">
        <f t="shared" si="22"/>
        <v>0</v>
      </c>
      <c r="GM16" s="552">
        <f t="shared" si="22"/>
        <v>0</v>
      </c>
      <c r="GN16" s="552">
        <f t="shared" si="22"/>
        <v>0</v>
      </c>
      <c r="GO16" s="552">
        <f t="shared" si="22"/>
        <v>0</v>
      </c>
      <c r="GP16" s="547">
        <f t="shared" si="84"/>
        <v>0</v>
      </c>
      <c r="GQ16" s="547">
        <f t="shared" si="23"/>
        <v>0</v>
      </c>
      <c r="GR16" s="547">
        <f t="shared" si="23"/>
        <v>0</v>
      </c>
      <c r="GS16" s="547">
        <f t="shared" si="23"/>
        <v>0</v>
      </c>
      <c r="GT16" s="547">
        <f t="shared" si="23"/>
        <v>0</v>
      </c>
      <c r="GU16" s="547">
        <f t="shared" si="85"/>
        <v>0</v>
      </c>
      <c r="GV16" s="547">
        <f t="shared" si="24"/>
        <v>0</v>
      </c>
      <c r="GW16" s="547">
        <f t="shared" si="24"/>
        <v>0</v>
      </c>
      <c r="GX16" s="547">
        <f t="shared" si="24"/>
        <v>0</v>
      </c>
      <c r="GY16" s="547">
        <f t="shared" si="24"/>
        <v>0</v>
      </c>
      <c r="GZ16" s="552">
        <f t="shared" si="86"/>
        <v>0</v>
      </c>
      <c r="HA16" s="552">
        <f t="shared" si="25"/>
        <v>0</v>
      </c>
      <c r="HB16" s="552">
        <f t="shared" si="25"/>
        <v>0</v>
      </c>
      <c r="HC16" s="552">
        <f t="shared" si="25"/>
        <v>0</v>
      </c>
      <c r="HD16" s="552">
        <f t="shared" si="25"/>
        <v>0</v>
      </c>
      <c r="HE16" s="552">
        <f t="shared" si="87"/>
        <v>0</v>
      </c>
      <c r="HF16" s="552">
        <f t="shared" si="26"/>
        <v>0</v>
      </c>
      <c r="HG16" s="552">
        <f t="shared" si="26"/>
        <v>0</v>
      </c>
      <c r="HH16" s="552">
        <f t="shared" si="26"/>
        <v>0</v>
      </c>
      <c r="HI16" s="552">
        <f t="shared" si="26"/>
        <v>0</v>
      </c>
      <c r="HJ16" s="547">
        <f t="shared" si="88"/>
        <v>0</v>
      </c>
      <c r="HK16" s="547">
        <f t="shared" si="27"/>
        <v>0</v>
      </c>
      <c r="HL16" s="547">
        <f t="shared" si="27"/>
        <v>0</v>
      </c>
      <c r="HM16" s="547">
        <f t="shared" si="27"/>
        <v>0</v>
      </c>
      <c r="HN16" s="547">
        <f t="shared" si="27"/>
        <v>0</v>
      </c>
      <c r="HO16" s="547">
        <f t="shared" si="89"/>
        <v>0</v>
      </c>
      <c r="HP16" s="547">
        <f t="shared" si="28"/>
        <v>0</v>
      </c>
      <c r="HQ16" s="547">
        <f t="shared" si="28"/>
        <v>0</v>
      </c>
      <c r="HR16" s="547">
        <f t="shared" si="28"/>
        <v>0</v>
      </c>
      <c r="HS16" s="547">
        <f t="shared" si="28"/>
        <v>0</v>
      </c>
      <c r="HT16" s="552">
        <f t="shared" si="90"/>
        <v>0</v>
      </c>
      <c r="HU16" s="552">
        <f t="shared" si="29"/>
        <v>0</v>
      </c>
      <c r="HV16" s="552">
        <f t="shared" si="29"/>
        <v>0</v>
      </c>
      <c r="HW16" s="552">
        <f t="shared" si="29"/>
        <v>0</v>
      </c>
      <c r="HX16" s="552">
        <f t="shared" si="29"/>
        <v>0</v>
      </c>
      <c r="HY16" s="552">
        <f t="shared" si="91"/>
        <v>0</v>
      </c>
      <c r="HZ16" s="552">
        <f t="shared" si="30"/>
        <v>0</v>
      </c>
      <c r="IA16" s="552">
        <f t="shared" si="30"/>
        <v>0</v>
      </c>
      <c r="IB16" s="552">
        <f t="shared" si="30"/>
        <v>0</v>
      </c>
      <c r="IC16" s="552">
        <f t="shared" si="30"/>
        <v>0</v>
      </c>
      <c r="ID16" s="547">
        <f t="shared" si="92"/>
        <v>0</v>
      </c>
      <c r="IE16" s="547">
        <f t="shared" si="31"/>
        <v>0</v>
      </c>
      <c r="IF16" s="547">
        <f t="shared" si="31"/>
        <v>0</v>
      </c>
      <c r="IG16" s="547">
        <f t="shared" si="31"/>
        <v>0</v>
      </c>
      <c r="IH16" s="547">
        <f t="shared" si="31"/>
        <v>0</v>
      </c>
      <c r="II16" s="547">
        <f t="shared" si="93"/>
        <v>0</v>
      </c>
      <c r="IJ16" s="547">
        <f t="shared" si="32"/>
        <v>0</v>
      </c>
      <c r="IK16" s="547">
        <f t="shared" si="32"/>
        <v>0</v>
      </c>
      <c r="IL16" s="547">
        <f t="shared" si="32"/>
        <v>0</v>
      </c>
      <c r="IM16" s="547">
        <f t="shared" si="32"/>
        <v>0</v>
      </c>
      <c r="IN16" s="552">
        <f t="shared" si="94"/>
        <v>0</v>
      </c>
      <c r="IO16" s="552">
        <f t="shared" si="33"/>
        <v>0</v>
      </c>
      <c r="IP16" s="552">
        <f t="shared" si="33"/>
        <v>0</v>
      </c>
      <c r="IQ16" s="552">
        <f t="shared" si="33"/>
        <v>0</v>
      </c>
      <c r="IR16" s="552">
        <f t="shared" si="33"/>
        <v>0</v>
      </c>
      <c r="IS16" s="552">
        <f t="shared" si="95"/>
        <v>0</v>
      </c>
      <c r="IT16" s="552">
        <f t="shared" si="34"/>
        <v>0</v>
      </c>
      <c r="IU16" s="552">
        <f t="shared" si="34"/>
        <v>0</v>
      </c>
      <c r="IV16" s="552">
        <f t="shared" si="34"/>
        <v>0</v>
      </c>
      <c r="IW16" s="552">
        <f t="shared" si="34"/>
        <v>0</v>
      </c>
      <c r="IX16" s="547">
        <f t="shared" si="96"/>
        <v>0</v>
      </c>
      <c r="IY16" s="547">
        <f t="shared" si="35"/>
        <v>0</v>
      </c>
      <c r="IZ16" s="547">
        <f t="shared" si="35"/>
        <v>0</v>
      </c>
      <c r="JA16" s="547">
        <f t="shared" si="35"/>
        <v>0</v>
      </c>
      <c r="JB16" s="547">
        <f t="shared" si="35"/>
        <v>0</v>
      </c>
      <c r="JC16" s="547">
        <f t="shared" si="97"/>
        <v>0</v>
      </c>
      <c r="JD16" s="547">
        <f t="shared" si="36"/>
        <v>0</v>
      </c>
      <c r="JE16" s="547">
        <f t="shared" si="36"/>
        <v>0</v>
      </c>
      <c r="JF16" s="547">
        <f t="shared" si="36"/>
        <v>0</v>
      </c>
      <c r="JG16" s="547">
        <f t="shared" si="36"/>
        <v>0</v>
      </c>
      <c r="JH16" s="552">
        <f t="shared" si="98"/>
        <v>0</v>
      </c>
      <c r="JI16" s="552">
        <f t="shared" si="37"/>
        <v>0</v>
      </c>
      <c r="JJ16" s="552">
        <f t="shared" si="37"/>
        <v>0</v>
      </c>
      <c r="JK16" s="552">
        <f t="shared" si="37"/>
        <v>0</v>
      </c>
      <c r="JL16" s="552">
        <f t="shared" si="37"/>
        <v>0</v>
      </c>
      <c r="JM16" s="552">
        <f t="shared" si="99"/>
        <v>0</v>
      </c>
      <c r="JN16" s="552">
        <f t="shared" si="38"/>
        <v>0</v>
      </c>
      <c r="JO16" s="552">
        <f t="shared" si="38"/>
        <v>0</v>
      </c>
      <c r="JP16" s="552">
        <f t="shared" si="38"/>
        <v>0</v>
      </c>
      <c r="JQ16" s="552">
        <f t="shared" si="38"/>
        <v>0</v>
      </c>
      <c r="JR16" s="547">
        <f t="shared" si="100"/>
        <v>0</v>
      </c>
      <c r="JS16" s="547">
        <f t="shared" si="39"/>
        <v>0</v>
      </c>
      <c r="JT16" s="547">
        <f t="shared" si="39"/>
        <v>0</v>
      </c>
      <c r="JU16" s="547">
        <f t="shared" si="39"/>
        <v>0</v>
      </c>
      <c r="JV16" s="547">
        <f t="shared" si="39"/>
        <v>0</v>
      </c>
      <c r="JW16" s="547">
        <f t="shared" si="101"/>
        <v>0</v>
      </c>
      <c r="JX16" s="547">
        <f t="shared" si="40"/>
        <v>0</v>
      </c>
      <c r="JY16" s="547">
        <f t="shared" si="40"/>
        <v>0</v>
      </c>
      <c r="JZ16" s="547">
        <f t="shared" si="40"/>
        <v>0</v>
      </c>
      <c r="KA16" s="547">
        <f t="shared" si="40"/>
        <v>0</v>
      </c>
      <c r="KB16" s="552">
        <f t="shared" si="102"/>
        <v>0</v>
      </c>
      <c r="KC16" s="552">
        <f t="shared" si="41"/>
        <v>0</v>
      </c>
      <c r="KD16" s="552">
        <f t="shared" si="41"/>
        <v>0</v>
      </c>
      <c r="KE16" s="552">
        <f t="shared" si="41"/>
        <v>0</v>
      </c>
      <c r="KF16" s="552">
        <f t="shared" si="41"/>
        <v>0</v>
      </c>
      <c r="KG16" s="552">
        <f t="shared" si="103"/>
        <v>0</v>
      </c>
      <c r="KH16" s="552">
        <f t="shared" si="42"/>
        <v>0</v>
      </c>
      <c r="KI16" s="552">
        <f t="shared" si="42"/>
        <v>0</v>
      </c>
      <c r="KJ16" s="552">
        <f t="shared" si="42"/>
        <v>0</v>
      </c>
      <c r="KK16" s="552">
        <f t="shared" si="42"/>
        <v>0</v>
      </c>
      <c r="KL16" s="552">
        <f t="shared" si="104"/>
        <v>0</v>
      </c>
      <c r="KM16" s="552">
        <f t="shared" si="105"/>
        <v>0</v>
      </c>
      <c r="KN16" s="549">
        <f t="shared" si="106"/>
        <v>0</v>
      </c>
      <c r="KO16" s="549">
        <f t="shared" si="43"/>
        <v>0</v>
      </c>
      <c r="KP16" s="549">
        <f t="shared" si="43"/>
        <v>0</v>
      </c>
      <c r="KQ16" s="549">
        <f t="shared" si="43"/>
        <v>0</v>
      </c>
      <c r="KR16" s="549">
        <f t="shared" si="43"/>
        <v>0</v>
      </c>
      <c r="KS16" s="549">
        <f t="shared" si="44"/>
        <v>22827610</v>
      </c>
      <c r="KT16" s="550">
        <f t="shared" si="44"/>
        <v>1880455</v>
      </c>
      <c r="KU16" s="550">
        <f t="shared" si="44"/>
        <v>20947155</v>
      </c>
      <c r="KV16" s="550">
        <f t="shared" si="44"/>
        <v>16228037</v>
      </c>
      <c r="KW16" s="550">
        <f t="shared" si="44"/>
        <v>4719118</v>
      </c>
      <c r="KX16" s="537">
        <f t="shared" si="107"/>
        <v>22827.599999999999</v>
      </c>
      <c r="KY16" s="553">
        <f t="shared" si="108"/>
        <v>22827.599999999999</v>
      </c>
      <c r="KZ16" s="553">
        <f t="shared" si="109"/>
        <v>0</v>
      </c>
      <c r="LA16" s="554">
        <f t="shared" si="110"/>
        <v>22827.599999999999</v>
      </c>
      <c r="LC16" s="723">
        <f t="shared" si="111"/>
        <v>0</v>
      </c>
      <c r="LD16" s="723">
        <f t="shared" si="112"/>
        <v>0</v>
      </c>
      <c r="LE16" s="723">
        <f t="shared" si="113"/>
        <v>0</v>
      </c>
      <c r="LF16" s="723">
        <f t="shared" si="114"/>
        <v>0</v>
      </c>
      <c r="LG16" s="723">
        <f t="shared" si="115"/>
        <v>0</v>
      </c>
      <c r="LH16" s="723">
        <f t="shared" si="116"/>
        <v>0</v>
      </c>
      <c r="LI16" s="555"/>
      <c r="LJ16" s="555"/>
      <c r="LK16" s="555"/>
      <c r="LL16" s="555"/>
      <c r="LM16" s="555"/>
      <c r="LN16" s="555"/>
      <c r="LO16" s="555"/>
      <c r="LP16" s="555"/>
      <c r="LQ16" s="555"/>
      <c r="LR16" s="555"/>
      <c r="LS16" s="555"/>
      <c r="LT16" s="555"/>
      <c r="LU16" s="555"/>
      <c r="LV16" s="555"/>
      <c r="LW16" s="555"/>
      <c r="LX16" s="555"/>
      <c r="LY16" s="555"/>
      <c r="LZ16" s="555"/>
      <c r="MA16" s="555"/>
      <c r="MB16" s="555"/>
      <c r="MC16" s="555"/>
      <c r="MD16" s="555"/>
      <c r="ME16" s="555"/>
      <c r="MF16" s="555"/>
      <c r="MG16" s="555"/>
      <c r="MH16" s="555"/>
      <c r="MI16" s="555"/>
      <c r="MJ16" s="555"/>
      <c r="MK16" s="555"/>
      <c r="ML16" s="555"/>
      <c r="MM16" s="555"/>
      <c r="MN16" s="555"/>
      <c r="MO16" s="555"/>
      <c r="MP16" s="555"/>
      <c r="MQ16" s="555"/>
      <c r="MR16" s="555"/>
      <c r="MS16" s="555"/>
      <c r="MT16" s="555"/>
      <c r="MU16" s="555"/>
      <c r="MV16" s="555"/>
      <c r="MW16" s="555"/>
      <c r="MX16" s="555"/>
      <c r="MY16" s="555"/>
      <c r="MZ16" s="555"/>
      <c r="NA16" s="555"/>
      <c r="NB16" s="555"/>
      <c r="NC16" s="555"/>
      <c r="ND16" s="555"/>
      <c r="NE16" s="555"/>
      <c r="NF16" s="555"/>
      <c r="NG16" s="555"/>
      <c r="NH16" s="555"/>
      <c r="NI16" s="555"/>
      <c r="NJ16" s="555"/>
      <c r="NL16" s="749">
        <f t="shared" si="117"/>
        <v>0</v>
      </c>
      <c r="NM16" s="724">
        <f t="shared" si="118"/>
        <v>0</v>
      </c>
      <c r="NN16" s="724">
        <f t="shared" si="119"/>
        <v>0</v>
      </c>
      <c r="NO16" s="750">
        <f t="shared" si="120"/>
        <v>0</v>
      </c>
      <c r="NP16" s="751">
        <f t="shared" si="45"/>
        <v>0</v>
      </c>
      <c r="NQ16" s="751">
        <f t="shared" si="45"/>
        <v>0</v>
      </c>
      <c r="NR16" s="749">
        <f t="shared" si="121"/>
        <v>0</v>
      </c>
      <c r="NS16" s="724">
        <f t="shared" si="122"/>
        <v>0</v>
      </c>
      <c r="NT16" s="724">
        <f t="shared" si="123"/>
        <v>0</v>
      </c>
    </row>
    <row r="17" spans="1:384">
      <c r="A17" s="533" t="s">
        <v>788</v>
      </c>
      <c r="B17" s="534"/>
      <c r="C17" s="534"/>
      <c r="D17" s="534"/>
      <c r="E17" s="535">
        <f t="shared" si="46"/>
        <v>0</v>
      </c>
      <c r="F17" s="536"/>
      <c r="G17" s="536"/>
      <c r="H17" s="536"/>
      <c r="I17" s="535">
        <f t="shared" si="47"/>
        <v>0</v>
      </c>
      <c r="J17" s="537">
        <f t="shared" si="48"/>
        <v>0</v>
      </c>
      <c r="K17" s="538">
        <v>320</v>
      </c>
      <c r="L17" s="534"/>
      <c r="M17" s="556">
        <v>0</v>
      </c>
      <c r="N17" s="534"/>
      <c r="O17" s="538">
        <v>0</v>
      </c>
      <c r="P17" s="535">
        <f t="shared" si="1"/>
        <v>320</v>
      </c>
      <c r="Q17" s="538">
        <v>387</v>
      </c>
      <c r="R17" s="534"/>
      <c r="S17" s="556">
        <v>0</v>
      </c>
      <c r="T17" s="534"/>
      <c r="U17" s="538">
        <v>0</v>
      </c>
      <c r="V17" s="535">
        <f t="shared" si="2"/>
        <v>387</v>
      </c>
      <c r="W17" s="538">
        <v>91</v>
      </c>
      <c r="X17" s="534"/>
      <c r="Y17" s="534"/>
      <c r="Z17" s="534"/>
      <c r="AA17" s="538">
        <v>1</v>
      </c>
      <c r="AB17" s="535">
        <f t="shared" si="49"/>
        <v>92</v>
      </c>
      <c r="AC17" s="532">
        <f t="shared" si="50"/>
        <v>799</v>
      </c>
      <c r="AD17" s="324">
        <v>15</v>
      </c>
      <c r="AE17" s="324">
        <v>60</v>
      </c>
      <c r="AF17" s="324">
        <v>15</v>
      </c>
      <c r="AG17" s="324">
        <v>110</v>
      </c>
      <c r="AH17" s="324">
        <v>15</v>
      </c>
      <c r="AI17" s="324"/>
      <c r="AJ17" s="540"/>
      <c r="AK17" s="541">
        <v>0</v>
      </c>
      <c r="AL17" s="542"/>
      <c r="AM17" s="543">
        <v>0</v>
      </c>
      <c r="AN17" s="543"/>
      <c r="AO17" s="540"/>
      <c r="AP17" s="544"/>
      <c r="AQ17" s="543">
        <v>0</v>
      </c>
      <c r="AR17" s="541"/>
      <c r="AS17" s="541"/>
      <c r="AT17" s="534"/>
      <c r="AU17" s="534"/>
      <c r="AV17" s="543">
        <v>1</v>
      </c>
      <c r="AW17" s="543">
        <v>0</v>
      </c>
      <c r="AX17" s="541">
        <v>1</v>
      </c>
      <c r="AY17" s="543">
        <v>0</v>
      </c>
      <c r="AZ17" s="543"/>
      <c r="BA17" s="541"/>
      <c r="BB17" s="543"/>
      <c r="BC17" s="534"/>
      <c r="BD17" s="534"/>
      <c r="BE17" s="543">
        <v>0</v>
      </c>
      <c r="BF17" s="543"/>
      <c r="BG17" s="546"/>
      <c r="BH17" s="547">
        <f t="shared" si="51"/>
        <v>8060160</v>
      </c>
      <c r="BI17" s="548">
        <f t="shared" si="3"/>
        <v>690240</v>
      </c>
      <c r="BJ17" s="548">
        <f t="shared" si="3"/>
        <v>7369920</v>
      </c>
      <c r="BK17" s="548">
        <f t="shared" si="3"/>
        <v>5779840</v>
      </c>
      <c r="BL17" s="548">
        <f t="shared" si="3"/>
        <v>1590080</v>
      </c>
      <c r="BM17" s="547">
        <f t="shared" si="52"/>
        <v>0</v>
      </c>
      <c r="BN17" s="548">
        <f t="shared" si="4"/>
        <v>0</v>
      </c>
      <c r="BO17" s="548">
        <f t="shared" si="4"/>
        <v>0</v>
      </c>
      <c r="BP17" s="548">
        <f t="shared" si="4"/>
        <v>0</v>
      </c>
      <c r="BQ17" s="548">
        <f t="shared" si="4"/>
        <v>0</v>
      </c>
      <c r="BR17" s="547">
        <f t="shared" si="53"/>
        <v>0</v>
      </c>
      <c r="BS17" s="548">
        <f t="shared" si="5"/>
        <v>0</v>
      </c>
      <c r="BT17" s="548">
        <f t="shared" si="5"/>
        <v>0</v>
      </c>
      <c r="BU17" s="548">
        <f t="shared" si="5"/>
        <v>0</v>
      </c>
      <c r="BV17" s="548">
        <f t="shared" si="5"/>
        <v>0</v>
      </c>
      <c r="BW17" s="548"/>
      <c r="BX17" s="548"/>
      <c r="BY17" s="548"/>
      <c r="BZ17" s="548"/>
      <c r="CA17" s="548"/>
      <c r="CB17" s="547">
        <f t="shared" si="54"/>
        <v>0</v>
      </c>
      <c r="CC17" s="548">
        <f t="shared" si="6"/>
        <v>0</v>
      </c>
      <c r="CD17" s="548">
        <f t="shared" si="6"/>
        <v>0</v>
      </c>
      <c r="CE17" s="548">
        <f t="shared" si="6"/>
        <v>0</v>
      </c>
      <c r="CF17" s="548">
        <f t="shared" si="6"/>
        <v>0</v>
      </c>
      <c r="CG17" s="549">
        <f t="shared" si="55"/>
        <v>8060160</v>
      </c>
      <c r="CH17" s="547">
        <f t="shared" si="56"/>
        <v>13577895</v>
      </c>
      <c r="CI17" s="548">
        <f t="shared" si="56"/>
        <v>1135458</v>
      </c>
      <c r="CJ17" s="548">
        <f t="shared" si="56"/>
        <v>12442437</v>
      </c>
      <c r="CK17" s="548">
        <f t="shared" si="56"/>
        <v>9546903</v>
      </c>
      <c r="CL17" s="548">
        <f t="shared" si="56"/>
        <v>2895534</v>
      </c>
      <c r="CM17" s="547">
        <f t="shared" si="57"/>
        <v>0</v>
      </c>
      <c r="CN17" s="548">
        <f t="shared" si="7"/>
        <v>0</v>
      </c>
      <c r="CO17" s="548">
        <f t="shared" si="7"/>
        <v>0</v>
      </c>
      <c r="CP17" s="548">
        <f t="shared" si="7"/>
        <v>0</v>
      </c>
      <c r="CQ17" s="548">
        <f t="shared" si="7"/>
        <v>0</v>
      </c>
      <c r="CR17" s="547">
        <f t="shared" si="58"/>
        <v>0</v>
      </c>
      <c r="CS17" s="548">
        <f t="shared" si="58"/>
        <v>0</v>
      </c>
      <c r="CT17" s="548">
        <f t="shared" si="58"/>
        <v>0</v>
      </c>
      <c r="CU17" s="548">
        <f t="shared" si="58"/>
        <v>0</v>
      </c>
      <c r="CV17" s="548">
        <f t="shared" si="58"/>
        <v>0</v>
      </c>
      <c r="CW17" s="547">
        <f t="shared" si="59"/>
        <v>0</v>
      </c>
      <c r="CX17" s="548">
        <f t="shared" si="8"/>
        <v>0</v>
      </c>
      <c r="CY17" s="548">
        <f t="shared" si="8"/>
        <v>0</v>
      </c>
      <c r="CZ17" s="548">
        <f t="shared" si="8"/>
        <v>0</v>
      </c>
      <c r="DA17" s="548">
        <f t="shared" si="8"/>
        <v>0</v>
      </c>
      <c r="DB17" s="547">
        <f t="shared" si="60"/>
        <v>0</v>
      </c>
      <c r="DC17" s="548">
        <f t="shared" si="9"/>
        <v>0</v>
      </c>
      <c r="DD17" s="548">
        <f t="shared" si="9"/>
        <v>0</v>
      </c>
      <c r="DE17" s="548">
        <f t="shared" si="9"/>
        <v>0</v>
      </c>
      <c r="DF17" s="548">
        <f t="shared" si="9"/>
        <v>0</v>
      </c>
      <c r="DG17" s="549">
        <f t="shared" si="61"/>
        <v>13577895</v>
      </c>
      <c r="DH17" s="547">
        <f t="shared" si="62"/>
        <v>3482115</v>
      </c>
      <c r="DI17" s="548">
        <f t="shared" si="62"/>
        <v>282737</v>
      </c>
      <c r="DJ17" s="548">
        <f t="shared" si="62"/>
        <v>3199378</v>
      </c>
      <c r="DK17" s="548">
        <f t="shared" si="62"/>
        <v>2401672</v>
      </c>
      <c r="DL17" s="548">
        <f t="shared" si="62"/>
        <v>797706</v>
      </c>
      <c r="DM17" s="547">
        <f t="shared" si="63"/>
        <v>0</v>
      </c>
      <c r="DN17" s="548">
        <f t="shared" si="10"/>
        <v>0</v>
      </c>
      <c r="DO17" s="548">
        <f t="shared" si="10"/>
        <v>0</v>
      </c>
      <c r="DP17" s="548">
        <f t="shared" si="10"/>
        <v>0</v>
      </c>
      <c r="DQ17" s="548">
        <f t="shared" si="10"/>
        <v>0</v>
      </c>
      <c r="DR17" s="548"/>
      <c r="DS17" s="548"/>
      <c r="DT17" s="548"/>
      <c r="DU17" s="548"/>
      <c r="DV17" s="548"/>
      <c r="DW17" s="547">
        <f t="shared" si="64"/>
        <v>0</v>
      </c>
      <c r="DX17" s="548">
        <f t="shared" si="11"/>
        <v>0</v>
      </c>
      <c r="DY17" s="548">
        <f t="shared" si="11"/>
        <v>0</v>
      </c>
      <c r="DZ17" s="548">
        <f t="shared" si="11"/>
        <v>0</v>
      </c>
      <c r="EA17" s="548">
        <f t="shared" si="11"/>
        <v>0</v>
      </c>
      <c r="EB17" s="547">
        <f t="shared" si="65"/>
        <v>273811</v>
      </c>
      <c r="EC17" s="548">
        <f t="shared" si="12"/>
        <v>903</v>
      </c>
      <c r="ED17" s="548">
        <f t="shared" si="12"/>
        <v>272908</v>
      </c>
      <c r="EE17" s="548">
        <f t="shared" si="12"/>
        <v>272908</v>
      </c>
      <c r="EF17" s="548">
        <f t="shared" si="12"/>
        <v>0</v>
      </c>
      <c r="EG17" s="549">
        <f t="shared" si="66"/>
        <v>3755926</v>
      </c>
      <c r="EH17" s="549">
        <f t="shared" si="67"/>
        <v>25393981</v>
      </c>
      <c r="EI17" s="550">
        <f t="shared" si="68"/>
        <v>2109338</v>
      </c>
      <c r="EJ17" s="550">
        <f t="shared" si="13"/>
        <v>23284643</v>
      </c>
      <c r="EK17" s="550">
        <f t="shared" si="13"/>
        <v>18001323</v>
      </c>
      <c r="EL17" s="550">
        <f t="shared" si="13"/>
        <v>5283320</v>
      </c>
      <c r="EM17" s="551">
        <f t="shared" si="69"/>
        <v>25120170</v>
      </c>
      <c r="EN17" s="551">
        <f t="shared" si="70"/>
        <v>0</v>
      </c>
      <c r="EO17" s="551">
        <f t="shared" si="71"/>
        <v>0</v>
      </c>
      <c r="EP17" s="551">
        <f t="shared" si="72"/>
        <v>0</v>
      </c>
      <c r="EQ17" s="551">
        <f t="shared" si="73"/>
        <v>273811</v>
      </c>
      <c r="ER17" s="547">
        <f t="shared" si="74"/>
        <v>22620</v>
      </c>
      <c r="ES17" s="548">
        <f t="shared" si="74"/>
        <v>450</v>
      </c>
      <c r="ET17" s="548">
        <f t="shared" si="74"/>
        <v>22170</v>
      </c>
      <c r="EU17" s="548">
        <f t="shared" si="74"/>
        <v>22170</v>
      </c>
      <c r="EV17" s="548">
        <f t="shared" si="74"/>
        <v>0</v>
      </c>
      <c r="EW17" s="547">
        <f t="shared" si="75"/>
        <v>90480</v>
      </c>
      <c r="EX17" s="547">
        <f t="shared" si="75"/>
        <v>1800</v>
      </c>
      <c r="EY17" s="547">
        <f t="shared" si="75"/>
        <v>88680</v>
      </c>
      <c r="EZ17" s="547">
        <f t="shared" si="14"/>
        <v>88680</v>
      </c>
      <c r="FA17" s="547">
        <f t="shared" si="14"/>
        <v>0</v>
      </c>
      <c r="FB17" s="552">
        <f t="shared" si="76"/>
        <v>22620</v>
      </c>
      <c r="FC17" s="552">
        <f t="shared" si="15"/>
        <v>450</v>
      </c>
      <c r="FD17" s="552">
        <f t="shared" si="15"/>
        <v>22170</v>
      </c>
      <c r="FE17" s="552">
        <f t="shared" si="15"/>
        <v>22170</v>
      </c>
      <c r="FF17" s="552">
        <f t="shared" si="15"/>
        <v>0</v>
      </c>
      <c r="FG17" s="552">
        <f t="shared" si="77"/>
        <v>165880</v>
      </c>
      <c r="FH17" s="552">
        <f t="shared" si="16"/>
        <v>3300</v>
      </c>
      <c r="FI17" s="552">
        <f t="shared" si="16"/>
        <v>162580</v>
      </c>
      <c r="FJ17" s="552">
        <f t="shared" si="16"/>
        <v>162580</v>
      </c>
      <c r="FK17" s="552">
        <f t="shared" si="16"/>
        <v>0</v>
      </c>
      <c r="FL17" s="547">
        <f t="shared" si="78"/>
        <v>22620</v>
      </c>
      <c r="FM17" s="547">
        <f t="shared" si="17"/>
        <v>450</v>
      </c>
      <c r="FN17" s="547">
        <f t="shared" si="17"/>
        <v>22170</v>
      </c>
      <c r="FO17" s="547">
        <f t="shared" si="17"/>
        <v>22170</v>
      </c>
      <c r="FP17" s="547">
        <f t="shared" si="17"/>
        <v>0</v>
      </c>
      <c r="FQ17" s="547">
        <f t="shared" si="79"/>
        <v>0</v>
      </c>
      <c r="FR17" s="547">
        <f t="shared" si="18"/>
        <v>0</v>
      </c>
      <c r="FS17" s="547">
        <f t="shared" si="18"/>
        <v>0</v>
      </c>
      <c r="FT17" s="547">
        <f t="shared" si="18"/>
        <v>0</v>
      </c>
      <c r="FU17" s="547">
        <f t="shared" si="18"/>
        <v>0</v>
      </c>
      <c r="FV17" s="552">
        <f t="shared" si="80"/>
        <v>0</v>
      </c>
      <c r="FW17" s="552">
        <f t="shared" si="19"/>
        <v>0</v>
      </c>
      <c r="FX17" s="552">
        <f t="shared" si="19"/>
        <v>0</v>
      </c>
      <c r="FY17" s="552">
        <f t="shared" si="19"/>
        <v>0</v>
      </c>
      <c r="FZ17" s="552">
        <f t="shared" si="19"/>
        <v>0</v>
      </c>
      <c r="GA17" s="552">
        <f t="shared" si="81"/>
        <v>0</v>
      </c>
      <c r="GB17" s="552">
        <f t="shared" si="20"/>
        <v>0</v>
      </c>
      <c r="GC17" s="552">
        <f t="shared" si="20"/>
        <v>0</v>
      </c>
      <c r="GD17" s="552">
        <f t="shared" si="20"/>
        <v>0</v>
      </c>
      <c r="GE17" s="552">
        <f t="shared" si="20"/>
        <v>0</v>
      </c>
      <c r="GF17" s="552">
        <f t="shared" si="82"/>
        <v>0</v>
      </c>
      <c r="GG17" s="552">
        <f t="shared" si="21"/>
        <v>0</v>
      </c>
      <c r="GH17" s="552">
        <f t="shared" si="21"/>
        <v>0</v>
      </c>
      <c r="GI17" s="552">
        <f t="shared" si="21"/>
        <v>0</v>
      </c>
      <c r="GJ17" s="552">
        <f t="shared" si="21"/>
        <v>0</v>
      </c>
      <c r="GK17" s="552">
        <f t="shared" si="83"/>
        <v>0</v>
      </c>
      <c r="GL17" s="552">
        <f t="shared" si="22"/>
        <v>0</v>
      </c>
      <c r="GM17" s="552">
        <f t="shared" si="22"/>
        <v>0</v>
      </c>
      <c r="GN17" s="552">
        <f t="shared" si="22"/>
        <v>0</v>
      </c>
      <c r="GO17" s="552">
        <f t="shared" si="22"/>
        <v>0</v>
      </c>
      <c r="GP17" s="547">
        <f t="shared" si="84"/>
        <v>0</v>
      </c>
      <c r="GQ17" s="547">
        <f t="shared" si="23"/>
        <v>0</v>
      </c>
      <c r="GR17" s="547">
        <f t="shared" si="23"/>
        <v>0</v>
      </c>
      <c r="GS17" s="547">
        <f t="shared" si="23"/>
        <v>0</v>
      </c>
      <c r="GT17" s="547">
        <f t="shared" si="23"/>
        <v>0</v>
      </c>
      <c r="GU17" s="547">
        <f t="shared" si="85"/>
        <v>0</v>
      </c>
      <c r="GV17" s="547">
        <f t="shared" si="24"/>
        <v>0</v>
      </c>
      <c r="GW17" s="547">
        <f t="shared" si="24"/>
        <v>0</v>
      </c>
      <c r="GX17" s="547">
        <f t="shared" si="24"/>
        <v>0</v>
      </c>
      <c r="GY17" s="547">
        <f t="shared" si="24"/>
        <v>0</v>
      </c>
      <c r="GZ17" s="552">
        <f t="shared" si="86"/>
        <v>0</v>
      </c>
      <c r="HA17" s="552">
        <f t="shared" si="25"/>
        <v>0</v>
      </c>
      <c r="HB17" s="552">
        <f t="shared" si="25"/>
        <v>0</v>
      </c>
      <c r="HC17" s="552">
        <f t="shared" si="25"/>
        <v>0</v>
      </c>
      <c r="HD17" s="552">
        <f t="shared" si="25"/>
        <v>0</v>
      </c>
      <c r="HE17" s="552">
        <f t="shared" si="87"/>
        <v>0</v>
      </c>
      <c r="HF17" s="552">
        <f t="shared" si="26"/>
        <v>0</v>
      </c>
      <c r="HG17" s="552">
        <f t="shared" si="26"/>
        <v>0</v>
      </c>
      <c r="HH17" s="552">
        <f t="shared" si="26"/>
        <v>0</v>
      </c>
      <c r="HI17" s="552">
        <f t="shared" si="26"/>
        <v>0</v>
      </c>
      <c r="HJ17" s="547">
        <f t="shared" si="88"/>
        <v>0</v>
      </c>
      <c r="HK17" s="547">
        <f t="shared" si="27"/>
        <v>0</v>
      </c>
      <c r="HL17" s="547">
        <f t="shared" si="27"/>
        <v>0</v>
      </c>
      <c r="HM17" s="547">
        <f t="shared" si="27"/>
        <v>0</v>
      </c>
      <c r="HN17" s="547">
        <f t="shared" si="27"/>
        <v>0</v>
      </c>
      <c r="HO17" s="547">
        <f t="shared" si="89"/>
        <v>0</v>
      </c>
      <c r="HP17" s="547">
        <f t="shared" si="28"/>
        <v>0</v>
      </c>
      <c r="HQ17" s="547">
        <f t="shared" si="28"/>
        <v>0</v>
      </c>
      <c r="HR17" s="547">
        <f t="shared" si="28"/>
        <v>0</v>
      </c>
      <c r="HS17" s="547">
        <f t="shared" si="28"/>
        <v>0</v>
      </c>
      <c r="HT17" s="552">
        <f t="shared" si="90"/>
        <v>0</v>
      </c>
      <c r="HU17" s="552">
        <f t="shared" si="29"/>
        <v>0</v>
      </c>
      <c r="HV17" s="552">
        <f t="shared" si="29"/>
        <v>0</v>
      </c>
      <c r="HW17" s="552">
        <f t="shared" si="29"/>
        <v>0</v>
      </c>
      <c r="HX17" s="552">
        <f t="shared" si="29"/>
        <v>0</v>
      </c>
      <c r="HY17" s="552">
        <f t="shared" si="91"/>
        <v>0</v>
      </c>
      <c r="HZ17" s="552">
        <f t="shared" si="30"/>
        <v>0</v>
      </c>
      <c r="IA17" s="552">
        <f t="shared" si="30"/>
        <v>0</v>
      </c>
      <c r="IB17" s="552">
        <f t="shared" si="30"/>
        <v>0</v>
      </c>
      <c r="IC17" s="552">
        <f t="shared" si="30"/>
        <v>0</v>
      </c>
      <c r="ID17" s="547">
        <f t="shared" si="92"/>
        <v>184580</v>
      </c>
      <c r="IE17" s="547">
        <f t="shared" si="31"/>
        <v>28442</v>
      </c>
      <c r="IF17" s="547">
        <f t="shared" si="31"/>
        <v>156138</v>
      </c>
      <c r="IG17" s="547">
        <f t="shared" si="31"/>
        <v>122454</v>
      </c>
      <c r="IH17" s="547">
        <f t="shared" si="31"/>
        <v>33684</v>
      </c>
      <c r="II17" s="547">
        <f t="shared" si="93"/>
        <v>0</v>
      </c>
      <c r="IJ17" s="547">
        <f t="shared" si="32"/>
        <v>0</v>
      </c>
      <c r="IK17" s="547">
        <f t="shared" si="32"/>
        <v>0</v>
      </c>
      <c r="IL17" s="547">
        <f t="shared" si="32"/>
        <v>0</v>
      </c>
      <c r="IM17" s="547">
        <f t="shared" si="32"/>
        <v>0</v>
      </c>
      <c r="IN17" s="552">
        <f t="shared" si="94"/>
        <v>272508</v>
      </c>
      <c r="IO17" s="552">
        <f t="shared" si="33"/>
        <v>34140</v>
      </c>
      <c r="IP17" s="552">
        <f t="shared" si="33"/>
        <v>238368</v>
      </c>
      <c r="IQ17" s="552">
        <f t="shared" si="33"/>
        <v>178938</v>
      </c>
      <c r="IR17" s="552">
        <f t="shared" si="33"/>
        <v>59430</v>
      </c>
      <c r="IS17" s="552">
        <f t="shared" si="95"/>
        <v>0</v>
      </c>
      <c r="IT17" s="552">
        <f t="shared" si="34"/>
        <v>0</v>
      </c>
      <c r="IU17" s="552">
        <f t="shared" si="34"/>
        <v>0</v>
      </c>
      <c r="IV17" s="552">
        <f t="shared" si="34"/>
        <v>0</v>
      </c>
      <c r="IW17" s="552">
        <f t="shared" si="34"/>
        <v>0</v>
      </c>
      <c r="IX17" s="547">
        <f t="shared" si="96"/>
        <v>0</v>
      </c>
      <c r="IY17" s="547">
        <f t="shared" si="35"/>
        <v>0</v>
      </c>
      <c r="IZ17" s="547">
        <f t="shared" si="35"/>
        <v>0</v>
      </c>
      <c r="JA17" s="547">
        <f t="shared" si="35"/>
        <v>0</v>
      </c>
      <c r="JB17" s="547">
        <f t="shared" si="35"/>
        <v>0</v>
      </c>
      <c r="JC17" s="547">
        <f t="shared" si="97"/>
        <v>0</v>
      </c>
      <c r="JD17" s="547">
        <f t="shared" si="36"/>
        <v>0</v>
      </c>
      <c r="JE17" s="547">
        <f t="shared" si="36"/>
        <v>0</v>
      </c>
      <c r="JF17" s="547">
        <f t="shared" si="36"/>
        <v>0</v>
      </c>
      <c r="JG17" s="547">
        <f t="shared" si="36"/>
        <v>0</v>
      </c>
      <c r="JH17" s="552">
        <f t="shared" si="98"/>
        <v>0</v>
      </c>
      <c r="JI17" s="552">
        <f t="shared" si="37"/>
        <v>0</v>
      </c>
      <c r="JJ17" s="552">
        <f t="shared" si="37"/>
        <v>0</v>
      </c>
      <c r="JK17" s="552">
        <f t="shared" si="37"/>
        <v>0</v>
      </c>
      <c r="JL17" s="552">
        <f t="shared" si="37"/>
        <v>0</v>
      </c>
      <c r="JM17" s="552">
        <f t="shared" si="99"/>
        <v>0</v>
      </c>
      <c r="JN17" s="552">
        <f t="shared" si="38"/>
        <v>0</v>
      </c>
      <c r="JO17" s="552">
        <f t="shared" si="38"/>
        <v>0</v>
      </c>
      <c r="JP17" s="552">
        <f t="shared" si="38"/>
        <v>0</v>
      </c>
      <c r="JQ17" s="552">
        <f t="shared" si="38"/>
        <v>0</v>
      </c>
      <c r="JR17" s="547">
        <f t="shared" si="100"/>
        <v>0</v>
      </c>
      <c r="JS17" s="547">
        <f t="shared" si="39"/>
        <v>0</v>
      </c>
      <c r="JT17" s="547">
        <f t="shared" si="39"/>
        <v>0</v>
      </c>
      <c r="JU17" s="547">
        <f t="shared" si="39"/>
        <v>0</v>
      </c>
      <c r="JV17" s="547">
        <f t="shared" si="39"/>
        <v>0</v>
      </c>
      <c r="JW17" s="547">
        <f t="shared" si="101"/>
        <v>0</v>
      </c>
      <c r="JX17" s="547">
        <f t="shared" si="40"/>
        <v>0</v>
      </c>
      <c r="JY17" s="547">
        <f t="shared" si="40"/>
        <v>0</v>
      </c>
      <c r="JZ17" s="547">
        <f t="shared" si="40"/>
        <v>0</v>
      </c>
      <c r="KA17" s="547">
        <f t="shared" si="40"/>
        <v>0</v>
      </c>
      <c r="KB17" s="552">
        <f t="shared" si="102"/>
        <v>0</v>
      </c>
      <c r="KC17" s="552">
        <f t="shared" si="41"/>
        <v>0</v>
      </c>
      <c r="KD17" s="552">
        <f t="shared" si="41"/>
        <v>0</v>
      </c>
      <c r="KE17" s="552">
        <f t="shared" si="41"/>
        <v>0</v>
      </c>
      <c r="KF17" s="552">
        <f t="shared" si="41"/>
        <v>0</v>
      </c>
      <c r="KG17" s="552">
        <f t="shared" si="103"/>
        <v>0</v>
      </c>
      <c r="KH17" s="552">
        <f t="shared" si="42"/>
        <v>0</v>
      </c>
      <c r="KI17" s="552">
        <f t="shared" si="42"/>
        <v>0</v>
      </c>
      <c r="KJ17" s="552">
        <f t="shared" si="42"/>
        <v>0</v>
      </c>
      <c r="KK17" s="552">
        <f t="shared" si="42"/>
        <v>0</v>
      </c>
      <c r="KL17" s="552">
        <f t="shared" si="104"/>
        <v>324220</v>
      </c>
      <c r="KM17" s="552">
        <f t="shared" si="105"/>
        <v>457088</v>
      </c>
      <c r="KN17" s="549">
        <f t="shared" si="106"/>
        <v>781308</v>
      </c>
      <c r="KO17" s="549">
        <f t="shared" si="43"/>
        <v>69032</v>
      </c>
      <c r="KP17" s="549">
        <f t="shared" si="43"/>
        <v>712276</v>
      </c>
      <c r="KQ17" s="549">
        <f t="shared" si="43"/>
        <v>619162</v>
      </c>
      <c r="KR17" s="549">
        <f t="shared" si="43"/>
        <v>93114</v>
      </c>
      <c r="KS17" s="549">
        <f t="shared" si="44"/>
        <v>26175289</v>
      </c>
      <c r="KT17" s="550">
        <f t="shared" si="44"/>
        <v>2178370</v>
      </c>
      <c r="KU17" s="550">
        <f t="shared" si="44"/>
        <v>23996919</v>
      </c>
      <c r="KV17" s="550">
        <f t="shared" si="44"/>
        <v>18620485</v>
      </c>
      <c r="KW17" s="550">
        <f t="shared" si="44"/>
        <v>5376434</v>
      </c>
      <c r="KX17" s="537">
        <f t="shared" si="107"/>
        <v>26175.3</v>
      </c>
      <c r="KY17" s="553">
        <f t="shared" si="108"/>
        <v>25851.1</v>
      </c>
      <c r="KZ17" s="553">
        <f t="shared" si="109"/>
        <v>324.2</v>
      </c>
      <c r="LA17" s="554">
        <f t="shared" si="110"/>
        <v>26175.3</v>
      </c>
      <c r="LC17" s="723">
        <f t="shared" si="111"/>
        <v>1508</v>
      </c>
      <c r="LD17" s="723">
        <f t="shared" si="112"/>
        <v>1508</v>
      </c>
      <c r="LE17" s="723">
        <f t="shared" si="113"/>
        <v>1508</v>
      </c>
      <c r="LF17" s="723">
        <f t="shared" si="114"/>
        <v>1508</v>
      </c>
      <c r="LG17" s="723">
        <f t="shared" si="115"/>
        <v>1508</v>
      </c>
      <c r="LH17" s="723">
        <f t="shared" si="116"/>
        <v>0</v>
      </c>
      <c r="LI17" s="555"/>
      <c r="LJ17" s="555"/>
      <c r="LK17" s="555"/>
      <c r="LL17" s="555"/>
      <c r="LM17" s="555"/>
      <c r="LN17" s="555"/>
      <c r="LO17" s="555"/>
      <c r="LP17" s="555"/>
      <c r="LQ17" s="555"/>
      <c r="LR17" s="555"/>
      <c r="LS17" s="555"/>
      <c r="LT17" s="555"/>
      <c r="LU17" s="555"/>
      <c r="LV17" s="555"/>
      <c r="LW17" s="555"/>
      <c r="LX17" s="555"/>
      <c r="LY17" s="555"/>
      <c r="LZ17" s="555"/>
      <c r="MA17" s="555"/>
      <c r="MB17" s="555"/>
      <c r="MC17" s="555"/>
      <c r="MD17" s="555"/>
      <c r="ME17" s="555"/>
      <c r="MF17" s="555"/>
      <c r="MG17" s="555"/>
      <c r="MH17" s="555"/>
      <c r="MI17" s="555"/>
      <c r="MJ17" s="555"/>
      <c r="MK17" s="555"/>
      <c r="ML17" s="555"/>
      <c r="MM17" s="555"/>
      <c r="MN17" s="555"/>
      <c r="MO17" s="555"/>
      <c r="MP17" s="555"/>
      <c r="MQ17" s="555"/>
      <c r="MR17" s="555"/>
      <c r="MS17" s="555"/>
      <c r="MT17" s="555"/>
      <c r="MU17" s="555"/>
      <c r="MV17" s="555"/>
      <c r="MW17" s="555"/>
      <c r="MX17" s="555"/>
      <c r="MY17" s="555"/>
      <c r="MZ17" s="555"/>
      <c r="NA17" s="555"/>
      <c r="NB17" s="555"/>
      <c r="NC17" s="555"/>
      <c r="ND17" s="555"/>
      <c r="NE17" s="555"/>
      <c r="NF17" s="555"/>
      <c r="NG17" s="555"/>
      <c r="NH17" s="555"/>
      <c r="NI17" s="555"/>
      <c r="NJ17" s="555"/>
      <c r="NL17" s="749">
        <f t="shared" si="117"/>
        <v>184580</v>
      </c>
      <c r="NM17" s="724">
        <f t="shared" si="118"/>
        <v>0</v>
      </c>
      <c r="NN17" s="724">
        <f t="shared" si="119"/>
        <v>272508</v>
      </c>
      <c r="NO17" s="750">
        <f t="shared" si="120"/>
        <v>156138</v>
      </c>
      <c r="NP17" s="751">
        <f t="shared" si="45"/>
        <v>0</v>
      </c>
      <c r="NQ17" s="751">
        <f t="shared" si="45"/>
        <v>238368</v>
      </c>
      <c r="NR17" s="749">
        <f t="shared" si="121"/>
        <v>28442</v>
      </c>
      <c r="NS17" s="724">
        <f t="shared" si="122"/>
        <v>0</v>
      </c>
      <c r="NT17" s="724">
        <f t="shared" si="123"/>
        <v>34140</v>
      </c>
    </row>
    <row r="18" spans="1:384">
      <c r="A18" s="533" t="s">
        <v>789</v>
      </c>
      <c r="B18" s="534"/>
      <c r="C18" s="534"/>
      <c r="D18" s="534"/>
      <c r="E18" s="535">
        <f t="shared" si="46"/>
        <v>0</v>
      </c>
      <c r="F18" s="536"/>
      <c r="G18" s="536"/>
      <c r="H18" s="536"/>
      <c r="I18" s="535">
        <f t="shared" si="47"/>
        <v>0</v>
      </c>
      <c r="J18" s="537">
        <f t="shared" si="48"/>
        <v>0</v>
      </c>
      <c r="K18" s="538">
        <v>396</v>
      </c>
      <c r="L18" s="534"/>
      <c r="M18" s="556">
        <v>0</v>
      </c>
      <c r="N18" s="534"/>
      <c r="O18" s="538">
        <v>1</v>
      </c>
      <c r="P18" s="535">
        <f t="shared" si="1"/>
        <v>397</v>
      </c>
      <c r="Q18" s="538">
        <v>486</v>
      </c>
      <c r="R18" s="534"/>
      <c r="S18" s="556">
        <v>0</v>
      </c>
      <c r="T18" s="534"/>
      <c r="U18" s="538">
        <v>0</v>
      </c>
      <c r="V18" s="535">
        <f t="shared" si="2"/>
        <v>486</v>
      </c>
      <c r="W18" s="538">
        <v>116</v>
      </c>
      <c r="X18" s="534"/>
      <c r="Y18" s="534"/>
      <c r="Z18" s="534"/>
      <c r="AA18" s="538">
        <v>0</v>
      </c>
      <c r="AB18" s="535">
        <f t="shared" si="49"/>
        <v>116</v>
      </c>
      <c r="AC18" s="532">
        <f t="shared" si="50"/>
        <v>999</v>
      </c>
      <c r="AD18" s="324">
        <v>60</v>
      </c>
      <c r="AE18" s="324">
        <v>45</v>
      </c>
      <c r="AF18" s="324"/>
      <c r="AG18" s="324">
        <v>75</v>
      </c>
      <c r="AH18" s="324"/>
      <c r="AI18" s="324"/>
      <c r="AJ18" s="540"/>
      <c r="AK18" s="541">
        <v>1</v>
      </c>
      <c r="AL18" s="542"/>
      <c r="AM18" s="543">
        <v>0</v>
      </c>
      <c r="AN18" s="543"/>
      <c r="AO18" s="540"/>
      <c r="AP18" s="544"/>
      <c r="AQ18" s="543">
        <v>0</v>
      </c>
      <c r="AR18" s="541"/>
      <c r="AS18" s="541"/>
      <c r="AT18" s="534"/>
      <c r="AU18" s="534"/>
      <c r="AV18" s="543">
        <v>1</v>
      </c>
      <c r="AW18" s="543">
        <v>1</v>
      </c>
      <c r="AX18" s="541"/>
      <c r="AY18" s="543">
        <v>0</v>
      </c>
      <c r="AZ18" s="543"/>
      <c r="BA18" s="541"/>
      <c r="BB18" s="543"/>
      <c r="BC18" s="534"/>
      <c r="BD18" s="534"/>
      <c r="BE18" s="543">
        <v>0</v>
      </c>
      <c r="BF18" s="543"/>
      <c r="BG18" s="546"/>
      <c r="BH18" s="547">
        <f t="shared" si="51"/>
        <v>9974448</v>
      </c>
      <c r="BI18" s="548">
        <f t="shared" si="3"/>
        <v>854172</v>
      </c>
      <c r="BJ18" s="548">
        <f t="shared" si="3"/>
        <v>9120276</v>
      </c>
      <c r="BK18" s="548">
        <f t="shared" si="3"/>
        <v>7152552</v>
      </c>
      <c r="BL18" s="548">
        <f t="shared" si="3"/>
        <v>1967724</v>
      </c>
      <c r="BM18" s="547">
        <f t="shared" si="52"/>
        <v>0</v>
      </c>
      <c r="BN18" s="548">
        <f t="shared" si="4"/>
        <v>0</v>
      </c>
      <c r="BO18" s="548">
        <f t="shared" si="4"/>
        <v>0</v>
      </c>
      <c r="BP18" s="548">
        <f t="shared" si="4"/>
        <v>0</v>
      </c>
      <c r="BQ18" s="548">
        <f t="shared" si="4"/>
        <v>0</v>
      </c>
      <c r="BR18" s="547">
        <f t="shared" si="53"/>
        <v>0</v>
      </c>
      <c r="BS18" s="548">
        <f t="shared" si="5"/>
        <v>0</v>
      </c>
      <c r="BT18" s="548">
        <f t="shared" si="5"/>
        <v>0</v>
      </c>
      <c r="BU18" s="548">
        <f t="shared" si="5"/>
        <v>0</v>
      </c>
      <c r="BV18" s="548">
        <f t="shared" si="5"/>
        <v>0</v>
      </c>
      <c r="BW18" s="548"/>
      <c r="BX18" s="548"/>
      <c r="BY18" s="548"/>
      <c r="BZ18" s="548"/>
      <c r="CA18" s="548"/>
      <c r="CB18" s="547">
        <f t="shared" si="54"/>
        <v>197552</v>
      </c>
      <c r="CC18" s="548">
        <f t="shared" si="6"/>
        <v>451</v>
      </c>
      <c r="CD18" s="548">
        <f t="shared" si="6"/>
        <v>197101</v>
      </c>
      <c r="CE18" s="548">
        <f t="shared" si="6"/>
        <v>197101</v>
      </c>
      <c r="CF18" s="548">
        <f t="shared" si="6"/>
        <v>0</v>
      </c>
      <c r="CG18" s="549">
        <f t="shared" si="55"/>
        <v>10172000</v>
      </c>
      <c r="CH18" s="547">
        <f t="shared" si="56"/>
        <v>17051310</v>
      </c>
      <c r="CI18" s="548">
        <f t="shared" si="56"/>
        <v>1425924</v>
      </c>
      <c r="CJ18" s="548">
        <f t="shared" si="56"/>
        <v>15625386</v>
      </c>
      <c r="CK18" s="548">
        <f t="shared" si="56"/>
        <v>11989134</v>
      </c>
      <c r="CL18" s="548">
        <f t="shared" si="56"/>
        <v>3636252</v>
      </c>
      <c r="CM18" s="547">
        <f t="shared" si="57"/>
        <v>0</v>
      </c>
      <c r="CN18" s="548">
        <f t="shared" si="7"/>
        <v>0</v>
      </c>
      <c r="CO18" s="548">
        <f t="shared" si="7"/>
        <v>0</v>
      </c>
      <c r="CP18" s="548">
        <f t="shared" si="7"/>
        <v>0</v>
      </c>
      <c r="CQ18" s="548">
        <f t="shared" si="7"/>
        <v>0</v>
      </c>
      <c r="CR18" s="547">
        <f t="shared" si="58"/>
        <v>0</v>
      </c>
      <c r="CS18" s="548">
        <f t="shared" si="58"/>
        <v>0</v>
      </c>
      <c r="CT18" s="548">
        <f t="shared" si="58"/>
        <v>0</v>
      </c>
      <c r="CU18" s="548">
        <f t="shared" si="58"/>
        <v>0</v>
      </c>
      <c r="CV18" s="548">
        <f t="shared" si="58"/>
        <v>0</v>
      </c>
      <c r="CW18" s="547">
        <f t="shared" si="59"/>
        <v>0</v>
      </c>
      <c r="CX18" s="548">
        <f t="shared" si="8"/>
        <v>0</v>
      </c>
      <c r="CY18" s="548">
        <f t="shared" si="8"/>
        <v>0</v>
      </c>
      <c r="CZ18" s="548">
        <f t="shared" si="8"/>
        <v>0</v>
      </c>
      <c r="DA18" s="548">
        <f t="shared" si="8"/>
        <v>0</v>
      </c>
      <c r="DB18" s="547">
        <f t="shared" si="60"/>
        <v>0</v>
      </c>
      <c r="DC18" s="548">
        <f t="shared" si="9"/>
        <v>0</v>
      </c>
      <c r="DD18" s="548">
        <f t="shared" si="9"/>
        <v>0</v>
      </c>
      <c r="DE18" s="548">
        <f t="shared" si="9"/>
        <v>0</v>
      </c>
      <c r="DF18" s="548">
        <f t="shared" si="9"/>
        <v>0</v>
      </c>
      <c r="DG18" s="549">
        <f t="shared" si="61"/>
        <v>17051310</v>
      </c>
      <c r="DH18" s="547">
        <f t="shared" si="62"/>
        <v>4438740</v>
      </c>
      <c r="DI18" s="548">
        <f t="shared" si="62"/>
        <v>360412</v>
      </c>
      <c r="DJ18" s="548">
        <f t="shared" si="62"/>
        <v>4078328</v>
      </c>
      <c r="DK18" s="548">
        <f t="shared" si="62"/>
        <v>3061472</v>
      </c>
      <c r="DL18" s="548">
        <f t="shared" si="62"/>
        <v>1016856</v>
      </c>
      <c r="DM18" s="547">
        <f t="shared" si="63"/>
        <v>0</v>
      </c>
      <c r="DN18" s="548">
        <f t="shared" si="10"/>
        <v>0</v>
      </c>
      <c r="DO18" s="548">
        <f t="shared" si="10"/>
        <v>0</v>
      </c>
      <c r="DP18" s="548">
        <f t="shared" si="10"/>
        <v>0</v>
      </c>
      <c r="DQ18" s="548">
        <f t="shared" si="10"/>
        <v>0</v>
      </c>
      <c r="DR18" s="548"/>
      <c r="DS18" s="548"/>
      <c r="DT18" s="548"/>
      <c r="DU18" s="548"/>
      <c r="DV18" s="548"/>
      <c r="DW18" s="547">
        <f t="shared" si="64"/>
        <v>0</v>
      </c>
      <c r="DX18" s="548">
        <f t="shared" si="11"/>
        <v>0</v>
      </c>
      <c r="DY18" s="548">
        <f t="shared" si="11"/>
        <v>0</v>
      </c>
      <c r="DZ18" s="548">
        <f t="shared" si="11"/>
        <v>0</v>
      </c>
      <c r="EA18" s="548">
        <f t="shared" si="11"/>
        <v>0</v>
      </c>
      <c r="EB18" s="547">
        <f t="shared" si="65"/>
        <v>0</v>
      </c>
      <c r="EC18" s="548">
        <f t="shared" si="12"/>
        <v>0</v>
      </c>
      <c r="ED18" s="548">
        <f t="shared" si="12"/>
        <v>0</v>
      </c>
      <c r="EE18" s="548">
        <f t="shared" si="12"/>
        <v>0</v>
      </c>
      <c r="EF18" s="548">
        <f t="shared" si="12"/>
        <v>0</v>
      </c>
      <c r="EG18" s="549">
        <f t="shared" si="66"/>
        <v>4438740</v>
      </c>
      <c r="EH18" s="549">
        <f t="shared" si="67"/>
        <v>31662050</v>
      </c>
      <c r="EI18" s="550">
        <f t="shared" si="68"/>
        <v>2640959</v>
      </c>
      <c r="EJ18" s="550">
        <f t="shared" si="13"/>
        <v>29021091</v>
      </c>
      <c r="EK18" s="550">
        <f t="shared" si="13"/>
        <v>22400259</v>
      </c>
      <c r="EL18" s="550">
        <f t="shared" si="13"/>
        <v>6620832</v>
      </c>
      <c r="EM18" s="551">
        <f t="shared" si="69"/>
        <v>31464498</v>
      </c>
      <c r="EN18" s="551">
        <f t="shared" si="70"/>
        <v>0</v>
      </c>
      <c r="EO18" s="551">
        <f t="shared" si="71"/>
        <v>0</v>
      </c>
      <c r="EP18" s="551">
        <f t="shared" si="72"/>
        <v>0</v>
      </c>
      <c r="EQ18" s="551">
        <f t="shared" si="73"/>
        <v>197552</v>
      </c>
      <c r="ER18" s="547">
        <f t="shared" si="74"/>
        <v>90480</v>
      </c>
      <c r="ES18" s="548">
        <f t="shared" si="74"/>
        <v>1800</v>
      </c>
      <c r="ET18" s="548">
        <f t="shared" si="74"/>
        <v>88680</v>
      </c>
      <c r="EU18" s="548">
        <f t="shared" si="74"/>
        <v>88680</v>
      </c>
      <c r="EV18" s="548">
        <f t="shared" si="74"/>
        <v>0</v>
      </c>
      <c r="EW18" s="547">
        <f t="shared" si="75"/>
        <v>67860</v>
      </c>
      <c r="EX18" s="547">
        <f t="shared" si="75"/>
        <v>1350</v>
      </c>
      <c r="EY18" s="547">
        <f t="shared" si="75"/>
        <v>66510</v>
      </c>
      <c r="EZ18" s="547">
        <f t="shared" si="14"/>
        <v>66510</v>
      </c>
      <c r="FA18" s="547">
        <f t="shared" si="14"/>
        <v>0</v>
      </c>
      <c r="FB18" s="552">
        <f t="shared" si="76"/>
        <v>0</v>
      </c>
      <c r="FC18" s="552">
        <f t="shared" si="15"/>
        <v>0</v>
      </c>
      <c r="FD18" s="552">
        <f t="shared" si="15"/>
        <v>0</v>
      </c>
      <c r="FE18" s="552">
        <f t="shared" si="15"/>
        <v>0</v>
      </c>
      <c r="FF18" s="552">
        <f t="shared" si="15"/>
        <v>0</v>
      </c>
      <c r="FG18" s="552">
        <f t="shared" si="77"/>
        <v>113100</v>
      </c>
      <c r="FH18" s="552">
        <f t="shared" si="16"/>
        <v>2250</v>
      </c>
      <c r="FI18" s="552">
        <f t="shared" si="16"/>
        <v>110850</v>
      </c>
      <c r="FJ18" s="552">
        <f t="shared" si="16"/>
        <v>110850</v>
      </c>
      <c r="FK18" s="552">
        <f t="shared" si="16"/>
        <v>0</v>
      </c>
      <c r="FL18" s="547">
        <f t="shared" si="78"/>
        <v>0</v>
      </c>
      <c r="FM18" s="547">
        <f t="shared" si="17"/>
        <v>0</v>
      </c>
      <c r="FN18" s="547">
        <f t="shared" si="17"/>
        <v>0</v>
      </c>
      <c r="FO18" s="547">
        <f t="shared" si="17"/>
        <v>0</v>
      </c>
      <c r="FP18" s="547">
        <f t="shared" si="17"/>
        <v>0</v>
      </c>
      <c r="FQ18" s="547">
        <f t="shared" si="79"/>
        <v>0</v>
      </c>
      <c r="FR18" s="547">
        <f t="shared" si="18"/>
        <v>0</v>
      </c>
      <c r="FS18" s="547">
        <f t="shared" si="18"/>
        <v>0</v>
      </c>
      <c r="FT18" s="547">
        <f t="shared" si="18"/>
        <v>0</v>
      </c>
      <c r="FU18" s="547">
        <f t="shared" si="18"/>
        <v>0</v>
      </c>
      <c r="FV18" s="552">
        <f t="shared" si="80"/>
        <v>0</v>
      </c>
      <c r="FW18" s="552">
        <f t="shared" si="19"/>
        <v>0</v>
      </c>
      <c r="FX18" s="552">
        <f t="shared" si="19"/>
        <v>0</v>
      </c>
      <c r="FY18" s="552">
        <f t="shared" si="19"/>
        <v>0</v>
      </c>
      <c r="FZ18" s="552">
        <f t="shared" si="19"/>
        <v>0</v>
      </c>
      <c r="GA18" s="552">
        <f t="shared" si="81"/>
        <v>262084</v>
      </c>
      <c r="GB18" s="552">
        <f t="shared" si="20"/>
        <v>44104</v>
      </c>
      <c r="GC18" s="552">
        <f t="shared" si="20"/>
        <v>217980</v>
      </c>
      <c r="GD18" s="552">
        <f t="shared" si="20"/>
        <v>167250</v>
      </c>
      <c r="GE18" s="552">
        <f t="shared" si="20"/>
        <v>50730</v>
      </c>
      <c r="GF18" s="552">
        <f t="shared" si="82"/>
        <v>0</v>
      </c>
      <c r="GG18" s="552">
        <f t="shared" si="21"/>
        <v>0</v>
      </c>
      <c r="GH18" s="552">
        <f t="shared" si="21"/>
        <v>0</v>
      </c>
      <c r="GI18" s="552">
        <f t="shared" si="21"/>
        <v>0</v>
      </c>
      <c r="GJ18" s="552">
        <f t="shared" si="21"/>
        <v>0</v>
      </c>
      <c r="GK18" s="552">
        <f t="shared" si="83"/>
        <v>0</v>
      </c>
      <c r="GL18" s="552">
        <f t="shared" si="22"/>
        <v>0</v>
      </c>
      <c r="GM18" s="552">
        <f t="shared" si="22"/>
        <v>0</v>
      </c>
      <c r="GN18" s="552">
        <f t="shared" si="22"/>
        <v>0</v>
      </c>
      <c r="GO18" s="552">
        <f t="shared" si="22"/>
        <v>0</v>
      </c>
      <c r="GP18" s="547">
        <f t="shared" si="84"/>
        <v>0</v>
      </c>
      <c r="GQ18" s="547">
        <f t="shared" si="23"/>
        <v>0</v>
      </c>
      <c r="GR18" s="547">
        <f t="shared" si="23"/>
        <v>0</v>
      </c>
      <c r="GS18" s="547">
        <f t="shared" si="23"/>
        <v>0</v>
      </c>
      <c r="GT18" s="547">
        <f t="shared" si="23"/>
        <v>0</v>
      </c>
      <c r="GU18" s="547">
        <f t="shared" si="85"/>
        <v>0</v>
      </c>
      <c r="GV18" s="547">
        <f t="shared" si="24"/>
        <v>0</v>
      </c>
      <c r="GW18" s="547">
        <f t="shared" si="24"/>
        <v>0</v>
      </c>
      <c r="GX18" s="547">
        <f t="shared" si="24"/>
        <v>0</v>
      </c>
      <c r="GY18" s="547">
        <f t="shared" si="24"/>
        <v>0</v>
      </c>
      <c r="GZ18" s="552">
        <f t="shared" si="86"/>
        <v>0</v>
      </c>
      <c r="HA18" s="552">
        <f t="shared" si="25"/>
        <v>0</v>
      </c>
      <c r="HB18" s="552">
        <f t="shared" si="25"/>
        <v>0</v>
      </c>
      <c r="HC18" s="552">
        <f t="shared" si="25"/>
        <v>0</v>
      </c>
      <c r="HD18" s="552">
        <f t="shared" si="25"/>
        <v>0</v>
      </c>
      <c r="HE18" s="552">
        <f t="shared" si="87"/>
        <v>0</v>
      </c>
      <c r="HF18" s="552">
        <f t="shared" si="26"/>
        <v>0</v>
      </c>
      <c r="HG18" s="552">
        <f t="shared" si="26"/>
        <v>0</v>
      </c>
      <c r="HH18" s="552">
        <f t="shared" si="26"/>
        <v>0</v>
      </c>
      <c r="HI18" s="552">
        <f t="shared" si="26"/>
        <v>0</v>
      </c>
      <c r="HJ18" s="547">
        <f t="shared" si="88"/>
        <v>0</v>
      </c>
      <c r="HK18" s="547">
        <f t="shared" si="27"/>
        <v>0</v>
      </c>
      <c r="HL18" s="547">
        <f t="shared" si="27"/>
        <v>0</v>
      </c>
      <c r="HM18" s="547">
        <f t="shared" si="27"/>
        <v>0</v>
      </c>
      <c r="HN18" s="547">
        <f t="shared" si="27"/>
        <v>0</v>
      </c>
      <c r="HO18" s="547">
        <f t="shared" si="89"/>
        <v>0</v>
      </c>
      <c r="HP18" s="547">
        <f t="shared" si="28"/>
        <v>0</v>
      </c>
      <c r="HQ18" s="547">
        <f t="shared" si="28"/>
        <v>0</v>
      </c>
      <c r="HR18" s="547">
        <f t="shared" si="28"/>
        <v>0</v>
      </c>
      <c r="HS18" s="547">
        <f t="shared" si="28"/>
        <v>0</v>
      </c>
      <c r="HT18" s="552">
        <f t="shared" si="90"/>
        <v>0</v>
      </c>
      <c r="HU18" s="552">
        <f t="shared" si="29"/>
        <v>0</v>
      </c>
      <c r="HV18" s="552">
        <f t="shared" si="29"/>
        <v>0</v>
      </c>
      <c r="HW18" s="552">
        <f t="shared" si="29"/>
        <v>0</v>
      </c>
      <c r="HX18" s="552">
        <f t="shared" si="29"/>
        <v>0</v>
      </c>
      <c r="HY18" s="552">
        <f t="shared" si="91"/>
        <v>0</v>
      </c>
      <c r="HZ18" s="552">
        <f t="shared" si="30"/>
        <v>0</v>
      </c>
      <c r="IA18" s="552">
        <f t="shared" si="30"/>
        <v>0</v>
      </c>
      <c r="IB18" s="552">
        <f t="shared" si="30"/>
        <v>0</v>
      </c>
      <c r="IC18" s="552">
        <f t="shared" si="30"/>
        <v>0</v>
      </c>
      <c r="ID18" s="547">
        <f t="shared" si="92"/>
        <v>184580</v>
      </c>
      <c r="IE18" s="547">
        <f t="shared" si="31"/>
        <v>28442</v>
      </c>
      <c r="IF18" s="547">
        <f t="shared" si="31"/>
        <v>156138</v>
      </c>
      <c r="IG18" s="547">
        <f t="shared" si="31"/>
        <v>122454</v>
      </c>
      <c r="IH18" s="547">
        <f t="shared" si="31"/>
        <v>33684</v>
      </c>
      <c r="II18" s="547">
        <f t="shared" si="93"/>
        <v>251084</v>
      </c>
      <c r="IJ18" s="547">
        <f t="shared" si="32"/>
        <v>33104</v>
      </c>
      <c r="IK18" s="547">
        <f t="shared" si="32"/>
        <v>217980</v>
      </c>
      <c r="IL18" s="547">
        <f t="shared" si="32"/>
        <v>167250</v>
      </c>
      <c r="IM18" s="547">
        <f t="shared" si="32"/>
        <v>50730</v>
      </c>
      <c r="IN18" s="552">
        <f t="shared" si="94"/>
        <v>0</v>
      </c>
      <c r="IO18" s="552">
        <f t="shared" si="33"/>
        <v>0</v>
      </c>
      <c r="IP18" s="552">
        <f t="shared" si="33"/>
        <v>0</v>
      </c>
      <c r="IQ18" s="552">
        <f t="shared" si="33"/>
        <v>0</v>
      </c>
      <c r="IR18" s="552">
        <f t="shared" si="33"/>
        <v>0</v>
      </c>
      <c r="IS18" s="552">
        <f t="shared" si="95"/>
        <v>0</v>
      </c>
      <c r="IT18" s="552">
        <f t="shared" si="34"/>
        <v>0</v>
      </c>
      <c r="IU18" s="552">
        <f t="shared" si="34"/>
        <v>0</v>
      </c>
      <c r="IV18" s="552">
        <f t="shared" si="34"/>
        <v>0</v>
      </c>
      <c r="IW18" s="552">
        <f t="shared" si="34"/>
        <v>0</v>
      </c>
      <c r="IX18" s="547">
        <f t="shared" si="96"/>
        <v>0</v>
      </c>
      <c r="IY18" s="547">
        <f t="shared" si="35"/>
        <v>0</v>
      </c>
      <c r="IZ18" s="547">
        <f t="shared" si="35"/>
        <v>0</v>
      </c>
      <c r="JA18" s="547">
        <f t="shared" si="35"/>
        <v>0</v>
      </c>
      <c r="JB18" s="547">
        <f t="shared" si="35"/>
        <v>0</v>
      </c>
      <c r="JC18" s="547">
        <f t="shared" si="97"/>
        <v>0</v>
      </c>
      <c r="JD18" s="547">
        <f t="shared" si="36"/>
        <v>0</v>
      </c>
      <c r="JE18" s="547">
        <f t="shared" si="36"/>
        <v>0</v>
      </c>
      <c r="JF18" s="547">
        <f t="shared" si="36"/>
        <v>0</v>
      </c>
      <c r="JG18" s="547">
        <f t="shared" si="36"/>
        <v>0</v>
      </c>
      <c r="JH18" s="552">
        <f t="shared" si="98"/>
        <v>0</v>
      </c>
      <c r="JI18" s="552">
        <f t="shared" si="37"/>
        <v>0</v>
      </c>
      <c r="JJ18" s="552">
        <f t="shared" si="37"/>
        <v>0</v>
      </c>
      <c r="JK18" s="552">
        <f t="shared" si="37"/>
        <v>0</v>
      </c>
      <c r="JL18" s="552">
        <f t="shared" si="37"/>
        <v>0</v>
      </c>
      <c r="JM18" s="552">
        <f t="shared" si="99"/>
        <v>0</v>
      </c>
      <c r="JN18" s="552">
        <f t="shared" si="38"/>
        <v>0</v>
      </c>
      <c r="JO18" s="552">
        <f t="shared" si="38"/>
        <v>0</v>
      </c>
      <c r="JP18" s="552">
        <f t="shared" si="38"/>
        <v>0</v>
      </c>
      <c r="JQ18" s="552">
        <f t="shared" si="38"/>
        <v>0</v>
      </c>
      <c r="JR18" s="547">
        <f t="shared" si="100"/>
        <v>0</v>
      </c>
      <c r="JS18" s="547">
        <f t="shared" si="39"/>
        <v>0</v>
      </c>
      <c r="JT18" s="547">
        <f t="shared" si="39"/>
        <v>0</v>
      </c>
      <c r="JU18" s="547">
        <f t="shared" si="39"/>
        <v>0</v>
      </c>
      <c r="JV18" s="547">
        <f t="shared" si="39"/>
        <v>0</v>
      </c>
      <c r="JW18" s="547">
        <f t="shared" si="101"/>
        <v>0</v>
      </c>
      <c r="JX18" s="547">
        <f t="shared" si="40"/>
        <v>0</v>
      </c>
      <c r="JY18" s="547">
        <f t="shared" si="40"/>
        <v>0</v>
      </c>
      <c r="JZ18" s="547">
        <f t="shared" si="40"/>
        <v>0</v>
      </c>
      <c r="KA18" s="547">
        <f t="shared" si="40"/>
        <v>0</v>
      </c>
      <c r="KB18" s="552">
        <f t="shared" si="102"/>
        <v>0</v>
      </c>
      <c r="KC18" s="552">
        <f t="shared" si="41"/>
        <v>0</v>
      </c>
      <c r="KD18" s="552">
        <f t="shared" si="41"/>
        <v>0</v>
      </c>
      <c r="KE18" s="552">
        <f t="shared" si="41"/>
        <v>0</v>
      </c>
      <c r="KF18" s="552">
        <f t="shared" si="41"/>
        <v>0</v>
      </c>
      <c r="KG18" s="552">
        <f t="shared" si="103"/>
        <v>0</v>
      </c>
      <c r="KH18" s="552">
        <f t="shared" si="42"/>
        <v>0</v>
      </c>
      <c r="KI18" s="552">
        <f t="shared" si="42"/>
        <v>0</v>
      </c>
      <c r="KJ18" s="552">
        <f t="shared" si="42"/>
        <v>0</v>
      </c>
      <c r="KK18" s="552">
        <f t="shared" si="42"/>
        <v>0</v>
      </c>
      <c r="KL18" s="552">
        <f t="shared" si="104"/>
        <v>271440</v>
      </c>
      <c r="KM18" s="552">
        <f t="shared" si="105"/>
        <v>697748</v>
      </c>
      <c r="KN18" s="549">
        <f t="shared" si="106"/>
        <v>969188</v>
      </c>
      <c r="KO18" s="549">
        <f t="shared" si="43"/>
        <v>111050</v>
      </c>
      <c r="KP18" s="549">
        <f t="shared" si="43"/>
        <v>858138</v>
      </c>
      <c r="KQ18" s="549">
        <f t="shared" si="43"/>
        <v>722994</v>
      </c>
      <c r="KR18" s="549">
        <f t="shared" si="43"/>
        <v>135144</v>
      </c>
      <c r="KS18" s="549">
        <f t="shared" si="44"/>
        <v>32631238</v>
      </c>
      <c r="KT18" s="550">
        <f t="shared" si="44"/>
        <v>2752009</v>
      </c>
      <c r="KU18" s="550">
        <f t="shared" si="44"/>
        <v>29879229</v>
      </c>
      <c r="KV18" s="550">
        <f t="shared" si="44"/>
        <v>23123253</v>
      </c>
      <c r="KW18" s="550">
        <f t="shared" si="44"/>
        <v>6755976</v>
      </c>
      <c r="KX18" s="537">
        <f t="shared" si="107"/>
        <v>32631.200000000001</v>
      </c>
      <c r="KY18" s="553">
        <f t="shared" si="108"/>
        <v>32359.8</v>
      </c>
      <c r="KZ18" s="553">
        <f t="shared" si="109"/>
        <v>271.39999999999998</v>
      </c>
      <c r="LA18" s="554">
        <f t="shared" si="110"/>
        <v>32631.200000000001</v>
      </c>
      <c r="LC18" s="723">
        <f t="shared" si="111"/>
        <v>1508</v>
      </c>
      <c r="LD18" s="723">
        <f t="shared" si="112"/>
        <v>1508</v>
      </c>
      <c r="LE18" s="723">
        <f t="shared" si="113"/>
        <v>0</v>
      </c>
      <c r="LF18" s="723">
        <f t="shared" si="114"/>
        <v>1508</v>
      </c>
      <c r="LG18" s="723">
        <f t="shared" si="115"/>
        <v>0</v>
      </c>
      <c r="LH18" s="723">
        <f t="shared" si="116"/>
        <v>0</v>
      </c>
      <c r="LI18" s="555"/>
      <c r="LJ18" s="555"/>
      <c r="LK18" s="555"/>
      <c r="LL18" s="555"/>
      <c r="LM18" s="555"/>
      <c r="LN18" s="555"/>
      <c r="LO18" s="555"/>
      <c r="LP18" s="555"/>
      <c r="LQ18" s="555"/>
      <c r="LR18" s="555"/>
      <c r="LS18" s="555"/>
      <c r="LT18" s="555"/>
      <c r="LU18" s="555"/>
      <c r="LV18" s="555"/>
      <c r="LW18" s="555"/>
      <c r="LX18" s="555"/>
      <c r="LY18" s="555"/>
      <c r="LZ18" s="555"/>
      <c r="MA18" s="555"/>
      <c r="MB18" s="555"/>
      <c r="MC18" s="555"/>
      <c r="MD18" s="555"/>
      <c r="ME18" s="555"/>
      <c r="MF18" s="555"/>
      <c r="MG18" s="555"/>
      <c r="MH18" s="555"/>
      <c r="MI18" s="555"/>
      <c r="MJ18" s="555"/>
      <c r="MK18" s="555"/>
      <c r="ML18" s="555"/>
      <c r="MM18" s="555"/>
      <c r="MN18" s="555"/>
      <c r="MO18" s="555"/>
      <c r="MP18" s="555"/>
      <c r="MQ18" s="555"/>
      <c r="MR18" s="555"/>
      <c r="MS18" s="555"/>
      <c r="MT18" s="555"/>
      <c r="MU18" s="555"/>
      <c r="MV18" s="555"/>
      <c r="MW18" s="555"/>
      <c r="MX18" s="555"/>
      <c r="MY18" s="555"/>
      <c r="MZ18" s="555"/>
      <c r="NA18" s="555"/>
      <c r="NB18" s="555"/>
      <c r="NC18" s="555"/>
      <c r="ND18" s="555"/>
      <c r="NE18" s="555"/>
      <c r="NF18" s="555"/>
      <c r="NG18" s="555"/>
      <c r="NH18" s="555"/>
      <c r="NI18" s="555"/>
      <c r="NJ18" s="555"/>
      <c r="NL18" s="749">
        <f t="shared" si="117"/>
        <v>184580</v>
      </c>
      <c r="NM18" s="724">
        <f t="shared" si="118"/>
        <v>256584</v>
      </c>
      <c r="NN18" s="724">
        <f t="shared" si="119"/>
        <v>0</v>
      </c>
      <c r="NO18" s="750">
        <f t="shared" si="120"/>
        <v>156138</v>
      </c>
      <c r="NP18" s="751">
        <f t="shared" si="45"/>
        <v>217980</v>
      </c>
      <c r="NQ18" s="751">
        <f t="shared" si="45"/>
        <v>0</v>
      </c>
      <c r="NR18" s="749">
        <f t="shared" si="121"/>
        <v>28442</v>
      </c>
      <c r="NS18" s="724">
        <f t="shared" si="122"/>
        <v>38604</v>
      </c>
      <c r="NT18" s="724">
        <f t="shared" si="123"/>
        <v>0</v>
      </c>
    </row>
    <row r="19" spans="1:384">
      <c r="A19" s="533" t="s">
        <v>1225</v>
      </c>
      <c r="B19" s="534">
        <v>0</v>
      </c>
      <c r="C19" s="534">
        <v>0</v>
      </c>
      <c r="D19" s="534">
        <v>32</v>
      </c>
      <c r="E19" s="535">
        <f t="shared" si="46"/>
        <v>32</v>
      </c>
      <c r="F19" s="536">
        <f>B19*F$7</f>
        <v>0</v>
      </c>
      <c r="G19" s="536">
        <f>C19*G$7</f>
        <v>0</v>
      </c>
      <c r="H19" s="536">
        <f>D19*H$7</f>
        <v>1328288</v>
      </c>
      <c r="I19" s="535">
        <f t="shared" si="47"/>
        <v>1328288</v>
      </c>
      <c r="J19" s="537">
        <f t="shared" si="48"/>
        <v>1328.3</v>
      </c>
      <c r="K19" s="538">
        <v>316</v>
      </c>
      <c r="L19" s="534"/>
      <c r="M19" s="556">
        <v>14</v>
      </c>
      <c r="N19" s="534"/>
      <c r="O19" s="538">
        <v>1</v>
      </c>
      <c r="P19" s="535">
        <f t="shared" si="1"/>
        <v>331</v>
      </c>
      <c r="Q19" s="538">
        <v>344</v>
      </c>
      <c r="R19" s="534"/>
      <c r="S19" s="556">
        <v>48</v>
      </c>
      <c r="T19" s="534"/>
      <c r="U19" s="538">
        <v>4</v>
      </c>
      <c r="V19" s="535">
        <f t="shared" si="2"/>
        <v>396</v>
      </c>
      <c r="W19" s="538">
        <v>56</v>
      </c>
      <c r="X19" s="534"/>
      <c r="Y19" s="534"/>
      <c r="Z19" s="534"/>
      <c r="AA19" s="538">
        <v>0</v>
      </c>
      <c r="AB19" s="535">
        <f t="shared" si="49"/>
        <v>56</v>
      </c>
      <c r="AC19" s="532">
        <f t="shared" si="50"/>
        <v>783</v>
      </c>
      <c r="AD19" s="324"/>
      <c r="AE19" s="324"/>
      <c r="AF19" s="324"/>
      <c r="AG19" s="324"/>
      <c r="AH19" s="324">
        <v>58</v>
      </c>
      <c r="AI19" s="324"/>
      <c r="AJ19" s="540"/>
      <c r="AK19" s="541">
        <v>0</v>
      </c>
      <c r="AL19" s="542"/>
      <c r="AM19" s="543">
        <v>0</v>
      </c>
      <c r="AN19" s="543"/>
      <c r="AO19" s="540"/>
      <c r="AP19" s="544"/>
      <c r="AQ19" s="543">
        <v>0</v>
      </c>
      <c r="AR19" s="541"/>
      <c r="AS19" s="541"/>
      <c r="AT19" s="534"/>
      <c r="AU19" s="534"/>
      <c r="AV19" s="543">
        <v>0</v>
      </c>
      <c r="AW19" s="543">
        <v>4</v>
      </c>
      <c r="AX19" s="541"/>
      <c r="AY19" s="543">
        <v>0</v>
      </c>
      <c r="AZ19" s="543"/>
      <c r="BA19" s="541"/>
      <c r="BB19" s="543"/>
      <c r="BC19" s="534"/>
      <c r="BD19" s="534"/>
      <c r="BE19" s="543">
        <v>0</v>
      </c>
      <c r="BF19" s="543"/>
      <c r="BG19" s="546"/>
      <c r="BH19" s="547">
        <f t="shared" si="51"/>
        <v>7959408</v>
      </c>
      <c r="BI19" s="548">
        <f t="shared" si="3"/>
        <v>681612</v>
      </c>
      <c r="BJ19" s="548">
        <f t="shared" si="3"/>
        <v>7277796</v>
      </c>
      <c r="BK19" s="548">
        <f t="shared" si="3"/>
        <v>5707592</v>
      </c>
      <c r="BL19" s="548">
        <f t="shared" si="3"/>
        <v>1570204</v>
      </c>
      <c r="BM19" s="547">
        <f t="shared" si="52"/>
        <v>0</v>
      </c>
      <c r="BN19" s="548">
        <f t="shared" si="4"/>
        <v>0</v>
      </c>
      <c r="BO19" s="548">
        <f t="shared" si="4"/>
        <v>0</v>
      </c>
      <c r="BP19" s="548">
        <f t="shared" si="4"/>
        <v>0</v>
      </c>
      <c r="BQ19" s="548">
        <f t="shared" si="4"/>
        <v>0</v>
      </c>
      <c r="BR19" s="547">
        <f t="shared" si="53"/>
        <v>988834</v>
      </c>
      <c r="BS19" s="548">
        <f t="shared" si="5"/>
        <v>30198</v>
      </c>
      <c r="BT19" s="548">
        <f t="shared" si="5"/>
        <v>958636</v>
      </c>
      <c r="BU19" s="548">
        <f t="shared" si="5"/>
        <v>755006</v>
      </c>
      <c r="BV19" s="548">
        <f t="shared" si="5"/>
        <v>203630</v>
      </c>
      <c r="BW19" s="548"/>
      <c r="BX19" s="548"/>
      <c r="BY19" s="548"/>
      <c r="BZ19" s="548"/>
      <c r="CA19" s="548"/>
      <c r="CB19" s="547">
        <f t="shared" si="54"/>
        <v>197552</v>
      </c>
      <c r="CC19" s="548">
        <f t="shared" si="6"/>
        <v>451</v>
      </c>
      <c r="CD19" s="548">
        <f t="shared" si="6"/>
        <v>197101</v>
      </c>
      <c r="CE19" s="548">
        <f t="shared" si="6"/>
        <v>197101</v>
      </c>
      <c r="CF19" s="548">
        <f t="shared" si="6"/>
        <v>0</v>
      </c>
      <c r="CG19" s="549">
        <f t="shared" si="55"/>
        <v>9145794</v>
      </c>
      <c r="CH19" s="547">
        <f t="shared" si="56"/>
        <v>12069240</v>
      </c>
      <c r="CI19" s="548">
        <f t="shared" si="56"/>
        <v>1009296</v>
      </c>
      <c r="CJ19" s="548">
        <f t="shared" si="56"/>
        <v>11059944</v>
      </c>
      <c r="CK19" s="548">
        <f t="shared" si="56"/>
        <v>8486136</v>
      </c>
      <c r="CL19" s="548">
        <f t="shared" si="56"/>
        <v>2573808</v>
      </c>
      <c r="CM19" s="547">
        <f t="shared" si="57"/>
        <v>0</v>
      </c>
      <c r="CN19" s="548">
        <f t="shared" si="7"/>
        <v>0</v>
      </c>
      <c r="CO19" s="548">
        <f t="shared" si="7"/>
        <v>0</v>
      </c>
      <c r="CP19" s="548">
        <f t="shared" si="7"/>
        <v>0</v>
      </c>
      <c r="CQ19" s="548">
        <f t="shared" si="7"/>
        <v>0</v>
      </c>
      <c r="CR19" s="547">
        <f t="shared" si="58"/>
        <v>4701360</v>
      </c>
      <c r="CS19" s="548">
        <f t="shared" si="58"/>
        <v>140832</v>
      </c>
      <c r="CT19" s="548">
        <f t="shared" si="58"/>
        <v>4560528</v>
      </c>
      <c r="CU19" s="548">
        <f t="shared" si="58"/>
        <v>3511296</v>
      </c>
      <c r="CV19" s="548">
        <f t="shared" si="58"/>
        <v>1049232</v>
      </c>
      <c r="CW19" s="547">
        <f t="shared" si="59"/>
        <v>0</v>
      </c>
      <c r="CX19" s="548">
        <f t="shared" si="8"/>
        <v>0</v>
      </c>
      <c r="CY19" s="548">
        <f t="shared" si="8"/>
        <v>0</v>
      </c>
      <c r="CZ19" s="548">
        <f t="shared" si="8"/>
        <v>0</v>
      </c>
      <c r="DA19" s="548">
        <f t="shared" si="8"/>
        <v>0</v>
      </c>
      <c r="DB19" s="547">
        <f t="shared" si="60"/>
        <v>912704</v>
      </c>
      <c r="DC19" s="548">
        <f t="shared" si="9"/>
        <v>3008</v>
      </c>
      <c r="DD19" s="548">
        <f t="shared" si="9"/>
        <v>909696</v>
      </c>
      <c r="DE19" s="548">
        <f t="shared" si="9"/>
        <v>909696</v>
      </c>
      <c r="DF19" s="548">
        <f t="shared" si="9"/>
        <v>0</v>
      </c>
      <c r="DG19" s="549">
        <f t="shared" si="61"/>
        <v>17683304</v>
      </c>
      <c r="DH19" s="547">
        <f t="shared" si="62"/>
        <v>2142840</v>
      </c>
      <c r="DI19" s="548">
        <f t="shared" si="62"/>
        <v>173992</v>
      </c>
      <c r="DJ19" s="548">
        <f t="shared" si="62"/>
        <v>1968848</v>
      </c>
      <c r="DK19" s="548">
        <f t="shared" si="62"/>
        <v>1477952</v>
      </c>
      <c r="DL19" s="548">
        <f t="shared" si="62"/>
        <v>490896</v>
      </c>
      <c r="DM19" s="547">
        <f t="shared" si="63"/>
        <v>0</v>
      </c>
      <c r="DN19" s="548">
        <f t="shared" si="10"/>
        <v>0</v>
      </c>
      <c r="DO19" s="548">
        <f t="shared" si="10"/>
        <v>0</v>
      </c>
      <c r="DP19" s="548">
        <f t="shared" si="10"/>
        <v>0</v>
      </c>
      <c r="DQ19" s="548">
        <f t="shared" si="10"/>
        <v>0</v>
      </c>
      <c r="DR19" s="548"/>
      <c r="DS19" s="548"/>
      <c r="DT19" s="548"/>
      <c r="DU19" s="548"/>
      <c r="DV19" s="548"/>
      <c r="DW19" s="547">
        <f t="shared" si="64"/>
        <v>0</v>
      </c>
      <c r="DX19" s="548">
        <f t="shared" si="11"/>
        <v>0</v>
      </c>
      <c r="DY19" s="548">
        <f t="shared" si="11"/>
        <v>0</v>
      </c>
      <c r="DZ19" s="548">
        <f t="shared" si="11"/>
        <v>0</v>
      </c>
      <c r="EA19" s="548">
        <f t="shared" si="11"/>
        <v>0</v>
      </c>
      <c r="EB19" s="547">
        <f t="shared" si="65"/>
        <v>0</v>
      </c>
      <c r="EC19" s="548">
        <f t="shared" si="12"/>
        <v>0</v>
      </c>
      <c r="ED19" s="548">
        <f t="shared" si="12"/>
        <v>0</v>
      </c>
      <c r="EE19" s="548">
        <f t="shared" si="12"/>
        <v>0</v>
      </c>
      <c r="EF19" s="548">
        <f t="shared" si="12"/>
        <v>0</v>
      </c>
      <c r="EG19" s="549">
        <f t="shared" si="66"/>
        <v>2142840</v>
      </c>
      <c r="EH19" s="549">
        <f t="shared" si="67"/>
        <v>28971938</v>
      </c>
      <c r="EI19" s="550">
        <f t="shared" si="68"/>
        <v>2039389</v>
      </c>
      <c r="EJ19" s="550">
        <f t="shared" si="13"/>
        <v>26932549</v>
      </c>
      <c r="EK19" s="550">
        <f t="shared" si="13"/>
        <v>21044779</v>
      </c>
      <c r="EL19" s="550">
        <f t="shared" si="13"/>
        <v>5887770</v>
      </c>
      <c r="EM19" s="551">
        <f t="shared" si="69"/>
        <v>22171488</v>
      </c>
      <c r="EN19" s="551">
        <f t="shared" si="70"/>
        <v>0</v>
      </c>
      <c r="EO19" s="551">
        <f t="shared" si="71"/>
        <v>5690194</v>
      </c>
      <c r="EP19" s="551">
        <f t="shared" si="72"/>
        <v>0</v>
      </c>
      <c r="EQ19" s="551">
        <f t="shared" si="73"/>
        <v>1110256</v>
      </c>
      <c r="ER19" s="547">
        <f t="shared" si="74"/>
        <v>0</v>
      </c>
      <c r="ES19" s="548">
        <f t="shared" si="74"/>
        <v>0</v>
      </c>
      <c r="ET19" s="548">
        <f t="shared" si="74"/>
        <v>0</v>
      </c>
      <c r="EU19" s="548">
        <f t="shared" si="74"/>
        <v>0</v>
      </c>
      <c r="EV19" s="548">
        <f t="shared" si="74"/>
        <v>0</v>
      </c>
      <c r="EW19" s="547">
        <f t="shared" si="75"/>
        <v>0</v>
      </c>
      <c r="EX19" s="547">
        <f t="shared" si="75"/>
        <v>0</v>
      </c>
      <c r="EY19" s="547">
        <f t="shared" si="75"/>
        <v>0</v>
      </c>
      <c r="EZ19" s="547">
        <f t="shared" si="14"/>
        <v>0</v>
      </c>
      <c r="FA19" s="547">
        <f t="shared" si="14"/>
        <v>0</v>
      </c>
      <c r="FB19" s="552">
        <f t="shared" si="76"/>
        <v>0</v>
      </c>
      <c r="FC19" s="552">
        <f t="shared" si="15"/>
        <v>0</v>
      </c>
      <c r="FD19" s="552">
        <f t="shared" si="15"/>
        <v>0</v>
      </c>
      <c r="FE19" s="552">
        <f t="shared" si="15"/>
        <v>0</v>
      </c>
      <c r="FF19" s="552">
        <f t="shared" si="15"/>
        <v>0</v>
      </c>
      <c r="FG19" s="552">
        <f t="shared" si="77"/>
        <v>0</v>
      </c>
      <c r="FH19" s="552">
        <f t="shared" si="16"/>
        <v>0</v>
      </c>
      <c r="FI19" s="552">
        <f t="shared" si="16"/>
        <v>0</v>
      </c>
      <c r="FJ19" s="552">
        <f t="shared" si="16"/>
        <v>0</v>
      </c>
      <c r="FK19" s="552">
        <f t="shared" si="16"/>
        <v>0</v>
      </c>
      <c r="FL19" s="547">
        <f t="shared" si="78"/>
        <v>87464</v>
      </c>
      <c r="FM19" s="547">
        <f t="shared" si="17"/>
        <v>1740</v>
      </c>
      <c r="FN19" s="547">
        <f t="shared" si="17"/>
        <v>85724</v>
      </c>
      <c r="FO19" s="547">
        <f t="shared" si="17"/>
        <v>85724</v>
      </c>
      <c r="FP19" s="547">
        <f t="shared" si="17"/>
        <v>0</v>
      </c>
      <c r="FQ19" s="547">
        <f t="shared" si="79"/>
        <v>0</v>
      </c>
      <c r="FR19" s="547">
        <f t="shared" si="18"/>
        <v>0</v>
      </c>
      <c r="FS19" s="547">
        <f t="shared" si="18"/>
        <v>0</v>
      </c>
      <c r="FT19" s="547">
        <f t="shared" si="18"/>
        <v>0</v>
      </c>
      <c r="FU19" s="547">
        <f t="shared" si="18"/>
        <v>0</v>
      </c>
      <c r="FV19" s="552">
        <f t="shared" si="80"/>
        <v>0</v>
      </c>
      <c r="FW19" s="552">
        <f t="shared" si="19"/>
        <v>0</v>
      </c>
      <c r="FX19" s="552">
        <f t="shared" si="19"/>
        <v>0</v>
      </c>
      <c r="FY19" s="552">
        <f t="shared" si="19"/>
        <v>0</v>
      </c>
      <c r="FZ19" s="552">
        <f t="shared" si="19"/>
        <v>0</v>
      </c>
      <c r="GA19" s="552">
        <f t="shared" si="81"/>
        <v>0</v>
      </c>
      <c r="GB19" s="552">
        <f t="shared" si="20"/>
        <v>0</v>
      </c>
      <c r="GC19" s="552">
        <f t="shared" si="20"/>
        <v>0</v>
      </c>
      <c r="GD19" s="552">
        <f t="shared" si="20"/>
        <v>0</v>
      </c>
      <c r="GE19" s="552">
        <f t="shared" si="20"/>
        <v>0</v>
      </c>
      <c r="GF19" s="552">
        <f t="shared" si="82"/>
        <v>0</v>
      </c>
      <c r="GG19" s="552">
        <f t="shared" si="21"/>
        <v>0</v>
      </c>
      <c r="GH19" s="552">
        <f t="shared" si="21"/>
        <v>0</v>
      </c>
      <c r="GI19" s="552">
        <f t="shared" si="21"/>
        <v>0</v>
      </c>
      <c r="GJ19" s="552">
        <f t="shared" si="21"/>
        <v>0</v>
      </c>
      <c r="GK19" s="552">
        <f t="shared" si="83"/>
        <v>0</v>
      </c>
      <c r="GL19" s="552">
        <f t="shared" si="22"/>
        <v>0</v>
      </c>
      <c r="GM19" s="552">
        <f t="shared" si="22"/>
        <v>0</v>
      </c>
      <c r="GN19" s="552">
        <f t="shared" si="22"/>
        <v>0</v>
      </c>
      <c r="GO19" s="552">
        <f t="shared" si="22"/>
        <v>0</v>
      </c>
      <c r="GP19" s="547">
        <f t="shared" si="84"/>
        <v>0</v>
      </c>
      <c r="GQ19" s="547">
        <f t="shared" si="23"/>
        <v>0</v>
      </c>
      <c r="GR19" s="547">
        <f t="shared" si="23"/>
        <v>0</v>
      </c>
      <c r="GS19" s="547">
        <f t="shared" si="23"/>
        <v>0</v>
      </c>
      <c r="GT19" s="547">
        <f t="shared" si="23"/>
        <v>0</v>
      </c>
      <c r="GU19" s="547">
        <f t="shared" si="85"/>
        <v>0</v>
      </c>
      <c r="GV19" s="547">
        <f t="shared" si="24"/>
        <v>0</v>
      </c>
      <c r="GW19" s="547">
        <f t="shared" si="24"/>
        <v>0</v>
      </c>
      <c r="GX19" s="547">
        <f t="shared" si="24"/>
        <v>0</v>
      </c>
      <c r="GY19" s="547">
        <f t="shared" si="24"/>
        <v>0</v>
      </c>
      <c r="GZ19" s="552">
        <f t="shared" si="86"/>
        <v>0</v>
      </c>
      <c r="HA19" s="552">
        <f t="shared" si="25"/>
        <v>0</v>
      </c>
      <c r="HB19" s="552">
        <f t="shared" si="25"/>
        <v>0</v>
      </c>
      <c r="HC19" s="552">
        <f t="shared" si="25"/>
        <v>0</v>
      </c>
      <c r="HD19" s="552">
        <f t="shared" si="25"/>
        <v>0</v>
      </c>
      <c r="HE19" s="552">
        <f t="shared" si="87"/>
        <v>0</v>
      </c>
      <c r="HF19" s="552">
        <f t="shared" si="26"/>
        <v>0</v>
      </c>
      <c r="HG19" s="552">
        <f t="shared" si="26"/>
        <v>0</v>
      </c>
      <c r="HH19" s="552">
        <f t="shared" si="26"/>
        <v>0</v>
      </c>
      <c r="HI19" s="552">
        <f t="shared" si="26"/>
        <v>0</v>
      </c>
      <c r="HJ19" s="547">
        <f t="shared" si="88"/>
        <v>0</v>
      </c>
      <c r="HK19" s="547">
        <f t="shared" si="27"/>
        <v>0</v>
      </c>
      <c r="HL19" s="547">
        <f t="shared" si="27"/>
        <v>0</v>
      </c>
      <c r="HM19" s="547">
        <f t="shared" si="27"/>
        <v>0</v>
      </c>
      <c r="HN19" s="547">
        <f t="shared" si="27"/>
        <v>0</v>
      </c>
      <c r="HO19" s="547">
        <f t="shared" si="89"/>
        <v>0</v>
      </c>
      <c r="HP19" s="547">
        <f t="shared" si="28"/>
        <v>0</v>
      </c>
      <c r="HQ19" s="547">
        <f t="shared" si="28"/>
        <v>0</v>
      </c>
      <c r="HR19" s="547">
        <f t="shared" si="28"/>
        <v>0</v>
      </c>
      <c r="HS19" s="547">
        <f t="shared" si="28"/>
        <v>0</v>
      </c>
      <c r="HT19" s="552">
        <f t="shared" si="90"/>
        <v>0</v>
      </c>
      <c r="HU19" s="552">
        <f t="shared" si="29"/>
        <v>0</v>
      </c>
      <c r="HV19" s="552">
        <f t="shared" si="29"/>
        <v>0</v>
      </c>
      <c r="HW19" s="552">
        <f t="shared" si="29"/>
        <v>0</v>
      </c>
      <c r="HX19" s="552">
        <f t="shared" si="29"/>
        <v>0</v>
      </c>
      <c r="HY19" s="552">
        <f t="shared" si="91"/>
        <v>0</v>
      </c>
      <c r="HZ19" s="552">
        <f t="shared" si="30"/>
        <v>0</v>
      </c>
      <c r="IA19" s="552">
        <f t="shared" si="30"/>
        <v>0</v>
      </c>
      <c r="IB19" s="552">
        <f t="shared" si="30"/>
        <v>0</v>
      </c>
      <c r="IC19" s="552">
        <f t="shared" si="30"/>
        <v>0</v>
      </c>
      <c r="ID19" s="547">
        <f t="shared" si="92"/>
        <v>0</v>
      </c>
      <c r="IE19" s="547">
        <f t="shared" si="31"/>
        <v>0</v>
      </c>
      <c r="IF19" s="547">
        <f t="shared" si="31"/>
        <v>0</v>
      </c>
      <c r="IG19" s="547">
        <f t="shared" si="31"/>
        <v>0</v>
      </c>
      <c r="IH19" s="547">
        <f t="shared" si="31"/>
        <v>0</v>
      </c>
      <c r="II19" s="547">
        <f t="shared" si="93"/>
        <v>1004336</v>
      </c>
      <c r="IJ19" s="547">
        <f t="shared" si="32"/>
        <v>132416</v>
      </c>
      <c r="IK19" s="547">
        <f t="shared" si="32"/>
        <v>871920</v>
      </c>
      <c r="IL19" s="547">
        <f t="shared" si="32"/>
        <v>669000</v>
      </c>
      <c r="IM19" s="547">
        <f t="shared" si="32"/>
        <v>202920</v>
      </c>
      <c r="IN19" s="552">
        <f t="shared" si="94"/>
        <v>0</v>
      </c>
      <c r="IO19" s="552">
        <f t="shared" si="33"/>
        <v>0</v>
      </c>
      <c r="IP19" s="552">
        <f t="shared" si="33"/>
        <v>0</v>
      </c>
      <c r="IQ19" s="552">
        <f t="shared" si="33"/>
        <v>0</v>
      </c>
      <c r="IR19" s="552">
        <f t="shared" si="33"/>
        <v>0</v>
      </c>
      <c r="IS19" s="552">
        <f t="shared" si="95"/>
        <v>0</v>
      </c>
      <c r="IT19" s="552">
        <f t="shared" si="34"/>
        <v>0</v>
      </c>
      <c r="IU19" s="552">
        <f t="shared" si="34"/>
        <v>0</v>
      </c>
      <c r="IV19" s="552">
        <f t="shared" si="34"/>
        <v>0</v>
      </c>
      <c r="IW19" s="552">
        <f t="shared" si="34"/>
        <v>0</v>
      </c>
      <c r="IX19" s="547">
        <f t="shared" si="96"/>
        <v>0</v>
      </c>
      <c r="IY19" s="547">
        <f t="shared" si="35"/>
        <v>0</v>
      </c>
      <c r="IZ19" s="547">
        <f t="shared" si="35"/>
        <v>0</v>
      </c>
      <c r="JA19" s="547">
        <f t="shared" si="35"/>
        <v>0</v>
      </c>
      <c r="JB19" s="547">
        <f t="shared" si="35"/>
        <v>0</v>
      </c>
      <c r="JC19" s="547">
        <f t="shared" si="97"/>
        <v>0</v>
      </c>
      <c r="JD19" s="547">
        <f t="shared" si="36"/>
        <v>0</v>
      </c>
      <c r="JE19" s="547">
        <f t="shared" si="36"/>
        <v>0</v>
      </c>
      <c r="JF19" s="547">
        <f t="shared" si="36"/>
        <v>0</v>
      </c>
      <c r="JG19" s="547">
        <f t="shared" si="36"/>
        <v>0</v>
      </c>
      <c r="JH19" s="552">
        <f t="shared" si="98"/>
        <v>0</v>
      </c>
      <c r="JI19" s="552">
        <f t="shared" si="37"/>
        <v>0</v>
      </c>
      <c r="JJ19" s="552">
        <f t="shared" si="37"/>
        <v>0</v>
      </c>
      <c r="JK19" s="552">
        <f t="shared" si="37"/>
        <v>0</v>
      </c>
      <c r="JL19" s="552">
        <f t="shared" si="37"/>
        <v>0</v>
      </c>
      <c r="JM19" s="552">
        <f t="shared" si="99"/>
        <v>0</v>
      </c>
      <c r="JN19" s="552">
        <f t="shared" si="38"/>
        <v>0</v>
      </c>
      <c r="JO19" s="552">
        <f t="shared" si="38"/>
        <v>0</v>
      </c>
      <c r="JP19" s="552">
        <f t="shared" si="38"/>
        <v>0</v>
      </c>
      <c r="JQ19" s="552">
        <f t="shared" si="38"/>
        <v>0</v>
      </c>
      <c r="JR19" s="547">
        <f t="shared" si="100"/>
        <v>0</v>
      </c>
      <c r="JS19" s="547">
        <f t="shared" si="39"/>
        <v>0</v>
      </c>
      <c r="JT19" s="547">
        <f t="shared" si="39"/>
        <v>0</v>
      </c>
      <c r="JU19" s="547">
        <f t="shared" si="39"/>
        <v>0</v>
      </c>
      <c r="JV19" s="547">
        <f t="shared" si="39"/>
        <v>0</v>
      </c>
      <c r="JW19" s="547">
        <f t="shared" si="101"/>
        <v>0</v>
      </c>
      <c r="JX19" s="547">
        <f t="shared" si="40"/>
        <v>0</v>
      </c>
      <c r="JY19" s="547">
        <f t="shared" si="40"/>
        <v>0</v>
      </c>
      <c r="JZ19" s="547">
        <f t="shared" si="40"/>
        <v>0</v>
      </c>
      <c r="KA19" s="547">
        <f t="shared" si="40"/>
        <v>0</v>
      </c>
      <c r="KB19" s="552">
        <f t="shared" si="102"/>
        <v>0</v>
      </c>
      <c r="KC19" s="552">
        <f t="shared" si="41"/>
        <v>0</v>
      </c>
      <c r="KD19" s="552">
        <f t="shared" si="41"/>
        <v>0</v>
      </c>
      <c r="KE19" s="552">
        <f t="shared" si="41"/>
        <v>0</v>
      </c>
      <c r="KF19" s="552">
        <f t="shared" si="41"/>
        <v>0</v>
      </c>
      <c r="KG19" s="552">
        <f t="shared" si="103"/>
        <v>0</v>
      </c>
      <c r="KH19" s="552">
        <f t="shared" si="42"/>
        <v>0</v>
      </c>
      <c r="KI19" s="552">
        <f t="shared" si="42"/>
        <v>0</v>
      </c>
      <c r="KJ19" s="552">
        <f t="shared" si="42"/>
        <v>0</v>
      </c>
      <c r="KK19" s="552">
        <f t="shared" si="42"/>
        <v>0</v>
      </c>
      <c r="KL19" s="552">
        <f t="shared" si="104"/>
        <v>87464</v>
      </c>
      <c r="KM19" s="552">
        <f t="shared" si="105"/>
        <v>1004336</v>
      </c>
      <c r="KN19" s="549">
        <f t="shared" si="106"/>
        <v>1091800</v>
      </c>
      <c r="KO19" s="549">
        <f t="shared" si="43"/>
        <v>134156</v>
      </c>
      <c r="KP19" s="549">
        <f t="shared" si="43"/>
        <v>957644</v>
      </c>
      <c r="KQ19" s="549">
        <f t="shared" si="43"/>
        <v>754724</v>
      </c>
      <c r="KR19" s="549">
        <f t="shared" si="43"/>
        <v>202920</v>
      </c>
      <c r="KS19" s="549">
        <f t="shared" si="44"/>
        <v>30063738</v>
      </c>
      <c r="KT19" s="550">
        <f t="shared" si="44"/>
        <v>2173545</v>
      </c>
      <c r="KU19" s="550">
        <f t="shared" si="44"/>
        <v>27890193</v>
      </c>
      <c r="KV19" s="550">
        <f t="shared" si="44"/>
        <v>21799503</v>
      </c>
      <c r="KW19" s="550">
        <f t="shared" si="44"/>
        <v>6090690</v>
      </c>
      <c r="KX19" s="537">
        <f t="shared" si="107"/>
        <v>30063.7</v>
      </c>
      <c r="KY19" s="553">
        <f t="shared" si="108"/>
        <v>29976.3</v>
      </c>
      <c r="KZ19" s="553">
        <f t="shared" si="109"/>
        <v>87.5</v>
      </c>
      <c r="LA19" s="554">
        <f t="shared" si="110"/>
        <v>31392.1</v>
      </c>
      <c r="LC19" s="723">
        <f t="shared" si="111"/>
        <v>0</v>
      </c>
      <c r="LD19" s="723">
        <f t="shared" si="112"/>
        <v>0</v>
      </c>
      <c r="LE19" s="723">
        <f t="shared" si="113"/>
        <v>0</v>
      </c>
      <c r="LF19" s="723">
        <f t="shared" si="114"/>
        <v>0</v>
      </c>
      <c r="LG19" s="723">
        <f t="shared" si="115"/>
        <v>1508</v>
      </c>
      <c r="LH19" s="723">
        <f t="shared" si="116"/>
        <v>0</v>
      </c>
      <c r="LI19" s="555"/>
      <c r="LJ19" s="555"/>
      <c r="LK19" s="555"/>
      <c r="LL19" s="555"/>
      <c r="LM19" s="555"/>
      <c r="LN19" s="555"/>
      <c r="LO19" s="555"/>
      <c r="LP19" s="555"/>
      <c r="LQ19" s="555"/>
      <c r="LR19" s="555"/>
      <c r="LS19" s="555"/>
      <c r="LT19" s="555"/>
      <c r="LU19" s="555"/>
      <c r="LV19" s="555"/>
      <c r="LW19" s="555"/>
      <c r="LX19" s="555"/>
      <c r="LY19" s="555"/>
      <c r="LZ19" s="555"/>
      <c r="MA19" s="555"/>
      <c r="MB19" s="555"/>
      <c r="MC19" s="555"/>
      <c r="MD19" s="555"/>
      <c r="ME19" s="555"/>
      <c r="MF19" s="555"/>
      <c r="MG19" s="555"/>
      <c r="MH19" s="555"/>
      <c r="MI19" s="555"/>
      <c r="MJ19" s="555"/>
      <c r="MK19" s="555"/>
      <c r="ML19" s="555"/>
      <c r="MM19" s="555"/>
      <c r="MN19" s="555"/>
      <c r="MO19" s="555"/>
      <c r="MP19" s="555"/>
      <c r="MQ19" s="555"/>
      <c r="MR19" s="555"/>
      <c r="MS19" s="555"/>
      <c r="MT19" s="555"/>
      <c r="MU19" s="555"/>
      <c r="MV19" s="555"/>
      <c r="MW19" s="555"/>
      <c r="MX19" s="555"/>
      <c r="MY19" s="555"/>
      <c r="MZ19" s="555"/>
      <c r="NA19" s="555"/>
      <c r="NB19" s="555"/>
      <c r="NC19" s="555"/>
      <c r="ND19" s="555"/>
      <c r="NE19" s="555"/>
      <c r="NF19" s="555"/>
      <c r="NG19" s="555"/>
      <c r="NH19" s="555"/>
      <c r="NI19" s="555"/>
      <c r="NJ19" s="555"/>
      <c r="NL19" s="749">
        <f t="shared" si="117"/>
        <v>0</v>
      </c>
      <c r="NM19" s="724">
        <f t="shared" si="118"/>
        <v>251084</v>
      </c>
      <c r="NN19" s="724">
        <f t="shared" si="119"/>
        <v>0</v>
      </c>
      <c r="NO19" s="750">
        <f t="shared" si="120"/>
        <v>0</v>
      </c>
      <c r="NP19" s="751">
        <f t="shared" si="45"/>
        <v>217980</v>
      </c>
      <c r="NQ19" s="751">
        <f t="shared" si="45"/>
        <v>0</v>
      </c>
      <c r="NR19" s="749">
        <f t="shared" si="121"/>
        <v>0</v>
      </c>
      <c r="NS19" s="724">
        <f t="shared" si="122"/>
        <v>33104</v>
      </c>
      <c r="NT19" s="724">
        <f t="shared" si="123"/>
        <v>0</v>
      </c>
    </row>
    <row r="20" spans="1:384">
      <c r="A20" s="533" t="s">
        <v>1226</v>
      </c>
      <c r="B20" s="534"/>
      <c r="C20" s="534"/>
      <c r="D20" s="534"/>
      <c r="E20" s="535">
        <f t="shared" si="46"/>
        <v>0</v>
      </c>
      <c r="F20" s="536"/>
      <c r="G20" s="536"/>
      <c r="H20" s="536"/>
      <c r="I20" s="535">
        <f t="shared" si="47"/>
        <v>0</v>
      </c>
      <c r="J20" s="537">
        <f t="shared" si="48"/>
        <v>0</v>
      </c>
      <c r="K20" s="538">
        <v>360</v>
      </c>
      <c r="L20" s="534"/>
      <c r="M20" s="556">
        <v>0</v>
      </c>
      <c r="N20" s="534"/>
      <c r="O20" s="538">
        <v>0</v>
      </c>
      <c r="P20" s="535">
        <f t="shared" si="1"/>
        <v>360</v>
      </c>
      <c r="Q20" s="538">
        <v>383</v>
      </c>
      <c r="R20" s="534"/>
      <c r="S20" s="556">
        <v>0</v>
      </c>
      <c r="T20" s="534"/>
      <c r="U20" s="538">
        <v>0</v>
      </c>
      <c r="V20" s="535">
        <f t="shared" si="2"/>
        <v>383</v>
      </c>
      <c r="W20" s="538">
        <v>119</v>
      </c>
      <c r="X20" s="534"/>
      <c r="Y20" s="534"/>
      <c r="Z20" s="534"/>
      <c r="AA20" s="538">
        <v>1</v>
      </c>
      <c r="AB20" s="535">
        <f t="shared" si="49"/>
        <v>120</v>
      </c>
      <c r="AC20" s="532">
        <f t="shared" si="50"/>
        <v>863</v>
      </c>
      <c r="AD20" s="324"/>
      <c r="AE20" s="324"/>
      <c r="AF20" s="324"/>
      <c r="AG20" s="324"/>
      <c r="AH20" s="324"/>
      <c r="AI20" s="324"/>
      <c r="AJ20" s="540"/>
      <c r="AK20" s="541">
        <v>0</v>
      </c>
      <c r="AL20" s="542"/>
      <c r="AM20" s="543">
        <v>0</v>
      </c>
      <c r="AN20" s="543"/>
      <c r="AO20" s="540"/>
      <c r="AP20" s="544"/>
      <c r="AQ20" s="543">
        <v>2</v>
      </c>
      <c r="AR20" s="541"/>
      <c r="AS20" s="541"/>
      <c r="AT20" s="534"/>
      <c r="AU20" s="534"/>
      <c r="AV20" s="543">
        <v>0</v>
      </c>
      <c r="AW20" s="543">
        <v>2</v>
      </c>
      <c r="AX20" s="541"/>
      <c r="AY20" s="543">
        <v>0</v>
      </c>
      <c r="AZ20" s="543"/>
      <c r="BA20" s="541"/>
      <c r="BB20" s="543"/>
      <c r="BC20" s="534"/>
      <c r="BD20" s="534"/>
      <c r="BE20" s="543">
        <v>0</v>
      </c>
      <c r="BF20" s="543"/>
      <c r="BG20" s="546"/>
      <c r="BH20" s="547">
        <f t="shared" si="51"/>
        <v>9067680</v>
      </c>
      <c r="BI20" s="548">
        <f t="shared" si="3"/>
        <v>776520</v>
      </c>
      <c r="BJ20" s="548">
        <f t="shared" si="3"/>
        <v>8291160</v>
      </c>
      <c r="BK20" s="548">
        <f t="shared" si="3"/>
        <v>6502320</v>
      </c>
      <c r="BL20" s="548">
        <f t="shared" si="3"/>
        <v>1788840</v>
      </c>
      <c r="BM20" s="547">
        <f t="shared" si="52"/>
        <v>0</v>
      </c>
      <c r="BN20" s="548">
        <f t="shared" si="4"/>
        <v>0</v>
      </c>
      <c r="BO20" s="548">
        <f t="shared" si="4"/>
        <v>0</v>
      </c>
      <c r="BP20" s="548">
        <f t="shared" si="4"/>
        <v>0</v>
      </c>
      <c r="BQ20" s="548">
        <f t="shared" si="4"/>
        <v>0</v>
      </c>
      <c r="BR20" s="547">
        <f t="shared" si="53"/>
        <v>0</v>
      </c>
      <c r="BS20" s="548">
        <f t="shared" si="5"/>
        <v>0</v>
      </c>
      <c r="BT20" s="548">
        <f t="shared" si="5"/>
        <v>0</v>
      </c>
      <c r="BU20" s="548">
        <f t="shared" si="5"/>
        <v>0</v>
      </c>
      <c r="BV20" s="548">
        <f t="shared" si="5"/>
        <v>0</v>
      </c>
      <c r="BW20" s="548"/>
      <c r="BX20" s="548"/>
      <c r="BY20" s="548"/>
      <c r="BZ20" s="548"/>
      <c r="CA20" s="548"/>
      <c r="CB20" s="547">
        <f t="shared" si="54"/>
        <v>0</v>
      </c>
      <c r="CC20" s="548">
        <f t="shared" si="6"/>
        <v>0</v>
      </c>
      <c r="CD20" s="548">
        <f t="shared" si="6"/>
        <v>0</v>
      </c>
      <c r="CE20" s="548">
        <f t="shared" si="6"/>
        <v>0</v>
      </c>
      <c r="CF20" s="548">
        <f t="shared" si="6"/>
        <v>0</v>
      </c>
      <c r="CG20" s="549">
        <f t="shared" si="55"/>
        <v>9067680</v>
      </c>
      <c r="CH20" s="547">
        <f t="shared" si="56"/>
        <v>13437555</v>
      </c>
      <c r="CI20" s="548">
        <f t="shared" si="56"/>
        <v>1123722</v>
      </c>
      <c r="CJ20" s="548">
        <f t="shared" si="56"/>
        <v>12313833</v>
      </c>
      <c r="CK20" s="548">
        <f t="shared" si="56"/>
        <v>9448227</v>
      </c>
      <c r="CL20" s="548">
        <f t="shared" si="56"/>
        <v>2865606</v>
      </c>
      <c r="CM20" s="547">
        <f t="shared" si="57"/>
        <v>0</v>
      </c>
      <c r="CN20" s="548">
        <f t="shared" si="7"/>
        <v>0</v>
      </c>
      <c r="CO20" s="548">
        <f t="shared" si="7"/>
        <v>0</v>
      </c>
      <c r="CP20" s="548">
        <f t="shared" si="7"/>
        <v>0</v>
      </c>
      <c r="CQ20" s="548">
        <f t="shared" si="7"/>
        <v>0</v>
      </c>
      <c r="CR20" s="547">
        <f t="shared" si="58"/>
        <v>0</v>
      </c>
      <c r="CS20" s="548">
        <f t="shared" si="58"/>
        <v>0</v>
      </c>
      <c r="CT20" s="548">
        <f t="shared" si="58"/>
        <v>0</v>
      </c>
      <c r="CU20" s="548">
        <f t="shared" si="58"/>
        <v>0</v>
      </c>
      <c r="CV20" s="548">
        <f t="shared" si="58"/>
        <v>0</v>
      </c>
      <c r="CW20" s="547">
        <f t="shared" si="59"/>
        <v>0</v>
      </c>
      <c r="CX20" s="548">
        <f t="shared" si="8"/>
        <v>0</v>
      </c>
      <c r="CY20" s="548">
        <f t="shared" si="8"/>
        <v>0</v>
      </c>
      <c r="CZ20" s="548">
        <f t="shared" si="8"/>
        <v>0</v>
      </c>
      <c r="DA20" s="548">
        <f t="shared" si="8"/>
        <v>0</v>
      </c>
      <c r="DB20" s="547">
        <f t="shared" si="60"/>
        <v>0</v>
      </c>
      <c r="DC20" s="548">
        <f t="shared" si="9"/>
        <v>0</v>
      </c>
      <c r="DD20" s="548">
        <f t="shared" si="9"/>
        <v>0</v>
      </c>
      <c r="DE20" s="548">
        <f t="shared" si="9"/>
        <v>0</v>
      </c>
      <c r="DF20" s="548">
        <f t="shared" si="9"/>
        <v>0</v>
      </c>
      <c r="DG20" s="549">
        <f t="shared" si="61"/>
        <v>13437555</v>
      </c>
      <c r="DH20" s="547">
        <f t="shared" si="62"/>
        <v>4553535</v>
      </c>
      <c r="DI20" s="548">
        <f t="shared" si="62"/>
        <v>369733</v>
      </c>
      <c r="DJ20" s="548">
        <f t="shared" si="62"/>
        <v>4183802</v>
      </c>
      <c r="DK20" s="548">
        <f t="shared" si="62"/>
        <v>3140648</v>
      </c>
      <c r="DL20" s="548">
        <f t="shared" si="62"/>
        <v>1043154</v>
      </c>
      <c r="DM20" s="547">
        <f t="shared" si="63"/>
        <v>0</v>
      </c>
      <c r="DN20" s="548">
        <f t="shared" si="10"/>
        <v>0</v>
      </c>
      <c r="DO20" s="548">
        <f t="shared" si="10"/>
        <v>0</v>
      </c>
      <c r="DP20" s="548">
        <f t="shared" si="10"/>
        <v>0</v>
      </c>
      <c r="DQ20" s="548">
        <f t="shared" si="10"/>
        <v>0</v>
      </c>
      <c r="DR20" s="548"/>
      <c r="DS20" s="548"/>
      <c r="DT20" s="548"/>
      <c r="DU20" s="548"/>
      <c r="DV20" s="548"/>
      <c r="DW20" s="547">
        <f t="shared" si="64"/>
        <v>0</v>
      </c>
      <c r="DX20" s="548">
        <f t="shared" si="11"/>
        <v>0</v>
      </c>
      <c r="DY20" s="548">
        <f t="shared" si="11"/>
        <v>0</v>
      </c>
      <c r="DZ20" s="548">
        <f t="shared" si="11"/>
        <v>0</v>
      </c>
      <c r="EA20" s="548">
        <f t="shared" si="11"/>
        <v>0</v>
      </c>
      <c r="EB20" s="547">
        <f t="shared" si="65"/>
        <v>273811</v>
      </c>
      <c r="EC20" s="548">
        <f t="shared" si="12"/>
        <v>903</v>
      </c>
      <c r="ED20" s="548">
        <f t="shared" si="12"/>
        <v>272908</v>
      </c>
      <c r="EE20" s="548">
        <f t="shared" si="12"/>
        <v>272908</v>
      </c>
      <c r="EF20" s="548">
        <f t="shared" si="12"/>
        <v>0</v>
      </c>
      <c r="EG20" s="549">
        <f t="shared" si="66"/>
        <v>4827346</v>
      </c>
      <c r="EH20" s="549">
        <f t="shared" si="67"/>
        <v>27332581</v>
      </c>
      <c r="EI20" s="550">
        <f t="shared" si="68"/>
        <v>2270878</v>
      </c>
      <c r="EJ20" s="550">
        <f t="shared" si="13"/>
        <v>25061703</v>
      </c>
      <c r="EK20" s="550">
        <f t="shared" si="13"/>
        <v>19364103</v>
      </c>
      <c r="EL20" s="550">
        <f t="shared" si="13"/>
        <v>5697600</v>
      </c>
      <c r="EM20" s="551">
        <f t="shared" si="69"/>
        <v>27058770</v>
      </c>
      <c r="EN20" s="551">
        <f t="shared" si="70"/>
        <v>0</v>
      </c>
      <c r="EO20" s="551">
        <f t="shared" si="71"/>
        <v>0</v>
      </c>
      <c r="EP20" s="551">
        <f t="shared" si="72"/>
        <v>0</v>
      </c>
      <c r="EQ20" s="551">
        <f t="shared" si="73"/>
        <v>273811</v>
      </c>
      <c r="ER20" s="547">
        <f t="shared" si="74"/>
        <v>0</v>
      </c>
      <c r="ES20" s="548">
        <f t="shared" si="74"/>
        <v>0</v>
      </c>
      <c r="ET20" s="548">
        <f t="shared" si="74"/>
        <v>0</v>
      </c>
      <c r="EU20" s="548">
        <f t="shared" si="74"/>
        <v>0</v>
      </c>
      <c r="EV20" s="548">
        <f t="shared" si="74"/>
        <v>0</v>
      </c>
      <c r="EW20" s="547">
        <f t="shared" si="75"/>
        <v>0</v>
      </c>
      <c r="EX20" s="547">
        <f t="shared" si="75"/>
        <v>0</v>
      </c>
      <c r="EY20" s="547">
        <f t="shared" si="75"/>
        <v>0</v>
      </c>
      <c r="EZ20" s="547">
        <f t="shared" si="14"/>
        <v>0</v>
      </c>
      <c r="FA20" s="547">
        <f t="shared" si="14"/>
        <v>0</v>
      </c>
      <c r="FB20" s="552">
        <f t="shared" si="76"/>
        <v>0</v>
      </c>
      <c r="FC20" s="552">
        <f t="shared" si="15"/>
        <v>0</v>
      </c>
      <c r="FD20" s="552">
        <f t="shared" si="15"/>
        <v>0</v>
      </c>
      <c r="FE20" s="552">
        <f t="shared" si="15"/>
        <v>0</v>
      </c>
      <c r="FF20" s="552">
        <f t="shared" si="15"/>
        <v>0</v>
      </c>
      <c r="FG20" s="552">
        <f t="shared" si="77"/>
        <v>0</v>
      </c>
      <c r="FH20" s="552">
        <f t="shared" si="16"/>
        <v>0</v>
      </c>
      <c r="FI20" s="552">
        <f t="shared" si="16"/>
        <v>0</v>
      </c>
      <c r="FJ20" s="552">
        <f t="shared" si="16"/>
        <v>0</v>
      </c>
      <c r="FK20" s="552">
        <f t="shared" si="16"/>
        <v>0</v>
      </c>
      <c r="FL20" s="547">
        <f t="shared" si="78"/>
        <v>0</v>
      </c>
      <c r="FM20" s="547">
        <f t="shared" si="17"/>
        <v>0</v>
      </c>
      <c r="FN20" s="547">
        <f t="shared" si="17"/>
        <v>0</v>
      </c>
      <c r="FO20" s="547">
        <f t="shared" si="17"/>
        <v>0</v>
      </c>
      <c r="FP20" s="547">
        <f t="shared" si="17"/>
        <v>0</v>
      </c>
      <c r="FQ20" s="547">
        <f t="shared" si="79"/>
        <v>0</v>
      </c>
      <c r="FR20" s="547">
        <f t="shared" si="18"/>
        <v>0</v>
      </c>
      <c r="FS20" s="547">
        <f t="shared" si="18"/>
        <v>0</v>
      </c>
      <c r="FT20" s="547">
        <f t="shared" si="18"/>
        <v>0</v>
      </c>
      <c r="FU20" s="547">
        <f t="shared" si="18"/>
        <v>0</v>
      </c>
      <c r="FV20" s="552">
        <f t="shared" si="80"/>
        <v>0</v>
      </c>
      <c r="FW20" s="552">
        <f t="shared" si="19"/>
        <v>0</v>
      </c>
      <c r="FX20" s="552">
        <f t="shared" si="19"/>
        <v>0</v>
      </c>
      <c r="FY20" s="552">
        <f t="shared" si="19"/>
        <v>0</v>
      </c>
      <c r="FZ20" s="552">
        <f t="shared" si="19"/>
        <v>0</v>
      </c>
      <c r="GA20" s="552">
        <f t="shared" si="81"/>
        <v>0</v>
      </c>
      <c r="GB20" s="552">
        <f t="shared" si="20"/>
        <v>0</v>
      </c>
      <c r="GC20" s="552">
        <f t="shared" si="20"/>
        <v>0</v>
      </c>
      <c r="GD20" s="552">
        <f t="shared" si="20"/>
        <v>0</v>
      </c>
      <c r="GE20" s="552">
        <f t="shared" si="20"/>
        <v>0</v>
      </c>
      <c r="GF20" s="552">
        <f t="shared" si="82"/>
        <v>0</v>
      </c>
      <c r="GG20" s="552">
        <f t="shared" si="21"/>
        <v>0</v>
      </c>
      <c r="GH20" s="552">
        <f t="shared" si="21"/>
        <v>0</v>
      </c>
      <c r="GI20" s="552">
        <f t="shared" si="21"/>
        <v>0</v>
      </c>
      <c r="GJ20" s="552">
        <f t="shared" si="21"/>
        <v>0</v>
      </c>
      <c r="GK20" s="552">
        <f t="shared" si="83"/>
        <v>0</v>
      </c>
      <c r="GL20" s="552">
        <f t="shared" si="22"/>
        <v>0</v>
      </c>
      <c r="GM20" s="552">
        <f t="shared" si="22"/>
        <v>0</v>
      </c>
      <c r="GN20" s="552">
        <f t="shared" si="22"/>
        <v>0</v>
      </c>
      <c r="GO20" s="552">
        <f t="shared" si="22"/>
        <v>0</v>
      </c>
      <c r="GP20" s="547">
        <f t="shared" si="84"/>
        <v>0</v>
      </c>
      <c r="GQ20" s="547">
        <f t="shared" si="23"/>
        <v>0</v>
      </c>
      <c r="GR20" s="547">
        <f t="shared" si="23"/>
        <v>0</v>
      </c>
      <c r="GS20" s="547">
        <f t="shared" si="23"/>
        <v>0</v>
      </c>
      <c r="GT20" s="547">
        <f t="shared" si="23"/>
        <v>0</v>
      </c>
      <c r="GU20" s="547">
        <f t="shared" si="85"/>
        <v>0</v>
      </c>
      <c r="GV20" s="547">
        <f t="shared" si="24"/>
        <v>0</v>
      </c>
      <c r="GW20" s="547">
        <f t="shared" si="24"/>
        <v>0</v>
      </c>
      <c r="GX20" s="547">
        <f t="shared" si="24"/>
        <v>0</v>
      </c>
      <c r="GY20" s="547">
        <f t="shared" si="24"/>
        <v>0</v>
      </c>
      <c r="GZ20" s="552">
        <f t="shared" si="86"/>
        <v>0</v>
      </c>
      <c r="HA20" s="552">
        <f t="shared" si="25"/>
        <v>0</v>
      </c>
      <c r="HB20" s="552">
        <f t="shared" si="25"/>
        <v>0</v>
      </c>
      <c r="HC20" s="552">
        <f t="shared" si="25"/>
        <v>0</v>
      </c>
      <c r="HD20" s="552">
        <f t="shared" si="25"/>
        <v>0</v>
      </c>
      <c r="HE20" s="552">
        <f t="shared" si="87"/>
        <v>82728</v>
      </c>
      <c r="HF20" s="552">
        <f t="shared" si="26"/>
        <v>10068</v>
      </c>
      <c r="HG20" s="552">
        <f t="shared" si="26"/>
        <v>72660</v>
      </c>
      <c r="HH20" s="552">
        <f t="shared" si="26"/>
        <v>55750</v>
      </c>
      <c r="HI20" s="552">
        <f t="shared" si="26"/>
        <v>16910</v>
      </c>
      <c r="HJ20" s="547">
        <f t="shared" si="88"/>
        <v>0</v>
      </c>
      <c r="HK20" s="547">
        <f t="shared" si="27"/>
        <v>0</v>
      </c>
      <c r="HL20" s="547">
        <f t="shared" si="27"/>
        <v>0</v>
      </c>
      <c r="HM20" s="547">
        <f t="shared" si="27"/>
        <v>0</v>
      </c>
      <c r="HN20" s="547">
        <f t="shared" si="27"/>
        <v>0</v>
      </c>
      <c r="HO20" s="547">
        <f t="shared" si="89"/>
        <v>0</v>
      </c>
      <c r="HP20" s="547">
        <f t="shared" si="28"/>
        <v>0</v>
      </c>
      <c r="HQ20" s="547">
        <f t="shared" si="28"/>
        <v>0</v>
      </c>
      <c r="HR20" s="547">
        <f t="shared" si="28"/>
        <v>0</v>
      </c>
      <c r="HS20" s="547">
        <f t="shared" si="28"/>
        <v>0</v>
      </c>
      <c r="HT20" s="552">
        <f t="shared" si="90"/>
        <v>0</v>
      </c>
      <c r="HU20" s="552">
        <f t="shared" si="29"/>
        <v>0</v>
      </c>
      <c r="HV20" s="552">
        <f t="shared" si="29"/>
        <v>0</v>
      </c>
      <c r="HW20" s="552">
        <f t="shared" si="29"/>
        <v>0</v>
      </c>
      <c r="HX20" s="552">
        <f t="shared" si="29"/>
        <v>0</v>
      </c>
      <c r="HY20" s="552">
        <f t="shared" si="91"/>
        <v>0</v>
      </c>
      <c r="HZ20" s="552">
        <f t="shared" si="30"/>
        <v>0</v>
      </c>
      <c r="IA20" s="552">
        <f t="shared" si="30"/>
        <v>0</v>
      </c>
      <c r="IB20" s="552">
        <f t="shared" si="30"/>
        <v>0</v>
      </c>
      <c r="IC20" s="552">
        <f t="shared" si="30"/>
        <v>0</v>
      </c>
      <c r="ID20" s="547">
        <f t="shared" si="92"/>
        <v>0</v>
      </c>
      <c r="IE20" s="547">
        <f t="shared" si="31"/>
        <v>0</v>
      </c>
      <c r="IF20" s="547">
        <f t="shared" si="31"/>
        <v>0</v>
      </c>
      <c r="IG20" s="547">
        <f t="shared" si="31"/>
        <v>0</v>
      </c>
      <c r="IH20" s="547">
        <f t="shared" si="31"/>
        <v>0</v>
      </c>
      <c r="II20" s="547">
        <f t="shared" si="93"/>
        <v>502168</v>
      </c>
      <c r="IJ20" s="547">
        <f t="shared" si="32"/>
        <v>66208</v>
      </c>
      <c r="IK20" s="547">
        <f t="shared" si="32"/>
        <v>435960</v>
      </c>
      <c r="IL20" s="547">
        <f t="shared" si="32"/>
        <v>334500</v>
      </c>
      <c r="IM20" s="547">
        <f t="shared" si="32"/>
        <v>101460</v>
      </c>
      <c r="IN20" s="552">
        <f t="shared" si="94"/>
        <v>0</v>
      </c>
      <c r="IO20" s="552">
        <f t="shared" si="33"/>
        <v>0</v>
      </c>
      <c r="IP20" s="552">
        <f t="shared" si="33"/>
        <v>0</v>
      </c>
      <c r="IQ20" s="552">
        <f t="shared" si="33"/>
        <v>0</v>
      </c>
      <c r="IR20" s="552">
        <f t="shared" si="33"/>
        <v>0</v>
      </c>
      <c r="IS20" s="552">
        <f t="shared" si="95"/>
        <v>0</v>
      </c>
      <c r="IT20" s="552">
        <f t="shared" si="34"/>
        <v>0</v>
      </c>
      <c r="IU20" s="552">
        <f t="shared" si="34"/>
        <v>0</v>
      </c>
      <c r="IV20" s="552">
        <f t="shared" si="34"/>
        <v>0</v>
      </c>
      <c r="IW20" s="552">
        <f t="shared" si="34"/>
        <v>0</v>
      </c>
      <c r="IX20" s="547">
        <f t="shared" si="96"/>
        <v>0</v>
      </c>
      <c r="IY20" s="547">
        <f t="shared" si="35"/>
        <v>0</v>
      </c>
      <c r="IZ20" s="547">
        <f t="shared" si="35"/>
        <v>0</v>
      </c>
      <c r="JA20" s="547">
        <f t="shared" si="35"/>
        <v>0</v>
      </c>
      <c r="JB20" s="547">
        <f t="shared" si="35"/>
        <v>0</v>
      </c>
      <c r="JC20" s="547">
        <f t="shared" si="97"/>
        <v>0</v>
      </c>
      <c r="JD20" s="547">
        <f t="shared" si="36"/>
        <v>0</v>
      </c>
      <c r="JE20" s="547">
        <f t="shared" si="36"/>
        <v>0</v>
      </c>
      <c r="JF20" s="547">
        <f t="shared" si="36"/>
        <v>0</v>
      </c>
      <c r="JG20" s="547">
        <f t="shared" si="36"/>
        <v>0</v>
      </c>
      <c r="JH20" s="552">
        <f t="shared" si="98"/>
        <v>0</v>
      </c>
      <c r="JI20" s="552">
        <f t="shared" si="37"/>
        <v>0</v>
      </c>
      <c r="JJ20" s="552">
        <f t="shared" si="37"/>
        <v>0</v>
      </c>
      <c r="JK20" s="552">
        <f t="shared" si="37"/>
        <v>0</v>
      </c>
      <c r="JL20" s="552">
        <f t="shared" si="37"/>
        <v>0</v>
      </c>
      <c r="JM20" s="552">
        <f t="shared" si="99"/>
        <v>0</v>
      </c>
      <c r="JN20" s="552">
        <f t="shared" si="38"/>
        <v>0</v>
      </c>
      <c r="JO20" s="552">
        <f t="shared" si="38"/>
        <v>0</v>
      </c>
      <c r="JP20" s="552">
        <f t="shared" si="38"/>
        <v>0</v>
      </c>
      <c r="JQ20" s="552">
        <f t="shared" si="38"/>
        <v>0</v>
      </c>
      <c r="JR20" s="547">
        <f t="shared" si="100"/>
        <v>0</v>
      </c>
      <c r="JS20" s="547">
        <f t="shared" si="39"/>
        <v>0</v>
      </c>
      <c r="JT20" s="547">
        <f t="shared" si="39"/>
        <v>0</v>
      </c>
      <c r="JU20" s="547">
        <f t="shared" si="39"/>
        <v>0</v>
      </c>
      <c r="JV20" s="547">
        <f t="shared" si="39"/>
        <v>0</v>
      </c>
      <c r="JW20" s="547">
        <f t="shared" si="101"/>
        <v>0</v>
      </c>
      <c r="JX20" s="547">
        <f t="shared" si="40"/>
        <v>0</v>
      </c>
      <c r="JY20" s="547">
        <f t="shared" si="40"/>
        <v>0</v>
      </c>
      <c r="JZ20" s="547">
        <f t="shared" si="40"/>
        <v>0</v>
      </c>
      <c r="KA20" s="547">
        <f t="shared" si="40"/>
        <v>0</v>
      </c>
      <c r="KB20" s="552">
        <f t="shared" si="102"/>
        <v>0</v>
      </c>
      <c r="KC20" s="552">
        <f t="shared" si="41"/>
        <v>0</v>
      </c>
      <c r="KD20" s="552">
        <f t="shared" si="41"/>
        <v>0</v>
      </c>
      <c r="KE20" s="552">
        <f t="shared" si="41"/>
        <v>0</v>
      </c>
      <c r="KF20" s="552">
        <f t="shared" si="41"/>
        <v>0</v>
      </c>
      <c r="KG20" s="552">
        <f t="shared" si="103"/>
        <v>0</v>
      </c>
      <c r="KH20" s="552">
        <f t="shared" si="42"/>
        <v>0</v>
      </c>
      <c r="KI20" s="552">
        <f t="shared" si="42"/>
        <v>0</v>
      </c>
      <c r="KJ20" s="552">
        <f t="shared" si="42"/>
        <v>0</v>
      </c>
      <c r="KK20" s="552">
        <f t="shared" si="42"/>
        <v>0</v>
      </c>
      <c r="KL20" s="552">
        <f t="shared" si="104"/>
        <v>0</v>
      </c>
      <c r="KM20" s="552">
        <f t="shared" si="105"/>
        <v>584896</v>
      </c>
      <c r="KN20" s="549">
        <f t="shared" si="106"/>
        <v>584896</v>
      </c>
      <c r="KO20" s="549">
        <f t="shared" si="43"/>
        <v>76276</v>
      </c>
      <c r="KP20" s="549">
        <f t="shared" si="43"/>
        <v>508620</v>
      </c>
      <c r="KQ20" s="549">
        <f t="shared" si="43"/>
        <v>390250</v>
      </c>
      <c r="KR20" s="549">
        <f t="shared" si="43"/>
        <v>118370</v>
      </c>
      <c r="KS20" s="549">
        <f t="shared" si="44"/>
        <v>27917477</v>
      </c>
      <c r="KT20" s="550">
        <f t="shared" si="44"/>
        <v>2347154</v>
      </c>
      <c r="KU20" s="550">
        <f t="shared" si="44"/>
        <v>25570323</v>
      </c>
      <c r="KV20" s="550">
        <f t="shared" si="44"/>
        <v>19754353</v>
      </c>
      <c r="KW20" s="550">
        <f t="shared" si="44"/>
        <v>5815970</v>
      </c>
      <c r="KX20" s="537">
        <f t="shared" si="107"/>
        <v>27917.5</v>
      </c>
      <c r="KY20" s="553">
        <f t="shared" si="108"/>
        <v>27917.5</v>
      </c>
      <c r="KZ20" s="553">
        <f t="shared" si="109"/>
        <v>0</v>
      </c>
      <c r="LA20" s="554">
        <f t="shared" si="110"/>
        <v>27917.5</v>
      </c>
      <c r="LC20" s="723">
        <f t="shared" si="111"/>
        <v>0</v>
      </c>
      <c r="LD20" s="723">
        <f t="shared" si="112"/>
        <v>0</v>
      </c>
      <c r="LE20" s="723">
        <f t="shared" si="113"/>
        <v>0</v>
      </c>
      <c r="LF20" s="723">
        <f t="shared" si="114"/>
        <v>0</v>
      </c>
      <c r="LG20" s="723">
        <f t="shared" si="115"/>
        <v>0</v>
      </c>
      <c r="LH20" s="723">
        <f t="shared" si="116"/>
        <v>0</v>
      </c>
      <c r="LI20" s="555"/>
      <c r="LJ20" s="555"/>
      <c r="LK20" s="555"/>
      <c r="LL20" s="555"/>
      <c r="LM20" s="555"/>
      <c r="LN20" s="555"/>
      <c r="LO20" s="555"/>
      <c r="LP20" s="555"/>
      <c r="LQ20" s="555"/>
      <c r="LR20" s="555"/>
      <c r="LS20" s="555"/>
      <c r="LT20" s="555"/>
      <c r="LU20" s="555"/>
      <c r="LV20" s="555"/>
      <c r="LW20" s="555"/>
      <c r="LX20" s="555"/>
      <c r="LY20" s="555"/>
      <c r="LZ20" s="555"/>
      <c r="MA20" s="555"/>
      <c r="MB20" s="555"/>
      <c r="MC20" s="555"/>
      <c r="MD20" s="555"/>
      <c r="ME20" s="555"/>
      <c r="MF20" s="555"/>
      <c r="MG20" s="555"/>
      <c r="MH20" s="555"/>
      <c r="MI20" s="555"/>
      <c r="MJ20" s="555"/>
      <c r="MK20" s="555"/>
      <c r="ML20" s="555"/>
      <c r="MM20" s="555"/>
      <c r="MN20" s="555"/>
      <c r="MO20" s="555"/>
      <c r="MP20" s="555"/>
      <c r="MQ20" s="555"/>
      <c r="MR20" s="555"/>
      <c r="MS20" s="555"/>
      <c r="MT20" s="555"/>
      <c r="MU20" s="555"/>
      <c r="MV20" s="555"/>
      <c r="MW20" s="555"/>
      <c r="MX20" s="555"/>
      <c r="MY20" s="555"/>
      <c r="MZ20" s="555"/>
      <c r="NA20" s="555"/>
      <c r="NB20" s="555"/>
      <c r="NC20" s="555"/>
      <c r="ND20" s="555"/>
      <c r="NE20" s="555"/>
      <c r="NF20" s="555"/>
      <c r="NG20" s="555"/>
      <c r="NH20" s="555"/>
      <c r="NI20" s="555"/>
      <c r="NJ20" s="555"/>
      <c r="NL20" s="749">
        <f t="shared" si="117"/>
        <v>0</v>
      </c>
      <c r="NM20" s="724">
        <f t="shared" si="118"/>
        <v>146224</v>
      </c>
      <c r="NN20" s="724">
        <f t="shared" si="119"/>
        <v>0</v>
      </c>
      <c r="NO20" s="750">
        <f t="shared" si="120"/>
        <v>0</v>
      </c>
      <c r="NP20" s="751">
        <f t="shared" si="45"/>
        <v>127155</v>
      </c>
      <c r="NQ20" s="751">
        <f t="shared" si="45"/>
        <v>0</v>
      </c>
      <c r="NR20" s="749">
        <f t="shared" si="121"/>
        <v>0</v>
      </c>
      <c r="NS20" s="724">
        <f t="shared" si="122"/>
        <v>19069</v>
      </c>
      <c r="NT20" s="724">
        <f t="shared" si="123"/>
        <v>0</v>
      </c>
    </row>
    <row r="21" spans="1:384">
      <c r="A21" s="533" t="s">
        <v>792</v>
      </c>
      <c r="B21" s="534"/>
      <c r="C21" s="534"/>
      <c r="D21" s="534"/>
      <c r="E21" s="535">
        <f t="shared" si="46"/>
        <v>0</v>
      </c>
      <c r="F21" s="536"/>
      <c r="G21" s="536"/>
      <c r="H21" s="536"/>
      <c r="I21" s="535">
        <f t="shared" si="47"/>
        <v>0</v>
      </c>
      <c r="J21" s="537">
        <f t="shared" si="48"/>
        <v>0</v>
      </c>
      <c r="K21" s="538">
        <v>0</v>
      </c>
      <c r="L21" s="534"/>
      <c r="M21" s="556">
        <v>0</v>
      </c>
      <c r="N21" s="534"/>
      <c r="O21" s="538">
        <v>0</v>
      </c>
      <c r="P21" s="535">
        <f t="shared" si="1"/>
        <v>0</v>
      </c>
      <c r="Q21" s="538">
        <v>0</v>
      </c>
      <c r="R21" s="534"/>
      <c r="S21" s="556">
        <v>170</v>
      </c>
      <c r="T21" s="534">
        <v>166</v>
      </c>
      <c r="U21" s="538">
        <v>0</v>
      </c>
      <c r="V21" s="535">
        <f t="shared" si="2"/>
        <v>336</v>
      </c>
      <c r="W21" s="538">
        <v>0</v>
      </c>
      <c r="X21" s="534"/>
      <c r="Y21" s="534"/>
      <c r="Z21" s="534">
        <v>47</v>
      </c>
      <c r="AA21" s="538">
        <v>0</v>
      </c>
      <c r="AB21" s="535">
        <f t="shared" si="49"/>
        <v>47</v>
      </c>
      <c r="AC21" s="532">
        <f t="shared" si="50"/>
        <v>383</v>
      </c>
      <c r="AD21" s="324">
        <v>13</v>
      </c>
      <c r="AE21" s="324"/>
      <c r="AF21" s="324"/>
      <c r="AG21" s="324"/>
      <c r="AH21" s="324">
        <v>55</v>
      </c>
      <c r="AI21" s="324">
        <v>20</v>
      </c>
      <c r="AJ21" s="540"/>
      <c r="AK21" s="541">
        <v>0</v>
      </c>
      <c r="AL21" s="542"/>
      <c r="AM21" s="543">
        <v>0</v>
      </c>
      <c r="AN21" s="543"/>
      <c r="AO21" s="540"/>
      <c r="AP21" s="544"/>
      <c r="AQ21" s="543">
        <v>0</v>
      </c>
      <c r="AR21" s="541"/>
      <c r="AS21" s="541"/>
      <c r="AT21" s="534"/>
      <c r="AU21" s="534"/>
      <c r="AV21" s="543">
        <v>0</v>
      </c>
      <c r="AW21" s="543">
        <v>0</v>
      </c>
      <c r="AX21" s="541"/>
      <c r="AY21" s="543">
        <v>0</v>
      </c>
      <c r="AZ21" s="543"/>
      <c r="BA21" s="541"/>
      <c r="BB21" s="543"/>
      <c r="BC21" s="534"/>
      <c r="BD21" s="534"/>
      <c r="BE21" s="543">
        <v>0</v>
      </c>
      <c r="BF21" s="543"/>
      <c r="BG21" s="546"/>
      <c r="BH21" s="547">
        <f t="shared" si="51"/>
        <v>0</v>
      </c>
      <c r="BI21" s="548">
        <f t="shared" si="3"/>
        <v>0</v>
      </c>
      <c r="BJ21" s="548">
        <f t="shared" si="3"/>
        <v>0</v>
      </c>
      <c r="BK21" s="548">
        <f t="shared" si="3"/>
        <v>0</v>
      </c>
      <c r="BL21" s="548">
        <f t="shared" si="3"/>
        <v>0</v>
      </c>
      <c r="BM21" s="547">
        <f t="shared" si="52"/>
        <v>0</v>
      </c>
      <c r="BN21" s="548">
        <f t="shared" si="4"/>
        <v>0</v>
      </c>
      <c r="BO21" s="548">
        <f t="shared" si="4"/>
        <v>0</v>
      </c>
      <c r="BP21" s="548">
        <f t="shared" si="4"/>
        <v>0</v>
      </c>
      <c r="BQ21" s="548">
        <f t="shared" si="4"/>
        <v>0</v>
      </c>
      <c r="BR21" s="547">
        <f t="shared" si="53"/>
        <v>0</v>
      </c>
      <c r="BS21" s="548">
        <f t="shared" si="5"/>
        <v>0</v>
      </c>
      <c r="BT21" s="548">
        <f t="shared" si="5"/>
        <v>0</v>
      </c>
      <c r="BU21" s="548">
        <f t="shared" si="5"/>
        <v>0</v>
      </c>
      <c r="BV21" s="548">
        <f t="shared" si="5"/>
        <v>0</v>
      </c>
      <c r="BW21" s="548"/>
      <c r="BX21" s="548"/>
      <c r="BY21" s="548"/>
      <c r="BZ21" s="548"/>
      <c r="CA21" s="548"/>
      <c r="CB21" s="547">
        <f t="shared" si="54"/>
        <v>0</v>
      </c>
      <c r="CC21" s="548">
        <f t="shared" si="6"/>
        <v>0</v>
      </c>
      <c r="CD21" s="548">
        <f t="shared" si="6"/>
        <v>0</v>
      </c>
      <c r="CE21" s="548">
        <f t="shared" si="6"/>
        <v>0</v>
      </c>
      <c r="CF21" s="548">
        <f t="shared" si="6"/>
        <v>0</v>
      </c>
      <c r="CG21" s="549">
        <f t="shared" si="55"/>
        <v>0</v>
      </c>
      <c r="CH21" s="547">
        <f t="shared" si="56"/>
        <v>0</v>
      </c>
      <c r="CI21" s="548">
        <f t="shared" si="56"/>
        <v>0</v>
      </c>
      <c r="CJ21" s="548">
        <f t="shared" si="56"/>
        <v>0</v>
      </c>
      <c r="CK21" s="548">
        <f t="shared" si="56"/>
        <v>0</v>
      </c>
      <c r="CL21" s="548">
        <f t="shared" si="56"/>
        <v>0</v>
      </c>
      <c r="CM21" s="547">
        <f t="shared" si="57"/>
        <v>0</v>
      </c>
      <c r="CN21" s="548">
        <f t="shared" si="7"/>
        <v>0</v>
      </c>
      <c r="CO21" s="548">
        <f t="shared" si="7"/>
        <v>0</v>
      </c>
      <c r="CP21" s="548">
        <f t="shared" si="7"/>
        <v>0</v>
      </c>
      <c r="CQ21" s="548">
        <f t="shared" si="7"/>
        <v>0</v>
      </c>
      <c r="CR21" s="547">
        <f t="shared" si="58"/>
        <v>16650650</v>
      </c>
      <c r="CS21" s="548">
        <f t="shared" si="58"/>
        <v>498780</v>
      </c>
      <c r="CT21" s="548">
        <f t="shared" si="58"/>
        <v>16151870</v>
      </c>
      <c r="CU21" s="548">
        <f t="shared" si="58"/>
        <v>12435840</v>
      </c>
      <c r="CV21" s="548">
        <f t="shared" si="58"/>
        <v>3716030</v>
      </c>
      <c r="CW21" s="547">
        <f t="shared" si="59"/>
        <v>3649344</v>
      </c>
      <c r="CX21" s="548">
        <f t="shared" si="8"/>
        <v>406534</v>
      </c>
      <c r="CY21" s="548">
        <f t="shared" si="8"/>
        <v>3242810</v>
      </c>
      <c r="CZ21" s="548">
        <f t="shared" si="8"/>
        <v>2348900</v>
      </c>
      <c r="DA21" s="548">
        <f t="shared" si="8"/>
        <v>893910</v>
      </c>
      <c r="DB21" s="547">
        <f t="shared" si="60"/>
        <v>0</v>
      </c>
      <c r="DC21" s="548">
        <f t="shared" si="9"/>
        <v>0</v>
      </c>
      <c r="DD21" s="548">
        <f t="shared" si="9"/>
        <v>0</v>
      </c>
      <c r="DE21" s="548">
        <f t="shared" si="9"/>
        <v>0</v>
      </c>
      <c r="DF21" s="548">
        <f t="shared" si="9"/>
        <v>0</v>
      </c>
      <c r="DG21" s="549">
        <f t="shared" si="61"/>
        <v>20299994</v>
      </c>
      <c r="DH21" s="547">
        <f t="shared" si="62"/>
        <v>0</v>
      </c>
      <c r="DI21" s="548">
        <f t="shared" si="62"/>
        <v>0</v>
      </c>
      <c r="DJ21" s="548">
        <f t="shared" si="62"/>
        <v>0</v>
      </c>
      <c r="DK21" s="548">
        <f t="shared" si="62"/>
        <v>0</v>
      </c>
      <c r="DL21" s="548">
        <f t="shared" si="62"/>
        <v>0</v>
      </c>
      <c r="DM21" s="547">
        <f t="shared" si="63"/>
        <v>0</v>
      </c>
      <c r="DN21" s="548">
        <f t="shared" si="10"/>
        <v>0</v>
      </c>
      <c r="DO21" s="548">
        <f t="shared" si="10"/>
        <v>0</v>
      </c>
      <c r="DP21" s="548">
        <f t="shared" si="10"/>
        <v>0</v>
      </c>
      <c r="DQ21" s="548">
        <f t="shared" si="10"/>
        <v>0</v>
      </c>
      <c r="DR21" s="548"/>
      <c r="DS21" s="548"/>
      <c r="DT21" s="548"/>
      <c r="DU21" s="548"/>
      <c r="DV21" s="548"/>
      <c r="DW21" s="547">
        <f t="shared" si="64"/>
        <v>1050262</v>
      </c>
      <c r="DX21" s="548">
        <f t="shared" si="11"/>
        <v>130143</v>
      </c>
      <c r="DY21" s="548">
        <f t="shared" si="11"/>
        <v>920119</v>
      </c>
      <c r="DZ21" s="548">
        <f t="shared" si="11"/>
        <v>666507</v>
      </c>
      <c r="EA21" s="548">
        <f t="shared" si="11"/>
        <v>253612</v>
      </c>
      <c r="EB21" s="547">
        <f t="shared" si="65"/>
        <v>0</v>
      </c>
      <c r="EC21" s="548">
        <f t="shared" si="12"/>
        <v>0</v>
      </c>
      <c r="ED21" s="548">
        <f t="shared" si="12"/>
        <v>0</v>
      </c>
      <c r="EE21" s="548">
        <f t="shared" si="12"/>
        <v>0</v>
      </c>
      <c r="EF21" s="548">
        <f t="shared" si="12"/>
        <v>0</v>
      </c>
      <c r="EG21" s="549">
        <f t="shared" si="66"/>
        <v>1050262</v>
      </c>
      <c r="EH21" s="549">
        <f t="shared" si="67"/>
        <v>21350256</v>
      </c>
      <c r="EI21" s="550">
        <f t="shared" si="68"/>
        <v>1035457</v>
      </c>
      <c r="EJ21" s="550">
        <f t="shared" si="13"/>
        <v>20314799</v>
      </c>
      <c r="EK21" s="550">
        <f t="shared" si="13"/>
        <v>15451247</v>
      </c>
      <c r="EL21" s="550">
        <f t="shared" si="13"/>
        <v>4863552</v>
      </c>
      <c r="EM21" s="551">
        <f t="shared" si="69"/>
        <v>0</v>
      </c>
      <c r="EN21" s="551">
        <f t="shared" si="70"/>
        <v>0</v>
      </c>
      <c r="EO21" s="551">
        <f t="shared" si="71"/>
        <v>16650650</v>
      </c>
      <c r="EP21" s="551">
        <f t="shared" si="72"/>
        <v>4699606</v>
      </c>
      <c r="EQ21" s="551">
        <f t="shared" si="73"/>
        <v>0</v>
      </c>
      <c r="ER21" s="547">
        <f t="shared" si="74"/>
        <v>19604</v>
      </c>
      <c r="ES21" s="548">
        <f t="shared" si="74"/>
        <v>390</v>
      </c>
      <c r="ET21" s="548">
        <f t="shared" si="74"/>
        <v>19214</v>
      </c>
      <c r="EU21" s="548">
        <f t="shared" si="74"/>
        <v>19214</v>
      </c>
      <c r="EV21" s="548">
        <f t="shared" si="74"/>
        <v>0</v>
      </c>
      <c r="EW21" s="547">
        <f t="shared" si="75"/>
        <v>0</v>
      </c>
      <c r="EX21" s="547">
        <f t="shared" si="75"/>
        <v>0</v>
      </c>
      <c r="EY21" s="547">
        <f t="shared" si="75"/>
        <v>0</v>
      </c>
      <c r="EZ21" s="547">
        <f t="shared" si="14"/>
        <v>0</v>
      </c>
      <c r="FA21" s="547">
        <f t="shared" si="14"/>
        <v>0</v>
      </c>
      <c r="FB21" s="552">
        <f t="shared" si="76"/>
        <v>0</v>
      </c>
      <c r="FC21" s="552">
        <f t="shared" si="15"/>
        <v>0</v>
      </c>
      <c r="FD21" s="552">
        <f t="shared" si="15"/>
        <v>0</v>
      </c>
      <c r="FE21" s="552">
        <f t="shared" si="15"/>
        <v>0</v>
      </c>
      <c r="FF21" s="552">
        <f t="shared" si="15"/>
        <v>0</v>
      </c>
      <c r="FG21" s="552">
        <f t="shared" si="77"/>
        <v>0</v>
      </c>
      <c r="FH21" s="552">
        <f t="shared" si="16"/>
        <v>0</v>
      </c>
      <c r="FI21" s="552">
        <f t="shared" si="16"/>
        <v>0</v>
      </c>
      <c r="FJ21" s="552">
        <f t="shared" si="16"/>
        <v>0</v>
      </c>
      <c r="FK21" s="552">
        <f t="shared" si="16"/>
        <v>0</v>
      </c>
      <c r="FL21" s="547">
        <f t="shared" si="78"/>
        <v>82940</v>
      </c>
      <c r="FM21" s="547">
        <f t="shared" si="17"/>
        <v>1650</v>
      </c>
      <c r="FN21" s="547">
        <f t="shared" si="17"/>
        <v>81290</v>
      </c>
      <c r="FO21" s="547">
        <f t="shared" si="17"/>
        <v>81290</v>
      </c>
      <c r="FP21" s="547">
        <f t="shared" si="17"/>
        <v>0</v>
      </c>
      <c r="FQ21" s="547">
        <f t="shared" si="79"/>
        <v>25820</v>
      </c>
      <c r="FR21" s="547">
        <f t="shared" si="18"/>
        <v>500</v>
      </c>
      <c r="FS21" s="547">
        <f t="shared" si="18"/>
        <v>25320</v>
      </c>
      <c r="FT21" s="547">
        <f t="shared" si="18"/>
        <v>25320</v>
      </c>
      <c r="FU21" s="547">
        <f t="shared" si="18"/>
        <v>0</v>
      </c>
      <c r="FV21" s="552">
        <f t="shared" si="80"/>
        <v>0</v>
      </c>
      <c r="FW21" s="552">
        <f t="shared" si="19"/>
        <v>0</v>
      </c>
      <c r="FX21" s="552">
        <f t="shared" si="19"/>
        <v>0</v>
      </c>
      <c r="FY21" s="552">
        <f t="shared" si="19"/>
        <v>0</v>
      </c>
      <c r="FZ21" s="552">
        <f t="shared" si="19"/>
        <v>0</v>
      </c>
      <c r="GA21" s="552">
        <f t="shared" si="81"/>
        <v>0</v>
      </c>
      <c r="GB21" s="552">
        <f t="shared" si="20"/>
        <v>0</v>
      </c>
      <c r="GC21" s="552">
        <f t="shared" si="20"/>
        <v>0</v>
      </c>
      <c r="GD21" s="552">
        <f t="shared" si="20"/>
        <v>0</v>
      </c>
      <c r="GE21" s="552">
        <f t="shared" si="20"/>
        <v>0</v>
      </c>
      <c r="GF21" s="552">
        <f t="shared" si="82"/>
        <v>0</v>
      </c>
      <c r="GG21" s="552">
        <f t="shared" si="21"/>
        <v>0</v>
      </c>
      <c r="GH21" s="552">
        <f t="shared" si="21"/>
        <v>0</v>
      </c>
      <c r="GI21" s="552">
        <f t="shared" si="21"/>
        <v>0</v>
      </c>
      <c r="GJ21" s="552">
        <f t="shared" si="21"/>
        <v>0</v>
      </c>
      <c r="GK21" s="552">
        <f t="shared" si="83"/>
        <v>0</v>
      </c>
      <c r="GL21" s="552">
        <f t="shared" si="22"/>
        <v>0</v>
      </c>
      <c r="GM21" s="552">
        <f t="shared" si="22"/>
        <v>0</v>
      </c>
      <c r="GN21" s="552">
        <f t="shared" si="22"/>
        <v>0</v>
      </c>
      <c r="GO21" s="552">
        <f t="shared" si="22"/>
        <v>0</v>
      </c>
      <c r="GP21" s="547">
        <f t="shared" si="84"/>
        <v>0</v>
      </c>
      <c r="GQ21" s="547">
        <f t="shared" si="23"/>
        <v>0</v>
      </c>
      <c r="GR21" s="547">
        <f t="shared" si="23"/>
        <v>0</v>
      </c>
      <c r="GS21" s="547">
        <f t="shared" si="23"/>
        <v>0</v>
      </c>
      <c r="GT21" s="547">
        <f t="shared" si="23"/>
        <v>0</v>
      </c>
      <c r="GU21" s="547">
        <f t="shared" si="85"/>
        <v>0</v>
      </c>
      <c r="GV21" s="547">
        <f t="shared" si="24"/>
        <v>0</v>
      </c>
      <c r="GW21" s="547">
        <f t="shared" si="24"/>
        <v>0</v>
      </c>
      <c r="GX21" s="547">
        <f t="shared" si="24"/>
        <v>0</v>
      </c>
      <c r="GY21" s="547">
        <f t="shared" si="24"/>
        <v>0</v>
      </c>
      <c r="GZ21" s="552">
        <f t="shared" si="86"/>
        <v>0</v>
      </c>
      <c r="HA21" s="552">
        <f t="shared" si="25"/>
        <v>0</v>
      </c>
      <c r="HB21" s="552">
        <f t="shared" si="25"/>
        <v>0</v>
      </c>
      <c r="HC21" s="552">
        <f t="shared" si="25"/>
        <v>0</v>
      </c>
      <c r="HD21" s="552">
        <f t="shared" si="25"/>
        <v>0</v>
      </c>
      <c r="HE21" s="552">
        <f t="shared" si="87"/>
        <v>0</v>
      </c>
      <c r="HF21" s="552">
        <f t="shared" si="26"/>
        <v>0</v>
      </c>
      <c r="HG21" s="552">
        <f t="shared" si="26"/>
        <v>0</v>
      </c>
      <c r="HH21" s="552">
        <f t="shared" si="26"/>
        <v>0</v>
      </c>
      <c r="HI21" s="552">
        <f t="shared" si="26"/>
        <v>0</v>
      </c>
      <c r="HJ21" s="547">
        <f t="shared" si="88"/>
        <v>0</v>
      </c>
      <c r="HK21" s="547">
        <f t="shared" si="27"/>
        <v>0</v>
      </c>
      <c r="HL21" s="547">
        <f t="shared" si="27"/>
        <v>0</v>
      </c>
      <c r="HM21" s="547">
        <f t="shared" si="27"/>
        <v>0</v>
      </c>
      <c r="HN21" s="547">
        <f t="shared" si="27"/>
        <v>0</v>
      </c>
      <c r="HO21" s="547">
        <f t="shared" si="89"/>
        <v>0</v>
      </c>
      <c r="HP21" s="547">
        <f t="shared" si="28"/>
        <v>0</v>
      </c>
      <c r="HQ21" s="547">
        <f t="shared" si="28"/>
        <v>0</v>
      </c>
      <c r="HR21" s="547">
        <f t="shared" si="28"/>
        <v>0</v>
      </c>
      <c r="HS21" s="547">
        <f t="shared" si="28"/>
        <v>0</v>
      </c>
      <c r="HT21" s="552">
        <f t="shared" si="90"/>
        <v>0</v>
      </c>
      <c r="HU21" s="552">
        <f t="shared" si="29"/>
        <v>0</v>
      </c>
      <c r="HV21" s="552">
        <f t="shared" si="29"/>
        <v>0</v>
      </c>
      <c r="HW21" s="552">
        <f t="shared" si="29"/>
        <v>0</v>
      </c>
      <c r="HX21" s="552">
        <f t="shared" si="29"/>
        <v>0</v>
      </c>
      <c r="HY21" s="552">
        <f t="shared" si="91"/>
        <v>0</v>
      </c>
      <c r="HZ21" s="552">
        <f t="shared" si="30"/>
        <v>0</v>
      </c>
      <c r="IA21" s="552">
        <f t="shared" si="30"/>
        <v>0</v>
      </c>
      <c r="IB21" s="552">
        <f t="shared" si="30"/>
        <v>0</v>
      </c>
      <c r="IC21" s="552">
        <f t="shared" si="30"/>
        <v>0</v>
      </c>
      <c r="ID21" s="547">
        <f t="shared" si="92"/>
        <v>0</v>
      </c>
      <c r="IE21" s="547">
        <f t="shared" si="31"/>
        <v>0</v>
      </c>
      <c r="IF21" s="547">
        <f t="shared" si="31"/>
        <v>0</v>
      </c>
      <c r="IG21" s="547">
        <f t="shared" si="31"/>
        <v>0</v>
      </c>
      <c r="IH21" s="547">
        <f t="shared" si="31"/>
        <v>0</v>
      </c>
      <c r="II21" s="547">
        <f t="shared" si="93"/>
        <v>0</v>
      </c>
      <c r="IJ21" s="547">
        <f t="shared" si="32"/>
        <v>0</v>
      </c>
      <c r="IK21" s="547">
        <f t="shared" si="32"/>
        <v>0</v>
      </c>
      <c r="IL21" s="547">
        <f t="shared" si="32"/>
        <v>0</v>
      </c>
      <c r="IM21" s="547">
        <f t="shared" si="32"/>
        <v>0</v>
      </c>
      <c r="IN21" s="552">
        <f t="shared" si="94"/>
        <v>0</v>
      </c>
      <c r="IO21" s="552">
        <f t="shared" si="33"/>
        <v>0</v>
      </c>
      <c r="IP21" s="552">
        <f t="shared" si="33"/>
        <v>0</v>
      </c>
      <c r="IQ21" s="552">
        <f t="shared" si="33"/>
        <v>0</v>
      </c>
      <c r="IR21" s="552">
        <f t="shared" si="33"/>
        <v>0</v>
      </c>
      <c r="IS21" s="552">
        <f t="shared" si="95"/>
        <v>0</v>
      </c>
      <c r="IT21" s="552">
        <f t="shared" si="34"/>
        <v>0</v>
      </c>
      <c r="IU21" s="552">
        <f t="shared" si="34"/>
        <v>0</v>
      </c>
      <c r="IV21" s="552">
        <f t="shared" si="34"/>
        <v>0</v>
      </c>
      <c r="IW21" s="552">
        <f t="shared" si="34"/>
        <v>0</v>
      </c>
      <c r="IX21" s="547">
        <f t="shared" si="96"/>
        <v>0</v>
      </c>
      <c r="IY21" s="547">
        <f t="shared" si="35"/>
        <v>0</v>
      </c>
      <c r="IZ21" s="547">
        <f t="shared" si="35"/>
        <v>0</v>
      </c>
      <c r="JA21" s="547">
        <f t="shared" si="35"/>
        <v>0</v>
      </c>
      <c r="JB21" s="547">
        <f t="shared" si="35"/>
        <v>0</v>
      </c>
      <c r="JC21" s="547">
        <f t="shared" si="97"/>
        <v>0</v>
      </c>
      <c r="JD21" s="547">
        <f t="shared" si="36"/>
        <v>0</v>
      </c>
      <c r="JE21" s="547">
        <f t="shared" si="36"/>
        <v>0</v>
      </c>
      <c r="JF21" s="547">
        <f t="shared" si="36"/>
        <v>0</v>
      </c>
      <c r="JG21" s="547">
        <f t="shared" si="36"/>
        <v>0</v>
      </c>
      <c r="JH21" s="552">
        <f t="shared" si="98"/>
        <v>0</v>
      </c>
      <c r="JI21" s="552">
        <f t="shared" si="37"/>
        <v>0</v>
      </c>
      <c r="JJ21" s="552">
        <f t="shared" si="37"/>
        <v>0</v>
      </c>
      <c r="JK21" s="552">
        <f t="shared" si="37"/>
        <v>0</v>
      </c>
      <c r="JL21" s="552">
        <f t="shared" si="37"/>
        <v>0</v>
      </c>
      <c r="JM21" s="552">
        <f t="shared" si="99"/>
        <v>0</v>
      </c>
      <c r="JN21" s="552">
        <f t="shared" si="38"/>
        <v>0</v>
      </c>
      <c r="JO21" s="552">
        <f t="shared" si="38"/>
        <v>0</v>
      </c>
      <c r="JP21" s="552">
        <f t="shared" si="38"/>
        <v>0</v>
      </c>
      <c r="JQ21" s="552">
        <f t="shared" si="38"/>
        <v>0</v>
      </c>
      <c r="JR21" s="547">
        <f t="shared" si="100"/>
        <v>0</v>
      </c>
      <c r="JS21" s="547">
        <f t="shared" si="39"/>
        <v>0</v>
      </c>
      <c r="JT21" s="547">
        <f t="shared" si="39"/>
        <v>0</v>
      </c>
      <c r="JU21" s="547">
        <f t="shared" si="39"/>
        <v>0</v>
      </c>
      <c r="JV21" s="547">
        <f t="shared" si="39"/>
        <v>0</v>
      </c>
      <c r="JW21" s="547">
        <f t="shared" si="101"/>
        <v>0</v>
      </c>
      <c r="JX21" s="547">
        <f t="shared" si="40"/>
        <v>0</v>
      </c>
      <c r="JY21" s="547">
        <f t="shared" si="40"/>
        <v>0</v>
      </c>
      <c r="JZ21" s="547">
        <f t="shared" si="40"/>
        <v>0</v>
      </c>
      <c r="KA21" s="547">
        <f t="shared" si="40"/>
        <v>0</v>
      </c>
      <c r="KB21" s="552">
        <f t="shared" si="102"/>
        <v>0</v>
      </c>
      <c r="KC21" s="552">
        <f t="shared" si="41"/>
        <v>0</v>
      </c>
      <c r="KD21" s="552">
        <f t="shared" si="41"/>
        <v>0</v>
      </c>
      <c r="KE21" s="552">
        <f t="shared" si="41"/>
        <v>0</v>
      </c>
      <c r="KF21" s="552">
        <f t="shared" si="41"/>
        <v>0</v>
      </c>
      <c r="KG21" s="552">
        <f t="shared" si="103"/>
        <v>0</v>
      </c>
      <c r="KH21" s="552">
        <f t="shared" si="42"/>
        <v>0</v>
      </c>
      <c r="KI21" s="552">
        <f t="shared" si="42"/>
        <v>0</v>
      </c>
      <c r="KJ21" s="552">
        <f t="shared" si="42"/>
        <v>0</v>
      </c>
      <c r="KK21" s="552">
        <f t="shared" si="42"/>
        <v>0</v>
      </c>
      <c r="KL21" s="552">
        <f t="shared" si="104"/>
        <v>128364</v>
      </c>
      <c r="KM21" s="552">
        <f t="shared" si="105"/>
        <v>0</v>
      </c>
      <c r="KN21" s="549">
        <f t="shared" si="106"/>
        <v>128364</v>
      </c>
      <c r="KO21" s="549">
        <f t="shared" si="43"/>
        <v>2540</v>
      </c>
      <c r="KP21" s="549">
        <f t="shared" si="43"/>
        <v>125824</v>
      </c>
      <c r="KQ21" s="549">
        <f t="shared" si="43"/>
        <v>125824</v>
      </c>
      <c r="KR21" s="549">
        <f t="shared" si="43"/>
        <v>0</v>
      </c>
      <c r="KS21" s="549">
        <f t="shared" si="44"/>
        <v>21478620</v>
      </c>
      <c r="KT21" s="550">
        <f t="shared" si="44"/>
        <v>1037997</v>
      </c>
      <c r="KU21" s="550">
        <f t="shared" si="44"/>
        <v>20440623</v>
      </c>
      <c r="KV21" s="550">
        <f t="shared" si="44"/>
        <v>15577071</v>
      </c>
      <c r="KW21" s="550">
        <f t="shared" si="44"/>
        <v>4863552</v>
      </c>
      <c r="KX21" s="537">
        <f t="shared" si="107"/>
        <v>21478.6</v>
      </c>
      <c r="KY21" s="553">
        <f t="shared" si="108"/>
        <v>21350.3</v>
      </c>
      <c r="KZ21" s="553">
        <f t="shared" si="109"/>
        <v>128.4</v>
      </c>
      <c r="LA21" s="554">
        <f t="shared" si="110"/>
        <v>21478.7</v>
      </c>
      <c r="LC21" s="723">
        <f t="shared" si="111"/>
        <v>1508</v>
      </c>
      <c r="LD21" s="723">
        <f t="shared" si="112"/>
        <v>0</v>
      </c>
      <c r="LE21" s="723">
        <f t="shared" si="113"/>
        <v>0</v>
      </c>
      <c r="LF21" s="723">
        <f t="shared" si="114"/>
        <v>0</v>
      </c>
      <c r="LG21" s="723">
        <f t="shared" si="115"/>
        <v>1508</v>
      </c>
      <c r="LH21" s="723">
        <f t="shared" si="116"/>
        <v>1291</v>
      </c>
      <c r="LI21" s="555"/>
      <c r="LJ21" s="555"/>
      <c r="LK21" s="555"/>
      <c r="LL21" s="555"/>
      <c r="LM21" s="555"/>
      <c r="LN21" s="555"/>
      <c r="LO21" s="555"/>
      <c r="LP21" s="555"/>
      <c r="LQ21" s="555"/>
      <c r="LR21" s="555"/>
      <c r="LS21" s="555"/>
      <c r="LT21" s="555"/>
      <c r="LU21" s="555"/>
      <c r="LV21" s="555"/>
      <c r="LW21" s="555"/>
      <c r="LX21" s="555"/>
      <c r="LY21" s="555"/>
      <c r="LZ21" s="555"/>
      <c r="MA21" s="555"/>
      <c r="MB21" s="555"/>
      <c r="MC21" s="555"/>
      <c r="MD21" s="555"/>
      <c r="ME21" s="555"/>
      <c r="MF21" s="555"/>
      <c r="MG21" s="555"/>
      <c r="MH21" s="555"/>
      <c r="MI21" s="555"/>
      <c r="MJ21" s="555"/>
      <c r="MK21" s="555"/>
      <c r="ML21" s="555"/>
      <c r="MM21" s="555"/>
      <c r="MN21" s="555"/>
      <c r="MO21" s="555"/>
      <c r="MP21" s="555"/>
      <c r="MQ21" s="555"/>
      <c r="MR21" s="555"/>
      <c r="MS21" s="555"/>
      <c r="MT21" s="555"/>
      <c r="MU21" s="555"/>
      <c r="MV21" s="555"/>
      <c r="MW21" s="555"/>
      <c r="MX21" s="555"/>
      <c r="MY21" s="555"/>
      <c r="MZ21" s="555"/>
      <c r="NA21" s="555"/>
      <c r="NB21" s="555"/>
      <c r="NC21" s="555"/>
      <c r="ND21" s="555"/>
      <c r="NE21" s="555"/>
      <c r="NF21" s="555"/>
      <c r="NG21" s="555"/>
      <c r="NH21" s="555"/>
      <c r="NI21" s="555"/>
      <c r="NJ21" s="555"/>
      <c r="NL21" s="749">
        <f t="shared" si="117"/>
        <v>0</v>
      </c>
      <c r="NM21" s="724">
        <f t="shared" si="118"/>
        <v>0</v>
      </c>
      <c r="NN21" s="724">
        <f t="shared" si="119"/>
        <v>0</v>
      </c>
      <c r="NO21" s="750">
        <f t="shared" si="120"/>
        <v>0</v>
      </c>
      <c r="NP21" s="751">
        <f t="shared" si="45"/>
        <v>0</v>
      </c>
      <c r="NQ21" s="751">
        <f t="shared" si="45"/>
        <v>0</v>
      </c>
      <c r="NR21" s="749">
        <f t="shared" si="121"/>
        <v>0</v>
      </c>
      <c r="NS21" s="724">
        <f t="shared" si="122"/>
        <v>0</v>
      </c>
      <c r="NT21" s="724">
        <f t="shared" si="123"/>
        <v>0</v>
      </c>
    </row>
    <row r="22" spans="1:384">
      <c r="A22" s="533" t="s">
        <v>793</v>
      </c>
      <c r="B22" s="534"/>
      <c r="C22" s="534"/>
      <c r="D22" s="534"/>
      <c r="E22" s="535">
        <f t="shared" si="46"/>
        <v>0</v>
      </c>
      <c r="F22" s="536"/>
      <c r="G22" s="536"/>
      <c r="H22" s="536"/>
      <c r="I22" s="535">
        <f t="shared" si="47"/>
        <v>0</v>
      </c>
      <c r="J22" s="537">
        <f t="shared" si="48"/>
        <v>0</v>
      </c>
      <c r="K22" s="538">
        <v>318</v>
      </c>
      <c r="L22" s="534"/>
      <c r="M22" s="556">
        <v>29</v>
      </c>
      <c r="N22" s="534"/>
      <c r="O22" s="538">
        <v>4</v>
      </c>
      <c r="P22" s="535">
        <f t="shared" si="1"/>
        <v>351</v>
      </c>
      <c r="Q22" s="538">
        <v>349</v>
      </c>
      <c r="R22" s="534"/>
      <c r="S22" s="556">
        <v>33</v>
      </c>
      <c r="T22" s="534"/>
      <c r="U22" s="538">
        <v>9</v>
      </c>
      <c r="V22" s="535">
        <f t="shared" si="2"/>
        <v>391</v>
      </c>
      <c r="W22" s="538">
        <v>41</v>
      </c>
      <c r="X22" s="534"/>
      <c r="Y22" s="534"/>
      <c r="Z22" s="534"/>
      <c r="AA22" s="538">
        <v>0</v>
      </c>
      <c r="AB22" s="535">
        <f t="shared" si="49"/>
        <v>41</v>
      </c>
      <c r="AC22" s="532">
        <f t="shared" si="50"/>
        <v>783</v>
      </c>
      <c r="AD22" s="324"/>
      <c r="AE22" s="324"/>
      <c r="AF22" s="324"/>
      <c r="AG22" s="324">
        <v>40</v>
      </c>
      <c r="AH22" s="324">
        <v>45</v>
      </c>
      <c r="AI22" s="324"/>
      <c r="AJ22" s="540"/>
      <c r="AK22" s="541">
        <v>0</v>
      </c>
      <c r="AL22" s="542"/>
      <c r="AM22" s="543">
        <v>0</v>
      </c>
      <c r="AN22" s="543"/>
      <c r="AO22" s="540"/>
      <c r="AP22" s="544"/>
      <c r="AQ22" s="543">
        <v>0</v>
      </c>
      <c r="AR22" s="541"/>
      <c r="AS22" s="541"/>
      <c r="AT22" s="534"/>
      <c r="AU22" s="534"/>
      <c r="AV22" s="543">
        <v>0</v>
      </c>
      <c r="AW22" s="543">
        <v>0</v>
      </c>
      <c r="AX22" s="541"/>
      <c r="AY22" s="543">
        <v>0</v>
      </c>
      <c r="AZ22" s="543"/>
      <c r="BA22" s="541"/>
      <c r="BB22" s="543"/>
      <c r="BC22" s="534"/>
      <c r="BD22" s="534"/>
      <c r="BE22" s="543">
        <v>0</v>
      </c>
      <c r="BF22" s="543"/>
      <c r="BG22" s="546"/>
      <c r="BH22" s="547">
        <f t="shared" si="51"/>
        <v>8009784</v>
      </c>
      <c r="BI22" s="548">
        <f t="shared" si="3"/>
        <v>685926</v>
      </c>
      <c r="BJ22" s="548">
        <f t="shared" si="3"/>
        <v>7323858</v>
      </c>
      <c r="BK22" s="548">
        <f t="shared" si="3"/>
        <v>5743716</v>
      </c>
      <c r="BL22" s="548">
        <f t="shared" si="3"/>
        <v>1580142</v>
      </c>
      <c r="BM22" s="547">
        <f t="shared" si="52"/>
        <v>0</v>
      </c>
      <c r="BN22" s="548">
        <f t="shared" si="4"/>
        <v>0</v>
      </c>
      <c r="BO22" s="548">
        <f t="shared" si="4"/>
        <v>0</v>
      </c>
      <c r="BP22" s="548">
        <f t="shared" si="4"/>
        <v>0</v>
      </c>
      <c r="BQ22" s="548">
        <f t="shared" si="4"/>
        <v>0</v>
      </c>
      <c r="BR22" s="547">
        <f t="shared" si="53"/>
        <v>2048299</v>
      </c>
      <c r="BS22" s="548">
        <f t="shared" si="5"/>
        <v>62553</v>
      </c>
      <c r="BT22" s="548">
        <f t="shared" si="5"/>
        <v>1985746</v>
      </c>
      <c r="BU22" s="548">
        <f t="shared" si="5"/>
        <v>1563941</v>
      </c>
      <c r="BV22" s="548">
        <f t="shared" si="5"/>
        <v>421805</v>
      </c>
      <c r="BW22" s="548"/>
      <c r="BX22" s="548"/>
      <c r="BY22" s="548"/>
      <c r="BZ22" s="548"/>
      <c r="CA22" s="548"/>
      <c r="CB22" s="547">
        <f t="shared" si="54"/>
        <v>790208</v>
      </c>
      <c r="CC22" s="548">
        <f t="shared" si="6"/>
        <v>1804</v>
      </c>
      <c r="CD22" s="548">
        <f t="shared" si="6"/>
        <v>788404</v>
      </c>
      <c r="CE22" s="548">
        <f t="shared" si="6"/>
        <v>788404</v>
      </c>
      <c r="CF22" s="548">
        <f t="shared" si="6"/>
        <v>0</v>
      </c>
      <c r="CG22" s="549">
        <f t="shared" si="55"/>
        <v>10848291</v>
      </c>
      <c r="CH22" s="547">
        <f t="shared" si="56"/>
        <v>12244665</v>
      </c>
      <c r="CI22" s="548">
        <f t="shared" si="56"/>
        <v>1023966</v>
      </c>
      <c r="CJ22" s="548">
        <f t="shared" si="56"/>
        <v>11220699</v>
      </c>
      <c r="CK22" s="548">
        <f t="shared" si="56"/>
        <v>8609481</v>
      </c>
      <c r="CL22" s="548">
        <f t="shared" si="56"/>
        <v>2611218</v>
      </c>
      <c r="CM22" s="547">
        <f t="shared" si="57"/>
        <v>0</v>
      </c>
      <c r="CN22" s="548">
        <f t="shared" si="7"/>
        <v>0</v>
      </c>
      <c r="CO22" s="548">
        <f t="shared" si="7"/>
        <v>0</v>
      </c>
      <c r="CP22" s="548">
        <f t="shared" si="7"/>
        <v>0</v>
      </c>
      <c r="CQ22" s="548">
        <f t="shared" si="7"/>
        <v>0</v>
      </c>
      <c r="CR22" s="547">
        <f t="shared" si="58"/>
        <v>3232185</v>
      </c>
      <c r="CS22" s="548">
        <f t="shared" si="58"/>
        <v>96822</v>
      </c>
      <c r="CT22" s="548">
        <f t="shared" si="58"/>
        <v>3135363</v>
      </c>
      <c r="CU22" s="548">
        <f t="shared" si="58"/>
        <v>2414016</v>
      </c>
      <c r="CV22" s="548">
        <f t="shared" si="58"/>
        <v>721347</v>
      </c>
      <c r="CW22" s="547">
        <f t="shared" si="59"/>
        <v>0</v>
      </c>
      <c r="CX22" s="548">
        <f t="shared" si="8"/>
        <v>0</v>
      </c>
      <c r="CY22" s="548">
        <f t="shared" si="8"/>
        <v>0</v>
      </c>
      <c r="CZ22" s="548">
        <f t="shared" si="8"/>
        <v>0</v>
      </c>
      <c r="DA22" s="548">
        <f t="shared" si="8"/>
        <v>0</v>
      </c>
      <c r="DB22" s="547">
        <f t="shared" si="60"/>
        <v>2053584</v>
      </c>
      <c r="DC22" s="548">
        <f t="shared" si="9"/>
        <v>6768</v>
      </c>
      <c r="DD22" s="548">
        <f t="shared" si="9"/>
        <v>2046816</v>
      </c>
      <c r="DE22" s="548">
        <f t="shared" si="9"/>
        <v>2046816</v>
      </c>
      <c r="DF22" s="548">
        <f t="shared" si="9"/>
        <v>0</v>
      </c>
      <c r="DG22" s="549">
        <f t="shared" si="61"/>
        <v>17530434</v>
      </c>
      <c r="DH22" s="547">
        <f t="shared" si="62"/>
        <v>1568865</v>
      </c>
      <c r="DI22" s="548">
        <f t="shared" si="62"/>
        <v>127387</v>
      </c>
      <c r="DJ22" s="548">
        <f t="shared" si="62"/>
        <v>1441478</v>
      </c>
      <c r="DK22" s="548">
        <f t="shared" si="62"/>
        <v>1082072</v>
      </c>
      <c r="DL22" s="548">
        <f t="shared" si="62"/>
        <v>359406</v>
      </c>
      <c r="DM22" s="547">
        <f t="shared" si="63"/>
        <v>0</v>
      </c>
      <c r="DN22" s="548">
        <f t="shared" si="10"/>
        <v>0</v>
      </c>
      <c r="DO22" s="548">
        <f t="shared" si="10"/>
        <v>0</v>
      </c>
      <c r="DP22" s="548">
        <f t="shared" si="10"/>
        <v>0</v>
      </c>
      <c r="DQ22" s="548">
        <f t="shared" si="10"/>
        <v>0</v>
      </c>
      <c r="DR22" s="548"/>
      <c r="DS22" s="548"/>
      <c r="DT22" s="548"/>
      <c r="DU22" s="548"/>
      <c r="DV22" s="548"/>
      <c r="DW22" s="547">
        <f t="shared" si="64"/>
        <v>0</v>
      </c>
      <c r="DX22" s="548">
        <f t="shared" si="11"/>
        <v>0</v>
      </c>
      <c r="DY22" s="548">
        <f t="shared" si="11"/>
        <v>0</v>
      </c>
      <c r="DZ22" s="548">
        <f t="shared" si="11"/>
        <v>0</v>
      </c>
      <c r="EA22" s="548">
        <f t="shared" si="11"/>
        <v>0</v>
      </c>
      <c r="EB22" s="547">
        <f t="shared" si="65"/>
        <v>0</v>
      </c>
      <c r="EC22" s="548">
        <f t="shared" si="12"/>
        <v>0</v>
      </c>
      <c r="ED22" s="548">
        <f t="shared" si="12"/>
        <v>0</v>
      </c>
      <c r="EE22" s="548">
        <f t="shared" si="12"/>
        <v>0</v>
      </c>
      <c r="EF22" s="548">
        <f t="shared" si="12"/>
        <v>0</v>
      </c>
      <c r="EG22" s="549">
        <f t="shared" si="66"/>
        <v>1568865</v>
      </c>
      <c r="EH22" s="549">
        <f t="shared" si="67"/>
        <v>29947590</v>
      </c>
      <c r="EI22" s="550">
        <f t="shared" si="68"/>
        <v>2005226</v>
      </c>
      <c r="EJ22" s="550">
        <f t="shared" si="13"/>
        <v>27942364</v>
      </c>
      <c r="EK22" s="550">
        <f t="shared" si="13"/>
        <v>22248446</v>
      </c>
      <c r="EL22" s="550">
        <f t="shared" si="13"/>
        <v>5693918</v>
      </c>
      <c r="EM22" s="551">
        <f t="shared" si="69"/>
        <v>21823314</v>
      </c>
      <c r="EN22" s="551">
        <f t="shared" si="70"/>
        <v>0</v>
      </c>
      <c r="EO22" s="551">
        <f t="shared" si="71"/>
        <v>5280484</v>
      </c>
      <c r="EP22" s="551">
        <f t="shared" si="72"/>
        <v>0</v>
      </c>
      <c r="EQ22" s="551">
        <f t="shared" si="73"/>
        <v>2843792</v>
      </c>
      <c r="ER22" s="547">
        <f t="shared" si="74"/>
        <v>0</v>
      </c>
      <c r="ES22" s="548">
        <f t="shared" si="74"/>
        <v>0</v>
      </c>
      <c r="ET22" s="548">
        <f t="shared" si="74"/>
        <v>0</v>
      </c>
      <c r="EU22" s="548">
        <f t="shared" si="74"/>
        <v>0</v>
      </c>
      <c r="EV22" s="548">
        <f t="shared" si="74"/>
        <v>0</v>
      </c>
      <c r="EW22" s="547">
        <f t="shared" si="75"/>
        <v>0</v>
      </c>
      <c r="EX22" s="547">
        <f t="shared" si="75"/>
        <v>0</v>
      </c>
      <c r="EY22" s="547">
        <f t="shared" si="75"/>
        <v>0</v>
      </c>
      <c r="EZ22" s="547">
        <f t="shared" si="14"/>
        <v>0</v>
      </c>
      <c r="FA22" s="547">
        <f t="shared" si="14"/>
        <v>0</v>
      </c>
      <c r="FB22" s="552">
        <f t="shared" si="76"/>
        <v>0</v>
      </c>
      <c r="FC22" s="552">
        <f t="shared" si="15"/>
        <v>0</v>
      </c>
      <c r="FD22" s="552">
        <f t="shared" si="15"/>
        <v>0</v>
      </c>
      <c r="FE22" s="552">
        <f t="shared" si="15"/>
        <v>0</v>
      </c>
      <c r="FF22" s="552">
        <f t="shared" si="15"/>
        <v>0</v>
      </c>
      <c r="FG22" s="552">
        <f t="shared" si="77"/>
        <v>60320</v>
      </c>
      <c r="FH22" s="552">
        <f t="shared" si="16"/>
        <v>1200</v>
      </c>
      <c r="FI22" s="552">
        <f t="shared" si="16"/>
        <v>59120</v>
      </c>
      <c r="FJ22" s="552">
        <f t="shared" si="16"/>
        <v>59120</v>
      </c>
      <c r="FK22" s="552">
        <f t="shared" si="16"/>
        <v>0</v>
      </c>
      <c r="FL22" s="547">
        <f t="shared" si="78"/>
        <v>67860</v>
      </c>
      <c r="FM22" s="547">
        <f t="shared" si="17"/>
        <v>1350</v>
      </c>
      <c r="FN22" s="547">
        <f t="shared" si="17"/>
        <v>66510</v>
      </c>
      <c r="FO22" s="547">
        <f t="shared" si="17"/>
        <v>66510</v>
      </c>
      <c r="FP22" s="547">
        <f t="shared" si="17"/>
        <v>0</v>
      </c>
      <c r="FQ22" s="547">
        <f t="shared" si="79"/>
        <v>0</v>
      </c>
      <c r="FR22" s="547">
        <f t="shared" si="18"/>
        <v>0</v>
      </c>
      <c r="FS22" s="547">
        <f t="shared" si="18"/>
        <v>0</v>
      </c>
      <c r="FT22" s="547">
        <f t="shared" si="18"/>
        <v>0</v>
      </c>
      <c r="FU22" s="547">
        <f t="shared" si="18"/>
        <v>0</v>
      </c>
      <c r="FV22" s="552">
        <f t="shared" si="80"/>
        <v>0</v>
      </c>
      <c r="FW22" s="552">
        <f t="shared" si="19"/>
        <v>0</v>
      </c>
      <c r="FX22" s="552">
        <f t="shared" si="19"/>
        <v>0</v>
      </c>
      <c r="FY22" s="552">
        <f t="shared" si="19"/>
        <v>0</v>
      </c>
      <c r="FZ22" s="552">
        <f t="shared" si="19"/>
        <v>0</v>
      </c>
      <c r="GA22" s="552">
        <f t="shared" si="81"/>
        <v>0</v>
      </c>
      <c r="GB22" s="552">
        <f t="shared" si="20"/>
        <v>0</v>
      </c>
      <c r="GC22" s="552">
        <f t="shared" si="20"/>
        <v>0</v>
      </c>
      <c r="GD22" s="552">
        <f t="shared" si="20"/>
        <v>0</v>
      </c>
      <c r="GE22" s="552">
        <f t="shared" si="20"/>
        <v>0</v>
      </c>
      <c r="GF22" s="552">
        <f t="shared" si="82"/>
        <v>0</v>
      </c>
      <c r="GG22" s="552">
        <f t="shared" si="21"/>
        <v>0</v>
      </c>
      <c r="GH22" s="552">
        <f t="shared" si="21"/>
        <v>0</v>
      </c>
      <c r="GI22" s="552">
        <f t="shared" si="21"/>
        <v>0</v>
      </c>
      <c r="GJ22" s="552">
        <f t="shared" si="21"/>
        <v>0</v>
      </c>
      <c r="GK22" s="552">
        <f t="shared" si="83"/>
        <v>0</v>
      </c>
      <c r="GL22" s="552">
        <f t="shared" si="22"/>
        <v>0</v>
      </c>
      <c r="GM22" s="552">
        <f t="shared" si="22"/>
        <v>0</v>
      </c>
      <c r="GN22" s="552">
        <f t="shared" si="22"/>
        <v>0</v>
      </c>
      <c r="GO22" s="552">
        <f t="shared" si="22"/>
        <v>0</v>
      </c>
      <c r="GP22" s="547">
        <f t="shared" si="84"/>
        <v>0</v>
      </c>
      <c r="GQ22" s="547">
        <f t="shared" si="23"/>
        <v>0</v>
      </c>
      <c r="GR22" s="547">
        <f t="shared" si="23"/>
        <v>0</v>
      </c>
      <c r="GS22" s="547">
        <f t="shared" si="23"/>
        <v>0</v>
      </c>
      <c r="GT22" s="547">
        <f t="shared" si="23"/>
        <v>0</v>
      </c>
      <c r="GU22" s="547">
        <f t="shared" si="85"/>
        <v>0</v>
      </c>
      <c r="GV22" s="547">
        <f t="shared" si="24"/>
        <v>0</v>
      </c>
      <c r="GW22" s="547">
        <f t="shared" si="24"/>
        <v>0</v>
      </c>
      <c r="GX22" s="547">
        <f t="shared" si="24"/>
        <v>0</v>
      </c>
      <c r="GY22" s="547">
        <f t="shared" si="24"/>
        <v>0</v>
      </c>
      <c r="GZ22" s="552">
        <f t="shared" si="86"/>
        <v>0</v>
      </c>
      <c r="HA22" s="552">
        <f t="shared" si="25"/>
        <v>0</v>
      </c>
      <c r="HB22" s="552">
        <f t="shared" si="25"/>
        <v>0</v>
      </c>
      <c r="HC22" s="552">
        <f t="shared" si="25"/>
        <v>0</v>
      </c>
      <c r="HD22" s="552">
        <f t="shared" si="25"/>
        <v>0</v>
      </c>
      <c r="HE22" s="552">
        <f t="shared" si="87"/>
        <v>0</v>
      </c>
      <c r="HF22" s="552">
        <f t="shared" si="26"/>
        <v>0</v>
      </c>
      <c r="HG22" s="552">
        <f t="shared" si="26"/>
        <v>0</v>
      </c>
      <c r="HH22" s="552">
        <f t="shared" si="26"/>
        <v>0</v>
      </c>
      <c r="HI22" s="552">
        <f t="shared" si="26"/>
        <v>0</v>
      </c>
      <c r="HJ22" s="547">
        <f t="shared" si="88"/>
        <v>0</v>
      </c>
      <c r="HK22" s="547">
        <f t="shared" si="27"/>
        <v>0</v>
      </c>
      <c r="HL22" s="547">
        <f t="shared" si="27"/>
        <v>0</v>
      </c>
      <c r="HM22" s="547">
        <f t="shared" si="27"/>
        <v>0</v>
      </c>
      <c r="HN22" s="547">
        <f t="shared" si="27"/>
        <v>0</v>
      </c>
      <c r="HO22" s="547">
        <f t="shared" si="89"/>
        <v>0</v>
      </c>
      <c r="HP22" s="547">
        <f t="shared" si="28"/>
        <v>0</v>
      </c>
      <c r="HQ22" s="547">
        <f t="shared" si="28"/>
        <v>0</v>
      </c>
      <c r="HR22" s="547">
        <f t="shared" si="28"/>
        <v>0</v>
      </c>
      <c r="HS22" s="547">
        <f t="shared" si="28"/>
        <v>0</v>
      </c>
      <c r="HT22" s="552">
        <f t="shared" si="90"/>
        <v>0</v>
      </c>
      <c r="HU22" s="552">
        <f t="shared" si="29"/>
        <v>0</v>
      </c>
      <c r="HV22" s="552">
        <f t="shared" si="29"/>
        <v>0</v>
      </c>
      <c r="HW22" s="552">
        <f t="shared" si="29"/>
        <v>0</v>
      </c>
      <c r="HX22" s="552">
        <f t="shared" si="29"/>
        <v>0</v>
      </c>
      <c r="HY22" s="552">
        <f t="shared" si="91"/>
        <v>0</v>
      </c>
      <c r="HZ22" s="552">
        <f t="shared" si="30"/>
        <v>0</v>
      </c>
      <c r="IA22" s="552">
        <f t="shared" si="30"/>
        <v>0</v>
      </c>
      <c r="IB22" s="552">
        <f t="shared" si="30"/>
        <v>0</v>
      </c>
      <c r="IC22" s="552">
        <f t="shared" si="30"/>
        <v>0</v>
      </c>
      <c r="ID22" s="547">
        <f t="shared" si="92"/>
        <v>0</v>
      </c>
      <c r="IE22" s="547">
        <f t="shared" si="31"/>
        <v>0</v>
      </c>
      <c r="IF22" s="547">
        <f t="shared" si="31"/>
        <v>0</v>
      </c>
      <c r="IG22" s="547">
        <f t="shared" si="31"/>
        <v>0</v>
      </c>
      <c r="IH22" s="547">
        <f t="shared" si="31"/>
        <v>0</v>
      </c>
      <c r="II22" s="547">
        <f t="shared" si="93"/>
        <v>0</v>
      </c>
      <c r="IJ22" s="547">
        <f t="shared" si="32"/>
        <v>0</v>
      </c>
      <c r="IK22" s="547">
        <f t="shared" si="32"/>
        <v>0</v>
      </c>
      <c r="IL22" s="547">
        <f t="shared" si="32"/>
        <v>0</v>
      </c>
      <c r="IM22" s="547">
        <f t="shared" si="32"/>
        <v>0</v>
      </c>
      <c r="IN22" s="552">
        <f t="shared" si="94"/>
        <v>0</v>
      </c>
      <c r="IO22" s="552">
        <f t="shared" si="33"/>
        <v>0</v>
      </c>
      <c r="IP22" s="552">
        <f t="shared" si="33"/>
        <v>0</v>
      </c>
      <c r="IQ22" s="552">
        <f t="shared" si="33"/>
        <v>0</v>
      </c>
      <c r="IR22" s="552">
        <f t="shared" si="33"/>
        <v>0</v>
      </c>
      <c r="IS22" s="552">
        <f t="shared" si="95"/>
        <v>0</v>
      </c>
      <c r="IT22" s="552">
        <f t="shared" si="34"/>
        <v>0</v>
      </c>
      <c r="IU22" s="552">
        <f t="shared" si="34"/>
        <v>0</v>
      </c>
      <c r="IV22" s="552">
        <f t="shared" si="34"/>
        <v>0</v>
      </c>
      <c r="IW22" s="552">
        <f t="shared" si="34"/>
        <v>0</v>
      </c>
      <c r="IX22" s="547">
        <f t="shared" si="96"/>
        <v>0</v>
      </c>
      <c r="IY22" s="547">
        <f t="shared" si="35"/>
        <v>0</v>
      </c>
      <c r="IZ22" s="547">
        <f t="shared" si="35"/>
        <v>0</v>
      </c>
      <c r="JA22" s="547">
        <f t="shared" si="35"/>
        <v>0</v>
      </c>
      <c r="JB22" s="547">
        <f t="shared" si="35"/>
        <v>0</v>
      </c>
      <c r="JC22" s="547">
        <f t="shared" si="97"/>
        <v>0</v>
      </c>
      <c r="JD22" s="547">
        <f t="shared" si="36"/>
        <v>0</v>
      </c>
      <c r="JE22" s="547">
        <f t="shared" si="36"/>
        <v>0</v>
      </c>
      <c r="JF22" s="547">
        <f t="shared" si="36"/>
        <v>0</v>
      </c>
      <c r="JG22" s="547">
        <f t="shared" si="36"/>
        <v>0</v>
      </c>
      <c r="JH22" s="552">
        <f t="shared" si="98"/>
        <v>0</v>
      </c>
      <c r="JI22" s="552">
        <f t="shared" si="37"/>
        <v>0</v>
      </c>
      <c r="JJ22" s="552">
        <f t="shared" si="37"/>
        <v>0</v>
      </c>
      <c r="JK22" s="552">
        <f t="shared" si="37"/>
        <v>0</v>
      </c>
      <c r="JL22" s="552">
        <f t="shared" si="37"/>
        <v>0</v>
      </c>
      <c r="JM22" s="552">
        <f t="shared" si="99"/>
        <v>0</v>
      </c>
      <c r="JN22" s="552">
        <f t="shared" si="38"/>
        <v>0</v>
      </c>
      <c r="JO22" s="552">
        <f t="shared" si="38"/>
        <v>0</v>
      </c>
      <c r="JP22" s="552">
        <f t="shared" si="38"/>
        <v>0</v>
      </c>
      <c r="JQ22" s="552">
        <f t="shared" si="38"/>
        <v>0</v>
      </c>
      <c r="JR22" s="547">
        <f t="shared" si="100"/>
        <v>0</v>
      </c>
      <c r="JS22" s="547">
        <f t="shared" si="39"/>
        <v>0</v>
      </c>
      <c r="JT22" s="547">
        <f t="shared" si="39"/>
        <v>0</v>
      </c>
      <c r="JU22" s="547">
        <f t="shared" si="39"/>
        <v>0</v>
      </c>
      <c r="JV22" s="547">
        <f t="shared" si="39"/>
        <v>0</v>
      </c>
      <c r="JW22" s="547">
        <f t="shared" si="101"/>
        <v>0</v>
      </c>
      <c r="JX22" s="547">
        <f t="shared" si="40"/>
        <v>0</v>
      </c>
      <c r="JY22" s="547">
        <f t="shared" si="40"/>
        <v>0</v>
      </c>
      <c r="JZ22" s="547">
        <f t="shared" si="40"/>
        <v>0</v>
      </c>
      <c r="KA22" s="547">
        <f t="shared" si="40"/>
        <v>0</v>
      </c>
      <c r="KB22" s="552">
        <f t="shared" si="102"/>
        <v>0</v>
      </c>
      <c r="KC22" s="552">
        <f t="shared" si="41"/>
        <v>0</v>
      </c>
      <c r="KD22" s="552">
        <f t="shared" si="41"/>
        <v>0</v>
      </c>
      <c r="KE22" s="552">
        <f t="shared" si="41"/>
        <v>0</v>
      </c>
      <c r="KF22" s="552">
        <f t="shared" si="41"/>
        <v>0</v>
      </c>
      <c r="KG22" s="552">
        <f t="shared" si="103"/>
        <v>0</v>
      </c>
      <c r="KH22" s="552">
        <f t="shared" si="42"/>
        <v>0</v>
      </c>
      <c r="KI22" s="552">
        <f t="shared" si="42"/>
        <v>0</v>
      </c>
      <c r="KJ22" s="552">
        <f t="shared" si="42"/>
        <v>0</v>
      </c>
      <c r="KK22" s="552">
        <f t="shared" si="42"/>
        <v>0</v>
      </c>
      <c r="KL22" s="552">
        <f t="shared" si="104"/>
        <v>128180</v>
      </c>
      <c r="KM22" s="552">
        <f t="shared" si="105"/>
        <v>0</v>
      </c>
      <c r="KN22" s="549">
        <f t="shared" si="106"/>
        <v>128180</v>
      </c>
      <c r="KO22" s="549">
        <f t="shared" si="43"/>
        <v>2550</v>
      </c>
      <c r="KP22" s="549">
        <f t="shared" si="43"/>
        <v>125630</v>
      </c>
      <c r="KQ22" s="549">
        <f t="shared" si="43"/>
        <v>125630</v>
      </c>
      <c r="KR22" s="549">
        <f t="shared" si="43"/>
        <v>0</v>
      </c>
      <c r="KS22" s="549">
        <f t="shared" si="44"/>
        <v>30075770</v>
      </c>
      <c r="KT22" s="550">
        <f t="shared" si="44"/>
        <v>2007776</v>
      </c>
      <c r="KU22" s="550">
        <f t="shared" si="44"/>
        <v>28067994</v>
      </c>
      <c r="KV22" s="550">
        <f t="shared" si="44"/>
        <v>22374076</v>
      </c>
      <c r="KW22" s="550">
        <f t="shared" si="44"/>
        <v>5693918</v>
      </c>
      <c r="KX22" s="537">
        <f t="shared" si="107"/>
        <v>30075.8</v>
      </c>
      <c r="KY22" s="553">
        <f t="shared" si="108"/>
        <v>29947.599999999999</v>
      </c>
      <c r="KZ22" s="553">
        <f t="shared" si="109"/>
        <v>128.19999999999999</v>
      </c>
      <c r="LA22" s="554">
        <f t="shared" si="110"/>
        <v>30075.8</v>
      </c>
      <c r="LC22" s="723">
        <f t="shared" si="111"/>
        <v>0</v>
      </c>
      <c r="LD22" s="723">
        <f t="shared" si="112"/>
        <v>0</v>
      </c>
      <c r="LE22" s="723">
        <f t="shared" si="113"/>
        <v>0</v>
      </c>
      <c r="LF22" s="723">
        <f t="shared" si="114"/>
        <v>1508</v>
      </c>
      <c r="LG22" s="723">
        <f t="shared" si="115"/>
        <v>1508</v>
      </c>
      <c r="LH22" s="723">
        <f t="shared" si="116"/>
        <v>0</v>
      </c>
      <c r="LI22" s="555"/>
      <c r="LJ22" s="555"/>
      <c r="LK22" s="555"/>
      <c r="LL22" s="555"/>
      <c r="LM22" s="555"/>
      <c r="LN22" s="555"/>
      <c r="LO22" s="555"/>
      <c r="LP22" s="555"/>
      <c r="LQ22" s="555"/>
      <c r="LR22" s="555"/>
      <c r="LS22" s="555"/>
      <c r="LT22" s="555"/>
      <c r="LU22" s="555"/>
      <c r="LV22" s="555"/>
      <c r="LW22" s="555"/>
      <c r="LX22" s="555"/>
      <c r="LY22" s="555"/>
      <c r="LZ22" s="555"/>
      <c r="MA22" s="555"/>
      <c r="MB22" s="555"/>
      <c r="MC22" s="555"/>
      <c r="MD22" s="555"/>
      <c r="ME22" s="555"/>
      <c r="MF22" s="555"/>
      <c r="MG22" s="555"/>
      <c r="MH22" s="555"/>
      <c r="MI22" s="555"/>
      <c r="MJ22" s="555"/>
      <c r="MK22" s="555"/>
      <c r="ML22" s="555"/>
      <c r="MM22" s="555"/>
      <c r="MN22" s="555"/>
      <c r="MO22" s="555"/>
      <c r="MP22" s="555"/>
      <c r="MQ22" s="555"/>
      <c r="MR22" s="555"/>
      <c r="MS22" s="555"/>
      <c r="MT22" s="555"/>
      <c r="MU22" s="555"/>
      <c r="MV22" s="555"/>
      <c r="MW22" s="555"/>
      <c r="MX22" s="555"/>
      <c r="MY22" s="555"/>
      <c r="MZ22" s="555"/>
      <c r="NA22" s="555"/>
      <c r="NB22" s="555"/>
      <c r="NC22" s="555"/>
      <c r="ND22" s="555"/>
      <c r="NE22" s="555"/>
      <c r="NF22" s="555"/>
      <c r="NG22" s="555"/>
      <c r="NH22" s="555"/>
      <c r="NI22" s="555"/>
      <c r="NJ22" s="555"/>
      <c r="NL22" s="749">
        <f t="shared" si="117"/>
        <v>0</v>
      </c>
      <c r="NM22" s="724">
        <f t="shared" si="118"/>
        <v>0</v>
      </c>
      <c r="NN22" s="724">
        <f t="shared" si="119"/>
        <v>0</v>
      </c>
      <c r="NO22" s="750">
        <f t="shared" si="120"/>
        <v>0</v>
      </c>
      <c r="NP22" s="751">
        <f t="shared" si="45"/>
        <v>0</v>
      </c>
      <c r="NQ22" s="751">
        <f t="shared" si="45"/>
        <v>0</v>
      </c>
      <c r="NR22" s="749">
        <f t="shared" si="121"/>
        <v>0</v>
      </c>
      <c r="NS22" s="724">
        <f t="shared" si="122"/>
        <v>0</v>
      </c>
      <c r="NT22" s="724">
        <f t="shared" si="123"/>
        <v>0</v>
      </c>
    </row>
    <row r="23" spans="1:384">
      <c r="A23" s="533" t="s">
        <v>794</v>
      </c>
      <c r="B23" s="534"/>
      <c r="C23" s="534"/>
      <c r="D23" s="534"/>
      <c r="E23" s="535">
        <f t="shared" si="46"/>
        <v>0</v>
      </c>
      <c r="F23" s="536"/>
      <c r="G23" s="536"/>
      <c r="H23" s="536"/>
      <c r="I23" s="535">
        <f t="shared" si="47"/>
        <v>0</v>
      </c>
      <c r="J23" s="537">
        <f t="shared" si="48"/>
        <v>0</v>
      </c>
      <c r="K23" s="538">
        <v>407</v>
      </c>
      <c r="L23" s="534"/>
      <c r="M23" s="556">
        <v>0</v>
      </c>
      <c r="N23" s="534"/>
      <c r="O23" s="538">
        <v>1</v>
      </c>
      <c r="P23" s="535">
        <f t="shared" si="1"/>
        <v>408</v>
      </c>
      <c r="Q23" s="538">
        <v>363</v>
      </c>
      <c r="R23" s="534"/>
      <c r="S23" s="556">
        <v>28</v>
      </c>
      <c r="T23" s="534"/>
      <c r="U23" s="538">
        <v>3</v>
      </c>
      <c r="V23" s="535">
        <f t="shared" si="2"/>
        <v>394</v>
      </c>
      <c r="W23" s="538">
        <v>60</v>
      </c>
      <c r="X23" s="534"/>
      <c r="Y23" s="534"/>
      <c r="Z23" s="534"/>
      <c r="AA23" s="538">
        <v>0</v>
      </c>
      <c r="AB23" s="535">
        <f t="shared" si="49"/>
        <v>60</v>
      </c>
      <c r="AC23" s="532">
        <f t="shared" si="50"/>
        <v>862</v>
      </c>
      <c r="AD23" s="324"/>
      <c r="AE23" s="324"/>
      <c r="AF23" s="324"/>
      <c r="AG23" s="324"/>
      <c r="AH23" s="324">
        <v>80</v>
      </c>
      <c r="AI23" s="324">
        <v>30</v>
      </c>
      <c r="AJ23" s="540"/>
      <c r="AK23" s="541">
        <v>0</v>
      </c>
      <c r="AL23" s="542"/>
      <c r="AM23" s="543">
        <v>0</v>
      </c>
      <c r="AN23" s="543"/>
      <c r="AO23" s="540"/>
      <c r="AP23" s="544"/>
      <c r="AQ23" s="543">
        <v>0</v>
      </c>
      <c r="AR23" s="541"/>
      <c r="AS23" s="541"/>
      <c r="AT23" s="534"/>
      <c r="AU23" s="534"/>
      <c r="AV23" s="543">
        <v>0</v>
      </c>
      <c r="AW23" s="543">
        <v>0</v>
      </c>
      <c r="AX23" s="541"/>
      <c r="AY23" s="543">
        <v>0</v>
      </c>
      <c r="AZ23" s="543"/>
      <c r="BA23" s="541"/>
      <c r="BB23" s="543"/>
      <c r="BC23" s="534"/>
      <c r="BD23" s="534"/>
      <c r="BE23" s="543">
        <v>0</v>
      </c>
      <c r="BF23" s="543"/>
      <c r="BG23" s="546"/>
      <c r="BH23" s="547">
        <f t="shared" si="51"/>
        <v>10251516</v>
      </c>
      <c r="BI23" s="548">
        <f t="shared" si="3"/>
        <v>877899</v>
      </c>
      <c r="BJ23" s="548">
        <f t="shared" si="3"/>
        <v>9373617</v>
      </c>
      <c r="BK23" s="548">
        <f t="shared" si="3"/>
        <v>7351234</v>
      </c>
      <c r="BL23" s="548">
        <f t="shared" si="3"/>
        <v>2022383</v>
      </c>
      <c r="BM23" s="547">
        <f t="shared" si="52"/>
        <v>0</v>
      </c>
      <c r="BN23" s="548">
        <f t="shared" si="4"/>
        <v>0</v>
      </c>
      <c r="BO23" s="548">
        <f t="shared" si="4"/>
        <v>0</v>
      </c>
      <c r="BP23" s="548">
        <f t="shared" si="4"/>
        <v>0</v>
      </c>
      <c r="BQ23" s="548">
        <f t="shared" si="4"/>
        <v>0</v>
      </c>
      <c r="BR23" s="547">
        <f t="shared" si="53"/>
        <v>0</v>
      </c>
      <c r="BS23" s="548">
        <f t="shared" si="5"/>
        <v>0</v>
      </c>
      <c r="BT23" s="548">
        <f t="shared" si="5"/>
        <v>0</v>
      </c>
      <c r="BU23" s="548">
        <f t="shared" si="5"/>
        <v>0</v>
      </c>
      <c r="BV23" s="548">
        <f t="shared" si="5"/>
        <v>0</v>
      </c>
      <c r="BW23" s="548"/>
      <c r="BX23" s="548"/>
      <c r="BY23" s="548"/>
      <c r="BZ23" s="548"/>
      <c r="CA23" s="548"/>
      <c r="CB23" s="547">
        <f t="shared" si="54"/>
        <v>197552</v>
      </c>
      <c r="CC23" s="548">
        <f t="shared" si="6"/>
        <v>451</v>
      </c>
      <c r="CD23" s="548">
        <f t="shared" si="6"/>
        <v>197101</v>
      </c>
      <c r="CE23" s="548">
        <f t="shared" si="6"/>
        <v>197101</v>
      </c>
      <c r="CF23" s="548">
        <f t="shared" si="6"/>
        <v>0</v>
      </c>
      <c r="CG23" s="549">
        <f t="shared" si="55"/>
        <v>10449068</v>
      </c>
      <c r="CH23" s="547">
        <f t="shared" si="56"/>
        <v>12735855</v>
      </c>
      <c r="CI23" s="548">
        <f t="shared" si="56"/>
        <v>1065042</v>
      </c>
      <c r="CJ23" s="548">
        <f t="shared" si="56"/>
        <v>11670813</v>
      </c>
      <c r="CK23" s="548">
        <f t="shared" si="56"/>
        <v>8954847</v>
      </c>
      <c r="CL23" s="548">
        <f t="shared" si="56"/>
        <v>2715966</v>
      </c>
      <c r="CM23" s="547">
        <f t="shared" si="57"/>
        <v>0</v>
      </c>
      <c r="CN23" s="548">
        <f t="shared" si="7"/>
        <v>0</v>
      </c>
      <c r="CO23" s="548">
        <f t="shared" si="7"/>
        <v>0</v>
      </c>
      <c r="CP23" s="548">
        <f t="shared" si="7"/>
        <v>0</v>
      </c>
      <c r="CQ23" s="548">
        <f t="shared" si="7"/>
        <v>0</v>
      </c>
      <c r="CR23" s="547">
        <f t="shared" si="58"/>
        <v>2742460</v>
      </c>
      <c r="CS23" s="548">
        <f t="shared" si="58"/>
        <v>82152</v>
      </c>
      <c r="CT23" s="548">
        <f t="shared" si="58"/>
        <v>2660308</v>
      </c>
      <c r="CU23" s="548">
        <f t="shared" si="58"/>
        <v>2048256</v>
      </c>
      <c r="CV23" s="548">
        <f t="shared" si="58"/>
        <v>612052</v>
      </c>
      <c r="CW23" s="547">
        <f t="shared" si="59"/>
        <v>0</v>
      </c>
      <c r="CX23" s="548">
        <f t="shared" si="8"/>
        <v>0</v>
      </c>
      <c r="CY23" s="548">
        <f t="shared" si="8"/>
        <v>0</v>
      </c>
      <c r="CZ23" s="548">
        <f t="shared" si="8"/>
        <v>0</v>
      </c>
      <c r="DA23" s="548">
        <f t="shared" si="8"/>
        <v>0</v>
      </c>
      <c r="DB23" s="547">
        <f t="shared" si="60"/>
        <v>684528</v>
      </c>
      <c r="DC23" s="548">
        <f t="shared" si="9"/>
        <v>2256</v>
      </c>
      <c r="DD23" s="548">
        <f t="shared" si="9"/>
        <v>682272</v>
      </c>
      <c r="DE23" s="548">
        <f t="shared" si="9"/>
        <v>682272</v>
      </c>
      <c r="DF23" s="548">
        <f t="shared" si="9"/>
        <v>0</v>
      </c>
      <c r="DG23" s="549">
        <f t="shared" si="61"/>
        <v>16162843</v>
      </c>
      <c r="DH23" s="547">
        <f t="shared" si="62"/>
        <v>2295900</v>
      </c>
      <c r="DI23" s="548">
        <f t="shared" si="62"/>
        <v>186420</v>
      </c>
      <c r="DJ23" s="548">
        <f t="shared" si="62"/>
        <v>2109480</v>
      </c>
      <c r="DK23" s="548">
        <f t="shared" si="62"/>
        <v>1583520</v>
      </c>
      <c r="DL23" s="548">
        <f t="shared" si="62"/>
        <v>525960</v>
      </c>
      <c r="DM23" s="547">
        <f t="shared" si="63"/>
        <v>0</v>
      </c>
      <c r="DN23" s="548">
        <f t="shared" si="10"/>
        <v>0</v>
      </c>
      <c r="DO23" s="548">
        <f t="shared" si="10"/>
        <v>0</v>
      </c>
      <c r="DP23" s="548">
        <f t="shared" si="10"/>
        <v>0</v>
      </c>
      <c r="DQ23" s="548">
        <f t="shared" si="10"/>
        <v>0</v>
      </c>
      <c r="DR23" s="548"/>
      <c r="DS23" s="548"/>
      <c r="DT23" s="548"/>
      <c r="DU23" s="548"/>
      <c r="DV23" s="548"/>
      <c r="DW23" s="547">
        <f t="shared" si="64"/>
        <v>0</v>
      </c>
      <c r="DX23" s="548">
        <f t="shared" si="11"/>
        <v>0</v>
      </c>
      <c r="DY23" s="548">
        <f t="shared" si="11"/>
        <v>0</v>
      </c>
      <c r="DZ23" s="548">
        <f t="shared" si="11"/>
        <v>0</v>
      </c>
      <c r="EA23" s="548">
        <f t="shared" si="11"/>
        <v>0</v>
      </c>
      <c r="EB23" s="547">
        <f t="shared" si="65"/>
        <v>0</v>
      </c>
      <c r="EC23" s="548">
        <f t="shared" si="12"/>
        <v>0</v>
      </c>
      <c r="ED23" s="548">
        <f t="shared" si="12"/>
        <v>0</v>
      </c>
      <c r="EE23" s="548">
        <f t="shared" si="12"/>
        <v>0</v>
      </c>
      <c r="EF23" s="548">
        <f t="shared" si="12"/>
        <v>0</v>
      </c>
      <c r="EG23" s="549">
        <f t="shared" si="66"/>
        <v>2295900</v>
      </c>
      <c r="EH23" s="549">
        <f t="shared" si="67"/>
        <v>28907811</v>
      </c>
      <c r="EI23" s="550">
        <f t="shared" si="68"/>
        <v>2214220</v>
      </c>
      <c r="EJ23" s="550">
        <f t="shared" si="13"/>
        <v>26693591</v>
      </c>
      <c r="EK23" s="550">
        <f t="shared" si="13"/>
        <v>20817230</v>
      </c>
      <c r="EL23" s="550">
        <f t="shared" si="13"/>
        <v>5876361</v>
      </c>
      <c r="EM23" s="551">
        <f t="shared" si="69"/>
        <v>25283271</v>
      </c>
      <c r="EN23" s="551">
        <f t="shared" si="70"/>
        <v>0</v>
      </c>
      <c r="EO23" s="551">
        <f t="shared" si="71"/>
        <v>2742460</v>
      </c>
      <c r="EP23" s="551">
        <f t="shared" si="72"/>
        <v>0</v>
      </c>
      <c r="EQ23" s="551">
        <f t="shared" si="73"/>
        <v>882080</v>
      </c>
      <c r="ER23" s="547">
        <f t="shared" si="74"/>
        <v>0</v>
      </c>
      <c r="ES23" s="548">
        <f t="shared" si="74"/>
        <v>0</v>
      </c>
      <c r="ET23" s="548">
        <f t="shared" si="74"/>
        <v>0</v>
      </c>
      <c r="EU23" s="548">
        <f t="shared" si="74"/>
        <v>0</v>
      </c>
      <c r="EV23" s="548">
        <f t="shared" si="74"/>
        <v>0</v>
      </c>
      <c r="EW23" s="547">
        <f t="shared" si="75"/>
        <v>0</v>
      </c>
      <c r="EX23" s="547">
        <f t="shared" si="75"/>
        <v>0</v>
      </c>
      <c r="EY23" s="547">
        <f t="shared" si="75"/>
        <v>0</v>
      </c>
      <c r="EZ23" s="547">
        <f t="shared" si="14"/>
        <v>0</v>
      </c>
      <c r="FA23" s="547">
        <f t="shared" si="14"/>
        <v>0</v>
      </c>
      <c r="FB23" s="552">
        <f t="shared" si="76"/>
        <v>0</v>
      </c>
      <c r="FC23" s="552">
        <f t="shared" si="15"/>
        <v>0</v>
      </c>
      <c r="FD23" s="552">
        <f t="shared" si="15"/>
        <v>0</v>
      </c>
      <c r="FE23" s="552">
        <f t="shared" si="15"/>
        <v>0</v>
      </c>
      <c r="FF23" s="552">
        <f t="shared" si="15"/>
        <v>0</v>
      </c>
      <c r="FG23" s="552">
        <f t="shared" si="77"/>
        <v>0</v>
      </c>
      <c r="FH23" s="552">
        <f t="shared" si="16"/>
        <v>0</v>
      </c>
      <c r="FI23" s="552">
        <f t="shared" si="16"/>
        <v>0</v>
      </c>
      <c r="FJ23" s="552">
        <f t="shared" si="16"/>
        <v>0</v>
      </c>
      <c r="FK23" s="552">
        <f t="shared" si="16"/>
        <v>0</v>
      </c>
      <c r="FL23" s="547">
        <f t="shared" si="78"/>
        <v>120640</v>
      </c>
      <c r="FM23" s="547">
        <f t="shared" si="17"/>
        <v>2400</v>
      </c>
      <c r="FN23" s="547">
        <f t="shared" si="17"/>
        <v>118240</v>
      </c>
      <c r="FO23" s="547">
        <f t="shared" si="17"/>
        <v>118240</v>
      </c>
      <c r="FP23" s="547">
        <f t="shared" si="17"/>
        <v>0</v>
      </c>
      <c r="FQ23" s="547">
        <f t="shared" si="79"/>
        <v>38730</v>
      </c>
      <c r="FR23" s="547">
        <f t="shared" si="18"/>
        <v>750</v>
      </c>
      <c r="FS23" s="547">
        <f t="shared" si="18"/>
        <v>37980</v>
      </c>
      <c r="FT23" s="547">
        <f t="shared" si="18"/>
        <v>37980</v>
      </c>
      <c r="FU23" s="547">
        <f t="shared" si="18"/>
        <v>0</v>
      </c>
      <c r="FV23" s="552">
        <f t="shared" si="80"/>
        <v>0</v>
      </c>
      <c r="FW23" s="552">
        <f t="shared" si="19"/>
        <v>0</v>
      </c>
      <c r="FX23" s="552">
        <f t="shared" si="19"/>
        <v>0</v>
      </c>
      <c r="FY23" s="552">
        <f t="shared" si="19"/>
        <v>0</v>
      </c>
      <c r="FZ23" s="552">
        <f t="shared" si="19"/>
        <v>0</v>
      </c>
      <c r="GA23" s="552">
        <f t="shared" si="81"/>
        <v>0</v>
      </c>
      <c r="GB23" s="552">
        <f t="shared" si="20"/>
        <v>0</v>
      </c>
      <c r="GC23" s="552">
        <f t="shared" si="20"/>
        <v>0</v>
      </c>
      <c r="GD23" s="552">
        <f t="shared" si="20"/>
        <v>0</v>
      </c>
      <c r="GE23" s="552">
        <f t="shared" si="20"/>
        <v>0</v>
      </c>
      <c r="GF23" s="552">
        <f t="shared" si="82"/>
        <v>0</v>
      </c>
      <c r="GG23" s="552">
        <f t="shared" si="21"/>
        <v>0</v>
      </c>
      <c r="GH23" s="552">
        <f t="shared" si="21"/>
        <v>0</v>
      </c>
      <c r="GI23" s="552">
        <f t="shared" si="21"/>
        <v>0</v>
      </c>
      <c r="GJ23" s="552">
        <f t="shared" si="21"/>
        <v>0</v>
      </c>
      <c r="GK23" s="552">
        <f t="shared" si="83"/>
        <v>0</v>
      </c>
      <c r="GL23" s="552">
        <f t="shared" si="22"/>
        <v>0</v>
      </c>
      <c r="GM23" s="552">
        <f t="shared" si="22"/>
        <v>0</v>
      </c>
      <c r="GN23" s="552">
        <f t="shared" si="22"/>
        <v>0</v>
      </c>
      <c r="GO23" s="552">
        <f t="shared" si="22"/>
        <v>0</v>
      </c>
      <c r="GP23" s="547">
        <f t="shared" si="84"/>
        <v>0</v>
      </c>
      <c r="GQ23" s="547">
        <f t="shared" si="23"/>
        <v>0</v>
      </c>
      <c r="GR23" s="547">
        <f t="shared" si="23"/>
        <v>0</v>
      </c>
      <c r="GS23" s="547">
        <f t="shared" si="23"/>
        <v>0</v>
      </c>
      <c r="GT23" s="547">
        <f t="shared" si="23"/>
        <v>0</v>
      </c>
      <c r="GU23" s="547">
        <f t="shared" si="85"/>
        <v>0</v>
      </c>
      <c r="GV23" s="547">
        <f t="shared" si="24"/>
        <v>0</v>
      </c>
      <c r="GW23" s="547">
        <f t="shared" si="24"/>
        <v>0</v>
      </c>
      <c r="GX23" s="547">
        <f t="shared" si="24"/>
        <v>0</v>
      </c>
      <c r="GY23" s="547">
        <f t="shared" si="24"/>
        <v>0</v>
      </c>
      <c r="GZ23" s="552">
        <f t="shared" si="86"/>
        <v>0</v>
      </c>
      <c r="HA23" s="552">
        <f t="shared" si="25"/>
        <v>0</v>
      </c>
      <c r="HB23" s="552">
        <f t="shared" si="25"/>
        <v>0</v>
      </c>
      <c r="HC23" s="552">
        <f t="shared" si="25"/>
        <v>0</v>
      </c>
      <c r="HD23" s="552">
        <f t="shared" si="25"/>
        <v>0</v>
      </c>
      <c r="HE23" s="552">
        <f t="shared" si="87"/>
        <v>0</v>
      </c>
      <c r="HF23" s="552">
        <f t="shared" si="26"/>
        <v>0</v>
      </c>
      <c r="HG23" s="552">
        <f t="shared" si="26"/>
        <v>0</v>
      </c>
      <c r="HH23" s="552">
        <f t="shared" si="26"/>
        <v>0</v>
      </c>
      <c r="HI23" s="552">
        <f t="shared" si="26"/>
        <v>0</v>
      </c>
      <c r="HJ23" s="547">
        <f t="shared" si="88"/>
        <v>0</v>
      </c>
      <c r="HK23" s="547">
        <f t="shared" si="27"/>
        <v>0</v>
      </c>
      <c r="HL23" s="547">
        <f t="shared" si="27"/>
        <v>0</v>
      </c>
      <c r="HM23" s="547">
        <f t="shared" si="27"/>
        <v>0</v>
      </c>
      <c r="HN23" s="547">
        <f t="shared" si="27"/>
        <v>0</v>
      </c>
      <c r="HO23" s="547">
        <f t="shared" si="89"/>
        <v>0</v>
      </c>
      <c r="HP23" s="547">
        <f t="shared" si="28"/>
        <v>0</v>
      </c>
      <c r="HQ23" s="547">
        <f t="shared" si="28"/>
        <v>0</v>
      </c>
      <c r="HR23" s="547">
        <f t="shared" si="28"/>
        <v>0</v>
      </c>
      <c r="HS23" s="547">
        <f t="shared" si="28"/>
        <v>0</v>
      </c>
      <c r="HT23" s="552">
        <f t="shared" si="90"/>
        <v>0</v>
      </c>
      <c r="HU23" s="552">
        <f t="shared" si="29"/>
        <v>0</v>
      </c>
      <c r="HV23" s="552">
        <f t="shared" si="29"/>
        <v>0</v>
      </c>
      <c r="HW23" s="552">
        <f t="shared" si="29"/>
        <v>0</v>
      </c>
      <c r="HX23" s="552">
        <f t="shared" si="29"/>
        <v>0</v>
      </c>
      <c r="HY23" s="552">
        <f t="shared" si="91"/>
        <v>0</v>
      </c>
      <c r="HZ23" s="552">
        <f t="shared" si="30"/>
        <v>0</v>
      </c>
      <c r="IA23" s="552">
        <f t="shared" si="30"/>
        <v>0</v>
      </c>
      <c r="IB23" s="552">
        <f t="shared" si="30"/>
        <v>0</v>
      </c>
      <c r="IC23" s="552">
        <f t="shared" si="30"/>
        <v>0</v>
      </c>
      <c r="ID23" s="547">
        <f t="shared" si="92"/>
        <v>0</v>
      </c>
      <c r="IE23" s="547">
        <f t="shared" si="31"/>
        <v>0</v>
      </c>
      <c r="IF23" s="547">
        <f t="shared" si="31"/>
        <v>0</v>
      </c>
      <c r="IG23" s="547">
        <f t="shared" si="31"/>
        <v>0</v>
      </c>
      <c r="IH23" s="547">
        <f t="shared" si="31"/>
        <v>0</v>
      </c>
      <c r="II23" s="547">
        <f t="shared" si="93"/>
        <v>0</v>
      </c>
      <c r="IJ23" s="547">
        <f t="shared" si="32"/>
        <v>0</v>
      </c>
      <c r="IK23" s="547">
        <f t="shared" si="32"/>
        <v>0</v>
      </c>
      <c r="IL23" s="547">
        <f t="shared" si="32"/>
        <v>0</v>
      </c>
      <c r="IM23" s="547">
        <f t="shared" si="32"/>
        <v>0</v>
      </c>
      <c r="IN23" s="552">
        <f t="shared" si="94"/>
        <v>0</v>
      </c>
      <c r="IO23" s="552">
        <f t="shared" si="33"/>
        <v>0</v>
      </c>
      <c r="IP23" s="552">
        <f t="shared" si="33"/>
        <v>0</v>
      </c>
      <c r="IQ23" s="552">
        <f t="shared" si="33"/>
        <v>0</v>
      </c>
      <c r="IR23" s="552">
        <f t="shared" si="33"/>
        <v>0</v>
      </c>
      <c r="IS23" s="552">
        <f t="shared" si="95"/>
        <v>0</v>
      </c>
      <c r="IT23" s="552">
        <f t="shared" si="34"/>
        <v>0</v>
      </c>
      <c r="IU23" s="552">
        <f t="shared" si="34"/>
        <v>0</v>
      </c>
      <c r="IV23" s="552">
        <f t="shared" si="34"/>
        <v>0</v>
      </c>
      <c r="IW23" s="552">
        <f t="shared" si="34"/>
        <v>0</v>
      </c>
      <c r="IX23" s="547">
        <f t="shared" si="96"/>
        <v>0</v>
      </c>
      <c r="IY23" s="547">
        <f t="shared" si="35"/>
        <v>0</v>
      </c>
      <c r="IZ23" s="547">
        <f t="shared" si="35"/>
        <v>0</v>
      </c>
      <c r="JA23" s="547">
        <f t="shared" si="35"/>
        <v>0</v>
      </c>
      <c r="JB23" s="547">
        <f t="shared" si="35"/>
        <v>0</v>
      </c>
      <c r="JC23" s="547">
        <f t="shared" si="97"/>
        <v>0</v>
      </c>
      <c r="JD23" s="547">
        <f t="shared" si="36"/>
        <v>0</v>
      </c>
      <c r="JE23" s="547">
        <f t="shared" si="36"/>
        <v>0</v>
      </c>
      <c r="JF23" s="547">
        <f t="shared" si="36"/>
        <v>0</v>
      </c>
      <c r="JG23" s="547">
        <f t="shared" si="36"/>
        <v>0</v>
      </c>
      <c r="JH23" s="552">
        <f t="shared" si="98"/>
        <v>0</v>
      </c>
      <c r="JI23" s="552">
        <f t="shared" si="37"/>
        <v>0</v>
      </c>
      <c r="JJ23" s="552">
        <f t="shared" si="37"/>
        <v>0</v>
      </c>
      <c r="JK23" s="552">
        <f t="shared" si="37"/>
        <v>0</v>
      </c>
      <c r="JL23" s="552">
        <f t="shared" si="37"/>
        <v>0</v>
      </c>
      <c r="JM23" s="552">
        <f t="shared" si="99"/>
        <v>0</v>
      </c>
      <c r="JN23" s="552">
        <f t="shared" si="38"/>
        <v>0</v>
      </c>
      <c r="JO23" s="552">
        <f t="shared" si="38"/>
        <v>0</v>
      </c>
      <c r="JP23" s="552">
        <f t="shared" si="38"/>
        <v>0</v>
      </c>
      <c r="JQ23" s="552">
        <f t="shared" si="38"/>
        <v>0</v>
      </c>
      <c r="JR23" s="547">
        <f t="shared" si="100"/>
        <v>0</v>
      </c>
      <c r="JS23" s="547">
        <f t="shared" si="39"/>
        <v>0</v>
      </c>
      <c r="JT23" s="547">
        <f t="shared" si="39"/>
        <v>0</v>
      </c>
      <c r="JU23" s="547">
        <f t="shared" si="39"/>
        <v>0</v>
      </c>
      <c r="JV23" s="547">
        <f t="shared" si="39"/>
        <v>0</v>
      </c>
      <c r="JW23" s="547">
        <f t="shared" si="101"/>
        <v>0</v>
      </c>
      <c r="JX23" s="547">
        <f t="shared" si="40"/>
        <v>0</v>
      </c>
      <c r="JY23" s="547">
        <f t="shared" si="40"/>
        <v>0</v>
      </c>
      <c r="JZ23" s="547">
        <f t="shared" si="40"/>
        <v>0</v>
      </c>
      <c r="KA23" s="547">
        <f t="shared" si="40"/>
        <v>0</v>
      </c>
      <c r="KB23" s="552">
        <f t="shared" si="102"/>
        <v>0</v>
      </c>
      <c r="KC23" s="552">
        <f t="shared" si="41"/>
        <v>0</v>
      </c>
      <c r="KD23" s="552">
        <f t="shared" si="41"/>
        <v>0</v>
      </c>
      <c r="KE23" s="552">
        <f t="shared" si="41"/>
        <v>0</v>
      </c>
      <c r="KF23" s="552">
        <f t="shared" si="41"/>
        <v>0</v>
      </c>
      <c r="KG23" s="552">
        <f t="shared" si="103"/>
        <v>0</v>
      </c>
      <c r="KH23" s="552">
        <f t="shared" si="42"/>
        <v>0</v>
      </c>
      <c r="KI23" s="552">
        <f t="shared" si="42"/>
        <v>0</v>
      </c>
      <c r="KJ23" s="552">
        <f t="shared" si="42"/>
        <v>0</v>
      </c>
      <c r="KK23" s="552">
        <f t="shared" si="42"/>
        <v>0</v>
      </c>
      <c r="KL23" s="552">
        <f t="shared" si="104"/>
        <v>159370</v>
      </c>
      <c r="KM23" s="552">
        <f t="shared" si="105"/>
        <v>0</v>
      </c>
      <c r="KN23" s="549">
        <f t="shared" si="106"/>
        <v>159370</v>
      </c>
      <c r="KO23" s="549">
        <f t="shared" si="43"/>
        <v>3150</v>
      </c>
      <c r="KP23" s="549">
        <f t="shared" si="43"/>
        <v>156220</v>
      </c>
      <c r="KQ23" s="549">
        <f t="shared" si="43"/>
        <v>156220</v>
      </c>
      <c r="KR23" s="549">
        <f t="shared" si="43"/>
        <v>0</v>
      </c>
      <c r="KS23" s="549">
        <f t="shared" si="44"/>
        <v>29067181</v>
      </c>
      <c r="KT23" s="550">
        <f t="shared" si="44"/>
        <v>2217370</v>
      </c>
      <c r="KU23" s="550">
        <f t="shared" si="44"/>
        <v>26849811</v>
      </c>
      <c r="KV23" s="550">
        <f t="shared" si="44"/>
        <v>20973450</v>
      </c>
      <c r="KW23" s="550">
        <f t="shared" si="44"/>
        <v>5876361</v>
      </c>
      <c r="KX23" s="537">
        <f t="shared" si="107"/>
        <v>29067.200000000001</v>
      </c>
      <c r="KY23" s="553">
        <f t="shared" si="108"/>
        <v>28907.8</v>
      </c>
      <c r="KZ23" s="553">
        <f t="shared" si="109"/>
        <v>159.4</v>
      </c>
      <c r="LA23" s="554">
        <f t="shared" si="110"/>
        <v>29067.200000000001</v>
      </c>
      <c r="LC23" s="723">
        <f t="shared" si="111"/>
        <v>0</v>
      </c>
      <c r="LD23" s="723">
        <f t="shared" si="112"/>
        <v>0</v>
      </c>
      <c r="LE23" s="723">
        <f t="shared" si="113"/>
        <v>0</v>
      </c>
      <c r="LF23" s="723">
        <f t="shared" si="114"/>
        <v>0</v>
      </c>
      <c r="LG23" s="723">
        <f t="shared" si="115"/>
        <v>1508</v>
      </c>
      <c r="LH23" s="723">
        <f t="shared" si="116"/>
        <v>1291</v>
      </c>
      <c r="LI23" s="555"/>
      <c r="LJ23" s="555"/>
      <c r="LK23" s="555"/>
      <c r="LL23" s="555"/>
      <c r="LM23" s="555"/>
      <c r="LN23" s="555"/>
      <c r="LO23" s="555"/>
      <c r="LP23" s="555"/>
      <c r="LQ23" s="555"/>
      <c r="LR23" s="555"/>
      <c r="LS23" s="555"/>
      <c r="LT23" s="555"/>
      <c r="LU23" s="555"/>
      <c r="LV23" s="555"/>
      <c r="LW23" s="555"/>
      <c r="LX23" s="555"/>
      <c r="LY23" s="555"/>
      <c r="LZ23" s="555"/>
      <c r="MA23" s="555"/>
      <c r="MB23" s="555"/>
      <c r="MC23" s="555"/>
      <c r="MD23" s="555"/>
      <c r="ME23" s="555"/>
      <c r="MF23" s="555"/>
      <c r="MG23" s="555"/>
      <c r="MH23" s="555"/>
      <c r="MI23" s="555"/>
      <c r="MJ23" s="555"/>
      <c r="MK23" s="555"/>
      <c r="ML23" s="555"/>
      <c r="MM23" s="555"/>
      <c r="MN23" s="555"/>
      <c r="MO23" s="555"/>
      <c r="MP23" s="555"/>
      <c r="MQ23" s="555"/>
      <c r="MR23" s="555"/>
      <c r="MS23" s="555"/>
      <c r="MT23" s="555"/>
      <c r="MU23" s="555"/>
      <c r="MV23" s="555"/>
      <c r="MW23" s="555"/>
      <c r="MX23" s="555"/>
      <c r="MY23" s="555"/>
      <c r="MZ23" s="555"/>
      <c r="NA23" s="555"/>
      <c r="NB23" s="555"/>
      <c r="NC23" s="555"/>
      <c r="ND23" s="555"/>
      <c r="NE23" s="555"/>
      <c r="NF23" s="555"/>
      <c r="NG23" s="555"/>
      <c r="NH23" s="555"/>
      <c r="NI23" s="555"/>
      <c r="NJ23" s="555"/>
      <c r="NL23" s="749">
        <f t="shared" si="117"/>
        <v>0</v>
      </c>
      <c r="NM23" s="724">
        <f t="shared" si="118"/>
        <v>0</v>
      </c>
      <c r="NN23" s="724">
        <f t="shared" si="119"/>
        <v>0</v>
      </c>
      <c r="NO23" s="750">
        <f t="shared" si="120"/>
        <v>0</v>
      </c>
      <c r="NP23" s="751">
        <f t="shared" si="45"/>
        <v>0</v>
      </c>
      <c r="NQ23" s="751">
        <f t="shared" si="45"/>
        <v>0</v>
      </c>
      <c r="NR23" s="749">
        <f t="shared" si="121"/>
        <v>0</v>
      </c>
      <c r="NS23" s="724">
        <f t="shared" si="122"/>
        <v>0</v>
      </c>
      <c r="NT23" s="724">
        <f t="shared" si="123"/>
        <v>0</v>
      </c>
    </row>
    <row r="24" spans="1:384">
      <c r="A24" s="533" t="s">
        <v>795</v>
      </c>
      <c r="B24" s="534"/>
      <c r="C24" s="534"/>
      <c r="D24" s="534"/>
      <c r="E24" s="535">
        <f t="shared" si="46"/>
        <v>0</v>
      </c>
      <c r="F24" s="536"/>
      <c r="G24" s="536"/>
      <c r="H24" s="536"/>
      <c r="I24" s="535">
        <f t="shared" si="47"/>
        <v>0</v>
      </c>
      <c r="J24" s="537">
        <f t="shared" si="48"/>
        <v>0</v>
      </c>
      <c r="K24" s="538">
        <v>369</v>
      </c>
      <c r="L24" s="534"/>
      <c r="M24" s="556">
        <v>0</v>
      </c>
      <c r="N24" s="534"/>
      <c r="O24" s="538">
        <v>0</v>
      </c>
      <c r="P24" s="535">
        <f t="shared" si="1"/>
        <v>369</v>
      </c>
      <c r="Q24" s="538">
        <v>378</v>
      </c>
      <c r="R24" s="534"/>
      <c r="S24" s="556">
        <v>0</v>
      </c>
      <c r="T24" s="534"/>
      <c r="U24" s="538">
        <v>2</v>
      </c>
      <c r="V24" s="535">
        <f t="shared" si="2"/>
        <v>380</v>
      </c>
      <c r="W24" s="538">
        <v>73</v>
      </c>
      <c r="X24" s="534"/>
      <c r="Y24" s="534"/>
      <c r="Z24" s="534"/>
      <c r="AA24" s="538">
        <v>0</v>
      </c>
      <c r="AB24" s="535">
        <f t="shared" si="49"/>
        <v>73</v>
      </c>
      <c r="AC24" s="532">
        <f t="shared" si="50"/>
        <v>822</v>
      </c>
      <c r="AD24" s="324"/>
      <c r="AE24" s="324"/>
      <c r="AF24" s="324"/>
      <c r="AG24" s="324"/>
      <c r="AH24" s="324"/>
      <c r="AI24" s="324"/>
      <c r="AJ24" s="540"/>
      <c r="AK24" s="541">
        <v>0</v>
      </c>
      <c r="AL24" s="542"/>
      <c r="AM24" s="543">
        <v>0</v>
      </c>
      <c r="AN24" s="543">
        <v>1</v>
      </c>
      <c r="AO24" s="540"/>
      <c r="AP24" s="544"/>
      <c r="AQ24" s="543">
        <v>0</v>
      </c>
      <c r="AR24" s="541"/>
      <c r="AS24" s="541">
        <v>1</v>
      </c>
      <c r="AT24" s="534"/>
      <c r="AU24" s="534"/>
      <c r="AV24" s="543">
        <v>1</v>
      </c>
      <c r="AW24" s="543">
        <v>0</v>
      </c>
      <c r="AX24" s="541"/>
      <c r="AY24" s="543">
        <v>0</v>
      </c>
      <c r="AZ24" s="543">
        <v>5</v>
      </c>
      <c r="BA24" s="541"/>
      <c r="BB24" s="543"/>
      <c r="BC24" s="534"/>
      <c r="BD24" s="534"/>
      <c r="BE24" s="543">
        <v>1</v>
      </c>
      <c r="BF24" s="543">
        <v>1</v>
      </c>
      <c r="BG24" s="546"/>
      <c r="BH24" s="547">
        <f t="shared" si="51"/>
        <v>9294372</v>
      </c>
      <c r="BI24" s="548">
        <f t="shared" si="3"/>
        <v>795933</v>
      </c>
      <c r="BJ24" s="548">
        <f t="shared" si="3"/>
        <v>8498439</v>
      </c>
      <c r="BK24" s="548">
        <f t="shared" si="3"/>
        <v>6664878</v>
      </c>
      <c r="BL24" s="548">
        <f t="shared" si="3"/>
        <v>1833561</v>
      </c>
      <c r="BM24" s="547">
        <f t="shared" si="52"/>
        <v>0</v>
      </c>
      <c r="BN24" s="548">
        <f t="shared" si="4"/>
        <v>0</v>
      </c>
      <c r="BO24" s="548">
        <f t="shared" si="4"/>
        <v>0</v>
      </c>
      <c r="BP24" s="548">
        <f t="shared" si="4"/>
        <v>0</v>
      </c>
      <c r="BQ24" s="548">
        <f t="shared" si="4"/>
        <v>0</v>
      </c>
      <c r="BR24" s="547">
        <f t="shared" si="53"/>
        <v>0</v>
      </c>
      <c r="BS24" s="548">
        <f t="shared" si="5"/>
        <v>0</v>
      </c>
      <c r="BT24" s="548">
        <f t="shared" si="5"/>
        <v>0</v>
      </c>
      <c r="BU24" s="548">
        <f t="shared" si="5"/>
        <v>0</v>
      </c>
      <c r="BV24" s="548">
        <f t="shared" si="5"/>
        <v>0</v>
      </c>
      <c r="BW24" s="548"/>
      <c r="BX24" s="548"/>
      <c r="BY24" s="548"/>
      <c r="BZ24" s="548"/>
      <c r="CA24" s="548"/>
      <c r="CB24" s="547">
        <f t="shared" si="54"/>
        <v>0</v>
      </c>
      <c r="CC24" s="548">
        <f t="shared" si="6"/>
        <v>0</v>
      </c>
      <c r="CD24" s="548">
        <f t="shared" si="6"/>
        <v>0</v>
      </c>
      <c r="CE24" s="548">
        <f t="shared" si="6"/>
        <v>0</v>
      </c>
      <c r="CF24" s="548">
        <f t="shared" si="6"/>
        <v>0</v>
      </c>
      <c r="CG24" s="549">
        <f t="shared" si="55"/>
        <v>9294372</v>
      </c>
      <c r="CH24" s="547">
        <f t="shared" si="56"/>
        <v>13262130</v>
      </c>
      <c r="CI24" s="548">
        <f t="shared" si="56"/>
        <v>1109052</v>
      </c>
      <c r="CJ24" s="548">
        <f t="shared" si="56"/>
        <v>12153078</v>
      </c>
      <c r="CK24" s="548">
        <f t="shared" si="56"/>
        <v>9324882</v>
      </c>
      <c r="CL24" s="548">
        <f t="shared" si="56"/>
        <v>2828196</v>
      </c>
      <c r="CM24" s="547">
        <f t="shared" si="57"/>
        <v>0</v>
      </c>
      <c r="CN24" s="548">
        <f t="shared" si="7"/>
        <v>0</v>
      </c>
      <c r="CO24" s="548">
        <f t="shared" si="7"/>
        <v>0</v>
      </c>
      <c r="CP24" s="548">
        <f t="shared" si="7"/>
        <v>0</v>
      </c>
      <c r="CQ24" s="548">
        <f t="shared" si="7"/>
        <v>0</v>
      </c>
      <c r="CR24" s="547">
        <f t="shared" si="58"/>
        <v>0</v>
      </c>
      <c r="CS24" s="548">
        <f t="shared" si="58"/>
        <v>0</v>
      </c>
      <c r="CT24" s="548">
        <f t="shared" si="58"/>
        <v>0</v>
      </c>
      <c r="CU24" s="548">
        <f t="shared" si="58"/>
        <v>0</v>
      </c>
      <c r="CV24" s="548">
        <f t="shared" si="58"/>
        <v>0</v>
      </c>
      <c r="CW24" s="547">
        <f t="shared" si="59"/>
        <v>0</v>
      </c>
      <c r="CX24" s="548">
        <f t="shared" si="8"/>
        <v>0</v>
      </c>
      <c r="CY24" s="548">
        <f t="shared" si="8"/>
        <v>0</v>
      </c>
      <c r="CZ24" s="548">
        <f t="shared" si="8"/>
        <v>0</v>
      </c>
      <c r="DA24" s="548">
        <f t="shared" si="8"/>
        <v>0</v>
      </c>
      <c r="DB24" s="547">
        <f t="shared" si="60"/>
        <v>456352</v>
      </c>
      <c r="DC24" s="548">
        <f t="shared" si="9"/>
        <v>1504</v>
      </c>
      <c r="DD24" s="548">
        <f t="shared" si="9"/>
        <v>454848</v>
      </c>
      <c r="DE24" s="548">
        <f t="shared" si="9"/>
        <v>454848</v>
      </c>
      <c r="DF24" s="548">
        <f t="shared" si="9"/>
        <v>0</v>
      </c>
      <c r="DG24" s="549">
        <f t="shared" si="61"/>
        <v>13718482</v>
      </c>
      <c r="DH24" s="547">
        <f t="shared" si="62"/>
        <v>2793345</v>
      </c>
      <c r="DI24" s="548">
        <f t="shared" si="62"/>
        <v>226811</v>
      </c>
      <c r="DJ24" s="548">
        <f t="shared" si="62"/>
        <v>2566534</v>
      </c>
      <c r="DK24" s="548">
        <f t="shared" si="62"/>
        <v>1926616</v>
      </c>
      <c r="DL24" s="548">
        <f t="shared" si="62"/>
        <v>639918</v>
      </c>
      <c r="DM24" s="547">
        <f t="shared" si="63"/>
        <v>0</v>
      </c>
      <c r="DN24" s="548">
        <f t="shared" si="10"/>
        <v>0</v>
      </c>
      <c r="DO24" s="548">
        <f t="shared" si="10"/>
        <v>0</v>
      </c>
      <c r="DP24" s="548">
        <f t="shared" si="10"/>
        <v>0</v>
      </c>
      <c r="DQ24" s="548">
        <f t="shared" si="10"/>
        <v>0</v>
      </c>
      <c r="DR24" s="548"/>
      <c r="DS24" s="548"/>
      <c r="DT24" s="548"/>
      <c r="DU24" s="548"/>
      <c r="DV24" s="548"/>
      <c r="DW24" s="547">
        <f t="shared" si="64"/>
        <v>0</v>
      </c>
      <c r="DX24" s="548">
        <f t="shared" si="11"/>
        <v>0</v>
      </c>
      <c r="DY24" s="548">
        <f t="shared" si="11"/>
        <v>0</v>
      </c>
      <c r="DZ24" s="548">
        <f t="shared" si="11"/>
        <v>0</v>
      </c>
      <c r="EA24" s="548">
        <f t="shared" si="11"/>
        <v>0</v>
      </c>
      <c r="EB24" s="547">
        <f t="shared" si="65"/>
        <v>0</v>
      </c>
      <c r="EC24" s="548">
        <f t="shared" si="12"/>
        <v>0</v>
      </c>
      <c r="ED24" s="548">
        <f t="shared" si="12"/>
        <v>0</v>
      </c>
      <c r="EE24" s="548">
        <f t="shared" si="12"/>
        <v>0</v>
      </c>
      <c r="EF24" s="548">
        <f t="shared" si="12"/>
        <v>0</v>
      </c>
      <c r="EG24" s="549">
        <f t="shared" si="66"/>
        <v>2793345</v>
      </c>
      <c r="EH24" s="549">
        <f t="shared" si="67"/>
        <v>25806199</v>
      </c>
      <c r="EI24" s="550">
        <f t="shared" si="68"/>
        <v>2133300</v>
      </c>
      <c r="EJ24" s="550">
        <f t="shared" si="13"/>
        <v>23672899</v>
      </c>
      <c r="EK24" s="550">
        <f t="shared" si="13"/>
        <v>18371224</v>
      </c>
      <c r="EL24" s="550">
        <f t="shared" si="13"/>
        <v>5301675</v>
      </c>
      <c r="EM24" s="551">
        <f t="shared" si="69"/>
        <v>25349847</v>
      </c>
      <c r="EN24" s="551">
        <f t="shared" si="70"/>
        <v>0</v>
      </c>
      <c r="EO24" s="551">
        <f t="shared" si="71"/>
        <v>0</v>
      </c>
      <c r="EP24" s="551">
        <f t="shared" si="72"/>
        <v>0</v>
      </c>
      <c r="EQ24" s="551">
        <f t="shared" si="73"/>
        <v>456352</v>
      </c>
      <c r="ER24" s="547">
        <f t="shared" si="74"/>
        <v>0</v>
      </c>
      <c r="ES24" s="548">
        <f t="shared" si="74"/>
        <v>0</v>
      </c>
      <c r="ET24" s="548">
        <f t="shared" si="74"/>
        <v>0</v>
      </c>
      <c r="EU24" s="548">
        <f t="shared" si="74"/>
        <v>0</v>
      </c>
      <c r="EV24" s="548">
        <f t="shared" si="74"/>
        <v>0</v>
      </c>
      <c r="EW24" s="547">
        <f t="shared" si="75"/>
        <v>0</v>
      </c>
      <c r="EX24" s="547">
        <f t="shared" si="75"/>
        <v>0</v>
      </c>
      <c r="EY24" s="547">
        <f t="shared" si="75"/>
        <v>0</v>
      </c>
      <c r="EZ24" s="547">
        <f t="shared" si="14"/>
        <v>0</v>
      </c>
      <c r="FA24" s="547">
        <f t="shared" si="14"/>
        <v>0</v>
      </c>
      <c r="FB24" s="552">
        <f t="shared" si="76"/>
        <v>0</v>
      </c>
      <c r="FC24" s="552">
        <f t="shared" si="15"/>
        <v>0</v>
      </c>
      <c r="FD24" s="552">
        <f t="shared" si="15"/>
        <v>0</v>
      </c>
      <c r="FE24" s="552">
        <f t="shared" si="15"/>
        <v>0</v>
      </c>
      <c r="FF24" s="552">
        <f t="shared" si="15"/>
        <v>0</v>
      </c>
      <c r="FG24" s="552">
        <f t="shared" si="77"/>
        <v>0</v>
      </c>
      <c r="FH24" s="552">
        <f t="shared" si="16"/>
        <v>0</v>
      </c>
      <c r="FI24" s="552">
        <f t="shared" si="16"/>
        <v>0</v>
      </c>
      <c r="FJ24" s="552">
        <f t="shared" si="16"/>
        <v>0</v>
      </c>
      <c r="FK24" s="552">
        <f t="shared" si="16"/>
        <v>0</v>
      </c>
      <c r="FL24" s="547">
        <f t="shared" si="78"/>
        <v>0</v>
      </c>
      <c r="FM24" s="547">
        <f t="shared" si="17"/>
        <v>0</v>
      </c>
      <c r="FN24" s="547">
        <f t="shared" si="17"/>
        <v>0</v>
      </c>
      <c r="FO24" s="547">
        <f t="shared" si="17"/>
        <v>0</v>
      </c>
      <c r="FP24" s="547">
        <f t="shared" si="17"/>
        <v>0</v>
      </c>
      <c r="FQ24" s="547">
        <f t="shared" si="79"/>
        <v>0</v>
      </c>
      <c r="FR24" s="547">
        <f t="shared" si="18"/>
        <v>0</v>
      </c>
      <c r="FS24" s="547">
        <f t="shared" si="18"/>
        <v>0</v>
      </c>
      <c r="FT24" s="547">
        <f t="shared" si="18"/>
        <v>0</v>
      </c>
      <c r="FU24" s="547">
        <f t="shared" si="18"/>
        <v>0</v>
      </c>
      <c r="FV24" s="552">
        <f t="shared" si="80"/>
        <v>0</v>
      </c>
      <c r="FW24" s="552">
        <f t="shared" si="19"/>
        <v>0</v>
      </c>
      <c r="FX24" s="552">
        <f t="shared" si="19"/>
        <v>0</v>
      </c>
      <c r="FY24" s="552">
        <f t="shared" si="19"/>
        <v>0</v>
      </c>
      <c r="FZ24" s="552">
        <f t="shared" si="19"/>
        <v>0</v>
      </c>
      <c r="GA24" s="552">
        <f t="shared" si="81"/>
        <v>0</v>
      </c>
      <c r="GB24" s="552">
        <f t="shared" si="20"/>
        <v>0</v>
      </c>
      <c r="GC24" s="552">
        <f t="shared" si="20"/>
        <v>0</v>
      </c>
      <c r="GD24" s="552">
        <f t="shared" si="20"/>
        <v>0</v>
      </c>
      <c r="GE24" s="552">
        <f t="shared" si="20"/>
        <v>0</v>
      </c>
      <c r="GF24" s="552">
        <f t="shared" si="82"/>
        <v>0</v>
      </c>
      <c r="GG24" s="552">
        <f t="shared" si="21"/>
        <v>0</v>
      </c>
      <c r="GH24" s="552">
        <f t="shared" si="21"/>
        <v>0</v>
      </c>
      <c r="GI24" s="552">
        <f t="shared" si="21"/>
        <v>0</v>
      </c>
      <c r="GJ24" s="552">
        <f t="shared" si="21"/>
        <v>0</v>
      </c>
      <c r="GK24" s="552">
        <f t="shared" si="83"/>
        <v>0</v>
      </c>
      <c r="GL24" s="552">
        <f t="shared" si="22"/>
        <v>0</v>
      </c>
      <c r="GM24" s="552">
        <f t="shared" si="22"/>
        <v>0</v>
      </c>
      <c r="GN24" s="552">
        <f t="shared" si="22"/>
        <v>0</v>
      </c>
      <c r="GO24" s="552">
        <f t="shared" si="22"/>
        <v>0</v>
      </c>
      <c r="GP24" s="547">
        <f t="shared" si="84"/>
        <v>63964</v>
      </c>
      <c r="GQ24" s="547">
        <f t="shared" si="23"/>
        <v>27634</v>
      </c>
      <c r="GR24" s="547">
        <f t="shared" si="23"/>
        <v>36330</v>
      </c>
      <c r="GS24" s="547">
        <f t="shared" si="23"/>
        <v>27875</v>
      </c>
      <c r="GT24" s="547">
        <f t="shared" si="23"/>
        <v>8455</v>
      </c>
      <c r="GU24" s="547">
        <f t="shared" si="85"/>
        <v>0</v>
      </c>
      <c r="GV24" s="547">
        <f t="shared" si="24"/>
        <v>0</v>
      </c>
      <c r="GW24" s="547">
        <f t="shared" si="24"/>
        <v>0</v>
      </c>
      <c r="GX24" s="547">
        <f t="shared" si="24"/>
        <v>0</v>
      </c>
      <c r="GY24" s="547">
        <f t="shared" si="24"/>
        <v>0</v>
      </c>
      <c r="GZ24" s="552">
        <f t="shared" si="86"/>
        <v>0</v>
      </c>
      <c r="HA24" s="552">
        <f t="shared" si="25"/>
        <v>0</v>
      </c>
      <c r="HB24" s="552">
        <f t="shared" si="25"/>
        <v>0</v>
      </c>
      <c r="HC24" s="552">
        <f t="shared" si="25"/>
        <v>0</v>
      </c>
      <c r="HD24" s="552">
        <f t="shared" si="25"/>
        <v>0</v>
      </c>
      <c r="HE24" s="552">
        <f t="shared" si="87"/>
        <v>0</v>
      </c>
      <c r="HF24" s="552">
        <f t="shared" si="26"/>
        <v>0</v>
      </c>
      <c r="HG24" s="552">
        <f t="shared" si="26"/>
        <v>0</v>
      </c>
      <c r="HH24" s="552">
        <f t="shared" si="26"/>
        <v>0</v>
      </c>
      <c r="HI24" s="552">
        <f t="shared" si="26"/>
        <v>0</v>
      </c>
      <c r="HJ24" s="547">
        <f t="shared" si="88"/>
        <v>0</v>
      </c>
      <c r="HK24" s="547">
        <f t="shared" si="27"/>
        <v>0</v>
      </c>
      <c r="HL24" s="547">
        <f t="shared" si="27"/>
        <v>0</v>
      </c>
      <c r="HM24" s="547">
        <f t="shared" si="27"/>
        <v>0</v>
      </c>
      <c r="HN24" s="547">
        <f t="shared" si="27"/>
        <v>0</v>
      </c>
      <c r="HO24" s="547">
        <f t="shared" si="89"/>
        <v>34880</v>
      </c>
      <c r="HP24" s="547">
        <f t="shared" si="28"/>
        <v>8857</v>
      </c>
      <c r="HQ24" s="547">
        <f t="shared" si="28"/>
        <v>26023</v>
      </c>
      <c r="HR24" s="547">
        <f t="shared" si="28"/>
        <v>20409</v>
      </c>
      <c r="HS24" s="547">
        <f t="shared" si="28"/>
        <v>5614</v>
      </c>
      <c r="HT24" s="552">
        <f t="shared" si="90"/>
        <v>0</v>
      </c>
      <c r="HU24" s="552">
        <f t="shared" si="29"/>
        <v>0</v>
      </c>
      <c r="HV24" s="552">
        <f t="shared" si="29"/>
        <v>0</v>
      </c>
      <c r="HW24" s="552">
        <f t="shared" si="29"/>
        <v>0</v>
      </c>
      <c r="HX24" s="552">
        <f t="shared" si="29"/>
        <v>0</v>
      </c>
      <c r="HY24" s="552">
        <f t="shared" si="91"/>
        <v>0</v>
      </c>
      <c r="HZ24" s="552">
        <f t="shared" si="30"/>
        <v>0</v>
      </c>
      <c r="IA24" s="552">
        <f t="shared" si="30"/>
        <v>0</v>
      </c>
      <c r="IB24" s="552">
        <f t="shared" si="30"/>
        <v>0</v>
      </c>
      <c r="IC24" s="552">
        <f t="shared" si="30"/>
        <v>0</v>
      </c>
      <c r="ID24" s="547">
        <f t="shared" si="92"/>
        <v>184580</v>
      </c>
      <c r="IE24" s="547">
        <f t="shared" si="31"/>
        <v>28442</v>
      </c>
      <c r="IF24" s="547">
        <f t="shared" si="31"/>
        <v>156138</v>
      </c>
      <c r="IG24" s="547">
        <f t="shared" si="31"/>
        <v>122454</v>
      </c>
      <c r="IH24" s="547">
        <f t="shared" si="31"/>
        <v>33684</v>
      </c>
      <c r="II24" s="547">
        <f t="shared" si="93"/>
        <v>0</v>
      </c>
      <c r="IJ24" s="547">
        <f t="shared" si="32"/>
        <v>0</v>
      </c>
      <c r="IK24" s="547">
        <f t="shared" si="32"/>
        <v>0</v>
      </c>
      <c r="IL24" s="547">
        <f t="shared" si="32"/>
        <v>0</v>
      </c>
      <c r="IM24" s="547">
        <f t="shared" si="32"/>
        <v>0</v>
      </c>
      <c r="IN24" s="552">
        <f t="shared" si="94"/>
        <v>0</v>
      </c>
      <c r="IO24" s="552">
        <f t="shared" si="33"/>
        <v>0</v>
      </c>
      <c r="IP24" s="552">
        <f t="shared" si="33"/>
        <v>0</v>
      </c>
      <c r="IQ24" s="552">
        <f t="shared" si="33"/>
        <v>0</v>
      </c>
      <c r="IR24" s="552">
        <f t="shared" si="33"/>
        <v>0</v>
      </c>
      <c r="IS24" s="552">
        <f t="shared" si="95"/>
        <v>0</v>
      </c>
      <c r="IT24" s="552">
        <f t="shared" si="34"/>
        <v>0</v>
      </c>
      <c r="IU24" s="552">
        <f t="shared" si="34"/>
        <v>0</v>
      </c>
      <c r="IV24" s="552">
        <f t="shared" si="34"/>
        <v>0</v>
      </c>
      <c r="IW24" s="552">
        <f t="shared" si="34"/>
        <v>0</v>
      </c>
      <c r="IX24" s="547">
        <f t="shared" si="96"/>
        <v>218320</v>
      </c>
      <c r="IY24" s="547">
        <f t="shared" si="35"/>
        <v>36670</v>
      </c>
      <c r="IZ24" s="547">
        <f t="shared" si="35"/>
        <v>181650</v>
      </c>
      <c r="JA24" s="547">
        <f t="shared" si="35"/>
        <v>139375</v>
      </c>
      <c r="JB24" s="547">
        <f t="shared" si="35"/>
        <v>42275</v>
      </c>
      <c r="JC24" s="547">
        <f t="shared" si="97"/>
        <v>0</v>
      </c>
      <c r="JD24" s="547">
        <f t="shared" si="36"/>
        <v>0</v>
      </c>
      <c r="JE24" s="547">
        <f t="shared" si="36"/>
        <v>0</v>
      </c>
      <c r="JF24" s="547">
        <f t="shared" si="36"/>
        <v>0</v>
      </c>
      <c r="JG24" s="547">
        <f t="shared" si="36"/>
        <v>0</v>
      </c>
      <c r="JH24" s="552">
        <f t="shared" si="98"/>
        <v>0</v>
      </c>
      <c r="JI24" s="552">
        <f t="shared" si="37"/>
        <v>0</v>
      </c>
      <c r="JJ24" s="552">
        <f t="shared" si="37"/>
        <v>0</v>
      </c>
      <c r="JK24" s="552">
        <f t="shared" si="37"/>
        <v>0</v>
      </c>
      <c r="JL24" s="552">
        <f t="shared" si="37"/>
        <v>0</v>
      </c>
      <c r="JM24" s="552">
        <f t="shared" si="99"/>
        <v>0</v>
      </c>
      <c r="JN24" s="552">
        <f t="shared" si="38"/>
        <v>0</v>
      </c>
      <c r="JO24" s="552">
        <f t="shared" si="38"/>
        <v>0</v>
      </c>
      <c r="JP24" s="552">
        <f t="shared" si="38"/>
        <v>0</v>
      </c>
      <c r="JQ24" s="552">
        <f t="shared" si="38"/>
        <v>0</v>
      </c>
      <c r="JR24" s="547">
        <f t="shared" si="100"/>
        <v>0</v>
      </c>
      <c r="JS24" s="547">
        <f t="shared" si="39"/>
        <v>0</v>
      </c>
      <c r="JT24" s="547">
        <f t="shared" si="39"/>
        <v>0</v>
      </c>
      <c r="JU24" s="547">
        <f t="shared" si="39"/>
        <v>0</v>
      </c>
      <c r="JV24" s="547">
        <f t="shared" si="39"/>
        <v>0</v>
      </c>
      <c r="JW24" s="547">
        <f t="shared" si="101"/>
        <v>169080</v>
      </c>
      <c r="JX24" s="547">
        <f t="shared" si="40"/>
        <v>12942</v>
      </c>
      <c r="JY24" s="547">
        <f t="shared" si="40"/>
        <v>156138</v>
      </c>
      <c r="JZ24" s="547">
        <f t="shared" si="40"/>
        <v>122454</v>
      </c>
      <c r="KA24" s="547">
        <f t="shared" si="40"/>
        <v>33684</v>
      </c>
      <c r="KB24" s="552">
        <f t="shared" si="102"/>
        <v>235584</v>
      </c>
      <c r="KC24" s="552">
        <f t="shared" si="41"/>
        <v>17604</v>
      </c>
      <c r="KD24" s="552">
        <f t="shared" si="41"/>
        <v>217980</v>
      </c>
      <c r="KE24" s="552">
        <f t="shared" si="41"/>
        <v>167250</v>
      </c>
      <c r="KF24" s="552">
        <f t="shared" si="41"/>
        <v>50730</v>
      </c>
      <c r="KG24" s="552">
        <f t="shared" si="103"/>
        <v>0</v>
      </c>
      <c r="KH24" s="552">
        <f t="shared" si="42"/>
        <v>0</v>
      </c>
      <c r="KI24" s="552">
        <f t="shared" si="42"/>
        <v>0</v>
      </c>
      <c r="KJ24" s="552">
        <f t="shared" si="42"/>
        <v>0</v>
      </c>
      <c r="KK24" s="552">
        <f t="shared" si="42"/>
        <v>0</v>
      </c>
      <c r="KL24" s="552">
        <f t="shared" si="104"/>
        <v>0</v>
      </c>
      <c r="KM24" s="552">
        <f t="shared" si="105"/>
        <v>906408</v>
      </c>
      <c r="KN24" s="549">
        <f t="shared" si="106"/>
        <v>906408</v>
      </c>
      <c r="KO24" s="549">
        <f t="shared" si="43"/>
        <v>132149</v>
      </c>
      <c r="KP24" s="549">
        <f t="shared" si="43"/>
        <v>774259</v>
      </c>
      <c r="KQ24" s="549">
        <f t="shared" si="43"/>
        <v>599817</v>
      </c>
      <c r="KR24" s="549">
        <f t="shared" si="43"/>
        <v>174442</v>
      </c>
      <c r="KS24" s="549">
        <f t="shared" si="44"/>
        <v>26712607</v>
      </c>
      <c r="KT24" s="550">
        <f t="shared" si="44"/>
        <v>2265449</v>
      </c>
      <c r="KU24" s="550">
        <f t="shared" si="44"/>
        <v>24447158</v>
      </c>
      <c r="KV24" s="550">
        <f t="shared" si="44"/>
        <v>18971041</v>
      </c>
      <c r="KW24" s="550">
        <f t="shared" si="44"/>
        <v>5476117</v>
      </c>
      <c r="KX24" s="537">
        <f t="shared" si="107"/>
        <v>26712.6</v>
      </c>
      <c r="KY24" s="553">
        <f t="shared" si="108"/>
        <v>26712.6</v>
      </c>
      <c r="KZ24" s="553">
        <f t="shared" si="109"/>
        <v>0</v>
      </c>
      <c r="LA24" s="554">
        <f t="shared" si="110"/>
        <v>26712.6</v>
      </c>
      <c r="LC24" s="723">
        <f t="shared" si="111"/>
        <v>0</v>
      </c>
      <c r="LD24" s="723">
        <f t="shared" si="112"/>
        <v>0</v>
      </c>
      <c r="LE24" s="723">
        <f t="shared" si="113"/>
        <v>0</v>
      </c>
      <c r="LF24" s="723">
        <f t="shared" si="114"/>
        <v>0</v>
      </c>
      <c r="LG24" s="723">
        <f t="shared" si="115"/>
        <v>0</v>
      </c>
      <c r="LH24" s="723">
        <f t="shared" si="116"/>
        <v>0</v>
      </c>
      <c r="LI24" s="555"/>
      <c r="LJ24" s="555"/>
      <c r="LK24" s="555"/>
      <c r="LL24" s="555"/>
      <c r="LM24" s="555"/>
      <c r="LN24" s="555"/>
      <c r="LO24" s="555"/>
      <c r="LP24" s="555"/>
      <c r="LQ24" s="555"/>
      <c r="LR24" s="555"/>
      <c r="LS24" s="555"/>
      <c r="LT24" s="555"/>
      <c r="LU24" s="555"/>
      <c r="LV24" s="555"/>
      <c r="LW24" s="555"/>
      <c r="LX24" s="555"/>
      <c r="LY24" s="555"/>
      <c r="LZ24" s="555"/>
      <c r="MA24" s="555"/>
      <c r="MB24" s="555"/>
      <c r="MC24" s="555"/>
      <c r="MD24" s="555"/>
      <c r="ME24" s="555"/>
      <c r="MF24" s="555"/>
      <c r="MG24" s="555"/>
      <c r="MH24" s="555"/>
      <c r="MI24" s="555"/>
      <c r="MJ24" s="555"/>
      <c r="MK24" s="555"/>
      <c r="ML24" s="555"/>
      <c r="MM24" s="555"/>
      <c r="MN24" s="555"/>
      <c r="MO24" s="555"/>
      <c r="MP24" s="555"/>
      <c r="MQ24" s="555"/>
      <c r="MR24" s="555"/>
      <c r="MS24" s="555"/>
      <c r="MT24" s="555"/>
      <c r="MU24" s="555"/>
      <c r="MV24" s="555"/>
      <c r="MW24" s="555"/>
      <c r="MX24" s="555"/>
      <c r="MY24" s="555"/>
      <c r="MZ24" s="555"/>
      <c r="NA24" s="555"/>
      <c r="NB24" s="555"/>
      <c r="NC24" s="555"/>
      <c r="ND24" s="555"/>
      <c r="NE24" s="555"/>
      <c r="NF24" s="555"/>
      <c r="NG24" s="555"/>
      <c r="NH24" s="555"/>
      <c r="NI24" s="555"/>
      <c r="NJ24" s="555"/>
      <c r="NL24" s="749">
        <f t="shared" si="117"/>
        <v>129513</v>
      </c>
      <c r="NM24" s="724">
        <f t="shared" si="118"/>
        <v>73981</v>
      </c>
      <c r="NN24" s="724">
        <f t="shared" si="119"/>
        <v>0</v>
      </c>
      <c r="NO24" s="750">
        <f t="shared" si="120"/>
        <v>112766</v>
      </c>
      <c r="NP24" s="751">
        <f t="shared" si="45"/>
        <v>62280</v>
      </c>
      <c r="NQ24" s="751">
        <f t="shared" si="45"/>
        <v>0</v>
      </c>
      <c r="NR24" s="749">
        <f t="shared" si="121"/>
        <v>16747</v>
      </c>
      <c r="NS24" s="724">
        <f t="shared" si="122"/>
        <v>11701</v>
      </c>
      <c r="NT24" s="724">
        <f t="shared" si="123"/>
        <v>0</v>
      </c>
    </row>
    <row r="25" spans="1:384">
      <c r="A25" s="533" t="s">
        <v>796</v>
      </c>
      <c r="B25" s="534"/>
      <c r="C25" s="534"/>
      <c r="D25" s="534"/>
      <c r="E25" s="535">
        <f t="shared" si="46"/>
        <v>0</v>
      </c>
      <c r="F25" s="536"/>
      <c r="G25" s="536"/>
      <c r="H25" s="536"/>
      <c r="I25" s="535">
        <f t="shared" si="47"/>
        <v>0</v>
      </c>
      <c r="J25" s="537">
        <f t="shared" si="48"/>
        <v>0</v>
      </c>
      <c r="K25" s="538">
        <v>368</v>
      </c>
      <c r="L25" s="534"/>
      <c r="M25" s="556">
        <v>25</v>
      </c>
      <c r="N25" s="534"/>
      <c r="O25" s="538">
        <v>3</v>
      </c>
      <c r="P25" s="535">
        <f t="shared" si="1"/>
        <v>396</v>
      </c>
      <c r="Q25" s="538">
        <v>271</v>
      </c>
      <c r="R25" s="534"/>
      <c r="S25" s="556">
        <v>35</v>
      </c>
      <c r="T25" s="534"/>
      <c r="U25" s="538">
        <v>1</v>
      </c>
      <c r="V25" s="535">
        <f t="shared" si="2"/>
        <v>307</v>
      </c>
      <c r="W25" s="538">
        <v>37</v>
      </c>
      <c r="X25" s="534"/>
      <c r="Y25" s="534"/>
      <c r="Z25" s="534"/>
      <c r="AA25" s="538">
        <v>1</v>
      </c>
      <c r="AB25" s="535">
        <f t="shared" si="49"/>
        <v>38</v>
      </c>
      <c r="AC25" s="532">
        <f t="shared" si="50"/>
        <v>741</v>
      </c>
      <c r="AD25" s="324"/>
      <c r="AE25" s="324"/>
      <c r="AF25" s="324"/>
      <c r="AG25" s="324"/>
      <c r="AH25" s="324">
        <v>52</v>
      </c>
      <c r="AI25" s="324"/>
      <c r="AJ25" s="540"/>
      <c r="AK25" s="541">
        <v>0</v>
      </c>
      <c r="AL25" s="542"/>
      <c r="AM25" s="543">
        <v>0</v>
      </c>
      <c r="AN25" s="543"/>
      <c r="AO25" s="540"/>
      <c r="AP25" s="544"/>
      <c r="AQ25" s="543">
        <v>0</v>
      </c>
      <c r="AR25" s="541"/>
      <c r="AS25" s="541"/>
      <c r="AT25" s="534"/>
      <c r="AU25" s="534"/>
      <c r="AV25" s="543">
        <v>0</v>
      </c>
      <c r="AW25" s="543">
        <v>0</v>
      </c>
      <c r="AX25" s="541"/>
      <c r="AY25" s="543">
        <v>0</v>
      </c>
      <c r="AZ25" s="543"/>
      <c r="BA25" s="541"/>
      <c r="BB25" s="543"/>
      <c r="BC25" s="534"/>
      <c r="BD25" s="534"/>
      <c r="BE25" s="543">
        <v>0</v>
      </c>
      <c r="BF25" s="543"/>
      <c r="BG25" s="546"/>
      <c r="BH25" s="547">
        <f t="shared" si="51"/>
        <v>9269184</v>
      </c>
      <c r="BI25" s="548">
        <f t="shared" si="3"/>
        <v>793776</v>
      </c>
      <c r="BJ25" s="548">
        <f t="shared" si="3"/>
        <v>8475408</v>
      </c>
      <c r="BK25" s="548">
        <f t="shared" si="3"/>
        <v>6646816</v>
      </c>
      <c r="BL25" s="548">
        <f t="shared" si="3"/>
        <v>1828592</v>
      </c>
      <c r="BM25" s="547">
        <f t="shared" si="52"/>
        <v>0</v>
      </c>
      <c r="BN25" s="548">
        <f t="shared" si="4"/>
        <v>0</v>
      </c>
      <c r="BO25" s="548">
        <f t="shared" si="4"/>
        <v>0</v>
      </c>
      <c r="BP25" s="548">
        <f t="shared" si="4"/>
        <v>0</v>
      </c>
      <c r="BQ25" s="548">
        <f t="shared" si="4"/>
        <v>0</v>
      </c>
      <c r="BR25" s="547">
        <f t="shared" si="53"/>
        <v>1765775</v>
      </c>
      <c r="BS25" s="548">
        <f t="shared" si="5"/>
        <v>53925</v>
      </c>
      <c r="BT25" s="548">
        <f t="shared" si="5"/>
        <v>1711850</v>
      </c>
      <c r="BU25" s="548">
        <f t="shared" si="5"/>
        <v>1348225</v>
      </c>
      <c r="BV25" s="548">
        <f t="shared" si="5"/>
        <v>363625</v>
      </c>
      <c r="BW25" s="548"/>
      <c r="BX25" s="548"/>
      <c r="BY25" s="548"/>
      <c r="BZ25" s="548"/>
      <c r="CA25" s="548"/>
      <c r="CB25" s="547">
        <f t="shared" si="54"/>
        <v>592656</v>
      </c>
      <c r="CC25" s="548">
        <f t="shared" si="6"/>
        <v>1353</v>
      </c>
      <c r="CD25" s="548">
        <f t="shared" si="6"/>
        <v>591303</v>
      </c>
      <c r="CE25" s="548">
        <f t="shared" si="6"/>
        <v>591303</v>
      </c>
      <c r="CF25" s="548">
        <f t="shared" si="6"/>
        <v>0</v>
      </c>
      <c r="CG25" s="549">
        <f t="shared" si="55"/>
        <v>11627615</v>
      </c>
      <c r="CH25" s="547">
        <f t="shared" si="56"/>
        <v>9508035</v>
      </c>
      <c r="CI25" s="548">
        <f t="shared" si="56"/>
        <v>795114</v>
      </c>
      <c r="CJ25" s="548">
        <f t="shared" si="56"/>
        <v>8712921</v>
      </c>
      <c r="CK25" s="548">
        <f t="shared" si="56"/>
        <v>6685299</v>
      </c>
      <c r="CL25" s="548">
        <f t="shared" si="56"/>
        <v>2027622</v>
      </c>
      <c r="CM25" s="547">
        <f t="shared" si="57"/>
        <v>0</v>
      </c>
      <c r="CN25" s="548">
        <f t="shared" si="7"/>
        <v>0</v>
      </c>
      <c r="CO25" s="548">
        <f t="shared" si="7"/>
        <v>0</v>
      </c>
      <c r="CP25" s="548">
        <f t="shared" si="7"/>
        <v>0</v>
      </c>
      <c r="CQ25" s="548">
        <f t="shared" si="7"/>
        <v>0</v>
      </c>
      <c r="CR25" s="547">
        <f t="shared" si="58"/>
        <v>3428075</v>
      </c>
      <c r="CS25" s="548">
        <f t="shared" si="58"/>
        <v>102690</v>
      </c>
      <c r="CT25" s="548">
        <f t="shared" si="58"/>
        <v>3325385</v>
      </c>
      <c r="CU25" s="548">
        <f t="shared" si="58"/>
        <v>2560320</v>
      </c>
      <c r="CV25" s="548">
        <f t="shared" si="58"/>
        <v>765065</v>
      </c>
      <c r="CW25" s="547">
        <f t="shared" si="59"/>
        <v>0</v>
      </c>
      <c r="CX25" s="548">
        <f t="shared" si="8"/>
        <v>0</v>
      </c>
      <c r="CY25" s="548">
        <f t="shared" si="8"/>
        <v>0</v>
      </c>
      <c r="CZ25" s="548">
        <f t="shared" si="8"/>
        <v>0</v>
      </c>
      <c r="DA25" s="548">
        <f t="shared" si="8"/>
        <v>0</v>
      </c>
      <c r="DB25" s="547">
        <f t="shared" si="60"/>
        <v>228176</v>
      </c>
      <c r="DC25" s="548">
        <f t="shared" si="9"/>
        <v>752</v>
      </c>
      <c r="DD25" s="548">
        <f t="shared" si="9"/>
        <v>227424</v>
      </c>
      <c r="DE25" s="548">
        <f t="shared" si="9"/>
        <v>227424</v>
      </c>
      <c r="DF25" s="548">
        <f t="shared" si="9"/>
        <v>0</v>
      </c>
      <c r="DG25" s="549">
        <f t="shared" si="61"/>
        <v>13164286</v>
      </c>
      <c r="DH25" s="547">
        <f t="shared" si="62"/>
        <v>1415805</v>
      </c>
      <c r="DI25" s="548">
        <f t="shared" si="62"/>
        <v>114959</v>
      </c>
      <c r="DJ25" s="548">
        <f t="shared" si="62"/>
        <v>1300846</v>
      </c>
      <c r="DK25" s="548">
        <f t="shared" si="62"/>
        <v>976504</v>
      </c>
      <c r="DL25" s="548">
        <f t="shared" si="62"/>
        <v>324342</v>
      </c>
      <c r="DM25" s="547">
        <f t="shared" si="63"/>
        <v>0</v>
      </c>
      <c r="DN25" s="548">
        <f t="shared" si="10"/>
        <v>0</v>
      </c>
      <c r="DO25" s="548">
        <f t="shared" si="10"/>
        <v>0</v>
      </c>
      <c r="DP25" s="548">
        <f t="shared" si="10"/>
        <v>0</v>
      </c>
      <c r="DQ25" s="548">
        <f t="shared" si="10"/>
        <v>0</v>
      </c>
      <c r="DR25" s="548"/>
      <c r="DS25" s="548"/>
      <c r="DT25" s="548"/>
      <c r="DU25" s="548"/>
      <c r="DV25" s="548"/>
      <c r="DW25" s="547">
        <f t="shared" si="64"/>
        <v>0</v>
      </c>
      <c r="DX25" s="548">
        <f t="shared" si="11"/>
        <v>0</v>
      </c>
      <c r="DY25" s="548">
        <f t="shared" si="11"/>
        <v>0</v>
      </c>
      <c r="DZ25" s="548">
        <f t="shared" si="11"/>
        <v>0</v>
      </c>
      <c r="EA25" s="548">
        <f t="shared" si="11"/>
        <v>0</v>
      </c>
      <c r="EB25" s="547">
        <f t="shared" si="65"/>
        <v>273811</v>
      </c>
      <c r="EC25" s="548">
        <f t="shared" si="12"/>
        <v>903</v>
      </c>
      <c r="ED25" s="548">
        <f t="shared" si="12"/>
        <v>272908</v>
      </c>
      <c r="EE25" s="548">
        <f t="shared" si="12"/>
        <v>272908</v>
      </c>
      <c r="EF25" s="548">
        <f t="shared" si="12"/>
        <v>0</v>
      </c>
      <c r="EG25" s="549">
        <f t="shared" si="66"/>
        <v>1689616</v>
      </c>
      <c r="EH25" s="549">
        <f t="shared" si="67"/>
        <v>26481517</v>
      </c>
      <c r="EI25" s="550">
        <f t="shared" si="68"/>
        <v>1863472</v>
      </c>
      <c r="EJ25" s="550">
        <f t="shared" si="13"/>
        <v>24618045</v>
      </c>
      <c r="EK25" s="550">
        <f t="shared" si="13"/>
        <v>19308799</v>
      </c>
      <c r="EL25" s="550">
        <f t="shared" si="13"/>
        <v>5309246</v>
      </c>
      <c r="EM25" s="551">
        <f t="shared" si="69"/>
        <v>20193024</v>
      </c>
      <c r="EN25" s="551">
        <f t="shared" si="70"/>
        <v>0</v>
      </c>
      <c r="EO25" s="551">
        <f t="shared" si="71"/>
        <v>5193850</v>
      </c>
      <c r="EP25" s="551">
        <f t="shared" si="72"/>
        <v>0</v>
      </c>
      <c r="EQ25" s="551">
        <f t="shared" si="73"/>
        <v>1094643</v>
      </c>
      <c r="ER25" s="547">
        <f t="shared" si="74"/>
        <v>0</v>
      </c>
      <c r="ES25" s="548">
        <f t="shared" si="74"/>
        <v>0</v>
      </c>
      <c r="ET25" s="548">
        <f t="shared" si="74"/>
        <v>0</v>
      </c>
      <c r="EU25" s="548">
        <f t="shared" si="74"/>
        <v>0</v>
      </c>
      <c r="EV25" s="548">
        <f t="shared" si="74"/>
        <v>0</v>
      </c>
      <c r="EW25" s="547">
        <f t="shared" si="75"/>
        <v>0</v>
      </c>
      <c r="EX25" s="547">
        <f t="shared" si="75"/>
        <v>0</v>
      </c>
      <c r="EY25" s="547">
        <f t="shared" si="75"/>
        <v>0</v>
      </c>
      <c r="EZ25" s="547">
        <f t="shared" si="14"/>
        <v>0</v>
      </c>
      <c r="FA25" s="547">
        <f t="shared" si="14"/>
        <v>0</v>
      </c>
      <c r="FB25" s="552">
        <f t="shared" si="76"/>
        <v>0</v>
      </c>
      <c r="FC25" s="552">
        <f t="shared" si="15"/>
        <v>0</v>
      </c>
      <c r="FD25" s="552">
        <f t="shared" si="15"/>
        <v>0</v>
      </c>
      <c r="FE25" s="552">
        <f t="shared" si="15"/>
        <v>0</v>
      </c>
      <c r="FF25" s="552">
        <f t="shared" si="15"/>
        <v>0</v>
      </c>
      <c r="FG25" s="552">
        <f t="shared" si="77"/>
        <v>0</v>
      </c>
      <c r="FH25" s="552">
        <f t="shared" si="16"/>
        <v>0</v>
      </c>
      <c r="FI25" s="552">
        <f t="shared" si="16"/>
        <v>0</v>
      </c>
      <c r="FJ25" s="552">
        <f t="shared" si="16"/>
        <v>0</v>
      </c>
      <c r="FK25" s="552">
        <f t="shared" si="16"/>
        <v>0</v>
      </c>
      <c r="FL25" s="547">
        <f t="shared" si="78"/>
        <v>78416</v>
      </c>
      <c r="FM25" s="547">
        <f t="shared" si="17"/>
        <v>1560</v>
      </c>
      <c r="FN25" s="547">
        <f t="shared" si="17"/>
        <v>76856</v>
      </c>
      <c r="FO25" s="547">
        <f t="shared" si="17"/>
        <v>76856</v>
      </c>
      <c r="FP25" s="547">
        <f t="shared" si="17"/>
        <v>0</v>
      </c>
      <c r="FQ25" s="547">
        <f t="shared" si="79"/>
        <v>0</v>
      </c>
      <c r="FR25" s="547">
        <f t="shared" si="18"/>
        <v>0</v>
      </c>
      <c r="FS25" s="547">
        <f t="shared" si="18"/>
        <v>0</v>
      </c>
      <c r="FT25" s="547">
        <f t="shared" si="18"/>
        <v>0</v>
      </c>
      <c r="FU25" s="547">
        <f t="shared" si="18"/>
        <v>0</v>
      </c>
      <c r="FV25" s="552">
        <f t="shared" si="80"/>
        <v>0</v>
      </c>
      <c r="FW25" s="552">
        <f t="shared" si="19"/>
        <v>0</v>
      </c>
      <c r="FX25" s="552">
        <f t="shared" si="19"/>
        <v>0</v>
      </c>
      <c r="FY25" s="552">
        <f t="shared" si="19"/>
        <v>0</v>
      </c>
      <c r="FZ25" s="552">
        <f t="shared" si="19"/>
        <v>0</v>
      </c>
      <c r="GA25" s="552">
        <f t="shared" si="81"/>
        <v>0</v>
      </c>
      <c r="GB25" s="552">
        <f t="shared" si="20"/>
        <v>0</v>
      </c>
      <c r="GC25" s="552">
        <f t="shared" si="20"/>
        <v>0</v>
      </c>
      <c r="GD25" s="552">
        <f t="shared" si="20"/>
        <v>0</v>
      </c>
      <c r="GE25" s="552">
        <f t="shared" si="20"/>
        <v>0</v>
      </c>
      <c r="GF25" s="552">
        <f t="shared" si="82"/>
        <v>0</v>
      </c>
      <c r="GG25" s="552">
        <f t="shared" si="21"/>
        <v>0</v>
      </c>
      <c r="GH25" s="552">
        <f t="shared" si="21"/>
        <v>0</v>
      </c>
      <c r="GI25" s="552">
        <f t="shared" si="21"/>
        <v>0</v>
      </c>
      <c r="GJ25" s="552">
        <f t="shared" si="21"/>
        <v>0</v>
      </c>
      <c r="GK25" s="552">
        <f t="shared" si="83"/>
        <v>0</v>
      </c>
      <c r="GL25" s="552">
        <f t="shared" si="22"/>
        <v>0</v>
      </c>
      <c r="GM25" s="552">
        <f t="shared" si="22"/>
        <v>0</v>
      </c>
      <c r="GN25" s="552">
        <f t="shared" si="22"/>
        <v>0</v>
      </c>
      <c r="GO25" s="552">
        <f t="shared" si="22"/>
        <v>0</v>
      </c>
      <c r="GP25" s="547">
        <f t="shared" si="84"/>
        <v>0</v>
      </c>
      <c r="GQ25" s="547">
        <f t="shared" si="23"/>
        <v>0</v>
      </c>
      <c r="GR25" s="547">
        <f t="shared" si="23"/>
        <v>0</v>
      </c>
      <c r="GS25" s="547">
        <f t="shared" si="23"/>
        <v>0</v>
      </c>
      <c r="GT25" s="547">
        <f t="shared" si="23"/>
        <v>0</v>
      </c>
      <c r="GU25" s="547">
        <f t="shared" si="85"/>
        <v>0</v>
      </c>
      <c r="GV25" s="547">
        <f t="shared" si="24"/>
        <v>0</v>
      </c>
      <c r="GW25" s="547">
        <f t="shared" si="24"/>
        <v>0</v>
      </c>
      <c r="GX25" s="547">
        <f t="shared" si="24"/>
        <v>0</v>
      </c>
      <c r="GY25" s="547">
        <f t="shared" si="24"/>
        <v>0</v>
      </c>
      <c r="GZ25" s="552">
        <f t="shared" si="86"/>
        <v>0</v>
      </c>
      <c r="HA25" s="552">
        <f t="shared" si="25"/>
        <v>0</v>
      </c>
      <c r="HB25" s="552">
        <f t="shared" si="25"/>
        <v>0</v>
      </c>
      <c r="HC25" s="552">
        <f t="shared" si="25"/>
        <v>0</v>
      </c>
      <c r="HD25" s="552">
        <f t="shared" si="25"/>
        <v>0</v>
      </c>
      <c r="HE25" s="552">
        <f t="shared" si="87"/>
        <v>0</v>
      </c>
      <c r="HF25" s="552">
        <f t="shared" si="26"/>
        <v>0</v>
      </c>
      <c r="HG25" s="552">
        <f t="shared" si="26"/>
        <v>0</v>
      </c>
      <c r="HH25" s="552">
        <f t="shared" si="26"/>
        <v>0</v>
      </c>
      <c r="HI25" s="552">
        <f t="shared" si="26"/>
        <v>0</v>
      </c>
      <c r="HJ25" s="547">
        <f t="shared" si="88"/>
        <v>0</v>
      </c>
      <c r="HK25" s="547">
        <f t="shared" si="27"/>
        <v>0</v>
      </c>
      <c r="HL25" s="547">
        <f t="shared" si="27"/>
        <v>0</v>
      </c>
      <c r="HM25" s="547">
        <f t="shared" si="27"/>
        <v>0</v>
      </c>
      <c r="HN25" s="547">
        <f t="shared" si="27"/>
        <v>0</v>
      </c>
      <c r="HO25" s="547">
        <f t="shared" si="89"/>
        <v>0</v>
      </c>
      <c r="HP25" s="547">
        <f t="shared" si="28"/>
        <v>0</v>
      </c>
      <c r="HQ25" s="547">
        <f t="shared" si="28"/>
        <v>0</v>
      </c>
      <c r="HR25" s="547">
        <f t="shared" si="28"/>
        <v>0</v>
      </c>
      <c r="HS25" s="547">
        <f t="shared" si="28"/>
        <v>0</v>
      </c>
      <c r="HT25" s="552">
        <f t="shared" si="90"/>
        <v>0</v>
      </c>
      <c r="HU25" s="552">
        <f t="shared" si="29"/>
        <v>0</v>
      </c>
      <c r="HV25" s="552">
        <f t="shared" si="29"/>
        <v>0</v>
      </c>
      <c r="HW25" s="552">
        <f t="shared" si="29"/>
        <v>0</v>
      </c>
      <c r="HX25" s="552">
        <f t="shared" si="29"/>
        <v>0</v>
      </c>
      <c r="HY25" s="552">
        <f t="shared" si="91"/>
        <v>0</v>
      </c>
      <c r="HZ25" s="552">
        <f t="shared" si="30"/>
        <v>0</v>
      </c>
      <c r="IA25" s="552">
        <f t="shared" si="30"/>
        <v>0</v>
      </c>
      <c r="IB25" s="552">
        <f t="shared" si="30"/>
        <v>0</v>
      </c>
      <c r="IC25" s="552">
        <f t="shared" si="30"/>
        <v>0</v>
      </c>
      <c r="ID25" s="547">
        <f t="shared" si="92"/>
        <v>0</v>
      </c>
      <c r="IE25" s="547">
        <f t="shared" si="31"/>
        <v>0</v>
      </c>
      <c r="IF25" s="547">
        <f t="shared" si="31"/>
        <v>0</v>
      </c>
      <c r="IG25" s="547">
        <f t="shared" si="31"/>
        <v>0</v>
      </c>
      <c r="IH25" s="547">
        <f t="shared" si="31"/>
        <v>0</v>
      </c>
      <c r="II25" s="547">
        <f t="shared" si="93"/>
        <v>0</v>
      </c>
      <c r="IJ25" s="547">
        <f t="shared" si="32"/>
        <v>0</v>
      </c>
      <c r="IK25" s="547">
        <f t="shared" si="32"/>
        <v>0</v>
      </c>
      <c r="IL25" s="547">
        <f t="shared" si="32"/>
        <v>0</v>
      </c>
      <c r="IM25" s="547">
        <f t="shared" si="32"/>
        <v>0</v>
      </c>
      <c r="IN25" s="552">
        <f t="shared" si="94"/>
        <v>0</v>
      </c>
      <c r="IO25" s="552">
        <f t="shared" si="33"/>
        <v>0</v>
      </c>
      <c r="IP25" s="552">
        <f t="shared" si="33"/>
        <v>0</v>
      </c>
      <c r="IQ25" s="552">
        <f t="shared" si="33"/>
        <v>0</v>
      </c>
      <c r="IR25" s="552">
        <f t="shared" si="33"/>
        <v>0</v>
      </c>
      <c r="IS25" s="552">
        <f t="shared" si="95"/>
        <v>0</v>
      </c>
      <c r="IT25" s="552">
        <f t="shared" si="34"/>
        <v>0</v>
      </c>
      <c r="IU25" s="552">
        <f t="shared" si="34"/>
        <v>0</v>
      </c>
      <c r="IV25" s="552">
        <f t="shared" si="34"/>
        <v>0</v>
      </c>
      <c r="IW25" s="552">
        <f t="shared" si="34"/>
        <v>0</v>
      </c>
      <c r="IX25" s="547">
        <f t="shared" si="96"/>
        <v>0</v>
      </c>
      <c r="IY25" s="547">
        <f t="shared" si="35"/>
        <v>0</v>
      </c>
      <c r="IZ25" s="547">
        <f t="shared" si="35"/>
        <v>0</v>
      </c>
      <c r="JA25" s="547">
        <f t="shared" si="35"/>
        <v>0</v>
      </c>
      <c r="JB25" s="547">
        <f t="shared" si="35"/>
        <v>0</v>
      </c>
      <c r="JC25" s="547">
        <f t="shared" si="97"/>
        <v>0</v>
      </c>
      <c r="JD25" s="547">
        <f t="shared" si="36"/>
        <v>0</v>
      </c>
      <c r="JE25" s="547">
        <f t="shared" si="36"/>
        <v>0</v>
      </c>
      <c r="JF25" s="547">
        <f t="shared" si="36"/>
        <v>0</v>
      </c>
      <c r="JG25" s="547">
        <f t="shared" si="36"/>
        <v>0</v>
      </c>
      <c r="JH25" s="552">
        <f t="shared" si="98"/>
        <v>0</v>
      </c>
      <c r="JI25" s="552">
        <f t="shared" si="37"/>
        <v>0</v>
      </c>
      <c r="JJ25" s="552">
        <f t="shared" si="37"/>
        <v>0</v>
      </c>
      <c r="JK25" s="552">
        <f t="shared" si="37"/>
        <v>0</v>
      </c>
      <c r="JL25" s="552">
        <f t="shared" si="37"/>
        <v>0</v>
      </c>
      <c r="JM25" s="552">
        <f t="shared" si="99"/>
        <v>0</v>
      </c>
      <c r="JN25" s="552">
        <f t="shared" si="38"/>
        <v>0</v>
      </c>
      <c r="JO25" s="552">
        <f t="shared" si="38"/>
        <v>0</v>
      </c>
      <c r="JP25" s="552">
        <f t="shared" si="38"/>
        <v>0</v>
      </c>
      <c r="JQ25" s="552">
        <f t="shared" si="38"/>
        <v>0</v>
      </c>
      <c r="JR25" s="547">
        <f t="shared" si="100"/>
        <v>0</v>
      </c>
      <c r="JS25" s="547">
        <f t="shared" si="39"/>
        <v>0</v>
      </c>
      <c r="JT25" s="547">
        <f t="shared" si="39"/>
        <v>0</v>
      </c>
      <c r="JU25" s="547">
        <f t="shared" si="39"/>
        <v>0</v>
      </c>
      <c r="JV25" s="547">
        <f t="shared" si="39"/>
        <v>0</v>
      </c>
      <c r="JW25" s="547">
        <f t="shared" si="101"/>
        <v>0</v>
      </c>
      <c r="JX25" s="547">
        <f t="shared" si="40"/>
        <v>0</v>
      </c>
      <c r="JY25" s="547">
        <f t="shared" si="40"/>
        <v>0</v>
      </c>
      <c r="JZ25" s="547">
        <f t="shared" si="40"/>
        <v>0</v>
      </c>
      <c r="KA25" s="547">
        <f t="shared" si="40"/>
        <v>0</v>
      </c>
      <c r="KB25" s="552">
        <f t="shared" si="102"/>
        <v>0</v>
      </c>
      <c r="KC25" s="552">
        <f t="shared" si="41"/>
        <v>0</v>
      </c>
      <c r="KD25" s="552">
        <f t="shared" si="41"/>
        <v>0</v>
      </c>
      <c r="KE25" s="552">
        <f t="shared" si="41"/>
        <v>0</v>
      </c>
      <c r="KF25" s="552">
        <f t="shared" si="41"/>
        <v>0</v>
      </c>
      <c r="KG25" s="552">
        <f t="shared" si="103"/>
        <v>0</v>
      </c>
      <c r="KH25" s="552">
        <f t="shared" si="42"/>
        <v>0</v>
      </c>
      <c r="KI25" s="552">
        <f t="shared" si="42"/>
        <v>0</v>
      </c>
      <c r="KJ25" s="552">
        <f t="shared" si="42"/>
        <v>0</v>
      </c>
      <c r="KK25" s="552">
        <f t="shared" si="42"/>
        <v>0</v>
      </c>
      <c r="KL25" s="552">
        <f t="shared" si="104"/>
        <v>78416</v>
      </c>
      <c r="KM25" s="552">
        <f t="shared" si="105"/>
        <v>0</v>
      </c>
      <c r="KN25" s="549">
        <f t="shared" si="106"/>
        <v>78416</v>
      </c>
      <c r="KO25" s="549">
        <f t="shared" si="43"/>
        <v>1560</v>
      </c>
      <c r="KP25" s="549">
        <f t="shared" si="43"/>
        <v>76856</v>
      </c>
      <c r="KQ25" s="549">
        <f t="shared" si="43"/>
        <v>76856</v>
      </c>
      <c r="KR25" s="549">
        <f t="shared" si="43"/>
        <v>0</v>
      </c>
      <c r="KS25" s="549">
        <f t="shared" si="44"/>
        <v>26559933</v>
      </c>
      <c r="KT25" s="550">
        <f t="shared" si="44"/>
        <v>1865032</v>
      </c>
      <c r="KU25" s="550">
        <f t="shared" si="44"/>
        <v>24694901</v>
      </c>
      <c r="KV25" s="550">
        <f t="shared" si="44"/>
        <v>19385655</v>
      </c>
      <c r="KW25" s="550">
        <f t="shared" si="44"/>
        <v>5309246</v>
      </c>
      <c r="KX25" s="537">
        <f t="shared" si="107"/>
        <v>26559.9</v>
      </c>
      <c r="KY25" s="553">
        <f t="shared" si="108"/>
        <v>26481.5</v>
      </c>
      <c r="KZ25" s="553">
        <f t="shared" si="109"/>
        <v>78.400000000000006</v>
      </c>
      <c r="LA25" s="554">
        <f t="shared" si="110"/>
        <v>26559.9</v>
      </c>
      <c r="LC25" s="723">
        <f t="shared" si="111"/>
        <v>0</v>
      </c>
      <c r="LD25" s="723">
        <f t="shared" si="112"/>
        <v>0</v>
      </c>
      <c r="LE25" s="723">
        <f t="shared" si="113"/>
        <v>0</v>
      </c>
      <c r="LF25" s="723">
        <f t="shared" si="114"/>
        <v>0</v>
      </c>
      <c r="LG25" s="723">
        <f t="shared" si="115"/>
        <v>1508</v>
      </c>
      <c r="LH25" s="723">
        <f t="shared" si="116"/>
        <v>0</v>
      </c>
      <c r="LI25" s="555"/>
      <c r="LJ25" s="555"/>
      <c r="LK25" s="555"/>
      <c r="LL25" s="555"/>
      <c r="LM25" s="555"/>
      <c r="LN25" s="555"/>
      <c r="LO25" s="555"/>
      <c r="LP25" s="555"/>
      <c r="LQ25" s="555"/>
      <c r="LR25" s="555"/>
      <c r="LS25" s="555"/>
      <c r="LT25" s="555"/>
      <c r="LU25" s="555"/>
      <c r="LV25" s="555"/>
      <c r="LW25" s="555"/>
      <c r="LX25" s="555"/>
      <c r="LY25" s="555"/>
      <c r="LZ25" s="555"/>
      <c r="MA25" s="555"/>
      <c r="MB25" s="555"/>
      <c r="MC25" s="555"/>
      <c r="MD25" s="555"/>
      <c r="ME25" s="555"/>
      <c r="MF25" s="555"/>
      <c r="MG25" s="555"/>
      <c r="MH25" s="555"/>
      <c r="MI25" s="555"/>
      <c r="MJ25" s="555"/>
      <c r="MK25" s="555"/>
      <c r="ML25" s="555"/>
      <c r="MM25" s="555"/>
      <c r="MN25" s="555"/>
      <c r="MO25" s="555"/>
      <c r="MP25" s="555"/>
      <c r="MQ25" s="555"/>
      <c r="MR25" s="555"/>
      <c r="MS25" s="555"/>
      <c r="MT25" s="555"/>
      <c r="MU25" s="555"/>
      <c r="MV25" s="555"/>
      <c r="MW25" s="555"/>
      <c r="MX25" s="555"/>
      <c r="MY25" s="555"/>
      <c r="MZ25" s="555"/>
      <c r="NA25" s="555"/>
      <c r="NB25" s="555"/>
      <c r="NC25" s="555"/>
      <c r="ND25" s="555"/>
      <c r="NE25" s="555"/>
      <c r="NF25" s="555"/>
      <c r="NG25" s="555"/>
      <c r="NH25" s="555"/>
      <c r="NI25" s="555"/>
      <c r="NJ25" s="555"/>
      <c r="NL25" s="749">
        <f t="shared" si="117"/>
        <v>0</v>
      </c>
      <c r="NM25" s="724">
        <f t="shared" si="118"/>
        <v>0</v>
      </c>
      <c r="NN25" s="724">
        <f t="shared" si="119"/>
        <v>0</v>
      </c>
      <c r="NO25" s="750">
        <f t="shared" si="120"/>
        <v>0</v>
      </c>
      <c r="NP25" s="751">
        <f t="shared" si="45"/>
        <v>0</v>
      </c>
      <c r="NQ25" s="751">
        <f t="shared" si="45"/>
        <v>0</v>
      </c>
      <c r="NR25" s="749">
        <f t="shared" si="121"/>
        <v>0</v>
      </c>
      <c r="NS25" s="724">
        <f t="shared" si="122"/>
        <v>0</v>
      </c>
      <c r="NT25" s="724">
        <f t="shared" si="123"/>
        <v>0</v>
      </c>
    </row>
    <row r="26" spans="1:384">
      <c r="A26" s="533" t="s">
        <v>797</v>
      </c>
      <c r="B26" s="534"/>
      <c r="C26" s="534"/>
      <c r="D26" s="534"/>
      <c r="E26" s="535">
        <f t="shared" si="46"/>
        <v>0</v>
      </c>
      <c r="F26" s="536"/>
      <c r="G26" s="536"/>
      <c r="H26" s="536"/>
      <c r="I26" s="535">
        <f t="shared" si="47"/>
        <v>0</v>
      </c>
      <c r="J26" s="537">
        <f t="shared" si="48"/>
        <v>0</v>
      </c>
      <c r="K26" s="538">
        <v>436</v>
      </c>
      <c r="L26" s="534"/>
      <c r="M26" s="556">
        <v>0</v>
      </c>
      <c r="N26" s="534"/>
      <c r="O26" s="538">
        <v>2</v>
      </c>
      <c r="P26" s="535">
        <f t="shared" si="1"/>
        <v>438</v>
      </c>
      <c r="Q26" s="538">
        <v>471</v>
      </c>
      <c r="R26" s="534"/>
      <c r="S26" s="556">
        <v>0</v>
      </c>
      <c r="T26" s="534"/>
      <c r="U26" s="538">
        <v>2</v>
      </c>
      <c r="V26" s="535">
        <f t="shared" si="2"/>
        <v>473</v>
      </c>
      <c r="W26" s="538">
        <v>97</v>
      </c>
      <c r="X26" s="534"/>
      <c r="Y26" s="534"/>
      <c r="Z26" s="534"/>
      <c r="AA26" s="538">
        <v>0</v>
      </c>
      <c r="AB26" s="535">
        <f t="shared" si="49"/>
        <v>97</v>
      </c>
      <c r="AC26" s="532">
        <f t="shared" si="50"/>
        <v>1008</v>
      </c>
      <c r="AD26" s="324"/>
      <c r="AE26" s="324"/>
      <c r="AF26" s="324"/>
      <c r="AG26" s="324">
        <v>152</v>
      </c>
      <c r="AH26" s="324"/>
      <c r="AI26" s="324">
        <v>30</v>
      </c>
      <c r="AJ26" s="540"/>
      <c r="AK26" s="541">
        <v>0</v>
      </c>
      <c r="AL26" s="542"/>
      <c r="AM26" s="543">
        <v>0</v>
      </c>
      <c r="AN26" s="543"/>
      <c r="AO26" s="540"/>
      <c r="AP26" s="544"/>
      <c r="AQ26" s="543">
        <v>0</v>
      </c>
      <c r="AR26" s="541"/>
      <c r="AS26" s="541"/>
      <c r="AT26" s="534"/>
      <c r="AU26" s="534"/>
      <c r="AV26" s="543">
        <v>0</v>
      </c>
      <c r="AW26" s="543">
        <v>0</v>
      </c>
      <c r="AX26" s="541"/>
      <c r="AY26" s="543">
        <v>0</v>
      </c>
      <c r="AZ26" s="543"/>
      <c r="BA26" s="541"/>
      <c r="BB26" s="543">
        <v>1</v>
      </c>
      <c r="BC26" s="534"/>
      <c r="BD26" s="534"/>
      <c r="BE26" s="543">
        <v>0</v>
      </c>
      <c r="BF26" s="543"/>
      <c r="BG26" s="546"/>
      <c r="BH26" s="547">
        <f t="shared" si="51"/>
        <v>10981968</v>
      </c>
      <c r="BI26" s="548">
        <f t="shared" ref="BI26:BL39" si="124">$K26*BI$7</f>
        <v>940452</v>
      </c>
      <c r="BJ26" s="548">
        <f t="shared" si="124"/>
        <v>10041516</v>
      </c>
      <c r="BK26" s="548">
        <f t="shared" si="124"/>
        <v>7875032</v>
      </c>
      <c r="BL26" s="548">
        <f t="shared" si="124"/>
        <v>2166484</v>
      </c>
      <c r="BM26" s="547">
        <f t="shared" si="52"/>
        <v>0</v>
      </c>
      <c r="BN26" s="548">
        <f t="shared" si="4"/>
        <v>0</v>
      </c>
      <c r="BO26" s="548">
        <f t="shared" si="4"/>
        <v>0</v>
      </c>
      <c r="BP26" s="548">
        <f t="shared" si="4"/>
        <v>0</v>
      </c>
      <c r="BQ26" s="548">
        <f t="shared" si="4"/>
        <v>0</v>
      </c>
      <c r="BR26" s="547">
        <f t="shared" si="53"/>
        <v>0</v>
      </c>
      <c r="BS26" s="548">
        <f t="shared" si="5"/>
        <v>0</v>
      </c>
      <c r="BT26" s="548">
        <f t="shared" si="5"/>
        <v>0</v>
      </c>
      <c r="BU26" s="548">
        <f t="shared" si="5"/>
        <v>0</v>
      </c>
      <c r="BV26" s="548">
        <f t="shared" si="5"/>
        <v>0</v>
      </c>
      <c r="BW26" s="548"/>
      <c r="BX26" s="548"/>
      <c r="BY26" s="548"/>
      <c r="BZ26" s="548"/>
      <c r="CA26" s="548"/>
      <c r="CB26" s="547">
        <f t="shared" si="54"/>
        <v>395104</v>
      </c>
      <c r="CC26" s="548">
        <f t="shared" si="6"/>
        <v>902</v>
      </c>
      <c r="CD26" s="548">
        <f t="shared" si="6"/>
        <v>394202</v>
      </c>
      <c r="CE26" s="548">
        <f t="shared" si="6"/>
        <v>394202</v>
      </c>
      <c r="CF26" s="548">
        <f t="shared" si="6"/>
        <v>0</v>
      </c>
      <c r="CG26" s="549">
        <f t="shared" si="55"/>
        <v>11377072</v>
      </c>
      <c r="CH26" s="547">
        <f t="shared" si="56"/>
        <v>16525035</v>
      </c>
      <c r="CI26" s="548">
        <f t="shared" si="56"/>
        <v>1381914</v>
      </c>
      <c r="CJ26" s="548">
        <f t="shared" si="56"/>
        <v>15143121</v>
      </c>
      <c r="CK26" s="548">
        <f t="shared" si="56"/>
        <v>11619099</v>
      </c>
      <c r="CL26" s="548">
        <f t="shared" si="56"/>
        <v>3524022</v>
      </c>
      <c r="CM26" s="547">
        <f t="shared" si="57"/>
        <v>0</v>
      </c>
      <c r="CN26" s="548">
        <f t="shared" si="7"/>
        <v>0</v>
      </c>
      <c r="CO26" s="548">
        <f t="shared" si="7"/>
        <v>0</v>
      </c>
      <c r="CP26" s="548">
        <f t="shared" si="7"/>
        <v>0</v>
      </c>
      <c r="CQ26" s="548">
        <f t="shared" si="7"/>
        <v>0</v>
      </c>
      <c r="CR26" s="547">
        <f t="shared" si="58"/>
        <v>0</v>
      </c>
      <c r="CS26" s="548">
        <f t="shared" si="58"/>
        <v>0</v>
      </c>
      <c r="CT26" s="548">
        <f t="shared" si="58"/>
        <v>0</v>
      </c>
      <c r="CU26" s="548">
        <f t="shared" si="58"/>
        <v>0</v>
      </c>
      <c r="CV26" s="548">
        <f t="shared" si="58"/>
        <v>0</v>
      </c>
      <c r="CW26" s="547">
        <f t="shared" si="59"/>
        <v>0</v>
      </c>
      <c r="CX26" s="548">
        <f t="shared" si="8"/>
        <v>0</v>
      </c>
      <c r="CY26" s="548">
        <f t="shared" si="8"/>
        <v>0</v>
      </c>
      <c r="CZ26" s="548">
        <f t="shared" si="8"/>
        <v>0</v>
      </c>
      <c r="DA26" s="548">
        <f t="shared" si="8"/>
        <v>0</v>
      </c>
      <c r="DB26" s="547">
        <f t="shared" si="60"/>
        <v>456352</v>
      </c>
      <c r="DC26" s="548">
        <f t="shared" si="9"/>
        <v>1504</v>
      </c>
      <c r="DD26" s="548">
        <f t="shared" si="9"/>
        <v>454848</v>
      </c>
      <c r="DE26" s="548">
        <f t="shared" si="9"/>
        <v>454848</v>
      </c>
      <c r="DF26" s="548">
        <f t="shared" si="9"/>
        <v>0</v>
      </c>
      <c r="DG26" s="549">
        <f t="shared" si="61"/>
        <v>16981387</v>
      </c>
      <c r="DH26" s="547">
        <f t="shared" si="62"/>
        <v>3711705</v>
      </c>
      <c r="DI26" s="548">
        <f t="shared" si="62"/>
        <v>301379</v>
      </c>
      <c r="DJ26" s="548">
        <f t="shared" si="62"/>
        <v>3410326</v>
      </c>
      <c r="DK26" s="548">
        <f t="shared" si="62"/>
        <v>2560024</v>
      </c>
      <c r="DL26" s="548">
        <f t="shared" si="62"/>
        <v>850302</v>
      </c>
      <c r="DM26" s="547">
        <f t="shared" si="63"/>
        <v>0</v>
      </c>
      <c r="DN26" s="548">
        <f t="shared" si="10"/>
        <v>0</v>
      </c>
      <c r="DO26" s="548">
        <f t="shared" si="10"/>
        <v>0</v>
      </c>
      <c r="DP26" s="548">
        <f t="shared" si="10"/>
        <v>0</v>
      </c>
      <c r="DQ26" s="548">
        <f t="shared" si="10"/>
        <v>0</v>
      </c>
      <c r="DR26" s="548"/>
      <c r="DS26" s="548"/>
      <c r="DT26" s="548"/>
      <c r="DU26" s="548"/>
      <c r="DV26" s="548"/>
      <c r="DW26" s="547">
        <f t="shared" si="64"/>
        <v>0</v>
      </c>
      <c r="DX26" s="548">
        <f t="shared" si="11"/>
        <v>0</v>
      </c>
      <c r="DY26" s="548">
        <f t="shared" si="11"/>
        <v>0</v>
      </c>
      <c r="DZ26" s="548">
        <f t="shared" si="11"/>
        <v>0</v>
      </c>
      <c r="EA26" s="548">
        <f t="shared" si="11"/>
        <v>0</v>
      </c>
      <c r="EB26" s="547">
        <f t="shared" si="65"/>
        <v>0</v>
      </c>
      <c r="EC26" s="548">
        <f t="shared" si="12"/>
        <v>0</v>
      </c>
      <c r="ED26" s="548">
        <f t="shared" si="12"/>
        <v>0</v>
      </c>
      <c r="EE26" s="548">
        <f t="shared" si="12"/>
        <v>0</v>
      </c>
      <c r="EF26" s="548">
        <f t="shared" si="12"/>
        <v>0</v>
      </c>
      <c r="EG26" s="549">
        <f t="shared" si="66"/>
        <v>3711705</v>
      </c>
      <c r="EH26" s="549">
        <f t="shared" si="67"/>
        <v>32070164</v>
      </c>
      <c r="EI26" s="550">
        <f t="shared" si="68"/>
        <v>2626151</v>
      </c>
      <c r="EJ26" s="550">
        <f t="shared" si="13"/>
        <v>29444013</v>
      </c>
      <c r="EK26" s="550">
        <f t="shared" si="13"/>
        <v>22903205</v>
      </c>
      <c r="EL26" s="550">
        <f t="shared" si="13"/>
        <v>6540808</v>
      </c>
      <c r="EM26" s="551">
        <f t="shared" si="69"/>
        <v>31218708</v>
      </c>
      <c r="EN26" s="551">
        <f t="shared" si="70"/>
        <v>0</v>
      </c>
      <c r="EO26" s="551">
        <f t="shared" si="71"/>
        <v>0</v>
      </c>
      <c r="EP26" s="551">
        <f t="shared" si="72"/>
        <v>0</v>
      </c>
      <c r="EQ26" s="551">
        <f t="shared" si="73"/>
        <v>851456</v>
      </c>
      <c r="ER26" s="547">
        <f t="shared" si="74"/>
        <v>0</v>
      </c>
      <c r="ES26" s="548">
        <f t="shared" si="74"/>
        <v>0</v>
      </c>
      <c r="ET26" s="548">
        <f t="shared" si="74"/>
        <v>0</v>
      </c>
      <c r="EU26" s="548">
        <f t="shared" si="74"/>
        <v>0</v>
      </c>
      <c r="EV26" s="548">
        <f t="shared" si="74"/>
        <v>0</v>
      </c>
      <c r="EW26" s="547">
        <f t="shared" si="75"/>
        <v>0</v>
      </c>
      <c r="EX26" s="547">
        <f t="shared" si="75"/>
        <v>0</v>
      </c>
      <c r="EY26" s="547">
        <f t="shared" si="75"/>
        <v>0</v>
      </c>
      <c r="EZ26" s="547">
        <f t="shared" si="75"/>
        <v>0</v>
      </c>
      <c r="FA26" s="547">
        <f t="shared" si="75"/>
        <v>0</v>
      </c>
      <c r="FB26" s="552">
        <f t="shared" si="76"/>
        <v>0</v>
      </c>
      <c r="FC26" s="552">
        <f t="shared" si="76"/>
        <v>0</v>
      </c>
      <c r="FD26" s="552">
        <f t="shared" si="76"/>
        <v>0</v>
      </c>
      <c r="FE26" s="552">
        <f t="shared" si="76"/>
        <v>0</v>
      </c>
      <c r="FF26" s="552">
        <f t="shared" si="76"/>
        <v>0</v>
      </c>
      <c r="FG26" s="552">
        <f t="shared" si="77"/>
        <v>229216</v>
      </c>
      <c r="FH26" s="552">
        <f t="shared" si="77"/>
        <v>4560</v>
      </c>
      <c r="FI26" s="552">
        <f t="shared" si="77"/>
        <v>224656</v>
      </c>
      <c r="FJ26" s="552">
        <f t="shared" si="77"/>
        <v>224656</v>
      </c>
      <c r="FK26" s="552">
        <f t="shared" si="77"/>
        <v>0</v>
      </c>
      <c r="FL26" s="547">
        <f t="shared" si="78"/>
        <v>0</v>
      </c>
      <c r="FM26" s="547">
        <f t="shared" si="78"/>
        <v>0</v>
      </c>
      <c r="FN26" s="547">
        <f t="shared" si="78"/>
        <v>0</v>
      </c>
      <c r="FO26" s="547">
        <f t="shared" si="78"/>
        <v>0</v>
      </c>
      <c r="FP26" s="547">
        <f t="shared" si="78"/>
        <v>0</v>
      </c>
      <c r="FQ26" s="547">
        <f t="shared" si="79"/>
        <v>38730</v>
      </c>
      <c r="FR26" s="547">
        <f t="shared" si="79"/>
        <v>750</v>
      </c>
      <c r="FS26" s="547">
        <f t="shared" si="79"/>
        <v>37980</v>
      </c>
      <c r="FT26" s="547">
        <f t="shared" si="79"/>
        <v>37980</v>
      </c>
      <c r="FU26" s="547">
        <f t="shared" si="79"/>
        <v>0</v>
      </c>
      <c r="FV26" s="552">
        <f t="shared" si="80"/>
        <v>0</v>
      </c>
      <c r="FW26" s="552">
        <f t="shared" si="80"/>
        <v>0</v>
      </c>
      <c r="FX26" s="552">
        <f t="shared" si="80"/>
        <v>0</v>
      </c>
      <c r="FY26" s="552">
        <f t="shared" si="80"/>
        <v>0</v>
      </c>
      <c r="FZ26" s="552">
        <f t="shared" si="80"/>
        <v>0</v>
      </c>
      <c r="GA26" s="552">
        <f t="shared" si="81"/>
        <v>0</v>
      </c>
      <c r="GB26" s="552">
        <f t="shared" si="81"/>
        <v>0</v>
      </c>
      <c r="GC26" s="552">
        <f t="shared" si="81"/>
        <v>0</v>
      </c>
      <c r="GD26" s="552">
        <f t="shared" si="81"/>
        <v>0</v>
      </c>
      <c r="GE26" s="552">
        <f t="shared" si="81"/>
        <v>0</v>
      </c>
      <c r="GF26" s="552">
        <f t="shared" si="82"/>
        <v>0</v>
      </c>
      <c r="GG26" s="552">
        <f t="shared" si="82"/>
        <v>0</v>
      </c>
      <c r="GH26" s="552">
        <f t="shared" si="82"/>
        <v>0</v>
      </c>
      <c r="GI26" s="552">
        <f t="shared" si="82"/>
        <v>0</v>
      </c>
      <c r="GJ26" s="552">
        <f t="shared" si="82"/>
        <v>0</v>
      </c>
      <c r="GK26" s="552">
        <f t="shared" si="83"/>
        <v>0</v>
      </c>
      <c r="GL26" s="552">
        <f t="shared" si="83"/>
        <v>0</v>
      </c>
      <c r="GM26" s="552">
        <f t="shared" si="83"/>
        <v>0</v>
      </c>
      <c r="GN26" s="552">
        <f t="shared" si="83"/>
        <v>0</v>
      </c>
      <c r="GO26" s="552">
        <f t="shared" si="83"/>
        <v>0</v>
      </c>
      <c r="GP26" s="547">
        <f t="shared" si="84"/>
        <v>0</v>
      </c>
      <c r="GQ26" s="547">
        <f t="shared" si="84"/>
        <v>0</v>
      </c>
      <c r="GR26" s="547">
        <f t="shared" si="84"/>
        <v>0</v>
      </c>
      <c r="GS26" s="547">
        <f t="shared" si="84"/>
        <v>0</v>
      </c>
      <c r="GT26" s="547">
        <f t="shared" si="84"/>
        <v>0</v>
      </c>
      <c r="GU26" s="547">
        <f t="shared" si="85"/>
        <v>0</v>
      </c>
      <c r="GV26" s="547">
        <f t="shared" si="85"/>
        <v>0</v>
      </c>
      <c r="GW26" s="547">
        <f t="shared" si="85"/>
        <v>0</v>
      </c>
      <c r="GX26" s="547">
        <f t="shared" si="85"/>
        <v>0</v>
      </c>
      <c r="GY26" s="547">
        <f t="shared" si="85"/>
        <v>0</v>
      </c>
      <c r="GZ26" s="552">
        <f t="shared" si="86"/>
        <v>0</v>
      </c>
      <c r="HA26" s="552">
        <f t="shared" si="86"/>
        <v>0</v>
      </c>
      <c r="HB26" s="552">
        <f t="shared" si="86"/>
        <v>0</v>
      </c>
      <c r="HC26" s="552">
        <f t="shared" si="86"/>
        <v>0</v>
      </c>
      <c r="HD26" s="552">
        <f t="shared" si="86"/>
        <v>0</v>
      </c>
      <c r="HE26" s="552">
        <f t="shared" si="87"/>
        <v>0</v>
      </c>
      <c r="HF26" s="552">
        <f t="shared" si="87"/>
        <v>0</v>
      </c>
      <c r="HG26" s="552">
        <f t="shared" si="87"/>
        <v>0</v>
      </c>
      <c r="HH26" s="552">
        <f t="shared" si="87"/>
        <v>0</v>
      </c>
      <c r="HI26" s="552">
        <f t="shared" si="87"/>
        <v>0</v>
      </c>
      <c r="HJ26" s="547">
        <f t="shared" si="88"/>
        <v>0</v>
      </c>
      <c r="HK26" s="547">
        <f t="shared" si="88"/>
        <v>0</v>
      </c>
      <c r="HL26" s="547">
        <f t="shared" si="88"/>
        <v>0</v>
      </c>
      <c r="HM26" s="547">
        <f t="shared" si="88"/>
        <v>0</v>
      </c>
      <c r="HN26" s="547">
        <f t="shared" si="88"/>
        <v>0</v>
      </c>
      <c r="HO26" s="547">
        <f t="shared" si="89"/>
        <v>0</v>
      </c>
      <c r="HP26" s="547">
        <f t="shared" si="89"/>
        <v>0</v>
      </c>
      <c r="HQ26" s="547">
        <f t="shared" si="89"/>
        <v>0</v>
      </c>
      <c r="HR26" s="547">
        <f t="shared" si="89"/>
        <v>0</v>
      </c>
      <c r="HS26" s="547">
        <f t="shared" si="89"/>
        <v>0</v>
      </c>
      <c r="HT26" s="552">
        <f t="shared" si="90"/>
        <v>0</v>
      </c>
      <c r="HU26" s="552">
        <f t="shared" si="90"/>
        <v>0</v>
      </c>
      <c r="HV26" s="552">
        <f t="shared" si="90"/>
        <v>0</v>
      </c>
      <c r="HW26" s="552">
        <f t="shared" si="90"/>
        <v>0</v>
      </c>
      <c r="HX26" s="552">
        <f t="shared" si="90"/>
        <v>0</v>
      </c>
      <c r="HY26" s="552">
        <f t="shared" si="91"/>
        <v>0</v>
      </c>
      <c r="HZ26" s="552">
        <f t="shared" si="91"/>
        <v>0</v>
      </c>
      <c r="IA26" s="552">
        <f t="shared" si="91"/>
        <v>0</v>
      </c>
      <c r="IB26" s="552">
        <f t="shared" si="91"/>
        <v>0</v>
      </c>
      <c r="IC26" s="552">
        <f t="shared" si="91"/>
        <v>0</v>
      </c>
      <c r="ID26" s="547">
        <f t="shared" si="92"/>
        <v>0</v>
      </c>
      <c r="IE26" s="547">
        <f t="shared" si="92"/>
        <v>0</v>
      </c>
      <c r="IF26" s="547">
        <f t="shared" si="92"/>
        <v>0</v>
      </c>
      <c r="IG26" s="547">
        <f t="shared" si="92"/>
        <v>0</v>
      </c>
      <c r="IH26" s="547">
        <f t="shared" si="92"/>
        <v>0</v>
      </c>
      <c r="II26" s="547">
        <f t="shared" si="93"/>
        <v>0</v>
      </c>
      <c r="IJ26" s="547">
        <f t="shared" si="93"/>
        <v>0</v>
      </c>
      <c r="IK26" s="547">
        <f t="shared" si="93"/>
        <v>0</v>
      </c>
      <c r="IL26" s="547">
        <f t="shared" si="93"/>
        <v>0</v>
      </c>
      <c r="IM26" s="547">
        <f t="shared" si="93"/>
        <v>0</v>
      </c>
      <c r="IN26" s="552">
        <f t="shared" si="94"/>
        <v>0</v>
      </c>
      <c r="IO26" s="552">
        <f t="shared" si="94"/>
        <v>0</v>
      </c>
      <c r="IP26" s="552">
        <f t="shared" si="94"/>
        <v>0</v>
      </c>
      <c r="IQ26" s="552">
        <f t="shared" si="94"/>
        <v>0</v>
      </c>
      <c r="IR26" s="552">
        <f t="shared" si="94"/>
        <v>0</v>
      </c>
      <c r="IS26" s="552">
        <f t="shared" si="95"/>
        <v>0</v>
      </c>
      <c r="IT26" s="552">
        <f t="shared" si="95"/>
        <v>0</v>
      </c>
      <c r="IU26" s="552">
        <f t="shared" si="95"/>
        <v>0</v>
      </c>
      <c r="IV26" s="552">
        <f t="shared" si="95"/>
        <v>0</v>
      </c>
      <c r="IW26" s="552">
        <f t="shared" si="95"/>
        <v>0</v>
      </c>
      <c r="IX26" s="547">
        <f t="shared" si="96"/>
        <v>0</v>
      </c>
      <c r="IY26" s="547">
        <f t="shared" si="96"/>
        <v>0</v>
      </c>
      <c r="IZ26" s="547">
        <f t="shared" si="96"/>
        <v>0</v>
      </c>
      <c r="JA26" s="547">
        <f t="shared" si="96"/>
        <v>0</v>
      </c>
      <c r="JB26" s="547">
        <f t="shared" si="96"/>
        <v>0</v>
      </c>
      <c r="JC26" s="547">
        <f t="shared" si="97"/>
        <v>0</v>
      </c>
      <c r="JD26" s="547">
        <f t="shared" si="97"/>
        <v>0</v>
      </c>
      <c r="JE26" s="547">
        <f t="shared" si="97"/>
        <v>0</v>
      </c>
      <c r="JF26" s="547">
        <f t="shared" si="97"/>
        <v>0</v>
      </c>
      <c r="JG26" s="547">
        <f t="shared" si="97"/>
        <v>0</v>
      </c>
      <c r="JH26" s="552">
        <f t="shared" si="98"/>
        <v>176580</v>
      </c>
      <c r="JI26" s="552">
        <f t="shared" si="98"/>
        <v>20442</v>
      </c>
      <c r="JJ26" s="552">
        <f t="shared" si="98"/>
        <v>156138</v>
      </c>
      <c r="JK26" s="552">
        <f t="shared" si="98"/>
        <v>122454</v>
      </c>
      <c r="JL26" s="552">
        <f t="shared" si="98"/>
        <v>33684</v>
      </c>
      <c r="JM26" s="552">
        <f t="shared" si="99"/>
        <v>0</v>
      </c>
      <c r="JN26" s="552">
        <f t="shared" si="99"/>
        <v>0</v>
      </c>
      <c r="JO26" s="552">
        <f t="shared" si="99"/>
        <v>0</v>
      </c>
      <c r="JP26" s="552">
        <f t="shared" si="99"/>
        <v>0</v>
      </c>
      <c r="JQ26" s="552">
        <f t="shared" si="99"/>
        <v>0</v>
      </c>
      <c r="JR26" s="547">
        <f t="shared" si="100"/>
        <v>0</v>
      </c>
      <c r="JS26" s="547">
        <f t="shared" si="100"/>
        <v>0</v>
      </c>
      <c r="JT26" s="547">
        <f t="shared" si="100"/>
        <v>0</v>
      </c>
      <c r="JU26" s="547">
        <f t="shared" si="100"/>
        <v>0</v>
      </c>
      <c r="JV26" s="547">
        <f t="shared" si="100"/>
        <v>0</v>
      </c>
      <c r="JW26" s="547">
        <f t="shared" si="101"/>
        <v>0</v>
      </c>
      <c r="JX26" s="547">
        <f t="shared" si="101"/>
        <v>0</v>
      </c>
      <c r="JY26" s="547">
        <f t="shared" si="101"/>
        <v>0</v>
      </c>
      <c r="JZ26" s="547">
        <f t="shared" si="101"/>
        <v>0</v>
      </c>
      <c r="KA26" s="547">
        <f t="shared" si="101"/>
        <v>0</v>
      </c>
      <c r="KB26" s="552">
        <f t="shared" si="102"/>
        <v>0</v>
      </c>
      <c r="KC26" s="552">
        <f t="shared" si="102"/>
        <v>0</v>
      </c>
      <c r="KD26" s="552">
        <f t="shared" si="102"/>
        <v>0</v>
      </c>
      <c r="KE26" s="552">
        <f t="shared" si="102"/>
        <v>0</v>
      </c>
      <c r="KF26" s="552">
        <f t="shared" si="102"/>
        <v>0</v>
      </c>
      <c r="KG26" s="552">
        <f t="shared" si="103"/>
        <v>0</v>
      </c>
      <c r="KH26" s="552">
        <f t="shared" si="103"/>
        <v>0</v>
      </c>
      <c r="KI26" s="552">
        <f t="shared" si="103"/>
        <v>0</v>
      </c>
      <c r="KJ26" s="552">
        <f t="shared" si="103"/>
        <v>0</v>
      </c>
      <c r="KK26" s="552">
        <f t="shared" si="103"/>
        <v>0</v>
      </c>
      <c r="KL26" s="552">
        <f t="shared" si="104"/>
        <v>267946</v>
      </c>
      <c r="KM26" s="552">
        <f t="shared" si="105"/>
        <v>176580</v>
      </c>
      <c r="KN26" s="549">
        <f t="shared" si="106"/>
        <v>444526</v>
      </c>
      <c r="KO26" s="549">
        <f t="shared" si="106"/>
        <v>25752</v>
      </c>
      <c r="KP26" s="549">
        <f t="shared" si="106"/>
        <v>418774</v>
      </c>
      <c r="KQ26" s="549">
        <f t="shared" si="106"/>
        <v>385090</v>
      </c>
      <c r="KR26" s="549">
        <f t="shared" si="106"/>
        <v>33684</v>
      </c>
      <c r="KS26" s="549">
        <f t="shared" si="44"/>
        <v>32514690</v>
      </c>
      <c r="KT26" s="550">
        <f t="shared" si="44"/>
        <v>2651903</v>
      </c>
      <c r="KU26" s="550">
        <f t="shared" si="44"/>
        <v>29862787</v>
      </c>
      <c r="KV26" s="550">
        <f t="shared" si="44"/>
        <v>23288295</v>
      </c>
      <c r="KW26" s="550">
        <f t="shared" si="44"/>
        <v>6574492</v>
      </c>
      <c r="KX26" s="537">
        <f t="shared" si="107"/>
        <v>32514.7</v>
      </c>
      <c r="KY26" s="553">
        <f t="shared" si="108"/>
        <v>32246.7</v>
      </c>
      <c r="KZ26" s="553">
        <f t="shared" si="109"/>
        <v>267.89999999999998</v>
      </c>
      <c r="LA26" s="554">
        <f t="shared" si="110"/>
        <v>32514.6</v>
      </c>
      <c r="LC26" s="723">
        <f t="shared" si="111"/>
        <v>0</v>
      </c>
      <c r="LD26" s="723">
        <f t="shared" si="112"/>
        <v>0</v>
      </c>
      <c r="LE26" s="723">
        <f t="shared" si="113"/>
        <v>0</v>
      </c>
      <c r="LF26" s="723">
        <f t="shared" si="114"/>
        <v>1508</v>
      </c>
      <c r="LG26" s="723">
        <f t="shared" si="115"/>
        <v>0</v>
      </c>
      <c r="LH26" s="723">
        <f t="shared" si="116"/>
        <v>1291</v>
      </c>
      <c r="LI26" s="555"/>
      <c r="LJ26" s="555"/>
      <c r="LK26" s="555"/>
      <c r="LL26" s="555"/>
      <c r="LM26" s="555"/>
      <c r="LN26" s="555"/>
      <c r="LO26" s="555"/>
      <c r="LP26" s="555"/>
      <c r="LQ26" s="555"/>
      <c r="LR26" s="555"/>
      <c r="LS26" s="555"/>
      <c r="LT26" s="555"/>
      <c r="LU26" s="555"/>
      <c r="LV26" s="555"/>
      <c r="LW26" s="555"/>
      <c r="LX26" s="555"/>
      <c r="LY26" s="555"/>
      <c r="LZ26" s="555"/>
      <c r="MA26" s="555"/>
      <c r="MB26" s="555"/>
      <c r="MC26" s="555"/>
      <c r="MD26" s="555"/>
      <c r="ME26" s="555"/>
      <c r="MF26" s="555"/>
      <c r="MG26" s="555"/>
      <c r="MH26" s="555"/>
      <c r="MI26" s="555"/>
      <c r="MJ26" s="555"/>
      <c r="MK26" s="555"/>
      <c r="ML26" s="555"/>
      <c r="MM26" s="555"/>
      <c r="MN26" s="555"/>
      <c r="MO26" s="555"/>
      <c r="MP26" s="555"/>
      <c r="MQ26" s="555"/>
      <c r="MR26" s="555"/>
      <c r="MS26" s="555"/>
      <c r="MT26" s="555"/>
      <c r="MU26" s="555"/>
      <c r="MV26" s="555"/>
      <c r="MW26" s="555"/>
      <c r="MX26" s="555"/>
      <c r="MY26" s="555"/>
      <c r="MZ26" s="555"/>
      <c r="NA26" s="555"/>
      <c r="NB26" s="555"/>
      <c r="NC26" s="555"/>
      <c r="ND26" s="555"/>
      <c r="NE26" s="555"/>
      <c r="NF26" s="555"/>
      <c r="NG26" s="555"/>
      <c r="NH26" s="555"/>
      <c r="NI26" s="555"/>
      <c r="NJ26" s="555"/>
      <c r="NL26" s="749">
        <f t="shared" si="117"/>
        <v>176580</v>
      </c>
      <c r="NM26" s="724">
        <f t="shared" si="118"/>
        <v>0</v>
      </c>
      <c r="NN26" s="724">
        <f t="shared" si="119"/>
        <v>0</v>
      </c>
      <c r="NO26" s="750">
        <f t="shared" si="120"/>
        <v>156138</v>
      </c>
      <c r="NP26" s="751">
        <f t="shared" si="45"/>
        <v>0</v>
      </c>
      <c r="NQ26" s="751">
        <f t="shared" si="45"/>
        <v>0</v>
      </c>
      <c r="NR26" s="749">
        <f t="shared" si="121"/>
        <v>20442</v>
      </c>
      <c r="NS26" s="724">
        <f t="shared" si="122"/>
        <v>0</v>
      </c>
      <c r="NT26" s="724">
        <f t="shared" si="123"/>
        <v>0</v>
      </c>
    </row>
    <row r="27" spans="1:384">
      <c r="A27" s="533" t="s">
        <v>798</v>
      </c>
      <c r="B27" s="534"/>
      <c r="C27" s="534"/>
      <c r="D27" s="534"/>
      <c r="E27" s="535">
        <f t="shared" si="46"/>
        <v>0</v>
      </c>
      <c r="F27" s="536"/>
      <c r="G27" s="536"/>
      <c r="H27" s="536"/>
      <c r="I27" s="535">
        <f t="shared" si="47"/>
        <v>0</v>
      </c>
      <c r="J27" s="537">
        <f t="shared" si="48"/>
        <v>0</v>
      </c>
      <c r="K27" s="538">
        <v>280</v>
      </c>
      <c r="L27" s="534"/>
      <c r="M27" s="556">
        <v>0</v>
      </c>
      <c r="N27" s="534"/>
      <c r="O27" s="538">
        <v>1</v>
      </c>
      <c r="P27" s="535">
        <f t="shared" si="1"/>
        <v>281</v>
      </c>
      <c r="Q27" s="538">
        <v>347</v>
      </c>
      <c r="R27" s="534"/>
      <c r="S27" s="556">
        <v>27</v>
      </c>
      <c r="T27" s="534"/>
      <c r="U27" s="538">
        <v>3</v>
      </c>
      <c r="V27" s="535">
        <f t="shared" si="2"/>
        <v>377</v>
      </c>
      <c r="W27" s="538">
        <v>76</v>
      </c>
      <c r="X27" s="534"/>
      <c r="Y27" s="534"/>
      <c r="Z27" s="534"/>
      <c r="AA27" s="538">
        <v>1</v>
      </c>
      <c r="AB27" s="535">
        <f t="shared" si="49"/>
        <v>77</v>
      </c>
      <c r="AC27" s="532">
        <f t="shared" si="50"/>
        <v>735</v>
      </c>
      <c r="AD27" s="324"/>
      <c r="AE27" s="324"/>
      <c r="AF27" s="324"/>
      <c r="AG27" s="324"/>
      <c r="AH27" s="557"/>
      <c r="AI27" s="324"/>
      <c r="AJ27" s="540"/>
      <c r="AK27" s="541">
        <v>0</v>
      </c>
      <c r="AL27" s="542"/>
      <c r="AM27" s="543">
        <v>0</v>
      </c>
      <c r="AN27" s="543"/>
      <c r="AO27" s="540"/>
      <c r="AP27" s="544"/>
      <c r="AQ27" s="543">
        <v>0</v>
      </c>
      <c r="AR27" s="541"/>
      <c r="AS27" s="541"/>
      <c r="AT27" s="534"/>
      <c r="AU27" s="534"/>
      <c r="AV27" s="543">
        <v>0</v>
      </c>
      <c r="AW27" s="543">
        <v>0</v>
      </c>
      <c r="AX27" s="541"/>
      <c r="AY27" s="543">
        <v>0</v>
      </c>
      <c r="AZ27" s="543"/>
      <c r="BA27" s="541"/>
      <c r="BB27" s="543"/>
      <c r="BC27" s="534"/>
      <c r="BD27" s="534"/>
      <c r="BE27" s="543">
        <v>0</v>
      </c>
      <c r="BF27" s="543"/>
      <c r="BG27" s="546"/>
      <c r="BH27" s="547">
        <f t="shared" si="51"/>
        <v>7052640</v>
      </c>
      <c r="BI27" s="548">
        <f t="shared" si="124"/>
        <v>603960</v>
      </c>
      <c r="BJ27" s="548">
        <f t="shared" si="124"/>
        <v>6448680</v>
      </c>
      <c r="BK27" s="548">
        <f t="shared" si="124"/>
        <v>5057360</v>
      </c>
      <c r="BL27" s="548">
        <f t="shared" si="124"/>
        <v>1391320</v>
      </c>
      <c r="BM27" s="547">
        <f t="shared" si="52"/>
        <v>0</v>
      </c>
      <c r="BN27" s="548">
        <f t="shared" si="4"/>
        <v>0</v>
      </c>
      <c r="BO27" s="548">
        <f t="shared" si="4"/>
        <v>0</v>
      </c>
      <c r="BP27" s="548">
        <f t="shared" si="4"/>
        <v>0</v>
      </c>
      <c r="BQ27" s="548">
        <f t="shared" si="4"/>
        <v>0</v>
      </c>
      <c r="BR27" s="547">
        <f t="shared" si="53"/>
        <v>0</v>
      </c>
      <c r="BS27" s="548">
        <f t="shared" si="5"/>
        <v>0</v>
      </c>
      <c r="BT27" s="548">
        <f t="shared" si="5"/>
        <v>0</v>
      </c>
      <c r="BU27" s="548">
        <f t="shared" si="5"/>
        <v>0</v>
      </c>
      <c r="BV27" s="548">
        <f t="shared" si="5"/>
        <v>0</v>
      </c>
      <c r="BW27" s="548"/>
      <c r="BX27" s="548"/>
      <c r="BY27" s="548"/>
      <c r="BZ27" s="548"/>
      <c r="CA27" s="548"/>
      <c r="CB27" s="547">
        <f t="shared" si="54"/>
        <v>197552</v>
      </c>
      <c r="CC27" s="548">
        <f t="shared" si="6"/>
        <v>451</v>
      </c>
      <c r="CD27" s="548">
        <f t="shared" si="6"/>
        <v>197101</v>
      </c>
      <c r="CE27" s="548">
        <f t="shared" si="6"/>
        <v>197101</v>
      </c>
      <c r="CF27" s="548">
        <f t="shared" si="6"/>
        <v>0</v>
      </c>
      <c r="CG27" s="549">
        <f t="shared" si="55"/>
        <v>7250192</v>
      </c>
      <c r="CH27" s="547">
        <f t="shared" si="56"/>
        <v>12174495</v>
      </c>
      <c r="CI27" s="548">
        <f t="shared" si="56"/>
        <v>1018098</v>
      </c>
      <c r="CJ27" s="548">
        <f t="shared" si="56"/>
        <v>11156397</v>
      </c>
      <c r="CK27" s="548">
        <f t="shared" si="56"/>
        <v>8560143</v>
      </c>
      <c r="CL27" s="548">
        <f t="shared" si="56"/>
        <v>2596254</v>
      </c>
      <c r="CM27" s="547">
        <f t="shared" si="57"/>
        <v>0</v>
      </c>
      <c r="CN27" s="548">
        <f t="shared" si="7"/>
        <v>0</v>
      </c>
      <c r="CO27" s="548">
        <f t="shared" si="7"/>
        <v>0</v>
      </c>
      <c r="CP27" s="548">
        <f t="shared" si="7"/>
        <v>0</v>
      </c>
      <c r="CQ27" s="548">
        <f t="shared" si="7"/>
        <v>0</v>
      </c>
      <c r="CR27" s="547">
        <f t="shared" si="58"/>
        <v>2644515</v>
      </c>
      <c r="CS27" s="548">
        <f t="shared" si="58"/>
        <v>79218</v>
      </c>
      <c r="CT27" s="548">
        <f t="shared" si="58"/>
        <v>2565297</v>
      </c>
      <c r="CU27" s="548">
        <f t="shared" si="58"/>
        <v>1975104</v>
      </c>
      <c r="CV27" s="548">
        <f t="shared" si="58"/>
        <v>590193</v>
      </c>
      <c r="CW27" s="547">
        <f t="shared" si="59"/>
        <v>0</v>
      </c>
      <c r="CX27" s="548">
        <f t="shared" si="8"/>
        <v>0</v>
      </c>
      <c r="CY27" s="548">
        <f t="shared" si="8"/>
        <v>0</v>
      </c>
      <c r="CZ27" s="548">
        <f t="shared" si="8"/>
        <v>0</v>
      </c>
      <c r="DA27" s="548">
        <f t="shared" si="8"/>
        <v>0</v>
      </c>
      <c r="DB27" s="547">
        <f t="shared" si="60"/>
        <v>684528</v>
      </c>
      <c r="DC27" s="548">
        <f t="shared" si="9"/>
        <v>2256</v>
      </c>
      <c r="DD27" s="548">
        <f t="shared" si="9"/>
        <v>682272</v>
      </c>
      <c r="DE27" s="548">
        <f t="shared" si="9"/>
        <v>682272</v>
      </c>
      <c r="DF27" s="548">
        <f t="shared" si="9"/>
        <v>0</v>
      </c>
      <c r="DG27" s="549">
        <f t="shared" si="61"/>
        <v>15503538</v>
      </c>
      <c r="DH27" s="547">
        <f t="shared" si="62"/>
        <v>2908140</v>
      </c>
      <c r="DI27" s="548">
        <f t="shared" si="62"/>
        <v>236132</v>
      </c>
      <c r="DJ27" s="548">
        <f t="shared" si="62"/>
        <v>2672008</v>
      </c>
      <c r="DK27" s="548">
        <f t="shared" si="62"/>
        <v>2005792</v>
      </c>
      <c r="DL27" s="548">
        <f t="shared" si="62"/>
        <v>666216</v>
      </c>
      <c r="DM27" s="547">
        <f t="shared" si="63"/>
        <v>0</v>
      </c>
      <c r="DN27" s="548">
        <f t="shared" si="10"/>
        <v>0</v>
      </c>
      <c r="DO27" s="548">
        <f t="shared" si="10"/>
        <v>0</v>
      </c>
      <c r="DP27" s="548">
        <f t="shared" si="10"/>
        <v>0</v>
      </c>
      <c r="DQ27" s="548">
        <f t="shared" si="10"/>
        <v>0</v>
      </c>
      <c r="DR27" s="548"/>
      <c r="DS27" s="548"/>
      <c r="DT27" s="548"/>
      <c r="DU27" s="548"/>
      <c r="DV27" s="548"/>
      <c r="DW27" s="547">
        <f t="shared" si="64"/>
        <v>0</v>
      </c>
      <c r="DX27" s="548">
        <f t="shared" si="11"/>
        <v>0</v>
      </c>
      <c r="DY27" s="548">
        <f t="shared" si="11"/>
        <v>0</v>
      </c>
      <c r="DZ27" s="548">
        <f t="shared" si="11"/>
        <v>0</v>
      </c>
      <c r="EA27" s="548">
        <f t="shared" si="11"/>
        <v>0</v>
      </c>
      <c r="EB27" s="547">
        <f t="shared" si="65"/>
        <v>273811</v>
      </c>
      <c r="EC27" s="548">
        <f t="shared" si="12"/>
        <v>903</v>
      </c>
      <c r="ED27" s="548">
        <f t="shared" si="12"/>
        <v>272908</v>
      </c>
      <c r="EE27" s="548">
        <f t="shared" si="12"/>
        <v>272908</v>
      </c>
      <c r="EF27" s="548">
        <f t="shared" si="12"/>
        <v>0</v>
      </c>
      <c r="EG27" s="549">
        <f t="shared" si="66"/>
        <v>3181951</v>
      </c>
      <c r="EH27" s="549">
        <f t="shared" si="67"/>
        <v>25935681</v>
      </c>
      <c r="EI27" s="550">
        <f t="shared" si="68"/>
        <v>1941018</v>
      </c>
      <c r="EJ27" s="550">
        <f t="shared" si="13"/>
        <v>23994663</v>
      </c>
      <c r="EK27" s="550">
        <f t="shared" si="13"/>
        <v>18750680</v>
      </c>
      <c r="EL27" s="550">
        <f t="shared" si="13"/>
        <v>5243983</v>
      </c>
      <c r="EM27" s="551">
        <f t="shared" si="69"/>
        <v>22135275</v>
      </c>
      <c r="EN27" s="551">
        <f t="shared" si="70"/>
        <v>0</v>
      </c>
      <c r="EO27" s="551">
        <f t="shared" si="71"/>
        <v>2644515</v>
      </c>
      <c r="EP27" s="551">
        <f t="shared" si="72"/>
        <v>0</v>
      </c>
      <c r="EQ27" s="551">
        <f t="shared" si="73"/>
        <v>1155891</v>
      </c>
      <c r="ER27" s="547">
        <f t="shared" si="74"/>
        <v>0</v>
      </c>
      <c r="ES27" s="548">
        <f t="shared" si="74"/>
        <v>0</v>
      </c>
      <c r="ET27" s="548">
        <f t="shared" si="74"/>
        <v>0</v>
      </c>
      <c r="EU27" s="548">
        <f t="shared" si="74"/>
        <v>0</v>
      </c>
      <c r="EV27" s="548">
        <f t="shared" si="74"/>
        <v>0</v>
      </c>
      <c r="EW27" s="547">
        <f t="shared" si="75"/>
        <v>0</v>
      </c>
      <c r="EX27" s="547">
        <f t="shared" si="75"/>
        <v>0</v>
      </c>
      <c r="EY27" s="547">
        <f t="shared" si="75"/>
        <v>0</v>
      </c>
      <c r="EZ27" s="547">
        <f t="shared" si="75"/>
        <v>0</v>
      </c>
      <c r="FA27" s="547">
        <f t="shared" si="75"/>
        <v>0</v>
      </c>
      <c r="FB27" s="552">
        <f t="shared" si="76"/>
        <v>0</v>
      </c>
      <c r="FC27" s="552">
        <f t="shared" si="76"/>
        <v>0</v>
      </c>
      <c r="FD27" s="552">
        <f t="shared" si="76"/>
        <v>0</v>
      </c>
      <c r="FE27" s="552">
        <f t="shared" si="76"/>
        <v>0</v>
      </c>
      <c r="FF27" s="552">
        <f t="shared" si="76"/>
        <v>0</v>
      </c>
      <c r="FG27" s="552">
        <f t="shared" si="77"/>
        <v>0</v>
      </c>
      <c r="FH27" s="552">
        <f t="shared" si="77"/>
        <v>0</v>
      </c>
      <c r="FI27" s="552">
        <f t="shared" si="77"/>
        <v>0</v>
      </c>
      <c r="FJ27" s="552">
        <f t="shared" si="77"/>
        <v>0</v>
      </c>
      <c r="FK27" s="552">
        <f t="shared" si="77"/>
        <v>0</v>
      </c>
      <c r="FL27" s="547">
        <f t="shared" si="78"/>
        <v>0</v>
      </c>
      <c r="FM27" s="547">
        <f t="shared" si="78"/>
        <v>0</v>
      </c>
      <c r="FN27" s="547">
        <f t="shared" si="78"/>
        <v>0</v>
      </c>
      <c r="FO27" s="547">
        <f t="shared" si="78"/>
        <v>0</v>
      </c>
      <c r="FP27" s="547">
        <f t="shared" si="78"/>
        <v>0</v>
      </c>
      <c r="FQ27" s="547">
        <f t="shared" si="79"/>
        <v>0</v>
      </c>
      <c r="FR27" s="547">
        <f t="shared" si="79"/>
        <v>0</v>
      </c>
      <c r="FS27" s="547">
        <f t="shared" si="79"/>
        <v>0</v>
      </c>
      <c r="FT27" s="547">
        <f t="shared" si="79"/>
        <v>0</v>
      </c>
      <c r="FU27" s="547">
        <f t="shared" si="79"/>
        <v>0</v>
      </c>
      <c r="FV27" s="552">
        <f t="shared" si="80"/>
        <v>0</v>
      </c>
      <c r="FW27" s="552">
        <f t="shared" si="80"/>
        <v>0</v>
      </c>
      <c r="FX27" s="552">
        <f t="shared" si="80"/>
        <v>0</v>
      </c>
      <c r="FY27" s="552">
        <f t="shared" si="80"/>
        <v>0</v>
      </c>
      <c r="FZ27" s="552">
        <f t="shared" si="80"/>
        <v>0</v>
      </c>
      <c r="GA27" s="552">
        <f t="shared" si="81"/>
        <v>0</v>
      </c>
      <c r="GB27" s="552">
        <f t="shared" si="81"/>
        <v>0</v>
      </c>
      <c r="GC27" s="552">
        <f t="shared" si="81"/>
        <v>0</v>
      </c>
      <c r="GD27" s="552">
        <f t="shared" si="81"/>
        <v>0</v>
      </c>
      <c r="GE27" s="552">
        <f t="shared" si="81"/>
        <v>0</v>
      </c>
      <c r="GF27" s="552">
        <f t="shared" si="82"/>
        <v>0</v>
      </c>
      <c r="GG27" s="552">
        <f t="shared" si="82"/>
        <v>0</v>
      </c>
      <c r="GH27" s="552">
        <f t="shared" si="82"/>
        <v>0</v>
      </c>
      <c r="GI27" s="552">
        <f t="shared" si="82"/>
        <v>0</v>
      </c>
      <c r="GJ27" s="552">
        <f t="shared" si="82"/>
        <v>0</v>
      </c>
      <c r="GK27" s="552">
        <f t="shared" si="83"/>
        <v>0</v>
      </c>
      <c r="GL27" s="552">
        <f t="shared" si="83"/>
        <v>0</v>
      </c>
      <c r="GM27" s="552">
        <f t="shared" si="83"/>
        <v>0</v>
      </c>
      <c r="GN27" s="552">
        <f t="shared" si="83"/>
        <v>0</v>
      </c>
      <c r="GO27" s="552">
        <f t="shared" si="83"/>
        <v>0</v>
      </c>
      <c r="GP27" s="547">
        <f t="shared" si="84"/>
        <v>0</v>
      </c>
      <c r="GQ27" s="547">
        <f t="shared" si="84"/>
        <v>0</v>
      </c>
      <c r="GR27" s="547">
        <f t="shared" si="84"/>
        <v>0</v>
      </c>
      <c r="GS27" s="547">
        <f t="shared" si="84"/>
        <v>0</v>
      </c>
      <c r="GT27" s="547">
        <f t="shared" si="84"/>
        <v>0</v>
      </c>
      <c r="GU27" s="547">
        <f t="shared" si="85"/>
        <v>0</v>
      </c>
      <c r="GV27" s="547">
        <f t="shared" si="85"/>
        <v>0</v>
      </c>
      <c r="GW27" s="547">
        <f t="shared" si="85"/>
        <v>0</v>
      </c>
      <c r="GX27" s="547">
        <f t="shared" si="85"/>
        <v>0</v>
      </c>
      <c r="GY27" s="547">
        <f t="shared" si="85"/>
        <v>0</v>
      </c>
      <c r="GZ27" s="552">
        <f t="shared" si="86"/>
        <v>0</v>
      </c>
      <c r="HA27" s="552">
        <f t="shared" si="86"/>
        <v>0</v>
      </c>
      <c r="HB27" s="552">
        <f t="shared" si="86"/>
        <v>0</v>
      </c>
      <c r="HC27" s="552">
        <f t="shared" si="86"/>
        <v>0</v>
      </c>
      <c r="HD27" s="552">
        <f t="shared" si="86"/>
        <v>0</v>
      </c>
      <c r="HE27" s="552">
        <f t="shared" si="87"/>
        <v>0</v>
      </c>
      <c r="HF27" s="552">
        <f t="shared" si="87"/>
        <v>0</v>
      </c>
      <c r="HG27" s="552">
        <f t="shared" si="87"/>
        <v>0</v>
      </c>
      <c r="HH27" s="552">
        <f t="shared" si="87"/>
        <v>0</v>
      </c>
      <c r="HI27" s="552">
        <f t="shared" si="87"/>
        <v>0</v>
      </c>
      <c r="HJ27" s="547">
        <f t="shared" si="88"/>
        <v>0</v>
      </c>
      <c r="HK27" s="547">
        <f t="shared" si="88"/>
        <v>0</v>
      </c>
      <c r="HL27" s="547">
        <f t="shared" si="88"/>
        <v>0</v>
      </c>
      <c r="HM27" s="547">
        <f t="shared" si="88"/>
        <v>0</v>
      </c>
      <c r="HN27" s="547">
        <f t="shared" si="88"/>
        <v>0</v>
      </c>
      <c r="HO27" s="547">
        <f t="shared" si="89"/>
        <v>0</v>
      </c>
      <c r="HP27" s="547">
        <f t="shared" si="89"/>
        <v>0</v>
      </c>
      <c r="HQ27" s="547">
        <f t="shared" si="89"/>
        <v>0</v>
      </c>
      <c r="HR27" s="547">
        <f t="shared" si="89"/>
        <v>0</v>
      </c>
      <c r="HS27" s="547">
        <f t="shared" si="89"/>
        <v>0</v>
      </c>
      <c r="HT27" s="552">
        <f t="shared" si="90"/>
        <v>0</v>
      </c>
      <c r="HU27" s="552">
        <f t="shared" si="90"/>
        <v>0</v>
      </c>
      <c r="HV27" s="552">
        <f t="shared" si="90"/>
        <v>0</v>
      </c>
      <c r="HW27" s="552">
        <f t="shared" si="90"/>
        <v>0</v>
      </c>
      <c r="HX27" s="552">
        <f t="shared" si="90"/>
        <v>0</v>
      </c>
      <c r="HY27" s="552">
        <f t="shared" si="91"/>
        <v>0</v>
      </c>
      <c r="HZ27" s="552">
        <f t="shared" si="91"/>
        <v>0</v>
      </c>
      <c r="IA27" s="552">
        <f t="shared" si="91"/>
        <v>0</v>
      </c>
      <c r="IB27" s="552">
        <f t="shared" si="91"/>
        <v>0</v>
      </c>
      <c r="IC27" s="552">
        <f t="shared" si="91"/>
        <v>0</v>
      </c>
      <c r="ID27" s="547">
        <f t="shared" si="92"/>
        <v>0</v>
      </c>
      <c r="IE27" s="547">
        <f t="shared" si="92"/>
        <v>0</v>
      </c>
      <c r="IF27" s="547">
        <f t="shared" si="92"/>
        <v>0</v>
      </c>
      <c r="IG27" s="547">
        <f t="shared" si="92"/>
        <v>0</v>
      </c>
      <c r="IH27" s="547">
        <f t="shared" si="92"/>
        <v>0</v>
      </c>
      <c r="II27" s="547">
        <f t="shared" si="93"/>
        <v>0</v>
      </c>
      <c r="IJ27" s="547">
        <f t="shared" si="93"/>
        <v>0</v>
      </c>
      <c r="IK27" s="547">
        <f t="shared" si="93"/>
        <v>0</v>
      </c>
      <c r="IL27" s="547">
        <f t="shared" si="93"/>
        <v>0</v>
      </c>
      <c r="IM27" s="547">
        <f t="shared" si="93"/>
        <v>0</v>
      </c>
      <c r="IN27" s="552">
        <f t="shared" si="94"/>
        <v>0</v>
      </c>
      <c r="IO27" s="552">
        <f t="shared" si="94"/>
        <v>0</v>
      </c>
      <c r="IP27" s="552">
        <f t="shared" si="94"/>
        <v>0</v>
      </c>
      <c r="IQ27" s="552">
        <f t="shared" si="94"/>
        <v>0</v>
      </c>
      <c r="IR27" s="552">
        <f t="shared" si="94"/>
        <v>0</v>
      </c>
      <c r="IS27" s="552">
        <f t="shared" si="95"/>
        <v>0</v>
      </c>
      <c r="IT27" s="552">
        <f t="shared" si="95"/>
        <v>0</v>
      </c>
      <c r="IU27" s="552">
        <f t="shared" si="95"/>
        <v>0</v>
      </c>
      <c r="IV27" s="552">
        <f t="shared" si="95"/>
        <v>0</v>
      </c>
      <c r="IW27" s="552">
        <f t="shared" si="95"/>
        <v>0</v>
      </c>
      <c r="IX27" s="547">
        <f t="shared" si="96"/>
        <v>0</v>
      </c>
      <c r="IY27" s="547">
        <f t="shared" si="96"/>
        <v>0</v>
      </c>
      <c r="IZ27" s="547">
        <f t="shared" si="96"/>
        <v>0</v>
      </c>
      <c r="JA27" s="547">
        <f t="shared" si="96"/>
        <v>0</v>
      </c>
      <c r="JB27" s="547">
        <f t="shared" si="96"/>
        <v>0</v>
      </c>
      <c r="JC27" s="547">
        <f t="shared" si="97"/>
        <v>0</v>
      </c>
      <c r="JD27" s="547">
        <f t="shared" si="97"/>
        <v>0</v>
      </c>
      <c r="JE27" s="547">
        <f t="shared" si="97"/>
        <v>0</v>
      </c>
      <c r="JF27" s="547">
        <f t="shared" si="97"/>
        <v>0</v>
      </c>
      <c r="JG27" s="547">
        <f t="shared" si="97"/>
        <v>0</v>
      </c>
      <c r="JH27" s="552">
        <f t="shared" si="98"/>
        <v>0</v>
      </c>
      <c r="JI27" s="552">
        <f t="shared" si="98"/>
        <v>0</v>
      </c>
      <c r="JJ27" s="552">
        <f t="shared" si="98"/>
        <v>0</v>
      </c>
      <c r="JK27" s="552">
        <f t="shared" si="98"/>
        <v>0</v>
      </c>
      <c r="JL27" s="552">
        <f t="shared" si="98"/>
        <v>0</v>
      </c>
      <c r="JM27" s="552">
        <f t="shared" si="99"/>
        <v>0</v>
      </c>
      <c r="JN27" s="552">
        <f t="shared" si="99"/>
        <v>0</v>
      </c>
      <c r="JO27" s="552">
        <f t="shared" si="99"/>
        <v>0</v>
      </c>
      <c r="JP27" s="552">
        <f t="shared" si="99"/>
        <v>0</v>
      </c>
      <c r="JQ27" s="552">
        <f t="shared" si="99"/>
        <v>0</v>
      </c>
      <c r="JR27" s="547">
        <f t="shared" si="100"/>
        <v>0</v>
      </c>
      <c r="JS27" s="547">
        <f t="shared" si="100"/>
        <v>0</v>
      </c>
      <c r="JT27" s="547">
        <f t="shared" si="100"/>
        <v>0</v>
      </c>
      <c r="JU27" s="547">
        <f t="shared" si="100"/>
        <v>0</v>
      </c>
      <c r="JV27" s="547">
        <f t="shared" si="100"/>
        <v>0</v>
      </c>
      <c r="JW27" s="547">
        <f t="shared" si="101"/>
        <v>0</v>
      </c>
      <c r="JX27" s="547">
        <f t="shared" si="101"/>
        <v>0</v>
      </c>
      <c r="JY27" s="547">
        <f t="shared" si="101"/>
        <v>0</v>
      </c>
      <c r="JZ27" s="547">
        <f t="shared" si="101"/>
        <v>0</v>
      </c>
      <c r="KA27" s="547">
        <f t="shared" si="101"/>
        <v>0</v>
      </c>
      <c r="KB27" s="552">
        <f t="shared" si="102"/>
        <v>0</v>
      </c>
      <c r="KC27" s="552">
        <f t="shared" si="102"/>
        <v>0</v>
      </c>
      <c r="KD27" s="552">
        <f t="shared" si="102"/>
        <v>0</v>
      </c>
      <c r="KE27" s="552">
        <f t="shared" si="102"/>
        <v>0</v>
      </c>
      <c r="KF27" s="552">
        <f t="shared" si="102"/>
        <v>0</v>
      </c>
      <c r="KG27" s="552">
        <f t="shared" si="103"/>
        <v>0</v>
      </c>
      <c r="KH27" s="552">
        <f t="shared" si="103"/>
        <v>0</v>
      </c>
      <c r="KI27" s="552">
        <f t="shared" si="103"/>
        <v>0</v>
      </c>
      <c r="KJ27" s="552">
        <f t="shared" si="103"/>
        <v>0</v>
      </c>
      <c r="KK27" s="552">
        <f t="shared" si="103"/>
        <v>0</v>
      </c>
      <c r="KL27" s="552">
        <f t="shared" si="104"/>
        <v>0</v>
      </c>
      <c r="KM27" s="552">
        <f t="shared" si="105"/>
        <v>0</v>
      </c>
      <c r="KN27" s="549">
        <f t="shared" si="106"/>
        <v>0</v>
      </c>
      <c r="KO27" s="549">
        <f t="shared" si="106"/>
        <v>0</v>
      </c>
      <c r="KP27" s="549">
        <f t="shared" si="106"/>
        <v>0</v>
      </c>
      <c r="KQ27" s="549">
        <f t="shared" si="106"/>
        <v>0</v>
      </c>
      <c r="KR27" s="549">
        <f t="shared" si="106"/>
        <v>0</v>
      </c>
      <c r="KS27" s="549">
        <f t="shared" si="44"/>
        <v>25935681</v>
      </c>
      <c r="KT27" s="550">
        <f t="shared" si="44"/>
        <v>1941018</v>
      </c>
      <c r="KU27" s="550">
        <f t="shared" si="44"/>
        <v>23994663</v>
      </c>
      <c r="KV27" s="550">
        <f t="shared" si="44"/>
        <v>18750680</v>
      </c>
      <c r="KW27" s="550">
        <f t="shared" si="44"/>
        <v>5243983</v>
      </c>
      <c r="KX27" s="537">
        <f t="shared" si="107"/>
        <v>25935.7</v>
      </c>
      <c r="KY27" s="553">
        <f t="shared" si="108"/>
        <v>25935.7</v>
      </c>
      <c r="KZ27" s="553">
        <f t="shared" si="109"/>
        <v>0</v>
      </c>
      <c r="LA27" s="554">
        <f t="shared" si="110"/>
        <v>25935.7</v>
      </c>
      <c r="LC27" s="723">
        <f t="shared" si="111"/>
        <v>0</v>
      </c>
      <c r="LD27" s="723">
        <f t="shared" si="112"/>
        <v>0</v>
      </c>
      <c r="LE27" s="723">
        <f t="shared" si="113"/>
        <v>0</v>
      </c>
      <c r="LF27" s="723">
        <f t="shared" si="114"/>
        <v>0</v>
      </c>
      <c r="LG27" s="723">
        <f t="shared" si="115"/>
        <v>0</v>
      </c>
      <c r="LH27" s="723">
        <f t="shared" si="116"/>
        <v>0</v>
      </c>
      <c r="LI27" s="555"/>
      <c r="LJ27" s="555"/>
      <c r="LK27" s="555"/>
      <c r="LL27" s="555"/>
      <c r="LM27" s="555"/>
      <c r="LN27" s="555"/>
      <c r="LO27" s="555"/>
      <c r="LP27" s="555"/>
      <c r="LQ27" s="555"/>
      <c r="LR27" s="555"/>
      <c r="LS27" s="555"/>
      <c r="LT27" s="555"/>
      <c r="LU27" s="555"/>
      <c r="LV27" s="555"/>
      <c r="LW27" s="555"/>
      <c r="LX27" s="555"/>
      <c r="LY27" s="555"/>
      <c r="LZ27" s="555"/>
      <c r="MA27" s="555"/>
      <c r="MB27" s="555"/>
      <c r="MC27" s="555"/>
      <c r="MD27" s="555"/>
      <c r="ME27" s="555"/>
      <c r="MF27" s="555"/>
      <c r="MG27" s="555"/>
      <c r="MH27" s="555"/>
      <c r="MI27" s="555"/>
      <c r="MJ27" s="555"/>
      <c r="MK27" s="555"/>
      <c r="ML27" s="555"/>
      <c r="MM27" s="555"/>
      <c r="MN27" s="555"/>
      <c r="MO27" s="555"/>
      <c r="MP27" s="555"/>
      <c r="MQ27" s="555"/>
      <c r="MR27" s="555"/>
      <c r="MS27" s="555"/>
      <c r="MT27" s="555"/>
      <c r="MU27" s="555"/>
      <c r="MV27" s="555"/>
      <c r="MW27" s="555"/>
      <c r="MX27" s="555"/>
      <c r="MY27" s="555"/>
      <c r="MZ27" s="555"/>
      <c r="NA27" s="555"/>
      <c r="NB27" s="555"/>
      <c r="NC27" s="555"/>
      <c r="ND27" s="555"/>
      <c r="NE27" s="555"/>
      <c r="NF27" s="555"/>
      <c r="NG27" s="555"/>
      <c r="NH27" s="555"/>
      <c r="NI27" s="555"/>
      <c r="NJ27" s="555"/>
      <c r="NL27" s="749">
        <f t="shared" si="117"/>
        <v>0</v>
      </c>
      <c r="NM27" s="724">
        <f t="shared" si="118"/>
        <v>0</v>
      </c>
      <c r="NN27" s="724">
        <f t="shared" si="119"/>
        <v>0</v>
      </c>
      <c r="NO27" s="750">
        <f t="shared" si="120"/>
        <v>0</v>
      </c>
      <c r="NP27" s="751">
        <f t="shared" si="45"/>
        <v>0</v>
      </c>
      <c r="NQ27" s="751">
        <f t="shared" si="45"/>
        <v>0</v>
      </c>
      <c r="NR27" s="749">
        <f t="shared" si="121"/>
        <v>0</v>
      </c>
      <c r="NS27" s="724">
        <f t="shared" si="122"/>
        <v>0</v>
      </c>
      <c r="NT27" s="724">
        <f t="shared" si="123"/>
        <v>0</v>
      </c>
    </row>
    <row r="28" spans="1:384">
      <c r="A28" s="533" t="s">
        <v>799</v>
      </c>
      <c r="B28" s="534"/>
      <c r="C28" s="534"/>
      <c r="D28" s="534"/>
      <c r="E28" s="535">
        <f t="shared" si="46"/>
        <v>0</v>
      </c>
      <c r="F28" s="536"/>
      <c r="G28" s="536"/>
      <c r="H28" s="536"/>
      <c r="I28" s="535">
        <f t="shared" si="47"/>
        <v>0</v>
      </c>
      <c r="J28" s="537">
        <f t="shared" si="48"/>
        <v>0</v>
      </c>
      <c r="K28" s="538">
        <v>170</v>
      </c>
      <c r="L28" s="534"/>
      <c r="M28" s="556">
        <v>44</v>
      </c>
      <c r="N28" s="534"/>
      <c r="O28" s="538">
        <v>2</v>
      </c>
      <c r="P28" s="535">
        <f t="shared" si="1"/>
        <v>216</v>
      </c>
      <c r="Q28" s="538">
        <v>205</v>
      </c>
      <c r="R28" s="534"/>
      <c r="S28" s="556">
        <v>46</v>
      </c>
      <c r="T28" s="534"/>
      <c r="U28" s="538">
        <v>1</v>
      </c>
      <c r="V28" s="535">
        <f t="shared" si="2"/>
        <v>252</v>
      </c>
      <c r="W28" s="538">
        <v>35</v>
      </c>
      <c r="X28" s="534"/>
      <c r="Y28" s="534"/>
      <c r="Z28" s="534"/>
      <c r="AA28" s="538">
        <v>0</v>
      </c>
      <c r="AB28" s="535">
        <f t="shared" si="49"/>
        <v>35</v>
      </c>
      <c r="AC28" s="532">
        <f t="shared" si="50"/>
        <v>503</v>
      </c>
      <c r="AD28" s="558">
        <v>25</v>
      </c>
      <c r="AE28" s="558"/>
      <c r="AF28" s="558"/>
      <c r="AG28" s="558">
        <v>25</v>
      </c>
      <c r="AH28" s="558">
        <v>95</v>
      </c>
      <c r="AI28" s="558"/>
      <c r="AJ28" s="540"/>
      <c r="AK28" s="541">
        <v>0</v>
      </c>
      <c r="AL28" s="542"/>
      <c r="AM28" s="543">
        <v>0</v>
      </c>
      <c r="AN28" s="543"/>
      <c r="AO28" s="540"/>
      <c r="AP28" s="544"/>
      <c r="AQ28" s="543">
        <v>0</v>
      </c>
      <c r="AR28" s="541"/>
      <c r="AS28" s="541"/>
      <c r="AT28" s="534"/>
      <c r="AU28" s="534"/>
      <c r="AV28" s="543">
        <v>0</v>
      </c>
      <c r="AW28" s="543">
        <v>0</v>
      </c>
      <c r="AX28" s="541"/>
      <c r="AY28" s="543">
        <v>0</v>
      </c>
      <c r="AZ28" s="543"/>
      <c r="BA28" s="541"/>
      <c r="BB28" s="543"/>
      <c r="BC28" s="534"/>
      <c r="BD28" s="534"/>
      <c r="BE28" s="543">
        <v>0</v>
      </c>
      <c r="BF28" s="543"/>
      <c r="BG28" s="546"/>
      <c r="BH28" s="547">
        <f t="shared" si="51"/>
        <v>4281960</v>
      </c>
      <c r="BI28" s="548">
        <f t="shared" si="124"/>
        <v>366690</v>
      </c>
      <c r="BJ28" s="548">
        <f t="shared" si="124"/>
        <v>3915270</v>
      </c>
      <c r="BK28" s="548">
        <f t="shared" si="124"/>
        <v>3070540</v>
      </c>
      <c r="BL28" s="548">
        <f t="shared" si="124"/>
        <v>844730</v>
      </c>
      <c r="BM28" s="547">
        <f t="shared" si="52"/>
        <v>0</v>
      </c>
      <c r="BN28" s="548">
        <f t="shared" si="4"/>
        <v>0</v>
      </c>
      <c r="BO28" s="548">
        <f t="shared" si="4"/>
        <v>0</v>
      </c>
      <c r="BP28" s="548">
        <f t="shared" si="4"/>
        <v>0</v>
      </c>
      <c r="BQ28" s="548">
        <f t="shared" si="4"/>
        <v>0</v>
      </c>
      <c r="BR28" s="547">
        <f t="shared" si="53"/>
        <v>3107764</v>
      </c>
      <c r="BS28" s="548">
        <f t="shared" si="5"/>
        <v>94908</v>
      </c>
      <c r="BT28" s="548">
        <f t="shared" si="5"/>
        <v>3012856</v>
      </c>
      <c r="BU28" s="548">
        <f t="shared" si="5"/>
        <v>2372876</v>
      </c>
      <c r="BV28" s="548">
        <f t="shared" si="5"/>
        <v>639980</v>
      </c>
      <c r="BW28" s="548"/>
      <c r="BX28" s="548"/>
      <c r="BY28" s="548"/>
      <c r="BZ28" s="548"/>
      <c r="CA28" s="548"/>
      <c r="CB28" s="547">
        <f t="shared" si="54"/>
        <v>395104</v>
      </c>
      <c r="CC28" s="548">
        <f t="shared" si="6"/>
        <v>902</v>
      </c>
      <c r="CD28" s="548">
        <f t="shared" si="6"/>
        <v>394202</v>
      </c>
      <c r="CE28" s="548">
        <f t="shared" si="6"/>
        <v>394202</v>
      </c>
      <c r="CF28" s="548">
        <f t="shared" si="6"/>
        <v>0</v>
      </c>
      <c r="CG28" s="549">
        <f t="shared" si="55"/>
        <v>7784828</v>
      </c>
      <c r="CH28" s="547">
        <f t="shared" si="56"/>
        <v>7192425</v>
      </c>
      <c r="CI28" s="548">
        <f t="shared" si="56"/>
        <v>601470</v>
      </c>
      <c r="CJ28" s="548">
        <f t="shared" si="56"/>
        <v>6590955</v>
      </c>
      <c r="CK28" s="548">
        <f t="shared" si="56"/>
        <v>5057145</v>
      </c>
      <c r="CL28" s="548">
        <f t="shared" si="56"/>
        <v>1533810</v>
      </c>
      <c r="CM28" s="547">
        <f t="shared" si="57"/>
        <v>0</v>
      </c>
      <c r="CN28" s="548">
        <f t="shared" si="7"/>
        <v>0</v>
      </c>
      <c r="CO28" s="548">
        <f t="shared" si="7"/>
        <v>0</v>
      </c>
      <c r="CP28" s="548">
        <f t="shared" si="7"/>
        <v>0</v>
      </c>
      <c r="CQ28" s="548">
        <f t="shared" si="7"/>
        <v>0</v>
      </c>
      <c r="CR28" s="547">
        <f t="shared" si="58"/>
        <v>4505470</v>
      </c>
      <c r="CS28" s="548">
        <f t="shared" si="58"/>
        <v>134964</v>
      </c>
      <c r="CT28" s="548">
        <f t="shared" si="58"/>
        <v>4370506</v>
      </c>
      <c r="CU28" s="548">
        <f t="shared" si="58"/>
        <v>3364992</v>
      </c>
      <c r="CV28" s="548">
        <f t="shared" si="58"/>
        <v>1005514</v>
      </c>
      <c r="CW28" s="547">
        <f t="shared" si="59"/>
        <v>0</v>
      </c>
      <c r="CX28" s="548">
        <f t="shared" si="8"/>
        <v>0</v>
      </c>
      <c r="CY28" s="548">
        <f t="shared" si="8"/>
        <v>0</v>
      </c>
      <c r="CZ28" s="548">
        <f t="shared" si="8"/>
        <v>0</v>
      </c>
      <c r="DA28" s="548">
        <f t="shared" si="8"/>
        <v>0</v>
      </c>
      <c r="DB28" s="547">
        <f t="shared" si="60"/>
        <v>228176</v>
      </c>
      <c r="DC28" s="548">
        <f t="shared" si="9"/>
        <v>752</v>
      </c>
      <c r="DD28" s="548">
        <f t="shared" si="9"/>
        <v>227424</v>
      </c>
      <c r="DE28" s="548">
        <f t="shared" si="9"/>
        <v>227424</v>
      </c>
      <c r="DF28" s="548">
        <f t="shared" si="9"/>
        <v>0</v>
      </c>
      <c r="DG28" s="549">
        <f t="shared" si="61"/>
        <v>11926071</v>
      </c>
      <c r="DH28" s="547">
        <f t="shared" si="62"/>
        <v>1339275</v>
      </c>
      <c r="DI28" s="548">
        <f t="shared" si="62"/>
        <v>108745</v>
      </c>
      <c r="DJ28" s="548">
        <f t="shared" si="62"/>
        <v>1230530</v>
      </c>
      <c r="DK28" s="548">
        <f t="shared" si="62"/>
        <v>923720</v>
      </c>
      <c r="DL28" s="548">
        <f t="shared" si="62"/>
        <v>306810</v>
      </c>
      <c r="DM28" s="547">
        <f t="shared" si="63"/>
        <v>0</v>
      </c>
      <c r="DN28" s="548">
        <f t="shared" si="10"/>
        <v>0</v>
      </c>
      <c r="DO28" s="548">
        <f t="shared" si="10"/>
        <v>0</v>
      </c>
      <c r="DP28" s="548">
        <f t="shared" si="10"/>
        <v>0</v>
      </c>
      <c r="DQ28" s="548">
        <f t="shared" si="10"/>
        <v>0</v>
      </c>
      <c r="DR28" s="548"/>
      <c r="DS28" s="548"/>
      <c r="DT28" s="548"/>
      <c r="DU28" s="548"/>
      <c r="DV28" s="548"/>
      <c r="DW28" s="547">
        <f t="shared" si="64"/>
        <v>0</v>
      </c>
      <c r="DX28" s="548">
        <f t="shared" si="11"/>
        <v>0</v>
      </c>
      <c r="DY28" s="548">
        <f t="shared" si="11"/>
        <v>0</v>
      </c>
      <c r="DZ28" s="548">
        <f t="shared" si="11"/>
        <v>0</v>
      </c>
      <c r="EA28" s="548">
        <f t="shared" si="11"/>
        <v>0</v>
      </c>
      <c r="EB28" s="547">
        <f t="shared" si="65"/>
        <v>0</v>
      </c>
      <c r="EC28" s="548">
        <f t="shared" si="12"/>
        <v>0</v>
      </c>
      <c r="ED28" s="548">
        <f t="shared" si="12"/>
        <v>0</v>
      </c>
      <c r="EE28" s="548">
        <f t="shared" si="12"/>
        <v>0</v>
      </c>
      <c r="EF28" s="548">
        <f t="shared" si="12"/>
        <v>0</v>
      </c>
      <c r="EG28" s="549">
        <f t="shared" si="66"/>
        <v>1339275</v>
      </c>
      <c r="EH28" s="549">
        <f t="shared" si="67"/>
        <v>21050174</v>
      </c>
      <c r="EI28" s="550">
        <f t="shared" si="68"/>
        <v>1308431</v>
      </c>
      <c r="EJ28" s="550">
        <f t="shared" si="13"/>
        <v>19741743</v>
      </c>
      <c r="EK28" s="550">
        <f t="shared" si="13"/>
        <v>15410899</v>
      </c>
      <c r="EL28" s="550">
        <f t="shared" si="13"/>
        <v>4330844</v>
      </c>
      <c r="EM28" s="551">
        <f t="shared" si="69"/>
        <v>12813660</v>
      </c>
      <c r="EN28" s="551">
        <f t="shared" si="70"/>
        <v>0</v>
      </c>
      <c r="EO28" s="551">
        <f t="shared" si="71"/>
        <v>7613234</v>
      </c>
      <c r="EP28" s="551">
        <f t="shared" si="72"/>
        <v>0</v>
      </c>
      <c r="EQ28" s="551">
        <f t="shared" si="73"/>
        <v>623280</v>
      </c>
      <c r="ER28" s="547">
        <f t="shared" si="74"/>
        <v>37700</v>
      </c>
      <c r="ES28" s="548">
        <f t="shared" si="74"/>
        <v>750</v>
      </c>
      <c r="ET28" s="548">
        <f t="shared" si="74"/>
        <v>36950</v>
      </c>
      <c r="EU28" s="548">
        <f t="shared" si="74"/>
        <v>36950</v>
      </c>
      <c r="EV28" s="548">
        <f t="shared" si="74"/>
        <v>0</v>
      </c>
      <c r="EW28" s="547">
        <f t="shared" si="75"/>
        <v>0</v>
      </c>
      <c r="EX28" s="547">
        <f t="shared" si="75"/>
        <v>0</v>
      </c>
      <c r="EY28" s="547">
        <f t="shared" si="75"/>
        <v>0</v>
      </c>
      <c r="EZ28" s="547">
        <f t="shared" si="75"/>
        <v>0</v>
      </c>
      <c r="FA28" s="547">
        <f t="shared" si="75"/>
        <v>0</v>
      </c>
      <c r="FB28" s="552">
        <f t="shared" si="76"/>
        <v>0</v>
      </c>
      <c r="FC28" s="552">
        <f t="shared" si="76"/>
        <v>0</v>
      </c>
      <c r="FD28" s="552">
        <f t="shared" si="76"/>
        <v>0</v>
      </c>
      <c r="FE28" s="552">
        <f t="shared" si="76"/>
        <v>0</v>
      </c>
      <c r="FF28" s="552">
        <f t="shared" si="76"/>
        <v>0</v>
      </c>
      <c r="FG28" s="552">
        <f t="shared" si="77"/>
        <v>37700</v>
      </c>
      <c r="FH28" s="552">
        <f t="shared" si="77"/>
        <v>750</v>
      </c>
      <c r="FI28" s="552">
        <f t="shared" si="77"/>
        <v>36950</v>
      </c>
      <c r="FJ28" s="552">
        <f t="shared" si="77"/>
        <v>36950</v>
      </c>
      <c r="FK28" s="552">
        <f t="shared" si="77"/>
        <v>0</v>
      </c>
      <c r="FL28" s="547">
        <f t="shared" si="78"/>
        <v>143260</v>
      </c>
      <c r="FM28" s="547">
        <f t="shared" si="78"/>
        <v>2850</v>
      </c>
      <c r="FN28" s="547">
        <f t="shared" si="78"/>
        <v>140410</v>
      </c>
      <c r="FO28" s="547">
        <f t="shared" si="78"/>
        <v>140410</v>
      </c>
      <c r="FP28" s="547">
        <f t="shared" si="78"/>
        <v>0</v>
      </c>
      <c r="FQ28" s="547">
        <f t="shared" si="79"/>
        <v>0</v>
      </c>
      <c r="FR28" s="547">
        <f t="shared" si="79"/>
        <v>0</v>
      </c>
      <c r="FS28" s="547">
        <f t="shared" si="79"/>
        <v>0</v>
      </c>
      <c r="FT28" s="547">
        <f t="shared" si="79"/>
        <v>0</v>
      </c>
      <c r="FU28" s="547">
        <f t="shared" si="79"/>
        <v>0</v>
      </c>
      <c r="FV28" s="552">
        <f t="shared" si="80"/>
        <v>0</v>
      </c>
      <c r="FW28" s="552">
        <f t="shared" si="80"/>
        <v>0</v>
      </c>
      <c r="FX28" s="552">
        <f t="shared" si="80"/>
        <v>0</v>
      </c>
      <c r="FY28" s="552">
        <f t="shared" si="80"/>
        <v>0</v>
      </c>
      <c r="FZ28" s="552">
        <f t="shared" si="80"/>
        <v>0</v>
      </c>
      <c r="GA28" s="552">
        <f t="shared" si="81"/>
        <v>0</v>
      </c>
      <c r="GB28" s="552">
        <f t="shared" si="81"/>
        <v>0</v>
      </c>
      <c r="GC28" s="552">
        <f t="shared" si="81"/>
        <v>0</v>
      </c>
      <c r="GD28" s="552">
        <f t="shared" si="81"/>
        <v>0</v>
      </c>
      <c r="GE28" s="552">
        <f t="shared" si="81"/>
        <v>0</v>
      </c>
      <c r="GF28" s="552">
        <f t="shared" si="82"/>
        <v>0</v>
      </c>
      <c r="GG28" s="552">
        <f t="shared" si="82"/>
        <v>0</v>
      </c>
      <c r="GH28" s="552">
        <f t="shared" si="82"/>
        <v>0</v>
      </c>
      <c r="GI28" s="552">
        <f t="shared" si="82"/>
        <v>0</v>
      </c>
      <c r="GJ28" s="552">
        <f t="shared" si="82"/>
        <v>0</v>
      </c>
      <c r="GK28" s="552">
        <f t="shared" si="83"/>
        <v>0</v>
      </c>
      <c r="GL28" s="552">
        <f t="shared" si="83"/>
        <v>0</v>
      </c>
      <c r="GM28" s="552">
        <f t="shared" si="83"/>
        <v>0</v>
      </c>
      <c r="GN28" s="552">
        <f t="shared" si="83"/>
        <v>0</v>
      </c>
      <c r="GO28" s="552">
        <f t="shared" si="83"/>
        <v>0</v>
      </c>
      <c r="GP28" s="547">
        <f t="shared" si="84"/>
        <v>0</v>
      </c>
      <c r="GQ28" s="547">
        <f t="shared" si="84"/>
        <v>0</v>
      </c>
      <c r="GR28" s="547">
        <f t="shared" si="84"/>
        <v>0</v>
      </c>
      <c r="GS28" s="547">
        <f t="shared" si="84"/>
        <v>0</v>
      </c>
      <c r="GT28" s="547">
        <f t="shared" si="84"/>
        <v>0</v>
      </c>
      <c r="GU28" s="547">
        <f t="shared" si="85"/>
        <v>0</v>
      </c>
      <c r="GV28" s="547">
        <f t="shared" si="85"/>
        <v>0</v>
      </c>
      <c r="GW28" s="547">
        <f t="shared" si="85"/>
        <v>0</v>
      </c>
      <c r="GX28" s="547">
        <f t="shared" si="85"/>
        <v>0</v>
      </c>
      <c r="GY28" s="547">
        <f t="shared" si="85"/>
        <v>0</v>
      </c>
      <c r="GZ28" s="552">
        <f t="shared" si="86"/>
        <v>0</v>
      </c>
      <c r="HA28" s="552">
        <f t="shared" si="86"/>
        <v>0</v>
      </c>
      <c r="HB28" s="552">
        <f t="shared" si="86"/>
        <v>0</v>
      </c>
      <c r="HC28" s="552">
        <f t="shared" si="86"/>
        <v>0</v>
      </c>
      <c r="HD28" s="552">
        <f t="shared" si="86"/>
        <v>0</v>
      </c>
      <c r="HE28" s="552">
        <f t="shared" si="87"/>
        <v>0</v>
      </c>
      <c r="HF28" s="552">
        <f t="shared" si="87"/>
        <v>0</v>
      </c>
      <c r="HG28" s="552">
        <f t="shared" si="87"/>
        <v>0</v>
      </c>
      <c r="HH28" s="552">
        <f t="shared" si="87"/>
        <v>0</v>
      </c>
      <c r="HI28" s="552">
        <f t="shared" si="87"/>
        <v>0</v>
      </c>
      <c r="HJ28" s="547">
        <f t="shared" si="88"/>
        <v>0</v>
      </c>
      <c r="HK28" s="547">
        <f t="shared" si="88"/>
        <v>0</v>
      </c>
      <c r="HL28" s="547">
        <f t="shared" si="88"/>
        <v>0</v>
      </c>
      <c r="HM28" s="547">
        <f t="shared" si="88"/>
        <v>0</v>
      </c>
      <c r="HN28" s="547">
        <f t="shared" si="88"/>
        <v>0</v>
      </c>
      <c r="HO28" s="547">
        <f t="shared" si="89"/>
        <v>0</v>
      </c>
      <c r="HP28" s="547">
        <f t="shared" si="89"/>
        <v>0</v>
      </c>
      <c r="HQ28" s="547">
        <f t="shared" si="89"/>
        <v>0</v>
      </c>
      <c r="HR28" s="547">
        <f t="shared" si="89"/>
        <v>0</v>
      </c>
      <c r="HS28" s="547">
        <f t="shared" si="89"/>
        <v>0</v>
      </c>
      <c r="HT28" s="552">
        <f t="shared" si="90"/>
        <v>0</v>
      </c>
      <c r="HU28" s="552">
        <f t="shared" si="90"/>
        <v>0</v>
      </c>
      <c r="HV28" s="552">
        <f t="shared" si="90"/>
        <v>0</v>
      </c>
      <c r="HW28" s="552">
        <f t="shared" si="90"/>
        <v>0</v>
      </c>
      <c r="HX28" s="552">
        <f t="shared" si="90"/>
        <v>0</v>
      </c>
      <c r="HY28" s="552">
        <f t="shared" si="91"/>
        <v>0</v>
      </c>
      <c r="HZ28" s="552">
        <f t="shared" si="91"/>
        <v>0</v>
      </c>
      <c r="IA28" s="552">
        <f t="shared" si="91"/>
        <v>0</v>
      </c>
      <c r="IB28" s="552">
        <f t="shared" si="91"/>
        <v>0</v>
      </c>
      <c r="IC28" s="552">
        <f t="shared" si="91"/>
        <v>0</v>
      </c>
      <c r="ID28" s="547">
        <f t="shared" si="92"/>
        <v>0</v>
      </c>
      <c r="IE28" s="547">
        <f t="shared" si="92"/>
        <v>0</v>
      </c>
      <c r="IF28" s="547">
        <f t="shared" si="92"/>
        <v>0</v>
      </c>
      <c r="IG28" s="547">
        <f t="shared" si="92"/>
        <v>0</v>
      </c>
      <c r="IH28" s="547">
        <f t="shared" si="92"/>
        <v>0</v>
      </c>
      <c r="II28" s="547">
        <f t="shared" si="93"/>
        <v>0</v>
      </c>
      <c r="IJ28" s="547">
        <f t="shared" si="93"/>
        <v>0</v>
      </c>
      <c r="IK28" s="547">
        <f t="shared" si="93"/>
        <v>0</v>
      </c>
      <c r="IL28" s="547">
        <f t="shared" si="93"/>
        <v>0</v>
      </c>
      <c r="IM28" s="547">
        <f t="shared" si="93"/>
        <v>0</v>
      </c>
      <c r="IN28" s="552">
        <f t="shared" si="94"/>
        <v>0</v>
      </c>
      <c r="IO28" s="552">
        <f t="shared" si="94"/>
        <v>0</v>
      </c>
      <c r="IP28" s="552">
        <f t="shared" si="94"/>
        <v>0</v>
      </c>
      <c r="IQ28" s="552">
        <f t="shared" si="94"/>
        <v>0</v>
      </c>
      <c r="IR28" s="552">
        <f t="shared" si="94"/>
        <v>0</v>
      </c>
      <c r="IS28" s="552">
        <f t="shared" si="95"/>
        <v>0</v>
      </c>
      <c r="IT28" s="552">
        <f t="shared" si="95"/>
        <v>0</v>
      </c>
      <c r="IU28" s="552">
        <f t="shared" si="95"/>
        <v>0</v>
      </c>
      <c r="IV28" s="552">
        <f t="shared" si="95"/>
        <v>0</v>
      </c>
      <c r="IW28" s="552">
        <f t="shared" si="95"/>
        <v>0</v>
      </c>
      <c r="IX28" s="547">
        <f t="shared" si="96"/>
        <v>0</v>
      </c>
      <c r="IY28" s="547">
        <f t="shared" si="96"/>
        <v>0</v>
      </c>
      <c r="IZ28" s="547">
        <f t="shared" si="96"/>
        <v>0</v>
      </c>
      <c r="JA28" s="547">
        <f t="shared" si="96"/>
        <v>0</v>
      </c>
      <c r="JB28" s="547">
        <f t="shared" si="96"/>
        <v>0</v>
      </c>
      <c r="JC28" s="547">
        <f t="shared" si="97"/>
        <v>0</v>
      </c>
      <c r="JD28" s="547">
        <f t="shared" si="97"/>
        <v>0</v>
      </c>
      <c r="JE28" s="547">
        <f t="shared" si="97"/>
        <v>0</v>
      </c>
      <c r="JF28" s="547">
        <f t="shared" si="97"/>
        <v>0</v>
      </c>
      <c r="JG28" s="547">
        <f t="shared" si="97"/>
        <v>0</v>
      </c>
      <c r="JH28" s="552">
        <f t="shared" si="98"/>
        <v>0</v>
      </c>
      <c r="JI28" s="552">
        <f t="shared" si="98"/>
        <v>0</v>
      </c>
      <c r="JJ28" s="552">
        <f t="shared" si="98"/>
        <v>0</v>
      </c>
      <c r="JK28" s="552">
        <f t="shared" si="98"/>
        <v>0</v>
      </c>
      <c r="JL28" s="552">
        <f t="shared" si="98"/>
        <v>0</v>
      </c>
      <c r="JM28" s="552">
        <f t="shared" si="99"/>
        <v>0</v>
      </c>
      <c r="JN28" s="552">
        <f t="shared" si="99"/>
        <v>0</v>
      </c>
      <c r="JO28" s="552">
        <f t="shared" si="99"/>
        <v>0</v>
      </c>
      <c r="JP28" s="552">
        <f t="shared" si="99"/>
        <v>0</v>
      </c>
      <c r="JQ28" s="552">
        <f t="shared" si="99"/>
        <v>0</v>
      </c>
      <c r="JR28" s="547">
        <f t="shared" si="100"/>
        <v>0</v>
      </c>
      <c r="JS28" s="547">
        <f t="shared" si="100"/>
        <v>0</v>
      </c>
      <c r="JT28" s="547">
        <f t="shared" si="100"/>
        <v>0</v>
      </c>
      <c r="JU28" s="547">
        <f t="shared" si="100"/>
        <v>0</v>
      </c>
      <c r="JV28" s="547">
        <f t="shared" si="100"/>
        <v>0</v>
      </c>
      <c r="JW28" s="547">
        <f t="shared" si="101"/>
        <v>0</v>
      </c>
      <c r="JX28" s="547">
        <f t="shared" si="101"/>
        <v>0</v>
      </c>
      <c r="JY28" s="547">
        <f t="shared" si="101"/>
        <v>0</v>
      </c>
      <c r="JZ28" s="547">
        <f t="shared" si="101"/>
        <v>0</v>
      </c>
      <c r="KA28" s="547">
        <f t="shared" si="101"/>
        <v>0</v>
      </c>
      <c r="KB28" s="552">
        <f t="shared" si="102"/>
        <v>0</v>
      </c>
      <c r="KC28" s="552">
        <f t="shared" si="102"/>
        <v>0</v>
      </c>
      <c r="KD28" s="552">
        <f t="shared" si="102"/>
        <v>0</v>
      </c>
      <c r="KE28" s="552">
        <f t="shared" si="102"/>
        <v>0</v>
      </c>
      <c r="KF28" s="552">
        <f t="shared" si="102"/>
        <v>0</v>
      </c>
      <c r="KG28" s="552">
        <f t="shared" si="103"/>
        <v>0</v>
      </c>
      <c r="KH28" s="552">
        <f t="shared" si="103"/>
        <v>0</v>
      </c>
      <c r="KI28" s="552">
        <f t="shared" si="103"/>
        <v>0</v>
      </c>
      <c r="KJ28" s="552">
        <f t="shared" si="103"/>
        <v>0</v>
      </c>
      <c r="KK28" s="552">
        <f t="shared" si="103"/>
        <v>0</v>
      </c>
      <c r="KL28" s="552">
        <f t="shared" si="104"/>
        <v>218660</v>
      </c>
      <c r="KM28" s="552">
        <f t="shared" si="105"/>
        <v>0</v>
      </c>
      <c r="KN28" s="549">
        <f t="shared" si="106"/>
        <v>218660</v>
      </c>
      <c r="KO28" s="549">
        <f t="shared" si="106"/>
        <v>4350</v>
      </c>
      <c r="KP28" s="549">
        <f t="shared" si="106"/>
        <v>214310</v>
      </c>
      <c r="KQ28" s="549">
        <f t="shared" si="106"/>
        <v>214310</v>
      </c>
      <c r="KR28" s="549">
        <f t="shared" si="106"/>
        <v>0</v>
      </c>
      <c r="KS28" s="549">
        <f t="shared" si="44"/>
        <v>21268834</v>
      </c>
      <c r="KT28" s="550">
        <f t="shared" si="44"/>
        <v>1312781</v>
      </c>
      <c r="KU28" s="550">
        <f t="shared" si="44"/>
        <v>19956053</v>
      </c>
      <c r="KV28" s="550">
        <f t="shared" si="44"/>
        <v>15625209</v>
      </c>
      <c r="KW28" s="550">
        <f t="shared" si="44"/>
        <v>4330844</v>
      </c>
      <c r="KX28" s="537">
        <f t="shared" si="107"/>
        <v>21268.799999999999</v>
      </c>
      <c r="KY28" s="553">
        <f t="shared" si="108"/>
        <v>21050.2</v>
      </c>
      <c r="KZ28" s="553">
        <f t="shared" si="109"/>
        <v>218.7</v>
      </c>
      <c r="LA28" s="554">
        <f t="shared" si="110"/>
        <v>21268.9</v>
      </c>
      <c r="LC28" s="723">
        <f t="shared" si="111"/>
        <v>1508</v>
      </c>
      <c r="LD28" s="723">
        <f t="shared" si="112"/>
        <v>0</v>
      </c>
      <c r="LE28" s="723">
        <f t="shared" si="113"/>
        <v>0</v>
      </c>
      <c r="LF28" s="723">
        <f t="shared" si="114"/>
        <v>1508</v>
      </c>
      <c r="LG28" s="723">
        <f t="shared" si="115"/>
        <v>1508</v>
      </c>
      <c r="LH28" s="723">
        <f t="shared" si="116"/>
        <v>0</v>
      </c>
      <c r="LI28" s="555"/>
      <c r="LJ28" s="555"/>
      <c r="LK28" s="555"/>
      <c r="LL28" s="555"/>
      <c r="LM28" s="555"/>
      <c r="LN28" s="555"/>
      <c r="LO28" s="555"/>
      <c r="LP28" s="555"/>
      <c r="LQ28" s="555"/>
      <c r="LR28" s="555"/>
      <c r="LS28" s="555"/>
      <c r="LT28" s="555"/>
      <c r="LU28" s="555"/>
      <c r="LV28" s="555"/>
      <c r="LW28" s="555"/>
      <c r="LX28" s="555"/>
      <c r="LY28" s="555"/>
      <c r="LZ28" s="555"/>
      <c r="MA28" s="555"/>
      <c r="MB28" s="555"/>
      <c r="MC28" s="555"/>
      <c r="MD28" s="555"/>
      <c r="ME28" s="555"/>
      <c r="MF28" s="555"/>
      <c r="MG28" s="555"/>
      <c r="MH28" s="555"/>
      <c r="MI28" s="555"/>
      <c r="MJ28" s="555"/>
      <c r="MK28" s="555"/>
      <c r="ML28" s="555"/>
      <c r="MM28" s="555"/>
      <c r="MN28" s="555"/>
      <c r="MO28" s="555"/>
      <c r="MP28" s="555"/>
      <c r="MQ28" s="555"/>
      <c r="MR28" s="555"/>
      <c r="MS28" s="555"/>
      <c r="MT28" s="555"/>
      <c r="MU28" s="555"/>
      <c r="MV28" s="555"/>
      <c r="MW28" s="555"/>
      <c r="MX28" s="555"/>
      <c r="MY28" s="555"/>
      <c r="MZ28" s="555"/>
      <c r="NA28" s="555"/>
      <c r="NB28" s="555"/>
      <c r="NC28" s="555"/>
      <c r="ND28" s="555"/>
      <c r="NE28" s="555"/>
      <c r="NF28" s="555"/>
      <c r="NG28" s="555"/>
      <c r="NH28" s="555"/>
      <c r="NI28" s="555"/>
      <c r="NJ28" s="555"/>
      <c r="NL28" s="749">
        <f t="shared" si="117"/>
        <v>0</v>
      </c>
      <c r="NM28" s="724">
        <f t="shared" si="118"/>
        <v>0</v>
      </c>
      <c r="NN28" s="724">
        <f t="shared" si="119"/>
        <v>0</v>
      </c>
      <c r="NO28" s="750">
        <f t="shared" si="120"/>
        <v>0</v>
      </c>
      <c r="NP28" s="751">
        <f t="shared" si="45"/>
        <v>0</v>
      </c>
      <c r="NQ28" s="751">
        <f t="shared" si="45"/>
        <v>0</v>
      </c>
      <c r="NR28" s="749">
        <f t="shared" si="121"/>
        <v>0</v>
      </c>
      <c r="NS28" s="724">
        <f t="shared" si="122"/>
        <v>0</v>
      </c>
      <c r="NT28" s="724">
        <f t="shared" si="123"/>
        <v>0</v>
      </c>
    </row>
    <row r="29" spans="1:384">
      <c r="A29" s="533" t="s">
        <v>800</v>
      </c>
      <c r="B29" s="534"/>
      <c r="C29" s="534"/>
      <c r="D29" s="534"/>
      <c r="E29" s="535">
        <f t="shared" si="46"/>
        <v>0</v>
      </c>
      <c r="F29" s="536"/>
      <c r="G29" s="536"/>
      <c r="H29" s="536"/>
      <c r="I29" s="535">
        <f t="shared" si="47"/>
        <v>0</v>
      </c>
      <c r="J29" s="537">
        <f t="shared" si="48"/>
        <v>0</v>
      </c>
      <c r="K29" s="538">
        <v>326</v>
      </c>
      <c r="L29" s="534"/>
      <c r="M29" s="556">
        <v>27</v>
      </c>
      <c r="N29" s="534"/>
      <c r="O29" s="538">
        <v>1</v>
      </c>
      <c r="P29" s="535">
        <f t="shared" si="1"/>
        <v>354</v>
      </c>
      <c r="Q29" s="538">
        <v>374</v>
      </c>
      <c r="R29" s="534"/>
      <c r="S29" s="556">
        <v>8</v>
      </c>
      <c r="T29" s="534"/>
      <c r="U29" s="538">
        <v>1</v>
      </c>
      <c r="V29" s="535">
        <f t="shared" si="2"/>
        <v>383</v>
      </c>
      <c r="W29" s="538">
        <v>103</v>
      </c>
      <c r="X29" s="534"/>
      <c r="Y29" s="534"/>
      <c r="Z29" s="534"/>
      <c r="AA29" s="538">
        <v>0</v>
      </c>
      <c r="AB29" s="535">
        <f t="shared" si="49"/>
        <v>103</v>
      </c>
      <c r="AC29" s="532">
        <f t="shared" si="50"/>
        <v>840</v>
      </c>
      <c r="AD29" s="559"/>
      <c r="AE29" s="559"/>
      <c r="AF29" s="559"/>
      <c r="AG29" s="559"/>
      <c r="AH29" s="559">
        <v>60</v>
      </c>
      <c r="AI29" s="559"/>
      <c r="AJ29" s="540"/>
      <c r="AK29" s="541">
        <v>0</v>
      </c>
      <c r="AL29" s="542"/>
      <c r="AM29" s="543">
        <v>0</v>
      </c>
      <c r="AN29" s="543"/>
      <c r="AO29" s="540"/>
      <c r="AP29" s="544"/>
      <c r="AQ29" s="543">
        <v>0</v>
      </c>
      <c r="AR29" s="541"/>
      <c r="AS29" s="541"/>
      <c r="AT29" s="534"/>
      <c r="AU29" s="534"/>
      <c r="AV29" s="543">
        <v>0</v>
      </c>
      <c r="AW29" s="543">
        <v>0</v>
      </c>
      <c r="AX29" s="541"/>
      <c r="AY29" s="543">
        <v>0</v>
      </c>
      <c r="AZ29" s="543"/>
      <c r="BA29" s="541"/>
      <c r="BB29" s="543"/>
      <c r="BC29" s="534"/>
      <c r="BD29" s="534"/>
      <c r="BE29" s="543">
        <v>0</v>
      </c>
      <c r="BF29" s="543"/>
      <c r="BG29" s="546"/>
      <c r="BH29" s="547">
        <f t="shared" si="51"/>
        <v>8211288</v>
      </c>
      <c r="BI29" s="548">
        <f t="shared" si="124"/>
        <v>703182</v>
      </c>
      <c r="BJ29" s="548">
        <f t="shared" si="124"/>
        <v>7508106</v>
      </c>
      <c r="BK29" s="548">
        <f t="shared" si="124"/>
        <v>5888212</v>
      </c>
      <c r="BL29" s="548">
        <f t="shared" si="124"/>
        <v>1619894</v>
      </c>
      <c r="BM29" s="547">
        <f t="shared" si="52"/>
        <v>0</v>
      </c>
      <c r="BN29" s="548">
        <f t="shared" si="4"/>
        <v>0</v>
      </c>
      <c r="BO29" s="548">
        <f t="shared" si="4"/>
        <v>0</v>
      </c>
      <c r="BP29" s="548">
        <f t="shared" si="4"/>
        <v>0</v>
      </c>
      <c r="BQ29" s="548">
        <f t="shared" si="4"/>
        <v>0</v>
      </c>
      <c r="BR29" s="547">
        <f t="shared" si="53"/>
        <v>1907037</v>
      </c>
      <c r="BS29" s="548">
        <f t="shared" si="5"/>
        <v>58239</v>
      </c>
      <c r="BT29" s="548">
        <f t="shared" si="5"/>
        <v>1848798</v>
      </c>
      <c r="BU29" s="548">
        <f t="shared" si="5"/>
        <v>1456083</v>
      </c>
      <c r="BV29" s="548">
        <f t="shared" si="5"/>
        <v>392715</v>
      </c>
      <c r="BW29" s="548"/>
      <c r="BX29" s="548"/>
      <c r="BY29" s="548"/>
      <c r="BZ29" s="548"/>
      <c r="CA29" s="548"/>
      <c r="CB29" s="547">
        <f t="shared" si="54"/>
        <v>197552</v>
      </c>
      <c r="CC29" s="548">
        <f t="shared" si="6"/>
        <v>451</v>
      </c>
      <c r="CD29" s="548">
        <f t="shared" si="6"/>
        <v>197101</v>
      </c>
      <c r="CE29" s="548">
        <f t="shared" si="6"/>
        <v>197101</v>
      </c>
      <c r="CF29" s="548">
        <f t="shared" si="6"/>
        <v>0</v>
      </c>
      <c r="CG29" s="549">
        <f t="shared" si="55"/>
        <v>10315877</v>
      </c>
      <c r="CH29" s="547">
        <f t="shared" si="56"/>
        <v>13121790</v>
      </c>
      <c r="CI29" s="548">
        <f t="shared" si="56"/>
        <v>1097316</v>
      </c>
      <c r="CJ29" s="548">
        <f t="shared" si="56"/>
        <v>12024474</v>
      </c>
      <c r="CK29" s="548">
        <f t="shared" si="56"/>
        <v>9226206</v>
      </c>
      <c r="CL29" s="548">
        <f t="shared" si="56"/>
        <v>2798268</v>
      </c>
      <c r="CM29" s="547">
        <f t="shared" si="57"/>
        <v>0</v>
      </c>
      <c r="CN29" s="548">
        <f t="shared" si="7"/>
        <v>0</v>
      </c>
      <c r="CO29" s="548">
        <f t="shared" si="7"/>
        <v>0</v>
      </c>
      <c r="CP29" s="548">
        <f t="shared" si="7"/>
        <v>0</v>
      </c>
      <c r="CQ29" s="548">
        <f t="shared" si="7"/>
        <v>0</v>
      </c>
      <c r="CR29" s="547">
        <f t="shared" si="58"/>
        <v>783560</v>
      </c>
      <c r="CS29" s="548">
        <f t="shared" si="58"/>
        <v>23472</v>
      </c>
      <c r="CT29" s="548">
        <f t="shared" si="58"/>
        <v>760088</v>
      </c>
      <c r="CU29" s="548">
        <f t="shared" si="58"/>
        <v>585216</v>
      </c>
      <c r="CV29" s="548">
        <f t="shared" si="58"/>
        <v>174872</v>
      </c>
      <c r="CW29" s="547">
        <f t="shared" si="59"/>
        <v>0</v>
      </c>
      <c r="CX29" s="548">
        <f t="shared" si="8"/>
        <v>0</v>
      </c>
      <c r="CY29" s="548">
        <f t="shared" si="8"/>
        <v>0</v>
      </c>
      <c r="CZ29" s="548">
        <f t="shared" si="8"/>
        <v>0</v>
      </c>
      <c r="DA29" s="548">
        <f t="shared" si="8"/>
        <v>0</v>
      </c>
      <c r="DB29" s="547">
        <f t="shared" si="60"/>
        <v>228176</v>
      </c>
      <c r="DC29" s="548">
        <f t="shared" si="9"/>
        <v>752</v>
      </c>
      <c r="DD29" s="548">
        <f t="shared" si="9"/>
        <v>227424</v>
      </c>
      <c r="DE29" s="548">
        <f t="shared" si="9"/>
        <v>227424</v>
      </c>
      <c r="DF29" s="548">
        <f t="shared" si="9"/>
        <v>0</v>
      </c>
      <c r="DG29" s="549">
        <f t="shared" si="61"/>
        <v>14133526</v>
      </c>
      <c r="DH29" s="547">
        <f t="shared" si="62"/>
        <v>3941295</v>
      </c>
      <c r="DI29" s="548">
        <f t="shared" si="62"/>
        <v>320021</v>
      </c>
      <c r="DJ29" s="548">
        <f t="shared" si="62"/>
        <v>3621274</v>
      </c>
      <c r="DK29" s="548">
        <f t="shared" si="62"/>
        <v>2718376</v>
      </c>
      <c r="DL29" s="548">
        <f t="shared" si="62"/>
        <v>902898</v>
      </c>
      <c r="DM29" s="547">
        <f t="shared" si="63"/>
        <v>0</v>
      </c>
      <c r="DN29" s="548">
        <f t="shared" si="10"/>
        <v>0</v>
      </c>
      <c r="DO29" s="548">
        <f t="shared" si="10"/>
        <v>0</v>
      </c>
      <c r="DP29" s="548">
        <f t="shared" si="10"/>
        <v>0</v>
      </c>
      <c r="DQ29" s="548">
        <f t="shared" si="10"/>
        <v>0</v>
      </c>
      <c r="DR29" s="548"/>
      <c r="DS29" s="548"/>
      <c r="DT29" s="548"/>
      <c r="DU29" s="548"/>
      <c r="DV29" s="548"/>
      <c r="DW29" s="547">
        <f t="shared" si="64"/>
        <v>0</v>
      </c>
      <c r="DX29" s="548">
        <f t="shared" si="11"/>
        <v>0</v>
      </c>
      <c r="DY29" s="548">
        <f t="shared" si="11"/>
        <v>0</v>
      </c>
      <c r="DZ29" s="548">
        <f t="shared" si="11"/>
        <v>0</v>
      </c>
      <c r="EA29" s="548">
        <f t="shared" si="11"/>
        <v>0</v>
      </c>
      <c r="EB29" s="547">
        <f t="shared" si="65"/>
        <v>0</v>
      </c>
      <c r="EC29" s="548">
        <f t="shared" si="12"/>
        <v>0</v>
      </c>
      <c r="ED29" s="548">
        <f t="shared" si="12"/>
        <v>0</v>
      </c>
      <c r="EE29" s="548">
        <f t="shared" si="12"/>
        <v>0</v>
      </c>
      <c r="EF29" s="548">
        <f t="shared" si="12"/>
        <v>0</v>
      </c>
      <c r="EG29" s="549">
        <f t="shared" si="66"/>
        <v>3941295</v>
      </c>
      <c r="EH29" s="549">
        <f t="shared" si="67"/>
        <v>28390698</v>
      </c>
      <c r="EI29" s="550">
        <f t="shared" si="68"/>
        <v>2203433</v>
      </c>
      <c r="EJ29" s="550">
        <f t="shared" si="13"/>
        <v>26187265</v>
      </c>
      <c r="EK29" s="550">
        <f t="shared" si="13"/>
        <v>20298618</v>
      </c>
      <c r="EL29" s="550">
        <f t="shared" si="13"/>
        <v>5888647</v>
      </c>
      <c r="EM29" s="551">
        <f t="shared" si="69"/>
        <v>25274373</v>
      </c>
      <c r="EN29" s="551">
        <f t="shared" si="70"/>
        <v>0</v>
      </c>
      <c r="EO29" s="551">
        <f t="shared" si="71"/>
        <v>2690597</v>
      </c>
      <c r="EP29" s="551">
        <f t="shared" si="72"/>
        <v>0</v>
      </c>
      <c r="EQ29" s="551">
        <f t="shared" si="73"/>
        <v>425728</v>
      </c>
      <c r="ER29" s="547">
        <f t="shared" si="74"/>
        <v>0</v>
      </c>
      <c r="ES29" s="548">
        <f t="shared" si="74"/>
        <v>0</v>
      </c>
      <c r="ET29" s="548">
        <f t="shared" si="74"/>
        <v>0</v>
      </c>
      <c r="EU29" s="548">
        <f t="shared" si="74"/>
        <v>0</v>
      </c>
      <c r="EV29" s="548">
        <f t="shared" si="74"/>
        <v>0</v>
      </c>
      <c r="EW29" s="547">
        <f t="shared" si="75"/>
        <v>0</v>
      </c>
      <c r="EX29" s="547">
        <f t="shared" si="75"/>
        <v>0</v>
      </c>
      <c r="EY29" s="547">
        <f t="shared" si="75"/>
        <v>0</v>
      </c>
      <c r="EZ29" s="547">
        <f t="shared" si="75"/>
        <v>0</v>
      </c>
      <c r="FA29" s="547">
        <f t="shared" si="75"/>
        <v>0</v>
      </c>
      <c r="FB29" s="552">
        <f t="shared" si="76"/>
        <v>0</v>
      </c>
      <c r="FC29" s="552">
        <f t="shared" si="76"/>
        <v>0</v>
      </c>
      <c r="FD29" s="552">
        <f t="shared" si="76"/>
        <v>0</v>
      </c>
      <c r="FE29" s="552">
        <f t="shared" si="76"/>
        <v>0</v>
      </c>
      <c r="FF29" s="552">
        <f t="shared" si="76"/>
        <v>0</v>
      </c>
      <c r="FG29" s="552">
        <f t="shared" si="77"/>
        <v>0</v>
      </c>
      <c r="FH29" s="552">
        <f t="shared" si="77"/>
        <v>0</v>
      </c>
      <c r="FI29" s="552">
        <f t="shared" si="77"/>
        <v>0</v>
      </c>
      <c r="FJ29" s="552">
        <f t="shared" si="77"/>
        <v>0</v>
      </c>
      <c r="FK29" s="552">
        <f t="shared" si="77"/>
        <v>0</v>
      </c>
      <c r="FL29" s="547">
        <f t="shared" si="78"/>
        <v>90480</v>
      </c>
      <c r="FM29" s="547">
        <f t="shared" si="78"/>
        <v>1800</v>
      </c>
      <c r="FN29" s="547">
        <f t="shared" si="78"/>
        <v>88680</v>
      </c>
      <c r="FO29" s="547">
        <f t="shared" si="78"/>
        <v>88680</v>
      </c>
      <c r="FP29" s="547">
        <f t="shared" si="78"/>
        <v>0</v>
      </c>
      <c r="FQ29" s="547">
        <f t="shared" si="79"/>
        <v>0</v>
      </c>
      <c r="FR29" s="547">
        <f t="shared" si="79"/>
        <v>0</v>
      </c>
      <c r="FS29" s="547">
        <f t="shared" si="79"/>
        <v>0</v>
      </c>
      <c r="FT29" s="547">
        <f t="shared" si="79"/>
        <v>0</v>
      </c>
      <c r="FU29" s="547">
        <f t="shared" si="79"/>
        <v>0</v>
      </c>
      <c r="FV29" s="552">
        <f t="shared" si="80"/>
        <v>0</v>
      </c>
      <c r="FW29" s="552">
        <f t="shared" si="80"/>
        <v>0</v>
      </c>
      <c r="FX29" s="552">
        <f t="shared" si="80"/>
        <v>0</v>
      </c>
      <c r="FY29" s="552">
        <f t="shared" si="80"/>
        <v>0</v>
      </c>
      <c r="FZ29" s="552">
        <f t="shared" si="80"/>
        <v>0</v>
      </c>
      <c r="GA29" s="552">
        <f t="shared" si="81"/>
        <v>0</v>
      </c>
      <c r="GB29" s="552">
        <f t="shared" si="81"/>
        <v>0</v>
      </c>
      <c r="GC29" s="552">
        <f t="shared" si="81"/>
        <v>0</v>
      </c>
      <c r="GD29" s="552">
        <f t="shared" si="81"/>
        <v>0</v>
      </c>
      <c r="GE29" s="552">
        <f t="shared" si="81"/>
        <v>0</v>
      </c>
      <c r="GF29" s="552">
        <f t="shared" si="82"/>
        <v>0</v>
      </c>
      <c r="GG29" s="552">
        <f t="shared" si="82"/>
        <v>0</v>
      </c>
      <c r="GH29" s="552">
        <f t="shared" si="82"/>
        <v>0</v>
      </c>
      <c r="GI29" s="552">
        <f t="shared" si="82"/>
        <v>0</v>
      </c>
      <c r="GJ29" s="552">
        <f t="shared" si="82"/>
        <v>0</v>
      </c>
      <c r="GK29" s="552">
        <f t="shared" si="83"/>
        <v>0</v>
      </c>
      <c r="GL29" s="552">
        <f t="shared" si="83"/>
        <v>0</v>
      </c>
      <c r="GM29" s="552">
        <f t="shared" si="83"/>
        <v>0</v>
      </c>
      <c r="GN29" s="552">
        <f t="shared" si="83"/>
        <v>0</v>
      </c>
      <c r="GO29" s="552">
        <f t="shared" si="83"/>
        <v>0</v>
      </c>
      <c r="GP29" s="547">
        <f t="shared" si="84"/>
        <v>0</v>
      </c>
      <c r="GQ29" s="547">
        <f t="shared" si="84"/>
        <v>0</v>
      </c>
      <c r="GR29" s="547">
        <f t="shared" si="84"/>
        <v>0</v>
      </c>
      <c r="GS29" s="547">
        <f t="shared" si="84"/>
        <v>0</v>
      </c>
      <c r="GT29" s="547">
        <f t="shared" si="84"/>
        <v>0</v>
      </c>
      <c r="GU29" s="547">
        <f t="shared" si="85"/>
        <v>0</v>
      </c>
      <c r="GV29" s="547">
        <f t="shared" si="85"/>
        <v>0</v>
      </c>
      <c r="GW29" s="547">
        <f t="shared" si="85"/>
        <v>0</v>
      </c>
      <c r="GX29" s="547">
        <f t="shared" si="85"/>
        <v>0</v>
      </c>
      <c r="GY29" s="547">
        <f t="shared" si="85"/>
        <v>0</v>
      </c>
      <c r="GZ29" s="552">
        <f t="shared" si="86"/>
        <v>0</v>
      </c>
      <c r="HA29" s="552">
        <f t="shared" si="86"/>
        <v>0</v>
      </c>
      <c r="HB29" s="552">
        <f t="shared" si="86"/>
        <v>0</v>
      </c>
      <c r="HC29" s="552">
        <f t="shared" si="86"/>
        <v>0</v>
      </c>
      <c r="HD29" s="552">
        <f t="shared" si="86"/>
        <v>0</v>
      </c>
      <c r="HE29" s="552">
        <f t="shared" si="87"/>
        <v>0</v>
      </c>
      <c r="HF29" s="552">
        <f t="shared" si="87"/>
        <v>0</v>
      </c>
      <c r="HG29" s="552">
        <f t="shared" si="87"/>
        <v>0</v>
      </c>
      <c r="HH29" s="552">
        <f t="shared" si="87"/>
        <v>0</v>
      </c>
      <c r="HI29" s="552">
        <f t="shared" si="87"/>
        <v>0</v>
      </c>
      <c r="HJ29" s="547">
        <f t="shared" si="88"/>
        <v>0</v>
      </c>
      <c r="HK29" s="547">
        <f t="shared" si="88"/>
        <v>0</v>
      </c>
      <c r="HL29" s="547">
        <f t="shared" si="88"/>
        <v>0</v>
      </c>
      <c r="HM29" s="547">
        <f t="shared" si="88"/>
        <v>0</v>
      </c>
      <c r="HN29" s="547">
        <f t="shared" si="88"/>
        <v>0</v>
      </c>
      <c r="HO29" s="547">
        <f t="shared" si="89"/>
        <v>0</v>
      </c>
      <c r="HP29" s="547">
        <f t="shared" si="89"/>
        <v>0</v>
      </c>
      <c r="HQ29" s="547">
        <f t="shared" si="89"/>
        <v>0</v>
      </c>
      <c r="HR29" s="547">
        <f t="shared" si="89"/>
        <v>0</v>
      </c>
      <c r="HS29" s="547">
        <f t="shared" si="89"/>
        <v>0</v>
      </c>
      <c r="HT29" s="552">
        <f t="shared" si="90"/>
        <v>0</v>
      </c>
      <c r="HU29" s="552">
        <f t="shared" si="90"/>
        <v>0</v>
      </c>
      <c r="HV29" s="552">
        <f t="shared" si="90"/>
        <v>0</v>
      </c>
      <c r="HW29" s="552">
        <f t="shared" si="90"/>
        <v>0</v>
      </c>
      <c r="HX29" s="552">
        <f t="shared" si="90"/>
        <v>0</v>
      </c>
      <c r="HY29" s="552">
        <f t="shared" si="91"/>
        <v>0</v>
      </c>
      <c r="HZ29" s="552">
        <f t="shared" si="91"/>
        <v>0</v>
      </c>
      <c r="IA29" s="552">
        <f t="shared" si="91"/>
        <v>0</v>
      </c>
      <c r="IB29" s="552">
        <f t="shared" si="91"/>
        <v>0</v>
      </c>
      <c r="IC29" s="552">
        <f t="shared" si="91"/>
        <v>0</v>
      </c>
      <c r="ID29" s="547">
        <f t="shared" si="92"/>
        <v>0</v>
      </c>
      <c r="IE29" s="547">
        <f t="shared" si="92"/>
        <v>0</v>
      </c>
      <c r="IF29" s="547">
        <f t="shared" si="92"/>
        <v>0</v>
      </c>
      <c r="IG29" s="547">
        <f t="shared" si="92"/>
        <v>0</v>
      </c>
      <c r="IH29" s="547">
        <f t="shared" si="92"/>
        <v>0</v>
      </c>
      <c r="II29" s="547">
        <f t="shared" si="93"/>
        <v>0</v>
      </c>
      <c r="IJ29" s="547">
        <f t="shared" si="93"/>
        <v>0</v>
      </c>
      <c r="IK29" s="547">
        <f t="shared" si="93"/>
        <v>0</v>
      </c>
      <c r="IL29" s="547">
        <f t="shared" si="93"/>
        <v>0</v>
      </c>
      <c r="IM29" s="547">
        <f t="shared" si="93"/>
        <v>0</v>
      </c>
      <c r="IN29" s="552">
        <f t="shared" si="94"/>
        <v>0</v>
      </c>
      <c r="IO29" s="552">
        <f t="shared" si="94"/>
        <v>0</v>
      </c>
      <c r="IP29" s="552">
        <f t="shared" si="94"/>
        <v>0</v>
      </c>
      <c r="IQ29" s="552">
        <f t="shared" si="94"/>
        <v>0</v>
      </c>
      <c r="IR29" s="552">
        <f t="shared" si="94"/>
        <v>0</v>
      </c>
      <c r="IS29" s="552">
        <f t="shared" si="95"/>
        <v>0</v>
      </c>
      <c r="IT29" s="552">
        <f t="shared" si="95"/>
        <v>0</v>
      </c>
      <c r="IU29" s="552">
        <f t="shared" si="95"/>
        <v>0</v>
      </c>
      <c r="IV29" s="552">
        <f t="shared" si="95"/>
        <v>0</v>
      </c>
      <c r="IW29" s="552">
        <f t="shared" si="95"/>
        <v>0</v>
      </c>
      <c r="IX29" s="547">
        <f t="shared" si="96"/>
        <v>0</v>
      </c>
      <c r="IY29" s="547">
        <f t="shared" si="96"/>
        <v>0</v>
      </c>
      <c r="IZ29" s="547">
        <f t="shared" si="96"/>
        <v>0</v>
      </c>
      <c r="JA29" s="547">
        <f t="shared" si="96"/>
        <v>0</v>
      </c>
      <c r="JB29" s="547">
        <f t="shared" si="96"/>
        <v>0</v>
      </c>
      <c r="JC29" s="547">
        <f t="shared" si="97"/>
        <v>0</v>
      </c>
      <c r="JD29" s="547">
        <f t="shared" si="97"/>
        <v>0</v>
      </c>
      <c r="JE29" s="547">
        <f t="shared" si="97"/>
        <v>0</v>
      </c>
      <c r="JF29" s="547">
        <f t="shared" si="97"/>
        <v>0</v>
      </c>
      <c r="JG29" s="547">
        <f t="shared" si="97"/>
        <v>0</v>
      </c>
      <c r="JH29" s="552">
        <f t="shared" si="98"/>
        <v>0</v>
      </c>
      <c r="JI29" s="552">
        <f t="shared" si="98"/>
        <v>0</v>
      </c>
      <c r="JJ29" s="552">
        <f t="shared" si="98"/>
        <v>0</v>
      </c>
      <c r="JK29" s="552">
        <f t="shared" si="98"/>
        <v>0</v>
      </c>
      <c r="JL29" s="552">
        <f t="shared" si="98"/>
        <v>0</v>
      </c>
      <c r="JM29" s="552">
        <f t="shared" si="99"/>
        <v>0</v>
      </c>
      <c r="JN29" s="552">
        <f t="shared" si="99"/>
        <v>0</v>
      </c>
      <c r="JO29" s="552">
        <f t="shared" si="99"/>
        <v>0</v>
      </c>
      <c r="JP29" s="552">
        <f t="shared" si="99"/>
        <v>0</v>
      </c>
      <c r="JQ29" s="552">
        <f t="shared" si="99"/>
        <v>0</v>
      </c>
      <c r="JR29" s="547">
        <f t="shared" si="100"/>
        <v>0</v>
      </c>
      <c r="JS29" s="547">
        <f t="shared" si="100"/>
        <v>0</v>
      </c>
      <c r="JT29" s="547">
        <f t="shared" si="100"/>
        <v>0</v>
      </c>
      <c r="JU29" s="547">
        <f t="shared" si="100"/>
        <v>0</v>
      </c>
      <c r="JV29" s="547">
        <f t="shared" si="100"/>
        <v>0</v>
      </c>
      <c r="JW29" s="547">
        <f t="shared" si="101"/>
        <v>0</v>
      </c>
      <c r="JX29" s="547">
        <f t="shared" si="101"/>
        <v>0</v>
      </c>
      <c r="JY29" s="547">
        <f t="shared" si="101"/>
        <v>0</v>
      </c>
      <c r="JZ29" s="547">
        <f t="shared" si="101"/>
        <v>0</v>
      </c>
      <c r="KA29" s="547">
        <f t="shared" si="101"/>
        <v>0</v>
      </c>
      <c r="KB29" s="552">
        <f t="shared" si="102"/>
        <v>0</v>
      </c>
      <c r="KC29" s="552">
        <f t="shared" si="102"/>
        <v>0</v>
      </c>
      <c r="KD29" s="552">
        <f t="shared" si="102"/>
        <v>0</v>
      </c>
      <c r="KE29" s="552">
        <f t="shared" si="102"/>
        <v>0</v>
      </c>
      <c r="KF29" s="552">
        <f t="shared" si="102"/>
        <v>0</v>
      </c>
      <c r="KG29" s="552">
        <f t="shared" si="103"/>
        <v>0</v>
      </c>
      <c r="KH29" s="552">
        <f t="shared" si="103"/>
        <v>0</v>
      </c>
      <c r="KI29" s="552">
        <f t="shared" si="103"/>
        <v>0</v>
      </c>
      <c r="KJ29" s="552">
        <f t="shared" si="103"/>
        <v>0</v>
      </c>
      <c r="KK29" s="552">
        <f t="shared" si="103"/>
        <v>0</v>
      </c>
      <c r="KL29" s="552">
        <f t="shared" si="104"/>
        <v>90480</v>
      </c>
      <c r="KM29" s="552">
        <f t="shared" si="105"/>
        <v>0</v>
      </c>
      <c r="KN29" s="549">
        <f t="shared" si="106"/>
        <v>90480</v>
      </c>
      <c r="KO29" s="549">
        <f t="shared" si="106"/>
        <v>1800</v>
      </c>
      <c r="KP29" s="549">
        <f t="shared" si="106"/>
        <v>88680</v>
      </c>
      <c r="KQ29" s="549">
        <f t="shared" si="106"/>
        <v>88680</v>
      </c>
      <c r="KR29" s="549">
        <f t="shared" si="106"/>
        <v>0</v>
      </c>
      <c r="KS29" s="549">
        <f t="shared" si="44"/>
        <v>28481178</v>
      </c>
      <c r="KT29" s="550">
        <f t="shared" si="44"/>
        <v>2205233</v>
      </c>
      <c r="KU29" s="550">
        <f t="shared" si="44"/>
        <v>26275945</v>
      </c>
      <c r="KV29" s="550">
        <f t="shared" si="44"/>
        <v>20387298</v>
      </c>
      <c r="KW29" s="550">
        <f t="shared" si="44"/>
        <v>5888647</v>
      </c>
      <c r="KX29" s="537">
        <f t="shared" si="107"/>
        <v>28481.200000000001</v>
      </c>
      <c r="KY29" s="553">
        <f t="shared" si="108"/>
        <v>28390.7</v>
      </c>
      <c r="KZ29" s="553">
        <f t="shared" si="109"/>
        <v>90.5</v>
      </c>
      <c r="LA29" s="554">
        <f t="shared" si="110"/>
        <v>28481.200000000001</v>
      </c>
      <c r="LC29" s="723">
        <f t="shared" si="111"/>
        <v>0</v>
      </c>
      <c r="LD29" s="723">
        <f t="shared" si="112"/>
        <v>0</v>
      </c>
      <c r="LE29" s="723">
        <f t="shared" si="113"/>
        <v>0</v>
      </c>
      <c r="LF29" s="723">
        <f t="shared" si="114"/>
        <v>0</v>
      </c>
      <c r="LG29" s="723">
        <f t="shared" si="115"/>
        <v>1508</v>
      </c>
      <c r="LH29" s="723">
        <f t="shared" si="116"/>
        <v>0</v>
      </c>
      <c r="LI29" s="555"/>
      <c r="LJ29" s="555"/>
      <c r="LK29" s="555"/>
      <c r="LL29" s="555"/>
      <c r="LM29" s="555"/>
      <c r="LN29" s="555"/>
      <c r="LO29" s="555"/>
      <c r="LP29" s="555"/>
      <c r="LQ29" s="555"/>
      <c r="LR29" s="555"/>
      <c r="LS29" s="555"/>
      <c r="LT29" s="555"/>
      <c r="LU29" s="555"/>
      <c r="LV29" s="555"/>
      <c r="LW29" s="555"/>
      <c r="LX29" s="555"/>
      <c r="LY29" s="555"/>
      <c r="LZ29" s="555"/>
      <c r="MA29" s="555"/>
      <c r="MB29" s="555"/>
      <c r="MC29" s="555"/>
      <c r="MD29" s="555"/>
      <c r="ME29" s="555"/>
      <c r="MF29" s="555"/>
      <c r="MG29" s="555"/>
      <c r="MH29" s="555"/>
      <c r="MI29" s="555"/>
      <c r="MJ29" s="555"/>
      <c r="MK29" s="555"/>
      <c r="ML29" s="555"/>
      <c r="MM29" s="555"/>
      <c r="MN29" s="555"/>
      <c r="MO29" s="555"/>
      <c r="MP29" s="555"/>
      <c r="MQ29" s="555"/>
      <c r="MR29" s="555"/>
      <c r="MS29" s="555"/>
      <c r="MT29" s="555"/>
      <c r="MU29" s="555"/>
      <c r="MV29" s="555"/>
      <c r="MW29" s="555"/>
      <c r="MX29" s="555"/>
      <c r="MY29" s="555"/>
      <c r="MZ29" s="555"/>
      <c r="NA29" s="555"/>
      <c r="NB29" s="555"/>
      <c r="NC29" s="555"/>
      <c r="ND29" s="555"/>
      <c r="NE29" s="555"/>
      <c r="NF29" s="555"/>
      <c r="NG29" s="555"/>
      <c r="NH29" s="555"/>
      <c r="NI29" s="555"/>
      <c r="NJ29" s="555"/>
      <c r="NL29" s="749">
        <f t="shared" si="117"/>
        <v>0</v>
      </c>
      <c r="NM29" s="724">
        <f t="shared" si="118"/>
        <v>0</v>
      </c>
      <c r="NN29" s="724">
        <f t="shared" si="119"/>
        <v>0</v>
      </c>
      <c r="NO29" s="750">
        <f t="shared" si="120"/>
        <v>0</v>
      </c>
      <c r="NP29" s="751">
        <f t="shared" si="45"/>
        <v>0</v>
      </c>
      <c r="NQ29" s="751">
        <f t="shared" si="45"/>
        <v>0</v>
      </c>
      <c r="NR29" s="749">
        <f t="shared" si="121"/>
        <v>0</v>
      </c>
      <c r="NS29" s="724">
        <f t="shared" si="122"/>
        <v>0</v>
      </c>
      <c r="NT29" s="724">
        <f t="shared" si="123"/>
        <v>0</v>
      </c>
    </row>
    <row r="30" spans="1:384">
      <c r="A30" s="533" t="s">
        <v>801</v>
      </c>
      <c r="B30" s="534"/>
      <c r="C30" s="534"/>
      <c r="D30" s="534"/>
      <c r="E30" s="535">
        <f t="shared" si="46"/>
        <v>0</v>
      </c>
      <c r="F30" s="536"/>
      <c r="G30" s="536"/>
      <c r="H30" s="536"/>
      <c r="I30" s="535">
        <f t="shared" si="47"/>
        <v>0</v>
      </c>
      <c r="J30" s="537">
        <f t="shared" si="48"/>
        <v>0</v>
      </c>
      <c r="K30" s="538">
        <v>660</v>
      </c>
      <c r="L30" s="534"/>
      <c r="M30" s="556">
        <v>0</v>
      </c>
      <c r="N30" s="534"/>
      <c r="O30" s="538">
        <v>1</v>
      </c>
      <c r="P30" s="535">
        <f t="shared" si="1"/>
        <v>661</v>
      </c>
      <c r="Q30" s="538">
        <v>708</v>
      </c>
      <c r="R30" s="534"/>
      <c r="S30" s="556">
        <v>0</v>
      </c>
      <c r="T30" s="534"/>
      <c r="U30" s="538">
        <v>3</v>
      </c>
      <c r="V30" s="535">
        <f t="shared" si="2"/>
        <v>711</v>
      </c>
      <c r="W30" s="538">
        <v>165</v>
      </c>
      <c r="X30" s="534"/>
      <c r="Y30" s="534"/>
      <c r="Z30" s="534"/>
      <c r="AA30" s="538">
        <v>2</v>
      </c>
      <c r="AB30" s="535">
        <f t="shared" si="49"/>
        <v>167</v>
      </c>
      <c r="AC30" s="532">
        <f t="shared" si="50"/>
        <v>1539</v>
      </c>
      <c r="AD30" s="324">
        <v>47</v>
      </c>
      <c r="AE30" s="324"/>
      <c r="AF30" s="324"/>
      <c r="AG30" s="324"/>
      <c r="AH30" s="324">
        <v>169</v>
      </c>
      <c r="AI30" s="324">
        <v>116</v>
      </c>
      <c r="AJ30" s="540"/>
      <c r="AK30" s="541">
        <v>0</v>
      </c>
      <c r="AL30" s="542"/>
      <c r="AM30" s="543">
        <v>0</v>
      </c>
      <c r="AN30" s="543"/>
      <c r="AO30" s="540"/>
      <c r="AP30" s="544"/>
      <c r="AQ30" s="543">
        <v>0</v>
      </c>
      <c r="AR30" s="541"/>
      <c r="AS30" s="541"/>
      <c r="AT30" s="534"/>
      <c r="AU30" s="534"/>
      <c r="AV30" s="543">
        <v>0</v>
      </c>
      <c r="AW30" s="543">
        <v>3</v>
      </c>
      <c r="AX30" s="541"/>
      <c r="AY30" s="543">
        <v>0</v>
      </c>
      <c r="AZ30" s="543"/>
      <c r="BA30" s="541"/>
      <c r="BB30" s="543"/>
      <c r="BC30" s="534"/>
      <c r="BD30" s="534"/>
      <c r="BE30" s="543">
        <v>0</v>
      </c>
      <c r="BF30" s="543">
        <v>1</v>
      </c>
      <c r="BG30" s="546"/>
      <c r="BH30" s="547">
        <f t="shared" si="51"/>
        <v>16624080</v>
      </c>
      <c r="BI30" s="548">
        <f t="shared" si="124"/>
        <v>1423620</v>
      </c>
      <c r="BJ30" s="548">
        <f t="shared" si="124"/>
        <v>15200460</v>
      </c>
      <c r="BK30" s="548">
        <f t="shared" si="124"/>
        <v>11920920</v>
      </c>
      <c r="BL30" s="548">
        <f t="shared" si="124"/>
        <v>3279540</v>
      </c>
      <c r="BM30" s="547">
        <f t="shared" si="52"/>
        <v>0</v>
      </c>
      <c r="BN30" s="548">
        <f t="shared" si="4"/>
        <v>0</v>
      </c>
      <c r="BO30" s="548">
        <f t="shared" si="4"/>
        <v>0</v>
      </c>
      <c r="BP30" s="548">
        <f t="shared" si="4"/>
        <v>0</v>
      </c>
      <c r="BQ30" s="548">
        <f t="shared" si="4"/>
        <v>0</v>
      </c>
      <c r="BR30" s="547">
        <f t="shared" si="53"/>
        <v>0</v>
      </c>
      <c r="BS30" s="548">
        <f t="shared" si="5"/>
        <v>0</v>
      </c>
      <c r="BT30" s="548">
        <f t="shared" si="5"/>
        <v>0</v>
      </c>
      <c r="BU30" s="548">
        <f t="shared" si="5"/>
        <v>0</v>
      </c>
      <c r="BV30" s="548">
        <f t="shared" si="5"/>
        <v>0</v>
      </c>
      <c r="BW30" s="548"/>
      <c r="BX30" s="548"/>
      <c r="BY30" s="548"/>
      <c r="BZ30" s="548"/>
      <c r="CA30" s="548"/>
      <c r="CB30" s="547">
        <f t="shared" si="54"/>
        <v>197552</v>
      </c>
      <c r="CC30" s="548">
        <f t="shared" si="6"/>
        <v>451</v>
      </c>
      <c r="CD30" s="548">
        <f t="shared" si="6"/>
        <v>197101</v>
      </c>
      <c r="CE30" s="548">
        <f t="shared" si="6"/>
        <v>197101</v>
      </c>
      <c r="CF30" s="548">
        <f t="shared" si="6"/>
        <v>0</v>
      </c>
      <c r="CG30" s="549">
        <f t="shared" si="55"/>
        <v>16821632</v>
      </c>
      <c r="CH30" s="547">
        <f t="shared" si="56"/>
        <v>24840180</v>
      </c>
      <c r="CI30" s="548">
        <f t="shared" si="56"/>
        <v>2077272</v>
      </c>
      <c r="CJ30" s="548">
        <f t="shared" si="56"/>
        <v>22762908</v>
      </c>
      <c r="CK30" s="548">
        <f t="shared" si="56"/>
        <v>17465652</v>
      </c>
      <c r="CL30" s="548">
        <f t="shared" si="56"/>
        <v>5297256</v>
      </c>
      <c r="CM30" s="547">
        <f t="shared" si="57"/>
        <v>0</v>
      </c>
      <c r="CN30" s="548">
        <f t="shared" si="7"/>
        <v>0</v>
      </c>
      <c r="CO30" s="548">
        <f t="shared" si="7"/>
        <v>0</v>
      </c>
      <c r="CP30" s="548">
        <f t="shared" si="7"/>
        <v>0</v>
      </c>
      <c r="CQ30" s="548">
        <f t="shared" si="7"/>
        <v>0</v>
      </c>
      <c r="CR30" s="547">
        <f t="shared" si="58"/>
        <v>0</v>
      </c>
      <c r="CS30" s="548">
        <f t="shared" si="58"/>
        <v>0</v>
      </c>
      <c r="CT30" s="548">
        <f t="shared" si="58"/>
        <v>0</v>
      </c>
      <c r="CU30" s="548">
        <f t="shared" si="58"/>
        <v>0</v>
      </c>
      <c r="CV30" s="548">
        <f t="shared" si="58"/>
        <v>0</v>
      </c>
      <c r="CW30" s="547">
        <f t="shared" si="59"/>
        <v>0</v>
      </c>
      <c r="CX30" s="548">
        <f t="shared" si="8"/>
        <v>0</v>
      </c>
      <c r="CY30" s="548">
        <f t="shared" si="8"/>
        <v>0</v>
      </c>
      <c r="CZ30" s="548">
        <f t="shared" si="8"/>
        <v>0</v>
      </c>
      <c r="DA30" s="548">
        <f t="shared" si="8"/>
        <v>0</v>
      </c>
      <c r="DB30" s="547">
        <f t="shared" si="60"/>
        <v>684528</v>
      </c>
      <c r="DC30" s="548">
        <f t="shared" si="9"/>
        <v>2256</v>
      </c>
      <c r="DD30" s="548">
        <f t="shared" si="9"/>
        <v>682272</v>
      </c>
      <c r="DE30" s="548">
        <f t="shared" si="9"/>
        <v>682272</v>
      </c>
      <c r="DF30" s="548">
        <f t="shared" si="9"/>
        <v>0</v>
      </c>
      <c r="DG30" s="549">
        <f t="shared" si="61"/>
        <v>25524708</v>
      </c>
      <c r="DH30" s="547">
        <f t="shared" si="62"/>
        <v>6313725</v>
      </c>
      <c r="DI30" s="548">
        <f t="shared" si="62"/>
        <v>512655</v>
      </c>
      <c r="DJ30" s="548">
        <f t="shared" si="62"/>
        <v>5801070</v>
      </c>
      <c r="DK30" s="548">
        <f t="shared" si="62"/>
        <v>4354680</v>
      </c>
      <c r="DL30" s="548">
        <f t="shared" si="62"/>
        <v>1446390</v>
      </c>
      <c r="DM30" s="547">
        <f t="shared" si="63"/>
        <v>0</v>
      </c>
      <c r="DN30" s="548">
        <f t="shared" si="10"/>
        <v>0</v>
      </c>
      <c r="DO30" s="548">
        <f t="shared" si="10"/>
        <v>0</v>
      </c>
      <c r="DP30" s="548">
        <f t="shared" si="10"/>
        <v>0</v>
      </c>
      <c r="DQ30" s="548">
        <f t="shared" si="10"/>
        <v>0</v>
      </c>
      <c r="DR30" s="548"/>
      <c r="DS30" s="548"/>
      <c r="DT30" s="548"/>
      <c r="DU30" s="548"/>
      <c r="DV30" s="548"/>
      <c r="DW30" s="547">
        <f t="shared" si="64"/>
        <v>0</v>
      </c>
      <c r="DX30" s="548">
        <f t="shared" si="11"/>
        <v>0</v>
      </c>
      <c r="DY30" s="548">
        <f t="shared" si="11"/>
        <v>0</v>
      </c>
      <c r="DZ30" s="548">
        <f t="shared" si="11"/>
        <v>0</v>
      </c>
      <c r="EA30" s="548">
        <f t="shared" si="11"/>
        <v>0</v>
      </c>
      <c r="EB30" s="547">
        <f t="shared" si="65"/>
        <v>547622</v>
      </c>
      <c r="EC30" s="548">
        <f t="shared" si="12"/>
        <v>1806</v>
      </c>
      <c r="ED30" s="548">
        <f t="shared" si="12"/>
        <v>545816</v>
      </c>
      <c r="EE30" s="548">
        <f t="shared" si="12"/>
        <v>545816</v>
      </c>
      <c r="EF30" s="548">
        <f t="shared" si="12"/>
        <v>0</v>
      </c>
      <c r="EG30" s="549">
        <f t="shared" si="66"/>
        <v>6861347</v>
      </c>
      <c r="EH30" s="549">
        <f t="shared" si="67"/>
        <v>49207687</v>
      </c>
      <c r="EI30" s="550">
        <f t="shared" si="68"/>
        <v>4018060</v>
      </c>
      <c r="EJ30" s="550">
        <f t="shared" si="13"/>
        <v>45189627</v>
      </c>
      <c r="EK30" s="550">
        <f t="shared" si="13"/>
        <v>35166441</v>
      </c>
      <c r="EL30" s="550">
        <f t="shared" si="13"/>
        <v>10023186</v>
      </c>
      <c r="EM30" s="551">
        <f t="shared" si="69"/>
        <v>47777985</v>
      </c>
      <c r="EN30" s="551">
        <f t="shared" si="70"/>
        <v>0</v>
      </c>
      <c r="EO30" s="551">
        <f t="shared" si="71"/>
        <v>0</v>
      </c>
      <c r="EP30" s="551">
        <f t="shared" si="72"/>
        <v>0</v>
      </c>
      <c r="EQ30" s="551">
        <f t="shared" si="73"/>
        <v>1429702</v>
      </c>
      <c r="ER30" s="547">
        <f t="shared" si="74"/>
        <v>70876</v>
      </c>
      <c r="ES30" s="548">
        <f t="shared" si="74"/>
        <v>1410</v>
      </c>
      <c r="ET30" s="548">
        <f t="shared" si="74"/>
        <v>69466</v>
      </c>
      <c r="EU30" s="548">
        <f t="shared" si="74"/>
        <v>69466</v>
      </c>
      <c r="EV30" s="548">
        <f t="shared" si="74"/>
        <v>0</v>
      </c>
      <c r="EW30" s="547">
        <f t="shared" si="75"/>
        <v>0</v>
      </c>
      <c r="EX30" s="547">
        <f t="shared" si="75"/>
        <v>0</v>
      </c>
      <c r="EY30" s="547">
        <f t="shared" si="75"/>
        <v>0</v>
      </c>
      <c r="EZ30" s="547">
        <f t="shared" si="75"/>
        <v>0</v>
      </c>
      <c r="FA30" s="547">
        <f t="shared" si="75"/>
        <v>0</v>
      </c>
      <c r="FB30" s="552">
        <f t="shared" si="76"/>
        <v>0</v>
      </c>
      <c r="FC30" s="552">
        <f t="shared" si="76"/>
        <v>0</v>
      </c>
      <c r="FD30" s="552">
        <f t="shared" si="76"/>
        <v>0</v>
      </c>
      <c r="FE30" s="552">
        <f t="shared" si="76"/>
        <v>0</v>
      </c>
      <c r="FF30" s="552">
        <f t="shared" si="76"/>
        <v>0</v>
      </c>
      <c r="FG30" s="552">
        <f t="shared" si="77"/>
        <v>0</v>
      </c>
      <c r="FH30" s="552">
        <f t="shared" si="77"/>
        <v>0</v>
      </c>
      <c r="FI30" s="552">
        <f t="shared" si="77"/>
        <v>0</v>
      </c>
      <c r="FJ30" s="552">
        <f t="shared" si="77"/>
        <v>0</v>
      </c>
      <c r="FK30" s="552">
        <f t="shared" si="77"/>
        <v>0</v>
      </c>
      <c r="FL30" s="547">
        <f t="shared" si="78"/>
        <v>254852</v>
      </c>
      <c r="FM30" s="547">
        <f t="shared" si="78"/>
        <v>5070</v>
      </c>
      <c r="FN30" s="547">
        <f t="shared" si="78"/>
        <v>249782</v>
      </c>
      <c r="FO30" s="547">
        <f t="shared" si="78"/>
        <v>249782</v>
      </c>
      <c r="FP30" s="547">
        <f t="shared" si="78"/>
        <v>0</v>
      </c>
      <c r="FQ30" s="547">
        <f t="shared" si="79"/>
        <v>149756</v>
      </c>
      <c r="FR30" s="547">
        <f t="shared" si="79"/>
        <v>2900</v>
      </c>
      <c r="FS30" s="547">
        <f t="shared" si="79"/>
        <v>146856</v>
      </c>
      <c r="FT30" s="547">
        <f t="shared" si="79"/>
        <v>146856</v>
      </c>
      <c r="FU30" s="547">
        <f t="shared" si="79"/>
        <v>0</v>
      </c>
      <c r="FV30" s="552">
        <f t="shared" si="80"/>
        <v>0</v>
      </c>
      <c r="FW30" s="552">
        <f t="shared" si="80"/>
        <v>0</v>
      </c>
      <c r="FX30" s="552">
        <f t="shared" si="80"/>
        <v>0</v>
      </c>
      <c r="FY30" s="552">
        <f t="shared" si="80"/>
        <v>0</v>
      </c>
      <c r="FZ30" s="552">
        <f t="shared" si="80"/>
        <v>0</v>
      </c>
      <c r="GA30" s="552">
        <f t="shared" si="81"/>
        <v>0</v>
      </c>
      <c r="GB30" s="552">
        <f t="shared" si="81"/>
        <v>0</v>
      </c>
      <c r="GC30" s="552">
        <f t="shared" si="81"/>
        <v>0</v>
      </c>
      <c r="GD30" s="552">
        <f t="shared" si="81"/>
        <v>0</v>
      </c>
      <c r="GE30" s="552">
        <f t="shared" si="81"/>
        <v>0</v>
      </c>
      <c r="GF30" s="552">
        <f t="shared" si="82"/>
        <v>0</v>
      </c>
      <c r="GG30" s="552">
        <f t="shared" si="82"/>
        <v>0</v>
      </c>
      <c r="GH30" s="552">
        <f t="shared" si="82"/>
        <v>0</v>
      </c>
      <c r="GI30" s="552">
        <f t="shared" si="82"/>
        <v>0</v>
      </c>
      <c r="GJ30" s="552">
        <f t="shared" si="82"/>
        <v>0</v>
      </c>
      <c r="GK30" s="552">
        <f t="shared" si="83"/>
        <v>0</v>
      </c>
      <c r="GL30" s="552">
        <f t="shared" si="83"/>
        <v>0</v>
      </c>
      <c r="GM30" s="552">
        <f t="shared" si="83"/>
        <v>0</v>
      </c>
      <c r="GN30" s="552">
        <f t="shared" si="83"/>
        <v>0</v>
      </c>
      <c r="GO30" s="552">
        <f t="shared" si="83"/>
        <v>0</v>
      </c>
      <c r="GP30" s="547">
        <f t="shared" si="84"/>
        <v>0</v>
      </c>
      <c r="GQ30" s="547">
        <f t="shared" si="84"/>
        <v>0</v>
      </c>
      <c r="GR30" s="547">
        <f t="shared" si="84"/>
        <v>0</v>
      </c>
      <c r="GS30" s="547">
        <f t="shared" si="84"/>
        <v>0</v>
      </c>
      <c r="GT30" s="547">
        <f t="shared" si="84"/>
        <v>0</v>
      </c>
      <c r="GU30" s="547">
        <f t="shared" si="85"/>
        <v>0</v>
      </c>
      <c r="GV30" s="547">
        <f t="shared" si="85"/>
        <v>0</v>
      </c>
      <c r="GW30" s="547">
        <f t="shared" si="85"/>
        <v>0</v>
      </c>
      <c r="GX30" s="547">
        <f t="shared" si="85"/>
        <v>0</v>
      </c>
      <c r="GY30" s="547">
        <f t="shared" si="85"/>
        <v>0</v>
      </c>
      <c r="GZ30" s="552">
        <f t="shared" si="86"/>
        <v>0</v>
      </c>
      <c r="HA30" s="552">
        <f t="shared" si="86"/>
        <v>0</v>
      </c>
      <c r="HB30" s="552">
        <f t="shared" si="86"/>
        <v>0</v>
      </c>
      <c r="HC30" s="552">
        <f t="shared" si="86"/>
        <v>0</v>
      </c>
      <c r="HD30" s="552">
        <f t="shared" si="86"/>
        <v>0</v>
      </c>
      <c r="HE30" s="552">
        <f t="shared" si="87"/>
        <v>0</v>
      </c>
      <c r="HF30" s="552">
        <f t="shared" si="87"/>
        <v>0</v>
      </c>
      <c r="HG30" s="552">
        <f t="shared" si="87"/>
        <v>0</v>
      </c>
      <c r="HH30" s="552">
        <f t="shared" si="87"/>
        <v>0</v>
      </c>
      <c r="HI30" s="552">
        <f t="shared" si="87"/>
        <v>0</v>
      </c>
      <c r="HJ30" s="547">
        <f t="shared" si="88"/>
        <v>0</v>
      </c>
      <c r="HK30" s="547">
        <f t="shared" si="88"/>
        <v>0</v>
      </c>
      <c r="HL30" s="547">
        <f t="shared" si="88"/>
        <v>0</v>
      </c>
      <c r="HM30" s="547">
        <f t="shared" si="88"/>
        <v>0</v>
      </c>
      <c r="HN30" s="547">
        <f t="shared" si="88"/>
        <v>0</v>
      </c>
      <c r="HO30" s="547">
        <f t="shared" si="89"/>
        <v>0</v>
      </c>
      <c r="HP30" s="547">
        <f t="shared" si="89"/>
        <v>0</v>
      </c>
      <c r="HQ30" s="547">
        <f t="shared" si="89"/>
        <v>0</v>
      </c>
      <c r="HR30" s="547">
        <f t="shared" si="89"/>
        <v>0</v>
      </c>
      <c r="HS30" s="547">
        <f t="shared" si="89"/>
        <v>0</v>
      </c>
      <c r="HT30" s="552">
        <f t="shared" si="90"/>
        <v>0</v>
      </c>
      <c r="HU30" s="552">
        <f t="shared" si="90"/>
        <v>0</v>
      </c>
      <c r="HV30" s="552">
        <f t="shared" si="90"/>
        <v>0</v>
      </c>
      <c r="HW30" s="552">
        <f t="shared" si="90"/>
        <v>0</v>
      </c>
      <c r="HX30" s="552">
        <f t="shared" si="90"/>
        <v>0</v>
      </c>
      <c r="HY30" s="552">
        <f t="shared" si="91"/>
        <v>0</v>
      </c>
      <c r="HZ30" s="552">
        <f t="shared" si="91"/>
        <v>0</v>
      </c>
      <c r="IA30" s="552">
        <f t="shared" si="91"/>
        <v>0</v>
      </c>
      <c r="IB30" s="552">
        <f t="shared" si="91"/>
        <v>0</v>
      </c>
      <c r="IC30" s="552">
        <f t="shared" si="91"/>
        <v>0</v>
      </c>
      <c r="ID30" s="547">
        <f t="shared" si="92"/>
        <v>0</v>
      </c>
      <c r="IE30" s="547">
        <f t="shared" si="92"/>
        <v>0</v>
      </c>
      <c r="IF30" s="547">
        <f t="shared" si="92"/>
        <v>0</v>
      </c>
      <c r="IG30" s="547">
        <f t="shared" si="92"/>
        <v>0</v>
      </c>
      <c r="IH30" s="547">
        <f t="shared" si="92"/>
        <v>0</v>
      </c>
      <c r="II30" s="547">
        <f t="shared" si="93"/>
        <v>753252</v>
      </c>
      <c r="IJ30" s="547">
        <f t="shared" si="93"/>
        <v>99312</v>
      </c>
      <c r="IK30" s="547">
        <f t="shared" si="93"/>
        <v>653940</v>
      </c>
      <c r="IL30" s="547">
        <f t="shared" si="93"/>
        <v>501750</v>
      </c>
      <c r="IM30" s="547">
        <f t="shared" si="93"/>
        <v>152190</v>
      </c>
      <c r="IN30" s="552">
        <f t="shared" si="94"/>
        <v>0</v>
      </c>
      <c r="IO30" s="552">
        <f t="shared" si="94"/>
        <v>0</v>
      </c>
      <c r="IP30" s="552">
        <f t="shared" si="94"/>
        <v>0</v>
      </c>
      <c r="IQ30" s="552">
        <f t="shared" si="94"/>
        <v>0</v>
      </c>
      <c r="IR30" s="552">
        <f t="shared" si="94"/>
        <v>0</v>
      </c>
      <c r="IS30" s="552">
        <f t="shared" si="95"/>
        <v>0</v>
      </c>
      <c r="IT30" s="552">
        <f t="shared" si="95"/>
        <v>0</v>
      </c>
      <c r="IU30" s="552">
        <f t="shared" si="95"/>
        <v>0</v>
      </c>
      <c r="IV30" s="552">
        <f t="shared" si="95"/>
        <v>0</v>
      </c>
      <c r="IW30" s="552">
        <f t="shared" si="95"/>
        <v>0</v>
      </c>
      <c r="IX30" s="547">
        <f t="shared" si="96"/>
        <v>0</v>
      </c>
      <c r="IY30" s="547">
        <f t="shared" si="96"/>
        <v>0</v>
      </c>
      <c r="IZ30" s="547">
        <f t="shared" si="96"/>
        <v>0</v>
      </c>
      <c r="JA30" s="547">
        <f t="shared" si="96"/>
        <v>0</v>
      </c>
      <c r="JB30" s="547">
        <f t="shared" si="96"/>
        <v>0</v>
      </c>
      <c r="JC30" s="547">
        <f t="shared" si="97"/>
        <v>0</v>
      </c>
      <c r="JD30" s="547">
        <f t="shared" si="97"/>
        <v>0</v>
      </c>
      <c r="JE30" s="547">
        <f t="shared" si="97"/>
        <v>0</v>
      </c>
      <c r="JF30" s="547">
        <f t="shared" si="97"/>
        <v>0</v>
      </c>
      <c r="JG30" s="547">
        <f t="shared" si="97"/>
        <v>0</v>
      </c>
      <c r="JH30" s="552">
        <f t="shared" si="98"/>
        <v>0</v>
      </c>
      <c r="JI30" s="552">
        <f t="shared" si="98"/>
        <v>0</v>
      </c>
      <c r="JJ30" s="552">
        <f t="shared" si="98"/>
        <v>0</v>
      </c>
      <c r="JK30" s="552">
        <f t="shared" si="98"/>
        <v>0</v>
      </c>
      <c r="JL30" s="552">
        <f t="shared" si="98"/>
        <v>0</v>
      </c>
      <c r="JM30" s="552">
        <f t="shared" si="99"/>
        <v>0</v>
      </c>
      <c r="JN30" s="552">
        <f t="shared" si="99"/>
        <v>0</v>
      </c>
      <c r="JO30" s="552">
        <f t="shared" si="99"/>
        <v>0</v>
      </c>
      <c r="JP30" s="552">
        <f t="shared" si="99"/>
        <v>0</v>
      </c>
      <c r="JQ30" s="552">
        <f t="shared" si="99"/>
        <v>0</v>
      </c>
      <c r="JR30" s="547">
        <f t="shared" si="100"/>
        <v>0</v>
      </c>
      <c r="JS30" s="547">
        <f t="shared" si="100"/>
        <v>0</v>
      </c>
      <c r="JT30" s="547">
        <f t="shared" si="100"/>
        <v>0</v>
      </c>
      <c r="JU30" s="547">
        <f t="shared" si="100"/>
        <v>0</v>
      </c>
      <c r="JV30" s="547">
        <f t="shared" si="100"/>
        <v>0</v>
      </c>
      <c r="JW30" s="547">
        <f t="shared" si="101"/>
        <v>0</v>
      </c>
      <c r="JX30" s="547">
        <f t="shared" si="101"/>
        <v>0</v>
      </c>
      <c r="JY30" s="547">
        <f t="shared" si="101"/>
        <v>0</v>
      </c>
      <c r="JZ30" s="547">
        <f t="shared" si="101"/>
        <v>0</v>
      </c>
      <c r="KA30" s="547">
        <f t="shared" si="101"/>
        <v>0</v>
      </c>
      <c r="KB30" s="552">
        <f t="shared" si="102"/>
        <v>235584</v>
      </c>
      <c r="KC30" s="552">
        <f t="shared" si="102"/>
        <v>17604</v>
      </c>
      <c r="KD30" s="552">
        <f t="shared" si="102"/>
        <v>217980</v>
      </c>
      <c r="KE30" s="552">
        <f t="shared" si="102"/>
        <v>167250</v>
      </c>
      <c r="KF30" s="552">
        <f t="shared" si="102"/>
        <v>50730</v>
      </c>
      <c r="KG30" s="552">
        <f t="shared" si="103"/>
        <v>0</v>
      </c>
      <c r="KH30" s="552">
        <f t="shared" si="103"/>
        <v>0</v>
      </c>
      <c r="KI30" s="552">
        <f t="shared" si="103"/>
        <v>0</v>
      </c>
      <c r="KJ30" s="552">
        <f t="shared" si="103"/>
        <v>0</v>
      </c>
      <c r="KK30" s="552">
        <f t="shared" si="103"/>
        <v>0</v>
      </c>
      <c r="KL30" s="552">
        <f t="shared" si="104"/>
        <v>475484</v>
      </c>
      <c r="KM30" s="552">
        <f t="shared" si="105"/>
        <v>988836</v>
      </c>
      <c r="KN30" s="549">
        <f t="shared" si="106"/>
        <v>1464320</v>
      </c>
      <c r="KO30" s="549">
        <f t="shared" si="106"/>
        <v>126296</v>
      </c>
      <c r="KP30" s="549">
        <f t="shared" si="106"/>
        <v>1338024</v>
      </c>
      <c r="KQ30" s="549">
        <f t="shared" si="106"/>
        <v>1135104</v>
      </c>
      <c r="KR30" s="549">
        <f t="shared" si="106"/>
        <v>202920</v>
      </c>
      <c r="KS30" s="549">
        <f t="shared" si="44"/>
        <v>50672007</v>
      </c>
      <c r="KT30" s="550">
        <f t="shared" si="44"/>
        <v>4144356</v>
      </c>
      <c r="KU30" s="550">
        <f t="shared" si="44"/>
        <v>46527651</v>
      </c>
      <c r="KV30" s="550">
        <f t="shared" si="44"/>
        <v>36301545</v>
      </c>
      <c r="KW30" s="550">
        <f t="shared" si="44"/>
        <v>10226106</v>
      </c>
      <c r="KX30" s="537">
        <f t="shared" si="107"/>
        <v>50672</v>
      </c>
      <c r="KY30" s="553">
        <f t="shared" si="108"/>
        <v>50196.5</v>
      </c>
      <c r="KZ30" s="553">
        <f t="shared" si="109"/>
        <v>475.5</v>
      </c>
      <c r="LA30" s="554">
        <f t="shared" si="110"/>
        <v>50672</v>
      </c>
      <c r="LC30" s="723">
        <f t="shared" si="111"/>
        <v>1508</v>
      </c>
      <c r="LD30" s="723">
        <f t="shared" si="112"/>
        <v>0</v>
      </c>
      <c r="LE30" s="723">
        <f t="shared" si="113"/>
        <v>0</v>
      </c>
      <c r="LF30" s="723">
        <f t="shared" si="114"/>
        <v>0</v>
      </c>
      <c r="LG30" s="723">
        <f t="shared" si="115"/>
        <v>1508</v>
      </c>
      <c r="LH30" s="723">
        <f t="shared" si="116"/>
        <v>1291</v>
      </c>
      <c r="LI30" s="555"/>
      <c r="LJ30" s="555"/>
      <c r="LK30" s="555"/>
      <c r="LL30" s="555"/>
      <c r="LM30" s="555"/>
      <c r="LN30" s="555"/>
      <c r="LO30" s="555"/>
      <c r="LP30" s="555"/>
      <c r="LQ30" s="555"/>
      <c r="LR30" s="555"/>
      <c r="LS30" s="555"/>
      <c r="LT30" s="555"/>
      <c r="LU30" s="555"/>
      <c r="LV30" s="555"/>
      <c r="LW30" s="555"/>
      <c r="LX30" s="555"/>
      <c r="LY30" s="555"/>
      <c r="LZ30" s="555"/>
      <c r="MA30" s="555"/>
      <c r="MB30" s="555"/>
      <c r="MC30" s="555"/>
      <c r="MD30" s="555"/>
      <c r="ME30" s="555"/>
      <c r="MF30" s="555"/>
      <c r="MG30" s="555"/>
      <c r="MH30" s="555"/>
      <c r="MI30" s="555"/>
      <c r="MJ30" s="555"/>
      <c r="MK30" s="555"/>
      <c r="ML30" s="555"/>
      <c r="MM30" s="555"/>
      <c r="MN30" s="555"/>
      <c r="MO30" s="555"/>
      <c r="MP30" s="555"/>
      <c r="MQ30" s="555"/>
      <c r="MR30" s="555"/>
      <c r="MS30" s="555"/>
      <c r="MT30" s="555"/>
      <c r="MU30" s="555"/>
      <c r="MV30" s="555"/>
      <c r="MW30" s="555"/>
      <c r="MX30" s="555"/>
      <c r="MY30" s="555"/>
      <c r="MZ30" s="555"/>
      <c r="NA30" s="555"/>
      <c r="NB30" s="555"/>
      <c r="NC30" s="555"/>
      <c r="ND30" s="555"/>
      <c r="NE30" s="555"/>
      <c r="NF30" s="555"/>
      <c r="NG30" s="555"/>
      <c r="NH30" s="555"/>
      <c r="NI30" s="555"/>
      <c r="NJ30" s="555"/>
      <c r="NL30" s="749">
        <f t="shared" si="117"/>
        <v>0</v>
      </c>
      <c r="NM30" s="724">
        <f t="shared" si="118"/>
        <v>247209</v>
      </c>
      <c r="NN30" s="724">
        <f t="shared" si="119"/>
        <v>0</v>
      </c>
      <c r="NO30" s="750">
        <f t="shared" si="120"/>
        <v>0</v>
      </c>
      <c r="NP30" s="751">
        <f t="shared" si="45"/>
        <v>217980</v>
      </c>
      <c r="NQ30" s="751">
        <f t="shared" si="45"/>
        <v>0</v>
      </c>
      <c r="NR30" s="749">
        <f t="shared" si="121"/>
        <v>0</v>
      </c>
      <c r="NS30" s="724">
        <f t="shared" si="122"/>
        <v>29229</v>
      </c>
      <c r="NT30" s="724">
        <f t="shared" si="123"/>
        <v>0</v>
      </c>
    </row>
    <row r="31" spans="1:384">
      <c r="A31" s="533" t="s">
        <v>802</v>
      </c>
      <c r="B31" s="534"/>
      <c r="C31" s="534"/>
      <c r="D31" s="534"/>
      <c r="E31" s="535">
        <f t="shared" si="46"/>
        <v>0</v>
      </c>
      <c r="F31" s="536"/>
      <c r="G31" s="536"/>
      <c r="H31" s="536"/>
      <c r="I31" s="535">
        <f t="shared" si="47"/>
        <v>0</v>
      </c>
      <c r="J31" s="537">
        <f t="shared" si="48"/>
        <v>0</v>
      </c>
      <c r="K31" s="538">
        <v>466</v>
      </c>
      <c r="L31" s="534"/>
      <c r="M31" s="556">
        <v>31</v>
      </c>
      <c r="N31" s="534"/>
      <c r="O31" s="538">
        <v>1</v>
      </c>
      <c r="P31" s="535">
        <f t="shared" si="1"/>
        <v>498</v>
      </c>
      <c r="Q31" s="538">
        <v>443</v>
      </c>
      <c r="R31" s="534"/>
      <c r="S31" s="556">
        <v>35</v>
      </c>
      <c r="T31" s="534"/>
      <c r="U31" s="538">
        <v>2</v>
      </c>
      <c r="V31" s="535">
        <f t="shared" si="2"/>
        <v>480</v>
      </c>
      <c r="W31" s="538">
        <v>85</v>
      </c>
      <c r="X31" s="534"/>
      <c r="Y31" s="534"/>
      <c r="Z31" s="534"/>
      <c r="AA31" s="538">
        <v>1</v>
      </c>
      <c r="AB31" s="535">
        <f t="shared" si="49"/>
        <v>86</v>
      </c>
      <c r="AC31" s="532">
        <f t="shared" si="50"/>
        <v>1064</v>
      </c>
      <c r="AD31" s="307"/>
      <c r="AE31" s="307"/>
      <c r="AF31" s="307"/>
      <c r="AG31" s="307"/>
      <c r="AH31" s="307">
        <v>75</v>
      </c>
      <c r="AI31" s="307"/>
      <c r="AJ31" s="540"/>
      <c r="AK31" s="541">
        <v>0</v>
      </c>
      <c r="AL31" s="542"/>
      <c r="AM31" s="543">
        <v>0</v>
      </c>
      <c r="AN31" s="543"/>
      <c r="AO31" s="540"/>
      <c r="AP31" s="544"/>
      <c r="AQ31" s="543">
        <v>0</v>
      </c>
      <c r="AR31" s="541"/>
      <c r="AS31" s="541"/>
      <c r="AT31" s="534"/>
      <c r="AU31" s="534"/>
      <c r="AV31" s="543">
        <v>0</v>
      </c>
      <c r="AW31" s="543">
        <v>0</v>
      </c>
      <c r="AX31" s="541"/>
      <c r="AY31" s="543">
        <v>0</v>
      </c>
      <c r="AZ31" s="543"/>
      <c r="BA31" s="541"/>
      <c r="BB31" s="543"/>
      <c r="BC31" s="534"/>
      <c r="BD31" s="534"/>
      <c r="BE31" s="543">
        <v>0</v>
      </c>
      <c r="BF31" s="543"/>
      <c r="BG31" s="546"/>
      <c r="BH31" s="547">
        <f t="shared" si="51"/>
        <v>11737608</v>
      </c>
      <c r="BI31" s="548">
        <f t="shared" si="124"/>
        <v>1005162</v>
      </c>
      <c r="BJ31" s="548">
        <f t="shared" si="124"/>
        <v>10732446</v>
      </c>
      <c r="BK31" s="548">
        <f t="shared" si="124"/>
        <v>8416892</v>
      </c>
      <c r="BL31" s="548">
        <f t="shared" si="124"/>
        <v>2315554</v>
      </c>
      <c r="BM31" s="547">
        <f t="shared" si="52"/>
        <v>0</v>
      </c>
      <c r="BN31" s="548">
        <f t="shared" si="4"/>
        <v>0</v>
      </c>
      <c r="BO31" s="548">
        <f t="shared" si="4"/>
        <v>0</v>
      </c>
      <c r="BP31" s="548">
        <f t="shared" si="4"/>
        <v>0</v>
      </c>
      <c r="BQ31" s="548">
        <f t="shared" si="4"/>
        <v>0</v>
      </c>
      <c r="BR31" s="547">
        <f t="shared" si="53"/>
        <v>2189561</v>
      </c>
      <c r="BS31" s="548">
        <f t="shared" si="5"/>
        <v>66867</v>
      </c>
      <c r="BT31" s="548">
        <f t="shared" si="5"/>
        <v>2122694</v>
      </c>
      <c r="BU31" s="548">
        <f t="shared" si="5"/>
        <v>1671799</v>
      </c>
      <c r="BV31" s="548">
        <f t="shared" si="5"/>
        <v>450895</v>
      </c>
      <c r="BW31" s="548"/>
      <c r="BX31" s="548"/>
      <c r="BY31" s="548"/>
      <c r="BZ31" s="548"/>
      <c r="CA31" s="548"/>
      <c r="CB31" s="547">
        <f t="shared" si="54"/>
        <v>197552</v>
      </c>
      <c r="CC31" s="548">
        <f t="shared" si="6"/>
        <v>451</v>
      </c>
      <c r="CD31" s="548">
        <f t="shared" si="6"/>
        <v>197101</v>
      </c>
      <c r="CE31" s="548">
        <f t="shared" si="6"/>
        <v>197101</v>
      </c>
      <c r="CF31" s="548">
        <f t="shared" si="6"/>
        <v>0</v>
      </c>
      <c r="CG31" s="549">
        <f t="shared" si="55"/>
        <v>14124721</v>
      </c>
      <c r="CH31" s="547">
        <f t="shared" si="56"/>
        <v>15542655</v>
      </c>
      <c r="CI31" s="548">
        <f t="shared" si="56"/>
        <v>1299762</v>
      </c>
      <c r="CJ31" s="548">
        <f t="shared" si="56"/>
        <v>14242893</v>
      </c>
      <c r="CK31" s="548">
        <f t="shared" si="56"/>
        <v>10928367</v>
      </c>
      <c r="CL31" s="548">
        <f t="shared" si="56"/>
        <v>3314526</v>
      </c>
      <c r="CM31" s="547">
        <f t="shared" si="57"/>
        <v>0</v>
      </c>
      <c r="CN31" s="548">
        <f t="shared" si="7"/>
        <v>0</v>
      </c>
      <c r="CO31" s="548">
        <f t="shared" si="7"/>
        <v>0</v>
      </c>
      <c r="CP31" s="548">
        <f t="shared" si="7"/>
        <v>0</v>
      </c>
      <c r="CQ31" s="548">
        <f t="shared" si="7"/>
        <v>0</v>
      </c>
      <c r="CR31" s="547">
        <f t="shared" si="58"/>
        <v>3428075</v>
      </c>
      <c r="CS31" s="548">
        <f t="shared" si="58"/>
        <v>102690</v>
      </c>
      <c r="CT31" s="548">
        <f t="shared" si="58"/>
        <v>3325385</v>
      </c>
      <c r="CU31" s="548">
        <f t="shared" si="58"/>
        <v>2560320</v>
      </c>
      <c r="CV31" s="548">
        <f t="shared" si="58"/>
        <v>765065</v>
      </c>
      <c r="CW31" s="547">
        <f t="shared" si="59"/>
        <v>0</v>
      </c>
      <c r="CX31" s="548">
        <f t="shared" si="8"/>
        <v>0</v>
      </c>
      <c r="CY31" s="548">
        <f t="shared" si="8"/>
        <v>0</v>
      </c>
      <c r="CZ31" s="548">
        <f t="shared" si="8"/>
        <v>0</v>
      </c>
      <c r="DA31" s="548">
        <f t="shared" si="8"/>
        <v>0</v>
      </c>
      <c r="DB31" s="547">
        <f t="shared" si="60"/>
        <v>456352</v>
      </c>
      <c r="DC31" s="548">
        <f t="shared" si="9"/>
        <v>1504</v>
      </c>
      <c r="DD31" s="548">
        <f t="shared" si="9"/>
        <v>454848</v>
      </c>
      <c r="DE31" s="548">
        <f t="shared" si="9"/>
        <v>454848</v>
      </c>
      <c r="DF31" s="548">
        <f t="shared" si="9"/>
        <v>0</v>
      </c>
      <c r="DG31" s="549">
        <f t="shared" si="61"/>
        <v>19427082</v>
      </c>
      <c r="DH31" s="547">
        <f t="shared" si="62"/>
        <v>3252525</v>
      </c>
      <c r="DI31" s="548">
        <f t="shared" si="62"/>
        <v>264095</v>
      </c>
      <c r="DJ31" s="548">
        <f t="shared" si="62"/>
        <v>2988430</v>
      </c>
      <c r="DK31" s="548">
        <f t="shared" si="62"/>
        <v>2243320</v>
      </c>
      <c r="DL31" s="548">
        <f t="shared" si="62"/>
        <v>745110</v>
      </c>
      <c r="DM31" s="547">
        <f t="shared" si="63"/>
        <v>0</v>
      </c>
      <c r="DN31" s="548">
        <f t="shared" si="10"/>
        <v>0</v>
      </c>
      <c r="DO31" s="548">
        <f t="shared" si="10"/>
        <v>0</v>
      </c>
      <c r="DP31" s="548">
        <f t="shared" si="10"/>
        <v>0</v>
      </c>
      <c r="DQ31" s="548">
        <f t="shared" si="10"/>
        <v>0</v>
      </c>
      <c r="DR31" s="548"/>
      <c r="DS31" s="548"/>
      <c r="DT31" s="548"/>
      <c r="DU31" s="548"/>
      <c r="DV31" s="548"/>
      <c r="DW31" s="547">
        <f t="shared" si="64"/>
        <v>0</v>
      </c>
      <c r="DX31" s="548">
        <f t="shared" si="11"/>
        <v>0</v>
      </c>
      <c r="DY31" s="548">
        <f t="shared" si="11"/>
        <v>0</v>
      </c>
      <c r="DZ31" s="548">
        <f t="shared" si="11"/>
        <v>0</v>
      </c>
      <c r="EA31" s="548">
        <f t="shared" si="11"/>
        <v>0</v>
      </c>
      <c r="EB31" s="547">
        <f t="shared" si="65"/>
        <v>273811</v>
      </c>
      <c r="EC31" s="548">
        <f t="shared" si="12"/>
        <v>903</v>
      </c>
      <c r="ED31" s="548">
        <f t="shared" si="12"/>
        <v>272908</v>
      </c>
      <c r="EE31" s="548">
        <f t="shared" si="12"/>
        <v>272908</v>
      </c>
      <c r="EF31" s="548">
        <f t="shared" si="12"/>
        <v>0</v>
      </c>
      <c r="EG31" s="549">
        <f t="shared" si="66"/>
        <v>3526336</v>
      </c>
      <c r="EH31" s="549">
        <f t="shared" si="67"/>
        <v>37078139</v>
      </c>
      <c r="EI31" s="550">
        <f t="shared" si="68"/>
        <v>2741434</v>
      </c>
      <c r="EJ31" s="550">
        <f t="shared" si="13"/>
        <v>34336705</v>
      </c>
      <c r="EK31" s="550">
        <f t="shared" si="13"/>
        <v>26745555</v>
      </c>
      <c r="EL31" s="550">
        <f t="shared" si="13"/>
        <v>7591150</v>
      </c>
      <c r="EM31" s="551">
        <f t="shared" si="69"/>
        <v>30532788</v>
      </c>
      <c r="EN31" s="551">
        <f t="shared" si="70"/>
        <v>0</v>
      </c>
      <c r="EO31" s="551">
        <f t="shared" si="71"/>
        <v>5617636</v>
      </c>
      <c r="EP31" s="551">
        <f t="shared" si="72"/>
        <v>0</v>
      </c>
      <c r="EQ31" s="551">
        <f t="shared" si="73"/>
        <v>927715</v>
      </c>
      <c r="ER31" s="547">
        <f t="shared" si="74"/>
        <v>0</v>
      </c>
      <c r="ES31" s="548">
        <f t="shared" si="74"/>
        <v>0</v>
      </c>
      <c r="ET31" s="548">
        <f t="shared" si="74"/>
        <v>0</v>
      </c>
      <c r="EU31" s="548">
        <f t="shared" si="74"/>
        <v>0</v>
      </c>
      <c r="EV31" s="548">
        <f t="shared" si="74"/>
        <v>0</v>
      </c>
      <c r="EW31" s="547">
        <f t="shared" si="75"/>
        <v>0</v>
      </c>
      <c r="EX31" s="547">
        <f t="shared" si="75"/>
        <v>0</v>
      </c>
      <c r="EY31" s="547">
        <f t="shared" si="75"/>
        <v>0</v>
      </c>
      <c r="EZ31" s="547">
        <f t="shared" si="75"/>
        <v>0</v>
      </c>
      <c r="FA31" s="547">
        <f t="shared" si="75"/>
        <v>0</v>
      </c>
      <c r="FB31" s="552">
        <f t="shared" si="76"/>
        <v>0</v>
      </c>
      <c r="FC31" s="552">
        <f t="shared" si="76"/>
        <v>0</v>
      </c>
      <c r="FD31" s="552">
        <f t="shared" si="76"/>
        <v>0</v>
      </c>
      <c r="FE31" s="552">
        <f t="shared" si="76"/>
        <v>0</v>
      </c>
      <c r="FF31" s="552">
        <f t="shared" si="76"/>
        <v>0</v>
      </c>
      <c r="FG31" s="552">
        <f t="shared" si="77"/>
        <v>0</v>
      </c>
      <c r="FH31" s="552">
        <f t="shared" si="77"/>
        <v>0</v>
      </c>
      <c r="FI31" s="552">
        <f t="shared" si="77"/>
        <v>0</v>
      </c>
      <c r="FJ31" s="552">
        <f t="shared" si="77"/>
        <v>0</v>
      </c>
      <c r="FK31" s="552">
        <f t="shared" si="77"/>
        <v>0</v>
      </c>
      <c r="FL31" s="547">
        <f t="shared" si="78"/>
        <v>113100</v>
      </c>
      <c r="FM31" s="547">
        <f t="shared" si="78"/>
        <v>2250</v>
      </c>
      <c r="FN31" s="547">
        <f t="shared" si="78"/>
        <v>110850</v>
      </c>
      <c r="FO31" s="547">
        <f t="shared" si="78"/>
        <v>110850</v>
      </c>
      <c r="FP31" s="547">
        <f t="shared" si="78"/>
        <v>0</v>
      </c>
      <c r="FQ31" s="547">
        <f t="shared" si="79"/>
        <v>0</v>
      </c>
      <c r="FR31" s="547">
        <f t="shared" si="79"/>
        <v>0</v>
      </c>
      <c r="FS31" s="547">
        <f t="shared" si="79"/>
        <v>0</v>
      </c>
      <c r="FT31" s="547">
        <f t="shared" si="79"/>
        <v>0</v>
      </c>
      <c r="FU31" s="547">
        <f t="shared" si="79"/>
        <v>0</v>
      </c>
      <c r="FV31" s="552">
        <f t="shared" si="80"/>
        <v>0</v>
      </c>
      <c r="FW31" s="552">
        <f t="shared" si="80"/>
        <v>0</v>
      </c>
      <c r="FX31" s="552">
        <f t="shared" si="80"/>
        <v>0</v>
      </c>
      <c r="FY31" s="552">
        <f t="shared" si="80"/>
        <v>0</v>
      </c>
      <c r="FZ31" s="552">
        <f t="shared" si="80"/>
        <v>0</v>
      </c>
      <c r="GA31" s="552">
        <f t="shared" si="81"/>
        <v>0</v>
      </c>
      <c r="GB31" s="552">
        <f t="shared" si="81"/>
        <v>0</v>
      </c>
      <c r="GC31" s="552">
        <f t="shared" si="81"/>
        <v>0</v>
      </c>
      <c r="GD31" s="552">
        <f t="shared" si="81"/>
        <v>0</v>
      </c>
      <c r="GE31" s="552">
        <f t="shared" si="81"/>
        <v>0</v>
      </c>
      <c r="GF31" s="552">
        <f t="shared" si="82"/>
        <v>0</v>
      </c>
      <c r="GG31" s="552">
        <f t="shared" si="82"/>
        <v>0</v>
      </c>
      <c r="GH31" s="552">
        <f t="shared" si="82"/>
        <v>0</v>
      </c>
      <c r="GI31" s="552">
        <f t="shared" si="82"/>
        <v>0</v>
      </c>
      <c r="GJ31" s="552">
        <f t="shared" si="82"/>
        <v>0</v>
      </c>
      <c r="GK31" s="552">
        <f t="shared" si="83"/>
        <v>0</v>
      </c>
      <c r="GL31" s="552">
        <f t="shared" si="83"/>
        <v>0</v>
      </c>
      <c r="GM31" s="552">
        <f t="shared" si="83"/>
        <v>0</v>
      </c>
      <c r="GN31" s="552">
        <f t="shared" si="83"/>
        <v>0</v>
      </c>
      <c r="GO31" s="552">
        <f t="shared" si="83"/>
        <v>0</v>
      </c>
      <c r="GP31" s="547">
        <f t="shared" si="84"/>
        <v>0</v>
      </c>
      <c r="GQ31" s="547">
        <f t="shared" si="84"/>
        <v>0</v>
      </c>
      <c r="GR31" s="547">
        <f t="shared" si="84"/>
        <v>0</v>
      </c>
      <c r="GS31" s="547">
        <f t="shared" si="84"/>
        <v>0</v>
      </c>
      <c r="GT31" s="547">
        <f t="shared" si="84"/>
        <v>0</v>
      </c>
      <c r="GU31" s="547">
        <f t="shared" si="85"/>
        <v>0</v>
      </c>
      <c r="GV31" s="547">
        <f t="shared" si="85"/>
        <v>0</v>
      </c>
      <c r="GW31" s="547">
        <f t="shared" si="85"/>
        <v>0</v>
      </c>
      <c r="GX31" s="547">
        <f t="shared" si="85"/>
        <v>0</v>
      </c>
      <c r="GY31" s="547">
        <f t="shared" si="85"/>
        <v>0</v>
      </c>
      <c r="GZ31" s="552">
        <f t="shared" si="86"/>
        <v>0</v>
      </c>
      <c r="HA31" s="552">
        <f t="shared" si="86"/>
        <v>0</v>
      </c>
      <c r="HB31" s="552">
        <f t="shared" si="86"/>
        <v>0</v>
      </c>
      <c r="HC31" s="552">
        <f t="shared" si="86"/>
        <v>0</v>
      </c>
      <c r="HD31" s="552">
        <f t="shared" si="86"/>
        <v>0</v>
      </c>
      <c r="HE31" s="552">
        <f t="shared" si="87"/>
        <v>0</v>
      </c>
      <c r="HF31" s="552">
        <f t="shared" si="87"/>
        <v>0</v>
      </c>
      <c r="HG31" s="552">
        <f t="shared" si="87"/>
        <v>0</v>
      </c>
      <c r="HH31" s="552">
        <f t="shared" si="87"/>
        <v>0</v>
      </c>
      <c r="HI31" s="552">
        <f t="shared" si="87"/>
        <v>0</v>
      </c>
      <c r="HJ31" s="547">
        <f t="shared" si="88"/>
        <v>0</v>
      </c>
      <c r="HK31" s="547">
        <f t="shared" si="88"/>
        <v>0</v>
      </c>
      <c r="HL31" s="547">
        <f t="shared" si="88"/>
        <v>0</v>
      </c>
      <c r="HM31" s="547">
        <f t="shared" si="88"/>
        <v>0</v>
      </c>
      <c r="HN31" s="547">
        <f t="shared" si="88"/>
        <v>0</v>
      </c>
      <c r="HO31" s="547">
        <f t="shared" si="89"/>
        <v>0</v>
      </c>
      <c r="HP31" s="547">
        <f t="shared" si="89"/>
        <v>0</v>
      </c>
      <c r="HQ31" s="547">
        <f t="shared" si="89"/>
        <v>0</v>
      </c>
      <c r="HR31" s="547">
        <f t="shared" si="89"/>
        <v>0</v>
      </c>
      <c r="HS31" s="547">
        <f t="shared" si="89"/>
        <v>0</v>
      </c>
      <c r="HT31" s="552">
        <f t="shared" si="90"/>
        <v>0</v>
      </c>
      <c r="HU31" s="552">
        <f t="shared" si="90"/>
        <v>0</v>
      </c>
      <c r="HV31" s="552">
        <f t="shared" si="90"/>
        <v>0</v>
      </c>
      <c r="HW31" s="552">
        <f t="shared" si="90"/>
        <v>0</v>
      </c>
      <c r="HX31" s="552">
        <f t="shared" si="90"/>
        <v>0</v>
      </c>
      <c r="HY31" s="552">
        <f t="shared" si="91"/>
        <v>0</v>
      </c>
      <c r="HZ31" s="552">
        <f t="shared" si="91"/>
        <v>0</v>
      </c>
      <c r="IA31" s="552">
        <f t="shared" si="91"/>
        <v>0</v>
      </c>
      <c r="IB31" s="552">
        <f t="shared" si="91"/>
        <v>0</v>
      </c>
      <c r="IC31" s="552">
        <f t="shared" si="91"/>
        <v>0</v>
      </c>
      <c r="ID31" s="547">
        <f t="shared" si="92"/>
        <v>0</v>
      </c>
      <c r="IE31" s="547">
        <f t="shared" si="92"/>
        <v>0</v>
      </c>
      <c r="IF31" s="547">
        <f t="shared" si="92"/>
        <v>0</v>
      </c>
      <c r="IG31" s="547">
        <f t="shared" si="92"/>
        <v>0</v>
      </c>
      <c r="IH31" s="547">
        <f t="shared" si="92"/>
        <v>0</v>
      </c>
      <c r="II31" s="547">
        <f t="shared" si="93"/>
        <v>0</v>
      </c>
      <c r="IJ31" s="547">
        <f t="shared" si="93"/>
        <v>0</v>
      </c>
      <c r="IK31" s="547">
        <f t="shared" si="93"/>
        <v>0</v>
      </c>
      <c r="IL31" s="547">
        <f t="shared" si="93"/>
        <v>0</v>
      </c>
      <c r="IM31" s="547">
        <f t="shared" si="93"/>
        <v>0</v>
      </c>
      <c r="IN31" s="552">
        <f t="shared" si="94"/>
        <v>0</v>
      </c>
      <c r="IO31" s="552">
        <f t="shared" si="94"/>
        <v>0</v>
      </c>
      <c r="IP31" s="552">
        <f t="shared" si="94"/>
        <v>0</v>
      </c>
      <c r="IQ31" s="552">
        <f t="shared" si="94"/>
        <v>0</v>
      </c>
      <c r="IR31" s="552">
        <f t="shared" si="94"/>
        <v>0</v>
      </c>
      <c r="IS31" s="552">
        <f t="shared" si="95"/>
        <v>0</v>
      </c>
      <c r="IT31" s="552">
        <f t="shared" si="95"/>
        <v>0</v>
      </c>
      <c r="IU31" s="552">
        <f t="shared" si="95"/>
        <v>0</v>
      </c>
      <c r="IV31" s="552">
        <f t="shared" si="95"/>
        <v>0</v>
      </c>
      <c r="IW31" s="552">
        <f t="shared" si="95"/>
        <v>0</v>
      </c>
      <c r="IX31" s="547">
        <f t="shared" si="96"/>
        <v>0</v>
      </c>
      <c r="IY31" s="547">
        <f t="shared" si="96"/>
        <v>0</v>
      </c>
      <c r="IZ31" s="547">
        <f t="shared" si="96"/>
        <v>0</v>
      </c>
      <c r="JA31" s="547">
        <f t="shared" si="96"/>
        <v>0</v>
      </c>
      <c r="JB31" s="547">
        <f t="shared" si="96"/>
        <v>0</v>
      </c>
      <c r="JC31" s="547">
        <f t="shared" si="97"/>
        <v>0</v>
      </c>
      <c r="JD31" s="547">
        <f t="shared" si="97"/>
        <v>0</v>
      </c>
      <c r="JE31" s="547">
        <f t="shared" si="97"/>
        <v>0</v>
      </c>
      <c r="JF31" s="547">
        <f t="shared" si="97"/>
        <v>0</v>
      </c>
      <c r="JG31" s="547">
        <f t="shared" si="97"/>
        <v>0</v>
      </c>
      <c r="JH31" s="552">
        <f t="shared" si="98"/>
        <v>0</v>
      </c>
      <c r="JI31" s="552">
        <f t="shared" si="98"/>
        <v>0</v>
      </c>
      <c r="JJ31" s="552">
        <f t="shared" si="98"/>
        <v>0</v>
      </c>
      <c r="JK31" s="552">
        <f t="shared" si="98"/>
        <v>0</v>
      </c>
      <c r="JL31" s="552">
        <f t="shared" si="98"/>
        <v>0</v>
      </c>
      <c r="JM31" s="552">
        <f t="shared" si="99"/>
        <v>0</v>
      </c>
      <c r="JN31" s="552">
        <f t="shared" si="99"/>
        <v>0</v>
      </c>
      <c r="JO31" s="552">
        <f t="shared" si="99"/>
        <v>0</v>
      </c>
      <c r="JP31" s="552">
        <f t="shared" si="99"/>
        <v>0</v>
      </c>
      <c r="JQ31" s="552">
        <f t="shared" si="99"/>
        <v>0</v>
      </c>
      <c r="JR31" s="547">
        <f t="shared" si="100"/>
        <v>0</v>
      </c>
      <c r="JS31" s="547">
        <f t="shared" si="100"/>
        <v>0</v>
      </c>
      <c r="JT31" s="547">
        <f t="shared" si="100"/>
        <v>0</v>
      </c>
      <c r="JU31" s="547">
        <f t="shared" si="100"/>
        <v>0</v>
      </c>
      <c r="JV31" s="547">
        <f t="shared" si="100"/>
        <v>0</v>
      </c>
      <c r="JW31" s="547">
        <f t="shared" si="101"/>
        <v>0</v>
      </c>
      <c r="JX31" s="547">
        <f t="shared" si="101"/>
        <v>0</v>
      </c>
      <c r="JY31" s="547">
        <f t="shared" si="101"/>
        <v>0</v>
      </c>
      <c r="JZ31" s="547">
        <f t="shared" si="101"/>
        <v>0</v>
      </c>
      <c r="KA31" s="547">
        <f t="shared" si="101"/>
        <v>0</v>
      </c>
      <c r="KB31" s="552">
        <f t="shared" si="102"/>
        <v>0</v>
      </c>
      <c r="KC31" s="552">
        <f t="shared" si="102"/>
        <v>0</v>
      </c>
      <c r="KD31" s="552">
        <f t="shared" si="102"/>
        <v>0</v>
      </c>
      <c r="KE31" s="552">
        <f t="shared" si="102"/>
        <v>0</v>
      </c>
      <c r="KF31" s="552">
        <f t="shared" si="102"/>
        <v>0</v>
      </c>
      <c r="KG31" s="552">
        <f t="shared" si="103"/>
        <v>0</v>
      </c>
      <c r="KH31" s="552">
        <f t="shared" si="103"/>
        <v>0</v>
      </c>
      <c r="KI31" s="552">
        <f t="shared" si="103"/>
        <v>0</v>
      </c>
      <c r="KJ31" s="552">
        <f t="shared" si="103"/>
        <v>0</v>
      </c>
      <c r="KK31" s="552">
        <f t="shared" si="103"/>
        <v>0</v>
      </c>
      <c r="KL31" s="552">
        <f t="shared" si="104"/>
        <v>113100</v>
      </c>
      <c r="KM31" s="552">
        <f t="shared" si="105"/>
        <v>0</v>
      </c>
      <c r="KN31" s="549">
        <f t="shared" si="106"/>
        <v>113100</v>
      </c>
      <c r="KO31" s="549">
        <f t="shared" si="106"/>
        <v>2250</v>
      </c>
      <c r="KP31" s="549">
        <f t="shared" si="106"/>
        <v>110850</v>
      </c>
      <c r="KQ31" s="549">
        <f t="shared" si="106"/>
        <v>110850</v>
      </c>
      <c r="KR31" s="549">
        <f t="shared" si="106"/>
        <v>0</v>
      </c>
      <c r="KS31" s="549">
        <f t="shared" si="44"/>
        <v>37191239</v>
      </c>
      <c r="KT31" s="550">
        <f t="shared" si="44"/>
        <v>2743684</v>
      </c>
      <c r="KU31" s="550">
        <f t="shared" si="44"/>
        <v>34447555</v>
      </c>
      <c r="KV31" s="550">
        <f t="shared" si="44"/>
        <v>26856405</v>
      </c>
      <c r="KW31" s="550">
        <f t="shared" si="44"/>
        <v>7591150</v>
      </c>
      <c r="KX31" s="537">
        <f t="shared" si="107"/>
        <v>37191.199999999997</v>
      </c>
      <c r="KY31" s="553">
        <f t="shared" si="108"/>
        <v>37078.1</v>
      </c>
      <c r="KZ31" s="553">
        <f t="shared" si="109"/>
        <v>113.1</v>
      </c>
      <c r="LA31" s="554">
        <f t="shared" si="110"/>
        <v>37191.199999999997</v>
      </c>
      <c r="LC31" s="723">
        <f t="shared" si="111"/>
        <v>0</v>
      </c>
      <c r="LD31" s="723">
        <f t="shared" si="112"/>
        <v>0</v>
      </c>
      <c r="LE31" s="723">
        <f t="shared" si="113"/>
        <v>0</v>
      </c>
      <c r="LF31" s="723">
        <f t="shared" si="114"/>
        <v>0</v>
      </c>
      <c r="LG31" s="723">
        <f t="shared" si="115"/>
        <v>1508</v>
      </c>
      <c r="LH31" s="723">
        <f t="shared" si="116"/>
        <v>0</v>
      </c>
      <c r="LI31" s="555"/>
      <c r="LJ31" s="555"/>
      <c r="LK31" s="555"/>
      <c r="LL31" s="555"/>
      <c r="LM31" s="555"/>
      <c r="LN31" s="555"/>
      <c r="LO31" s="555"/>
      <c r="LP31" s="555"/>
      <c r="LQ31" s="555"/>
      <c r="LR31" s="555"/>
      <c r="LS31" s="555"/>
      <c r="LT31" s="555"/>
      <c r="LU31" s="555"/>
      <c r="LV31" s="555"/>
      <c r="LW31" s="555"/>
      <c r="LX31" s="555"/>
      <c r="LY31" s="555"/>
      <c r="LZ31" s="555"/>
      <c r="MA31" s="555"/>
      <c r="MB31" s="555"/>
      <c r="MC31" s="555"/>
      <c r="MD31" s="555"/>
      <c r="ME31" s="555"/>
      <c r="MF31" s="555"/>
      <c r="MG31" s="555"/>
      <c r="MH31" s="555"/>
      <c r="MI31" s="555"/>
      <c r="MJ31" s="555"/>
      <c r="MK31" s="555"/>
      <c r="ML31" s="555"/>
      <c r="MM31" s="555"/>
      <c r="MN31" s="555"/>
      <c r="MO31" s="555"/>
      <c r="MP31" s="555"/>
      <c r="MQ31" s="555"/>
      <c r="MR31" s="555"/>
      <c r="MS31" s="555"/>
      <c r="MT31" s="555"/>
      <c r="MU31" s="555"/>
      <c r="MV31" s="555"/>
      <c r="MW31" s="555"/>
      <c r="MX31" s="555"/>
      <c r="MY31" s="555"/>
      <c r="MZ31" s="555"/>
      <c r="NA31" s="555"/>
      <c r="NB31" s="555"/>
      <c r="NC31" s="555"/>
      <c r="ND31" s="555"/>
      <c r="NE31" s="555"/>
      <c r="NF31" s="555"/>
      <c r="NG31" s="555"/>
      <c r="NH31" s="555"/>
      <c r="NI31" s="555"/>
      <c r="NJ31" s="555"/>
      <c r="NL31" s="749">
        <f t="shared" si="117"/>
        <v>0</v>
      </c>
      <c r="NM31" s="724">
        <f t="shared" si="118"/>
        <v>0</v>
      </c>
      <c r="NN31" s="724">
        <f t="shared" si="119"/>
        <v>0</v>
      </c>
      <c r="NO31" s="750">
        <f t="shared" si="120"/>
        <v>0</v>
      </c>
      <c r="NP31" s="751">
        <f t="shared" si="45"/>
        <v>0</v>
      </c>
      <c r="NQ31" s="751">
        <f t="shared" si="45"/>
        <v>0</v>
      </c>
      <c r="NR31" s="749">
        <f t="shared" si="121"/>
        <v>0</v>
      </c>
      <c r="NS31" s="724">
        <f t="shared" si="122"/>
        <v>0</v>
      </c>
      <c r="NT31" s="724">
        <f t="shared" si="123"/>
        <v>0</v>
      </c>
    </row>
    <row r="32" spans="1:384">
      <c r="A32" s="533" t="s">
        <v>803</v>
      </c>
      <c r="B32" s="534"/>
      <c r="C32" s="534"/>
      <c r="D32" s="534"/>
      <c r="E32" s="535">
        <f t="shared" si="46"/>
        <v>0</v>
      </c>
      <c r="F32" s="536"/>
      <c r="G32" s="536"/>
      <c r="H32" s="536"/>
      <c r="I32" s="535">
        <f t="shared" si="47"/>
        <v>0</v>
      </c>
      <c r="J32" s="537">
        <f t="shared" si="48"/>
        <v>0</v>
      </c>
      <c r="K32" s="560">
        <v>300</v>
      </c>
      <c r="L32" s="534"/>
      <c r="M32" s="556">
        <v>0</v>
      </c>
      <c r="N32" s="534"/>
      <c r="O32" s="538">
        <v>5</v>
      </c>
      <c r="P32" s="535">
        <f t="shared" si="1"/>
        <v>305</v>
      </c>
      <c r="Q32" s="560">
        <v>341</v>
      </c>
      <c r="R32" s="534"/>
      <c r="S32" s="556">
        <v>0</v>
      </c>
      <c r="T32" s="534"/>
      <c r="U32" s="538">
        <v>3</v>
      </c>
      <c r="V32" s="535">
        <f t="shared" si="2"/>
        <v>344</v>
      </c>
      <c r="W32" s="560">
        <v>40</v>
      </c>
      <c r="X32" s="534"/>
      <c r="Y32" s="534"/>
      <c r="Z32" s="534"/>
      <c r="AA32" s="538">
        <v>0</v>
      </c>
      <c r="AB32" s="535">
        <f t="shared" si="49"/>
        <v>40</v>
      </c>
      <c r="AC32" s="532">
        <f t="shared" si="50"/>
        <v>689</v>
      </c>
      <c r="AD32" s="558"/>
      <c r="AE32" s="558"/>
      <c r="AF32" s="558"/>
      <c r="AG32" s="558">
        <v>32</v>
      </c>
      <c r="AH32" s="558">
        <v>58</v>
      </c>
      <c r="AI32" s="558"/>
      <c r="AJ32" s="540"/>
      <c r="AK32" s="541">
        <v>0</v>
      </c>
      <c r="AL32" s="542"/>
      <c r="AM32" s="543">
        <v>0</v>
      </c>
      <c r="AN32" s="543"/>
      <c r="AO32" s="540"/>
      <c r="AP32" s="544"/>
      <c r="AQ32" s="543">
        <v>0</v>
      </c>
      <c r="AR32" s="541"/>
      <c r="AS32" s="541"/>
      <c r="AT32" s="534"/>
      <c r="AU32" s="534"/>
      <c r="AV32" s="543">
        <v>0</v>
      </c>
      <c r="AW32" s="543">
        <v>1</v>
      </c>
      <c r="AX32" s="541"/>
      <c r="AY32" s="543">
        <v>0</v>
      </c>
      <c r="AZ32" s="543"/>
      <c r="BA32" s="541"/>
      <c r="BB32" s="543"/>
      <c r="BC32" s="534"/>
      <c r="BD32" s="534"/>
      <c r="BE32" s="543">
        <v>4</v>
      </c>
      <c r="BF32" s="543">
        <v>1</v>
      </c>
      <c r="BG32" s="546"/>
      <c r="BH32" s="547">
        <f t="shared" si="51"/>
        <v>7556400</v>
      </c>
      <c r="BI32" s="548">
        <f t="shared" si="124"/>
        <v>647100</v>
      </c>
      <c r="BJ32" s="548">
        <f t="shared" si="124"/>
        <v>6909300</v>
      </c>
      <c r="BK32" s="548">
        <f t="shared" si="124"/>
        <v>5418600</v>
      </c>
      <c r="BL32" s="548">
        <f t="shared" si="124"/>
        <v>1490700</v>
      </c>
      <c r="BM32" s="547">
        <f t="shared" si="52"/>
        <v>0</v>
      </c>
      <c r="BN32" s="548">
        <f t="shared" si="4"/>
        <v>0</v>
      </c>
      <c r="BO32" s="548">
        <f t="shared" si="4"/>
        <v>0</v>
      </c>
      <c r="BP32" s="548">
        <f t="shared" si="4"/>
        <v>0</v>
      </c>
      <c r="BQ32" s="548">
        <f t="shared" si="4"/>
        <v>0</v>
      </c>
      <c r="BR32" s="547">
        <f t="shared" si="53"/>
        <v>0</v>
      </c>
      <c r="BS32" s="548">
        <f t="shared" si="5"/>
        <v>0</v>
      </c>
      <c r="BT32" s="548">
        <f t="shared" si="5"/>
        <v>0</v>
      </c>
      <c r="BU32" s="548">
        <f t="shared" si="5"/>
        <v>0</v>
      </c>
      <c r="BV32" s="548">
        <f t="shared" si="5"/>
        <v>0</v>
      </c>
      <c r="BW32" s="548"/>
      <c r="BX32" s="548"/>
      <c r="BY32" s="548"/>
      <c r="BZ32" s="548"/>
      <c r="CA32" s="548"/>
      <c r="CB32" s="547">
        <f t="shared" si="54"/>
        <v>987760</v>
      </c>
      <c r="CC32" s="548">
        <f t="shared" si="6"/>
        <v>2255</v>
      </c>
      <c r="CD32" s="548">
        <f t="shared" si="6"/>
        <v>985505</v>
      </c>
      <c r="CE32" s="548">
        <f t="shared" si="6"/>
        <v>985505</v>
      </c>
      <c r="CF32" s="548">
        <f t="shared" si="6"/>
        <v>0</v>
      </c>
      <c r="CG32" s="549">
        <f t="shared" si="55"/>
        <v>8544160</v>
      </c>
      <c r="CH32" s="547">
        <f t="shared" si="56"/>
        <v>11963985</v>
      </c>
      <c r="CI32" s="548">
        <f t="shared" si="56"/>
        <v>1000494</v>
      </c>
      <c r="CJ32" s="548">
        <f t="shared" si="56"/>
        <v>10963491</v>
      </c>
      <c r="CK32" s="548">
        <f t="shared" si="56"/>
        <v>8412129</v>
      </c>
      <c r="CL32" s="548">
        <f t="shared" si="56"/>
        <v>2551362</v>
      </c>
      <c r="CM32" s="547">
        <f t="shared" si="57"/>
        <v>0</v>
      </c>
      <c r="CN32" s="548">
        <f t="shared" si="7"/>
        <v>0</v>
      </c>
      <c r="CO32" s="548">
        <f t="shared" si="7"/>
        <v>0</v>
      </c>
      <c r="CP32" s="548">
        <f t="shared" si="7"/>
        <v>0</v>
      </c>
      <c r="CQ32" s="548">
        <f t="shared" si="7"/>
        <v>0</v>
      </c>
      <c r="CR32" s="547">
        <f t="shared" si="58"/>
        <v>0</v>
      </c>
      <c r="CS32" s="548">
        <f t="shared" si="58"/>
        <v>0</v>
      </c>
      <c r="CT32" s="548">
        <f t="shared" si="58"/>
        <v>0</v>
      </c>
      <c r="CU32" s="548">
        <f t="shared" si="58"/>
        <v>0</v>
      </c>
      <c r="CV32" s="548">
        <f t="shared" si="58"/>
        <v>0</v>
      </c>
      <c r="CW32" s="547">
        <f t="shared" si="59"/>
        <v>0</v>
      </c>
      <c r="CX32" s="548">
        <f t="shared" si="8"/>
        <v>0</v>
      </c>
      <c r="CY32" s="548">
        <f t="shared" si="8"/>
        <v>0</v>
      </c>
      <c r="CZ32" s="548">
        <f t="shared" si="8"/>
        <v>0</v>
      </c>
      <c r="DA32" s="548">
        <f t="shared" si="8"/>
        <v>0</v>
      </c>
      <c r="DB32" s="547">
        <f t="shared" si="60"/>
        <v>684528</v>
      </c>
      <c r="DC32" s="548">
        <f t="shared" si="9"/>
        <v>2256</v>
      </c>
      <c r="DD32" s="548">
        <f t="shared" si="9"/>
        <v>682272</v>
      </c>
      <c r="DE32" s="548">
        <f t="shared" si="9"/>
        <v>682272</v>
      </c>
      <c r="DF32" s="548">
        <f t="shared" si="9"/>
        <v>0</v>
      </c>
      <c r="DG32" s="549">
        <f t="shared" si="61"/>
        <v>12648513</v>
      </c>
      <c r="DH32" s="547">
        <f t="shared" si="62"/>
        <v>1530600</v>
      </c>
      <c r="DI32" s="548">
        <f t="shared" si="62"/>
        <v>124280</v>
      </c>
      <c r="DJ32" s="548">
        <f t="shared" si="62"/>
        <v>1406320</v>
      </c>
      <c r="DK32" s="548">
        <f t="shared" si="62"/>
        <v>1055680</v>
      </c>
      <c r="DL32" s="548">
        <f t="shared" si="62"/>
        <v>350640</v>
      </c>
      <c r="DM32" s="547">
        <f t="shared" si="63"/>
        <v>0</v>
      </c>
      <c r="DN32" s="548">
        <f t="shared" si="10"/>
        <v>0</v>
      </c>
      <c r="DO32" s="548">
        <f t="shared" si="10"/>
        <v>0</v>
      </c>
      <c r="DP32" s="548">
        <f t="shared" si="10"/>
        <v>0</v>
      </c>
      <c r="DQ32" s="548">
        <f t="shared" si="10"/>
        <v>0</v>
      </c>
      <c r="DR32" s="548"/>
      <c r="DS32" s="548"/>
      <c r="DT32" s="548"/>
      <c r="DU32" s="548"/>
      <c r="DV32" s="548"/>
      <c r="DW32" s="547">
        <f t="shared" si="64"/>
        <v>0</v>
      </c>
      <c r="DX32" s="548">
        <f t="shared" si="11"/>
        <v>0</v>
      </c>
      <c r="DY32" s="548">
        <f t="shared" si="11"/>
        <v>0</v>
      </c>
      <c r="DZ32" s="548">
        <f t="shared" si="11"/>
        <v>0</v>
      </c>
      <c r="EA32" s="548">
        <f t="shared" si="11"/>
        <v>0</v>
      </c>
      <c r="EB32" s="547">
        <f t="shared" si="65"/>
        <v>0</v>
      </c>
      <c r="EC32" s="548">
        <f t="shared" si="12"/>
        <v>0</v>
      </c>
      <c r="ED32" s="548">
        <f t="shared" si="12"/>
        <v>0</v>
      </c>
      <c r="EE32" s="548">
        <f t="shared" si="12"/>
        <v>0</v>
      </c>
      <c r="EF32" s="548">
        <f t="shared" si="12"/>
        <v>0</v>
      </c>
      <c r="EG32" s="549">
        <f t="shared" si="66"/>
        <v>1530600</v>
      </c>
      <c r="EH32" s="549">
        <f t="shared" si="67"/>
        <v>22723273</v>
      </c>
      <c r="EI32" s="550">
        <f t="shared" si="68"/>
        <v>1776385</v>
      </c>
      <c r="EJ32" s="550">
        <f t="shared" si="13"/>
        <v>20946888</v>
      </c>
      <c r="EK32" s="550">
        <f t="shared" si="13"/>
        <v>16554186</v>
      </c>
      <c r="EL32" s="550">
        <f t="shared" si="13"/>
        <v>4392702</v>
      </c>
      <c r="EM32" s="551">
        <f t="shared" si="69"/>
        <v>21050985</v>
      </c>
      <c r="EN32" s="551">
        <f t="shared" si="70"/>
        <v>0</v>
      </c>
      <c r="EO32" s="551">
        <f t="shared" si="71"/>
        <v>0</v>
      </c>
      <c r="EP32" s="551">
        <f t="shared" si="72"/>
        <v>0</v>
      </c>
      <c r="EQ32" s="551">
        <f t="shared" si="73"/>
        <v>1672288</v>
      </c>
      <c r="ER32" s="547">
        <f t="shared" si="74"/>
        <v>0</v>
      </c>
      <c r="ES32" s="548">
        <f t="shared" si="74"/>
        <v>0</v>
      </c>
      <c r="ET32" s="548">
        <f t="shared" si="74"/>
        <v>0</v>
      </c>
      <c r="EU32" s="548">
        <f t="shared" si="74"/>
        <v>0</v>
      </c>
      <c r="EV32" s="548">
        <f t="shared" si="74"/>
        <v>0</v>
      </c>
      <c r="EW32" s="547">
        <f t="shared" si="75"/>
        <v>0</v>
      </c>
      <c r="EX32" s="547">
        <f t="shared" si="75"/>
        <v>0</v>
      </c>
      <c r="EY32" s="547">
        <f t="shared" si="75"/>
        <v>0</v>
      </c>
      <c r="EZ32" s="547">
        <f t="shared" si="75"/>
        <v>0</v>
      </c>
      <c r="FA32" s="547">
        <f t="shared" si="75"/>
        <v>0</v>
      </c>
      <c r="FB32" s="552">
        <f t="shared" si="76"/>
        <v>0</v>
      </c>
      <c r="FC32" s="552">
        <f t="shared" si="76"/>
        <v>0</v>
      </c>
      <c r="FD32" s="552">
        <f t="shared" si="76"/>
        <v>0</v>
      </c>
      <c r="FE32" s="552">
        <f t="shared" si="76"/>
        <v>0</v>
      </c>
      <c r="FF32" s="552">
        <f t="shared" si="76"/>
        <v>0</v>
      </c>
      <c r="FG32" s="552">
        <f t="shared" si="77"/>
        <v>48256</v>
      </c>
      <c r="FH32" s="552">
        <f t="shared" si="77"/>
        <v>960</v>
      </c>
      <c r="FI32" s="552">
        <f t="shared" si="77"/>
        <v>47296</v>
      </c>
      <c r="FJ32" s="552">
        <f t="shared" si="77"/>
        <v>47296</v>
      </c>
      <c r="FK32" s="552">
        <f t="shared" si="77"/>
        <v>0</v>
      </c>
      <c r="FL32" s="547">
        <f t="shared" si="78"/>
        <v>87464</v>
      </c>
      <c r="FM32" s="547">
        <f t="shared" si="78"/>
        <v>1740</v>
      </c>
      <c r="FN32" s="547">
        <f t="shared" si="78"/>
        <v>85724</v>
      </c>
      <c r="FO32" s="547">
        <f t="shared" si="78"/>
        <v>85724</v>
      </c>
      <c r="FP32" s="547">
        <f t="shared" si="78"/>
        <v>0</v>
      </c>
      <c r="FQ32" s="547">
        <f t="shared" si="79"/>
        <v>0</v>
      </c>
      <c r="FR32" s="547">
        <f t="shared" si="79"/>
        <v>0</v>
      </c>
      <c r="FS32" s="547">
        <f t="shared" si="79"/>
        <v>0</v>
      </c>
      <c r="FT32" s="547">
        <f t="shared" si="79"/>
        <v>0</v>
      </c>
      <c r="FU32" s="547">
        <f t="shared" si="79"/>
        <v>0</v>
      </c>
      <c r="FV32" s="552">
        <f t="shared" si="80"/>
        <v>0</v>
      </c>
      <c r="FW32" s="552">
        <f t="shared" si="80"/>
        <v>0</v>
      </c>
      <c r="FX32" s="552">
        <f t="shared" si="80"/>
        <v>0</v>
      </c>
      <c r="FY32" s="552">
        <f t="shared" si="80"/>
        <v>0</v>
      </c>
      <c r="FZ32" s="552">
        <f t="shared" si="80"/>
        <v>0</v>
      </c>
      <c r="GA32" s="552">
        <f t="shared" si="81"/>
        <v>0</v>
      </c>
      <c r="GB32" s="552">
        <f t="shared" si="81"/>
        <v>0</v>
      </c>
      <c r="GC32" s="552">
        <f t="shared" si="81"/>
        <v>0</v>
      </c>
      <c r="GD32" s="552">
        <f t="shared" si="81"/>
        <v>0</v>
      </c>
      <c r="GE32" s="552">
        <f t="shared" si="81"/>
        <v>0</v>
      </c>
      <c r="GF32" s="552">
        <f t="shared" si="82"/>
        <v>0</v>
      </c>
      <c r="GG32" s="552">
        <f t="shared" si="82"/>
        <v>0</v>
      </c>
      <c r="GH32" s="552">
        <f t="shared" si="82"/>
        <v>0</v>
      </c>
      <c r="GI32" s="552">
        <f t="shared" si="82"/>
        <v>0</v>
      </c>
      <c r="GJ32" s="552">
        <f t="shared" si="82"/>
        <v>0</v>
      </c>
      <c r="GK32" s="552">
        <f t="shared" si="83"/>
        <v>0</v>
      </c>
      <c r="GL32" s="552">
        <f t="shared" si="83"/>
        <v>0</v>
      </c>
      <c r="GM32" s="552">
        <f t="shared" si="83"/>
        <v>0</v>
      </c>
      <c r="GN32" s="552">
        <f t="shared" si="83"/>
        <v>0</v>
      </c>
      <c r="GO32" s="552">
        <f t="shared" si="83"/>
        <v>0</v>
      </c>
      <c r="GP32" s="547">
        <f t="shared" si="84"/>
        <v>0</v>
      </c>
      <c r="GQ32" s="547">
        <f t="shared" si="84"/>
        <v>0</v>
      </c>
      <c r="GR32" s="547">
        <f t="shared" si="84"/>
        <v>0</v>
      </c>
      <c r="GS32" s="547">
        <f t="shared" si="84"/>
        <v>0</v>
      </c>
      <c r="GT32" s="547">
        <f t="shared" si="84"/>
        <v>0</v>
      </c>
      <c r="GU32" s="547">
        <f t="shared" si="85"/>
        <v>0</v>
      </c>
      <c r="GV32" s="547">
        <f t="shared" si="85"/>
        <v>0</v>
      </c>
      <c r="GW32" s="547">
        <f t="shared" si="85"/>
        <v>0</v>
      </c>
      <c r="GX32" s="547">
        <f t="shared" si="85"/>
        <v>0</v>
      </c>
      <c r="GY32" s="547">
        <f t="shared" si="85"/>
        <v>0</v>
      </c>
      <c r="GZ32" s="552">
        <f t="shared" si="86"/>
        <v>0</v>
      </c>
      <c r="HA32" s="552">
        <f t="shared" si="86"/>
        <v>0</v>
      </c>
      <c r="HB32" s="552">
        <f t="shared" si="86"/>
        <v>0</v>
      </c>
      <c r="HC32" s="552">
        <f t="shared" si="86"/>
        <v>0</v>
      </c>
      <c r="HD32" s="552">
        <f t="shared" si="86"/>
        <v>0</v>
      </c>
      <c r="HE32" s="552">
        <f t="shared" si="87"/>
        <v>0</v>
      </c>
      <c r="HF32" s="552">
        <f t="shared" si="87"/>
        <v>0</v>
      </c>
      <c r="HG32" s="552">
        <f t="shared" si="87"/>
        <v>0</v>
      </c>
      <c r="HH32" s="552">
        <f t="shared" si="87"/>
        <v>0</v>
      </c>
      <c r="HI32" s="552">
        <f t="shared" si="87"/>
        <v>0</v>
      </c>
      <c r="HJ32" s="547">
        <f t="shared" si="88"/>
        <v>0</v>
      </c>
      <c r="HK32" s="547">
        <f t="shared" si="88"/>
        <v>0</v>
      </c>
      <c r="HL32" s="547">
        <f t="shared" si="88"/>
        <v>0</v>
      </c>
      <c r="HM32" s="547">
        <f t="shared" si="88"/>
        <v>0</v>
      </c>
      <c r="HN32" s="547">
        <f t="shared" si="88"/>
        <v>0</v>
      </c>
      <c r="HO32" s="547">
        <f t="shared" si="89"/>
        <v>0</v>
      </c>
      <c r="HP32" s="547">
        <f t="shared" si="89"/>
        <v>0</v>
      </c>
      <c r="HQ32" s="547">
        <f t="shared" si="89"/>
        <v>0</v>
      </c>
      <c r="HR32" s="547">
        <f t="shared" si="89"/>
        <v>0</v>
      </c>
      <c r="HS32" s="547">
        <f t="shared" si="89"/>
        <v>0</v>
      </c>
      <c r="HT32" s="552">
        <f t="shared" si="90"/>
        <v>0</v>
      </c>
      <c r="HU32" s="552">
        <f t="shared" si="90"/>
        <v>0</v>
      </c>
      <c r="HV32" s="552">
        <f t="shared" si="90"/>
        <v>0</v>
      </c>
      <c r="HW32" s="552">
        <f t="shared" si="90"/>
        <v>0</v>
      </c>
      <c r="HX32" s="552">
        <f t="shared" si="90"/>
        <v>0</v>
      </c>
      <c r="HY32" s="552">
        <f t="shared" si="91"/>
        <v>0</v>
      </c>
      <c r="HZ32" s="552">
        <f t="shared" si="91"/>
        <v>0</v>
      </c>
      <c r="IA32" s="552">
        <f t="shared" si="91"/>
        <v>0</v>
      </c>
      <c r="IB32" s="552">
        <f t="shared" si="91"/>
        <v>0</v>
      </c>
      <c r="IC32" s="552">
        <f t="shared" si="91"/>
        <v>0</v>
      </c>
      <c r="ID32" s="547">
        <f t="shared" si="92"/>
        <v>0</v>
      </c>
      <c r="IE32" s="547">
        <f t="shared" si="92"/>
        <v>0</v>
      </c>
      <c r="IF32" s="547">
        <f t="shared" si="92"/>
        <v>0</v>
      </c>
      <c r="IG32" s="547">
        <f t="shared" si="92"/>
        <v>0</v>
      </c>
      <c r="IH32" s="547">
        <f t="shared" si="92"/>
        <v>0</v>
      </c>
      <c r="II32" s="547">
        <f t="shared" si="93"/>
        <v>251084</v>
      </c>
      <c r="IJ32" s="547">
        <f t="shared" si="93"/>
        <v>33104</v>
      </c>
      <c r="IK32" s="547">
        <f t="shared" si="93"/>
        <v>217980</v>
      </c>
      <c r="IL32" s="547">
        <f t="shared" si="93"/>
        <v>167250</v>
      </c>
      <c r="IM32" s="547">
        <f t="shared" si="93"/>
        <v>50730</v>
      </c>
      <c r="IN32" s="552">
        <f t="shared" si="94"/>
        <v>0</v>
      </c>
      <c r="IO32" s="552">
        <f t="shared" si="94"/>
        <v>0</v>
      </c>
      <c r="IP32" s="552">
        <f t="shared" si="94"/>
        <v>0</v>
      </c>
      <c r="IQ32" s="552">
        <f t="shared" si="94"/>
        <v>0</v>
      </c>
      <c r="IR32" s="552">
        <f t="shared" si="94"/>
        <v>0</v>
      </c>
      <c r="IS32" s="552">
        <f t="shared" si="95"/>
        <v>0</v>
      </c>
      <c r="IT32" s="552">
        <f t="shared" si="95"/>
        <v>0</v>
      </c>
      <c r="IU32" s="552">
        <f t="shared" si="95"/>
        <v>0</v>
      </c>
      <c r="IV32" s="552">
        <f t="shared" si="95"/>
        <v>0</v>
      </c>
      <c r="IW32" s="552">
        <f t="shared" si="95"/>
        <v>0</v>
      </c>
      <c r="IX32" s="547">
        <f t="shared" si="96"/>
        <v>0</v>
      </c>
      <c r="IY32" s="547">
        <f t="shared" si="96"/>
        <v>0</v>
      </c>
      <c r="IZ32" s="547">
        <f t="shared" si="96"/>
        <v>0</v>
      </c>
      <c r="JA32" s="547">
        <f t="shared" si="96"/>
        <v>0</v>
      </c>
      <c r="JB32" s="547">
        <f t="shared" si="96"/>
        <v>0</v>
      </c>
      <c r="JC32" s="547">
        <f t="shared" si="97"/>
        <v>0</v>
      </c>
      <c r="JD32" s="547">
        <f t="shared" si="97"/>
        <v>0</v>
      </c>
      <c r="JE32" s="547">
        <f t="shared" si="97"/>
        <v>0</v>
      </c>
      <c r="JF32" s="547">
        <f t="shared" si="97"/>
        <v>0</v>
      </c>
      <c r="JG32" s="547">
        <f t="shared" si="97"/>
        <v>0</v>
      </c>
      <c r="JH32" s="552">
        <f t="shared" si="98"/>
        <v>0</v>
      </c>
      <c r="JI32" s="552">
        <f t="shared" si="98"/>
        <v>0</v>
      </c>
      <c r="JJ32" s="552">
        <f t="shared" si="98"/>
        <v>0</v>
      </c>
      <c r="JK32" s="552">
        <f t="shared" si="98"/>
        <v>0</v>
      </c>
      <c r="JL32" s="552">
        <f t="shared" si="98"/>
        <v>0</v>
      </c>
      <c r="JM32" s="552">
        <f t="shared" si="99"/>
        <v>0</v>
      </c>
      <c r="JN32" s="552">
        <f t="shared" si="99"/>
        <v>0</v>
      </c>
      <c r="JO32" s="552">
        <f t="shared" si="99"/>
        <v>0</v>
      </c>
      <c r="JP32" s="552">
        <f t="shared" si="99"/>
        <v>0</v>
      </c>
      <c r="JQ32" s="552">
        <f t="shared" si="99"/>
        <v>0</v>
      </c>
      <c r="JR32" s="547">
        <f t="shared" si="100"/>
        <v>0</v>
      </c>
      <c r="JS32" s="547">
        <f t="shared" si="100"/>
        <v>0</v>
      </c>
      <c r="JT32" s="547">
        <f t="shared" si="100"/>
        <v>0</v>
      </c>
      <c r="JU32" s="547">
        <f t="shared" si="100"/>
        <v>0</v>
      </c>
      <c r="JV32" s="547">
        <f t="shared" si="100"/>
        <v>0</v>
      </c>
      <c r="JW32" s="547">
        <f t="shared" si="101"/>
        <v>676320</v>
      </c>
      <c r="JX32" s="547">
        <f t="shared" si="101"/>
        <v>51768</v>
      </c>
      <c r="JY32" s="547">
        <f t="shared" si="101"/>
        <v>624552</v>
      </c>
      <c r="JZ32" s="547">
        <f t="shared" si="101"/>
        <v>489816</v>
      </c>
      <c r="KA32" s="547">
        <f t="shared" si="101"/>
        <v>134736</v>
      </c>
      <c r="KB32" s="552">
        <f t="shared" si="102"/>
        <v>235584</v>
      </c>
      <c r="KC32" s="552">
        <f t="shared" si="102"/>
        <v>17604</v>
      </c>
      <c r="KD32" s="552">
        <f t="shared" si="102"/>
        <v>217980</v>
      </c>
      <c r="KE32" s="552">
        <f t="shared" si="102"/>
        <v>167250</v>
      </c>
      <c r="KF32" s="552">
        <f t="shared" si="102"/>
        <v>50730</v>
      </c>
      <c r="KG32" s="552">
        <f t="shared" si="103"/>
        <v>0</v>
      </c>
      <c r="KH32" s="552">
        <f t="shared" si="103"/>
        <v>0</v>
      </c>
      <c r="KI32" s="552">
        <f t="shared" si="103"/>
        <v>0</v>
      </c>
      <c r="KJ32" s="552">
        <f t="shared" si="103"/>
        <v>0</v>
      </c>
      <c r="KK32" s="552">
        <f t="shared" si="103"/>
        <v>0</v>
      </c>
      <c r="KL32" s="552">
        <f t="shared" si="104"/>
        <v>135720</v>
      </c>
      <c r="KM32" s="552">
        <f t="shared" si="105"/>
        <v>1162988</v>
      </c>
      <c r="KN32" s="549">
        <f t="shared" si="106"/>
        <v>1298708</v>
      </c>
      <c r="KO32" s="549">
        <f t="shared" si="106"/>
        <v>105176</v>
      </c>
      <c r="KP32" s="549">
        <f t="shared" si="106"/>
        <v>1193532</v>
      </c>
      <c r="KQ32" s="549">
        <f t="shared" si="106"/>
        <v>957336</v>
      </c>
      <c r="KR32" s="549">
        <f t="shared" si="106"/>
        <v>236196</v>
      </c>
      <c r="KS32" s="549">
        <f t="shared" si="44"/>
        <v>24021981</v>
      </c>
      <c r="KT32" s="550">
        <f t="shared" si="44"/>
        <v>1881561</v>
      </c>
      <c r="KU32" s="550">
        <f t="shared" si="44"/>
        <v>22140420</v>
      </c>
      <c r="KV32" s="550">
        <f t="shared" si="44"/>
        <v>17511522</v>
      </c>
      <c r="KW32" s="550">
        <f t="shared" si="44"/>
        <v>4628898</v>
      </c>
      <c r="KX32" s="537">
        <f t="shared" si="107"/>
        <v>24022</v>
      </c>
      <c r="KY32" s="553">
        <f t="shared" si="108"/>
        <v>23886.3</v>
      </c>
      <c r="KZ32" s="553">
        <f t="shared" si="109"/>
        <v>135.69999999999999</v>
      </c>
      <c r="LA32" s="554">
        <f t="shared" si="110"/>
        <v>24022</v>
      </c>
      <c r="LC32" s="723">
        <f t="shared" si="111"/>
        <v>0</v>
      </c>
      <c r="LD32" s="723">
        <f t="shared" si="112"/>
        <v>0</v>
      </c>
      <c r="LE32" s="723">
        <f t="shared" si="113"/>
        <v>0</v>
      </c>
      <c r="LF32" s="723">
        <f t="shared" si="114"/>
        <v>1508</v>
      </c>
      <c r="LG32" s="723">
        <f t="shared" si="115"/>
        <v>1508</v>
      </c>
      <c r="LH32" s="723">
        <f t="shared" si="116"/>
        <v>0</v>
      </c>
      <c r="LI32" s="555"/>
      <c r="LJ32" s="555"/>
      <c r="LK32" s="555"/>
      <c r="LL32" s="555"/>
      <c r="LM32" s="555"/>
      <c r="LN32" s="555"/>
      <c r="LO32" s="555"/>
      <c r="LP32" s="555"/>
      <c r="LQ32" s="555"/>
      <c r="LR32" s="555"/>
      <c r="LS32" s="555"/>
      <c r="LT32" s="555"/>
      <c r="LU32" s="555"/>
      <c r="LV32" s="555"/>
      <c r="LW32" s="555"/>
      <c r="LX32" s="555"/>
      <c r="LY32" s="555"/>
      <c r="LZ32" s="555"/>
      <c r="MA32" s="555"/>
      <c r="MB32" s="555"/>
      <c r="MC32" s="555"/>
      <c r="MD32" s="555"/>
      <c r="ME32" s="555"/>
      <c r="MF32" s="555"/>
      <c r="MG32" s="555"/>
      <c r="MH32" s="555"/>
      <c r="MI32" s="555"/>
      <c r="MJ32" s="555"/>
      <c r="MK32" s="555"/>
      <c r="ML32" s="555"/>
      <c r="MM32" s="555"/>
      <c r="MN32" s="555"/>
      <c r="MO32" s="555"/>
      <c r="MP32" s="555"/>
      <c r="MQ32" s="555"/>
      <c r="MR32" s="555"/>
      <c r="MS32" s="555"/>
      <c r="MT32" s="555"/>
      <c r="MU32" s="555"/>
      <c r="MV32" s="555"/>
      <c r="MW32" s="555"/>
      <c r="MX32" s="555"/>
      <c r="MY32" s="555"/>
      <c r="MZ32" s="555"/>
      <c r="NA32" s="555"/>
      <c r="NB32" s="555"/>
      <c r="NC32" s="555"/>
      <c r="ND32" s="555"/>
      <c r="NE32" s="555"/>
      <c r="NF32" s="555"/>
      <c r="NG32" s="555"/>
      <c r="NH32" s="555"/>
      <c r="NI32" s="555"/>
      <c r="NJ32" s="555"/>
      <c r="NL32" s="749">
        <f t="shared" si="117"/>
        <v>169080</v>
      </c>
      <c r="NM32" s="724">
        <f t="shared" si="118"/>
        <v>243334</v>
      </c>
      <c r="NN32" s="724">
        <f t="shared" si="119"/>
        <v>0</v>
      </c>
      <c r="NO32" s="750">
        <f t="shared" si="120"/>
        <v>156138</v>
      </c>
      <c r="NP32" s="751">
        <f t="shared" si="45"/>
        <v>217980</v>
      </c>
      <c r="NQ32" s="751">
        <f t="shared" si="45"/>
        <v>0</v>
      </c>
      <c r="NR32" s="749">
        <f t="shared" si="121"/>
        <v>12942</v>
      </c>
      <c r="NS32" s="724">
        <f t="shared" si="122"/>
        <v>25354</v>
      </c>
      <c r="NT32" s="724">
        <f t="shared" si="123"/>
        <v>0</v>
      </c>
    </row>
    <row r="33" spans="1:384">
      <c r="A33" s="533" t="s">
        <v>804</v>
      </c>
      <c r="B33" s="534"/>
      <c r="C33" s="534"/>
      <c r="D33" s="534"/>
      <c r="E33" s="535">
        <f t="shared" si="46"/>
        <v>0</v>
      </c>
      <c r="F33" s="536"/>
      <c r="G33" s="536"/>
      <c r="H33" s="536"/>
      <c r="I33" s="535">
        <f t="shared" si="47"/>
        <v>0</v>
      </c>
      <c r="J33" s="537">
        <f t="shared" si="48"/>
        <v>0</v>
      </c>
      <c r="K33" s="560">
        <v>191</v>
      </c>
      <c r="L33" s="534"/>
      <c r="M33" s="556">
        <v>27</v>
      </c>
      <c r="N33" s="534"/>
      <c r="O33" s="538">
        <v>4</v>
      </c>
      <c r="P33" s="535">
        <f t="shared" si="1"/>
        <v>222</v>
      </c>
      <c r="Q33" s="560">
        <v>160</v>
      </c>
      <c r="R33" s="534"/>
      <c r="S33" s="556">
        <v>53</v>
      </c>
      <c r="T33" s="534"/>
      <c r="U33" s="538">
        <v>4</v>
      </c>
      <c r="V33" s="535">
        <f t="shared" si="2"/>
        <v>217</v>
      </c>
      <c r="W33" s="560">
        <v>37</v>
      </c>
      <c r="X33" s="534"/>
      <c r="Y33" s="534"/>
      <c r="Z33" s="534"/>
      <c r="AA33" s="538">
        <v>0</v>
      </c>
      <c r="AB33" s="535">
        <f t="shared" si="49"/>
        <v>37</v>
      </c>
      <c r="AC33" s="532">
        <f t="shared" si="50"/>
        <v>476</v>
      </c>
      <c r="AD33" s="307"/>
      <c r="AE33" s="307"/>
      <c r="AF33" s="307"/>
      <c r="AG33" s="307"/>
      <c r="AH33" s="324">
        <v>25</v>
      </c>
      <c r="AI33" s="324">
        <v>12</v>
      </c>
      <c r="AJ33" s="540"/>
      <c r="AK33" s="541">
        <v>0</v>
      </c>
      <c r="AL33" s="542"/>
      <c r="AM33" s="543">
        <v>0</v>
      </c>
      <c r="AN33" s="543">
        <v>1</v>
      </c>
      <c r="AO33" s="540"/>
      <c r="AP33" s="544"/>
      <c r="AQ33" s="543">
        <v>1</v>
      </c>
      <c r="AR33" s="541"/>
      <c r="AS33" s="541"/>
      <c r="AT33" s="534"/>
      <c r="AU33" s="534"/>
      <c r="AV33" s="543">
        <v>2</v>
      </c>
      <c r="AW33" s="543">
        <v>1</v>
      </c>
      <c r="AX33" s="541"/>
      <c r="AY33" s="543">
        <v>0</v>
      </c>
      <c r="AZ33" s="543"/>
      <c r="BA33" s="541"/>
      <c r="BB33" s="543"/>
      <c r="BC33" s="534"/>
      <c r="BD33" s="534"/>
      <c r="BE33" s="543">
        <v>0</v>
      </c>
      <c r="BF33" s="543"/>
      <c r="BG33" s="546"/>
      <c r="BH33" s="547">
        <f t="shared" si="51"/>
        <v>4810908</v>
      </c>
      <c r="BI33" s="548">
        <f t="shared" si="124"/>
        <v>411987</v>
      </c>
      <c r="BJ33" s="548">
        <f t="shared" si="124"/>
        <v>4398921</v>
      </c>
      <c r="BK33" s="548">
        <f t="shared" si="124"/>
        <v>3449842</v>
      </c>
      <c r="BL33" s="548">
        <f t="shared" si="124"/>
        <v>949079</v>
      </c>
      <c r="BM33" s="547">
        <f t="shared" si="52"/>
        <v>0</v>
      </c>
      <c r="BN33" s="548">
        <f t="shared" si="4"/>
        <v>0</v>
      </c>
      <c r="BO33" s="548">
        <f t="shared" si="4"/>
        <v>0</v>
      </c>
      <c r="BP33" s="548">
        <f t="shared" si="4"/>
        <v>0</v>
      </c>
      <c r="BQ33" s="548">
        <f t="shared" si="4"/>
        <v>0</v>
      </c>
      <c r="BR33" s="547">
        <f t="shared" si="53"/>
        <v>1907037</v>
      </c>
      <c r="BS33" s="548">
        <f t="shared" si="5"/>
        <v>58239</v>
      </c>
      <c r="BT33" s="548">
        <f t="shared" si="5"/>
        <v>1848798</v>
      </c>
      <c r="BU33" s="548">
        <f t="shared" si="5"/>
        <v>1456083</v>
      </c>
      <c r="BV33" s="548">
        <f t="shared" si="5"/>
        <v>392715</v>
      </c>
      <c r="BW33" s="548"/>
      <c r="BX33" s="548"/>
      <c r="BY33" s="548"/>
      <c r="BZ33" s="548"/>
      <c r="CA33" s="548"/>
      <c r="CB33" s="547">
        <f t="shared" si="54"/>
        <v>790208</v>
      </c>
      <c r="CC33" s="548">
        <f t="shared" si="6"/>
        <v>1804</v>
      </c>
      <c r="CD33" s="548">
        <f t="shared" si="6"/>
        <v>788404</v>
      </c>
      <c r="CE33" s="548">
        <f t="shared" si="6"/>
        <v>788404</v>
      </c>
      <c r="CF33" s="548">
        <f t="shared" si="6"/>
        <v>0</v>
      </c>
      <c r="CG33" s="549">
        <f t="shared" si="55"/>
        <v>7508153</v>
      </c>
      <c r="CH33" s="547">
        <f t="shared" si="56"/>
        <v>5613600</v>
      </c>
      <c r="CI33" s="548">
        <f t="shared" si="56"/>
        <v>469440</v>
      </c>
      <c r="CJ33" s="548">
        <f t="shared" si="56"/>
        <v>5144160</v>
      </c>
      <c r="CK33" s="548">
        <f t="shared" si="56"/>
        <v>3947040</v>
      </c>
      <c r="CL33" s="548">
        <f t="shared" si="56"/>
        <v>1197120</v>
      </c>
      <c r="CM33" s="547">
        <f t="shared" si="57"/>
        <v>0</v>
      </c>
      <c r="CN33" s="548">
        <f t="shared" si="7"/>
        <v>0</v>
      </c>
      <c r="CO33" s="548">
        <f t="shared" si="7"/>
        <v>0</v>
      </c>
      <c r="CP33" s="548">
        <f t="shared" si="7"/>
        <v>0</v>
      </c>
      <c r="CQ33" s="548">
        <f t="shared" si="7"/>
        <v>0</v>
      </c>
      <c r="CR33" s="547">
        <f t="shared" si="58"/>
        <v>5191085</v>
      </c>
      <c r="CS33" s="548">
        <f t="shared" si="58"/>
        <v>155502</v>
      </c>
      <c r="CT33" s="548">
        <f t="shared" si="58"/>
        <v>5035583</v>
      </c>
      <c r="CU33" s="548">
        <f t="shared" si="58"/>
        <v>3877056</v>
      </c>
      <c r="CV33" s="548">
        <f t="shared" si="58"/>
        <v>1158527</v>
      </c>
      <c r="CW33" s="547">
        <f t="shared" si="59"/>
        <v>0</v>
      </c>
      <c r="CX33" s="548">
        <f t="shared" si="8"/>
        <v>0</v>
      </c>
      <c r="CY33" s="548">
        <f t="shared" si="8"/>
        <v>0</v>
      </c>
      <c r="CZ33" s="548">
        <f t="shared" si="8"/>
        <v>0</v>
      </c>
      <c r="DA33" s="548">
        <f t="shared" si="8"/>
        <v>0</v>
      </c>
      <c r="DB33" s="547">
        <f t="shared" si="60"/>
        <v>912704</v>
      </c>
      <c r="DC33" s="548">
        <f t="shared" si="9"/>
        <v>3008</v>
      </c>
      <c r="DD33" s="548">
        <f t="shared" si="9"/>
        <v>909696</v>
      </c>
      <c r="DE33" s="548">
        <f t="shared" si="9"/>
        <v>909696</v>
      </c>
      <c r="DF33" s="548">
        <f t="shared" si="9"/>
        <v>0</v>
      </c>
      <c r="DG33" s="549">
        <f t="shared" si="61"/>
        <v>11717389</v>
      </c>
      <c r="DH33" s="547">
        <f t="shared" si="62"/>
        <v>1415805</v>
      </c>
      <c r="DI33" s="548">
        <f t="shared" si="62"/>
        <v>114959</v>
      </c>
      <c r="DJ33" s="548">
        <f t="shared" si="62"/>
        <v>1300846</v>
      </c>
      <c r="DK33" s="548">
        <f t="shared" si="62"/>
        <v>976504</v>
      </c>
      <c r="DL33" s="548">
        <f t="shared" si="62"/>
        <v>324342</v>
      </c>
      <c r="DM33" s="547">
        <f t="shared" si="63"/>
        <v>0</v>
      </c>
      <c r="DN33" s="548">
        <f t="shared" si="10"/>
        <v>0</v>
      </c>
      <c r="DO33" s="548">
        <f t="shared" si="10"/>
        <v>0</v>
      </c>
      <c r="DP33" s="548">
        <f t="shared" si="10"/>
        <v>0</v>
      </c>
      <c r="DQ33" s="548">
        <f t="shared" si="10"/>
        <v>0</v>
      </c>
      <c r="DR33" s="548"/>
      <c r="DS33" s="548"/>
      <c r="DT33" s="548"/>
      <c r="DU33" s="548"/>
      <c r="DV33" s="548"/>
      <c r="DW33" s="547">
        <f t="shared" si="64"/>
        <v>0</v>
      </c>
      <c r="DX33" s="548">
        <f t="shared" si="11"/>
        <v>0</v>
      </c>
      <c r="DY33" s="548">
        <f t="shared" si="11"/>
        <v>0</v>
      </c>
      <c r="DZ33" s="548">
        <f t="shared" si="11"/>
        <v>0</v>
      </c>
      <c r="EA33" s="548">
        <f t="shared" si="11"/>
        <v>0</v>
      </c>
      <c r="EB33" s="547">
        <f t="shared" si="65"/>
        <v>0</v>
      </c>
      <c r="EC33" s="548">
        <f t="shared" si="12"/>
        <v>0</v>
      </c>
      <c r="ED33" s="548">
        <f t="shared" si="12"/>
        <v>0</v>
      </c>
      <c r="EE33" s="548">
        <f t="shared" si="12"/>
        <v>0</v>
      </c>
      <c r="EF33" s="548">
        <f t="shared" si="12"/>
        <v>0</v>
      </c>
      <c r="EG33" s="549">
        <f t="shared" si="66"/>
        <v>1415805</v>
      </c>
      <c r="EH33" s="549">
        <f t="shared" si="67"/>
        <v>20641347</v>
      </c>
      <c r="EI33" s="550">
        <f t="shared" si="68"/>
        <v>1214939</v>
      </c>
      <c r="EJ33" s="550">
        <f t="shared" si="13"/>
        <v>19426408</v>
      </c>
      <c r="EK33" s="550">
        <f t="shared" si="13"/>
        <v>15404625</v>
      </c>
      <c r="EL33" s="550">
        <f t="shared" si="13"/>
        <v>4021783</v>
      </c>
      <c r="EM33" s="551">
        <f t="shared" si="69"/>
        <v>11840313</v>
      </c>
      <c r="EN33" s="551">
        <f t="shared" si="70"/>
        <v>0</v>
      </c>
      <c r="EO33" s="551">
        <f t="shared" si="71"/>
        <v>7098122</v>
      </c>
      <c r="EP33" s="551">
        <f t="shared" si="72"/>
        <v>0</v>
      </c>
      <c r="EQ33" s="551">
        <f t="shared" si="73"/>
        <v>1702912</v>
      </c>
      <c r="ER33" s="547">
        <f t="shared" si="74"/>
        <v>0</v>
      </c>
      <c r="ES33" s="548">
        <f t="shared" si="74"/>
        <v>0</v>
      </c>
      <c r="ET33" s="548">
        <f t="shared" si="74"/>
        <v>0</v>
      </c>
      <c r="EU33" s="548">
        <f t="shared" si="74"/>
        <v>0</v>
      </c>
      <c r="EV33" s="548">
        <f t="shared" si="74"/>
        <v>0</v>
      </c>
      <c r="EW33" s="547">
        <f t="shared" si="75"/>
        <v>0</v>
      </c>
      <c r="EX33" s="547">
        <f t="shared" si="75"/>
        <v>0</v>
      </c>
      <c r="EY33" s="547">
        <f t="shared" si="75"/>
        <v>0</v>
      </c>
      <c r="EZ33" s="547">
        <f t="shared" si="75"/>
        <v>0</v>
      </c>
      <c r="FA33" s="547">
        <f t="shared" si="75"/>
        <v>0</v>
      </c>
      <c r="FB33" s="552">
        <f t="shared" si="76"/>
        <v>0</v>
      </c>
      <c r="FC33" s="552">
        <f t="shared" si="76"/>
        <v>0</v>
      </c>
      <c r="FD33" s="552">
        <f t="shared" si="76"/>
        <v>0</v>
      </c>
      <c r="FE33" s="552">
        <f t="shared" si="76"/>
        <v>0</v>
      </c>
      <c r="FF33" s="552">
        <f t="shared" si="76"/>
        <v>0</v>
      </c>
      <c r="FG33" s="552">
        <f t="shared" si="77"/>
        <v>0</v>
      </c>
      <c r="FH33" s="552">
        <f t="shared" si="77"/>
        <v>0</v>
      </c>
      <c r="FI33" s="552">
        <f t="shared" si="77"/>
        <v>0</v>
      </c>
      <c r="FJ33" s="552">
        <f t="shared" si="77"/>
        <v>0</v>
      </c>
      <c r="FK33" s="552">
        <f t="shared" si="77"/>
        <v>0</v>
      </c>
      <c r="FL33" s="547">
        <f t="shared" si="78"/>
        <v>37700</v>
      </c>
      <c r="FM33" s="547">
        <f t="shared" si="78"/>
        <v>750</v>
      </c>
      <c r="FN33" s="547">
        <f t="shared" si="78"/>
        <v>36950</v>
      </c>
      <c r="FO33" s="547">
        <f t="shared" si="78"/>
        <v>36950</v>
      </c>
      <c r="FP33" s="547">
        <f t="shared" si="78"/>
        <v>0</v>
      </c>
      <c r="FQ33" s="547">
        <f t="shared" si="79"/>
        <v>15492</v>
      </c>
      <c r="FR33" s="547">
        <f t="shared" si="79"/>
        <v>300</v>
      </c>
      <c r="FS33" s="547">
        <f t="shared" si="79"/>
        <v>15192</v>
      </c>
      <c r="FT33" s="547">
        <f t="shared" si="79"/>
        <v>15192</v>
      </c>
      <c r="FU33" s="547">
        <f t="shared" si="79"/>
        <v>0</v>
      </c>
      <c r="FV33" s="552">
        <f t="shared" si="80"/>
        <v>0</v>
      </c>
      <c r="FW33" s="552">
        <f t="shared" si="80"/>
        <v>0</v>
      </c>
      <c r="FX33" s="552">
        <f t="shared" si="80"/>
        <v>0</v>
      </c>
      <c r="FY33" s="552">
        <f t="shared" si="80"/>
        <v>0</v>
      </c>
      <c r="FZ33" s="552">
        <f t="shared" si="80"/>
        <v>0</v>
      </c>
      <c r="GA33" s="552">
        <f t="shared" si="81"/>
        <v>0</v>
      </c>
      <c r="GB33" s="552">
        <f t="shared" si="81"/>
        <v>0</v>
      </c>
      <c r="GC33" s="552">
        <f t="shared" si="81"/>
        <v>0</v>
      </c>
      <c r="GD33" s="552">
        <f t="shared" si="81"/>
        <v>0</v>
      </c>
      <c r="GE33" s="552">
        <f t="shared" si="81"/>
        <v>0</v>
      </c>
      <c r="GF33" s="552">
        <f t="shared" si="82"/>
        <v>0</v>
      </c>
      <c r="GG33" s="552">
        <f t="shared" si="82"/>
        <v>0</v>
      </c>
      <c r="GH33" s="552">
        <f t="shared" si="82"/>
        <v>0</v>
      </c>
      <c r="GI33" s="552">
        <f t="shared" si="82"/>
        <v>0</v>
      </c>
      <c r="GJ33" s="552">
        <f t="shared" si="82"/>
        <v>0</v>
      </c>
      <c r="GK33" s="552">
        <f t="shared" si="83"/>
        <v>0</v>
      </c>
      <c r="GL33" s="552">
        <f t="shared" si="83"/>
        <v>0</v>
      </c>
      <c r="GM33" s="552">
        <f t="shared" si="83"/>
        <v>0</v>
      </c>
      <c r="GN33" s="552">
        <f t="shared" si="83"/>
        <v>0</v>
      </c>
      <c r="GO33" s="552">
        <f t="shared" si="83"/>
        <v>0</v>
      </c>
      <c r="GP33" s="547">
        <f t="shared" si="84"/>
        <v>63964</v>
      </c>
      <c r="GQ33" s="547">
        <f t="shared" si="84"/>
        <v>27634</v>
      </c>
      <c r="GR33" s="547">
        <f t="shared" si="84"/>
        <v>36330</v>
      </c>
      <c r="GS33" s="547">
        <f t="shared" si="84"/>
        <v>27875</v>
      </c>
      <c r="GT33" s="547">
        <f t="shared" si="84"/>
        <v>8455</v>
      </c>
      <c r="GU33" s="547">
        <f t="shared" si="85"/>
        <v>0</v>
      </c>
      <c r="GV33" s="547">
        <f t="shared" si="85"/>
        <v>0</v>
      </c>
      <c r="GW33" s="547">
        <f t="shared" si="85"/>
        <v>0</v>
      </c>
      <c r="GX33" s="547">
        <f t="shared" si="85"/>
        <v>0</v>
      </c>
      <c r="GY33" s="547">
        <f t="shared" si="85"/>
        <v>0</v>
      </c>
      <c r="GZ33" s="552">
        <f t="shared" si="86"/>
        <v>0</v>
      </c>
      <c r="HA33" s="552">
        <f t="shared" si="86"/>
        <v>0</v>
      </c>
      <c r="HB33" s="552">
        <f t="shared" si="86"/>
        <v>0</v>
      </c>
      <c r="HC33" s="552">
        <f t="shared" si="86"/>
        <v>0</v>
      </c>
      <c r="HD33" s="552">
        <f t="shared" si="86"/>
        <v>0</v>
      </c>
      <c r="HE33" s="552">
        <f t="shared" si="87"/>
        <v>41364</v>
      </c>
      <c r="HF33" s="552">
        <f t="shared" si="87"/>
        <v>5034</v>
      </c>
      <c r="HG33" s="552">
        <f t="shared" si="87"/>
        <v>36330</v>
      </c>
      <c r="HH33" s="552">
        <f t="shared" si="87"/>
        <v>27875</v>
      </c>
      <c r="HI33" s="552">
        <f t="shared" si="87"/>
        <v>8455</v>
      </c>
      <c r="HJ33" s="547">
        <f t="shared" si="88"/>
        <v>0</v>
      </c>
      <c r="HK33" s="547">
        <f t="shared" si="88"/>
        <v>0</v>
      </c>
      <c r="HL33" s="547">
        <f t="shared" si="88"/>
        <v>0</v>
      </c>
      <c r="HM33" s="547">
        <f t="shared" si="88"/>
        <v>0</v>
      </c>
      <c r="HN33" s="547">
        <f t="shared" si="88"/>
        <v>0</v>
      </c>
      <c r="HO33" s="547">
        <f t="shared" si="89"/>
        <v>0</v>
      </c>
      <c r="HP33" s="547">
        <f t="shared" si="89"/>
        <v>0</v>
      </c>
      <c r="HQ33" s="547">
        <f t="shared" si="89"/>
        <v>0</v>
      </c>
      <c r="HR33" s="547">
        <f t="shared" si="89"/>
        <v>0</v>
      </c>
      <c r="HS33" s="547">
        <f t="shared" si="89"/>
        <v>0</v>
      </c>
      <c r="HT33" s="552">
        <f t="shared" si="90"/>
        <v>0</v>
      </c>
      <c r="HU33" s="552">
        <f t="shared" si="90"/>
        <v>0</v>
      </c>
      <c r="HV33" s="552">
        <f t="shared" si="90"/>
        <v>0</v>
      </c>
      <c r="HW33" s="552">
        <f t="shared" si="90"/>
        <v>0</v>
      </c>
      <c r="HX33" s="552">
        <f t="shared" si="90"/>
        <v>0</v>
      </c>
      <c r="HY33" s="552">
        <f t="shared" si="91"/>
        <v>0</v>
      </c>
      <c r="HZ33" s="552">
        <f t="shared" si="91"/>
        <v>0</v>
      </c>
      <c r="IA33" s="552">
        <f t="shared" si="91"/>
        <v>0</v>
      </c>
      <c r="IB33" s="552">
        <f t="shared" si="91"/>
        <v>0</v>
      </c>
      <c r="IC33" s="552">
        <f t="shared" si="91"/>
        <v>0</v>
      </c>
      <c r="ID33" s="547">
        <f t="shared" si="92"/>
        <v>369160</v>
      </c>
      <c r="IE33" s="547">
        <f t="shared" si="92"/>
        <v>56884</v>
      </c>
      <c r="IF33" s="547">
        <f t="shared" si="92"/>
        <v>312276</v>
      </c>
      <c r="IG33" s="547">
        <f t="shared" si="92"/>
        <v>244908</v>
      </c>
      <c r="IH33" s="547">
        <f t="shared" si="92"/>
        <v>67368</v>
      </c>
      <c r="II33" s="547">
        <f t="shared" si="93"/>
        <v>251084</v>
      </c>
      <c r="IJ33" s="547">
        <f t="shared" si="93"/>
        <v>33104</v>
      </c>
      <c r="IK33" s="547">
        <f t="shared" si="93"/>
        <v>217980</v>
      </c>
      <c r="IL33" s="547">
        <f t="shared" si="93"/>
        <v>167250</v>
      </c>
      <c r="IM33" s="547">
        <f t="shared" si="93"/>
        <v>50730</v>
      </c>
      <c r="IN33" s="552">
        <f t="shared" si="94"/>
        <v>0</v>
      </c>
      <c r="IO33" s="552">
        <f t="shared" si="94"/>
        <v>0</v>
      </c>
      <c r="IP33" s="552">
        <f t="shared" si="94"/>
        <v>0</v>
      </c>
      <c r="IQ33" s="552">
        <f t="shared" si="94"/>
        <v>0</v>
      </c>
      <c r="IR33" s="552">
        <f t="shared" si="94"/>
        <v>0</v>
      </c>
      <c r="IS33" s="552">
        <f t="shared" si="95"/>
        <v>0</v>
      </c>
      <c r="IT33" s="552">
        <f t="shared" si="95"/>
        <v>0</v>
      </c>
      <c r="IU33" s="552">
        <f t="shared" si="95"/>
        <v>0</v>
      </c>
      <c r="IV33" s="552">
        <f t="shared" si="95"/>
        <v>0</v>
      </c>
      <c r="IW33" s="552">
        <f t="shared" si="95"/>
        <v>0</v>
      </c>
      <c r="IX33" s="547">
        <f t="shared" si="96"/>
        <v>0</v>
      </c>
      <c r="IY33" s="547">
        <f t="shared" si="96"/>
        <v>0</v>
      </c>
      <c r="IZ33" s="547">
        <f t="shared" si="96"/>
        <v>0</v>
      </c>
      <c r="JA33" s="547">
        <f t="shared" si="96"/>
        <v>0</v>
      </c>
      <c r="JB33" s="547">
        <f t="shared" si="96"/>
        <v>0</v>
      </c>
      <c r="JC33" s="547">
        <f t="shared" si="97"/>
        <v>0</v>
      </c>
      <c r="JD33" s="547">
        <f t="shared" si="97"/>
        <v>0</v>
      </c>
      <c r="JE33" s="547">
        <f t="shared" si="97"/>
        <v>0</v>
      </c>
      <c r="JF33" s="547">
        <f t="shared" si="97"/>
        <v>0</v>
      </c>
      <c r="JG33" s="547">
        <f t="shared" si="97"/>
        <v>0</v>
      </c>
      <c r="JH33" s="552">
        <f t="shared" si="98"/>
        <v>0</v>
      </c>
      <c r="JI33" s="552">
        <f t="shared" si="98"/>
        <v>0</v>
      </c>
      <c r="JJ33" s="552">
        <f t="shared" si="98"/>
        <v>0</v>
      </c>
      <c r="JK33" s="552">
        <f t="shared" si="98"/>
        <v>0</v>
      </c>
      <c r="JL33" s="552">
        <f t="shared" si="98"/>
        <v>0</v>
      </c>
      <c r="JM33" s="552">
        <f t="shared" si="99"/>
        <v>0</v>
      </c>
      <c r="JN33" s="552">
        <f t="shared" si="99"/>
        <v>0</v>
      </c>
      <c r="JO33" s="552">
        <f t="shared" si="99"/>
        <v>0</v>
      </c>
      <c r="JP33" s="552">
        <f t="shared" si="99"/>
        <v>0</v>
      </c>
      <c r="JQ33" s="552">
        <f t="shared" si="99"/>
        <v>0</v>
      </c>
      <c r="JR33" s="547">
        <f t="shared" si="100"/>
        <v>0</v>
      </c>
      <c r="JS33" s="547">
        <f t="shared" si="100"/>
        <v>0</v>
      </c>
      <c r="JT33" s="547">
        <f t="shared" si="100"/>
        <v>0</v>
      </c>
      <c r="JU33" s="547">
        <f t="shared" si="100"/>
        <v>0</v>
      </c>
      <c r="JV33" s="547">
        <f t="shared" si="100"/>
        <v>0</v>
      </c>
      <c r="JW33" s="547">
        <f t="shared" si="101"/>
        <v>0</v>
      </c>
      <c r="JX33" s="547">
        <f t="shared" si="101"/>
        <v>0</v>
      </c>
      <c r="JY33" s="547">
        <f t="shared" si="101"/>
        <v>0</v>
      </c>
      <c r="JZ33" s="547">
        <f t="shared" si="101"/>
        <v>0</v>
      </c>
      <c r="KA33" s="547">
        <f t="shared" si="101"/>
        <v>0</v>
      </c>
      <c r="KB33" s="552">
        <f t="shared" si="102"/>
        <v>0</v>
      </c>
      <c r="KC33" s="552">
        <f t="shared" si="102"/>
        <v>0</v>
      </c>
      <c r="KD33" s="552">
        <f t="shared" si="102"/>
        <v>0</v>
      </c>
      <c r="KE33" s="552">
        <f t="shared" si="102"/>
        <v>0</v>
      </c>
      <c r="KF33" s="552">
        <f t="shared" si="102"/>
        <v>0</v>
      </c>
      <c r="KG33" s="552">
        <f t="shared" si="103"/>
        <v>0</v>
      </c>
      <c r="KH33" s="552">
        <f t="shared" si="103"/>
        <v>0</v>
      </c>
      <c r="KI33" s="552">
        <f t="shared" si="103"/>
        <v>0</v>
      </c>
      <c r="KJ33" s="552">
        <f t="shared" si="103"/>
        <v>0</v>
      </c>
      <c r="KK33" s="552">
        <f t="shared" si="103"/>
        <v>0</v>
      </c>
      <c r="KL33" s="552">
        <f t="shared" si="104"/>
        <v>53192</v>
      </c>
      <c r="KM33" s="552">
        <f t="shared" si="105"/>
        <v>725572</v>
      </c>
      <c r="KN33" s="549">
        <f t="shared" si="106"/>
        <v>778764</v>
      </c>
      <c r="KO33" s="549">
        <f t="shared" si="106"/>
        <v>123706</v>
      </c>
      <c r="KP33" s="549">
        <f t="shared" si="106"/>
        <v>655058</v>
      </c>
      <c r="KQ33" s="549">
        <f t="shared" si="106"/>
        <v>520050</v>
      </c>
      <c r="KR33" s="549">
        <f t="shared" si="106"/>
        <v>135008</v>
      </c>
      <c r="KS33" s="549">
        <f t="shared" si="44"/>
        <v>21420111</v>
      </c>
      <c r="KT33" s="550">
        <f t="shared" si="44"/>
        <v>1338645</v>
      </c>
      <c r="KU33" s="550">
        <f t="shared" si="44"/>
        <v>20081466</v>
      </c>
      <c r="KV33" s="550">
        <f t="shared" si="44"/>
        <v>15924675</v>
      </c>
      <c r="KW33" s="550">
        <f t="shared" si="44"/>
        <v>4156791</v>
      </c>
      <c r="KX33" s="537">
        <f t="shared" si="107"/>
        <v>21420.1</v>
      </c>
      <c r="KY33" s="553">
        <f t="shared" si="108"/>
        <v>21366.9</v>
      </c>
      <c r="KZ33" s="553">
        <f t="shared" si="109"/>
        <v>53.2</v>
      </c>
      <c r="LA33" s="554">
        <f t="shared" si="110"/>
        <v>21420.1</v>
      </c>
      <c r="LC33" s="723">
        <f t="shared" si="111"/>
        <v>0</v>
      </c>
      <c r="LD33" s="723">
        <f t="shared" si="112"/>
        <v>0</v>
      </c>
      <c r="LE33" s="723">
        <f t="shared" si="113"/>
        <v>0</v>
      </c>
      <c r="LF33" s="723">
        <f t="shared" si="114"/>
        <v>0</v>
      </c>
      <c r="LG33" s="723">
        <f t="shared" si="115"/>
        <v>1508</v>
      </c>
      <c r="LH33" s="723">
        <f t="shared" si="116"/>
        <v>1291</v>
      </c>
      <c r="LI33" s="555"/>
      <c r="LJ33" s="555"/>
      <c r="LK33" s="555"/>
      <c r="LL33" s="555"/>
      <c r="LM33" s="555"/>
      <c r="LN33" s="555"/>
      <c r="LO33" s="555"/>
      <c r="LP33" s="555"/>
      <c r="LQ33" s="555"/>
      <c r="LR33" s="555"/>
      <c r="LS33" s="555"/>
      <c r="LT33" s="555"/>
      <c r="LU33" s="555"/>
      <c r="LV33" s="555"/>
      <c r="LW33" s="555"/>
      <c r="LX33" s="555"/>
      <c r="LY33" s="555"/>
      <c r="LZ33" s="555"/>
      <c r="MA33" s="555"/>
      <c r="MB33" s="555"/>
      <c r="MC33" s="555"/>
      <c r="MD33" s="555"/>
      <c r="ME33" s="555"/>
      <c r="MF33" s="555"/>
      <c r="MG33" s="555"/>
      <c r="MH33" s="555"/>
      <c r="MI33" s="555"/>
      <c r="MJ33" s="555"/>
      <c r="MK33" s="555"/>
      <c r="ML33" s="555"/>
      <c r="MM33" s="555"/>
      <c r="MN33" s="555"/>
      <c r="MO33" s="555"/>
      <c r="MP33" s="555"/>
      <c r="MQ33" s="555"/>
      <c r="MR33" s="555"/>
      <c r="MS33" s="555"/>
      <c r="MT33" s="555"/>
      <c r="MU33" s="555"/>
      <c r="MV33" s="555"/>
      <c r="MW33" s="555"/>
      <c r="MX33" s="555"/>
      <c r="MY33" s="555"/>
      <c r="MZ33" s="555"/>
      <c r="NA33" s="555"/>
      <c r="NB33" s="555"/>
      <c r="NC33" s="555"/>
      <c r="ND33" s="555"/>
      <c r="NE33" s="555"/>
      <c r="NF33" s="555"/>
      <c r="NG33" s="555"/>
      <c r="NH33" s="555"/>
      <c r="NI33" s="555"/>
      <c r="NJ33" s="555"/>
      <c r="NL33" s="749">
        <f t="shared" si="117"/>
        <v>184580</v>
      </c>
      <c r="NM33" s="724">
        <f t="shared" si="118"/>
        <v>118804</v>
      </c>
      <c r="NN33" s="724">
        <f t="shared" si="119"/>
        <v>0</v>
      </c>
      <c r="NO33" s="750">
        <f t="shared" si="120"/>
        <v>156138</v>
      </c>
      <c r="NP33" s="751">
        <f t="shared" si="45"/>
        <v>96880</v>
      </c>
      <c r="NQ33" s="751">
        <f t="shared" si="45"/>
        <v>0</v>
      </c>
      <c r="NR33" s="749">
        <f t="shared" si="121"/>
        <v>28442</v>
      </c>
      <c r="NS33" s="724">
        <f t="shared" si="122"/>
        <v>21924</v>
      </c>
      <c r="NT33" s="724">
        <f t="shared" si="123"/>
        <v>0</v>
      </c>
    </row>
    <row r="34" spans="1:384">
      <c r="A34" s="533" t="s">
        <v>805</v>
      </c>
      <c r="B34" s="534"/>
      <c r="C34" s="534"/>
      <c r="D34" s="534"/>
      <c r="E34" s="535">
        <f t="shared" si="46"/>
        <v>0</v>
      </c>
      <c r="F34" s="536"/>
      <c r="G34" s="536"/>
      <c r="H34" s="536"/>
      <c r="I34" s="535">
        <f t="shared" si="47"/>
        <v>0</v>
      </c>
      <c r="J34" s="537">
        <f t="shared" si="48"/>
        <v>0</v>
      </c>
      <c r="K34" s="560">
        <v>517</v>
      </c>
      <c r="L34" s="534"/>
      <c r="M34" s="556">
        <v>0</v>
      </c>
      <c r="N34" s="534"/>
      <c r="O34" s="538">
        <v>1</v>
      </c>
      <c r="P34" s="535">
        <f t="shared" si="1"/>
        <v>518</v>
      </c>
      <c r="Q34" s="560">
        <v>534</v>
      </c>
      <c r="R34" s="534"/>
      <c r="S34" s="556">
        <v>0</v>
      </c>
      <c r="T34" s="534"/>
      <c r="U34" s="538">
        <v>1</v>
      </c>
      <c r="V34" s="535">
        <f t="shared" si="2"/>
        <v>535</v>
      </c>
      <c r="W34" s="560">
        <v>79</v>
      </c>
      <c r="X34" s="534"/>
      <c r="Y34" s="534"/>
      <c r="Z34" s="534"/>
      <c r="AA34" s="538">
        <v>1</v>
      </c>
      <c r="AB34" s="535">
        <f t="shared" si="49"/>
        <v>80</v>
      </c>
      <c r="AC34" s="532">
        <f t="shared" si="50"/>
        <v>1133</v>
      </c>
      <c r="AD34" s="324"/>
      <c r="AE34" s="324"/>
      <c r="AF34" s="324"/>
      <c r="AG34" s="324"/>
      <c r="AH34" s="324">
        <v>25</v>
      </c>
      <c r="AI34" s="324">
        <v>36</v>
      </c>
      <c r="AJ34" s="540"/>
      <c r="AK34" s="541">
        <v>0</v>
      </c>
      <c r="AL34" s="542"/>
      <c r="AM34" s="543">
        <v>0</v>
      </c>
      <c r="AN34" s="543"/>
      <c r="AO34" s="540"/>
      <c r="AP34" s="544"/>
      <c r="AQ34" s="543">
        <v>0</v>
      </c>
      <c r="AR34" s="541"/>
      <c r="AS34" s="541"/>
      <c r="AT34" s="534"/>
      <c r="AU34" s="534"/>
      <c r="AV34" s="543">
        <v>0</v>
      </c>
      <c r="AW34" s="543">
        <v>0</v>
      </c>
      <c r="AX34" s="541"/>
      <c r="AY34" s="543">
        <v>0</v>
      </c>
      <c r="AZ34" s="543"/>
      <c r="BA34" s="541"/>
      <c r="BB34" s="543"/>
      <c r="BC34" s="534"/>
      <c r="BD34" s="534"/>
      <c r="BE34" s="543">
        <v>0</v>
      </c>
      <c r="BF34" s="543"/>
      <c r="BG34" s="546"/>
      <c r="BH34" s="547">
        <f t="shared" si="51"/>
        <v>13022196</v>
      </c>
      <c r="BI34" s="548">
        <f t="shared" si="124"/>
        <v>1115169</v>
      </c>
      <c r="BJ34" s="548">
        <f t="shared" si="124"/>
        <v>11907027</v>
      </c>
      <c r="BK34" s="548">
        <f t="shared" si="124"/>
        <v>9338054</v>
      </c>
      <c r="BL34" s="548">
        <f t="shared" si="124"/>
        <v>2568973</v>
      </c>
      <c r="BM34" s="547">
        <f t="shared" si="52"/>
        <v>0</v>
      </c>
      <c r="BN34" s="548">
        <f t="shared" si="4"/>
        <v>0</v>
      </c>
      <c r="BO34" s="548">
        <f t="shared" si="4"/>
        <v>0</v>
      </c>
      <c r="BP34" s="548">
        <f t="shared" si="4"/>
        <v>0</v>
      </c>
      <c r="BQ34" s="548">
        <f t="shared" si="4"/>
        <v>0</v>
      </c>
      <c r="BR34" s="547">
        <f t="shared" si="53"/>
        <v>0</v>
      </c>
      <c r="BS34" s="548">
        <f t="shared" si="5"/>
        <v>0</v>
      </c>
      <c r="BT34" s="548">
        <f t="shared" si="5"/>
        <v>0</v>
      </c>
      <c r="BU34" s="548">
        <f t="shared" si="5"/>
        <v>0</v>
      </c>
      <c r="BV34" s="548">
        <f t="shared" si="5"/>
        <v>0</v>
      </c>
      <c r="BW34" s="548"/>
      <c r="BX34" s="548"/>
      <c r="BY34" s="548"/>
      <c r="BZ34" s="548"/>
      <c r="CA34" s="548"/>
      <c r="CB34" s="547">
        <f t="shared" si="54"/>
        <v>197552</v>
      </c>
      <c r="CC34" s="548">
        <f t="shared" si="6"/>
        <v>451</v>
      </c>
      <c r="CD34" s="548">
        <f t="shared" si="6"/>
        <v>197101</v>
      </c>
      <c r="CE34" s="548">
        <f t="shared" si="6"/>
        <v>197101</v>
      </c>
      <c r="CF34" s="548">
        <f t="shared" si="6"/>
        <v>0</v>
      </c>
      <c r="CG34" s="549">
        <f t="shared" si="55"/>
        <v>13219748</v>
      </c>
      <c r="CH34" s="547">
        <f t="shared" si="56"/>
        <v>18735390</v>
      </c>
      <c r="CI34" s="548">
        <f t="shared" si="56"/>
        <v>1566756</v>
      </c>
      <c r="CJ34" s="548">
        <f t="shared" si="56"/>
        <v>17168634</v>
      </c>
      <c r="CK34" s="548">
        <f t="shared" si="56"/>
        <v>13173246</v>
      </c>
      <c r="CL34" s="548">
        <f t="shared" si="56"/>
        <v>3995388</v>
      </c>
      <c r="CM34" s="547">
        <f t="shared" si="57"/>
        <v>0</v>
      </c>
      <c r="CN34" s="548">
        <f t="shared" si="7"/>
        <v>0</v>
      </c>
      <c r="CO34" s="548">
        <f t="shared" si="7"/>
        <v>0</v>
      </c>
      <c r="CP34" s="548">
        <f t="shared" si="7"/>
        <v>0</v>
      </c>
      <c r="CQ34" s="548">
        <f t="shared" si="7"/>
        <v>0</v>
      </c>
      <c r="CR34" s="547">
        <f t="shared" si="58"/>
        <v>0</v>
      </c>
      <c r="CS34" s="548">
        <f t="shared" si="58"/>
        <v>0</v>
      </c>
      <c r="CT34" s="548">
        <f t="shared" si="58"/>
        <v>0</v>
      </c>
      <c r="CU34" s="548">
        <f t="shared" si="58"/>
        <v>0</v>
      </c>
      <c r="CV34" s="548">
        <f t="shared" si="58"/>
        <v>0</v>
      </c>
      <c r="CW34" s="547">
        <f t="shared" si="59"/>
        <v>0</v>
      </c>
      <c r="CX34" s="548">
        <f t="shared" si="8"/>
        <v>0</v>
      </c>
      <c r="CY34" s="548">
        <f t="shared" si="8"/>
        <v>0</v>
      </c>
      <c r="CZ34" s="548">
        <f t="shared" si="8"/>
        <v>0</v>
      </c>
      <c r="DA34" s="548">
        <f t="shared" si="8"/>
        <v>0</v>
      </c>
      <c r="DB34" s="547">
        <f t="shared" si="60"/>
        <v>228176</v>
      </c>
      <c r="DC34" s="548">
        <f t="shared" si="9"/>
        <v>752</v>
      </c>
      <c r="DD34" s="548">
        <f t="shared" si="9"/>
        <v>227424</v>
      </c>
      <c r="DE34" s="548">
        <f t="shared" si="9"/>
        <v>227424</v>
      </c>
      <c r="DF34" s="548">
        <f t="shared" si="9"/>
        <v>0</v>
      </c>
      <c r="DG34" s="549">
        <f t="shared" si="61"/>
        <v>18963566</v>
      </c>
      <c r="DH34" s="547">
        <f t="shared" si="62"/>
        <v>3022935</v>
      </c>
      <c r="DI34" s="548">
        <f t="shared" si="62"/>
        <v>245453</v>
      </c>
      <c r="DJ34" s="548">
        <f t="shared" si="62"/>
        <v>2777482</v>
      </c>
      <c r="DK34" s="548">
        <f t="shared" si="62"/>
        <v>2084968</v>
      </c>
      <c r="DL34" s="548">
        <f t="shared" si="62"/>
        <v>692514</v>
      </c>
      <c r="DM34" s="547">
        <f t="shared" si="63"/>
        <v>0</v>
      </c>
      <c r="DN34" s="548">
        <f t="shared" si="10"/>
        <v>0</v>
      </c>
      <c r="DO34" s="548">
        <f t="shared" si="10"/>
        <v>0</v>
      </c>
      <c r="DP34" s="548">
        <f t="shared" si="10"/>
        <v>0</v>
      </c>
      <c r="DQ34" s="548">
        <f t="shared" si="10"/>
        <v>0</v>
      </c>
      <c r="DR34" s="548"/>
      <c r="DS34" s="548"/>
      <c r="DT34" s="548"/>
      <c r="DU34" s="548"/>
      <c r="DV34" s="548"/>
      <c r="DW34" s="547">
        <f t="shared" si="64"/>
        <v>0</v>
      </c>
      <c r="DX34" s="548">
        <f t="shared" si="11"/>
        <v>0</v>
      </c>
      <c r="DY34" s="548">
        <f t="shared" si="11"/>
        <v>0</v>
      </c>
      <c r="DZ34" s="548">
        <f t="shared" si="11"/>
        <v>0</v>
      </c>
      <c r="EA34" s="548">
        <f t="shared" si="11"/>
        <v>0</v>
      </c>
      <c r="EB34" s="547">
        <f t="shared" si="65"/>
        <v>273811</v>
      </c>
      <c r="EC34" s="548">
        <f t="shared" si="12"/>
        <v>903</v>
      </c>
      <c r="ED34" s="548">
        <f t="shared" si="12"/>
        <v>272908</v>
      </c>
      <c r="EE34" s="548">
        <f t="shared" si="12"/>
        <v>272908</v>
      </c>
      <c r="EF34" s="548">
        <f t="shared" si="12"/>
        <v>0</v>
      </c>
      <c r="EG34" s="549">
        <f t="shared" si="66"/>
        <v>3296746</v>
      </c>
      <c r="EH34" s="549">
        <f t="shared" si="67"/>
        <v>35480060</v>
      </c>
      <c r="EI34" s="550">
        <f t="shared" si="68"/>
        <v>2929484</v>
      </c>
      <c r="EJ34" s="550">
        <f t="shared" si="13"/>
        <v>32550576</v>
      </c>
      <c r="EK34" s="550">
        <f t="shared" si="13"/>
        <v>25293701</v>
      </c>
      <c r="EL34" s="550">
        <f t="shared" si="13"/>
        <v>7256875</v>
      </c>
      <c r="EM34" s="551">
        <f t="shared" si="69"/>
        <v>34780521</v>
      </c>
      <c r="EN34" s="551">
        <f t="shared" si="70"/>
        <v>0</v>
      </c>
      <c r="EO34" s="551">
        <f t="shared" si="71"/>
        <v>0</v>
      </c>
      <c r="EP34" s="551">
        <f t="shared" si="72"/>
        <v>0</v>
      </c>
      <c r="EQ34" s="551">
        <f t="shared" si="73"/>
        <v>699539</v>
      </c>
      <c r="ER34" s="547">
        <f t="shared" si="74"/>
        <v>0</v>
      </c>
      <c r="ES34" s="548">
        <f t="shared" si="74"/>
        <v>0</v>
      </c>
      <c r="ET34" s="548">
        <f t="shared" si="74"/>
        <v>0</v>
      </c>
      <c r="EU34" s="548">
        <f t="shared" si="74"/>
        <v>0</v>
      </c>
      <c r="EV34" s="548">
        <f t="shared" si="74"/>
        <v>0</v>
      </c>
      <c r="EW34" s="547">
        <f t="shared" si="75"/>
        <v>0</v>
      </c>
      <c r="EX34" s="547">
        <f t="shared" si="75"/>
        <v>0</v>
      </c>
      <c r="EY34" s="547">
        <f t="shared" si="75"/>
        <v>0</v>
      </c>
      <c r="EZ34" s="547">
        <f t="shared" si="75"/>
        <v>0</v>
      </c>
      <c r="FA34" s="547">
        <f t="shared" si="75"/>
        <v>0</v>
      </c>
      <c r="FB34" s="552">
        <f t="shared" si="76"/>
        <v>0</v>
      </c>
      <c r="FC34" s="552">
        <f t="shared" si="76"/>
        <v>0</v>
      </c>
      <c r="FD34" s="552">
        <f t="shared" si="76"/>
        <v>0</v>
      </c>
      <c r="FE34" s="552">
        <f t="shared" si="76"/>
        <v>0</v>
      </c>
      <c r="FF34" s="552">
        <f t="shared" si="76"/>
        <v>0</v>
      </c>
      <c r="FG34" s="552">
        <f t="shared" si="77"/>
        <v>0</v>
      </c>
      <c r="FH34" s="552">
        <f t="shared" si="77"/>
        <v>0</v>
      </c>
      <c r="FI34" s="552">
        <f t="shared" si="77"/>
        <v>0</v>
      </c>
      <c r="FJ34" s="552">
        <f t="shared" si="77"/>
        <v>0</v>
      </c>
      <c r="FK34" s="552">
        <f t="shared" si="77"/>
        <v>0</v>
      </c>
      <c r="FL34" s="547">
        <f t="shared" si="78"/>
        <v>37700</v>
      </c>
      <c r="FM34" s="547">
        <f t="shared" si="78"/>
        <v>750</v>
      </c>
      <c r="FN34" s="547">
        <f t="shared" si="78"/>
        <v>36950</v>
      </c>
      <c r="FO34" s="547">
        <f t="shared" si="78"/>
        <v>36950</v>
      </c>
      <c r="FP34" s="547">
        <f t="shared" si="78"/>
        <v>0</v>
      </c>
      <c r="FQ34" s="547">
        <f t="shared" si="79"/>
        <v>46476</v>
      </c>
      <c r="FR34" s="547">
        <f t="shared" si="79"/>
        <v>900</v>
      </c>
      <c r="FS34" s="547">
        <f t="shared" si="79"/>
        <v>45576</v>
      </c>
      <c r="FT34" s="547">
        <f t="shared" si="79"/>
        <v>45576</v>
      </c>
      <c r="FU34" s="547">
        <f t="shared" si="79"/>
        <v>0</v>
      </c>
      <c r="FV34" s="552">
        <f t="shared" si="80"/>
        <v>0</v>
      </c>
      <c r="FW34" s="552">
        <f t="shared" si="80"/>
        <v>0</v>
      </c>
      <c r="FX34" s="552">
        <f t="shared" si="80"/>
        <v>0</v>
      </c>
      <c r="FY34" s="552">
        <f t="shared" si="80"/>
        <v>0</v>
      </c>
      <c r="FZ34" s="552">
        <f t="shared" si="80"/>
        <v>0</v>
      </c>
      <c r="GA34" s="552">
        <f t="shared" si="81"/>
        <v>0</v>
      </c>
      <c r="GB34" s="552">
        <f t="shared" si="81"/>
        <v>0</v>
      </c>
      <c r="GC34" s="552">
        <f t="shared" si="81"/>
        <v>0</v>
      </c>
      <c r="GD34" s="552">
        <f t="shared" si="81"/>
        <v>0</v>
      </c>
      <c r="GE34" s="552">
        <f t="shared" si="81"/>
        <v>0</v>
      </c>
      <c r="GF34" s="552">
        <f t="shared" si="82"/>
        <v>0</v>
      </c>
      <c r="GG34" s="552">
        <f t="shared" si="82"/>
        <v>0</v>
      </c>
      <c r="GH34" s="552">
        <f t="shared" si="82"/>
        <v>0</v>
      </c>
      <c r="GI34" s="552">
        <f t="shared" si="82"/>
        <v>0</v>
      </c>
      <c r="GJ34" s="552">
        <f t="shared" si="82"/>
        <v>0</v>
      </c>
      <c r="GK34" s="552">
        <f t="shared" si="83"/>
        <v>0</v>
      </c>
      <c r="GL34" s="552">
        <f t="shared" si="83"/>
        <v>0</v>
      </c>
      <c r="GM34" s="552">
        <f t="shared" si="83"/>
        <v>0</v>
      </c>
      <c r="GN34" s="552">
        <f t="shared" si="83"/>
        <v>0</v>
      </c>
      <c r="GO34" s="552">
        <f t="shared" si="83"/>
        <v>0</v>
      </c>
      <c r="GP34" s="547">
        <f t="shared" si="84"/>
        <v>0</v>
      </c>
      <c r="GQ34" s="547">
        <f t="shared" si="84"/>
        <v>0</v>
      </c>
      <c r="GR34" s="547">
        <f t="shared" si="84"/>
        <v>0</v>
      </c>
      <c r="GS34" s="547">
        <f t="shared" si="84"/>
        <v>0</v>
      </c>
      <c r="GT34" s="547">
        <f t="shared" si="84"/>
        <v>0</v>
      </c>
      <c r="GU34" s="547">
        <f t="shared" si="85"/>
        <v>0</v>
      </c>
      <c r="GV34" s="547">
        <f t="shared" si="85"/>
        <v>0</v>
      </c>
      <c r="GW34" s="547">
        <f t="shared" si="85"/>
        <v>0</v>
      </c>
      <c r="GX34" s="547">
        <f t="shared" si="85"/>
        <v>0</v>
      </c>
      <c r="GY34" s="547">
        <f t="shared" si="85"/>
        <v>0</v>
      </c>
      <c r="GZ34" s="552">
        <f t="shared" si="86"/>
        <v>0</v>
      </c>
      <c r="HA34" s="552">
        <f t="shared" si="86"/>
        <v>0</v>
      </c>
      <c r="HB34" s="552">
        <f t="shared" si="86"/>
        <v>0</v>
      </c>
      <c r="HC34" s="552">
        <f t="shared" si="86"/>
        <v>0</v>
      </c>
      <c r="HD34" s="552">
        <f t="shared" si="86"/>
        <v>0</v>
      </c>
      <c r="HE34" s="552">
        <f t="shared" si="87"/>
        <v>0</v>
      </c>
      <c r="HF34" s="552">
        <f t="shared" si="87"/>
        <v>0</v>
      </c>
      <c r="HG34" s="552">
        <f t="shared" si="87"/>
        <v>0</v>
      </c>
      <c r="HH34" s="552">
        <f t="shared" si="87"/>
        <v>0</v>
      </c>
      <c r="HI34" s="552">
        <f t="shared" si="87"/>
        <v>0</v>
      </c>
      <c r="HJ34" s="547">
        <f t="shared" si="88"/>
        <v>0</v>
      </c>
      <c r="HK34" s="547">
        <f t="shared" si="88"/>
        <v>0</v>
      </c>
      <c r="HL34" s="547">
        <f t="shared" si="88"/>
        <v>0</v>
      </c>
      <c r="HM34" s="547">
        <f t="shared" si="88"/>
        <v>0</v>
      </c>
      <c r="HN34" s="547">
        <f t="shared" si="88"/>
        <v>0</v>
      </c>
      <c r="HO34" s="547">
        <f t="shared" si="89"/>
        <v>0</v>
      </c>
      <c r="HP34" s="547">
        <f t="shared" si="89"/>
        <v>0</v>
      </c>
      <c r="HQ34" s="547">
        <f t="shared" si="89"/>
        <v>0</v>
      </c>
      <c r="HR34" s="547">
        <f t="shared" si="89"/>
        <v>0</v>
      </c>
      <c r="HS34" s="547">
        <f t="shared" si="89"/>
        <v>0</v>
      </c>
      <c r="HT34" s="552">
        <f t="shared" si="90"/>
        <v>0</v>
      </c>
      <c r="HU34" s="552">
        <f t="shared" si="90"/>
        <v>0</v>
      </c>
      <c r="HV34" s="552">
        <f t="shared" si="90"/>
        <v>0</v>
      </c>
      <c r="HW34" s="552">
        <f t="shared" si="90"/>
        <v>0</v>
      </c>
      <c r="HX34" s="552">
        <f t="shared" si="90"/>
        <v>0</v>
      </c>
      <c r="HY34" s="552">
        <f t="shared" si="91"/>
        <v>0</v>
      </c>
      <c r="HZ34" s="552">
        <f t="shared" si="91"/>
        <v>0</v>
      </c>
      <c r="IA34" s="552">
        <f t="shared" si="91"/>
        <v>0</v>
      </c>
      <c r="IB34" s="552">
        <f t="shared" si="91"/>
        <v>0</v>
      </c>
      <c r="IC34" s="552">
        <f t="shared" si="91"/>
        <v>0</v>
      </c>
      <c r="ID34" s="547">
        <f t="shared" si="92"/>
        <v>0</v>
      </c>
      <c r="IE34" s="547">
        <f t="shared" si="92"/>
        <v>0</v>
      </c>
      <c r="IF34" s="547">
        <f t="shared" si="92"/>
        <v>0</v>
      </c>
      <c r="IG34" s="547">
        <f t="shared" si="92"/>
        <v>0</v>
      </c>
      <c r="IH34" s="547">
        <f t="shared" si="92"/>
        <v>0</v>
      </c>
      <c r="II34" s="547">
        <f t="shared" si="93"/>
        <v>0</v>
      </c>
      <c r="IJ34" s="547">
        <f t="shared" si="93"/>
        <v>0</v>
      </c>
      <c r="IK34" s="547">
        <f t="shared" si="93"/>
        <v>0</v>
      </c>
      <c r="IL34" s="547">
        <f t="shared" si="93"/>
        <v>0</v>
      </c>
      <c r="IM34" s="547">
        <f t="shared" si="93"/>
        <v>0</v>
      </c>
      <c r="IN34" s="552">
        <f t="shared" si="94"/>
        <v>0</v>
      </c>
      <c r="IO34" s="552">
        <f t="shared" si="94"/>
        <v>0</v>
      </c>
      <c r="IP34" s="552">
        <f t="shared" si="94"/>
        <v>0</v>
      </c>
      <c r="IQ34" s="552">
        <f t="shared" si="94"/>
        <v>0</v>
      </c>
      <c r="IR34" s="552">
        <f t="shared" si="94"/>
        <v>0</v>
      </c>
      <c r="IS34" s="552">
        <f t="shared" si="95"/>
        <v>0</v>
      </c>
      <c r="IT34" s="552">
        <f t="shared" si="95"/>
        <v>0</v>
      </c>
      <c r="IU34" s="552">
        <f t="shared" si="95"/>
        <v>0</v>
      </c>
      <c r="IV34" s="552">
        <f t="shared" si="95"/>
        <v>0</v>
      </c>
      <c r="IW34" s="552">
        <f t="shared" si="95"/>
        <v>0</v>
      </c>
      <c r="IX34" s="547">
        <f t="shared" si="96"/>
        <v>0</v>
      </c>
      <c r="IY34" s="547">
        <f t="shared" si="96"/>
        <v>0</v>
      </c>
      <c r="IZ34" s="547">
        <f t="shared" si="96"/>
        <v>0</v>
      </c>
      <c r="JA34" s="547">
        <f t="shared" si="96"/>
        <v>0</v>
      </c>
      <c r="JB34" s="547">
        <f t="shared" si="96"/>
        <v>0</v>
      </c>
      <c r="JC34" s="547">
        <f t="shared" si="97"/>
        <v>0</v>
      </c>
      <c r="JD34" s="547">
        <f t="shared" si="97"/>
        <v>0</v>
      </c>
      <c r="JE34" s="547">
        <f t="shared" si="97"/>
        <v>0</v>
      </c>
      <c r="JF34" s="547">
        <f t="shared" si="97"/>
        <v>0</v>
      </c>
      <c r="JG34" s="547">
        <f t="shared" si="97"/>
        <v>0</v>
      </c>
      <c r="JH34" s="552">
        <f t="shared" si="98"/>
        <v>0</v>
      </c>
      <c r="JI34" s="552">
        <f t="shared" si="98"/>
        <v>0</v>
      </c>
      <c r="JJ34" s="552">
        <f t="shared" si="98"/>
        <v>0</v>
      </c>
      <c r="JK34" s="552">
        <f t="shared" si="98"/>
        <v>0</v>
      </c>
      <c r="JL34" s="552">
        <f t="shared" si="98"/>
        <v>0</v>
      </c>
      <c r="JM34" s="552">
        <f t="shared" si="99"/>
        <v>0</v>
      </c>
      <c r="JN34" s="552">
        <f t="shared" si="99"/>
        <v>0</v>
      </c>
      <c r="JO34" s="552">
        <f t="shared" si="99"/>
        <v>0</v>
      </c>
      <c r="JP34" s="552">
        <f t="shared" si="99"/>
        <v>0</v>
      </c>
      <c r="JQ34" s="552">
        <f t="shared" si="99"/>
        <v>0</v>
      </c>
      <c r="JR34" s="547">
        <f t="shared" si="100"/>
        <v>0</v>
      </c>
      <c r="JS34" s="547">
        <f t="shared" si="100"/>
        <v>0</v>
      </c>
      <c r="JT34" s="547">
        <f t="shared" si="100"/>
        <v>0</v>
      </c>
      <c r="JU34" s="547">
        <f t="shared" si="100"/>
        <v>0</v>
      </c>
      <c r="JV34" s="547">
        <f t="shared" si="100"/>
        <v>0</v>
      </c>
      <c r="JW34" s="547">
        <f t="shared" si="101"/>
        <v>0</v>
      </c>
      <c r="JX34" s="547">
        <f t="shared" si="101"/>
        <v>0</v>
      </c>
      <c r="JY34" s="547">
        <f t="shared" si="101"/>
        <v>0</v>
      </c>
      <c r="JZ34" s="547">
        <f t="shared" si="101"/>
        <v>0</v>
      </c>
      <c r="KA34" s="547">
        <f t="shared" si="101"/>
        <v>0</v>
      </c>
      <c r="KB34" s="552">
        <f t="shared" si="102"/>
        <v>0</v>
      </c>
      <c r="KC34" s="552">
        <f t="shared" si="102"/>
        <v>0</v>
      </c>
      <c r="KD34" s="552">
        <f t="shared" si="102"/>
        <v>0</v>
      </c>
      <c r="KE34" s="552">
        <f t="shared" si="102"/>
        <v>0</v>
      </c>
      <c r="KF34" s="552">
        <f t="shared" si="102"/>
        <v>0</v>
      </c>
      <c r="KG34" s="552">
        <f t="shared" si="103"/>
        <v>0</v>
      </c>
      <c r="KH34" s="552">
        <f t="shared" si="103"/>
        <v>0</v>
      </c>
      <c r="KI34" s="552">
        <f t="shared" si="103"/>
        <v>0</v>
      </c>
      <c r="KJ34" s="552">
        <f t="shared" si="103"/>
        <v>0</v>
      </c>
      <c r="KK34" s="552">
        <f t="shared" si="103"/>
        <v>0</v>
      </c>
      <c r="KL34" s="552">
        <f t="shared" si="104"/>
        <v>84176</v>
      </c>
      <c r="KM34" s="552">
        <f t="shared" si="105"/>
        <v>0</v>
      </c>
      <c r="KN34" s="549">
        <f t="shared" si="106"/>
        <v>84176</v>
      </c>
      <c r="KO34" s="549">
        <f t="shared" si="106"/>
        <v>1650</v>
      </c>
      <c r="KP34" s="549">
        <f t="shared" si="106"/>
        <v>82526</v>
      </c>
      <c r="KQ34" s="549">
        <f t="shared" si="106"/>
        <v>82526</v>
      </c>
      <c r="KR34" s="549">
        <f t="shared" si="106"/>
        <v>0</v>
      </c>
      <c r="KS34" s="549">
        <f t="shared" si="44"/>
        <v>35564236</v>
      </c>
      <c r="KT34" s="550">
        <f t="shared" si="44"/>
        <v>2931134</v>
      </c>
      <c r="KU34" s="550">
        <f t="shared" si="44"/>
        <v>32633102</v>
      </c>
      <c r="KV34" s="550">
        <f t="shared" si="44"/>
        <v>25376227</v>
      </c>
      <c r="KW34" s="550">
        <f t="shared" si="44"/>
        <v>7256875</v>
      </c>
      <c r="KX34" s="537">
        <f t="shared" si="107"/>
        <v>35564.199999999997</v>
      </c>
      <c r="KY34" s="553">
        <f t="shared" si="108"/>
        <v>35480.1</v>
      </c>
      <c r="KZ34" s="553">
        <f t="shared" si="109"/>
        <v>84.2</v>
      </c>
      <c r="LA34" s="554">
        <f t="shared" si="110"/>
        <v>35564.300000000003</v>
      </c>
      <c r="LC34" s="723">
        <f t="shared" si="111"/>
        <v>0</v>
      </c>
      <c r="LD34" s="723">
        <f t="shared" si="112"/>
        <v>0</v>
      </c>
      <c r="LE34" s="723">
        <f t="shared" si="113"/>
        <v>0</v>
      </c>
      <c r="LF34" s="723">
        <f t="shared" si="114"/>
        <v>0</v>
      </c>
      <c r="LG34" s="723">
        <f t="shared" si="115"/>
        <v>1508</v>
      </c>
      <c r="LH34" s="723">
        <f t="shared" si="116"/>
        <v>1291</v>
      </c>
      <c r="LI34" s="555"/>
      <c r="LJ34" s="555"/>
      <c r="LK34" s="555"/>
      <c r="LL34" s="555"/>
      <c r="LM34" s="555"/>
      <c r="LN34" s="555"/>
      <c r="LO34" s="555"/>
      <c r="LP34" s="555"/>
      <c r="LQ34" s="555"/>
      <c r="LR34" s="555"/>
      <c r="LS34" s="555"/>
      <c r="LT34" s="555"/>
      <c r="LU34" s="555"/>
      <c r="LV34" s="555"/>
      <c r="LW34" s="555"/>
      <c r="LX34" s="555"/>
      <c r="LY34" s="555"/>
      <c r="LZ34" s="555"/>
      <c r="MA34" s="555"/>
      <c r="MB34" s="555"/>
      <c r="MC34" s="555"/>
      <c r="MD34" s="555"/>
      <c r="ME34" s="555"/>
      <c r="MF34" s="555"/>
      <c r="MG34" s="555"/>
      <c r="MH34" s="555"/>
      <c r="MI34" s="555"/>
      <c r="MJ34" s="555"/>
      <c r="MK34" s="555"/>
      <c r="ML34" s="555"/>
      <c r="MM34" s="555"/>
      <c r="MN34" s="555"/>
      <c r="MO34" s="555"/>
      <c r="MP34" s="555"/>
      <c r="MQ34" s="555"/>
      <c r="MR34" s="555"/>
      <c r="MS34" s="555"/>
      <c r="MT34" s="555"/>
      <c r="MU34" s="555"/>
      <c r="MV34" s="555"/>
      <c r="MW34" s="555"/>
      <c r="MX34" s="555"/>
      <c r="MY34" s="555"/>
      <c r="MZ34" s="555"/>
      <c r="NA34" s="555"/>
      <c r="NB34" s="555"/>
      <c r="NC34" s="555"/>
      <c r="ND34" s="555"/>
      <c r="NE34" s="555"/>
      <c r="NF34" s="555"/>
      <c r="NG34" s="555"/>
      <c r="NH34" s="555"/>
      <c r="NI34" s="555"/>
      <c r="NJ34" s="555"/>
      <c r="NL34" s="749">
        <f t="shared" si="117"/>
        <v>0</v>
      </c>
      <c r="NM34" s="724">
        <f t="shared" si="118"/>
        <v>0</v>
      </c>
      <c r="NN34" s="724">
        <f t="shared" si="119"/>
        <v>0</v>
      </c>
      <c r="NO34" s="750">
        <f t="shared" si="120"/>
        <v>0</v>
      </c>
      <c r="NP34" s="751">
        <f t="shared" si="45"/>
        <v>0</v>
      </c>
      <c r="NQ34" s="751">
        <f t="shared" si="45"/>
        <v>0</v>
      </c>
      <c r="NR34" s="749">
        <f t="shared" si="121"/>
        <v>0</v>
      </c>
      <c r="NS34" s="724">
        <f t="shared" si="122"/>
        <v>0</v>
      </c>
      <c r="NT34" s="724">
        <f t="shared" si="123"/>
        <v>0</v>
      </c>
    </row>
    <row r="35" spans="1:384">
      <c r="A35" s="533" t="s">
        <v>1048</v>
      </c>
      <c r="B35" s="534"/>
      <c r="C35" s="534"/>
      <c r="D35" s="534"/>
      <c r="E35" s="535">
        <f t="shared" si="46"/>
        <v>0</v>
      </c>
      <c r="F35" s="536"/>
      <c r="G35" s="536"/>
      <c r="H35" s="536"/>
      <c r="I35" s="535">
        <f t="shared" si="47"/>
        <v>0</v>
      </c>
      <c r="J35" s="537">
        <f t="shared" si="48"/>
        <v>0</v>
      </c>
      <c r="K35" s="560">
        <v>303</v>
      </c>
      <c r="L35" s="534"/>
      <c r="M35" s="539">
        <v>0</v>
      </c>
      <c r="N35" s="534"/>
      <c r="O35" s="538">
        <v>3</v>
      </c>
      <c r="P35" s="535">
        <f t="shared" si="1"/>
        <v>306</v>
      </c>
      <c r="Q35" s="560">
        <v>301</v>
      </c>
      <c r="R35" s="534"/>
      <c r="S35" s="539">
        <v>0</v>
      </c>
      <c r="T35" s="534"/>
      <c r="U35" s="538">
        <v>2</v>
      </c>
      <c r="V35" s="535">
        <f t="shared" si="2"/>
        <v>303</v>
      </c>
      <c r="W35" s="560">
        <v>62</v>
      </c>
      <c r="X35" s="534"/>
      <c r="Y35" s="534"/>
      <c r="Z35" s="534"/>
      <c r="AA35" s="538">
        <v>0</v>
      </c>
      <c r="AB35" s="535">
        <f t="shared" si="49"/>
        <v>62</v>
      </c>
      <c r="AC35" s="532">
        <f t="shared" si="50"/>
        <v>671</v>
      </c>
      <c r="AD35" s="307"/>
      <c r="AE35" s="307"/>
      <c r="AF35" s="307"/>
      <c r="AG35" s="324"/>
      <c r="AH35" s="324">
        <v>90</v>
      </c>
      <c r="AI35" s="324">
        <v>30</v>
      </c>
      <c r="AJ35" s="540"/>
      <c r="AK35" s="541">
        <v>0</v>
      </c>
      <c r="AL35" s="542"/>
      <c r="AM35" s="543">
        <v>0</v>
      </c>
      <c r="AN35" s="543"/>
      <c r="AO35" s="540"/>
      <c r="AP35" s="544"/>
      <c r="AQ35" s="543">
        <v>1</v>
      </c>
      <c r="AR35" s="541"/>
      <c r="AS35" s="541"/>
      <c r="AT35" s="534"/>
      <c r="AU35" s="534"/>
      <c r="AV35" s="543">
        <v>0</v>
      </c>
      <c r="AW35" s="543">
        <v>0</v>
      </c>
      <c r="AX35" s="541"/>
      <c r="AY35" s="543">
        <v>3</v>
      </c>
      <c r="AZ35" s="543"/>
      <c r="BA35" s="541"/>
      <c r="BB35" s="543"/>
      <c r="BC35" s="534"/>
      <c r="BD35" s="534"/>
      <c r="BE35" s="543">
        <v>0</v>
      </c>
      <c r="BF35" s="543"/>
      <c r="BG35" s="546"/>
      <c r="BH35" s="547">
        <f t="shared" si="51"/>
        <v>7631964</v>
      </c>
      <c r="BI35" s="548">
        <f t="shared" si="124"/>
        <v>653571</v>
      </c>
      <c r="BJ35" s="548">
        <f t="shared" si="124"/>
        <v>6978393</v>
      </c>
      <c r="BK35" s="548">
        <f t="shared" si="124"/>
        <v>5472786</v>
      </c>
      <c r="BL35" s="548">
        <f t="shared" si="124"/>
        <v>1505607</v>
      </c>
      <c r="BM35" s="547">
        <f t="shared" si="52"/>
        <v>0</v>
      </c>
      <c r="BN35" s="548">
        <f t="shared" si="4"/>
        <v>0</v>
      </c>
      <c r="BO35" s="548">
        <f t="shared" si="4"/>
        <v>0</v>
      </c>
      <c r="BP35" s="548">
        <f t="shared" si="4"/>
        <v>0</v>
      </c>
      <c r="BQ35" s="548">
        <f t="shared" si="4"/>
        <v>0</v>
      </c>
      <c r="BR35" s="547">
        <f t="shared" si="53"/>
        <v>0</v>
      </c>
      <c r="BS35" s="548">
        <f t="shared" si="5"/>
        <v>0</v>
      </c>
      <c r="BT35" s="548">
        <f t="shared" si="5"/>
        <v>0</v>
      </c>
      <c r="BU35" s="548">
        <f t="shared" si="5"/>
        <v>0</v>
      </c>
      <c r="BV35" s="548">
        <f t="shared" si="5"/>
        <v>0</v>
      </c>
      <c r="BW35" s="548"/>
      <c r="BX35" s="548"/>
      <c r="BY35" s="548"/>
      <c r="BZ35" s="548"/>
      <c r="CA35" s="548"/>
      <c r="CB35" s="547">
        <f t="shared" si="54"/>
        <v>592656</v>
      </c>
      <c r="CC35" s="548">
        <f t="shared" si="6"/>
        <v>1353</v>
      </c>
      <c r="CD35" s="548">
        <f t="shared" si="6"/>
        <v>591303</v>
      </c>
      <c r="CE35" s="548">
        <f t="shared" si="6"/>
        <v>591303</v>
      </c>
      <c r="CF35" s="548">
        <f t="shared" si="6"/>
        <v>0</v>
      </c>
      <c r="CG35" s="549">
        <f t="shared" si="55"/>
        <v>8224620</v>
      </c>
      <c r="CH35" s="547">
        <f t="shared" si="56"/>
        <v>10560585</v>
      </c>
      <c r="CI35" s="548">
        <f t="shared" si="56"/>
        <v>883134</v>
      </c>
      <c r="CJ35" s="548">
        <f t="shared" si="56"/>
        <v>9677451</v>
      </c>
      <c r="CK35" s="548">
        <f t="shared" si="56"/>
        <v>7425369</v>
      </c>
      <c r="CL35" s="548">
        <f t="shared" si="56"/>
        <v>2252082</v>
      </c>
      <c r="CM35" s="547">
        <f t="shared" si="57"/>
        <v>0</v>
      </c>
      <c r="CN35" s="548">
        <f t="shared" si="7"/>
        <v>0</v>
      </c>
      <c r="CO35" s="548">
        <f t="shared" si="7"/>
        <v>0</v>
      </c>
      <c r="CP35" s="548">
        <f t="shared" si="7"/>
        <v>0</v>
      </c>
      <c r="CQ35" s="548">
        <f t="shared" si="7"/>
        <v>0</v>
      </c>
      <c r="CR35" s="547">
        <f t="shared" si="58"/>
        <v>0</v>
      </c>
      <c r="CS35" s="548">
        <f t="shared" si="58"/>
        <v>0</v>
      </c>
      <c r="CT35" s="548">
        <f t="shared" si="58"/>
        <v>0</v>
      </c>
      <c r="CU35" s="548">
        <f t="shared" si="58"/>
        <v>0</v>
      </c>
      <c r="CV35" s="548">
        <f t="shared" si="58"/>
        <v>0</v>
      </c>
      <c r="CW35" s="547">
        <f t="shared" si="59"/>
        <v>0</v>
      </c>
      <c r="CX35" s="548">
        <f t="shared" si="8"/>
        <v>0</v>
      </c>
      <c r="CY35" s="548">
        <f t="shared" si="8"/>
        <v>0</v>
      </c>
      <c r="CZ35" s="548">
        <f t="shared" si="8"/>
        <v>0</v>
      </c>
      <c r="DA35" s="548">
        <f t="shared" si="8"/>
        <v>0</v>
      </c>
      <c r="DB35" s="547">
        <f t="shared" si="60"/>
        <v>456352</v>
      </c>
      <c r="DC35" s="548">
        <f t="shared" si="9"/>
        <v>1504</v>
      </c>
      <c r="DD35" s="548">
        <f t="shared" si="9"/>
        <v>454848</v>
      </c>
      <c r="DE35" s="548">
        <f t="shared" si="9"/>
        <v>454848</v>
      </c>
      <c r="DF35" s="548">
        <f t="shared" si="9"/>
        <v>0</v>
      </c>
      <c r="DG35" s="549">
        <f t="shared" si="61"/>
        <v>11016937</v>
      </c>
      <c r="DH35" s="547">
        <f t="shared" si="62"/>
        <v>2372430</v>
      </c>
      <c r="DI35" s="548">
        <f t="shared" si="62"/>
        <v>192634</v>
      </c>
      <c r="DJ35" s="548">
        <f t="shared" si="62"/>
        <v>2179796</v>
      </c>
      <c r="DK35" s="548">
        <f t="shared" si="62"/>
        <v>1636304</v>
      </c>
      <c r="DL35" s="548">
        <f t="shared" si="62"/>
        <v>543492</v>
      </c>
      <c r="DM35" s="547">
        <f t="shared" si="63"/>
        <v>0</v>
      </c>
      <c r="DN35" s="548">
        <f t="shared" si="10"/>
        <v>0</v>
      </c>
      <c r="DO35" s="548">
        <f t="shared" si="10"/>
        <v>0</v>
      </c>
      <c r="DP35" s="548">
        <f t="shared" si="10"/>
        <v>0</v>
      </c>
      <c r="DQ35" s="548">
        <f t="shared" si="10"/>
        <v>0</v>
      </c>
      <c r="DR35" s="548"/>
      <c r="DS35" s="548"/>
      <c r="DT35" s="548"/>
      <c r="DU35" s="548"/>
      <c r="DV35" s="548"/>
      <c r="DW35" s="547">
        <f t="shared" si="64"/>
        <v>0</v>
      </c>
      <c r="DX35" s="548">
        <f t="shared" si="11"/>
        <v>0</v>
      </c>
      <c r="DY35" s="548">
        <f t="shared" si="11"/>
        <v>0</v>
      </c>
      <c r="DZ35" s="548">
        <f t="shared" si="11"/>
        <v>0</v>
      </c>
      <c r="EA35" s="548">
        <f t="shared" si="11"/>
        <v>0</v>
      </c>
      <c r="EB35" s="547">
        <f t="shared" si="65"/>
        <v>0</v>
      </c>
      <c r="EC35" s="548">
        <f t="shared" si="12"/>
        <v>0</v>
      </c>
      <c r="ED35" s="548">
        <f t="shared" si="12"/>
        <v>0</v>
      </c>
      <c r="EE35" s="548">
        <f t="shared" si="12"/>
        <v>0</v>
      </c>
      <c r="EF35" s="548">
        <f t="shared" si="12"/>
        <v>0</v>
      </c>
      <c r="EG35" s="549">
        <f t="shared" si="66"/>
        <v>2372430</v>
      </c>
      <c r="EH35" s="549">
        <f t="shared" si="67"/>
        <v>21613987</v>
      </c>
      <c r="EI35" s="550">
        <f t="shared" si="68"/>
        <v>1732196</v>
      </c>
      <c r="EJ35" s="550">
        <f t="shared" si="13"/>
        <v>19881791</v>
      </c>
      <c r="EK35" s="550">
        <f t="shared" si="13"/>
        <v>15580610</v>
      </c>
      <c r="EL35" s="550">
        <f t="shared" si="13"/>
        <v>4301181</v>
      </c>
      <c r="EM35" s="551">
        <f t="shared" si="69"/>
        <v>20564979</v>
      </c>
      <c r="EN35" s="551">
        <f t="shared" si="70"/>
        <v>0</v>
      </c>
      <c r="EO35" s="551">
        <f t="shared" si="71"/>
        <v>0</v>
      </c>
      <c r="EP35" s="551">
        <f t="shared" si="72"/>
        <v>0</v>
      </c>
      <c r="EQ35" s="551">
        <f t="shared" si="73"/>
        <v>1049008</v>
      </c>
      <c r="ER35" s="547">
        <f t="shared" si="74"/>
        <v>0</v>
      </c>
      <c r="ES35" s="548">
        <f t="shared" si="74"/>
        <v>0</v>
      </c>
      <c r="ET35" s="548">
        <f t="shared" si="74"/>
        <v>0</v>
      </c>
      <c r="EU35" s="548">
        <f t="shared" si="74"/>
        <v>0</v>
      </c>
      <c r="EV35" s="548">
        <f t="shared" si="74"/>
        <v>0</v>
      </c>
      <c r="EW35" s="547">
        <f t="shared" si="75"/>
        <v>0</v>
      </c>
      <c r="EX35" s="547">
        <f t="shared" si="75"/>
        <v>0</v>
      </c>
      <c r="EY35" s="547">
        <f t="shared" si="75"/>
        <v>0</v>
      </c>
      <c r="EZ35" s="547">
        <f t="shared" si="75"/>
        <v>0</v>
      </c>
      <c r="FA35" s="547">
        <f t="shared" si="75"/>
        <v>0</v>
      </c>
      <c r="FB35" s="552">
        <f t="shared" si="76"/>
        <v>0</v>
      </c>
      <c r="FC35" s="552">
        <f t="shared" si="76"/>
        <v>0</v>
      </c>
      <c r="FD35" s="552">
        <f t="shared" si="76"/>
        <v>0</v>
      </c>
      <c r="FE35" s="552">
        <f t="shared" si="76"/>
        <v>0</v>
      </c>
      <c r="FF35" s="552">
        <f t="shared" si="76"/>
        <v>0</v>
      </c>
      <c r="FG35" s="552">
        <f t="shared" si="77"/>
        <v>0</v>
      </c>
      <c r="FH35" s="552">
        <f t="shared" si="77"/>
        <v>0</v>
      </c>
      <c r="FI35" s="552">
        <f t="shared" si="77"/>
        <v>0</v>
      </c>
      <c r="FJ35" s="552">
        <f t="shared" si="77"/>
        <v>0</v>
      </c>
      <c r="FK35" s="552">
        <f t="shared" si="77"/>
        <v>0</v>
      </c>
      <c r="FL35" s="547">
        <f t="shared" si="78"/>
        <v>135720</v>
      </c>
      <c r="FM35" s="547">
        <f t="shared" si="78"/>
        <v>2700</v>
      </c>
      <c r="FN35" s="547">
        <f t="shared" si="78"/>
        <v>133020</v>
      </c>
      <c r="FO35" s="547">
        <f t="shared" si="78"/>
        <v>133020</v>
      </c>
      <c r="FP35" s="547">
        <f t="shared" si="78"/>
        <v>0</v>
      </c>
      <c r="FQ35" s="547">
        <f t="shared" si="79"/>
        <v>38730</v>
      </c>
      <c r="FR35" s="547">
        <f t="shared" si="79"/>
        <v>750</v>
      </c>
      <c r="FS35" s="547">
        <f t="shared" si="79"/>
        <v>37980</v>
      </c>
      <c r="FT35" s="547">
        <f t="shared" si="79"/>
        <v>37980</v>
      </c>
      <c r="FU35" s="547">
        <f t="shared" si="79"/>
        <v>0</v>
      </c>
      <c r="FV35" s="552">
        <f t="shared" si="80"/>
        <v>0</v>
      </c>
      <c r="FW35" s="552">
        <f t="shared" si="80"/>
        <v>0</v>
      </c>
      <c r="FX35" s="552">
        <f t="shared" si="80"/>
        <v>0</v>
      </c>
      <c r="FY35" s="552">
        <f t="shared" si="80"/>
        <v>0</v>
      </c>
      <c r="FZ35" s="552">
        <f t="shared" si="80"/>
        <v>0</v>
      </c>
      <c r="GA35" s="552">
        <f t="shared" si="81"/>
        <v>0</v>
      </c>
      <c r="GB35" s="552">
        <f t="shared" si="81"/>
        <v>0</v>
      </c>
      <c r="GC35" s="552">
        <f t="shared" si="81"/>
        <v>0</v>
      </c>
      <c r="GD35" s="552">
        <f t="shared" si="81"/>
        <v>0</v>
      </c>
      <c r="GE35" s="552">
        <f t="shared" si="81"/>
        <v>0</v>
      </c>
      <c r="GF35" s="552">
        <f t="shared" si="82"/>
        <v>0</v>
      </c>
      <c r="GG35" s="552">
        <f t="shared" si="82"/>
        <v>0</v>
      </c>
      <c r="GH35" s="552">
        <f t="shared" si="82"/>
        <v>0</v>
      </c>
      <c r="GI35" s="552">
        <f t="shared" si="82"/>
        <v>0</v>
      </c>
      <c r="GJ35" s="552">
        <f t="shared" si="82"/>
        <v>0</v>
      </c>
      <c r="GK35" s="552">
        <f t="shared" si="83"/>
        <v>0</v>
      </c>
      <c r="GL35" s="552">
        <f t="shared" si="83"/>
        <v>0</v>
      </c>
      <c r="GM35" s="552">
        <f t="shared" si="83"/>
        <v>0</v>
      </c>
      <c r="GN35" s="552">
        <f t="shared" si="83"/>
        <v>0</v>
      </c>
      <c r="GO35" s="552">
        <f t="shared" si="83"/>
        <v>0</v>
      </c>
      <c r="GP35" s="547">
        <f t="shared" si="84"/>
        <v>0</v>
      </c>
      <c r="GQ35" s="547">
        <f t="shared" si="84"/>
        <v>0</v>
      </c>
      <c r="GR35" s="547">
        <f t="shared" si="84"/>
        <v>0</v>
      </c>
      <c r="GS35" s="547">
        <f t="shared" si="84"/>
        <v>0</v>
      </c>
      <c r="GT35" s="547">
        <f t="shared" si="84"/>
        <v>0</v>
      </c>
      <c r="GU35" s="547">
        <f t="shared" si="85"/>
        <v>0</v>
      </c>
      <c r="GV35" s="547">
        <f t="shared" si="85"/>
        <v>0</v>
      </c>
      <c r="GW35" s="547">
        <f t="shared" si="85"/>
        <v>0</v>
      </c>
      <c r="GX35" s="547">
        <f t="shared" si="85"/>
        <v>0</v>
      </c>
      <c r="GY35" s="547">
        <f t="shared" si="85"/>
        <v>0</v>
      </c>
      <c r="GZ35" s="552">
        <f t="shared" si="86"/>
        <v>0</v>
      </c>
      <c r="HA35" s="552">
        <f t="shared" si="86"/>
        <v>0</v>
      </c>
      <c r="HB35" s="552">
        <f t="shared" si="86"/>
        <v>0</v>
      </c>
      <c r="HC35" s="552">
        <f t="shared" si="86"/>
        <v>0</v>
      </c>
      <c r="HD35" s="552">
        <f t="shared" si="86"/>
        <v>0</v>
      </c>
      <c r="HE35" s="552">
        <f t="shared" si="87"/>
        <v>41364</v>
      </c>
      <c r="HF35" s="552">
        <f t="shared" si="87"/>
        <v>5034</v>
      </c>
      <c r="HG35" s="552">
        <f t="shared" si="87"/>
        <v>36330</v>
      </c>
      <c r="HH35" s="552">
        <f t="shared" si="87"/>
        <v>27875</v>
      </c>
      <c r="HI35" s="552">
        <f t="shared" si="87"/>
        <v>8455</v>
      </c>
      <c r="HJ35" s="547">
        <f t="shared" si="88"/>
        <v>0</v>
      </c>
      <c r="HK35" s="547">
        <f t="shared" si="88"/>
        <v>0</v>
      </c>
      <c r="HL35" s="547">
        <f t="shared" si="88"/>
        <v>0</v>
      </c>
      <c r="HM35" s="547">
        <f t="shared" si="88"/>
        <v>0</v>
      </c>
      <c r="HN35" s="547">
        <f t="shared" si="88"/>
        <v>0</v>
      </c>
      <c r="HO35" s="547">
        <f t="shared" si="89"/>
        <v>0</v>
      </c>
      <c r="HP35" s="547">
        <f t="shared" si="89"/>
        <v>0</v>
      </c>
      <c r="HQ35" s="547">
        <f t="shared" si="89"/>
        <v>0</v>
      </c>
      <c r="HR35" s="547">
        <f t="shared" si="89"/>
        <v>0</v>
      </c>
      <c r="HS35" s="547">
        <f t="shared" si="89"/>
        <v>0</v>
      </c>
      <c r="HT35" s="552">
        <f t="shared" si="90"/>
        <v>0</v>
      </c>
      <c r="HU35" s="552">
        <f t="shared" si="90"/>
        <v>0</v>
      </c>
      <c r="HV35" s="552">
        <f t="shared" si="90"/>
        <v>0</v>
      </c>
      <c r="HW35" s="552">
        <f t="shared" si="90"/>
        <v>0</v>
      </c>
      <c r="HX35" s="552">
        <f t="shared" si="90"/>
        <v>0</v>
      </c>
      <c r="HY35" s="552">
        <f t="shared" si="91"/>
        <v>0</v>
      </c>
      <c r="HZ35" s="552">
        <f t="shared" si="91"/>
        <v>0</v>
      </c>
      <c r="IA35" s="552">
        <f t="shared" si="91"/>
        <v>0</v>
      </c>
      <c r="IB35" s="552">
        <f t="shared" si="91"/>
        <v>0</v>
      </c>
      <c r="IC35" s="552">
        <f t="shared" si="91"/>
        <v>0</v>
      </c>
      <c r="ID35" s="547">
        <f t="shared" si="92"/>
        <v>0</v>
      </c>
      <c r="IE35" s="547">
        <f t="shared" si="92"/>
        <v>0</v>
      </c>
      <c r="IF35" s="547">
        <f t="shared" si="92"/>
        <v>0</v>
      </c>
      <c r="IG35" s="547">
        <f t="shared" si="92"/>
        <v>0</v>
      </c>
      <c r="IH35" s="547">
        <f t="shared" si="92"/>
        <v>0</v>
      </c>
      <c r="II35" s="547">
        <f t="shared" si="93"/>
        <v>0</v>
      </c>
      <c r="IJ35" s="547">
        <f t="shared" si="93"/>
        <v>0</v>
      </c>
      <c r="IK35" s="547">
        <f t="shared" si="93"/>
        <v>0</v>
      </c>
      <c r="IL35" s="547">
        <f t="shared" si="93"/>
        <v>0</v>
      </c>
      <c r="IM35" s="547">
        <f t="shared" si="93"/>
        <v>0</v>
      </c>
      <c r="IN35" s="552">
        <f t="shared" si="94"/>
        <v>0</v>
      </c>
      <c r="IO35" s="552">
        <f t="shared" si="94"/>
        <v>0</v>
      </c>
      <c r="IP35" s="552">
        <f t="shared" si="94"/>
        <v>0</v>
      </c>
      <c r="IQ35" s="552">
        <f t="shared" si="94"/>
        <v>0</v>
      </c>
      <c r="IR35" s="552">
        <f t="shared" si="94"/>
        <v>0</v>
      </c>
      <c r="IS35" s="552">
        <f t="shared" si="95"/>
        <v>97740</v>
      </c>
      <c r="IT35" s="552">
        <f t="shared" si="95"/>
        <v>19671</v>
      </c>
      <c r="IU35" s="552">
        <f t="shared" si="95"/>
        <v>78069</v>
      </c>
      <c r="IV35" s="552">
        <f t="shared" si="95"/>
        <v>61227</v>
      </c>
      <c r="IW35" s="552">
        <f t="shared" si="95"/>
        <v>16842</v>
      </c>
      <c r="IX35" s="547">
        <f t="shared" si="96"/>
        <v>0</v>
      </c>
      <c r="IY35" s="547">
        <f t="shared" si="96"/>
        <v>0</v>
      </c>
      <c r="IZ35" s="547">
        <f t="shared" si="96"/>
        <v>0</v>
      </c>
      <c r="JA35" s="547">
        <f t="shared" si="96"/>
        <v>0</v>
      </c>
      <c r="JB35" s="547">
        <f t="shared" si="96"/>
        <v>0</v>
      </c>
      <c r="JC35" s="547">
        <f t="shared" si="97"/>
        <v>0</v>
      </c>
      <c r="JD35" s="547">
        <f t="shared" si="97"/>
        <v>0</v>
      </c>
      <c r="JE35" s="547">
        <f t="shared" si="97"/>
        <v>0</v>
      </c>
      <c r="JF35" s="547">
        <f t="shared" si="97"/>
        <v>0</v>
      </c>
      <c r="JG35" s="547">
        <f t="shared" si="97"/>
        <v>0</v>
      </c>
      <c r="JH35" s="552">
        <f t="shared" si="98"/>
        <v>0</v>
      </c>
      <c r="JI35" s="552">
        <f t="shared" si="98"/>
        <v>0</v>
      </c>
      <c r="JJ35" s="552">
        <f t="shared" si="98"/>
        <v>0</v>
      </c>
      <c r="JK35" s="552">
        <f t="shared" si="98"/>
        <v>0</v>
      </c>
      <c r="JL35" s="552">
        <f t="shared" si="98"/>
        <v>0</v>
      </c>
      <c r="JM35" s="552">
        <f t="shared" si="99"/>
        <v>0</v>
      </c>
      <c r="JN35" s="552">
        <f t="shared" si="99"/>
        <v>0</v>
      </c>
      <c r="JO35" s="552">
        <f t="shared" si="99"/>
        <v>0</v>
      </c>
      <c r="JP35" s="552">
        <f t="shared" si="99"/>
        <v>0</v>
      </c>
      <c r="JQ35" s="552">
        <f t="shared" si="99"/>
        <v>0</v>
      </c>
      <c r="JR35" s="547">
        <f t="shared" si="100"/>
        <v>0</v>
      </c>
      <c r="JS35" s="547">
        <f t="shared" si="100"/>
        <v>0</v>
      </c>
      <c r="JT35" s="547">
        <f t="shared" si="100"/>
        <v>0</v>
      </c>
      <c r="JU35" s="547">
        <f t="shared" si="100"/>
        <v>0</v>
      </c>
      <c r="JV35" s="547">
        <f t="shared" si="100"/>
        <v>0</v>
      </c>
      <c r="JW35" s="547">
        <f t="shared" si="101"/>
        <v>0</v>
      </c>
      <c r="JX35" s="547">
        <f t="shared" si="101"/>
        <v>0</v>
      </c>
      <c r="JY35" s="547">
        <f t="shared" si="101"/>
        <v>0</v>
      </c>
      <c r="JZ35" s="547">
        <f t="shared" si="101"/>
        <v>0</v>
      </c>
      <c r="KA35" s="547">
        <f t="shared" si="101"/>
        <v>0</v>
      </c>
      <c r="KB35" s="552">
        <f t="shared" si="102"/>
        <v>0</v>
      </c>
      <c r="KC35" s="552">
        <f t="shared" si="102"/>
        <v>0</v>
      </c>
      <c r="KD35" s="552">
        <f t="shared" si="102"/>
        <v>0</v>
      </c>
      <c r="KE35" s="552">
        <f t="shared" si="102"/>
        <v>0</v>
      </c>
      <c r="KF35" s="552">
        <f t="shared" si="102"/>
        <v>0</v>
      </c>
      <c r="KG35" s="552">
        <f t="shared" si="103"/>
        <v>0</v>
      </c>
      <c r="KH35" s="552">
        <f t="shared" si="103"/>
        <v>0</v>
      </c>
      <c r="KI35" s="552">
        <f t="shared" si="103"/>
        <v>0</v>
      </c>
      <c r="KJ35" s="552">
        <f t="shared" si="103"/>
        <v>0</v>
      </c>
      <c r="KK35" s="552">
        <f t="shared" si="103"/>
        <v>0</v>
      </c>
      <c r="KL35" s="552">
        <f t="shared" si="104"/>
        <v>174450</v>
      </c>
      <c r="KM35" s="552">
        <f t="shared" si="105"/>
        <v>139104</v>
      </c>
      <c r="KN35" s="549">
        <f t="shared" si="106"/>
        <v>313554</v>
      </c>
      <c r="KO35" s="549">
        <f t="shared" si="106"/>
        <v>28155</v>
      </c>
      <c r="KP35" s="549">
        <f t="shared" si="106"/>
        <v>285399</v>
      </c>
      <c r="KQ35" s="549">
        <f t="shared" si="106"/>
        <v>260102</v>
      </c>
      <c r="KR35" s="549">
        <f t="shared" si="106"/>
        <v>25297</v>
      </c>
      <c r="KS35" s="549">
        <f t="shared" si="44"/>
        <v>21927541</v>
      </c>
      <c r="KT35" s="550">
        <f t="shared" si="44"/>
        <v>1760351</v>
      </c>
      <c r="KU35" s="550">
        <f t="shared" si="44"/>
        <v>20167190</v>
      </c>
      <c r="KV35" s="550">
        <f t="shared" si="44"/>
        <v>15840712</v>
      </c>
      <c r="KW35" s="550">
        <f t="shared" si="44"/>
        <v>4326478</v>
      </c>
      <c r="KX35" s="537">
        <f t="shared" si="107"/>
        <v>21927.5</v>
      </c>
      <c r="KY35" s="553">
        <f t="shared" si="108"/>
        <v>21753.1</v>
      </c>
      <c r="KZ35" s="553">
        <f t="shared" si="109"/>
        <v>174.5</v>
      </c>
      <c r="LA35" s="554">
        <f t="shared" si="110"/>
        <v>21927.599999999999</v>
      </c>
      <c r="LC35" s="723">
        <f t="shared" si="111"/>
        <v>0</v>
      </c>
      <c r="LD35" s="723">
        <f t="shared" si="112"/>
        <v>0</v>
      </c>
      <c r="LE35" s="723">
        <f t="shared" si="113"/>
        <v>0</v>
      </c>
      <c r="LF35" s="723">
        <f t="shared" si="114"/>
        <v>0</v>
      </c>
      <c r="LG35" s="723">
        <f t="shared" si="115"/>
        <v>1508</v>
      </c>
      <c r="LH35" s="723">
        <f t="shared" si="116"/>
        <v>1291</v>
      </c>
      <c r="LI35" s="555"/>
      <c r="LJ35" s="555"/>
      <c r="LK35" s="555"/>
      <c r="LL35" s="555"/>
      <c r="LM35" s="555"/>
      <c r="LN35" s="555"/>
      <c r="LO35" s="555"/>
      <c r="LP35" s="555"/>
      <c r="LQ35" s="555"/>
      <c r="LR35" s="555"/>
      <c r="LS35" s="555"/>
      <c r="LT35" s="555"/>
      <c r="LU35" s="555"/>
      <c r="LV35" s="555"/>
      <c r="LW35" s="555"/>
      <c r="LX35" s="555"/>
      <c r="LY35" s="555"/>
      <c r="LZ35" s="555"/>
      <c r="MA35" s="555"/>
      <c r="MB35" s="555"/>
      <c r="MC35" s="555"/>
      <c r="MD35" s="555"/>
      <c r="ME35" s="555"/>
      <c r="MF35" s="555"/>
      <c r="MG35" s="555"/>
      <c r="MH35" s="555"/>
      <c r="MI35" s="555"/>
      <c r="MJ35" s="555"/>
      <c r="MK35" s="555"/>
      <c r="ML35" s="555"/>
      <c r="MM35" s="555"/>
      <c r="MN35" s="555"/>
      <c r="MO35" s="555"/>
      <c r="MP35" s="555"/>
      <c r="MQ35" s="555"/>
      <c r="MR35" s="555"/>
      <c r="MS35" s="555"/>
      <c r="MT35" s="555"/>
      <c r="MU35" s="555"/>
      <c r="MV35" s="555"/>
      <c r="MW35" s="555"/>
      <c r="MX35" s="555"/>
      <c r="MY35" s="555"/>
      <c r="MZ35" s="555"/>
      <c r="NA35" s="555"/>
      <c r="NB35" s="555"/>
      <c r="NC35" s="555"/>
      <c r="ND35" s="555"/>
      <c r="NE35" s="555"/>
      <c r="NF35" s="555"/>
      <c r="NG35" s="555"/>
      <c r="NH35" s="555"/>
      <c r="NI35" s="555"/>
      <c r="NJ35" s="555"/>
      <c r="NL35" s="749">
        <f t="shared" si="117"/>
        <v>32580</v>
      </c>
      <c r="NM35" s="724">
        <f t="shared" si="118"/>
        <v>41364</v>
      </c>
      <c r="NN35" s="724">
        <f t="shared" si="119"/>
        <v>0</v>
      </c>
      <c r="NO35" s="750">
        <f t="shared" si="120"/>
        <v>26023</v>
      </c>
      <c r="NP35" s="751">
        <f t="shared" si="45"/>
        <v>36330</v>
      </c>
      <c r="NQ35" s="751">
        <f t="shared" si="45"/>
        <v>0</v>
      </c>
      <c r="NR35" s="749">
        <f t="shared" si="121"/>
        <v>6557</v>
      </c>
      <c r="NS35" s="724">
        <f t="shared" si="122"/>
        <v>5034</v>
      </c>
      <c r="NT35" s="724">
        <f t="shared" si="123"/>
        <v>0</v>
      </c>
    </row>
    <row r="36" spans="1:384">
      <c r="A36" s="533" t="s">
        <v>807</v>
      </c>
      <c r="B36" s="534">
        <v>34</v>
      </c>
      <c r="C36" s="534">
        <v>34</v>
      </c>
      <c r="D36" s="534">
        <v>0</v>
      </c>
      <c r="E36" s="535">
        <f t="shared" si="46"/>
        <v>68</v>
      </c>
      <c r="F36" s="536">
        <f>B36*F$7</f>
        <v>1975842</v>
      </c>
      <c r="G36" s="536">
        <f>C36*G$7</f>
        <v>1411306</v>
      </c>
      <c r="H36" s="536">
        <f>D36*H$7</f>
        <v>0</v>
      </c>
      <c r="I36" s="535">
        <f t="shared" si="47"/>
        <v>3387148</v>
      </c>
      <c r="J36" s="537">
        <f>I36/1000</f>
        <v>3387.1</v>
      </c>
      <c r="K36" s="560">
        <v>586</v>
      </c>
      <c r="L36" s="534"/>
      <c r="M36" s="556">
        <v>0</v>
      </c>
      <c r="N36" s="534"/>
      <c r="O36" s="538">
        <v>0</v>
      </c>
      <c r="P36" s="535">
        <f t="shared" si="1"/>
        <v>586</v>
      </c>
      <c r="Q36" s="560">
        <v>607</v>
      </c>
      <c r="R36" s="534"/>
      <c r="S36" s="556">
        <v>0</v>
      </c>
      <c r="T36" s="534"/>
      <c r="U36" s="538">
        <v>6</v>
      </c>
      <c r="V36" s="535">
        <f t="shared" si="2"/>
        <v>613</v>
      </c>
      <c r="W36" s="560">
        <v>122</v>
      </c>
      <c r="X36" s="534"/>
      <c r="Y36" s="534"/>
      <c r="Z36" s="534"/>
      <c r="AA36" s="538">
        <v>0</v>
      </c>
      <c r="AB36" s="535">
        <f t="shared" si="49"/>
        <v>122</v>
      </c>
      <c r="AC36" s="532">
        <f t="shared" si="50"/>
        <v>1321</v>
      </c>
      <c r="AD36" s="558"/>
      <c r="AE36" s="558">
        <v>48</v>
      </c>
      <c r="AF36" s="558">
        <v>16</v>
      </c>
      <c r="AG36" s="558">
        <v>228</v>
      </c>
      <c r="AH36" s="558">
        <v>48</v>
      </c>
      <c r="AI36" s="558">
        <v>33</v>
      </c>
      <c r="AJ36" s="540"/>
      <c r="AK36" s="541">
        <v>0</v>
      </c>
      <c r="AL36" s="542"/>
      <c r="AM36" s="543">
        <v>0</v>
      </c>
      <c r="AN36" s="543"/>
      <c r="AO36" s="540"/>
      <c r="AP36" s="544"/>
      <c r="AQ36" s="543">
        <v>0</v>
      </c>
      <c r="AR36" s="541"/>
      <c r="AS36" s="541"/>
      <c r="AT36" s="534"/>
      <c r="AU36" s="534"/>
      <c r="AV36" s="543">
        <v>0</v>
      </c>
      <c r="AW36" s="543">
        <v>0</v>
      </c>
      <c r="AX36" s="541"/>
      <c r="AY36" s="543">
        <v>0</v>
      </c>
      <c r="AZ36" s="543"/>
      <c r="BA36" s="541"/>
      <c r="BB36" s="543"/>
      <c r="BC36" s="534"/>
      <c r="BD36" s="534"/>
      <c r="BE36" s="543">
        <v>0</v>
      </c>
      <c r="BF36" s="543"/>
      <c r="BG36" s="546"/>
      <c r="BH36" s="547">
        <f t="shared" si="51"/>
        <v>14760168</v>
      </c>
      <c r="BI36" s="548">
        <f t="shared" si="124"/>
        <v>1264002</v>
      </c>
      <c r="BJ36" s="548">
        <f t="shared" si="124"/>
        <v>13496166</v>
      </c>
      <c r="BK36" s="548">
        <f t="shared" si="124"/>
        <v>10584332</v>
      </c>
      <c r="BL36" s="548">
        <f t="shared" si="124"/>
        <v>2911834</v>
      </c>
      <c r="BM36" s="547">
        <f t="shared" si="52"/>
        <v>0</v>
      </c>
      <c r="BN36" s="548">
        <f t="shared" si="4"/>
        <v>0</v>
      </c>
      <c r="BO36" s="548">
        <f t="shared" si="4"/>
        <v>0</v>
      </c>
      <c r="BP36" s="548">
        <f t="shared" si="4"/>
        <v>0</v>
      </c>
      <c r="BQ36" s="548">
        <f t="shared" si="4"/>
        <v>0</v>
      </c>
      <c r="BR36" s="547">
        <f t="shared" si="53"/>
        <v>0</v>
      </c>
      <c r="BS36" s="548">
        <f t="shared" si="5"/>
        <v>0</v>
      </c>
      <c r="BT36" s="548">
        <f t="shared" si="5"/>
        <v>0</v>
      </c>
      <c r="BU36" s="548">
        <f t="shared" si="5"/>
        <v>0</v>
      </c>
      <c r="BV36" s="548">
        <f t="shared" si="5"/>
        <v>0</v>
      </c>
      <c r="BW36" s="548"/>
      <c r="BX36" s="548"/>
      <c r="BY36" s="548"/>
      <c r="BZ36" s="548"/>
      <c r="CA36" s="548"/>
      <c r="CB36" s="547">
        <f t="shared" si="54"/>
        <v>0</v>
      </c>
      <c r="CC36" s="548">
        <f t="shared" si="6"/>
        <v>0</v>
      </c>
      <c r="CD36" s="548">
        <f t="shared" si="6"/>
        <v>0</v>
      </c>
      <c r="CE36" s="548">
        <f t="shared" si="6"/>
        <v>0</v>
      </c>
      <c r="CF36" s="548">
        <f t="shared" si="6"/>
        <v>0</v>
      </c>
      <c r="CG36" s="549">
        <f t="shared" si="55"/>
        <v>14760168</v>
      </c>
      <c r="CH36" s="547">
        <f t="shared" si="56"/>
        <v>21296595</v>
      </c>
      <c r="CI36" s="548">
        <f t="shared" si="56"/>
        <v>1780938</v>
      </c>
      <c r="CJ36" s="548">
        <f t="shared" si="56"/>
        <v>19515657</v>
      </c>
      <c r="CK36" s="548">
        <f t="shared" si="56"/>
        <v>14974083</v>
      </c>
      <c r="CL36" s="548">
        <f t="shared" si="56"/>
        <v>4541574</v>
      </c>
      <c r="CM36" s="547">
        <f t="shared" si="57"/>
        <v>0</v>
      </c>
      <c r="CN36" s="548">
        <f t="shared" si="7"/>
        <v>0</v>
      </c>
      <c r="CO36" s="548">
        <f t="shared" si="7"/>
        <v>0</v>
      </c>
      <c r="CP36" s="548">
        <f t="shared" si="7"/>
        <v>0</v>
      </c>
      <c r="CQ36" s="548">
        <f t="shared" si="7"/>
        <v>0</v>
      </c>
      <c r="CR36" s="547">
        <f t="shared" si="58"/>
        <v>0</v>
      </c>
      <c r="CS36" s="548">
        <f t="shared" si="58"/>
        <v>0</v>
      </c>
      <c r="CT36" s="548">
        <f t="shared" si="58"/>
        <v>0</v>
      </c>
      <c r="CU36" s="548">
        <f t="shared" si="58"/>
        <v>0</v>
      </c>
      <c r="CV36" s="548">
        <f t="shared" si="58"/>
        <v>0</v>
      </c>
      <c r="CW36" s="547">
        <f t="shared" si="59"/>
        <v>0</v>
      </c>
      <c r="CX36" s="548">
        <f t="shared" si="8"/>
        <v>0</v>
      </c>
      <c r="CY36" s="548">
        <f t="shared" si="8"/>
        <v>0</v>
      </c>
      <c r="CZ36" s="548">
        <f t="shared" si="8"/>
        <v>0</v>
      </c>
      <c r="DA36" s="548">
        <f t="shared" si="8"/>
        <v>0</v>
      </c>
      <c r="DB36" s="547">
        <f t="shared" si="60"/>
        <v>1369056</v>
      </c>
      <c r="DC36" s="548">
        <f t="shared" si="9"/>
        <v>4512</v>
      </c>
      <c r="DD36" s="548">
        <f t="shared" si="9"/>
        <v>1364544</v>
      </c>
      <c r="DE36" s="548">
        <f t="shared" si="9"/>
        <v>1364544</v>
      </c>
      <c r="DF36" s="548">
        <f t="shared" si="9"/>
        <v>0</v>
      </c>
      <c r="DG36" s="549">
        <f t="shared" si="61"/>
        <v>22665651</v>
      </c>
      <c r="DH36" s="547">
        <f t="shared" si="62"/>
        <v>4668330</v>
      </c>
      <c r="DI36" s="548">
        <f t="shared" si="62"/>
        <v>379054</v>
      </c>
      <c r="DJ36" s="548">
        <f t="shared" si="62"/>
        <v>4289276</v>
      </c>
      <c r="DK36" s="548">
        <f t="shared" si="62"/>
        <v>3219824</v>
      </c>
      <c r="DL36" s="548">
        <f t="shared" si="62"/>
        <v>1069452</v>
      </c>
      <c r="DM36" s="547">
        <f t="shared" si="63"/>
        <v>0</v>
      </c>
      <c r="DN36" s="548">
        <f t="shared" si="10"/>
        <v>0</v>
      </c>
      <c r="DO36" s="548">
        <f t="shared" si="10"/>
        <v>0</v>
      </c>
      <c r="DP36" s="548">
        <f t="shared" si="10"/>
        <v>0</v>
      </c>
      <c r="DQ36" s="548">
        <f t="shared" si="10"/>
        <v>0</v>
      </c>
      <c r="DR36" s="548"/>
      <c r="DS36" s="548"/>
      <c r="DT36" s="548"/>
      <c r="DU36" s="548"/>
      <c r="DV36" s="548"/>
      <c r="DW36" s="547">
        <f t="shared" si="64"/>
        <v>0</v>
      </c>
      <c r="DX36" s="548">
        <f t="shared" si="11"/>
        <v>0</v>
      </c>
      <c r="DY36" s="548">
        <f t="shared" si="11"/>
        <v>0</v>
      </c>
      <c r="DZ36" s="548">
        <f t="shared" si="11"/>
        <v>0</v>
      </c>
      <c r="EA36" s="548">
        <f t="shared" si="11"/>
        <v>0</v>
      </c>
      <c r="EB36" s="547">
        <f t="shared" si="65"/>
        <v>0</v>
      </c>
      <c r="EC36" s="548">
        <f t="shared" si="12"/>
        <v>0</v>
      </c>
      <c r="ED36" s="548">
        <f t="shared" si="12"/>
        <v>0</v>
      </c>
      <c r="EE36" s="548">
        <f t="shared" si="12"/>
        <v>0</v>
      </c>
      <c r="EF36" s="548">
        <f t="shared" si="12"/>
        <v>0</v>
      </c>
      <c r="EG36" s="549">
        <f t="shared" si="66"/>
        <v>4668330</v>
      </c>
      <c r="EH36" s="549">
        <f t="shared" si="67"/>
        <v>42094149</v>
      </c>
      <c r="EI36" s="550">
        <f t="shared" si="68"/>
        <v>3428506</v>
      </c>
      <c r="EJ36" s="550">
        <f t="shared" si="13"/>
        <v>38665643</v>
      </c>
      <c r="EK36" s="550">
        <f t="shared" si="13"/>
        <v>30142783</v>
      </c>
      <c r="EL36" s="550">
        <f t="shared" si="13"/>
        <v>8522860</v>
      </c>
      <c r="EM36" s="551">
        <f t="shared" si="69"/>
        <v>40725093</v>
      </c>
      <c r="EN36" s="551">
        <f t="shared" si="70"/>
        <v>0</v>
      </c>
      <c r="EO36" s="551">
        <f t="shared" si="71"/>
        <v>0</v>
      </c>
      <c r="EP36" s="551">
        <f t="shared" si="72"/>
        <v>0</v>
      </c>
      <c r="EQ36" s="551">
        <f t="shared" si="73"/>
        <v>1369056</v>
      </c>
      <c r="ER36" s="547">
        <f t="shared" si="74"/>
        <v>0</v>
      </c>
      <c r="ES36" s="548">
        <f t="shared" si="74"/>
        <v>0</v>
      </c>
      <c r="ET36" s="548">
        <f t="shared" si="74"/>
        <v>0</v>
      </c>
      <c r="EU36" s="548">
        <f t="shared" si="74"/>
        <v>0</v>
      </c>
      <c r="EV36" s="548">
        <f t="shared" si="74"/>
        <v>0</v>
      </c>
      <c r="EW36" s="547">
        <f t="shared" si="75"/>
        <v>72384</v>
      </c>
      <c r="EX36" s="547">
        <f t="shared" si="75"/>
        <v>1440</v>
      </c>
      <c r="EY36" s="547">
        <f t="shared" si="75"/>
        <v>70944</v>
      </c>
      <c r="EZ36" s="547">
        <f t="shared" si="75"/>
        <v>70944</v>
      </c>
      <c r="FA36" s="547">
        <f t="shared" si="75"/>
        <v>0</v>
      </c>
      <c r="FB36" s="552">
        <f t="shared" si="76"/>
        <v>24128</v>
      </c>
      <c r="FC36" s="552">
        <f t="shared" si="76"/>
        <v>480</v>
      </c>
      <c r="FD36" s="552">
        <f t="shared" si="76"/>
        <v>23648</v>
      </c>
      <c r="FE36" s="552">
        <f t="shared" si="76"/>
        <v>23648</v>
      </c>
      <c r="FF36" s="552">
        <f t="shared" si="76"/>
        <v>0</v>
      </c>
      <c r="FG36" s="552">
        <f t="shared" si="77"/>
        <v>343824</v>
      </c>
      <c r="FH36" s="552">
        <f t="shared" si="77"/>
        <v>6840</v>
      </c>
      <c r="FI36" s="552">
        <f t="shared" si="77"/>
        <v>336984</v>
      </c>
      <c r="FJ36" s="552">
        <f t="shared" si="77"/>
        <v>336984</v>
      </c>
      <c r="FK36" s="552">
        <f t="shared" si="77"/>
        <v>0</v>
      </c>
      <c r="FL36" s="547">
        <f t="shared" si="78"/>
        <v>72384</v>
      </c>
      <c r="FM36" s="547">
        <f t="shared" si="78"/>
        <v>1440</v>
      </c>
      <c r="FN36" s="547">
        <f t="shared" si="78"/>
        <v>70944</v>
      </c>
      <c r="FO36" s="547">
        <f t="shared" si="78"/>
        <v>70944</v>
      </c>
      <c r="FP36" s="547">
        <f t="shared" si="78"/>
        <v>0</v>
      </c>
      <c r="FQ36" s="547">
        <f t="shared" si="79"/>
        <v>42603</v>
      </c>
      <c r="FR36" s="547">
        <f t="shared" si="79"/>
        <v>825</v>
      </c>
      <c r="FS36" s="547">
        <f t="shared" si="79"/>
        <v>41778</v>
      </c>
      <c r="FT36" s="547">
        <f t="shared" si="79"/>
        <v>41778</v>
      </c>
      <c r="FU36" s="547">
        <f t="shared" si="79"/>
        <v>0</v>
      </c>
      <c r="FV36" s="552">
        <f t="shared" si="80"/>
        <v>0</v>
      </c>
      <c r="FW36" s="552">
        <f t="shared" si="80"/>
        <v>0</v>
      </c>
      <c r="FX36" s="552">
        <f t="shared" si="80"/>
        <v>0</v>
      </c>
      <c r="FY36" s="552">
        <f t="shared" si="80"/>
        <v>0</v>
      </c>
      <c r="FZ36" s="552">
        <f t="shared" si="80"/>
        <v>0</v>
      </c>
      <c r="GA36" s="552">
        <f t="shared" si="81"/>
        <v>0</v>
      </c>
      <c r="GB36" s="552">
        <f t="shared" si="81"/>
        <v>0</v>
      </c>
      <c r="GC36" s="552">
        <f t="shared" si="81"/>
        <v>0</v>
      </c>
      <c r="GD36" s="552">
        <f t="shared" si="81"/>
        <v>0</v>
      </c>
      <c r="GE36" s="552">
        <f t="shared" si="81"/>
        <v>0</v>
      </c>
      <c r="GF36" s="552">
        <f t="shared" si="82"/>
        <v>0</v>
      </c>
      <c r="GG36" s="552">
        <f t="shared" si="82"/>
        <v>0</v>
      </c>
      <c r="GH36" s="552">
        <f t="shared" si="82"/>
        <v>0</v>
      </c>
      <c r="GI36" s="552">
        <f t="shared" si="82"/>
        <v>0</v>
      </c>
      <c r="GJ36" s="552">
        <f t="shared" si="82"/>
        <v>0</v>
      </c>
      <c r="GK36" s="552">
        <f t="shared" si="83"/>
        <v>0</v>
      </c>
      <c r="GL36" s="552">
        <f t="shared" si="83"/>
        <v>0</v>
      </c>
      <c r="GM36" s="552">
        <f t="shared" si="83"/>
        <v>0</v>
      </c>
      <c r="GN36" s="552">
        <f t="shared" si="83"/>
        <v>0</v>
      </c>
      <c r="GO36" s="552">
        <f t="shared" si="83"/>
        <v>0</v>
      </c>
      <c r="GP36" s="547">
        <f t="shared" si="84"/>
        <v>0</v>
      </c>
      <c r="GQ36" s="547">
        <f t="shared" si="84"/>
        <v>0</v>
      </c>
      <c r="GR36" s="547">
        <f t="shared" si="84"/>
        <v>0</v>
      </c>
      <c r="GS36" s="547">
        <f t="shared" si="84"/>
        <v>0</v>
      </c>
      <c r="GT36" s="547">
        <f t="shared" si="84"/>
        <v>0</v>
      </c>
      <c r="GU36" s="547">
        <f t="shared" si="85"/>
        <v>0</v>
      </c>
      <c r="GV36" s="547">
        <f t="shared" si="85"/>
        <v>0</v>
      </c>
      <c r="GW36" s="547">
        <f t="shared" si="85"/>
        <v>0</v>
      </c>
      <c r="GX36" s="547">
        <f t="shared" si="85"/>
        <v>0</v>
      </c>
      <c r="GY36" s="547">
        <f t="shared" si="85"/>
        <v>0</v>
      </c>
      <c r="GZ36" s="552">
        <f t="shared" si="86"/>
        <v>0</v>
      </c>
      <c r="HA36" s="552">
        <f t="shared" si="86"/>
        <v>0</v>
      </c>
      <c r="HB36" s="552">
        <f t="shared" si="86"/>
        <v>0</v>
      </c>
      <c r="HC36" s="552">
        <f t="shared" si="86"/>
        <v>0</v>
      </c>
      <c r="HD36" s="552">
        <f t="shared" si="86"/>
        <v>0</v>
      </c>
      <c r="HE36" s="552">
        <f t="shared" si="87"/>
        <v>0</v>
      </c>
      <c r="HF36" s="552">
        <f t="shared" si="87"/>
        <v>0</v>
      </c>
      <c r="HG36" s="552">
        <f t="shared" si="87"/>
        <v>0</v>
      </c>
      <c r="HH36" s="552">
        <f t="shared" si="87"/>
        <v>0</v>
      </c>
      <c r="HI36" s="552">
        <f t="shared" si="87"/>
        <v>0</v>
      </c>
      <c r="HJ36" s="547">
        <f t="shared" si="88"/>
        <v>0</v>
      </c>
      <c r="HK36" s="547">
        <f t="shared" si="88"/>
        <v>0</v>
      </c>
      <c r="HL36" s="547">
        <f t="shared" si="88"/>
        <v>0</v>
      </c>
      <c r="HM36" s="547">
        <f t="shared" si="88"/>
        <v>0</v>
      </c>
      <c r="HN36" s="547">
        <f t="shared" si="88"/>
        <v>0</v>
      </c>
      <c r="HO36" s="547">
        <f t="shared" si="89"/>
        <v>0</v>
      </c>
      <c r="HP36" s="547">
        <f t="shared" si="89"/>
        <v>0</v>
      </c>
      <c r="HQ36" s="547">
        <f t="shared" si="89"/>
        <v>0</v>
      </c>
      <c r="HR36" s="547">
        <f t="shared" si="89"/>
        <v>0</v>
      </c>
      <c r="HS36" s="547">
        <f t="shared" si="89"/>
        <v>0</v>
      </c>
      <c r="HT36" s="552">
        <f t="shared" si="90"/>
        <v>0</v>
      </c>
      <c r="HU36" s="552">
        <f t="shared" si="90"/>
        <v>0</v>
      </c>
      <c r="HV36" s="552">
        <f t="shared" si="90"/>
        <v>0</v>
      </c>
      <c r="HW36" s="552">
        <f t="shared" si="90"/>
        <v>0</v>
      </c>
      <c r="HX36" s="552">
        <f t="shared" si="90"/>
        <v>0</v>
      </c>
      <c r="HY36" s="552">
        <f t="shared" si="91"/>
        <v>0</v>
      </c>
      <c r="HZ36" s="552">
        <f t="shared" si="91"/>
        <v>0</v>
      </c>
      <c r="IA36" s="552">
        <f t="shared" si="91"/>
        <v>0</v>
      </c>
      <c r="IB36" s="552">
        <f t="shared" si="91"/>
        <v>0</v>
      </c>
      <c r="IC36" s="552">
        <f t="shared" si="91"/>
        <v>0</v>
      </c>
      <c r="ID36" s="547">
        <f t="shared" si="92"/>
        <v>0</v>
      </c>
      <c r="IE36" s="547">
        <f t="shared" si="92"/>
        <v>0</v>
      </c>
      <c r="IF36" s="547">
        <f t="shared" si="92"/>
        <v>0</v>
      </c>
      <c r="IG36" s="547">
        <f t="shared" si="92"/>
        <v>0</v>
      </c>
      <c r="IH36" s="547">
        <f t="shared" si="92"/>
        <v>0</v>
      </c>
      <c r="II36" s="547">
        <f t="shared" si="93"/>
        <v>0</v>
      </c>
      <c r="IJ36" s="547">
        <f t="shared" si="93"/>
        <v>0</v>
      </c>
      <c r="IK36" s="547">
        <f t="shared" si="93"/>
        <v>0</v>
      </c>
      <c r="IL36" s="547">
        <f t="shared" si="93"/>
        <v>0</v>
      </c>
      <c r="IM36" s="547">
        <f t="shared" si="93"/>
        <v>0</v>
      </c>
      <c r="IN36" s="552">
        <f t="shared" si="94"/>
        <v>0</v>
      </c>
      <c r="IO36" s="552">
        <f t="shared" si="94"/>
        <v>0</v>
      </c>
      <c r="IP36" s="552">
        <f t="shared" si="94"/>
        <v>0</v>
      </c>
      <c r="IQ36" s="552">
        <f t="shared" si="94"/>
        <v>0</v>
      </c>
      <c r="IR36" s="552">
        <f t="shared" si="94"/>
        <v>0</v>
      </c>
      <c r="IS36" s="552">
        <f t="shared" si="95"/>
        <v>0</v>
      </c>
      <c r="IT36" s="552">
        <f t="shared" si="95"/>
        <v>0</v>
      </c>
      <c r="IU36" s="552">
        <f t="shared" si="95"/>
        <v>0</v>
      </c>
      <c r="IV36" s="552">
        <f t="shared" si="95"/>
        <v>0</v>
      </c>
      <c r="IW36" s="552">
        <f t="shared" si="95"/>
        <v>0</v>
      </c>
      <c r="IX36" s="547">
        <f t="shared" si="96"/>
        <v>0</v>
      </c>
      <c r="IY36" s="547">
        <f t="shared" si="96"/>
        <v>0</v>
      </c>
      <c r="IZ36" s="547">
        <f t="shared" si="96"/>
        <v>0</v>
      </c>
      <c r="JA36" s="547">
        <f t="shared" si="96"/>
        <v>0</v>
      </c>
      <c r="JB36" s="547">
        <f t="shared" si="96"/>
        <v>0</v>
      </c>
      <c r="JC36" s="547">
        <f t="shared" si="97"/>
        <v>0</v>
      </c>
      <c r="JD36" s="547">
        <f t="shared" si="97"/>
        <v>0</v>
      </c>
      <c r="JE36" s="547">
        <f t="shared" si="97"/>
        <v>0</v>
      </c>
      <c r="JF36" s="547">
        <f t="shared" si="97"/>
        <v>0</v>
      </c>
      <c r="JG36" s="547">
        <f t="shared" si="97"/>
        <v>0</v>
      </c>
      <c r="JH36" s="552">
        <f t="shared" si="98"/>
        <v>0</v>
      </c>
      <c r="JI36" s="552">
        <f t="shared" si="98"/>
        <v>0</v>
      </c>
      <c r="JJ36" s="552">
        <f t="shared" si="98"/>
        <v>0</v>
      </c>
      <c r="JK36" s="552">
        <f t="shared" si="98"/>
        <v>0</v>
      </c>
      <c r="JL36" s="552">
        <f t="shared" si="98"/>
        <v>0</v>
      </c>
      <c r="JM36" s="552">
        <f t="shared" si="99"/>
        <v>0</v>
      </c>
      <c r="JN36" s="552">
        <f t="shared" si="99"/>
        <v>0</v>
      </c>
      <c r="JO36" s="552">
        <f t="shared" si="99"/>
        <v>0</v>
      </c>
      <c r="JP36" s="552">
        <f t="shared" si="99"/>
        <v>0</v>
      </c>
      <c r="JQ36" s="552">
        <f t="shared" si="99"/>
        <v>0</v>
      </c>
      <c r="JR36" s="547">
        <f t="shared" si="100"/>
        <v>0</v>
      </c>
      <c r="JS36" s="547">
        <f t="shared" si="100"/>
        <v>0</v>
      </c>
      <c r="JT36" s="547">
        <f t="shared" si="100"/>
        <v>0</v>
      </c>
      <c r="JU36" s="547">
        <f t="shared" si="100"/>
        <v>0</v>
      </c>
      <c r="JV36" s="547">
        <f t="shared" si="100"/>
        <v>0</v>
      </c>
      <c r="JW36" s="547">
        <f t="shared" si="101"/>
        <v>0</v>
      </c>
      <c r="JX36" s="547">
        <f t="shared" si="101"/>
        <v>0</v>
      </c>
      <c r="JY36" s="547">
        <f t="shared" si="101"/>
        <v>0</v>
      </c>
      <c r="JZ36" s="547">
        <f t="shared" si="101"/>
        <v>0</v>
      </c>
      <c r="KA36" s="547">
        <f t="shared" si="101"/>
        <v>0</v>
      </c>
      <c r="KB36" s="552">
        <f t="shared" si="102"/>
        <v>0</v>
      </c>
      <c r="KC36" s="552">
        <f t="shared" si="102"/>
        <v>0</v>
      </c>
      <c r="KD36" s="552">
        <f t="shared" si="102"/>
        <v>0</v>
      </c>
      <c r="KE36" s="552">
        <f t="shared" si="102"/>
        <v>0</v>
      </c>
      <c r="KF36" s="552">
        <f t="shared" si="102"/>
        <v>0</v>
      </c>
      <c r="KG36" s="552">
        <f t="shared" si="103"/>
        <v>0</v>
      </c>
      <c r="KH36" s="552">
        <f t="shared" si="103"/>
        <v>0</v>
      </c>
      <c r="KI36" s="552">
        <f t="shared" si="103"/>
        <v>0</v>
      </c>
      <c r="KJ36" s="552">
        <f t="shared" si="103"/>
        <v>0</v>
      </c>
      <c r="KK36" s="552">
        <f t="shared" si="103"/>
        <v>0</v>
      </c>
      <c r="KL36" s="552">
        <f t="shared" si="104"/>
        <v>555323</v>
      </c>
      <c r="KM36" s="552">
        <f t="shared" si="105"/>
        <v>0</v>
      </c>
      <c r="KN36" s="549">
        <f t="shared" si="106"/>
        <v>555323</v>
      </c>
      <c r="KO36" s="549">
        <f t="shared" si="106"/>
        <v>11025</v>
      </c>
      <c r="KP36" s="549">
        <f t="shared" si="106"/>
        <v>544298</v>
      </c>
      <c r="KQ36" s="549">
        <f t="shared" si="106"/>
        <v>544298</v>
      </c>
      <c r="KR36" s="549">
        <f t="shared" si="106"/>
        <v>0</v>
      </c>
      <c r="KS36" s="549">
        <f t="shared" si="44"/>
        <v>42649472</v>
      </c>
      <c r="KT36" s="550">
        <f t="shared" si="44"/>
        <v>3439531</v>
      </c>
      <c r="KU36" s="550">
        <f t="shared" si="44"/>
        <v>39209941</v>
      </c>
      <c r="KV36" s="550">
        <f t="shared" si="44"/>
        <v>30687081</v>
      </c>
      <c r="KW36" s="550">
        <f t="shared" si="44"/>
        <v>8522860</v>
      </c>
      <c r="KX36" s="537">
        <f t="shared" si="107"/>
        <v>42649.5</v>
      </c>
      <c r="KY36" s="553">
        <f t="shared" si="108"/>
        <v>42094.1</v>
      </c>
      <c r="KZ36" s="553">
        <f t="shared" si="109"/>
        <v>555.29999999999995</v>
      </c>
      <c r="LA36" s="554">
        <f t="shared" si="110"/>
        <v>46036.5</v>
      </c>
      <c r="LC36" s="723">
        <f t="shared" si="111"/>
        <v>0</v>
      </c>
      <c r="LD36" s="723">
        <f t="shared" si="112"/>
        <v>1508</v>
      </c>
      <c r="LE36" s="723">
        <f t="shared" si="113"/>
        <v>1508</v>
      </c>
      <c r="LF36" s="723">
        <f t="shared" si="114"/>
        <v>1508</v>
      </c>
      <c r="LG36" s="723">
        <f t="shared" si="115"/>
        <v>1508</v>
      </c>
      <c r="LH36" s="723">
        <f t="shared" si="116"/>
        <v>1291</v>
      </c>
      <c r="LI36" s="555"/>
      <c r="LJ36" s="555"/>
      <c r="LK36" s="555"/>
      <c r="LL36" s="555"/>
      <c r="LM36" s="555"/>
      <c r="LN36" s="555"/>
      <c r="LO36" s="555"/>
      <c r="LP36" s="555"/>
      <c r="LQ36" s="555"/>
      <c r="LR36" s="555"/>
      <c r="LS36" s="555"/>
      <c r="LT36" s="555"/>
      <c r="LU36" s="555"/>
      <c r="LV36" s="555"/>
      <c r="LW36" s="555"/>
      <c r="LX36" s="555"/>
      <c r="LY36" s="555"/>
      <c r="LZ36" s="555"/>
      <c r="MA36" s="555"/>
      <c r="MB36" s="555"/>
      <c r="MC36" s="555"/>
      <c r="MD36" s="555"/>
      <c r="ME36" s="555"/>
      <c r="MF36" s="555"/>
      <c r="MG36" s="555"/>
      <c r="MH36" s="555"/>
      <c r="MI36" s="555"/>
      <c r="MJ36" s="555"/>
      <c r="MK36" s="555"/>
      <c r="ML36" s="555"/>
      <c r="MM36" s="555"/>
      <c r="MN36" s="555"/>
      <c r="MO36" s="555"/>
      <c r="MP36" s="555"/>
      <c r="MQ36" s="555"/>
      <c r="MR36" s="555"/>
      <c r="MS36" s="555"/>
      <c r="MT36" s="555"/>
      <c r="MU36" s="555"/>
      <c r="MV36" s="555"/>
      <c r="MW36" s="555"/>
      <c r="MX36" s="555"/>
      <c r="MY36" s="555"/>
      <c r="MZ36" s="555"/>
      <c r="NA36" s="555"/>
      <c r="NB36" s="555"/>
      <c r="NC36" s="555"/>
      <c r="ND36" s="555"/>
      <c r="NE36" s="555"/>
      <c r="NF36" s="555"/>
      <c r="NG36" s="555"/>
      <c r="NH36" s="555"/>
      <c r="NI36" s="555"/>
      <c r="NJ36" s="555"/>
      <c r="NL36" s="749">
        <f t="shared" si="117"/>
        <v>0</v>
      </c>
      <c r="NM36" s="724">
        <f t="shared" si="118"/>
        <v>0</v>
      </c>
      <c r="NN36" s="724">
        <f t="shared" si="119"/>
        <v>0</v>
      </c>
      <c r="NO36" s="750">
        <f t="shared" si="120"/>
        <v>0</v>
      </c>
      <c r="NP36" s="751">
        <f t="shared" si="45"/>
        <v>0</v>
      </c>
      <c r="NQ36" s="751">
        <f t="shared" si="45"/>
        <v>0</v>
      </c>
      <c r="NR36" s="749">
        <f t="shared" si="121"/>
        <v>0</v>
      </c>
      <c r="NS36" s="724">
        <f t="shared" si="122"/>
        <v>0</v>
      </c>
      <c r="NT36" s="724">
        <f t="shared" si="123"/>
        <v>0</v>
      </c>
    </row>
    <row r="37" spans="1:384">
      <c r="A37" s="533" t="s">
        <v>1227</v>
      </c>
      <c r="B37" s="534"/>
      <c r="C37" s="534"/>
      <c r="D37" s="534"/>
      <c r="E37" s="535">
        <f t="shared" si="46"/>
        <v>0</v>
      </c>
      <c r="F37" s="536"/>
      <c r="G37" s="536"/>
      <c r="H37" s="536"/>
      <c r="I37" s="535">
        <f t="shared" si="47"/>
        <v>0</v>
      </c>
      <c r="J37" s="537">
        <f t="shared" si="48"/>
        <v>0</v>
      </c>
      <c r="K37" s="560">
        <v>516</v>
      </c>
      <c r="L37" s="534"/>
      <c r="M37" s="556">
        <v>23</v>
      </c>
      <c r="N37" s="534"/>
      <c r="O37" s="538">
        <v>3</v>
      </c>
      <c r="P37" s="535">
        <f t="shared" si="1"/>
        <v>542</v>
      </c>
      <c r="Q37" s="560">
        <v>509</v>
      </c>
      <c r="R37" s="534"/>
      <c r="S37" s="556">
        <v>80</v>
      </c>
      <c r="T37" s="534"/>
      <c r="U37" s="538">
        <v>3</v>
      </c>
      <c r="V37" s="535">
        <f t="shared" si="2"/>
        <v>592</v>
      </c>
      <c r="W37" s="560">
        <v>74</v>
      </c>
      <c r="X37" s="534"/>
      <c r="Y37" s="534"/>
      <c r="Z37" s="534"/>
      <c r="AA37" s="538">
        <v>1</v>
      </c>
      <c r="AB37" s="535">
        <f t="shared" si="49"/>
        <v>75</v>
      </c>
      <c r="AC37" s="532">
        <f t="shared" si="50"/>
        <v>1209</v>
      </c>
      <c r="AD37" s="307"/>
      <c r="AE37" s="307"/>
      <c r="AF37" s="307"/>
      <c r="AG37" s="307"/>
      <c r="AH37" s="324"/>
      <c r="AI37" s="307">
        <v>75</v>
      </c>
      <c r="AJ37" s="540"/>
      <c r="AK37" s="541">
        <v>0</v>
      </c>
      <c r="AL37" s="542"/>
      <c r="AM37" s="543">
        <v>0</v>
      </c>
      <c r="AN37" s="543"/>
      <c r="AO37" s="540"/>
      <c r="AP37" s="544"/>
      <c r="AQ37" s="543">
        <v>0</v>
      </c>
      <c r="AR37" s="541"/>
      <c r="AS37" s="541"/>
      <c r="AT37" s="534"/>
      <c r="AU37" s="534"/>
      <c r="AV37" s="543">
        <v>0</v>
      </c>
      <c r="AW37" s="543">
        <v>0</v>
      </c>
      <c r="AX37" s="541"/>
      <c r="AY37" s="543">
        <v>2</v>
      </c>
      <c r="AZ37" s="543">
        <v>1</v>
      </c>
      <c r="BA37" s="541"/>
      <c r="BB37" s="543"/>
      <c r="BC37" s="534"/>
      <c r="BD37" s="534"/>
      <c r="BE37" s="543">
        <v>0</v>
      </c>
      <c r="BF37" s="543"/>
      <c r="BG37" s="546"/>
      <c r="BH37" s="547">
        <f t="shared" si="51"/>
        <v>12997008</v>
      </c>
      <c r="BI37" s="548">
        <f t="shared" si="124"/>
        <v>1113012</v>
      </c>
      <c r="BJ37" s="548">
        <f t="shared" si="124"/>
        <v>11883996</v>
      </c>
      <c r="BK37" s="548">
        <f t="shared" si="124"/>
        <v>9319992</v>
      </c>
      <c r="BL37" s="548">
        <f t="shared" si="124"/>
        <v>2564004</v>
      </c>
      <c r="BM37" s="547">
        <f t="shared" si="52"/>
        <v>0</v>
      </c>
      <c r="BN37" s="548">
        <f t="shared" si="4"/>
        <v>0</v>
      </c>
      <c r="BO37" s="548">
        <f t="shared" si="4"/>
        <v>0</v>
      </c>
      <c r="BP37" s="548">
        <f t="shared" si="4"/>
        <v>0</v>
      </c>
      <c r="BQ37" s="548">
        <f t="shared" si="4"/>
        <v>0</v>
      </c>
      <c r="BR37" s="547">
        <f t="shared" si="53"/>
        <v>1624513</v>
      </c>
      <c r="BS37" s="548">
        <f t="shared" si="5"/>
        <v>49611</v>
      </c>
      <c r="BT37" s="548">
        <f t="shared" si="5"/>
        <v>1574902</v>
      </c>
      <c r="BU37" s="548">
        <f t="shared" si="5"/>
        <v>1240367</v>
      </c>
      <c r="BV37" s="548">
        <f t="shared" si="5"/>
        <v>334535</v>
      </c>
      <c r="BW37" s="548"/>
      <c r="BX37" s="548"/>
      <c r="BY37" s="548"/>
      <c r="BZ37" s="548"/>
      <c r="CA37" s="548"/>
      <c r="CB37" s="547">
        <f t="shared" si="54"/>
        <v>592656</v>
      </c>
      <c r="CC37" s="548">
        <f t="shared" si="6"/>
        <v>1353</v>
      </c>
      <c r="CD37" s="548">
        <f t="shared" si="6"/>
        <v>591303</v>
      </c>
      <c r="CE37" s="548">
        <f t="shared" si="6"/>
        <v>591303</v>
      </c>
      <c r="CF37" s="548">
        <f t="shared" si="6"/>
        <v>0</v>
      </c>
      <c r="CG37" s="549">
        <f t="shared" si="55"/>
        <v>15214177</v>
      </c>
      <c r="CH37" s="547">
        <f t="shared" si="56"/>
        <v>17858265</v>
      </c>
      <c r="CI37" s="548">
        <f t="shared" si="56"/>
        <v>1493406</v>
      </c>
      <c r="CJ37" s="548">
        <f t="shared" si="56"/>
        <v>16364859</v>
      </c>
      <c r="CK37" s="548">
        <f t="shared" si="56"/>
        <v>12556521</v>
      </c>
      <c r="CL37" s="548">
        <f t="shared" si="56"/>
        <v>3808338</v>
      </c>
      <c r="CM37" s="547">
        <f t="shared" si="57"/>
        <v>0</v>
      </c>
      <c r="CN37" s="548">
        <f t="shared" si="7"/>
        <v>0</v>
      </c>
      <c r="CO37" s="548">
        <f t="shared" si="7"/>
        <v>0</v>
      </c>
      <c r="CP37" s="548">
        <f t="shared" si="7"/>
        <v>0</v>
      </c>
      <c r="CQ37" s="548">
        <f t="shared" si="7"/>
        <v>0</v>
      </c>
      <c r="CR37" s="547">
        <f t="shared" si="58"/>
        <v>7835600</v>
      </c>
      <c r="CS37" s="548">
        <f t="shared" si="58"/>
        <v>234720</v>
      </c>
      <c r="CT37" s="548">
        <f t="shared" si="58"/>
        <v>7600880</v>
      </c>
      <c r="CU37" s="548">
        <f t="shared" si="58"/>
        <v>5852160</v>
      </c>
      <c r="CV37" s="548">
        <f t="shared" si="58"/>
        <v>1748720</v>
      </c>
      <c r="CW37" s="547">
        <f t="shared" si="59"/>
        <v>0</v>
      </c>
      <c r="CX37" s="548">
        <f t="shared" si="8"/>
        <v>0</v>
      </c>
      <c r="CY37" s="548">
        <f t="shared" si="8"/>
        <v>0</v>
      </c>
      <c r="CZ37" s="548">
        <f t="shared" si="8"/>
        <v>0</v>
      </c>
      <c r="DA37" s="548">
        <f t="shared" si="8"/>
        <v>0</v>
      </c>
      <c r="DB37" s="547">
        <f t="shared" si="60"/>
        <v>684528</v>
      </c>
      <c r="DC37" s="548">
        <f t="shared" si="9"/>
        <v>2256</v>
      </c>
      <c r="DD37" s="548">
        <f t="shared" si="9"/>
        <v>682272</v>
      </c>
      <c r="DE37" s="548">
        <f t="shared" si="9"/>
        <v>682272</v>
      </c>
      <c r="DF37" s="548">
        <f t="shared" si="9"/>
        <v>0</v>
      </c>
      <c r="DG37" s="549">
        <f t="shared" si="61"/>
        <v>26378393</v>
      </c>
      <c r="DH37" s="547">
        <f t="shared" si="62"/>
        <v>2831610</v>
      </c>
      <c r="DI37" s="548">
        <f t="shared" si="62"/>
        <v>229918</v>
      </c>
      <c r="DJ37" s="548">
        <f t="shared" si="62"/>
        <v>2601692</v>
      </c>
      <c r="DK37" s="548">
        <f t="shared" si="62"/>
        <v>1953008</v>
      </c>
      <c r="DL37" s="548">
        <f t="shared" si="62"/>
        <v>648684</v>
      </c>
      <c r="DM37" s="547">
        <f t="shared" si="63"/>
        <v>0</v>
      </c>
      <c r="DN37" s="548">
        <f t="shared" si="10"/>
        <v>0</v>
      </c>
      <c r="DO37" s="548">
        <f t="shared" si="10"/>
        <v>0</v>
      </c>
      <c r="DP37" s="548">
        <f t="shared" si="10"/>
        <v>0</v>
      </c>
      <c r="DQ37" s="548">
        <f t="shared" si="10"/>
        <v>0</v>
      </c>
      <c r="DR37" s="548"/>
      <c r="DS37" s="548"/>
      <c r="DT37" s="548"/>
      <c r="DU37" s="548"/>
      <c r="DV37" s="548"/>
      <c r="DW37" s="547">
        <f t="shared" si="64"/>
        <v>0</v>
      </c>
      <c r="DX37" s="548">
        <f t="shared" si="11"/>
        <v>0</v>
      </c>
      <c r="DY37" s="548">
        <f t="shared" si="11"/>
        <v>0</v>
      </c>
      <c r="DZ37" s="548">
        <f t="shared" si="11"/>
        <v>0</v>
      </c>
      <c r="EA37" s="548">
        <f t="shared" si="11"/>
        <v>0</v>
      </c>
      <c r="EB37" s="547">
        <f t="shared" si="65"/>
        <v>273811</v>
      </c>
      <c r="EC37" s="548">
        <f t="shared" si="12"/>
        <v>903</v>
      </c>
      <c r="ED37" s="548">
        <f t="shared" si="12"/>
        <v>272908</v>
      </c>
      <c r="EE37" s="548">
        <f t="shared" si="12"/>
        <v>272908</v>
      </c>
      <c r="EF37" s="548">
        <f t="shared" si="12"/>
        <v>0</v>
      </c>
      <c r="EG37" s="549">
        <f t="shared" si="66"/>
        <v>3105421</v>
      </c>
      <c r="EH37" s="549">
        <f>CG37+DG37+EG37+200</f>
        <v>44698191</v>
      </c>
      <c r="EI37" s="550">
        <f t="shared" si="68"/>
        <v>3125179</v>
      </c>
      <c r="EJ37" s="550">
        <f t="shared" si="13"/>
        <v>41572812</v>
      </c>
      <c r="EK37" s="550">
        <f t="shared" si="13"/>
        <v>32468531</v>
      </c>
      <c r="EL37" s="550">
        <f t="shared" si="13"/>
        <v>9104281</v>
      </c>
      <c r="EM37" s="551">
        <f t="shared" si="69"/>
        <v>33686883</v>
      </c>
      <c r="EN37" s="551">
        <f t="shared" si="70"/>
        <v>0</v>
      </c>
      <c r="EO37" s="551">
        <f t="shared" si="71"/>
        <v>9460113</v>
      </c>
      <c r="EP37" s="551">
        <f t="shared" si="72"/>
        <v>0</v>
      </c>
      <c r="EQ37" s="551">
        <f t="shared" si="73"/>
        <v>1550995</v>
      </c>
      <c r="ER37" s="547">
        <f t="shared" si="74"/>
        <v>0</v>
      </c>
      <c r="ES37" s="548">
        <f t="shared" si="74"/>
        <v>0</v>
      </c>
      <c r="ET37" s="548">
        <f t="shared" si="74"/>
        <v>0</v>
      </c>
      <c r="EU37" s="548">
        <f t="shared" si="74"/>
        <v>0</v>
      </c>
      <c r="EV37" s="548">
        <f t="shared" si="74"/>
        <v>0</v>
      </c>
      <c r="EW37" s="547">
        <f t="shared" si="75"/>
        <v>0</v>
      </c>
      <c r="EX37" s="547">
        <f t="shared" si="75"/>
        <v>0</v>
      </c>
      <c r="EY37" s="547">
        <f t="shared" si="75"/>
        <v>0</v>
      </c>
      <c r="EZ37" s="547">
        <f t="shared" si="75"/>
        <v>0</v>
      </c>
      <c r="FA37" s="547">
        <f t="shared" si="75"/>
        <v>0</v>
      </c>
      <c r="FB37" s="552">
        <f t="shared" si="76"/>
        <v>0</v>
      </c>
      <c r="FC37" s="552">
        <f t="shared" si="76"/>
        <v>0</v>
      </c>
      <c r="FD37" s="552">
        <f t="shared" si="76"/>
        <v>0</v>
      </c>
      <c r="FE37" s="552">
        <f t="shared" si="76"/>
        <v>0</v>
      </c>
      <c r="FF37" s="552">
        <f t="shared" si="76"/>
        <v>0</v>
      </c>
      <c r="FG37" s="552">
        <f t="shared" si="77"/>
        <v>0</v>
      </c>
      <c r="FH37" s="552">
        <f t="shared" si="77"/>
        <v>0</v>
      </c>
      <c r="FI37" s="552">
        <f t="shared" si="77"/>
        <v>0</v>
      </c>
      <c r="FJ37" s="552">
        <f t="shared" si="77"/>
        <v>0</v>
      </c>
      <c r="FK37" s="552">
        <f t="shared" si="77"/>
        <v>0</v>
      </c>
      <c r="FL37" s="547">
        <f t="shared" si="78"/>
        <v>0</v>
      </c>
      <c r="FM37" s="547">
        <f t="shared" si="78"/>
        <v>0</v>
      </c>
      <c r="FN37" s="547">
        <f t="shared" si="78"/>
        <v>0</v>
      </c>
      <c r="FO37" s="547">
        <f t="shared" si="78"/>
        <v>0</v>
      </c>
      <c r="FP37" s="547">
        <f t="shared" si="78"/>
        <v>0</v>
      </c>
      <c r="FQ37" s="547">
        <f t="shared" si="79"/>
        <v>96825</v>
      </c>
      <c r="FR37" s="547">
        <f t="shared" si="79"/>
        <v>1875</v>
      </c>
      <c r="FS37" s="547">
        <f t="shared" si="79"/>
        <v>94950</v>
      </c>
      <c r="FT37" s="547">
        <f t="shared" si="79"/>
        <v>94950</v>
      </c>
      <c r="FU37" s="547">
        <f t="shared" si="79"/>
        <v>0</v>
      </c>
      <c r="FV37" s="552">
        <f t="shared" si="80"/>
        <v>0</v>
      </c>
      <c r="FW37" s="552">
        <f t="shared" si="80"/>
        <v>0</v>
      </c>
      <c r="FX37" s="552">
        <f t="shared" si="80"/>
        <v>0</v>
      </c>
      <c r="FY37" s="552">
        <f t="shared" si="80"/>
        <v>0</v>
      </c>
      <c r="FZ37" s="552">
        <f t="shared" si="80"/>
        <v>0</v>
      </c>
      <c r="GA37" s="552">
        <f t="shared" si="81"/>
        <v>0</v>
      </c>
      <c r="GB37" s="552">
        <f t="shared" si="81"/>
        <v>0</v>
      </c>
      <c r="GC37" s="552">
        <f t="shared" si="81"/>
        <v>0</v>
      </c>
      <c r="GD37" s="552">
        <f t="shared" si="81"/>
        <v>0</v>
      </c>
      <c r="GE37" s="552">
        <f t="shared" si="81"/>
        <v>0</v>
      </c>
      <c r="GF37" s="552">
        <f t="shared" si="82"/>
        <v>0</v>
      </c>
      <c r="GG37" s="552">
        <f t="shared" si="82"/>
        <v>0</v>
      </c>
      <c r="GH37" s="552">
        <f t="shared" si="82"/>
        <v>0</v>
      </c>
      <c r="GI37" s="552">
        <f t="shared" si="82"/>
        <v>0</v>
      </c>
      <c r="GJ37" s="552">
        <f t="shared" si="82"/>
        <v>0</v>
      </c>
      <c r="GK37" s="552">
        <f t="shared" si="83"/>
        <v>0</v>
      </c>
      <c r="GL37" s="552">
        <f t="shared" si="83"/>
        <v>0</v>
      </c>
      <c r="GM37" s="552">
        <f t="shared" si="83"/>
        <v>0</v>
      </c>
      <c r="GN37" s="552">
        <f t="shared" si="83"/>
        <v>0</v>
      </c>
      <c r="GO37" s="552">
        <f t="shared" si="83"/>
        <v>0</v>
      </c>
      <c r="GP37" s="547">
        <f t="shared" si="84"/>
        <v>0</v>
      </c>
      <c r="GQ37" s="547">
        <f t="shared" si="84"/>
        <v>0</v>
      </c>
      <c r="GR37" s="547">
        <f t="shared" si="84"/>
        <v>0</v>
      </c>
      <c r="GS37" s="547">
        <f t="shared" si="84"/>
        <v>0</v>
      </c>
      <c r="GT37" s="547">
        <f t="shared" si="84"/>
        <v>0</v>
      </c>
      <c r="GU37" s="547">
        <f t="shared" si="85"/>
        <v>0</v>
      </c>
      <c r="GV37" s="547">
        <f t="shared" si="85"/>
        <v>0</v>
      </c>
      <c r="GW37" s="547">
        <f t="shared" si="85"/>
        <v>0</v>
      </c>
      <c r="GX37" s="547">
        <f t="shared" si="85"/>
        <v>0</v>
      </c>
      <c r="GY37" s="547">
        <f t="shared" si="85"/>
        <v>0</v>
      </c>
      <c r="GZ37" s="552">
        <f t="shared" si="86"/>
        <v>0</v>
      </c>
      <c r="HA37" s="552">
        <f t="shared" si="86"/>
        <v>0</v>
      </c>
      <c r="HB37" s="552">
        <f t="shared" si="86"/>
        <v>0</v>
      </c>
      <c r="HC37" s="552">
        <f t="shared" si="86"/>
        <v>0</v>
      </c>
      <c r="HD37" s="552">
        <f t="shared" si="86"/>
        <v>0</v>
      </c>
      <c r="HE37" s="552">
        <f t="shared" si="87"/>
        <v>0</v>
      </c>
      <c r="HF37" s="552">
        <f t="shared" si="87"/>
        <v>0</v>
      </c>
      <c r="HG37" s="552">
        <f t="shared" si="87"/>
        <v>0</v>
      </c>
      <c r="HH37" s="552">
        <f t="shared" si="87"/>
        <v>0</v>
      </c>
      <c r="HI37" s="552">
        <f t="shared" si="87"/>
        <v>0</v>
      </c>
      <c r="HJ37" s="547">
        <f t="shared" si="88"/>
        <v>0</v>
      </c>
      <c r="HK37" s="547">
        <f t="shared" si="88"/>
        <v>0</v>
      </c>
      <c r="HL37" s="547">
        <f t="shared" si="88"/>
        <v>0</v>
      </c>
      <c r="HM37" s="547">
        <f t="shared" si="88"/>
        <v>0</v>
      </c>
      <c r="HN37" s="547">
        <f t="shared" si="88"/>
        <v>0</v>
      </c>
      <c r="HO37" s="547">
        <f t="shared" si="89"/>
        <v>0</v>
      </c>
      <c r="HP37" s="547">
        <f t="shared" si="89"/>
        <v>0</v>
      </c>
      <c r="HQ37" s="547">
        <f t="shared" si="89"/>
        <v>0</v>
      </c>
      <c r="HR37" s="547">
        <f t="shared" si="89"/>
        <v>0</v>
      </c>
      <c r="HS37" s="547">
        <f t="shared" si="89"/>
        <v>0</v>
      </c>
      <c r="HT37" s="552">
        <f t="shared" si="90"/>
        <v>0</v>
      </c>
      <c r="HU37" s="552">
        <f t="shared" si="90"/>
        <v>0</v>
      </c>
      <c r="HV37" s="552">
        <f t="shared" si="90"/>
        <v>0</v>
      </c>
      <c r="HW37" s="552">
        <f t="shared" si="90"/>
        <v>0</v>
      </c>
      <c r="HX37" s="552">
        <f t="shared" si="90"/>
        <v>0</v>
      </c>
      <c r="HY37" s="552">
        <f t="shared" si="91"/>
        <v>0</v>
      </c>
      <c r="HZ37" s="552">
        <f t="shared" si="91"/>
        <v>0</v>
      </c>
      <c r="IA37" s="552">
        <f t="shared" si="91"/>
        <v>0</v>
      </c>
      <c r="IB37" s="552">
        <f t="shared" si="91"/>
        <v>0</v>
      </c>
      <c r="IC37" s="552">
        <f t="shared" si="91"/>
        <v>0</v>
      </c>
      <c r="ID37" s="547">
        <f t="shared" si="92"/>
        <v>0</v>
      </c>
      <c r="IE37" s="547">
        <f t="shared" si="92"/>
        <v>0</v>
      </c>
      <c r="IF37" s="547">
        <f t="shared" si="92"/>
        <v>0</v>
      </c>
      <c r="IG37" s="547">
        <f t="shared" si="92"/>
        <v>0</v>
      </c>
      <c r="IH37" s="547">
        <f t="shared" si="92"/>
        <v>0</v>
      </c>
      <c r="II37" s="547">
        <f t="shared" si="93"/>
        <v>0</v>
      </c>
      <c r="IJ37" s="547">
        <f t="shared" si="93"/>
        <v>0</v>
      </c>
      <c r="IK37" s="547">
        <f t="shared" si="93"/>
        <v>0</v>
      </c>
      <c r="IL37" s="547">
        <f t="shared" si="93"/>
        <v>0</v>
      </c>
      <c r="IM37" s="547">
        <f t="shared" si="93"/>
        <v>0</v>
      </c>
      <c r="IN37" s="552">
        <f t="shared" si="94"/>
        <v>0</v>
      </c>
      <c r="IO37" s="552">
        <f t="shared" si="94"/>
        <v>0</v>
      </c>
      <c r="IP37" s="552">
        <f t="shared" si="94"/>
        <v>0</v>
      </c>
      <c r="IQ37" s="552">
        <f t="shared" si="94"/>
        <v>0</v>
      </c>
      <c r="IR37" s="552">
        <f t="shared" si="94"/>
        <v>0</v>
      </c>
      <c r="IS37" s="552">
        <f t="shared" si="95"/>
        <v>65160</v>
      </c>
      <c r="IT37" s="552">
        <f t="shared" si="95"/>
        <v>13114</v>
      </c>
      <c r="IU37" s="552">
        <f t="shared" si="95"/>
        <v>52046</v>
      </c>
      <c r="IV37" s="552">
        <f t="shared" si="95"/>
        <v>40818</v>
      </c>
      <c r="IW37" s="552">
        <f t="shared" si="95"/>
        <v>11228</v>
      </c>
      <c r="IX37" s="547">
        <f t="shared" si="96"/>
        <v>43664</v>
      </c>
      <c r="IY37" s="547">
        <f t="shared" si="96"/>
        <v>7334</v>
      </c>
      <c r="IZ37" s="547">
        <f t="shared" si="96"/>
        <v>36330</v>
      </c>
      <c r="JA37" s="547">
        <f t="shared" si="96"/>
        <v>27875</v>
      </c>
      <c r="JB37" s="547">
        <f t="shared" si="96"/>
        <v>8455</v>
      </c>
      <c r="JC37" s="547">
        <f t="shared" si="97"/>
        <v>0</v>
      </c>
      <c r="JD37" s="547">
        <f t="shared" si="97"/>
        <v>0</v>
      </c>
      <c r="JE37" s="547">
        <f t="shared" si="97"/>
        <v>0</v>
      </c>
      <c r="JF37" s="547">
        <f t="shared" si="97"/>
        <v>0</v>
      </c>
      <c r="JG37" s="547">
        <f t="shared" si="97"/>
        <v>0</v>
      </c>
      <c r="JH37" s="552">
        <f t="shared" si="98"/>
        <v>0</v>
      </c>
      <c r="JI37" s="552">
        <f t="shared" si="98"/>
        <v>0</v>
      </c>
      <c r="JJ37" s="552">
        <f t="shared" si="98"/>
        <v>0</v>
      </c>
      <c r="JK37" s="552">
        <f t="shared" si="98"/>
        <v>0</v>
      </c>
      <c r="JL37" s="552">
        <f t="shared" si="98"/>
        <v>0</v>
      </c>
      <c r="JM37" s="552">
        <f t="shared" si="99"/>
        <v>0</v>
      </c>
      <c r="JN37" s="552">
        <f t="shared" si="99"/>
        <v>0</v>
      </c>
      <c r="JO37" s="552">
        <f t="shared" si="99"/>
        <v>0</v>
      </c>
      <c r="JP37" s="552">
        <f t="shared" si="99"/>
        <v>0</v>
      </c>
      <c r="JQ37" s="552">
        <f t="shared" si="99"/>
        <v>0</v>
      </c>
      <c r="JR37" s="547">
        <f t="shared" si="100"/>
        <v>0</v>
      </c>
      <c r="JS37" s="547">
        <f t="shared" si="100"/>
        <v>0</v>
      </c>
      <c r="JT37" s="547">
        <f t="shared" si="100"/>
        <v>0</v>
      </c>
      <c r="JU37" s="547">
        <f t="shared" si="100"/>
        <v>0</v>
      </c>
      <c r="JV37" s="547">
        <f t="shared" si="100"/>
        <v>0</v>
      </c>
      <c r="JW37" s="547">
        <f t="shared" si="101"/>
        <v>0</v>
      </c>
      <c r="JX37" s="547">
        <f t="shared" si="101"/>
        <v>0</v>
      </c>
      <c r="JY37" s="547">
        <f t="shared" si="101"/>
        <v>0</v>
      </c>
      <c r="JZ37" s="547">
        <f t="shared" si="101"/>
        <v>0</v>
      </c>
      <c r="KA37" s="547">
        <f t="shared" si="101"/>
        <v>0</v>
      </c>
      <c r="KB37" s="552">
        <f t="shared" si="102"/>
        <v>0</v>
      </c>
      <c r="KC37" s="552">
        <f t="shared" si="102"/>
        <v>0</v>
      </c>
      <c r="KD37" s="552">
        <f t="shared" si="102"/>
        <v>0</v>
      </c>
      <c r="KE37" s="552">
        <f t="shared" si="102"/>
        <v>0</v>
      </c>
      <c r="KF37" s="552">
        <f t="shared" si="102"/>
        <v>0</v>
      </c>
      <c r="KG37" s="552">
        <f t="shared" si="103"/>
        <v>0</v>
      </c>
      <c r="KH37" s="552">
        <f t="shared" si="103"/>
        <v>0</v>
      </c>
      <c r="KI37" s="552">
        <f t="shared" si="103"/>
        <v>0</v>
      </c>
      <c r="KJ37" s="552">
        <f t="shared" si="103"/>
        <v>0</v>
      </c>
      <c r="KK37" s="552">
        <f t="shared" si="103"/>
        <v>0</v>
      </c>
      <c r="KL37" s="552">
        <f t="shared" si="104"/>
        <v>96825</v>
      </c>
      <c r="KM37" s="552">
        <f t="shared" si="105"/>
        <v>108824</v>
      </c>
      <c r="KN37" s="549">
        <f t="shared" si="106"/>
        <v>205649</v>
      </c>
      <c r="KO37" s="549">
        <f t="shared" si="106"/>
        <v>22323</v>
      </c>
      <c r="KP37" s="549">
        <f t="shared" si="106"/>
        <v>183326</v>
      </c>
      <c r="KQ37" s="549">
        <f t="shared" si="106"/>
        <v>163643</v>
      </c>
      <c r="KR37" s="549">
        <f t="shared" si="106"/>
        <v>19683</v>
      </c>
      <c r="KS37" s="549">
        <f t="shared" si="44"/>
        <v>44903840</v>
      </c>
      <c r="KT37" s="550">
        <f t="shared" si="44"/>
        <v>3147502</v>
      </c>
      <c r="KU37" s="550">
        <f t="shared" si="44"/>
        <v>41756138</v>
      </c>
      <c r="KV37" s="550">
        <f t="shared" si="44"/>
        <v>32632174</v>
      </c>
      <c r="KW37" s="550">
        <f t="shared" si="44"/>
        <v>9123964</v>
      </c>
      <c r="KX37" s="537">
        <f t="shared" si="107"/>
        <v>44903.8</v>
      </c>
      <c r="KY37" s="553">
        <f t="shared" si="108"/>
        <v>44807</v>
      </c>
      <c r="KZ37" s="553">
        <f t="shared" si="109"/>
        <v>96.8</v>
      </c>
      <c r="LA37" s="554">
        <f t="shared" si="110"/>
        <v>44903.8</v>
      </c>
      <c r="LC37" s="723">
        <f t="shared" si="111"/>
        <v>0</v>
      </c>
      <c r="LD37" s="723">
        <f t="shared" si="112"/>
        <v>0</v>
      </c>
      <c r="LE37" s="723">
        <f t="shared" si="113"/>
        <v>0</v>
      </c>
      <c r="LF37" s="723">
        <f t="shared" si="114"/>
        <v>0</v>
      </c>
      <c r="LG37" s="723">
        <f t="shared" si="115"/>
        <v>0</v>
      </c>
      <c r="LH37" s="723">
        <f t="shared" si="116"/>
        <v>1291</v>
      </c>
      <c r="LI37" s="555"/>
      <c r="LJ37" s="555"/>
      <c r="LK37" s="555"/>
      <c r="LL37" s="555"/>
      <c r="LM37" s="555"/>
      <c r="LN37" s="555"/>
      <c r="LO37" s="555"/>
      <c r="LP37" s="555"/>
      <c r="LQ37" s="555"/>
      <c r="LR37" s="555"/>
      <c r="LS37" s="555"/>
      <c r="LT37" s="555"/>
      <c r="LU37" s="555"/>
      <c r="LV37" s="555"/>
      <c r="LW37" s="555"/>
      <c r="LX37" s="555"/>
      <c r="LY37" s="555"/>
      <c r="LZ37" s="555"/>
      <c r="MA37" s="555"/>
      <c r="MB37" s="555"/>
      <c r="MC37" s="555"/>
      <c r="MD37" s="555"/>
      <c r="ME37" s="555"/>
      <c r="MF37" s="555"/>
      <c r="MG37" s="555"/>
      <c r="MH37" s="555"/>
      <c r="MI37" s="555"/>
      <c r="MJ37" s="555"/>
      <c r="MK37" s="555"/>
      <c r="ML37" s="555"/>
      <c r="MM37" s="555"/>
      <c r="MN37" s="555"/>
      <c r="MO37" s="555"/>
      <c r="MP37" s="555"/>
      <c r="MQ37" s="555"/>
      <c r="MR37" s="555"/>
      <c r="MS37" s="555"/>
      <c r="MT37" s="555"/>
      <c r="MU37" s="555"/>
      <c r="MV37" s="555"/>
      <c r="MW37" s="555"/>
      <c r="MX37" s="555"/>
      <c r="MY37" s="555"/>
      <c r="MZ37" s="555"/>
      <c r="NA37" s="555"/>
      <c r="NB37" s="555"/>
      <c r="NC37" s="555"/>
      <c r="ND37" s="555"/>
      <c r="NE37" s="555"/>
      <c r="NF37" s="555"/>
      <c r="NG37" s="555"/>
      <c r="NH37" s="555"/>
      <c r="NI37" s="555"/>
      <c r="NJ37" s="555"/>
      <c r="NL37" s="749">
        <f t="shared" si="117"/>
        <v>32580</v>
      </c>
      <c r="NM37" s="724">
        <f t="shared" si="118"/>
        <v>43664</v>
      </c>
      <c r="NN37" s="724">
        <f t="shared" si="119"/>
        <v>0</v>
      </c>
      <c r="NO37" s="750">
        <f t="shared" si="120"/>
        <v>26023</v>
      </c>
      <c r="NP37" s="751">
        <f t="shared" si="45"/>
        <v>36330</v>
      </c>
      <c r="NQ37" s="751">
        <f t="shared" si="45"/>
        <v>0</v>
      </c>
      <c r="NR37" s="749">
        <f t="shared" si="121"/>
        <v>6557</v>
      </c>
      <c r="NS37" s="724">
        <f t="shared" si="122"/>
        <v>7334</v>
      </c>
      <c r="NT37" s="724">
        <f t="shared" si="123"/>
        <v>0</v>
      </c>
    </row>
    <row r="38" spans="1:384">
      <c r="A38" s="533" t="s">
        <v>809</v>
      </c>
      <c r="B38" s="534"/>
      <c r="C38" s="534"/>
      <c r="D38" s="534"/>
      <c r="E38" s="535">
        <f t="shared" si="46"/>
        <v>0</v>
      </c>
      <c r="F38" s="536"/>
      <c r="G38" s="536"/>
      <c r="H38" s="536"/>
      <c r="I38" s="535">
        <f t="shared" si="47"/>
        <v>0</v>
      </c>
      <c r="J38" s="537">
        <f t="shared" si="48"/>
        <v>0</v>
      </c>
      <c r="K38" s="560">
        <v>458</v>
      </c>
      <c r="L38" s="534"/>
      <c r="M38" s="556">
        <v>0</v>
      </c>
      <c r="N38" s="534"/>
      <c r="O38" s="538">
        <v>0</v>
      </c>
      <c r="P38" s="535">
        <f t="shared" si="1"/>
        <v>458</v>
      </c>
      <c r="Q38" s="560">
        <v>519</v>
      </c>
      <c r="R38" s="534"/>
      <c r="S38" s="556">
        <v>0</v>
      </c>
      <c r="T38" s="534"/>
      <c r="U38" s="538">
        <v>0</v>
      </c>
      <c r="V38" s="535">
        <f t="shared" si="2"/>
        <v>519</v>
      </c>
      <c r="W38" s="560">
        <v>133</v>
      </c>
      <c r="X38" s="534"/>
      <c r="Y38" s="534"/>
      <c r="Z38" s="534"/>
      <c r="AA38" s="538">
        <v>0</v>
      </c>
      <c r="AB38" s="535">
        <f t="shared" si="49"/>
        <v>133</v>
      </c>
      <c r="AC38" s="532">
        <f t="shared" si="50"/>
        <v>1110</v>
      </c>
      <c r="AD38" s="324"/>
      <c r="AE38" s="324"/>
      <c r="AF38" s="324"/>
      <c r="AG38" s="324"/>
      <c r="AH38" s="324"/>
      <c r="AI38" s="324"/>
      <c r="AJ38" s="540"/>
      <c r="AK38" s="541">
        <v>0</v>
      </c>
      <c r="AL38" s="542"/>
      <c r="AM38" s="543">
        <v>0</v>
      </c>
      <c r="AN38" s="543"/>
      <c r="AO38" s="540"/>
      <c r="AP38" s="544"/>
      <c r="AQ38" s="543">
        <v>0</v>
      </c>
      <c r="AR38" s="541"/>
      <c r="AS38" s="541"/>
      <c r="AT38" s="534"/>
      <c r="AU38" s="534"/>
      <c r="AV38" s="543">
        <v>0</v>
      </c>
      <c r="AW38" s="543">
        <v>0</v>
      </c>
      <c r="AX38" s="541"/>
      <c r="AY38" s="543">
        <v>0</v>
      </c>
      <c r="AZ38" s="543"/>
      <c r="BA38" s="541"/>
      <c r="BB38" s="543"/>
      <c r="BC38" s="534"/>
      <c r="BD38" s="534"/>
      <c r="BE38" s="543">
        <v>0</v>
      </c>
      <c r="BF38" s="543"/>
      <c r="BG38" s="546"/>
      <c r="BH38" s="547">
        <f t="shared" si="51"/>
        <v>11536104</v>
      </c>
      <c r="BI38" s="548">
        <f t="shared" si="124"/>
        <v>987906</v>
      </c>
      <c r="BJ38" s="548">
        <f t="shared" si="124"/>
        <v>10548198</v>
      </c>
      <c r="BK38" s="548">
        <f t="shared" si="124"/>
        <v>8272396</v>
      </c>
      <c r="BL38" s="548">
        <f t="shared" si="124"/>
        <v>2275802</v>
      </c>
      <c r="BM38" s="547">
        <f t="shared" si="52"/>
        <v>0</v>
      </c>
      <c r="BN38" s="548">
        <f t="shared" si="4"/>
        <v>0</v>
      </c>
      <c r="BO38" s="548">
        <f t="shared" si="4"/>
        <v>0</v>
      </c>
      <c r="BP38" s="548">
        <f t="shared" si="4"/>
        <v>0</v>
      </c>
      <c r="BQ38" s="548">
        <f t="shared" si="4"/>
        <v>0</v>
      </c>
      <c r="BR38" s="547">
        <f t="shared" si="53"/>
        <v>0</v>
      </c>
      <c r="BS38" s="548">
        <f t="shared" si="5"/>
        <v>0</v>
      </c>
      <c r="BT38" s="548">
        <f t="shared" si="5"/>
        <v>0</v>
      </c>
      <c r="BU38" s="548">
        <f t="shared" si="5"/>
        <v>0</v>
      </c>
      <c r="BV38" s="548">
        <f t="shared" si="5"/>
        <v>0</v>
      </c>
      <c r="BW38" s="548"/>
      <c r="BX38" s="548"/>
      <c r="BY38" s="548"/>
      <c r="BZ38" s="548"/>
      <c r="CA38" s="548"/>
      <c r="CB38" s="547">
        <f t="shared" si="54"/>
        <v>0</v>
      </c>
      <c r="CC38" s="548">
        <f t="shared" si="6"/>
        <v>0</v>
      </c>
      <c r="CD38" s="548">
        <f t="shared" si="6"/>
        <v>0</v>
      </c>
      <c r="CE38" s="548">
        <f t="shared" si="6"/>
        <v>0</v>
      </c>
      <c r="CF38" s="548">
        <f t="shared" si="6"/>
        <v>0</v>
      </c>
      <c r="CG38" s="549">
        <f t="shared" si="55"/>
        <v>11536104</v>
      </c>
      <c r="CH38" s="547">
        <f t="shared" si="56"/>
        <v>18209115</v>
      </c>
      <c r="CI38" s="548">
        <f t="shared" si="56"/>
        <v>1522746</v>
      </c>
      <c r="CJ38" s="548">
        <f t="shared" si="56"/>
        <v>16686369</v>
      </c>
      <c r="CK38" s="548">
        <f t="shared" si="56"/>
        <v>12803211</v>
      </c>
      <c r="CL38" s="548">
        <f t="shared" si="56"/>
        <v>3883158</v>
      </c>
      <c r="CM38" s="547">
        <f t="shared" si="57"/>
        <v>0</v>
      </c>
      <c r="CN38" s="548">
        <f t="shared" si="7"/>
        <v>0</v>
      </c>
      <c r="CO38" s="548">
        <f t="shared" si="7"/>
        <v>0</v>
      </c>
      <c r="CP38" s="548">
        <f t="shared" si="7"/>
        <v>0</v>
      </c>
      <c r="CQ38" s="548">
        <f t="shared" si="7"/>
        <v>0</v>
      </c>
      <c r="CR38" s="547">
        <f t="shared" si="58"/>
        <v>0</v>
      </c>
      <c r="CS38" s="548">
        <f t="shared" si="58"/>
        <v>0</v>
      </c>
      <c r="CT38" s="548">
        <f t="shared" si="58"/>
        <v>0</v>
      </c>
      <c r="CU38" s="548">
        <f t="shared" si="58"/>
        <v>0</v>
      </c>
      <c r="CV38" s="548">
        <f t="shared" si="58"/>
        <v>0</v>
      </c>
      <c r="CW38" s="547">
        <f t="shared" si="59"/>
        <v>0</v>
      </c>
      <c r="CX38" s="548">
        <f t="shared" si="8"/>
        <v>0</v>
      </c>
      <c r="CY38" s="548">
        <f t="shared" si="8"/>
        <v>0</v>
      </c>
      <c r="CZ38" s="548">
        <f t="shared" si="8"/>
        <v>0</v>
      </c>
      <c r="DA38" s="548">
        <f t="shared" si="8"/>
        <v>0</v>
      </c>
      <c r="DB38" s="547">
        <f t="shared" si="60"/>
        <v>0</v>
      </c>
      <c r="DC38" s="548">
        <f t="shared" si="9"/>
        <v>0</v>
      </c>
      <c r="DD38" s="548">
        <f t="shared" si="9"/>
        <v>0</v>
      </c>
      <c r="DE38" s="548">
        <f t="shared" si="9"/>
        <v>0</v>
      </c>
      <c r="DF38" s="548">
        <f t="shared" si="9"/>
        <v>0</v>
      </c>
      <c r="DG38" s="549">
        <f t="shared" si="61"/>
        <v>18209115</v>
      </c>
      <c r="DH38" s="547">
        <f t="shared" si="62"/>
        <v>5089245</v>
      </c>
      <c r="DI38" s="548">
        <f t="shared" si="62"/>
        <v>413231</v>
      </c>
      <c r="DJ38" s="548">
        <f t="shared" si="62"/>
        <v>4676014</v>
      </c>
      <c r="DK38" s="548">
        <f t="shared" si="62"/>
        <v>3510136</v>
      </c>
      <c r="DL38" s="548">
        <f t="shared" si="62"/>
        <v>1165878</v>
      </c>
      <c r="DM38" s="547">
        <f t="shared" si="63"/>
        <v>0</v>
      </c>
      <c r="DN38" s="548">
        <f t="shared" si="10"/>
        <v>0</v>
      </c>
      <c r="DO38" s="548">
        <f t="shared" si="10"/>
        <v>0</v>
      </c>
      <c r="DP38" s="548">
        <f t="shared" si="10"/>
        <v>0</v>
      </c>
      <c r="DQ38" s="548">
        <f t="shared" si="10"/>
        <v>0</v>
      </c>
      <c r="DR38" s="548"/>
      <c r="DS38" s="548"/>
      <c r="DT38" s="548"/>
      <c r="DU38" s="548"/>
      <c r="DV38" s="548"/>
      <c r="DW38" s="547">
        <f t="shared" si="64"/>
        <v>0</v>
      </c>
      <c r="DX38" s="548">
        <f t="shared" si="11"/>
        <v>0</v>
      </c>
      <c r="DY38" s="548">
        <f t="shared" si="11"/>
        <v>0</v>
      </c>
      <c r="DZ38" s="548">
        <f t="shared" si="11"/>
        <v>0</v>
      </c>
      <c r="EA38" s="548">
        <f t="shared" si="11"/>
        <v>0</v>
      </c>
      <c r="EB38" s="547">
        <f t="shared" si="65"/>
        <v>0</v>
      </c>
      <c r="EC38" s="548">
        <f t="shared" si="12"/>
        <v>0</v>
      </c>
      <c r="ED38" s="548">
        <f t="shared" si="12"/>
        <v>0</v>
      </c>
      <c r="EE38" s="548">
        <f t="shared" si="12"/>
        <v>0</v>
      </c>
      <c r="EF38" s="548">
        <f t="shared" si="12"/>
        <v>0</v>
      </c>
      <c r="EG38" s="549">
        <f t="shared" si="66"/>
        <v>5089245</v>
      </c>
      <c r="EH38" s="549">
        <f t="shared" si="67"/>
        <v>34834464</v>
      </c>
      <c r="EI38" s="550">
        <f t="shared" si="68"/>
        <v>2923883</v>
      </c>
      <c r="EJ38" s="550">
        <f t="shared" si="13"/>
        <v>31910581</v>
      </c>
      <c r="EK38" s="550">
        <f t="shared" si="13"/>
        <v>24585743</v>
      </c>
      <c r="EL38" s="550">
        <f t="shared" si="13"/>
        <v>7324838</v>
      </c>
      <c r="EM38" s="551">
        <f t="shared" si="69"/>
        <v>34834464</v>
      </c>
      <c r="EN38" s="551">
        <f t="shared" si="70"/>
        <v>0</v>
      </c>
      <c r="EO38" s="551">
        <f t="shared" si="71"/>
        <v>0</v>
      </c>
      <c r="EP38" s="551">
        <f t="shared" si="72"/>
        <v>0</v>
      </c>
      <c r="EQ38" s="551">
        <f t="shared" si="73"/>
        <v>0</v>
      </c>
      <c r="ER38" s="547">
        <f t="shared" si="74"/>
        <v>0</v>
      </c>
      <c r="ES38" s="548">
        <f t="shared" si="74"/>
        <v>0</v>
      </c>
      <c r="ET38" s="548">
        <f t="shared" si="74"/>
        <v>0</v>
      </c>
      <c r="EU38" s="548">
        <f t="shared" si="74"/>
        <v>0</v>
      </c>
      <c r="EV38" s="548">
        <f t="shared" si="74"/>
        <v>0</v>
      </c>
      <c r="EW38" s="547">
        <f t="shared" si="75"/>
        <v>0</v>
      </c>
      <c r="EX38" s="547">
        <f t="shared" si="75"/>
        <v>0</v>
      </c>
      <c r="EY38" s="547">
        <f t="shared" si="75"/>
        <v>0</v>
      </c>
      <c r="EZ38" s="547">
        <f t="shared" si="75"/>
        <v>0</v>
      </c>
      <c r="FA38" s="547">
        <f t="shared" si="75"/>
        <v>0</v>
      </c>
      <c r="FB38" s="552">
        <f t="shared" si="76"/>
        <v>0</v>
      </c>
      <c r="FC38" s="552">
        <f t="shared" si="76"/>
        <v>0</v>
      </c>
      <c r="FD38" s="552">
        <f t="shared" si="76"/>
        <v>0</v>
      </c>
      <c r="FE38" s="552">
        <f t="shared" si="76"/>
        <v>0</v>
      </c>
      <c r="FF38" s="552">
        <f t="shared" si="76"/>
        <v>0</v>
      </c>
      <c r="FG38" s="552">
        <f t="shared" si="77"/>
        <v>0</v>
      </c>
      <c r="FH38" s="552">
        <f t="shared" si="77"/>
        <v>0</v>
      </c>
      <c r="FI38" s="552">
        <f t="shared" si="77"/>
        <v>0</v>
      </c>
      <c r="FJ38" s="552">
        <f t="shared" si="77"/>
        <v>0</v>
      </c>
      <c r="FK38" s="552">
        <f t="shared" si="77"/>
        <v>0</v>
      </c>
      <c r="FL38" s="547">
        <f t="shared" si="78"/>
        <v>0</v>
      </c>
      <c r="FM38" s="547">
        <f t="shared" si="78"/>
        <v>0</v>
      </c>
      <c r="FN38" s="547">
        <f t="shared" si="78"/>
        <v>0</v>
      </c>
      <c r="FO38" s="547">
        <f t="shared" si="78"/>
        <v>0</v>
      </c>
      <c r="FP38" s="547">
        <f t="shared" si="78"/>
        <v>0</v>
      </c>
      <c r="FQ38" s="547">
        <f t="shared" si="79"/>
        <v>0</v>
      </c>
      <c r="FR38" s="547">
        <f t="shared" si="79"/>
        <v>0</v>
      </c>
      <c r="FS38" s="547">
        <f t="shared" si="79"/>
        <v>0</v>
      </c>
      <c r="FT38" s="547">
        <f t="shared" si="79"/>
        <v>0</v>
      </c>
      <c r="FU38" s="547">
        <f t="shared" si="79"/>
        <v>0</v>
      </c>
      <c r="FV38" s="552">
        <f t="shared" si="80"/>
        <v>0</v>
      </c>
      <c r="FW38" s="552">
        <f t="shared" si="80"/>
        <v>0</v>
      </c>
      <c r="FX38" s="552">
        <f t="shared" si="80"/>
        <v>0</v>
      </c>
      <c r="FY38" s="552">
        <f t="shared" si="80"/>
        <v>0</v>
      </c>
      <c r="FZ38" s="552">
        <f t="shared" si="80"/>
        <v>0</v>
      </c>
      <c r="GA38" s="552">
        <f t="shared" si="81"/>
        <v>0</v>
      </c>
      <c r="GB38" s="552">
        <f t="shared" si="81"/>
        <v>0</v>
      </c>
      <c r="GC38" s="552">
        <f t="shared" si="81"/>
        <v>0</v>
      </c>
      <c r="GD38" s="552">
        <f t="shared" si="81"/>
        <v>0</v>
      </c>
      <c r="GE38" s="552">
        <f t="shared" si="81"/>
        <v>0</v>
      </c>
      <c r="GF38" s="552">
        <f t="shared" si="82"/>
        <v>0</v>
      </c>
      <c r="GG38" s="552">
        <f t="shared" si="82"/>
        <v>0</v>
      </c>
      <c r="GH38" s="552">
        <f t="shared" si="82"/>
        <v>0</v>
      </c>
      <c r="GI38" s="552">
        <f t="shared" si="82"/>
        <v>0</v>
      </c>
      <c r="GJ38" s="552">
        <f t="shared" si="82"/>
        <v>0</v>
      </c>
      <c r="GK38" s="552">
        <f t="shared" si="83"/>
        <v>0</v>
      </c>
      <c r="GL38" s="552">
        <f t="shared" si="83"/>
        <v>0</v>
      </c>
      <c r="GM38" s="552">
        <f t="shared" si="83"/>
        <v>0</v>
      </c>
      <c r="GN38" s="552">
        <f t="shared" si="83"/>
        <v>0</v>
      </c>
      <c r="GO38" s="552">
        <f t="shared" si="83"/>
        <v>0</v>
      </c>
      <c r="GP38" s="547">
        <f t="shared" si="84"/>
        <v>0</v>
      </c>
      <c r="GQ38" s="547">
        <f t="shared" si="84"/>
        <v>0</v>
      </c>
      <c r="GR38" s="547">
        <f t="shared" si="84"/>
        <v>0</v>
      </c>
      <c r="GS38" s="547">
        <f t="shared" si="84"/>
        <v>0</v>
      </c>
      <c r="GT38" s="547">
        <f t="shared" si="84"/>
        <v>0</v>
      </c>
      <c r="GU38" s="547">
        <f t="shared" si="85"/>
        <v>0</v>
      </c>
      <c r="GV38" s="547">
        <f t="shared" si="85"/>
        <v>0</v>
      </c>
      <c r="GW38" s="547">
        <f t="shared" si="85"/>
        <v>0</v>
      </c>
      <c r="GX38" s="547">
        <f t="shared" si="85"/>
        <v>0</v>
      </c>
      <c r="GY38" s="547">
        <f t="shared" si="85"/>
        <v>0</v>
      </c>
      <c r="GZ38" s="552">
        <f t="shared" si="86"/>
        <v>0</v>
      </c>
      <c r="HA38" s="552">
        <f t="shared" si="86"/>
        <v>0</v>
      </c>
      <c r="HB38" s="552">
        <f t="shared" si="86"/>
        <v>0</v>
      </c>
      <c r="HC38" s="552">
        <f t="shared" si="86"/>
        <v>0</v>
      </c>
      <c r="HD38" s="552">
        <f t="shared" si="86"/>
        <v>0</v>
      </c>
      <c r="HE38" s="552">
        <f t="shared" si="87"/>
        <v>0</v>
      </c>
      <c r="HF38" s="552">
        <f t="shared" si="87"/>
        <v>0</v>
      </c>
      <c r="HG38" s="552">
        <f t="shared" si="87"/>
        <v>0</v>
      </c>
      <c r="HH38" s="552">
        <f t="shared" si="87"/>
        <v>0</v>
      </c>
      <c r="HI38" s="552">
        <f t="shared" si="87"/>
        <v>0</v>
      </c>
      <c r="HJ38" s="547">
        <f t="shared" si="88"/>
        <v>0</v>
      </c>
      <c r="HK38" s="547">
        <f t="shared" si="88"/>
        <v>0</v>
      </c>
      <c r="HL38" s="547">
        <f t="shared" si="88"/>
        <v>0</v>
      </c>
      <c r="HM38" s="547">
        <f t="shared" si="88"/>
        <v>0</v>
      </c>
      <c r="HN38" s="547">
        <f t="shared" si="88"/>
        <v>0</v>
      </c>
      <c r="HO38" s="547">
        <f t="shared" si="89"/>
        <v>0</v>
      </c>
      <c r="HP38" s="547">
        <f t="shared" si="89"/>
        <v>0</v>
      </c>
      <c r="HQ38" s="547">
        <f t="shared" si="89"/>
        <v>0</v>
      </c>
      <c r="HR38" s="547">
        <f t="shared" si="89"/>
        <v>0</v>
      </c>
      <c r="HS38" s="547">
        <f t="shared" si="89"/>
        <v>0</v>
      </c>
      <c r="HT38" s="552">
        <f t="shared" si="90"/>
        <v>0</v>
      </c>
      <c r="HU38" s="552">
        <f t="shared" si="90"/>
        <v>0</v>
      </c>
      <c r="HV38" s="552">
        <f t="shared" si="90"/>
        <v>0</v>
      </c>
      <c r="HW38" s="552">
        <f t="shared" si="90"/>
        <v>0</v>
      </c>
      <c r="HX38" s="552">
        <f t="shared" si="90"/>
        <v>0</v>
      </c>
      <c r="HY38" s="552">
        <f t="shared" si="91"/>
        <v>0</v>
      </c>
      <c r="HZ38" s="552">
        <f t="shared" si="91"/>
        <v>0</v>
      </c>
      <c r="IA38" s="552">
        <f t="shared" si="91"/>
        <v>0</v>
      </c>
      <c r="IB38" s="552">
        <f t="shared" si="91"/>
        <v>0</v>
      </c>
      <c r="IC38" s="552">
        <f t="shared" si="91"/>
        <v>0</v>
      </c>
      <c r="ID38" s="547">
        <f t="shared" si="92"/>
        <v>0</v>
      </c>
      <c r="IE38" s="547">
        <f t="shared" si="92"/>
        <v>0</v>
      </c>
      <c r="IF38" s="547">
        <f t="shared" si="92"/>
        <v>0</v>
      </c>
      <c r="IG38" s="547">
        <f t="shared" si="92"/>
        <v>0</v>
      </c>
      <c r="IH38" s="547">
        <f t="shared" si="92"/>
        <v>0</v>
      </c>
      <c r="II38" s="547">
        <f t="shared" si="93"/>
        <v>0</v>
      </c>
      <c r="IJ38" s="547">
        <f t="shared" si="93"/>
        <v>0</v>
      </c>
      <c r="IK38" s="547">
        <f t="shared" si="93"/>
        <v>0</v>
      </c>
      <c r="IL38" s="547">
        <f t="shared" si="93"/>
        <v>0</v>
      </c>
      <c r="IM38" s="547">
        <f t="shared" si="93"/>
        <v>0</v>
      </c>
      <c r="IN38" s="552">
        <f t="shared" si="94"/>
        <v>0</v>
      </c>
      <c r="IO38" s="552">
        <f t="shared" si="94"/>
        <v>0</v>
      </c>
      <c r="IP38" s="552">
        <f t="shared" si="94"/>
        <v>0</v>
      </c>
      <c r="IQ38" s="552">
        <f t="shared" si="94"/>
        <v>0</v>
      </c>
      <c r="IR38" s="552">
        <f t="shared" si="94"/>
        <v>0</v>
      </c>
      <c r="IS38" s="552">
        <f t="shared" si="95"/>
        <v>0</v>
      </c>
      <c r="IT38" s="552">
        <f t="shared" si="95"/>
        <v>0</v>
      </c>
      <c r="IU38" s="552">
        <f t="shared" si="95"/>
        <v>0</v>
      </c>
      <c r="IV38" s="552">
        <f t="shared" si="95"/>
        <v>0</v>
      </c>
      <c r="IW38" s="552">
        <f t="shared" si="95"/>
        <v>0</v>
      </c>
      <c r="IX38" s="547">
        <f t="shared" si="96"/>
        <v>0</v>
      </c>
      <c r="IY38" s="547">
        <f t="shared" si="96"/>
        <v>0</v>
      </c>
      <c r="IZ38" s="547">
        <f t="shared" si="96"/>
        <v>0</v>
      </c>
      <c r="JA38" s="547">
        <f t="shared" si="96"/>
        <v>0</v>
      </c>
      <c r="JB38" s="547">
        <f t="shared" si="96"/>
        <v>0</v>
      </c>
      <c r="JC38" s="547">
        <f t="shared" si="97"/>
        <v>0</v>
      </c>
      <c r="JD38" s="547">
        <f t="shared" si="97"/>
        <v>0</v>
      </c>
      <c r="JE38" s="547">
        <f t="shared" si="97"/>
        <v>0</v>
      </c>
      <c r="JF38" s="547">
        <f t="shared" si="97"/>
        <v>0</v>
      </c>
      <c r="JG38" s="547">
        <f t="shared" si="97"/>
        <v>0</v>
      </c>
      <c r="JH38" s="552">
        <f t="shared" si="98"/>
        <v>0</v>
      </c>
      <c r="JI38" s="552">
        <f t="shared" si="98"/>
        <v>0</v>
      </c>
      <c r="JJ38" s="552">
        <f t="shared" si="98"/>
        <v>0</v>
      </c>
      <c r="JK38" s="552">
        <f t="shared" si="98"/>
        <v>0</v>
      </c>
      <c r="JL38" s="552">
        <f t="shared" si="98"/>
        <v>0</v>
      </c>
      <c r="JM38" s="552">
        <f t="shared" si="99"/>
        <v>0</v>
      </c>
      <c r="JN38" s="552">
        <f t="shared" si="99"/>
        <v>0</v>
      </c>
      <c r="JO38" s="552">
        <f t="shared" si="99"/>
        <v>0</v>
      </c>
      <c r="JP38" s="552">
        <f t="shared" si="99"/>
        <v>0</v>
      </c>
      <c r="JQ38" s="552">
        <f t="shared" si="99"/>
        <v>0</v>
      </c>
      <c r="JR38" s="547">
        <f t="shared" si="100"/>
        <v>0</v>
      </c>
      <c r="JS38" s="547">
        <f t="shared" si="100"/>
        <v>0</v>
      </c>
      <c r="JT38" s="547">
        <f t="shared" si="100"/>
        <v>0</v>
      </c>
      <c r="JU38" s="547">
        <f t="shared" si="100"/>
        <v>0</v>
      </c>
      <c r="JV38" s="547">
        <f t="shared" si="100"/>
        <v>0</v>
      </c>
      <c r="JW38" s="547">
        <f t="shared" si="101"/>
        <v>0</v>
      </c>
      <c r="JX38" s="547">
        <f t="shared" si="101"/>
        <v>0</v>
      </c>
      <c r="JY38" s="547">
        <f t="shared" si="101"/>
        <v>0</v>
      </c>
      <c r="JZ38" s="547">
        <f t="shared" si="101"/>
        <v>0</v>
      </c>
      <c r="KA38" s="547">
        <f t="shared" si="101"/>
        <v>0</v>
      </c>
      <c r="KB38" s="552">
        <f t="shared" si="102"/>
        <v>0</v>
      </c>
      <c r="KC38" s="552">
        <f t="shared" si="102"/>
        <v>0</v>
      </c>
      <c r="KD38" s="552">
        <f t="shared" si="102"/>
        <v>0</v>
      </c>
      <c r="KE38" s="552">
        <f t="shared" si="102"/>
        <v>0</v>
      </c>
      <c r="KF38" s="552">
        <f t="shared" si="102"/>
        <v>0</v>
      </c>
      <c r="KG38" s="552">
        <f t="shared" si="103"/>
        <v>0</v>
      </c>
      <c r="KH38" s="552">
        <f t="shared" si="103"/>
        <v>0</v>
      </c>
      <c r="KI38" s="552">
        <f t="shared" si="103"/>
        <v>0</v>
      </c>
      <c r="KJ38" s="552">
        <f t="shared" si="103"/>
        <v>0</v>
      </c>
      <c r="KK38" s="552">
        <f t="shared" si="103"/>
        <v>0</v>
      </c>
      <c r="KL38" s="552">
        <f t="shared" si="104"/>
        <v>0</v>
      </c>
      <c r="KM38" s="552">
        <f t="shared" si="105"/>
        <v>0</v>
      </c>
      <c r="KN38" s="549">
        <f t="shared" si="106"/>
        <v>0</v>
      </c>
      <c r="KO38" s="549">
        <f t="shared" si="106"/>
        <v>0</v>
      </c>
      <c r="KP38" s="549">
        <f t="shared" si="106"/>
        <v>0</v>
      </c>
      <c r="KQ38" s="549">
        <f t="shared" si="106"/>
        <v>0</v>
      </c>
      <c r="KR38" s="549">
        <f t="shared" si="106"/>
        <v>0</v>
      </c>
      <c r="KS38" s="549">
        <f t="shared" si="44"/>
        <v>34834464</v>
      </c>
      <c r="KT38" s="550">
        <f t="shared" si="44"/>
        <v>2923883</v>
      </c>
      <c r="KU38" s="550">
        <f t="shared" si="44"/>
        <v>31910581</v>
      </c>
      <c r="KV38" s="550">
        <f t="shared" si="44"/>
        <v>24585743</v>
      </c>
      <c r="KW38" s="550">
        <f t="shared" si="44"/>
        <v>7324838</v>
      </c>
      <c r="KX38" s="537">
        <f t="shared" si="107"/>
        <v>34834.5</v>
      </c>
      <c r="KY38" s="553">
        <f t="shared" si="108"/>
        <v>34834.5</v>
      </c>
      <c r="KZ38" s="553">
        <f t="shared" si="109"/>
        <v>0</v>
      </c>
      <c r="LA38" s="554">
        <f t="shared" si="110"/>
        <v>34834.5</v>
      </c>
      <c r="LC38" s="723">
        <f t="shared" si="111"/>
        <v>0</v>
      </c>
      <c r="LD38" s="723">
        <f t="shared" si="112"/>
        <v>0</v>
      </c>
      <c r="LE38" s="723">
        <f t="shared" si="113"/>
        <v>0</v>
      </c>
      <c r="LF38" s="723">
        <f t="shared" si="114"/>
        <v>0</v>
      </c>
      <c r="LG38" s="723">
        <f t="shared" si="115"/>
        <v>0</v>
      </c>
      <c r="LH38" s="723">
        <f t="shared" si="116"/>
        <v>0</v>
      </c>
      <c r="LI38" s="555"/>
      <c r="LJ38" s="555"/>
      <c r="LK38" s="555"/>
      <c r="LL38" s="555"/>
      <c r="LM38" s="555"/>
      <c r="LN38" s="555"/>
      <c r="LO38" s="555"/>
      <c r="LP38" s="555"/>
      <c r="LQ38" s="555"/>
      <c r="LR38" s="555"/>
      <c r="LS38" s="555"/>
      <c r="LT38" s="555"/>
      <c r="LU38" s="555"/>
      <c r="LV38" s="555"/>
      <c r="LW38" s="555"/>
      <c r="LX38" s="555"/>
      <c r="LY38" s="555"/>
      <c r="LZ38" s="555"/>
      <c r="MA38" s="555"/>
      <c r="MB38" s="555"/>
      <c r="MC38" s="555"/>
      <c r="MD38" s="555"/>
      <c r="ME38" s="555"/>
      <c r="MF38" s="555"/>
      <c r="MG38" s="555"/>
      <c r="MH38" s="555"/>
      <c r="MI38" s="555"/>
      <c r="MJ38" s="555"/>
      <c r="MK38" s="555"/>
      <c r="ML38" s="555"/>
      <c r="MM38" s="555"/>
      <c r="MN38" s="555"/>
      <c r="MO38" s="555"/>
      <c r="MP38" s="555"/>
      <c r="MQ38" s="555"/>
      <c r="MR38" s="555"/>
      <c r="MS38" s="555"/>
      <c r="MT38" s="555"/>
      <c r="MU38" s="555"/>
      <c r="MV38" s="555"/>
      <c r="MW38" s="555"/>
      <c r="MX38" s="555"/>
      <c r="MY38" s="555"/>
      <c r="MZ38" s="555"/>
      <c r="NA38" s="555"/>
      <c r="NB38" s="555"/>
      <c r="NC38" s="555"/>
      <c r="ND38" s="555"/>
      <c r="NE38" s="555"/>
      <c r="NF38" s="555"/>
      <c r="NG38" s="555"/>
      <c r="NH38" s="555"/>
      <c r="NI38" s="555"/>
      <c r="NJ38" s="555"/>
      <c r="NL38" s="749">
        <f t="shared" si="117"/>
        <v>0</v>
      </c>
      <c r="NM38" s="724">
        <f t="shared" si="118"/>
        <v>0</v>
      </c>
      <c r="NN38" s="724">
        <f t="shared" si="119"/>
        <v>0</v>
      </c>
      <c r="NO38" s="750">
        <f t="shared" si="120"/>
        <v>0</v>
      </c>
      <c r="NP38" s="751">
        <f t="shared" si="45"/>
        <v>0</v>
      </c>
      <c r="NQ38" s="751">
        <f t="shared" si="45"/>
        <v>0</v>
      </c>
      <c r="NR38" s="749">
        <f t="shared" si="121"/>
        <v>0</v>
      </c>
      <c r="NS38" s="724">
        <f t="shared" si="122"/>
        <v>0</v>
      </c>
      <c r="NT38" s="724">
        <f t="shared" si="123"/>
        <v>0</v>
      </c>
    </row>
    <row r="39" spans="1:384">
      <c r="A39" s="533" t="s">
        <v>810</v>
      </c>
      <c r="B39" s="534"/>
      <c r="C39" s="534"/>
      <c r="D39" s="534"/>
      <c r="E39" s="535">
        <f t="shared" si="46"/>
        <v>0</v>
      </c>
      <c r="F39" s="536"/>
      <c r="G39" s="536"/>
      <c r="H39" s="536"/>
      <c r="I39" s="535">
        <f t="shared" si="47"/>
        <v>0</v>
      </c>
      <c r="J39" s="537">
        <f t="shared" si="48"/>
        <v>0</v>
      </c>
      <c r="K39" s="561">
        <v>550</v>
      </c>
      <c r="L39" s="534"/>
      <c r="M39" s="556">
        <v>0</v>
      </c>
      <c r="N39" s="534"/>
      <c r="O39" s="538">
        <v>0</v>
      </c>
      <c r="P39" s="535">
        <f t="shared" si="1"/>
        <v>550</v>
      </c>
      <c r="Q39" s="561">
        <v>556</v>
      </c>
      <c r="R39" s="534"/>
      <c r="S39" s="556">
        <v>0</v>
      </c>
      <c r="T39" s="534"/>
      <c r="U39" s="538">
        <v>4</v>
      </c>
      <c r="V39" s="535">
        <f t="shared" si="2"/>
        <v>560</v>
      </c>
      <c r="W39" s="561">
        <v>116</v>
      </c>
      <c r="X39" s="534"/>
      <c r="Y39" s="534"/>
      <c r="Z39" s="534"/>
      <c r="AA39" s="538">
        <v>2</v>
      </c>
      <c r="AB39" s="535">
        <f t="shared" si="49"/>
        <v>118</v>
      </c>
      <c r="AC39" s="532">
        <f t="shared" si="50"/>
        <v>1228</v>
      </c>
      <c r="AD39" s="324"/>
      <c r="AE39" s="324"/>
      <c r="AF39" s="324"/>
      <c r="AG39" s="324"/>
      <c r="AH39" s="324"/>
      <c r="AI39" s="324"/>
      <c r="AJ39" s="540"/>
      <c r="AK39" s="541">
        <v>0</v>
      </c>
      <c r="AL39" s="542"/>
      <c r="AM39" s="543">
        <v>0</v>
      </c>
      <c r="AN39" s="543"/>
      <c r="AO39" s="540"/>
      <c r="AP39" s="544"/>
      <c r="AQ39" s="543">
        <v>0</v>
      </c>
      <c r="AR39" s="541"/>
      <c r="AS39" s="541"/>
      <c r="AT39" s="534"/>
      <c r="AU39" s="534"/>
      <c r="AV39" s="543">
        <v>0</v>
      </c>
      <c r="AW39" s="543">
        <v>0</v>
      </c>
      <c r="AX39" s="541"/>
      <c r="AY39" s="543">
        <v>0</v>
      </c>
      <c r="AZ39" s="543"/>
      <c r="BA39" s="541"/>
      <c r="BB39" s="543"/>
      <c r="BC39" s="534"/>
      <c r="BD39" s="534"/>
      <c r="BE39" s="543">
        <v>0</v>
      </c>
      <c r="BF39" s="543"/>
      <c r="BG39" s="546"/>
      <c r="BH39" s="547">
        <f t="shared" si="51"/>
        <v>13853400</v>
      </c>
      <c r="BI39" s="548">
        <f t="shared" si="124"/>
        <v>1186350</v>
      </c>
      <c r="BJ39" s="548">
        <f t="shared" si="124"/>
        <v>12667050</v>
      </c>
      <c r="BK39" s="548">
        <f t="shared" si="124"/>
        <v>9934100</v>
      </c>
      <c r="BL39" s="548">
        <f t="shared" si="124"/>
        <v>2732950</v>
      </c>
      <c r="BM39" s="547">
        <f t="shared" si="52"/>
        <v>0</v>
      </c>
      <c r="BN39" s="548">
        <f t="shared" si="4"/>
        <v>0</v>
      </c>
      <c r="BO39" s="548">
        <f t="shared" si="4"/>
        <v>0</v>
      </c>
      <c r="BP39" s="548">
        <f t="shared" si="4"/>
        <v>0</v>
      </c>
      <c r="BQ39" s="548">
        <f t="shared" si="4"/>
        <v>0</v>
      </c>
      <c r="BR39" s="547">
        <f t="shared" si="53"/>
        <v>0</v>
      </c>
      <c r="BS39" s="548">
        <f t="shared" si="5"/>
        <v>0</v>
      </c>
      <c r="BT39" s="548">
        <f t="shared" si="5"/>
        <v>0</v>
      </c>
      <c r="BU39" s="548">
        <f t="shared" si="5"/>
        <v>0</v>
      </c>
      <c r="BV39" s="548">
        <f t="shared" si="5"/>
        <v>0</v>
      </c>
      <c r="BW39" s="548"/>
      <c r="BX39" s="548"/>
      <c r="BY39" s="548"/>
      <c r="BZ39" s="548"/>
      <c r="CA39" s="548"/>
      <c r="CB39" s="547">
        <f t="shared" si="54"/>
        <v>0</v>
      </c>
      <c r="CC39" s="548">
        <f t="shared" si="6"/>
        <v>0</v>
      </c>
      <c r="CD39" s="548">
        <f t="shared" si="6"/>
        <v>0</v>
      </c>
      <c r="CE39" s="548">
        <f t="shared" si="6"/>
        <v>0</v>
      </c>
      <c r="CF39" s="548">
        <f t="shared" si="6"/>
        <v>0</v>
      </c>
      <c r="CG39" s="549">
        <f t="shared" si="55"/>
        <v>13853400</v>
      </c>
      <c r="CH39" s="547">
        <f t="shared" si="56"/>
        <v>19507260</v>
      </c>
      <c r="CI39" s="548">
        <f t="shared" si="56"/>
        <v>1631304</v>
      </c>
      <c r="CJ39" s="548">
        <f t="shared" si="56"/>
        <v>17875956</v>
      </c>
      <c r="CK39" s="548">
        <f t="shared" si="56"/>
        <v>13715964</v>
      </c>
      <c r="CL39" s="548">
        <f t="shared" si="56"/>
        <v>4159992</v>
      </c>
      <c r="CM39" s="547">
        <f t="shared" si="57"/>
        <v>0</v>
      </c>
      <c r="CN39" s="548">
        <f t="shared" si="7"/>
        <v>0</v>
      </c>
      <c r="CO39" s="548">
        <f t="shared" si="7"/>
        <v>0</v>
      </c>
      <c r="CP39" s="548">
        <f t="shared" si="7"/>
        <v>0</v>
      </c>
      <c r="CQ39" s="548">
        <f t="shared" si="7"/>
        <v>0</v>
      </c>
      <c r="CR39" s="547">
        <f t="shared" si="58"/>
        <v>0</v>
      </c>
      <c r="CS39" s="548">
        <f t="shared" si="58"/>
        <v>0</v>
      </c>
      <c r="CT39" s="548">
        <f t="shared" si="58"/>
        <v>0</v>
      </c>
      <c r="CU39" s="548">
        <f t="shared" si="58"/>
        <v>0</v>
      </c>
      <c r="CV39" s="548">
        <f t="shared" si="58"/>
        <v>0</v>
      </c>
      <c r="CW39" s="547">
        <f t="shared" si="59"/>
        <v>0</v>
      </c>
      <c r="CX39" s="548">
        <f t="shared" si="8"/>
        <v>0</v>
      </c>
      <c r="CY39" s="548">
        <f t="shared" si="8"/>
        <v>0</v>
      </c>
      <c r="CZ39" s="548">
        <f t="shared" si="8"/>
        <v>0</v>
      </c>
      <c r="DA39" s="548">
        <f t="shared" si="8"/>
        <v>0</v>
      </c>
      <c r="DB39" s="547">
        <f t="shared" si="60"/>
        <v>912704</v>
      </c>
      <c r="DC39" s="548">
        <f t="shared" si="9"/>
        <v>3008</v>
      </c>
      <c r="DD39" s="548">
        <f t="shared" si="9"/>
        <v>909696</v>
      </c>
      <c r="DE39" s="548">
        <f t="shared" si="9"/>
        <v>909696</v>
      </c>
      <c r="DF39" s="548">
        <f t="shared" si="9"/>
        <v>0</v>
      </c>
      <c r="DG39" s="549">
        <f t="shared" si="61"/>
        <v>20419964</v>
      </c>
      <c r="DH39" s="547">
        <f t="shared" si="62"/>
        <v>4438740</v>
      </c>
      <c r="DI39" s="548">
        <f t="shared" si="62"/>
        <v>360412</v>
      </c>
      <c r="DJ39" s="548">
        <f t="shared" si="62"/>
        <v>4078328</v>
      </c>
      <c r="DK39" s="548">
        <f t="shared" si="62"/>
        <v>3061472</v>
      </c>
      <c r="DL39" s="548">
        <f t="shared" si="62"/>
        <v>1016856</v>
      </c>
      <c r="DM39" s="547">
        <f t="shared" si="63"/>
        <v>0</v>
      </c>
      <c r="DN39" s="548">
        <f t="shared" si="10"/>
        <v>0</v>
      </c>
      <c r="DO39" s="548">
        <f t="shared" si="10"/>
        <v>0</v>
      </c>
      <c r="DP39" s="548">
        <f t="shared" si="10"/>
        <v>0</v>
      </c>
      <c r="DQ39" s="548">
        <f t="shared" si="10"/>
        <v>0</v>
      </c>
      <c r="DR39" s="548"/>
      <c r="DS39" s="548"/>
      <c r="DT39" s="548"/>
      <c r="DU39" s="548"/>
      <c r="DV39" s="548"/>
      <c r="DW39" s="547">
        <f t="shared" si="64"/>
        <v>0</v>
      </c>
      <c r="DX39" s="548">
        <f t="shared" si="11"/>
        <v>0</v>
      </c>
      <c r="DY39" s="548">
        <f t="shared" si="11"/>
        <v>0</v>
      </c>
      <c r="DZ39" s="548">
        <f t="shared" si="11"/>
        <v>0</v>
      </c>
      <c r="EA39" s="548">
        <f t="shared" si="11"/>
        <v>0</v>
      </c>
      <c r="EB39" s="547">
        <f t="shared" si="65"/>
        <v>547622</v>
      </c>
      <c r="EC39" s="548">
        <f t="shared" si="12"/>
        <v>1806</v>
      </c>
      <c r="ED39" s="548">
        <f t="shared" si="12"/>
        <v>545816</v>
      </c>
      <c r="EE39" s="548">
        <f t="shared" si="12"/>
        <v>545816</v>
      </c>
      <c r="EF39" s="548">
        <f t="shared" si="12"/>
        <v>0</v>
      </c>
      <c r="EG39" s="549">
        <f t="shared" si="66"/>
        <v>4986362</v>
      </c>
      <c r="EH39" s="549">
        <f t="shared" si="67"/>
        <v>39259726</v>
      </c>
      <c r="EI39" s="550">
        <f t="shared" si="68"/>
        <v>3182880</v>
      </c>
      <c r="EJ39" s="550">
        <f t="shared" si="13"/>
        <v>36076846</v>
      </c>
      <c r="EK39" s="550">
        <f t="shared" si="13"/>
        <v>28167048</v>
      </c>
      <c r="EL39" s="550">
        <f t="shared" si="13"/>
        <v>7909798</v>
      </c>
      <c r="EM39" s="551">
        <f t="shared" si="69"/>
        <v>37799400</v>
      </c>
      <c r="EN39" s="551">
        <f t="shared" si="70"/>
        <v>0</v>
      </c>
      <c r="EO39" s="551">
        <f t="shared" si="71"/>
        <v>0</v>
      </c>
      <c r="EP39" s="551">
        <f t="shared" si="72"/>
        <v>0</v>
      </c>
      <c r="EQ39" s="551">
        <f t="shared" si="73"/>
        <v>1460326</v>
      </c>
      <c r="ER39" s="547">
        <f t="shared" si="74"/>
        <v>0</v>
      </c>
      <c r="ES39" s="548">
        <f t="shared" si="74"/>
        <v>0</v>
      </c>
      <c r="ET39" s="548">
        <f t="shared" si="74"/>
        <v>0</v>
      </c>
      <c r="EU39" s="548">
        <f t="shared" si="74"/>
        <v>0</v>
      </c>
      <c r="EV39" s="548">
        <f t="shared" si="74"/>
        <v>0</v>
      </c>
      <c r="EW39" s="547">
        <f t="shared" si="75"/>
        <v>0</v>
      </c>
      <c r="EX39" s="547">
        <f t="shared" si="75"/>
        <v>0</v>
      </c>
      <c r="EY39" s="547">
        <f t="shared" si="75"/>
        <v>0</v>
      </c>
      <c r="EZ39" s="547">
        <f t="shared" si="75"/>
        <v>0</v>
      </c>
      <c r="FA39" s="547">
        <f t="shared" si="75"/>
        <v>0</v>
      </c>
      <c r="FB39" s="552">
        <f t="shared" si="76"/>
        <v>0</v>
      </c>
      <c r="FC39" s="552">
        <f t="shared" si="76"/>
        <v>0</v>
      </c>
      <c r="FD39" s="552">
        <f t="shared" si="76"/>
        <v>0</v>
      </c>
      <c r="FE39" s="552">
        <f t="shared" si="76"/>
        <v>0</v>
      </c>
      <c r="FF39" s="552">
        <f t="shared" si="76"/>
        <v>0</v>
      </c>
      <c r="FG39" s="552">
        <f t="shared" si="77"/>
        <v>0</v>
      </c>
      <c r="FH39" s="552">
        <f t="shared" si="77"/>
        <v>0</v>
      </c>
      <c r="FI39" s="552">
        <f t="shared" si="77"/>
        <v>0</v>
      </c>
      <c r="FJ39" s="552">
        <f t="shared" si="77"/>
        <v>0</v>
      </c>
      <c r="FK39" s="552">
        <f t="shared" si="77"/>
        <v>0</v>
      </c>
      <c r="FL39" s="547">
        <f t="shared" si="78"/>
        <v>0</v>
      </c>
      <c r="FM39" s="547">
        <f t="shared" si="78"/>
        <v>0</v>
      </c>
      <c r="FN39" s="547">
        <f t="shared" si="78"/>
        <v>0</v>
      </c>
      <c r="FO39" s="547">
        <f t="shared" si="78"/>
        <v>0</v>
      </c>
      <c r="FP39" s="547">
        <f t="shared" si="78"/>
        <v>0</v>
      </c>
      <c r="FQ39" s="547">
        <f t="shared" si="79"/>
        <v>0</v>
      </c>
      <c r="FR39" s="547">
        <f t="shared" si="79"/>
        <v>0</v>
      </c>
      <c r="FS39" s="547">
        <f t="shared" si="79"/>
        <v>0</v>
      </c>
      <c r="FT39" s="547">
        <f t="shared" si="79"/>
        <v>0</v>
      </c>
      <c r="FU39" s="547">
        <f t="shared" si="79"/>
        <v>0</v>
      </c>
      <c r="FV39" s="552">
        <f t="shared" si="80"/>
        <v>0</v>
      </c>
      <c r="FW39" s="552">
        <f t="shared" si="80"/>
        <v>0</v>
      </c>
      <c r="FX39" s="552">
        <f t="shared" si="80"/>
        <v>0</v>
      </c>
      <c r="FY39" s="552">
        <f t="shared" si="80"/>
        <v>0</v>
      </c>
      <c r="FZ39" s="552">
        <f t="shared" si="80"/>
        <v>0</v>
      </c>
      <c r="GA39" s="552">
        <f t="shared" si="81"/>
        <v>0</v>
      </c>
      <c r="GB39" s="552">
        <f t="shared" si="81"/>
        <v>0</v>
      </c>
      <c r="GC39" s="552">
        <f t="shared" si="81"/>
        <v>0</v>
      </c>
      <c r="GD39" s="552">
        <f t="shared" si="81"/>
        <v>0</v>
      </c>
      <c r="GE39" s="552">
        <f t="shared" si="81"/>
        <v>0</v>
      </c>
      <c r="GF39" s="552">
        <f t="shared" si="82"/>
        <v>0</v>
      </c>
      <c r="GG39" s="552">
        <f t="shared" si="82"/>
        <v>0</v>
      </c>
      <c r="GH39" s="552">
        <f t="shared" si="82"/>
        <v>0</v>
      </c>
      <c r="GI39" s="552">
        <f t="shared" si="82"/>
        <v>0</v>
      </c>
      <c r="GJ39" s="552">
        <f t="shared" si="82"/>
        <v>0</v>
      </c>
      <c r="GK39" s="552">
        <f t="shared" si="83"/>
        <v>0</v>
      </c>
      <c r="GL39" s="552">
        <f t="shared" si="83"/>
        <v>0</v>
      </c>
      <c r="GM39" s="552">
        <f>$AM39*GM$9</f>
        <v>0</v>
      </c>
      <c r="GN39" s="552">
        <f t="shared" si="83"/>
        <v>0</v>
      </c>
      <c r="GO39" s="552">
        <f t="shared" si="83"/>
        <v>0</v>
      </c>
      <c r="GP39" s="547">
        <f t="shared" si="84"/>
        <v>0</v>
      </c>
      <c r="GQ39" s="547">
        <f t="shared" si="84"/>
        <v>0</v>
      </c>
      <c r="GR39" s="547">
        <f t="shared" si="84"/>
        <v>0</v>
      </c>
      <c r="GS39" s="547">
        <f t="shared" si="84"/>
        <v>0</v>
      </c>
      <c r="GT39" s="547">
        <f t="shared" si="84"/>
        <v>0</v>
      </c>
      <c r="GU39" s="547">
        <f t="shared" si="85"/>
        <v>0</v>
      </c>
      <c r="GV39" s="547">
        <f t="shared" si="85"/>
        <v>0</v>
      </c>
      <c r="GW39" s="547">
        <f t="shared" si="85"/>
        <v>0</v>
      </c>
      <c r="GX39" s="547">
        <f t="shared" si="85"/>
        <v>0</v>
      </c>
      <c r="GY39" s="547">
        <f t="shared" si="85"/>
        <v>0</v>
      </c>
      <c r="GZ39" s="552">
        <f t="shared" si="86"/>
        <v>0</v>
      </c>
      <c r="HA39" s="552">
        <f t="shared" si="86"/>
        <v>0</v>
      </c>
      <c r="HB39" s="552">
        <f t="shared" si="86"/>
        <v>0</v>
      </c>
      <c r="HC39" s="552">
        <f t="shared" si="86"/>
        <v>0</v>
      </c>
      <c r="HD39" s="552">
        <f t="shared" si="86"/>
        <v>0</v>
      </c>
      <c r="HE39" s="552">
        <f t="shared" si="87"/>
        <v>0</v>
      </c>
      <c r="HF39" s="552">
        <f t="shared" si="87"/>
        <v>0</v>
      </c>
      <c r="HG39" s="552">
        <f t="shared" si="87"/>
        <v>0</v>
      </c>
      <c r="HH39" s="552">
        <f t="shared" si="87"/>
        <v>0</v>
      </c>
      <c r="HI39" s="552">
        <f t="shared" si="87"/>
        <v>0</v>
      </c>
      <c r="HJ39" s="547">
        <f t="shared" si="88"/>
        <v>0</v>
      </c>
      <c r="HK39" s="547">
        <f t="shared" si="88"/>
        <v>0</v>
      </c>
      <c r="HL39" s="547">
        <f t="shared" si="88"/>
        <v>0</v>
      </c>
      <c r="HM39" s="547">
        <f t="shared" si="88"/>
        <v>0</v>
      </c>
      <c r="HN39" s="547">
        <f t="shared" si="88"/>
        <v>0</v>
      </c>
      <c r="HO39" s="547">
        <f t="shared" si="89"/>
        <v>0</v>
      </c>
      <c r="HP39" s="547">
        <f t="shared" si="89"/>
        <v>0</v>
      </c>
      <c r="HQ39" s="547">
        <f t="shared" si="89"/>
        <v>0</v>
      </c>
      <c r="HR39" s="547">
        <f t="shared" si="89"/>
        <v>0</v>
      </c>
      <c r="HS39" s="547">
        <f t="shared" si="89"/>
        <v>0</v>
      </c>
      <c r="HT39" s="552">
        <f t="shared" si="90"/>
        <v>0</v>
      </c>
      <c r="HU39" s="552">
        <f t="shared" si="90"/>
        <v>0</v>
      </c>
      <c r="HV39" s="552">
        <f t="shared" si="90"/>
        <v>0</v>
      </c>
      <c r="HW39" s="552">
        <f t="shared" si="90"/>
        <v>0</v>
      </c>
      <c r="HX39" s="552">
        <f t="shared" si="90"/>
        <v>0</v>
      </c>
      <c r="HY39" s="552">
        <f t="shared" si="91"/>
        <v>0</v>
      </c>
      <c r="HZ39" s="552">
        <f t="shared" si="91"/>
        <v>0</v>
      </c>
      <c r="IA39" s="552">
        <f t="shared" si="91"/>
        <v>0</v>
      </c>
      <c r="IB39" s="552">
        <f t="shared" si="91"/>
        <v>0</v>
      </c>
      <c r="IC39" s="552">
        <f t="shared" si="91"/>
        <v>0</v>
      </c>
      <c r="ID39" s="547">
        <f t="shared" si="92"/>
        <v>0</v>
      </c>
      <c r="IE39" s="547">
        <f t="shared" si="92"/>
        <v>0</v>
      </c>
      <c r="IF39" s="547">
        <f t="shared" si="92"/>
        <v>0</v>
      </c>
      <c r="IG39" s="547">
        <f t="shared" si="92"/>
        <v>0</v>
      </c>
      <c r="IH39" s="547">
        <f t="shared" si="92"/>
        <v>0</v>
      </c>
      <c r="II39" s="547">
        <f t="shared" si="93"/>
        <v>0</v>
      </c>
      <c r="IJ39" s="547">
        <f t="shared" si="93"/>
        <v>0</v>
      </c>
      <c r="IK39" s="547">
        <f t="shared" si="93"/>
        <v>0</v>
      </c>
      <c r="IL39" s="547">
        <f t="shared" si="93"/>
        <v>0</v>
      </c>
      <c r="IM39" s="547">
        <f t="shared" si="93"/>
        <v>0</v>
      </c>
      <c r="IN39" s="552">
        <f t="shared" si="94"/>
        <v>0</v>
      </c>
      <c r="IO39" s="552">
        <f t="shared" si="94"/>
        <v>0</v>
      </c>
      <c r="IP39" s="552">
        <f t="shared" si="94"/>
        <v>0</v>
      </c>
      <c r="IQ39" s="552">
        <f t="shared" si="94"/>
        <v>0</v>
      </c>
      <c r="IR39" s="552">
        <f t="shared" si="94"/>
        <v>0</v>
      </c>
      <c r="IS39" s="552">
        <f t="shared" si="95"/>
        <v>0</v>
      </c>
      <c r="IT39" s="552">
        <f t="shared" si="95"/>
        <v>0</v>
      </c>
      <c r="IU39" s="552">
        <f t="shared" si="95"/>
        <v>0</v>
      </c>
      <c r="IV39" s="552">
        <f t="shared" si="95"/>
        <v>0</v>
      </c>
      <c r="IW39" s="552">
        <f t="shared" si="95"/>
        <v>0</v>
      </c>
      <c r="IX39" s="547">
        <f t="shared" si="96"/>
        <v>0</v>
      </c>
      <c r="IY39" s="547">
        <f t="shared" si="96"/>
        <v>0</v>
      </c>
      <c r="IZ39" s="547">
        <f t="shared" si="96"/>
        <v>0</v>
      </c>
      <c r="JA39" s="547">
        <f t="shared" si="96"/>
        <v>0</v>
      </c>
      <c r="JB39" s="547">
        <f t="shared" si="96"/>
        <v>0</v>
      </c>
      <c r="JC39" s="547">
        <f t="shared" si="97"/>
        <v>0</v>
      </c>
      <c r="JD39" s="547">
        <f t="shared" si="97"/>
        <v>0</v>
      </c>
      <c r="JE39" s="547">
        <f t="shared" si="97"/>
        <v>0</v>
      </c>
      <c r="JF39" s="547">
        <f t="shared" si="97"/>
        <v>0</v>
      </c>
      <c r="JG39" s="547">
        <f t="shared" si="97"/>
        <v>0</v>
      </c>
      <c r="JH39" s="552">
        <f t="shared" si="98"/>
        <v>0</v>
      </c>
      <c r="JI39" s="552">
        <f t="shared" si="98"/>
        <v>0</v>
      </c>
      <c r="JJ39" s="552">
        <f t="shared" si="98"/>
        <v>0</v>
      </c>
      <c r="JK39" s="552">
        <f t="shared" si="98"/>
        <v>0</v>
      </c>
      <c r="JL39" s="552">
        <f t="shared" si="98"/>
        <v>0</v>
      </c>
      <c r="JM39" s="552">
        <f t="shared" si="99"/>
        <v>0</v>
      </c>
      <c r="JN39" s="552">
        <f t="shared" si="99"/>
        <v>0</v>
      </c>
      <c r="JO39" s="552">
        <f t="shared" si="99"/>
        <v>0</v>
      </c>
      <c r="JP39" s="552">
        <f t="shared" si="99"/>
        <v>0</v>
      </c>
      <c r="JQ39" s="552">
        <f t="shared" si="99"/>
        <v>0</v>
      </c>
      <c r="JR39" s="547">
        <f t="shared" si="100"/>
        <v>0</v>
      </c>
      <c r="JS39" s="547">
        <f t="shared" si="100"/>
        <v>0</v>
      </c>
      <c r="JT39" s="547">
        <f t="shared" si="100"/>
        <v>0</v>
      </c>
      <c r="JU39" s="547">
        <f t="shared" si="100"/>
        <v>0</v>
      </c>
      <c r="JV39" s="547">
        <f t="shared" si="100"/>
        <v>0</v>
      </c>
      <c r="JW39" s="547">
        <f t="shared" si="101"/>
        <v>0</v>
      </c>
      <c r="JX39" s="547">
        <f t="shared" si="101"/>
        <v>0</v>
      </c>
      <c r="JY39" s="547">
        <f t="shared" si="101"/>
        <v>0</v>
      </c>
      <c r="JZ39" s="547">
        <f t="shared" si="101"/>
        <v>0</v>
      </c>
      <c r="KA39" s="547">
        <f t="shared" si="101"/>
        <v>0</v>
      </c>
      <c r="KB39" s="552">
        <f t="shared" si="102"/>
        <v>0</v>
      </c>
      <c r="KC39" s="552">
        <f t="shared" si="102"/>
        <v>0</v>
      </c>
      <c r="KD39" s="552">
        <f t="shared" si="102"/>
        <v>0</v>
      </c>
      <c r="KE39" s="552">
        <f t="shared" si="102"/>
        <v>0</v>
      </c>
      <c r="KF39" s="552">
        <f t="shared" si="102"/>
        <v>0</v>
      </c>
      <c r="KG39" s="552">
        <f t="shared" si="103"/>
        <v>0</v>
      </c>
      <c r="KH39" s="552">
        <f t="shared" si="103"/>
        <v>0</v>
      </c>
      <c r="KI39" s="552">
        <f t="shared" si="103"/>
        <v>0</v>
      </c>
      <c r="KJ39" s="552">
        <f t="shared" si="103"/>
        <v>0</v>
      </c>
      <c r="KK39" s="552">
        <f t="shared" si="103"/>
        <v>0</v>
      </c>
      <c r="KL39" s="552">
        <f t="shared" si="104"/>
        <v>0</v>
      </c>
      <c r="KM39" s="552">
        <f t="shared" si="105"/>
        <v>0</v>
      </c>
      <c r="KN39" s="549">
        <f t="shared" si="106"/>
        <v>0</v>
      </c>
      <c r="KO39" s="549">
        <f t="shared" si="106"/>
        <v>0</v>
      </c>
      <c r="KP39" s="549">
        <f t="shared" si="106"/>
        <v>0</v>
      </c>
      <c r="KQ39" s="549">
        <f t="shared" si="106"/>
        <v>0</v>
      </c>
      <c r="KR39" s="549">
        <f t="shared" si="106"/>
        <v>0</v>
      </c>
      <c r="KS39" s="549">
        <f>EH39+KN39+300</f>
        <v>39260026</v>
      </c>
      <c r="KT39" s="550">
        <f t="shared" si="44"/>
        <v>3182880</v>
      </c>
      <c r="KU39" s="550">
        <f t="shared" si="44"/>
        <v>36076846</v>
      </c>
      <c r="KV39" s="550">
        <f t="shared" si="44"/>
        <v>28167048</v>
      </c>
      <c r="KW39" s="550">
        <f t="shared" si="44"/>
        <v>7909798</v>
      </c>
      <c r="KX39" s="537">
        <f>KS39/1000</f>
        <v>39260</v>
      </c>
      <c r="KY39" s="553">
        <f t="shared" si="108"/>
        <v>39259.699999999997</v>
      </c>
      <c r="KZ39" s="553">
        <f t="shared" si="109"/>
        <v>0</v>
      </c>
      <c r="LA39" s="554">
        <f t="shared" si="110"/>
        <v>39259.699999999997</v>
      </c>
      <c r="LC39" s="723">
        <f t="shared" si="111"/>
        <v>0</v>
      </c>
      <c r="LD39" s="723">
        <f t="shared" si="112"/>
        <v>0</v>
      </c>
      <c r="LE39" s="723">
        <f t="shared" si="113"/>
        <v>0</v>
      </c>
      <c r="LF39" s="723">
        <f t="shared" si="114"/>
        <v>0</v>
      </c>
      <c r="LG39" s="723">
        <f t="shared" si="115"/>
        <v>0</v>
      </c>
      <c r="LH39" s="723">
        <f t="shared" si="116"/>
        <v>0</v>
      </c>
      <c r="LI39" s="555"/>
      <c r="LJ39" s="555"/>
      <c r="LK39" s="555"/>
      <c r="LL39" s="555"/>
      <c r="LM39" s="555"/>
      <c r="LN39" s="555"/>
      <c r="LO39" s="555"/>
      <c r="LP39" s="555"/>
      <c r="LQ39" s="555"/>
      <c r="LR39" s="555"/>
      <c r="LS39" s="555"/>
      <c r="LT39" s="555"/>
      <c r="LU39" s="555"/>
      <c r="LV39" s="555"/>
      <c r="LW39" s="555"/>
      <c r="LX39" s="555"/>
      <c r="LY39" s="555"/>
      <c r="LZ39" s="555"/>
      <c r="MA39" s="555"/>
      <c r="MB39" s="555"/>
      <c r="MC39" s="555"/>
      <c r="MD39" s="555"/>
      <c r="ME39" s="555"/>
      <c r="MF39" s="555"/>
      <c r="MG39" s="555"/>
      <c r="MH39" s="555"/>
      <c r="MI39" s="555"/>
      <c r="MJ39" s="555"/>
      <c r="MK39" s="555"/>
      <c r="ML39" s="555"/>
      <c r="MM39" s="555"/>
      <c r="MN39" s="555"/>
      <c r="MO39" s="555"/>
      <c r="MP39" s="555"/>
      <c r="MQ39" s="555"/>
      <c r="MR39" s="555"/>
      <c r="MS39" s="555"/>
      <c r="MT39" s="555"/>
      <c r="MU39" s="555"/>
      <c r="MV39" s="555"/>
      <c r="MW39" s="555"/>
      <c r="MX39" s="555"/>
      <c r="MY39" s="555"/>
      <c r="MZ39" s="555"/>
      <c r="NA39" s="555"/>
      <c r="NB39" s="555"/>
      <c r="NC39" s="555"/>
      <c r="ND39" s="555"/>
      <c r="NE39" s="555"/>
      <c r="NF39" s="555"/>
      <c r="NG39" s="555"/>
      <c r="NH39" s="555"/>
      <c r="NI39" s="555"/>
      <c r="NJ39" s="555"/>
      <c r="NL39" s="749">
        <f t="shared" si="117"/>
        <v>0</v>
      </c>
      <c r="NM39" s="724">
        <f t="shared" si="118"/>
        <v>0</v>
      </c>
      <c r="NN39" s="724">
        <f t="shared" si="119"/>
        <v>0</v>
      </c>
      <c r="NO39" s="750">
        <f t="shared" si="120"/>
        <v>0</v>
      </c>
      <c r="NP39" s="751">
        <f t="shared" si="45"/>
        <v>0</v>
      </c>
      <c r="NQ39" s="751">
        <f t="shared" si="45"/>
        <v>0</v>
      </c>
      <c r="NR39" s="749">
        <f t="shared" si="121"/>
        <v>0</v>
      </c>
      <c r="NS39" s="724">
        <f t="shared" si="122"/>
        <v>0</v>
      </c>
      <c r="NT39" s="724">
        <f t="shared" si="123"/>
        <v>0</v>
      </c>
    </row>
    <row r="40" spans="1:384">
      <c r="A40" s="525" t="s">
        <v>35</v>
      </c>
      <c r="B40" s="532">
        <f t="shared" ref="B40:BM40" si="125">SUM(B10:B39)</f>
        <v>34</v>
      </c>
      <c r="C40" s="532">
        <f t="shared" si="125"/>
        <v>34</v>
      </c>
      <c r="D40" s="532">
        <f t="shared" si="125"/>
        <v>32</v>
      </c>
      <c r="E40" s="532">
        <f t="shared" si="125"/>
        <v>100</v>
      </c>
      <c r="F40" s="532">
        <f t="shared" si="125"/>
        <v>1975842</v>
      </c>
      <c r="G40" s="532">
        <f t="shared" si="125"/>
        <v>1411306</v>
      </c>
      <c r="H40" s="532">
        <f t="shared" si="125"/>
        <v>1328288</v>
      </c>
      <c r="I40" s="532">
        <f t="shared" si="125"/>
        <v>4715436</v>
      </c>
      <c r="J40" s="537">
        <f t="shared" si="125"/>
        <v>4715.3999999999996</v>
      </c>
      <c r="K40" s="532">
        <f t="shared" si="125"/>
        <v>10823</v>
      </c>
      <c r="L40" s="532">
        <f t="shared" si="125"/>
        <v>0</v>
      </c>
      <c r="M40" s="532">
        <f t="shared" si="125"/>
        <v>232</v>
      </c>
      <c r="N40" s="532">
        <f t="shared" si="125"/>
        <v>0</v>
      </c>
      <c r="O40" s="532">
        <f t="shared" si="125"/>
        <v>41</v>
      </c>
      <c r="P40" s="532">
        <f t="shared" si="125"/>
        <v>11096</v>
      </c>
      <c r="Q40" s="532">
        <f t="shared" si="125"/>
        <v>11550</v>
      </c>
      <c r="R40" s="532">
        <f t="shared" si="125"/>
        <v>0</v>
      </c>
      <c r="S40" s="532">
        <f t="shared" si="125"/>
        <v>618</v>
      </c>
      <c r="T40" s="532">
        <f t="shared" si="125"/>
        <v>166</v>
      </c>
      <c r="U40" s="532">
        <f t="shared" si="125"/>
        <v>63</v>
      </c>
      <c r="V40" s="532">
        <f t="shared" si="125"/>
        <v>12397</v>
      </c>
      <c r="W40" s="532">
        <f t="shared" si="125"/>
        <v>2465</v>
      </c>
      <c r="X40" s="532">
        <f t="shared" si="125"/>
        <v>0</v>
      </c>
      <c r="Y40" s="532">
        <f t="shared" si="125"/>
        <v>0</v>
      </c>
      <c r="Z40" s="532">
        <f t="shared" si="125"/>
        <v>47</v>
      </c>
      <c r="AA40" s="532">
        <f t="shared" si="125"/>
        <v>15</v>
      </c>
      <c r="AB40" s="532">
        <f t="shared" si="125"/>
        <v>2527</v>
      </c>
      <c r="AC40" s="532">
        <f t="shared" si="125"/>
        <v>26020</v>
      </c>
      <c r="AD40" s="532">
        <f t="shared" si="125"/>
        <v>175</v>
      </c>
      <c r="AE40" s="532">
        <f t="shared" si="125"/>
        <v>348</v>
      </c>
      <c r="AF40" s="532">
        <f t="shared" si="125"/>
        <v>201</v>
      </c>
      <c r="AG40" s="532">
        <f t="shared" si="125"/>
        <v>812</v>
      </c>
      <c r="AH40" s="532">
        <f t="shared" si="125"/>
        <v>1175</v>
      </c>
      <c r="AI40" s="532">
        <f t="shared" si="125"/>
        <v>592</v>
      </c>
      <c r="AJ40" s="532">
        <f t="shared" si="125"/>
        <v>0</v>
      </c>
      <c r="AK40" s="532">
        <f t="shared" si="125"/>
        <v>1</v>
      </c>
      <c r="AL40" s="532">
        <f t="shared" si="125"/>
        <v>0</v>
      </c>
      <c r="AM40" s="532">
        <f t="shared" si="125"/>
        <v>1</v>
      </c>
      <c r="AN40" s="532">
        <f t="shared" si="125"/>
        <v>2</v>
      </c>
      <c r="AO40" s="532">
        <f t="shared" si="125"/>
        <v>0</v>
      </c>
      <c r="AP40" s="532">
        <f t="shared" si="125"/>
        <v>0</v>
      </c>
      <c r="AQ40" s="532">
        <f t="shared" si="125"/>
        <v>9</v>
      </c>
      <c r="AR40" s="532">
        <f t="shared" si="125"/>
        <v>1</v>
      </c>
      <c r="AS40" s="532">
        <f t="shared" si="125"/>
        <v>1</v>
      </c>
      <c r="AT40" s="532">
        <f t="shared" si="125"/>
        <v>0</v>
      </c>
      <c r="AU40" s="532">
        <f t="shared" si="125"/>
        <v>0</v>
      </c>
      <c r="AV40" s="532">
        <f t="shared" si="125"/>
        <v>7</v>
      </c>
      <c r="AW40" s="532">
        <f t="shared" si="125"/>
        <v>13</v>
      </c>
      <c r="AX40" s="532">
        <f t="shared" si="125"/>
        <v>1</v>
      </c>
      <c r="AY40" s="532">
        <f t="shared" si="125"/>
        <v>7</v>
      </c>
      <c r="AZ40" s="532">
        <f t="shared" si="125"/>
        <v>6</v>
      </c>
      <c r="BA40" s="532">
        <f t="shared" si="125"/>
        <v>0</v>
      </c>
      <c r="BB40" s="532">
        <f t="shared" si="125"/>
        <v>1</v>
      </c>
      <c r="BC40" s="532">
        <f t="shared" si="125"/>
        <v>0</v>
      </c>
      <c r="BD40" s="532">
        <f t="shared" si="125"/>
        <v>0</v>
      </c>
      <c r="BE40" s="532">
        <f t="shared" si="125"/>
        <v>5</v>
      </c>
      <c r="BF40" s="532">
        <f t="shared" si="125"/>
        <v>3</v>
      </c>
      <c r="BG40" s="532">
        <f t="shared" si="125"/>
        <v>0</v>
      </c>
      <c r="BH40" s="549">
        <f t="shared" si="125"/>
        <v>272609724</v>
      </c>
      <c r="BI40" s="549">
        <f t="shared" si="125"/>
        <v>23345211</v>
      </c>
      <c r="BJ40" s="549">
        <f t="shared" si="125"/>
        <v>249264513</v>
      </c>
      <c r="BK40" s="549">
        <f t="shared" si="125"/>
        <v>195485026</v>
      </c>
      <c r="BL40" s="549">
        <f t="shared" si="125"/>
        <v>53779487</v>
      </c>
      <c r="BM40" s="549">
        <f t="shared" si="125"/>
        <v>0</v>
      </c>
      <c r="BN40" s="549">
        <f t="shared" ref="BN40:DY40" si="126">SUM(BN10:BN39)</f>
        <v>0</v>
      </c>
      <c r="BO40" s="549">
        <f t="shared" si="126"/>
        <v>0</v>
      </c>
      <c r="BP40" s="549">
        <f t="shared" si="126"/>
        <v>0</v>
      </c>
      <c r="BQ40" s="549">
        <f t="shared" si="126"/>
        <v>0</v>
      </c>
      <c r="BR40" s="549">
        <f t="shared" si="126"/>
        <v>16386392</v>
      </c>
      <c r="BS40" s="549">
        <f t="shared" si="126"/>
        <v>500424</v>
      </c>
      <c r="BT40" s="549">
        <f t="shared" si="126"/>
        <v>15885968</v>
      </c>
      <c r="BU40" s="549">
        <f t="shared" si="126"/>
        <v>12511528</v>
      </c>
      <c r="BV40" s="549">
        <f t="shared" si="126"/>
        <v>3374440</v>
      </c>
      <c r="BW40" s="549">
        <f t="shared" si="126"/>
        <v>0</v>
      </c>
      <c r="BX40" s="549">
        <f t="shared" si="126"/>
        <v>0</v>
      </c>
      <c r="BY40" s="549">
        <f t="shared" si="126"/>
        <v>0</v>
      </c>
      <c r="BZ40" s="549">
        <f t="shared" si="126"/>
        <v>0</v>
      </c>
      <c r="CA40" s="549">
        <f t="shared" si="126"/>
        <v>0</v>
      </c>
      <c r="CB40" s="549">
        <f t="shared" si="126"/>
        <v>8099632</v>
      </c>
      <c r="CC40" s="549">
        <f t="shared" si="126"/>
        <v>18491</v>
      </c>
      <c r="CD40" s="549">
        <f t="shared" si="126"/>
        <v>8081141</v>
      </c>
      <c r="CE40" s="549">
        <f t="shared" si="126"/>
        <v>8081141</v>
      </c>
      <c r="CF40" s="549">
        <f t="shared" si="126"/>
        <v>0</v>
      </c>
      <c r="CG40" s="549">
        <f t="shared" si="126"/>
        <v>297095748</v>
      </c>
      <c r="CH40" s="549">
        <f t="shared" si="126"/>
        <v>405231750</v>
      </c>
      <c r="CI40" s="549">
        <f t="shared" si="126"/>
        <v>33887700</v>
      </c>
      <c r="CJ40" s="549">
        <f t="shared" si="126"/>
        <v>371344050</v>
      </c>
      <c r="CK40" s="549">
        <f t="shared" si="126"/>
        <v>284926950</v>
      </c>
      <c r="CL40" s="549">
        <f t="shared" si="126"/>
        <v>86417100</v>
      </c>
      <c r="CM40" s="549">
        <f t="shared" si="126"/>
        <v>0</v>
      </c>
      <c r="CN40" s="549">
        <f t="shared" si="126"/>
        <v>0</v>
      </c>
      <c r="CO40" s="549">
        <f t="shared" si="126"/>
        <v>0</v>
      </c>
      <c r="CP40" s="549">
        <f t="shared" si="126"/>
        <v>0</v>
      </c>
      <c r="CQ40" s="549">
        <f t="shared" si="126"/>
        <v>0</v>
      </c>
      <c r="CR40" s="549">
        <f t="shared" si="126"/>
        <v>60530010</v>
      </c>
      <c r="CS40" s="549">
        <f t="shared" si="126"/>
        <v>1813212</v>
      </c>
      <c r="CT40" s="549">
        <f t="shared" si="126"/>
        <v>58716798</v>
      </c>
      <c r="CU40" s="549">
        <f t="shared" si="126"/>
        <v>45207936</v>
      </c>
      <c r="CV40" s="549">
        <f t="shared" si="126"/>
        <v>13508862</v>
      </c>
      <c r="CW40" s="549">
        <f t="shared" si="126"/>
        <v>3649344</v>
      </c>
      <c r="CX40" s="549">
        <f t="shared" si="126"/>
        <v>406534</v>
      </c>
      <c r="CY40" s="549">
        <f t="shared" si="126"/>
        <v>3242810</v>
      </c>
      <c r="CZ40" s="549">
        <f t="shared" si="126"/>
        <v>2348900</v>
      </c>
      <c r="DA40" s="549">
        <f t="shared" si="126"/>
        <v>893910</v>
      </c>
      <c r="DB40" s="549">
        <f t="shared" si="126"/>
        <v>14375088</v>
      </c>
      <c r="DC40" s="549">
        <f t="shared" si="126"/>
        <v>47376</v>
      </c>
      <c r="DD40" s="549">
        <f t="shared" si="126"/>
        <v>14327712</v>
      </c>
      <c r="DE40" s="549">
        <f t="shared" si="126"/>
        <v>14327712</v>
      </c>
      <c r="DF40" s="549">
        <f t="shared" si="126"/>
        <v>0</v>
      </c>
      <c r="DG40" s="549">
        <f t="shared" si="126"/>
        <v>483786192</v>
      </c>
      <c r="DH40" s="549">
        <f t="shared" si="126"/>
        <v>94323225</v>
      </c>
      <c r="DI40" s="549">
        <f t="shared" si="126"/>
        <v>7658755</v>
      </c>
      <c r="DJ40" s="549">
        <f t="shared" si="126"/>
        <v>86664470</v>
      </c>
      <c r="DK40" s="549">
        <f t="shared" si="126"/>
        <v>65056280</v>
      </c>
      <c r="DL40" s="549">
        <f t="shared" si="126"/>
        <v>21608190</v>
      </c>
      <c r="DM40" s="549">
        <f t="shared" si="126"/>
        <v>0</v>
      </c>
      <c r="DN40" s="549">
        <f t="shared" si="126"/>
        <v>0</v>
      </c>
      <c r="DO40" s="549">
        <f t="shared" si="126"/>
        <v>0</v>
      </c>
      <c r="DP40" s="549">
        <f t="shared" si="126"/>
        <v>0</v>
      </c>
      <c r="DQ40" s="549">
        <f t="shared" si="126"/>
        <v>0</v>
      </c>
      <c r="DR40" s="549">
        <f t="shared" si="126"/>
        <v>0</v>
      </c>
      <c r="DS40" s="549">
        <f t="shared" si="126"/>
        <v>0</v>
      </c>
      <c r="DT40" s="549">
        <f t="shared" si="126"/>
        <v>0</v>
      </c>
      <c r="DU40" s="549">
        <f t="shared" si="126"/>
        <v>0</v>
      </c>
      <c r="DV40" s="549">
        <f t="shared" si="126"/>
        <v>0</v>
      </c>
      <c r="DW40" s="549">
        <f t="shared" si="126"/>
        <v>1050262</v>
      </c>
      <c r="DX40" s="549">
        <f t="shared" si="126"/>
        <v>130143</v>
      </c>
      <c r="DY40" s="549">
        <f t="shared" si="126"/>
        <v>920119</v>
      </c>
      <c r="DZ40" s="549">
        <f t="shared" ref="DZ40:GK40" si="127">SUM(DZ10:DZ39)</f>
        <v>666507</v>
      </c>
      <c r="EA40" s="549">
        <f t="shared" si="127"/>
        <v>253612</v>
      </c>
      <c r="EB40" s="549">
        <f t="shared" si="127"/>
        <v>4107165</v>
      </c>
      <c r="EC40" s="549">
        <f t="shared" si="127"/>
        <v>13545</v>
      </c>
      <c r="ED40" s="549">
        <f t="shared" si="127"/>
        <v>4093620</v>
      </c>
      <c r="EE40" s="549">
        <f t="shared" si="127"/>
        <v>4093620</v>
      </c>
      <c r="EF40" s="549">
        <f t="shared" si="127"/>
        <v>0</v>
      </c>
      <c r="EG40" s="549">
        <f t="shared" si="127"/>
        <v>99480652</v>
      </c>
      <c r="EH40" s="549">
        <f t="shared" si="127"/>
        <v>880362792</v>
      </c>
      <c r="EI40" s="549">
        <f t="shared" si="127"/>
        <v>67821391</v>
      </c>
      <c r="EJ40" s="549">
        <f t="shared" si="127"/>
        <v>812541201</v>
      </c>
      <c r="EK40" s="549">
        <f t="shared" si="127"/>
        <v>632705600</v>
      </c>
      <c r="EL40" s="549">
        <f t="shared" si="127"/>
        <v>179835601</v>
      </c>
      <c r="EM40" s="549">
        <f t="shared" si="127"/>
        <v>772164699</v>
      </c>
      <c r="EN40" s="549">
        <f t="shared" si="127"/>
        <v>0</v>
      </c>
      <c r="EO40" s="549">
        <f t="shared" si="127"/>
        <v>76916402</v>
      </c>
      <c r="EP40" s="549">
        <f t="shared" si="127"/>
        <v>4699606</v>
      </c>
      <c r="EQ40" s="549">
        <f t="shared" si="127"/>
        <v>26581885</v>
      </c>
      <c r="ER40" s="549">
        <f t="shared" si="127"/>
        <v>263900</v>
      </c>
      <c r="ES40" s="549">
        <f t="shared" si="127"/>
        <v>5250</v>
      </c>
      <c r="ET40" s="549">
        <f t="shared" si="127"/>
        <v>258650</v>
      </c>
      <c r="EU40" s="549">
        <f t="shared" si="127"/>
        <v>258650</v>
      </c>
      <c r="EV40" s="549">
        <f t="shared" si="127"/>
        <v>0</v>
      </c>
      <c r="EW40" s="549">
        <f t="shared" si="127"/>
        <v>524784</v>
      </c>
      <c r="EX40" s="549">
        <f t="shared" si="127"/>
        <v>10440</v>
      </c>
      <c r="EY40" s="549">
        <f t="shared" si="127"/>
        <v>514344</v>
      </c>
      <c r="EZ40" s="549">
        <f t="shared" si="127"/>
        <v>514344</v>
      </c>
      <c r="FA40" s="549">
        <f t="shared" si="127"/>
        <v>0</v>
      </c>
      <c r="FB40" s="549">
        <f t="shared" si="127"/>
        <v>303108</v>
      </c>
      <c r="FC40" s="549">
        <f t="shared" si="127"/>
        <v>6030</v>
      </c>
      <c r="FD40" s="549">
        <f t="shared" si="127"/>
        <v>297078</v>
      </c>
      <c r="FE40" s="549">
        <f t="shared" si="127"/>
        <v>297078</v>
      </c>
      <c r="FF40" s="549">
        <f t="shared" si="127"/>
        <v>0</v>
      </c>
      <c r="FG40" s="549">
        <f t="shared" si="127"/>
        <v>1224496</v>
      </c>
      <c r="FH40" s="549">
        <f t="shared" si="127"/>
        <v>24360</v>
      </c>
      <c r="FI40" s="549">
        <f t="shared" si="127"/>
        <v>1200136</v>
      </c>
      <c r="FJ40" s="549">
        <f t="shared" si="127"/>
        <v>1200136</v>
      </c>
      <c r="FK40" s="549">
        <f t="shared" si="127"/>
        <v>0</v>
      </c>
      <c r="FL40" s="549">
        <f t="shared" si="127"/>
        <v>1771900</v>
      </c>
      <c r="FM40" s="549">
        <f t="shared" si="127"/>
        <v>35250</v>
      </c>
      <c r="FN40" s="549">
        <f t="shared" si="127"/>
        <v>1736650</v>
      </c>
      <c r="FO40" s="549">
        <f t="shared" si="127"/>
        <v>1736650</v>
      </c>
      <c r="FP40" s="549">
        <f t="shared" si="127"/>
        <v>0</v>
      </c>
      <c r="FQ40" s="549">
        <f t="shared" si="127"/>
        <v>764272</v>
      </c>
      <c r="FR40" s="549">
        <f t="shared" si="127"/>
        <v>14800</v>
      </c>
      <c r="FS40" s="549">
        <f t="shared" si="127"/>
        <v>749472</v>
      </c>
      <c r="FT40" s="549">
        <f t="shared" si="127"/>
        <v>749472</v>
      </c>
      <c r="FU40" s="549">
        <f t="shared" si="127"/>
        <v>0</v>
      </c>
      <c r="FV40" s="549">
        <f t="shared" si="127"/>
        <v>0</v>
      </c>
      <c r="FW40" s="549">
        <f t="shared" si="127"/>
        <v>0</v>
      </c>
      <c r="FX40" s="549">
        <f t="shared" si="127"/>
        <v>0</v>
      </c>
      <c r="FY40" s="549">
        <f t="shared" si="127"/>
        <v>0</v>
      </c>
      <c r="FZ40" s="549">
        <f t="shared" si="127"/>
        <v>0</v>
      </c>
      <c r="GA40" s="549">
        <f t="shared" si="127"/>
        <v>262084</v>
      </c>
      <c r="GB40" s="549">
        <f t="shared" si="127"/>
        <v>44104</v>
      </c>
      <c r="GC40" s="549">
        <f t="shared" si="127"/>
        <v>217980</v>
      </c>
      <c r="GD40" s="549">
        <f t="shared" si="127"/>
        <v>167250</v>
      </c>
      <c r="GE40" s="549">
        <f t="shared" si="127"/>
        <v>50730</v>
      </c>
      <c r="GF40" s="549">
        <f t="shared" si="127"/>
        <v>0</v>
      </c>
      <c r="GG40" s="549">
        <f t="shared" si="127"/>
        <v>0</v>
      </c>
      <c r="GH40" s="549">
        <f t="shared" si="127"/>
        <v>0</v>
      </c>
      <c r="GI40" s="549">
        <f t="shared" si="127"/>
        <v>0</v>
      </c>
      <c r="GJ40" s="549">
        <f t="shared" si="127"/>
        <v>0</v>
      </c>
      <c r="GK40" s="549">
        <f t="shared" si="127"/>
        <v>52880</v>
      </c>
      <c r="GL40" s="549">
        <f t="shared" ref="GL40:IW40" si="128">SUM(GL10:GL39)</f>
        <v>26857</v>
      </c>
      <c r="GM40" s="549">
        <f t="shared" si="128"/>
        <v>26023</v>
      </c>
      <c r="GN40" s="549">
        <f t="shared" si="128"/>
        <v>20409</v>
      </c>
      <c r="GO40" s="549">
        <f t="shared" si="128"/>
        <v>5614</v>
      </c>
      <c r="GP40" s="549">
        <f t="shared" si="128"/>
        <v>127928</v>
      </c>
      <c r="GQ40" s="549">
        <f t="shared" si="128"/>
        <v>55268</v>
      </c>
      <c r="GR40" s="549">
        <f t="shared" si="128"/>
        <v>72660</v>
      </c>
      <c r="GS40" s="549">
        <f t="shared" si="128"/>
        <v>55750</v>
      </c>
      <c r="GT40" s="549">
        <f t="shared" si="128"/>
        <v>16910</v>
      </c>
      <c r="GU40" s="549">
        <f t="shared" si="128"/>
        <v>0</v>
      </c>
      <c r="GV40" s="549">
        <f t="shared" si="128"/>
        <v>0</v>
      </c>
      <c r="GW40" s="549">
        <f t="shared" si="128"/>
        <v>0</v>
      </c>
      <c r="GX40" s="549">
        <f t="shared" si="128"/>
        <v>0</v>
      </c>
      <c r="GY40" s="549">
        <f t="shared" si="128"/>
        <v>0</v>
      </c>
      <c r="GZ40" s="549">
        <f t="shared" si="128"/>
        <v>0</v>
      </c>
      <c r="HA40" s="549">
        <f t="shared" si="128"/>
        <v>0</v>
      </c>
      <c r="HB40" s="549">
        <f t="shared" si="128"/>
        <v>0</v>
      </c>
      <c r="HC40" s="549">
        <f t="shared" si="128"/>
        <v>0</v>
      </c>
      <c r="HD40" s="549">
        <f t="shared" si="128"/>
        <v>0</v>
      </c>
      <c r="HE40" s="549">
        <f t="shared" si="128"/>
        <v>372276</v>
      </c>
      <c r="HF40" s="549">
        <f t="shared" si="128"/>
        <v>45306</v>
      </c>
      <c r="HG40" s="549">
        <f t="shared" si="128"/>
        <v>326970</v>
      </c>
      <c r="HH40" s="549">
        <f t="shared" si="128"/>
        <v>250875</v>
      </c>
      <c r="HI40" s="549">
        <f t="shared" si="128"/>
        <v>76095</v>
      </c>
      <c r="HJ40" s="549">
        <f t="shared" si="128"/>
        <v>44935</v>
      </c>
      <c r="HK40" s="549">
        <f t="shared" si="128"/>
        <v>5207</v>
      </c>
      <c r="HL40" s="549">
        <f t="shared" si="128"/>
        <v>39728</v>
      </c>
      <c r="HM40" s="549">
        <f t="shared" si="128"/>
        <v>29823</v>
      </c>
      <c r="HN40" s="549">
        <f t="shared" si="128"/>
        <v>9905</v>
      </c>
      <c r="HO40" s="549">
        <f t="shared" si="128"/>
        <v>34880</v>
      </c>
      <c r="HP40" s="549">
        <f t="shared" si="128"/>
        <v>8857</v>
      </c>
      <c r="HQ40" s="549">
        <f t="shared" si="128"/>
        <v>26023</v>
      </c>
      <c r="HR40" s="549">
        <f t="shared" si="128"/>
        <v>20409</v>
      </c>
      <c r="HS40" s="549">
        <f t="shared" si="128"/>
        <v>5614</v>
      </c>
      <c r="HT40" s="549">
        <f t="shared" si="128"/>
        <v>0</v>
      </c>
      <c r="HU40" s="549">
        <f t="shared" si="128"/>
        <v>0</v>
      </c>
      <c r="HV40" s="549">
        <f t="shared" si="128"/>
        <v>0</v>
      </c>
      <c r="HW40" s="549">
        <f t="shared" si="128"/>
        <v>0</v>
      </c>
      <c r="HX40" s="549">
        <f t="shared" si="128"/>
        <v>0</v>
      </c>
      <c r="HY40" s="549">
        <f t="shared" si="128"/>
        <v>0</v>
      </c>
      <c r="HZ40" s="549">
        <f t="shared" si="128"/>
        <v>0</v>
      </c>
      <c r="IA40" s="549">
        <f t="shared" si="128"/>
        <v>0</v>
      </c>
      <c r="IB40" s="549">
        <f t="shared" si="128"/>
        <v>0</v>
      </c>
      <c r="IC40" s="549">
        <f t="shared" si="128"/>
        <v>0</v>
      </c>
      <c r="ID40" s="549">
        <f t="shared" si="128"/>
        <v>1292060</v>
      </c>
      <c r="IE40" s="549">
        <f t="shared" si="128"/>
        <v>199094</v>
      </c>
      <c r="IF40" s="549">
        <f t="shared" si="128"/>
        <v>1092966</v>
      </c>
      <c r="IG40" s="549">
        <f t="shared" si="128"/>
        <v>857178</v>
      </c>
      <c r="IH40" s="549">
        <f t="shared" si="128"/>
        <v>235788</v>
      </c>
      <c r="II40" s="549">
        <f t="shared" si="128"/>
        <v>3264092</v>
      </c>
      <c r="IJ40" s="549">
        <f t="shared" si="128"/>
        <v>430352</v>
      </c>
      <c r="IK40" s="549">
        <f t="shared" si="128"/>
        <v>2833740</v>
      </c>
      <c r="IL40" s="549">
        <f t="shared" si="128"/>
        <v>2174250</v>
      </c>
      <c r="IM40" s="549">
        <f t="shared" si="128"/>
        <v>659490</v>
      </c>
      <c r="IN40" s="549">
        <f t="shared" si="128"/>
        <v>272508</v>
      </c>
      <c r="IO40" s="549">
        <f t="shared" si="128"/>
        <v>34140</v>
      </c>
      <c r="IP40" s="549">
        <f t="shared" si="128"/>
        <v>238368</v>
      </c>
      <c r="IQ40" s="549">
        <f t="shared" si="128"/>
        <v>178938</v>
      </c>
      <c r="IR40" s="549">
        <f t="shared" si="128"/>
        <v>59430</v>
      </c>
      <c r="IS40" s="549">
        <f t="shared" si="128"/>
        <v>228060</v>
      </c>
      <c r="IT40" s="549">
        <f t="shared" si="128"/>
        <v>45899</v>
      </c>
      <c r="IU40" s="549">
        <f t="shared" si="128"/>
        <v>182161</v>
      </c>
      <c r="IV40" s="549">
        <f t="shared" si="128"/>
        <v>142863</v>
      </c>
      <c r="IW40" s="549">
        <f t="shared" si="128"/>
        <v>39298</v>
      </c>
      <c r="IX40" s="549">
        <f t="shared" ref="IX40:LA40" si="129">SUM(IX10:IX39)</f>
        <v>261984</v>
      </c>
      <c r="IY40" s="549">
        <f t="shared" si="129"/>
        <v>44004</v>
      </c>
      <c r="IZ40" s="549">
        <f t="shared" si="129"/>
        <v>217980</v>
      </c>
      <c r="JA40" s="549">
        <f t="shared" si="129"/>
        <v>167250</v>
      </c>
      <c r="JB40" s="549">
        <f t="shared" si="129"/>
        <v>50730</v>
      </c>
      <c r="JC40" s="549">
        <f t="shared" si="129"/>
        <v>0</v>
      </c>
      <c r="JD40" s="549">
        <f t="shared" si="129"/>
        <v>0</v>
      </c>
      <c r="JE40" s="549">
        <f t="shared" si="129"/>
        <v>0</v>
      </c>
      <c r="JF40" s="549">
        <f t="shared" si="129"/>
        <v>0</v>
      </c>
      <c r="JG40" s="549">
        <f t="shared" si="129"/>
        <v>0</v>
      </c>
      <c r="JH40" s="549">
        <f t="shared" si="129"/>
        <v>176580</v>
      </c>
      <c r="JI40" s="549">
        <f t="shared" si="129"/>
        <v>20442</v>
      </c>
      <c r="JJ40" s="549">
        <f t="shared" si="129"/>
        <v>156138</v>
      </c>
      <c r="JK40" s="549">
        <f t="shared" si="129"/>
        <v>122454</v>
      </c>
      <c r="JL40" s="549">
        <f t="shared" si="129"/>
        <v>33684</v>
      </c>
      <c r="JM40" s="549">
        <f t="shared" si="129"/>
        <v>0</v>
      </c>
      <c r="JN40" s="549">
        <f t="shared" si="129"/>
        <v>0</v>
      </c>
      <c r="JO40" s="549">
        <f t="shared" si="129"/>
        <v>0</v>
      </c>
      <c r="JP40" s="549">
        <f t="shared" si="129"/>
        <v>0</v>
      </c>
      <c r="JQ40" s="549">
        <f t="shared" si="129"/>
        <v>0</v>
      </c>
      <c r="JR40" s="549">
        <f t="shared" si="129"/>
        <v>0</v>
      </c>
      <c r="JS40" s="549">
        <f t="shared" si="129"/>
        <v>0</v>
      </c>
      <c r="JT40" s="549">
        <f t="shared" si="129"/>
        <v>0</v>
      </c>
      <c r="JU40" s="549">
        <f t="shared" si="129"/>
        <v>0</v>
      </c>
      <c r="JV40" s="549">
        <f t="shared" si="129"/>
        <v>0</v>
      </c>
      <c r="JW40" s="549">
        <f t="shared" si="129"/>
        <v>845400</v>
      </c>
      <c r="JX40" s="549">
        <f t="shared" si="129"/>
        <v>64710</v>
      </c>
      <c r="JY40" s="549">
        <f t="shared" si="129"/>
        <v>780690</v>
      </c>
      <c r="JZ40" s="549">
        <f t="shared" si="129"/>
        <v>612270</v>
      </c>
      <c r="KA40" s="549">
        <f t="shared" si="129"/>
        <v>168420</v>
      </c>
      <c r="KB40" s="549">
        <f t="shared" si="129"/>
        <v>706752</v>
      </c>
      <c r="KC40" s="549">
        <f t="shared" si="129"/>
        <v>52812</v>
      </c>
      <c r="KD40" s="549">
        <f t="shared" si="129"/>
        <v>653940</v>
      </c>
      <c r="KE40" s="549">
        <f t="shared" si="129"/>
        <v>501750</v>
      </c>
      <c r="KF40" s="549">
        <f t="shared" si="129"/>
        <v>152190</v>
      </c>
      <c r="KG40" s="549">
        <f t="shared" si="129"/>
        <v>0</v>
      </c>
      <c r="KH40" s="549">
        <f t="shared" si="129"/>
        <v>0</v>
      </c>
      <c r="KI40" s="549">
        <f t="shared" si="129"/>
        <v>0</v>
      </c>
      <c r="KJ40" s="549">
        <f t="shared" si="129"/>
        <v>0</v>
      </c>
      <c r="KK40" s="549">
        <f t="shared" si="129"/>
        <v>0</v>
      </c>
      <c r="KL40" s="549">
        <f t="shared" si="129"/>
        <v>4852460</v>
      </c>
      <c r="KM40" s="549">
        <f t="shared" si="129"/>
        <v>7942419</v>
      </c>
      <c r="KN40" s="549">
        <f t="shared" si="129"/>
        <v>12794879</v>
      </c>
      <c r="KO40" s="549">
        <f t="shared" si="129"/>
        <v>1173182</v>
      </c>
      <c r="KP40" s="549">
        <f t="shared" si="129"/>
        <v>11621697</v>
      </c>
      <c r="KQ40" s="549">
        <f t="shared" si="129"/>
        <v>10057799</v>
      </c>
      <c r="KR40" s="549">
        <f t="shared" si="129"/>
        <v>1563898</v>
      </c>
      <c r="KS40" s="549">
        <f t="shared" si="129"/>
        <v>893157971</v>
      </c>
      <c r="KT40" s="549">
        <f t="shared" si="129"/>
        <v>68994573</v>
      </c>
      <c r="KU40" s="549">
        <f t="shared" si="129"/>
        <v>824162898</v>
      </c>
      <c r="KV40" s="549">
        <f t="shared" si="129"/>
        <v>642763399</v>
      </c>
      <c r="KW40" s="549">
        <f t="shared" si="129"/>
        <v>181399499</v>
      </c>
      <c r="KX40" s="537">
        <f t="shared" si="129"/>
        <v>893157.8</v>
      </c>
      <c r="KY40" s="537">
        <f t="shared" si="129"/>
        <v>888305.2</v>
      </c>
      <c r="KZ40" s="537">
        <f t="shared" si="129"/>
        <v>4852.5</v>
      </c>
      <c r="LA40" s="537">
        <f t="shared" si="129"/>
        <v>897873.1</v>
      </c>
      <c r="LC40" s="549">
        <f t="shared" si="111"/>
        <v>1508</v>
      </c>
      <c r="LD40" s="549">
        <f t="shared" si="112"/>
        <v>1508</v>
      </c>
      <c r="LE40" s="549">
        <f t="shared" si="113"/>
        <v>1508</v>
      </c>
      <c r="LF40" s="549">
        <f t="shared" si="114"/>
        <v>1508</v>
      </c>
      <c r="LG40" s="549">
        <f t="shared" si="115"/>
        <v>1508</v>
      </c>
      <c r="LH40" s="549">
        <f t="shared" si="116"/>
        <v>1291</v>
      </c>
      <c r="LI40" s="562">
        <v>1164.5</v>
      </c>
      <c r="LJ40" s="562">
        <v>1639</v>
      </c>
      <c r="LK40" s="562">
        <v>1119</v>
      </c>
      <c r="LL40" s="562">
        <v>3854</v>
      </c>
      <c r="LM40" s="562">
        <v>11255</v>
      </c>
      <c r="LN40" s="562">
        <v>4279</v>
      </c>
      <c r="LO40" s="563">
        <f>LC40*AD40/LI40</f>
        <v>226.62</v>
      </c>
      <c r="LP40" s="563">
        <f t="shared" ref="LP40:LT40" si="130">LD40*AE40/LJ40</f>
        <v>320.19</v>
      </c>
      <c r="LQ40" s="563">
        <f t="shared" si="130"/>
        <v>270.87</v>
      </c>
      <c r="LR40" s="563">
        <f t="shared" si="130"/>
        <v>317.72000000000003</v>
      </c>
      <c r="LS40" s="563">
        <f t="shared" si="130"/>
        <v>157.43</v>
      </c>
      <c r="LT40" s="563">
        <f t="shared" si="130"/>
        <v>178.61</v>
      </c>
      <c r="LU40" s="753">
        <f>LO40-MA40</f>
        <v>222.11</v>
      </c>
      <c r="LV40" s="753">
        <f t="shared" ref="LV40:LZ40" si="131">LP40-MB40</f>
        <v>313.82</v>
      </c>
      <c r="LW40" s="753">
        <f t="shared" si="131"/>
        <v>265.48</v>
      </c>
      <c r="LX40" s="753">
        <f t="shared" si="131"/>
        <v>311.39999999999998</v>
      </c>
      <c r="LY40" s="753">
        <f t="shared" si="131"/>
        <v>154.30000000000001</v>
      </c>
      <c r="LZ40" s="753">
        <f t="shared" si="131"/>
        <v>175.15</v>
      </c>
      <c r="MA40" s="563">
        <f t="shared" ref="MA40:MF40" si="132">MA9*AD40/LI40</f>
        <v>4.51</v>
      </c>
      <c r="MB40" s="563">
        <f t="shared" si="132"/>
        <v>6.37</v>
      </c>
      <c r="MC40" s="563">
        <f t="shared" si="132"/>
        <v>5.39</v>
      </c>
      <c r="MD40" s="563">
        <f t="shared" si="132"/>
        <v>6.32</v>
      </c>
      <c r="ME40" s="563">
        <f t="shared" si="132"/>
        <v>3.13</v>
      </c>
      <c r="MF40" s="563">
        <f t="shared" si="132"/>
        <v>3.46</v>
      </c>
      <c r="MG40" s="562">
        <v>175</v>
      </c>
      <c r="MH40" s="562">
        <v>348</v>
      </c>
      <c r="MI40" s="562">
        <v>201</v>
      </c>
      <c r="MJ40" s="562">
        <v>812</v>
      </c>
      <c r="MK40" s="562">
        <v>1313</v>
      </c>
      <c r="ML40" s="562">
        <v>622</v>
      </c>
      <c r="MM40" s="562">
        <v>38778</v>
      </c>
      <c r="MN40" s="562">
        <v>84036</v>
      </c>
      <c r="MO40" s="562">
        <v>66694</v>
      </c>
      <c r="MP40" s="562">
        <v>560618</v>
      </c>
      <c r="MQ40" s="562">
        <v>790315</v>
      </c>
      <c r="MR40" s="562">
        <v>229401</v>
      </c>
      <c r="MS40" s="563">
        <f t="shared" ref="MS40:MX40" si="133">AD40*LC40/MM40</f>
        <v>6.81</v>
      </c>
      <c r="MT40" s="563">
        <f t="shared" si="133"/>
        <v>6.24</v>
      </c>
      <c r="MU40" s="563">
        <f t="shared" si="133"/>
        <v>4.54</v>
      </c>
      <c r="MV40" s="563">
        <f t="shared" si="133"/>
        <v>2.1800000000000002</v>
      </c>
      <c r="MW40" s="563">
        <f t="shared" si="133"/>
        <v>2.2400000000000002</v>
      </c>
      <c r="MX40" s="563">
        <f t="shared" si="133"/>
        <v>3.33</v>
      </c>
      <c r="MY40" s="753">
        <f>MS40-NE40</f>
        <v>6.67</v>
      </c>
      <c r="MZ40" s="753">
        <f t="shared" ref="MZ40:ND40" si="134">MT40-NF40</f>
        <v>6.12</v>
      </c>
      <c r="NA40" s="753">
        <f t="shared" si="134"/>
        <v>4.45</v>
      </c>
      <c r="NB40" s="753">
        <f t="shared" si="134"/>
        <v>2.14</v>
      </c>
      <c r="NC40" s="753">
        <f t="shared" si="134"/>
        <v>2.2000000000000002</v>
      </c>
      <c r="ND40" s="753">
        <f t="shared" si="134"/>
        <v>3.27</v>
      </c>
      <c r="NE40" s="563">
        <f>NE9*AD40/MM40</f>
        <v>0.14000000000000001</v>
      </c>
      <c r="NF40" s="563">
        <f t="shared" ref="NF40:NJ40" si="135">NF9*AE40/MN40</f>
        <v>0.12</v>
      </c>
      <c r="NG40" s="563">
        <f t="shared" si="135"/>
        <v>0.09</v>
      </c>
      <c r="NH40" s="563">
        <f t="shared" si="135"/>
        <v>0.04</v>
      </c>
      <c r="NI40" s="563">
        <f t="shared" si="135"/>
        <v>0.04</v>
      </c>
      <c r="NJ40" s="563">
        <f t="shared" si="135"/>
        <v>0.06</v>
      </c>
      <c r="NL40" s="549">
        <f t="shared" si="117"/>
        <v>119539</v>
      </c>
      <c r="NM40" s="549">
        <f t="shared" si="118"/>
        <v>146915</v>
      </c>
      <c r="NN40" s="549">
        <f t="shared" si="119"/>
        <v>158722</v>
      </c>
      <c r="NO40" s="752">
        <f t="shared" si="120"/>
        <v>102909</v>
      </c>
      <c r="NP40" s="752">
        <f t="shared" si="45"/>
        <v>127155</v>
      </c>
      <c r="NQ40" s="752">
        <f t="shared" si="45"/>
        <v>139048</v>
      </c>
      <c r="NR40" s="549">
        <f t="shared" si="121"/>
        <v>16630</v>
      </c>
      <c r="NS40" s="549">
        <f t="shared" si="122"/>
        <v>19760</v>
      </c>
      <c r="NT40" s="549">
        <f t="shared" si="123"/>
        <v>19674</v>
      </c>
    </row>
    <row r="41" spans="1:384">
      <c r="A41" s="564" t="s">
        <v>1049</v>
      </c>
      <c r="B41" s="565">
        <f>SUM(B11,B13:B17,B21:B23,B25:B26,B28,B31:B37,B39)</f>
        <v>34</v>
      </c>
      <c r="C41" s="565">
        <f t="shared" ref="C41:BN41" si="136">SUM(C11,C13:C17,C21:C23,C25:C26,C28,C31:C37,C39)</f>
        <v>34</v>
      </c>
      <c r="D41" s="565">
        <f t="shared" si="136"/>
        <v>0</v>
      </c>
      <c r="E41" s="565">
        <f t="shared" si="136"/>
        <v>68</v>
      </c>
      <c r="F41" s="565">
        <f t="shared" si="136"/>
        <v>1975842</v>
      </c>
      <c r="G41" s="565">
        <f t="shared" si="136"/>
        <v>1411306</v>
      </c>
      <c r="H41" s="565">
        <f t="shared" si="136"/>
        <v>0</v>
      </c>
      <c r="I41" s="565">
        <f t="shared" si="136"/>
        <v>3387148</v>
      </c>
      <c r="J41" s="565">
        <f t="shared" si="136"/>
        <v>3387</v>
      </c>
      <c r="K41" s="565">
        <f t="shared" si="136"/>
        <v>7170</v>
      </c>
      <c r="L41" s="565">
        <f t="shared" si="136"/>
        <v>0</v>
      </c>
      <c r="M41" s="565">
        <f t="shared" si="136"/>
        <v>191</v>
      </c>
      <c r="N41" s="565">
        <f t="shared" si="136"/>
        <v>0</v>
      </c>
      <c r="O41" s="565">
        <f t="shared" si="136"/>
        <v>35</v>
      </c>
      <c r="P41" s="565">
        <f t="shared" si="136"/>
        <v>7396</v>
      </c>
      <c r="Q41" s="565">
        <f t="shared" si="136"/>
        <v>7363</v>
      </c>
      <c r="R41" s="565">
        <f t="shared" si="136"/>
        <v>0</v>
      </c>
      <c r="S41" s="565">
        <f t="shared" si="136"/>
        <v>522</v>
      </c>
      <c r="T41" s="565">
        <f t="shared" si="136"/>
        <v>166</v>
      </c>
      <c r="U41" s="565">
        <f t="shared" si="136"/>
        <v>48</v>
      </c>
      <c r="V41" s="565">
        <f t="shared" si="136"/>
        <v>8099</v>
      </c>
      <c r="W41" s="565">
        <f t="shared" si="136"/>
        <v>1316</v>
      </c>
      <c r="X41" s="565">
        <f t="shared" si="136"/>
        <v>0</v>
      </c>
      <c r="Y41" s="565">
        <f t="shared" si="136"/>
        <v>0</v>
      </c>
      <c r="Z41" s="565">
        <f t="shared" si="136"/>
        <v>47</v>
      </c>
      <c r="AA41" s="565">
        <f t="shared" si="136"/>
        <v>10</v>
      </c>
      <c r="AB41" s="565">
        <f t="shared" si="136"/>
        <v>1373</v>
      </c>
      <c r="AC41" s="565">
        <f t="shared" si="136"/>
        <v>16868</v>
      </c>
      <c r="AD41" s="565">
        <f t="shared" si="136"/>
        <v>68</v>
      </c>
      <c r="AE41" s="565">
        <f t="shared" si="136"/>
        <v>183</v>
      </c>
      <c r="AF41" s="565">
        <f t="shared" si="136"/>
        <v>151</v>
      </c>
      <c r="AG41" s="565">
        <f t="shared" si="136"/>
        <v>662</v>
      </c>
      <c r="AH41" s="565">
        <f t="shared" si="136"/>
        <v>743</v>
      </c>
      <c r="AI41" s="565">
        <f t="shared" si="136"/>
        <v>376</v>
      </c>
      <c r="AJ41" s="565">
        <f t="shared" si="136"/>
        <v>0</v>
      </c>
      <c r="AK41" s="565">
        <f t="shared" si="136"/>
        <v>0</v>
      </c>
      <c r="AL41" s="565">
        <f t="shared" si="136"/>
        <v>0</v>
      </c>
      <c r="AM41" s="565">
        <f t="shared" si="136"/>
        <v>1</v>
      </c>
      <c r="AN41" s="565">
        <f t="shared" si="136"/>
        <v>1</v>
      </c>
      <c r="AO41" s="565">
        <f t="shared" si="136"/>
        <v>0</v>
      </c>
      <c r="AP41" s="565">
        <f t="shared" si="136"/>
        <v>0</v>
      </c>
      <c r="AQ41" s="565">
        <f t="shared" si="136"/>
        <v>6</v>
      </c>
      <c r="AR41" s="565">
        <f t="shared" si="136"/>
        <v>1</v>
      </c>
      <c r="AS41" s="565">
        <f t="shared" si="136"/>
        <v>0</v>
      </c>
      <c r="AT41" s="565">
        <f t="shared" si="136"/>
        <v>0</v>
      </c>
      <c r="AU41" s="565">
        <f t="shared" si="136"/>
        <v>0</v>
      </c>
      <c r="AV41" s="565">
        <f t="shared" si="136"/>
        <v>4</v>
      </c>
      <c r="AW41" s="565">
        <f t="shared" si="136"/>
        <v>2</v>
      </c>
      <c r="AX41" s="565">
        <f t="shared" si="136"/>
        <v>1</v>
      </c>
      <c r="AY41" s="565">
        <f t="shared" si="136"/>
        <v>7</v>
      </c>
      <c r="AZ41" s="565">
        <f t="shared" si="136"/>
        <v>1</v>
      </c>
      <c r="BA41" s="565">
        <f t="shared" si="136"/>
        <v>0</v>
      </c>
      <c r="BB41" s="565">
        <f t="shared" si="136"/>
        <v>1</v>
      </c>
      <c r="BC41" s="565">
        <f t="shared" si="136"/>
        <v>0</v>
      </c>
      <c r="BD41" s="565">
        <f t="shared" si="136"/>
        <v>0</v>
      </c>
      <c r="BE41" s="565">
        <f t="shared" si="136"/>
        <v>4</v>
      </c>
      <c r="BF41" s="565">
        <f t="shared" si="136"/>
        <v>1</v>
      </c>
      <c r="BG41" s="565">
        <f t="shared" si="136"/>
        <v>0</v>
      </c>
      <c r="BH41" s="565">
        <f t="shared" si="136"/>
        <v>180597960</v>
      </c>
      <c r="BI41" s="565">
        <f t="shared" si="136"/>
        <v>15465690</v>
      </c>
      <c r="BJ41" s="565">
        <f t="shared" si="136"/>
        <v>165132270</v>
      </c>
      <c r="BK41" s="565">
        <f t="shared" si="136"/>
        <v>129504540</v>
      </c>
      <c r="BL41" s="565">
        <f t="shared" si="136"/>
        <v>35627730</v>
      </c>
      <c r="BM41" s="565">
        <f t="shared" si="136"/>
        <v>0</v>
      </c>
      <c r="BN41" s="565">
        <f t="shared" si="136"/>
        <v>0</v>
      </c>
      <c r="BO41" s="565">
        <f t="shared" ref="BO41:DZ41" si="137">SUM(BO11,BO13:BO17,BO21:BO23,BO25:BO26,BO28,BO31:BO37,BO39)</f>
        <v>0</v>
      </c>
      <c r="BP41" s="565">
        <f t="shared" si="137"/>
        <v>0</v>
      </c>
      <c r="BQ41" s="565">
        <f t="shared" si="137"/>
        <v>0</v>
      </c>
      <c r="BR41" s="565">
        <f t="shared" si="137"/>
        <v>13490521</v>
      </c>
      <c r="BS41" s="565">
        <f t="shared" si="137"/>
        <v>411987</v>
      </c>
      <c r="BT41" s="565">
        <f t="shared" si="137"/>
        <v>13078534</v>
      </c>
      <c r="BU41" s="565">
        <f t="shared" si="137"/>
        <v>10300439</v>
      </c>
      <c r="BV41" s="565">
        <f t="shared" si="137"/>
        <v>2778095</v>
      </c>
      <c r="BW41" s="565">
        <f t="shared" si="137"/>
        <v>0</v>
      </c>
      <c r="BX41" s="565">
        <f t="shared" si="137"/>
        <v>0</v>
      </c>
      <c r="BY41" s="565">
        <f t="shared" si="137"/>
        <v>0</v>
      </c>
      <c r="BZ41" s="565">
        <f t="shared" si="137"/>
        <v>0</v>
      </c>
      <c r="CA41" s="565">
        <f t="shared" si="137"/>
        <v>0</v>
      </c>
      <c r="CB41" s="565">
        <f t="shared" si="137"/>
        <v>6914320</v>
      </c>
      <c r="CC41" s="565">
        <f t="shared" si="137"/>
        <v>15785</v>
      </c>
      <c r="CD41" s="565">
        <f t="shared" si="137"/>
        <v>6898535</v>
      </c>
      <c r="CE41" s="565">
        <f t="shared" si="137"/>
        <v>6898535</v>
      </c>
      <c r="CF41" s="565">
        <f t="shared" si="137"/>
        <v>0</v>
      </c>
      <c r="CG41" s="565">
        <f t="shared" si="137"/>
        <v>201002801</v>
      </c>
      <c r="CH41" s="565">
        <f t="shared" si="137"/>
        <v>258330855</v>
      </c>
      <c r="CI41" s="565">
        <f t="shared" si="137"/>
        <v>21603042</v>
      </c>
      <c r="CJ41" s="565">
        <f t="shared" si="137"/>
        <v>236727813</v>
      </c>
      <c r="CK41" s="565">
        <f t="shared" si="137"/>
        <v>181637847</v>
      </c>
      <c r="CL41" s="565">
        <f t="shared" si="137"/>
        <v>55089966</v>
      </c>
      <c r="CM41" s="565">
        <f t="shared" si="137"/>
        <v>0</v>
      </c>
      <c r="CN41" s="565">
        <f t="shared" si="137"/>
        <v>0</v>
      </c>
      <c r="CO41" s="565">
        <f t="shared" si="137"/>
        <v>0</v>
      </c>
      <c r="CP41" s="565">
        <f t="shared" si="137"/>
        <v>0</v>
      </c>
      <c r="CQ41" s="565">
        <f t="shared" si="137"/>
        <v>0</v>
      </c>
      <c r="CR41" s="565">
        <f t="shared" si="137"/>
        <v>51127290</v>
      </c>
      <c r="CS41" s="565">
        <f t="shared" si="137"/>
        <v>1531548</v>
      </c>
      <c r="CT41" s="565">
        <f t="shared" si="137"/>
        <v>49595742</v>
      </c>
      <c r="CU41" s="565">
        <f t="shared" si="137"/>
        <v>38185344</v>
      </c>
      <c r="CV41" s="565">
        <f t="shared" si="137"/>
        <v>11410398</v>
      </c>
      <c r="CW41" s="565">
        <f t="shared" si="137"/>
        <v>3649344</v>
      </c>
      <c r="CX41" s="565">
        <f t="shared" si="137"/>
        <v>406534</v>
      </c>
      <c r="CY41" s="565">
        <f t="shared" si="137"/>
        <v>3242810</v>
      </c>
      <c r="CZ41" s="565">
        <f t="shared" si="137"/>
        <v>2348900</v>
      </c>
      <c r="DA41" s="565">
        <f t="shared" si="137"/>
        <v>893910</v>
      </c>
      <c r="DB41" s="565">
        <f t="shared" si="137"/>
        <v>10952448</v>
      </c>
      <c r="DC41" s="565">
        <f t="shared" si="137"/>
        <v>36096</v>
      </c>
      <c r="DD41" s="565">
        <f t="shared" si="137"/>
        <v>10916352</v>
      </c>
      <c r="DE41" s="565">
        <f t="shared" si="137"/>
        <v>10916352</v>
      </c>
      <c r="DF41" s="565">
        <f t="shared" si="137"/>
        <v>0</v>
      </c>
      <c r="DG41" s="565">
        <f t="shared" si="137"/>
        <v>324059937</v>
      </c>
      <c r="DH41" s="565">
        <f t="shared" si="137"/>
        <v>50356740</v>
      </c>
      <c r="DI41" s="565">
        <f t="shared" si="137"/>
        <v>4088812</v>
      </c>
      <c r="DJ41" s="565">
        <f t="shared" si="137"/>
        <v>46267928</v>
      </c>
      <c r="DK41" s="565">
        <f t="shared" si="137"/>
        <v>34731872</v>
      </c>
      <c r="DL41" s="565">
        <f t="shared" si="137"/>
        <v>11536056</v>
      </c>
      <c r="DM41" s="565">
        <f t="shared" si="137"/>
        <v>0</v>
      </c>
      <c r="DN41" s="565">
        <f t="shared" si="137"/>
        <v>0</v>
      </c>
      <c r="DO41" s="565">
        <f t="shared" si="137"/>
        <v>0</v>
      </c>
      <c r="DP41" s="565">
        <f t="shared" si="137"/>
        <v>0</v>
      </c>
      <c r="DQ41" s="565">
        <f t="shared" si="137"/>
        <v>0</v>
      </c>
      <c r="DR41" s="565">
        <f t="shared" si="137"/>
        <v>0</v>
      </c>
      <c r="DS41" s="565">
        <f t="shared" si="137"/>
        <v>0</v>
      </c>
      <c r="DT41" s="565">
        <f t="shared" si="137"/>
        <v>0</v>
      </c>
      <c r="DU41" s="565">
        <f t="shared" si="137"/>
        <v>0</v>
      </c>
      <c r="DV41" s="565">
        <f t="shared" si="137"/>
        <v>0</v>
      </c>
      <c r="DW41" s="565">
        <f t="shared" si="137"/>
        <v>1050262</v>
      </c>
      <c r="DX41" s="565">
        <f t="shared" si="137"/>
        <v>130143</v>
      </c>
      <c r="DY41" s="565">
        <f t="shared" si="137"/>
        <v>920119</v>
      </c>
      <c r="DZ41" s="565">
        <f t="shared" si="137"/>
        <v>666507</v>
      </c>
      <c r="EA41" s="565">
        <f t="shared" ref="EA41:GL41" si="138">SUM(EA11,EA13:EA17,EA21:EA23,EA25:EA26,EA28,EA31:EA37,EA39)</f>
        <v>253612</v>
      </c>
      <c r="EB41" s="565">
        <f t="shared" si="138"/>
        <v>2738110</v>
      </c>
      <c r="EC41" s="565">
        <f t="shared" si="138"/>
        <v>9030</v>
      </c>
      <c r="ED41" s="565">
        <f t="shared" si="138"/>
        <v>2729080</v>
      </c>
      <c r="EE41" s="565">
        <f t="shared" si="138"/>
        <v>2729080</v>
      </c>
      <c r="EF41" s="565">
        <f t="shared" si="138"/>
        <v>0</v>
      </c>
      <c r="EG41" s="565">
        <f t="shared" si="138"/>
        <v>54145112</v>
      </c>
      <c r="EH41" s="565">
        <f t="shared" si="138"/>
        <v>579208050</v>
      </c>
      <c r="EI41" s="565">
        <f t="shared" si="138"/>
        <v>43698667</v>
      </c>
      <c r="EJ41" s="565">
        <f t="shared" si="138"/>
        <v>535509183</v>
      </c>
      <c r="EK41" s="565">
        <f t="shared" si="138"/>
        <v>417919416</v>
      </c>
      <c r="EL41" s="565">
        <f t="shared" si="138"/>
        <v>117589767</v>
      </c>
      <c r="EM41" s="565">
        <f t="shared" si="138"/>
        <v>489285555</v>
      </c>
      <c r="EN41" s="565">
        <f t="shared" si="138"/>
        <v>0</v>
      </c>
      <c r="EO41" s="565">
        <f t="shared" si="138"/>
        <v>64617811</v>
      </c>
      <c r="EP41" s="565">
        <f t="shared" si="138"/>
        <v>4699606</v>
      </c>
      <c r="EQ41" s="565">
        <f t="shared" si="138"/>
        <v>20604878</v>
      </c>
      <c r="ER41" s="565">
        <f t="shared" si="138"/>
        <v>102544</v>
      </c>
      <c r="ES41" s="565">
        <f t="shared" si="138"/>
        <v>2040</v>
      </c>
      <c r="ET41" s="565">
        <f t="shared" si="138"/>
        <v>100504</v>
      </c>
      <c r="EU41" s="565">
        <f t="shared" si="138"/>
        <v>100504</v>
      </c>
      <c r="EV41" s="565">
        <f t="shared" si="138"/>
        <v>0</v>
      </c>
      <c r="EW41" s="565">
        <f t="shared" si="138"/>
        <v>275964</v>
      </c>
      <c r="EX41" s="565">
        <f t="shared" si="138"/>
        <v>5490</v>
      </c>
      <c r="EY41" s="565">
        <f t="shared" si="138"/>
        <v>270474</v>
      </c>
      <c r="EZ41" s="565">
        <f t="shared" si="138"/>
        <v>270474</v>
      </c>
      <c r="FA41" s="565">
        <f t="shared" si="138"/>
        <v>0</v>
      </c>
      <c r="FB41" s="565">
        <f t="shared" si="138"/>
        <v>227708</v>
      </c>
      <c r="FC41" s="565">
        <f t="shared" si="138"/>
        <v>4530</v>
      </c>
      <c r="FD41" s="565">
        <f t="shared" si="138"/>
        <v>223178</v>
      </c>
      <c r="FE41" s="565">
        <f t="shared" si="138"/>
        <v>223178</v>
      </c>
      <c r="FF41" s="565">
        <f t="shared" si="138"/>
        <v>0</v>
      </c>
      <c r="FG41" s="565">
        <f t="shared" si="138"/>
        <v>998296</v>
      </c>
      <c r="FH41" s="565">
        <f t="shared" si="138"/>
        <v>19860</v>
      </c>
      <c r="FI41" s="565">
        <f t="shared" si="138"/>
        <v>978436</v>
      </c>
      <c r="FJ41" s="565">
        <f t="shared" si="138"/>
        <v>978436</v>
      </c>
      <c r="FK41" s="565">
        <f t="shared" si="138"/>
        <v>0</v>
      </c>
      <c r="FL41" s="565">
        <f t="shared" si="138"/>
        <v>1120444</v>
      </c>
      <c r="FM41" s="565">
        <f t="shared" si="138"/>
        <v>22290</v>
      </c>
      <c r="FN41" s="565">
        <f t="shared" si="138"/>
        <v>1098154</v>
      </c>
      <c r="FO41" s="565">
        <f t="shared" si="138"/>
        <v>1098154</v>
      </c>
      <c r="FP41" s="565">
        <f t="shared" si="138"/>
        <v>0</v>
      </c>
      <c r="FQ41" s="565">
        <f t="shared" si="138"/>
        <v>485416</v>
      </c>
      <c r="FR41" s="565">
        <f t="shared" si="138"/>
        <v>9400</v>
      </c>
      <c r="FS41" s="565">
        <f t="shared" si="138"/>
        <v>476016</v>
      </c>
      <c r="FT41" s="565">
        <f t="shared" si="138"/>
        <v>476016</v>
      </c>
      <c r="FU41" s="565">
        <f t="shared" si="138"/>
        <v>0</v>
      </c>
      <c r="FV41" s="565">
        <f t="shared" si="138"/>
        <v>0</v>
      </c>
      <c r="FW41" s="565">
        <f t="shared" si="138"/>
        <v>0</v>
      </c>
      <c r="FX41" s="565">
        <f t="shared" si="138"/>
        <v>0</v>
      </c>
      <c r="FY41" s="565">
        <f t="shared" si="138"/>
        <v>0</v>
      </c>
      <c r="FZ41" s="565">
        <f t="shared" si="138"/>
        <v>0</v>
      </c>
      <c r="GA41" s="565">
        <f t="shared" si="138"/>
        <v>0</v>
      </c>
      <c r="GB41" s="565">
        <f t="shared" si="138"/>
        <v>0</v>
      </c>
      <c r="GC41" s="565">
        <f t="shared" si="138"/>
        <v>0</v>
      </c>
      <c r="GD41" s="565">
        <f t="shared" si="138"/>
        <v>0</v>
      </c>
      <c r="GE41" s="565">
        <f t="shared" si="138"/>
        <v>0</v>
      </c>
      <c r="GF41" s="565">
        <f t="shared" si="138"/>
        <v>0</v>
      </c>
      <c r="GG41" s="565">
        <f t="shared" si="138"/>
        <v>0</v>
      </c>
      <c r="GH41" s="565">
        <f t="shared" si="138"/>
        <v>0</v>
      </c>
      <c r="GI41" s="565">
        <f t="shared" si="138"/>
        <v>0</v>
      </c>
      <c r="GJ41" s="565">
        <f t="shared" si="138"/>
        <v>0</v>
      </c>
      <c r="GK41" s="565">
        <f t="shared" si="138"/>
        <v>52880</v>
      </c>
      <c r="GL41" s="565">
        <f t="shared" si="138"/>
        <v>26857</v>
      </c>
      <c r="GM41" s="565">
        <f t="shared" ref="GM41:IX41" si="139">SUM(GM11,GM13:GM17,GM21:GM23,GM25:GM26,GM28,GM31:GM37,GM39)</f>
        <v>26023</v>
      </c>
      <c r="GN41" s="565">
        <f t="shared" si="139"/>
        <v>20409</v>
      </c>
      <c r="GO41" s="565">
        <f t="shared" si="139"/>
        <v>5614</v>
      </c>
      <c r="GP41" s="565">
        <f t="shared" si="139"/>
        <v>63964</v>
      </c>
      <c r="GQ41" s="565">
        <f t="shared" si="139"/>
        <v>27634</v>
      </c>
      <c r="GR41" s="565">
        <f t="shared" si="139"/>
        <v>36330</v>
      </c>
      <c r="GS41" s="565">
        <f t="shared" si="139"/>
        <v>27875</v>
      </c>
      <c r="GT41" s="565">
        <f t="shared" si="139"/>
        <v>8455</v>
      </c>
      <c r="GU41" s="565">
        <f t="shared" si="139"/>
        <v>0</v>
      </c>
      <c r="GV41" s="565">
        <f t="shared" si="139"/>
        <v>0</v>
      </c>
      <c r="GW41" s="565">
        <f t="shared" si="139"/>
        <v>0</v>
      </c>
      <c r="GX41" s="565">
        <f t="shared" si="139"/>
        <v>0</v>
      </c>
      <c r="GY41" s="565">
        <f t="shared" si="139"/>
        <v>0</v>
      </c>
      <c r="GZ41" s="565">
        <f t="shared" si="139"/>
        <v>0</v>
      </c>
      <c r="HA41" s="565">
        <f t="shared" si="139"/>
        <v>0</v>
      </c>
      <c r="HB41" s="565">
        <f t="shared" si="139"/>
        <v>0</v>
      </c>
      <c r="HC41" s="565">
        <f t="shared" si="139"/>
        <v>0</v>
      </c>
      <c r="HD41" s="565">
        <f t="shared" si="139"/>
        <v>0</v>
      </c>
      <c r="HE41" s="565">
        <f t="shared" si="139"/>
        <v>248184</v>
      </c>
      <c r="HF41" s="565">
        <f t="shared" si="139"/>
        <v>30204</v>
      </c>
      <c r="HG41" s="565">
        <f t="shared" si="139"/>
        <v>217980</v>
      </c>
      <c r="HH41" s="565">
        <f t="shared" si="139"/>
        <v>167250</v>
      </c>
      <c r="HI41" s="565">
        <f t="shared" si="139"/>
        <v>50730</v>
      </c>
      <c r="HJ41" s="565">
        <f t="shared" si="139"/>
        <v>44935</v>
      </c>
      <c r="HK41" s="565">
        <f t="shared" si="139"/>
        <v>5207</v>
      </c>
      <c r="HL41" s="565">
        <f t="shared" si="139"/>
        <v>39728</v>
      </c>
      <c r="HM41" s="565">
        <f t="shared" si="139"/>
        <v>29823</v>
      </c>
      <c r="HN41" s="565">
        <f t="shared" si="139"/>
        <v>9905</v>
      </c>
      <c r="HO41" s="565">
        <f t="shared" si="139"/>
        <v>0</v>
      </c>
      <c r="HP41" s="565">
        <f t="shared" si="139"/>
        <v>0</v>
      </c>
      <c r="HQ41" s="565">
        <f t="shared" si="139"/>
        <v>0</v>
      </c>
      <c r="HR41" s="565">
        <f t="shared" si="139"/>
        <v>0</v>
      </c>
      <c r="HS41" s="565">
        <f t="shared" si="139"/>
        <v>0</v>
      </c>
      <c r="HT41" s="565">
        <f t="shared" si="139"/>
        <v>0</v>
      </c>
      <c r="HU41" s="565">
        <f t="shared" si="139"/>
        <v>0</v>
      </c>
      <c r="HV41" s="565">
        <f t="shared" si="139"/>
        <v>0</v>
      </c>
      <c r="HW41" s="565">
        <f t="shared" si="139"/>
        <v>0</v>
      </c>
      <c r="HX41" s="565">
        <f t="shared" si="139"/>
        <v>0</v>
      </c>
      <c r="HY41" s="565">
        <f t="shared" si="139"/>
        <v>0</v>
      </c>
      <c r="HZ41" s="565">
        <f t="shared" si="139"/>
        <v>0</v>
      </c>
      <c r="IA41" s="565">
        <f t="shared" si="139"/>
        <v>0</v>
      </c>
      <c r="IB41" s="565">
        <f t="shared" si="139"/>
        <v>0</v>
      </c>
      <c r="IC41" s="565">
        <f t="shared" si="139"/>
        <v>0</v>
      </c>
      <c r="ID41" s="565">
        <f t="shared" si="139"/>
        <v>738320</v>
      </c>
      <c r="IE41" s="565">
        <f t="shared" si="139"/>
        <v>113768</v>
      </c>
      <c r="IF41" s="565">
        <f t="shared" si="139"/>
        <v>624552</v>
      </c>
      <c r="IG41" s="565">
        <f t="shared" si="139"/>
        <v>489816</v>
      </c>
      <c r="IH41" s="565">
        <f t="shared" si="139"/>
        <v>134736</v>
      </c>
      <c r="II41" s="565">
        <f t="shared" si="139"/>
        <v>502168</v>
      </c>
      <c r="IJ41" s="565">
        <f t="shared" si="139"/>
        <v>66208</v>
      </c>
      <c r="IK41" s="565">
        <f t="shared" si="139"/>
        <v>435960</v>
      </c>
      <c r="IL41" s="565">
        <f t="shared" si="139"/>
        <v>334500</v>
      </c>
      <c r="IM41" s="565">
        <f t="shared" si="139"/>
        <v>101460</v>
      </c>
      <c r="IN41" s="565">
        <f t="shared" si="139"/>
        <v>272508</v>
      </c>
      <c r="IO41" s="565">
        <f t="shared" si="139"/>
        <v>34140</v>
      </c>
      <c r="IP41" s="565">
        <f t="shared" si="139"/>
        <v>238368</v>
      </c>
      <c r="IQ41" s="565">
        <f t="shared" si="139"/>
        <v>178938</v>
      </c>
      <c r="IR41" s="565">
        <f t="shared" si="139"/>
        <v>59430</v>
      </c>
      <c r="IS41" s="565">
        <f t="shared" si="139"/>
        <v>228060</v>
      </c>
      <c r="IT41" s="565">
        <f t="shared" si="139"/>
        <v>45899</v>
      </c>
      <c r="IU41" s="565">
        <f t="shared" si="139"/>
        <v>182161</v>
      </c>
      <c r="IV41" s="565">
        <f t="shared" si="139"/>
        <v>142863</v>
      </c>
      <c r="IW41" s="565">
        <f t="shared" si="139"/>
        <v>39298</v>
      </c>
      <c r="IX41" s="565">
        <f t="shared" si="139"/>
        <v>43664</v>
      </c>
      <c r="IY41" s="565">
        <f t="shared" ref="IY41:LA41" si="140">SUM(IY11,IY13:IY17,IY21:IY23,IY25:IY26,IY28,IY31:IY37,IY39)</f>
        <v>7334</v>
      </c>
      <c r="IZ41" s="565">
        <f t="shared" si="140"/>
        <v>36330</v>
      </c>
      <c r="JA41" s="565">
        <f t="shared" si="140"/>
        <v>27875</v>
      </c>
      <c r="JB41" s="565">
        <f t="shared" si="140"/>
        <v>8455</v>
      </c>
      <c r="JC41" s="565">
        <f t="shared" si="140"/>
        <v>0</v>
      </c>
      <c r="JD41" s="565">
        <f t="shared" si="140"/>
        <v>0</v>
      </c>
      <c r="JE41" s="565">
        <f t="shared" si="140"/>
        <v>0</v>
      </c>
      <c r="JF41" s="565">
        <f t="shared" si="140"/>
        <v>0</v>
      </c>
      <c r="JG41" s="565">
        <f t="shared" si="140"/>
        <v>0</v>
      </c>
      <c r="JH41" s="565">
        <f t="shared" si="140"/>
        <v>176580</v>
      </c>
      <c r="JI41" s="565">
        <f t="shared" si="140"/>
        <v>20442</v>
      </c>
      <c r="JJ41" s="565">
        <f t="shared" si="140"/>
        <v>156138</v>
      </c>
      <c r="JK41" s="565">
        <f t="shared" si="140"/>
        <v>122454</v>
      </c>
      <c r="JL41" s="565">
        <f t="shared" si="140"/>
        <v>33684</v>
      </c>
      <c r="JM41" s="565">
        <f t="shared" si="140"/>
        <v>0</v>
      </c>
      <c r="JN41" s="565">
        <f t="shared" si="140"/>
        <v>0</v>
      </c>
      <c r="JO41" s="565">
        <f t="shared" si="140"/>
        <v>0</v>
      </c>
      <c r="JP41" s="565">
        <f t="shared" si="140"/>
        <v>0</v>
      </c>
      <c r="JQ41" s="565">
        <f t="shared" si="140"/>
        <v>0</v>
      </c>
      <c r="JR41" s="565">
        <f t="shared" si="140"/>
        <v>0</v>
      </c>
      <c r="JS41" s="565">
        <f t="shared" si="140"/>
        <v>0</v>
      </c>
      <c r="JT41" s="565">
        <f t="shared" si="140"/>
        <v>0</v>
      </c>
      <c r="JU41" s="565">
        <f t="shared" si="140"/>
        <v>0</v>
      </c>
      <c r="JV41" s="565">
        <f t="shared" si="140"/>
        <v>0</v>
      </c>
      <c r="JW41" s="565">
        <f t="shared" si="140"/>
        <v>676320</v>
      </c>
      <c r="JX41" s="565">
        <f t="shared" si="140"/>
        <v>51768</v>
      </c>
      <c r="JY41" s="565">
        <f t="shared" si="140"/>
        <v>624552</v>
      </c>
      <c r="JZ41" s="565">
        <f t="shared" si="140"/>
        <v>489816</v>
      </c>
      <c r="KA41" s="565">
        <f t="shared" si="140"/>
        <v>134736</v>
      </c>
      <c r="KB41" s="565">
        <f t="shared" si="140"/>
        <v>235584</v>
      </c>
      <c r="KC41" s="565">
        <f t="shared" si="140"/>
        <v>17604</v>
      </c>
      <c r="KD41" s="565">
        <f t="shared" si="140"/>
        <v>217980</v>
      </c>
      <c r="KE41" s="565">
        <f t="shared" si="140"/>
        <v>167250</v>
      </c>
      <c r="KF41" s="565">
        <f t="shared" si="140"/>
        <v>50730</v>
      </c>
      <c r="KG41" s="565">
        <f t="shared" si="140"/>
        <v>0</v>
      </c>
      <c r="KH41" s="565">
        <f t="shared" si="140"/>
        <v>0</v>
      </c>
      <c r="KI41" s="565">
        <f t="shared" si="140"/>
        <v>0</v>
      </c>
      <c r="KJ41" s="565">
        <f t="shared" si="140"/>
        <v>0</v>
      </c>
      <c r="KK41" s="565">
        <f t="shared" si="140"/>
        <v>0</v>
      </c>
      <c r="KL41" s="565">
        <f t="shared" si="140"/>
        <v>3210372</v>
      </c>
      <c r="KM41" s="565">
        <f t="shared" si="140"/>
        <v>3283167</v>
      </c>
      <c r="KN41" s="565">
        <f t="shared" si="140"/>
        <v>6493539</v>
      </c>
      <c r="KO41" s="565">
        <f t="shared" si="140"/>
        <v>510675</v>
      </c>
      <c r="KP41" s="565">
        <f t="shared" si="140"/>
        <v>5982864</v>
      </c>
      <c r="KQ41" s="565">
        <f t="shared" si="140"/>
        <v>5345631</v>
      </c>
      <c r="KR41" s="565">
        <f t="shared" si="140"/>
        <v>637233</v>
      </c>
      <c r="KS41" s="565">
        <f t="shared" si="140"/>
        <v>585701889</v>
      </c>
      <c r="KT41" s="565">
        <f t="shared" si="140"/>
        <v>44209342</v>
      </c>
      <c r="KU41" s="565">
        <f t="shared" si="140"/>
        <v>541492047</v>
      </c>
      <c r="KV41" s="565">
        <f t="shared" si="140"/>
        <v>423265047</v>
      </c>
      <c r="KW41" s="565">
        <f t="shared" si="140"/>
        <v>118227000</v>
      </c>
      <c r="KX41" s="566">
        <f t="shared" si="140"/>
        <v>585701.69999999995</v>
      </c>
      <c r="KY41" s="566">
        <f t="shared" si="140"/>
        <v>582491.1</v>
      </c>
      <c r="KZ41" s="566">
        <f t="shared" si="140"/>
        <v>3210.4</v>
      </c>
      <c r="LA41" s="567">
        <f t="shared" si="140"/>
        <v>589088.6</v>
      </c>
      <c r="LC41" s="568"/>
      <c r="LD41" s="568"/>
      <c r="LE41" s="568"/>
      <c r="LF41" s="568"/>
      <c r="LG41" s="568"/>
      <c r="LH41" s="568"/>
      <c r="LI41" s="569"/>
      <c r="LJ41" s="569"/>
      <c r="LK41" s="569"/>
      <c r="LL41" s="569"/>
      <c r="LM41" s="569"/>
      <c r="LN41" s="569"/>
      <c r="LO41" s="569"/>
      <c r="LP41" s="569"/>
      <c r="LQ41" s="569"/>
      <c r="LR41" s="569"/>
      <c r="LS41" s="569"/>
      <c r="LT41" s="569"/>
      <c r="LU41" s="569"/>
      <c r="LV41" s="569"/>
      <c r="LW41" s="569"/>
      <c r="LX41" s="569"/>
      <c r="LY41" s="569"/>
      <c r="LZ41" s="569"/>
      <c r="MA41" s="569"/>
      <c r="MB41" s="569"/>
      <c r="MC41" s="569"/>
      <c r="MD41" s="569"/>
      <c r="ME41" s="569"/>
      <c r="MF41" s="569"/>
      <c r="MG41" s="569"/>
      <c r="MH41" s="569"/>
      <c r="MI41" s="569"/>
      <c r="MJ41" s="569"/>
      <c r="MK41" s="569"/>
      <c r="ML41" s="569"/>
      <c r="MM41" s="569"/>
      <c r="MN41" s="569"/>
      <c r="MO41" s="569"/>
      <c r="MP41" s="569"/>
      <c r="MQ41" s="569"/>
      <c r="MR41" s="569"/>
      <c r="MS41" s="569"/>
      <c r="MT41" s="569"/>
      <c r="MU41" s="569"/>
      <c r="MV41" s="569"/>
      <c r="MW41" s="569"/>
      <c r="MX41" s="569"/>
      <c r="MY41" s="569"/>
      <c r="MZ41" s="569"/>
      <c r="NA41" s="569"/>
      <c r="NB41" s="569"/>
      <c r="NC41" s="569"/>
      <c r="ND41" s="569"/>
      <c r="NE41" s="569"/>
      <c r="NF41" s="569"/>
      <c r="NG41" s="569"/>
      <c r="NH41" s="569"/>
      <c r="NI41" s="569"/>
      <c r="NJ41" s="569"/>
      <c r="NL41" s="568"/>
      <c r="NM41" s="568"/>
      <c r="NN41" s="568"/>
      <c r="NO41" s="568"/>
      <c r="NP41" s="568"/>
      <c r="NQ41" s="568"/>
      <c r="NR41" s="568"/>
      <c r="NS41" s="568"/>
      <c r="NT41" s="568"/>
    </row>
    <row r="42" spans="1:384">
      <c r="A42" s="564" t="s">
        <v>1050</v>
      </c>
      <c r="B42" s="565">
        <f>SUM(B10,B12,B18:B20,B24,B27,B29:B30,B38)</f>
        <v>0</v>
      </c>
      <c r="C42" s="565">
        <f t="shared" ref="C42:BN42" si="141">SUM(C10,C12,C18:C20,C24,C27,C29:C30,C38)</f>
        <v>0</v>
      </c>
      <c r="D42" s="565">
        <f t="shared" si="141"/>
        <v>32</v>
      </c>
      <c r="E42" s="565">
        <f t="shared" si="141"/>
        <v>32</v>
      </c>
      <c r="F42" s="565">
        <f t="shared" si="141"/>
        <v>0</v>
      </c>
      <c r="G42" s="565">
        <f t="shared" si="141"/>
        <v>0</v>
      </c>
      <c r="H42" s="565">
        <f t="shared" si="141"/>
        <v>1328288</v>
      </c>
      <c r="I42" s="565">
        <f t="shared" si="141"/>
        <v>1328288</v>
      </c>
      <c r="J42" s="565">
        <f t="shared" si="141"/>
        <v>1328</v>
      </c>
      <c r="K42" s="565">
        <f t="shared" si="141"/>
        <v>3653</v>
      </c>
      <c r="L42" s="565">
        <f t="shared" si="141"/>
        <v>0</v>
      </c>
      <c r="M42" s="565">
        <f t="shared" si="141"/>
        <v>41</v>
      </c>
      <c r="N42" s="565">
        <f t="shared" si="141"/>
        <v>0</v>
      </c>
      <c r="O42" s="565">
        <f t="shared" si="141"/>
        <v>6</v>
      </c>
      <c r="P42" s="565">
        <f t="shared" si="141"/>
        <v>3700</v>
      </c>
      <c r="Q42" s="565">
        <f t="shared" si="141"/>
        <v>4187</v>
      </c>
      <c r="R42" s="565">
        <f t="shared" si="141"/>
        <v>0</v>
      </c>
      <c r="S42" s="565">
        <f t="shared" si="141"/>
        <v>96</v>
      </c>
      <c r="T42" s="565">
        <f t="shared" si="141"/>
        <v>0</v>
      </c>
      <c r="U42" s="565">
        <f t="shared" si="141"/>
        <v>15</v>
      </c>
      <c r="V42" s="565">
        <f t="shared" si="141"/>
        <v>4298</v>
      </c>
      <c r="W42" s="565">
        <f t="shared" si="141"/>
        <v>1149</v>
      </c>
      <c r="X42" s="565">
        <f t="shared" si="141"/>
        <v>0</v>
      </c>
      <c r="Y42" s="565">
        <f t="shared" si="141"/>
        <v>0</v>
      </c>
      <c r="Z42" s="565">
        <f t="shared" si="141"/>
        <v>0</v>
      </c>
      <c r="AA42" s="565">
        <f t="shared" si="141"/>
        <v>5</v>
      </c>
      <c r="AB42" s="565">
        <f t="shared" si="141"/>
        <v>1154</v>
      </c>
      <c r="AC42" s="565">
        <f t="shared" si="141"/>
        <v>9152</v>
      </c>
      <c r="AD42" s="565">
        <f t="shared" si="141"/>
        <v>107</v>
      </c>
      <c r="AE42" s="565">
        <f t="shared" si="141"/>
        <v>165</v>
      </c>
      <c r="AF42" s="565">
        <f t="shared" si="141"/>
        <v>50</v>
      </c>
      <c r="AG42" s="565">
        <f t="shared" si="141"/>
        <v>150</v>
      </c>
      <c r="AH42" s="565">
        <f t="shared" si="141"/>
        <v>432</v>
      </c>
      <c r="AI42" s="565">
        <f t="shared" si="141"/>
        <v>216</v>
      </c>
      <c r="AJ42" s="565">
        <f t="shared" si="141"/>
        <v>0</v>
      </c>
      <c r="AK42" s="565">
        <f t="shared" si="141"/>
        <v>1</v>
      </c>
      <c r="AL42" s="565">
        <f t="shared" si="141"/>
        <v>0</v>
      </c>
      <c r="AM42" s="565">
        <f t="shared" si="141"/>
        <v>0</v>
      </c>
      <c r="AN42" s="565">
        <f t="shared" si="141"/>
        <v>1</v>
      </c>
      <c r="AO42" s="565">
        <f t="shared" si="141"/>
        <v>0</v>
      </c>
      <c r="AP42" s="565">
        <f t="shared" si="141"/>
        <v>0</v>
      </c>
      <c r="AQ42" s="565">
        <f t="shared" si="141"/>
        <v>3</v>
      </c>
      <c r="AR42" s="565">
        <f t="shared" si="141"/>
        <v>0</v>
      </c>
      <c r="AS42" s="565">
        <f t="shared" si="141"/>
        <v>1</v>
      </c>
      <c r="AT42" s="565">
        <f t="shared" si="141"/>
        <v>0</v>
      </c>
      <c r="AU42" s="565">
        <f t="shared" si="141"/>
        <v>0</v>
      </c>
      <c r="AV42" s="565">
        <f t="shared" si="141"/>
        <v>3</v>
      </c>
      <c r="AW42" s="565">
        <f t="shared" si="141"/>
        <v>11</v>
      </c>
      <c r="AX42" s="565">
        <f t="shared" si="141"/>
        <v>0</v>
      </c>
      <c r="AY42" s="565">
        <f t="shared" si="141"/>
        <v>0</v>
      </c>
      <c r="AZ42" s="565">
        <f t="shared" si="141"/>
        <v>5</v>
      </c>
      <c r="BA42" s="565">
        <f t="shared" si="141"/>
        <v>0</v>
      </c>
      <c r="BB42" s="565">
        <f t="shared" si="141"/>
        <v>0</v>
      </c>
      <c r="BC42" s="565">
        <f t="shared" si="141"/>
        <v>0</v>
      </c>
      <c r="BD42" s="565">
        <f t="shared" si="141"/>
        <v>0</v>
      </c>
      <c r="BE42" s="565">
        <f t="shared" si="141"/>
        <v>1</v>
      </c>
      <c r="BF42" s="565">
        <f t="shared" si="141"/>
        <v>2</v>
      </c>
      <c r="BG42" s="565">
        <f t="shared" si="141"/>
        <v>0</v>
      </c>
      <c r="BH42" s="565">
        <f t="shared" si="141"/>
        <v>92011764</v>
      </c>
      <c r="BI42" s="565">
        <f t="shared" si="141"/>
        <v>7879521</v>
      </c>
      <c r="BJ42" s="565">
        <f t="shared" si="141"/>
        <v>84132243</v>
      </c>
      <c r="BK42" s="565">
        <f t="shared" si="141"/>
        <v>65980486</v>
      </c>
      <c r="BL42" s="565">
        <f t="shared" si="141"/>
        <v>18151757</v>
      </c>
      <c r="BM42" s="565">
        <f t="shared" si="141"/>
        <v>0</v>
      </c>
      <c r="BN42" s="565">
        <f t="shared" si="141"/>
        <v>0</v>
      </c>
      <c r="BO42" s="565">
        <f t="shared" ref="BO42:DZ42" si="142">SUM(BO10,BO12,BO18:BO20,BO24,BO27,BO29:BO30,BO38)</f>
        <v>0</v>
      </c>
      <c r="BP42" s="565">
        <f t="shared" si="142"/>
        <v>0</v>
      </c>
      <c r="BQ42" s="565">
        <f t="shared" si="142"/>
        <v>0</v>
      </c>
      <c r="BR42" s="565">
        <f t="shared" si="142"/>
        <v>2895871</v>
      </c>
      <c r="BS42" s="565">
        <f t="shared" si="142"/>
        <v>88437</v>
      </c>
      <c r="BT42" s="565">
        <f t="shared" si="142"/>
        <v>2807434</v>
      </c>
      <c r="BU42" s="565">
        <f t="shared" si="142"/>
        <v>2211089</v>
      </c>
      <c r="BV42" s="565">
        <f t="shared" si="142"/>
        <v>596345</v>
      </c>
      <c r="BW42" s="565">
        <f t="shared" si="142"/>
        <v>0</v>
      </c>
      <c r="BX42" s="565">
        <f t="shared" si="142"/>
        <v>0</v>
      </c>
      <c r="BY42" s="565">
        <f t="shared" si="142"/>
        <v>0</v>
      </c>
      <c r="BZ42" s="565">
        <f t="shared" si="142"/>
        <v>0</v>
      </c>
      <c r="CA42" s="565">
        <f t="shared" si="142"/>
        <v>0</v>
      </c>
      <c r="CB42" s="565">
        <f t="shared" si="142"/>
        <v>1185312</v>
      </c>
      <c r="CC42" s="565">
        <f t="shared" si="142"/>
        <v>2706</v>
      </c>
      <c r="CD42" s="565">
        <f t="shared" si="142"/>
        <v>1182606</v>
      </c>
      <c r="CE42" s="565">
        <f t="shared" si="142"/>
        <v>1182606</v>
      </c>
      <c r="CF42" s="565">
        <f t="shared" si="142"/>
        <v>0</v>
      </c>
      <c r="CG42" s="565">
        <f t="shared" si="142"/>
        <v>96092947</v>
      </c>
      <c r="CH42" s="565">
        <f t="shared" si="142"/>
        <v>146900895</v>
      </c>
      <c r="CI42" s="565">
        <f t="shared" si="142"/>
        <v>12284658</v>
      </c>
      <c r="CJ42" s="565">
        <f t="shared" si="142"/>
        <v>134616237</v>
      </c>
      <c r="CK42" s="565">
        <f t="shared" si="142"/>
        <v>103289103</v>
      </c>
      <c r="CL42" s="565">
        <f t="shared" si="142"/>
        <v>31327134</v>
      </c>
      <c r="CM42" s="565">
        <f t="shared" si="142"/>
        <v>0</v>
      </c>
      <c r="CN42" s="565">
        <f t="shared" si="142"/>
        <v>0</v>
      </c>
      <c r="CO42" s="565">
        <f t="shared" si="142"/>
        <v>0</v>
      </c>
      <c r="CP42" s="565">
        <f t="shared" si="142"/>
        <v>0</v>
      </c>
      <c r="CQ42" s="565">
        <f t="shared" si="142"/>
        <v>0</v>
      </c>
      <c r="CR42" s="565">
        <f t="shared" si="142"/>
        <v>9402720</v>
      </c>
      <c r="CS42" s="565">
        <f t="shared" si="142"/>
        <v>281664</v>
      </c>
      <c r="CT42" s="565">
        <f t="shared" si="142"/>
        <v>9121056</v>
      </c>
      <c r="CU42" s="565">
        <f t="shared" si="142"/>
        <v>7022592</v>
      </c>
      <c r="CV42" s="565">
        <f t="shared" si="142"/>
        <v>2098464</v>
      </c>
      <c r="CW42" s="565">
        <f t="shared" si="142"/>
        <v>0</v>
      </c>
      <c r="CX42" s="565">
        <f t="shared" si="142"/>
        <v>0</v>
      </c>
      <c r="CY42" s="565">
        <f t="shared" si="142"/>
        <v>0</v>
      </c>
      <c r="CZ42" s="565">
        <f t="shared" si="142"/>
        <v>0</v>
      </c>
      <c r="DA42" s="565">
        <f t="shared" si="142"/>
        <v>0</v>
      </c>
      <c r="DB42" s="565">
        <f t="shared" si="142"/>
        <v>3422640</v>
      </c>
      <c r="DC42" s="565">
        <f t="shared" si="142"/>
        <v>11280</v>
      </c>
      <c r="DD42" s="565">
        <f t="shared" si="142"/>
        <v>3411360</v>
      </c>
      <c r="DE42" s="565">
        <f t="shared" si="142"/>
        <v>3411360</v>
      </c>
      <c r="DF42" s="565">
        <f t="shared" si="142"/>
        <v>0</v>
      </c>
      <c r="DG42" s="565">
        <f t="shared" si="142"/>
        <v>159726255</v>
      </c>
      <c r="DH42" s="565">
        <f t="shared" si="142"/>
        <v>43966485</v>
      </c>
      <c r="DI42" s="565">
        <f t="shared" si="142"/>
        <v>3569943</v>
      </c>
      <c r="DJ42" s="565">
        <f t="shared" si="142"/>
        <v>40396542</v>
      </c>
      <c r="DK42" s="565">
        <f t="shared" si="142"/>
        <v>30324408</v>
      </c>
      <c r="DL42" s="565">
        <f t="shared" si="142"/>
        <v>10072134</v>
      </c>
      <c r="DM42" s="565">
        <f t="shared" si="142"/>
        <v>0</v>
      </c>
      <c r="DN42" s="565">
        <f t="shared" si="142"/>
        <v>0</v>
      </c>
      <c r="DO42" s="565">
        <f t="shared" si="142"/>
        <v>0</v>
      </c>
      <c r="DP42" s="565">
        <f t="shared" si="142"/>
        <v>0</v>
      </c>
      <c r="DQ42" s="565">
        <f t="shared" si="142"/>
        <v>0</v>
      </c>
      <c r="DR42" s="565">
        <f t="shared" si="142"/>
        <v>0</v>
      </c>
      <c r="DS42" s="565">
        <f t="shared" si="142"/>
        <v>0</v>
      </c>
      <c r="DT42" s="565">
        <f t="shared" si="142"/>
        <v>0</v>
      </c>
      <c r="DU42" s="565">
        <f t="shared" si="142"/>
        <v>0</v>
      </c>
      <c r="DV42" s="565">
        <f t="shared" si="142"/>
        <v>0</v>
      </c>
      <c r="DW42" s="565">
        <f t="shared" si="142"/>
        <v>0</v>
      </c>
      <c r="DX42" s="565">
        <f t="shared" si="142"/>
        <v>0</v>
      </c>
      <c r="DY42" s="565">
        <f t="shared" si="142"/>
        <v>0</v>
      </c>
      <c r="DZ42" s="565">
        <f t="shared" si="142"/>
        <v>0</v>
      </c>
      <c r="EA42" s="565">
        <f t="shared" ref="EA42:GL42" si="143">SUM(EA10,EA12,EA18:EA20,EA24,EA27,EA29:EA30,EA38)</f>
        <v>0</v>
      </c>
      <c r="EB42" s="565">
        <f t="shared" si="143"/>
        <v>1369055</v>
      </c>
      <c r="EC42" s="565">
        <f t="shared" si="143"/>
        <v>4515</v>
      </c>
      <c r="ED42" s="565">
        <f t="shared" si="143"/>
        <v>1364540</v>
      </c>
      <c r="EE42" s="565">
        <f t="shared" si="143"/>
        <v>1364540</v>
      </c>
      <c r="EF42" s="565">
        <f t="shared" si="143"/>
        <v>0</v>
      </c>
      <c r="EG42" s="565">
        <f t="shared" si="143"/>
        <v>45335540</v>
      </c>
      <c r="EH42" s="565">
        <f t="shared" si="143"/>
        <v>301154742</v>
      </c>
      <c r="EI42" s="565">
        <f t="shared" si="143"/>
        <v>24122724</v>
      </c>
      <c r="EJ42" s="565">
        <f t="shared" si="143"/>
        <v>277032018</v>
      </c>
      <c r="EK42" s="565">
        <f t="shared" si="143"/>
        <v>214786184</v>
      </c>
      <c r="EL42" s="565">
        <f t="shared" si="143"/>
        <v>62245834</v>
      </c>
      <c r="EM42" s="565">
        <f t="shared" si="143"/>
        <v>282879144</v>
      </c>
      <c r="EN42" s="565">
        <f t="shared" si="143"/>
        <v>0</v>
      </c>
      <c r="EO42" s="565">
        <f t="shared" si="143"/>
        <v>12298591</v>
      </c>
      <c r="EP42" s="565">
        <f t="shared" si="143"/>
        <v>0</v>
      </c>
      <c r="EQ42" s="565">
        <f t="shared" si="143"/>
        <v>5977007</v>
      </c>
      <c r="ER42" s="565">
        <f t="shared" si="143"/>
        <v>161356</v>
      </c>
      <c r="ES42" s="565">
        <f t="shared" si="143"/>
        <v>3210</v>
      </c>
      <c r="ET42" s="565">
        <f t="shared" si="143"/>
        <v>158146</v>
      </c>
      <c r="EU42" s="565">
        <f t="shared" si="143"/>
        <v>158146</v>
      </c>
      <c r="EV42" s="565">
        <f t="shared" si="143"/>
        <v>0</v>
      </c>
      <c r="EW42" s="565">
        <f t="shared" si="143"/>
        <v>248820</v>
      </c>
      <c r="EX42" s="565">
        <f t="shared" si="143"/>
        <v>4950</v>
      </c>
      <c r="EY42" s="565">
        <f t="shared" si="143"/>
        <v>243870</v>
      </c>
      <c r="EZ42" s="565">
        <f t="shared" si="143"/>
        <v>243870</v>
      </c>
      <c r="FA42" s="565">
        <f t="shared" si="143"/>
        <v>0</v>
      </c>
      <c r="FB42" s="565">
        <f t="shared" si="143"/>
        <v>75400</v>
      </c>
      <c r="FC42" s="565">
        <f t="shared" si="143"/>
        <v>1500</v>
      </c>
      <c r="FD42" s="565">
        <f t="shared" si="143"/>
        <v>73900</v>
      </c>
      <c r="FE42" s="565">
        <f t="shared" si="143"/>
        <v>73900</v>
      </c>
      <c r="FF42" s="565">
        <f t="shared" si="143"/>
        <v>0</v>
      </c>
      <c r="FG42" s="565">
        <f t="shared" si="143"/>
        <v>226200</v>
      </c>
      <c r="FH42" s="565">
        <f t="shared" si="143"/>
        <v>4500</v>
      </c>
      <c r="FI42" s="565">
        <f t="shared" si="143"/>
        <v>221700</v>
      </c>
      <c r="FJ42" s="565">
        <f t="shared" si="143"/>
        <v>221700</v>
      </c>
      <c r="FK42" s="565">
        <f t="shared" si="143"/>
        <v>0</v>
      </c>
      <c r="FL42" s="565">
        <f t="shared" si="143"/>
        <v>651456</v>
      </c>
      <c r="FM42" s="565">
        <f t="shared" si="143"/>
        <v>12960</v>
      </c>
      <c r="FN42" s="565">
        <f t="shared" si="143"/>
        <v>638496</v>
      </c>
      <c r="FO42" s="565">
        <f t="shared" si="143"/>
        <v>638496</v>
      </c>
      <c r="FP42" s="565">
        <f t="shared" si="143"/>
        <v>0</v>
      </c>
      <c r="FQ42" s="565">
        <f t="shared" si="143"/>
        <v>278856</v>
      </c>
      <c r="FR42" s="565">
        <f t="shared" si="143"/>
        <v>5400</v>
      </c>
      <c r="FS42" s="565">
        <f t="shared" si="143"/>
        <v>273456</v>
      </c>
      <c r="FT42" s="565">
        <f t="shared" si="143"/>
        <v>273456</v>
      </c>
      <c r="FU42" s="565">
        <f t="shared" si="143"/>
        <v>0</v>
      </c>
      <c r="FV42" s="565">
        <f t="shared" si="143"/>
        <v>0</v>
      </c>
      <c r="FW42" s="565">
        <f t="shared" si="143"/>
        <v>0</v>
      </c>
      <c r="FX42" s="565">
        <f t="shared" si="143"/>
        <v>0</v>
      </c>
      <c r="FY42" s="565">
        <f t="shared" si="143"/>
        <v>0</v>
      </c>
      <c r="FZ42" s="565">
        <f t="shared" si="143"/>
        <v>0</v>
      </c>
      <c r="GA42" s="565">
        <f t="shared" si="143"/>
        <v>262084</v>
      </c>
      <c r="GB42" s="565">
        <f t="shared" si="143"/>
        <v>44104</v>
      </c>
      <c r="GC42" s="565">
        <f t="shared" si="143"/>
        <v>217980</v>
      </c>
      <c r="GD42" s="565">
        <f t="shared" si="143"/>
        <v>167250</v>
      </c>
      <c r="GE42" s="565">
        <f t="shared" si="143"/>
        <v>50730</v>
      </c>
      <c r="GF42" s="565">
        <f t="shared" si="143"/>
        <v>0</v>
      </c>
      <c r="GG42" s="565">
        <f t="shared" si="143"/>
        <v>0</v>
      </c>
      <c r="GH42" s="565">
        <f t="shared" si="143"/>
        <v>0</v>
      </c>
      <c r="GI42" s="565">
        <f t="shared" si="143"/>
        <v>0</v>
      </c>
      <c r="GJ42" s="565">
        <f t="shared" si="143"/>
        <v>0</v>
      </c>
      <c r="GK42" s="565">
        <f t="shared" si="143"/>
        <v>0</v>
      </c>
      <c r="GL42" s="565">
        <f t="shared" si="143"/>
        <v>0</v>
      </c>
      <c r="GM42" s="565">
        <f t="shared" ref="GM42:IX42" si="144">SUM(GM10,GM12,GM18:GM20,GM24,GM27,GM29:GM30,GM38)</f>
        <v>0</v>
      </c>
      <c r="GN42" s="565">
        <f t="shared" si="144"/>
        <v>0</v>
      </c>
      <c r="GO42" s="565">
        <f t="shared" si="144"/>
        <v>0</v>
      </c>
      <c r="GP42" s="565">
        <f t="shared" si="144"/>
        <v>63964</v>
      </c>
      <c r="GQ42" s="565">
        <f t="shared" si="144"/>
        <v>27634</v>
      </c>
      <c r="GR42" s="565">
        <f t="shared" si="144"/>
        <v>36330</v>
      </c>
      <c r="GS42" s="565">
        <f t="shared" si="144"/>
        <v>27875</v>
      </c>
      <c r="GT42" s="565">
        <f t="shared" si="144"/>
        <v>8455</v>
      </c>
      <c r="GU42" s="565">
        <f t="shared" si="144"/>
        <v>0</v>
      </c>
      <c r="GV42" s="565">
        <f t="shared" si="144"/>
        <v>0</v>
      </c>
      <c r="GW42" s="565">
        <f t="shared" si="144"/>
        <v>0</v>
      </c>
      <c r="GX42" s="565">
        <f t="shared" si="144"/>
        <v>0</v>
      </c>
      <c r="GY42" s="565">
        <f t="shared" si="144"/>
        <v>0</v>
      </c>
      <c r="GZ42" s="565">
        <f t="shared" si="144"/>
        <v>0</v>
      </c>
      <c r="HA42" s="565">
        <f t="shared" si="144"/>
        <v>0</v>
      </c>
      <c r="HB42" s="565">
        <f t="shared" si="144"/>
        <v>0</v>
      </c>
      <c r="HC42" s="565">
        <f t="shared" si="144"/>
        <v>0</v>
      </c>
      <c r="HD42" s="565">
        <f t="shared" si="144"/>
        <v>0</v>
      </c>
      <c r="HE42" s="565">
        <f t="shared" si="144"/>
        <v>124092</v>
      </c>
      <c r="HF42" s="565">
        <f t="shared" si="144"/>
        <v>15102</v>
      </c>
      <c r="HG42" s="565">
        <f t="shared" si="144"/>
        <v>108990</v>
      </c>
      <c r="HH42" s="565">
        <f t="shared" si="144"/>
        <v>83625</v>
      </c>
      <c r="HI42" s="565">
        <f t="shared" si="144"/>
        <v>25365</v>
      </c>
      <c r="HJ42" s="565">
        <f t="shared" si="144"/>
        <v>0</v>
      </c>
      <c r="HK42" s="565">
        <f t="shared" si="144"/>
        <v>0</v>
      </c>
      <c r="HL42" s="565">
        <f t="shared" si="144"/>
        <v>0</v>
      </c>
      <c r="HM42" s="565">
        <f t="shared" si="144"/>
        <v>0</v>
      </c>
      <c r="HN42" s="565">
        <f t="shared" si="144"/>
        <v>0</v>
      </c>
      <c r="HO42" s="565">
        <f t="shared" si="144"/>
        <v>34880</v>
      </c>
      <c r="HP42" s="565">
        <f t="shared" si="144"/>
        <v>8857</v>
      </c>
      <c r="HQ42" s="565">
        <f t="shared" si="144"/>
        <v>26023</v>
      </c>
      <c r="HR42" s="565">
        <f t="shared" si="144"/>
        <v>20409</v>
      </c>
      <c r="HS42" s="565">
        <f t="shared" si="144"/>
        <v>5614</v>
      </c>
      <c r="HT42" s="565">
        <f t="shared" si="144"/>
        <v>0</v>
      </c>
      <c r="HU42" s="565">
        <f t="shared" si="144"/>
        <v>0</v>
      </c>
      <c r="HV42" s="565">
        <f t="shared" si="144"/>
        <v>0</v>
      </c>
      <c r="HW42" s="565">
        <f t="shared" si="144"/>
        <v>0</v>
      </c>
      <c r="HX42" s="565">
        <f t="shared" si="144"/>
        <v>0</v>
      </c>
      <c r="HY42" s="565">
        <f t="shared" si="144"/>
        <v>0</v>
      </c>
      <c r="HZ42" s="565">
        <f t="shared" si="144"/>
        <v>0</v>
      </c>
      <c r="IA42" s="565">
        <f t="shared" si="144"/>
        <v>0</v>
      </c>
      <c r="IB42" s="565">
        <f t="shared" si="144"/>
        <v>0</v>
      </c>
      <c r="IC42" s="565">
        <f t="shared" si="144"/>
        <v>0</v>
      </c>
      <c r="ID42" s="565">
        <f t="shared" si="144"/>
        <v>553740</v>
      </c>
      <c r="IE42" s="565">
        <f t="shared" si="144"/>
        <v>85326</v>
      </c>
      <c r="IF42" s="565">
        <f t="shared" si="144"/>
        <v>468414</v>
      </c>
      <c r="IG42" s="565">
        <f t="shared" si="144"/>
        <v>367362</v>
      </c>
      <c r="IH42" s="565">
        <f t="shared" si="144"/>
        <v>101052</v>
      </c>
      <c r="II42" s="565">
        <f t="shared" si="144"/>
        <v>2761924</v>
      </c>
      <c r="IJ42" s="565">
        <f t="shared" si="144"/>
        <v>364144</v>
      </c>
      <c r="IK42" s="565">
        <f t="shared" si="144"/>
        <v>2397780</v>
      </c>
      <c r="IL42" s="565">
        <f t="shared" si="144"/>
        <v>1839750</v>
      </c>
      <c r="IM42" s="565">
        <f t="shared" si="144"/>
        <v>558030</v>
      </c>
      <c r="IN42" s="565">
        <f t="shared" si="144"/>
        <v>0</v>
      </c>
      <c r="IO42" s="565">
        <f t="shared" si="144"/>
        <v>0</v>
      </c>
      <c r="IP42" s="565">
        <f t="shared" si="144"/>
        <v>0</v>
      </c>
      <c r="IQ42" s="565">
        <f t="shared" si="144"/>
        <v>0</v>
      </c>
      <c r="IR42" s="565">
        <f t="shared" si="144"/>
        <v>0</v>
      </c>
      <c r="IS42" s="565">
        <f t="shared" si="144"/>
        <v>0</v>
      </c>
      <c r="IT42" s="565">
        <f t="shared" si="144"/>
        <v>0</v>
      </c>
      <c r="IU42" s="565">
        <f t="shared" si="144"/>
        <v>0</v>
      </c>
      <c r="IV42" s="565">
        <f t="shared" si="144"/>
        <v>0</v>
      </c>
      <c r="IW42" s="565">
        <f t="shared" si="144"/>
        <v>0</v>
      </c>
      <c r="IX42" s="565">
        <f t="shared" si="144"/>
        <v>218320</v>
      </c>
      <c r="IY42" s="565">
        <f t="shared" ref="IY42:LA42" si="145">SUM(IY10,IY12,IY18:IY20,IY24,IY27,IY29:IY30,IY38)</f>
        <v>36670</v>
      </c>
      <c r="IZ42" s="565">
        <f t="shared" si="145"/>
        <v>181650</v>
      </c>
      <c r="JA42" s="565">
        <f t="shared" si="145"/>
        <v>139375</v>
      </c>
      <c r="JB42" s="565">
        <f t="shared" si="145"/>
        <v>42275</v>
      </c>
      <c r="JC42" s="565">
        <f t="shared" si="145"/>
        <v>0</v>
      </c>
      <c r="JD42" s="565">
        <f t="shared" si="145"/>
        <v>0</v>
      </c>
      <c r="JE42" s="565">
        <f t="shared" si="145"/>
        <v>0</v>
      </c>
      <c r="JF42" s="565">
        <f t="shared" si="145"/>
        <v>0</v>
      </c>
      <c r="JG42" s="565">
        <f t="shared" si="145"/>
        <v>0</v>
      </c>
      <c r="JH42" s="565">
        <f t="shared" si="145"/>
        <v>0</v>
      </c>
      <c r="JI42" s="565">
        <f t="shared" si="145"/>
        <v>0</v>
      </c>
      <c r="JJ42" s="565">
        <f t="shared" si="145"/>
        <v>0</v>
      </c>
      <c r="JK42" s="565">
        <f t="shared" si="145"/>
        <v>0</v>
      </c>
      <c r="JL42" s="565">
        <f t="shared" si="145"/>
        <v>0</v>
      </c>
      <c r="JM42" s="565">
        <f t="shared" si="145"/>
        <v>0</v>
      </c>
      <c r="JN42" s="565">
        <f t="shared" si="145"/>
        <v>0</v>
      </c>
      <c r="JO42" s="565">
        <f t="shared" si="145"/>
        <v>0</v>
      </c>
      <c r="JP42" s="565">
        <f t="shared" si="145"/>
        <v>0</v>
      </c>
      <c r="JQ42" s="565">
        <f t="shared" si="145"/>
        <v>0</v>
      </c>
      <c r="JR42" s="565">
        <f t="shared" si="145"/>
        <v>0</v>
      </c>
      <c r="JS42" s="565">
        <f t="shared" si="145"/>
        <v>0</v>
      </c>
      <c r="JT42" s="565">
        <f t="shared" si="145"/>
        <v>0</v>
      </c>
      <c r="JU42" s="565">
        <f t="shared" si="145"/>
        <v>0</v>
      </c>
      <c r="JV42" s="565">
        <f t="shared" si="145"/>
        <v>0</v>
      </c>
      <c r="JW42" s="565">
        <f t="shared" si="145"/>
        <v>169080</v>
      </c>
      <c r="JX42" s="565">
        <f t="shared" si="145"/>
        <v>12942</v>
      </c>
      <c r="JY42" s="565">
        <f t="shared" si="145"/>
        <v>156138</v>
      </c>
      <c r="JZ42" s="565">
        <f t="shared" si="145"/>
        <v>122454</v>
      </c>
      <c r="KA42" s="565">
        <f t="shared" si="145"/>
        <v>33684</v>
      </c>
      <c r="KB42" s="565">
        <f t="shared" si="145"/>
        <v>471168</v>
      </c>
      <c r="KC42" s="565">
        <f t="shared" si="145"/>
        <v>35208</v>
      </c>
      <c r="KD42" s="565">
        <f t="shared" si="145"/>
        <v>435960</v>
      </c>
      <c r="KE42" s="565">
        <f t="shared" si="145"/>
        <v>334500</v>
      </c>
      <c r="KF42" s="565">
        <f t="shared" si="145"/>
        <v>101460</v>
      </c>
      <c r="KG42" s="565">
        <f t="shared" si="145"/>
        <v>0</v>
      </c>
      <c r="KH42" s="565">
        <f t="shared" si="145"/>
        <v>0</v>
      </c>
      <c r="KI42" s="565">
        <f t="shared" si="145"/>
        <v>0</v>
      </c>
      <c r="KJ42" s="565">
        <f t="shared" si="145"/>
        <v>0</v>
      </c>
      <c r="KK42" s="565">
        <f t="shared" si="145"/>
        <v>0</v>
      </c>
      <c r="KL42" s="565">
        <f t="shared" si="145"/>
        <v>1642088</v>
      </c>
      <c r="KM42" s="565">
        <f t="shared" si="145"/>
        <v>4659252</v>
      </c>
      <c r="KN42" s="565">
        <f t="shared" si="145"/>
        <v>6301340</v>
      </c>
      <c r="KO42" s="565">
        <f t="shared" si="145"/>
        <v>662507</v>
      </c>
      <c r="KP42" s="565">
        <f t="shared" si="145"/>
        <v>5638833</v>
      </c>
      <c r="KQ42" s="565">
        <f t="shared" si="145"/>
        <v>4712168</v>
      </c>
      <c r="KR42" s="565">
        <f t="shared" si="145"/>
        <v>926665</v>
      </c>
      <c r="KS42" s="565">
        <f t="shared" si="145"/>
        <v>307456082</v>
      </c>
      <c r="KT42" s="565">
        <f t="shared" si="145"/>
        <v>24785231</v>
      </c>
      <c r="KU42" s="565">
        <f t="shared" si="145"/>
        <v>282670851</v>
      </c>
      <c r="KV42" s="565">
        <f t="shared" si="145"/>
        <v>219498352</v>
      </c>
      <c r="KW42" s="565">
        <f t="shared" si="145"/>
        <v>63172499</v>
      </c>
      <c r="KX42" s="566">
        <f t="shared" si="145"/>
        <v>307456.09999999998</v>
      </c>
      <c r="KY42" s="566">
        <f t="shared" si="145"/>
        <v>305814.09999999998</v>
      </c>
      <c r="KZ42" s="566">
        <f t="shared" si="145"/>
        <v>1642.1</v>
      </c>
      <c r="LA42" s="567">
        <f t="shared" si="145"/>
        <v>308784.5</v>
      </c>
      <c r="LC42" s="568"/>
      <c r="LD42" s="568"/>
      <c r="LE42" s="568"/>
      <c r="LF42" s="568"/>
      <c r="LG42" s="568"/>
      <c r="LH42" s="568"/>
      <c r="LI42" s="569"/>
      <c r="LJ42" s="569"/>
      <c r="LK42" s="569"/>
      <c r="LL42" s="569"/>
      <c r="LM42" s="569"/>
      <c r="LN42" s="569"/>
      <c r="LO42" s="569"/>
      <c r="LP42" s="569"/>
      <c r="LQ42" s="569"/>
      <c r="LR42" s="569"/>
      <c r="LS42" s="569"/>
      <c r="LT42" s="569"/>
      <c r="LU42" s="569"/>
      <c r="LV42" s="569"/>
      <c r="LW42" s="569"/>
      <c r="LX42" s="569"/>
      <c r="LY42" s="569"/>
      <c r="LZ42" s="569"/>
      <c r="MA42" s="569"/>
      <c r="MB42" s="569"/>
      <c r="MC42" s="569"/>
      <c r="MD42" s="569"/>
      <c r="ME42" s="569"/>
      <c r="MF42" s="569"/>
      <c r="MG42" s="569"/>
      <c r="MH42" s="569"/>
      <c r="MI42" s="569"/>
      <c r="MJ42" s="569"/>
      <c r="MK42" s="569"/>
      <c r="ML42" s="569"/>
      <c r="MM42" s="569"/>
      <c r="MN42" s="569"/>
      <c r="MO42" s="569"/>
      <c r="MP42" s="569"/>
      <c r="MQ42" s="569"/>
      <c r="MR42" s="569"/>
      <c r="MS42" s="569"/>
      <c r="MT42" s="569"/>
      <c r="MU42" s="569"/>
      <c r="MV42" s="569"/>
      <c r="MW42" s="569"/>
      <c r="MX42" s="569"/>
      <c r="MY42" s="569"/>
      <c r="MZ42" s="569"/>
      <c r="NA42" s="569"/>
      <c r="NB42" s="569"/>
      <c r="NC42" s="569"/>
      <c r="ND42" s="569"/>
      <c r="NE42" s="569"/>
      <c r="NF42" s="569"/>
      <c r="NG42" s="569"/>
      <c r="NH42" s="569"/>
      <c r="NI42" s="569"/>
      <c r="NJ42" s="569"/>
      <c r="NL42" s="568"/>
      <c r="NM42" s="568"/>
      <c r="NN42" s="568"/>
      <c r="NO42" s="568"/>
      <c r="NP42" s="568"/>
      <c r="NQ42" s="568"/>
      <c r="NR42" s="568"/>
      <c r="NS42" s="568"/>
      <c r="NT42" s="568"/>
    </row>
    <row r="43" spans="1:384" hidden="1">
      <c r="B43" s="577"/>
      <c r="C43" s="577"/>
      <c r="D43" s="577"/>
      <c r="E43" s="577"/>
      <c r="F43" s="577"/>
      <c r="G43" s="577"/>
      <c r="H43" s="577"/>
      <c r="I43" s="577"/>
      <c r="J43" s="577"/>
      <c r="K43" s="577"/>
      <c r="L43" s="577"/>
      <c r="M43" s="577"/>
      <c r="N43" s="577"/>
      <c r="O43" s="577"/>
      <c r="P43" s="577"/>
      <c r="Q43" s="577"/>
      <c r="R43" s="577"/>
      <c r="S43" s="577"/>
      <c r="T43" s="577"/>
      <c r="U43" s="577"/>
      <c r="V43" s="577"/>
      <c r="W43" s="577"/>
      <c r="X43" s="577"/>
      <c r="Y43" s="577"/>
      <c r="Z43" s="577"/>
      <c r="AA43" s="577"/>
      <c r="AB43" s="577"/>
      <c r="AC43" s="577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  <c r="AP43" s="578"/>
      <c r="AQ43" s="578"/>
      <c r="AR43" s="578"/>
      <c r="AS43" s="578"/>
      <c r="AT43" s="578"/>
      <c r="AU43" s="578"/>
      <c r="AV43" s="578"/>
      <c r="AW43" s="578"/>
      <c r="AX43" s="577"/>
      <c r="AY43" s="577"/>
      <c r="AZ43" s="577"/>
      <c r="BA43" s="577"/>
      <c r="BB43" s="577"/>
      <c r="BC43" s="577"/>
      <c r="BD43" s="577"/>
      <c r="BE43" s="577"/>
      <c r="BF43" s="577"/>
      <c r="BG43" s="577"/>
      <c r="BH43" s="579">
        <f>BH40-BI40-BJ40</f>
        <v>0</v>
      </c>
      <c r="BI43" s="577"/>
      <c r="BJ43" s="579">
        <f>BJ40-BK40-BL40</f>
        <v>0</v>
      </c>
      <c r="BK43" s="577"/>
      <c r="BL43" s="577"/>
      <c r="BM43" s="579">
        <f>BM40-BN40-BO40</f>
        <v>0</v>
      </c>
      <c r="BN43" s="577"/>
      <c r="BO43" s="579">
        <f>BO40-BP40-BQ40</f>
        <v>0</v>
      </c>
      <c r="BP43" s="577"/>
      <c r="BQ43" s="577"/>
      <c r="BR43" s="579">
        <f>BR40-BS40-BT40</f>
        <v>0</v>
      </c>
      <c r="BS43" s="577"/>
      <c r="BT43" s="579">
        <f>BT40-BU40-BV40</f>
        <v>0</v>
      </c>
      <c r="BU43" s="577"/>
      <c r="BV43" s="577"/>
      <c r="BW43" s="579">
        <f>BW40-BX40-BY40</f>
        <v>0</v>
      </c>
      <c r="BX43" s="577"/>
      <c r="BY43" s="579">
        <f>BY40-BZ40-CA40</f>
        <v>0</v>
      </c>
      <c r="BZ43" s="577"/>
      <c r="CA43" s="577"/>
      <c r="CB43" s="579">
        <f>CB40-CC40-CD40</f>
        <v>0</v>
      </c>
      <c r="CC43" s="577"/>
      <c r="CD43" s="579">
        <f>CD40-CE40-CF40</f>
        <v>0</v>
      </c>
      <c r="CE43" s="577"/>
      <c r="CF43" s="577"/>
      <c r="CG43" s="577"/>
      <c r="CH43" s="579">
        <f>CH40-CI40-CJ40</f>
        <v>0</v>
      </c>
      <c r="CI43" s="577"/>
      <c r="CJ43" s="579">
        <f>CJ40-CK40-CL40</f>
        <v>0</v>
      </c>
      <c r="CK43" s="577"/>
      <c r="CL43" s="577"/>
      <c r="CM43" s="579">
        <f>CM40-CN40-CO40</f>
        <v>0</v>
      </c>
      <c r="CN43" s="577"/>
      <c r="CO43" s="579">
        <f>CO40-CP40-CQ40</f>
        <v>0</v>
      </c>
      <c r="CP43" s="577"/>
      <c r="CQ43" s="577"/>
      <c r="CR43" s="579">
        <f>CR40-CS40-CT40</f>
        <v>0</v>
      </c>
      <c r="CS43" s="577"/>
      <c r="CT43" s="579">
        <f>CT40-CU40-CV40</f>
        <v>0</v>
      </c>
      <c r="CU43" s="577"/>
      <c r="CV43" s="577"/>
      <c r="CW43" s="579">
        <f>CW40-CX40-CY40</f>
        <v>0</v>
      </c>
      <c r="CX43" s="577"/>
      <c r="CY43" s="579">
        <f>CY40-CZ40-DA40</f>
        <v>0</v>
      </c>
      <c r="CZ43" s="577"/>
      <c r="DA43" s="577"/>
      <c r="DB43" s="579">
        <f>DB40-DC40-DD40</f>
        <v>0</v>
      </c>
      <c r="DC43" s="577"/>
      <c r="DD43" s="579">
        <f>DD40-DE40-DF40</f>
        <v>0</v>
      </c>
      <c r="DE43" s="577"/>
      <c r="DF43" s="577"/>
      <c r="DG43" s="577"/>
      <c r="DH43" s="579">
        <f>DH40-DI40-DJ40</f>
        <v>0</v>
      </c>
      <c r="DI43" s="577"/>
      <c r="DJ43" s="579">
        <f>DJ40-DK40-DL40</f>
        <v>0</v>
      </c>
      <c r="DK43" s="577"/>
      <c r="DL43" s="577"/>
      <c r="DM43" s="579">
        <f>DM40-DN40-DO40</f>
        <v>0</v>
      </c>
      <c r="DN43" s="577"/>
      <c r="DO43" s="579">
        <f>DO40-DP40-DQ40</f>
        <v>0</v>
      </c>
      <c r="DP43" s="577"/>
      <c r="DQ43" s="577"/>
      <c r="DR43" s="579">
        <f>DR40-DS40-DT40</f>
        <v>0</v>
      </c>
      <c r="DS43" s="577"/>
      <c r="DT43" s="579">
        <f>DT40-DU40-DV40</f>
        <v>0</v>
      </c>
      <c r="DU43" s="577"/>
      <c r="DV43" s="577"/>
      <c r="DW43" s="579">
        <f>DW40-DX40-DY40</f>
        <v>0</v>
      </c>
      <c r="DX43" s="577"/>
      <c r="DY43" s="579">
        <f>DY40-DZ40-EA40</f>
        <v>0</v>
      </c>
      <c r="DZ43" s="577"/>
      <c r="EA43" s="577"/>
      <c r="EB43" s="579">
        <f>EB40-EC40-ED40</f>
        <v>0</v>
      </c>
      <c r="EC43" s="577"/>
      <c r="ED43" s="579">
        <f>ED40-EE40-EF40</f>
        <v>0</v>
      </c>
      <c r="EE43" s="577"/>
      <c r="EF43" s="577"/>
      <c r="EG43" s="577"/>
      <c r="EH43" s="579">
        <f>EH40-EI40-EJ40</f>
        <v>200</v>
      </c>
      <c r="EI43" s="577"/>
      <c r="EJ43" s="579">
        <f>EJ40-EK40-EL40</f>
        <v>0</v>
      </c>
      <c r="EK43" s="577"/>
      <c r="EL43" s="577"/>
      <c r="EM43" s="577"/>
      <c r="EN43" s="577"/>
      <c r="EO43" s="577"/>
      <c r="EP43" s="577"/>
      <c r="EQ43" s="577"/>
      <c r="ER43" s="577"/>
      <c r="ES43" s="577"/>
      <c r="ET43" s="577"/>
      <c r="EU43" s="577"/>
      <c r="EV43" s="577"/>
      <c r="EW43" s="577"/>
      <c r="EX43" s="577"/>
      <c r="EY43" s="577"/>
      <c r="EZ43" s="577"/>
      <c r="FA43" s="577"/>
      <c r="FB43" s="577"/>
      <c r="FC43" s="577"/>
      <c r="FD43" s="577"/>
      <c r="FE43" s="577"/>
      <c r="FF43" s="577"/>
      <c r="FG43" s="577"/>
      <c r="FH43" s="577"/>
      <c r="FI43" s="577"/>
      <c r="FJ43" s="577"/>
      <c r="FK43" s="577"/>
      <c r="FL43" s="577"/>
      <c r="FM43" s="577"/>
      <c r="FN43" s="577"/>
      <c r="FO43" s="577"/>
      <c r="FP43" s="577"/>
      <c r="FQ43" s="577"/>
      <c r="FR43" s="577"/>
      <c r="FS43" s="577"/>
      <c r="FT43" s="577"/>
      <c r="FU43" s="577"/>
      <c r="FV43" s="577"/>
      <c r="FW43" s="577"/>
      <c r="FX43" s="577"/>
      <c r="FY43" s="577"/>
      <c r="FZ43" s="577"/>
      <c r="GA43" s="577"/>
      <c r="GB43" s="577"/>
      <c r="GC43" s="577"/>
      <c r="GD43" s="577"/>
      <c r="GE43" s="577"/>
      <c r="GF43" s="577"/>
      <c r="GG43" s="577"/>
      <c r="GH43" s="577"/>
      <c r="GI43" s="577"/>
      <c r="GJ43" s="577"/>
      <c r="GK43" s="577"/>
      <c r="GL43" s="577"/>
      <c r="GM43" s="577"/>
      <c r="GN43" s="577"/>
      <c r="GO43" s="577"/>
      <c r="GP43" s="577"/>
      <c r="GQ43" s="577"/>
      <c r="GR43" s="577"/>
      <c r="GS43" s="577"/>
      <c r="GT43" s="577"/>
      <c r="GU43" s="577"/>
      <c r="GV43" s="577"/>
      <c r="GW43" s="577"/>
      <c r="GX43" s="577"/>
      <c r="GY43" s="577"/>
      <c r="GZ43" s="577"/>
      <c r="HA43" s="577"/>
      <c r="HB43" s="577"/>
      <c r="HC43" s="577"/>
      <c r="HD43" s="577"/>
      <c r="HE43" s="577"/>
      <c r="HF43" s="577"/>
      <c r="HG43" s="577"/>
      <c r="HH43" s="577"/>
      <c r="HI43" s="577"/>
      <c r="HJ43" s="577"/>
      <c r="HK43" s="577"/>
      <c r="HL43" s="577"/>
      <c r="HM43" s="577"/>
      <c r="HN43" s="577"/>
      <c r="HO43" s="577"/>
      <c r="HP43" s="577"/>
      <c r="HQ43" s="577"/>
      <c r="HR43" s="577"/>
      <c r="HS43" s="577"/>
      <c r="HT43" s="577"/>
      <c r="HU43" s="577"/>
      <c r="HV43" s="577"/>
      <c r="HW43" s="577"/>
      <c r="HX43" s="577"/>
      <c r="HY43" s="577"/>
      <c r="HZ43" s="577"/>
      <c r="IA43" s="577"/>
      <c r="IB43" s="577"/>
      <c r="IC43" s="577"/>
      <c r="ID43" s="577"/>
      <c r="IE43" s="577"/>
      <c r="IF43" s="577"/>
      <c r="IG43" s="577"/>
      <c r="IH43" s="577"/>
      <c r="II43" s="577"/>
      <c r="IJ43" s="577"/>
      <c r="IK43" s="577"/>
      <c r="IL43" s="577"/>
      <c r="IM43" s="577"/>
      <c r="IN43" s="577"/>
      <c r="IO43" s="577"/>
      <c r="IP43" s="577"/>
      <c r="IQ43" s="577"/>
      <c r="IR43" s="577"/>
      <c r="IS43" s="577"/>
      <c r="IT43" s="577"/>
      <c r="IU43" s="577"/>
      <c r="IV43" s="577"/>
      <c r="IW43" s="577"/>
      <c r="IX43" s="577"/>
      <c r="IY43" s="577"/>
      <c r="IZ43" s="577"/>
      <c r="JA43" s="577"/>
      <c r="JB43" s="577"/>
      <c r="JC43" s="577"/>
      <c r="JD43" s="577"/>
      <c r="JE43" s="577"/>
      <c r="JF43" s="577"/>
      <c r="JG43" s="577"/>
      <c r="JH43" s="577"/>
      <c r="JI43" s="577"/>
      <c r="JJ43" s="577"/>
      <c r="JK43" s="577"/>
      <c r="JL43" s="577"/>
      <c r="JM43" s="577"/>
      <c r="JN43" s="577"/>
      <c r="JO43" s="577"/>
      <c r="JP43" s="577"/>
      <c r="JQ43" s="577"/>
      <c r="JR43" s="577"/>
      <c r="JS43" s="577"/>
      <c r="JT43" s="577"/>
      <c r="JU43" s="577"/>
      <c r="JV43" s="577"/>
      <c r="JW43" s="577"/>
      <c r="JX43" s="577"/>
      <c r="JY43" s="577"/>
      <c r="JZ43" s="577"/>
      <c r="KA43" s="577"/>
      <c r="KB43" s="577"/>
      <c r="KC43" s="577"/>
      <c r="KD43" s="577"/>
      <c r="KE43" s="577"/>
      <c r="KF43" s="577"/>
      <c r="KG43" s="577"/>
      <c r="KH43" s="577"/>
      <c r="KI43" s="577"/>
      <c r="KJ43" s="577"/>
      <c r="KK43" s="577"/>
      <c r="KL43" s="577"/>
      <c r="KM43" s="577"/>
      <c r="KN43" s="577"/>
      <c r="KO43" s="570"/>
      <c r="KP43" s="570"/>
      <c r="KQ43" s="570"/>
      <c r="KR43" s="570"/>
      <c r="KS43" s="504"/>
      <c r="KT43" s="504"/>
      <c r="KU43" s="504"/>
      <c r="KV43" s="504"/>
      <c r="KW43" s="504"/>
      <c r="KX43" s="503"/>
      <c r="LC43" s="570"/>
      <c r="LD43" s="570"/>
      <c r="LE43" s="570"/>
      <c r="LF43" s="570"/>
      <c r="LG43" s="570"/>
      <c r="LH43" s="570"/>
      <c r="LI43" s="570"/>
      <c r="LJ43" s="570"/>
      <c r="LK43" s="570"/>
      <c r="LL43" s="570"/>
      <c r="LM43" s="570"/>
      <c r="LN43" s="574">
        <f>LI40+LJ40+LK40+LL40+LM40+LN40</f>
        <v>23310.5</v>
      </c>
      <c r="LO43" s="570">
        <f>LI40*LO40</f>
        <v>263898.99</v>
      </c>
      <c r="LP43" s="570">
        <f t="shared" ref="LP43:LT43" si="146">LJ40*LP40</f>
        <v>524791.41</v>
      </c>
      <c r="LQ43" s="570">
        <f t="shared" si="146"/>
        <v>303103.53000000003</v>
      </c>
      <c r="LR43" s="570">
        <f t="shared" si="146"/>
        <v>1224492.8799999999</v>
      </c>
      <c r="LS43" s="570">
        <f t="shared" si="146"/>
        <v>1771874.65</v>
      </c>
      <c r="LT43" s="570">
        <f t="shared" si="146"/>
        <v>764272.19</v>
      </c>
      <c r="LU43" s="570"/>
      <c r="LV43" s="570"/>
      <c r="LW43" s="570"/>
      <c r="LX43" s="570"/>
      <c r="LY43" s="570"/>
      <c r="LZ43" s="570"/>
      <c r="MA43" s="570"/>
      <c r="MB43" s="570"/>
      <c r="MC43" s="570"/>
      <c r="MD43" s="570"/>
      <c r="ME43" s="570"/>
      <c r="MF43" s="570"/>
      <c r="MG43" s="570"/>
      <c r="MH43" s="570"/>
      <c r="MI43" s="570"/>
      <c r="MJ43" s="570"/>
      <c r="MK43" s="570"/>
      <c r="ML43" s="574">
        <f>MG40+MH40+MI40+MJ40+MK40+ML40</f>
        <v>3471</v>
      </c>
      <c r="MM43" s="570"/>
      <c r="MN43" s="570"/>
      <c r="MO43" s="570"/>
      <c r="MP43" s="570"/>
      <c r="MQ43" s="570"/>
      <c r="MR43" s="574">
        <f>MM40+MN40+MO40+MP40+MQ40+MR40</f>
        <v>1769842</v>
      </c>
      <c r="MS43" s="570">
        <f>MM40*MS40</f>
        <v>264078.18</v>
      </c>
      <c r="MT43" s="570">
        <f t="shared" ref="MT43:MX43" si="147">MN40*MT40</f>
        <v>524384.64</v>
      </c>
      <c r="MU43" s="570">
        <f t="shared" si="147"/>
        <v>302790.76</v>
      </c>
      <c r="MV43" s="570">
        <f t="shared" si="147"/>
        <v>1222147.24</v>
      </c>
      <c r="MW43" s="570">
        <f t="shared" si="147"/>
        <v>1770305.6</v>
      </c>
      <c r="MX43" s="570">
        <f t="shared" si="147"/>
        <v>763905.33</v>
      </c>
      <c r="MY43" s="570"/>
      <c r="MZ43" s="570"/>
      <c r="NA43" s="570"/>
      <c r="NB43" s="570"/>
      <c r="NC43" s="570"/>
      <c r="ND43" s="570"/>
      <c r="NE43" s="570"/>
      <c r="NF43" s="570"/>
      <c r="NG43" s="570"/>
      <c r="NH43" s="570"/>
      <c r="NI43" s="570"/>
      <c r="NJ43" s="570"/>
      <c r="NL43" s="570"/>
      <c r="NM43" s="570"/>
      <c r="NN43" s="570"/>
      <c r="NO43" s="570"/>
      <c r="NP43" s="570"/>
      <c r="NQ43" s="570"/>
      <c r="NR43" s="570"/>
      <c r="NS43" s="570"/>
      <c r="NT43" s="570"/>
    </row>
    <row r="44" spans="1:384" hidden="1">
      <c r="B44" s="570"/>
      <c r="C44" s="570"/>
      <c r="D44" s="570"/>
      <c r="E44" s="570"/>
      <c r="F44" s="570"/>
      <c r="G44" s="570"/>
      <c r="H44" s="570"/>
      <c r="I44" s="570"/>
      <c r="J44" s="570"/>
      <c r="K44" s="570"/>
      <c r="L44" s="570"/>
      <c r="M44" s="570"/>
      <c r="N44" s="570"/>
      <c r="O44" s="570"/>
      <c r="P44" s="570"/>
      <c r="Q44" s="570"/>
      <c r="R44" s="570"/>
      <c r="S44" s="570"/>
      <c r="T44" s="570"/>
      <c r="U44" s="570"/>
      <c r="V44" s="570"/>
      <c r="W44" s="570"/>
      <c r="X44" s="570"/>
      <c r="Y44" s="570"/>
      <c r="Z44" s="570"/>
      <c r="AA44" s="570"/>
      <c r="AB44" s="570"/>
      <c r="AC44" s="570"/>
      <c r="AD44" s="570"/>
      <c r="AE44" s="570"/>
      <c r="AF44" s="570"/>
      <c r="AG44" s="570"/>
      <c r="AH44" s="570"/>
      <c r="AI44" s="570"/>
      <c r="AJ44" s="570"/>
      <c r="AK44" s="570"/>
      <c r="AL44" s="570"/>
      <c r="AM44" s="570"/>
      <c r="AN44" s="570"/>
      <c r="AO44" s="570"/>
      <c r="AP44" s="570"/>
      <c r="AQ44" s="570"/>
      <c r="AR44" s="570"/>
      <c r="AS44" s="570"/>
      <c r="AT44" s="570"/>
      <c r="AU44" s="570"/>
      <c r="AV44" s="570"/>
      <c r="AW44" s="570"/>
      <c r="AX44" s="570"/>
      <c r="AY44" s="570"/>
      <c r="AZ44" s="570"/>
      <c r="BA44" s="570"/>
      <c r="BB44" s="570"/>
      <c r="BC44" s="570"/>
      <c r="BD44" s="570"/>
      <c r="BE44" s="570"/>
      <c r="BF44" s="570"/>
      <c r="BG44" s="570"/>
      <c r="BH44" s="570"/>
      <c r="BI44" s="570"/>
      <c r="BJ44" s="570"/>
      <c r="BK44" s="570"/>
      <c r="BL44" s="570"/>
      <c r="BM44" s="570"/>
      <c r="BN44" s="570"/>
      <c r="BO44" s="570"/>
      <c r="BP44" s="570"/>
      <c r="BQ44" s="570"/>
      <c r="BR44" s="570"/>
      <c r="BS44" s="570"/>
      <c r="BT44" s="570"/>
      <c r="BU44" s="570"/>
      <c r="BV44" s="570"/>
      <c r="BW44" s="570"/>
      <c r="BX44" s="570"/>
      <c r="BY44" s="570"/>
      <c r="BZ44" s="570"/>
      <c r="CA44" s="570"/>
      <c r="CB44" s="570"/>
      <c r="CC44" s="570"/>
      <c r="CD44" s="570"/>
      <c r="CE44" s="570"/>
      <c r="CF44" s="570"/>
      <c r="CG44" s="570"/>
      <c r="CH44" s="570"/>
      <c r="CI44" s="570"/>
      <c r="CJ44" s="570"/>
      <c r="CK44" s="570"/>
      <c r="CL44" s="570"/>
      <c r="CM44" s="570"/>
      <c r="CN44" s="570"/>
      <c r="CO44" s="570"/>
      <c r="CP44" s="570"/>
      <c r="CQ44" s="570"/>
      <c r="CR44" s="570"/>
      <c r="CS44" s="570"/>
      <c r="CT44" s="570"/>
      <c r="CU44" s="570"/>
      <c r="CV44" s="570"/>
      <c r="CW44" s="570"/>
      <c r="CX44" s="570"/>
      <c r="CY44" s="570"/>
      <c r="CZ44" s="570"/>
      <c r="DA44" s="570"/>
      <c r="DB44" s="570"/>
      <c r="DC44" s="570"/>
      <c r="DD44" s="570"/>
      <c r="DE44" s="570"/>
      <c r="DF44" s="570"/>
      <c r="DG44" s="570"/>
      <c r="DH44" s="570"/>
      <c r="DI44" s="570"/>
      <c r="DJ44" s="570"/>
      <c r="DK44" s="570"/>
      <c r="DL44" s="570"/>
      <c r="DM44" s="570"/>
      <c r="DN44" s="570"/>
      <c r="DO44" s="570"/>
      <c r="DP44" s="570"/>
      <c r="DQ44" s="570"/>
      <c r="DR44" s="570"/>
      <c r="DS44" s="570"/>
      <c r="DT44" s="570"/>
      <c r="DU44" s="570"/>
      <c r="DV44" s="570"/>
      <c r="DW44" s="570"/>
      <c r="DX44" s="570"/>
      <c r="DY44" s="570"/>
      <c r="DZ44" s="570"/>
      <c r="EA44" s="570"/>
      <c r="EB44" s="570"/>
      <c r="EC44" s="570"/>
      <c r="ED44" s="570"/>
      <c r="EE44" s="570"/>
      <c r="EF44" s="570"/>
      <c r="EG44" s="570"/>
      <c r="EH44" s="570"/>
      <c r="EI44" s="570"/>
      <c r="EJ44" s="570"/>
      <c r="EK44" s="570"/>
      <c r="EL44" s="570"/>
      <c r="EM44" s="570"/>
      <c r="EN44" s="570"/>
      <c r="EO44" s="570"/>
      <c r="EP44" s="570"/>
      <c r="EQ44" s="570"/>
      <c r="ER44" s="570"/>
      <c r="ES44" s="570"/>
      <c r="ET44" s="570"/>
      <c r="EU44" s="570"/>
      <c r="EV44" s="570"/>
      <c r="EW44" s="570"/>
      <c r="EX44" s="570"/>
      <c r="EY44" s="570"/>
      <c r="EZ44" s="570"/>
      <c r="FA44" s="570"/>
      <c r="FB44" s="570"/>
      <c r="FC44" s="570"/>
      <c r="FD44" s="570"/>
      <c r="FE44" s="570"/>
      <c r="FF44" s="570"/>
      <c r="FG44" s="570"/>
      <c r="FH44" s="570"/>
      <c r="FI44" s="570"/>
      <c r="FJ44" s="570"/>
      <c r="FK44" s="570"/>
      <c r="FL44" s="570"/>
      <c r="FM44" s="570"/>
      <c r="FN44" s="570"/>
      <c r="FO44" s="570"/>
      <c r="FP44" s="570"/>
      <c r="FQ44" s="570"/>
      <c r="FR44" s="570"/>
      <c r="FS44" s="570"/>
      <c r="FT44" s="570"/>
      <c r="FU44" s="570"/>
      <c r="FV44" s="570"/>
      <c r="FW44" s="570"/>
      <c r="FX44" s="570"/>
      <c r="FY44" s="570"/>
      <c r="FZ44" s="570"/>
      <c r="GA44" s="570"/>
      <c r="GB44" s="570"/>
      <c r="GC44" s="570"/>
      <c r="GD44" s="570"/>
      <c r="GE44" s="570"/>
      <c r="GF44" s="570"/>
      <c r="GG44" s="570"/>
      <c r="GH44" s="570"/>
      <c r="GI44" s="570"/>
      <c r="GJ44" s="570"/>
      <c r="GK44" s="570"/>
      <c r="GL44" s="570"/>
      <c r="GM44" s="570"/>
      <c r="GN44" s="570"/>
      <c r="GO44" s="570"/>
      <c r="GP44" s="570"/>
      <c r="GQ44" s="570"/>
      <c r="GR44" s="570"/>
      <c r="GS44" s="570"/>
      <c r="GT44" s="570"/>
      <c r="GU44" s="570"/>
      <c r="GV44" s="570"/>
      <c r="GW44" s="570"/>
      <c r="GX44" s="570"/>
      <c r="GY44" s="570"/>
      <c r="GZ44" s="570"/>
      <c r="HA44" s="570"/>
      <c r="HB44" s="570"/>
      <c r="HC44" s="570"/>
      <c r="HD44" s="570"/>
      <c r="HE44" s="570"/>
      <c r="HF44" s="570"/>
      <c r="HG44" s="570"/>
      <c r="HH44" s="570"/>
      <c r="HI44" s="570"/>
      <c r="HJ44" s="570"/>
      <c r="HK44" s="570"/>
      <c r="HL44" s="570"/>
      <c r="HM44" s="570"/>
      <c r="HN44" s="570"/>
      <c r="HO44" s="570"/>
      <c r="HP44" s="570"/>
      <c r="HQ44" s="570"/>
      <c r="HR44" s="570"/>
      <c r="HS44" s="570"/>
      <c r="HT44" s="570"/>
      <c r="HU44" s="570"/>
      <c r="HV44" s="570"/>
      <c r="HW44" s="570"/>
      <c r="HX44" s="570"/>
      <c r="HY44" s="570"/>
      <c r="HZ44" s="570"/>
      <c r="IA44" s="570"/>
      <c r="IB44" s="570"/>
      <c r="IC44" s="570"/>
      <c r="ID44" s="570"/>
      <c r="IE44" s="570"/>
      <c r="IF44" s="570"/>
      <c r="IG44" s="570"/>
      <c r="IH44" s="570"/>
      <c r="II44" s="570"/>
      <c r="IJ44" s="570"/>
      <c r="IK44" s="570"/>
      <c r="IL44" s="570"/>
      <c r="IM44" s="570"/>
      <c r="IN44" s="570"/>
      <c r="IO44" s="570"/>
      <c r="IP44" s="570"/>
      <c r="IQ44" s="570"/>
      <c r="IR44" s="570"/>
      <c r="IS44" s="570"/>
      <c r="IT44" s="570"/>
      <c r="IU44" s="570"/>
      <c r="IV44" s="570"/>
      <c r="IW44" s="570"/>
      <c r="IX44" s="570"/>
      <c r="IY44" s="570"/>
      <c r="IZ44" s="570"/>
      <c r="JA44" s="570"/>
      <c r="JB44" s="570"/>
      <c r="JC44" s="570"/>
      <c r="JD44" s="570"/>
      <c r="JE44" s="570"/>
      <c r="JF44" s="570"/>
      <c r="JG44" s="570"/>
      <c r="JH44" s="570"/>
      <c r="JI44" s="570"/>
      <c r="JJ44" s="570"/>
      <c r="JK44" s="570"/>
      <c r="JL44" s="570"/>
      <c r="JM44" s="570"/>
      <c r="JN44" s="570"/>
      <c r="JO44" s="570"/>
      <c r="JP44" s="570"/>
      <c r="JQ44" s="570"/>
      <c r="JR44" s="570"/>
      <c r="JS44" s="570"/>
      <c r="JT44" s="570"/>
      <c r="JU44" s="570"/>
      <c r="JV44" s="570"/>
      <c r="JW44" s="570"/>
      <c r="JX44" s="570"/>
      <c r="JY44" s="570"/>
      <c r="JZ44" s="570"/>
      <c r="KA44" s="570"/>
      <c r="KB44" s="570"/>
      <c r="KC44" s="570"/>
      <c r="KD44" s="570"/>
      <c r="KE44" s="570"/>
      <c r="KF44" s="570"/>
      <c r="KG44" s="570"/>
      <c r="KH44" s="570"/>
      <c r="KI44" s="570"/>
      <c r="KJ44" s="570"/>
      <c r="KK44" s="570"/>
      <c r="KL44" s="570"/>
      <c r="KM44" s="570"/>
      <c r="KN44" s="570"/>
      <c r="KO44" s="570"/>
      <c r="KP44" s="570"/>
      <c r="KQ44" s="570"/>
      <c r="KR44" s="570"/>
      <c r="KS44" s="575"/>
      <c r="KT44" s="575"/>
      <c r="KU44" s="575">
        <f>KU40-ET40-EY40-FD40-FI40-FN40-FS40</f>
        <v>819406568</v>
      </c>
      <c r="KV44" s="575"/>
      <c r="KW44" s="575"/>
      <c r="KX44" s="576"/>
      <c r="LC44" s="570"/>
      <c r="LD44" s="570"/>
      <c r="LE44" s="570"/>
      <c r="LF44" s="570"/>
      <c r="LG44" s="570"/>
      <c r="LH44" s="570"/>
      <c r="LI44" s="570"/>
      <c r="LJ44" s="570"/>
      <c r="LK44" s="570"/>
      <c r="LL44" s="570"/>
      <c r="LM44" s="570"/>
      <c r="LN44" s="570"/>
      <c r="LO44" s="570"/>
      <c r="LP44" s="570"/>
      <c r="LQ44" s="570"/>
      <c r="LR44" s="570"/>
      <c r="LS44" s="570"/>
      <c r="LT44" s="570">
        <f>LO43+LP43+LQ43+LR43+LS43+LT43</f>
        <v>4852433.6500000004</v>
      </c>
      <c r="LU44" s="570"/>
      <c r="LV44" s="570"/>
      <c r="LW44" s="570"/>
      <c r="LX44" s="570"/>
      <c r="LY44" s="570"/>
      <c r="LZ44" s="570"/>
      <c r="MA44" s="570"/>
      <c r="MB44" s="570"/>
      <c r="MC44" s="570"/>
      <c r="MD44" s="570"/>
      <c r="ME44" s="570"/>
      <c r="MF44" s="570"/>
      <c r="MG44" s="570"/>
      <c r="MH44" s="570"/>
      <c r="MI44" s="570"/>
      <c r="MJ44" s="570"/>
      <c r="MK44" s="570"/>
      <c r="ML44" s="570"/>
      <c r="MM44" s="570"/>
      <c r="MN44" s="570"/>
      <c r="MO44" s="570"/>
      <c r="MP44" s="570"/>
      <c r="MQ44" s="570"/>
      <c r="MR44" s="570"/>
      <c r="MS44" s="570"/>
      <c r="MT44" s="570"/>
      <c r="MU44" s="570"/>
      <c r="MV44" s="570"/>
      <c r="MW44" s="570"/>
      <c r="MX44" s="570">
        <f>MS43+MT43+MU43+MV43+MW43+MX43</f>
        <v>4847611.75</v>
      </c>
      <c r="MY44" s="570"/>
      <c r="MZ44" s="570"/>
      <c r="NA44" s="570"/>
      <c r="NB44" s="570"/>
      <c r="NC44" s="570"/>
      <c r="ND44" s="570"/>
      <c r="NE44" s="570"/>
      <c r="NF44" s="570"/>
      <c r="NG44" s="570"/>
      <c r="NH44" s="570"/>
      <c r="NI44" s="570"/>
      <c r="NJ44" s="570"/>
      <c r="NL44" s="570"/>
      <c r="NM44" s="570"/>
      <c r="NN44" s="570"/>
      <c r="NO44" s="570"/>
      <c r="NP44" s="570"/>
      <c r="NQ44" s="570"/>
      <c r="NR44" s="570"/>
      <c r="NS44" s="570"/>
      <c r="NT44" s="570"/>
    </row>
    <row r="45" spans="1:384">
      <c r="B45" s="570"/>
      <c r="C45" s="570"/>
      <c r="D45" s="570"/>
      <c r="E45" s="570"/>
      <c r="F45" s="570"/>
      <c r="G45" s="570"/>
      <c r="H45" s="570"/>
      <c r="I45" s="570"/>
      <c r="J45" s="570"/>
      <c r="K45" s="570"/>
      <c r="L45" s="570"/>
      <c r="M45" s="570"/>
      <c r="N45" s="570"/>
      <c r="O45" s="570"/>
      <c r="P45" s="570"/>
      <c r="Q45" s="570"/>
      <c r="R45" s="570"/>
      <c r="S45" s="570"/>
      <c r="T45" s="570"/>
      <c r="U45" s="570"/>
      <c r="V45" s="570"/>
      <c r="W45" s="570"/>
      <c r="X45" s="570"/>
      <c r="Y45" s="570"/>
      <c r="Z45" s="570"/>
      <c r="AA45" s="570"/>
      <c r="AB45" s="570"/>
      <c r="AC45" s="570"/>
      <c r="AD45" s="570"/>
      <c r="AE45" s="570"/>
      <c r="AF45" s="570"/>
      <c r="AG45" s="570"/>
      <c r="AH45" s="570"/>
      <c r="AI45" s="570"/>
      <c r="AJ45" s="570"/>
      <c r="AK45" s="570"/>
      <c r="AL45" s="570"/>
      <c r="AM45" s="570"/>
      <c r="AN45" s="570"/>
      <c r="AO45" s="570"/>
      <c r="AP45" s="570"/>
      <c r="AQ45" s="570"/>
      <c r="AR45" s="570"/>
      <c r="AS45" s="570"/>
      <c r="AT45" s="570"/>
      <c r="AU45" s="570"/>
      <c r="AV45" s="570"/>
      <c r="AW45" s="570"/>
      <c r="AX45" s="570"/>
      <c r="AY45" s="570"/>
      <c r="AZ45" s="570"/>
      <c r="BA45" s="570"/>
      <c r="BB45" s="570"/>
      <c r="BC45" s="570"/>
      <c r="BD45" s="570"/>
      <c r="BE45" s="570"/>
      <c r="BF45" s="570"/>
      <c r="BG45" s="570"/>
      <c r="BH45" s="570"/>
      <c r="BI45" s="570"/>
      <c r="BJ45" s="570"/>
      <c r="BK45" s="570"/>
      <c r="BL45" s="570"/>
      <c r="BM45" s="570"/>
      <c r="BN45" s="570"/>
      <c r="BO45" s="570"/>
      <c r="BP45" s="570"/>
      <c r="BQ45" s="570"/>
      <c r="BR45" s="570"/>
      <c r="BS45" s="570"/>
      <c r="BT45" s="570"/>
      <c r="BU45" s="570"/>
      <c r="BV45" s="570"/>
      <c r="BW45" s="570"/>
      <c r="BX45" s="570"/>
      <c r="BY45" s="570"/>
      <c r="BZ45" s="570"/>
      <c r="CA45" s="570"/>
      <c r="CB45" s="570"/>
      <c r="CC45" s="570"/>
      <c r="CD45" s="570"/>
      <c r="CE45" s="570"/>
      <c r="CF45" s="570"/>
      <c r="CG45" s="570"/>
      <c r="CH45" s="570"/>
      <c r="CI45" s="570"/>
      <c r="CJ45" s="570"/>
      <c r="CK45" s="570"/>
      <c r="CL45" s="570"/>
      <c r="CM45" s="570"/>
      <c r="CN45" s="570"/>
      <c r="CO45" s="570"/>
      <c r="CP45" s="570"/>
      <c r="CQ45" s="570"/>
      <c r="CR45" s="570"/>
      <c r="CS45" s="570"/>
      <c r="CT45" s="570"/>
      <c r="CU45" s="570"/>
      <c r="CV45" s="570"/>
      <c r="CW45" s="570"/>
      <c r="CX45" s="570"/>
      <c r="CY45" s="570"/>
      <c r="CZ45" s="570"/>
      <c r="DA45" s="570"/>
      <c r="DB45" s="570"/>
      <c r="DC45" s="570"/>
      <c r="DD45" s="570"/>
      <c r="DE45" s="570"/>
      <c r="DF45" s="570"/>
      <c r="DG45" s="570"/>
      <c r="DH45" s="570"/>
      <c r="DI45" s="570"/>
      <c r="DJ45" s="570"/>
      <c r="DK45" s="570"/>
      <c r="DL45" s="570"/>
      <c r="DM45" s="570"/>
      <c r="DN45" s="570"/>
      <c r="DO45" s="570"/>
      <c r="DP45" s="570"/>
      <c r="DQ45" s="570"/>
      <c r="DR45" s="570"/>
      <c r="DS45" s="570"/>
      <c r="DT45" s="570"/>
      <c r="DU45" s="570"/>
      <c r="DV45" s="570"/>
      <c r="DW45" s="570"/>
      <c r="DX45" s="570"/>
      <c r="DY45" s="570"/>
      <c r="DZ45" s="570"/>
      <c r="EA45" s="570"/>
      <c r="EB45" s="570"/>
      <c r="EC45" s="570"/>
      <c r="ED45" s="570"/>
      <c r="EE45" s="570"/>
      <c r="EF45" s="570"/>
      <c r="EG45" s="570"/>
      <c r="EH45" s="570"/>
      <c r="EI45" s="570"/>
      <c r="EJ45" s="570"/>
      <c r="EK45" s="570"/>
      <c r="EL45" s="570"/>
      <c r="EM45" s="570"/>
      <c r="EN45" s="570"/>
      <c r="EO45" s="570"/>
      <c r="EP45" s="570"/>
      <c r="EQ45" s="570"/>
      <c r="ER45" s="570"/>
      <c r="ES45" s="570"/>
      <c r="ET45" s="570"/>
      <c r="EU45" s="570"/>
      <c r="EV45" s="570"/>
      <c r="EW45" s="570"/>
      <c r="EX45" s="570"/>
      <c r="EY45" s="570"/>
      <c r="EZ45" s="570"/>
      <c r="FA45" s="570"/>
      <c r="FB45" s="570"/>
      <c r="FC45" s="570"/>
      <c r="FD45" s="570"/>
      <c r="FE45" s="570"/>
      <c r="FF45" s="570"/>
      <c r="FG45" s="570"/>
      <c r="FH45" s="570"/>
      <c r="FI45" s="570"/>
      <c r="FJ45" s="570"/>
      <c r="FK45" s="570"/>
      <c r="FL45" s="570"/>
      <c r="FM45" s="570"/>
      <c r="FN45" s="570"/>
      <c r="FO45" s="570"/>
      <c r="FP45" s="570"/>
      <c r="FQ45" s="570"/>
      <c r="FR45" s="570"/>
      <c r="FS45" s="570"/>
      <c r="FT45" s="570"/>
      <c r="FU45" s="570"/>
      <c r="FV45" s="570"/>
      <c r="FW45" s="570"/>
      <c r="FX45" s="570"/>
      <c r="FY45" s="570"/>
      <c r="FZ45" s="570"/>
      <c r="GA45" s="570"/>
      <c r="GB45" s="570"/>
      <c r="GC45" s="570"/>
      <c r="GD45" s="570"/>
      <c r="GE45" s="570"/>
      <c r="GF45" s="570"/>
      <c r="GG45" s="570"/>
      <c r="GH45" s="570"/>
      <c r="GI45" s="570"/>
      <c r="GJ45" s="570"/>
      <c r="GK45" s="570"/>
      <c r="GL45" s="570"/>
      <c r="GM45" s="570"/>
      <c r="GN45" s="570"/>
      <c r="GO45" s="570"/>
      <c r="GP45" s="570"/>
      <c r="GQ45" s="570"/>
      <c r="GR45" s="570"/>
      <c r="GS45" s="570"/>
      <c r="GT45" s="570"/>
      <c r="GU45" s="570"/>
      <c r="GV45" s="570"/>
      <c r="GW45" s="570"/>
      <c r="GX45" s="570"/>
      <c r="GY45" s="570"/>
      <c r="GZ45" s="570"/>
      <c r="HA45" s="570"/>
      <c r="HB45" s="570"/>
      <c r="HC45" s="570"/>
      <c r="HD45" s="570"/>
      <c r="HE45" s="570"/>
      <c r="HF45" s="570"/>
      <c r="HG45" s="570"/>
      <c r="HH45" s="570"/>
      <c r="HI45" s="570"/>
      <c r="HJ45" s="570"/>
      <c r="HK45" s="570"/>
      <c r="HL45" s="570"/>
      <c r="HM45" s="570"/>
      <c r="HN45" s="570"/>
      <c r="HO45" s="570"/>
      <c r="HP45" s="570"/>
      <c r="HQ45" s="570"/>
      <c r="HR45" s="570"/>
      <c r="HS45" s="570"/>
      <c r="HT45" s="570"/>
      <c r="HU45" s="570"/>
      <c r="HV45" s="570"/>
      <c r="HW45" s="570"/>
      <c r="HX45" s="570"/>
      <c r="HY45" s="570"/>
      <c r="HZ45" s="570"/>
      <c r="IA45" s="570"/>
      <c r="IB45" s="570"/>
      <c r="IC45" s="570"/>
      <c r="ID45" s="570"/>
      <c r="IE45" s="570"/>
      <c r="IF45" s="570"/>
      <c r="IG45" s="570"/>
      <c r="IH45" s="570"/>
      <c r="II45" s="570"/>
      <c r="IJ45" s="570"/>
      <c r="IK45" s="570"/>
      <c r="IL45" s="570"/>
      <c r="IM45" s="570"/>
      <c r="IN45" s="570"/>
      <c r="IO45" s="570"/>
      <c r="IP45" s="570"/>
      <c r="IQ45" s="570"/>
      <c r="IR45" s="570"/>
      <c r="IS45" s="570"/>
      <c r="IT45" s="570"/>
      <c r="IU45" s="570"/>
      <c r="IV45" s="570"/>
      <c r="IW45" s="570"/>
      <c r="IX45" s="570"/>
      <c r="IY45" s="570"/>
      <c r="IZ45" s="570"/>
      <c r="JA45" s="570"/>
      <c r="JB45" s="570"/>
      <c r="JC45" s="570"/>
      <c r="JD45" s="570"/>
      <c r="JE45" s="570"/>
      <c r="JF45" s="570"/>
      <c r="JG45" s="570"/>
      <c r="JH45" s="570"/>
      <c r="JI45" s="570"/>
      <c r="JJ45" s="570"/>
      <c r="JK45" s="570"/>
      <c r="JL45" s="570"/>
      <c r="JM45" s="570"/>
      <c r="JN45" s="570"/>
      <c r="JO45" s="570"/>
      <c r="JP45" s="570"/>
      <c r="JQ45" s="570"/>
      <c r="JR45" s="570"/>
      <c r="JS45" s="570"/>
      <c r="JT45" s="570"/>
      <c r="JU45" s="570"/>
      <c r="JV45" s="570"/>
      <c r="JW45" s="570"/>
      <c r="JX45" s="570"/>
      <c r="JY45" s="570"/>
      <c r="JZ45" s="570"/>
      <c r="KA45" s="570"/>
      <c r="KB45" s="570"/>
      <c r="KC45" s="570"/>
      <c r="KD45" s="570"/>
      <c r="KE45" s="570"/>
      <c r="KF45" s="570"/>
      <c r="KG45" s="570"/>
      <c r="KH45" s="570"/>
      <c r="KI45" s="570"/>
      <c r="KJ45" s="570"/>
      <c r="KK45" s="570"/>
      <c r="KL45" s="570"/>
      <c r="KM45" s="570"/>
      <c r="KN45" s="570"/>
      <c r="KO45" s="570"/>
      <c r="KP45" s="570"/>
      <c r="KQ45" s="570"/>
      <c r="KR45" s="570"/>
      <c r="KS45" s="572"/>
      <c r="KT45" s="572"/>
      <c r="KU45" s="572"/>
      <c r="KV45" s="572"/>
      <c r="KW45" s="572"/>
      <c r="KX45" s="573"/>
      <c r="LC45" s="570"/>
      <c r="LD45" s="570"/>
      <c r="LE45" s="570"/>
      <c r="LF45" s="570"/>
      <c r="LG45" s="570"/>
      <c r="LH45" s="570"/>
      <c r="LI45" s="570"/>
      <c r="LJ45" s="570"/>
      <c r="LK45" s="570"/>
      <c r="LL45" s="570"/>
      <c r="LM45" s="570"/>
      <c r="LN45" s="570"/>
      <c r="LO45" s="570"/>
      <c r="LP45" s="570"/>
      <c r="LQ45" s="570"/>
      <c r="LR45" s="570"/>
      <c r="LS45" s="570"/>
      <c r="LT45" s="570"/>
      <c r="LU45" s="570"/>
      <c r="LV45" s="570"/>
      <c r="LW45" s="570"/>
      <c r="LX45" s="570"/>
      <c r="LY45" s="570"/>
      <c r="LZ45" s="570"/>
      <c r="MA45" s="570"/>
      <c r="MB45" s="570"/>
      <c r="MC45" s="570"/>
      <c r="MD45" s="570"/>
      <c r="ME45" s="570"/>
      <c r="MF45" s="570"/>
      <c r="MG45" s="570"/>
      <c r="MH45" s="570"/>
      <c r="MI45" s="570"/>
      <c r="MJ45" s="570"/>
      <c r="MK45" s="570"/>
      <c r="ML45" s="570"/>
      <c r="MM45" s="570"/>
      <c r="MN45" s="570"/>
      <c r="MO45" s="570"/>
      <c r="MP45" s="570"/>
      <c r="MQ45" s="570"/>
      <c r="MR45" s="570"/>
      <c r="MS45" s="570"/>
      <c r="MT45" s="570"/>
      <c r="MU45" s="570"/>
      <c r="MV45" s="570"/>
      <c r="MW45" s="570"/>
      <c r="MX45" s="570"/>
      <c r="MY45" s="570"/>
      <c r="MZ45" s="570"/>
      <c r="NA45" s="570"/>
      <c r="NB45" s="570"/>
      <c r="NC45" s="570"/>
      <c r="ND45" s="570"/>
      <c r="NE45" s="570"/>
      <c r="NF45" s="570"/>
      <c r="NG45" s="570"/>
      <c r="NH45" s="570"/>
      <c r="NI45" s="570"/>
      <c r="NJ45" s="570"/>
      <c r="NL45" s="570"/>
      <c r="NM45" s="570"/>
      <c r="NN45" s="570"/>
      <c r="NO45" s="570"/>
      <c r="NP45" s="570"/>
      <c r="NQ45" s="570"/>
      <c r="NR45" s="570"/>
      <c r="NS45" s="570"/>
      <c r="NT45" s="570"/>
    </row>
    <row r="46" spans="1:384">
      <c r="A46" s="725" t="s">
        <v>1341</v>
      </c>
      <c r="BI46" s="728">
        <f>BI7/BI50</f>
        <v>0.27523286969999999</v>
      </c>
      <c r="BN46" s="728">
        <f>BN7/BN50</f>
        <v>0</v>
      </c>
      <c r="BS46" s="728">
        <f>BS7/BS50</f>
        <v>0.27523286969999999</v>
      </c>
      <c r="CC46" s="728">
        <f>CC8/CC50</f>
        <v>5.7547530899999998E-2</v>
      </c>
      <c r="CI46" s="728">
        <f>CI7/CI50</f>
        <v>0.37437795070000002</v>
      </c>
      <c r="CS46" s="728">
        <f>CS7/CS50</f>
        <v>0.37437795070000002</v>
      </c>
      <c r="CX46" s="728">
        <f>CX8/CX50</f>
        <v>0.31249202500000001</v>
      </c>
      <c r="DC46" s="728">
        <f>DC8/DC50</f>
        <v>9.5955084900000001E-2</v>
      </c>
      <c r="DI46" s="728">
        <f>DI7/DI50</f>
        <v>0.3964527243</v>
      </c>
      <c r="DX46" s="728">
        <f>DX8/DX50</f>
        <v>0.35332397599999998</v>
      </c>
      <c r="EC46" s="728">
        <f>EC8/EC50</f>
        <v>0.11522266170000001</v>
      </c>
      <c r="ES46" s="728">
        <f>ES9/ES50</f>
        <v>3.8279954E-3</v>
      </c>
      <c r="EX46" s="728">
        <f>EX9/EX50</f>
        <v>3.8279954E-3</v>
      </c>
      <c r="FC46" s="728">
        <f>FC9/FC50</f>
        <v>3.8279954E-3</v>
      </c>
      <c r="FH46" s="728">
        <f>FH9/FH50</f>
        <v>3.8279954E-3</v>
      </c>
      <c r="FM46" s="728">
        <f>FM9/FM50</f>
        <v>3.8279954E-3</v>
      </c>
      <c r="FR46" s="728">
        <f>FR9/FR50</f>
        <v>3.1899962000000001E-3</v>
      </c>
      <c r="FW46" s="728">
        <f>FW9/FW50</f>
        <v>5.0327931605999998</v>
      </c>
      <c r="GB46" s="728">
        <f>GB9/GB50</f>
        <v>5.6276636468000003</v>
      </c>
      <c r="GG46" s="728">
        <f>GG9/GG50</f>
        <v>5.7598570882000004</v>
      </c>
      <c r="GL46" s="728">
        <f>GL9/GL50</f>
        <v>3.4269490877000002</v>
      </c>
      <c r="GQ46" s="728">
        <f>GQ9/GQ50</f>
        <v>3.5260941686999998</v>
      </c>
      <c r="GV46" s="728">
        <f>GV9/GV50</f>
        <v>3.5481689421999998</v>
      </c>
      <c r="HA46" s="728">
        <f>HA9/HA50</f>
        <v>0.54319254819999996</v>
      </c>
      <c r="HF46" s="728">
        <f>HF9/HF50</f>
        <v>0.64233762920000004</v>
      </c>
      <c r="HK46" s="728">
        <f>HK9/HK50</f>
        <v>0.66441240270000002</v>
      </c>
      <c r="HP46" s="728">
        <f>HP9/HP50</f>
        <v>1.1301518438</v>
      </c>
      <c r="HU46" s="728">
        <f>HU9/HU50</f>
        <v>1.2292969248000001</v>
      </c>
      <c r="HZ46" s="728">
        <f>HZ9/HZ50</f>
        <v>1.2513716984000001</v>
      </c>
      <c r="IE46" s="728">
        <f>IE9/IE50</f>
        <v>3.6291948449999998</v>
      </c>
      <c r="IJ46" s="728">
        <f>IJ9/IJ50</f>
        <v>4.2240653311000003</v>
      </c>
      <c r="IO46" s="728">
        <f>IO9/IO50</f>
        <v>4.3562587725000004</v>
      </c>
      <c r="IT46" s="728">
        <f>IT9/IT50</f>
        <v>0.83667219599999998</v>
      </c>
      <c r="IY46" s="728">
        <f>IY9/IY50</f>
        <v>0.93581727699999995</v>
      </c>
      <c r="JD46" s="728">
        <f>JD9/JD50</f>
        <v>0.95789205050000004</v>
      </c>
      <c r="JI46" s="728">
        <f>JI9/JI50</f>
        <v>2.6083960698999999</v>
      </c>
      <c r="JN46" s="728">
        <f>JN9/JN50</f>
        <v>3.2032665561</v>
      </c>
      <c r="JS46" s="728">
        <f>JS9/JS50</f>
        <v>3.3354599974000001</v>
      </c>
      <c r="JX46" s="728">
        <f>JX9/JX50</f>
        <v>1.6513972183000001</v>
      </c>
      <c r="KC46" s="728">
        <f>KC9/KC50</f>
        <v>2.2462677045000001</v>
      </c>
      <c r="KH46" s="728">
        <f>KH9/KH50</f>
        <v>2.3784611457999998</v>
      </c>
      <c r="MA46" s="728">
        <f t="shared" ref="MA46:MF46" si="148">MA40/MA50</f>
        <v>5.7547529999999998E-4</v>
      </c>
      <c r="MB46" s="728">
        <f t="shared" si="148"/>
        <v>8.1281099999999998E-4</v>
      </c>
      <c r="MC46" s="728">
        <f t="shared" si="148"/>
        <v>6.8776320000000005E-4</v>
      </c>
      <c r="MD46" s="728">
        <f t="shared" si="148"/>
        <v>8.0643100000000003E-4</v>
      </c>
      <c r="ME46" s="728">
        <f t="shared" si="148"/>
        <v>3.9938750000000002E-4</v>
      </c>
      <c r="MF46" s="728">
        <f t="shared" si="148"/>
        <v>4.4149549999999998E-4</v>
      </c>
      <c r="NE46" s="728">
        <f t="shared" ref="NE46:NJ46" si="149">NE40/NE50</f>
        <v>1.7864E-5</v>
      </c>
      <c r="NF46" s="728">
        <f t="shared" si="149"/>
        <v>1.5311999999999998E-5</v>
      </c>
      <c r="NG46" s="728">
        <f t="shared" si="149"/>
        <v>1.1484000000000001E-5</v>
      </c>
      <c r="NH46" s="728">
        <f t="shared" si="149"/>
        <v>5.1039999999999998E-6</v>
      </c>
      <c r="NI46" s="728">
        <f t="shared" si="149"/>
        <v>5.1039999999999998E-6</v>
      </c>
      <c r="NJ46" s="728">
        <f t="shared" si="149"/>
        <v>7.6559999999999992E-6</v>
      </c>
      <c r="NR46" s="728">
        <f>NR40/NR50</f>
        <v>2.1219854535999998</v>
      </c>
      <c r="NS46" s="728">
        <f t="shared" ref="NS46:NT46" si="150">NS40/NS50</f>
        <v>2.5213729744000002</v>
      </c>
      <c r="NT46" s="728">
        <f t="shared" si="150"/>
        <v>2.5103993875000001</v>
      </c>
    </row>
    <row r="47" spans="1:384" ht="63.75">
      <c r="A47" s="725" t="s">
        <v>1342</v>
      </c>
      <c r="BI47" s="729">
        <f>BI51*BI46</f>
        <v>1833</v>
      </c>
      <c r="BN47" s="729">
        <f>BN51*BN46</f>
        <v>0</v>
      </c>
      <c r="BS47" s="729">
        <f>BS51*BS46</f>
        <v>1833</v>
      </c>
      <c r="CC47" s="729">
        <f>CC51*CC46</f>
        <v>383</v>
      </c>
      <c r="CI47" s="729">
        <f>CI51*CI46</f>
        <v>2494</v>
      </c>
      <c r="CS47" s="729">
        <f>CS51*CS46</f>
        <v>2494</v>
      </c>
      <c r="CX47" s="729">
        <f>CX51*CX46</f>
        <v>2082</v>
      </c>
      <c r="DC47" s="729">
        <f>DC51*DC46</f>
        <v>639</v>
      </c>
      <c r="DI47" s="729">
        <f>DI51*DI46</f>
        <v>2641</v>
      </c>
      <c r="DX47" s="729">
        <f>DX51*DX46</f>
        <v>2353</v>
      </c>
      <c r="EC47" s="729">
        <f>EC51*EC46</f>
        <v>767</v>
      </c>
      <c r="ES47" s="729">
        <f>ES51*ES46</f>
        <v>25</v>
      </c>
      <c r="EX47" s="729">
        <f>EX51*EX46</f>
        <v>25</v>
      </c>
      <c r="FC47" s="729">
        <f>FC51*FC46</f>
        <v>25</v>
      </c>
      <c r="FH47" s="729">
        <f>FH51*FH46</f>
        <v>25</v>
      </c>
      <c r="FM47" s="729">
        <f>FM51*FM46</f>
        <v>25</v>
      </c>
      <c r="FR47" s="729">
        <f>FR51*FR46</f>
        <v>21</v>
      </c>
      <c r="FW47" s="729">
        <f>FW51*FW46</f>
        <v>33523</v>
      </c>
      <c r="GB47" s="729">
        <f>GB51*GB46</f>
        <v>37486</v>
      </c>
      <c r="GG47" s="729">
        <f>GG51*GG46</f>
        <v>38366</v>
      </c>
      <c r="GL47" s="729">
        <f>GL51*GL46</f>
        <v>22827</v>
      </c>
      <c r="GQ47" s="729">
        <f>GQ51*GQ46</f>
        <v>23487</v>
      </c>
      <c r="GV47" s="729">
        <f>GV51*GV46</f>
        <v>23634</v>
      </c>
      <c r="HA47" s="729">
        <f>HA51*HA46</f>
        <v>3618</v>
      </c>
      <c r="HF47" s="729">
        <f>HF51*HF46</f>
        <v>4279</v>
      </c>
      <c r="HK47" s="729">
        <f>HK51*HK46</f>
        <v>4426</v>
      </c>
      <c r="HP47" s="729">
        <f>HP51*HP46</f>
        <v>7528</v>
      </c>
      <c r="HU47" s="729">
        <f>HU51*HU46</f>
        <v>8188</v>
      </c>
      <c r="HZ47" s="729">
        <f>HZ51*HZ46</f>
        <v>8335</v>
      </c>
      <c r="IE47" s="729">
        <f>IE51*IE46</f>
        <v>24174</v>
      </c>
      <c r="IJ47" s="729">
        <f>IJ51*IJ46</f>
        <v>28136</v>
      </c>
      <c r="IO47" s="729">
        <f>IO51*IO46</f>
        <v>29017</v>
      </c>
      <c r="IT47" s="729">
        <f>IT51*IT46</f>
        <v>5573</v>
      </c>
      <c r="IY47" s="729">
        <f>IY51*IY46</f>
        <v>6233</v>
      </c>
      <c r="JD47" s="729">
        <f>JD51*JD46</f>
        <v>6381</v>
      </c>
      <c r="JI47" s="729">
        <f>JI51*JI46</f>
        <v>17375</v>
      </c>
      <c r="JN47" s="729">
        <f>JN51*JN46</f>
        <v>21337</v>
      </c>
      <c r="JS47" s="729">
        <f>JS51*JS46</f>
        <v>22217</v>
      </c>
      <c r="JX47" s="729">
        <f>JX51*JX46</f>
        <v>11000</v>
      </c>
      <c r="KC47" s="729">
        <f>KC51*KC46</f>
        <v>14962</v>
      </c>
      <c r="KH47" s="729">
        <f>KH51*KH46</f>
        <v>15843</v>
      </c>
      <c r="MA47" s="754">
        <f t="shared" ref="MA47:MF47" si="151">MA51*MA46</f>
        <v>3.83</v>
      </c>
      <c r="MB47" s="754">
        <f t="shared" si="151"/>
        <v>5.41</v>
      </c>
      <c r="MC47" s="754">
        <f t="shared" si="151"/>
        <v>4.58</v>
      </c>
      <c r="MD47" s="754">
        <f t="shared" si="151"/>
        <v>5.37</v>
      </c>
      <c r="ME47" s="754">
        <f t="shared" si="151"/>
        <v>2.66</v>
      </c>
      <c r="MF47" s="754">
        <f t="shared" si="151"/>
        <v>2.94</v>
      </c>
      <c r="NE47" s="754">
        <f t="shared" ref="NE47:NJ47" si="152">NE51*NE46</f>
        <v>0.12</v>
      </c>
      <c r="NF47" s="754">
        <f t="shared" si="152"/>
        <v>0.1</v>
      </c>
      <c r="NG47" s="754">
        <f t="shared" si="152"/>
        <v>0.08</v>
      </c>
      <c r="NH47" s="754">
        <f t="shared" si="152"/>
        <v>0.03</v>
      </c>
      <c r="NI47" s="754">
        <f t="shared" si="152"/>
        <v>0.03</v>
      </c>
      <c r="NJ47" s="754">
        <f t="shared" si="152"/>
        <v>0.05</v>
      </c>
      <c r="NR47" s="729">
        <f t="shared" ref="NR47:NT47" si="153">NR51*NR46</f>
        <v>14135</v>
      </c>
      <c r="NS47" s="729">
        <f t="shared" si="153"/>
        <v>16795</v>
      </c>
      <c r="NT47" s="729">
        <f t="shared" si="153"/>
        <v>16722</v>
      </c>
    </row>
    <row r="48" spans="1:384" ht="51">
      <c r="A48" s="725" t="s">
        <v>1343</v>
      </c>
      <c r="BI48" s="729">
        <f>BI52*BI46</f>
        <v>324</v>
      </c>
      <c r="BN48" s="729">
        <f>BN52*BN46</f>
        <v>0</v>
      </c>
      <c r="BS48" s="729">
        <f>BS52*BS46</f>
        <v>324</v>
      </c>
      <c r="CC48" s="729">
        <f>CC52*CC46</f>
        <v>68</v>
      </c>
      <c r="CI48" s="729">
        <f>CI52*CI46</f>
        <v>440</v>
      </c>
      <c r="CS48" s="729">
        <f>CS52*CS46</f>
        <v>440</v>
      </c>
      <c r="CX48" s="729">
        <f>CX52*CX46</f>
        <v>367</v>
      </c>
      <c r="DC48" s="729">
        <f>DC52*DC46</f>
        <v>113</v>
      </c>
      <c r="DI48" s="729">
        <f>DI52*DI46</f>
        <v>466</v>
      </c>
      <c r="DX48" s="729">
        <f>DX52*DX46</f>
        <v>416</v>
      </c>
      <c r="EC48" s="729">
        <f>EC52*EC46</f>
        <v>136</v>
      </c>
      <c r="ES48" s="729">
        <f>ES52*ES46</f>
        <v>5</v>
      </c>
      <c r="EX48" s="729">
        <f>EX52*EX46</f>
        <v>5</v>
      </c>
      <c r="FC48" s="729">
        <f>FC52*FC46</f>
        <v>5</v>
      </c>
      <c r="FH48" s="729">
        <f>FH52*FH46</f>
        <v>5</v>
      </c>
      <c r="FM48" s="729">
        <f>FM52*FM46</f>
        <v>5</v>
      </c>
      <c r="FR48" s="729">
        <f>FR52*FR46</f>
        <v>4</v>
      </c>
      <c r="FW48" s="729">
        <f>FW52*FW46</f>
        <v>5919</v>
      </c>
      <c r="GB48" s="729">
        <f>GB52*GB46</f>
        <v>6618</v>
      </c>
      <c r="GG48" s="729">
        <f>GG52*GG46</f>
        <v>6774</v>
      </c>
      <c r="GL48" s="729">
        <f>GL52*GL46</f>
        <v>4030</v>
      </c>
      <c r="GQ48" s="729">
        <f>GQ52*GQ46</f>
        <v>4147</v>
      </c>
      <c r="GV48" s="729">
        <f>GV52*GV46</f>
        <v>4173</v>
      </c>
      <c r="HA48" s="729">
        <f>HA52*HA46</f>
        <v>639</v>
      </c>
      <c r="HF48" s="729">
        <f>HF52*HF46</f>
        <v>755</v>
      </c>
      <c r="HK48" s="729">
        <f>HK52*HK46</f>
        <v>781</v>
      </c>
      <c r="HP48" s="729">
        <f>HP52*HP46</f>
        <v>1329</v>
      </c>
      <c r="HU48" s="729">
        <f>HU52*HU46</f>
        <v>1446</v>
      </c>
      <c r="HZ48" s="729">
        <f>HZ52*HZ46</f>
        <v>1472</v>
      </c>
      <c r="IE48" s="729">
        <f>IE52*IE46</f>
        <v>4268</v>
      </c>
      <c r="IJ48" s="729">
        <f>IJ52*IJ46</f>
        <v>4968</v>
      </c>
      <c r="IO48" s="729">
        <f>IO52*IO46</f>
        <v>5123</v>
      </c>
      <c r="IT48" s="729">
        <f>IT52*IT46</f>
        <v>984</v>
      </c>
      <c r="IY48" s="729">
        <f>IY52*IY46</f>
        <v>1101</v>
      </c>
      <c r="JD48" s="729">
        <f>JD52*JD46</f>
        <v>1126</v>
      </c>
      <c r="JI48" s="729">
        <f>JI52*JI46</f>
        <v>3067</v>
      </c>
      <c r="JN48" s="729">
        <f>JN52*JN46</f>
        <v>3767</v>
      </c>
      <c r="JS48" s="729">
        <f>JS52*JS46</f>
        <v>3923</v>
      </c>
      <c r="JX48" s="729">
        <f>JX52*JX46</f>
        <v>1942</v>
      </c>
      <c r="KC48" s="729">
        <f>KC52*KC46</f>
        <v>2642</v>
      </c>
      <c r="KH48" s="729">
        <f>KH52*KH46</f>
        <v>2797</v>
      </c>
      <c r="MA48" s="754">
        <f t="shared" ref="MA48:MF48" si="154">MA52*MA46</f>
        <v>0.68</v>
      </c>
      <c r="MB48" s="754">
        <f t="shared" si="154"/>
        <v>0.96</v>
      </c>
      <c r="MC48" s="754">
        <f t="shared" si="154"/>
        <v>0.81</v>
      </c>
      <c r="MD48" s="754">
        <f t="shared" si="154"/>
        <v>0.95</v>
      </c>
      <c r="ME48" s="754">
        <f t="shared" si="154"/>
        <v>0.47</v>
      </c>
      <c r="MF48" s="754">
        <f t="shared" si="154"/>
        <v>0.52</v>
      </c>
      <c r="NE48" s="754">
        <f t="shared" ref="NE48:NJ48" si="155">NE52*NE46</f>
        <v>0.02</v>
      </c>
      <c r="NF48" s="754">
        <f t="shared" si="155"/>
        <v>0.02</v>
      </c>
      <c r="NG48" s="754">
        <f t="shared" si="155"/>
        <v>0.01</v>
      </c>
      <c r="NH48" s="754">
        <f t="shared" si="155"/>
        <v>0.01</v>
      </c>
      <c r="NI48" s="754">
        <f t="shared" si="155"/>
        <v>0.01</v>
      </c>
      <c r="NJ48" s="754">
        <f t="shared" si="155"/>
        <v>0.01</v>
      </c>
      <c r="NR48" s="729">
        <f t="shared" ref="NR48:NT48" si="156">NR52*NR46</f>
        <v>2495</v>
      </c>
      <c r="NS48" s="729">
        <f t="shared" si="156"/>
        <v>2965</v>
      </c>
      <c r="NT48" s="729">
        <f t="shared" si="156"/>
        <v>2952</v>
      </c>
    </row>
    <row r="49" spans="1:384">
      <c r="A49" s="726" t="s">
        <v>462</v>
      </c>
      <c r="BI49" s="730">
        <f>BI7-BI47-BI48</f>
        <v>0</v>
      </c>
      <c r="BN49" s="730">
        <f>BN7-BN47-BN48</f>
        <v>0</v>
      </c>
      <c r="BS49" s="730">
        <f>BS7-BS47-BS48</f>
        <v>0</v>
      </c>
      <c r="CC49" s="730">
        <f>CC8-CC47-CC48</f>
        <v>0</v>
      </c>
      <c r="CI49" s="730">
        <f>CI7-CI47-CI48</f>
        <v>0</v>
      </c>
      <c r="CS49" s="730">
        <f>CS7-CS47-CS48</f>
        <v>0</v>
      </c>
      <c r="CX49" s="730">
        <f>CX8-CX47-CX48</f>
        <v>0</v>
      </c>
      <c r="DC49" s="730">
        <f>DC8-DC47-DC48</f>
        <v>0</v>
      </c>
      <c r="DI49" s="730">
        <f>DI7-DI47-DI48</f>
        <v>0</v>
      </c>
      <c r="DX49" s="730">
        <f>DX8-DX47-DX48</f>
        <v>0</v>
      </c>
      <c r="EC49" s="730">
        <f>EC8-EC47-EC48</f>
        <v>0</v>
      </c>
      <c r="ES49" s="730">
        <f>ES9-ES47-ES48</f>
        <v>0</v>
      </c>
      <c r="EX49" s="730">
        <f>EX9-EX47-EX48</f>
        <v>0</v>
      </c>
      <c r="FC49" s="730">
        <f>FC9-FC47-FC48</f>
        <v>0</v>
      </c>
      <c r="FH49" s="730">
        <f>FH9-FH47-FH48</f>
        <v>0</v>
      </c>
      <c r="FM49" s="730">
        <f>FM9-FM47-FM48</f>
        <v>0</v>
      </c>
      <c r="FR49" s="730">
        <f>FR9-FR47-FR48</f>
        <v>0</v>
      </c>
      <c r="FW49" s="730">
        <f>FW9-FW47-FW48</f>
        <v>0</v>
      </c>
      <c r="GB49" s="730">
        <f>GB9-GB47-GB48</f>
        <v>0</v>
      </c>
      <c r="GG49" s="730">
        <f>GG9-GG47-GG48</f>
        <v>0</v>
      </c>
      <c r="GL49" s="730">
        <f>GL9-GL47-GL48</f>
        <v>0</v>
      </c>
      <c r="GQ49" s="730">
        <f>GQ9-GQ47-GQ48</f>
        <v>0</v>
      </c>
      <c r="GV49" s="730">
        <f>GV9-GV47-GV48</f>
        <v>0</v>
      </c>
      <c r="HA49" s="730">
        <f>HA9-HA47-HA48</f>
        <v>0</v>
      </c>
      <c r="HF49" s="730">
        <f>HF9-HF47-HF48</f>
        <v>0</v>
      </c>
      <c r="HK49" s="730">
        <f>HK9-HK47-HK48</f>
        <v>0</v>
      </c>
      <c r="HP49" s="730">
        <f>HP9-HP47-HP48</f>
        <v>0</v>
      </c>
      <c r="HU49" s="730">
        <f>HU9-HU47-HU48</f>
        <v>0</v>
      </c>
      <c r="HZ49" s="730">
        <f>HZ9-HZ47-HZ48</f>
        <v>0</v>
      </c>
      <c r="IE49" s="730">
        <f>IE9-IE47-IE48</f>
        <v>0</v>
      </c>
      <c r="IJ49" s="730">
        <f>IJ9-IJ47-IJ48</f>
        <v>0</v>
      </c>
      <c r="IO49" s="730">
        <f>IO9-IO47-IO48</f>
        <v>0</v>
      </c>
      <c r="IT49" s="730">
        <f>IT9-IT47-IT48</f>
        <v>0</v>
      </c>
      <c r="IY49" s="730">
        <f>IY9-IY47-IY48</f>
        <v>0</v>
      </c>
      <c r="JD49" s="730">
        <f>JD9-JD47-JD48</f>
        <v>0</v>
      </c>
      <c r="JI49" s="730">
        <f>JI9-JI47-JI48</f>
        <v>0</v>
      </c>
      <c r="JN49" s="730">
        <f>JN9-JN47-JN48</f>
        <v>0</v>
      </c>
      <c r="JS49" s="730">
        <f>JS9-JS47-JS48</f>
        <v>0</v>
      </c>
      <c r="JX49" s="730">
        <f>JX9-JX47-JX48</f>
        <v>0</v>
      </c>
      <c r="KC49" s="730">
        <f>KC9-KC47-KC48</f>
        <v>0</v>
      </c>
      <c r="KH49" s="730">
        <f>KH9-KH47-KH48</f>
        <v>0</v>
      </c>
      <c r="MA49" s="755">
        <f t="shared" ref="MA49:MF49" si="157">MA40-MA47-MA48</f>
        <v>0</v>
      </c>
      <c r="MB49" s="755">
        <f t="shared" si="157"/>
        <v>0</v>
      </c>
      <c r="MC49" s="755">
        <f t="shared" si="157"/>
        <v>0</v>
      </c>
      <c r="MD49" s="755">
        <f t="shared" si="157"/>
        <v>0</v>
      </c>
      <c r="ME49" s="755">
        <f t="shared" si="157"/>
        <v>0</v>
      </c>
      <c r="MF49" s="755">
        <f t="shared" si="157"/>
        <v>0</v>
      </c>
      <c r="NE49" s="755">
        <f t="shared" ref="NE49:NJ49" si="158">NE40-NE47-NE48</f>
        <v>0</v>
      </c>
      <c r="NF49" s="755">
        <f t="shared" si="158"/>
        <v>0</v>
      </c>
      <c r="NG49" s="755">
        <f t="shared" si="158"/>
        <v>0</v>
      </c>
      <c r="NH49" s="755">
        <f t="shared" si="158"/>
        <v>0</v>
      </c>
      <c r="NI49" s="755">
        <f t="shared" si="158"/>
        <v>0</v>
      </c>
      <c r="NJ49" s="755">
        <f t="shared" si="158"/>
        <v>0</v>
      </c>
      <c r="NR49" s="730">
        <f>NR40-NR47-NR48</f>
        <v>0</v>
      </c>
      <c r="NS49" s="730">
        <f t="shared" ref="NS49:NT49" si="159">NS40-NS47-NS48</f>
        <v>0</v>
      </c>
      <c r="NT49" s="730">
        <f t="shared" si="159"/>
        <v>0</v>
      </c>
    </row>
    <row r="50" spans="1:384" ht="25.5">
      <c r="A50" s="727" t="s">
        <v>1367</v>
      </c>
      <c r="BI50" s="731">
        <f>BI51+BI52</f>
        <v>7837</v>
      </c>
      <c r="BN50" s="731">
        <f>BN51+BN52</f>
        <v>7837</v>
      </c>
      <c r="BS50" s="731">
        <f>BS51+BS52</f>
        <v>7837</v>
      </c>
      <c r="CC50" s="731">
        <f>CC51+CC52</f>
        <v>7837</v>
      </c>
      <c r="CI50" s="731">
        <f>CI51+CI52</f>
        <v>7837</v>
      </c>
      <c r="CS50" s="731">
        <f>CS51+CS52</f>
        <v>7837</v>
      </c>
      <c r="CX50" s="731">
        <f>CX51+CX52</f>
        <v>7837</v>
      </c>
      <c r="DC50" s="731">
        <f>DC51+DC52</f>
        <v>7837</v>
      </c>
      <c r="DI50" s="731">
        <f>DI51+DI52</f>
        <v>7837</v>
      </c>
      <c r="DX50" s="731">
        <f>DX51+DX52</f>
        <v>7837</v>
      </c>
      <c r="EC50" s="731">
        <f>EC51+EC52</f>
        <v>7837</v>
      </c>
      <c r="ES50" s="731">
        <f>ES51+ES52</f>
        <v>7837</v>
      </c>
      <c r="EX50" s="731">
        <f>EX51+EX52</f>
        <v>7837</v>
      </c>
      <c r="FC50" s="731">
        <f>FC51+FC52</f>
        <v>7837</v>
      </c>
      <c r="FH50" s="731">
        <f>FH51+FH52</f>
        <v>7837</v>
      </c>
      <c r="FM50" s="731">
        <f>FM51+FM52</f>
        <v>7837</v>
      </c>
      <c r="FR50" s="731">
        <f>FR51+FR52</f>
        <v>7837</v>
      </c>
      <c r="FW50" s="731">
        <f>FW51+FW52</f>
        <v>7837</v>
      </c>
      <c r="GB50" s="731">
        <f>GB51+GB52</f>
        <v>7837</v>
      </c>
      <c r="GG50" s="731">
        <f>GG51+GG52</f>
        <v>7837</v>
      </c>
      <c r="GL50" s="731">
        <f>GL51+GL52</f>
        <v>7837</v>
      </c>
      <c r="GQ50" s="731">
        <f>GQ51+GQ52</f>
        <v>7837</v>
      </c>
      <c r="GV50" s="731">
        <f>GV51+GV52</f>
        <v>7837</v>
      </c>
      <c r="HA50" s="731">
        <f>HA51+HA52</f>
        <v>7837</v>
      </c>
      <c r="HF50" s="731">
        <f>HF51+HF52</f>
        <v>7837</v>
      </c>
      <c r="HK50" s="731">
        <f>HK51+HK52</f>
        <v>7837</v>
      </c>
      <c r="HP50" s="731">
        <f>HP51+HP52</f>
        <v>7837</v>
      </c>
      <c r="HU50" s="731">
        <f>HU51+HU52</f>
        <v>7837</v>
      </c>
      <c r="HZ50" s="731">
        <f>HZ51+HZ52</f>
        <v>7837</v>
      </c>
      <c r="IE50" s="731">
        <f>IE51+IE52</f>
        <v>7837</v>
      </c>
      <c r="IJ50" s="731">
        <f>IJ51+IJ52</f>
        <v>7837</v>
      </c>
      <c r="IO50" s="731">
        <f>IO51+IO52</f>
        <v>7837</v>
      </c>
      <c r="IT50" s="731">
        <f>IT51+IT52</f>
        <v>7837</v>
      </c>
      <c r="IY50" s="731">
        <f>IY51+IY52</f>
        <v>7837</v>
      </c>
      <c r="JD50" s="731">
        <f>JD51+JD52</f>
        <v>7837</v>
      </c>
      <c r="JI50" s="731">
        <f>JI51+JI52</f>
        <v>7837</v>
      </c>
      <c r="JN50" s="731">
        <f>JN51+JN52</f>
        <v>7837</v>
      </c>
      <c r="JS50" s="731">
        <f>JS51+JS52</f>
        <v>7837</v>
      </c>
      <c r="JX50" s="731">
        <f>JX51+JX52</f>
        <v>7837</v>
      </c>
      <c r="KC50" s="731">
        <f>KC51+KC52</f>
        <v>7837</v>
      </c>
      <c r="KH50" s="731">
        <f>KH51+KH52</f>
        <v>7837</v>
      </c>
      <c r="MA50" s="731">
        <f t="shared" ref="MA50:MF50" si="160">MA51+MA52</f>
        <v>7837</v>
      </c>
      <c r="MB50" s="731">
        <f t="shared" si="160"/>
        <v>7837</v>
      </c>
      <c r="MC50" s="731">
        <f t="shared" si="160"/>
        <v>7837</v>
      </c>
      <c r="MD50" s="731">
        <f t="shared" si="160"/>
        <v>7837</v>
      </c>
      <c r="ME50" s="731">
        <f t="shared" si="160"/>
        <v>7837</v>
      </c>
      <c r="MF50" s="731">
        <f t="shared" si="160"/>
        <v>7837</v>
      </c>
      <c r="NE50" s="731">
        <f t="shared" ref="NE50:NJ50" si="161">NE51+NE52</f>
        <v>7837</v>
      </c>
      <c r="NF50" s="731">
        <f t="shared" si="161"/>
        <v>7837</v>
      </c>
      <c r="NG50" s="731">
        <f t="shared" si="161"/>
        <v>7837</v>
      </c>
      <c r="NH50" s="731">
        <f t="shared" si="161"/>
        <v>7837</v>
      </c>
      <c r="NI50" s="731">
        <f t="shared" si="161"/>
        <v>7837</v>
      </c>
      <c r="NJ50" s="731">
        <f t="shared" si="161"/>
        <v>7837</v>
      </c>
      <c r="NR50" s="731">
        <f t="shared" ref="NR50:NT50" si="162">NR51+NR52</f>
        <v>7837</v>
      </c>
      <c r="NS50" s="731">
        <f t="shared" si="162"/>
        <v>7837</v>
      </c>
      <c r="NT50" s="731">
        <f t="shared" si="162"/>
        <v>7837</v>
      </c>
    </row>
    <row r="51" spans="1:384" ht="63.75">
      <c r="A51" s="725" t="s">
        <v>1342</v>
      </c>
      <c r="BI51" s="732">
        <v>6661</v>
      </c>
      <c r="BN51" s="732">
        <v>6661</v>
      </c>
      <c r="BS51" s="732">
        <v>6661</v>
      </c>
      <c r="CC51" s="732">
        <v>6661</v>
      </c>
      <c r="CI51" s="732">
        <v>6661</v>
      </c>
      <c r="CS51" s="732">
        <v>6661</v>
      </c>
      <c r="CX51" s="732">
        <v>6661</v>
      </c>
      <c r="DC51" s="732">
        <v>6661</v>
      </c>
      <c r="DI51" s="732">
        <v>6661</v>
      </c>
      <c r="DX51" s="732">
        <v>6661</v>
      </c>
      <c r="EC51" s="732">
        <v>6661</v>
      </c>
      <c r="ES51" s="732">
        <v>6661</v>
      </c>
      <c r="EX51" s="732">
        <v>6661</v>
      </c>
      <c r="FC51" s="732">
        <v>6661</v>
      </c>
      <c r="FH51" s="732">
        <v>6661</v>
      </c>
      <c r="FM51" s="732">
        <v>6661</v>
      </c>
      <c r="FR51" s="732">
        <v>6661</v>
      </c>
      <c r="FW51" s="732">
        <v>6661</v>
      </c>
      <c r="GB51" s="732">
        <v>6661</v>
      </c>
      <c r="GG51" s="732">
        <v>6661</v>
      </c>
      <c r="GL51" s="732">
        <v>6661</v>
      </c>
      <c r="GQ51" s="732">
        <v>6661</v>
      </c>
      <c r="GV51" s="732">
        <v>6661</v>
      </c>
      <c r="HA51" s="732">
        <v>6661</v>
      </c>
      <c r="HF51" s="732">
        <v>6661</v>
      </c>
      <c r="HK51" s="732">
        <v>6661</v>
      </c>
      <c r="HP51" s="732">
        <v>6661</v>
      </c>
      <c r="HU51" s="732">
        <v>6661</v>
      </c>
      <c r="HZ51" s="732">
        <v>6661</v>
      </c>
      <c r="IE51" s="732">
        <v>6661</v>
      </c>
      <c r="IJ51" s="732">
        <v>6661</v>
      </c>
      <c r="IO51" s="732">
        <v>6661</v>
      </c>
      <c r="IT51" s="732">
        <v>6661</v>
      </c>
      <c r="IY51" s="732">
        <v>6661</v>
      </c>
      <c r="JD51" s="732">
        <v>6661</v>
      </c>
      <c r="JI51" s="732">
        <v>6661</v>
      </c>
      <c r="JN51" s="732">
        <v>6661</v>
      </c>
      <c r="JS51" s="732">
        <v>6661</v>
      </c>
      <c r="JX51" s="732">
        <v>6661</v>
      </c>
      <c r="KC51" s="732">
        <v>6661</v>
      </c>
      <c r="KH51" s="732">
        <v>6661</v>
      </c>
      <c r="MA51" s="732">
        <v>6661</v>
      </c>
      <c r="MB51" s="732">
        <v>6661</v>
      </c>
      <c r="MC51" s="732">
        <v>6661</v>
      </c>
      <c r="MD51" s="732">
        <v>6661</v>
      </c>
      <c r="ME51" s="732">
        <v>6661</v>
      </c>
      <c r="MF51" s="732">
        <v>6661</v>
      </c>
      <c r="NE51" s="732">
        <v>6661</v>
      </c>
      <c r="NF51" s="732">
        <v>6661</v>
      </c>
      <c r="NG51" s="732">
        <v>6661</v>
      </c>
      <c r="NH51" s="732">
        <v>6661</v>
      </c>
      <c r="NI51" s="732">
        <v>6661</v>
      </c>
      <c r="NJ51" s="732">
        <v>6661</v>
      </c>
      <c r="NR51" s="732">
        <v>6661</v>
      </c>
      <c r="NS51" s="732">
        <v>6661</v>
      </c>
      <c r="NT51" s="732">
        <v>6661</v>
      </c>
    </row>
    <row r="52" spans="1:384" ht="51">
      <c r="A52" s="725" t="s">
        <v>1343</v>
      </c>
      <c r="BI52" s="732">
        <v>1176</v>
      </c>
      <c r="BN52" s="732">
        <v>1176</v>
      </c>
      <c r="BS52" s="732">
        <v>1176</v>
      </c>
      <c r="CC52" s="732">
        <v>1176</v>
      </c>
      <c r="CI52" s="732">
        <v>1176</v>
      </c>
      <c r="CS52" s="732">
        <v>1176</v>
      </c>
      <c r="CX52" s="732">
        <v>1176</v>
      </c>
      <c r="DC52" s="732">
        <v>1176</v>
      </c>
      <c r="DI52" s="732">
        <v>1176</v>
      </c>
      <c r="DX52" s="732">
        <v>1176</v>
      </c>
      <c r="EC52" s="732">
        <v>1176</v>
      </c>
      <c r="ES52" s="732">
        <v>1176</v>
      </c>
      <c r="EX52" s="732">
        <v>1176</v>
      </c>
      <c r="FC52" s="732">
        <v>1176</v>
      </c>
      <c r="FH52" s="732">
        <v>1176</v>
      </c>
      <c r="FM52" s="732">
        <v>1176</v>
      </c>
      <c r="FR52" s="732">
        <v>1176</v>
      </c>
      <c r="FW52" s="732">
        <v>1176</v>
      </c>
      <c r="GB52" s="732">
        <v>1176</v>
      </c>
      <c r="GG52" s="732">
        <v>1176</v>
      </c>
      <c r="GL52" s="732">
        <v>1176</v>
      </c>
      <c r="GQ52" s="732">
        <v>1176</v>
      </c>
      <c r="GV52" s="732">
        <v>1176</v>
      </c>
      <c r="HA52" s="732">
        <v>1176</v>
      </c>
      <c r="HF52" s="732">
        <v>1176</v>
      </c>
      <c r="HK52" s="732">
        <v>1176</v>
      </c>
      <c r="HP52" s="732">
        <v>1176</v>
      </c>
      <c r="HU52" s="732">
        <v>1176</v>
      </c>
      <c r="HZ52" s="732">
        <v>1176</v>
      </c>
      <c r="IE52" s="732">
        <v>1176</v>
      </c>
      <c r="IJ52" s="732">
        <v>1176</v>
      </c>
      <c r="IO52" s="732">
        <v>1176</v>
      </c>
      <c r="IT52" s="732">
        <v>1176</v>
      </c>
      <c r="IY52" s="732">
        <v>1176</v>
      </c>
      <c r="JD52" s="732">
        <v>1176</v>
      </c>
      <c r="JI52" s="732">
        <v>1176</v>
      </c>
      <c r="JN52" s="732">
        <v>1176</v>
      </c>
      <c r="JS52" s="732">
        <v>1176</v>
      </c>
      <c r="JX52" s="732">
        <v>1176</v>
      </c>
      <c r="KC52" s="732">
        <v>1176</v>
      </c>
      <c r="KH52" s="732">
        <v>1176</v>
      </c>
      <c r="MA52" s="732">
        <v>1176</v>
      </c>
      <c r="MB52" s="732">
        <v>1176</v>
      </c>
      <c r="MC52" s="732">
        <v>1176</v>
      </c>
      <c r="MD52" s="732">
        <v>1176</v>
      </c>
      <c r="ME52" s="732">
        <v>1176</v>
      </c>
      <c r="MF52" s="732">
        <v>1176</v>
      </c>
      <c r="NE52" s="732">
        <v>1176</v>
      </c>
      <c r="NF52" s="732">
        <v>1176</v>
      </c>
      <c r="NG52" s="732">
        <v>1176</v>
      </c>
      <c r="NH52" s="732">
        <v>1176</v>
      </c>
      <c r="NI52" s="732">
        <v>1176</v>
      </c>
      <c r="NJ52" s="732">
        <v>1176</v>
      </c>
      <c r="NR52" s="732">
        <v>1176</v>
      </c>
      <c r="NS52" s="732">
        <v>1176</v>
      </c>
      <c r="NT52" s="732">
        <v>1176</v>
      </c>
    </row>
  </sheetData>
  <mergeCells count="64">
    <mergeCell ref="NO4:NQ4"/>
    <mergeCell ref="NO5:NQ5"/>
    <mergeCell ref="NR4:NT4"/>
    <mergeCell ref="NR5:NT5"/>
    <mergeCell ref="LU4:LZ4"/>
    <mergeCell ref="MA4:MF4"/>
    <mergeCell ref="LU5:LZ5"/>
    <mergeCell ref="MA5:MF5"/>
    <mergeCell ref="MY4:ND4"/>
    <mergeCell ref="NE4:NJ4"/>
    <mergeCell ref="MY5:ND5"/>
    <mergeCell ref="NE5:NJ5"/>
    <mergeCell ref="MS4:MX4"/>
    <mergeCell ref="NL4:NN4"/>
    <mergeCell ref="MS5:MX5"/>
    <mergeCell ref="NL5:NN5"/>
    <mergeCell ref="LC5:LH5"/>
    <mergeCell ref="LI5:LN5"/>
    <mergeCell ref="LO5:LT5"/>
    <mergeCell ref="MG5:ML5"/>
    <mergeCell ref="MM5:MR5"/>
    <mergeCell ref="LC4:LH4"/>
    <mergeCell ref="LI4:LN4"/>
    <mergeCell ref="LO4:LT4"/>
    <mergeCell ref="MG4:ML4"/>
    <mergeCell ref="MM4:MR4"/>
    <mergeCell ref="LA5:LA6"/>
    <mergeCell ref="EH5:EH6"/>
    <mergeCell ref="EI5:EL5"/>
    <mergeCell ref="EM5:EQ5"/>
    <mergeCell ref="ER5:FU5"/>
    <mergeCell ref="FV5:KK5"/>
    <mergeCell ref="KO5:KR5"/>
    <mergeCell ref="KS5:KS6"/>
    <mergeCell ref="KT5:KW5"/>
    <mergeCell ref="KX5:KX6"/>
    <mergeCell ref="KY5:KY6"/>
    <mergeCell ref="KZ5:KZ6"/>
    <mergeCell ref="AY5:BA5"/>
    <mergeCell ref="BB5:BD5"/>
    <mergeCell ref="BE5:BG5"/>
    <mergeCell ref="BH5:CG5"/>
    <mergeCell ref="CH5:DG5"/>
    <mergeCell ref="DH5:EG5"/>
    <mergeCell ref="BH4:KS4"/>
    <mergeCell ref="B5:E5"/>
    <mergeCell ref="F5:I5"/>
    <mergeCell ref="J5:J6"/>
    <mergeCell ref="K5:P5"/>
    <mergeCell ref="Q5:V5"/>
    <mergeCell ref="W5:AB5"/>
    <mergeCell ref="AC5:AC6"/>
    <mergeCell ref="AD5:AI5"/>
    <mergeCell ref="AJ5:AL5"/>
    <mergeCell ref="AJ4:BG4"/>
    <mergeCell ref="AM5:AO5"/>
    <mergeCell ref="AP5:AR5"/>
    <mergeCell ref="AS5:AU5"/>
    <mergeCell ref="AV5:AX5"/>
    <mergeCell ref="B2:AB2"/>
    <mergeCell ref="A4:A6"/>
    <mergeCell ref="B4:E4"/>
    <mergeCell ref="F4:J4"/>
    <mergeCell ref="K4:AC4"/>
  </mergeCells>
  <pageMargins left="0.70866141732283472" right="0.70866141732283472" top="0.74803149606299213" bottom="0.74803149606299213" header="0.31496062992125984" footer="0.31496062992125984"/>
  <pageSetup paperSize="9" fitToWidth="4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indexed="42"/>
  </sheetPr>
  <dimension ref="A1:K90"/>
  <sheetViews>
    <sheetView view="pageBreakPreview" zoomScale="80" zoomScaleSheetLayoutView="80" workbookViewId="0">
      <selection activeCell="E95" sqref="E95"/>
    </sheetView>
  </sheetViews>
  <sheetFormatPr defaultRowHeight="12.75"/>
  <cols>
    <col min="1" max="1" width="22.7109375" style="602" customWidth="1"/>
    <col min="2" max="2" width="13.5703125" style="602" customWidth="1"/>
    <col min="3" max="3" width="12.5703125" style="602" customWidth="1"/>
    <col min="4" max="4" width="13" style="602" customWidth="1"/>
    <col min="5" max="5" width="15.85546875" style="602" customWidth="1"/>
    <col min="6" max="6" width="12" style="602" customWidth="1"/>
    <col min="7" max="7" width="12.7109375" style="602" customWidth="1"/>
    <col min="8" max="8" width="12.28515625" style="602" customWidth="1"/>
    <col min="9" max="9" width="12.85546875" style="602" customWidth="1"/>
    <col min="10" max="10" width="12.28515625" style="602" customWidth="1"/>
    <col min="11" max="11" width="11.42578125" style="602" customWidth="1"/>
    <col min="12" max="233" width="9.140625" style="602"/>
    <col min="234" max="234" width="17.7109375" style="602" customWidth="1"/>
    <col min="235" max="235" width="9.85546875" style="602" customWidth="1"/>
    <col min="236" max="236" width="10" style="602" customWidth="1"/>
    <col min="237" max="237" width="12.140625" style="602" customWidth="1"/>
    <col min="238" max="238" width="13.140625" style="602" customWidth="1"/>
    <col min="239" max="239" width="9.140625" style="602"/>
    <col min="240" max="240" width="9.85546875" style="602" customWidth="1"/>
    <col min="241" max="241" width="11.42578125" style="602" customWidth="1"/>
    <col min="242" max="243" width="9.140625" style="602"/>
    <col min="244" max="244" width="10.42578125" style="602" customWidth="1"/>
    <col min="245" max="245" width="7.85546875" style="602" customWidth="1"/>
    <col min="246" max="246" width="9.140625" style="602"/>
    <col min="247" max="247" width="11.42578125" style="602" customWidth="1"/>
    <col min="248" max="248" width="9.140625" style="602"/>
    <col min="249" max="250" width="12" style="602" customWidth="1"/>
    <col min="251" max="251" width="8.7109375" style="602" customWidth="1"/>
    <col min="252" max="252" width="9.42578125" style="602" customWidth="1"/>
    <col min="253" max="256" width="9.140625" style="602"/>
    <col min="257" max="257" width="22.7109375" style="602" customWidth="1"/>
    <col min="258" max="258" width="13.5703125" style="602" customWidth="1"/>
    <col min="259" max="259" width="12.5703125" style="602" customWidth="1"/>
    <col min="260" max="260" width="13" style="602" customWidth="1"/>
    <col min="261" max="261" width="15.85546875" style="602" customWidth="1"/>
    <col min="262" max="262" width="12" style="602" customWidth="1"/>
    <col min="263" max="263" width="12.7109375" style="602" customWidth="1"/>
    <col min="264" max="264" width="12.28515625" style="602" customWidth="1"/>
    <col min="265" max="265" width="12.85546875" style="602" customWidth="1"/>
    <col min="266" max="266" width="12.28515625" style="602" customWidth="1"/>
    <col min="267" max="267" width="11.42578125" style="602" customWidth="1"/>
    <col min="268" max="489" width="9.140625" style="602"/>
    <col min="490" max="490" width="17.7109375" style="602" customWidth="1"/>
    <col min="491" max="491" width="9.85546875" style="602" customWidth="1"/>
    <col min="492" max="492" width="10" style="602" customWidth="1"/>
    <col min="493" max="493" width="12.140625" style="602" customWidth="1"/>
    <col min="494" max="494" width="13.140625" style="602" customWidth="1"/>
    <col min="495" max="495" width="9.140625" style="602"/>
    <col min="496" max="496" width="9.85546875" style="602" customWidth="1"/>
    <col min="497" max="497" width="11.42578125" style="602" customWidth="1"/>
    <col min="498" max="499" width="9.140625" style="602"/>
    <col min="500" max="500" width="10.42578125" style="602" customWidth="1"/>
    <col min="501" max="501" width="7.85546875" style="602" customWidth="1"/>
    <col min="502" max="502" width="9.140625" style="602"/>
    <col min="503" max="503" width="11.42578125" style="602" customWidth="1"/>
    <col min="504" max="504" width="9.140625" style="602"/>
    <col min="505" max="506" width="12" style="602" customWidth="1"/>
    <col min="507" max="507" width="8.7109375" style="602" customWidth="1"/>
    <col min="508" max="508" width="9.42578125" style="602" customWidth="1"/>
    <col min="509" max="512" width="9.140625" style="602"/>
    <col min="513" max="513" width="22.7109375" style="602" customWidth="1"/>
    <col min="514" max="514" width="13.5703125" style="602" customWidth="1"/>
    <col min="515" max="515" width="12.5703125" style="602" customWidth="1"/>
    <col min="516" max="516" width="13" style="602" customWidth="1"/>
    <col min="517" max="517" width="15.85546875" style="602" customWidth="1"/>
    <col min="518" max="518" width="12" style="602" customWidth="1"/>
    <col min="519" max="519" width="12.7109375" style="602" customWidth="1"/>
    <col min="520" max="520" width="12.28515625" style="602" customWidth="1"/>
    <col min="521" max="521" width="12.85546875" style="602" customWidth="1"/>
    <col min="522" max="522" width="12.28515625" style="602" customWidth="1"/>
    <col min="523" max="523" width="11.42578125" style="602" customWidth="1"/>
    <col min="524" max="745" width="9.140625" style="602"/>
    <col min="746" max="746" width="17.7109375" style="602" customWidth="1"/>
    <col min="747" max="747" width="9.85546875" style="602" customWidth="1"/>
    <col min="748" max="748" width="10" style="602" customWidth="1"/>
    <col min="749" max="749" width="12.140625" style="602" customWidth="1"/>
    <col min="750" max="750" width="13.140625" style="602" customWidth="1"/>
    <col min="751" max="751" width="9.140625" style="602"/>
    <col min="752" max="752" width="9.85546875" style="602" customWidth="1"/>
    <col min="753" max="753" width="11.42578125" style="602" customWidth="1"/>
    <col min="754" max="755" width="9.140625" style="602"/>
    <col min="756" max="756" width="10.42578125" style="602" customWidth="1"/>
    <col min="757" max="757" width="7.85546875" style="602" customWidth="1"/>
    <col min="758" max="758" width="9.140625" style="602"/>
    <col min="759" max="759" width="11.42578125" style="602" customWidth="1"/>
    <col min="760" max="760" width="9.140625" style="602"/>
    <col min="761" max="762" width="12" style="602" customWidth="1"/>
    <col min="763" max="763" width="8.7109375" style="602" customWidth="1"/>
    <col min="764" max="764" width="9.42578125" style="602" customWidth="1"/>
    <col min="765" max="768" width="9.140625" style="602"/>
    <col min="769" max="769" width="22.7109375" style="602" customWidth="1"/>
    <col min="770" max="770" width="13.5703125" style="602" customWidth="1"/>
    <col min="771" max="771" width="12.5703125" style="602" customWidth="1"/>
    <col min="772" max="772" width="13" style="602" customWidth="1"/>
    <col min="773" max="773" width="15.85546875" style="602" customWidth="1"/>
    <col min="774" max="774" width="12" style="602" customWidth="1"/>
    <col min="775" max="775" width="12.7109375" style="602" customWidth="1"/>
    <col min="776" max="776" width="12.28515625" style="602" customWidth="1"/>
    <col min="777" max="777" width="12.85546875" style="602" customWidth="1"/>
    <col min="778" max="778" width="12.28515625" style="602" customWidth="1"/>
    <col min="779" max="779" width="11.42578125" style="602" customWidth="1"/>
    <col min="780" max="1001" width="9.140625" style="602"/>
    <col min="1002" max="1002" width="17.7109375" style="602" customWidth="1"/>
    <col min="1003" max="1003" width="9.85546875" style="602" customWidth="1"/>
    <col min="1004" max="1004" width="10" style="602" customWidth="1"/>
    <col min="1005" max="1005" width="12.140625" style="602" customWidth="1"/>
    <col min="1006" max="1006" width="13.140625" style="602" customWidth="1"/>
    <col min="1007" max="1007" width="9.140625" style="602"/>
    <col min="1008" max="1008" width="9.85546875" style="602" customWidth="1"/>
    <col min="1009" max="1009" width="11.42578125" style="602" customWidth="1"/>
    <col min="1010" max="1011" width="9.140625" style="602"/>
    <col min="1012" max="1012" width="10.42578125" style="602" customWidth="1"/>
    <col min="1013" max="1013" width="7.85546875" style="602" customWidth="1"/>
    <col min="1014" max="1014" width="9.140625" style="602"/>
    <col min="1015" max="1015" width="11.42578125" style="602" customWidth="1"/>
    <col min="1016" max="1016" width="9.140625" style="602"/>
    <col min="1017" max="1018" width="12" style="602" customWidth="1"/>
    <col min="1019" max="1019" width="8.7109375" style="602" customWidth="1"/>
    <col min="1020" max="1020" width="9.42578125" style="602" customWidth="1"/>
    <col min="1021" max="1024" width="9.140625" style="602"/>
    <col min="1025" max="1025" width="22.7109375" style="602" customWidth="1"/>
    <col min="1026" max="1026" width="13.5703125" style="602" customWidth="1"/>
    <col min="1027" max="1027" width="12.5703125" style="602" customWidth="1"/>
    <col min="1028" max="1028" width="13" style="602" customWidth="1"/>
    <col min="1029" max="1029" width="15.85546875" style="602" customWidth="1"/>
    <col min="1030" max="1030" width="12" style="602" customWidth="1"/>
    <col min="1031" max="1031" width="12.7109375" style="602" customWidth="1"/>
    <col min="1032" max="1032" width="12.28515625" style="602" customWidth="1"/>
    <col min="1033" max="1033" width="12.85546875" style="602" customWidth="1"/>
    <col min="1034" max="1034" width="12.28515625" style="602" customWidth="1"/>
    <col min="1035" max="1035" width="11.42578125" style="602" customWidth="1"/>
    <col min="1036" max="1257" width="9.140625" style="602"/>
    <col min="1258" max="1258" width="17.7109375" style="602" customWidth="1"/>
    <col min="1259" max="1259" width="9.85546875" style="602" customWidth="1"/>
    <col min="1260" max="1260" width="10" style="602" customWidth="1"/>
    <col min="1261" max="1261" width="12.140625" style="602" customWidth="1"/>
    <col min="1262" max="1262" width="13.140625" style="602" customWidth="1"/>
    <col min="1263" max="1263" width="9.140625" style="602"/>
    <col min="1264" max="1264" width="9.85546875" style="602" customWidth="1"/>
    <col min="1265" max="1265" width="11.42578125" style="602" customWidth="1"/>
    <col min="1266" max="1267" width="9.140625" style="602"/>
    <col min="1268" max="1268" width="10.42578125" style="602" customWidth="1"/>
    <col min="1269" max="1269" width="7.85546875" style="602" customWidth="1"/>
    <col min="1270" max="1270" width="9.140625" style="602"/>
    <col min="1271" max="1271" width="11.42578125" style="602" customWidth="1"/>
    <col min="1272" max="1272" width="9.140625" style="602"/>
    <col min="1273" max="1274" width="12" style="602" customWidth="1"/>
    <col min="1275" max="1275" width="8.7109375" style="602" customWidth="1"/>
    <col min="1276" max="1276" width="9.42578125" style="602" customWidth="1"/>
    <col min="1277" max="1280" width="9.140625" style="602"/>
    <col min="1281" max="1281" width="22.7109375" style="602" customWidth="1"/>
    <col min="1282" max="1282" width="13.5703125" style="602" customWidth="1"/>
    <col min="1283" max="1283" width="12.5703125" style="602" customWidth="1"/>
    <col min="1284" max="1284" width="13" style="602" customWidth="1"/>
    <col min="1285" max="1285" width="15.85546875" style="602" customWidth="1"/>
    <col min="1286" max="1286" width="12" style="602" customWidth="1"/>
    <col min="1287" max="1287" width="12.7109375" style="602" customWidth="1"/>
    <col min="1288" max="1288" width="12.28515625" style="602" customWidth="1"/>
    <col min="1289" max="1289" width="12.85546875" style="602" customWidth="1"/>
    <col min="1290" max="1290" width="12.28515625" style="602" customWidth="1"/>
    <col min="1291" max="1291" width="11.42578125" style="602" customWidth="1"/>
    <col min="1292" max="1513" width="9.140625" style="602"/>
    <col min="1514" max="1514" width="17.7109375" style="602" customWidth="1"/>
    <col min="1515" max="1515" width="9.85546875" style="602" customWidth="1"/>
    <col min="1516" max="1516" width="10" style="602" customWidth="1"/>
    <col min="1517" max="1517" width="12.140625" style="602" customWidth="1"/>
    <col min="1518" max="1518" width="13.140625" style="602" customWidth="1"/>
    <col min="1519" max="1519" width="9.140625" style="602"/>
    <col min="1520" max="1520" width="9.85546875" style="602" customWidth="1"/>
    <col min="1521" max="1521" width="11.42578125" style="602" customWidth="1"/>
    <col min="1522" max="1523" width="9.140625" style="602"/>
    <col min="1524" max="1524" width="10.42578125" style="602" customWidth="1"/>
    <col min="1525" max="1525" width="7.85546875" style="602" customWidth="1"/>
    <col min="1526" max="1526" width="9.140625" style="602"/>
    <col min="1527" max="1527" width="11.42578125" style="602" customWidth="1"/>
    <col min="1528" max="1528" width="9.140625" style="602"/>
    <col min="1529" max="1530" width="12" style="602" customWidth="1"/>
    <col min="1531" max="1531" width="8.7109375" style="602" customWidth="1"/>
    <col min="1532" max="1532" width="9.42578125" style="602" customWidth="1"/>
    <col min="1533" max="1536" width="9.140625" style="602"/>
    <col min="1537" max="1537" width="22.7109375" style="602" customWidth="1"/>
    <col min="1538" max="1538" width="13.5703125" style="602" customWidth="1"/>
    <col min="1539" max="1539" width="12.5703125" style="602" customWidth="1"/>
    <col min="1540" max="1540" width="13" style="602" customWidth="1"/>
    <col min="1541" max="1541" width="15.85546875" style="602" customWidth="1"/>
    <col min="1542" max="1542" width="12" style="602" customWidth="1"/>
    <col min="1543" max="1543" width="12.7109375" style="602" customWidth="1"/>
    <col min="1544" max="1544" width="12.28515625" style="602" customWidth="1"/>
    <col min="1545" max="1545" width="12.85546875" style="602" customWidth="1"/>
    <col min="1546" max="1546" width="12.28515625" style="602" customWidth="1"/>
    <col min="1547" max="1547" width="11.42578125" style="602" customWidth="1"/>
    <col min="1548" max="1769" width="9.140625" style="602"/>
    <col min="1770" max="1770" width="17.7109375" style="602" customWidth="1"/>
    <col min="1771" max="1771" width="9.85546875" style="602" customWidth="1"/>
    <col min="1772" max="1772" width="10" style="602" customWidth="1"/>
    <col min="1773" max="1773" width="12.140625" style="602" customWidth="1"/>
    <col min="1774" max="1774" width="13.140625" style="602" customWidth="1"/>
    <col min="1775" max="1775" width="9.140625" style="602"/>
    <col min="1776" max="1776" width="9.85546875" style="602" customWidth="1"/>
    <col min="1777" max="1777" width="11.42578125" style="602" customWidth="1"/>
    <col min="1778" max="1779" width="9.140625" style="602"/>
    <col min="1780" max="1780" width="10.42578125" style="602" customWidth="1"/>
    <col min="1781" max="1781" width="7.85546875" style="602" customWidth="1"/>
    <col min="1782" max="1782" width="9.140625" style="602"/>
    <col min="1783" max="1783" width="11.42578125" style="602" customWidth="1"/>
    <col min="1784" max="1784" width="9.140625" style="602"/>
    <col min="1785" max="1786" width="12" style="602" customWidth="1"/>
    <col min="1787" max="1787" width="8.7109375" style="602" customWidth="1"/>
    <col min="1788" max="1788" width="9.42578125" style="602" customWidth="1"/>
    <col min="1789" max="1792" width="9.140625" style="602"/>
    <col min="1793" max="1793" width="22.7109375" style="602" customWidth="1"/>
    <col min="1794" max="1794" width="13.5703125" style="602" customWidth="1"/>
    <col min="1795" max="1795" width="12.5703125" style="602" customWidth="1"/>
    <col min="1796" max="1796" width="13" style="602" customWidth="1"/>
    <col min="1797" max="1797" width="15.85546875" style="602" customWidth="1"/>
    <col min="1798" max="1798" width="12" style="602" customWidth="1"/>
    <col min="1799" max="1799" width="12.7109375" style="602" customWidth="1"/>
    <col min="1800" max="1800" width="12.28515625" style="602" customWidth="1"/>
    <col min="1801" max="1801" width="12.85546875" style="602" customWidth="1"/>
    <col min="1802" max="1802" width="12.28515625" style="602" customWidth="1"/>
    <col min="1803" max="1803" width="11.42578125" style="602" customWidth="1"/>
    <col min="1804" max="2025" width="9.140625" style="602"/>
    <col min="2026" max="2026" width="17.7109375" style="602" customWidth="1"/>
    <col min="2027" max="2027" width="9.85546875" style="602" customWidth="1"/>
    <col min="2028" max="2028" width="10" style="602" customWidth="1"/>
    <col min="2029" max="2029" width="12.140625" style="602" customWidth="1"/>
    <col min="2030" max="2030" width="13.140625" style="602" customWidth="1"/>
    <col min="2031" max="2031" width="9.140625" style="602"/>
    <col min="2032" max="2032" width="9.85546875" style="602" customWidth="1"/>
    <col min="2033" max="2033" width="11.42578125" style="602" customWidth="1"/>
    <col min="2034" max="2035" width="9.140625" style="602"/>
    <col min="2036" max="2036" width="10.42578125" style="602" customWidth="1"/>
    <col min="2037" max="2037" width="7.85546875" style="602" customWidth="1"/>
    <col min="2038" max="2038" width="9.140625" style="602"/>
    <col min="2039" max="2039" width="11.42578125" style="602" customWidth="1"/>
    <col min="2040" max="2040" width="9.140625" style="602"/>
    <col min="2041" max="2042" width="12" style="602" customWidth="1"/>
    <col min="2043" max="2043" width="8.7109375" style="602" customWidth="1"/>
    <col min="2044" max="2044" width="9.42578125" style="602" customWidth="1"/>
    <col min="2045" max="2048" width="9.140625" style="602"/>
    <col min="2049" max="2049" width="22.7109375" style="602" customWidth="1"/>
    <col min="2050" max="2050" width="13.5703125" style="602" customWidth="1"/>
    <col min="2051" max="2051" width="12.5703125" style="602" customWidth="1"/>
    <col min="2052" max="2052" width="13" style="602" customWidth="1"/>
    <col min="2053" max="2053" width="15.85546875" style="602" customWidth="1"/>
    <col min="2054" max="2054" width="12" style="602" customWidth="1"/>
    <col min="2055" max="2055" width="12.7109375" style="602" customWidth="1"/>
    <col min="2056" max="2056" width="12.28515625" style="602" customWidth="1"/>
    <col min="2057" max="2057" width="12.85546875" style="602" customWidth="1"/>
    <col min="2058" max="2058" width="12.28515625" style="602" customWidth="1"/>
    <col min="2059" max="2059" width="11.42578125" style="602" customWidth="1"/>
    <col min="2060" max="2281" width="9.140625" style="602"/>
    <col min="2282" max="2282" width="17.7109375" style="602" customWidth="1"/>
    <col min="2283" max="2283" width="9.85546875" style="602" customWidth="1"/>
    <col min="2284" max="2284" width="10" style="602" customWidth="1"/>
    <col min="2285" max="2285" width="12.140625" style="602" customWidth="1"/>
    <col min="2286" max="2286" width="13.140625" style="602" customWidth="1"/>
    <col min="2287" max="2287" width="9.140625" style="602"/>
    <col min="2288" max="2288" width="9.85546875" style="602" customWidth="1"/>
    <col min="2289" max="2289" width="11.42578125" style="602" customWidth="1"/>
    <col min="2290" max="2291" width="9.140625" style="602"/>
    <col min="2292" max="2292" width="10.42578125" style="602" customWidth="1"/>
    <col min="2293" max="2293" width="7.85546875" style="602" customWidth="1"/>
    <col min="2294" max="2294" width="9.140625" style="602"/>
    <col min="2295" max="2295" width="11.42578125" style="602" customWidth="1"/>
    <col min="2296" max="2296" width="9.140625" style="602"/>
    <col min="2297" max="2298" width="12" style="602" customWidth="1"/>
    <col min="2299" max="2299" width="8.7109375" style="602" customWidth="1"/>
    <col min="2300" max="2300" width="9.42578125" style="602" customWidth="1"/>
    <col min="2301" max="2304" width="9.140625" style="602"/>
    <col min="2305" max="2305" width="22.7109375" style="602" customWidth="1"/>
    <col min="2306" max="2306" width="13.5703125" style="602" customWidth="1"/>
    <col min="2307" max="2307" width="12.5703125" style="602" customWidth="1"/>
    <col min="2308" max="2308" width="13" style="602" customWidth="1"/>
    <col min="2309" max="2309" width="15.85546875" style="602" customWidth="1"/>
    <col min="2310" max="2310" width="12" style="602" customWidth="1"/>
    <col min="2311" max="2311" width="12.7109375" style="602" customWidth="1"/>
    <col min="2312" max="2312" width="12.28515625" style="602" customWidth="1"/>
    <col min="2313" max="2313" width="12.85546875" style="602" customWidth="1"/>
    <col min="2314" max="2314" width="12.28515625" style="602" customWidth="1"/>
    <col min="2315" max="2315" width="11.42578125" style="602" customWidth="1"/>
    <col min="2316" max="2537" width="9.140625" style="602"/>
    <col min="2538" max="2538" width="17.7109375" style="602" customWidth="1"/>
    <col min="2539" max="2539" width="9.85546875" style="602" customWidth="1"/>
    <col min="2540" max="2540" width="10" style="602" customWidth="1"/>
    <col min="2541" max="2541" width="12.140625" style="602" customWidth="1"/>
    <col min="2542" max="2542" width="13.140625" style="602" customWidth="1"/>
    <col min="2543" max="2543" width="9.140625" style="602"/>
    <col min="2544" max="2544" width="9.85546875" style="602" customWidth="1"/>
    <col min="2545" max="2545" width="11.42578125" style="602" customWidth="1"/>
    <col min="2546" max="2547" width="9.140625" style="602"/>
    <col min="2548" max="2548" width="10.42578125" style="602" customWidth="1"/>
    <col min="2549" max="2549" width="7.85546875" style="602" customWidth="1"/>
    <col min="2550" max="2550" width="9.140625" style="602"/>
    <col min="2551" max="2551" width="11.42578125" style="602" customWidth="1"/>
    <col min="2552" max="2552" width="9.140625" style="602"/>
    <col min="2553" max="2554" width="12" style="602" customWidth="1"/>
    <col min="2555" max="2555" width="8.7109375" style="602" customWidth="1"/>
    <col min="2556" max="2556" width="9.42578125" style="602" customWidth="1"/>
    <col min="2557" max="2560" width="9.140625" style="602"/>
    <col min="2561" max="2561" width="22.7109375" style="602" customWidth="1"/>
    <col min="2562" max="2562" width="13.5703125" style="602" customWidth="1"/>
    <col min="2563" max="2563" width="12.5703125" style="602" customWidth="1"/>
    <col min="2564" max="2564" width="13" style="602" customWidth="1"/>
    <col min="2565" max="2565" width="15.85546875" style="602" customWidth="1"/>
    <col min="2566" max="2566" width="12" style="602" customWidth="1"/>
    <col min="2567" max="2567" width="12.7109375" style="602" customWidth="1"/>
    <col min="2568" max="2568" width="12.28515625" style="602" customWidth="1"/>
    <col min="2569" max="2569" width="12.85546875" style="602" customWidth="1"/>
    <col min="2570" max="2570" width="12.28515625" style="602" customWidth="1"/>
    <col min="2571" max="2571" width="11.42578125" style="602" customWidth="1"/>
    <col min="2572" max="2793" width="9.140625" style="602"/>
    <col min="2794" max="2794" width="17.7109375" style="602" customWidth="1"/>
    <col min="2795" max="2795" width="9.85546875" style="602" customWidth="1"/>
    <col min="2796" max="2796" width="10" style="602" customWidth="1"/>
    <col min="2797" max="2797" width="12.140625" style="602" customWidth="1"/>
    <col min="2798" max="2798" width="13.140625" style="602" customWidth="1"/>
    <col min="2799" max="2799" width="9.140625" style="602"/>
    <col min="2800" max="2800" width="9.85546875" style="602" customWidth="1"/>
    <col min="2801" max="2801" width="11.42578125" style="602" customWidth="1"/>
    <col min="2802" max="2803" width="9.140625" style="602"/>
    <col min="2804" max="2804" width="10.42578125" style="602" customWidth="1"/>
    <col min="2805" max="2805" width="7.85546875" style="602" customWidth="1"/>
    <col min="2806" max="2806" width="9.140625" style="602"/>
    <col min="2807" max="2807" width="11.42578125" style="602" customWidth="1"/>
    <col min="2808" max="2808" width="9.140625" style="602"/>
    <col min="2809" max="2810" width="12" style="602" customWidth="1"/>
    <col min="2811" max="2811" width="8.7109375" style="602" customWidth="1"/>
    <col min="2812" max="2812" width="9.42578125" style="602" customWidth="1"/>
    <col min="2813" max="2816" width="9.140625" style="602"/>
    <col min="2817" max="2817" width="22.7109375" style="602" customWidth="1"/>
    <col min="2818" max="2818" width="13.5703125" style="602" customWidth="1"/>
    <col min="2819" max="2819" width="12.5703125" style="602" customWidth="1"/>
    <col min="2820" max="2820" width="13" style="602" customWidth="1"/>
    <col min="2821" max="2821" width="15.85546875" style="602" customWidth="1"/>
    <col min="2822" max="2822" width="12" style="602" customWidth="1"/>
    <col min="2823" max="2823" width="12.7109375" style="602" customWidth="1"/>
    <col min="2824" max="2824" width="12.28515625" style="602" customWidth="1"/>
    <col min="2825" max="2825" width="12.85546875" style="602" customWidth="1"/>
    <col min="2826" max="2826" width="12.28515625" style="602" customWidth="1"/>
    <col min="2827" max="2827" width="11.42578125" style="602" customWidth="1"/>
    <col min="2828" max="3049" width="9.140625" style="602"/>
    <col min="3050" max="3050" width="17.7109375" style="602" customWidth="1"/>
    <col min="3051" max="3051" width="9.85546875" style="602" customWidth="1"/>
    <col min="3052" max="3052" width="10" style="602" customWidth="1"/>
    <col min="3053" max="3053" width="12.140625" style="602" customWidth="1"/>
    <col min="3054" max="3054" width="13.140625" style="602" customWidth="1"/>
    <col min="3055" max="3055" width="9.140625" style="602"/>
    <col min="3056" max="3056" width="9.85546875" style="602" customWidth="1"/>
    <col min="3057" max="3057" width="11.42578125" style="602" customWidth="1"/>
    <col min="3058" max="3059" width="9.140625" style="602"/>
    <col min="3060" max="3060" width="10.42578125" style="602" customWidth="1"/>
    <col min="3061" max="3061" width="7.85546875" style="602" customWidth="1"/>
    <col min="3062" max="3062" width="9.140625" style="602"/>
    <col min="3063" max="3063" width="11.42578125" style="602" customWidth="1"/>
    <col min="3064" max="3064" width="9.140625" style="602"/>
    <col min="3065" max="3066" width="12" style="602" customWidth="1"/>
    <col min="3067" max="3067" width="8.7109375" style="602" customWidth="1"/>
    <col min="3068" max="3068" width="9.42578125" style="602" customWidth="1"/>
    <col min="3069" max="3072" width="9.140625" style="602"/>
    <col min="3073" max="3073" width="22.7109375" style="602" customWidth="1"/>
    <col min="3074" max="3074" width="13.5703125" style="602" customWidth="1"/>
    <col min="3075" max="3075" width="12.5703125" style="602" customWidth="1"/>
    <col min="3076" max="3076" width="13" style="602" customWidth="1"/>
    <col min="3077" max="3077" width="15.85546875" style="602" customWidth="1"/>
    <col min="3078" max="3078" width="12" style="602" customWidth="1"/>
    <col min="3079" max="3079" width="12.7109375" style="602" customWidth="1"/>
    <col min="3080" max="3080" width="12.28515625" style="602" customWidth="1"/>
    <col min="3081" max="3081" width="12.85546875" style="602" customWidth="1"/>
    <col min="3082" max="3082" width="12.28515625" style="602" customWidth="1"/>
    <col min="3083" max="3083" width="11.42578125" style="602" customWidth="1"/>
    <col min="3084" max="3305" width="9.140625" style="602"/>
    <col min="3306" max="3306" width="17.7109375" style="602" customWidth="1"/>
    <col min="3307" max="3307" width="9.85546875" style="602" customWidth="1"/>
    <col min="3308" max="3308" width="10" style="602" customWidth="1"/>
    <col min="3309" max="3309" width="12.140625" style="602" customWidth="1"/>
    <col min="3310" max="3310" width="13.140625" style="602" customWidth="1"/>
    <col min="3311" max="3311" width="9.140625" style="602"/>
    <col min="3312" max="3312" width="9.85546875" style="602" customWidth="1"/>
    <col min="3313" max="3313" width="11.42578125" style="602" customWidth="1"/>
    <col min="3314" max="3315" width="9.140625" style="602"/>
    <col min="3316" max="3316" width="10.42578125" style="602" customWidth="1"/>
    <col min="3317" max="3317" width="7.85546875" style="602" customWidth="1"/>
    <col min="3318" max="3318" width="9.140625" style="602"/>
    <col min="3319" max="3319" width="11.42578125" style="602" customWidth="1"/>
    <col min="3320" max="3320" width="9.140625" style="602"/>
    <col min="3321" max="3322" width="12" style="602" customWidth="1"/>
    <col min="3323" max="3323" width="8.7109375" style="602" customWidth="1"/>
    <col min="3324" max="3324" width="9.42578125" style="602" customWidth="1"/>
    <col min="3325" max="3328" width="9.140625" style="602"/>
    <col min="3329" max="3329" width="22.7109375" style="602" customWidth="1"/>
    <col min="3330" max="3330" width="13.5703125" style="602" customWidth="1"/>
    <col min="3331" max="3331" width="12.5703125" style="602" customWidth="1"/>
    <col min="3332" max="3332" width="13" style="602" customWidth="1"/>
    <col min="3333" max="3333" width="15.85546875" style="602" customWidth="1"/>
    <col min="3334" max="3334" width="12" style="602" customWidth="1"/>
    <col min="3335" max="3335" width="12.7109375" style="602" customWidth="1"/>
    <col min="3336" max="3336" width="12.28515625" style="602" customWidth="1"/>
    <col min="3337" max="3337" width="12.85546875" style="602" customWidth="1"/>
    <col min="3338" max="3338" width="12.28515625" style="602" customWidth="1"/>
    <col min="3339" max="3339" width="11.42578125" style="602" customWidth="1"/>
    <col min="3340" max="3561" width="9.140625" style="602"/>
    <col min="3562" max="3562" width="17.7109375" style="602" customWidth="1"/>
    <col min="3563" max="3563" width="9.85546875" style="602" customWidth="1"/>
    <col min="3564" max="3564" width="10" style="602" customWidth="1"/>
    <col min="3565" max="3565" width="12.140625" style="602" customWidth="1"/>
    <col min="3566" max="3566" width="13.140625" style="602" customWidth="1"/>
    <col min="3567" max="3567" width="9.140625" style="602"/>
    <col min="3568" max="3568" width="9.85546875" style="602" customWidth="1"/>
    <col min="3569" max="3569" width="11.42578125" style="602" customWidth="1"/>
    <col min="3570" max="3571" width="9.140625" style="602"/>
    <col min="3572" max="3572" width="10.42578125" style="602" customWidth="1"/>
    <col min="3573" max="3573" width="7.85546875" style="602" customWidth="1"/>
    <col min="3574" max="3574" width="9.140625" style="602"/>
    <col min="3575" max="3575" width="11.42578125" style="602" customWidth="1"/>
    <col min="3576" max="3576" width="9.140625" style="602"/>
    <col min="3577" max="3578" width="12" style="602" customWidth="1"/>
    <col min="3579" max="3579" width="8.7109375" style="602" customWidth="1"/>
    <col min="3580" max="3580" width="9.42578125" style="602" customWidth="1"/>
    <col min="3581" max="3584" width="9.140625" style="602"/>
    <col min="3585" max="3585" width="22.7109375" style="602" customWidth="1"/>
    <col min="3586" max="3586" width="13.5703125" style="602" customWidth="1"/>
    <col min="3587" max="3587" width="12.5703125" style="602" customWidth="1"/>
    <col min="3588" max="3588" width="13" style="602" customWidth="1"/>
    <col min="3589" max="3589" width="15.85546875" style="602" customWidth="1"/>
    <col min="3590" max="3590" width="12" style="602" customWidth="1"/>
    <col min="3591" max="3591" width="12.7109375" style="602" customWidth="1"/>
    <col min="3592" max="3592" width="12.28515625" style="602" customWidth="1"/>
    <col min="3593" max="3593" width="12.85546875" style="602" customWidth="1"/>
    <col min="3594" max="3594" width="12.28515625" style="602" customWidth="1"/>
    <col min="3595" max="3595" width="11.42578125" style="602" customWidth="1"/>
    <col min="3596" max="3817" width="9.140625" style="602"/>
    <col min="3818" max="3818" width="17.7109375" style="602" customWidth="1"/>
    <col min="3819" max="3819" width="9.85546875" style="602" customWidth="1"/>
    <col min="3820" max="3820" width="10" style="602" customWidth="1"/>
    <col min="3821" max="3821" width="12.140625" style="602" customWidth="1"/>
    <col min="3822" max="3822" width="13.140625" style="602" customWidth="1"/>
    <col min="3823" max="3823" width="9.140625" style="602"/>
    <col min="3824" max="3824" width="9.85546875" style="602" customWidth="1"/>
    <col min="3825" max="3825" width="11.42578125" style="602" customWidth="1"/>
    <col min="3826" max="3827" width="9.140625" style="602"/>
    <col min="3828" max="3828" width="10.42578125" style="602" customWidth="1"/>
    <col min="3829" max="3829" width="7.85546875" style="602" customWidth="1"/>
    <col min="3830" max="3830" width="9.140625" style="602"/>
    <col min="3831" max="3831" width="11.42578125" style="602" customWidth="1"/>
    <col min="3832" max="3832" width="9.140625" style="602"/>
    <col min="3833" max="3834" width="12" style="602" customWidth="1"/>
    <col min="3835" max="3835" width="8.7109375" style="602" customWidth="1"/>
    <col min="3836" max="3836" width="9.42578125" style="602" customWidth="1"/>
    <col min="3837" max="3840" width="9.140625" style="602"/>
    <col min="3841" max="3841" width="22.7109375" style="602" customWidth="1"/>
    <col min="3842" max="3842" width="13.5703125" style="602" customWidth="1"/>
    <col min="3843" max="3843" width="12.5703125" style="602" customWidth="1"/>
    <col min="3844" max="3844" width="13" style="602" customWidth="1"/>
    <col min="3845" max="3845" width="15.85546875" style="602" customWidth="1"/>
    <col min="3846" max="3846" width="12" style="602" customWidth="1"/>
    <col min="3847" max="3847" width="12.7109375" style="602" customWidth="1"/>
    <col min="3848" max="3848" width="12.28515625" style="602" customWidth="1"/>
    <col min="3849" max="3849" width="12.85546875" style="602" customWidth="1"/>
    <col min="3850" max="3850" width="12.28515625" style="602" customWidth="1"/>
    <col min="3851" max="3851" width="11.42578125" style="602" customWidth="1"/>
    <col min="3852" max="4073" width="9.140625" style="602"/>
    <col min="4074" max="4074" width="17.7109375" style="602" customWidth="1"/>
    <col min="4075" max="4075" width="9.85546875" style="602" customWidth="1"/>
    <col min="4076" max="4076" width="10" style="602" customWidth="1"/>
    <col min="4077" max="4077" width="12.140625" style="602" customWidth="1"/>
    <col min="4078" max="4078" width="13.140625" style="602" customWidth="1"/>
    <col min="4079" max="4079" width="9.140625" style="602"/>
    <col min="4080" max="4080" width="9.85546875" style="602" customWidth="1"/>
    <col min="4081" max="4081" width="11.42578125" style="602" customWidth="1"/>
    <col min="4082" max="4083" width="9.140625" style="602"/>
    <col min="4084" max="4084" width="10.42578125" style="602" customWidth="1"/>
    <col min="4085" max="4085" width="7.85546875" style="602" customWidth="1"/>
    <col min="4086" max="4086" width="9.140625" style="602"/>
    <col min="4087" max="4087" width="11.42578125" style="602" customWidth="1"/>
    <col min="4088" max="4088" width="9.140625" style="602"/>
    <col min="4089" max="4090" width="12" style="602" customWidth="1"/>
    <col min="4091" max="4091" width="8.7109375" style="602" customWidth="1"/>
    <col min="4092" max="4092" width="9.42578125" style="602" customWidth="1"/>
    <col min="4093" max="4096" width="9.140625" style="602"/>
    <col min="4097" max="4097" width="22.7109375" style="602" customWidth="1"/>
    <col min="4098" max="4098" width="13.5703125" style="602" customWidth="1"/>
    <col min="4099" max="4099" width="12.5703125" style="602" customWidth="1"/>
    <col min="4100" max="4100" width="13" style="602" customWidth="1"/>
    <col min="4101" max="4101" width="15.85546875" style="602" customWidth="1"/>
    <col min="4102" max="4102" width="12" style="602" customWidth="1"/>
    <col min="4103" max="4103" width="12.7109375" style="602" customWidth="1"/>
    <col min="4104" max="4104" width="12.28515625" style="602" customWidth="1"/>
    <col min="4105" max="4105" width="12.85546875" style="602" customWidth="1"/>
    <col min="4106" max="4106" width="12.28515625" style="602" customWidth="1"/>
    <col min="4107" max="4107" width="11.42578125" style="602" customWidth="1"/>
    <col min="4108" max="4329" width="9.140625" style="602"/>
    <col min="4330" max="4330" width="17.7109375" style="602" customWidth="1"/>
    <col min="4331" max="4331" width="9.85546875" style="602" customWidth="1"/>
    <col min="4332" max="4332" width="10" style="602" customWidth="1"/>
    <col min="4333" max="4333" width="12.140625" style="602" customWidth="1"/>
    <col min="4334" max="4334" width="13.140625" style="602" customWidth="1"/>
    <col min="4335" max="4335" width="9.140625" style="602"/>
    <col min="4336" max="4336" width="9.85546875" style="602" customWidth="1"/>
    <col min="4337" max="4337" width="11.42578125" style="602" customWidth="1"/>
    <col min="4338" max="4339" width="9.140625" style="602"/>
    <col min="4340" max="4340" width="10.42578125" style="602" customWidth="1"/>
    <col min="4341" max="4341" width="7.85546875" style="602" customWidth="1"/>
    <col min="4342" max="4342" width="9.140625" style="602"/>
    <col min="4343" max="4343" width="11.42578125" style="602" customWidth="1"/>
    <col min="4344" max="4344" width="9.140625" style="602"/>
    <col min="4345" max="4346" width="12" style="602" customWidth="1"/>
    <col min="4347" max="4347" width="8.7109375" style="602" customWidth="1"/>
    <col min="4348" max="4348" width="9.42578125" style="602" customWidth="1"/>
    <col min="4349" max="4352" width="9.140625" style="602"/>
    <col min="4353" max="4353" width="22.7109375" style="602" customWidth="1"/>
    <col min="4354" max="4354" width="13.5703125" style="602" customWidth="1"/>
    <col min="4355" max="4355" width="12.5703125" style="602" customWidth="1"/>
    <col min="4356" max="4356" width="13" style="602" customWidth="1"/>
    <col min="4357" max="4357" width="15.85546875" style="602" customWidth="1"/>
    <col min="4358" max="4358" width="12" style="602" customWidth="1"/>
    <col min="4359" max="4359" width="12.7109375" style="602" customWidth="1"/>
    <col min="4360" max="4360" width="12.28515625" style="602" customWidth="1"/>
    <col min="4361" max="4361" width="12.85546875" style="602" customWidth="1"/>
    <col min="4362" max="4362" width="12.28515625" style="602" customWidth="1"/>
    <col min="4363" max="4363" width="11.42578125" style="602" customWidth="1"/>
    <col min="4364" max="4585" width="9.140625" style="602"/>
    <col min="4586" max="4586" width="17.7109375" style="602" customWidth="1"/>
    <col min="4587" max="4587" width="9.85546875" style="602" customWidth="1"/>
    <col min="4588" max="4588" width="10" style="602" customWidth="1"/>
    <col min="4589" max="4589" width="12.140625" style="602" customWidth="1"/>
    <col min="4590" max="4590" width="13.140625" style="602" customWidth="1"/>
    <col min="4591" max="4591" width="9.140625" style="602"/>
    <col min="4592" max="4592" width="9.85546875" style="602" customWidth="1"/>
    <col min="4593" max="4593" width="11.42578125" style="602" customWidth="1"/>
    <col min="4594" max="4595" width="9.140625" style="602"/>
    <col min="4596" max="4596" width="10.42578125" style="602" customWidth="1"/>
    <col min="4597" max="4597" width="7.85546875" style="602" customWidth="1"/>
    <col min="4598" max="4598" width="9.140625" style="602"/>
    <col min="4599" max="4599" width="11.42578125" style="602" customWidth="1"/>
    <col min="4600" max="4600" width="9.140625" style="602"/>
    <col min="4601" max="4602" width="12" style="602" customWidth="1"/>
    <col min="4603" max="4603" width="8.7109375" style="602" customWidth="1"/>
    <col min="4604" max="4604" width="9.42578125" style="602" customWidth="1"/>
    <col min="4605" max="4608" width="9.140625" style="602"/>
    <col min="4609" max="4609" width="22.7109375" style="602" customWidth="1"/>
    <col min="4610" max="4610" width="13.5703125" style="602" customWidth="1"/>
    <col min="4611" max="4611" width="12.5703125" style="602" customWidth="1"/>
    <col min="4612" max="4612" width="13" style="602" customWidth="1"/>
    <col min="4613" max="4613" width="15.85546875" style="602" customWidth="1"/>
    <col min="4614" max="4614" width="12" style="602" customWidth="1"/>
    <col min="4615" max="4615" width="12.7109375" style="602" customWidth="1"/>
    <col min="4616" max="4616" width="12.28515625" style="602" customWidth="1"/>
    <col min="4617" max="4617" width="12.85546875" style="602" customWidth="1"/>
    <col min="4618" max="4618" width="12.28515625" style="602" customWidth="1"/>
    <col min="4619" max="4619" width="11.42578125" style="602" customWidth="1"/>
    <col min="4620" max="4841" width="9.140625" style="602"/>
    <col min="4842" max="4842" width="17.7109375" style="602" customWidth="1"/>
    <col min="4843" max="4843" width="9.85546875" style="602" customWidth="1"/>
    <col min="4844" max="4844" width="10" style="602" customWidth="1"/>
    <col min="4845" max="4845" width="12.140625" style="602" customWidth="1"/>
    <col min="4846" max="4846" width="13.140625" style="602" customWidth="1"/>
    <col min="4847" max="4847" width="9.140625" style="602"/>
    <col min="4848" max="4848" width="9.85546875" style="602" customWidth="1"/>
    <col min="4849" max="4849" width="11.42578125" style="602" customWidth="1"/>
    <col min="4850" max="4851" width="9.140625" style="602"/>
    <col min="4852" max="4852" width="10.42578125" style="602" customWidth="1"/>
    <col min="4853" max="4853" width="7.85546875" style="602" customWidth="1"/>
    <col min="4854" max="4854" width="9.140625" style="602"/>
    <col min="4855" max="4855" width="11.42578125" style="602" customWidth="1"/>
    <col min="4856" max="4856" width="9.140625" style="602"/>
    <col min="4857" max="4858" width="12" style="602" customWidth="1"/>
    <col min="4859" max="4859" width="8.7109375" style="602" customWidth="1"/>
    <col min="4860" max="4860" width="9.42578125" style="602" customWidth="1"/>
    <col min="4861" max="4864" width="9.140625" style="602"/>
    <col min="4865" max="4865" width="22.7109375" style="602" customWidth="1"/>
    <col min="4866" max="4866" width="13.5703125" style="602" customWidth="1"/>
    <col min="4867" max="4867" width="12.5703125" style="602" customWidth="1"/>
    <col min="4868" max="4868" width="13" style="602" customWidth="1"/>
    <col min="4869" max="4869" width="15.85546875" style="602" customWidth="1"/>
    <col min="4870" max="4870" width="12" style="602" customWidth="1"/>
    <col min="4871" max="4871" width="12.7109375" style="602" customWidth="1"/>
    <col min="4872" max="4872" width="12.28515625" style="602" customWidth="1"/>
    <col min="4873" max="4873" width="12.85546875" style="602" customWidth="1"/>
    <col min="4874" max="4874" width="12.28515625" style="602" customWidth="1"/>
    <col min="4875" max="4875" width="11.42578125" style="602" customWidth="1"/>
    <col min="4876" max="5097" width="9.140625" style="602"/>
    <col min="5098" max="5098" width="17.7109375" style="602" customWidth="1"/>
    <col min="5099" max="5099" width="9.85546875" style="602" customWidth="1"/>
    <col min="5100" max="5100" width="10" style="602" customWidth="1"/>
    <col min="5101" max="5101" width="12.140625" style="602" customWidth="1"/>
    <col min="5102" max="5102" width="13.140625" style="602" customWidth="1"/>
    <col min="5103" max="5103" width="9.140625" style="602"/>
    <col min="5104" max="5104" width="9.85546875" style="602" customWidth="1"/>
    <col min="5105" max="5105" width="11.42578125" style="602" customWidth="1"/>
    <col min="5106" max="5107" width="9.140625" style="602"/>
    <col min="5108" max="5108" width="10.42578125" style="602" customWidth="1"/>
    <col min="5109" max="5109" width="7.85546875" style="602" customWidth="1"/>
    <col min="5110" max="5110" width="9.140625" style="602"/>
    <col min="5111" max="5111" width="11.42578125" style="602" customWidth="1"/>
    <col min="5112" max="5112" width="9.140625" style="602"/>
    <col min="5113" max="5114" width="12" style="602" customWidth="1"/>
    <col min="5115" max="5115" width="8.7109375" style="602" customWidth="1"/>
    <col min="5116" max="5116" width="9.42578125" style="602" customWidth="1"/>
    <col min="5117" max="5120" width="9.140625" style="602"/>
    <col min="5121" max="5121" width="22.7109375" style="602" customWidth="1"/>
    <col min="5122" max="5122" width="13.5703125" style="602" customWidth="1"/>
    <col min="5123" max="5123" width="12.5703125" style="602" customWidth="1"/>
    <col min="5124" max="5124" width="13" style="602" customWidth="1"/>
    <col min="5125" max="5125" width="15.85546875" style="602" customWidth="1"/>
    <col min="5126" max="5126" width="12" style="602" customWidth="1"/>
    <col min="5127" max="5127" width="12.7109375" style="602" customWidth="1"/>
    <col min="5128" max="5128" width="12.28515625" style="602" customWidth="1"/>
    <col min="5129" max="5129" width="12.85546875" style="602" customWidth="1"/>
    <col min="5130" max="5130" width="12.28515625" style="602" customWidth="1"/>
    <col min="5131" max="5131" width="11.42578125" style="602" customWidth="1"/>
    <col min="5132" max="5353" width="9.140625" style="602"/>
    <col min="5354" max="5354" width="17.7109375" style="602" customWidth="1"/>
    <col min="5355" max="5355" width="9.85546875" style="602" customWidth="1"/>
    <col min="5356" max="5356" width="10" style="602" customWidth="1"/>
    <col min="5357" max="5357" width="12.140625" style="602" customWidth="1"/>
    <col min="5358" max="5358" width="13.140625" style="602" customWidth="1"/>
    <col min="5359" max="5359" width="9.140625" style="602"/>
    <col min="5360" max="5360" width="9.85546875" style="602" customWidth="1"/>
    <col min="5361" max="5361" width="11.42578125" style="602" customWidth="1"/>
    <col min="5362" max="5363" width="9.140625" style="602"/>
    <col min="5364" max="5364" width="10.42578125" style="602" customWidth="1"/>
    <col min="5365" max="5365" width="7.85546875" style="602" customWidth="1"/>
    <col min="5366" max="5366" width="9.140625" style="602"/>
    <col min="5367" max="5367" width="11.42578125" style="602" customWidth="1"/>
    <col min="5368" max="5368" width="9.140625" style="602"/>
    <col min="5369" max="5370" width="12" style="602" customWidth="1"/>
    <col min="5371" max="5371" width="8.7109375" style="602" customWidth="1"/>
    <col min="5372" max="5372" width="9.42578125" style="602" customWidth="1"/>
    <col min="5373" max="5376" width="9.140625" style="602"/>
    <col min="5377" max="5377" width="22.7109375" style="602" customWidth="1"/>
    <col min="5378" max="5378" width="13.5703125" style="602" customWidth="1"/>
    <col min="5379" max="5379" width="12.5703125" style="602" customWidth="1"/>
    <col min="5380" max="5380" width="13" style="602" customWidth="1"/>
    <col min="5381" max="5381" width="15.85546875" style="602" customWidth="1"/>
    <col min="5382" max="5382" width="12" style="602" customWidth="1"/>
    <col min="5383" max="5383" width="12.7109375" style="602" customWidth="1"/>
    <col min="5384" max="5384" width="12.28515625" style="602" customWidth="1"/>
    <col min="5385" max="5385" width="12.85546875" style="602" customWidth="1"/>
    <col min="5386" max="5386" width="12.28515625" style="602" customWidth="1"/>
    <col min="5387" max="5387" width="11.42578125" style="602" customWidth="1"/>
    <col min="5388" max="5609" width="9.140625" style="602"/>
    <col min="5610" max="5610" width="17.7109375" style="602" customWidth="1"/>
    <col min="5611" max="5611" width="9.85546875" style="602" customWidth="1"/>
    <col min="5612" max="5612" width="10" style="602" customWidth="1"/>
    <col min="5613" max="5613" width="12.140625" style="602" customWidth="1"/>
    <col min="5614" max="5614" width="13.140625" style="602" customWidth="1"/>
    <col min="5615" max="5615" width="9.140625" style="602"/>
    <col min="5616" max="5616" width="9.85546875" style="602" customWidth="1"/>
    <col min="5617" max="5617" width="11.42578125" style="602" customWidth="1"/>
    <col min="5618" max="5619" width="9.140625" style="602"/>
    <col min="5620" max="5620" width="10.42578125" style="602" customWidth="1"/>
    <col min="5621" max="5621" width="7.85546875" style="602" customWidth="1"/>
    <col min="5622" max="5622" width="9.140625" style="602"/>
    <col min="5623" max="5623" width="11.42578125" style="602" customWidth="1"/>
    <col min="5624" max="5624" width="9.140625" style="602"/>
    <col min="5625" max="5626" width="12" style="602" customWidth="1"/>
    <col min="5627" max="5627" width="8.7109375" style="602" customWidth="1"/>
    <col min="5628" max="5628" width="9.42578125" style="602" customWidth="1"/>
    <col min="5629" max="5632" width="9.140625" style="602"/>
    <col min="5633" max="5633" width="22.7109375" style="602" customWidth="1"/>
    <col min="5634" max="5634" width="13.5703125" style="602" customWidth="1"/>
    <col min="5635" max="5635" width="12.5703125" style="602" customWidth="1"/>
    <col min="5636" max="5636" width="13" style="602" customWidth="1"/>
    <col min="5637" max="5637" width="15.85546875" style="602" customWidth="1"/>
    <col min="5638" max="5638" width="12" style="602" customWidth="1"/>
    <col min="5639" max="5639" width="12.7109375" style="602" customWidth="1"/>
    <col min="5640" max="5640" width="12.28515625" style="602" customWidth="1"/>
    <col min="5641" max="5641" width="12.85546875" style="602" customWidth="1"/>
    <col min="5642" max="5642" width="12.28515625" style="602" customWidth="1"/>
    <col min="5643" max="5643" width="11.42578125" style="602" customWidth="1"/>
    <col min="5644" max="5865" width="9.140625" style="602"/>
    <col min="5866" max="5866" width="17.7109375" style="602" customWidth="1"/>
    <col min="5867" max="5867" width="9.85546875" style="602" customWidth="1"/>
    <col min="5868" max="5868" width="10" style="602" customWidth="1"/>
    <col min="5869" max="5869" width="12.140625" style="602" customWidth="1"/>
    <col min="5870" max="5870" width="13.140625" style="602" customWidth="1"/>
    <col min="5871" max="5871" width="9.140625" style="602"/>
    <col min="5872" max="5872" width="9.85546875" style="602" customWidth="1"/>
    <col min="5873" max="5873" width="11.42578125" style="602" customWidth="1"/>
    <col min="5874" max="5875" width="9.140625" style="602"/>
    <col min="5876" max="5876" width="10.42578125" style="602" customWidth="1"/>
    <col min="5877" max="5877" width="7.85546875" style="602" customWidth="1"/>
    <col min="5878" max="5878" width="9.140625" style="602"/>
    <col min="5879" max="5879" width="11.42578125" style="602" customWidth="1"/>
    <col min="5880" max="5880" width="9.140625" style="602"/>
    <col min="5881" max="5882" width="12" style="602" customWidth="1"/>
    <col min="5883" max="5883" width="8.7109375" style="602" customWidth="1"/>
    <col min="5884" max="5884" width="9.42578125" style="602" customWidth="1"/>
    <col min="5885" max="5888" width="9.140625" style="602"/>
    <col min="5889" max="5889" width="22.7109375" style="602" customWidth="1"/>
    <col min="5890" max="5890" width="13.5703125" style="602" customWidth="1"/>
    <col min="5891" max="5891" width="12.5703125" style="602" customWidth="1"/>
    <col min="5892" max="5892" width="13" style="602" customWidth="1"/>
    <col min="5893" max="5893" width="15.85546875" style="602" customWidth="1"/>
    <col min="5894" max="5894" width="12" style="602" customWidth="1"/>
    <col min="5895" max="5895" width="12.7109375" style="602" customWidth="1"/>
    <col min="5896" max="5896" width="12.28515625" style="602" customWidth="1"/>
    <col min="5897" max="5897" width="12.85546875" style="602" customWidth="1"/>
    <col min="5898" max="5898" width="12.28515625" style="602" customWidth="1"/>
    <col min="5899" max="5899" width="11.42578125" style="602" customWidth="1"/>
    <col min="5900" max="6121" width="9.140625" style="602"/>
    <col min="6122" max="6122" width="17.7109375" style="602" customWidth="1"/>
    <col min="6123" max="6123" width="9.85546875" style="602" customWidth="1"/>
    <col min="6124" max="6124" width="10" style="602" customWidth="1"/>
    <col min="6125" max="6125" width="12.140625" style="602" customWidth="1"/>
    <col min="6126" max="6126" width="13.140625" style="602" customWidth="1"/>
    <col min="6127" max="6127" width="9.140625" style="602"/>
    <col min="6128" max="6128" width="9.85546875" style="602" customWidth="1"/>
    <col min="6129" max="6129" width="11.42578125" style="602" customWidth="1"/>
    <col min="6130" max="6131" width="9.140625" style="602"/>
    <col min="6132" max="6132" width="10.42578125" style="602" customWidth="1"/>
    <col min="6133" max="6133" width="7.85546875" style="602" customWidth="1"/>
    <col min="6134" max="6134" width="9.140625" style="602"/>
    <col min="6135" max="6135" width="11.42578125" style="602" customWidth="1"/>
    <col min="6136" max="6136" width="9.140625" style="602"/>
    <col min="6137" max="6138" width="12" style="602" customWidth="1"/>
    <col min="6139" max="6139" width="8.7109375" style="602" customWidth="1"/>
    <col min="6140" max="6140" width="9.42578125" style="602" customWidth="1"/>
    <col min="6141" max="6144" width="9.140625" style="602"/>
    <col min="6145" max="6145" width="22.7109375" style="602" customWidth="1"/>
    <col min="6146" max="6146" width="13.5703125" style="602" customWidth="1"/>
    <col min="6147" max="6147" width="12.5703125" style="602" customWidth="1"/>
    <col min="6148" max="6148" width="13" style="602" customWidth="1"/>
    <col min="6149" max="6149" width="15.85546875" style="602" customWidth="1"/>
    <col min="6150" max="6150" width="12" style="602" customWidth="1"/>
    <col min="6151" max="6151" width="12.7109375" style="602" customWidth="1"/>
    <col min="6152" max="6152" width="12.28515625" style="602" customWidth="1"/>
    <col min="6153" max="6153" width="12.85546875" style="602" customWidth="1"/>
    <col min="6154" max="6154" width="12.28515625" style="602" customWidth="1"/>
    <col min="6155" max="6155" width="11.42578125" style="602" customWidth="1"/>
    <col min="6156" max="6377" width="9.140625" style="602"/>
    <col min="6378" max="6378" width="17.7109375" style="602" customWidth="1"/>
    <col min="6379" max="6379" width="9.85546875" style="602" customWidth="1"/>
    <col min="6380" max="6380" width="10" style="602" customWidth="1"/>
    <col min="6381" max="6381" width="12.140625" style="602" customWidth="1"/>
    <col min="6382" max="6382" width="13.140625" style="602" customWidth="1"/>
    <col min="6383" max="6383" width="9.140625" style="602"/>
    <col min="6384" max="6384" width="9.85546875" style="602" customWidth="1"/>
    <col min="6385" max="6385" width="11.42578125" style="602" customWidth="1"/>
    <col min="6386" max="6387" width="9.140625" style="602"/>
    <col min="6388" max="6388" width="10.42578125" style="602" customWidth="1"/>
    <col min="6389" max="6389" width="7.85546875" style="602" customWidth="1"/>
    <col min="6390" max="6390" width="9.140625" style="602"/>
    <col min="6391" max="6391" width="11.42578125" style="602" customWidth="1"/>
    <col min="6392" max="6392" width="9.140625" style="602"/>
    <col min="6393" max="6394" width="12" style="602" customWidth="1"/>
    <col min="6395" max="6395" width="8.7109375" style="602" customWidth="1"/>
    <col min="6396" max="6396" width="9.42578125" style="602" customWidth="1"/>
    <col min="6397" max="6400" width="9.140625" style="602"/>
    <col min="6401" max="6401" width="22.7109375" style="602" customWidth="1"/>
    <col min="6402" max="6402" width="13.5703125" style="602" customWidth="1"/>
    <col min="6403" max="6403" width="12.5703125" style="602" customWidth="1"/>
    <col min="6404" max="6404" width="13" style="602" customWidth="1"/>
    <col min="6405" max="6405" width="15.85546875" style="602" customWidth="1"/>
    <col min="6406" max="6406" width="12" style="602" customWidth="1"/>
    <col min="6407" max="6407" width="12.7109375" style="602" customWidth="1"/>
    <col min="6408" max="6408" width="12.28515625" style="602" customWidth="1"/>
    <col min="6409" max="6409" width="12.85546875" style="602" customWidth="1"/>
    <col min="6410" max="6410" width="12.28515625" style="602" customWidth="1"/>
    <col min="6411" max="6411" width="11.42578125" style="602" customWidth="1"/>
    <col min="6412" max="6633" width="9.140625" style="602"/>
    <col min="6634" max="6634" width="17.7109375" style="602" customWidth="1"/>
    <col min="6635" max="6635" width="9.85546875" style="602" customWidth="1"/>
    <col min="6636" max="6636" width="10" style="602" customWidth="1"/>
    <col min="6637" max="6637" width="12.140625" style="602" customWidth="1"/>
    <col min="6638" max="6638" width="13.140625" style="602" customWidth="1"/>
    <col min="6639" max="6639" width="9.140625" style="602"/>
    <col min="6640" max="6640" width="9.85546875" style="602" customWidth="1"/>
    <col min="6641" max="6641" width="11.42578125" style="602" customWidth="1"/>
    <col min="6642" max="6643" width="9.140625" style="602"/>
    <col min="6644" max="6644" width="10.42578125" style="602" customWidth="1"/>
    <col min="6645" max="6645" width="7.85546875" style="602" customWidth="1"/>
    <col min="6646" max="6646" width="9.140625" style="602"/>
    <col min="6647" max="6647" width="11.42578125" style="602" customWidth="1"/>
    <col min="6648" max="6648" width="9.140625" style="602"/>
    <col min="6649" max="6650" width="12" style="602" customWidth="1"/>
    <col min="6651" max="6651" width="8.7109375" style="602" customWidth="1"/>
    <col min="6652" max="6652" width="9.42578125" style="602" customWidth="1"/>
    <col min="6653" max="6656" width="9.140625" style="602"/>
    <col min="6657" max="6657" width="22.7109375" style="602" customWidth="1"/>
    <col min="6658" max="6658" width="13.5703125" style="602" customWidth="1"/>
    <col min="6659" max="6659" width="12.5703125" style="602" customWidth="1"/>
    <col min="6660" max="6660" width="13" style="602" customWidth="1"/>
    <col min="6661" max="6661" width="15.85546875" style="602" customWidth="1"/>
    <col min="6662" max="6662" width="12" style="602" customWidth="1"/>
    <col min="6663" max="6663" width="12.7109375" style="602" customWidth="1"/>
    <col min="6664" max="6664" width="12.28515625" style="602" customWidth="1"/>
    <col min="6665" max="6665" width="12.85546875" style="602" customWidth="1"/>
    <col min="6666" max="6666" width="12.28515625" style="602" customWidth="1"/>
    <col min="6667" max="6667" width="11.42578125" style="602" customWidth="1"/>
    <col min="6668" max="6889" width="9.140625" style="602"/>
    <col min="6890" max="6890" width="17.7109375" style="602" customWidth="1"/>
    <col min="6891" max="6891" width="9.85546875" style="602" customWidth="1"/>
    <col min="6892" max="6892" width="10" style="602" customWidth="1"/>
    <col min="6893" max="6893" width="12.140625" style="602" customWidth="1"/>
    <col min="6894" max="6894" width="13.140625" style="602" customWidth="1"/>
    <col min="6895" max="6895" width="9.140625" style="602"/>
    <col min="6896" max="6896" width="9.85546875" style="602" customWidth="1"/>
    <col min="6897" max="6897" width="11.42578125" style="602" customWidth="1"/>
    <col min="6898" max="6899" width="9.140625" style="602"/>
    <col min="6900" max="6900" width="10.42578125" style="602" customWidth="1"/>
    <col min="6901" max="6901" width="7.85546875" style="602" customWidth="1"/>
    <col min="6902" max="6902" width="9.140625" style="602"/>
    <col min="6903" max="6903" width="11.42578125" style="602" customWidth="1"/>
    <col min="6904" max="6904" width="9.140625" style="602"/>
    <col min="6905" max="6906" width="12" style="602" customWidth="1"/>
    <col min="6907" max="6907" width="8.7109375" style="602" customWidth="1"/>
    <col min="6908" max="6908" width="9.42578125" style="602" customWidth="1"/>
    <col min="6909" max="6912" width="9.140625" style="602"/>
    <col min="6913" max="6913" width="22.7109375" style="602" customWidth="1"/>
    <col min="6914" max="6914" width="13.5703125" style="602" customWidth="1"/>
    <col min="6915" max="6915" width="12.5703125" style="602" customWidth="1"/>
    <col min="6916" max="6916" width="13" style="602" customWidth="1"/>
    <col min="6917" max="6917" width="15.85546875" style="602" customWidth="1"/>
    <col min="6918" max="6918" width="12" style="602" customWidth="1"/>
    <col min="6919" max="6919" width="12.7109375" style="602" customWidth="1"/>
    <col min="6920" max="6920" width="12.28515625" style="602" customWidth="1"/>
    <col min="6921" max="6921" width="12.85546875" style="602" customWidth="1"/>
    <col min="6922" max="6922" width="12.28515625" style="602" customWidth="1"/>
    <col min="6923" max="6923" width="11.42578125" style="602" customWidth="1"/>
    <col min="6924" max="7145" width="9.140625" style="602"/>
    <col min="7146" max="7146" width="17.7109375" style="602" customWidth="1"/>
    <col min="7147" max="7147" width="9.85546875" style="602" customWidth="1"/>
    <col min="7148" max="7148" width="10" style="602" customWidth="1"/>
    <col min="7149" max="7149" width="12.140625" style="602" customWidth="1"/>
    <col min="7150" max="7150" width="13.140625" style="602" customWidth="1"/>
    <col min="7151" max="7151" width="9.140625" style="602"/>
    <col min="7152" max="7152" width="9.85546875" style="602" customWidth="1"/>
    <col min="7153" max="7153" width="11.42578125" style="602" customWidth="1"/>
    <col min="7154" max="7155" width="9.140625" style="602"/>
    <col min="7156" max="7156" width="10.42578125" style="602" customWidth="1"/>
    <col min="7157" max="7157" width="7.85546875" style="602" customWidth="1"/>
    <col min="7158" max="7158" width="9.140625" style="602"/>
    <col min="7159" max="7159" width="11.42578125" style="602" customWidth="1"/>
    <col min="7160" max="7160" width="9.140625" style="602"/>
    <col min="7161" max="7162" width="12" style="602" customWidth="1"/>
    <col min="7163" max="7163" width="8.7109375" style="602" customWidth="1"/>
    <col min="7164" max="7164" width="9.42578125" style="602" customWidth="1"/>
    <col min="7165" max="7168" width="9.140625" style="602"/>
    <col min="7169" max="7169" width="22.7109375" style="602" customWidth="1"/>
    <col min="7170" max="7170" width="13.5703125" style="602" customWidth="1"/>
    <col min="7171" max="7171" width="12.5703125" style="602" customWidth="1"/>
    <col min="7172" max="7172" width="13" style="602" customWidth="1"/>
    <col min="7173" max="7173" width="15.85546875" style="602" customWidth="1"/>
    <col min="7174" max="7174" width="12" style="602" customWidth="1"/>
    <col min="7175" max="7175" width="12.7109375" style="602" customWidth="1"/>
    <col min="7176" max="7176" width="12.28515625" style="602" customWidth="1"/>
    <col min="7177" max="7177" width="12.85546875" style="602" customWidth="1"/>
    <col min="7178" max="7178" width="12.28515625" style="602" customWidth="1"/>
    <col min="7179" max="7179" width="11.42578125" style="602" customWidth="1"/>
    <col min="7180" max="7401" width="9.140625" style="602"/>
    <col min="7402" max="7402" width="17.7109375" style="602" customWidth="1"/>
    <col min="7403" max="7403" width="9.85546875" style="602" customWidth="1"/>
    <col min="7404" max="7404" width="10" style="602" customWidth="1"/>
    <col min="7405" max="7405" width="12.140625" style="602" customWidth="1"/>
    <col min="7406" max="7406" width="13.140625" style="602" customWidth="1"/>
    <col min="7407" max="7407" width="9.140625" style="602"/>
    <col min="7408" max="7408" width="9.85546875" style="602" customWidth="1"/>
    <col min="7409" max="7409" width="11.42578125" style="602" customWidth="1"/>
    <col min="7410" max="7411" width="9.140625" style="602"/>
    <col min="7412" max="7412" width="10.42578125" style="602" customWidth="1"/>
    <col min="7413" max="7413" width="7.85546875" style="602" customWidth="1"/>
    <col min="7414" max="7414" width="9.140625" style="602"/>
    <col min="7415" max="7415" width="11.42578125" style="602" customWidth="1"/>
    <col min="7416" max="7416" width="9.140625" style="602"/>
    <col min="7417" max="7418" width="12" style="602" customWidth="1"/>
    <col min="7419" max="7419" width="8.7109375" style="602" customWidth="1"/>
    <col min="7420" max="7420" width="9.42578125" style="602" customWidth="1"/>
    <col min="7421" max="7424" width="9.140625" style="602"/>
    <col min="7425" max="7425" width="22.7109375" style="602" customWidth="1"/>
    <col min="7426" max="7426" width="13.5703125" style="602" customWidth="1"/>
    <col min="7427" max="7427" width="12.5703125" style="602" customWidth="1"/>
    <col min="7428" max="7428" width="13" style="602" customWidth="1"/>
    <col min="7429" max="7429" width="15.85546875" style="602" customWidth="1"/>
    <col min="7430" max="7430" width="12" style="602" customWidth="1"/>
    <col min="7431" max="7431" width="12.7109375" style="602" customWidth="1"/>
    <col min="7432" max="7432" width="12.28515625" style="602" customWidth="1"/>
    <col min="7433" max="7433" width="12.85546875" style="602" customWidth="1"/>
    <col min="7434" max="7434" width="12.28515625" style="602" customWidth="1"/>
    <col min="7435" max="7435" width="11.42578125" style="602" customWidth="1"/>
    <col min="7436" max="7657" width="9.140625" style="602"/>
    <col min="7658" max="7658" width="17.7109375" style="602" customWidth="1"/>
    <col min="7659" max="7659" width="9.85546875" style="602" customWidth="1"/>
    <col min="7660" max="7660" width="10" style="602" customWidth="1"/>
    <col min="7661" max="7661" width="12.140625" style="602" customWidth="1"/>
    <col min="7662" max="7662" width="13.140625" style="602" customWidth="1"/>
    <col min="7663" max="7663" width="9.140625" style="602"/>
    <col min="7664" max="7664" width="9.85546875" style="602" customWidth="1"/>
    <col min="7665" max="7665" width="11.42578125" style="602" customWidth="1"/>
    <col min="7666" max="7667" width="9.140625" style="602"/>
    <col min="7668" max="7668" width="10.42578125" style="602" customWidth="1"/>
    <col min="7669" max="7669" width="7.85546875" style="602" customWidth="1"/>
    <col min="7670" max="7670" width="9.140625" style="602"/>
    <col min="7671" max="7671" width="11.42578125" style="602" customWidth="1"/>
    <col min="7672" max="7672" width="9.140625" style="602"/>
    <col min="7673" max="7674" width="12" style="602" customWidth="1"/>
    <col min="7675" max="7675" width="8.7109375" style="602" customWidth="1"/>
    <col min="7676" max="7676" width="9.42578125" style="602" customWidth="1"/>
    <col min="7677" max="7680" width="9.140625" style="602"/>
    <col min="7681" max="7681" width="22.7109375" style="602" customWidth="1"/>
    <col min="7682" max="7682" width="13.5703125" style="602" customWidth="1"/>
    <col min="7683" max="7683" width="12.5703125" style="602" customWidth="1"/>
    <col min="7684" max="7684" width="13" style="602" customWidth="1"/>
    <col min="7685" max="7685" width="15.85546875" style="602" customWidth="1"/>
    <col min="7686" max="7686" width="12" style="602" customWidth="1"/>
    <col min="7687" max="7687" width="12.7109375" style="602" customWidth="1"/>
    <col min="7688" max="7688" width="12.28515625" style="602" customWidth="1"/>
    <col min="7689" max="7689" width="12.85546875" style="602" customWidth="1"/>
    <col min="7690" max="7690" width="12.28515625" style="602" customWidth="1"/>
    <col min="7691" max="7691" width="11.42578125" style="602" customWidth="1"/>
    <col min="7692" max="7913" width="9.140625" style="602"/>
    <col min="7914" max="7914" width="17.7109375" style="602" customWidth="1"/>
    <col min="7915" max="7915" width="9.85546875" style="602" customWidth="1"/>
    <col min="7916" max="7916" width="10" style="602" customWidth="1"/>
    <col min="7917" max="7917" width="12.140625" style="602" customWidth="1"/>
    <col min="7918" max="7918" width="13.140625" style="602" customWidth="1"/>
    <col min="7919" max="7919" width="9.140625" style="602"/>
    <col min="7920" max="7920" width="9.85546875" style="602" customWidth="1"/>
    <col min="7921" max="7921" width="11.42578125" style="602" customWidth="1"/>
    <col min="7922" max="7923" width="9.140625" style="602"/>
    <col min="7924" max="7924" width="10.42578125" style="602" customWidth="1"/>
    <col min="7925" max="7925" width="7.85546875" style="602" customWidth="1"/>
    <col min="7926" max="7926" width="9.140625" style="602"/>
    <col min="7927" max="7927" width="11.42578125" style="602" customWidth="1"/>
    <col min="7928" max="7928" width="9.140625" style="602"/>
    <col min="7929" max="7930" width="12" style="602" customWidth="1"/>
    <col min="7931" max="7931" width="8.7109375" style="602" customWidth="1"/>
    <col min="7932" max="7932" width="9.42578125" style="602" customWidth="1"/>
    <col min="7933" max="7936" width="9.140625" style="602"/>
    <col min="7937" max="7937" width="22.7109375" style="602" customWidth="1"/>
    <col min="7938" max="7938" width="13.5703125" style="602" customWidth="1"/>
    <col min="7939" max="7939" width="12.5703125" style="602" customWidth="1"/>
    <col min="7940" max="7940" width="13" style="602" customWidth="1"/>
    <col min="7941" max="7941" width="15.85546875" style="602" customWidth="1"/>
    <col min="7942" max="7942" width="12" style="602" customWidth="1"/>
    <col min="7943" max="7943" width="12.7109375" style="602" customWidth="1"/>
    <col min="7944" max="7944" width="12.28515625" style="602" customWidth="1"/>
    <col min="7945" max="7945" width="12.85546875" style="602" customWidth="1"/>
    <col min="7946" max="7946" width="12.28515625" style="602" customWidth="1"/>
    <col min="7947" max="7947" width="11.42578125" style="602" customWidth="1"/>
    <col min="7948" max="8169" width="9.140625" style="602"/>
    <col min="8170" max="8170" width="17.7109375" style="602" customWidth="1"/>
    <col min="8171" max="8171" width="9.85546875" style="602" customWidth="1"/>
    <col min="8172" max="8172" width="10" style="602" customWidth="1"/>
    <col min="8173" max="8173" width="12.140625" style="602" customWidth="1"/>
    <col min="8174" max="8174" width="13.140625" style="602" customWidth="1"/>
    <col min="8175" max="8175" width="9.140625" style="602"/>
    <col min="8176" max="8176" width="9.85546875" style="602" customWidth="1"/>
    <col min="8177" max="8177" width="11.42578125" style="602" customWidth="1"/>
    <col min="8178" max="8179" width="9.140625" style="602"/>
    <col min="8180" max="8180" width="10.42578125" style="602" customWidth="1"/>
    <col min="8181" max="8181" width="7.85546875" style="602" customWidth="1"/>
    <col min="8182" max="8182" width="9.140625" style="602"/>
    <col min="8183" max="8183" width="11.42578125" style="602" customWidth="1"/>
    <col min="8184" max="8184" width="9.140625" style="602"/>
    <col min="8185" max="8186" width="12" style="602" customWidth="1"/>
    <col min="8187" max="8187" width="8.7109375" style="602" customWidth="1"/>
    <col min="8188" max="8188" width="9.42578125" style="602" customWidth="1"/>
    <col min="8189" max="8192" width="9.140625" style="602"/>
    <col min="8193" max="8193" width="22.7109375" style="602" customWidth="1"/>
    <col min="8194" max="8194" width="13.5703125" style="602" customWidth="1"/>
    <col min="8195" max="8195" width="12.5703125" style="602" customWidth="1"/>
    <col min="8196" max="8196" width="13" style="602" customWidth="1"/>
    <col min="8197" max="8197" width="15.85546875" style="602" customWidth="1"/>
    <col min="8198" max="8198" width="12" style="602" customWidth="1"/>
    <col min="8199" max="8199" width="12.7109375" style="602" customWidth="1"/>
    <col min="8200" max="8200" width="12.28515625" style="602" customWidth="1"/>
    <col min="8201" max="8201" width="12.85546875" style="602" customWidth="1"/>
    <col min="8202" max="8202" width="12.28515625" style="602" customWidth="1"/>
    <col min="8203" max="8203" width="11.42578125" style="602" customWidth="1"/>
    <col min="8204" max="8425" width="9.140625" style="602"/>
    <col min="8426" max="8426" width="17.7109375" style="602" customWidth="1"/>
    <col min="8427" max="8427" width="9.85546875" style="602" customWidth="1"/>
    <col min="8428" max="8428" width="10" style="602" customWidth="1"/>
    <col min="8429" max="8429" width="12.140625" style="602" customWidth="1"/>
    <col min="8430" max="8430" width="13.140625" style="602" customWidth="1"/>
    <col min="8431" max="8431" width="9.140625" style="602"/>
    <col min="8432" max="8432" width="9.85546875" style="602" customWidth="1"/>
    <col min="8433" max="8433" width="11.42578125" style="602" customWidth="1"/>
    <col min="8434" max="8435" width="9.140625" style="602"/>
    <col min="8436" max="8436" width="10.42578125" style="602" customWidth="1"/>
    <col min="8437" max="8437" width="7.85546875" style="602" customWidth="1"/>
    <col min="8438" max="8438" width="9.140625" style="602"/>
    <col min="8439" max="8439" width="11.42578125" style="602" customWidth="1"/>
    <col min="8440" max="8440" width="9.140625" style="602"/>
    <col min="8441" max="8442" width="12" style="602" customWidth="1"/>
    <col min="8443" max="8443" width="8.7109375" style="602" customWidth="1"/>
    <col min="8444" max="8444" width="9.42578125" style="602" customWidth="1"/>
    <col min="8445" max="8448" width="9.140625" style="602"/>
    <col min="8449" max="8449" width="22.7109375" style="602" customWidth="1"/>
    <col min="8450" max="8450" width="13.5703125" style="602" customWidth="1"/>
    <col min="8451" max="8451" width="12.5703125" style="602" customWidth="1"/>
    <col min="8452" max="8452" width="13" style="602" customWidth="1"/>
    <col min="8453" max="8453" width="15.85546875" style="602" customWidth="1"/>
    <col min="8454" max="8454" width="12" style="602" customWidth="1"/>
    <col min="8455" max="8455" width="12.7109375" style="602" customWidth="1"/>
    <col min="8456" max="8456" width="12.28515625" style="602" customWidth="1"/>
    <col min="8457" max="8457" width="12.85546875" style="602" customWidth="1"/>
    <col min="8458" max="8458" width="12.28515625" style="602" customWidth="1"/>
    <col min="8459" max="8459" width="11.42578125" style="602" customWidth="1"/>
    <col min="8460" max="8681" width="9.140625" style="602"/>
    <col min="8682" max="8682" width="17.7109375" style="602" customWidth="1"/>
    <col min="8683" max="8683" width="9.85546875" style="602" customWidth="1"/>
    <col min="8684" max="8684" width="10" style="602" customWidth="1"/>
    <col min="8685" max="8685" width="12.140625" style="602" customWidth="1"/>
    <col min="8686" max="8686" width="13.140625" style="602" customWidth="1"/>
    <col min="8687" max="8687" width="9.140625" style="602"/>
    <col min="8688" max="8688" width="9.85546875" style="602" customWidth="1"/>
    <col min="8689" max="8689" width="11.42578125" style="602" customWidth="1"/>
    <col min="8690" max="8691" width="9.140625" style="602"/>
    <col min="8692" max="8692" width="10.42578125" style="602" customWidth="1"/>
    <col min="8693" max="8693" width="7.85546875" style="602" customWidth="1"/>
    <col min="8694" max="8694" width="9.140625" style="602"/>
    <col min="8695" max="8695" width="11.42578125" style="602" customWidth="1"/>
    <col min="8696" max="8696" width="9.140625" style="602"/>
    <col min="8697" max="8698" width="12" style="602" customWidth="1"/>
    <col min="8699" max="8699" width="8.7109375" style="602" customWidth="1"/>
    <col min="8700" max="8700" width="9.42578125" style="602" customWidth="1"/>
    <col min="8701" max="8704" width="9.140625" style="602"/>
    <col min="8705" max="8705" width="22.7109375" style="602" customWidth="1"/>
    <col min="8706" max="8706" width="13.5703125" style="602" customWidth="1"/>
    <col min="8707" max="8707" width="12.5703125" style="602" customWidth="1"/>
    <col min="8708" max="8708" width="13" style="602" customWidth="1"/>
    <col min="8709" max="8709" width="15.85546875" style="602" customWidth="1"/>
    <col min="8710" max="8710" width="12" style="602" customWidth="1"/>
    <col min="8711" max="8711" width="12.7109375" style="602" customWidth="1"/>
    <col min="8712" max="8712" width="12.28515625" style="602" customWidth="1"/>
    <col min="8713" max="8713" width="12.85546875" style="602" customWidth="1"/>
    <col min="8714" max="8714" width="12.28515625" style="602" customWidth="1"/>
    <col min="8715" max="8715" width="11.42578125" style="602" customWidth="1"/>
    <col min="8716" max="8937" width="9.140625" style="602"/>
    <col min="8938" max="8938" width="17.7109375" style="602" customWidth="1"/>
    <col min="8939" max="8939" width="9.85546875" style="602" customWidth="1"/>
    <col min="8940" max="8940" width="10" style="602" customWidth="1"/>
    <col min="8941" max="8941" width="12.140625" style="602" customWidth="1"/>
    <col min="8942" max="8942" width="13.140625" style="602" customWidth="1"/>
    <col min="8943" max="8943" width="9.140625" style="602"/>
    <col min="8944" max="8944" width="9.85546875" style="602" customWidth="1"/>
    <col min="8945" max="8945" width="11.42578125" style="602" customWidth="1"/>
    <col min="8946" max="8947" width="9.140625" style="602"/>
    <col min="8948" max="8948" width="10.42578125" style="602" customWidth="1"/>
    <col min="8949" max="8949" width="7.85546875" style="602" customWidth="1"/>
    <col min="8950" max="8950" width="9.140625" style="602"/>
    <col min="8951" max="8951" width="11.42578125" style="602" customWidth="1"/>
    <col min="8952" max="8952" width="9.140625" style="602"/>
    <col min="8953" max="8954" width="12" style="602" customWidth="1"/>
    <col min="8955" max="8955" width="8.7109375" style="602" customWidth="1"/>
    <col min="8956" max="8956" width="9.42578125" style="602" customWidth="1"/>
    <col min="8957" max="8960" width="9.140625" style="602"/>
    <col min="8961" max="8961" width="22.7109375" style="602" customWidth="1"/>
    <col min="8962" max="8962" width="13.5703125" style="602" customWidth="1"/>
    <col min="8963" max="8963" width="12.5703125" style="602" customWidth="1"/>
    <col min="8964" max="8964" width="13" style="602" customWidth="1"/>
    <col min="8965" max="8965" width="15.85546875" style="602" customWidth="1"/>
    <col min="8966" max="8966" width="12" style="602" customWidth="1"/>
    <col min="8967" max="8967" width="12.7109375" style="602" customWidth="1"/>
    <col min="8968" max="8968" width="12.28515625" style="602" customWidth="1"/>
    <col min="8969" max="8969" width="12.85546875" style="602" customWidth="1"/>
    <col min="8970" max="8970" width="12.28515625" style="602" customWidth="1"/>
    <col min="8971" max="8971" width="11.42578125" style="602" customWidth="1"/>
    <col min="8972" max="9193" width="9.140625" style="602"/>
    <col min="9194" max="9194" width="17.7109375" style="602" customWidth="1"/>
    <col min="9195" max="9195" width="9.85546875" style="602" customWidth="1"/>
    <col min="9196" max="9196" width="10" style="602" customWidth="1"/>
    <col min="9197" max="9197" width="12.140625" style="602" customWidth="1"/>
    <col min="9198" max="9198" width="13.140625" style="602" customWidth="1"/>
    <col min="9199" max="9199" width="9.140625" style="602"/>
    <col min="9200" max="9200" width="9.85546875" style="602" customWidth="1"/>
    <col min="9201" max="9201" width="11.42578125" style="602" customWidth="1"/>
    <col min="9202" max="9203" width="9.140625" style="602"/>
    <col min="9204" max="9204" width="10.42578125" style="602" customWidth="1"/>
    <col min="9205" max="9205" width="7.85546875" style="602" customWidth="1"/>
    <col min="9206" max="9206" width="9.140625" style="602"/>
    <col min="9207" max="9207" width="11.42578125" style="602" customWidth="1"/>
    <col min="9208" max="9208" width="9.140625" style="602"/>
    <col min="9209" max="9210" width="12" style="602" customWidth="1"/>
    <col min="9211" max="9211" width="8.7109375" style="602" customWidth="1"/>
    <col min="9212" max="9212" width="9.42578125" style="602" customWidth="1"/>
    <col min="9213" max="9216" width="9.140625" style="602"/>
    <col min="9217" max="9217" width="22.7109375" style="602" customWidth="1"/>
    <col min="9218" max="9218" width="13.5703125" style="602" customWidth="1"/>
    <col min="9219" max="9219" width="12.5703125" style="602" customWidth="1"/>
    <col min="9220" max="9220" width="13" style="602" customWidth="1"/>
    <col min="9221" max="9221" width="15.85546875" style="602" customWidth="1"/>
    <col min="9222" max="9222" width="12" style="602" customWidth="1"/>
    <col min="9223" max="9223" width="12.7109375" style="602" customWidth="1"/>
    <col min="9224" max="9224" width="12.28515625" style="602" customWidth="1"/>
    <col min="9225" max="9225" width="12.85546875" style="602" customWidth="1"/>
    <col min="9226" max="9226" width="12.28515625" style="602" customWidth="1"/>
    <col min="9227" max="9227" width="11.42578125" style="602" customWidth="1"/>
    <col min="9228" max="9449" width="9.140625" style="602"/>
    <col min="9450" max="9450" width="17.7109375" style="602" customWidth="1"/>
    <col min="9451" max="9451" width="9.85546875" style="602" customWidth="1"/>
    <col min="9452" max="9452" width="10" style="602" customWidth="1"/>
    <col min="9453" max="9453" width="12.140625" style="602" customWidth="1"/>
    <col min="9454" max="9454" width="13.140625" style="602" customWidth="1"/>
    <col min="9455" max="9455" width="9.140625" style="602"/>
    <col min="9456" max="9456" width="9.85546875" style="602" customWidth="1"/>
    <col min="9457" max="9457" width="11.42578125" style="602" customWidth="1"/>
    <col min="9458" max="9459" width="9.140625" style="602"/>
    <col min="9460" max="9460" width="10.42578125" style="602" customWidth="1"/>
    <col min="9461" max="9461" width="7.85546875" style="602" customWidth="1"/>
    <col min="9462" max="9462" width="9.140625" style="602"/>
    <col min="9463" max="9463" width="11.42578125" style="602" customWidth="1"/>
    <col min="9464" max="9464" width="9.140625" style="602"/>
    <col min="9465" max="9466" width="12" style="602" customWidth="1"/>
    <col min="9467" max="9467" width="8.7109375" style="602" customWidth="1"/>
    <col min="9468" max="9468" width="9.42578125" style="602" customWidth="1"/>
    <col min="9469" max="9472" width="9.140625" style="602"/>
    <col min="9473" max="9473" width="22.7109375" style="602" customWidth="1"/>
    <col min="9474" max="9474" width="13.5703125" style="602" customWidth="1"/>
    <col min="9475" max="9475" width="12.5703125" style="602" customWidth="1"/>
    <col min="9476" max="9476" width="13" style="602" customWidth="1"/>
    <col min="9477" max="9477" width="15.85546875" style="602" customWidth="1"/>
    <col min="9478" max="9478" width="12" style="602" customWidth="1"/>
    <col min="9479" max="9479" width="12.7109375" style="602" customWidth="1"/>
    <col min="9480" max="9480" width="12.28515625" style="602" customWidth="1"/>
    <col min="9481" max="9481" width="12.85546875" style="602" customWidth="1"/>
    <col min="9482" max="9482" width="12.28515625" style="602" customWidth="1"/>
    <col min="9483" max="9483" width="11.42578125" style="602" customWidth="1"/>
    <col min="9484" max="9705" width="9.140625" style="602"/>
    <col min="9706" max="9706" width="17.7109375" style="602" customWidth="1"/>
    <col min="9707" max="9707" width="9.85546875" style="602" customWidth="1"/>
    <col min="9708" max="9708" width="10" style="602" customWidth="1"/>
    <col min="9709" max="9709" width="12.140625" style="602" customWidth="1"/>
    <col min="9710" max="9710" width="13.140625" style="602" customWidth="1"/>
    <col min="9711" max="9711" width="9.140625" style="602"/>
    <col min="9712" max="9712" width="9.85546875" style="602" customWidth="1"/>
    <col min="9713" max="9713" width="11.42578125" style="602" customWidth="1"/>
    <col min="9714" max="9715" width="9.140625" style="602"/>
    <col min="9716" max="9716" width="10.42578125" style="602" customWidth="1"/>
    <col min="9717" max="9717" width="7.85546875" style="602" customWidth="1"/>
    <col min="9718" max="9718" width="9.140625" style="602"/>
    <col min="9719" max="9719" width="11.42578125" style="602" customWidth="1"/>
    <col min="9720" max="9720" width="9.140625" style="602"/>
    <col min="9721" max="9722" width="12" style="602" customWidth="1"/>
    <col min="9723" max="9723" width="8.7109375" style="602" customWidth="1"/>
    <col min="9724" max="9724" width="9.42578125" style="602" customWidth="1"/>
    <col min="9725" max="9728" width="9.140625" style="602"/>
    <col min="9729" max="9729" width="22.7109375" style="602" customWidth="1"/>
    <col min="9730" max="9730" width="13.5703125" style="602" customWidth="1"/>
    <col min="9731" max="9731" width="12.5703125" style="602" customWidth="1"/>
    <col min="9732" max="9732" width="13" style="602" customWidth="1"/>
    <col min="9733" max="9733" width="15.85546875" style="602" customWidth="1"/>
    <col min="9734" max="9734" width="12" style="602" customWidth="1"/>
    <col min="9735" max="9735" width="12.7109375" style="602" customWidth="1"/>
    <col min="9736" max="9736" width="12.28515625" style="602" customWidth="1"/>
    <col min="9737" max="9737" width="12.85546875" style="602" customWidth="1"/>
    <col min="9738" max="9738" width="12.28515625" style="602" customWidth="1"/>
    <col min="9739" max="9739" width="11.42578125" style="602" customWidth="1"/>
    <col min="9740" max="9961" width="9.140625" style="602"/>
    <col min="9962" max="9962" width="17.7109375" style="602" customWidth="1"/>
    <col min="9963" max="9963" width="9.85546875" style="602" customWidth="1"/>
    <col min="9964" max="9964" width="10" style="602" customWidth="1"/>
    <col min="9965" max="9965" width="12.140625" style="602" customWidth="1"/>
    <col min="9966" max="9966" width="13.140625" style="602" customWidth="1"/>
    <col min="9967" max="9967" width="9.140625" style="602"/>
    <col min="9968" max="9968" width="9.85546875" style="602" customWidth="1"/>
    <col min="9969" max="9969" width="11.42578125" style="602" customWidth="1"/>
    <col min="9970" max="9971" width="9.140625" style="602"/>
    <col min="9972" max="9972" width="10.42578125" style="602" customWidth="1"/>
    <col min="9973" max="9973" width="7.85546875" style="602" customWidth="1"/>
    <col min="9974" max="9974" width="9.140625" style="602"/>
    <col min="9975" max="9975" width="11.42578125" style="602" customWidth="1"/>
    <col min="9976" max="9976" width="9.140625" style="602"/>
    <col min="9977" max="9978" width="12" style="602" customWidth="1"/>
    <col min="9979" max="9979" width="8.7109375" style="602" customWidth="1"/>
    <col min="9980" max="9980" width="9.42578125" style="602" customWidth="1"/>
    <col min="9981" max="9984" width="9.140625" style="602"/>
    <col min="9985" max="9985" width="22.7109375" style="602" customWidth="1"/>
    <col min="9986" max="9986" width="13.5703125" style="602" customWidth="1"/>
    <col min="9987" max="9987" width="12.5703125" style="602" customWidth="1"/>
    <col min="9988" max="9988" width="13" style="602" customWidth="1"/>
    <col min="9989" max="9989" width="15.85546875" style="602" customWidth="1"/>
    <col min="9990" max="9990" width="12" style="602" customWidth="1"/>
    <col min="9991" max="9991" width="12.7109375" style="602" customWidth="1"/>
    <col min="9992" max="9992" width="12.28515625" style="602" customWidth="1"/>
    <col min="9993" max="9993" width="12.85546875" style="602" customWidth="1"/>
    <col min="9994" max="9994" width="12.28515625" style="602" customWidth="1"/>
    <col min="9995" max="9995" width="11.42578125" style="602" customWidth="1"/>
    <col min="9996" max="10217" width="9.140625" style="602"/>
    <col min="10218" max="10218" width="17.7109375" style="602" customWidth="1"/>
    <col min="10219" max="10219" width="9.85546875" style="602" customWidth="1"/>
    <col min="10220" max="10220" width="10" style="602" customWidth="1"/>
    <col min="10221" max="10221" width="12.140625" style="602" customWidth="1"/>
    <col min="10222" max="10222" width="13.140625" style="602" customWidth="1"/>
    <col min="10223" max="10223" width="9.140625" style="602"/>
    <col min="10224" max="10224" width="9.85546875" style="602" customWidth="1"/>
    <col min="10225" max="10225" width="11.42578125" style="602" customWidth="1"/>
    <col min="10226" max="10227" width="9.140625" style="602"/>
    <col min="10228" max="10228" width="10.42578125" style="602" customWidth="1"/>
    <col min="10229" max="10229" width="7.85546875" style="602" customWidth="1"/>
    <col min="10230" max="10230" width="9.140625" style="602"/>
    <col min="10231" max="10231" width="11.42578125" style="602" customWidth="1"/>
    <col min="10232" max="10232" width="9.140625" style="602"/>
    <col min="10233" max="10234" width="12" style="602" customWidth="1"/>
    <col min="10235" max="10235" width="8.7109375" style="602" customWidth="1"/>
    <col min="10236" max="10236" width="9.42578125" style="602" customWidth="1"/>
    <col min="10237" max="10240" width="9.140625" style="602"/>
    <col min="10241" max="10241" width="22.7109375" style="602" customWidth="1"/>
    <col min="10242" max="10242" width="13.5703125" style="602" customWidth="1"/>
    <col min="10243" max="10243" width="12.5703125" style="602" customWidth="1"/>
    <col min="10244" max="10244" width="13" style="602" customWidth="1"/>
    <col min="10245" max="10245" width="15.85546875" style="602" customWidth="1"/>
    <col min="10246" max="10246" width="12" style="602" customWidth="1"/>
    <col min="10247" max="10247" width="12.7109375" style="602" customWidth="1"/>
    <col min="10248" max="10248" width="12.28515625" style="602" customWidth="1"/>
    <col min="10249" max="10249" width="12.85546875" style="602" customWidth="1"/>
    <col min="10250" max="10250" width="12.28515625" style="602" customWidth="1"/>
    <col min="10251" max="10251" width="11.42578125" style="602" customWidth="1"/>
    <col min="10252" max="10473" width="9.140625" style="602"/>
    <col min="10474" max="10474" width="17.7109375" style="602" customWidth="1"/>
    <col min="10475" max="10475" width="9.85546875" style="602" customWidth="1"/>
    <col min="10476" max="10476" width="10" style="602" customWidth="1"/>
    <col min="10477" max="10477" width="12.140625" style="602" customWidth="1"/>
    <col min="10478" max="10478" width="13.140625" style="602" customWidth="1"/>
    <col min="10479" max="10479" width="9.140625" style="602"/>
    <col min="10480" max="10480" width="9.85546875" style="602" customWidth="1"/>
    <col min="10481" max="10481" width="11.42578125" style="602" customWidth="1"/>
    <col min="10482" max="10483" width="9.140625" style="602"/>
    <col min="10484" max="10484" width="10.42578125" style="602" customWidth="1"/>
    <col min="10485" max="10485" width="7.85546875" style="602" customWidth="1"/>
    <col min="10486" max="10486" width="9.140625" style="602"/>
    <col min="10487" max="10487" width="11.42578125" style="602" customWidth="1"/>
    <col min="10488" max="10488" width="9.140625" style="602"/>
    <col min="10489" max="10490" width="12" style="602" customWidth="1"/>
    <col min="10491" max="10491" width="8.7109375" style="602" customWidth="1"/>
    <col min="10492" max="10492" width="9.42578125" style="602" customWidth="1"/>
    <col min="10493" max="10496" width="9.140625" style="602"/>
    <col min="10497" max="10497" width="22.7109375" style="602" customWidth="1"/>
    <col min="10498" max="10498" width="13.5703125" style="602" customWidth="1"/>
    <col min="10499" max="10499" width="12.5703125" style="602" customWidth="1"/>
    <col min="10500" max="10500" width="13" style="602" customWidth="1"/>
    <col min="10501" max="10501" width="15.85546875" style="602" customWidth="1"/>
    <col min="10502" max="10502" width="12" style="602" customWidth="1"/>
    <col min="10503" max="10503" width="12.7109375" style="602" customWidth="1"/>
    <col min="10504" max="10504" width="12.28515625" style="602" customWidth="1"/>
    <col min="10505" max="10505" width="12.85546875" style="602" customWidth="1"/>
    <col min="10506" max="10506" width="12.28515625" style="602" customWidth="1"/>
    <col min="10507" max="10507" width="11.42578125" style="602" customWidth="1"/>
    <col min="10508" max="10729" width="9.140625" style="602"/>
    <col min="10730" max="10730" width="17.7109375" style="602" customWidth="1"/>
    <col min="10731" max="10731" width="9.85546875" style="602" customWidth="1"/>
    <col min="10732" max="10732" width="10" style="602" customWidth="1"/>
    <col min="10733" max="10733" width="12.140625" style="602" customWidth="1"/>
    <col min="10734" max="10734" width="13.140625" style="602" customWidth="1"/>
    <col min="10735" max="10735" width="9.140625" style="602"/>
    <col min="10736" max="10736" width="9.85546875" style="602" customWidth="1"/>
    <col min="10737" max="10737" width="11.42578125" style="602" customWidth="1"/>
    <col min="10738" max="10739" width="9.140625" style="602"/>
    <col min="10740" max="10740" width="10.42578125" style="602" customWidth="1"/>
    <col min="10741" max="10741" width="7.85546875" style="602" customWidth="1"/>
    <col min="10742" max="10742" width="9.140625" style="602"/>
    <col min="10743" max="10743" width="11.42578125" style="602" customWidth="1"/>
    <col min="10744" max="10744" width="9.140625" style="602"/>
    <col min="10745" max="10746" width="12" style="602" customWidth="1"/>
    <col min="10747" max="10747" width="8.7109375" style="602" customWidth="1"/>
    <col min="10748" max="10748" width="9.42578125" style="602" customWidth="1"/>
    <col min="10749" max="10752" width="9.140625" style="602"/>
    <col min="10753" max="10753" width="22.7109375" style="602" customWidth="1"/>
    <col min="10754" max="10754" width="13.5703125" style="602" customWidth="1"/>
    <col min="10755" max="10755" width="12.5703125" style="602" customWidth="1"/>
    <col min="10756" max="10756" width="13" style="602" customWidth="1"/>
    <col min="10757" max="10757" width="15.85546875" style="602" customWidth="1"/>
    <col min="10758" max="10758" width="12" style="602" customWidth="1"/>
    <col min="10759" max="10759" width="12.7109375" style="602" customWidth="1"/>
    <col min="10760" max="10760" width="12.28515625" style="602" customWidth="1"/>
    <col min="10761" max="10761" width="12.85546875" style="602" customWidth="1"/>
    <col min="10762" max="10762" width="12.28515625" style="602" customWidth="1"/>
    <col min="10763" max="10763" width="11.42578125" style="602" customWidth="1"/>
    <col min="10764" max="10985" width="9.140625" style="602"/>
    <col min="10986" max="10986" width="17.7109375" style="602" customWidth="1"/>
    <col min="10987" max="10987" width="9.85546875" style="602" customWidth="1"/>
    <col min="10988" max="10988" width="10" style="602" customWidth="1"/>
    <col min="10989" max="10989" width="12.140625" style="602" customWidth="1"/>
    <col min="10990" max="10990" width="13.140625" style="602" customWidth="1"/>
    <col min="10991" max="10991" width="9.140625" style="602"/>
    <col min="10992" max="10992" width="9.85546875" style="602" customWidth="1"/>
    <col min="10993" max="10993" width="11.42578125" style="602" customWidth="1"/>
    <col min="10994" max="10995" width="9.140625" style="602"/>
    <col min="10996" max="10996" width="10.42578125" style="602" customWidth="1"/>
    <col min="10997" max="10997" width="7.85546875" style="602" customWidth="1"/>
    <col min="10998" max="10998" width="9.140625" style="602"/>
    <col min="10999" max="10999" width="11.42578125" style="602" customWidth="1"/>
    <col min="11000" max="11000" width="9.140625" style="602"/>
    <col min="11001" max="11002" width="12" style="602" customWidth="1"/>
    <col min="11003" max="11003" width="8.7109375" style="602" customWidth="1"/>
    <col min="11004" max="11004" width="9.42578125" style="602" customWidth="1"/>
    <col min="11005" max="11008" width="9.140625" style="602"/>
    <col min="11009" max="11009" width="22.7109375" style="602" customWidth="1"/>
    <col min="11010" max="11010" width="13.5703125" style="602" customWidth="1"/>
    <col min="11011" max="11011" width="12.5703125" style="602" customWidth="1"/>
    <col min="11012" max="11012" width="13" style="602" customWidth="1"/>
    <col min="11013" max="11013" width="15.85546875" style="602" customWidth="1"/>
    <col min="11014" max="11014" width="12" style="602" customWidth="1"/>
    <col min="11015" max="11015" width="12.7109375" style="602" customWidth="1"/>
    <col min="11016" max="11016" width="12.28515625" style="602" customWidth="1"/>
    <col min="11017" max="11017" width="12.85546875" style="602" customWidth="1"/>
    <col min="11018" max="11018" width="12.28515625" style="602" customWidth="1"/>
    <col min="11019" max="11019" width="11.42578125" style="602" customWidth="1"/>
    <col min="11020" max="11241" width="9.140625" style="602"/>
    <col min="11242" max="11242" width="17.7109375" style="602" customWidth="1"/>
    <col min="11243" max="11243" width="9.85546875" style="602" customWidth="1"/>
    <col min="11244" max="11244" width="10" style="602" customWidth="1"/>
    <col min="11245" max="11245" width="12.140625" style="602" customWidth="1"/>
    <col min="11246" max="11246" width="13.140625" style="602" customWidth="1"/>
    <col min="11247" max="11247" width="9.140625" style="602"/>
    <col min="11248" max="11248" width="9.85546875" style="602" customWidth="1"/>
    <col min="11249" max="11249" width="11.42578125" style="602" customWidth="1"/>
    <col min="11250" max="11251" width="9.140625" style="602"/>
    <col min="11252" max="11252" width="10.42578125" style="602" customWidth="1"/>
    <col min="11253" max="11253" width="7.85546875" style="602" customWidth="1"/>
    <col min="11254" max="11254" width="9.140625" style="602"/>
    <col min="11255" max="11255" width="11.42578125" style="602" customWidth="1"/>
    <col min="11256" max="11256" width="9.140625" style="602"/>
    <col min="11257" max="11258" width="12" style="602" customWidth="1"/>
    <col min="11259" max="11259" width="8.7109375" style="602" customWidth="1"/>
    <col min="11260" max="11260" width="9.42578125" style="602" customWidth="1"/>
    <col min="11261" max="11264" width="9.140625" style="602"/>
    <col min="11265" max="11265" width="22.7109375" style="602" customWidth="1"/>
    <col min="11266" max="11266" width="13.5703125" style="602" customWidth="1"/>
    <col min="11267" max="11267" width="12.5703125" style="602" customWidth="1"/>
    <col min="11268" max="11268" width="13" style="602" customWidth="1"/>
    <col min="11269" max="11269" width="15.85546875" style="602" customWidth="1"/>
    <col min="11270" max="11270" width="12" style="602" customWidth="1"/>
    <col min="11271" max="11271" width="12.7109375" style="602" customWidth="1"/>
    <col min="11272" max="11272" width="12.28515625" style="602" customWidth="1"/>
    <col min="11273" max="11273" width="12.85546875" style="602" customWidth="1"/>
    <col min="11274" max="11274" width="12.28515625" style="602" customWidth="1"/>
    <col min="11275" max="11275" width="11.42578125" style="602" customWidth="1"/>
    <col min="11276" max="11497" width="9.140625" style="602"/>
    <col min="11498" max="11498" width="17.7109375" style="602" customWidth="1"/>
    <col min="11499" max="11499" width="9.85546875" style="602" customWidth="1"/>
    <col min="11500" max="11500" width="10" style="602" customWidth="1"/>
    <col min="11501" max="11501" width="12.140625" style="602" customWidth="1"/>
    <col min="11502" max="11502" width="13.140625" style="602" customWidth="1"/>
    <col min="11503" max="11503" width="9.140625" style="602"/>
    <col min="11504" max="11504" width="9.85546875" style="602" customWidth="1"/>
    <col min="11505" max="11505" width="11.42578125" style="602" customWidth="1"/>
    <col min="11506" max="11507" width="9.140625" style="602"/>
    <col min="11508" max="11508" width="10.42578125" style="602" customWidth="1"/>
    <col min="11509" max="11509" width="7.85546875" style="602" customWidth="1"/>
    <col min="11510" max="11510" width="9.140625" style="602"/>
    <col min="11511" max="11511" width="11.42578125" style="602" customWidth="1"/>
    <col min="11512" max="11512" width="9.140625" style="602"/>
    <col min="11513" max="11514" width="12" style="602" customWidth="1"/>
    <col min="11515" max="11515" width="8.7109375" style="602" customWidth="1"/>
    <col min="11516" max="11516" width="9.42578125" style="602" customWidth="1"/>
    <col min="11517" max="11520" width="9.140625" style="602"/>
    <col min="11521" max="11521" width="22.7109375" style="602" customWidth="1"/>
    <col min="11522" max="11522" width="13.5703125" style="602" customWidth="1"/>
    <col min="11523" max="11523" width="12.5703125" style="602" customWidth="1"/>
    <col min="11524" max="11524" width="13" style="602" customWidth="1"/>
    <col min="11525" max="11525" width="15.85546875" style="602" customWidth="1"/>
    <col min="11526" max="11526" width="12" style="602" customWidth="1"/>
    <col min="11527" max="11527" width="12.7109375" style="602" customWidth="1"/>
    <col min="11528" max="11528" width="12.28515625" style="602" customWidth="1"/>
    <col min="11529" max="11529" width="12.85546875" style="602" customWidth="1"/>
    <col min="11530" max="11530" width="12.28515625" style="602" customWidth="1"/>
    <col min="11531" max="11531" width="11.42578125" style="602" customWidth="1"/>
    <col min="11532" max="11753" width="9.140625" style="602"/>
    <col min="11754" max="11754" width="17.7109375" style="602" customWidth="1"/>
    <col min="11755" max="11755" width="9.85546875" style="602" customWidth="1"/>
    <col min="11756" max="11756" width="10" style="602" customWidth="1"/>
    <col min="11757" max="11757" width="12.140625" style="602" customWidth="1"/>
    <col min="11758" max="11758" width="13.140625" style="602" customWidth="1"/>
    <col min="11759" max="11759" width="9.140625" style="602"/>
    <col min="11760" max="11760" width="9.85546875" style="602" customWidth="1"/>
    <col min="11761" max="11761" width="11.42578125" style="602" customWidth="1"/>
    <col min="11762" max="11763" width="9.140625" style="602"/>
    <col min="11764" max="11764" width="10.42578125" style="602" customWidth="1"/>
    <col min="11765" max="11765" width="7.85546875" style="602" customWidth="1"/>
    <col min="11766" max="11766" width="9.140625" style="602"/>
    <col min="11767" max="11767" width="11.42578125" style="602" customWidth="1"/>
    <col min="11768" max="11768" width="9.140625" style="602"/>
    <col min="11769" max="11770" width="12" style="602" customWidth="1"/>
    <col min="11771" max="11771" width="8.7109375" style="602" customWidth="1"/>
    <col min="11772" max="11772" width="9.42578125" style="602" customWidth="1"/>
    <col min="11773" max="11776" width="9.140625" style="602"/>
    <col min="11777" max="11777" width="22.7109375" style="602" customWidth="1"/>
    <col min="11778" max="11778" width="13.5703125" style="602" customWidth="1"/>
    <col min="11779" max="11779" width="12.5703125" style="602" customWidth="1"/>
    <col min="11780" max="11780" width="13" style="602" customWidth="1"/>
    <col min="11781" max="11781" width="15.85546875" style="602" customWidth="1"/>
    <col min="11782" max="11782" width="12" style="602" customWidth="1"/>
    <col min="11783" max="11783" width="12.7109375" style="602" customWidth="1"/>
    <col min="11784" max="11784" width="12.28515625" style="602" customWidth="1"/>
    <col min="11785" max="11785" width="12.85546875" style="602" customWidth="1"/>
    <col min="11786" max="11786" width="12.28515625" style="602" customWidth="1"/>
    <col min="11787" max="11787" width="11.42578125" style="602" customWidth="1"/>
    <col min="11788" max="12009" width="9.140625" style="602"/>
    <col min="12010" max="12010" width="17.7109375" style="602" customWidth="1"/>
    <col min="12011" max="12011" width="9.85546875" style="602" customWidth="1"/>
    <col min="12012" max="12012" width="10" style="602" customWidth="1"/>
    <col min="12013" max="12013" width="12.140625" style="602" customWidth="1"/>
    <col min="12014" max="12014" width="13.140625" style="602" customWidth="1"/>
    <col min="12015" max="12015" width="9.140625" style="602"/>
    <col min="12016" max="12016" width="9.85546875" style="602" customWidth="1"/>
    <col min="12017" max="12017" width="11.42578125" style="602" customWidth="1"/>
    <col min="12018" max="12019" width="9.140625" style="602"/>
    <col min="12020" max="12020" width="10.42578125" style="602" customWidth="1"/>
    <col min="12021" max="12021" width="7.85546875" style="602" customWidth="1"/>
    <col min="12022" max="12022" width="9.140625" style="602"/>
    <col min="12023" max="12023" width="11.42578125" style="602" customWidth="1"/>
    <col min="12024" max="12024" width="9.140625" style="602"/>
    <col min="12025" max="12026" width="12" style="602" customWidth="1"/>
    <col min="12027" max="12027" width="8.7109375" style="602" customWidth="1"/>
    <col min="12028" max="12028" width="9.42578125" style="602" customWidth="1"/>
    <col min="12029" max="12032" width="9.140625" style="602"/>
    <col min="12033" max="12033" width="22.7109375" style="602" customWidth="1"/>
    <col min="12034" max="12034" width="13.5703125" style="602" customWidth="1"/>
    <col min="12035" max="12035" width="12.5703125" style="602" customWidth="1"/>
    <col min="12036" max="12036" width="13" style="602" customWidth="1"/>
    <col min="12037" max="12037" width="15.85546875" style="602" customWidth="1"/>
    <col min="12038" max="12038" width="12" style="602" customWidth="1"/>
    <col min="12039" max="12039" width="12.7109375" style="602" customWidth="1"/>
    <col min="12040" max="12040" width="12.28515625" style="602" customWidth="1"/>
    <col min="12041" max="12041" width="12.85546875" style="602" customWidth="1"/>
    <col min="12042" max="12042" width="12.28515625" style="602" customWidth="1"/>
    <col min="12043" max="12043" width="11.42578125" style="602" customWidth="1"/>
    <col min="12044" max="12265" width="9.140625" style="602"/>
    <col min="12266" max="12266" width="17.7109375" style="602" customWidth="1"/>
    <col min="12267" max="12267" width="9.85546875" style="602" customWidth="1"/>
    <col min="12268" max="12268" width="10" style="602" customWidth="1"/>
    <col min="12269" max="12269" width="12.140625" style="602" customWidth="1"/>
    <col min="12270" max="12270" width="13.140625" style="602" customWidth="1"/>
    <col min="12271" max="12271" width="9.140625" style="602"/>
    <col min="12272" max="12272" width="9.85546875" style="602" customWidth="1"/>
    <col min="12273" max="12273" width="11.42578125" style="602" customWidth="1"/>
    <col min="12274" max="12275" width="9.140625" style="602"/>
    <col min="12276" max="12276" width="10.42578125" style="602" customWidth="1"/>
    <col min="12277" max="12277" width="7.85546875" style="602" customWidth="1"/>
    <col min="12278" max="12278" width="9.140625" style="602"/>
    <col min="12279" max="12279" width="11.42578125" style="602" customWidth="1"/>
    <col min="12280" max="12280" width="9.140625" style="602"/>
    <col min="12281" max="12282" width="12" style="602" customWidth="1"/>
    <col min="12283" max="12283" width="8.7109375" style="602" customWidth="1"/>
    <col min="12284" max="12284" width="9.42578125" style="602" customWidth="1"/>
    <col min="12285" max="12288" width="9.140625" style="602"/>
    <col min="12289" max="12289" width="22.7109375" style="602" customWidth="1"/>
    <col min="12290" max="12290" width="13.5703125" style="602" customWidth="1"/>
    <col min="12291" max="12291" width="12.5703125" style="602" customWidth="1"/>
    <col min="12292" max="12292" width="13" style="602" customWidth="1"/>
    <col min="12293" max="12293" width="15.85546875" style="602" customWidth="1"/>
    <col min="12294" max="12294" width="12" style="602" customWidth="1"/>
    <col min="12295" max="12295" width="12.7109375" style="602" customWidth="1"/>
    <col min="12296" max="12296" width="12.28515625" style="602" customWidth="1"/>
    <col min="12297" max="12297" width="12.85546875" style="602" customWidth="1"/>
    <col min="12298" max="12298" width="12.28515625" style="602" customWidth="1"/>
    <col min="12299" max="12299" width="11.42578125" style="602" customWidth="1"/>
    <col min="12300" max="12521" width="9.140625" style="602"/>
    <col min="12522" max="12522" width="17.7109375" style="602" customWidth="1"/>
    <col min="12523" max="12523" width="9.85546875" style="602" customWidth="1"/>
    <col min="12524" max="12524" width="10" style="602" customWidth="1"/>
    <col min="12525" max="12525" width="12.140625" style="602" customWidth="1"/>
    <col min="12526" max="12526" width="13.140625" style="602" customWidth="1"/>
    <col min="12527" max="12527" width="9.140625" style="602"/>
    <col min="12528" max="12528" width="9.85546875" style="602" customWidth="1"/>
    <col min="12529" max="12529" width="11.42578125" style="602" customWidth="1"/>
    <col min="12530" max="12531" width="9.140625" style="602"/>
    <col min="12532" max="12532" width="10.42578125" style="602" customWidth="1"/>
    <col min="12533" max="12533" width="7.85546875" style="602" customWidth="1"/>
    <col min="12534" max="12534" width="9.140625" style="602"/>
    <col min="12535" max="12535" width="11.42578125" style="602" customWidth="1"/>
    <col min="12536" max="12536" width="9.140625" style="602"/>
    <col min="12537" max="12538" width="12" style="602" customWidth="1"/>
    <col min="12539" max="12539" width="8.7109375" style="602" customWidth="1"/>
    <col min="12540" max="12540" width="9.42578125" style="602" customWidth="1"/>
    <col min="12541" max="12544" width="9.140625" style="602"/>
    <col min="12545" max="12545" width="22.7109375" style="602" customWidth="1"/>
    <col min="12546" max="12546" width="13.5703125" style="602" customWidth="1"/>
    <col min="12547" max="12547" width="12.5703125" style="602" customWidth="1"/>
    <col min="12548" max="12548" width="13" style="602" customWidth="1"/>
    <col min="12549" max="12549" width="15.85546875" style="602" customWidth="1"/>
    <col min="12550" max="12550" width="12" style="602" customWidth="1"/>
    <col min="12551" max="12551" width="12.7109375" style="602" customWidth="1"/>
    <col min="12552" max="12552" width="12.28515625" style="602" customWidth="1"/>
    <col min="12553" max="12553" width="12.85546875" style="602" customWidth="1"/>
    <col min="12554" max="12554" width="12.28515625" style="602" customWidth="1"/>
    <col min="12555" max="12555" width="11.42578125" style="602" customWidth="1"/>
    <col min="12556" max="12777" width="9.140625" style="602"/>
    <col min="12778" max="12778" width="17.7109375" style="602" customWidth="1"/>
    <col min="12779" max="12779" width="9.85546875" style="602" customWidth="1"/>
    <col min="12780" max="12780" width="10" style="602" customWidth="1"/>
    <col min="12781" max="12781" width="12.140625" style="602" customWidth="1"/>
    <col min="12782" max="12782" width="13.140625" style="602" customWidth="1"/>
    <col min="12783" max="12783" width="9.140625" style="602"/>
    <col min="12784" max="12784" width="9.85546875" style="602" customWidth="1"/>
    <col min="12785" max="12785" width="11.42578125" style="602" customWidth="1"/>
    <col min="12786" max="12787" width="9.140625" style="602"/>
    <col min="12788" max="12788" width="10.42578125" style="602" customWidth="1"/>
    <col min="12789" max="12789" width="7.85546875" style="602" customWidth="1"/>
    <col min="12790" max="12790" width="9.140625" style="602"/>
    <col min="12791" max="12791" width="11.42578125" style="602" customWidth="1"/>
    <col min="12792" max="12792" width="9.140625" style="602"/>
    <col min="12793" max="12794" width="12" style="602" customWidth="1"/>
    <col min="12795" max="12795" width="8.7109375" style="602" customWidth="1"/>
    <col min="12796" max="12796" width="9.42578125" style="602" customWidth="1"/>
    <col min="12797" max="12800" width="9.140625" style="602"/>
    <col min="12801" max="12801" width="22.7109375" style="602" customWidth="1"/>
    <col min="12802" max="12802" width="13.5703125" style="602" customWidth="1"/>
    <col min="12803" max="12803" width="12.5703125" style="602" customWidth="1"/>
    <col min="12804" max="12804" width="13" style="602" customWidth="1"/>
    <col min="12805" max="12805" width="15.85546875" style="602" customWidth="1"/>
    <col min="12806" max="12806" width="12" style="602" customWidth="1"/>
    <col min="12807" max="12807" width="12.7109375" style="602" customWidth="1"/>
    <col min="12808" max="12808" width="12.28515625" style="602" customWidth="1"/>
    <col min="12809" max="12809" width="12.85546875" style="602" customWidth="1"/>
    <col min="12810" max="12810" width="12.28515625" style="602" customWidth="1"/>
    <col min="12811" max="12811" width="11.42578125" style="602" customWidth="1"/>
    <col min="12812" max="13033" width="9.140625" style="602"/>
    <col min="13034" max="13034" width="17.7109375" style="602" customWidth="1"/>
    <col min="13035" max="13035" width="9.85546875" style="602" customWidth="1"/>
    <col min="13036" max="13036" width="10" style="602" customWidth="1"/>
    <col min="13037" max="13037" width="12.140625" style="602" customWidth="1"/>
    <col min="13038" max="13038" width="13.140625" style="602" customWidth="1"/>
    <col min="13039" max="13039" width="9.140625" style="602"/>
    <col min="13040" max="13040" width="9.85546875" style="602" customWidth="1"/>
    <col min="13041" max="13041" width="11.42578125" style="602" customWidth="1"/>
    <col min="13042" max="13043" width="9.140625" style="602"/>
    <col min="13044" max="13044" width="10.42578125" style="602" customWidth="1"/>
    <col min="13045" max="13045" width="7.85546875" style="602" customWidth="1"/>
    <col min="13046" max="13046" width="9.140625" style="602"/>
    <col min="13047" max="13047" width="11.42578125" style="602" customWidth="1"/>
    <col min="13048" max="13048" width="9.140625" style="602"/>
    <col min="13049" max="13050" width="12" style="602" customWidth="1"/>
    <col min="13051" max="13051" width="8.7109375" style="602" customWidth="1"/>
    <col min="13052" max="13052" width="9.42578125" style="602" customWidth="1"/>
    <col min="13053" max="13056" width="9.140625" style="602"/>
    <col min="13057" max="13057" width="22.7109375" style="602" customWidth="1"/>
    <col min="13058" max="13058" width="13.5703125" style="602" customWidth="1"/>
    <col min="13059" max="13059" width="12.5703125" style="602" customWidth="1"/>
    <col min="13060" max="13060" width="13" style="602" customWidth="1"/>
    <col min="13061" max="13061" width="15.85546875" style="602" customWidth="1"/>
    <col min="13062" max="13062" width="12" style="602" customWidth="1"/>
    <col min="13063" max="13063" width="12.7109375" style="602" customWidth="1"/>
    <col min="13064" max="13064" width="12.28515625" style="602" customWidth="1"/>
    <col min="13065" max="13065" width="12.85546875" style="602" customWidth="1"/>
    <col min="13066" max="13066" width="12.28515625" style="602" customWidth="1"/>
    <col min="13067" max="13067" width="11.42578125" style="602" customWidth="1"/>
    <col min="13068" max="13289" width="9.140625" style="602"/>
    <col min="13290" max="13290" width="17.7109375" style="602" customWidth="1"/>
    <col min="13291" max="13291" width="9.85546875" style="602" customWidth="1"/>
    <col min="13292" max="13292" width="10" style="602" customWidth="1"/>
    <col min="13293" max="13293" width="12.140625" style="602" customWidth="1"/>
    <col min="13294" max="13294" width="13.140625" style="602" customWidth="1"/>
    <col min="13295" max="13295" width="9.140625" style="602"/>
    <col min="13296" max="13296" width="9.85546875" style="602" customWidth="1"/>
    <col min="13297" max="13297" width="11.42578125" style="602" customWidth="1"/>
    <col min="13298" max="13299" width="9.140625" style="602"/>
    <col min="13300" max="13300" width="10.42578125" style="602" customWidth="1"/>
    <col min="13301" max="13301" width="7.85546875" style="602" customWidth="1"/>
    <col min="13302" max="13302" width="9.140625" style="602"/>
    <col min="13303" max="13303" width="11.42578125" style="602" customWidth="1"/>
    <col min="13304" max="13304" width="9.140625" style="602"/>
    <col min="13305" max="13306" width="12" style="602" customWidth="1"/>
    <col min="13307" max="13307" width="8.7109375" style="602" customWidth="1"/>
    <col min="13308" max="13308" width="9.42578125" style="602" customWidth="1"/>
    <col min="13309" max="13312" width="9.140625" style="602"/>
    <col min="13313" max="13313" width="22.7109375" style="602" customWidth="1"/>
    <col min="13314" max="13314" width="13.5703125" style="602" customWidth="1"/>
    <col min="13315" max="13315" width="12.5703125" style="602" customWidth="1"/>
    <col min="13316" max="13316" width="13" style="602" customWidth="1"/>
    <col min="13317" max="13317" width="15.85546875" style="602" customWidth="1"/>
    <col min="13318" max="13318" width="12" style="602" customWidth="1"/>
    <col min="13319" max="13319" width="12.7109375" style="602" customWidth="1"/>
    <col min="13320" max="13320" width="12.28515625" style="602" customWidth="1"/>
    <col min="13321" max="13321" width="12.85546875" style="602" customWidth="1"/>
    <col min="13322" max="13322" width="12.28515625" style="602" customWidth="1"/>
    <col min="13323" max="13323" width="11.42578125" style="602" customWidth="1"/>
    <col min="13324" max="13545" width="9.140625" style="602"/>
    <col min="13546" max="13546" width="17.7109375" style="602" customWidth="1"/>
    <col min="13547" max="13547" width="9.85546875" style="602" customWidth="1"/>
    <col min="13548" max="13548" width="10" style="602" customWidth="1"/>
    <col min="13549" max="13549" width="12.140625" style="602" customWidth="1"/>
    <col min="13550" max="13550" width="13.140625" style="602" customWidth="1"/>
    <col min="13551" max="13551" width="9.140625" style="602"/>
    <col min="13552" max="13552" width="9.85546875" style="602" customWidth="1"/>
    <col min="13553" max="13553" width="11.42578125" style="602" customWidth="1"/>
    <col min="13554" max="13555" width="9.140625" style="602"/>
    <col min="13556" max="13556" width="10.42578125" style="602" customWidth="1"/>
    <col min="13557" max="13557" width="7.85546875" style="602" customWidth="1"/>
    <col min="13558" max="13558" width="9.140625" style="602"/>
    <col min="13559" max="13559" width="11.42578125" style="602" customWidth="1"/>
    <col min="13560" max="13560" width="9.140625" style="602"/>
    <col min="13561" max="13562" width="12" style="602" customWidth="1"/>
    <col min="13563" max="13563" width="8.7109375" style="602" customWidth="1"/>
    <col min="13564" max="13564" width="9.42578125" style="602" customWidth="1"/>
    <col min="13565" max="13568" width="9.140625" style="602"/>
    <col min="13569" max="13569" width="22.7109375" style="602" customWidth="1"/>
    <col min="13570" max="13570" width="13.5703125" style="602" customWidth="1"/>
    <col min="13571" max="13571" width="12.5703125" style="602" customWidth="1"/>
    <col min="13572" max="13572" width="13" style="602" customWidth="1"/>
    <col min="13573" max="13573" width="15.85546875" style="602" customWidth="1"/>
    <col min="13574" max="13574" width="12" style="602" customWidth="1"/>
    <col min="13575" max="13575" width="12.7109375" style="602" customWidth="1"/>
    <col min="13576" max="13576" width="12.28515625" style="602" customWidth="1"/>
    <col min="13577" max="13577" width="12.85546875" style="602" customWidth="1"/>
    <col min="13578" max="13578" width="12.28515625" style="602" customWidth="1"/>
    <col min="13579" max="13579" width="11.42578125" style="602" customWidth="1"/>
    <col min="13580" max="13801" width="9.140625" style="602"/>
    <col min="13802" max="13802" width="17.7109375" style="602" customWidth="1"/>
    <col min="13803" max="13803" width="9.85546875" style="602" customWidth="1"/>
    <col min="13804" max="13804" width="10" style="602" customWidth="1"/>
    <col min="13805" max="13805" width="12.140625" style="602" customWidth="1"/>
    <col min="13806" max="13806" width="13.140625" style="602" customWidth="1"/>
    <col min="13807" max="13807" width="9.140625" style="602"/>
    <col min="13808" max="13808" width="9.85546875" style="602" customWidth="1"/>
    <col min="13809" max="13809" width="11.42578125" style="602" customWidth="1"/>
    <col min="13810" max="13811" width="9.140625" style="602"/>
    <col min="13812" max="13812" width="10.42578125" style="602" customWidth="1"/>
    <col min="13813" max="13813" width="7.85546875" style="602" customWidth="1"/>
    <col min="13814" max="13814" width="9.140625" style="602"/>
    <col min="13815" max="13815" width="11.42578125" style="602" customWidth="1"/>
    <col min="13816" max="13816" width="9.140625" style="602"/>
    <col min="13817" max="13818" width="12" style="602" customWidth="1"/>
    <col min="13819" max="13819" width="8.7109375" style="602" customWidth="1"/>
    <col min="13820" max="13820" width="9.42578125" style="602" customWidth="1"/>
    <col min="13821" max="13824" width="9.140625" style="602"/>
    <col min="13825" max="13825" width="22.7109375" style="602" customWidth="1"/>
    <col min="13826" max="13826" width="13.5703125" style="602" customWidth="1"/>
    <col min="13827" max="13827" width="12.5703125" style="602" customWidth="1"/>
    <col min="13828" max="13828" width="13" style="602" customWidth="1"/>
    <col min="13829" max="13829" width="15.85546875" style="602" customWidth="1"/>
    <col min="13830" max="13830" width="12" style="602" customWidth="1"/>
    <col min="13831" max="13831" width="12.7109375" style="602" customWidth="1"/>
    <col min="13832" max="13832" width="12.28515625" style="602" customWidth="1"/>
    <col min="13833" max="13833" width="12.85546875" style="602" customWidth="1"/>
    <col min="13834" max="13834" width="12.28515625" style="602" customWidth="1"/>
    <col min="13835" max="13835" width="11.42578125" style="602" customWidth="1"/>
    <col min="13836" max="14057" width="9.140625" style="602"/>
    <col min="14058" max="14058" width="17.7109375" style="602" customWidth="1"/>
    <col min="14059" max="14059" width="9.85546875" style="602" customWidth="1"/>
    <col min="14060" max="14060" width="10" style="602" customWidth="1"/>
    <col min="14061" max="14061" width="12.140625" style="602" customWidth="1"/>
    <col min="14062" max="14062" width="13.140625" style="602" customWidth="1"/>
    <col min="14063" max="14063" width="9.140625" style="602"/>
    <col min="14064" max="14064" width="9.85546875" style="602" customWidth="1"/>
    <col min="14065" max="14065" width="11.42578125" style="602" customWidth="1"/>
    <col min="14066" max="14067" width="9.140625" style="602"/>
    <col min="14068" max="14068" width="10.42578125" style="602" customWidth="1"/>
    <col min="14069" max="14069" width="7.85546875" style="602" customWidth="1"/>
    <col min="14070" max="14070" width="9.140625" style="602"/>
    <col min="14071" max="14071" width="11.42578125" style="602" customWidth="1"/>
    <col min="14072" max="14072" width="9.140625" style="602"/>
    <col min="14073" max="14074" width="12" style="602" customWidth="1"/>
    <col min="14075" max="14075" width="8.7109375" style="602" customWidth="1"/>
    <col min="14076" max="14076" width="9.42578125" style="602" customWidth="1"/>
    <col min="14077" max="14080" width="9.140625" style="602"/>
    <col min="14081" max="14081" width="22.7109375" style="602" customWidth="1"/>
    <col min="14082" max="14082" width="13.5703125" style="602" customWidth="1"/>
    <col min="14083" max="14083" width="12.5703125" style="602" customWidth="1"/>
    <col min="14084" max="14084" width="13" style="602" customWidth="1"/>
    <col min="14085" max="14085" width="15.85546875" style="602" customWidth="1"/>
    <col min="14086" max="14086" width="12" style="602" customWidth="1"/>
    <col min="14087" max="14087" width="12.7109375" style="602" customWidth="1"/>
    <col min="14088" max="14088" width="12.28515625" style="602" customWidth="1"/>
    <col min="14089" max="14089" width="12.85546875" style="602" customWidth="1"/>
    <col min="14090" max="14090" width="12.28515625" style="602" customWidth="1"/>
    <col min="14091" max="14091" width="11.42578125" style="602" customWidth="1"/>
    <col min="14092" max="14313" width="9.140625" style="602"/>
    <col min="14314" max="14314" width="17.7109375" style="602" customWidth="1"/>
    <col min="14315" max="14315" width="9.85546875" style="602" customWidth="1"/>
    <col min="14316" max="14316" width="10" style="602" customWidth="1"/>
    <col min="14317" max="14317" width="12.140625" style="602" customWidth="1"/>
    <col min="14318" max="14318" width="13.140625" style="602" customWidth="1"/>
    <col min="14319" max="14319" width="9.140625" style="602"/>
    <col min="14320" max="14320" width="9.85546875" style="602" customWidth="1"/>
    <col min="14321" max="14321" width="11.42578125" style="602" customWidth="1"/>
    <col min="14322" max="14323" width="9.140625" style="602"/>
    <col min="14324" max="14324" width="10.42578125" style="602" customWidth="1"/>
    <col min="14325" max="14325" width="7.85546875" style="602" customWidth="1"/>
    <col min="14326" max="14326" width="9.140625" style="602"/>
    <col min="14327" max="14327" width="11.42578125" style="602" customWidth="1"/>
    <col min="14328" max="14328" width="9.140625" style="602"/>
    <col min="14329" max="14330" width="12" style="602" customWidth="1"/>
    <col min="14331" max="14331" width="8.7109375" style="602" customWidth="1"/>
    <col min="14332" max="14332" width="9.42578125" style="602" customWidth="1"/>
    <col min="14333" max="14336" width="9.140625" style="602"/>
    <col min="14337" max="14337" width="22.7109375" style="602" customWidth="1"/>
    <col min="14338" max="14338" width="13.5703125" style="602" customWidth="1"/>
    <col min="14339" max="14339" width="12.5703125" style="602" customWidth="1"/>
    <col min="14340" max="14340" width="13" style="602" customWidth="1"/>
    <col min="14341" max="14341" width="15.85546875" style="602" customWidth="1"/>
    <col min="14342" max="14342" width="12" style="602" customWidth="1"/>
    <col min="14343" max="14343" width="12.7109375" style="602" customWidth="1"/>
    <col min="14344" max="14344" width="12.28515625" style="602" customWidth="1"/>
    <col min="14345" max="14345" width="12.85546875" style="602" customWidth="1"/>
    <col min="14346" max="14346" width="12.28515625" style="602" customWidth="1"/>
    <col min="14347" max="14347" width="11.42578125" style="602" customWidth="1"/>
    <col min="14348" max="14569" width="9.140625" style="602"/>
    <col min="14570" max="14570" width="17.7109375" style="602" customWidth="1"/>
    <col min="14571" max="14571" width="9.85546875" style="602" customWidth="1"/>
    <col min="14572" max="14572" width="10" style="602" customWidth="1"/>
    <col min="14573" max="14573" width="12.140625" style="602" customWidth="1"/>
    <col min="14574" max="14574" width="13.140625" style="602" customWidth="1"/>
    <col min="14575" max="14575" width="9.140625" style="602"/>
    <col min="14576" max="14576" width="9.85546875" style="602" customWidth="1"/>
    <col min="14577" max="14577" width="11.42578125" style="602" customWidth="1"/>
    <col min="14578" max="14579" width="9.140625" style="602"/>
    <col min="14580" max="14580" width="10.42578125" style="602" customWidth="1"/>
    <col min="14581" max="14581" width="7.85546875" style="602" customWidth="1"/>
    <col min="14582" max="14582" width="9.140625" style="602"/>
    <col min="14583" max="14583" width="11.42578125" style="602" customWidth="1"/>
    <col min="14584" max="14584" width="9.140625" style="602"/>
    <col min="14585" max="14586" width="12" style="602" customWidth="1"/>
    <col min="14587" max="14587" width="8.7109375" style="602" customWidth="1"/>
    <col min="14588" max="14588" width="9.42578125" style="602" customWidth="1"/>
    <col min="14589" max="14592" width="9.140625" style="602"/>
    <col min="14593" max="14593" width="22.7109375" style="602" customWidth="1"/>
    <col min="14594" max="14594" width="13.5703125" style="602" customWidth="1"/>
    <col min="14595" max="14595" width="12.5703125" style="602" customWidth="1"/>
    <col min="14596" max="14596" width="13" style="602" customWidth="1"/>
    <col min="14597" max="14597" width="15.85546875" style="602" customWidth="1"/>
    <col min="14598" max="14598" width="12" style="602" customWidth="1"/>
    <col min="14599" max="14599" width="12.7109375" style="602" customWidth="1"/>
    <col min="14600" max="14600" width="12.28515625" style="602" customWidth="1"/>
    <col min="14601" max="14601" width="12.85546875" style="602" customWidth="1"/>
    <col min="14602" max="14602" width="12.28515625" style="602" customWidth="1"/>
    <col min="14603" max="14603" width="11.42578125" style="602" customWidth="1"/>
    <col min="14604" max="14825" width="9.140625" style="602"/>
    <col min="14826" max="14826" width="17.7109375" style="602" customWidth="1"/>
    <col min="14827" max="14827" width="9.85546875" style="602" customWidth="1"/>
    <col min="14828" max="14828" width="10" style="602" customWidth="1"/>
    <col min="14829" max="14829" width="12.140625" style="602" customWidth="1"/>
    <col min="14830" max="14830" width="13.140625" style="602" customWidth="1"/>
    <col min="14831" max="14831" width="9.140625" style="602"/>
    <col min="14832" max="14832" width="9.85546875" style="602" customWidth="1"/>
    <col min="14833" max="14833" width="11.42578125" style="602" customWidth="1"/>
    <col min="14834" max="14835" width="9.140625" style="602"/>
    <col min="14836" max="14836" width="10.42578125" style="602" customWidth="1"/>
    <col min="14837" max="14837" width="7.85546875" style="602" customWidth="1"/>
    <col min="14838" max="14838" width="9.140625" style="602"/>
    <col min="14839" max="14839" width="11.42578125" style="602" customWidth="1"/>
    <col min="14840" max="14840" width="9.140625" style="602"/>
    <col min="14841" max="14842" width="12" style="602" customWidth="1"/>
    <col min="14843" max="14843" width="8.7109375" style="602" customWidth="1"/>
    <col min="14844" max="14844" width="9.42578125" style="602" customWidth="1"/>
    <col min="14845" max="14848" width="9.140625" style="602"/>
    <col min="14849" max="14849" width="22.7109375" style="602" customWidth="1"/>
    <col min="14850" max="14850" width="13.5703125" style="602" customWidth="1"/>
    <col min="14851" max="14851" width="12.5703125" style="602" customWidth="1"/>
    <col min="14852" max="14852" width="13" style="602" customWidth="1"/>
    <col min="14853" max="14853" width="15.85546875" style="602" customWidth="1"/>
    <col min="14854" max="14854" width="12" style="602" customWidth="1"/>
    <col min="14855" max="14855" width="12.7109375" style="602" customWidth="1"/>
    <col min="14856" max="14856" width="12.28515625" style="602" customWidth="1"/>
    <col min="14857" max="14857" width="12.85546875" style="602" customWidth="1"/>
    <col min="14858" max="14858" width="12.28515625" style="602" customWidth="1"/>
    <col min="14859" max="14859" width="11.42578125" style="602" customWidth="1"/>
    <col min="14860" max="15081" width="9.140625" style="602"/>
    <col min="15082" max="15082" width="17.7109375" style="602" customWidth="1"/>
    <col min="15083" max="15083" width="9.85546875" style="602" customWidth="1"/>
    <col min="15084" max="15084" width="10" style="602" customWidth="1"/>
    <col min="15085" max="15085" width="12.140625" style="602" customWidth="1"/>
    <col min="15086" max="15086" width="13.140625" style="602" customWidth="1"/>
    <col min="15087" max="15087" width="9.140625" style="602"/>
    <col min="15088" max="15088" width="9.85546875" style="602" customWidth="1"/>
    <col min="15089" max="15089" width="11.42578125" style="602" customWidth="1"/>
    <col min="15090" max="15091" width="9.140625" style="602"/>
    <col min="15092" max="15092" width="10.42578125" style="602" customWidth="1"/>
    <col min="15093" max="15093" width="7.85546875" style="602" customWidth="1"/>
    <col min="15094" max="15094" width="9.140625" style="602"/>
    <col min="15095" max="15095" width="11.42578125" style="602" customWidth="1"/>
    <col min="15096" max="15096" width="9.140625" style="602"/>
    <col min="15097" max="15098" width="12" style="602" customWidth="1"/>
    <col min="15099" max="15099" width="8.7109375" style="602" customWidth="1"/>
    <col min="15100" max="15100" width="9.42578125" style="602" customWidth="1"/>
    <col min="15101" max="15104" width="9.140625" style="602"/>
    <col min="15105" max="15105" width="22.7109375" style="602" customWidth="1"/>
    <col min="15106" max="15106" width="13.5703125" style="602" customWidth="1"/>
    <col min="15107" max="15107" width="12.5703125" style="602" customWidth="1"/>
    <col min="15108" max="15108" width="13" style="602" customWidth="1"/>
    <col min="15109" max="15109" width="15.85546875" style="602" customWidth="1"/>
    <col min="15110" max="15110" width="12" style="602" customWidth="1"/>
    <col min="15111" max="15111" width="12.7109375" style="602" customWidth="1"/>
    <col min="15112" max="15112" width="12.28515625" style="602" customWidth="1"/>
    <col min="15113" max="15113" width="12.85546875" style="602" customWidth="1"/>
    <col min="15114" max="15114" width="12.28515625" style="602" customWidth="1"/>
    <col min="15115" max="15115" width="11.42578125" style="602" customWidth="1"/>
    <col min="15116" max="15337" width="9.140625" style="602"/>
    <col min="15338" max="15338" width="17.7109375" style="602" customWidth="1"/>
    <col min="15339" max="15339" width="9.85546875" style="602" customWidth="1"/>
    <col min="15340" max="15340" width="10" style="602" customWidth="1"/>
    <col min="15341" max="15341" width="12.140625" style="602" customWidth="1"/>
    <col min="15342" max="15342" width="13.140625" style="602" customWidth="1"/>
    <col min="15343" max="15343" width="9.140625" style="602"/>
    <col min="15344" max="15344" width="9.85546875" style="602" customWidth="1"/>
    <col min="15345" max="15345" width="11.42578125" style="602" customWidth="1"/>
    <col min="15346" max="15347" width="9.140625" style="602"/>
    <col min="15348" max="15348" width="10.42578125" style="602" customWidth="1"/>
    <col min="15349" max="15349" width="7.85546875" style="602" customWidth="1"/>
    <col min="15350" max="15350" width="9.140625" style="602"/>
    <col min="15351" max="15351" width="11.42578125" style="602" customWidth="1"/>
    <col min="15352" max="15352" width="9.140625" style="602"/>
    <col min="15353" max="15354" width="12" style="602" customWidth="1"/>
    <col min="15355" max="15355" width="8.7109375" style="602" customWidth="1"/>
    <col min="15356" max="15356" width="9.42578125" style="602" customWidth="1"/>
    <col min="15357" max="15360" width="9.140625" style="602"/>
    <col min="15361" max="15361" width="22.7109375" style="602" customWidth="1"/>
    <col min="15362" max="15362" width="13.5703125" style="602" customWidth="1"/>
    <col min="15363" max="15363" width="12.5703125" style="602" customWidth="1"/>
    <col min="15364" max="15364" width="13" style="602" customWidth="1"/>
    <col min="15365" max="15365" width="15.85546875" style="602" customWidth="1"/>
    <col min="15366" max="15366" width="12" style="602" customWidth="1"/>
    <col min="15367" max="15367" width="12.7109375" style="602" customWidth="1"/>
    <col min="15368" max="15368" width="12.28515625" style="602" customWidth="1"/>
    <col min="15369" max="15369" width="12.85546875" style="602" customWidth="1"/>
    <col min="15370" max="15370" width="12.28515625" style="602" customWidth="1"/>
    <col min="15371" max="15371" width="11.42578125" style="602" customWidth="1"/>
    <col min="15372" max="15593" width="9.140625" style="602"/>
    <col min="15594" max="15594" width="17.7109375" style="602" customWidth="1"/>
    <col min="15595" max="15595" width="9.85546875" style="602" customWidth="1"/>
    <col min="15596" max="15596" width="10" style="602" customWidth="1"/>
    <col min="15597" max="15597" width="12.140625" style="602" customWidth="1"/>
    <col min="15598" max="15598" width="13.140625" style="602" customWidth="1"/>
    <col min="15599" max="15599" width="9.140625" style="602"/>
    <col min="15600" max="15600" width="9.85546875" style="602" customWidth="1"/>
    <col min="15601" max="15601" width="11.42578125" style="602" customWidth="1"/>
    <col min="15602" max="15603" width="9.140625" style="602"/>
    <col min="15604" max="15604" width="10.42578125" style="602" customWidth="1"/>
    <col min="15605" max="15605" width="7.85546875" style="602" customWidth="1"/>
    <col min="15606" max="15606" width="9.140625" style="602"/>
    <col min="15607" max="15607" width="11.42578125" style="602" customWidth="1"/>
    <col min="15608" max="15608" width="9.140625" style="602"/>
    <col min="15609" max="15610" width="12" style="602" customWidth="1"/>
    <col min="15611" max="15611" width="8.7109375" style="602" customWidth="1"/>
    <col min="15612" max="15612" width="9.42578125" style="602" customWidth="1"/>
    <col min="15613" max="15616" width="9.140625" style="602"/>
    <col min="15617" max="15617" width="22.7109375" style="602" customWidth="1"/>
    <col min="15618" max="15618" width="13.5703125" style="602" customWidth="1"/>
    <col min="15619" max="15619" width="12.5703125" style="602" customWidth="1"/>
    <col min="15620" max="15620" width="13" style="602" customWidth="1"/>
    <col min="15621" max="15621" width="15.85546875" style="602" customWidth="1"/>
    <col min="15622" max="15622" width="12" style="602" customWidth="1"/>
    <col min="15623" max="15623" width="12.7109375" style="602" customWidth="1"/>
    <col min="15624" max="15624" width="12.28515625" style="602" customWidth="1"/>
    <col min="15625" max="15625" width="12.85546875" style="602" customWidth="1"/>
    <col min="15626" max="15626" width="12.28515625" style="602" customWidth="1"/>
    <col min="15627" max="15627" width="11.42578125" style="602" customWidth="1"/>
    <col min="15628" max="15849" width="9.140625" style="602"/>
    <col min="15850" max="15850" width="17.7109375" style="602" customWidth="1"/>
    <col min="15851" max="15851" width="9.85546875" style="602" customWidth="1"/>
    <col min="15852" max="15852" width="10" style="602" customWidth="1"/>
    <col min="15853" max="15853" width="12.140625" style="602" customWidth="1"/>
    <col min="15854" max="15854" width="13.140625" style="602" customWidth="1"/>
    <col min="15855" max="15855" width="9.140625" style="602"/>
    <col min="15856" max="15856" width="9.85546875" style="602" customWidth="1"/>
    <col min="15857" max="15857" width="11.42578125" style="602" customWidth="1"/>
    <col min="15858" max="15859" width="9.140625" style="602"/>
    <col min="15860" max="15860" width="10.42578125" style="602" customWidth="1"/>
    <col min="15861" max="15861" width="7.85546875" style="602" customWidth="1"/>
    <col min="15862" max="15862" width="9.140625" style="602"/>
    <col min="15863" max="15863" width="11.42578125" style="602" customWidth="1"/>
    <col min="15864" max="15864" width="9.140625" style="602"/>
    <col min="15865" max="15866" width="12" style="602" customWidth="1"/>
    <col min="15867" max="15867" width="8.7109375" style="602" customWidth="1"/>
    <col min="15868" max="15868" width="9.42578125" style="602" customWidth="1"/>
    <col min="15869" max="15872" width="9.140625" style="602"/>
    <col min="15873" max="15873" width="22.7109375" style="602" customWidth="1"/>
    <col min="15874" max="15874" width="13.5703125" style="602" customWidth="1"/>
    <col min="15875" max="15875" width="12.5703125" style="602" customWidth="1"/>
    <col min="15876" max="15876" width="13" style="602" customWidth="1"/>
    <col min="15877" max="15877" width="15.85546875" style="602" customWidth="1"/>
    <col min="15878" max="15878" width="12" style="602" customWidth="1"/>
    <col min="15879" max="15879" width="12.7109375" style="602" customWidth="1"/>
    <col min="15880" max="15880" width="12.28515625" style="602" customWidth="1"/>
    <col min="15881" max="15881" width="12.85546875" style="602" customWidth="1"/>
    <col min="15882" max="15882" width="12.28515625" style="602" customWidth="1"/>
    <col min="15883" max="15883" width="11.42578125" style="602" customWidth="1"/>
    <col min="15884" max="16105" width="9.140625" style="602"/>
    <col min="16106" max="16106" width="17.7109375" style="602" customWidth="1"/>
    <col min="16107" max="16107" width="9.85546875" style="602" customWidth="1"/>
    <col min="16108" max="16108" width="10" style="602" customWidth="1"/>
    <col min="16109" max="16109" width="12.140625" style="602" customWidth="1"/>
    <col min="16110" max="16110" width="13.140625" style="602" customWidth="1"/>
    <col min="16111" max="16111" width="9.140625" style="602"/>
    <col min="16112" max="16112" width="9.85546875" style="602" customWidth="1"/>
    <col min="16113" max="16113" width="11.42578125" style="602" customWidth="1"/>
    <col min="16114" max="16115" width="9.140625" style="602"/>
    <col min="16116" max="16116" width="10.42578125" style="602" customWidth="1"/>
    <col min="16117" max="16117" width="7.85546875" style="602" customWidth="1"/>
    <col min="16118" max="16118" width="9.140625" style="602"/>
    <col min="16119" max="16119" width="11.42578125" style="602" customWidth="1"/>
    <col min="16120" max="16120" width="9.140625" style="602"/>
    <col min="16121" max="16122" width="12" style="602" customWidth="1"/>
    <col min="16123" max="16123" width="8.7109375" style="602" customWidth="1"/>
    <col min="16124" max="16124" width="9.42578125" style="602" customWidth="1"/>
    <col min="16125" max="16128" width="9.140625" style="602"/>
    <col min="16129" max="16129" width="22.7109375" style="602" customWidth="1"/>
    <col min="16130" max="16130" width="13.5703125" style="602" customWidth="1"/>
    <col min="16131" max="16131" width="12.5703125" style="602" customWidth="1"/>
    <col min="16132" max="16132" width="13" style="602" customWidth="1"/>
    <col min="16133" max="16133" width="15.85546875" style="602" customWidth="1"/>
    <col min="16134" max="16134" width="12" style="602" customWidth="1"/>
    <col min="16135" max="16135" width="12.7109375" style="602" customWidth="1"/>
    <col min="16136" max="16136" width="12.28515625" style="602" customWidth="1"/>
    <col min="16137" max="16137" width="12.85546875" style="602" customWidth="1"/>
    <col min="16138" max="16138" width="12.28515625" style="602" customWidth="1"/>
    <col min="16139" max="16139" width="11.42578125" style="602" customWidth="1"/>
    <col min="16140" max="16361" width="9.140625" style="602"/>
    <col min="16362" max="16362" width="17.7109375" style="602" customWidth="1"/>
    <col min="16363" max="16363" width="9.85546875" style="602" customWidth="1"/>
    <col min="16364" max="16364" width="10" style="602" customWidth="1"/>
    <col min="16365" max="16365" width="12.140625" style="602" customWidth="1"/>
    <col min="16366" max="16366" width="13.140625" style="602" customWidth="1"/>
    <col min="16367" max="16367" width="9.140625" style="602"/>
    <col min="16368" max="16368" width="9.85546875" style="602" customWidth="1"/>
    <col min="16369" max="16369" width="11.42578125" style="602" customWidth="1"/>
    <col min="16370" max="16371" width="9.140625" style="602"/>
    <col min="16372" max="16372" width="10.42578125" style="602" customWidth="1"/>
    <col min="16373" max="16373" width="7.85546875" style="602" customWidth="1"/>
    <col min="16374" max="16374" width="9.140625" style="602"/>
    <col min="16375" max="16375" width="11.42578125" style="602" customWidth="1"/>
    <col min="16376" max="16376" width="9.140625" style="602"/>
    <col min="16377" max="16378" width="12" style="602" customWidth="1"/>
    <col min="16379" max="16379" width="8.7109375" style="602" customWidth="1"/>
    <col min="16380" max="16380" width="9.42578125" style="602" customWidth="1"/>
    <col min="16381" max="16384" width="9.140625" style="602"/>
  </cols>
  <sheetData>
    <row r="1" spans="1:11" s="596" customFormat="1" ht="36" customHeight="1">
      <c r="A1" s="1065" t="s">
        <v>1264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</row>
    <row r="2" spans="1:11" s="596" customFormat="1" ht="12" customHeight="1">
      <c r="A2" s="597"/>
    </row>
    <row r="3" spans="1:11" s="597" customFormat="1" ht="19.5" customHeight="1">
      <c r="A3" s="1070" t="s">
        <v>1239</v>
      </c>
      <c r="B3" s="1070"/>
      <c r="C3" s="1070"/>
      <c r="D3" s="1070"/>
      <c r="E3" s="1070"/>
      <c r="F3" s="1070"/>
      <c r="G3" s="1070"/>
      <c r="H3" s="1070"/>
      <c r="I3" s="1070"/>
      <c r="J3" s="1070"/>
      <c r="K3" s="1070"/>
    </row>
    <row r="4" spans="1:11" s="597" customFormat="1" ht="9.75" customHeight="1">
      <c r="A4" s="598"/>
      <c r="D4" s="599"/>
      <c r="E4" s="599"/>
      <c r="F4" s="599"/>
    </row>
    <row r="5" spans="1:11" s="600" customFormat="1" ht="21" customHeight="1">
      <c r="A5" s="1066" t="s">
        <v>270</v>
      </c>
      <c r="B5" s="1071" t="s">
        <v>1240</v>
      </c>
      <c r="C5" s="1071"/>
      <c r="D5" s="1071"/>
      <c r="E5" s="1071"/>
      <c r="F5" s="1071"/>
      <c r="G5" s="1079" t="s">
        <v>1241</v>
      </c>
      <c r="H5" s="1080"/>
      <c r="I5" s="1080"/>
      <c r="J5" s="1080"/>
      <c r="K5" s="1080"/>
    </row>
    <row r="6" spans="1:11" s="600" customFormat="1" ht="18" customHeight="1">
      <c r="A6" s="1066"/>
      <c r="B6" s="1072" t="s">
        <v>1051</v>
      </c>
      <c r="C6" s="1061" t="s">
        <v>1242</v>
      </c>
      <c r="D6" s="1061"/>
      <c r="E6" s="1061"/>
      <c r="F6" s="1061"/>
      <c r="G6" s="1081" t="s">
        <v>1051</v>
      </c>
      <c r="H6" s="1076" t="s">
        <v>1242</v>
      </c>
      <c r="I6" s="1076"/>
      <c r="J6" s="1076"/>
      <c r="K6" s="1076"/>
    </row>
    <row r="7" spans="1:11" s="600" customFormat="1" ht="12.75" customHeight="1">
      <c r="A7" s="1066"/>
      <c r="B7" s="1072"/>
      <c r="C7" s="1061" t="s">
        <v>1243</v>
      </c>
      <c r="D7" s="1060" t="s">
        <v>1244</v>
      </c>
      <c r="E7" s="1061" t="s">
        <v>31</v>
      </c>
      <c r="F7" s="1061"/>
      <c r="G7" s="1082"/>
      <c r="H7" s="1061" t="s">
        <v>1243</v>
      </c>
      <c r="I7" s="1060" t="s">
        <v>1244</v>
      </c>
      <c r="J7" s="1076" t="s">
        <v>31</v>
      </c>
      <c r="K7" s="1076"/>
    </row>
    <row r="8" spans="1:11" s="600" customFormat="1" ht="33" customHeight="1">
      <c r="A8" s="1066"/>
      <c r="B8" s="1072"/>
      <c r="C8" s="1061"/>
      <c r="D8" s="1060"/>
      <c r="E8" s="601" t="s">
        <v>1245</v>
      </c>
      <c r="F8" s="601" t="s">
        <v>1246</v>
      </c>
      <c r="G8" s="1083"/>
      <c r="H8" s="1061"/>
      <c r="I8" s="1060"/>
      <c r="J8" s="601" t="s">
        <v>1245</v>
      </c>
      <c r="K8" s="601" t="s">
        <v>1246</v>
      </c>
    </row>
    <row r="9" spans="1:11" ht="15.75">
      <c r="A9" s="1062" t="s">
        <v>1247</v>
      </c>
      <c r="B9" s="1062"/>
      <c r="C9" s="1062"/>
      <c r="D9" s="1062"/>
      <c r="E9" s="1062"/>
      <c r="F9" s="1062"/>
      <c r="G9" s="1062"/>
      <c r="H9" s="1062"/>
      <c r="I9" s="1062"/>
      <c r="J9" s="1062"/>
      <c r="K9" s="1062"/>
    </row>
    <row r="10" spans="1:11" ht="15.75">
      <c r="A10" s="603" t="s">
        <v>1248</v>
      </c>
      <c r="B10" s="604">
        <v>24475</v>
      </c>
      <c r="C10" s="605">
        <v>2157</v>
      </c>
      <c r="D10" s="605">
        <v>22318</v>
      </c>
      <c r="E10" s="605">
        <v>17503</v>
      </c>
      <c r="F10" s="605">
        <v>4815</v>
      </c>
      <c r="G10" s="606">
        <v>68514</v>
      </c>
      <c r="H10" s="607">
        <v>2157</v>
      </c>
      <c r="I10" s="605">
        <v>66357</v>
      </c>
      <c r="J10" s="605">
        <v>52262</v>
      </c>
      <c r="K10" s="605">
        <v>14095</v>
      </c>
    </row>
    <row r="11" spans="1:11" ht="15.75">
      <c r="A11" s="603" t="s">
        <v>1249</v>
      </c>
      <c r="B11" s="604">
        <v>33398</v>
      </c>
      <c r="C11" s="605">
        <v>2871</v>
      </c>
      <c r="D11" s="605">
        <v>30527</v>
      </c>
      <c r="E11" s="605">
        <v>23276</v>
      </c>
      <c r="F11" s="605">
        <v>7251</v>
      </c>
      <c r="G11" s="606">
        <v>92965</v>
      </c>
      <c r="H11" s="607">
        <v>2871</v>
      </c>
      <c r="I11" s="605">
        <v>90094</v>
      </c>
      <c r="J11" s="605">
        <v>68911</v>
      </c>
      <c r="K11" s="605">
        <v>21183</v>
      </c>
    </row>
    <row r="12" spans="1:11" ht="15.75">
      <c r="A12" s="608" t="s">
        <v>1250</v>
      </c>
      <c r="B12" s="604">
        <v>33590</v>
      </c>
      <c r="C12" s="605">
        <v>2769</v>
      </c>
      <c r="D12" s="605">
        <v>30821</v>
      </c>
      <c r="E12" s="605">
        <v>22326</v>
      </c>
      <c r="F12" s="605">
        <v>8495</v>
      </c>
      <c r="G12" s="606">
        <v>0</v>
      </c>
      <c r="H12" s="607"/>
      <c r="I12" s="605"/>
      <c r="J12" s="605"/>
      <c r="K12" s="605"/>
    </row>
    <row r="13" spans="1:11" ht="15.75" hidden="1" customHeight="1">
      <c r="A13" s="1062" t="s">
        <v>1251</v>
      </c>
      <c r="B13" s="1062"/>
      <c r="C13" s="1062"/>
      <c r="D13" s="1062"/>
      <c r="E13" s="1062"/>
      <c r="F13" s="1062"/>
      <c r="G13" s="1062"/>
      <c r="H13" s="1062"/>
      <c r="I13" s="1062"/>
      <c r="J13" s="1062"/>
      <c r="K13" s="1062"/>
    </row>
    <row r="14" spans="1:11" ht="15.75" hidden="1">
      <c r="A14" s="603" t="s">
        <v>1248</v>
      </c>
      <c r="B14" s="604">
        <v>44342</v>
      </c>
      <c r="C14" s="605">
        <v>3316</v>
      </c>
      <c r="D14" s="605">
        <v>41026</v>
      </c>
      <c r="E14" s="605">
        <v>32175</v>
      </c>
      <c r="F14" s="605">
        <v>8851</v>
      </c>
      <c r="G14" s="606">
        <v>86262</v>
      </c>
      <c r="H14" s="607">
        <v>3316</v>
      </c>
      <c r="I14" s="605">
        <v>82946</v>
      </c>
      <c r="J14" s="605">
        <v>65328</v>
      </c>
      <c r="K14" s="605">
        <v>17618</v>
      </c>
    </row>
    <row r="15" spans="1:11" ht="15.75" hidden="1" customHeight="1">
      <c r="A15" s="603" t="s">
        <v>1249</v>
      </c>
      <c r="B15" s="604">
        <v>60374</v>
      </c>
      <c r="C15" s="605">
        <v>4259</v>
      </c>
      <c r="D15" s="605">
        <v>56115</v>
      </c>
      <c r="E15" s="605">
        <v>42785</v>
      </c>
      <c r="F15" s="605">
        <v>13330</v>
      </c>
      <c r="G15" s="606">
        <v>116878</v>
      </c>
      <c r="H15" s="607">
        <v>4259</v>
      </c>
      <c r="I15" s="605">
        <v>112619</v>
      </c>
      <c r="J15" s="605">
        <v>86140</v>
      </c>
      <c r="K15" s="605">
        <v>26479</v>
      </c>
    </row>
    <row r="16" spans="1:11" ht="15.75" hidden="1">
      <c r="A16" s="608" t="s">
        <v>1250</v>
      </c>
      <c r="B16" s="604">
        <v>60681</v>
      </c>
      <c r="C16" s="605">
        <v>4022</v>
      </c>
      <c r="D16" s="605">
        <v>56659</v>
      </c>
      <c r="E16" s="605">
        <v>41042</v>
      </c>
      <c r="F16" s="605">
        <v>15617</v>
      </c>
      <c r="G16" s="606">
        <v>0</v>
      </c>
      <c r="H16" s="607"/>
      <c r="I16" s="605"/>
      <c r="J16" s="605"/>
      <c r="K16" s="605"/>
    </row>
    <row r="17" spans="1:11" ht="15.75" hidden="1" customHeight="1">
      <c r="A17" s="1063" t="s">
        <v>1252</v>
      </c>
      <c r="B17" s="1064"/>
      <c r="C17" s="1064"/>
      <c r="D17" s="1064"/>
      <c r="E17" s="1064"/>
      <c r="F17" s="1064"/>
      <c r="G17" s="1064"/>
      <c r="H17" s="1064"/>
      <c r="I17" s="1064"/>
      <c r="J17" s="1064"/>
      <c r="K17" s="1064"/>
    </row>
    <row r="18" spans="1:11" ht="15.75" hidden="1">
      <c r="A18" s="603" t="s">
        <v>1248</v>
      </c>
      <c r="B18" s="604">
        <v>53693</v>
      </c>
      <c r="C18" s="605">
        <v>3875</v>
      </c>
      <c r="D18" s="605">
        <v>49818</v>
      </c>
      <c r="E18" s="605">
        <v>39070</v>
      </c>
      <c r="F18" s="605">
        <v>10748</v>
      </c>
      <c r="G18" s="606">
        <v>86821</v>
      </c>
      <c r="H18" s="607">
        <v>3875</v>
      </c>
      <c r="I18" s="605">
        <v>82946</v>
      </c>
      <c r="J18" s="605">
        <v>65328</v>
      </c>
      <c r="K18" s="605">
        <v>17618</v>
      </c>
    </row>
    <row r="19" spans="1:11" ht="20.25" hidden="1" customHeight="1">
      <c r="A19" s="603" t="s">
        <v>1249</v>
      </c>
      <c r="B19" s="604">
        <v>73104</v>
      </c>
      <c r="C19" s="605">
        <v>4966</v>
      </c>
      <c r="D19" s="605">
        <v>68138</v>
      </c>
      <c r="E19" s="605">
        <v>51953</v>
      </c>
      <c r="F19" s="605">
        <v>16185</v>
      </c>
      <c r="G19" s="606">
        <v>117585</v>
      </c>
      <c r="H19" s="607">
        <v>4966</v>
      </c>
      <c r="I19" s="605">
        <v>112619</v>
      </c>
      <c r="J19" s="605">
        <v>86140</v>
      </c>
      <c r="K19" s="605">
        <v>26479</v>
      </c>
    </row>
    <row r="20" spans="1:11" ht="17.25" hidden="1" customHeight="1">
      <c r="A20" s="608" t="s">
        <v>1250</v>
      </c>
      <c r="B20" s="604">
        <v>73454</v>
      </c>
      <c r="C20" s="605">
        <v>4654</v>
      </c>
      <c r="D20" s="605">
        <v>68800</v>
      </c>
      <c r="E20" s="605">
        <v>49836</v>
      </c>
      <c r="F20" s="605">
        <v>18964</v>
      </c>
      <c r="G20" s="606">
        <v>0</v>
      </c>
      <c r="H20" s="607"/>
      <c r="I20" s="605"/>
      <c r="J20" s="605"/>
      <c r="K20" s="605"/>
    </row>
    <row r="21" spans="1:11" s="610" customFormat="1" ht="16.5" customHeight="1">
      <c r="A21" s="609"/>
      <c r="D21" s="611"/>
      <c r="E21" s="611"/>
      <c r="F21" s="611"/>
      <c r="G21" s="602"/>
      <c r="H21" s="602"/>
      <c r="I21" s="602"/>
      <c r="J21" s="602"/>
      <c r="K21" s="602"/>
    </row>
    <row r="22" spans="1:11" s="597" customFormat="1" ht="39" hidden="1" customHeight="1">
      <c r="A22" s="1077" t="s">
        <v>1253</v>
      </c>
      <c r="B22" s="1077"/>
      <c r="C22" s="1077"/>
      <c r="D22" s="1077"/>
      <c r="E22" s="1077"/>
      <c r="F22" s="1077"/>
    </row>
    <row r="23" spans="1:11" s="610" customFormat="1" ht="6" hidden="1" customHeight="1">
      <c r="A23" s="609"/>
      <c r="D23" s="611"/>
      <c r="E23" s="611"/>
      <c r="F23" s="611"/>
      <c r="G23" s="602"/>
      <c r="H23" s="602"/>
      <c r="I23" s="602"/>
      <c r="J23" s="602"/>
      <c r="K23" s="602"/>
    </row>
    <row r="24" spans="1:11" ht="18.75" hidden="1" customHeight="1">
      <c r="A24" s="1066" t="s">
        <v>270</v>
      </c>
      <c r="B24" s="1078" t="s">
        <v>1240</v>
      </c>
      <c r="C24" s="1078"/>
      <c r="D24" s="1078"/>
      <c r="E24" s="1078"/>
      <c r="F24" s="1078"/>
      <c r="G24" s="1079" t="s">
        <v>1254</v>
      </c>
      <c r="H24" s="1080"/>
      <c r="I24" s="1080"/>
      <c r="J24" s="1080"/>
      <c r="K24" s="1080"/>
    </row>
    <row r="25" spans="1:11" ht="12.75" hidden="1" customHeight="1">
      <c r="A25" s="1066"/>
      <c r="B25" s="1068" t="s">
        <v>1051</v>
      </c>
      <c r="C25" s="1061" t="s">
        <v>1242</v>
      </c>
      <c r="D25" s="1061"/>
      <c r="E25" s="1061"/>
      <c r="F25" s="1061"/>
      <c r="G25" s="1081" t="s">
        <v>1051</v>
      </c>
      <c r="H25" s="1076" t="s">
        <v>1242</v>
      </c>
      <c r="I25" s="1076"/>
      <c r="J25" s="1076"/>
      <c r="K25" s="1076"/>
    </row>
    <row r="26" spans="1:11" ht="15" hidden="1" customHeight="1">
      <c r="A26" s="1066"/>
      <c r="B26" s="1068"/>
      <c r="C26" s="1061" t="s">
        <v>1243</v>
      </c>
      <c r="D26" s="1060" t="s">
        <v>1244</v>
      </c>
      <c r="E26" s="1061" t="s">
        <v>31</v>
      </c>
      <c r="F26" s="1061"/>
      <c r="G26" s="1082"/>
      <c r="H26" s="1061" t="s">
        <v>1243</v>
      </c>
      <c r="I26" s="1060" t="s">
        <v>1244</v>
      </c>
      <c r="J26" s="1076" t="s">
        <v>31</v>
      </c>
      <c r="K26" s="1076"/>
    </row>
    <row r="27" spans="1:11" ht="29.25" hidden="1" customHeight="1">
      <c r="A27" s="1066"/>
      <c r="B27" s="1069"/>
      <c r="C27" s="1061"/>
      <c r="D27" s="1060"/>
      <c r="E27" s="601" t="s">
        <v>1245</v>
      </c>
      <c r="F27" s="601" t="s">
        <v>1246</v>
      </c>
      <c r="G27" s="1083"/>
      <c r="H27" s="1061"/>
      <c r="I27" s="1060"/>
      <c r="J27" s="601" t="s">
        <v>1245</v>
      </c>
      <c r="K27" s="601" t="s">
        <v>1246</v>
      </c>
    </row>
    <row r="28" spans="1:11" ht="15.75" hidden="1" customHeight="1">
      <c r="A28" s="1073" t="s">
        <v>1255</v>
      </c>
      <c r="B28" s="1073"/>
      <c r="C28" s="1073"/>
      <c r="D28" s="1073"/>
      <c r="E28" s="1073"/>
      <c r="F28" s="1073"/>
      <c r="G28" s="1074" t="s">
        <v>1255</v>
      </c>
      <c r="H28" s="1075"/>
      <c r="I28" s="1075"/>
      <c r="J28" s="1075"/>
      <c r="K28" s="1075"/>
    </row>
    <row r="29" spans="1:11" ht="15" hidden="1" customHeight="1">
      <c r="A29" s="1062" t="s">
        <v>1247</v>
      </c>
      <c r="B29" s="1062"/>
      <c r="C29" s="1062"/>
      <c r="D29" s="1062"/>
      <c r="E29" s="1062"/>
      <c r="F29" s="1062"/>
      <c r="G29" s="1062" t="s">
        <v>1247</v>
      </c>
      <c r="H29" s="1062"/>
      <c r="I29" s="1062"/>
      <c r="J29" s="1062"/>
      <c r="K29" s="1062"/>
    </row>
    <row r="30" spans="1:11" ht="18" hidden="1" customHeight="1">
      <c r="A30" s="612" t="s">
        <v>1256</v>
      </c>
      <c r="B30" s="613">
        <v>469135</v>
      </c>
      <c r="C30" s="614">
        <v>17256</v>
      </c>
      <c r="D30" s="614">
        <v>451879</v>
      </c>
      <c r="E30" s="614">
        <v>331505</v>
      </c>
      <c r="F30" s="614">
        <v>120374</v>
      </c>
      <c r="G30" s="613">
        <v>494601</v>
      </c>
      <c r="H30" s="614">
        <v>17256</v>
      </c>
      <c r="I30" s="614">
        <v>477345</v>
      </c>
      <c r="J30" s="614">
        <v>350495</v>
      </c>
      <c r="K30" s="614">
        <v>126850</v>
      </c>
    </row>
    <row r="31" spans="1:11" ht="15.75" hidden="1" customHeight="1">
      <c r="A31" s="608" t="s">
        <v>1257</v>
      </c>
      <c r="B31" s="615">
        <v>696940</v>
      </c>
      <c r="C31" s="614">
        <v>28710</v>
      </c>
      <c r="D31" s="605">
        <v>668230</v>
      </c>
      <c r="E31" s="614">
        <v>486954</v>
      </c>
      <c r="F31" s="614">
        <v>181276</v>
      </c>
      <c r="G31" s="615">
        <v>733623</v>
      </c>
      <c r="H31" s="614">
        <v>28710</v>
      </c>
      <c r="I31" s="614">
        <v>704913</v>
      </c>
      <c r="J31" s="614">
        <v>514268</v>
      </c>
      <c r="K31" s="614">
        <v>190645</v>
      </c>
    </row>
    <row r="32" spans="1:11" ht="15.75" hidden="1" customHeight="1">
      <c r="A32" s="608" t="s">
        <v>1250</v>
      </c>
      <c r="B32" s="615">
        <v>798241</v>
      </c>
      <c r="C32" s="614">
        <v>27690</v>
      </c>
      <c r="D32" s="605">
        <v>770551</v>
      </c>
      <c r="E32" s="614">
        <v>558165</v>
      </c>
      <c r="F32" s="614">
        <v>212386</v>
      </c>
      <c r="G32" s="615">
        <v>0</v>
      </c>
      <c r="H32" s="614"/>
      <c r="I32" s="605"/>
      <c r="J32" s="614"/>
      <c r="K32" s="614"/>
    </row>
    <row r="33" spans="1:11" ht="15" hidden="1" customHeight="1">
      <c r="A33" s="1062" t="s">
        <v>1258</v>
      </c>
      <c r="B33" s="1062"/>
      <c r="C33" s="1062"/>
      <c r="D33" s="1062"/>
      <c r="E33" s="1062"/>
      <c r="F33" s="1062"/>
      <c r="G33" s="1063" t="s">
        <v>1258</v>
      </c>
      <c r="H33" s="1064"/>
      <c r="I33" s="1064"/>
      <c r="J33" s="1064"/>
      <c r="K33" s="1064"/>
    </row>
    <row r="34" spans="1:11" ht="18" hidden="1" customHeight="1">
      <c r="A34" s="608" t="s">
        <v>1256</v>
      </c>
      <c r="B34" s="615">
        <v>595848</v>
      </c>
      <c r="C34" s="614">
        <v>31000</v>
      </c>
      <c r="D34" s="605">
        <v>564848</v>
      </c>
      <c r="E34" s="605">
        <v>414380</v>
      </c>
      <c r="F34" s="605">
        <v>150468</v>
      </c>
      <c r="G34" s="615">
        <v>627682</v>
      </c>
      <c r="H34" s="605">
        <v>31000</v>
      </c>
      <c r="I34" s="605">
        <v>596682</v>
      </c>
      <c r="J34" s="605">
        <v>438119</v>
      </c>
      <c r="K34" s="605">
        <v>158563</v>
      </c>
    </row>
    <row r="35" spans="1:11" ht="15.75" hidden="1">
      <c r="A35" s="608" t="s">
        <v>1257</v>
      </c>
      <c r="B35" s="615">
        <v>878308</v>
      </c>
      <c r="C35" s="614">
        <v>39725</v>
      </c>
      <c r="D35" s="605">
        <v>838583</v>
      </c>
      <c r="E35" s="605">
        <v>611987</v>
      </c>
      <c r="F35" s="605">
        <v>226596</v>
      </c>
      <c r="G35" s="615">
        <v>922936</v>
      </c>
      <c r="H35" s="605">
        <v>39725</v>
      </c>
      <c r="I35" s="605">
        <v>883211</v>
      </c>
      <c r="J35" s="605">
        <v>644905</v>
      </c>
      <c r="K35" s="605">
        <v>238306</v>
      </c>
    </row>
    <row r="36" spans="1:11" ht="15.75" hidden="1">
      <c r="A36" s="608" t="s">
        <v>1250</v>
      </c>
      <c r="B36" s="615">
        <v>1000422</v>
      </c>
      <c r="C36" s="614">
        <v>37232</v>
      </c>
      <c r="D36" s="605">
        <v>963190</v>
      </c>
      <c r="E36" s="605">
        <v>697707</v>
      </c>
      <c r="F36" s="605">
        <v>265483</v>
      </c>
      <c r="G36" s="615">
        <v>0</v>
      </c>
      <c r="H36" s="605"/>
      <c r="I36" s="605"/>
      <c r="J36" s="605"/>
      <c r="K36" s="605"/>
    </row>
    <row r="37" spans="1:11" ht="15" hidden="1" customHeight="1"/>
    <row r="38" spans="1:11" s="597" customFormat="1" ht="22.5" customHeight="1">
      <c r="A38" s="1070" t="s">
        <v>1259</v>
      </c>
      <c r="B38" s="1070"/>
      <c r="C38" s="1070"/>
      <c r="D38" s="1070"/>
      <c r="E38" s="1070"/>
      <c r="F38" s="1070"/>
      <c r="G38" s="602"/>
      <c r="H38" s="602"/>
      <c r="I38" s="602"/>
      <c r="J38" s="602"/>
      <c r="K38" s="602"/>
    </row>
    <row r="39" spans="1:11" ht="1.5" customHeight="1">
      <c r="A39" s="616"/>
    </row>
    <row r="40" spans="1:11" ht="15.75" customHeight="1">
      <c r="A40" s="1066" t="s">
        <v>270</v>
      </c>
      <c r="B40" s="1071" t="s">
        <v>1240</v>
      </c>
      <c r="C40" s="1071"/>
      <c r="D40" s="1071"/>
      <c r="E40" s="1071"/>
      <c r="F40" s="1071"/>
    </row>
    <row r="41" spans="1:11" ht="12.75" customHeight="1">
      <c r="A41" s="1066"/>
      <c r="B41" s="1072" t="s">
        <v>1051</v>
      </c>
      <c r="C41" s="1061" t="s">
        <v>1242</v>
      </c>
      <c r="D41" s="1061"/>
      <c r="E41" s="1061"/>
      <c r="F41" s="1061"/>
    </row>
    <row r="42" spans="1:11" ht="12.75" customHeight="1">
      <c r="A42" s="1066"/>
      <c r="B42" s="1072"/>
      <c r="C42" s="1061" t="s">
        <v>1243</v>
      </c>
      <c r="D42" s="1060" t="s">
        <v>1244</v>
      </c>
      <c r="E42" s="1061" t="s">
        <v>31</v>
      </c>
      <c r="F42" s="1061"/>
    </row>
    <row r="43" spans="1:11" ht="31.5" customHeight="1">
      <c r="A43" s="1066"/>
      <c r="B43" s="1072"/>
      <c r="C43" s="1061"/>
      <c r="D43" s="1060"/>
      <c r="E43" s="601" t="s">
        <v>1245</v>
      </c>
      <c r="F43" s="601" t="s">
        <v>1246</v>
      </c>
    </row>
    <row r="44" spans="1:11" ht="15.75">
      <c r="A44" s="1063" t="s">
        <v>1247</v>
      </c>
      <c r="B44" s="1064"/>
      <c r="C44" s="1064"/>
      <c r="D44" s="1064"/>
      <c r="E44" s="1064"/>
      <c r="F44" s="1064"/>
    </row>
    <row r="45" spans="1:11" ht="15.75">
      <c r="A45" s="608" t="s">
        <v>1256</v>
      </c>
      <c r="B45" s="604">
        <v>0</v>
      </c>
      <c r="C45" s="607"/>
      <c r="D45" s="605"/>
      <c r="E45" s="605"/>
      <c r="F45" s="605"/>
    </row>
    <row r="46" spans="1:11" ht="15.75">
      <c r="A46" s="608" t="s">
        <v>1257</v>
      </c>
      <c r="B46" s="604">
        <v>21381</v>
      </c>
      <c r="C46" s="617">
        <v>2449</v>
      </c>
      <c r="D46" s="605">
        <v>18932</v>
      </c>
      <c r="E46" s="605">
        <v>13713</v>
      </c>
      <c r="F46" s="605">
        <v>5219</v>
      </c>
    </row>
    <row r="47" spans="1:11" ht="15.75">
      <c r="A47" s="608" t="s">
        <v>1250</v>
      </c>
      <c r="B47" s="604">
        <v>21741</v>
      </c>
      <c r="C47" s="617">
        <v>2769</v>
      </c>
      <c r="D47" s="605">
        <v>18972</v>
      </c>
      <c r="E47" s="605">
        <v>13742</v>
      </c>
      <c r="F47" s="605">
        <v>5230</v>
      </c>
    </row>
    <row r="48" spans="1:11" ht="15.75" hidden="1" customHeight="1">
      <c r="A48" s="1063" t="s">
        <v>1260</v>
      </c>
      <c r="B48" s="1064"/>
      <c r="C48" s="1064"/>
      <c r="D48" s="1064"/>
      <c r="E48" s="1064"/>
      <c r="F48" s="1064"/>
    </row>
    <row r="49" spans="1:11" ht="15.75" hidden="1" customHeight="1">
      <c r="A49" s="608" t="s">
        <v>1256</v>
      </c>
      <c r="B49" s="604">
        <v>0</v>
      </c>
      <c r="C49" s="607"/>
      <c r="D49" s="605"/>
      <c r="E49" s="605"/>
      <c r="F49" s="605"/>
    </row>
    <row r="50" spans="1:11" ht="15.75" hidden="1">
      <c r="A50" s="608" t="s">
        <v>1257</v>
      </c>
      <c r="B50" s="604">
        <v>38360</v>
      </c>
      <c r="C50" s="617">
        <v>3560</v>
      </c>
      <c r="D50" s="605">
        <v>34800</v>
      </c>
      <c r="E50" s="605">
        <v>25208</v>
      </c>
      <c r="F50" s="605">
        <v>9592</v>
      </c>
    </row>
    <row r="51" spans="1:11" ht="15.75" hidden="1">
      <c r="A51" s="608" t="s">
        <v>1250</v>
      </c>
      <c r="B51" s="604">
        <v>38897</v>
      </c>
      <c r="C51" s="617">
        <v>4022</v>
      </c>
      <c r="D51" s="605">
        <v>34875</v>
      </c>
      <c r="E51" s="605">
        <v>25263</v>
      </c>
      <c r="F51" s="605">
        <v>9612</v>
      </c>
    </row>
    <row r="52" spans="1:11" ht="15.75" hidden="1" customHeight="1">
      <c r="A52" s="1063" t="s">
        <v>1252</v>
      </c>
      <c r="B52" s="1064"/>
      <c r="C52" s="1064"/>
      <c r="D52" s="1064"/>
      <c r="E52" s="1064"/>
      <c r="F52" s="1064"/>
    </row>
    <row r="53" spans="1:11" ht="15.75" hidden="1" customHeight="1">
      <c r="A53" s="608" t="s">
        <v>1256</v>
      </c>
      <c r="B53" s="604">
        <v>0</v>
      </c>
      <c r="C53" s="607"/>
      <c r="D53" s="605"/>
      <c r="E53" s="605"/>
      <c r="F53" s="605"/>
    </row>
    <row r="54" spans="1:11" ht="15.75" hidden="1">
      <c r="A54" s="608" t="s">
        <v>1257</v>
      </c>
      <c r="B54" s="604">
        <v>46385</v>
      </c>
      <c r="C54" s="617">
        <v>4127</v>
      </c>
      <c r="D54" s="605">
        <v>42258</v>
      </c>
      <c r="E54" s="605">
        <v>30610</v>
      </c>
      <c r="F54" s="605">
        <v>11648</v>
      </c>
    </row>
    <row r="55" spans="1:11" ht="15.75" hidden="1">
      <c r="A55" s="608" t="s">
        <v>1250</v>
      </c>
      <c r="B55" s="604">
        <v>47001</v>
      </c>
      <c r="C55" s="617">
        <v>4654</v>
      </c>
      <c r="D55" s="605">
        <v>42347</v>
      </c>
      <c r="E55" s="605">
        <v>30675</v>
      </c>
      <c r="F55" s="605">
        <v>11672</v>
      </c>
    </row>
    <row r="57" spans="1:11" s="597" customFormat="1" ht="16.5" hidden="1" customHeight="1">
      <c r="A57" s="1070" t="s">
        <v>1261</v>
      </c>
      <c r="B57" s="1070"/>
      <c r="C57" s="1070"/>
      <c r="D57" s="1070"/>
      <c r="E57" s="1070"/>
      <c r="F57" s="1070"/>
      <c r="G57" s="602"/>
      <c r="H57" s="602"/>
      <c r="I57" s="602"/>
      <c r="J57" s="602"/>
      <c r="K57" s="602"/>
    </row>
    <row r="58" spans="1:11" ht="15.75" hidden="1" customHeight="1">
      <c r="A58" s="616"/>
    </row>
    <row r="59" spans="1:11" ht="15.75" hidden="1" customHeight="1">
      <c r="A59" s="1066" t="s">
        <v>270</v>
      </c>
      <c r="B59" s="1071" t="s">
        <v>1240</v>
      </c>
      <c r="C59" s="1071"/>
      <c r="D59" s="1071"/>
      <c r="E59" s="1071"/>
      <c r="F59" s="1071"/>
    </row>
    <row r="60" spans="1:11" ht="12.75" hidden="1" customHeight="1">
      <c r="A60" s="1066"/>
      <c r="B60" s="1072" t="s">
        <v>1051</v>
      </c>
      <c r="C60" s="1061" t="s">
        <v>1242</v>
      </c>
      <c r="D60" s="1061"/>
      <c r="E60" s="1061"/>
      <c r="F60" s="1061"/>
    </row>
    <row r="61" spans="1:11" ht="12.75" hidden="1" customHeight="1">
      <c r="A61" s="1066"/>
      <c r="B61" s="1072"/>
      <c r="C61" s="1061" t="s">
        <v>1243</v>
      </c>
      <c r="D61" s="1060" t="s">
        <v>1244</v>
      </c>
      <c r="E61" s="1061" t="s">
        <v>31</v>
      </c>
      <c r="F61" s="1061"/>
    </row>
    <row r="62" spans="1:11" ht="42.75" hidden="1" customHeight="1">
      <c r="A62" s="1066"/>
      <c r="B62" s="1072"/>
      <c r="C62" s="1061"/>
      <c r="D62" s="1060"/>
      <c r="E62" s="601" t="s">
        <v>1245</v>
      </c>
      <c r="F62" s="601" t="s">
        <v>1246</v>
      </c>
    </row>
    <row r="63" spans="1:11" ht="15.75" hidden="1" customHeight="1">
      <c r="A63" s="1063" t="s">
        <v>1247</v>
      </c>
      <c r="B63" s="1064"/>
      <c r="C63" s="1064"/>
      <c r="D63" s="1064"/>
      <c r="E63" s="1064"/>
      <c r="F63" s="1064"/>
    </row>
    <row r="64" spans="1:11" ht="18" hidden="1" customHeight="1">
      <c r="A64" s="608" t="s">
        <v>1256</v>
      </c>
      <c r="B64" s="604">
        <v>11528</v>
      </c>
      <c r="C64" s="607">
        <v>1683</v>
      </c>
      <c r="D64" s="605">
        <v>9845</v>
      </c>
      <c r="E64" s="605">
        <v>7131</v>
      </c>
      <c r="F64" s="605">
        <v>2714</v>
      </c>
    </row>
    <row r="65" spans="1:11" ht="18" hidden="1" customHeight="1">
      <c r="A65" s="608" t="s">
        <v>1257</v>
      </c>
      <c r="B65" s="604">
        <v>13051</v>
      </c>
      <c r="C65" s="607">
        <v>2449</v>
      </c>
      <c r="D65" s="605">
        <v>10602</v>
      </c>
      <c r="E65" s="605">
        <v>7680</v>
      </c>
      <c r="F65" s="605">
        <v>2922</v>
      </c>
    </row>
    <row r="66" spans="1:11" ht="18" hidden="1" customHeight="1">
      <c r="A66" s="608" t="s">
        <v>1250</v>
      </c>
      <c r="B66" s="604">
        <v>14317</v>
      </c>
      <c r="C66" s="607">
        <v>2769</v>
      </c>
      <c r="D66" s="605">
        <v>11548</v>
      </c>
      <c r="E66" s="605">
        <v>8365</v>
      </c>
      <c r="F66" s="605">
        <v>3183</v>
      </c>
    </row>
    <row r="67" spans="1:11" ht="15.75" hidden="1" customHeight="1">
      <c r="A67" s="1063" t="s">
        <v>1260</v>
      </c>
      <c r="B67" s="1064"/>
      <c r="C67" s="1064"/>
      <c r="D67" s="1064"/>
      <c r="E67" s="1064"/>
      <c r="F67" s="1064"/>
    </row>
    <row r="68" spans="1:11" ht="18.75" hidden="1" customHeight="1">
      <c r="A68" s="608" t="s">
        <v>1256</v>
      </c>
      <c r="B68" s="604">
        <v>20616</v>
      </c>
      <c r="C68" s="607">
        <v>2520</v>
      </c>
      <c r="D68" s="605">
        <v>18096</v>
      </c>
      <c r="E68" s="605">
        <v>13108</v>
      </c>
      <c r="F68" s="605">
        <v>4988</v>
      </c>
    </row>
    <row r="69" spans="1:11" ht="18.75" hidden="1" customHeight="1">
      <c r="A69" s="608" t="s">
        <v>1257</v>
      </c>
      <c r="B69" s="604">
        <v>23048</v>
      </c>
      <c r="C69" s="607">
        <v>3560</v>
      </c>
      <c r="D69" s="605">
        <v>19488</v>
      </c>
      <c r="E69" s="605">
        <v>14116</v>
      </c>
      <c r="F69" s="605">
        <v>5372</v>
      </c>
    </row>
    <row r="70" spans="1:11" ht="18.75" hidden="1" customHeight="1">
      <c r="A70" s="608" t="s">
        <v>1250</v>
      </c>
      <c r="B70" s="604">
        <v>25250</v>
      </c>
      <c r="C70" s="607">
        <v>4022</v>
      </c>
      <c r="D70" s="605">
        <v>21228</v>
      </c>
      <c r="E70" s="605">
        <v>15377</v>
      </c>
      <c r="F70" s="605">
        <v>5851</v>
      </c>
    </row>
    <row r="71" spans="1:11" ht="15.75" hidden="1" customHeight="1">
      <c r="A71" s="1063" t="s">
        <v>1252</v>
      </c>
      <c r="B71" s="1064"/>
      <c r="C71" s="1064"/>
      <c r="D71" s="1064"/>
      <c r="E71" s="1064"/>
      <c r="F71" s="1064"/>
    </row>
    <row r="72" spans="1:11" ht="18.75" hidden="1" customHeight="1">
      <c r="A72" s="608" t="s">
        <v>1256</v>
      </c>
      <c r="B72" s="604">
        <v>24897</v>
      </c>
      <c r="C72" s="607">
        <v>2924</v>
      </c>
      <c r="D72" s="605">
        <v>21973</v>
      </c>
      <c r="E72" s="605">
        <v>15917</v>
      </c>
      <c r="F72" s="605">
        <v>6056</v>
      </c>
    </row>
    <row r="73" spans="1:11" ht="18.75" hidden="1" customHeight="1">
      <c r="A73" s="608" t="s">
        <v>1257</v>
      </c>
      <c r="B73" s="604">
        <v>27790</v>
      </c>
      <c r="C73" s="607">
        <v>4127</v>
      </c>
      <c r="D73" s="605">
        <v>23663</v>
      </c>
      <c r="E73" s="605">
        <v>17141</v>
      </c>
      <c r="F73" s="605">
        <v>6522</v>
      </c>
    </row>
    <row r="74" spans="1:11" ht="18.75" hidden="1" customHeight="1">
      <c r="A74" s="608" t="s">
        <v>1250</v>
      </c>
      <c r="B74" s="604">
        <v>30432</v>
      </c>
      <c r="C74" s="607">
        <v>4654</v>
      </c>
      <c r="D74" s="605">
        <v>25778</v>
      </c>
      <c r="E74" s="605">
        <v>18672</v>
      </c>
      <c r="F74" s="605">
        <v>7106</v>
      </c>
    </row>
    <row r="75" spans="1:11" hidden="1"/>
    <row r="76" spans="1:11" ht="5.25" customHeight="1"/>
    <row r="77" spans="1:11" s="597" customFormat="1" ht="35.25" customHeight="1">
      <c r="A77" s="1065" t="s">
        <v>1262</v>
      </c>
      <c r="B77" s="1065"/>
      <c r="C77" s="1065"/>
      <c r="D77" s="1065"/>
      <c r="E77" s="1065"/>
      <c r="F77" s="1065"/>
      <c r="G77" s="602"/>
      <c r="H77" s="602"/>
      <c r="I77" s="602"/>
      <c r="J77" s="602"/>
      <c r="K77" s="602"/>
    </row>
    <row r="78" spans="1:11" s="610" customFormat="1" ht="5.25" customHeight="1">
      <c r="A78" s="609"/>
      <c r="D78" s="611"/>
      <c r="E78" s="611"/>
      <c r="F78" s="611"/>
      <c r="G78" s="602"/>
      <c r="H78" s="602"/>
      <c r="I78" s="602"/>
      <c r="J78" s="602"/>
      <c r="K78" s="602"/>
    </row>
    <row r="79" spans="1:11" ht="18.75" customHeight="1">
      <c r="A79" s="1066" t="s">
        <v>270</v>
      </c>
      <c r="B79" s="1067" t="s">
        <v>1240</v>
      </c>
      <c r="C79" s="1067"/>
      <c r="D79" s="1067"/>
      <c r="E79" s="1067"/>
      <c r="F79" s="1067"/>
    </row>
    <row r="80" spans="1:11" ht="12.75" customHeight="1">
      <c r="A80" s="1066"/>
      <c r="B80" s="1068" t="s">
        <v>1051</v>
      </c>
      <c r="C80" s="1061" t="s">
        <v>1242</v>
      </c>
      <c r="D80" s="1061"/>
      <c r="E80" s="1061"/>
      <c r="F80" s="1061"/>
    </row>
    <row r="81" spans="1:6" ht="15" customHeight="1">
      <c r="A81" s="1066"/>
      <c r="B81" s="1068"/>
      <c r="C81" s="1061" t="s">
        <v>1243</v>
      </c>
      <c r="D81" s="1060" t="s">
        <v>1244</v>
      </c>
      <c r="E81" s="1061" t="s">
        <v>31</v>
      </c>
      <c r="F81" s="1061"/>
    </row>
    <row r="82" spans="1:6" ht="37.5" customHeight="1">
      <c r="A82" s="1066"/>
      <c r="B82" s="1069"/>
      <c r="C82" s="1061"/>
      <c r="D82" s="1060"/>
      <c r="E82" s="601" t="s">
        <v>1245</v>
      </c>
      <c r="F82" s="601" t="s">
        <v>1246</v>
      </c>
    </row>
    <row r="83" spans="1:6" ht="15" customHeight="1">
      <c r="A83" s="1062" t="s">
        <v>1247</v>
      </c>
      <c r="B83" s="1062"/>
      <c r="C83" s="1062"/>
      <c r="D83" s="1062"/>
      <c r="E83" s="1062"/>
      <c r="F83" s="1062"/>
    </row>
    <row r="84" spans="1:6" ht="18.75" customHeight="1">
      <c r="A84" s="608" t="s">
        <v>1256</v>
      </c>
      <c r="B84" s="615">
        <v>191457</v>
      </c>
      <c r="C84" s="605">
        <v>451</v>
      </c>
      <c r="D84" s="605">
        <v>191006</v>
      </c>
      <c r="E84" s="605">
        <v>191006</v>
      </c>
      <c r="F84" s="605">
        <v>0</v>
      </c>
    </row>
    <row r="85" spans="1:6" ht="18.75" customHeight="1">
      <c r="A85" s="608" t="s">
        <v>1257</v>
      </c>
      <c r="B85" s="615">
        <v>221144</v>
      </c>
      <c r="C85" s="605">
        <v>752</v>
      </c>
      <c r="D85" s="605">
        <v>220392</v>
      </c>
      <c r="E85" s="605">
        <v>220392</v>
      </c>
      <c r="F85" s="605">
        <v>0</v>
      </c>
    </row>
    <row r="86" spans="1:6" ht="18.75" customHeight="1">
      <c r="A86" s="608" t="s">
        <v>1250</v>
      </c>
      <c r="B86" s="615">
        <v>265373</v>
      </c>
      <c r="C86" s="605">
        <v>903</v>
      </c>
      <c r="D86" s="605">
        <v>264470</v>
      </c>
      <c r="E86" s="605">
        <v>264470</v>
      </c>
      <c r="F86" s="605">
        <v>0</v>
      </c>
    </row>
    <row r="87" spans="1:6" ht="15" hidden="1" customHeight="1">
      <c r="A87" s="1063" t="s">
        <v>1258</v>
      </c>
      <c r="B87" s="1064"/>
      <c r="C87" s="1064"/>
      <c r="D87" s="1064"/>
      <c r="E87" s="1064"/>
      <c r="F87" s="1064"/>
    </row>
    <row r="88" spans="1:6" ht="18" hidden="1" customHeight="1">
      <c r="A88" s="608" t="s">
        <v>1256</v>
      </c>
      <c r="B88" s="615">
        <v>239208</v>
      </c>
      <c r="C88" s="605">
        <v>451</v>
      </c>
      <c r="D88" s="605">
        <v>238757</v>
      </c>
      <c r="E88" s="605">
        <v>238757</v>
      </c>
      <c r="F88" s="605">
        <v>0</v>
      </c>
    </row>
    <row r="89" spans="1:6" ht="18" hidden="1" customHeight="1">
      <c r="A89" s="608" t="s">
        <v>1257</v>
      </c>
      <c r="B89" s="615">
        <v>276241</v>
      </c>
      <c r="C89" s="605">
        <v>752</v>
      </c>
      <c r="D89" s="605">
        <v>275489</v>
      </c>
      <c r="E89" s="605">
        <v>275489</v>
      </c>
      <c r="F89" s="605">
        <v>0</v>
      </c>
    </row>
    <row r="90" spans="1:6" ht="18" hidden="1" customHeight="1">
      <c r="A90" s="608" t="s">
        <v>1250</v>
      </c>
      <c r="B90" s="615">
        <v>331490</v>
      </c>
      <c r="C90" s="605">
        <v>903</v>
      </c>
      <c r="D90" s="605">
        <v>330587</v>
      </c>
      <c r="E90" s="605">
        <v>330587</v>
      </c>
      <c r="F90" s="605">
        <v>0</v>
      </c>
    </row>
  </sheetData>
  <mergeCells count="70">
    <mergeCell ref="A9:K9"/>
    <mergeCell ref="A1:K1"/>
    <mergeCell ref="A3:K3"/>
    <mergeCell ref="A5:A8"/>
    <mergeCell ref="B5:F5"/>
    <mergeCell ref="G5:K5"/>
    <mergeCell ref="B6:B8"/>
    <mergeCell ref="C6:F6"/>
    <mergeCell ref="G6:G8"/>
    <mergeCell ref="H6:K6"/>
    <mergeCell ref="C7:C8"/>
    <mergeCell ref="D7:D8"/>
    <mergeCell ref="E7:F7"/>
    <mergeCell ref="H7:H8"/>
    <mergeCell ref="I7:I8"/>
    <mergeCell ref="J7:K7"/>
    <mergeCell ref="J26:K26"/>
    <mergeCell ref="A13:K13"/>
    <mergeCell ref="A17:K17"/>
    <mergeCell ref="A22:F22"/>
    <mergeCell ref="A24:A27"/>
    <mergeCell ref="B24:F24"/>
    <mergeCell ref="G24:K24"/>
    <mergeCell ref="B25:B27"/>
    <mergeCell ref="C25:F25"/>
    <mergeCell ref="G25:G27"/>
    <mergeCell ref="H25:K25"/>
    <mergeCell ref="C26:C27"/>
    <mergeCell ref="D26:D27"/>
    <mergeCell ref="E26:F26"/>
    <mergeCell ref="H26:H27"/>
    <mergeCell ref="I26:I27"/>
    <mergeCell ref="A28:F28"/>
    <mergeCell ref="G28:K28"/>
    <mergeCell ref="A29:F29"/>
    <mergeCell ref="G29:K29"/>
    <mergeCell ref="A33:F33"/>
    <mergeCell ref="G33:K33"/>
    <mergeCell ref="A38:F38"/>
    <mergeCell ref="A40:A43"/>
    <mergeCell ref="B40:F40"/>
    <mergeCell ref="B41:B43"/>
    <mergeCell ref="C41:F41"/>
    <mergeCell ref="C42:C43"/>
    <mergeCell ref="D42:D43"/>
    <mergeCell ref="E42:F42"/>
    <mergeCell ref="A44:F44"/>
    <mergeCell ref="A48:F48"/>
    <mergeCell ref="A52:F52"/>
    <mergeCell ref="A57:F57"/>
    <mergeCell ref="A59:A62"/>
    <mergeCell ref="B59:F59"/>
    <mergeCell ref="B60:B62"/>
    <mergeCell ref="C60:F60"/>
    <mergeCell ref="C61:C62"/>
    <mergeCell ref="D61:D62"/>
    <mergeCell ref="D81:D82"/>
    <mergeCell ref="E81:F81"/>
    <mergeCell ref="A83:F83"/>
    <mergeCell ref="A87:F87"/>
    <mergeCell ref="E61:F61"/>
    <mergeCell ref="A63:F63"/>
    <mergeCell ref="A67:F67"/>
    <mergeCell ref="A71:F71"/>
    <mergeCell ref="A77:F77"/>
    <mergeCell ref="A79:A82"/>
    <mergeCell ref="B79:F79"/>
    <mergeCell ref="B80:B82"/>
    <mergeCell ref="C80:F80"/>
    <mergeCell ref="C81:C82"/>
  </mergeCells>
  <conditionalFormatting sqref="I20 I12 I16 C45:F45 E46:F47 C49:F49 E50:F51 C53:F53 E54:F55 C46:C47 C50:C51 C54:C55">
    <cfRule type="cellIs" dxfId="2" priority="1" operator="equal">
      <formula>0</formula>
    </cfRule>
  </conditionalFormatting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indexed="42"/>
  </sheetPr>
  <dimension ref="A1:K90"/>
  <sheetViews>
    <sheetView view="pageBreakPreview" zoomScaleSheetLayoutView="100" workbookViewId="0">
      <selection activeCell="H82" sqref="H82"/>
    </sheetView>
  </sheetViews>
  <sheetFormatPr defaultRowHeight="12.75"/>
  <cols>
    <col min="1" max="1" width="22.7109375" style="602" customWidth="1"/>
    <col min="2" max="2" width="13.5703125" style="602" customWidth="1"/>
    <col min="3" max="3" width="12.5703125" style="602" customWidth="1"/>
    <col min="4" max="4" width="13" style="602" customWidth="1"/>
    <col min="5" max="5" width="15.85546875" style="602" customWidth="1"/>
    <col min="6" max="6" width="12" style="602" customWidth="1"/>
    <col min="7" max="7" width="12.7109375" style="602" customWidth="1"/>
    <col min="8" max="8" width="12.28515625" style="602" customWidth="1"/>
    <col min="9" max="9" width="12.85546875" style="602" customWidth="1"/>
    <col min="10" max="10" width="12.28515625" style="602" customWidth="1"/>
    <col min="11" max="11" width="11.42578125" style="602" customWidth="1"/>
    <col min="12" max="233" width="9.140625" style="602"/>
    <col min="234" max="234" width="17.7109375" style="602" customWidth="1"/>
    <col min="235" max="235" width="9.85546875" style="602" customWidth="1"/>
    <col min="236" max="236" width="10" style="602" customWidth="1"/>
    <col min="237" max="237" width="12.140625" style="602" customWidth="1"/>
    <col min="238" max="238" width="13.140625" style="602" customWidth="1"/>
    <col min="239" max="239" width="9.140625" style="602"/>
    <col min="240" max="240" width="9.85546875" style="602" customWidth="1"/>
    <col min="241" max="241" width="11.42578125" style="602" customWidth="1"/>
    <col min="242" max="243" width="9.140625" style="602"/>
    <col min="244" max="244" width="10.42578125" style="602" customWidth="1"/>
    <col min="245" max="245" width="7.85546875" style="602" customWidth="1"/>
    <col min="246" max="246" width="9.140625" style="602"/>
    <col min="247" max="247" width="11.42578125" style="602" customWidth="1"/>
    <col min="248" max="248" width="9.140625" style="602"/>
    <col min="249" max="250" width="12" style="602" customWidth="1"/>
    <col min="251" max="251" width="8.7109375" style="602" customWidth="1"/>
    <col min="252" max="252" width="9.42578125" style="602" customWidth="1"/>
    <col min="253" max="256" width="9.140625" style="602"/>
    <col min="257" max="257" width="22.7109375" style="602" customWidth="1"/>
    <col min="258" max="258" width="13.5703125" style="602" customWidth="1"/>
    <col min="259" max="259" width="12.5703125" style="602" customWidth="1"/>
    <col min="260" max="260" width="13" style="602" customWidth="1"/>
    <col min="261" max="261" width="15.85546875" style="602" customWidth="1"/>
    <col min="262" max="262" width="12" style="602" customWidth="1"/>
    <col min="263" max="263" width="12.7109375" style="602" customWidth="1"/>
    <col min="264" max="264" width="12.28515625" style="602" customWidth="1"/>
    <col min="265" max="265" width="12.85546875" style="602" customWidth="1"/>
    <col min="266" max="266" width="12.28515625" style="602" customWidth="1"/>
    <col min="267" max="267" width="11.42578125" style="602" customWidth="1"/>
    <col min="268" max="489" width="9.140625" style="602"/>
    <col min="490" max="490" width="17.7109375" style="602" customWidth="1"/>
    <col min="491" max="491" width="9.85546875" style="602" customWidth="1"/>
    <col min="492" max="492" width="10" style="602" customWidth="1"/>
    <col min="493" max="493" width="12.140625" style="602" customWidth="1"/>
    <col min="494" max="494" width="13.140625" style="602" customWidth="1"/>
    <col min="495" max="495" width="9.140625" style="602"/>
    <col min="496" max="496" width="9.85546875" style="602" customWidth="1"/>
    <col min="497" max="497" width="11.42578125" style="602" customWidth="1"/>
    <col min="498" max="499" width="9.140625" style="602"/>
    <col min="500" max="500" width="10.42578125" style="602" customWidth="1"/>
    <col min="501" max="501" width="7.85546875" style="602" customWidth="1"/>
    <col min="502" max="502" width="9.140625" style="602"/>
    <col min="503" max="503" width="11.42578125" style="602" customWidth="1"/>
    <col min="504" max="504" width="9.140625" style="602"/>
    <col min="505" max="506" width="12" style="602" customWidth="1"/>
    <col min="507" max="507" width="8.7109375" style="602" customWidth="1"/>
    <col min="508" max="508" width="9.42578125" style="602" customWidth="1"/>
    <col min="509" max="512" width="9.140625" style="602"/>
    <col min="513" max="513" width="22.7109375" style="602" customWidth="1"/>
    <col min="514" max="514" width="13.5703125" style="602" customWidth="1"/>
    <col min="515" max="515" width="12.5703125" style="602" customWidth="1"/>
    <col min="516" max="516" width="13" style="602" customWidth="1"/>
    <col min="517" max="517" width="15.85546875" style="602" customWidth="1"/>
    <col min="518" max="518" width="12" style="602" customWidth="1"/>
    <col min="519" max="519" width="12.7109375" style="602" customWidth="1"/>
    <col min="520" max="520" width="12.28515625" style="602" customWidth="1"/>
    <col min="521" max="521" width="12.85546875" style="602" customWidth="1"/>
    <col min="522" max="522" width="12.28515625" style="602" customWidth="1"/>
    <col min="523" max="523" width="11.42578125" style="602" customWidth="1"/>
    <col min="524" max="745" width="9.140625" style="602"/>
    <col min="746" max="746" width="17.7109375" style="602" customWidth="1"/>
    <col min="747" max="747" width="9.85546875" style="602" customWidth="1"/>
    <col min="748" max="748" width="10" style="602" customWidth="1"/>
    <col min="749" max="749" width="12.140625" style="602" customWidth="1"/>
    <col min="750" max="750" width="13.140625" style="602" customWidth="1"/>
    <col min="751" max="751" width="9.140625" style="602"/>
    <col min="752" max="752" width="9.85546875" style="602" customWidth="1"/>
    <col min="753" max="753" width="11.42578125" style="602" customWidth="1"/>
    <col min="754" max="755" width="9.140625" style="602"/>
    <col min="756" max="756" width="10.42578125" style="602" customWidth="1"/>
    <col min="757" max="757" width="7.85546875" style="602" customWidth="1"/>
    <col min="758" max="758" width="9.140625" style="602"/>
    <col min="759" max="759" width="11.42578125" style="602" customWidth="1"/>
    <col min="760" max="760" width="9.140625" style="602"/>
    <col min="761" max="762" width="12" style="602" customWidth="1"/>
    <col min="763" max="763" width="8.7109375" style="602" customWidth="1"/>
    <col min="764" max="764" width="9.42578125" style="602" customWidth="1"/>
    <col min="765" max="768" width="9.140625" style="602"/>
    <col min="769" max="769" width="22.7109375" style="602" customWidth="1"/>
    <col min="770" max="770" width="13.5703125" style="602" customWidth="1"/>
    <col min="771" max="771" width="12.5703125" style="602" customWidth="1"/>
    <col min="772" max="772" width="13" style="602" customWidth="1"/>
    <col min="773" max="773" width="15.85546875" style="602" customWidth="1"/>
    <col min="774" max="774" width="12" style="602" customWidth="1"/>
    <col min="775" max="775" width="12.7109375" style="602" customWidth="1"/>
    <col min="776" max="776" width="12.28515625" style="602" customWidth="1"/>
    <col min="777" max="777" width="12.85546875" style="602" customWidth="1"/>
    <col min="778" max="778" width="12.28515625" style="602" customWidth="1"/>
    <col min="779" max="779" width="11.42578125" style="602" customWidth="1"/>
    <col min="780" max="1001" width="9.140625" style="602"/>
    <col min="1002" max="1002" width="17.7109375" style="602" customWidth="1"/>
    <col min="1003" max="1003" width="9.85546875" style="602" customWidth="1"/>
    <col min="1004" max="1004" width="10" style="602" customWidth="1"/>
    <col min="1005" max="1005" width="12.140625" style="602" customWidth="1"/>
    <col min="1006" max="1006" width="13.140625" style="602" customWidth="1"/>
    <col min="1007" max="1007" width="9.140625" style="602"/>
    <col min="1008" max="1008" width="9.85546875" style="602" customWidth="1"/>
    <col min="1009" max="1009" width="11.42578125" style="602" customWidth="1"/>
    <col min="1010" max="1011" width="9.140625" style="602"/>
    <col min="1012" max="1012" width="10.42578125" style="602" customWidth="1"/>
    <col min="1013" max="1013" width="7.85546875" style="602" customWidth="1"/>
    <col min="1014" max="1014" width="9.140625" style="602"/>
    <col min="1015" max="1015" width="11.42578125" style="602" customWidth="1"/>
    <col min="1016" max="1016" width="9.140625" style="602"/>
    <col min="1017" max="1018" width="12" style="602" customWidth="1"/>
    <col min="1019" max="1019" width="8.7109375" style="602" customWidth="1"/>
    <col min="1020" max="1020" width="9.42578125" style="602" customWidth="1"/>
    <col min="1021" max="1024" width="9.140625" style="602"/>
    <col min="1025" max="1025" width="22.7109375" style="602" customWidth="1"/>
    <col min="1026" max="1026" width="13.5703125" style="602" customWidth="1"/>
    <col min="1027" max="1027" width="12.5703125" style="602" customWidth="1"/>
    <col min="1028" max="1028" width="13" style="602" customWidth="1"/>
    <col min="1029" max="1029" width="15.85546875" style="602" customWidth="1"/>
    <col min="1030" max="1030" width="12" style="602" customWidth="1"/>
    <col min="1031" max="1031" width="12.7109375" style="602" customWidth="1"/>
    <col min="1032" max="1032" width="12.28515625" style="602" customWidth="1"/>
    <col min="1033" max="1033" width="12.85546875" style="602" customWidth="1"/>
    <col min="1034" max="1034" width="12.28515625" style="602" customWidth="1"/>
    <col min="1035" max="1035" width="11.42578125" style="602" customWidth="1"/>
    <col min="1036" max="1257" width="9.140625" style="602"/>
    <col min="1258" max="1258" width="17.7109375" style="602" customWidth="1"/>
    <col min="1259" max="1259" width="9.85546875" style="602" customWidth="1"/>
    <col min="1260" max="1260" width="10" style="602" customWidth="1"/>
    <col min="1261" max="1261" width="12.140625" style="602" customWidth="1"/>
    <col min="1262" max="1262" width="13.140625" style="602" customWidth="1"/>
    <col min="1263" max="1263" width="9.140625" style="602"/>
    <col min="1264" max="1264" width="9.85546875" style="602" customWidth="1"/>
    <col min="1265" max="1265" width="11.42578125" style="602" customWidth="1"/>
    <col min="1266" max="1267" width="9.140625" style="602"/>
    <col min="1268" max="1268" width="10.42578125" style="602" customWidth="1"/>
    <col min="1269" max="1269" width="7.85546875" style="602" customWidth="1"/>
    <col min="1270" max="1270" width="9.140625" style="602"/>
    <col min="1271" max="1271" width="11.42578125" style="602" customWidth="1"/>
    <col min="1272" max="1272" width="9.140625" style="602"/>
    <col min="1273" max="1274" width="12" style="602" customWidth="1"/>
    <col min="1275" max="1275" width="8.7109375" style="602" customWidth="1"/>
    <col min="1276" max="1276" width="9.42578125" style="602" customWidth="1"/>
    <col min="1277" max="1280" width="9.140625" style="602"/>
    <col min="1281" max="1281" width="22.7109375" style="602" customWidth="1"/>
    <col min="1282" max="1282" width="13.5703125" style="602" customWidth="1"/>
    <col min="1283" max="1283" width="12.5703125" style="602" customWidth="1"/>
    <col min="1284" max="1284" width="13" style="602" customWidth="1"/>
    <col min="1285" max="1285" width="15.85546875" style="602" customWidth="1"/>
    <col min="1286" max="1286" width="12" style="602" customWidth="1"/>
    <col min="1287" max="1287" width="12.7109375" style="602" customWidth="1"/>
    <col min="1288" max="1288" width="12.28515625" style="602" customWidth="1"/>
    <col min="1289" max="1289" width="12.85546875" style="602" customWidth="1"/>
    <col min="1290" max="1290" width="12.28515625" style="602" customWidth="1"/>
    <col min="1291" max="1291" width="11.42578125" style="602" customWidth="1"/>
    <col min="1292" max="1513" width="9.140625" style="602"/>
    <col min="1514" max="1514" width="17.7109375" style="602" customWidth="1"/>
    <col min="1515" max="1515" width="9.85546875" style="602" customWidth="1"/>
    <col min="1516" max="1516" width="10" style="602" customWidth="1"/>
    <col min="1517" max="1517" width="12.140625" style="602" customWidth="1"/>
    <col min="1518" max="1518" width="13.140625" style="602" customWidth="1"/>
    <col min="1519" max="1519" width="9.140625" style="602"/>
    <col min="1520" max="1520" width="9.85546875" style="602" customWidth="1"/>
    <col min="1521" max="1521" width="11.42578125" style="602" customWidth="1"/>
    <col min="1522" max="1523" width="9.140625" style="602"/>
    <col min="1524" max="1524" width="10.42578125" style="602" customWidth="1"/>
    <col min="1525" max="1525" width="7.85546875" style="602" customWidth="1"/>
    <col min="1526" max="1526" width="9.140625" style="602"/>
    <col min="1527" max="1527" width="11.42578125" style="602" customWidth="1"/>
    <col min="1528" max="1528" width="9.140625" style="602"/>
    <col min="1529" max="1530" width="12" style="602" customWidth="1"/>
    <col min="1531" max="1531" width="8.7109375" style="602" customWidth="1"/>
    <col min="1532" max="1532" width="9.42578125" style="602" customWidth="1"/>
    <col min="1533" max="1536" width="9.140625" style="602"/>
    <col min="1537" max="1537" width="22.7109375" style="602" customWidth="1"/>
    <col min="1538" max="1538" width="13.5703125" style="602" customWidth="1"/>
    <col min="1539" max="1539" width="12.5703125" style="602" customWidth="1"/>
    <col min="1540" max="1540" width="13" style="602" customWidth="1"/>
    <col min="1541" max="1541" width="15.85546875" style="602" customWidth="1"/>
    <col min="1542" max="1542" width="12" style="602" customWidth="1"/>
    <col min="1543" max="1543" width="12.7109375" style="602" customWidth="1"/>
    <col min="1544" max="1544" width="12.28515625" style="602" customWidth="1"/>
    <col min="1545" max="1545" width="12.85546875" style="602" customWidth="1"/>
    <col min="1546" max="1546" width="12.28515625" style="602" customWidth="1"/>
    <col min="1547" max="1547" width="11.42578125" style="602" customWidth="1"/>
    <col min="1548" max="1769" width="9.140625" style="602"/>
    <col min="1770" max="1770" width="17.7109375" style="602" customWidth="1"/>
    <col min="1771" max="1771" width="9.85546875" style="602" customWidth="1"/>
    <col min="1772" max="1772" width="10" style="602" customWidth="1"/>
    <col min="1773" max="1773" width="12.140625" style="602" customWidth="1"/>
    <col min="1774" max="1774" width="13.140625" style="602" customWidth="1"/>
    <col min="1775" max="1775" width="9.140625" style="602"/>
    <col min="1776" max="1776" width="9.85546875" style="602" customWidth="1"/>
    <col min="1777" max="1777" width="11.42578125" style="602" customWidth="1"/>
    <col min="1778" max="1779" width="9.140625" style="602"/>
    <col min="1780" max="1780" width="10.42578125" style="602" customWidth="1"/>
    <col min="1781" max="1781" width="7.85546875" style="602" customWidth="1"/>
    <col min="1782" max="1782" width="9.140625" style="602"/>
    <col min="1783" max="1783" width="11.42578125" style="602" customWidth="1"/>
    <col min="1784" max="1784" width="9.140625" style="602"/>
    <col min="1785" max="1786" width="12" style="602" customWidth="1"/>
    <col min="1787" max="1787" width="8.7109375" style="602" customWidth="1"/>
    <col min="1788" max="1788" width="9.42578125" style="602" customWidth="1"/>
    <col min="1789" max="1792" width="9.140625" style="602"/>
    <col min="1793" max="1793" width="22.7109375" style="602" customWidth="1"/>
    <col min="1794" max="1794" width="13.5703125" style="602" customWidth="1"/>
    <col min="1795" max="1795" width="12.5703125" style="602" customWidth="1"/>
    <col min="1796" max="1796" width="13" style="602" customWidth="1"/>
    <col min="1797" max="1797" width="15.85546875" style="602" customWidth="1"/>
    <col min="1798" max="1798" width="12" style="602" customWidth="1"/>
    <col min="1799" max="1799" width="12.7109375" style="602" customWidth="1"/>
    <col min="1800" max="1800" width="12.28515625" style="602" customWidth="1"/>
    <col min="1801" max="1801" width="12.85546875" style="602" customWidth="1"/>
    <col min="1802" max="1802" width="12.28515625" style="602" customWidth="1"/>
    <col min="1803" max="1803" width="11.42578125" style="602" customWidth="1"/>
    <col min="1804" max="2025" width="9.140625" style="602"/>
    <col min="2026" max="2026" width="17.7109375" style="602" customWidth="1"/>
    <col min="2027" max="2027" width="9.85546875" style="602" customWidth="1"/>
    <col min="2028" max="2028" width="10" style="602" customWidth="1"/>
    <col min="2029" max="2029" width="12.140625" style="602" customWidth="1"/>
    <col min="2030" max="2030" width="13.140625" style="602" customWidth="1"/>
    <col min="2031" max="2031" width="9.140625" style="602"/>
    <col min="2032" max="2032" width="9.85546875" style="602" customWidth="1"/>
    <col min="2033" max="2033" width="11.42578125" style="602" customWidth="1"/>
    <col min="2034" max="2035" width="9.140625" style="602"/>
    <col min="2036" max="2036" width="10.42578125" style="602" customWidth="1"/>
    <col min="2037" max="2037" width="7.85546875" style="602" customWidth="1"/>
    <col min="2038" max="2038" width="9.140625" style="602"/>
    <col min="2039" max="2039" width="11.42578125" style="602" customWidth="1"/>
    <col min="2040" max="2040" width="9.140625" style="602"/>
    <col min="2041" max="2042" width="12" style="602" customWidth="1"/>
    <col min="2043" max="2043" width="8.7109375" style="602" customWidth="1"/>
    <col min="2044" max="2044" width="9.42578125" style="602" customWidth="1"/>
    <col min="2045" max="2048" width="9.140625" style="602"/>
    <col min="2049" max="2049" width="22.7109375" style="602" customWidth="1"/>
    <col min="2050" max="2050" width="13.5703125" style="602" customWidth="1"/>
    <col min="2051" max="2051" width="12.5703125" style="602" customWidth="1"/>
    <col min="2052" max="2052" width="13" style="602" customWidth="1"/>
    <col min="2053" max="2053" width="15.85546875" style="602" customWidth="1"/>
    <col min="2054" max="2054" width="12" style="602" customWidth="1"/>
    <col min="2055" max="2055" width="12.7109375" style="602" customWidth="1"/>
    <col min="2056" max="2056" width="12.28515625" style="602" customWidth="1"/>
    <col min="2057" max="2057" width="12.85546875" style="602" customWidth="1"/>
    <col min="2058" max="2058" width="12.28515625" style="602" customWidth="1"/>
    <col min="2059" max="2059" width="11.42578125" style="602" customWidth="1"/>
    <col min="2060" max="2281" width="9.140625" style="602"/>
    <col min="2282" max="2282" width="17.7109375" style="602" customWidth="1"/>
    <col min="2283" max="2283" width="9.85546875" style="602" customWidth="1"/>
    <col min="2284" max="2284" width="10" style="602" customWidth="1"/>
    <col min="2285" max="2285" width="12.140625" style="602" customWidth="1"/>
    <col min="2286" max="2286" width="13.140625" style="602" customWidth="1"/>
    <col min="2287" max="2287" width="9.140625" style="602"/>
    <col min="2288" max="2288" width="9.85546875" style="602" customWidth="1"/>
    <col min="2289" max="2289" width="11.42578125" style="602" customWidth="1"/>
    <col min="2290" max="2291" width="9.140625" style="602"/>
    <col min="2292" max="2292" width="10.42578125" style="602" customWidth="1"/>
    <col min="2293" max="2293" width="7.85546875" style="602" customWidth="1"/>
    <col min="2294" max="2294" width="9.140625" style="602"/>
    <col min="2295" max="2295" width="11.42578125" style="602" customWidth="1"/>
    <col min="2296" max="2296" width="9.140625" style="602"/>
    <col min="2297" max="2298" width="12" style="602" customWidth="1"/>
    <col min="2299" max="2299" width="8.7109375" style="602" customWidth="1"/>
    <col min="2300" max="2300" width="9.42578125" style="602" customWidth="1"/>
    <col min="2301" max="2304" width="9.140625" style="602"/>
    <col min="2305" max="2305" width="22.7109375" style="602" customWidth="1"/>
    <col min="2306" max="2306" width="13.5703125" style="602" customWidth="1"/>
    <col min="2307" max="2307" width="12.5703125" style="602" customWidth="1"/>
    <col min="2308" max="2308" width="13" style="602" customWidth="1"/>
    <col min="2309" max="2309" width="15.85546875" style="602" customWidth="1"/>
    <col min="2310" max="2310" width="12" style="602" customWidth="1"/>
    <col min="2311" max="2311" width="12.7109375" style="602" customWidth="1"/>
    <col min="2312" max="2312" width="12.28515625" style="602" customWidth="1"/>
    <col min="2313" max="2313" width="12.85546875" style="602" customWidth="1"/>
    <col min="2314" max="2314" width="12.28515625" style="602" customWidth="1"/>
    <col min="2315" max="2315" width="11.42578125" style="602" customWidth="1"/>
    <col min="2316" max="2537" width="9.140625" style="602"/>
    <col min="2538" max="2538" width="17.7109375" style="602" customWidth="1"/>
    <col min="2539" max="2539" width="9.85546875" style="602" customWidth="1"/>
    <col min="2540" max="2540" width="10" style="602" customWidth="1"/>
    <col min="2541" max="2541" width="12.140625" style="602" customWidth="1"/>
    <col min="2542" max="2542" width="13.140625" style="602" customWidth="1"/>
    <col min="2543" max="2543" width="9.140625" style="602"/>
    <col min="2544" max="2544" width="9.85546875" style="602" customWidth="1"/>
    <col min="2545" max="2545" width="11.42578125" style="602" customWidth="1"/>
    <col min="2546" max="2547" width="9.140625" style="602"/>
    <col min="2548" max="2548" width="10.42578125" style="602" customWidth="1"/>
    <col min="2549" max="2549" width="7.85546875" style="602" customWidth="1"/>
    <col min="2550" max="2550" width="9.140625" style="602"/>
    <col min="2551" max="2551" width="11.42578125" style="602" customWidth="1"/>
    <col min="2552" max="2552" width="9.140625" style="602"/>
    <col min="2553" max="2554" width="12" style="602" customWidth="1"/>
    <col min="2555" max="2555" width="8.7109375" style="602" customWidth="1"/>
    <col min="2556" max="2556" width="9.42578125" style="602" customWidth="1"/>
    <col min="2557" max="2560" width="9.140625" style="602"/>
    <col min="2561" max="2561" width="22.7109375" style="602" customWidth="1"/>
    <col min="2562" max="2562" width="13.5703125" style="602" customWidth="1"/>
    <col min="2563" max="2563" width="12.5703125" style="602" customWidth="1"/>
    <col min="2564" max="2564" width="13" style="602" customWidth="1"/>
    <col min="2565" max="2565" width="15.85546875" style="602" customWidth="1"/>
    <col min="2566" max="2566" width="12" style="602" customWidth="1"/>
    <col min="2567" max="2567" width="12.7109375" style="602" customWidth="1"/>
    <col min="2568" max="2568" width="12.28515625" style="602" customWidth="1"/>
    <col min="2569" max="2569" width="12.85546875" style="602" customWidth="1"/>
    <col min="2570" max="2570" width="12.28515625" style="602" customWidth="1"/>
    <col min="2571" max="2571" width="11.42578125" style="602" customWidth="1"/>
    <col min="2572" max="2793" width="9.140625" style="602"/>
    <col min="2794" max="2794" width="17.7109375" style="602" customWidth="1"/>
    <col min="2795" max="2795" width="9.85546875" style="602" customWidth="1"/>
    <col min="2796" max="2796" width="10" style="602" customWidth="1"/>
    <col min="2797" max="2797" width="12.140625" style="602" customWidth="1"/>
    <col min="2798" max="2798" width="13.140625" style="602" customWidth="1"/>
    <col min="2799" max="2799" width="9.140625" style="602"/>
    <col min="2800" max="2800" width="9.85546875" style="602" customWidth="1"/>
    <col min="2801" max="2801" width="11.42578125" style="602" customWidth="1"/>
    <col min="2802" max="2803" width="9.140625" style="602"/>
    <col min="2804" max="2804" width="10.42578125" style="602" customWidth="1"/>
    <col min="2805" max="2805" width="7.85546875" style="602" customWidth="1"/>
    <col min="2806" max="2806" width="9.140625" style="602"/>
    <col min="2807" max="2807" width="11.42578125" style="602" customWidth="1"/>
    <col min="2808" max="2808" width="9.140625" style="602"/>
    <col min="2809" max="2810" width="12" style="602" customWidth="1"/>
    <col min="2811" max="2811" width="8.7109375" style="602" customWidth="1"/>
    <col min="2812" max="2812" width="9.42578125" style="602" customWidth="1"/>
    <col min="2813" max="2816" width="9.140625" style="602"/>
    <col min="2817" max="2817" width="22.7109375" style="602" customWidth="1"/>
    <col min="2818" max="2818" width="13.5703125" style="602" customWidth="1"/>
    <col min="2819" max="2819" width="12.5703125" style="602" customWidth="1"/>
    <col min="2820" max="2820" width="13" style="602" customWidth="1"/>
    <col min="2821" max="2821" width="15.85546875" style="602" customWidth="1"/>
    <col min="2822" max="2822" width="12" style="602" customWidth="1"/>
    <col min="2823" max="2823" width="12.7109375" style="602" customWidth="1"/>
    <col min="2824" max="2824" width="12.28515625" style="602" customWidth="1"/>
    <col min="2825" max="2825" width="12.85546875" style="602" customWidth="1"/>
    <col min="2826" max="2826" width="12.28515625" style="602" customWidth="1"/>
    <col min="2827" max="2827" width="11.42578125" style="602" customWidth="1"/>
    <col min="2828" max="3049" width="9.140625" style="602"/>
    <col min="3050" max="3050" width="17.7109375" style="602" customWidth="1"/>
    <col min="3051" max="3051" width="9.85546875" style="602" customWidth="1"/>
    <col min="3052" max="3052" width="10" style="602" customWidth="1"/>
    <col min="3053" max="3053" width="12.140625" style="602" customWidth="1"/>
    <col min="3054" max="3054" width="13.140625" style="602" customWidth="1"/>
    <col min="3055" max="3055" width="9.140625" style="602"/>
    <col min="3056" max="3056" width="9.85546875" style="602" customWidth="1"/>
    <col min="3057" max="3057" width="11.42578125" style="602" customWidth="1"/>
    <col min="3058" max="3059" width="9.140625" style="602"/>
    <col min="3060" max="3060" width="10.42578125" style="602" customWidth="1"/>
    <col min="3061" max="3061" width="7.85546875" style="602" customWidth="1"/>
    <col min="3062" max="3062" width="9.140625" style="602"/>
    <col min="3063" max="3063" width="11.42578125" style="602" customWidth="1"/>
    <col min="3064" max="3064" width="9.140625" style="602"/>
    <col min="3065" max="3066" width="12" style="602" customWidth="1"/>
    <col min="3067" max="3067" width="8.7109375" style="602" customWidth="1"/>
    <col min="3068" max="3068" width="9.42578125" style="602" customWidth="1"/>
    <col min="3069" max="3072" width="9.140625" style="602"/>
    <col min="3073" max="3073" width="22.7109375" style="602" customWidth="1"/>
    <col min="3074" max="3074" width="13.5703125" style="602" customWidth="1"/>
    <col min="3075" max="3075" width="12.5703125" style="602" customWidth="1"/>
    <col min="3076" max="3076" width="13" style="602" customWidth="1"/>
    <col min="3077" max="3077" width="15.85546875" style="602" customWidth="1"/>
    <col min="3078" max="3078" width="12" style="602" customWidth="1"/>
    <col min="3079" max="3079" width="12.7109375" style="602" customWidth="1"/>
    <col min="3080" max="3080" width="12.28515625" style="602" customWidth="1"/>
    <col min="3081" max="3081" width="12.85546875" style="602" customWidth="1"/>
    <col min="3082" max="3082" width="12.28515625" style="602" customWidth="1"/>
    <col min="3083" max="3083" width="11.42578125" style="602" customWidth="1"/>
    <col min="3084" max="3305" width="9.140625" style="602"/>
    <col min="3306" max="3306" width="17.7109375" style="602" customWidth="1"/>
    <col min="3307" max="3307" width="9.85546875" style="602" customWidth="1"/>
    <col min="3308" max="3308" width="10" style="602" customWidth="1"/>
    <col min="3309" max="3309" width="12.140625" style="602" customWidth="1"/>
    <col min="3310" max="3310" width="13.140625" style="602" customWidth="1"/>
    <col min="3311" max="3311" width="9.140625" style="602"/>
    <col min="3312" max="3312" width="9.85546875" style="602" customWidth="1"/>
    <col min="3313" max="3313" width="11.42578125" style="602" customWidth="1"/>
    <col min="3314" max="3315" width="9.140625" style="602"/>
    <col min="3316" max="3316" width="10.42578125" style="602" customWidth="1"/>
    <col min="3317" max="3317" width="7.85546875" style="602" customWidth="1"/>
    <col min="3318" max="3318" width="9.140625" style="602"/>
    <col min="3319" max="3319" width="11.42578125" style="602" customWidth="1"/>
    <col min="3320" max="3320" width="9.140625" style="602"/>
    <col min="3321" max="3322" width="12" style="602" customWidth="1"/>
    <col min="3323" max="3323" width="8.7109375" style="602" customWidth="1"/>
    <col min="3324" max="3324" width="9.42578125" style="602" customWidth="1"/>
    <col min="3325" max="3328" width="9.140625" style="602"/>
    <col min="3329" max="3329" width="22.7109375" style="602" customWidth="1"/>
    <col min="3330" max="3330" width="13.5703125" style="602" customWidth="1"/>
    <col min="3331" max="3331" width="12.5703125" style="602" customWidth="1"/>
    <col min="3332" max="3332" width="13" style="602" customWidth="1"/>
    <col min="3333" max="3333" width="15.85546875" style="602" customWidth="1"/>
    <col min="3334" max="3334" width="12" style="602" customWidth="1"/>
    <col min="3335" max="3335" width="12.7109375" style="602" customWidth="1"/>
    <col min="3336" max="3336" width="12.28515625" style="602" customWidth="1"/>
    <col min="3337" max="3337" width="12.85546875" style="602" customWidth="1"/>
    <col min="3338" max="3338" width="12.28515625" style="602" customWidth="1"/>
    <col min="3339" max="3339" width="11.42578125" style="602" customWidth="1"/>
    <col min="3340" max="3561" width="9.140625" style="602"/>
    <col min="3562" max="3562" width="17.7109375" style="602" customWidth="1"/>
    <col min="3563" max="3563" width="9.85546875" style="602" customWidth="1"/>
    <col min="3564" max="3564" width="10" style="602" customWidth="1"/>
    <col min="3565" max="3565" width="12.140625" style="602" customWidth="1"/>
    <col min="3566" max="3566" width="13.140625" style="602" customWidth="1"/>
    <col min="3567" max="3567" width="9.140625" style="602"/>
    <col min="3568" max="3568" width="9.85546875" style="602" customWidth="1"/>
    <col min="3569" max="3569" width="11.42578125" style="602" customWidth="1"/>
    <col min="3570" max="3571" width="9.140625" style="602"/>
    <col min="3572" max="3572" width="10.42578125" style="602" customWidth="1"/>
    <col min="3573" max="3573" width="7.85546875" style="602" customWidth="1"/>
    <col min="3574" max="3574" width="9.140625" style="602"/>
    <col min="3575" max="3575" width="11.42578125" style="602" customWidth="1"/>
    <col min="3576" max="3576" width="9.140625" style="602"/>
    <col min="3577" max="3578" width="12" style="602" customWidth="1"/>
    <col min="3579" max="3579" width="8.7109375" style="602" customWidth="1"/>
    <col min="3580" max="3580" width="9.42578125" style="602" customWidth="1"/>
    <col min="3581" max="3584" width="9.140625" style="602"/>
    <col min="3585" max="3585" width="22.7109375" style="602" customWidth="1"/>
    <col min="3586" max="3586" width="13.5703125" style="602" customWidth="1"/>
    <col min="3587" max="3587" width="12.5703125" style="602" customWidth="1"/>
    <col min="3588" max="3588" width="13" style="602" customWidth="1"/>
    <col min="3589" max="3589" width="15.85546875" style="602" customWidth="1"/>
    <col min="3590" max="3590" width="12" style="602" customWidth="1"/>
    <col min="3591" max="3591" width="12.7109375" style="602" customWidth="1"/>
    <col min="3592" max="3592" width="12.28515625" style="602" customWidth="1"/>
    <col min="3593" max="3593" width="12.85546875" style="602" customWidth="1"/>
    <col min="3594" max="3594" width="12.28515625" style="602" customWidth="1"/>
    <col min="3595" max="3595" width="11.42578125" style="602" customWidth="1"/>
    <col min="3596" max="3817" width="9.140625" style="602"/>
    <col min="3818" max="3818" width="17.7109375" style="602" customWidth="1"/>
    <col min="3819" max="3819" width="9.85546875" style="602" customWidth="1"/>
    <col min="3820" max="3820" width="10" style="602" customWidth="1"/>
    <col min="3821" max="3821" width="12.140625" style="602" customWidth="1"/>
    <col min="3822" max="3822" width="13.140625" style="602" customWidth="1"/>
    <col min="3823" max="3823" width="9.140625" style="602"/>
    <col min="3824" max="3824" width="9.85546875" style="602" customWidth="1"/>
    <col min="3825" max="3825" width="11.42578125" style="602" customWidth="1"/>
    <col min="3826" max="3827" width="9.140625" style="602"/>
    <col min="3828" max="3828" width="10.42578125" style="602" customWidth="1"/>
    <col min="3829" max="3829" width="7.85546875" style="602" customWidth="1"/>
    <col min="3830" max="3830" width="9.140625" style="602"/>
    <col min="3831" max="3831" width="11.42578125" style="602" customWidth="1"/>
    <col min="3832" max="3832" width="9.140625" style="602"/>
    <col min="3833" max="3834" width="12" style="602" customWidth="1"/>
    <col min="3835" max="3835" width="8.7109375" style="602" customWidth="1"/>
    <col min="3836" max="3836" width="9.42578125" style="602" customWidth="1"/>
    <col min="3837" max="3840" width="9.140625" style="602"/>
    <col min="3841" max="3841" width="22.7109375" style="602" customWidth="1"/>
    <col min="3842" max="3842" width="13.5703125" style="602" customWidth="1"/>
    <col min="3843" max="3843" width="12.5703125" style="602" customWidth="1"/>
    <col min="3844" max="3844" width="13" style="602" customWidth="1"/>
    <col min="3845" max="3845" width="15.85546875" style="602" customWidth="1"/>
    <col min="3846" max="3846" width="12" style="602" customWidth="1"/>
    <col min="3847" max="3847" width="12.7109375" style="602" customWidth="1"/>
    <col min="3848" max="3848" width="12.28515625" style="602" customWidth="1"/>
    <col min="3849" max="3849" width="12.85546875" style="602" customWidth="1"/>
    <col min="3850" max="3850" width="12.28515625" style="602" customWidth="1"/>
    <col min="3851" max="3851" width="11.42578125" style="602" customWidth="1"/>
    <col min="3852" max="4073" width="9.140625" style="602"/>
    <col min="4074" max="4074" width="17.7109375" style="602" customWidth="1"/>
    <col min="4075" max="4075" width="9.85546875" style="602" customWidth="1"/>
    <col min="4076" max="4076" width="10" style="602" customWidth="1"/>
    <col min="4077" max="4077" width="12.140625" style="602" customWidth="1"/>
    <col min="4078" max="4078" width="13.140625" style="602" customWidth="1"/>
    <col min="4079" max="4079" width="9.140625" style="602"/>
    <col min="4080" max="4080" width="9.85546875" style="602" customWidth="1"/>
    <col min="4081" max="4081" width="11.42578125" style="602" customWidth="1"/>
    <col min="4082" max="4083" width="9.140625" style="602"/>
    <col min="4084" max="4084" width="10.42578125" style="602" customWidth="1"/>
    <col min="4085" max="4085" width="7.85546875" style="602" customWidth="1"/>
    <col min="4086" max="4086" width="9.140625" style="602"/>
    <col min="4087" max="4087" width="11.42578125" style="602" customWidth="1"/>
    <col min="4088" max="4088" width="9.140625" style="602"/>
    <col min="4089" max="4090" width="12" style="602" customWidth="1"/>
    <col min="4091" max="4091" width="8.7109375" style="602" customWidth="1"/>
    <col min="4092" max="4092" width="9.42578125" style="602" customWidth="1"/>
    <col min="4093" max="4096" width="9.140625" style="602"/>
    <col min="4097" max="4097" width="22.7109375" style="602" customWidth="1"/>
    <col min="4098" max="4098" width="13.5703125" style="602" customWidth="1"/>
    <col min="4099" max="4099" width="12.5703125" style="602" customWidth="1"/>
    <col min="4100" max="4100" width="13" style="602" customWidth="1"/>
    <col min="4101" max="4101" width="15.85546875" style="602" customWidth="1"/>
    <col min="4102" max="4102" width="12" style="602" customWidth="1"/>
    <col min="4103" max="4103" width="12.7109375" style="602" customWidth="1"/>
    <col min="4104" max="4104" width="12.28515625" style="602" customWidth="1"/>
    <col min="4105" max="4105" width="12.85546875" style="602" customWidth="1"/>
    <col min="4106" max="4106" width="12.28515625" style="602" customWidth="1"/>
    <col min="4107" max="4107" width="11.42578125" style="602" customWidth="1"/>
    <col min="4108" max="4329" width="9.140625" style="602"/>
    <col min="4330" max="4330" width="17.7109375" style="602" customWidth="1"/>
    <col min="4331" max="4331" width="9.85546875" style="602" customWidth="1"/>
    <col min="4332" max="4332" width="10" style="602" customWidth="1"/>
    <col min="4333" max="4333" width="12.140625" style="602" customWidth="1"/>
    <col min="4334" max="4334" width="13.140625" style="602" customWidth="1"/>
    <col min="4335" max="4335" width="9.140625" style="602"/>
    <col min="4336" max="4336" width="9.85546875" style="602" customWidth="1"/>
    <col min="4337" max="4337" width="11.42578125" style="602" customWidth="1"/>
    <col min="4338" max="4339" width="9.140625" style="602"/>
    <col min="4340" max="4340" width="10.42578125" style="602" customWidth="1"/>
    <col min="4341" max="4341" width="7.85546875" style="602" customWidth="1"/>
    <col min="4342" max="4342" width="9.140625" style="602"/>
    <col min="4343" max="4343" width="11.42578125" style="602" customWidth="1"/>
    <col min="4344" max="4344" width="9.140625" style="602"/>
    <col min="4345" max="4346" width="12" style="602" customWidth="1"/>
    <col min="4347" max="4347" width="8.7109375" style="602" customWidth="1"/>
    <col min="4348" max="4348" width="9.42578125" style="602" customWidth="1"/>
    <col min="4349" max="4352" width="9.140625" style="602"/>
    <col min="4353" max="4353" width="22.7109375" style="602" customWidth="1"/>
    <col min="4354" max="4354" width="13.5703125" style="602" customWidth="1"/>
    <col min="4355" max="4355" width="12.5703125" style="602" customWidth="1"/>
    <col min="4356" max="4356" width="13" style="602" customWidth="1"/>
    <col min="4357" max="4357" width="15.85546875" style="602" customWidth="1"/>
    <col min="4358" max="4358" width="12" style="602" customWidth="1"/>
    <col min="4359" max="4359" width="12.7109375" style="602" customWidth="1"/>
    <col min="4360" max="4360" width="12.28515625" style="602" customWidth="1"/>
    <col min="4361" max="4361" width="12.85546875" style="602" customWidth="1"/>
    <col min="4362" max="4362" width="12.28515625" style="602" customWidth="1"/>
    <col min="4363" max="4363" width="11.42578125" style="602" customWidth="1"/>
    <col min="4364" max="4585" width="9.140625" style="602"/>
    <col min="4586" max="4586" width="17.7109375" style="602" customWidth="1"/>
    <col min="4587" max="4587" width="9.85546875" style="602" customWidth="1"/>
    <col min="4588" max="4588" width="10" style="602" customWidth="1"/>
    <col min="4589" max="4589" width="12.140625" style="602" customWidth="1"/>
    <col min="4590" max="4590" width="13.140625" style="602" customWidth="1"/>
    <col min="4591" max="4591" width="9.140625" style="602"/>
    <col min="4592" max="4592" width="9.85546875" style="602" customWidth="1"/>
    <col min="4593" max="4593" width="11.42578125" style="602" customWidth="1"/>
    <col min="4594" max="4595" width="9.140625" style="602"/>
    <col min="4596" max="4596" width="10.42578125" style="602" customWidth="1"/>
    <col min="4597" max="4597" width="7.85546875" style="602" customWidth="1"/>
    <col min="4598" max="4598" width="9.140625" style="602"/>
    <col min="4599" max="4599" width="11.42578125" style="602" customWidth="1"/>
    <col min="4600" max="4600" width="9.140625" style="602"/>
    <col min="4601" max="4602" width="12" style="602" customWidth="1"/>
    <col min="4603" max="4603" width="8.7109375" style="602" customWidth="1"/>
    <col min="4604" max="4604" width="9.42578125" style="602" customWidth="1"/>
    <col min="4605" max="4608" width="9.140625" style="602"/>
    <col min="4609" max="4609" width="22.7109375" style="602" customWidth="1"/>
    <col min="4610" max="4610" width="13.5703125" style="602" customWidth="1"/>
    <col min="4611" max="4611" width="12.5703125" style="602" customWidth="1"/>
    <col min="4612" max="4612" width="13" style="602" customWidth="1"/>
    <col min="4613" max="4613" width="15.85546875" style="602" customWidth="1"/>
    <col min="4614" max="4614" width="12" style="602" customWidth="1"/>
    <col min="4615" max="4615" width="12.7109375" style="602" customWidth="1"/>
    <col min="4616" max="4616" width="12.28515625" style="602" customWidth="1"/>
    <col min="4617" max="4617" width="12.85546875" style="602" customWidth="1"/>
    <col min="4618" max="4618" width="12.28515625" style="602" customWidth="1"/>
    <col min="4619" max="4619" width="11.42578125" style="602" customWidth="1"/>
    <col min="4620" max="4841" width="9.140625" style="602"/>
    <col min="4842" max="4842" width="17.7109375" style="602" customWidth="1"/>
    <col min="4843" max="4843" width="9.85546875" style="602" customWidth="1"/>
    <col min="4844" max="4844" width="10" style="602" customWidth="1"/>
    <col min="4845" max="4845" width="12.140625" style="602" customWidth="1"/>
    <col min="4846" max="4846" width="13.140625" style="602" customWidth="1"/>
    <col min="4847" max="4847" width="9.140625" style="602"/>
    <col min="4848" max="4848" width="9.85546875" style="602" customWidth="1"/>
    <col min="4849" max="4849" width="11.42578125" style="602" customWidth="1"/>
    <col min="4850" max="4851" width="9.140625" style="602"/>
    <col min="4852" max="4852" width="10.42578125" style="602" customWidth="1"/>
    <col min="4853" max="4853" width="7.85546875" style="602" customWidth="1"/>
    <col min="4854" max="4854" width="9.140625" style="602"/>
    <col min="4855" max="4855" width="11.42578125" style="602" customWidth="1"/>
    <col min="4856" max="4856" width="9.140625" style="602"/>
    <col min="4857" max="4858" width="12" style="602" customWidth="1"/>
    <col min="4859" max="4859" width="8.7109375" style="602" customWidth="1"/>
    <col min="4860" max="4860" width="9.42578125" style="602" customWidth="1"/>
    <col min="4861" max="4864" width="9.140625" style="602"/>
    <col min="4865" max="4865" width="22.7109375" style="602" customWidth="1"/>
    <col min="4866" max="4866" width="13.5703125" style="602" customWidth="1"/>
    <col min="4867" max="4867" width="12.5703125" style="602" customWidth="1"/>
    <col min="4868" max="4868" width="13" style="602" customWidth="1"/>
    <col min="4869" max="4869" width="15.85546875" style="602" customWidth="1"/>
    <col min="4870" max="4870" width="12" style="602" customWidth="1"/>
    <col min="4871" max="4871" width="12.7109375" style="602" customWidth="1"/>
    <col min="4872" max="4872" width="12.28515625" style="602" customWidth="1"/>
    <col min="4873" max="4873" width="12.85546875" style="602" customWidth="1"/>
    <col min="4874" max="4874" width="12.28515625" style="602" customWidth="1"/>
    <col min="4875" max="4875" width="11.42578125" style="602" customWidth="1"/>
    <col min="4876" max="5097" width="9.140625" style="602"/>
    <col min="5098" max="5098" width="17.7109375" style="602" customWidth="1"/>
    <col min="5099" max="5099" width="9.85546875" style="602" customWidth="1"/>
    <col min="5100" max="5100" width="10" style="602" customWidth="1"/>
    <col min="5101" max="5101" width="12.140625" style="602" customWidth="1"/>
    <col min="5102" max="5102" width="13.140625" style="602" customWidth="1"/>
    <col min="5103" max="5103" width="9.140625" style="602"/>
    <col min="5104" max="5104" width="9.85546875" style="602" customWidth="1"/>
    <col min="5105" max="5105" width="11.42578125" style="602" customWidth="1"/>
    <col min="5106" max="5107" width="9.140625" style="602"/>
    <col min="5108" max="5108" width="10.42578125" style="602" customWidth="1"/>
    <col min="5109" max="5109" width="7.85546875" style="602" customWidth="1"/>
    <col min="5110" max="5110" width="9.140625" style="602"/>
    <col min="5111" max="5111" width="11.42578125" style="602" customWidth="1"/>
    <col min="5112" max="5112" width="9.140625" style="602"/>
    <col min="5113" max="5114" width="12" style="602" customWidth="1"/>
    <col min="5115" max="5115" width="8.7109375" style="602" customWidth="1"/>
    <col min="5116" max="5116" width="9.42578125" style="602" customWidth="1"/>
    <col min="5117" max="5120" width="9.140625" style="602"/>
    <col min="5121" max="5121" width="22.7109375" style="602" customWidth="1"/>
    <col min="5122" max="5122" width="13.5703125" style="602" customWidth="1"/>
    <col min="5123" max="5123" width="12.5703125" style="602" customWidth="1"/>
    <col min="5124" max="5124" width="13" style="602" customWidth="1"/>
    <col min="5125" max="5125" width="15.85546875" style="602" customWidth="1"/>
    <col min="5126" max="5126" width="12" style="602" customWidth="1"/>
    <col min="5127" max="5127" width="12.7109375" style="602" customWidth="1"/>
    <col min="5128" max="5128" width="12.28515625" style="602" customWidth="1"/>
    <col min="5129" max="5129" width="12.85546875" style="602" customWidth="1"/>
    <col min="5130" max="5130" width="12.28515625" style="602" customWidth="1"/>
    <col min="5131" max="5131" width="11.42578125" style="602" customWidth="1"/>
    <col min="5132" max="5353" width="9.140625" style="602"/>
    <col min="5354" max="5354" width="17.7109375" style="602" customWidth="1"/>
    <col min="5355" max="5355" width="9.85546875" style="602" customWidth="1"/>
    <col min="5356" max="5356" width="10" style="602" customWidth="1"/>
    <col min="5357" max="5357" width="12.140625" style="602" customWidth="1"/>
    <col min="5358" max="5358" width="13.140625" style="602" customWidth="1"/>
    <col min="5359" max="5359" width="9.140625" style="602"/>
    <col min="5360" max="5360" width="9.85546875" style="602" customWidth="1"/>
    <col min="5361" max="5361" width="11.42578125" style="602" customWidth="1"/>
    <col min="5362" max="5363" width="9.140625" style="602"/>
    <col min="5364" max="5364" width="10.42578125" style="602" customWidth="1"/>
    <col min="5365" max="5365" width="7.85546875" style="602" customWidth="1"/>
    <col min="5366" max="5366" width="9.140625" style="602"/>
    <col min="5367" max="5367" width="11.42578125" style="602" customWidth="1"/>
    <col min="5368" max="5368" width="9.140625" style="602"/>
    <col min="5369" max="5370" width="12" style="602" customWidth="1"/>
    <col min="5371" max="5371" width="8.7109375" style="602" customWidth="1"/>
    <col min="5372" max="5372" width="9.42578125" style="602" customWidth="1"/>
    <col min="5373" max="5376" width="9.140625" style="602"/>
    <col min="5377" max="5377" width="22.7109375" style="602" customWidth="1"/>
    <col min="5378" max="5378" width="13.5703125" style="602" customWidth="1"/>
    <col min="5379" max="5379" width="12.5703125" style="602" customWidth="1"/>
    <col min="5380" max="5380" width="13" style="602" customWidth="1"/>
    <col min="5381" max="5381" width="15.85546875" style="602" customWidth="1"/>
    <col min="5382" max="5382" width="12" style="602" customWidth="1"/>
    <col min="5383" max="5383" width="12.7109375" style="602" customWidth="1"/>
    <col min="5384" max="5384" width="12.28515625" style="602" customWidth="1"/>
    <col min="5385" max="5385" width="12.85546875" style="602" customWidth="1"/>
    <col min="5386" max="5386" width="12.28515625" style="602" customWidth="1"/>
    <col min="5387" max="5387" width="11.42578125" style="602" customWidth="1"/>
    <col min="5388" max="5609" width="9.140625" style="602"/>
    <col min="5610" max="5610" width="17.7109375" style="602" customWidth="1"/>
    <col min="5611" max="5611" width="9.85546875" style="602" customWidth="1"/>
    <col min="5612" max="5612" width="10" style="602" customWidth="1"/>
    <col min="5613" max="5613" width="12.140625" style="602" customWidth="1"/>
    <col min="5614" max="5614" width="13.140625" style="602" customWidth="1"/>
    <col min="5615" max="5615" width="9.140625" style="602"/>
    <col min="5616" max="5616" width="9.85546875" style="602" customWidth="1"/>
    <col min="5617" max="5617" width="11.42578125" style="602" customWidth="1"/>
    <col min="5618" max="5619" width="9.140625" style="602"/>
    <col min="5620" max="5620" width="10.42578125" style="602" customWidth="1"/>
    <col min="5621" max="5621" width="7.85546875" style="602" customWidth="1"/>
    <col min="5622" max="5622" width="9.140625" style="602"/>
    <col min="5623" max="5623" width="11.42578125" style="602" customWidth="1"/>
    <col min="5624" max="5624" width="9.140625" style="602"/>
    <col min="5625" max="5626" width="12" style="602" customWidth="1"/>
    <col min="5627" max="5627" width="8.7109375" style="602" customWidth="1"/>
    <col min="5628" max="5628" width="9.42578125" style="602" customWidth="1"/>
    <col min="5629" max="5632" width="9.140625" style="602"/>
    <col min="5633" max="5633" width="22.7109375" style="602" customWidth="1"/>
    <col min="5634" max="5634" width="13.5703125" style="602" customWidth="1"/>
    <col min="5635" max="5635" width="12.5703125" style="602" customWidth="1"/>
    <col min="5636" max="5636" width="13" style="602" customWidth="1"/>
    <col min="5637" max="5637" width="15.85546875" style="602" customWidth="1"/>
    <col min="5638" max="5638" width="12" style="602" customWidth="1"/>
    <col min="5639" max="5639" width="12.7109375" style="602" customWidth="1"/>
    <col min="5640" max="5640" width="12.28515625" style="602" customWidth="1"/>
    <col min="5641" max="5641" width="12.85546875" style="602" customWidth="1"/>
    <col min="5642" max="5642" width="12.28515625" style="602" customWidth="1"/>
    <col min="5643" max="5643" width="11.42578125" style="602" customWidth="1"/>
    <col min="5644" max="5865" width="9.140625" style="602"/>
    <col min="5866" max="5866" width="17.7109375" style="602" customWidth="1"/>
    <col min="5867" max="5867" width="9.85546875" style="602" customWidth="1"/>
    <col min="5868" max="5868" width="10" style="602" customWidth="1"/>
    <col min="5869" max="5869" width="12.140625" style="602" customWidth="1"/>
    <col min="5870" max="5870" width="13.140625" style="602" customWidth="1"/>
    <col min="5871" max="5871" width="9.140625" style="602"/>
    <col min="5872" max="5872" width="9.85546875" style="602" customWidth="1"/>
    <col min="5873" max="5873" width="11.42578125" style="602" customWidth="1"/>
    <col min="5874" max="5875" width="9.140625" style="602"/>
    <col min="5876" max="5876" width="10.42578125" style="602" customWidth="1"/>
    <col min="5877" max="5877" width="7.85546875" style="602" customWidth="1"/>
    <col min="5878" max="5878" width="9.140625" style="602"/>
    <col min="5879" max="5879" width="11.42578125" style="602" customWidth="1"/>
    <col min="5880" max="5880" width="9.140625" style="602"/>
    <col min="5881" max="5882" width="12" style="602" customWidth="1"/>
    <col min="5883" max="5883" width="8.7109375" style="602" customWidth="1"/>
    <col min="5884" max="5884" width="9.42578125" style="602" customWidth="1"/>
    <col min="5885" max="5888" width="9.140625" style="602"/>
    <col min="5889" max="5889" width="22.7109375" style="602" customWidth="1"/>
    <col min="5890" max="5890" width="13.5703125" style="602" customWidth="1"/>
    <col min="5891" max="5891" width="12.5703125" style="602" customWidth="1"/>
    <col min="5892" max="5892" width="13" style="602" customWidth="1"/>
    <col min="5893" max="5893" width="15.85546875" style="602" customWidth="1"/>
    <col min="5894" max="5894" width="12" style="602" customWidth="1"/>
    <col min="5895" max="5895" width="12.7109375" style="602" customWidth="1"/>
    <col min="5896" max="5896" width="12.28515625" style="602" customWidth="1"/>
    <col min="5897" max="5897" width="12.85546875" style="602" customWidth="1"/>
    <col min="5898" max="5898" width="12.28515625" style="602" customWidth="1"/>
    <col min="5899" max="5899" width="11.42578125" style="602" customWidth="1"/>
    <col min="5900" max="6121" width="9.140625" style="602"/>
    <col min="6122" max="6122" width="17.7109375" style="602" customWidth="1"/>
    <col min="6123" max="6123" width="9.85546875" style="602" customWidth="1"/>
    <col min="6124" max="6124" width="10" style="602" customWidth="1"/>
    <col min="6125" max="6125" width="12.140625" style="602" customWidth="1"/>
    <col min="6126" max="6126" width="13.140625" style="602" customWidth="1"/>
    <col min="6127" max="6127" width="9.140625" style="602"/>
    <col min="6128" max="6128" width="9.85546875" style="602" customWidth="1"/>
    <col min="6129" max="6129" width="11.42578125" style="602" customWidth="1"/>
    <col min="6130" max="6131" width="9.140625" style="602"/>
    <col min="6132" max="6132" width="10.42578125" style="602" customWidth="1"/>
    <col min="6133" max="6133" width="7.85546875" style="602" customWidth="1"/>
    <col min="6134" max="6134" width="9.140625" style="602"/>
    <col min="6135" max="6135" width="11.42578125" style="602" customWidth="1"/>
    <col min="6136" max="6136" width="9.140625" style="602"/>
    <col min="6137" max="6138" width="12" style="602" customWidth="1"/>
    <col min="6139" max="6139" width="8.7109375" style="602" customWidth="1"/>
    <col min="6140" max="6140" width="9.42578125" style="602" customWidth="1"/>
    <col min="6141" max="6144" width="9.140625" style="602"/>
    <col min="6145" max="6145" width="22.7109375" style="602" customWidth="1"/>
    <col min="6146" max="6146" width="13.5703125" style="602" customWidth="1"/>
    <col min="6147" max="6147" width="12.5703125" style="602" customWidth="1"/>
    <col min="6148" max="6148" width="13" style="602" customWidth="1"/>
    <col min="6149" max="6149" width="15.85546875" style="602" customWidth="1"/>
    <col min="6150" max="6150" width="12" style="602" customWidth="1"/>
    <col min="6151" max="6151" width="12.7109375" style="602" customWidth="1"/>
    <col min="6152" max="6152" width="12.28515625" style="602" customWidth="1"/>
    <col min="6153" max="6153" width="12.85546875" style="602" customWidth="1"/>
    <col min="6154" max="6154" width="12.28515625" style="602" customWidth="1"/>
    <col min="6155" max="6155" width="11.42578125" style="602" customWidth="1"/>
    <col min="6156" max="6377" width="9.140625" style="602"/>
    <col min="6378" max="6378" width="17.7109375" style="602" customWidth="1"/>
    <col min="6379" max="6379" width="9.85546875" style="602" customWidth="1"/>
    <col min="6380" max="6380" width="10" style="602" customWidth="1"/>
    <col min="6381" max="6381" width="12.140625" style="602" customWidth="1"/>
    <col min="6382" max="6382" width="13.140625" style="602" customWidth="1"/>
    <col min="6383" max="6383" width="9.140625" style="602"/>
    <col min="6384" max="6384" width="9.85546875" style="602" customWidth="1"/>
    <col min="6385" max="6385" width="11.42578125" style="602" customWidth="1"/>
    <col min="6386" max="6387" width="9.140625" style="602"/>
    <col min="6388" max="6388" width="10.42578125" style="602" customWidth="1"/>
    <col min="6389" max="6389" width="7.85546875" style="602" customWidth="1"/>
    <col min="6390" max="6390" width="9.140625" style="602"/>
    <col min="6391" max="6391" width="11.42578125" style="602" customWidth="1"/>
    <col min="6392" max="6392" width="9.140625" style="602"/>
    <col min="6393" max="6394" width="12" style="602" customWidth="1"/>
    <col min="6395" max="6395" width="8.7109375" style="602" customWidth="1"/>
    <col min="6396" max="6396" width="9.42578125" style="602" customWidth="1"/>
    <col min="6397" max="6400" width="9.140625" style="602"/>
    <col min="6401" max="6401" width="22.7109375" style="602" customWidth="1"/>
    <col min="6402" max="6402" width="13.5703125" style="602" customWidth="1"/>
    <col min="6403" max="6403" width="12.5703125" style="602" customWidth="1"/>
    <col min="6404" max="6404" width="13" style="602" customWidth="1"/>
    <col min="6405" max="6405" width="15.85546875" style="602" customWidth="1"/>
    <col min="6406" max="6406" width="12" style="602" customWidth="1"/>
    <col min="6407" max="6407" width="12.7109375" style="602" customWidth="1"/>
    <col min="6408" max="6408" width="12.28515625" style="602" customWidth="1"/>
    <col min="6409" max="6409" width="12.85546875" style="602" customWidth="1"/>
    <col min="6410" max="6410" width="12.28515625" style="602" customWidth="1"/>
    <col min="6411" max="6411" width="11.42578125" style="602" customWidth="1"/>
    <col min="6412" max="6633" width="9.140625" style="602"/>
    <col min="6634" max="6634" width="17.7109375" style="602" customWidth="1"/>
    <col min="6635" max="6635" width="9.85546875" style="602" customWidth="1"/>
    <col min="6636" max="6636" width="10" style="602" customWidth="1"/>
    <col min="6637" max="6637" width="12.140625" style="602" customWidth="1"/>
    <col min="6638" max="6638" width="13.140625" style="602" customWidth="1"/>
    <col min="6639" max="6639" width="9.140625" style="602"/>
    <col min="6640" max="6640" width="9.85546875" style="602" customWidth="1"/>
    <col min="6641" max="6641" width="11.42578125" style="602" customWidth="1"/>
    <col min="6642" max="6643" width="9.140625" style="602"/>
    <col min="6644" max="6644" width="10.42578125" style="602" customWidth="1"/>
    <col min="6645" max="6645" width="7.85546875" style="602" customWidth="1"/>
    <col min="6646" max="6646" width="9.140625" style="602"/>
    <col min="6647" max="6647" width="11.42578125" style="602" customWidth="1"/>
    <col min="6648" max="6648" width="9.140625" style="602"/>
    <col min="6649" max="6650" width="12" style="602" customWidth="1"/>
    <col min="6651" max="6651" width="8.7109375" style="602" customWidth="1"/>
    <col min="6652" max="6652" width="9.42578125" style="602" customWidth="1"/>
    <col min="6653" max="6656" width="9.140625" style="602"/>
    <col min="6657" max="6657" width="22.7109375" style="602" customWidth="1"/>
    <col min="6658" max="6658" width="13.5703125" style="602" customWidth="1"/>
    <col min="6659" max="6659" width="12.5703125" style="602" customWidth="1"/>
    <col min="6660" max="6660" width="13" style="602" customWidth="1"/>
    <col min="6661" max="6661" width="15.85546875" style="602" customWidth="1"/>
    <col min="6662" max="6662" width="12" style="602" customWidth="1"/>
    <col min="6663" max="6663" width="12.7109375" style="602" customWidth="1"/>
    <col min="6664" max="6664" width="12.28515625" style="602" customWidth="1"/>
    <col min="6665" max="6665" width="12.85546875" style="602" customWidth="1"/>
    <col min="6666" max="6666" width="12.28515625" style="602" customWidth="1"/>
    <col min="6667" max="6667" width="11.42578125" style="602" customWidth="1"/>
    <col min="6668" max="6889" width="9.140625" style="602"/>
    <col min="6890" max="6890" width="17.7109375" style="602" customWidth="1"/>
    <col min="6891" max="6891" width="9.85546875" style="602" customWidth="1"/>
    <col min="6892" max="6892" width="10" style="602" customWidth="1"/>
    <col min="6893" max="6893" width="12.140625" style="602" customWidth="1"/>
    <col min="6894" max="6894" width="13.140625" style="602" customWidth="1"/>
    <col min="6895" max="6895" width="9.140625" style="602"/>
    <col min="6896" max="6896" width="9.85546875" style="602" customWidth="1"/>
    <col min="6897" max="6897" width="11.42578125" style="602" customWidth="1"/>
    <col min="6898" max="6899" width="9.140625" style="602"/>
    <col min="6900" max="6900" width="10.42578125" style="602" customWidth="1"/>
    <col min="6901" max="6901" width="7.85546875" style="602" customWidth="1"/>
    <col min="6902" max="6902" width="9.140625" style="602"/>
    <col min="6903" max="6903" width="11.42578125" style="602" customWidth="1"/>
    <col min="6904" max="6904" width="9.140625" style="602"/>
    <col min="6905" max="6906" width="12" style="602" customWidth="1"/>
    <col min="6907" max="6907" width="8.7109375" style="602" customWidth="1"/>
    <col min="6908" max="6908" width="9.42578125" style="602" customWidth="1"/>
    <col min="6909" max="6912" width="9.140625" style="602"/>
    <col min="6913" max="6913" width="22.7109375" style="602" customWidth="1"/>
    <col min="6914" max="6914" width="13.5703125" style="602" customWidth="1"/>
    <col min="6915" max="6915" width="12.5703125" style="602" customWidth="1"/>
    <col min="6916" max="6916" width="13" style="602" customWidth="1"/>
    <col min="6917" max="6917" width="15.85546875" style="602" customWidth="1"/>
    <col min="6918" max="6918" width="12" style="602" customWidth="1"/>
    <col min="6919" max="6919" width="12.7109375" style="602" customWidth="1"/>
    <col min="6920" max="6920" width="12.28515625" style="602" customWidth="1"/>
    <col min="6921" max="6921" width="12.85546875" style="602" customWidth="1"/>
    <col min="6922" max="6922" width="12.28515625" style="602" customWidth="1"/>
    <col min="6923" max="6923" width="11.42578125" style="602" customWidth="1"/>
    <col min="6924" max="7145" width="9.140625" style="602"/>
    <col min="7146" max="7146" width="17.7109375" style="602" customWidth="1"/>
    <col min="7147" max="7147" width="9.85546875" style="602" customWidth="1"/>
    <col min="7148" max="7148" width="10" style="602" customWidth="1"/>
    <col min="7149" max="7149" width="12.140625" style="602" customWidth="1"/>
    <col min="7150" max="7150" width="13.140625" style="602" customWidth="1"/>
    <col min="7151" max="7151" width="9.140625" style="602"/>
    <col min="7152" max="7152" width="9.85546875" style="602" customWidth="1"/>
    <col min="7153" max="7153" width="11.42578125" style="602" customWidth="1"/>
    <col min="7154" max="7155" width="9.140625" style="602"/>
    <col min="7156" max="7156" width="10.42578125" style="602" customWidth="1"/>
    <col min="7157" max="7157" width="7.85546875" style="602" customWidth="1"/>
    <col min="7158" max="7158" width="9.140625" style="602"/>
    <col min="7159" max="7159" width="11.42578125" style="602" customWidth="1"/>
    <col min="7160" max="7160" width="9.140625" style="602"/>
    <col min="7161" max="7162" width="12" style="602" customWidth="1"/>
    <col min="7163" max="7163" width="8.7109375" style="602" customWidth="1"/>
    <col min="7164" max="7164" width="9.42578125" style="602" customWidth="1"/>
    <col min="7165" max="7168" width="9.140625" style="602"/>
    <col min="7169" max="7169" width="22.7109375" style="602" customWidth="1"/>
    <col min="7170" max="7170" width="13.5703125" style="602" customWidth="1"/>
    <col min="7171" max="7171" width="12.5703125" style="602" customWidth="1"/>
    <col min="7172" max="7172" width="13" style="602" customWidth="1"/>
    <col min="7173" max="7173" width="15.85546875" style="602" customWidth="1"/>
    <col min="7174" max="7174" width="12" style="602" customWidth="1"/>
    <col min="7175" max="7175" width="12.7109375" style="602" customWidth="1"/>
    <col min="7176" max="7176" width="12.28515625" style="602" customWidth="1"/>
    <col min="7177" max="7177" width="12.85546875" style="602" customWidth="1"/>
    <col min="7178" max="7178" width="12.28515625" style="602" customWidth="1"/>
    <col min="7179" max="7179" width="11.42578125" style="602" customWidth="1"/>
    <col min="7180" max="7401" width="9.140625" style="602"/>
    <col min="7402" max="7402" width="17.7109375" style="602" customWidth="1"/>
    <col min="7403" max="7403" width="9.85546875" style="602" customWidth="1"/>
    <col min="7404" max="7404" width="10" style="602" customWidth="1"/>
    <col min="7405" max="7405" width="12.140625" style="602" customWidth="1"/>
    <col min="7406" max="7406" width="13.140625" style="602" customWidth="1"/>
    <col min="7407" max="7407" width="9.140625" style="602"/>
    <col min="7408" max="7408" width="9.85546875" style="602" customWidth="1"/>
    <col min="7409" max="7409" width="11.42578125" style="602" customWidth="1"/>
    <col min="7410" max="7411" width="9.140625" style="602"/>
    <col min="7412" max="7412" width="10.42578125" style="602" customWidth="1"/>
    <col min="7413" max="7413" width="7.85546875" style="602" customWidth="1"/>
    <col min="7414" max="7414" width="9.140625" style="602"/>
    <col min="7415" max="7415" width="11.42578125" style="602" customWidth="1"/>
    <col min="7416" max="7416" width="9.140625" style="602"/>
    <col min="7417" max="7418" width="12" style="602" customWidth="1"/>
    <col min="7419" max="7419" width="8.7109375" style="602" customWidth="1"/>
    <col min="7420" max="7420" width="9.42578125" style="602" customWidth="1"/>
    <col min="7421" max="7424" width="9.140625" style="602"/>
    <col min="7425" max="7425" width="22.7109375" style="602" customWidth="1"/>
    <col min="7426" max="7426" width="13.5703125" style="602" customWidth="1"/>
    <col min="7427" max="7427" width="12.5703125" style="602" customWidth="1"/>
    <col min="7428" max="7428" width="13" style="602" customWidth="1"/>
    <col min="7429" max="7429" width="15.85546875" style="602" customWidth="1"/>
    <col min="7430" max="7430" width="12" style="602" customWidth="1"/>
    <col min="7431" max="7431" width="12.7109375" style="602" customWidth="1"/>
    <col min="7432" max="7432" width="12.28515625" style="602" customWidth="1"/>
    <col min="7433" max="7433" width="12.85546875" style="602" customWidth="1"/>
    <col min="7434" max="7434" width="12.28515625" style="602" customWidth="1"/>
    <col min="7435" max="7435" width="11.42578125" style="602" customWidth="1"/>
    <col min="7436" max="7657" width="9.140625" style="602"/>
    <col min="7658" max="7658" width="17.7109375" style="602" customWidth="1"/>
    <col min="7659" max="7659" width="9.85546875" style="602" customWidth="1"/>
    <col min="7660" max="7660" width="10" style="602" customWidth="1"/>
    <col min="7661" max="7661" width="12.140625" style="602" customWidth="1"/>
    <col min="7662" max="7662" width="13.140625" style="602" customWidth="1"/>
    <col min="7663" max="7663" width="9.140625" style="602"/>
    <col min="7664" max="7664" width="9.85546875" style="602" customWidth="1"/>
    <col min="7665" max="7665" width="11.42578125" style="602" customWidth="1"/>
    <col min="7666" max="7667" width="9.140625" style="602"/>
    <col min="7668" max="7668" width="10.42578125" style="602" customWidth="1"/>
    <col min="7669" max="7669" width="7.85546875" style="602" customWidth="1"/>
    <col min="7670" max="7670" width="9.140625" style="602"/>
    <col min="7671" max="7671" width="11.42578125" style="602" customWidth="1"/>
    <col min="7672" max="7672" width="9.140625" style="602"/>
    <col min="7673" max="7674" width="12" style="602" customWidth="1"/>
    <col min="7675" max="7675" width="8.7109375" style="602" customWidth="1"/>
    <col min="7676" max="7676" width="9.42578125" style="602" customWidth="1"/>
    <col min="7677" max="7680" width="9.140625" style="602"/>
    <col min="7681" max="7681" width="22.7109375" style="602" customWidth="1"/>
    <col min="7682" max="7682" width="13.5703125" style="602" customWidth="1"/>
    <col min="7683" max="7683" width="12.5703125" style="602" customWidth="1"/>
    <col min="7684" max="7684" width="13" style="602" customWidth="1"/>
    <col min="7685" max="7685" width="15.85546875" style="602" customWidth="1"/>
    <col min="7686" max="7686" width="12" style="602" customWidth="1"/>
    <col min="7687" max="7687" width="12.7109375" style="602" customWidth="1"/>
    <col min="7688" max="7688" width="12.28515625" style="602" customWidth="1"/>
    <col min="7689" max="7689" width="12.85546875" style="602" customWidth="1"/>
    <col min="7690" max="7690" width="12.28515625" style="602" customWidth="1"/>
    <col min="7691" max="7691" width="11.42578125" style="602" customWidth="1"/>
    <col min="7692" max="7913" width="9.140625" style="602"/>
    <col min="7914" max="7914" width="17.7109375" style="602" customWidth="1"/>
    <col min="7915" max="7915" width="9.85546875" style="602" customWidth="1"/>
    <col min="7916" max="7916" width="10" style="602" customWidth="1"/>
    <col min="7917" max="7917" width="12.140625" style="602" customWidth="1"/>
    <col min="7918" max="7918" width="13.140625" style="602" customWidth="1"/>
    <col min="7919" max="7919" width="9.140625" style="602"/>
    <col min="7920" max="7920" width="9.85546875" style="602" customWidth="1"/>
    <col min="7921" max="7921" width="11.42578125" style="602" customWidth="1"/>
    <col min="7922" max="7923" width="9.140625" style="602"/>
    <col min="7924" max="7924" width="10.42578125" style="602" customWidth="1"/>
    <col min="7925" max="7925" width="7.85546875" style="602" customWidth="1"/>
    <col min="7926" max="7926" width="9.140625" style="602"/>
    <col min="7927" max="7927" width="11.42578125" style="602" customWidth="1"/>
    <col min="7928" max="7928" width="9.140625" style="602"/>
    <col min="7929" max="7930" width="12" style="602" customWidth="1"/>
    <col min="7931" max="7931" width="8.7109375" style="602" customWidth="1"/>
    <col min="7932" max="7932" width="9.42578125" style="602" customWidth="1"/>
    <col min="7933" max="7936" width="9.140625" style="602"/>
    <col min="7937" max="7937" width="22.7109375" style="602" customWidth="1"/>
    <col min="7938" max="7938" width="13.5703125" style="602" customWidth="1"/>
    <col min="7939" max="7939" width="12.5703125" style="602" customWidth="1"/>
    <col min="7940" max="7940" width="13" style="602" customWidth="1"/>
    <col min="7941" max="7941" width="15.85546875" style="602" customWidth="1"/>
    <col min="7942" max="7942" width="12" style="602" customWidth="1"/>
    <col min="7943" max="7943" width="12.7109375" style="602" customWidth="1"/>
    <col min="7944" max="7944" width="12.28515625" style="602" customWidth="1"/>
    <col min="7945" max="7945" width="12.85546875" style="602" customWidth="1"/>
    <col min="7946" max="7946" width="12.28515625" style="602" customWidth="1"/>
    <col min="7947" max="7947" width="11.42578125" style="602" customWidth="1"/>
    <col min="7948" max="8169" width="9.140625" style="602"/>
    <col min="8170" max="8170" width="17.7109375" style="602" customWidth="1"/>
    <col min="8171" max="8171" width="9.85546875" style="602" customWidth="1"/>
    <col min="8172" max="8172" width="10" style="602" customWidth="1"/>
    <col min="8173" max="8173" width="12.140625" style="602" customWidth="1"/>
    <col min="8174" max="8174" width="13.140625" style="602" customWidth="1"/>
    <col min="8175" max="8175" width="9.140625" style="602"/>
    <col min="8176" max="8176" width="9.85546875" style="602" customWidth="1"/>
    <col min="8177" max="8177" width="11.42578125" style="602" customWidth="1"/>
    <col min="8178" max="8179" width="9.140625" style="602"/>
    <col min="8180" max="8180" width="10.42578125" style="602" customWidth="1"/>
    <col min="8181" max="8181" width="7.85546875" style="602" customWidth="1"/>
    <col min="8182" max="8182" width="9.140625" style="602"/>
    <col min="8183" max="8183" width="11.42578125" style="602" customWidth="1"/>
    <col min="8184" max="8184" width="9.140625" style="602"/>
    <col min="8185" max="8186" width="12" style="602" customWidth="1"/>
    <col min="8187" max="8187" width="8.7109375" style="602" customWidth="1"/>
    <col min="8188" max="8188" width="9.42578125" style="602" customWidth="1"/>
    <col min="8189" max="8192" width="9.140625" style="602"/>
    <col min="8193" max="8193" width="22.7109375" style="602" customWidth="1"/>
    <col min="8194" max="8194" width="13.5703125" style="602" customWidth="1"/>
    <col min="8195" max="8195" width="12.5703125" style="602" customWidth="1"/>
    <col min="8196" max="8196" width="13" style="602" customWidth="1"/>
    <col min="8197" max="8197" width="15.85546875" style="602" customWidth="1"/>
    <col min="8198" max="8198" width="12" style="602" customWidth="1"/>
    <col min="8199" max="8199" width="12.7109375" style="602" customWidth="1"/>
    <col min="8200" max="8200" width="12.28515625" style="602" customWidth="1"/>
    <col min="8201" max="8201" width="12.85546875" style="602" customWidth="1"/>
    <col min="8202" max="8202" width="12.28515625" style="602" customWidth="1"/>
    <col min="8203" max="8203" width="11.42578125" style="602" customWidth="1"/>
    <col min="8204" max="8425" width="9.140625" style="602"/>
    <col min="8426" max="8426" width="17.7109375" style="602" customWidth="1"/>
    <col min="8427" max="8427" width="9.85546875" style="602" customWidth="1"/>
    <col min="8428" max="8428" width="10" style="602" customWidth="1"/>
    <col min="8429" max="8429" width="12.140625" style="602" customWidth="1"/>
    <col min="8430" max="8430" width="13.140625" style="602" customWidth="1"/>
    <col min="8431" max="8431" width="9.140625" style="602"/>
    <col min="8432" max="8432" width="9.85546875" style="602" customWidth="1"/>
    <col min="8433" max="8433" width="11.42578125" style="602" customWidth="1"/>
    <col min="8434" max="8435" width="9.140625" style="602"/>
    <col min="8436" max="8436" width="10.42578125" style="602" customWidth="1"/>
    <col min="8437" max="8437" width="7.85546875" style="602" customWidth="1"/>
    <col min="8438" max="8438" width="9.140625" style="602"/>
    <col min="8439" max="8439" width="11.42578125" style="602" customWidth="1"/>
    <col min="8440" max="8440" width="9.140625" style="602"/>
    <col min="8441" max="8442" width="12" style="602" customWidth="1"/>
    <col min="8443" max="8443" width="8.7109375" style="602" customWidth="1"/>
    <col min="8444" max="8444" width="9.42578125" style="602" customWidth="1"/>
    <col min="8445" max="8448" width="9.140625" style="602"/>
    <col min="8449" max="8449" width="22.7109375" style="602" customWidth="1"/>
    <col min="8450" max="8450" width="13.5703125" style="602" customWidth="1"/>
    <col min="8451" max="8451" width="12.5703125" style="602" customWidth="1"/>
    <col min="8452" max="8452" width="13" style="602" customWidth="1"/>
    <col min="8453" max="8453" width="15.85546875" style="602" customWidth="1"/>
    <col min="8454" max="8454" width="12" style="602" customWidth="1"/>
    <col min="8455" max="8455" width="12.7109375" style="602" customWidth="1"/>
    <col min="8456" max="8456" width="12.28515625" style="602" customWidth="1"/>
    <col min="8457" max="8457" width="12.85546875" style="602" customWidth="1"/>
    <col min="8458" max="8458" width="12.28515625" style="602" customWidth="1"/>
    <col min="8459" max="8459" width="11.42578125" style="602" customWidth="1"/>
    <col min="8460" max="8681" width="9.140625" style="602"/>
    <col min="8682" max="8682" width="17.7109375" style="602" customWidth="1"/>
    <col min="8683" max="8683" width="9.85546875" style="602" customWidth="1"/>
    <col min="8684" max="8684" width="10" style="602" customWidth="1"/>
    <col min="8685" max="8685" width="12.140625" style="602" customWidth="1"/>
    <col min="8686" max="8686" width="13.140625" style="602" customWidth="1"/>
    <col min="8687" max="8687" width="9.140625" style="602"/>
    <col min="8688" max="8688" width="9.85546875" style="602" customWidth="1"/>
    <col min="8689" max="8689" width="11.42578125" style="602" customWidth="1"/>
    <col min="8690" max="8691" width="9.140625" style="602"/>
    <col min="8692" max="8692" width="10.42578125" style="602" customWidth="1"/>
    <col min="8693" max="8693" width="7.85546875" style="602" customWidth="1"/>
    <col min="8694" max="8694" width="9.140625" style="602"/>
    <col min="8695" max="8695" width="11.42578125" style="602" customWidth="1"/>
    <col min="8696" max="8696" width="9.140625" style="602"/>
    <col min="8697" max="8698" width="12" style="602" customWidth="1"/>
    <col min="8699" max="8699" width="8.7109375" style="602" customWidth="1"/>
    <col min="8700" max="8700" width="9.42578125" style="602" customWidth="1"/>
    <col min="8701" max="8704" width="9.140625" style="602"/>
    <col min="8705" max="8705" width="22.7109375" style="602" customWidth="1"/>
    <col min="8706" max="8706" width="13.5703125" style="602" customWidth="1"/>
    <col min="8707" max="8707" width="12.5703125" style="602" customWidth="1"/>
    <col min="8708" max="8708" width="13" style="602" customWidth="1"/>
    <col min="8709" max="8709" width="15.85546875" style="602" customWidth="1"/>
    <col min="8710" max="8710" width="12" style="602" customWidth="1"/>
    <col min="8711" max="8711" width="12.7109375" style="602" customWidth="1"/>
    <col min="8712" max="8712" width="12.28515625" style="602" customWidth="1"/>
    <col min="8713" max="8713" width="12.85546875" style="602" customWidth="1"/>
    <col min="8714" max="8714" width="12.28515625" style="602" customWidth="1"/>
    <col min="8715" max="8715" width="11.42578125" style="602" customWidth="1"/>
    <col min="8716" max="8937" width="9.140625" style="602"/>
    <col min="8938" max="8938" width="17.7109375" style="602" customWidth="1"/>
    <col min="8939" max="8939" width="9.85546875" style="602" customWidth="1"/>
    <col min="8940" max="8940" width="10" style="602" customWidth="1"/>
    <col min="8941" max="8941" width="12.140625" style="602" customWidth="1"/>
    <col min="8942" max="8942" width="13.140625" style="602" customWidth="1"/>
    <col min="8943" max="8943" width="9.140625" style="602"/>
    <col min="8944" max="8944" width="9.85546875" style="602" customWidth="1"/>
    <col min="8945" max="8945" width="11.42578125" style="602" customWidth="1"/>
    <col min="8946" max="8947" width="9.140625" style="602"/>
    <col min="8948" max="8948" width="10.42578125" style="602" customWidth="1"/>
    <col min="8949" max="8949" width="7.85546875" style="602" customWidth="1"/>
    <col min="8950" max="8950" width="9.140625" style="602"/>
    <col min="8951" max="8951" width="11.42578125" style="602" customWidth="1"/>
    <col min="8952" max="8952" width="9.140625" style="602"/>
    <col min="8953" max="8954" width="12" style="602" customWidth="1"/>
    <col min="8955" max="8955" width="8.7109375" style="602" customWidth="1"/>
    <col min="8956" max="8956" width="9.42578125" style="602" customWidth="1"/>
    <col min="8957" max="8960" width="9.140625" style="602"/>
    <col min="8961" max="8961" width="22.7109375" style="602" customWidth="1"/>
    <col min="8962" max="8962" width="13.5703125" style="602" customWidth="1"/>
    <col min="8963" max="8963" width="12.5703125" style="602" customWidth="1"/>
    <col min="8964" max="8964" width="13" style="602" customWidth="1"/>
    <col min="8965" max="8965" width="15.85546875" style="602" customWidth="1"/>
    <col min="8966" max="8966" width="12" style="602" customWidth="1"/>
    <col min="8967" max="8967" width="12.7109375" style="602" customWidth="1"/>
    <col min="8968" max="8968" width="12.28515625" style="602" customWidth="1"/>
    <col min="8969" max="8969" width="12.85546875" style="602" customWidth="1"/>
    <col min="8970" max="8970" width="12.28515625" style="602" customWidth="1"/>
    <col min="8971" max="8971" width="11.42578125" style="602" customWidth="1"/>
    <col min="8972" max="9193" width="9.140625" style="602"/>
    <col min="9194" max="9194" width="17.7109375" style="602" customWidth="1"/>
    <col min="9195" max="9195" width="9.85546875" style="602" customWidth="1"/>
    <col min="9196" max="9196" width="10" style="602" customWidth="1"/>
    <col min="9197" max="9197" width="12.140625" style="602" customWidth="1"/>
    <col min="9198" max="9198" width="13.140625" style="602" customWidth="1"/>
    <col min="9199" max="9199" width="9.140625" style="602"/>
    <col min="9200" max="9200" width="9.85546875" style="602" customWidth="1"/>
    <col min="9201" max="9201" width="11.42578125" style="602" customWidth="1"/>
    <col min="9202" max="9203" width="9.140625" style="602"/>
    <col min="9204" max="9204" width="10.42578125" style="602" customWidth="1"/>
    <col min="9205" max="9205" width="7.85546875" style="602" customWidth="1"/>
    <col min="9206" max="9206" width="9.140625" style="602"/>
    <col min="9207" max="9207" width="11.42578125" style="602" customWidth="1"/>
    <col min="9208" max="9208" width="9.140625" style="602"/>
    <col min="9209" max="9210" width="12" style="602" customWidth="1"/>
    <col min="9211" max="9211" width="8.7109375" style="602" customWidth="1"/>
    <col min="9212" max="9212" width="9.42578125" style="602" customWidth="1"/>
    <col min="9213" max="9216" width="9.140625" style="602"/>
    <col min="9217" max="9217" width="22.7109375" style="602" customWidth="1"/>
    <col min="9218" max="9218" width="13.5703125" style="602" customWidth="1"/>
    <col min="9219" max="9219" width="12.5703125" style="602" customWidth="1"/>
    <col min="9220" max="9220" width="13" style="602" customWidth="1"/>
    <col min="9221" max="9221" width="15.85546875" style="602" customWidth="1"/>
    <col min="9222" max="9222" width="12" style="602" customWidth="1"/>
    <col min="9223" max="9223" width="12.7109375" style="602" customWidth="1"/>
    <col min="9224" max="9224" width="12.28515625" style="602" customWidth="1"/>
    <col min="9225" max="9225" width="12.85546875" style="602" customWidth="1"/>
    <col min="9226" max="9226" width="12.28515625" style="602" customWidth="1"/>
    <col min="9227" max="9227" width="11.42578125" style="602" customWidth="1"/>
    <col min="9228" max="9449" width="9.140625" style="602"/>
    <col min="9450" max="9450" width="17.7109375" style="602" customWidth="1"/>
    <col min="9451" max="9451" width="9.85546875" style="602" customWidth="1"/>
    <col min="9452" max="9452" width="10" style="602" customWidth="1"/>
    <col min="9453" max="9453" width="12.140625" style="602" customWidth="1"/>
    <col min="9454" max="9454" width="13.140625" style="602" customWidth="1"/>
    <col min="9455" max="9455" width="9.140625" style="602"/>
    <col min="9456" max="9456" width="9.85546875" style="602" customWidth="1"/>
    <col min="9457" max="9457" width="11.42578125" style="602" customWidth="1"/>
    <col min="9458" max="9459" width="9.140625" style="602"/>
    <col min="9460" max="9460" width="10.42578125" style="602" customWidth="1"/>
    <col min="9461" max="9461" width="7.85546875" style="602" customWidth="1"/>
    <col min="9462" max="9462" width="9.140625" style="602"/>
    <col min="9463" max="9463" width="11.42578125" style="602" customWidth="1"/>
    <col min="9464" max="9464" width="9.140625" style="602"/>
    <col min="9465" max="9466" width="12" style="602" customWidth="1"/>
    <col min="9467" max="9467" width="8.7109375" style="602" customWidth="1"/>
    <col min="9468" max="9468" width="9.42578125" style="602" customWidth="1"/>
    <col min="9469" max="9472" width="9.140625" style="602"/>
    <col min="9473" max="9473" width="22.7109375" style="602" customWidth="1"/>
    <col min="9474" max="9474" width="13.5703125" style="602" customWidth="1"/>
    <col min="9475" max="9475" width="12.5703125" style="602" customWidth="1"/>
    <col min="9476" max="9476" width="13" style="602" customWidth="1"/>
    <col min="9477" max="9477" width="15.85546875" style="602" customWidth="1"/>
    <col min="9478" max="9478" width="12" style="602" customWidth="1"/>
    <col min="9479" max="9479" width="12.7109375" style="602" customWidth="1"/>
    <col min="9480" max="9480" width="12.28515625" style="602" customWidth="1"/>
    <col min="9481" max="9481" width="12.85546875" style="602" customWidth="1"/>
    <col min="9482" max="9482" width="12.28515625" style="602" customWidth="1"/>
    <col min="9483" max="9483" width="11.42578125" style="602" customWidth="1"/>
    <col min="9484" max="9705" width="9.140625" style="602"/>
    <col min="9706" max="9706" width="17.7109375" style="602" customWidth="1"/>
    <col min="9707" max="9707" width="9.85546875" style="602" customWidth="1"/>
    <col min="9708" max="9708" width="10" style="602" customWidth="1"/>
    <col min="9709" max="9709" width="12.140625" style="602" customWidth="1"/>
    <col min="9710" max="9710" width="13.140625" style="602" customWidth="1"/>
    <col min="9711" max="9711" width="9.140625" style="602"/>
    <col min="9712" max="9712" width="9.85546875" style="602" customWidth="1"/>
    <col min="9713" max="9713" width="11.42578125" style="602" customWidth="1"/>
    <col min="9714" max="9715" width="9.140625" style="602"/>
    <col min="9716" max="9716" width="10.42578125" style="602" customWidth="1"/>
    <col min="9717" max="9717" width="7.85546875" style="602" customWidth="1"/>
    <col min="9718" max="9718" width="9.140625" style="602"/>
    <col min="9719" max="9719" width="11.42578125" style="602" customWidth="1"/>
    <col min="9720" max="9720" width="9.140625" style="602"/>
    <col min="9721" max="9722" width="12" style="602" customWidth="1"/>
    <col min="9723" max="9723" width="8.7109375" style="602" customWidth="1"/>
    <col min="9724" max="9724" width="9.42578125" style="602" customWidth="1"/>
    <col min="9725" max="9728" width="9.140625" style="602"/>
    <col min="9729" max="9729" width="22.7109375" style="602" customWidth="1"/>
    <col min="9730" max="9730" width="13.5703125" style="602" customWidth="1"/>
    <col min="9731" max="9731" width="12.5703125" style="602" customWidth="1"/>
    <col min="9732" max="9732" width="13" style="602" customWidth="1"/>
    <col min="9733" max="9733" width="15.85546875" style="602" customWidth="1"/>
    <col min="9734" max="9734" width="12" style="602" customWidth="1"/>
    <col min="9735" max="9735" width="12.7109375" style="602" customWidth="1"/>
    <col min="9736" max="9736" width="12.28515625" style="602" customWidth="1"/>
    <col min="9737" max="9737" width="12.85546875" style="602" customWidth="1"/>
    <col min="9738" max="9738" width="12.28515625" style="602" customWidth="1"/>
    <col min="9739" max="9739" width="11.42578125" style="602" customWidth="1"/>
    <col min="9740" max="9961" width="9.140625" style="602"/>
    <col min="9962" max="9962" width="17.7109375" style="602" customWidth="1"/>
    <col min="9963" max="9963" width="9.85546875" style="602" customWidth="1"/>
    <col min="9964" max="9964" width="10" style="602" customWidth="1"/>
    <col min="9965" max="9965" width="12.140625" style="602" customWidth="1"/>
    <col min="9966" max="9966" width="13.140625" style="602" customWidth="1"/>
    <col min="9967" max="9967" width="9.140625" style="602"/>
    <col min="9968" max="9968" width="9.85546875" style="602" customWidth="1"/>
    <col min="9969" max="9969" width="11.42578125" style="602" customWidth="1"/>
    <col min="9970" max="9971" width="9.140625" style="602"/>
    <col min="9972" max="9972" width="10.42578125" style="602" customWidth="1"/>
    <col min="9973" max="9973" width="7.85546875" style="602" customWidth="1"/>
    <col min="9974" max="9974" width="9.140625" style="602"/>
    <col min="9975" max="9975" width="11.42578125" style="602" customWidth="1"/>
    <col min="9976" max="9976" width="9.140625" style="602"/>
    <col min="9977" max="9978" width="12" style="602" customWidth="1"/>
    <col min="9979" max="9979" width="8.7109375" style="602" customWidth="1"/>
    <col min="9980" max="9980" width="9.42578125" style="602" customWidth="1"/>
    <col min="9981" max="9984" width="9.140625" style="602"/>
    <col min="9985" max="9985" width="22.7109375" style="602" customWidth="1"/>
    <col min="9986" max="9986" width="13.5703125" style="602" customWidth="1"/>
    <col min="9987" max="9987" width="12.5703125" style="602" customWidth="1"/>
    <col min="9988" max="9988" width="13" style="602" customWidth="1"/>
    <col min="9989" max="9989" width="15.85546875" style="602" customWidth="1"/>
    <col min="9990" max="9990" width="12" style="602" customWidth="1"/>
    <col min="9991" max="9991" width="12.7109375" style="602" customWidth="1"/>
    <col min="9992" max="9992" width="12.28515625" style="602" customWidth="1"/>
    <col min="9993" max="9993" width="12.85546875" style="602" customWidth="1"/>
    <col min="9994" max="9994" width="12.28515625" style="602" customWidth="1"/>
    <col min="9995" max="9995" width="11.42578125" style="602" customWidth="1"/>
    <col min="9996" max="10217" width="9.140625" style="602"/>
    <col min="10218" max="10218" width="17.7109375" style="602" customWidth="1"/>
    <col min="10219" max="10219" width="9.85546875" style="602" customWidth="1"/>
    <col min="10220" max="10220" width="10" style="602" customWidth="1"/>
    <col min="10221" max="10221" width="12.140625" style="602" customWidth="1"/>
    <col min="10222" max="10222" width="13.140625" style="602" customWidth="1"/>
    <col min="10223" max="10223" width="9.140625" style="602"/>
    <col min="10224" max="10224" width="9.85546875" style="602" customWidth="1"/>
    <col min="10225" max="10225" width="11.42578125" style="602" customWidth="1"/>
    <col min="10226" max="10227" width="9.140625" style="602"/>
    <col min="10228" max="10228" width="10.42578125" style="602" customWidth="1"/>
    <col min="10229" max="10229" width="7.85546875" style="602" customWidth="1"/>
    <col min="10230" max="10230" width="9.140625" style="602"/>
    <col min="10231" max="10231" width="11.42578125" style="602" customWidth="1"/>
    <col min="10232" max="10232" width="9.140625" style="602"/>
    <col min="10233" max="10234" width="12" style="602" customWidth="1"/>
    <col min="10235" max="10235" width="8.7109375" style="602" customWidth="1"/>
    <col min="10236" max="10236" width="9.42578125" style="602" customWidth="1"/>
    <col min="10237" max="10240" width="9.140625" style="602"/>
    <col min="10241" max="10241" width="22.7109375" style="602" customWidth="1"/>
    <col min="10242" max="10242" width="13.5703125" style="602" customWidth="1"/>
    <col min="10243" max="10243" width="12.5703125" style="602" customWidth="1"/>
    <col min="10244" max="10244" width="13" style="602" customWidth="1"/>
    <col min="10245" max="10245" width="15.85546875" style="602" customWidth="1"/>
    <col min="10246" max="10246" width="12" style="602" customWidth="1"/>
    <col min="10247" max="10247" width="12.7109375" style="602" customWidth="1"/>
    <col min="10248" max="10248" width="12.28515625" style="602" customWidth="1"/>
    <col min="10249" max="10249" width="12.85546875" style="602" customWidth="1"/>
    <col min="10250" max="10250" width="12.28515625" style="602" customWidth="1"/>
    <col min="10251" max="10251" width="11.42578125" style="602" customWidth="1"/>
    <col min="10252" max="10473" width="9.140625" style="602"/>
    <col min="10474" max="10474" width="17.7109375" style="602" customWidth="1"/>
    <col min="10475" max="10475" width="9.85546875" style="602" customWidth="1"/>
    <col min="10476" max="10476" width="10" style="602" customWidth="1"/>
    <col min="10477" max="10477" width="12.140625" style="602" customWidth="1"/>
    <col min="10478" max="10478" width="13.140625" style="602" customWidth="1"/>
    <col min="10479" max="10479" width="9.140625" style="602"/>
    <col min="10480" max="10480" width="9.85546875" style="602" customWidth="1"/>
    <col min="10481" max="10481" width="11.42578125" style="602" customWidth="1"/>
    <col min="10482" max="10483" width="9.140625" style="602"/>
    <col min="10484" max="10484" width="10.42578125" style="602" customWidth="1"/>
    <col min="10485" max="10485" width="7.85546875" style="602" customWidth="1"/>
    <col min="10486" max="10486" width="9.140625" style="602"/>
    <col min="10487" max="10487" width="11.42578125" style="602" customWidth="1"/>
    <col min="10488" max="10488" width="9.140625" style="602"/>
    <col min="10489" max="10490" width="12" style="602" customWidth="1"/>
    <col min="10491" max="10491" width="8.7109375" style="602" customWidth="1"/>
    <col min="10492" max="10492" width="9.42578125" style="602" customWidth="1"/>
    <col min="10493" max="10496" width="9.140625" style="602"/>
    <col min="10497" max="10497" width="22.7109375" style="602" customWidth="1"/>
    <col min="10498" max="10498" width="13.5703125" style="602" customWidth="1"/>
    <col min="10499" max="10499" width="12.5703125" style="602" customWidth="1"/>
    <col min="10500" max="10500" width="13" style="602" customWidth="1"/>
    <col min="10501" max="10501" width="15.85546875" style="602" customWidth="1"/>
    <col min="10502" max="10502" width="12" style="602" customWidth="1"/>
    <col min="10503" max="10503" width="12.7109375" style="602" customWidth="1"/>
    <col min="10504" max="10504" width="12.28515625" style="602" customWidth="1"/>
    <col min="10505" max="10505" width="12.85546875" style="602" customWidth="1"/>
    <col min="10506" max="10506" width="12.28515625" style="602" customWidth="1"/>
    <col min="10507" max="10507" width="11.42578125" style="602" customWidth="1"/>
    <col min="10508" max="10729" width="9.140625" style="602"/>
    <col min="10730" max="10730" width="17.7109375" style="602" customWidth="1"/>
    <col min="10731" max="10731" width="9.85546875" style="602" customWidth="1"/>
    <col min="10732" max="10732" width="10" style="602" customWidth="1"/>
    <col min="10733" max="10733" width="12.140625" style="602" customWidth="1"/>
    <col min="10734" max="10734" width="13.140625" style="602" customWidth="1"/>
    <col min="10735" max="10735" width="9.140625" style="602"/>
    <col min="10736" max="10736" width="9.85546875" style="602" customWidth="1"/>
    <col min="10737" max="10737" width="11.42578125" style="602" customWidth="1"/>
    <col min="10738" max="10739" width="9.140625" style="602"/>
    <col min="10740" max="10740" width="10.42578125" style="602" customWidth="1"/>
    <col min="10741" max="10741" width="7.85546875" style="602" customWidth="1"/>
    <col min="10742" max="10742" width="9.140625" style="602"/>
    <col min="10743" max="10743" width="11.42578125" style="602" customWidth="1"/>
    <col min="10744" max="10744" width="9.140625" style="602"/>
    <col min="10745" max="10746" width="12" style="602" customWidth="1"/>
    <col min="10747" max="10747" width="8.7109375" style="602" customWidth="1"/>
    <col min="10748" max="10748" width="9.42578125" style="602" customWidth="1"/>
    <col min="10749" max="10752" width="9.140625" style="602"/>
    <col min="10753" max="10753" width="22.7109375" style="602" customWidth="1"/>
    <col min="10754" max="10754" width="13.5703125" style="602" customWidth="1"/>
    <col min="10755" max="10755" width="12.5703125" style="602" customWidth="1"/>
    <col min="10756" max="10756" width="13" style="602" customWidth="1"/>
    <col min="10757" max="10757" width="15.85546875" style="602" customWidth="1"/>
    <col min="10758" max="10758" width="12" style="602" customWidth="1"/>
    <col min="10759" max="10759" width="12.7109375" style="602" customWidth="1"/>
    <col min="10760" max="10760" width="12.28515625" style="602" customWidth="1"/>
    <col min="10761" max="10761" width="12.85546875" style="602" customWidth="1"/>
    <col min="10762" max="10762" width="12.28515625" style="602" customWidth="1"/>
    <col min="10763" max="10763" width="11.42578125" style="602" customWidth="1"/>
    <col min="10764" max="10985" width="9.140625" style="602"/>
    <col min="10986" max="10986" width="17.7109375" style="602" customWidth="1"/>
    <col min="10987" max="10987" width="9.85546875" style="602" customWidth="1"/>
    <col min="10988" max="10988" width="10" style="602" customWidth="1"/>
    <col min="10989" max="10989" width="12.140625" style="602" customWidth="1"/>
    <col min="10990" max="10990" width="13.140625" style="602" customWidth="1"/>
    <col min="10991" max="10991" width="9.140625" style="602"/>
    <col min="10992" max="10992" width="9.85546875" style="602" customWidth="1"/>
    <col min="10993" max="10993" width="11.42578125" style="602" customWidth="1"/>
    <col min="10994" max="10995" width="9.140625" style="602"/>
    <col min="10996" max="10996" width="10.42578125" style="602" customWidth="1"/>
    <col min="10997" max="10997" width="7.85546875" style="602" customWidth="1"/>
    <col min="10998" max="10998" width="9.140625" style="602"/>
    <col min="10999" max="10999" width="11.42578125" style="602" customWidth="1"/>
    <col min="11000" max="11000" width="9.140625" style="602"/>
    <col min="11001" max="11002" width="12" style="602" customWidth="1"/>
    <col min="11003" max="11003" width="8.7109375" style="602" customWidth="1"/>
    <col min="11004" max="11004" width="9.42578125" style="602" customWidth="1"/>
    <col min="11005" max="11008" width="9.140625" style="602"/>
    <col min="11009" max="11009" width="22.7109375" style="602" customWidth="1"/>
    <col min="11010" max="11010" width="13.5703125" style="602" customWidth="1"/>
    <col min="11011" max="11011" width="12.5703125" style="602" customWidth="1"/>
    <col min="11012" max="11012" width="13" style="602" customWidth="1"/>
    <col min="11013" max="11013" width="15.85546875" style="602" customWidth="1"/>
    <col min="11014" max="11014" width="12" style="602" customWidth="1"/>
    <col min="11015" max="11015" width="12.7109375" style="602" customWidth="1"/>
    <col min="11016" max="11016" width="12.28515625" style="602" customWidth="1"/>
    <col min="11017" max="11017" width="12.85546875" style="602" customWidth="1"/>
    <col min="11018" max="11018" width="12.28515625" style="602" customWidth="1"/>
    <col min="11019" max="11019" width="11.42578125" style="602" customWidth="1"/>
    <col min="11020" max="11241" width="9.140625" style="602"/>
    <col min="11242" max="11242" width="17.7109375" style="602" customWidth="1"/>
    <col min="11243" max="11243" width="9.85546875" style="602" customWidth="1"/>
    <col min="11244" max="11244" width="10" style="602" customWidth="1"/>
    <col min="11245" max="11245" width="12.140625" style="602" customWidth="1"/>
    <col min="11246" max="11246" width="13.140625" style="602" customWidth="1"/>
    <col min="11247" max="11247" width="9.140625" style="602"/>
    <col min="11248" max="11248" width="9.85546875" style="602" customWidth="1"/>
    <col min="11249" max="11249" width="11.42578125" style="602" customWidth="1"/>
    <col min="11250" max="11251" width="9.140625" style="602"/>
    <col min="11252" max="11252" width="10.42578125" style="602" customWidth="1"/>
    <col min="11253" max="11253" width="7.85546875" style="602" customWidth="1"/>
    <col min="11254" max="11254" width="9.140625" style="602"/>
    <col min="11255" max="11255" width="11.42578125" style="602" customWidth="1"/>
    <col min="11256" max="11256" width="9.140625" style="602"/>
    <col min="11257" max="11258" width="12" style="602" customWidth="1"/>
    <col min="11259" max="11259" width="8.7109375" style="602" customWidth="1"/>
    <col min="11260" max="11260" width="9.42578125" style="602" customWidth="1"/>
    <col min="11261" max="11264" width="9.140625" style="602"/>
    <col min="11265" max="11265" width="22.7109375" style="602" customWidth="1"/>
    <col min="11266" max="11266" width="13.5703125" style="602" customWidth="1"/>
    <col min="11267" max="11267" width="12.5703125" style="602" customWidth="1"/>
    <col min="11268" max="11268" width="13" style="602" customWidth="1"/>
    <col min="11269" max="11269" width="15.85546875" style="602" customWidth="1"/>
    <col min="11270" max="11270" width="12" style="602" customWidth="1"/>
    <col min="11271" max="11271" width="12.7109375" style="602" customWidth="1"/>
    <col min="11272" max="11272" width="12.28515625" style="602" customWidth="1"/>
    <col min="11273" max="11273" width="12.85546875" style="602" customWidth="1"/>
    <col min="11274" max="11274" width="12.28515625" style="602" customWidth="1"/>
    <col min="11275" max="11275" width="11.42578125" style="602" customWidth="1"/>
    <col min="11276" max="11497" width="9.140625" style="602"/>
    <col min="11498" max="11498" width="17.7109375" style="602" customWidth="1"/>
    <col min="11499" max="11499" width="9.85546875" style="602" customWidth="1"/>
    <col min="11500" max="11500" width="10" style="602" customWidth="1"/>
    <col min="11501" max="11501" width="12.140625" style="602" customWidth="1"/>
    <col min="11502" max="11502" width="13.140625" style="602" customWidth="1"/>
    <col min="11503" max="11503" width="9.140625" style="602"/>
    <col min="11504" max="11504" width="9.85546875" style="602" customWidth="1"/>
    <col min="11505" max="11505" width="11.42578125" style="602" customWidth="1"/>
    <col min="11506" max="11507" width="9.140625" style="602"/>
    <col min="11508" max="11508" width="10.42578125" style="602" customWidth="1"/>
    <col min="11509" max="11509" width="7.85546875" style="602" customWidth="1"/>
    <col min="11510" max="11510" width="9.140625" style="602"/>
    <col min="11511" max="11511" width="11.42578125" style="602" customWidth="1"/>
    <col min="11512" max="11512" width="9.140625" style="602"/>
    <col min="11513" max="11514" width="12" style="602" customWidth="1"/>
    <col min="11515" max="11515" width="8.7109375" style="602" customWidth="1"/>
    <col min="11516" max="11516" width="9.42578125" style="602" customWidth="1"/>
    <col min="11517" max="11520" width="9.140625" style="602"/>
    <col min="11521" max="11521" width="22.7109375" style="602" customWidth="1"/>
    <col min="11522" max="11522" width="13.5703125" style="602" customWidth="1"/>
    <col min="11523" max="11523" width="12.5703125" style="602" customWidth="1"/>
    <col min="11524" max="11524" width="13" style="602" customWidth="1"/>
    <col min="11525" max="11525" width="15.85546875" style="602" customWidth="1"/>
    <col min="11526" max="11526" width="12" style="602" customWidth="1"/>
    <col min="11527" max="11527" width="12.7109375" style="602" customWidth="1"/>
    <col min="11528" max="11528" width="12.28515625" style="602" customWidth="1"/>
    <col min="11529" max="11529" width="12.85546875" style="602" customWidth="1"/>
    <col min="11530" max="11530" width="12.28515625" style="602" customWidth="1"/>
    <col min="11531" max="11531" width="11.42578125" style="602" customWidth="1"/>
    <col min="11532" max="11753" width="9.140625" style="602"/>
    <col min="11754" max="11754" width="17.7109375" style="602" customWidth="1"/>
    <col min="11755" max="11755" width="9.85546875" style="602" customWidth="1"/>
    <col min="11756" max="11756" width="10" style="602" customWidth="1"/>
    <col min="11757" max="11757" width="12.140625" style="602" customWidth="1"/>
    <col min="11758" max="11758" width="13.140625" style="602" customWidth="1"/>
    <col min="11759" max="11759" width="9.140625" style="602"/>
    <col min="11760" max="11760" width="9.85546875" style="602" customWidth="1"/>
    <col min="11761" max="11761" width="11.42578125" style="602" customWidth="1"/>
    <col min="11762" max="11763" width="9.140625" style="602"/>
    <col min="11764" max="11764" width="10.42578125" style="602" customWidth="1"/>
    <col min="11765" max="11765" width="7.85546875" style="602" customWidth="1"/>
    <col min="11766" max="11766" width="9.140625" style="602"/>
    <col min="11767" max="11767" width="11.42578125" style="602" customWidth="1"/>
    <col min="11768" max="11768" width="9.140625" style="602"/>
    <col min="11769" max="11770" width="12" style="602" customWidth="1"/>
    <col min="11771" max="11771" width="8.7109375" style="602" customWidth="1"/>
    <col min="11772" max="11772" width="9.42578125" style="602" customWidth="1"/>
    <col min="11773" max="11776" width="9.140625" style="602"/>
    <col min="11777" max="11777" width="22.7109375" style="602" customWidth="1"/>
    <col min="11778" max="11778" width="13.5703125" style="602" customWidth="1"/>
    <col min="11779" max="11779" width="12.5703125" style="602" customWidth="1"/>
    <col min="11780" max="11780" width="13" style="602" customWidth="1"/>
    <col min="11781" max="11781" width="15.85546875" style="602" customWidth="1"/>
    <col min="11782" max="11782" width="12" style="602" customWidth="1"/>
    <col min="11783" max="11783" width="12.7109375" style="602" customWidth="1"/>
    <col min="11784" max="11784" width="12.28515625" style="602" customWidth="1"/>
    <col min="11785" max="11785" width="12.85546875" style="602" customWidth="1"/>
    <col min="11786" max="11786" width="12.28515625" style="602" customWidth="1"/>
    <col min="11787" max="11787" width="11.42578125" style="602" customWidth="1"/>
    <col min="11788" max="12009" width="9.140625" style="602"/>
    <col min="12010" max="12010" width="17.7109375" style="602" customWidth="1"/>
    <col min="12011" max="12011" width="9.85546875" style="602" customWidth="1"/>
    <col min="12012" max="12012" width="10" style="602" customWidth="1"/>
    <col min="12013" max="12013" width="12.140625" style="602" customWidth="1"/>
    <col min="12014" max="12014" width="13.140625" style="602" customWidth="1"/>
    <col min="12015" max="12015" width="9.140625" style="602"/>
    <col min="12016" max="12016" width="9.85546875" style="602" customWidth="1"/>
    <col min="12017" max="12017" width="11.42578125" style="602" customWidth="1"/>
    <col min="12018" max="12019" width="9.140625" style="602"/>
    <col min="12020" max="12020" width="10.42578125" style="602" customWidth="1"/>
    <col min="12021" max="12021" width="7.85546875" style="602" customWidth="1"/>
    <col min="12022" max="12022" width="9.140625" style="602"/>
    <col min="12023" max="12023" width="11.42578125" style="602" customWidth="1"/>
    <col min="12024" max="12024" width="9.140625" style="602"/>
    <col min="12025" max="12026" width="12" style="602" customWidth="1"/>
    <col min="12027" max="12027" width="8.7109375" style="602" customWidth="1"/>
    <col min="12028" max="12028" width="9.42578125" style="602" customWidth="1"/>
    <col min="12029" max="12032" width="9.140625" style="602"/>
    <col min="12033" max="12033" width="22.7109375" style="602" customWidth="1"/>
    <col min="12034" max="12034" width="13.5703125" style="602" customWidth="1"/>
    <col min="12035" max="12035" width="12.5703125" style="602" customWidth="1"/>
    <col min="12036" max="12036" width="13" style="602" customWidth="1"/>
    <col min="12037" max="12037" width="15.85546875" style="602" customWidth="1"/>
    <col min="12038" max="12038" width="12" style="602" customWidth="1"/>
    <col min="12039" max="12039" width="12.7109375" style="602" customWidth="1"/>
    <col min="12040" max="12040" width="12.28515625" style="602" customWidth="1"/>
    <col min="12041" max="12041" width="12.85546875" style="602" customWidth="1"/>
    <col min="12042" max="12042" width="12.28515625" style="602" customWidth="1"/>
    <col min="12043" max="12043" width="11.42578125" style="602" customWidth="1"/>
    <col min="12044" max="12265" width="9.140625" style="602"/>
    <col min="12266" max="12266" width="17.7109375" style="602" customWidth="1"/>
    <col min="12267" max="12267" width="9.85546875" style="602" customWidth="1"/>
    <col min="12268" max="12268" width="10" style="602" customWidth="1"/>
    <col min="12269" max="12269" width="12.140625" style="602" customWidth="1"/>
    <col min="12270" max="12270" width="13.140625" style="602" customWidth="1"/>
    <col min="12271" max="12271" width="9.140625" style="602"/>
    <col min="12272" max="12272" width="9.85546875" style="602" customWidth="1"/>
    <col min="12273" max="12273" width="11.42578125" style="602" customWidth="1"/>
    <col min="12274" max="12275" width="9.140625" style="602"/>
    <col min="12276" max="12276" width="10.42578125" style="602" customWidth="1"/>
    <col min="12277" max="12277" width="7.85546875" style="602" customWidth="1"/>
    <col min="12278" max="12278" width="9.140625" style="602"/>
    <col min="12279" max="12279" width="11.42578125" style="602" customWidth="1"/>
    <col min="12280" max="12280" width="9.140625" style="602"/>
    <col min="12281" max="12282" width="12" style="602" customWidth="1"/>
    <col min="12283" max="12283" width="8.7109375" style="602" customWidth="1"/>
    <col min="12284" max="12284" width="9.42578125" style="602" customWidth="1"/>
    <col min="12285" max="12288" width="9.140625" style="602"/>
    <col min="12289" max="12289" width="22.7109375" style="602" customWidth="1"/>
    <col min="12290" max="12290" width="13.5703125" style="602" customWidth="1"/>
    <col min="12291" max="12291" width="12.5703125" style="602" customWidth="1"/>
    <col min="12292" max="12292" width="13" style="602" customWidth="1"/>
    <col min="12293" max="12293" width="15.85546875" style="602" customWidth="1"/>
    <col min="12294" max="12294" width="12" style="602" customWidth="1"/>
    <col min="12295" max="12295" width="12.7109375" style="602" customWidth="1"/>
    <col min="12296" max="12296" width="12.28515625" style="602" customWidth="1"/>
    <col min="12297" max="12297" width="12.85546875" style="602" customWidth="1"/>
    <col min="12298" max="12298" width="12.28515625" style="602" customWidth="1"/>
    <col min="12299" max="12299" width="11.42578125" style="602" customWidth="1"/>
    <col min="12300" max="12521" width="9.140625" style="602"/>
    <col min="12522" max="12522" width="17.7109375" style="602" customWidth="1"/>
    <col min="12523" max="12523" width="9.85546875" style="602" customWidth="1"/>
    <col min="12524" max="12524" width="10" style="602" customWidth="1"/>
    <col min="12525" max="12525" width="12.140625" style="602" customWidth="1"/>
    <col min="12526" max="12526" width="13.140625" style="602" customWidth="1"/>
    <col min="12527" max="12527" width="9.140625" style="602"/>
    <col min="12528" max="12528" width="9.85546875" style="602" customWidth="1"/>
    <col min="12529" max="12529" width="11.42578125" style="602" customWidth="1"/>
    <col min="12530" max="12531" width="9.140625" style="602"/>
    <col min="12532" max="12532" width="10.42578125" style="602" customWidth="1"/>
    <col min="12533" max="12533" width="7.85546875" style="602" customWidth="1"/>
    <col min="12534" max="12534" width="9.140625" style="602"/>
    <col min="12535" max="12535" width="11.42578125" style="602" customWidth="1"/>
    <col min="12536" max="12536" width="9.140625" style="602"/>
    <col min="12537" max="12538" width="12" style="602" customWidth="1"/>
    <col min="12539" max="12539" width="8.7109375" style="602" customWidth="1"/>
    <col min="12540" max="12540" width="9.42578125" style="602" customWidth="1"/>
    <col min="12541" max="12544" width="9.140625" style="602"/>
    <col min="12545" max="12545" width="22.7109375" style="602" customWidth="1"/>
    <col min="12546" max="12546" width="13.5703125" style="602" customWidth="1"/>
    <col min="12547" max="12547" width="12.5703125" style="602" customWidth="1"/>
    <col min="12548" max="12548" width="13" style="602" customWidth="1"/>
    <col min="12549" max="12549" width="15.85546875" style="602" customWidth="1"/>
    <col min="12550" max="12550" width="12" style="602" customWidth="1"/>
    <col min="12551" max="12551" width="12.7109375" style="602" customWidth="1"/>
    <col min="12552" max="12552" width="12.28515625" style="602" customWidth="1"/>
    <col min="12553" max="12553" width="12.85546875" style="602" customWidth="1"/>
    <col min="12554" max="12554" width="12.28515625" style="602" customWidth="1"/>
    <col min="12555" max="12555" width="11.42578125" style="602" customWidth="1"/>
    <col min="12556" max="12777" width="9.140625" style="602"/>
    <col min="12778" max="12778" width="17.7109375" style="602" customWidth="1"/>
    <col min="12779" max="12779" width="9.85546875" style="602" customWidth="1"/>
    <col min="12780" max="12780" width="10" style="602" customWidth="1"/>
    <col min="12781" max="12781" width="12.140625" style="602" customWidth="1"/>
    <col min="12782" max="12782" width="13.140625" style="602" customWidth="1"/>
    <col min="12783" max="12783" width="9.140625" style="602"/>
    <col min="12784" max="12784" width="9.85546875" style="602" customWidth="1"/>
    <col min="12785" max="12785" width="11.42578125" style="602" customWidth="1"/>
    <col min="12786" max="12787" width="9.140625" style="602"/>
    <col min="12788" max="12788" width="10.42578125" style="602" customWidth="1"/>
    <col min="12789" max="12789" width="7.85546875" style="602" customWidth="1"/>
    <col min="12790" max="12790" width="9.140625" style="602"/>
    <col min="12791" max="12791" width="11.42578125" style="602" customWidth="1"/>
    <col min="12792" max="12792" width="9.140625" style="602"/>
    <col min="12793" max="12794" width="12" style="602" customWidth="1"/>
    <col min="12795" max="12795" width="8.7109375" style="602" customWidth="1"/>
    <col min="12796" max="12796" width="9.42578125" style="602" customWidth="1"/>
    <col min="12797" max="12800" width="9.140625" style="602"/>
    <col min="12801" max="12801" width="22.7109375" style="602" customWidth="1"/>
    <col min="12802" max="12802" width="13.5703125" style="602" customWidth="1"/>
    <col min="12803" max="12803" width="12.5703125" style="602" customWidth="1"/>
    <col min="12804" max="12804" width="13" style="602" customWidth="1"/>
    <col min="12805" max="12805" width="15.85546875" style="602" customWidth="1"/>
    <col min="12806" max="12806" width="12" style="602" customWidth="1"/>
    <col min="12807" max="12807" width="12.7109375" style="602" customWidth="1"/>
    <col min="12808" max="12808" width="12.28515625" style="602" customWidth="1"/>
    <col min="12809" max="12809" width="12.85546875" style="602" customWidth="1"/>
    <col min="12810" max="12810" width="12.28515625" style="602" customWidth="1"/>
    <col min="12811" max="12811" width="11.42578125" style="602" customWidth="1"/>
    <col min="12812" max="13033" width="9.140625" style="602"/>
    <col min="13034" max="13034" width="17.7109375" style="602" customWidth="1"/>
    <col min="13035" max="13035" width="9.85546875" style="602" customWidth="1"/>
    <col min="13036" max="13036" width="10" style="602" customWidth="1"/>
    <col min="13037" max="13037" width="12.140625" style="602" customWidth="1"/>
    <col min="13038" max="13038" width="13.140625" style="602" customWidth="1"/>
    <col min="13039" max="13039" width="9.140625" style="602"/>
    <col min="13040" max="13040" width="9.85546875" style="602" customWidth="1"/>
    <col min="13041" max="13041" width="11.42578125" style="602" customWidth="1"/>
    <col min="13042" max="13043" width="9.140625" style="602"/>
    <col min="13044" max="13044" width="10.42578125" style="602" customWidth="1"/>
    <col min="13045" max="13045" width="7.85546875" style="602" customWidth="1"/>
    <col min="13046" max="13046" width="9.140625" style="602"/>
    <col min="13047" max="13047" width="11.42578125" style="602" customWidth="1"/>
    <col min="13048" max="13048" width="9.140625" style="602"/>
    <col min="13049" max="13050" width="12" style="602" customWidth="1"/>
    <col min="13051" max="13051" width="8.7109375" style="602" customWidth="1"/>
    <col min="13052" max="13052" width="9.42578125" style="602" customWidth="1"/>
    <col min="13053" max="13056" width="9.140625" style="602"/>
    <col min="13057" max="13057" width="22.7109375" style="602" customWidth="1"/>
    <col min="13058" max="13058" width="13.5703125" style="602" customWidth="1"/>
    <col min="13059" max="13059" width="12.5703125" style="602" customWidth="1"/>
    <col min="13060" max="13060" width="13" style="602" customWidth="1"/>
    <col min="13061" max="13061" width="15.85546875" style="602" customWidth="1"/>
    <col min="13062" max="13062" width="12" style="602" customWidth="1"/>
    <col min="13063" max="13063" width="12.7109375" style="602" customWidth="1"/>
    <col min="13064" max="13064" width="12.28515625" style="602" customWidth="1"/>
    <col min="13065" max="13065" width="12.85546875" style="602" customWidth="1"/>
    <col min="13066" max="13066" width="12.28515625" style="602" customWidth="1"/>
    <col min="13067" max="13067" width="11.42578125" style="602" customWidth="1"/>
    <col min="13068" max="13289" width="9.140625" style="602"/>
    <col min="13290" max="13290" width="17.7109375" style="602" customWidth="1"/>
    <col min="13291" max="13291" width="9.85546875" style="602" customWidth="1"/>
    <col min="13292" max="13292" width="10" style="602" customWidth="1"/>
    <col min="13293" max="13293" width="12.140625" style="602" customWidth="1"/>
    <col min="13294" max="13294" width="13.140625" style="602" customWidth="1"/>
    <col min="13295" max="13295" width="9.140625" style="602"/>
    <col min="13296" max="13296" width="9.85546875" style="602" customWidth="1"/>
    <col min="13297" max="13297" width="11.42578125" style="602" customWidth="1"/>
    <col min="13298" max="13299" width="9.140625" style="602"/>
    <col min="13300" max="13300" width="10.42578125" style="602" customWidth="1"/>
    <col min="13301" max="13301" width="7.85546875" style="602" customWidth="1"/>
    <col min="13302" max="13302" width="9.140625" style="602"/>
    <col min="13303" max="13303" width="11.42578125" style="602" customWidth="1"/>
    <col min="13304" max="13304" width="9.140625" style="602"/>
    <col min="13305" max="13306" width="12" style="602" customWidth="1"/>
    <col min="13307" max="13307" width="8.7109375" style="602" customWidth="1"/>
    <col min="13308" max="13308" width="9.42578125" style="602" customWidth="1"/>
    <col min="13309" max="13312" width="9.140625" style="602"/>
    <col min="13313" max="13313" width="22.7109375" style="602" customWidth="1"/>
    <col min="13314" max="13314" width="13.5703125" style="602" customWidth="1"/>
    <col min="13315" max="13315" width="12.5703125" style="602" customWidth="1"/>
    <col min="13316" max="13316" width="13" style="602" customWidth="1"/>
    <col min="13317" max="13317" width="15.85546875" style="602" customWidth="1"/>
    <col min="13318" max="13318" width="12" style="602" customWidth="1"/>
    <col min="13319" max="13319" width="12.7109375" style="602" customWidth="1"/>
    <col min="13320" max="13320" width="12.28515625" style="602" customWidth="1"/>
    <col min="13321" max="13321" width="12.85546875" style="602" customWidth="1"/>
    <col min="13322" max="13322" width="12.28515625" style="602" customWidth="1"/>
    <col min="13323" max="13323" width="11.42578125" style="602" customWidth="1"/>
    <col min="13324" max="13545" width="9.140625" style="602"/>
    <col min="13546" max="13546" width="17.7109375" style="602" customWidth="1"/>
    <col min="13547" max="13547" width="9.85546875" style="602" customWidth="1"/>
    <col min="13548" max="13548" width="10" style="602" customWidth="1"/>
    <col min="13549" max="13549" width="12.140625" style="602" customWidth="1"/>
    <col min="13550" max="13550" width="13.140625" style="602" customWidth="1"/>
    <col min="13551" max="13551" width="9.140625" style="602"/>
    <col min="13552" max="13552" width="9.85546875" style="602" customWidth="1"/>
    <col min="13553" max="13553" width="11.42578125" style="602" customWidth="1"/>
    <col min="13554" max="13555" width="9.140625" style="602"/>
    <col min="13556" max="13556" width="10.42578125" style="602" customWidth="1"/>
    <col min="13557" max="13557" width="7.85546875" style="602" customWidth="1"/>
    <col min="13558" max="13558" width="9.140625" style="602"/>
    <col min="13559" max="13559" width="11.42578125" style="602" customWidth="1"/>
    <col min="13560" max="13560" width="9.140625" style="602"/>
    <col min="13561" max="13562" width="12" style="602" customWidth="1"/>
    <col min="13563" max="13563" width="8.7109375" style="602" customWidth="1"/>
    <col min="13564" max="13564" width="9.42578125" style="602" customWidth="1"/>
    <col min="13565" max="13568" width="9.140625" style="602"/>
    <col min="13569" max="13569" width="22.7109375" style="602" customWidth="1"/>
    <col min="13570" max="13570" width="13.5703125" style="602" customWidth="1"/>
    <col min="13571" max="13571" width="12.5703125" style="602" customWidth="1"/>
    <col min="13572" max="13572" width="13" style="602" customWidth="1"/>
    <col min="13573" max="13573" width="15.85546875" style="602" customWidth="1"/>
    <col min="13574" max="13574" width="12" style="602" customWidth="1"/>
    <col min="13575" max="13575" width="12.7109375" style="602" customWidth="1"/>
    <col min="13576" max="13576" width="12.28515625" style="602" customWidth="1"/>
    <col min="13577" max="13577" width="12.85546875" style="602" customWidth="1"/>
    <col min="13578" max="13578" width="12.28515625" style="602" customWidth="1"/>
    <col min="13579" max="13579" width="11.42578125" style="602" customWidth="1"/>
    <col min="13580" max="13801" width="9.140625" style="602"/>
    <col min="13802" max="13802" width="17.7109375" style="602" customWidth="1"/>
    <col min="13803" max="13803" width="9.85546875" style="602" customWidth="1"/>
    <col min="13804" max="13804" width="10" style="602" customWidth="1"/>
    <col min="13805" max="13805" width="12.140625" style="602" customWidth="1"/>
    <col min="13806" max="13806" width="13.140625" style="602" customWidth="1"/>
    <col min="13807" max="13807" width="9.140625" style="602"/>
    <col min="13808" max="13808" width="9.85546875" style="602" customWidth="1"/>
    <col min="13809" max="13809" width="11.42578125" style="602" customWidth="1"/>
    <col min="13810" max="13811" width="9.140625" style="602"/>
    <col min="13812" max="13812" width="10.42578125" style="602" customWidth="1"/>
    <col min="13813" max="13813" width="7.85546875" style="602" customWidth="1"/>
    <col min="13814" max="13814" width="9.140625" style="602"/>
    <col min="13815" max="13815" width="11.42578125" style="602" customWidth="1"/>
    <col min="13816" max="13816" width="9.140625" style="602"/>
    <col min="13817" max="13818" width="12" style="602" customWidth="1"/>
    <col min="13819" max="13819" width="8.7109375" style="602" customWidth="1"/>
    <col min="13820" max="13820" width="9.42578125" style="602" customWidth="1"/>
    <col min="13821" max="13824" width="9.140625" style="602"/>
    <col min="13825" max="13825" width="22.7109375" style="602" customWidth="1"/>
    <col min="13826" max="13826" width="13.5703125" style="602" customWidth="1"/>
    <col min="13827" max="13827" width="12.5703125" style="602" customWidth="1"/>
    <col min="13828" max="13828" width="13" style="602" customWidth="1"/>
    <col min="13829" max="13829" width="15.85546875" style="602" customWidth="1"/>
    <col min="13830" max="13830" width="12" style="602" customWidth="1"/>
    <col min="13831" max="13831" width="12.7109375" style="602" customWidth="1"/>
    <col min="13832" max="13832" width="12.28515625" style="602" customWidth="1"/>
    <col min="13833" max="13833" width="12.85546875" style="602" customWidth="1"/>
    <col min="13834" max="13834" width="12.28515625" style="602" customWidth="1"/>
    <col min="13835" max="13835" width="11.42578125" style="602" customWidth="1"/>
    <col min="13836" max="14057" width="9.140625" style="602"/>
    <col min="14058" max="14058" width="17.7109375" style="602" customWidth="1"/>
    <col min="14059" max="14059" width="9.85546875" style="602" customWidth="1"/>
    <col min="14060" max="14060" width="10" style="602" customWidth="1"/>
    <col min="14061" max="14061" width="12.140625" style="602" customWidth="1"/>
    <col min="14062" max="14062" width="13.140625" style="602" customWidth="1"/>
    <col min="14063" max="14063" width="9.140625" style="602"/>
    <col min="14064" max="14064" width="9.85546875" style="602" customWidth="1"/>
    <col min="14065" max="14065" width="11.42578125" style="602" customWidth="1"/>
    <col min="14066" max="14067" width="9.140625" style="602"/>
    <col min="14068" max="14068" width="10.42578125" style="602" customWidth="1"/>
    <col min="14069" max="14069" width="7.85546875" style="602" customWidth="1"/>
    <col min="14070" max="14070" width="9.140625" style="602"/>
    <col min="14071" max="14071" width="11.42578125" style="602" customWidth="1"/>
    <col min="14072" max="14072" width="9.140625" style="602"/>
    <col min="14073" max="14074" width="12" style="602" customWidth="1"/>
    <col min="14075" max="14075" width="8.7109375" style="602" customWidth="1"/>
    <col min="14076" max="14076" width="9.42578125" style="602" customWidth="1"/>
    <col min="14077" max="14080" width="9.140625" style="602"/>
    <col min="14081" max="14081" width="22.7109375" style="602" customWidth="1"/>
    <col min="14082" max="14082" width="13.5703125" style="602" customWidth="1"/>
    <col min="14083" max="14083" width="12.5703125" style="602" customWidth="1"/>
    <col min="14084" max="14084" width="13" style="602" customWidth="1"/>
    <col min="14085" max="14085" width="15.85546875" style="602" customWidth="1"/>
    <col min="14086" max="14086" width="12" style="602" customWidth="1"/>
    <col min="14087" max="14087" width="12.7109375" style="602" customWidth="1"/>
    <col min="14088" max="14088" width="12.28515625" style="602" customWidth="1"/>
    <col min="14089" max="14089" width="12.85546875" style="602" customWidth="1"/>
    <col min="14090" max="14090" width="12.28515625" style="602" customWidth="1"/>
    <col min="14091" max="14091" width="11.42578125" style="602" customWidth="1"/>
    <col min="14092" max="14313" width="9.140625" style="602"/>
    <col min="14314" max="14314" width="17.7109375" style="602" customWidth="1"/>
    <col min="14315" max="14315" width="9.85546875" style="602" customWidth="1"/>
    <col min="14316" max="14316" width="10" style="602" customWidth="1"/>
    <col min="14317" max="14317" width="12.140625" style="602" customWidth="1"/>
    <col min="14318" max="14318" width="13.140625" style="602" customWidth="1"/>
    <col min="14319" max="14319" width="9.140625" style="602"/>
    <col min="14320" max="14320" width="9.85546875" style="602" customWidth="1"/>
    <col min="14321" max="14321" width="11.42578125" style="602" customWidth="1"/>
    <col min="14322" max="14323" width="9.140625" style="602"/>
    <col min="14324" max="14324" width="10.42578125" style="602" customWidth="1"/>
    <col min="14325" max="14325" width="7.85546875" style="602" customWidth="1"/>
    <col min="14326" max="14326" width="9.140625" style="602"/>
    <col min="14327" max="14327" width="11.42578125" style="602" customWidth="1"/>
    <col min="14328" max="14328" width="9.140625" style="602"/>
    <col min="14329" max="14330" width="12" style="602" customWidth="1"/>
    <col min="14331" max="14331" width="8.7109375" style="602" customWidth="1"/>
    <col min="14332" max="14332" width="9.42578125" style="602" customWidth="1"/>
    <col min="14333" max="14336" width="9.140625" style="602"/>
    <col min="14337" max="14337" width="22.7109375" style="602" customWidth="1"/>
    <col min="14338" max="14338" width="13.5703125" style="602" customWidth="1"/>
    <col min="14339" max="14339" width="12.5703125" style="602" customWidth="1"/>
    <col min="14340" max="14340" width="13" style="602" customWidth="1"/>
    <col min="14341" max="14341" width="15.85546875" style="602" customWidth="1"/>
    <col min="14342" max="14342" width="12" style="602" customWidth="1"/>
    <col min="14343" max="14343" width="12.7109375" style="602" customWidth="1"/>
    <col min="14344" max="14344" width="12.28515625" style="602" customWidth="1"/>
    <col min="14345" max="14345" width="12.85546875" style="602" customWidth="1"/>
    <col min="14346" max="14346" width="12.28515625" style="602" customWidth="1"/>
    <col min="14347" max="14347" width="11.42578125" style="602" customWidth="1"/>
    <col min="14348" max="14569" width="9.140625" style="602"/>
    <col min="14570" max="14570" width="17.7109375" style="602" customWidth="1"/>
    <col min="14571" max="14571" width="9.85546875" style="602" customWidth="1"/>
    <col min="14572" max="14572" width="10" style="602" customWidth="1"/>
    <col min="14573" max="14573" width="12.140625" style="602" customWidth="1"/>
    <col min="14574" max="14574" width="13.140625" style="602" customWidth="1"/>
    <col min="14575" max="14575" width="9.140625" style="602"/>
    <col min="14576" max="14576" width="9.85546875" style="602" customWidth="1"/>
    <col min="14577" max="14577" width="11.42578125" style="602" customWidth="1"/>
    <col min="14578" max="14579" width="9.140625" style="602"/>
    <col min="14580" max="14580" width="10.42578125" style="602" customWidth="1"/>
    <col min="14581" max="14581" width="7.85546875" style="602" customWidth="1"/>
    <col min="14582" max="14582" width="9.140625" style="602"/>
    <col min="14583" max="14583" width="11.42578125" style="602" customWidth="1"/>
    <col min="14584" max="14584" width="9.140625" style="602"/>
    <col min="14585" max="14586" width="12" style="602" customWidth="1"/>
    <col min="14587" max="14587" width="8.7109375" style="602" customWidth="1"/>
    <col min="14588" max="14588" width="9.42578125" style="602" customWidth="1"/>
    <col min="14589" max="14592" width="9.140625" style="602"/>
    <col min="14593" max="14593" width="22.7109375" style="602" customWidth="1"/>
    <col min="14594" max="14594" width="13.5703125" style="602" customWidth="1"/>
    <col min="14595" max="14595" width="12.5703125" style="602" customWidth="1"/>
    <col min="14596" max="14596" width="13" style="602" customWidth="1"/>
    <col min="14597" max="14597" width="15.85546875" style="602" customWidth="1"/>
    <col min="14598" max="14598" width="12" style="602" customWidth="1"/>
    <col min="14599" max="14599" width="12.7109375" style="602" customWidth="1"/>
    <col min="14600" max="14600" width="12.28515625" style="602" customWidth="1"/>
    <col min="14601" max="14601" width="12.85546875" style="602" customWidth="1"/>
    <col min="14602" max="14602" width="12.28515625" style="602" customWidth="1"/>
    <col min="14603" max="14603" width="11.42578125" style="602" customWidth="1"/>
    <col min="14604" max="14825" width="9.140625" style="602"/>
    <col min="14826" max="14826" width="17.7109375" style="602" customWidth="1"/>
    <col min="14827" max="14827" width="9.85546875" style="602" customWidth="1"/>
    <col min="14828" max="14828" width="10" style="602" customWidth="1"/>
    <col min="14829" max="14829" width="12.140625" style="602" customWidth="1"/>
    <col min="14830" max="14830" width="13.140625" style="602" customWidth="1"/>
    <col min="14831" max="14831" width="9.140625" style="602"/>
    <col min="14832" max="14832" width="9.85546875" style="602" customWidth="1"/>
    <col min="14833" max="14833" width="11.42578125" style="602" customWidth="1"/>
    <col min="14834" max="14835" width="9.140625" style="602"/>
    <col min="14836" max="14836" width="10.42578125" style="602" customWidth="1"/>
    <col min="14837" max="14837" width="7.85546875" style="602" customWidth="1"/>
    <col min="14838" max="14838" width="9.140625" style="602"/>
    <col min="14839" max="14839" width="11.42578125" style="602" customWidth="1"/>
    <col min="14840" max="14840" width="9.140625" style="602"/>
    <col min="14841" max="14842" width="12" style="602" customWidth="1"/>
    <col min="14843" max="14843" width="8.7109375" style="602" customWidth="1"/>
    <col min="14844" max="14844" width="9.42578125" style="602" customWidth="1"/>
    <col min="14845" max="14848" width="9.140625" style="602"/>
    <col min="14849" max="14849" width="22.7109375" style="602" customWidth="1"/>
    <col min="14850" max="14850" width="13.5703125" style="602" customWidth="1"/>
    <col min="14851" max="14851" width="12.5703125" style="602" customWidth="1"/>
    <col min="14852" max="14852" width="13" style="602" customWidth="1"/>
    <col min="14853" max="14853" width="15.85546875" style="602" customWidth="1"/>
    <col min="14854" max="14854" width="12" style="602" customWidth="1"/>
    <col min="14855" max="14855" width="12.7109375" style="602" customWidth="1"/>
    <col min="14856" max="14856" width="12.28515625" style="602" customWidth="1"/>
    <col min="14857" max="14857" width="12.85546875" style="602" customWidth="1"/>
    <col min="14858" max="14858" width="12.28515625" style="602" customWidth="1"/>
    <col min="14859" max="14859" width="11.42578125" style="602" customWidth="1"/>
    <col min="14860" max="15081" width="9.140625" style="602"/>
    <col min="15082" max="15082" width="17.7109375" style="602" customWidth="1"/>
    <col min="15083" max="15083" width="9.85546875" style="602" customWidth="1"/>
    <col min="15084" max="15084" width="10" style="602" customWidth="1"/>
    <col min="15085" max="15085" width="12.140625" style="602" customWidth="1"/>
    <col min="15086" max="15086" width="13.140625" style="602" customWidth="1"/>
    <col min="15087" max="15087" width="9.140625" style="602"/>
    <col min="15088" max="15088" width="9.85546875" style="602" customWidth="1"/>
    <col min="15089" max="15089" width="11.42578125" style="602" customWidth="1"/>
    <col min="15090" max="15091" width="9.140625" style="602"/>
    <col min="15092" max="15092" width="10.42578125" style="602" customWidth="1"/>
    <col min="15093" max="15093" width="7.85546875" style="602" customWidth="1"/>
    <col min="15094" max="15094" width="9.140625" style="602"/>
    <col min="15095" max="15095" width="11.42578125" style="602" customWidth="1"/>
    <col min="15096" max="15096" width="9.140625" style="602"/>
    <col min="15097" max="15098" width="12" style="602" customWidth="1"/>
    <col min="15099" max="15099" width="8.7109375" style="602" customWidth="1"/>
    <col min="15100" max="15100" width="9.42578125" style="602" customWidth="1"/>
    <col min="15101" max="15104" width="9.140625" style="602"/>
    <col min="15105" max="15105" width="22.7109375" style="602" customWidth="1"/>
    <col min="15106" max="15106" width="13.5703125" style="602" customWidth="1"/>
    <col min="15107" max="15107" width="12.5703125" style="602" customWidth="1"/>
    <col min="15108" max="15108" width="13" style="602" customWidth="1"/>
    <col min="15109" max="15109" width="15.85546875" style="602" customWidth="1"/>
    <col min="15110" max="15110" width="12" style="602" customWidth="1"/>
    <col min="15111" max="15111" width="12.7109375" style="602" customWidth="1"/>
    <col min="15112" max="15112" width="12.28515625" style="602" customWidth="1"/>
    <col min="15113" max="15113" width="12.85546875" style="602" customWidth="1"/>
    <col min="15114" max="15114" width="12.28515625" style="602" customWidth="1"/>
    <col min="15115" max="15115" width="11.42578125" style="602" customWidth="1"/>
    <col min="15116" max="15337" width="9.140625" style="602"/>
    <col min="15338" max="15338" width="17.7109375" style="602" customWidth="1"/>
    <col min="15339" max="15339" width="9.85546875" style="602" customWidth="1"/>
    <col min="15340" max="15340" width="10" style="602" customWidth="1"/>
    <col min="15341" max="15341" width="12.140625" style="602" customWidth="1"/>
    <col min="15342" max="15342" width="13.140625" style="602" customWidth="1"/>
    <col min="15343" max="15343" width="9.140625" style="602"/>
    <col min="15344" max="15344" width="9.85546875" style="602" customWidth="1"/>
    <col min="15345" max="15345" width="11.42578125" style="602" customWidth="1"/>
    <col min="15346" max="15347" width="9.140625" style="602"/>
    <col min="15348" max="15348" width="10.42578125" style="602" customWidth="1"/>
    <col min="15349" max="15349" width="7.85546875" style="602" customWidth="1"/>
    <col min="15350" max="15350" width="9.140625" style="602"/>
    <col min="15351" max="15351" width="11.42578125" style="602" customWidth="1"/>
    <col min="15352" max="15352" width="9.140625" style="602"/>
    <col min="15353" max="15354" width="12" style="602" customWidth="1"/>
    <col min="15355" max="15355" width="8.7109375" style="602" customWidth="1"/>
    <col min="15356" max="15356" width="9.42578125" style="602" customWidth="1"/>
    <col min="15357" max="15360" width="9.140625" style="602"/>
    <col min="15361" max="15361" width="22.7109375" style="602" customWidth="1"/>
    <col min="15362" max="15362" width="13.5703125" style="602" customWidth="1"/>
    <col min="15363" max="15363" width="12.5703125" style="602" customWidth="1"/>
    <col min="15364" max="15364" width="13" style="602" customWidth="1"/>
    <col min="15365" max="15365" width="15.85546875" style="602" customWidth="1"/>
    <col min="15366" max="15366" width="12" style="602" customWidth="1"/>
    <col min="15367" max="15367" width="12.7109375" style="602" customWidth="1"/>
    <col min="15368" max="15368" width="12.28515625" style="602" customWidth="1"/>
    <col min="15369" max="15369" width="12.85546875" style="602" customWidth="1"/>
    <col min="15370" max="15370" width="12.28515625" style="602" customWidth="1"/>
    <col min="15371" max="15371" width="11.42578125" style="602" customWidth="1"/>
    <col min="15372" max="15593" width="9.140625" style="602"/>
    <col min="15594" max="15594" width="17.7109375" style="602" customWidth="1"/>
    <col min="15595" max="15595" width="9.85546875" style="602" customWidth="1"/>
    <col min="15596" max="15596" width="10" style="602" customWidth="1"/>
    <col min="15597" max="15597" width="12.140625" style="602" customWidth="1"/>
    <col min="15598" max="15598" width="13.140625" style="602" customWidth="1"/>
    <col min="15599" max="15599" width="9.140625" style="602"/>
    <col min="15600" max="15600" width="9.85546875" style="602" customWidth="1"/>
    <col min="15601" max="15601" width="11.42578125" style="602" customWidth="1"/>
    <col min="15602" max="15603" width="9.140625" style="602"/>
    <col min="15604" max="15604" width="10.42578125" style="602" customWidth="1"/>
    <col min="15605" max="15605" width="7.85546875" style="602" customWidth="1"/>
    <col min="15606" max="15606" width="9.140625" style="602"/>
    <col min="15607" max="15607" width="11.42578125" style="602" customWidth="1"/>
    <col min="15608" max="15608" width="9.140625" style="602"/>
    <col min="15609" max="15610" width="12" style="602" customWidth="1"/>
    <col min="15611" max="15611" width="8.7109375" style="602" customWidth="1"/>
    <col min="15612" max="15612" width="9.42578125" style="602" customWidth="1"/>
    <col min="15613" max="15616" width="9.140625" style="602"/>
    <col min="15617" max="15617" width="22.7109375" style="602" customWidth="1"/>
    <col min="15618" max="15618" width="13.5703125" style="602" customWidth="1"/>
    <col min="15619" max="15619" width="12.5703125" style="602" customWidth="1"/>
    <col min="15620" max="15620" width="13" style="602" customWidth="1"/>
    <col min="15621" max="15621" width="15.85546875" style="602" customWidth="1"/>
    <col min="15622" max="15622" width="12" style="602" customWidth="1"/>
    <col min="15623" max="15623" width="12.7109375" style="602" customWidth="1"/>
    <col min="15624" max="15624" width="12.28515625" style="602" customWidth="1"/>
    <col min="15625" max="15625" width="12.85546875" style="602" customWidth="1"/>
    <col min="15626" max="15626" width="12.28515625" style="602" customWidth="1"/>
    <col min="15627" max="15627" width="11.42578125" style="602" customWidth="1"/>
    <col min="15628" max="15849" width="9.140625" style="602"/>
    <col min="15850" max="15850" width="17.7109375" style="602" customWidth="1"/>
    <col min="15851" max="15851" width="9.85546875" style="602" customWidth="1"/>
    <col min="15852" max="15852" width="10" style="602" customWidth="1"/>
    <col min="15853" max="15853" width="12.140625" style="602" customWidth="1"/>
    <col min="15854" max="15854" width="13.140625" style="602" customWidth="1"/>
    <col min="15855" max="15855" width="9.140625" style="602"/>
    <col min="15856" max="15856" width="9.85546875" style="602" customWidth="1"/>
    <col min="15857" max="15857" width="11.42578125" style="602" customWidth="1"/>
    <col min="15858" max="15859" width="9.140625" style="602"/>
    <col min="15860" max="15860" width="10.42578125" style="602" customWidth="1"/>
    <col min="15861" max="15861" width="7.85546875" style="602" customWidth="1"/>
    <col min="15862" max="15862" width="9.140625" style="602"/>
    <col min="15863" max="15863" width="11.42578125" style="602" customWidth="1"/>
    <col min="15864" max="15864" width="9.140625" style="602"/>
    <col min="15865" max="15866" width="12" style="602" customWidth="1"/>
    <col min="15867" max="15867" width="8.7109375" style="602" customWidth="1"/>
    <col min="15868" max="15868" width="9.42578125" style="602" customWidth="1"/>
    <col min="15869" max="15872" width="9.140625" style="602"/>
    <col min="15873" max="15873" width="22.7109375" style="602" customWidth="1"/>
    <col min="15874" max="15874" width="13.5703125" style="602" customWidth="1"/>
    <col min="15875" max="15875" width="12.5703125" style="602" customWidth="1"/>
    <col min="15876" max="15876" width="13" style="602" customWidth="1"/>
    <col min="15877" max="15877" width="15.85546875" style="602" customWidth="1"/>
    <col min="15878" max="15878" width="12" style="602" customWidth="1"/>
    <col min="15879" max="15879" width="12.7109375" style="602" customWidth="1"/>
    <col min="15880" max="15880" width="12.28515625" style="602" customWidth="1"/>
    <col min="15881" max="15881" width="12.85546875" style="602" customWidth="1"/>
    <col min="15882" max="15882" width="12.28515625" style="602" customWidth="1"/>
    <col min="15883" max="15883" width="11.42578125" style="602" customWidth="1"/>
    <col min="15884" max="16105" width="9.140625" style="602"/>
    <col min="16106" max="16106" width="17.7109375" style="602" customWidth="1"/>
    <col min="16107" max="16107" width="9.85546875" style="602" customWidth="1"/>
    <col min="16108" max="16108" width="10" style="602" customWidth="1"/>
    <col min="16109" max="16109" width="12.140625" style="602" customWidth="1"/>
    <col min="16110" max="16110" width="13.140625" style="602" customWidth="1"/>
    <col min="16111" max="16111" width="9.140625" style="602"/>
    <col min="16112" max="16112" width="9.85546875" style="602" customWidth="1"/>
    <col min="16113" max="16113" width="11.42578125" style="602" customWidth="1"/>
    <col min="16114" max="16115" width="9.140625" style="602"/>
    <col min="16116" max="16116" width="10.42578125" style="602" customWidth="1"/>
    <col min="16117" max="16117" width="7.85546875" style="602" customWidth="1"/>
    <col min="16118" max="16118" width="9.140625" style="602"/>
    <col min="16119" max="16119" width="11.42578125" style="602" customWidth="1"/>
    <col min="16120" max="16120" width="9.140625" style="602"/>
    <col min="16121" max="16122" width="12" style="602" customWidth="1"/>
    <col min="16123" max="16123" width="8.7109375" style="602" customWidth="1"/>
    <col min="16124" max="16124" width="9.42578125" style="602" customWidth="1"/>
    <col min="16125" max="16128" width="9.140625" style="602"/>
    <col min="16129" max="16129" width="22.7109375" style="602" customWidth="1"/>
    <col min="16130" max="16130" width="13.5703125" style="602" customWidth="1"/>
    <col min="16131" max="16131" width="12.5703125" style="602" customWidth="1"/>
    <col min="16132" max="16132" width="13" style="602" customWidth="1"/>
    <col min="16133" max="16133" width="15.85546875" style="602" customWidth="1"/>
    <col min="16134" max="16134" width="12" style="602" customWidth="1"/>
    <col min="16135" max="16135" width="12.7109375" style="602" customWidth="1"/>
    <col min="16136" max="16136" width="12.28515625" style="602" customWidth="1"/>
    <col min="16137" max="16137" width="12.85546875" style="602" customWidth="1"/>
    <col min="16138" max="16138" width="12.28515625" style="602" customWidth="1"/>
    <col min="16139" max="16139" width="11.42578125" style="602" customWidth="1"/>
    <col min="16140" max="16361" width="9.140625" style="602"/>
    <col min="16362" max="16362" width="17.7109375" style="602" customWidth="1"/>
    <col min="16363" max="16363" width="9.85546875" style="602" customWidth="1"/>
    <col min="16364" max="16364" width="10" style="602" customWidth="1"/>
    <col min="16365" max="16365" width="12.140625" style="602" customWidth="1"/>
    <col min="16366" max="16366" width="13.140625" style="602" customWidth="1"/>
    <col min="16367" max="16367" width="9.140625" style="602"/>
    <col min="16368" max="16368" width="9.85546875" style="602" customWidth="1"/>
    <col min="16369" max="16369" width="11.42578125" style="602" customWidth="1"/>
    <col min="16370" max="16371" width="9.140625" style="602"/>
    <col min="16372" max="16372" width="10.42578125" style="602" customWidth="1"/>
    <col min="16373" max="16373" width="7.85546875" style="602" customWidth="1"/>
    <col min="16374" max="16374" width="9.140625" style="602"/>
    <col min="16375" max="16375" width="11.42578125" style="602" customWidth="1"/>
    <col min="16376" max="16376" width="9.140625" style="602"/>
    <col min="16377" max="16378" width="12" style="602" customWidth="1"/>
    <col min="16379" max="16379" width="8.7109375" style="602" customWidth="1"/>
    <col min="16380" max="16380" width="9.42578125" style="602" customWidth="1"/>
    <col min="16381" max="16384" width="9.140625" style="602"/>
  </cols>
  <sheetData>
    <row r="1" spans="1:11" s="596" customFormat="1" ht="36" customHeight="1">
      <c r="A1" s="1065" t="s">
        <v>1263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</row>
    <row r="2" spans="1:11" s="596" customFormat="1" ht="12" customHeight="1">
      <c r="A2" s="597"/>
    </row>
    <row r="3" spans="1:11" s="597" customFormat="1" ht="19.5" customHeight="1">
      <c r="A3" s="1070" t="s">
        <v>1239</v>
      </c>
      <c r="B3" s="1070"/>
      <c r="C3" s="1070"/>
      <c r="D3" s="1070"/>
      <c r="E3" s="1070"/>
      <c r="F3" s="1070"/>
      <c r="G3" s="1070"/>
      <c r="H3" s="1070"/>
      <c r="I3" s="1070"/>
      <c r="J3" s="1070"/>
      <c r="K3" s="1070"/>
    </row>
    <row r="4" spans="1:11" s="597" customFormat="1" ht="9.75" customHeight="1">
      <c r="A4" s="598"/>
      <c r="D4" s="599"/>
      <c r="E4" s="599"/>
      <c r="F4" s="599"/>
    </row>
    <row r="5" spans="1:11" s="600" customFormat="1" ht="21" customHeight="1">
      <c r="A5" s="1066" t="s">
        <v>270</v>
      </c>
      <c r="B5" s="1071" t="s">
        <v>1240</v>
      </c>
      <c r="C5" s="1071"/>
      <c r="D5" s="1071"/>
      <c r="E5" s="1071"/>
      <c r="F5" s="1071"/>
      <c r="G5" s="1079" t="s">
        <v>1241</v>
      </c>
      <c r="H5" s="1080"/>
      <c r="I5" s="1080"/>
      <c r="J5" s="1080"/>
      <c r="K5" s="1080"/>
    </row>
    <row r="6" spans="1:11" s="600" customFormat="1" ht="18" customHeight="1">
      <c r="A6" s="1066"/>
      <c r="B6" s="1072" t="s">
        <v>1051</v>
      </c>
      <c r="C6" s="1061" t="s">
        <v>1242</v>
      </c>
      <c r="D6" s="1061"/>
      <c r="E6" s="1061"/>
      <c r="F6" s="1061"/>
      <c r="G6" s="1081" t="s">
        <v>1051</v>
      </c>
      <c r="H6" s="1076" t="s">
        <v>1242</v>
      </c>
      <c r="I6" s="1076"/>
      <c r="J6" s="1076"/>
      <c r="K6" s="1076"/>
    </row>
    <row r="7" spans="1:11" s="600" customFormat="1" ht="12.75" customHeight="1">
      <c r="A7" s="1066"/>
      <c r="B7" s="1072"/>
      <c r="C7" s="1061" t="s">
        <v>1243</v>
      </c>
      <c r="D7" s="1060" t="s">
        <v>1244</v>
      </c>
      <c r="E7" s="1061" t="s">
        <v>31</v>
      </c>
      <c r="F7" s="1061"/>
      <c r="G7" s="1082"/>
      <c r="H7" s="1061" t="s">
        <v>1243</v>
      </c>
      <c r="I7" s="1060" t="s">
        <v>1244</v>
      </c>
      <c r="J7" s="1076" t="s">
        <v>31</v>
      </c>
      <c r="K7" s="1076"/>
    </row>
    <row r="8" spans="1:11" s="600" customFormat="1" ht="54.75" customHeight="1">
      <c r="A8" s="1066"/>
      <c r="B8" s="1072"/>
      <c r="C8" s="1061"/>
      <c r="D8" s="1060"/>
      <c r="E8" s="601" t="s">
        <v>1245</v>
      </c>
      <c r="F8" s="601" t="s">
        <v>1246</v>
      </c>
      <c r="G8" s="1083"/>
      <c r="H8" s="1061"/>
      <c r="I8" s="1060"/>
      <c r="J8" s="601" t="s">
        <v>1245</v>
      </c>
      <c r="K8" s="601" t="s">
        <v>1246</v>
      </c>
    </row>
    <row r="9" spans="1:11" ht="15.75">
      <c r="A9" s="1062" t="s">
        <v>1247</v>
      </c>
      <c r="B9" s="1062"/>
      <c r="C9" s="1062"/>
      <c r="D9" s="1062"/>
      <c r="E9" s="1062"/>
      <c r="F9" s="1062"/>
      <c r="G9" s="1062"/>
      <c r="H9" s="1062"/>
      <c r="I9" s="1062"/>
      <c r="J9" s="1062"/>
      <c r="K9" s="1062"/>
    </row>
    <row r="10" spans="1:11" ht="15.75">
      <c r="A10" s="603" t="s">
        <v>1248</v>
      </c>
      <c r="B10" s="604">
        <v>25188</v>
      </c>
      <c r="C10" s="605">
        <v>2157</v>
      </c>
      <c r="D10" s="605">
        <v>23031</v>
      </c>
      <c r="E10" s="605">
        <v>18062</v>
      </c>
      <c r="F10" s="605">
        <v>4969</v>
      </c>
      <c r="G10" s="606">
        <v>70631</v>
      </c>
      <c r="H10" s="607">
        <v>2157</v>
      </c>
      <c r="I10" s="605">
        <v>68474</v>
      </c>
      <c r="J10" s="605">
        <v>53929</v>
      </c>
      <c r="K10" s="605">
        <v>14545</v>
      </c>
    </row>
    <row r="11" spans="1:11" ht="15.75">
      <c r="A11" s="603" t="s">
        <v>1249</v>
      </c>
      <c r="B11" s="604">
        <v>35085</v>
      </c>
      <c r="C11" s="605">
        <v>2934</v>
      </c>
      <c r="D11" s="605">
        <v>32151</v>
      </c>
      <c r="E11" s="605">
        <v>24669</v>
      </c>
      <c r="F11" s="605">
        <v>7482</v>
      </c>
      <c r="G11" s="606">
        <v>97945</v>
      </c>
      <c r="H11" s="607">
        <v>2934</v>
      </c>
      <c r="I11" s="605">
        <v>95011</v>
      </c>
      <c r="J11" s="605">
        <v>73152</v>
      </c>
      <c r="K11" s="605">
        <v>21859</v>
      </c>
    </row>
    <row r="12" spans="1:11" ht="15.75">
      <c r="A12" s="608" t="s">
        <v>1250</v>
      </c>
      <c r="B12" s="604">
        <v>35511</v>
      </c>
      <c r="C12" s="605">
        <v>2855</v>
      </c>
      <c r="D12" s="605">
        <v>32656</v>
      </c>
      <c r="E12" s="605">
        <v>23890</v>
      </c>
      <c r="F12" s="605">
        <v>8766</v>
      </c>
      <c r="G12" s="606">
        <v>0</v>
      </c>
      <c r="H12" s="607"/>
      <c r="I12" s="605"/>
      <c r="J12" s="605"/>
      <c r="K12" s="605"/>
    </row>
    <row r="13" spans="1:11" ht="15.75" hidden="1" customHeight="1">
      <c r="A13" s="1062" t="s">
        <v>1251</v>
      </c>
      <c r="B13" s="1062"/>
      <c r="C13" s="1062"/>
      <c r="D13" s="1062"/>
      <c r="E13" s="1062"/>
      <c r="F13" s="1062"/>
      <c r="G13" s="1062"/>
      <c r="H13" s="1062"/>
      <c r="I13" s="1062"/>
      <c r="J13" s="1062"/>
      <c r="K13" s="1062"/>
    </row>
    <row r="14" spans="1:11" ht="15.75" hidden="1">
      <c r="A14" s="603" t="s">
        <v>1248</v>
      </c>
      <c r="B14" s="604">
        <v>45652</v>
      </c>
      <c r="C14" s="605">
        <v>3316</v>
      </c>
      <c r="D14" s="605">
        <v>42336</v>
      </c>
      <c r="E14" s="605">
        <v>33202</v>
      </c>
      <c r="F14" s="605">
        <v>9134</v>
      </c>
      <c r="G14" s="606">
        <v>88909</v>
      </c>
      <c r="H14" s="607">
        <v>3316</v>
      </c>
      <c r="I14" s="605">
        <v>85593</v>
      </c>
      <c r="J14" s="605">
        <v>67412</v>
      </c>
      <c r="K14" s="605">
        <v>18181</v>
      </c>
    </row>
    <row r="15" spans="1:11" ht="15.75" hidden="1" customHeight="1">
      <c r="A15" s="603" t="s">
        <v>1249</v>
      </c>
      <c r="B15" s="604">
        <v>63463</v>
      </c>
      <c r="C15" s="605">
        <v>4363</v>
      </c>
      <c r="D15" s="605">
        <v>59100</v>
      </c>
      <c r="E15" s="605">
        <v>45345</v>
      </c>
      <c r="F15" s="605">
        <v>13755</v>
      </c>
      <c r="G15" s="606">
        <v>123127</v>
      </c>
      <c r="H15" s="607">
        <v>4363</v>
      </c>
      <c r="I15" s="605">
        <v>118764</v>
      </c>
      <c r="J15" s="605">
        <v>91441</v>
      </c>
      <c r="K15" s="605">
        <v>27323</v>
      </c>
    </row>
    <row r="16" spans="1:11" ht="15.75" hidden="1">
      <c r="A16" s="608" t="s">
        <v>1250</v>
      </c>
      <c r="B16" s="604">
        <v>64195</v>
      </c>
      <c r="C16" s="605">
        <v>4165</v>
      </c>
      <c r="D16" s="605">
        <v>60030</v>
      </c>
      <c r="E16" s="605">
        <v>43915</v>
      </c>
      <c r="F16" s="605">
        <v>16115</v>
      </c>
      <c r="G16" s="606">
        <v>0</v>
      </c>
      <c r="H16" s="607"/>
      <c r="I16" s="605"/>
      <c r="J16" s="605"/>
      <c r="K16" s="605"/>
    </row>
    <row r="17" spans="1:11" ht="15.75" hidden="1" customHeight="1">
      <c r="A17" s="1063" t="s">
        <v>1252</v>
      </c>
      <c r="B17" s="1064"/>
      <c r="C17" s="1064"/>
      <c r="D17" s="1064"/>
      <c r="E17" s="1064"/>
      <c r="F17" s="1064"/>
      <c r="G17" s="1064"/>
      <c r="H17" s="1064"/>
      <c r="I17" s="1064"/>
      <c r="J17" s="1064"/>
      <c r="K17" s="1064"/>
    </row>
    <row r="18" spans="1:11" ht="15.75" hidden="1">
      <c r="A18" s="603" t="s">
        <v>1248</v>
      </c>
      <c r="B18" s="604">
        <v>55282</v>
      </c>
      <c r="C18" s="605">
        <v>3875</v>
      </c>
      <c r="D18" s="605">
        <v>51407</v>
      </c>
      <c r="E18" s="605">
        <v>40316</v>
      </c>
      <c r="F18" s="605">
        <v>11091</v>
      </c>
      <c r="G18" s="606">
        <v>89468</v>
      </c>
      <c r="H18" s="607">
        <v>3875</v>
      </c>
      <c r="I18" s="605">
        <v>85593</v>
      </c>
      <c r="J18" s="605">
        <v>67412</v>
      </c>
      <c r="K18" s="605">
        <v>18181</v>
      </c>
    </row>
    <row r="19" spans="1:11" ht="20.25" hidden="1" customHeight="1">
      <c r="A19" s="603" t="s">
        <v>1249</v>
      </c>
      <c r="B19" s="604">
        <v>76856</v>
      </c>
      <c r="C19" s="605">
        <v>5091</v>
      </c>
      <c r="D19" s="605">
        <v>71765</v>
      </c>
      <c r="E19" s="605">
        <v>55063</v>
      </c>
      <c r="F19" s="605">
        <v>16702</v>
      </c>
      <c r="G19" s="606">
        <v>123855</v>
      </c>
      <c r="H19" s="607">
        <v>5091</v>
      </c>
      <c r="I19" s="605">
        <v>118764</v>
      </c>
      <c r="J19" s="605">
        <v>91441</v>
      </c>
      <c r="K19" s="605">
        <v>27323</v>
      </c>
    </row>
    <row r="20" spans="1:11" ht="17.25" hidden="1" customHeight="1">
      <c r="A20" s="608" t="s">
        <v>1250</v>
      </c>
      <c r="B20" s="604">
        <v>77720</v>
      </c>
      <c r="C20" s="605">
        <v>4826</v>
      </c>
      <c r="D20" s="605">
        <v>72894</v>
      </c>
      <c r="E20" s="605">
        <v>53325</v>
      </c>
      <c r="F20" s="605">
        <v>19569</v>
      </c>
      <c r="G20" s="606">
        <v>0</v>
      </c>
      <c r="H20" s="607"/>
      <c r="I20" s="605"/>
      <c r="J20" s="605"/>
      <c r="K20" s="605"/>
    </row>
    <row r="21" spans="1:11" s="610" customFormat="1" ht="16.5" customHeight="1">
      <c r="A21" s="609"/>
      <c r="D21" s="611"/>
      <c r="E21" s="611"/>
      <c r="F21" s="611"/>
      <c r="G21" s="602"/>
      <c r="H21" s="602"/>
      <c r="I21" s="602"/>
      <c r="J21" s="602"/>
      <c r="K21" s="602"/>
    </row>
    <row r="22" spans="1:11" s="597" customFormat="1" ht="39" hidden="1" customHeight="1">
      <c r="A22" s="1077" t="s">
        <v>1253</v>
      </c>
      <c r="B22" s="1077"/>
      <c r="C22" s="1077"/>
      <c r="D22" s="1077"/>
      <c r="E22" s="1077"/>
      <c r="F22" s="1077"/>
    </row>
    <row r="23" spans="1:11" s="610" customFormat="1" ht="6" hidden="1" customHeight="1">
      <c r="A23" s="609"/>
      <c r="D23" s="611"/>
      <c r="E23" s="611"/>
      <c r="F23" s="611"/>
      <c r="G23" s="602"/>
      <c r="H23" s="602"/>
      <c r="I23" s="602"/>
      <c r="J23" s="602"/>
      <c r="K23" s="602"/>
    </row>
    <row r="24" spans="1:11" ht="18.75" hidden="1" customHeight="1">
      <c r="A24" s="1066" t="s">
        <v>270</v>
      </c>
      <c r="B24" s="1078" t="s">
        <v>1240</v>
      </c>
      <c r="C24" s="1078"/>
      <c r="D24" s="1078"/>
      <c r="E24" s="1078"/>
      <c r="F24" s="1078"/>
      <c r="G24" s="1079" t="s">
        <v>1254</v>
      </c>
      <c r="H24" s="1080"/>
      <c r="I24" s="1080"/>
      <c r="J24" s="1080"/>
      <c r="K24" s="1080"/>
    </row>
    <row r="25" spans="1:11" ht="12.75" hidden="1" customHeight="1">
      <c r="A25" s="1066"/>
      <c r="B25" s="1068" t="s">
        <v>1051</v>
      </c>
      <c r="C25" s="1061" t="s">
        <v>1242</v>
      </c>
      <c r="D25" s="1061"/>
      <c r="E25" s="1061"/>
      <c r="F25" s="1061"/>
      <c r="G25" s="1081" t="s">
        <v>1051</v>
      </c>
      <c r="H25" s="1076" t="s">
        <v>1242</v>
      </c>
      <c r="I25" s="1076"/>
      <c r="J25" s="1076"/>
      <c r="K25" s="1076"/>
    </row>
    <row r="26" spans="1:11" ht="15" hidden="1" customHeight="1">
      <c r="A26" s="1066"/>
      <c r="B26" s="1068"/>
      <c r="C26" s="1061" t="s">
        <v>1243</v>
      </c>
      <c r="D26" s="1060" t="s">
        <v>1244</v>
      </c>
      <c r="E26" s="1061" t="s">
        <v>31</v>
      </c>
      <c r="F26" s="1061"/>
      <c r="G26" s="1082"/>
      <c r="H26" s="1061" t="s">
        <v>1243</v>
      </c>
      <c r="I26" s="1060" t="s">
        <v>1244</v>
      </c>
      <c r="J26" s="1076" t="s">
        <v>31</v>
      </c>
      <c r="K26" s="1076"/>
    </row>
    <row r="27" spans="1:11" ht="47.25" hidden="1" customHeight="1">
      <c r="A27" s="1066"/>
      <c r="B27" s="1069"/>
      <c r="C27" s="1061"/>
      <c r="D27" s="1060"/>
      <c r="E27" s="601" t="s">
        <v>1245</v>
      </c>
      <c r="F27" s="601" t="s">
        <v>1246</v>
      </c>
      <c r="G27" s="1083"/>
      <c r="H27" s="1061"/>
      <c r="I27" s="1060"/>
      <c r="J27" s="601" t="s">
        <v>1245</v>
      </c>
      <c r="K27" s="601" t="s">
        <v>1246</v>
      </c>
    </row>
    <row r="28" spans="1:11" ht="15.75" hidden="1" customHeight="1">
      <c r="A28" s="1073" t="s">
        <v>1255</v>
      </c>
      <c r="B28" s="1073"/>
      <c r="C28" s="1073"/>
      <c r="D28" s="1073"/>
      <c r="E28" s="1073"/>
      <c r="F28" s="1073"/>
      <c r="G28" s="1074" t="s">
        <v>1255</v>
      </c>
      <c r="H28" s="1075"/>
      <c r="I28" s="1075"/>
      <c r="J28" s="1075"/>
      <c r="K28" s="1075"/>
    </row>
    <row r="29" spans="1:11" ht="15" hidden="1" customHeight="1">
      <c r="A29" s="1062" t="s">
        <v>1247</v>
      </c>
      <c r="B29" s="1062"/>
      <c r="C29" s="1062"/>
      <c r="D29" s="1062"/>
      <c r="E29" s="1062"/>
      <c r="F29" s="1062"/>
      <c r="G29" s="1062" t="s">
        <v>1247</v>
      </c>
      <c r="H29" s="1062"/>
      <c r="I29" s="1062"/>
      <c r="J29" s="1062"/>
      <c r="K29" s="1062"/>
    </row>
    <row r="30" spans="1:11" ht="18" hidden="1" customHeight="1">
      <c r="A30" s="612" t="s">
        <v>1256</v>
      </c>
      <c r="B30" s="613">
        <v>483553</v>
      </c>
      <c r="C30" s="614">
        <v>17256</v>
      </c>
      <c r="D30" s="614">
        <v>466297</v>
      </c>
      <c r="E30" s="614">
        <v>342082</v>
      </c>
      <c r="F30" s="614">
        <v>124215</v>
      </c>
      <c r="G30" s="613">
        <v>509832</v>
      </c>
      <c r="H30" s="614">
        <v>17256</v>
      </c>
      <c r="I30" s="614">
        <v>492576</v>
      </c>
      <c r="J30" s="614">
        <v>361678</v>
      </c>
      <c r="K30" s="614">
        <v>130898</v>
      </c>
    </row>
    <row r="31" spans="1:11" ht="15.75" hidden="1" customHeight="1">
      <c r="A31" s="608" t="s">
        <v>1257</v>
      </c>
      <c r="B31" s="615">
        <v>720517</v>
      </c>
      <c r="C31" s="614">
        <v>29340</v>
      </c>
      <c r="D31" s="605">
        <v>691177</v>
      </c>
      <c r="E31" s="614">
        <v>504117</v>
      </c>
      <c r="F31" s="614">
        <v>187060</v>
      </c>
      <c r="G31" s="615">
        <v>758787</v>
      </c>
      <c r="H31" s="614">
        <v>29340</v>
      </c>
      <c r="I31" s="614">
        <v>729447</v>
      </c>
      <c r="J31" s="614">
        <v>532719</v>
      </c>
      <c r="K31" s="614">
        <v>196728</v>
      </c>
    </row>
    <row r="32" spans="1:11" ht="15.75" hidden="1" customHeight="1">
      <c r="A32" s="608" t="s">
        <v>1250</v>
      </c>
      <c r="B32" s="615">
        <v>825811</v>
      </c>
      <c r="C32" s="614">
        <v>28547</v>
      </c>
      <c r="D32" s="605">
        <v>797264</v>
      </c>
      <c r="E32" s="614">
        <v>578102</v>
      </c>
      <c r="F32" s="614">
        <v>219162</v>
      </c>
      <c r="G32" s="615">
        <v>0</v>
      </c>
      <c r="H32" s="614"/>
      <c r="I32" s="605"/>
      <c r="J32" s="614"/>
      <c r="K32" s="614"/>
    </row>
    <row r="33" spans="1:11" ht="15" hidden="1" customHeight="1">
      <c r="A33" s="1062" t="s">
        <v>1258</v>
      </c>
      <c r="B33" s="1062"/>
      <c r="C33" s="1062"/>
      <c r="D33" s="1062"/>
      <c r="E33" s="1062"/>
      <c r="F33" s="1062"/>
      <c r="G33" s="1063" t="s">
        <v>1258</v>
      </c>
      <c r="H33" s="1064"/>
      <c r="I33" s="1064"/>
      <c r="J33" s="1064"/>
      <c r="K33" s="1064"/>
    </row>
    <row r="34" spans="1:11" ht="18" hidden="1" customHeight="1">
      <c r="A34" s="608" t="s">
        <v>1256</v>
      </c>
      <c r="B34" s="615">
        <v>613871</v>
      </c>
      <c r="C34" s="614">
        <v>31000</v>
      </c>
      <c r="D34" s="605">
        <v>582871</v>
      </c>
      <c r="E34" s="605">
        <v>427602</v>
      </c>
      <c r="F34" s="605">
        <v>155269</v>
      </c>
      <c r="G34" s="615">
        <v>646721</v>
      </c>
      <c r="H34" s="605">
        <v>31000</v>
      </c>
      <c r="I34" s="605">
        <v>615721</v>
      </c>
      <c r="J34" s="605">
        <v>452098</v>
      </c>
      <c r="K34" s="605">
        <v>163623</v>
      </c>
    </row>
    <row r="35" spans="1:11" ht="15.75" hidden="1">
      <c r="A35" s="608" t="s">
        <v>1257</v>
      </c>
      <c r="B35" s="615">
        <v>908608</v>
      </c>
      <c r="C35" s="614">
        <v>40728</v>
      </c>
      <c r="D35" s="605">
        <v>867880</v>
      </c>
      <c r="E35" s="605">
        <v>634054</v>
      </c>
      <c r="F35" s="605">
        <v>233826</v>
      </c>
      <c r="G35" s="615">
        <v>954990</v>
      </c>
      <c r="H35" s="605">
        <v>40728</v>
      </c>
      <c r="I35" s="605">
        <v>914262</v>
      </c>
      <c r="J35" s="605">
        <v>668353</v>
      </c>
      <c r="K35" s="605">
        <v>245909</v>
      </c>
    </row>
    <row r="36" spans="1:11" ht="15.75" hidden="1">
      <c r="A36" s="608" t="s">
        <v>1250</v>
      </c>
      <c r="B36" s="615">
        <v>1035854</v>
      </c>
      <c r="C36" s="614">
        <v>38610</v>
      </c>
      <c r="D36" s="605">
        <v>997244</v>
      </c>
      <c r="E36" s="605">
        <v>723291</v>
      </c>
      <c r="F36" s="605">
        <v>273953</v>
      </c>
      <c r="G36" s="615">
        <v>0</v>
      </c>
      <c r="H36" s="605"/>
      <c r="I36" s="605"/>
      <c r="J36" s="605"/>
      <c r="K36" s="605"/>
    </row>
    <row r="37" spans="1:11" ht="15" hidden="1" customHeight="1"/>
    <row r="38" spans="1:11" s="597" customFormat="1" ht="22.5" customHeight="1">
      <c r="A38" s="1070" t="s">
        <v>1259</v>
      </c>
      <c r="B38" s="1070"/>
      <c r="C38" s="1070"/>
      <c r="D38" s="1070"/>
      <c r="E38" s="1070"/>
      <c r="F38" s="1070"/>
      <c r="G38" s="602"/>
      <c r="H38" s="602"/>
      <c r="I38" s="602"/>
      <c r="J38" s="602"/>
      <c r="K38" s="602"/>
    </row>
    <row r="39" spans="1:11" ht="1.5" customHeight="1">
      <c r="A39" s="616"/>
    </row>
    <row r="40" spans="1:11" ht="15.75" customHeight="1">
      <c r="A40" s="1066" t="s">
        <v>270</v>
      </c>
      <c r="B40" s="1071" t="s">
        <v>1240</v>
      </c>
      <c r="C40" s="1071"/>
      <c r="D40" s="1071"/>
      <c r="E40" s="1071"/>
      <c r="F40" s="1071"/>
    </row>
    <row r="41" spans="1:11" ht="12.75" customHeight="1">
      <c r="A41" s="1066"/>
      <c r="B41" s="1072" t="s">
        <v>1051</v>
      </c>
      <c r="C41" s="1061" t="s">
        <v>1242</v>
      </c>
      <c r="D41" s="1061"/>
      <c r="E41" s="1061"/>
      <c r="F41" s="1061"/>
    </row>
    <row r="42" spans="1:11" ht="12.75" customHeight="1">
      <c r="A42" s="1066"/>
      <c r="B42" s="1072"/>
      <c r="C42" s="1061" t="s">
        <v>1243</v>
      </c>
      <c r="D42" s="1060" t="s">
        <v>1244</v>
      </c>
      <c r="E42" s="1061" t="s">
        <v>31</v>
      </c>
      <c r="F42" s="1061"/>
    </row>
    <row r="43" spans="1:11" ht="31.5" customHeight="1">
      <c r="A43" s="1066"/>
      <c r="B43" s="1072"/>
      <c r="C43" s="1061"/>
      <c r="D43" s="1060"/>
      <c r="E43" s="601" t="s">
        <v>1245</v>
      </c>
      <c r="F43" s="601" t="s">
        <v>1246</v>
      </c>
    </row>
    <row r="44" spans="1:11" ht="15.75">
      <c r="A44" s="1063" t="s">
        <v>1247</v>
      </c>
      <c r="B44" s="1064"/>
      <c r="C44" s="1064"/>
      <c r="D44" s="1064"/>
      <c r="E44" s="1064"/>
      <c r="F44" s="1064"/>
    </row>
    <row r="45" spans="1:11" ht="15.75">
      <c r="A45" s="608" t="s">
        <v>1256</v>
      </c>
      <c r="B45" s="604">
        <v>0</v>
      </c>
      <c r="C45" s="607"/>
      <c r="D45" s="605"/>
      <c r="E45" s="605"/>
      <c r="F45" s="605"/>
    </row>
    <row r="46" spans="1:11" ht="15.75">
      <c r="A46" s="608" t="s">
        <v>1257</v>
      </c>
      <c r="B46" s="604">
        <v>21984</v>
      </c>
      <c r="C46" s="617">
        <v>2449</v>
      </c>
      <c r="D46" s="605">
        <v>19535</v>
      </c>
      <c r="E46" s="605">
        <v>14150</v>
      </c>
      <c r="F46" s="605">
        <v>5385</v>
      </c>
    </row>
    <row r="47" spans="1:11" ht="15.75">
      <c r="A47" s="608" t="s">
        <v>1250</v>
      </c>
      <c r="B47" s="604">
        <v>22346</v>
      </c>
      <c r="C47" s="617">
        <v>2769</v>
      </c>
      <c r="D47" s="605">
        <v>19577</v>
      </c>
      <c r="E47" s="605">
        <v>14181</v>
      </c>
      <c r="F47" s="605">
        <v>5396</v>
      </c>
    </row>
    <row r="48" spans="1:11" ht="15.75" hidden="1" customHeight="1">
      <c r="A48" s="1063" t="s">
        <v>1260</v>
      </c>
      <c r="B48" s="1064"/>
      <c r="C48" s="1064"/>
      <c r="D48" s="1064"/>
      <c r="E48" s="1064"/>
      <c r="F48" s="1064"/>
    </row>
    <row r="49" spans="1:11" ht="15.75" hidden="1" customHeight="1">
      <c r="A49" s="608" t="s">
        <v>1256</v>
      </c>
      <c r="B49" s="604">
        <v>0</v>
      </c>
      <c r="C49" s="607"/>
      <c r="D49" s="605"/>
      <c r="E49" s="605"/>
      <c r="F49" s="605"/>
    </row>
    <row r="50" spans="1:11" ht="15.75" hidden="1">
      <c r="A50" s="608" t="s">
        <v>1257</v>
      </c>
      <c r="B50" s="604">
        <v>39470</v>
      </c>
      <c r="C50" s="617">
        <v>3560</v>
      </c>
      <c r="D50" s="605">
        <v>35910</v>
      </c>
      <c r="E50" s="605">
        <v>26012</v>
      </c>
      <c r="F50" s="605">
        <v>9898</v>
      </c>
    </row>
    <row r="51" spans="1:11" ht="15.75" hidden="1">
      <c r="A51" s="608" t="s">
        <v>1250</v>
      </c>
      <c r="B51" s="604">
        <v>40010</v>
      </c>
      <c r="C51" s="617">
        <v>4022</v>
      </c>
      <c r="D51" s="605">
        <v>35988</v>
      </c>
      <c r="E51" s="605">
        <v>26069</v>
      </c>
      <c r="F51" s="605">
        <v>9919</v>
      </c>
    </row>
    <row r="52" spans="1:11" ht="15.75" hidden="1" customHeight="1">
      <c r="A52" s="1063" t="s">
        <v>1252</v>
      </c>
      <c r="B52" s="1064"/>
      <c r="C52" s="1064"/>
      <c r="D52" s="1064"/>
      <c r="E52" s="1064"/>
      <c r="F52" s="1064"/>
    </row>
    <row r="53" spans="1:11" ht="15.75" hidden="1" customHeight="1">
      <c r="A53" s="608" t="s">
        <v>1256</v>
      </c>
      <c r="B53" s="604">
        <v>0</v>
      </c>
      <c r="C53" s="607"/>
      <c r="D53" s="605"/>
      <c r="E53" s="605"/>
      <c r="F53" s="605"/>
    </row>
    <row r="54" spans="1:11" ht="15.75" hidden="1">
      <c r="A54" s="608" t="s">
        <v>1257</v>
      </c>
      <c r="B54" s="604">
        <v>47733</v>
      </c>
      <c r="C54" s="617">
        <v>4127</v>
      </c>
      <c r="D54" s="605">
        <v>43606</v>
      </c>
      <c r="E54" s="605">
        <v>31586</v>
      </c>
      <c r="F54" s="605">
        <v>12020</v>
      </c>
    </row>
    <row r="55" spans="1:11" ht="15.75" hidden="1">
      <c r="A55" s="608" t="s">
        <v>1250</v>
      </c>
      <c r="B55" s="604">
        <v>48353</v>
      </c>
      <c r="C55" s="617">
        <v>4654</v>
      </c>
      <c r="D55" s="605">
        <v>43699</v>
      </c>
      <c r="E55" s="605">
        <v>31654</v>
      </c>
      <c r="F55" s="605">
        <v>12045</v>
      </c>
    </row>
    <row r="56" spans="1:11" hidden="1"/>
    <row r="57" spans="1:11" s="597" customFormat="1" ht="16.5" hidden="1" customHeight="1">
      <c r="A57" s="1070" t="s">
        <v>1261</v>
      </c>
      <c r="B57" s="1070"/>
      <c r="C57" s="1070"/>
      <c r="D57" s="1070"/>
      <c r="E57" s="1070"/>
      <c r="F57" s="1070"/>
      <c r="G57" s="602"/>
      <c r="H57" s="602"/>
      <c r="I57" s="602"/>
      <c r="J57" s="602"/>
      <c r="K57" s="602"/>
    </row>
    <row r="58" spans="1:11" ht="15.75" hidden="1" customHeight="1">
      <c r="A58" s="616"/>
    </row>
    <row r="59" spans="1:11" ht="15.75" hidden="1" customHeight="1">
      <c r="A59" s="1066" t="s">
        <v>270</v>
      </c>
      <c r="B59" s="1071" t="s">
        <v>1240</v>
      </c>
      <c r="C59" s="1071"/>
      <c r="D59" s="1071"/>
      <c r="E59" s="1071"/>
      <c r="F59" s="1071"/>
    </row>
    <row r="60" spans="1:11" ht="12.75" hidden="1" customHeight="1">
      <c r="A60" s="1066"/>
      <c r="B60" s="1072" t="s">
        <v>1051</v>
      </c>
      <c r="C60" s="1061" t="s">
        <v>1242</v>
      </c>
      <c r="D60" s="1061"/>
      <c r="E60" s="1061"/>
      <c r="F60" s="1061"/>
    </row>
    <row r="61" spans="1:11" ht="12.75" hidden="1" customHeight="1">
      <c r="A61" s="1066"/>
      <c r="B61" s="1072"/>
      <c r="C61" s="1061" t="s">
        <v>1243</v>
      </c>
      <c r="D61" s="1060" t="s">
        <v>1244</v>
      </c>
      <c r="E61" s="1061" t="s">
        <v>31</v>
      </c>
      <c r="F61" s="1061"/>
    </row>
    <row r="62" spans="1:11" ht="42.75" hidden="1" customHeight="1">
      <c r="A62" s="1066"/>
      <c r="B62" s="1072"/>
      <c r="C62" s="1061"/>
      <c r="D62" s="1060"/>
      <c r="E62" s="601" t="s">
        <v>1245</v>
      </c>
      <c r="F62" s="601" t="s">
        <v>1246</v>
      </c>
    </row>
    <row r="63" spans="1:11" ht="15.75" hidden="1" customHeight="1">
      <c r="A63" s="1063" t="s">
        <v>1247</v>
      </c>
      <c r="B63" s="1064"/>
      <c r="C63" s="1064"/>
      <c r="D63" s="1064"/>
      <c r="E63" s="1064"/>
      <c r="F63" s="1064"/>
    </row>
    <row r="64" spans="1:11" ht="18" hidden="1" customHeight="1">
      <c r="A64" s="608" t="s">
        <v>1256</v>
      </c>
      <c r="B64" s="604">
        <v>11841</v>
      </c>
      <c r="C64" s="607">
        <v>1683</v>
      </c>
      <c r="D64" s="605">
        <v>10158</v>
      </c>
      <c r="E64" s="605">
        <v>7358</v>
      </c>
      <c r="F64" s="605">
        <v>2800</v>
      </c>
    </row>
    <row r="65" spans="1:11" ht="18" hidden="1" customHeight="1">
      <c r="A65" s="608" t="s">
        <v>1257</v>
      </c>
      <c r="B65" s="604">
        <v>13389</v>
      </c>
      <c r="C65" s="607">
        <v>2449</v>
      </c>
      <c r="D65" s="605">
        <v>10940</v>
      </c>
      <c r="E65" s="605">
        <v>7925</v>
      </c>
      <c r="F65" s="605">
        <v>3015</v>
      </c>
    </row>
    <row r="66" spans="1:11" ht="18" hidden="1" customHeight="1">
      <c r="A66" s="608" t="s">
        <v>1250</v>
      </c>
      <c r="B66" s="604">
        <v>14685</v>
      </c>
      <c r="C66" s="607">
        <v>2769</v>
      </c>
      <c r="D66" s="605">
        <v>11916</v>
      </c>
      <c r="E66" s="605">
        <v>8632</v>
      </c>
      <c r="F66" s="605">
        <v>3284</v>
      </c>
    </row>
    <row r="67" spans="1:11" ht="15.75" hidden="1" customHeight="1">
      <c r="A67" s="1063" t="s">
        <v>1260</v>
      </c>
      <c r="B67" s="1064"/>
      <c r="C67" s="1064"/>
      <c r="D67" s="1064"/>
      <c r="E67" s="1064"/>
      <c r="F67" s="1064"/>
    </row>
    <row r="68" spans="1:11" ht="18.75" hidden="1" customHeight="1">
      <c r="A68" s="608" t="s">
        <v>1256</v>
      </c>
      <c r="B68" s="604">
        <v>21194</v>
      </c>
      <c r="C68" s="607">
        <v>2520</v>
      </c>
      <c r="D68" s="605">
        <v>18674</v>
      </c>
      <c r="E68" s="605">
        <v>13527</v>
      </c>
      <c r="F68" s="605">
        <v>5147</v>
      </c>
    </row>
    <row r="69" spans="1:11" ht="18.75" hidden="1" customHeight="1">
      <c r="A69" s="608" t="s">
        <v>1257</v>
      </c>
      <c r="B69" s="604">
        <v>23671</v>
      </c>
      <c r="C69" s="607">
        <v>3560</v>
      </c>
      <c r="D69" s="605">
        <v>20111</v>
      </c>
      <c r="E69" s="605">
        <v>14567</v>
      </c>
      <c r="F69" s="605">
        <v>5544</v>
      </c>
    </row>
    <row r="70" spans="1:11" ht="18.75" hidden="1" customHeight="1">
      <c r="A70" s="608" t="s">
        <v>1250</v>
      </c>
      <c r="B70" s="604">
        <v>25927</v>
      </c>
      <c r="C70" s="607">
        <v>4022</v>
      </c>
      <c r="D70" s="605">
        <v>21905</v>
      </c>
      <c r="E70" s="605">
        <v>15867</v>
      </c>
      <c r="F70" s="605">
        <v>6038</v>
      </c>
    </row>
    <row r="71" spans="1:11" ht="15.75" hidden="1" customHeight="1">
      <c r="A71" s="1063" t="s">
        <v>1252</v>
      </c>
      <c r="B71" s="1064"/>
      <c r="C71" s="1064"/>
      <c r="D71" s="1064"/>
      <c r="E71" s="1064"/>
      <c r="F71" s="1064"/>
    </row>
    <row r="72" spans="1:11" ht="18.75" hidden="1" customHeight="1">
      <c r="A72" s="608" t="s">
        <v>1256</v>
      </c>
      <c r="B72" s="604">
        <v>25599</v>
      </c>
      <c r="C72" s="607">
        <v>2924</v>
      </c>
      <c r="D72" s="605">
        <v>22675</v>
      </c>
      <c r="E72" s="605">
        <v>16425</v>
      </c>
      <c r="F72" s="605">
        <v>6250</v>
      </c>
    </row>
    <row r="73" spans="1:11" ht="18.75" hidden="1" customHeight="1">
      <c r="A73" s="608" t="s">
        <v>1257</v>
      </c>
      <c r="B73" s="604">
        <v>28545</v>
      </c>
      <c r="C73" s="607">
        <v>4127</v>
      </c>
      <c r="D73" s="605">
        <v>24418</v>
      </c>
      <c r="E73" s="605">
        <v>17688</v>
      </c>
      <c r="F73" s="605">
        <v>6730</v>
      </c>
    </row>
    <row r="74" spans="1:11" ht="18.75" hidden="1" customHeight="1">
      <c r="A74" s="608" t="s">
        <v>1250</v>
      </c>
      <c r="B74" s="604">
        <v>31253</v>
      </c>
      <c r="C74" s="607">
        <v>4654</v>
      </c>
      <c r="D74" s="605">
        <v>26599</v>
      </c>
      <c r="E74" s="605">
        <v>19267</v>
      </c>
      <c r="F74" s="605">
        <v>7332</v>
      </c>
    </row>
    <row r="75" spans="1:11" hidden="1"/>
    <row r="76" spans="1:11" ht="5.25" customHeight="1"/>
    <row r="77" spans="1:11" s="597" customFormat="1" ht="35.25" customHeight="1">
      <c r="A77" s="1065" t="s">
        <v>1262</v>
      </c>
      <c r="B77" s="1065"/>
      <c r="C77" s="1065"/>
      <c r="D77" s="1065"/>
      <c r="E77" s="1065"/>
      <c r="F77" s="1065"/>
      <c r="G77" s="602"/>
      <c r="H77" s="602"/>
      <c r="I77" s="602"/>
      <c r="J77" s="602"/>
      <c r="K77" s="602"/>
    </row>
    <row r="78" spans="1:11" s="610" customFormat="1" ht="5.25" customHeight="1">
      <c r="A78" s="609"/>
      <c r="D78" s="611"/>
      <c r="E78" s="611"/>
      <c r="F78" s="611"/>
      <c r="G78" s="602"/>
      <c r="H78" s="602"/>
      <c r="I78" s="602"/>
      <c r="J78" s="602"/>
      <c r="K78" s="602"/>
    </row>
    <row r="79" spans="1:11" ht="18.75" customHeight="1">
      <c r="A79" s="1066" t="s">
        <v>270</v>
      </c>
      <c r="B79" s="1067" t="s">
        <v>1240</v>
      </c>
      <c r="C79" s="1067"/>
      <c r="D79" s="1067"/>
      <c r="E79" s="1067"/>
      <c r="F79" s="1067"/>
    </row>
    <row r="80" spans="1:11" ht="12.75" customHeight="1">
      <c r="A80" s="1066"/>
      <c r="B80" s="1068" t="s">
        <v>1051</v>
      </c>
      <c r="C80" s="1061" t="s">
        <v>1242</v>
      </c>
      <c r="D80" s="1061"/>
      <c r="E80" s="1061"/>
      <c r="F80" s="1061"/>
    </row>
    <row r="81" spans="1:6" ht="15" customHeight="1">
      <c r="A81" s="1066"/>
      <c r="B81" s="1068"/>
      <c r="C81" s="1061" t="s">
        <v>1243</v>
      </c>
      <c r="D81" s="1060" t="s">
        <v>1244</v>
      </c>
      <c r="E81" s="1061" t="s">
        <v>31</v>
      </c>
      <c r="F81" s="1061"/>
    </row>
    <row r="82" spans="1:6" ht="37.5" customHeight="1">
      <c r="A82" s="1066"/>
      <c r="B82" s="1069"/>
      <c r="C82" s="1061"/>
      <c r="D82" s="1060"/>
      <c r="E82" s="601" t="s">
        <v>1245</v>
      </c>
      <c r="F82" s="601" t="s">
        <v>1246</v>
      </c>
    </row>
    <row r="83" spans="1:6" ht="15" customHeight="1">
      <c r="A83" s="1062" t="s">
        <v>1247</v>
      </c>
      <c r="B83" s="1062"/>
      <c r="C83" s="1062"/>
      <c r="D83" s="1062"/>
      <c r="E83" s="1062"/>
      <c r="F83" s="1062"/>
    </row>
    <row r="84" spans="1:6" ht="18.75" customHeight="1">
      <c r="A84" s="608" t="s">
        <v>1256</v>
      </c>
      <c r="B84" s="615">
        <v>197552</v>
      </c>
      <c r="C84" s="605">
        <v>451</v>
      </c>
      <c r="D84" s="605">
        <v>197101</v>
      </c>
      <c r="E84" s="605">
        <v>197101</v>
      </c>
      <c r="F84" s="605">
        <v>0</v>
      </c>
    </row>
    <row r="85" spans="1:6" ht="18.75" customHeight="1">
      <c r="A85" s="608" t="s">
        <v>1257</v>
      </c>
      <c r="B85" s="615">
        <v>228176</v>
      </c>
      <c r="C85" s="605">
        <v>752</v>
      </c>
      <c r="D85" s="605">
        <v>227424</v>
      </c>
      <c r="E85" s="605">
        <v>227424</v>
      </c>
      <c r="F85" s="605">
        <v>0</v>
      </c>
    </row>
    <row r="86" spans="1:6" ht="18.75" customHeight="1">
      <c r="A86" s="608" t="s">
        <v>1250</v>
      </c>
      <c r="B86" s="615">
        <v>273811</v>
      </c>
      <c r="C86" s="605">
        <v>903</v>
      </c>
      <c r="D86" s="605">
        <v>272908</v>
      </c>
      <c r="E86" s="605">
        <v>272908</v>
      </c>
      <c r="F86" s="605">
        <v>0</v>
      </c>
    </row>
    <row r="87" spans="1:6" ht="15" hidden="1" customHeight="1">
      <c r="A87" s="1063" t="s">
        <v>1258</v>
      </c>
      <c r="B87" s="1064"/>
      <c r="C87" s="1064"/>
      <c r="D87" s="1064"/>
      <c r="E87" s="1064"/>
      <c r="F87" s="1064"/>
    </row>
    <row r="88" spans="1:6" ht="18" hidden="1" customHeight="1">
      <c r="A88" s="608" t="s">
        <v>1256</v>
      </c>
      <c r="B88" s="615">
        <v>246826</v>
      </c>
      <c r="C88" s="605">
        <v>451</v>
      </c>
      <c r="D88" s="605">
        <v>246375</v>
      </c>
      <c r="E88" s="605">
        <v>246375</v>
      </c>
      <c r="F88" s="605">
        <v>0</v>
      </c>
    </row>
    <row r="89" spans="1:6" ht="18" hidden="1" customHeight="1">
      <c r="A89" s="608" t="s">
        <v>1257</v>
      </c>
      <c r="B89" s="615">
        <v>285031</v>
      </c>
      <c r="C89" s="605">
        <v>752</v>
      </c>
      <c r="D89" s="605">
        <v>284279</v>
      </c>
      <c r="E89" s="605">
        <v>284279</v>
      </c>
      <c r="F89" s="605">
        <v>0</v>
      </c>
    </row>
    <row r="90" spans="1:6" ht="18" hidden="1" customHeight="1">
      <c r="A90" s="608" t="s">
        <v>1250</v>
      </c>
      <c r="B90" s="615">
        <v>342038</v>
      </c>
      <c r="C90" s="605">
        <v>903</v>
      </c>
      <c r="D90" s="605">
        <v>341135</v>
      </c>
      <c r="E90" s="605">
        <v>341135</v>
      </c>
      <c r="F90" s="605">
        <v>0</v>
      </c>
    </row>
  </sheetData>
  <mergeCells count="70">
    <mergeCell ref="A9:K9"/>
    <mergeCell ref="A1:K1"/>
    <mergeCell ref="A3:K3"/>
    <mergeCell ref="A5:A8"/>
    <mergeCell ref="B5:F5"/>
    <mergeCell ref="G5:K5"/>
    <mergeCell ref="B6:B8"/>
    <mergeCell ref="C6:F6"/>
    <mergeCell ref="G6:G8"/>
    <mergeCell ref="H6:K6"/>
    <mergeCell ref="C7:C8"/>
    <mergeCell ref="D7:D8"/>
    <mergeCell ref="E7:F7"/>
    <mergeCell ref="H7:H8"/>
    <mergeCell ref="I7:I8"/>
    <mergeCell ref="J7:K7"/>
    <mergeCell ref="J26:K26"/>
    <mergeCell ref="A13:K13"/>
    <mergeCell ref="A17:K17"/>
    <mergeCell ref="A22:F22"/>
    <mergeCell ref="A24:A27"/>
    <mergeCell ref="B24:F24"/>
    <mergeCell ref="G24:K24"/>
    <mergeCell ref="B25:B27"/>
    <mergeCell ref="C25:F25"/>
    <mergeCell ref="G25:G27"/>
    <mergeCell ref="H25:K25"/>
    <mergeCell ref="C26:C27"/>
    <mergeCell ref="D26:D27"/>
    <mergeCell ref="E26:F26"/>
    <mergeCell ref="H26:H27"/>
    <mergeCell ref="I26:I27"/>
    <mergeCell ref="A28:F28"/>
    <mergeCell ref="G28:K28"/>
    <mergeCell ref="A29:F29"/>
    <mergeCell ref="G29:K29"/>
    <mergeCell ref="A33:F33"/>
    <mergeCell ref="G33:K33"/>
    <mergeCell ref="A38:F38"/>
    <mergeCell ref="A40:A43"/>
    <mergeCell ref="B40:F40"/>
    <mergeCell ref="B41:B43"/>
    <mergeCell ref="C41:F41"/>
    <mergeCell ref="C42:C43"/>
    <mergeCell ref="D42:D43"/>
    <mergeCell ref="E42:F42"/>
    <mergeCell ref="A44:F44"/>
    <mergeCell ref="A48:F48"/>
    <mergeCell ref="A52:F52"/>
    <mergeCell ref="A57:F57"/>
    <mergeCell ref="A59:A62"/>
    <mergeCell ref="B59:F59"/>
    <mergeCell ref="B60:B62"/>
    <mergeCell ref="C60:F60"/>
    <mergeCell ref="C61:C62"/>
    <mergeCell ref="D61:D62"/>
    <mergeCell ref="D81:D82"/>
    <mergeCell ref="E81:F81"/>
    <mergeCell ref="A83:F83"/>
    <mergeCell ref="A87:F87"/>
    <mergeCell ref="E61:F61"/>
    <mergeCell ref="A63:F63"/>
    <mergeCell ref="A67:F67"/>
    <mergeCell ref="A71:F71"/>
    <mergeCell ref="A77:F77"/>
    <mergeCell ref="A79:A82"/>
    <mergeCell ref="B79:F79"/>
    <mergeCell ref="B80:B82"/>
    <mergeCell ref="C80:F80"/>
    <mergeCell ref="C81:C82"/>
  </mergeCells>
  <conditionalFormatting sqref="I20 I12 I16 C45:F45 E46:F47 C49:F49 E50:F51 C53:F53 E54:F55 C46:C47 C50:C51 C54:C55">
    <cfRule type="cellIs" dxfId="1" priority="1" operator="equal">
      <formula>0</formula>
    </cfRule>
  </conditionalFormatting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indexed="42"/>
  </sheetPr>
  <dimension ref="A1:K90"/>
  <sheetViews>
    <sheetView view="pageBreakPreview" zoomScale="80" zoomScaleSheetLayoutView="80" workbookViewId="0">
      <selection activeCell="J95" sqref="J95"/>
    </sheetView>
  </sheetViews>
  <sheetFormatPr defaultRowHeight="12.75"/>
  <cols>
    <col min="1" max="1" width="22.7109375" style="602" customWidth="1"/>
    <col min="2" max="2" width="13.5703125" style="602" customWidth="1"/>
    <col min="3" max="3" width="12.5703125" style="602" customWidth="1"/>
    <col min="4" max="4" width="13" style="602" customWidth="1"/>
    <col min="5" max="5" width="15.85546875" style="602" customWidth="1"/>
    <col min="6" max="6" width="12" style="602" customWidth="1"/>
    <col min="7" max="7" width="12.7109375" style="602" customWidth="1"/>
    <col min="8" max="8" width="12.28515625" style="602" customWidth="1"/>
    <col min="9" max="9" width="12.85546875" style="602" customWidth="1"/>
    <col min="10" max="10" width="12.28515625" style="602" customWidth="1"/>
    <col min="11" max="11" width="11.42578125" style="602" customWidth="1"/>
    <col min="12" max="233" width="9.140625" style="602"/>
    <col min="234" max="234" width="17.7109375" style="602" customWidth="1"/>
    <col min="235" max="235" width="9.85546875" style="602" customWidth="1"/>
    <col min="236" max="236" width="10" style="602" customWidth="1"/>
    <col min="237" max="237" width="12.140625" style="602" customWidth="1"/>
    <col min="238" max="238" width="13.140625" style="602" customWidth="1"/>
    <col min="239" max="239" width="9.140625" style="602"/>
    <col min="240" max="240" width="9.85546875" style="602" customWidth="1"/>
    <col min="241" max="241" width="11.42578125" style="602" customWidth="1"/>
    <col min="242" max="243" width="9.140625" style="602"/>
    <col min="244" max="244" width="10.42578125" style="602" customWidth="1"/>
    <col min="245" max="245" width="7.85546875" style="602" customWidth="1"/>
    <col min="246" max="246" width="9.140625" style="602"/>
    <col min="247" max="247" width="11.42578125" style="602" customWidth="1"/>
    <col min="248" max="248" width="9.140625" style="602"/>
    <col min="249" max="250" width="12" style="602" customWidth="1"/>
    <col min="251" max="251" width="8.7109375" style="602" customWidth="1"/>
    <col min="252" max="252" width="9.42578125" style="602" customWidth="1"/>
    <col min="253" max="256" width="9.140625" style="602"/>
    <col min="257" max="257" width="22.7109375" style="602" customWidth="1"/>
    <col min="258" max="258" width="13.5703125" style="602" customWidth="1"/>
    <col min="259" max="259" width="12.5703125" style="602" customWidth="1"/>
    <col min="260" max="260" width="13" style="602" customWidth="1"/>
    <col min="261" max="261" width="15.85546875" style="602" customWidth="1"/>
    <col min="262" max="262" width="12" style="602" customWidth="1"/>
    <col min="263" max="263" width="12.7109375" style="602" customWidth="1"/>
    <col min="264" max="264" width="12.28515625" style="602" customWidth="1"/>
    <col min="265" max="265" width="12.85546875" style="602" customWidth="1"/>
    <col min="266" max="266" width="12.28515625" style="602" customWidth="1"/>
    <col min="267" max="267" width="11.42578125" style="602" customWidth="1"/>
    <col min="268" max="489" width="9.140625" style="602"/>
    <col min="490" max="490" width="17.7109375" style="602" customWidth="1"/>
    <col min="491" max="491" width="9.85546875" style="602" customWidth="1"/>
    <col min="492" max="492" width="10" style="602" customWidth="1"/>
    <col min="493" max="493" width="12.140625" style="602" customWidth="1"/>
    <col min="494" max="494" width="13.140625" style="602" customWidth="1"/>
    <col min="495" max="495" width="9.140625" style="602"/>
    <col min="496" max="496" width="9.85546875" style="602" customWidth="1"/>
    <col min="497" max="497" width="11.42578125" style="602" customWidth="1"/>
    <col min="498" max="499" width="9.140625" style="602"/>
    <col min="500" max="500" width="10.42578125" style="602" customWidth="1"/>
    <col min="501" max="501" width="7.85546875" style="602" customWidth="1"/>
    <col min="502" max="502" width="9.140625" style="602"/>
    <col min="503" max="503" width="11.42578125" style="602" customWidth="1"/>
    <col min="504" max="504" width="9.140625" style="602"/>
    <col min="505" max="506" width="12" style="602" customWidth="1"/>
    <col min="507" max="507" width="8.7109375" style="602" customWidth="1"/>
    <col min="508" max="508" width="9.42578125" style="602" customWidth="1"/>
    <col min="509" max="512" width="9.140625" style="602"/>
    <col min="513" max="513" width="22.7109375" style="602" customWidth="1"/>
    <col min="514" max="514" width="13.5703125" style="602" customWidth="1"/>
    <col min="515" max="515" width="12.5703125" style="602" customWidth="1"/>
    <col min="516" max="516" width="13" style="602" customWidth="1"/>
    <col min="517" max="517" width="15.85546875" style="602" customWidth="1"/>
    <col min="518" max="518" width="12" style="602" customWidth="1"/>
    <col min="519" max="519" width="12.7109375" style="602" customWidth="1"/>
    <col min="520" max="520" width="12.28515625" style="602" customWidth="1"/>
    <col min="521" max="521" width="12.85546875" style="602" customWidth="1"/>
    <col min="522" max="522" width="12.28515625" style="602" customWidth="1"/>
    <col min="523" max="523" width="11.42578125" style="602" customWidth="1"/>
    <col min="524" max="745" width="9.140625" style="602"/>
    <col min="746" max="746" width="17.7109375" style="602" customWidth="1"/>
    <col min="747" max="747" width="9.85546875" style="602" customWidth="1"/>
    <col min="748" max="748" width="10" style="602" customWidth="1"/>
    <col min="749" max="749" width="12.140625" style="602" customWidth="1"/>
    <col min="750" max="750" width="13.140625" style="602" customWidth="1"/>
    <col min="751" max="751" width="9.140625" style="602"/>
    <col min="752" max="752" width="9.85546875" style="602" customWidth="1"/>
    <col min="753" max="753" width="11.42578125" style="602" customWidth="1"/>
    <col min="754" max="755" width="9.140625" style="602"/>
    <col min="756" max="756" width="10.42578125" style="602" customWidth="1"/>
    <col min="757" max="757" width="7.85546875" style="602" customWidth="1"/>
    <col min="758" max="758" width="9.140625" style="602"/>
    <col min="759" max="759" width="11.42578125" style="602" customWidth="1"/>
    <col min="760" max="760" width="9.140625" style="602"/>
    <col min="761" max="762" width="12" style="602" customWidth="1"/>
    <col min="763" max="763" width="8.7109375" style="602" customWidth="1"/>
    <col min="764" max="764" width="9.42578125" style="602" customWidth="1"/>
    <col min="765" max="768" width="9.140625" style="602"/>
    <col min="769" max="769" width="22.7109375" style="602" customWidth="1"/>
    <col min="770" max="770" width="13.5703125" style="602" customWidth="1"/>
    <col min="771" max="771" width="12.5703125" style="602" customWidth="1"/>
    <col min="772" max="772" width="13" style="602" customWidth="1"/>
    <col min="773" max="773" width="15.85546875" style="602" customWidth="1"/>
    <col min="774" max="774" width="12" style="602" customWidth="1"/>
    <col min="775" max="775" width="12.7109375" style="602" customWidth="1"/>
    <col min="776" max="776" width="12.28515625" style="602" customWidth="1"/>
    <col min="777" max="777" width="12.85546875" style="602" customWidth="1"/>
    <col min="778" max="778" width="12.28515625" style="602" customWidth="1"/>
    <col min="779" max="779" width="11.42578125" style="602" customWidth="1"/>
    <col min="780" max="1001" width="9.140625" style="602"/>
    <col min="1002" max="1002" width="17.7109375" style="602" customWidth="1"/>
    <col min="1003" max="1003" width="9.85546875" style="602" customWidth="1"/>
    <col min="1004" max="1004" width="10" style="602" customWidth="1"/>
    <col min="1005" max="1005" width="12.140625" style="602" customWidth="1"/>
    <col min="1006" max="1006" width="13.140625" style="602" customWidth="1"/>
    <col min="1007" max="1007" width="9.140625" style="602"/>
    <col min="1008" max="1008" width="9.85546875" style="602" customWidth="1"/>
    <col min="1009" max="1009" width="11.42578125" style="602" customWidth="1"/>
    <col min="1010" max="1011" width="9.140625" style="602"/>
    <col min="1012" max="1012" width="10.42578125" style="602" customWidth="1"/>
    <col min="1013" max="1013" width="7.85546875" style="602" customWidth="1"/>
    <col min="1014" max="1014" width="9.140625" style="602"/>
    <col min="1015" max="1015" width="11.42578125" style="602" customWidth="1"/>
    <col min="1016" max="1016" width="9.140625" style="602"/>
    <col min="1017" max="1018" width="12" style="602" customWidth="1"/>
    <col min="1019" max="1019" width="8.7109375" style="602" customWidth="1"/>
    <col min="1020" max="1020" width="9.42578125" style="602" customWidth="1"/>
    <col min="1021" max="1024" width="9.140625" style="602"/>
    <col min="1025" max="1025" width="22.7109375" style="602" customWidth="1"/>
    <col min="1026" max="1026" width="13.5703125" style="602" customWidth="1"/>
    <col min="1027" max="1027" width="12.5703125" style="602" customWidth="1"/>
    <col min="1028" max="1028" width="13" style="602" customWidth="1"/>
    <col min="1029" max="1029" width="15.85546875" style="602" customWidth="1"/>
    <col min="1030" max="1030" width="12" style="602" customWidth="1"/>
    <col min="1031" max="1031" width="12.7109375" style="602" customWidth="1"/>
    <col min="1032" max="1032" width="12.28515625" style="602" customWidth="1"/>
    <col min="1033" max="1033" width="12.85546875" style="602" customWidth="1"/>
    <col min="1034" max="1034" width="12.28515625" style="602" customWidth="1"/>
    <col min="1035" max="1035" width="11.42578125" style="602" customWidth="1"/>
    <col min="1036" max="1257" width="9.140625" style="602"/>
    <col min="1258" max="1258" width="17.7109375" style="602" customWidth="1"/>
    <col min="1259" max="1259" width="9.85546875" style="602" customWidth="1"/>
    <col min="1260" max="1260" width="10" style="602" customWidth="1"/>
    <col min="1261" max="1261" width="12.140625" style="602" customWidth="1"/>
    <col min="1262" max="1262" width="13.140625" style="602" customWidth="1"/>
    <col min="1263" max="1263" width="9.140625" style="602"/>
    <col min="1264" max="1264" width="9.85546875" style="602" customWidth="1"/>
    <col min="1265" max="1265" width="11.42578125" style="602" customWidth="1"/>
    <col min="1266" max="1267" width="9.140625" style="602"/>
    <col min="1268" max="1268" width="10.42578125" style="602" customWidth="1"/>
    <col min="1269" max="1269" width="7.85546875" style="602" customWidth="1"/>
    <col min="1270" max="1270" width="9.140625" style="602"/>
    <col min="1271" max="1271" width="11.42578125" style="602" customWidth="1"/>
    <col min="1272" max="1272" width="9.140625" style="602"/>
    <col min="1273" max="1274" width="12" style="602" customWidth="1"/>
    <col min="1275" max="1275" width="8.7109375" style="602" customWidth="1"/>
    <col min="1276" max="1276" width="9.42578125" style="602" customWidth="1"/>
    <col min="1277" max="1280" width="9.140625" style="602"/>
    <col min="1281" max="1281" width="22.7109375" style="602" customWidth="1"/>
    <col min="1282" max="1282" width="13.5703125" style="602" customWidth="1"/>
    <col min="1283" max="1283" width="12.5703125" style="602" customWidth="1"/>
    <col min="1284" max="1284" width="13" style="602" customWidth="1"/>
    <col min="1285" max="1285" width="15.85546875" style="602" customWidth="1"/>
    <col min="1286" max="1286" width="12" style="602" customWidth="1"/>
    <col min="1287" max="1287" width="12.7109375" style="602" customWidth="1"/>
    <col min="1288" max="1288" width="12.28515625" style="602" customWidth="1"/>
    <col min="1289" max="1289" width="12.85546875" style="602" customWidth="1"/>
    <col min="1290" max="1290" width="12.28515625" style="602" customWidth="1"/>
    <col min="1291" max="1291" width="11.42578125" style="602" customWidth="1"/>
    <col min="1292" max="1513" width="9.140625" style="602"/>
    <col min="1514" max="1514" width="17.7109375" style="602" customWidth="1"/>
    <col min="1515" max="1515" width="9.85546875" style="602" customWidth="1"/>
    <col min="1516" max="1516" width="10" style="602" customWidth="1"/>
    <col min="1517" max="1517" width="12.140625" style="602" customWidth="1"/>
    <col min="1518" max="1518" width="13.140625" style="602" customWidth="1"/>
    <col min="1519" max="1519" width="9.140625" style="602"/>
    <col min="1520" max="1520" width="9.85546875" style="602" customWidth="1"/>
    <col min="1521" max="1521" width="11.42578125" style="602" customWidth="1"/>
    <col min="1522" max="1523" width="9.140625" style="602"/>
    <col min="1524" max="1524" width="10.42578125" style="602" customWidth="1"/>
    <col min="1525" max="1525" width="7.85546875" style="602" customWidth="1"/>
    <col min="1526" max="1526" width="9.140625" style="602"/>
    <col min="1527" max="1527" width="11.42578125" style="602" customWidth="1"/>
    <col min="1528" max="1528" width="9.140625" style="602"/>
    <col min="1529" max="1530" width="12" style="602" customWidth="1"/>
    <col min="1531" max="1531" width="8.7109375" style="602" customWidth="1"/>
    <col min="1532" max="1532" width="9.42578125" style="602" customWidth="1"/>
    <col min="1533" max="1536" width="9.140625" style="602"/>
    <col min="1537" max="1537" width="22.7109375" style="602" customWidth="1"/>
    <col min="1538" max="1538" width="13.5703125" style="602" customWidth="1"/>
    <col min="1539" max="1539" width="12.5703125" style="602" customWidth="1"/>
    <col min="1540" max="1540" width="13" style="602" customWidth="1"/>
    <col min="1541" max="1541" width="15.85546875" style="602" customWidth="1"/>
    <col min="1542" max="1542" width="12" style="602" customWidth="1"/>
    <col min="1543" max="1543" width="12.7109375" style="602" customWidth="1"/>
    <col min="1544" max="1544" width="12.28515625" style="602" customWidth="1"/>
    <col min="1545" max="1545" width="12.85546875" style="602" customWidth="1"/>
    <col min="1546" max="1546" width="12.28515625" style="602" customWidth="1"/>
    <col min="1547" max="1547" width="11.42578125" style="602" customWidth="1"/>
    <col min="1548" max="1769" width="9.140625" style="602"/>
    <col min="1770" max="1770" width="17.7109375" style="602" customWidth="1"/>
    <col min="1771" max="1771" width="9.85546875" style="602" customWidth="1"/>
    <col min="1772" max="1772" width="10" style="602" customWidth="1"/>
    <col min="1773" max="1773" width="12.140625" style="602" customWidth="1"/>
    <col min="1774" max="1774" width="13.140625" style="602" customWidth="1"/>
    <col min="1775" max="1775" width="9.140625" style="602"/>
    <col min="1776" max="1776" width="9.85546875" style="602" customWidth="1"/>
    <col min="1777" max="1777" width="11.42578125" style="602" customWidth="1"/>
    <col min="1778" max="1779" width="9.140625" style="602"/>
    <col min="1780" max="1780" width="10.42578125" style="602" customWidth="1"/>
    <col min="1781" max="1781" width="7.85546875" style="602" customWidth="1"/>
    <col min="1782" max="1782" width="9.140625" style="602"/>
    <col min="1783" max="1783" width="11.42578125" style="602" customWidth="1"/>
    <col min="1784" max="1784" width="9.140625" style="602"/>
    <col min="1785" max="1786" width="12" style="602" customWidth="1"/>
    <col min="1787" max="1787" width="8.7109375" style="602" customWidth="1"/>
    <col min="1788" max="1788" width="9.42578125" style="602" customWidth="1"/>
    <col min="1789" max="1792" width="9.140625" style="602"/>
    <col min="1793" max="1793" width="22.7109375" style="602" customWidth="1"/>
    <col min="1794" max="1794" width="13.5703125" style="602" customWidth="1"/>
    <col min="1795" max="1795" width="12.5703125" style="602" customWidth="1"/>
    <col min="1796" max="1796" width="13" style="602" customWidth="1"/>
    <col min="1797" max="1797" width="15.85546875" style="602" customWidth="1"/>
    <col min="1798" max="1798" width="12" style="602" customWidth="1"/>
    <col min="1799" max="1799" width="12.7109375" style="602" customWidth="1"/>
    <col min="1800" max="1800" width="12.28515625" style="602" customWidth="1"/>
    <col min="1801" max="1801" width="12.85546875" style="602" customWidth="1"/>
    <col min="1802" max="1802" width="12.28515625" style="602" customWidth="1"/>
    <col min="1803" max="1803" width="11.42578125" style="602" customWidth="1"/>
    <col min="1804" max="2025" width="9.140625" style="602"/>
    <col min="2026" max="2026" width="17.7109375" style="602" customWidth="1"/>
    <col min="2027" max="2027" width="9.85546875" style="602" customWidth="1"/>
    <col min="2028" max="2028" width="10" style="602" customWidth="1"/>
    <col min="2029" max="2029" width="12.140625" style="602" customWidth="1"/>
    <col min="2030" max="2030" width="13.140625" style="602" customWidth="1"/>
    <col min="2031" max="2031" width="9.140625" style="602"/>
    <col min="2032" max="2032" width="9.85546875" style="602" customWidth="1"/>
    <col min="2033" max="2033" width="11.42578125" style="602" customWidth="1"/>
    <col min="2034" max="2035" width="9.140625" style="602"/>
    <col min="2036" max="2036" width="10.42578125" style="602" customWidth="1"/>
    <col min="2037" max="2037" width="7.85546875" style="602" customWidth="1"/>
    <col min="2038" max="2038" width="9.140625" style="602"/>
    <col min="2039" max="2039" width="11.42578125" style="602" customWidth="1"/>
    <col min="2040" max="2040" width="9.140625" style="602"/>
    <col min="2041" max="2042" width="12" style="602" customWidth="1"/>
    <col min="2043" max="2043" width="8.7109375" style="602" customWidth="1"/>
    <col min="2044" max="2044" width="9.42578125" style="602" customWidth="1"/>
    <col min="2045" max="2048" width="9.140625" style="602"/>
    <col min="2049" max="2049" width="22.7109375" style="602" customWidth="1"/>
    <col min="2050" max="2050" width="13.5703125" style="602" customWidth="1"/>
    <col min="2051" max="2051" width="12.5703125" style="602" customWidth="1"/>
    <col min="2052" max="2052" width="13" style="602" customWidth="1"/>
    <col min="2053" max="2053" width="15.85546875" style="602" customWidth="1"/>
    <col min="2054" max="2054" width="12" style="602" customWidth="1"/>
    <col min="2055" max="2055" width="12.7109375" style="602" customWidth="1"/>
    <col min="2056" max="2056" width="12.28515625" style="602" customWidth="1"/>
    <col min="2057" max="2057" width="12.85546875" style="602" customWidth="1"/>
    <col min="2058" max="2058" width="12.28515625" style="602" customWidth="1"/>
    <col min="2059" max="2059" width="11.42578125" style="602" customWidth="1"/>
    <col min="2060" max="2281" width="9.140625" style="602"/>
    <col min="2282" max="2282" width="17.7109375" style="602" customWidth="1"/>
    <col min="2283" max="2283" width="9.85546875" style="602" customWidth="1"/>
    <col min="2284" max="2284" width="10" style="602" customWidth="1"/>
    <col min="2285" max="2285" width="12.140625" style="602" customWidth="1"/>
    <col min="2286" max="2286" width="13.140625" style="602" customWidth="1"/>
    <col min="2287" max="2287" width="9.140625" style="602"/>
    <col min="2288" max="2288" width="9.85546875" style="602" customWidth="1"/>
    <col min="2289" max="2289" width="11.42578125" style="602" customWidth="1"/>
    <col min="2290" max="2291" width="9.140625" style="602"/>
    <col min="2292" max="2292" width="10.42578125" style="602" customWidth="1"/>
    <col min="2293" max="2293" width="7.85546875" style="602" customWidth="1"/>
    <col min="2294" max="2294" width="9.140625" style="602"/>
    <col min="2295" max="2295" width="11.42578125" style="602" customWidth="1"/>
    <col min="2296" max="2296" width="9.140625" style="602"/>
    <col min="2297" max="2298" width="12" style="602" customWidth="1"/>
    <col min="2299" max="2299" width="8.7109375" style="602" customWidth="1"/>
    <col min="2300" max="2300" width="9.42578125" style="602" customWidth="1"/>
    <col min="2301" max="2304" width="9.140625" style="602"/>
    <col min="2305" max="2305" width="22.7109375" style="602" customWidth="1"/>
    <col min="2306" max="2306" width="13.5703125" style="602" customWidth="1"/>
    <col min="2307" max="2307" width="12.5703125" style="602" customWidth="1"/>
    <col min="2308" max="2308" width="13" style="602" customWidth="1"/>
    <col min="2309" max="2309" width="15.85546875" style="602" customWidth="1"/>
    <col min="2310" max="2310" width="12" style="602" customWidth="1"/>
    <col min="2311" max="2311" width="12.7109375" style="602" customWidth="1"/>
    <col min="2312" max="2312" width="12.28515625" style="602" customWidth="1"/>
    <col min="2313" max="2313" width="12.85546875" style="602" customWidth="1"/>
    <col min="2314" max="2314" width="12.28515625" style="602" customWidth="1"/>
    <col min="2315" max="2315" width="11.42578125" style="602" customWidth="1"/>
    <col min="2316" max="2537" width="9.140625" style="602"/>
    <col min="2538" max="2538" width="17.7109375" style="602" customWidth="1"/>
    <col min="2539" max="2539" width="9.85546875" style="602" customWidth="1"/>
    <col min="2540" max="2540" width="10" style="602" customWidth="1"/>
    <col min="2541" max="2541" width="12.140625" style="602" customWidth="1"/>
    <col min="2542" max="2542" width="13.140625" style="602" customWidth="1"/>
    <col min="2543" max="2543" width="9.140625" style="602"/>
    <col min="2544" max="2544" width="9.85546875" style="602" customWidth="1"/>
    <col min="2545" max="2545" width="11.42578125" style="602" customWidth="1"/>
    <col min="2546" max="2547" width="9.140625" style="602"/>
    <col min="2548" max="2548" width="10.42578125" style="602" customWidth="1"/>
    <col min="2549" max="2549" width="7.85546875" style="602" customWidth="1"/>
    <col min="2550" max="2550" width="9.140625" style="602"/>
    <col min="2551" max="2551" width="11.42578125" style="602" customWidth="1"/>
    <col min="2552" max="2552" width="9.140625" style="602"/>
    <col min="2553" max="2554" width="12" style="602" customWidth="1"/>
    <col min="2555" max="2555" width="8.7109375" style="602" customWidth="1"/>
    <col min="2556" max="2556" width="9.42578125" style="602" customWidth="1"/>
    <col min="2557" max="2560" width="9.140625" style="602"/>
    <col min="2561" max="2561" width="22.7109375" style="602" customWidth="1"/>
    <col min="2562" max="2562" width="13.5703125" style="602" customWidth="1"/>
    <col min="2563" max="2563" width="12.5703125" style="602" customWidth="1"/>
    <col min="2564" max="2564" width="13" style="602" customWidth="1"/>
    <col min="2565" max="2565" width="15.85546875" style="602" customWidth="1"/>
    <col min="2566" max="2566" width="12" style="602" customWidth="1"/>
    <col min="2567" max="2567" width="12.7109375" style="602" customWidth="1"/>
    <col min="2568" max="2568" width="12.28515625" style="602" customWidth="1"/>
    <col min="2569" max="2569" width="12.85546875" style="602" customWidth="1"/>
    <col min="2570" max="2570" width="12.28515625" style="602" customWidth="1"/>
    <col min="2571" max="2571" width="11.42578125" style="602" customWidth="1"/>
    <col min="2572" max="2793" width="9.140625" style="602"/>
    <col min="2794" max="2794" width="17.7109375" style="602" customWidth="1"/>
    <col min="2795" max="2795" width="9.85546875" style="602" customWidth="1"/>
    <col min="2796" max="2796" width="10" style="602" customWidth="1"/>
    <col min="2797" max="2797" width="12.140625" style="602" customWidth="1"/>
    <col min="2798" max="2798" width="13.140625" style="602" customWidth="1"/>
    <col min="2799" max="2799" width="9.140625" style="602"/>
    <col min="2800" max="2800" width="9.85546875" style="602" customWidth="1"/>
    <col min="2801" max="2801" width="11.42578125" style="602" customWidth="1"/>
    <col min="2802" max="2803" width="9.140625" style="602"/>
    <col min="2804" max="2804" width="10.42578125" style="602" customWidth="1"/>
    <col min="2805" max="2805" width="7.85546875" style="602" customWidth="1"/>
    <col min="2806" max="2806" width="9.140625" style="602"/>
    <col min="2807" max="2807" width="11.42578125" style="602" customWidth="1"/>
    <col min="2808" max="2808" width="9.140625" style="602"/>
    <col min="2809" max="2810" width="12" style="602" customWidth="1"/>
    <col min="2811" max="2811" width="8.7109375" style="602" customWidth="1"/>
    <col min="2812" max="2812" width="9.42578125" style="602" customWidth="1"/>
    <col min="2813" max="2816" width="9.140625" style="602"/>
    <col min="2817" max="2817" width="22.7109375" style="602" customWidth="1"/>
    <col min="2818" max="2818" width="13.5703125" style="602" customWidth="1"/>
    <col min="2819" max="2819" width="12.5703125" style="602" customWidth="1"/>
    <col min="2820" max="2820" width="13" style="602" customWidth="1"/>
    <col min="2821" max="2821" width="15.85546875" style="602" customWidth="1"/>
    <col min="2822" max="2822" width="12" style="602" customWidth="1"/>
    <col min="2823" max="2823" width="12.7109375" style="602" customWidth="1"/>
    <col min="2824" max="2824" width="12.28515625" style="602" customWidth="1"/>
    <col min="2825" max="2825" width="12.85546875" style="602" customWidth="1"/>
    <col min="2826" max="2826" width="12.28515625" style="602" customWidth="1"/>
    <col min="2827" max="2827" width="11.42578125" style="602" customWidth="1"/>
    <col min="2828" max="3049" width="9.140625" style="602"/>
    <col min="3050" max="3050" width="17.7109375" style="602" customWidth="1"/>
    <col min="3051" max="3051" width="9.85546875" style="602" customWidth="1"/>
    <col min="3052" max="3052" width="10" style="602" customWidth="1"/>
    <col min="3053" max="3053" width="12.140625" style="602" customWidth="1"/>
    <col min="3054" max="3054" width="13.140625" style="602" customWidth="1"/>
    <col min="3055" max="3055" width="9.140625" style="602"/>
    <col min="3056" max="3056" width="9.85546875" style="602" customWidth="1"/>
    <col min="3057" max="3057" width="11.42578125" style="602" customWidth="1"/>
    <col min="3058" max="3059" width="9.140625" style="602"/>
    <col min="3060" max="3060" width="10.42578125" style="602" customWidth="1"/>
    <col min="3061" max="3061" width="7.85546875" style="602" customWidth="1"/>
    <col min="3062" max="3062" width="9.140625" style="602"/>
    <col min="3063" max="3063" width="11.42578125" style="602" customWidth="1"/>
    <col min="3064" max="3064" width="9.140625" style="602"/>
    <col min="3065" max="3066" width="12" style="602" customWidth="1"/>
    <col min="3067" max="3067" width="8.7109375" style="602" customWidth="1"/>
    <col min="3068" max="3068" width="9.42578125" style="602" customWidth="1"/>
    <col min="3069" max="3072" width="9.140625" style="602"/>
    <col min="3073" max="3073" width="22.7109375" style="602" customWidth="1"/>
    <col min="3074" max="3074" width="13.5703125" style="602" customWidth="1"/>
    <col min="3075" max="3075" width="12.5703125" style="602" customWidth="1"/>
    <col min="3076" max="3076" width="13" style="602" customWidth="1"/>
    <col min="3077" max="3077" width="15.85546875" style="602" customWidth="1"/>
    <col min="3078" max="3078" width="12" style="602" customWidth="1"/>
    <col min="3079" max="3079" width="12.7109375" style="602" customWidth="1"/>
    <col min="3080" max="3080" width="12.28515625" style="602" customWidth="1"/>
    <col min="3081" max="3081" width="12.85546875" style="602" customWidth="1"/>
    <col min="3082" max="3082" width="12.28515625" style="602" customWidth="1"/>
    <col min="3083" max="3083" width="11.42578125" style="602" customWidth="1"/>
    <col min="3084" max="3305" width="9.140625" style="602"/>
    <col min="3306" max="3306" width="17.7109375" style="602" customWidth="1"/>
    <col min="3307" max="3307" width="9.85546875" style="602" customWidth="1"/>
    <col min="3308" max="3308" width="10" style="602" customWidth="1"/>
    <col min="3309" max="3309" width="12.140625" style="602" customWidth="1"/>
    <col min="3310" max="3310" width="13.140625" style="602" customWidth="1"/>
    <col min="3311" max="3311" width="9.140625" style="602"/>
    <col min="3312" max="3312" width="9.85546875" style="602" customWidth="1"/>
    <col min="3313" max="3313" width="11.42578125" style="602" customWidth="1"/>
    <col min="3314" max="3315" width="9.140625" style="602"/>
    <col min="3316" max="3316" width="10.42578125" style="602" customWidth="1"/>
    <col min="3317" max="3317" width="7.85546875" style="602" customWidth="1"/>
    <col min="3318" max="3318" width="9.140625" style="602"/>
    <col min="3319" max="3319" width="11.42578125" style="602" customWidth="1"/>
    <col min="3320" max="3320" width="9.140625" style="602"/>
    <col min="3321" max="3322" width="12" style="602" customWidth="1"/>
    <col min="3323" max="3323" width="8.7109375" style="602" customWidth="1"/>
    <col min="3324" max="3324" width="9.42578125" style="602" customWidth="1"/>
    <col min="3325" max="3328" width="9.140625" style="602"/>
    <col min="3329" max="3329" width="22.7109375" style="602" customWidth="1"/>
    <col min="3330" max="3330" width="13.5703125" style="602" customWidth="1"/>
    <col min="3331" max="3331" width="12.5703125" style="602" customWidth="1"/>
    <col min="3332" max="3332" width="13" style="602" customWidth="1"/>
    <col min="3333" max="3333" width="15.85546875" style="602" customWidth="1"/>
    <col min="3334" max="3334" width="12" style="602" customWidth="1"/>
    <col min="3335" max="3335" width="12.7109375" style="602" customWidth="1"/>
    <col min="3336" max="3336" width="12.28515625" style="602" customWidth="1"/>
    <col min="3337" max="3337" width="12.85546875" style="602" customWidth="1"/>
    <col min="3338" max="3338" width="12.28515625" style="602" customWidth="1"/>
    <col min="3339" max="3339" width="11.42578125" style="602" customWidth="1"/>
    <col min="3340" max="3561" width="9.140625" style="602"/>
    <col min="3562" max="3562" width="17.7109375" style="602" customWidth="1"/>
    <col min="3563" max="3563" width="9.85546875" style="602" customWidth="1"/>
    <col min="3564" max="3564" width="10" style="602" customWidth="1"/>
    <col min="3565" max="3565" width="12.140625" style="602" customWidth="1"/>
    <col min="3566" max="3566" width="13.140625" style="602" customWidth="1"/>
    <col min="3567" max="3567" width="9.140625" style="602"/>
    <col min="3568" max="3568" width="9.85546875" style="602" customWidth="1"/>
    <col min="3569" max="3569" width="11.42578125" style="602" customWidth="1"/>
    <col min="3570" max="3571" width="9.140625" style="602"/>
    <col min="3572" max="3572" width="10.42578125" style="602" customWidth="1"/>
    <col min="3573" max="3573" width="7.85546875" style="602" customWidth="1"/>
    <col min="3574" max="3574" width="9.140625" style="602"/>
    <col min="3575" max="3575" width="11.42578125" style="602" customWidth="1"/>
    <col min="3576" max="3576" width="9.140625" style="602"/>
    <col min="3577" max="3578" width="12" style="602" customWidth="1"/>
    <col min="3579" max="3579" width="8.7109375" style="602" customWidth="1"/>
    <col min="3580" max="3580" width="9.42578125" style="602" customWidth="1"/>
    <col min="3581" max="3584" width="9.140625" style="602"/>
    <col min="3585" max="3585" width="22.7109375" style="602" customWidth="1"/>
    <col min="3586" max="3586" width="13.5703125" style="602" customWidth="1"/>
    <col min="3587" max="3587" width="12.5703125" style="602" customWidth="1"/>
    <col min="3588" max="3588" width="13" style="602" customWidth="1"/>
    <col min="3589" max="3589" width="15.85546875" style="602" customWidth="1"/>
    <col min="3590" max="3590" width="12" style="602" customWidth="1"/>
    <col min="3591" max="3591" width="12.7109375" style="602" customWidth="1"/>
    <col min="3592" max="3592" width="12.28515625" style="602" customWidth="1"/>
    <col min="3593" max="3593" width="12.85546875" style="602" customWidth="1"/>
    <col min="3594" max="3594" width="12.28515625" style="602" customWidth="1"/>
    <col min="3595" max="3595" width="11.42578125" style="602" customWidth="1"/>
    <col min="3596" max="3817" width="9.140625" style="602"/>
    <col min="3818" max="3818" width="17.7109375" style="602" customWidth="1"/>
    <col min="3819" max="3819" width="9.85546875" style="602" customWidth="1"/>
    <col min="3820" max="3820" width="10" style="602" customWidth="1"/>
    <col min="3821" max="3821" width="12.140625" style="602" customWidth="1"/>
    <col min="3822" max="3822" width="13.140625" style="602" customWidth="1"/>
    <col min="3823" max="3823" width="9.140625" style="602"/>
    <col min="3824" max="3824" width="9.85546875" style="602" customWidth="1"/>
    <col min="3825" max="3825" width="11.42578125" style="602" customWidth="1"/>
    <col min="3826" max="3827" width="9.140625" style="602"/>
    <col min="3828" max="3828" width="10.42578125" style="602" customWidth="1"/>
    <col min="3829" max="3829" width="7.85546875" style="602" customWidth="1"/>
    <col min="3830" max="3830" width="9.140625" style="602"/>
    <col min="3831" max="3831" width="11.42578125" style="602" customWidth="1"/>
    <col min="3832" max="3832" width="9.140625" style="602"/>
    <col min="3833" max="3834" width="12" style="602" customWidth="1"/>
    <col min="3835" max="3835" width="8.7109375" style="602" customWidth="1"/>
    <col min="3836" max="3836" width="9.42578125" style="602" customWidth="1"/>
    <col min="3837" max="3840" width="9.140625" style="602"/>
    <col min="3841" max="3841" width="22.7109375" style="602" customWidth="1"/>
    <col min="3842" max="3842" width="13.5703125" style="602" customWidth="1"/>
    <col min="3843" max="3843" width="12.5703125" style="602" customWidth="1"/>
    <col min="3844" max="3844" width="13" style="602" customWidth="1"/>
    <col min="3845" max="3845" width="15.85546875" style="602" customWidth="1"/>
    <col min="3846" max="3846" width="12" style="602" customWidth="1"/>
    <col min="3847" max="3847" width="12.7109375" style="602" customWidth="1"/>
    <col min="3848" max="3848" width="12.28515625" style="602" customWidth="1"/>
    <col min="3849" max="3849" width="12.85546875" style="602" customWidth="1"/>
    <col min="3850" max="3850" width="12.28515625" style="602" customWidth="1"/>
    <col min="3851" max="3851" width="11.42578125" style="602" customWidth="1"/>
    <col min="3852" max="4073" width="9.140625" style="602"/>
    <col min="4074" max="4074" width="17.7109375" style="602" customWidth="1"/>
    <col min="4075" max="4075" width="9.85546875" style="602" customWidth="1"/>
    <col min="4076" max="4076" width="10" style="602" customWidth="1"/>
    <col min="4077" max="4077" width="12.140625" style="602" customWidth="1"/>
    <col min="4078" max="4078" width="13.140625" style="602" customWidth="1"/>
    <col min="4079" max="4079" width="9.140625" style="602"/>
    <col min="4080" max="4080" width="9.85546875" style="602" customWidth="1"/>
    <col min="4081" max="4081" width="11.42578125" style="602" customWidth="1"/>
    <col min="4082" max="4083" width="9.140625" style="602"/>
    <col min="4084" max="4084" width="10.42578125" style="602" customWidth="1"/>
    <col min="4085" max="4085" width="7.85546875" style="602" customWidth="1"/>
    <col min="4086" max="4086" width="9.140625" style="602"/>
    <col min="4087" max="4087" width="11.42578125" style="602" customWidth="1"/>
    <col min="4088" max="4088" width="9.140625" style="602"/>
    <col min="4089" max="4090" width="12" style="602" customWidth="1"/>
    <col min="4091" max="4091" width="8.7109375" style="602" customWidth="1"/>
    <col min="4092" max="4092" width="9.42578125" style="602" customWidth="1"/>
    <col min="4093" max="4096" width="9.140625" style="602"/>
    <col min="4097" max="4097" width="22.7109375" style="602" customWidth="1"/>
    <col min="4098" max="4098" width="13.5703125" style="602" customWidth="1"/>
    <col min="4099" max="4099" width="12.5703125" style="602" customWidth="1"/>
    <col min="4100" max="4100" width="13" style="602" customWidth="1"/>
    <col min="4101" max="4101" width="15.85546875" style="602" customWidth="1"/>
    <col min="4102" max="4102" width="12" style="602" customWidth="1"/>
    <col min="4103" max="4103" width="12.7109375" style="602" customWidth="1"/>
    <col min="4104" max="4104" width="12.28515625" style="602" customWidth="1"/>
    <col min="4105" max="4105" width="12.85546875" style="602" customWidth="1"/>
    <col min="4106" max="4106" width="12.28515625" style="602" customWidth="1"/>
    <col min="4107" max="4107" width="11.42578125" style="602" customWidth="1"/>
    <col min="4108" max="4329" width="9.140625" style="602"/>
    <col min="4330" max="4330" width="17.7109375" style="602" customWidth="1"/>
    <col min="4331" max="4331" width="9.85546875" style="602" customWidth="1"/>
    <col min="4332" max="4332" width="10" style="602" customWidth="1"/>
    <col min="4333" max="4333" width="12.140625" style="602" customWidth="1"/>
    <col min="4334" max="4334" width="13.140625" style="602" customWidth="1"/>
    <col min="4335" max="4335" width="9.140625" style="602"/>
    <col min="4336" max="4336" width="9.85546875" style="602" customWidth="1"/>
    <col min="4337" max="4337" width="11.42578125" style="602" customWidth="1"/>
    <col min="4338" max="4339" width="9.140625" style="602"/>
    <col min="4340" max="4340" width="10.42578125" style="602" customWidth="1"/>
    <col min="4341" max="4341" width="7.85546875" style="602" customWidth="1"/>
    <col min="4342" max="4342" width="9.140625" style="602"/>
    <col min="4343" max="4343" width="11.42578125" style="602" customWidth="1"/>
    <col min="4344" max="4344" width="9.140625" style="602"/>
    <col min="4345" max="4346" width="12" style="602" customWidth="1"/>
    <col min="4347" max="4347" width="8.7109375" style="602" customWidth="1"/>
    <col min="4348" max="4348" width="9.42578125" style="602" customWidth="1"/>
    <col min="4349" max="4352" width="9.140625" style="602"/>
    <col min="4353" max="4353" width="22.7109375" style="602" customWidth="1"/>
    <col min="4354" max="4354" width="13.5703125" style="602" customWidth="1"/>
    <col min="4355" max="4355" width="12.5703125" style="602" customWidth="1"/>
    <col min="4356" max="4356" width="13" style="602" customWidth="1"/>
    <col min="4357" max="4357" width="15.85546875" style="602" customWidth="1"/>
    <col min="4358" max="4358" width="12" style="602" customWidth="1"/>
    <col min="4359" max="4359" width="12.7109375" style="602" customWidth="1"/>
    <col min="4360" max="4360" width="12.28515625" style="602" customWidth="1"/>
    <col min="4361" max="4361" width="12.85546875" style="602" customWidth="1"/>
    <col min="4362" max="4362" width="12.28515625" style="602" customWidth="1"/>
    <col min="4363" max="4363" width="11.42578125" style="602" customWidth="1"/>
    <col min="4364" max="4585" width="9.140625" style="602"/>
    <col min="4586" max="4586" width="17.7109375" style="602" customWidth="1"/>
    <col min="4587" max="4587" width="9.85546875" style="602" customWidth="1"/>
    <col min="4588" max="4588" width="10" style="602" customWidth="1"/>
    <col min="4589" max="4589" width="12.140625" style="602" customWidth="1"/>
    <col min="4590" max="4590" width="13.140625" style="602" customWidth="1"/>
    <col min="4591" max="4591" width="9.140625" style="602"/>
    <col min="4592" max="4592" width="9.85546875" style="602" customWidth="1"/>
    <col min="4593" max="4593" width="11.42578125" style="602" customWidth="1"/>
    <col min="4594" max="4595" width="9.140625" style="602"/>
    <col min="4596" max="4596" width="10.42578125" style="602" customWidth="1"/>
    <col min="4597" max="4597" width="7.85546875" style="602" customWidth="1"/>
    <col min="4598" max="4598" width="9.140625" style="602"/>
    <col min="4599" max="4599" width="11.42578125" style="602" customWidth="1"/>
    <col min="4600" max="4600" width="9.140625" style="602"/>
    <col min="4601" max="4602" width="12" style="602" customWidth="1"/>
    <col min="4603" max="4603" width="8.7109375" style="602" customWidth="1"/>
    <col min="4604" max="4604" width="9.42578125" style="602" customWidth="1"/>
    <col min="4605" max="4608" width="9.140625" style="602"/>
    <col min="4609" max="4609" width="22.7109375" style="602" customWidth="1"/>
    <col min="4610" max="4610" width="13.5703125" style="602" customWidth="1"/>
    <col min="4611" max="4611" width="12.5703125" style="602" customWidth="1"/>
    <col min="4612" max="4612" width="13" style="602" customWidth="1"/>
    <col min="4613" max="4613" width="15.85546875" style="602" customWidth="1"/>
    <col min="4614" max="4614" width="12" style="602" customWidth="1"/>
    <col min="4615" max="4615" width="12.7109375" style="602" customWidth="1"/>
    <col min="4616" max="4616" width="12.28515625" style="602" customWidth="1"/>
    <col min="4617" max="4617" width="12.85546875" style="602" customWidth="1"/>
    <col min="4618" max="4618" width="12.28515625" style="602" customWidth="1"/>
    <col min="4619" max="4619" width="11.42578125" style="602" customWidth="1"/>
    <col min="4620" max="4841" width="9.140625" style="602"/>
    <col min="4842" max="4842" width="17.7109375" style="602" customWidth="1"/>
    <col min="4843" max="4843" width="9.85546875" style="602" customWidth="1"/>
    <col min="4844" max="4844" width="10" style="602" customWidth="1"/>
    <col min="4845" max="4845" width="12.140625" style="602" customWidth="1"/>
    <col min="4846" max="4846" width="13.140625" style="602" customWidth="1"/>
    <col min="4847" max="4847" width="9.140625" style="602"/>
    <col min="4848" max="4848" width="9.85546875" style="602" customWidth="1"/>
    <col min="4849" max="4849" width="11.42578125" style="602" customWidth="1"/>
    <col min="4850" max="4851" width="9.140625" style="602"/>
    <col min="4852" max="4852" width="10.42578125" style="602" customWidth="1"/>
    <col min="4853" max="4853" width="7.85546875" style="602" customWidth="1"/>
    <col min="4854" max="4854" width="9.140625" style="602"/>
    <col min="4855" max="4855" width="11.42578125" style="602" customWidth="1"/>
    <col min="4856" max="4856" width="9.140625" style="602"/>
    <col min="4857" max="4858" width="12" style="602" customWidth="1"/>
    <col min="4859" max="4859" width="8.7109375" style="602" customWidth="1"/>
    <col min="4860" max="4860" width="9.42578125" style="602" customWidth="1"/>
    <col min="4861" max="4864" width="9.140625" style="602"/>
    <col min="4865" max="4865" width="22.7109375" style="602" customWidth="1"/>
    <col min="4866" max="4866" width="13.5703125" style="602" customWidth="1"/>
    <col min="4867" max="4867" width="12.5703125" style="602" customWidth="1"/>
    <col min="4868" max="4868" width="13" style="602" customWidth="1"/>
    <col min="4869" max="4869" width="15.85546875" style="602" customWidth="1"/>
    <col min="4870" max="4870" width="12" style="602" customWidth="1"/>
    <col min="4871" max="4871" width="12.7109375" style="602" customWidth="1"/>
    <col min="4872" max="4872" width="12.28515625" style="602" customWidth="1"/>
    <col min="4873" max="4873" width="12.85546875" style="602" customWidth="1"/>
    <col min="4874" max="4874" width="12.28515625" style="602" customWidth="1"/>
    <col min="4875" max="4875" width="11.42578125" style="602" customWidth="1"/>
    <col min="4876" max="5097" width="9.140625" style="602"/>
    <col min="5098" max="5098" width="17.7109375" style="602" customWidth="1"/>
    <col min="5099" max="5099" width="9.85546875" style="602" customWidth="1"/>
    <col min="5100" max="5100" width="10" style="602" customWidth="1"/>
    <col min="5101" max="5101" width="12.140625" style="602" customWidth="1"/>
    <col min="5102" max="5102" width="13.140625" style="602" customWidth="1"/>
    <col min="5103" max="5103" width="9.140625" style="602"/>
    <col min="5104" max="5104" width="9.85546875" style="602" customWidth="1"/>
    <col min="5105" max="5105" width="11.42578125" style="602" customWidth="1"/>
    <col min="5106" max="5107" width="9.140625" style="602"/>
    <col min="5108" max="5108" width="10.42578125" style="602" customWidth="1"/>
    <col min="5109" max="5109" width="7.85546875" style="602" customWidth="1"/>
    <col min="5110" max="5110" width="9.140625" style="602"/>
    <col min="5111" max="5111" width="11.42578125" style="602" customWidth="1"/>
    <col min="5112" max="5112" width="9.140625" style="602"/>
    <col min="5113" max="5114" width="12" style="602" customWidth="1"/>
    <col min="5115" max="5115" width="8.7109375" style="602" customWidth="1"/>
    <col min="5116" max="5116" width="9.42578125" style="602" customWidth="1"/>
    <col min="5117" max="5120" width="9.140625" style="602"/>
    <col min="5121" max="5121" width="22.7109375" style="602" customWidth="1"/>
    <col min="5122" max="5122" width="13.5703125" style="602" customWidth="1"/>
    <col min="5123" max="5123" width="12.5703125" style="602" customWidth="1"/>
    <col min="5124" max="5124" width="13" style="602" customWidth="1"/>
    <col min="5125" max="5125" width="15.85546875" style="602" customWidth="1"/>
    <col min="5126" max="5126" width="12" style="602" customWidth="1"/>
    <col min="5127" max="5127" width="12.7109375" style="602" customWidth="1"/>
    <col min="5128" max="5128" width="12.28515625" style="602" customWidth="1"/>
    <col min="5129" max="5129" width="12.85546875" style="602" customWidth="1"/>
    <col min="5130" max="5130" width="12.28515625" style="602" customWidth="1"/>
    <col min="5131" max="5131" width="11.42578125" style="602" customWidth="1"/>
    <col min="5132" max="5353" width="9.140625" style="602"/>
    <col min="5354" max="5354" width="17.7109375" style="602" customWidth="1"/>
    <col min="5355" max="5355" width="9.85546875" style="602" customWidth="1"/>
    <col min="5356" max="5356" width="10" style="602" customWidth="1"/>
    <col min="5357" max="5357" width="12.140625" style="602" customWidth="1"/>
    <col min="5358" max="5358" width="13.140625" style="602" customWidth="1"/>
    <col min="5359" max="5359" width="9.140625" style="602"/>
    <col min="5360" max="5360" width="9.85546875" style="602" customWidth="1"/>
    <col min="5361" max="5361" width="11.42578125" style="602" customWidth="1"/>
    <col min="5362" max="5363" width="9.140625" style="602"/>
    <col min="5364" max="5364" width="10.42578125" style="602" customWidth="1"/>
    <col min="5365" max="5365" width="7.85546875" style="602" customWidth="1"/>
    <col min="5366" max="5366" width="9.140625" style="602"/>
    <col min="5367" max="5367" width="11.42578125" style="602" customWidth="1"/>
    <col min="5368" max="5368" width="9.140625" style="602"/>
    <col min="5369" max="5370" width="12" style="602" customWidth="1"/>
    <col min="5371" max="5371" width="8.7109375" style="602" customWidth="1"/>
    <col min="5372" max="5372" width="9.42578125" style="602" customWidth="1"/>
    <col min="5373" max="5376" width="9.140625" style="602"/>
    <col min="5377" max="5377" width="22.7109375" style="602" customWidth="1"/>
    <col min="5378" max="5378" width="13.5703125" style="602" customWidth="1"/>
    <col min="5379" max="5379" width="12.5703125" style="602" customWidth="1"/>
    <col min="5380" max="5380" width="13" style="602" customWidth="1"/>
    <col min="5381" max="5381" width="15.85546875" style="602" customWidth="1"/>
    <col min="5382" max="5382" width="12" style="602" customWidth="1"/>
    <col min="5383" max="5383" width="12.7109375" style="602" customWidth="1"/>
    <col min="5384" max="5384" width="12.28515625" style="602" customWidth="1"/>
    <col min="5385" max="5385" width="12.85546875" style="602" customWidth="1"/>
    <col min="5386" max="5386" width="12.28515625" style="602" customWidth="1"/>
    <col min="5387" max="5387" width="11.42578125" style="602" customWidth="1"/>
    <col min="5388" max="5609" width="9.140625" style="602"/>
    <col min="5610" max="5610" width="17.7109375" style="602" customWidth="1"/>
    <col min="5611" max="5611" width="9.85546875" style="602" customWidth="1"/>
    <col min="5612" max="5612" width="10" style="602" customWidth="1"/>
    <col min="5613" max="5613" width="12.140625" style="602" customWidth="1"/>
    <col min="5614" max="5614" width="13.140625" style="602" customWidth="1"/>
    <col min="5615" max="5615" width="9.140625" style="602"/>
    <col min="5616" max="5616" width="9.85546875" style="602" customWidth="1"/>
    <col min="5617" max="5617" width="11.42578125" style="602" customWidth="1"/>
    <col min="5618" max="5619" width="9.140625" style="602"/>
    <col min="5620" max="5620" width="10.42578125" style="602" customWidth="1"/>
    <col min="5621" max="5621" width="7.85546875" style="602" customWidth="1"/>
    <col min="5622" max="5622" width="9.140625" style="602"/>
    <col min="5623" max="5623" width="11.42578125" style="602" customWidth="1"/>
    <col min="5624" max="5624" width="9.140625" style="602"/>
    <col min="5625" max="5626" width="12" style="602" customWidth="1"/>
    <col min="5627" max="5627" width="8.7109375" style="602" customWidth="1"/>
    <col min="5628" max="5628" width="9.42578125" style="602" customWidth="1"/>
    <col min="5629" max="5632" width="9.140625" style="602"/>
    <col min="5633" max="5633" width="22.7109375" style="602" customWidth="1"/>
    <col min="5634" max="5634" width="13.5703125" style="602" customWidth="1"/>
    <col min="5635" max="5635" width="12.5703125" style="602" customWidth="1"/>
    <col min="5636" max="5636" width="13" style="602" customWidth="1"/>
    <col min="5637" max="5637" width="15.85546875" style="602" customWidth="1"/>
    <col min="5638" max="5638" width="12" style="602" customWidth="1"/>
    <col min="5639" max="5639" width="12.7109375" style="602" customWidth="1"/>
    <col min="5640" max="5640" width="12.28515625" style="602" customWidth="1"/>
    <col min="5641" max="5641" width="12.85546875" style="602" customWidth="1"/>
    <col min="5642" max="5642" width="12.28515625" style="602" customWidth="1"/>
    <col min="5643" max="5643" width="11.42578125" style="602" customWidth="1"/>
    <col min="5644" max="5865" width="9.140625" style="602"/>
    <col min="5866" max="5866" width="17.7109375" style="602" customWidth="1"/>
    <col min="5867" max="5867" width="9.85546875" style="602" customWidth="1"/>
    <col min="5868" max="5868" width="10" style="602" customWidth="1"/>
    <col min="5869" max="5869" width="12.140625" style="602" customWidth="1"/>
    <col min="5870" max="5870" width="13.140625" style="602" customWidth="1"/>
    <col min="5871" max="5871" width="9.140625" style="602"/>
    <col min="5872" max="5872" width="9.85546875" style="602" customWidth="1"/>
    <col min="5873" max="5873" width="11.42578125" style="602" customWidth="1"/>
    <col min="5874" max="5875" width="9.140625" style="602"/>
    <col min="5876" max="5876" width="10.42578125" style="602" customWidth="1"/>
    <col min="5877" max="5877" width="7.85546875" style="602" customWidth="1"/>
    <col min="5878" max="5878" width="9.140625" style="602"/>
    <col min="5879" max="5879" width="11.42578125" style="602" customWidth="1"/>
    <col min="5880" max="5880" width="9.140625" style="602"/>
    <col min="5881" max="5882" width="12" style="602" customWidth="1"/>
    <col min="5883" max="5883" width="8.7109375" style="602" customWidth="1"/>
    <col min="5884" max="5884" width="9.42578125" style="602" customWidth="1"/>
    <col min="5885" max="5888" width="9.140625" style="602"/>
    <col min="5889" max="5889" width="22.7109375" style="602" customWidth="1"/>
    <col min="5890" max="5890" width="13.5703125" style="602" customWidth="1"/>
    <col min="5891" max="5891" width="12.5703125" style="602" customWidth="1"/>
    <col min="5892" max="5892" width="13" style="602" customWidth="1"/>
    <col min="5893" max="5893" width="15.85546875" style="602" customWidth="1"/>
    <col min="5894" max="5894" width="12" style="602" customWidth="1"/>
    <col min="5895" max="5895" width="12.7109375" style="602" customWidth="1"/>
    <col min="5896" max="5896" width="12.28515625" style="602" customWidth="1"/>
    <col min="5897" max="5897" width="12.85546875" style="602" customWidth="1"/>
    <col min="5898" max="5898" width="12.28515625" style="602" customWidth="1"/>
    <col min="5899" max="5899" width="11.42578125" style="602" customWidth="1"/>
    <col min="5900" max="6121" width="9.140625" style="602"/>
    <col min="6122" max="6122" width="17.7109375" style="602" customWidth="1"/>
    <col min="6123" max="6123" width="9.85546875" style="602" customWidth="1"/>
    <col min="6124" max="6124" width="10" style="602" customWidth="1"/>
    <col min="6125" max="6125" width="12.140625" style="602" customWidth="1"/>
    <col min="6126" max="6126" width="13.140625" style="602" customWidth="1"/>
    <col min="6127" max="6127" width="9.140625" style="602"/>
    <col min="6128" max="6128" width="9.85546875" style="602" customWidth="1"/>
    <col min="6129" max="6129" width="11.42578125" style="602" customWidth="1"/>
    <col min="6130" max="6131" width="9.140625" style="602"/>
    <col min="6132" max="6132" width="10.42578125" style="602" customWidth="1"/>
    <col min="6133" max="6133" width="7.85546875" style="602" customWidth="1"/>
    <col min="6134" max="6134" width="9.140625" style="602"/>
    <col min="6135" max="6135" width="11.42578125" style="602" customWidth="1"/>
    <col min="6136" max="6136" width="9.140625" style="602"/>
    <col min="6137" max="6138" width="12" style="602" customWidth="1"/>
    <col min="6139" max="6139" width="8.7109375" style="602" customWidth="1"/>
    <col min="6140" max="6140" width="9.42578125" style="602" customWidth="1"/>
    <col min="6141" max="6144" width="9.140625" style="602"/>
    <col min="6145" max="6145" width="22.7109375" style="602" customWidth="1"/>
    <col min="6146" max="6146" width="13.5703125" style="602" customWidth="1"/>
    <col min="6147" max="6147" width="12.5703125" style="602" customWidth="1"/>
    <col min="6148" max="6148" width="13" style="602" customWidth="1"/>
    <col min="6149" max="6149" width="15.85546875" style="602" customWidth="1"/>
    <col min="6150" max="6150" width="12" style="602" customWidth="1"/>
    <col min="6151" max="6151" width="12.7109375" style="602" customWidth="1"/>
    <col min="6152" max="6152" width="12.28515625" style="602" customWidth="1"/>
    <col min="6153" max="6153" width="12.85546875" style="602" customWidth="1"/>
    <col min="6154" max="6154" width="12.28515625" style="602" customWidth="1"/>
    <col min="6155" max="6155" width="11.42578125" style="602" customWidth="1"/>
    <col min="6156" max="6377" width="9.140625" style="602"/>
    <col min="6378" max="6378" width="17.7109375" style="602" customWidth="1"/>
    <col min="6379" max="6379" width="9.85546875" style="602" customWidth="1"/>
    <col min="6380" max="6380" width="10" style="602" customWidth="1"/>
    <col min="6381" max="6381" width="12.140625" style="602" customWidth="1"/>
    <col min="6382" max="6382" width="13.140625" style="602" customWidth="1"/>
    <col min="6383" max="6383" width="9.140625" style="602"/>
    <col min="6384" max="6384" width="9.85546875" style="602" customWidth="1"/>
    <col min="6385" max="6385" width="11.42578125" style="602" customWidth="1"/>
    <col min="6386" max="6387" width="9.140625" style="602"/>
    <col min="6388" max="6388" width="10.42578125" style="602" customWidth="1"/>
    <col min="6389" max="6389" width="7.85546875" style="602" customWidth="1"/>
    <col min="6390" max="6390" width="9.140625" style="602"/>
    <col min="6391" max="6391" width="11.42578125" style="602" customWidth="1"/>
    <col min="6392" max="6392" width="9.140625" style="602"/>
    <col min="6393" max="6394" width="12" style="602" customWidth="1"/>
    <col min="6395" max="6395" width="8.7109375" style="602" customWidth="1"/>
    <col min="6396" max="6396" width="9.42578125" style="602" customWidth="1"/>
    <col min="6397" max="6400" width="9.140625" style="602"/>
    <col min="6401" max="6401" width="22.7109375" style="602" customWidth="1"/>
    <col min="6402" max="6402" width="13.5703125" style="602" customWidth="1"/>
    <col min="6403" max="6403" width="12.5703125" style="602" customWidth="1"/>
    <col min="6404" max="6404" width="13" style="602" customWidth="1"/>
    <col min="6405" max="6405" width="15.85546875" style="602" customWidth="1"/>
    <col min="6406" max="6406" width="12" style="602" customWidth="1"/>
    <col min="6407" max="6407" width="12.7109375" style="602" customWidth="1"/>
    <col min="6408" max="6408" width="12.28515625" style="602" customWidth="1"/>
    <col min="6409" max="6409" width="12.85546875" style="602" customWidth="1"/>
    <col min="6410" max="6410" width="12.28515625" style="602" customWidth="1"/>
    <col min="6411" max="6411" width="11.42578125" style="602" customWidth="1"/>
    <col min="6412" max="6633" width="9.140625" style="602"/>
    <col min="6634" max="6634" width="17.7109375" style="602" customWidth="1"/>
    <col min="6635" max="6635" width="9.85546875" style="602" customWidth="1"/>
    <col min="6636" max="6636" width="10" style="602" customWidth="1"/>
    <col min="6637" max="6637" width="12.140625" style="602" customWidth="1"/>
    <col min="6638" max="6638" width="13.140625" style="602" customWidth="1"/>
    <col min="6639" max="6639" width="9.140625" style="602"/>
    <col min="6640" max="6640" width="9.85546875" style="602" customWidth="1"/>
    <col min="6641" max="6641" width="11.42578125" style="602" customWidth="1"/>
    <col min="6642" max="6643" width="9.140625" style="602"/>
    <col min="6644" max="6644" width="10.42578125" style="602" customWidth="1"/>
    <col min="6645" max="6645" width="7.85546875" style="602" customWidth="1"/>
    <col min="6646" max="6646" width="9.140625" style="602"/>
    <col min="6647" max="6647" width="11.42578125" style="602" customWidth="1"/>
    <col min="6648" max="6648" width="9.140625" style="602"/>
    <col min="6649" max="6650" width="12" style="602" customWidth="1"/>
    <col min="6651" max="6651" width="8.7109375" style="602" customWidth="1"/>
    <col min="6652" max="6652" width="9.42578125" style="602" customWidth="1"/>
    <col min="6653" max="6656" width="9.140625" style="602"/>
    <col min="6657" max="6657" width="22.7109375" style="602" customWidth="1"/>
    <col min="6658" max="6658" width="13.5703125" style="602" customWidth="1"/>
    <col min="6659" max="6659" width="12.5703125" style="602" customWidth="1"/>
    <col min="6660" max="6660" width="13" style="602" customWidth="1"/>
    <col min="6661" max="6661" width="15.85546875" style="602" customWidth="1"/>
    <col min="6662" max="6662" width="12" style="602" customWidth="1"/>
    <col min="6663" max="6663" width="12.7109375" style="602" customWidth="1"/>
    <col min="6664" max="6664" width="12.28515625" style="602" customWidth="1"/>
    <col min="6665" max="6665" width="12.85546875" style="602" customWidth="1"/>
    <col min="6666" max="6666" width="12.28515625" style="602" customWidth="1"/>
    <col min="6667" max="6667" width="11.42578125" style="602" customWidth="1"/>
    <col min="6668" max="6889" width="9.140625" style="602"/>
    <col min="6890" max="6890" width="17.7109375" style="602" customWidth="1"/>
    <col min="6891" max="6891" width="9.85546875" style="602" customWidth="1"/>
    <col min="6892" max="6892" width="10" style="602" customWidth="1"/>
    <col min="6893" max="6893" width="12.140625" style="602" customWidth="1"/>
    <col min="6894" max="6894" width="13.140625" style="602" customWidth="1"/>
    <col min="6895" max="6895" width="9.140625" style="602"/>
    <col min="6896" max="6896" width="9.85546875" style="602" customWidth="1"/>
    <col min="6897" max="6897" width="11.42578125" style="602" customWidth="1"/>
    <col min="6898" max="6899" width="9.140625" style="602"/>
    <col min="6900" max="6900" width="10.42578125" style="602" customWidth="1"/>
    <col min="6901" max="6901" width="7.85546875" style="602" customWidth="1"/>
    <col min="6902" max="6902" width="9.140625" style="602"/>
    <col min="6903" max="6903" width="11.42578125" style="602" customWidth="1"/>
    <col min="6904" max="6904" width="9.140625" style="602"/>
    <col min="6905" max="6906" width="12" style="602" customWidth="1"/>
    <col min="6907" max="6907" width="8.7109375" style="602" customWidth="1"/>
    <col min="6908" max="6908" width="9.42578125" style="602" customWidth="1"/>
    <col min="6909" max="6912" width="9.140625" style="602"/>
    <col min="6913" max="6913" width="22.7109375" style="602" customWidth="1"/>
    <col min="6914" max="6914" width="13.5703125" style="602" customWidth="1"/>
    <col min="6915" max="6915" width="12.5703125" style="602" customWidth="1"/>
    <col min="6916" max="6916" width="13" style="602" customWidth="1"/>
    <col min="6917" max="6917" width="15.85546875" style="602" customWidth="1"/>
    <col min="6918" max="6918" width="12" style="602" customWidth="1"/>
    <col min="6919" max="6919" width="12.7109375" style="602" customWidth="1"/>
    <col min="6920" max="6920" width="12.28515625" style="602" customWidth="1"/>
    <col min="6921" max="6921" width="12.85546875" style="602" customWidth="1"/>
    <col min="6922" max="6922" width="12.28515625" style="602" customWidth="1"/>
    <col min="6923" max="6923" width="11.42578125" style="602" customWidth="1"/>
    <col min="6924" max="7145" width="9.140625" style="602"/>
    <col min="7146" max="7146" width="17.7109375" style="602" customWidth="1"/>
    <col min="7147" max="7147" width="9.85546875" style="602" customWidth="1"/>
    <col min="7148" max="7148" width="10" style="602" customWidth="1"/>
    <col min="7149" max="7149" width="12.140625" style="602" customWidth="1"/>
    <col min="7150" max="7150" width="13.140625" style="602" customWidth="1"/>
    <col min="7151" max="7151" width="9.140625" style="602"/>
    <col min="7152" max="7152" width="9.85546875" style="602" customWidth="1"/>
    <col min="7153" max="7153" width="11.42578125" style="602" customWidth="1"/>
    <col min="7154" max="7155" width="9.140625" style="602"/>
    <col min="7156" max="7156" width="10.42578125" style="602" customWidth="1"/>
    <col min="7157" max="7157" width="7.85546875" style="602" customWidth="1"/>
    <col min="7158" max="7158" width="9.140625" style="602"/>
    <col min="7159" max="7159" width="11.42578125" style="602" customWidth="1"/>
    <col min="7160" max="7160" width="9.140625" style="602"/>
    <col min="7161" max="7162" width="12" style="602" customWidth="1"/>
    <col min="7163" max="7163" width="8.7109375" style="602" customWidth="1"/>
    <col min="7164" max="7164" width="9.42578125" style="602" customWidth="1"/>
    <col min="7165" max="7168" width="9.140625" style="602"/>
    <col min="7169" max="7169" width="22.7109375" style="602" customWidth="1"/>
    <col min="7170" max="7170" width="13.5703125" style="602" customWidth="1"/>
    <col min="7171" max="7171" width="12.5703125" style="602" customWidth="1"/>
    <col min="7172" max="7172" width="13" style="602" customWidth="1"/>
    <col min="7173" max="7173" width="15.85546875" style="602" customWidth="1"/>
    <col min="7174" max="7174" width="12" style="602" customWidth="1"/>
    <col min="7175" max="7175" width="12.7109375" style="602" customWidth="1"/>
    <col min="7176" max="7176" width="12.28515625" style="602" customWidth="1"/>
    <col min="7177" max="7177" width="12.85546875" style="602" customWidth="1"/>
    <col min="7178" max="7178" width="12.28515625" style="602" customWidth="1"/>
    <col min="7179" max="7179" width="11.42578125" style="602" customWidth="1"/>
    <col min="7180" max="7401" width="9.140625" style="602"/>
    <col min="7402" max="7402" width="17.7109375" style="602" customWidth="1"/>
    <col min="7403" max="7403" width="9.85546875" style="602" customWidth="1"/>
    <col min="7404" max="7404" width="10" style="602" customWidth="1"/>
    <col min="7405" max="7405" width="12.140625" style="602" customWidth="1"/>
    <col min="7406" max="7406" width="13.140625" style="602" customWidth="1"/>
    <col min="7407" max="7407" width="9.140625" style="602"/>
    <col min="7408" max="7408" width="9.85546875" style="602" customWidth="1"/>
    <col min="7409" max="7409" width="11.42578125" style="602" customWidth="1"/>
    <col min="7410" max="7411" width="9.140625" style="602"/>
    <col min="7412" max="7412" width="10.42578125" style="602" customWidth="1"/>
    <col min="7413" max="7413" width="7.85546875" style="602" customWidth="1"/>
    <col min="7414" max="7414" width="9.140625" style="602"/>
    <col min="7415" max="7415" width="11.42578125" style="602" customWidth="1"/>
    <col min="7416" max="7416" width="9.140625" style="602"/>
    <col min="7417" max="7418" width="12" style="602" customWidth="1"/>
    <col min="7419" max="7419" width="8.7109375" style="602" customWidth="1"/>
    <col min="7420" max="7420" width="9.42578125" style="602" customWidth="1"/>
    <col min="7421" max="7424" width="9.140625" style="602"/>
    <col min="7425" max="7425" width="22.7109375" style="602" customWidth="1"/>
    <col min="7426" max="7426" width="13.5703125" style="602" customWidth="1"/>
    <col min="7427" max="7427" width="12.5703125" style="602" customWidth="1"/>
    <col min="7428" max="7428" width="13" style="602" customWidth="1"/>
    <col min="7429" max="7429" width="15.85546875" style="602" customWidth="1"/>
    <col min="7430" max="7430" width="12" style="602" customWidth="1"/>
    <col min="7431" max="7431" width="12.7109375" style="602" customWidth="1"/>
    <col min="7432" max="7432" width="12.28515625" style="602" customWidth="1"/>
    <col min="7433" max="7433" width="12.85546875" style="602" customWidth="1"/>
    <col min="7434" max="7434" width="12.28515625" style="602" customWidth="1"/>
    <col min="7435" max="7435" width="11.42578125" style="602" customWidth="1"/>
    <col min="7436" max="7657" width="9.140625" style="602"/>
    <col min="7658" max="7658" width="17.7109375" style="602" customWidth="1"/>
    <col min="7659" max="7659" width="9.85546875" style="602" customWidth="1"/>
    <col min="7660" max="7660" width="10" style="602" customWidth="1"/>
    <col min="7661" max="7661" width="12.140625" style="602" customWidth="1"/>
    <col min="7662" max="7662" width="13.140625" style="602" customWidth="1"/>
    <col min="7663" max="7663" width="9.140625" style="602"/>
    <col min="7664" max="7664" width="9.85546875" style="602" customWidth="1"/>
    <col min="7665" max="7665" width="11.42578125" style="602" customWidth="1"/>
    <col min="7666" max="7667" width="9.140625" style="602"/>
    <col min="7668" max="7668" width="10.42578125" style="602" customWidth="1"/>
    <col min="7669" max="7669" width="7.85546875" style="602" customWidth="1"/>
    <col min="7670" max="7670" width="9.140625" style="602"/>
    <col min="7671" max="7671" width="11.42578125" style="602" customWidth="1"/>
    <col min="7672" max="7672" width="9.140625" style="602"/>
    <col min="7673" max="7674" width="12" style="602" customWidth="1"/>
    <col min="7675" max="7675" width="8.7109375" style="602" customWidth="1"/>
    <col min="7676" max="7676" width="9.42578125" style="602" customWidth="1"/>
    <col min="7677" max="7680" width="9.140625" style="602"/>
    <col min="7681" max="7681" width="22.7109375" style="602" customWidth="1"/>
    <col min="7682" max="7682" width="13.5703125" style="602" customWidth="1"/>
    <col min="7683" max="7683" width="12.5703125" style="602" customWidth="1"/>
    <col min="7684" max="7684" width="13" style="602" customWidth="1"/>
    <col min="7685" max="7685" width="15.85546875" style="602" customWidth="1"/>
    <col min="7686" max="7686" width="12" style="602" customWidth="1"/>
    <col min="7687" max="7687" width="12.7109375" style="602" customWidth="1"/>
    <col min="7688" max="7688" width="12.28515625" style="602" customWidth="1"/>
    <col min="7689" max="7689" width="12.85546875" style="602" customWidth="1"/>
    <col min="7690" max="7690" width="12.28515625" style="602" customWidth="1"/>
    <col min="7691" max="7691" width="11.42578125" style="602" customWidth="1"/>
    <col min="7692" max="7913" width="9.140625" style="602"/>
    <col min="7914" max="7914" width="17.7109375" style="602" customWidth="1"/>
    <col min="7915" max="7915" width="9.85546875" style="602" customWidth="1"/>
    <col min="7916" max="7916" width="10" style="602" customWidth="1"/>
    <col min="7917" max="7917" width="12.140625" style="602" customWidth="1"/>
    <col min="7918" max="7918" width="13.140625" style="602" customWidth="1"/>
    <col min="7919" max="7919" width="9.140625" style="602"/>
    <col min="7920" max="7920" width="9.85546875" style="602" customWidth="1"/>
    <col min="7921" max="7921" width="11.42578125" style="602" customWidth="1"/>
    <col min="7922" max="7923" width="9.140625" style="602"/>
    <col min="7924" max="7924" width="10.42578125" style="602" customWidth="1"/>
    <col min="7925" max="7925" width="7.85546875" style="602" customWidth="1"/>
    <col min="7926" max="7926" width="9.140625" style="602"/>
    <col min="7927" max="7927" width="11.42578125" style="602" customWidth="1"/>
    <col min="7928" max="7928" width="9.140625" style="602"/>
    <col min="7929" max="7930" width="12" style="602" customWidth="1"/>
    <col min="7931" max="7931" width="8.7109375" style="602" customWidth="1"/>
    <col min="7932" max="7932" width="9.42578125" style="602" customWidth="1"/>
    <col min="7933" max="7936" width="9.140625" style="602"/>
    <col min="7937" max="7937" width="22.7109375" style="602" customWidth="1"/>
    <col min="7938" max="7938" width="13.5703125" style="602" customWidth="1"/>
    <col min="7939" max="7939" width="12.5703125" style="602" customWidth="1"/>
    <col min="7940" max="7940" width="13" style="602" customWidth="1"/>
    <col min="7941" max="7941" width="15.85546875" style="602" customWidth="1"/>
    <col min="7942" max="7942" width="12" style="602" customWidth="1"/>
    <col min="7943" max="7943" width="12.7109375" style="602" customWidth="1"/>
    <col min="7944" max="7944" width="12.28515625" style="602" customWidth="1"/>
    <col min="7945" max="7945" width="12.85546875" style="602" customWidth="1"/>
    <col min="7946" max="7946" width="12.28515625" style="602" customWidth="1"/>
    <col min="7947" max="7947" width="11.42578125" style="602" customWidth="1"/>
    <col min="7948" max="8169" width="9.140625" style="602"/>
    <col min="8170" max="8170" width="17.7109375" style="602" customWidth="1"/>
    <col min="8171" max="8171" width="9.85546875" style="602" customWidth="1"/>
    <col min="8172" max="8172" width="10" style="602" customWidth="1"/>
    <col min="8173" max="8173" width="12.140625" style="602" customWidth="1"/>
    <col min="8174" max="8174" width="13.140625" style="602" customWidth="1"/>
    <col min="8175" max="8175" width="9.140625" style="602"/>
    <col min="8176" max="8176" width="9.85546875" style="602" customWidth="1"/>
    <col min="8177" max="8177" width="11.42578125" style="602" customWidth="1"/>
    <col min="8178" max="8179" width="9.140625" style="602"/>
    <col min="8180" max="8180" width="10.42578125" style="602" customWidth="1"/>
    <col min="8181" max="8181" width="7.85546875" style="602" customWidth="1"/>
    <col min="8182" max="8182" width="9.140625" style="602"/>
    <col min="8183" max="8183" width="11.42578125" style="602" customWidth="1"/>
    <col min="8184" max="8184" width="9.140625" style="602"/>
    <col min="8185" max="8186" width="12" style="602" customWidth="1"/>
    <col min="8187" max="8187" width="8.7109375" style="602" customWidth="1"/>
    <col min="8188" max="8188" width="9.42578125" style="602" customWidth="1"/>
    <col min="8189" max="8192" width="9.140625" style="602"/>
    <col min="8193" max="8193" width="22.7109375" style="602" customWidth="1"/>
    <col min="8194" max="8194" width="13.5703125" style="602" customWidth="1"/>
    <col min="8195" max="8195" width="12.5703125" style="602" customWidth="1"/>
    <col min="8196" max="8196" width="13" style="602" customWidth="1"/>
    <col min="8197" max="8197" width="15.85546875" style="602" customWidth="1"/>
    <col min="8198" max="8198" width="12" style="602" customWidth="1"/>
    <col min="8199" max="8199" width="12.7109375" style="602" customWidth="1"/>
    <col min="8200" max="8200" width="12.28515625" style="602" customWidth="1"/>
    <col min="8201" max="8201" width="12.85546875" style="602" customWidth="1"/>
    <col min="8202" max="8202" width="12.28515625" style="602" customWidth="1"/>
    <col min="8203" max="8203" width="11.42578125" style="602" customWidth="1"/>
    <col min="8204" max="8425" width="9.140625" style="602"/>
    <col min="8426" max="8426" width="17.7109375" style="602" customWidth="1"/>
    <col min="8427" max="8427" width="9.85546875" style="602" customWidth="1"/>
    <col min="8428" max="8428" width="10" style="602" customWidth="1"/>
    <col min="8429" max="8429" width="12.140625" style="602" customWidth="1"/>
    <col min="8430" max="8430" width="13.140625" style="602" customWidth="1"/>
    <col min="8431" max="8431" width="9.140625" style="602"/>
    <col min="8432" max="8432" width="9.85546875" style="602" customWidth="1"/>
    <col min="8433" max="8433" width="11.42578125" style="602" customWidth="1"/>
    <col min="8434" max="8435" width="9.140625" style="602"/>
    <col min="8436" max="8436" width="10.42578125" style="602" customWidth="1"/>
    <col min="8437" max="8437" width="7.85546875" style="602" customWidth="1"/>
    <col min="8438" max="8438" width="9.140625" style="602"/>
    <col min="8439" max="8439" width="11.42578125" style="602" customWidth="1"/>
    <col min="8440" max="8440" width="9.140625" style="602"/>
    <col min="8441" max="8442" width="12" style="602" customWidth="1"/>
    <col min="8443" max="8443" width="8.7109375" style="602" customWidth="1"/>
    <col min="8444" max="8444" width="9.42578125" style="602" customWidth="1"/>
    <col min="8445" max="8448" width="9.140625" style="602"/>
    <col min="8449" max="8449" width="22.7109375" style="602" customWidth="1"/>
    <col min="8450" max="8450" width="13.5703125" style="602" customWidth="1"/>
    <col min="8451" max="8451" width="12.5703125" style="602" customWidth="1"/>
    <col min="8452" max="8452" width="13" style="602" customWidth="1"/>
    <col min="8453" max="8453" width="15.85546875" style="602" customWidth="1"/>
    <col min="8454" max="8454" width="12" style="602" customWidth="1"/>
    <col min="8455" max="8455" width="12.7109375" style="602" customWidth="1"/>
    <col min="8456" max="8456" width="12.28515625" style="602" customWidth="1"/>
    <col min="8457" max="8457" width="12.85546875" style="602" customWidth="1"/>
    <col min="8458" max="8458" width="12.28515625" style="602" customWidth="1"/>
    <col min="8459" max="8459" width="11.42578125" style="602" customWidth="1"/>
    <col min="8460" max="8681" width="9.140625" style="602"/>
    <col min="8682" max="8682" width="17.7109375" style="602" customWidth="1"/>
    <col min="8683" max="8683" width="9.85546875" style="602" customWidth="1"/>
    <col min="8684" max="8684" width="10" style="602" customWidth="1"/>
    <col min="8685" max="8685" width="12.140625" style="602" customWidth="1"/>
    <col min="8686" max="8686" width="13.140625" style="602" customWidth="1"/>
    <col min="8687" max="8687" width="9.140625" style="602"/>
    <col min="8688" max="8688" width="9.85546875" style="602" customWidth="1"/>
    <col min="8689" max="8689" width="11.42578125" style="602" customWidth="1"/>
    <col min="8690" max="8691" width="9.140625" style="602"/>
    <col min="8692" max="8692" width="10.42578125" style="602" customWidth="1"/>
    <col min="8693" max="8693" width="7.85546875" style="602" customWidth="1"/>
    <col min="8694" max="8694" width="9.140625" style="602"/>
    <col min="8695" max="8695" width="11.42578125" style="602" customWidth="1"/>
    <col min="8696" max="8696" width="9.140625" style="602"/>
    <col min="8697" max="8698" width="12" style="602" customWidth="1"/>
    <col min="8699" max="8699" width="8.7109375" style="602" customWidth="1"/>
    <col min="8700" max="8700" width="9.42578125" style="602" customWidth="1"/>
    <col min="8701" max="8704" width="9.140625" style="602"/>
    <col min="8705" max="8705" width="22.7109375" style="602" customWidth="1"/>
    <col min="8706" max="8706" width="13.5703125" style="602" customWidth="1"/>
    <col min="8707" max="8707" width="12.5703125" style="602" customWidth="1"/>
    <col min="8708" max="8708" width="13" style="602" customWidth="1"/>
    <col min="8709" max="8709" width="15.85546875" style="602" customWidth="1"/>
    <col min="8710" max="8710" width="12" style="602" customWidth="1"/>
    <col min="8711" max="8711" width="12.7109375" style="602" customWidth="1"/>
    <col min="8712" max="8712" width="12.28515625" style="602" customWidth="1"/>
    <col min="8713" max="8713" width="12.85546875" style="602" customWidth="1"/>
    <col min="8714" max="8714" width="12.28515625" style="602" customWidth="1"/>
    <col min="8715" max="8715" width="11.42578125" style="602" customWidth="1"/>
    <col min="8716" max="8937" width="9.140625" style="602"/>
    <col min="8938" max="8938" width="17.7109375" style="602" customWidth="1"/>
    <col min="8939" max="8939" width="9.85546875" style="602" customWidth="1"/>
    <col min="8940" max="8940" width="10" style="602" customWidth="1"/>
    <col min="8941" max="8941" width="12.140625" style="602" customWidth="1"/>
    <col min="8942" max="8942" width="13.140625" style="602" customWidth="1"/>
    <col min="8943" max="8943" width="9.140625" style="602"/>
    <col min="8944" max="8944" width="9.85546875" style="602" customWidth="1"/>
    <col min="8945" max="8945" width="11.42578125" style="602" customWidth="1"/>
    <col min="8946" max="8947" width="9.140625" style="602"/>
    <col min="8948" max="8948" width="10.42578125" style="602" customWidth="1"/>
    <col min="8949" max="8949" width="7.85546875" style="602" customWidth="1"/>
    <col min="8950" max="8950" width="9.140625" style="602"/>
    <col min="8951" max="8951" width="11.42578125" style="602" customWidth="1"/>
    <col min="8952" max="8952" width="9.140625" style="602"/>
    <col min="8953" max="8954" width="12" style="602" customWidth="1"/>
    <col min="8955" max="8955" width="8.7109375" style="602" customWidth="1"/>
    <col min="8956" max="8956" width="9.42578125" style="602" customWidth="1"/>
    <col min="8957" max="8960" width="9.140625" style="602"/>
    <col min="8961" max="8961" width="22.7109375" style="602" customWidth="1"/>
    <col min="8962" max="8962" width="13.5703125" style="602" customWidth="1"/>
    <col min="8963" max="8963" width="12.5703125" style="602" customWidth="1"/>
    <col min="8964" max="8964" width="13" style="602" customWidth="1"/>
    <col min="8965" max="8965" width="15.85546875" style="602" customWidth="1"/>
    <col min="8966" max="8966" width="12" style="602" customWidth="1"/>
    <col min="8967" max="8967" width="12.7109375" style="602" customWidth="1"/>
    <col min="8968" max="8968" width="12.28515625" style="602" customWidth="1"/>
    <col min="8969" max="8969" width="12.85546875" style="602" customWidth="1"/>
    <col min="8970" max="8970" width="12.28515625" style="602" customWidth="1"/>
    <col min="8971" max="8971" width="11.42578125" style="602" customWidth="1"/>
    <col min="8972" max="9193" width="9.140625" style="602"/>
    <col min="9194" max="9194" width="17.7109375" style="602" customWidth="1"/>
    <col min="9195" max="9195" width="9.85546875" style="602" customWidth="1"/>
    <col min="9196" max="9196" width="10" style="602" customWidth="1"/>
    <col min="9197" max="9197" width="12.140625" style="602" customWidth="1"/>
    <col min="9198" max="9198" width="13.140625" style="602" customWidth="1"/>
    <col min="9199" max="9199" width="9.140625" style="602"/>
    <col min="9200" max="9200" width="9.85546875" style="602" customWidth="1"/>
    <col min="9201" max="9201" width="11.42578125" style="602" customWidth="1"/>
    <col min="9202" max="9203" width="9.140625" style="602"/>
    <col min="9204" max="9204" width="10.42578125" style="602" customWidth="1"/>
    <col min="9205" max="9205" width="7.85546875" style="602" customWidth="1"/>
    <col min="9206" max="9206" width="9.140625" style="602"/>
    <col min="9207" max="9207" width="11.42578125" style="602" customWidth="1"/>
    <col min="9208" max="9208" width="9.140625" style="602"/>
    <col min="9209" max="9210" width="12" style="602" customWidth="1"/>
    <col min="9211" max="9211" width="8.7109375" style="602" customWidth="1"/>
    <col min="9212" max="9212" width="9.42578125" style="602" customWidth="1"/>
    <col min="9213" max="9216" width="9.140625" style="602"/>
    <col min="9217" max="9217" width="22.7109375" style="602" customWidth="1"/>
    <col min="9218" max="9218" width="13.5703125" style="602" customWidth="1"/>
    <col min="9219" max="9219" width="12.5703125" style="602" customWidth="1"/>
    <col min="9220" max="9220" width="13" style="602" customWidth="1"/>
    <col min="9221" max="9221" width="15.85546875" style="602" customWidth="1"/>
    <col min="9222" max="9222" width="12" style="602" customWidth="1"/>
    <col min="9223" max="9223" width="12.7109375" style="602" customWidth="1"/>
    <col min="9224" max="9224" width="12.28515625" style="602" customWidth="1"/>
    <col min="9225" max="9225" width="12.85546875" style="602" customWidth="1"/>
    <col min="9226" max="9226" width="12.28515625" style="602" customWidth="1"/>
    <col min="9227" max="9227" width="11.42578125" style="602" customWidth="1"/>
    <col min="9228" max="9449" width="9.140625" style="602"/>
    <col min="9450" max="9450" width="17.7109375" style="602" customWidth="1"/>
    <col min="9451" max="9451" width="9.85546875" style="602" customWidth="1"/>
    <col min="9452" max="9452" width="10" style="602" customWidth="1"/>
    <col min="9453" max="9453" width="12.140625" style="602" customWidth="1"/>
    <col min="9454" max="9454" width="13.140625" style="602" customWidth="1"/>
    <col min="9455" max="9455" width="9.140625" style="602"/>
    <col min="9456" max="9456" width="9.85546875" style="602" customWidth="1"/>
    <col min="9457" max="9457" width="11.42578125" style="602" customWidth="1"/>
    <col min="9458" max="9459" width="9.140625" style="602"/>
    <col min="9460" max="9460" width="10.42578125" style="602" customWidth="1"/>
    <col min="9461" max="9461" width="7.85546875" style="602" customWidth="1"/>
    <col min="9462" max="9462" width="9.140625" style="602"/>
    <col min="9463" max="9463" width="11.42578125" style="602" customWidth="1"/>
    <col min="9464" max="9464" width="9.140625" style="602"/>
    <col min="9465" max="9466" width="12" style="602" customWidth="1"/>
    <col min="9467" max="9467" width="8.7109375" style="602" customWidth="1"/>
    <col min="9468" max="9468" width="9.42578125" style="602" customWidth="1"/>
    <col min="9469" max="9472" width="9.140625" style="602"/>
    <col min="9473" max="9473" width="22.7109375" style="602" customWidth="1"/>
    <col min="9474" max="9474" width="13.5703125" style="602" customWidth="1"/>
    <col min="9475" max="9475" width="12.5703125" style="602" customWidth="1"/>
    <col min="9476" max="9476" width="13" style="602" customWidth="1"/>
    <col min="9477" max="9477" width="15.85546875" style="602" customWidth="1"/>
    <col min="9478" max="9478" width="12" style="602" customWidth="1"/>
    <col min="9479" max="9479" width="12.7109375" style="602" customWidth="1"/>
    <col min="9480" max="9480" width="12.28515625" style="602" customWidth="1"/>
    <col min="9481" max="9481" width="12.85546875" style="602" customWidth="1"/>
    <col min="9482" max="9482" width="12.28515625" style="602" customWidth="1"/>
    <col min="9483" max="9483" width="11.42578125" style="602" customWidth="1"/>
    <col min="9484" max="9705" width="9.140625" style="602"/>
    <col min="9706" max="9706" width="17.7109375" style="602" customWidth="1"/>
    <col min="9707" max="9707" width="9.85546875" style="602" customWidth="1"/>
    <col min="9708" max="9708" width="10" style="602" customWidth="1"/>
    <col min="9709" max="9709" width="12.140625" style="602" customWidth="1"/>
    <col min="9710" max="9710" width="13.140625" style="602" customWidth="1"/>
    <col min="9711" max="9711" width="9.140625" style="602"/>
    <col min="9712" max="9712" width="9.85546875" style="602" customWidth="1"/>
    <col min="9713" max="9713" width="11.42578125" style="602" customWidth="1"/>
    <col min="9714" max="9715" width="9.140625" style="602"/>
    <col min="9716" max="9716" width="10.42578125" style="602" customWidth="1"/>
    <col min="9717" max="9717" width="7.85546875" style="602" customWidth="1"/>
    <col min="9718" max="9718" width="9.140625" style="602"/>
    <col min="9719" max="9719" width="11.42578125" style="602" customWidth="1"/>
    <col min="9720" max="9720" width="9.140625" style="602"/>
    <col min="9721" max="9722" width="12" style="602" customWidth="1"/>
    <col min="9723" max="9723" width="8.7109375" style="602" customWidth="1"/>
    <col min="9724" max="9724" width="9.42578125" style="602" customWidth="1"/>
    <col min="9725" max="9728" width="9.140625" style="602"/>
    <col min="9729" max="9729" width="22.7109375" style="602" customWidth="1"/>
    <col min="9730" max="9730" width="13.5703125" style="602" customWidth="1"/>
    <col min="9731" max="9731" width="12.5703125" style="602" customWidth="1"/>
    <col min="9732" max="9732" width="13" style="602" customWidth="1"/>
    <col min="9733" max="9733" width="15.85546875" style="602" customWidth="1"/>
    <col min="9734" max="9734" width="12" style="602" customWidth="1"/>
    <col min="9735" max="9735" width="12.7109375" style="602" customWidth="1"/>
    <col min="9736" max="9736" width="12.28515625" style="602" customWidth="1"/>
    <col min="9737" max="9737" width="12.85546875" style="602" customWidth="1"/>
    <col min="9738" max="9738" width="12.28515625" style="602" customWidth="1"/>
    <col min="9739" max="9739" width="11.42578125" style="602" customWidth="1"/>
    <col min="9740" max="9961" width="9.140625" style="602"/>
    <col min="9962" max="9962" width="17.7109375" style="602" customWidth="1"/>
    <col min="9963" max="9963" width="9.85546875" style="602" customWidth="1"/>
    <col min="9964" max="9964" width="10" style="602" customWidth="1"/>
    <col min="9965" max="9965" width="12.140625" style="602" customWidth="1"/>
    <col min="9966" max="9966" width="13.140625" style="602" customWidth="1"/>
    <col min="9967" max="9967" width="9.140625" style="602"/>
    <col min="9968" max="9968" width="9.85546875" style="602" customWidth="1"/>
    <col min="9969" max="9969" width="11.42578125" style="602" customWidth="1"/>
    <col min="9970" max="9971" width="9.140625" style="602"/>
    <col min="9972" max="9972" width="10.42578125" style="602" customWidth="1"/>
    <col min="9973" max="9973" width="7.85546875" style="602" customWidth="1"/>
    <col min="9974" max="9974" width="9.140625" style="602"/>
    <col min="9975" max="9975" width="11.42578125" style="602" customWidth="1"/>
    <col min="9976" max="9976" width="9.140625" style="602"/>
    <col min="9977" max="9978" width="12" style="602" customWidth="1"/>
    <col min="9979" max="9979" width="8.7109375" style="602" customWidth="1"/>
    <col min="9980" max="9980" width="9.42578125" style="602" customWidth="1"/>
    <col min="9981" max="9984" width="9.140625" style="602"/>
    <col min="9985" max="9985" width="22.7109375" style="602" customWidth="1"/>
    <col min="9986" max="9986" width="13.5703125" style="602" customWidth="1"/>
    <col min="9987" max="9987" width="12.5703125" style="602" customWidth="1"/>
    <col min="9988" max="9988" width="13" style="602" customWidth="1"/>
    <col min="9989" max="9989" width="15.85546875" style="602" customWidth="1"/>
    <col min="9990" max="9990" width="12" style="602" customWidth="1"/>
    <col min="9991" max="9991" width="12.7109375" style="602" customWidth="1"/>
    <col min="9992" max="9992" width="12.28515625" style="602" customWidth="1"/>
    <col min="9993" max="9993" width="12.85546875" style="602" customWidth="1"/>
    <col min="9994" max="9994" width="12.28515625" style="602" customWidth="1"/>
    <col min="9995" max="9995" width="11.42578125" style="602" customWidth="1"/>
    <col min="9996" max="10217" width="9.140625" style="602"/>
    <col min="10218" max="10218" width="17.7109375" style="602" customWidth="1"/>
    <col min="10219" max="10219" width="9.85546875" style="602" customWidth="1"/>
    <col min="10220" max="10220" width="10" style="602" customWidth="1"/>
    <col min="10221" max="10221" width="12.140625" style="602" customWidth="1"/>
    <col min="10222" max="10222" width="13.140625" style="602" customWidth="1"/>
    <col min="10223" max="10223" width="9.140625" style="602"/>
    <col min="10224" max="10224" width="9.85546875" style="602" customWidth="1"/>
    <col min="10225" max="10225" width="11.42578125" style="602" customWidth="1"/>
    <col min="10226" max="10227" width="9.140625" style="602"/>
    <col min="10228" max="10228" width="10.42578125" style="602" customWidth="1"/>
    <col min="10229" max="10229" width="7.85546875" style="602" customWidth="1"/>
    <col min="10230" max="10230" width="9.140625" style="602"/>
    <col min="10231" max="10231" width="11.42578125" style="602" customWidth="1"/>
    <col min="10232" max="10232" width="9.140625" style="602"/>
    <col min="10233" max="10234" width="12" style="602" customWidth="1"/>
    <col min="10235" max="10235" width="8.7109375" style="602" customWidth="1"/>
    <col min="10236" max="10236" width="9.42578125" style="602" customWidth="1"/>
    <col min="10237" max="10240" width="9.140625" style="602"/>
    <col min="10241" max="10241" width="22.7109375" style="602" customWidth="1"/>
    <col min="10242" max="10242" width="13.5703125" style="602" customWidth="1"/>
    <col min="10243" max="10243" width="12.5703125" style="602" customWidth="1"/>
    <col min="10244" max="10244" width="13" style="602" customWidth="1"/>
    <col min="10245" max="10245" width="15.85546875" style="602" customWidth="1"/>
    <col min="10246" max="10246" width="12" style="602" customWidth="1"/>
    <col min="10247" max="10247" width="12.7109375" style="602" customWidth="1"/>
    <col min="10248" max="10248" width="12.28515625" style="602" customWidth="1"/>
    <col min="10249" max="10249" width="12.85546875" style="602" customWidth="1"/>
    <col min="10250" max="10250" width="12.28515625" style="602" customWidth="1"/>
    <col min="10251" max="10251" width="11.42578125" style="602" customWidth="1"/>
    <col min="10252" max="10473" width="9.140625" style="602"/>
    <col min="10474" max="10474" width="17.7109375" style="602" customWidth="1"/>
    <col min="10475" max="10475" width="9.85546875" style="602" customWidth="1"/>
    <col min="10476" max="10476" width="10" style="602" customWidth="1"/>
    <col min="10477" max="10477" width="12.140625" style="602" customWidth="1"/>
    <col min="10478" max="10478" width="13.140625" style="602" customWidth="1"/>
    <col min="10479" max="10479" width="9.140625" style="602"/>
    <col min="10480" max="10480" width="9.85546875" style="602" customWidth="1"/>
    <col min="10481" max="10481" width="11.42578125" style="602" customWidth="1"/>
    <col min="10482" max="10483" width="9.140625" style="602"/>
    <col min="10484" max="10484" width="10.42578125" style="602" customWidth="1"/>
    <col min="10485" max="10485" width="7.85546875" style="602" customWidth="1"/>
    <col min="10486" max="10486" width="9.140625" style="602"/>
    <col min="10487" max="10487" width="11.42578125" style="602" customWidth="1"/>
    <col min="10488" max="10488" width="9.140625" style="602"/>
    <col min="10489" max="10490" width="12" style="602" customWidth="1"/>
    <col min="10491" max="10491" width="8.7109375" style="602" customWidth="1"/>
    <col min="10492" max="10492" width="9.42578125" style="602" customWidth="1"/>
    <col min="10493" max="10496" width="9.140625" style="602"/>
    <col min="10497" max="10497" width="22.7109375" style="602" customWidth="1"/>
    <col min="10498" max="10498" width="13.5703125" style="602" customWidth="1"/>
    <col min="10499" max="10499" width="12.5703125" style="602" customWidth="1"/>
    <col min="10500" max="10500" width="13" style="602" customWidth="1"/>
    <col min="10501" max="10501" width="15.85546875" style="602" customWidth="1"/>
    <col min="10502" max="10502" width="12" style="602" customWidth="1"/>
    <col min="10503" max="10503" width="12.7109375" style="602" customWidth="1"/>
    <col min="10504" max="10504" width="12.28515625" style="602" customWidth="1"/>
    <col min="10505" max="10505" width="12.85546875" style="602" customWidth="1"/>
    <col min="10506" max="10506" width="12.28515625" style="602" customWidth="1"/>
    <col min="10507" max="10507" width="11.42578125" style="602" customWidth="1"/>
    <col min="10508" max="10729" width="9.140625" style="602"/>
    <col min="10730" max="10730" width="17.7109375" style="602" customWidth="1"/>
    <col min="10731" max="10731" width="9.85546875" style="602" customWidth="1"/>
    <col min="10732" max="10732" width="10" style="602" customWidth="1"/>
    <col min="10733" max="10733" width="12.140625" style="602" customWidth="1"/>
    <col min="10734" max="10734" width="13.140625" style="602" customWidth="1"/>
    <col min="10735" max="10735" width="9.140625" style="602"/>
    <col min="10736" max="10736" width="9.85546875" style="602" customWidth="1"/>
    <col min="10737" max="10737" width="11.42578125" style="602" customWidth="1"/>
    <col min="10738" max="10739" width="9.140625" style="602"/>
    <col min="10740" max="10740" width="10.42578125" style="602" customWidth="1"/>
    <col min="10741" max="10741" width="7.85546875" style="602" customWidth="1"/>
    <col min="10742" max="10742" width="9.140625" style="602"/>
    <col min="10743" max="10743" width="11.42578125" style="602" customWidth="1"/>
    <col min="10744" max="10744" width="9.140625" style="602"/>
    <col min="10745" max="10746" width="12" style="602" customWidth="1"/>
    <col min="10747" max="10747" width="8.7109375" style="602" customWidth="1"/>
    <col min="10748" max="10748" width="9.42578125" style="602" customWidth="1"/>
    <col min="10749" max="10752" width="9.140625" style="602"/>
    <col min="10753" max="10753" width="22.7109375" style="602" customWidth="1"/>
    <col min="10754" max="10754" width="13.5703125" style="602" customWidth="1"/>
    <col min="10755" max="10755" width="12.5703125" style="602" customWidth="1"/>
    <col min="10756" max="10756" width="13" style="602" customWidth="1"/>
    <col min="10757" max="10757" width="15.85546875" style="602" customWidth="1"/>
    <col min="10758" max="10758" width="12" style="602" customWidth="1"/>
    <col min="10759" max="10759" width="12.7109375" style="602" customWidth="1"/>
    <col min="10760" max="10760" width="12.28515625" style="602" customWidth="1"/>
    <col min="10761" max="10761" width="12.85546875" style="602" customWidth="1"/>
    <col min="10762" max="10762" width="12.28515625" style="602" customWidth="1"/>
    <col min="10763" max="10763" width="11.42578125" style="602" customWidth="1"/>
    <col min="10764" max="10985" width="9.140625" style="602"/>
    <col min="10986" max="10986" width="17.7109375" style="602" customWidth="1"/>
    <col min="10987" max="10987" width="9.85546875" style="602" customWidth="1"/>
    <col min="10988" max="10988" width="10" style="602" customWidth="1"/>
    <col min="10989" max="10989" width="12.140625" style="602" customWidth="1"/>
    <col min="10990" max="10990" width="13.140625" style="602" customWidth="1"/>
    <col min="10991" max="10991" width="9.140625" style="602"/>
    <col min="10992" max="10992" width="9.85546875" style="602" customWidth="1"/>
    <col min="10993" max="10993" width="11.42578125" style="602" customWidth="1"/>
    <col min="10994" max="10995" width="9.140625" style="602"/>
    <col min="10996" max="10996" width="10.42578125" style="602" customWidth="1"/>
    <col min="10997" max="10997" width="7.85546875" style="602" customWidth="1"/>
    <col min="10998" max="10998" width="9.140625" style="602"/>
    <col min="10999" max="10999" width="11.42578125" style="602" customWidth="1"/>
    <col min="11000" max="11000" width="9.140625" style="602"/>
    <col min="11001" max="11002" width="12" style="602" customWidth="1"/>
    <col min="11003" max="11003" width="8.7109375" style="602" customWidth="1"/>
    <col min="11004" max="11004" width="9.42578125" style="602" customWidth="1"/>
    <col min="11005" max="11008" width="9.140625" style="602"/>
    <col min="11009" max="11009" width="22.7109375" style="602" customWidth="1"/>
    <col min="11010" max="11010" width="13.5703125" style="602" customWidth="1"/>
    <col min="11011" max="11011" width="12.5703125" style="602" customWidth="1"/>
    <col min="11012" max="11012" width="13" style="602" customWidth="1"/>
    <col min="11013" max="11013" width="15.85546875" style="602" customWidth="1"/>
    <col min="11014" max="11014" width="12" style="602" customWidth="1"/>
    <col min="11015" max="11015" width="12.7109375" style="602" customWidth="1"/>
    <col min="11016" max="11016" width="12.28515625" style="602" customWidth="1"/>
    <col min="11017" max="11017" width="12.85546875" style="602" customWidth="1"/>
    <col min="11018" max="11018" width="12.28515625" style="602" customWidth="1"/>
    <col min="11019" max="11019" width="11.42578125" style="602" customWidth="1"/>
    <col min="11020" max="11241" width="9.140625" style="602"/>
    <col min="11242" max="11242" width="17.7109375" style="602" customWidth="1"/>
    <col min="11243" max="11243" width="9.85546875" style="602" customWidth="1"/>
    <col min="11244" max="11244" width="10" style="602" customWidth="1"/>
    <col min="11245" max="11245" width="12.140625" style="602" customWidth="1"/>
    <col min="11246" max="11246" width="13.140625" style="602" customWidth="1"/>
    <col min="11247" max="11247" width="9.140625" style="602"/>
    <col min="11248" max="11248" width="9.85546875" style="602" customWidth="1"/>
    <col min="11249" max="11249" width="11.42578125" style="602" customWidth="1"/>
    <col min="11250" max="11251" width="9.140625" style="602"/>
    <col min="11252" max="11252" width="10.42578125" style="602" customWidth="1"/>
    <col min="11253" max="11253" width="7.85546875" style="602" customWidth="1"/>
    <col min="11254" max="11254" width="9.140625" style="602"/>
    <col min="11255" max="11255" width="11.42578125" style="602" customWidth="1"/>
    <col min="11256" max="11256" width="9.140625" style="602"/>
    <col min="11257" max="11258" width="12" style="602" customWidth="1"/>
    <col min="11259" max="11259" width="8.7109375" style="602" customWidth="1"/>
    <col min="11260" max="11260" width="9.42578125" style="602" customWidth="1"/>
    <col min="11261" max="11264" width="9.140625" style="602"/>
    <col min="11265" max="11265" width="22.7109375" style="602" customWidth="1"/>
    <col min="11266" max="11266" width="13.5703125" style="602" customWidth="1"/>
    <col min="11267" max="11267" width="12.5703125" style="602" customWidth="1"/>
    <col min="11268" max="11268" width="13" style="602" customWidth="1"/>
    <col min="11269" max="11269" width="15.85546875" style="602" customWidth="1"/>
    <col min="11270" max="11270" width="12" style="602" customWidth="1"/>
    <col min="11271" max="11271" width="12.7109375" style="602" customWidth="1"/>
    <col min="11272" max="11272" width="12.28515625" style="602" customWidth="1"/>
    <col min="11273" max="11273" width="12.85546875" style="602" customWidth="1"/>
    <col min="11274" max="11274" width="12.28515625" style="602" customWidth="1"/>
    <col min="11275" max="11275" width="11.42578125" style="602" customWidth="1"/>
    <col min="11276" max="11497" width="9.140625" style="602"/>
    <col min="11498" max="11498" width="17.7109375" style="602" customWidth="1"/>
    <col min="11499" max="11499" width="9.85546875" style="602" customWidth="1"/>
    <col min="11500" max="11500" width="10" style="602" customWidth="1"/>
    <col min="11501" max="11501" width="12.140625" style="602" customWidth="1"/>
    <col min="11502" max="11502" width="13.140625" style="602" customWidth="1"/>
    <col min="11503" max="11503" width="9.140625" style="602"/>
    <col min="11504" max="11504" width="9.85546875" style="602" customWidth="1"/>
    <col min="11505" max="11505" width="11.42578125" style="602" customWidth="1"/>
    <col min="11506" max="11507" width="9.140625" style="602"/>
    <col min="11508" max="11508" width="10.42578125" style="602" customWidth="1"/>
    <col min="11509" max="11509" width="7.85546875" style="602" customWidth="1"/>
    <col min="11510" max="11510" width="9.140625" style="602"/>
    <col min="11511" max="11511" width="11.42578125" style="602" customWidth="1"/>
    <col min="11512" max="11512" width="9.140625" style="602"/>
    <col min="11513" max="11514" width="12" style="602" customWidth="1"/>
    <col min="11515" max="11515" width="8.7109375" style="602" customWidth="1"/>
    <col min="11516" max="11516" width="9.42578125" style="602" customWidth="1"/>
    <col min="11517" max="11520" width="9.140625" style="602"/>
    <col min="11521" max="11521" width="22.7109375" style="602" customWidth="1"/>
    <col min="11522" max="11522" width="13.5703125" style="602" customWidth="1"/>
    <col min="11523" max="11523" width="12.5703125" style="602" customWidth="1"/>
    <col min="11524" max="11524" width="13" style="602" customWidth="1"/>
    <col min="11525" max="11525" width="15.85546875" style="602" customWidth="1"/>
    <col min="11526" max="11526" width="12" style="602" customWidth="1"/>
    <col min="11527" max="11527" width="12.7109375" style="602" customWidth="1"/>
    <col min="11528" max="11528" width="12.28515625" style="602" customWidth="1"/>
    <col min="11529" max="11529" width="12.85546875" style="602" customWidth="1"/>
    <col min="11530" max="11530" width="12.28515625" style="602" customWidth="1"/>
    <col min="11531" max="11531" width="11.42578125" style="602" customWidth="1"/>
    <col min="11532" max="11753" width="9.140625" style="602"/>
    <col min="11754" max="11754" width="17.7109375" style="602" customWidth="1"/>
    <col min="11755" max="11755" width="9.85546875" style="602" customWidth="1"/>
    <col min="11756" max="11756" width="10" style="602" customWidth="1"/>
    <col min="11757" max="11757" width="12.140625" style="602" customWidth="1"/>
    <col min="11758" max="11758" width="13.140625" style="602" customWidth="1"/>
    <col min="11759" max="11759" width="9.140625" style="602"/>
    <col min="11760" max="11760" width="9.85546875" style="602" customWidth="1"/>
    <col min="11761" max="11761" width="11.42578125" style="602" customWidth="1"/>
    <col min="11762" max="11763" width="9.140625" style="602"/>
    <col min="11764" max="11764" width="10.42578125" style="602" customWidth="1"/>
    <col min="11765" max="11765" width="7.85546875" style="602" customWidth="1"/>
    <col min="11766" max="11766" width="9.140625" style="602"/>
    <col min="11767" max="11767" width="11.42578125" style="602" customWidth="1"/>
    <col min="11768" max="11768" width="9.140625" style="602"/>
    <col min="11769" max="11770" width="12" style="602" customWidth="1"/>
    <col min="11771" max="11771" width="8.7109375" style="602" customWidth="1"/>
    <col min="11772" max="11772" width="9.42578125" style="602" customWidth="1"/>
    <col min="11773" max="11776" width="9.140625" style="602"/>
    <col min="11777" max="11777" width="22.7109375" style="602" customWidth="1"/>
    <col min="11778" max="11778" width="13.5703125" style="602" customWidth="1"/>
    <col min="11779" max="11779" width="12.5703125" style="602" customWidth="1"/>
    <col min="11780" max="11780" width="13" style="602" customWidth="1"/>
    <col min="11781" max="11781" width="15.85546875" style="602" customWidth="1"/>
    <col min="11782" max="11782" width="12" style="602" customWidth="1"/>
    <col min="11783" max="11783" width="12.7109375" style="602" customWidth="1"/>
    <col min="11784" max="11784" width="12.28515625" style="602" customWidth="1"/>
    <col min="11785" max="11785" width="12.85546875" style="602" customWidth="1"/>
    <col min="11786" max="11786" width="12.28515625" style="602" customWidth="1"/>
    <col min="11787" max="11787" width="11.42578125" style="602" customWidth="1"/>
    <col min="11788" max="12009" width="9.140625" style="602"/>
    <col min="12010" max="12010" width="17.7109375" style="602" customWidth="1"/>
    <col min="12011" max="12011" width="9.85546875" style="602" customWidth="1"/>
    <col min="12012" max="12012" width="10" style="602" customWidth="1"/>
    <col min="12013" max="12013" width="12.140625" style="602" customWidth="1"/>
    <col min="12014" max="12014" width="13.140625" style="602" customWidth="1"/>
    <col min="12015" max="12015" width="9.140625" style="602"/>
    <col min="12016" max="12016" width="9.85546875" style="602" customWidth="1"/>
    <col min="12017" max="12017" width="11.42578125" style="602" customWidth="1"/>
    <col min="12018" max="12019" width="9.140625" style="602"/>
    <col min="12020" max="12020" width="10.42578125" style="602" customWidth="1"/>
    <col min="12021" max="12021" width="7.85546875" style="602" customWidth="1"/>
    <col min="12022" max="12022" width="9.140625" style="602"/>
    <col min="12023" max="12023" width="11.42578125" style="602" customWidth="1"/>
    <col min="12024" max="12024" width="9.140625" style="602"/>
    <col min="12025" max="12026" width="12" style="602" customWidth="1"/>
    <col min="12027" max="12027" width="8.7109375" style="602" customWidth="1"/>
    <col min="12028" max="12028" width="9.42578125" style="602" customWidth="1"/>
    <col min="12029" max="12032" width="9.140625" style="602"/>
    <col min="12033" max="12033" width="22.7109375" style="602" customWidth="1"/>
    <col min="12034" max="12034" width="13.5703125" style="602" customWidth="1"/>
    <col min="12035" max="12035" width="12.5703125" style="602" customWidth="1"/>
    <col min="12036" max="12036" width="13" style="602" customWidth="1"/>
    <col min="12037" max="12037" width="15.85546875" style="602" customWidth="1"/>
    <col min="12038" max="12038" width="12" style="602" customWidth="1"/>
    <col min="12039" max="12039" width="12.7109375" style="602" customWidth="1"/>
    <col min="12040" max="12040" width="12.28515625" style="602" customWidth="1"/>
    <col min="12041" max="12041" width="12.85546875" style="602" customWidth="1"/>
    <col min="12042" max="12042" width="12.28515625" style="602" customWidth="1"/>
    <col min="12043" max="12043" width="11.42578125" style="602" customWidth="1"/>
    <col min="12044" max="12265" width="9.140625" style="602"/>
    <col min="12266" max="12266" width="17.7109375" style="602" customWidth="1"/>
    <col min="12267" max="12267" width="9.85546875" style="602" customWidth="1"/>
    <col min="12268" max="12268" width="10" style="602" customWidth="1"/>
    <col min="12269" max="12269" width="12.140625" style="602" customWidth="1"/>
    <col min="12270" max="12270" width="13.140625" style="602" customWidth="1"/>
    <col min="12271" max="12271" width="9.140625" style="602"/>
    <col min="12272" max="12272" width="9.85546875" style="602" customWidth="1"/>
    <col min="12273" max="12273" width="11.42578125" style="602" customWidth="1"/>
    <col min="12274" max="12275" width="9.140625" style="602"/>
    <col min="12276" max="12276" width="10.42578125" style="602" customWidth="1"/>
    <col min="12277" max="12277" width="7.85546875" style="602" customWidth="1"/>
    <col min="12278" max="12278" width="9.140625" style="602"/>
    <col min="12279" max="12279" width="11.42578125" style="602" customWidth="1"/>
    <col min="12280" max="12280" width="9.140625" style="602"/>
    <col min="12281" max="12282" width="12" style="602" customWidth="1"/>
    <col min="12283" max="12283" width="8.7109375" style="602" customWidth="1"/>
    <col min="12284" max="12284" width="9.42578125" style="602" customWidth="1"/>
    <col min="12285" max="12288" width="9.140625" style="602"/>
    <col min="12289" max="12289" width="22.7109375" style="602" customWidth="1"/>
    <col min="12290" max="12290" width="13.5703125" style="602" customWidth="1"/>
    <col min="12291" max="12291" width="12.5703125" style="602" customWidth="1"/>
    <col min="12292" max="12292" width="13" style="602" customWidth="1"/>
    <col min="12293" max="12293" width="15.85546875" style="602" customWidth="1"/>
    <col min="12294" max="12294" width="12" style="602" customWidth="1"/>
    <col min="12295" max="12295" width="12.7109375" style="602" customWidth="1"/>
    <col min="12296" max="12296" width="12.28515625" style="602" customWidth="1"/>
    <col min="12297" max="12297" width="12.85546875" style="602" customWidth="1"/>
    <col min="12298" max="12298" width="12.28515625" style="602" customWidth="1"/>
    <col min="12299" max="12299" width="11.42578125" style="602" customWidth="1"/>
    <col min="12300" max="12521" width="9.140625" style="602"/>
    <col min="12522" max="12522" width="17.7109375" style="602" customWidth="1"/>
    <col min="12523" max="12523" width="9.85546875" style="602" customWidth="1"/>
    <col min="12524" max="12524" width="10" style="602" customWidth="1"/>
    <col min="12525" max="12525" width="12.140625" style="602" customWidth="1"/>
    <col min="12526" max="12526" width="13.140625" style="602" customWidth="1"/>
    <col min="12527" max="12527" width="9.140625" style="602"/>
    <col min="12528" max="12528" width="9.85546875" style="602" customWidth="1"/>
    <col min="12529" max="12529" width="11.42578125" style="602" customWidth="1"/>
    <col min="12530" max="12531" width="9.140625" style="602"/>
    <col min="12532" max="12532" width="10.42578125" style="602" customWidth="1"/>
    <col min="12533" max="12533" width="7.85546875" style="602" customWidth="1"/>
    <col min="12534" max="12534" width="9.140625" style="602"/>
    <col min="12535" max="12535" width="11.42578125" style="602" customWidth="1"/>
    <col min="12536" max="12536" width="9.140625" style="602"/>
    <col min="12537" max="12538" width="12" style="602" customWidth="1"/>
    <col min="12539" max="12539" width="8.7109375" style="602" customWidth="1"/>
    <col min="12540" max="12540" width="9.42578125" style="602" customWidth="1"/>
    <col min="12541" max="12544" width="9.140625" style="602"/>
    <col min="12545" max="12545" width="22.7109375" style="602" customWidth="1"/>
    <col min="12546" max="12546" width="13.5703125" style="602" customWidth="1"/>
    <col min="12547" max="12547" width="12.5703125" style="602" customWidth="1"/>
    <col min="12548" max="12548" width="13" style="602" customWidth="1"/>
    <col min="12549" max="12549" width="15.85546875" style="602" customWidth="1"/>
    <col min="12550" max="12550" width="12" style="602" customWidth="1"/>
    <col min="12551" max="12551" width="12.7109375" style="602" customWidth="1"/>
    <col min="12552" max="12552" width="12.28515625" style="602" customWidth="1"/>
    <col min="12553" max="12553" width="12.85546875" style="602" customWidth="1"/>
    <col min="12554" max="12554" width="12.28515625" style="602" customWidth="1"/>
    <col min="12555" max="12555" width="11.42578125" style="602" customWidth="1"/>
    <col min="12556" max="12777" width="9.140625" style="602"/>
    <col min="12778" max="12778" width="17.7109375" style="602" customWidth="1"/>
    <col min="12779" max="12779" width="9.85546875" style="602" customWidth="1"/>
    <col min="12780" max="12780" width="10" style="602" customWidth="1"/>
    <col min="12781" max="12781" width="12.140625" style="602" customWidth="1"/>
    <col min="12782" max="12782" width="13.140625" style="602" customWidth="1"/>
    <col min="12783" max="12783" width="9.140625" style="602"/>
    <col min="12784" max="12784" width="9.85546875" style="602" customWidth="1"/>
    <col min="12785" max="12785" width="11.42578125" style="602" customWidth="1"/>
    <col min="12786" max="12787" width="9.140625" style="602"/>
    <col min="12788" max="12788" width="10.42578125" style="602" customWidth="1"/>
    <col min="12789" max="12789" width="7.85546875" style="602" customWidth="1"/>
    <col min="12790" max="12790" width="9.140625" style="602"/>
    <col min="12791" max="12791" width="11.42578125" style="602" customWidth="1"/>
    <col min="12792" max="12792" width="9.140625" style="602"/>
    <col min="12793" max="12794" width="12" style="602" customWidth="1"/>
    <col min="12795" max="12795" width="8.7109375" style="602" customWidth="1"/>
    <col min="12796" max="12796" width="9.42578125" style="602" customWidth="1"/>
    <col min="12797" max="12800" width="9.140625" style="602"/>
    <col min="12801" max="12801" width="22.7109375" style="602" customWidth="1"/>
    <col min="12802" max="12802" width="13.5703125" style="602" customWidth="1"/>
    <col min="12803" max="12803" width="12.5703125" style="602" customWidth="1"/>
    <col min="12804" max="12804" width="13" style="602" customWidth="1"/>
    <col min="12805" max="12805" width="15.85546875" style="602" customWidth="1"/>
    <col min="12806" max="12806" width="12" style="602" customWidth="1"/>
    <col min="12807" max="12807" width="12.7109375" style="602" customWidth="1"/>
    <col min="12808" max="12808" width="12.28515625" style="602" customWidth="1"/>
    <col min="12809" max="12809" width="12.85546875" style="602" customWidth="1"/>
    <col min="12810" max="12810" width="12.28515625" style="602" customWidth="1"/>
    <col min="12811" max="12811" width="11.42578125" style="602" customWidth="1"/>
    <col min="12812" max="13033" width="9.140625" style="602"/>
    <col min="13034" max="13034" width="17.7109375" style="602" customWidth="1"/>
    <col min="13035" max="13035" width="9.85546875" style="602" customWidth="1"/>
    <col min="13036" max="13036" width="10" style="602" customWidth="1"/>
    <col min="13037" max="13037" width="12.140625" style="602" customWidth="1"/>
    <col min="13038" max="13038" width="13.140625" style="602" customWidth="1"/>
    <col min="13039" max="13039" width="9.140625" style="602"/>
    <col min="13040" max="13040" width="9.85546875" style="602" customWidth="1"/>
    <col min="13041" max="13041" width="11.42578125" style="602" customWidth="1"/>
    <col min="13042" max="13043" width="9.140625" style="602"/>
    <col min="13044" max="13044" width="10.42578125" style="602" customWidth="1"/>
    <col min="13045" max="13045" width="7.85546875" style="602" customWidth="1"/>
    <col min="13046" max="13046" width="9.140625" style="602"/>
    <col min="13047" max="13047" width="11.42578125" style="602" customWidth="1"/>
    <col min="13048" max="13048" width="9.140625" style="602"/>
    <col min="13049" max="13050" width="12" style="602" customWidth="1"/>
    <col min="13051" max="13051" width="8.7109375" style="602" customWidth="1"/>
    <col min="13052" max="13052" width="9.42578125" style="602" customWidth="1"/>
    <col min="13053" max="13056" width="9.140625" style="602"/>
    <col min="13057" max="13057" width="22.7109375" style="602" customWidth="1"/>
    <col min="13058" max="13058" width="13.5703125" style="602" customWidth="1"/>
    <col min="13059" max="13059" width="12.5703125" style="602" customWidth="1"/>
    <col min="13060" max="13060" width="13" style="602" customWidth="1"/>
    <col min="13061" max="13061" width="15.85546875" style="602" customWidth="1"/>
    <col min="13062" max="13062" width="12" style="602" customWidth="1"/>
    <col min="13063" max="13063" width="12.7109375" style="602" customWidth="1"/>
    <col min="13064" max="13064" width="12.28515625" style="602" customWidth="1"/>
    <col min="13065" max="13065" width="12.85546875" style="602" customWidth="1"/>
    <col min="13066" max="13066" width="12.28515625" style="602" customWidth="1"/>
    <col min="13067" max="13067" width="11.42578125" style="602" customWidth="1"/>
    <col min="13068" max="13289" width="9.140625" style="602"/>
    <col min="13290" max="13290" width="17.7109375" style="602" customWidth="1"/>
    <col min="13291" max="13291" width="9.85546875" style="602" customWidth="1"/>
    <col min="13292" max="13292" width="10" style="602" customWidth="1"/>
    <col min="13293" max="13293" width="12.140625" style="602" customWidth="1"/>
    <col min="13294" max="13294" width="13.140625" style="602" customWidth="1"/>
    <col min="13295" max="13295" width="9.140625" style="602"/>
    <col min="13296" max="13296" width="9.85546875" style="602" customWidth="1"/>
    <col min="13297" max="13297" width="11.42578125" style="602" customWidth="1"/>
    <col min="13298" max="13299" width="9.140625" style="602"/>
    <col min="13300" max="13300" width="10.42578125" style="602" customWidth="1"/>
    <col min="13301" max="13301" width="7.85546875" style="602" customWidth="1"/>
    <col min="13302" max="13302" width="9.140625" style="602"/>
    <col min="13303" max="13303" width="11.42578125" style="602" customWidth="1"/>
    <col min="13304" max="13304" width="9.140625" style="602"/>
    <col min="13305" max="13306" width="12" style="602" customWidth="1"/>
    <col min="13307" max="13307" width="8.7109375" style="602" customWidth="1"/>
    <col min="13308" max="13308" width="9.42578125" style="602" customWidth="1"/>
    <col min="13309" max="13312" width="9.140625" style="602"/>
    <col min="13313" max="13313" width="22.7109375" style="602" customWidth="1"/>
    <col min="13314" max="13314" width="13.5703125" style="602" customWidth="1"/>
    <col min="13315" max="13315" width="12.5703125" style="602" customWidth="1"/>
    <col min="13316" max="13316" width="13" style="602" customWidth="1"/>
    <col min="13317" max="13317" width="15.85546875" style="602" customWidth="1"/>
    <col min="13318" max="13318" width="12" style="602" customWidth="1"/>
    <col min="13319" max="13319" width="12.7109375" style="602" customWidth="1"/>
    <col min="13320" max="13320" width="12.28515625" style="602" customWidth="1"/>
    <col min="13321" max="13321" width="12.85546875" style="602" customWidth="1"/>
    <col min="13322" max="13322" width="12.28515625" style="602" customWidth="1"/>
    <col min="13323" max="13323" width="11.42578125" style="602" customWidth="1"/>
    <col min="13324" max="13545" width="9.140625" style="602"/>
    <col min="13546" max="13546" width="17.7109375" style="602" customWidth="1"/>
    <col min="13547" max="13547" width="9.85546875" style="602" customWidth="1"/>
    <col min="13548" max="13548" width="10" style="602" customWidth="1"/>
    <col min="13549" max="13549" width="12.140625" style="602" customWidth="1"/>
    <col min="13550" max="13550" width="13.140625" style="602" customWidth="1"/>
    <col min="13551" max="13551" width="9.140625" style="602"/>
    <col min="13552" max="13552" width="9.85546875" style="602" customWidth="1"/>
    <col min="13553" max="13553" width="11.42578125" style="602" customWidth="1"/>
    <col min="13554" max="13555" width="9.140625" style="602"/>
    <col min="13556" max="13556" width="10.42578125" style="602" customWidth="1"/>
    <col min="13557" max="13557" width="7.85546875" style="602" customWidth="1"/>
    <col min="13558" max="13558" width="9.140625" style="602"/>
    <col min="13559" max="13559" width="11.42578125" style="602" customWidth="1"/>
    <col min="13560" max="13560" width="9.140625" style="602"/>
    <col min="13561" max="13562" width="12" style="602" customWidth="1"/>
    <col min="13563" max="13563" width="8.7109375" style="602" customWidth="1"/>
    <col min="13564" max="13564" width="9.42578125" style="602" customWidth="1"/>
    <col min="13565" max="13568" width="9.140625" style="602"/>
    <col min="13569" max="13569" width="22.7109375" style="602" customWidth="1"/>
    <col min="13570" max="13570" width="13.5703125" style="602" customWidth="1"/>
    <col min="13571" max="13571" width="12.5703125" style="602" customWidth="1"/>
    <col min="13572" max="13572" width="13" style="602" customWidth="1"/>
    <col min="13573" max="13573" width="15.85546875" style="602" customWidth="1"/>
    <col min="13574" max="13574" width="12" style="602" customWidth="1"/>
    <col min="13575" max="13575" width="12.7109375" style="602" customWidth="1"/>
    <col min="13576" max="13576" width="12.28515625" style="602" customWidth="1"/>
    <col min="13577" max="13577" width="12.85546875" style="602" customWidth="1"/>
    <col min="13578" max="13578" width="12.28515625" style="602" customWidth="1"/>
    <col min="13579" max="13579" width="11.42578125" style="602" customWidth="1"/>
    <col min="13580" max="13801" width="9.140625" style="602"/>
    <col min="13802" max="13802" width="17.7109375" style="602" customWidth="1"/>
    <col min="13803" max="13803" width="9.85546875" style="602" customWidth="1"/>
    <col min="13804" max="13804" width="10" style="602" customWidth="1"/>
    <col min="13805" max="13805" width="12.140625" style="602" customWidth="1"/>
    <col min="13806" max="13806" width="13.140625" style="602" customWidth="1"/>
    <col min="13807" max="13807" width="9.140625" style="602"/>
    <col min="13808" max="13808" width="9.85546875" style="602" customWidth="1"/>
    <col min="13809" max="13809" width="11.42578125" style="602" customWidth="1"/>
    <col min="13810" max="13811" width="9.140625" style="602"/>
    <col min="13812" max="13812" width="10.42578125" style="602" customWidth="1"/>
    <col min="13813" max="13813" width="7.85546875" style="602" customWidth="1"/>
    <col min="13814" max="13814" width="9.140625" style="602"/>
    <col min="13815" max="13815" width="11.42578125" style="602" customWidth="1"/>
    <col min="13816" max="13816" width="9.140625" style="602"/>
    <col min="13817" max="13818" width="12" style="602" customWidth="1"/>
    <col min="13819" max="13819" width="8.7109375" style="602" customWidth="1"/>
    <col min="13820" max="13820" width="9.42578125" style="602" customWidth="1"/>
    <col min="13821" max="13824" width="9.140625" style="602"/>
    <col min="13825" max="13825" width="22.7109375" style="602" customWidth="1"/>
    <col min="13826" max="13826" width="13.5703125" style="602" customWidth="1"/>
    <col min="13827" max="13827" width="12.5703125" style="602" customWidth="1"/>
    <col min="13828" max="13828" width="13" style="602" customWidth="1"/>
    <col min="13829" max="13829" width="15.85546875" style="602" customWidth="1"/>
    <col min="13830" max="13830" width="12" style="602" customWidth="1"/>
    <col min="13831" max="13831" width="12.7109375" style="602" customWidth="1"/>
    <col min="13832" max="13832" width="12.28515625" style="602" customWidth="1"/>
    <col min="13833" max="13833" width="12.85546875" style="602" customWidth="1"/>
    <col min="13834" max="13834" width="12.28515625" style="602" customWidth="1"/>
    <col min="13835" max="13835" width="11.42578125" style="602" customWidth="1"/>
    <col min="13836" max="14057" width="9.140625" style="602"/>
    <col min="14058" max="14058" width="17.7109375" style="602" customWidth="1"/>
    <col min="14059" max="14059" width="9.85546875" style="602" customWidth="1"/>
    <col min="14060" max="14060" width="10" style="602" customWidth="1"/>
    <col min="14061" max="14061" width="12.140625" style="602" customWidth="1"/>
    <col min="14062" max="14062" width="13.140625" style="602" customWidth="1"/>
    <col min="14063" max="14063" width="9.140625" style="602"/>
    <col min="14064" max="14064" width="9.85546875" style="602" customWidth="1"/>
    <col min="14065" max="14065" width="11.42578125" style="602" customWidth="1"/>
    <col min="14066" max="14067" width="9.140625" style="602"/>
    <col min="14068" max="14068" width="10.42578125" style="602" customWidth="1"/>
    <col min="14069" max="14069" width="7.85546875" style="602" customWidth="1"/>
    <col min="14070" max="14070" width="9.140625" style="602"/>
    <col min="14071" max="14071" width="11.42578125" style="602" customWidth="1"/>
    <col min="14072" max="14072" width="9.140625" style="602"/>
    <col min="14073" max="14074" width="12" style="602" customWidth="1"/>
    <col min="14075" max="14075" width="8.7109375" style="602" customWidth="1"/>
    <col min="14076" max="14076" width="9.42578125" style="602" customWidth="1"/>
    <col min="14077" max="14080" width="9.140625" style="602"/>
    <col min="14081" max="14081" width="22.7109375" style="602" customWidth="1"/>
    <col min="14082" max="14082" width="13.5703125" style="602" customWidth="1"/>
    <col min="14083" max="14083" width="12.5703125" style="602" customWidth="1"/>
    <col min="14084" max="14084" width="13" style="602" customWidth="1"/>
    <col min="14085" max="14085" width="15.85546875" style="602" customWidth="1"/>
    <col min="14086" max="14086" width="12" style="602" customWidth="1"/>
    <col min="14087" max="14087" width="12.7109375" style="602" customWidth="1"/>
    <col min="14088" max="14088" width="12.28515625" style="602" customWidth="1"/>
    <col min="14089" max="14089" width="12.85546875" style="602" customWidth="1"/>
    <col min="14090" max="14090" width="12.28515625" style="602" customWidth="1"/>
    <col min="14091" max="14091" width="11.42578125" style="602" customWidth="1"/>
    <col min="14092" max="14313" width="9.140625" style="602"/>
    <col min="14314" max="14314" width="17.7109375" style="602" customWidth="1"/>
    <col min="14315" max="14315" width="9.85546875" style="602" customWidth="1"/>
    <col min="14316" max="14316" width="10" style="602" customWidth="1"/>
    <col min="14317" max="14317" width="12.140625" style="602" customWidth="1"/>
    <col min="14318" max="14318" width="13.140625" style="602" customWidth="1"/>
    <col min="14319" max="14319" width="9.140625" style="602"/>
    <col min="14320" max="14320" width="9.85546875" style="602" customWidth="1"/>
    <col min="14321" max="14321" width="11.42578125" style="602" customWidth="1"/>
    <col min="14322" max="14323" width="9.140625" style="602"/>
    <col min="14324" max="14324" width="10.42578125" style="602" customWidth="1"/>
    <col min="14325" max="14325" width="7.85546875" style="602" customWidth="1"/>
    <col min="14326" max="14326" width="9.140625" style="602"/>
    <col min="14327" max="14327" width="11.42578125" style="602" customWidth="1"/>
    <col min="14328" max="14328" width="9.140625" style="602"/>
    <col min="14329" max="14330" width="12" style="602" customWidth="1"/>
    <col min="14331" max="14331" width="8.7109375" style="602" customWidth="1"/>
    <col min="14332" max="14332" width="9.42578125" style="602" customWidth="1"/>
    <col min="14333" max="14336" width="9.140625" style="602"/>
    <col min="14337" max="14337" width="22.7109375" style="602" customWidth="1"/>
    <col min="14338" max="14338" width="13.5703125" style="602" customWidth="1"/>
    <col min="14339" max="14339" width="12.5703125" style="602" customWidth="1"/>
    <col min="14340" max="14340" width="13" style="602" customWidth="1"/>
    <col min="14341" max="14341" width="15.85546875" style="602" customWidth="1"/>
    <col min="14342" max="14342" width="12" style="602" customWidth="1"/>
    <col min="14343" max="14343" width="12.7109375" style="602" customWidth="1"/>
    <col min="14344" max="14344" width="12.28515625" style="602" customWidth="1"/>
    <col min="14345" max="14345" width="12.85546875" style="602" customWidth="1"/>
    <col min="14346" max="14346" width="12.28515625" style="602" customWidth="1"/>
    <col min="14347" max="14347" width="11.42578125" style="602" customWidth="1"/>
    <col min="14348" max="14569" width="9.140625" style="602"/>
    <col min="14570" max="14570" width="17.7109375" style="602" customWidth="1"/>
    <col min="14571" max="14571" width="9.85546875" style="602" customWidth="1"/>
    <col min="14572" max="14572" width="10" style="602" customWidth="1"/>
    <col min="14573" max="14573" width="12.140625" style="602" customWidth="1"/>
    <col min="14574" max="14574" width="13.140625" style="602" customWidth="1"/>
    <col min="14575" max="14575" width="9.140625" style="602"/>
    <col min="14576" max="14576" width="9.85546875" style="602" customWidth="1"/>
    <col min="14577" max="14577" width="11.42578125" style="602" customWidth="1"/>
    <col min="14578" max="14579" width="9.140625" style="602"/>
    <col min="14580" max="14580" width="10.42578125" style="602" customWidth="1"/>
    <col min="14581" max="14581" width="7.85546875" style="602" customWidth="1"/>
    <col min="14582" max="14582" width="9.140625" style="602"/>
    <col min="14583" max="14583" width="11.42578125" style="602" customWidth="1"/>
    <col min="14584" max="14584" width="9.140625" style="602"/>
    <col min="14585" max="14586" width="12" style="602" customWidth="1"/>
    <col min="14587" max="14587" width="8.7109375" style="602" customWidth="1"/>
    <col min="14588" max="14588" width="9.42578125" style="602" customWidth="1"/>
    <col min="14589" max="14592" width="9.140625" style="602"/>
    <col min="14593" max="14593" width="22.7109375" style="602" customWidth="1"/>
    <col min="14594" max="14594" width="13.5703125" style="602" customWidth="1"/>
    <col min="14595" max="14595" width="12.5703125" style="602" customWidth="1"/>
    <col min="14596" max="14596" width="13" style="602" customWidth="1"/>
    <col min="14597" max="14597" width="15.85546875" style="602" customWidth="1"/>
    <col min="14598" max="14598" width="12" style="602" customWidth="1"/>
    <col min="14599" max="14599" width="12.7109375" style="602" customWidth="1"/>
    <col min="14600" max="14600" width="12.28515625" style="602" customWidth="1"/>
    <col min="14601" max="14601" width="12.85546875" style="602" customWidth="1"/>
    <col min="14602" max="14602" width="12.28515625" style="602" customWidth="1"/>
    <col min="14603" max="14603" width="11.42578125" style="602" customWidth="1"/>
    <col min="14604" max="14825" width="9.140625" style="602"/>
    <col min="14826" max="14826" width="17.7109375" style="602" customWidth="1"/>
    <col min="14827" max="14827" width="9.85546875" style="602" customWidth="1"/>
    <col min="14828" max="14828" width="10" style="602" customWidth="1"/>
    <col min="14829" max="14829" width="12.140625" style="602" customWidth="1"/>
    <col min="14830" max="14830" width="13.140625" style="602" customWidth="1"/>
    <col min="14831" max="14831" width="9.140625" style="602"/>
    <col min="14832" max="14832" width="9.85546875" style="602" customWidth="1"/>
    <col min="14833" max="14833" width="11.42578125" style="602" customWidth="1"/>
    <col min="14834" max="14835" width="9.140625" style="602"/>
    <col min="14836" max="14836" width="10.42578125" style="602" customWidth="1"/>
    <col min="14837" max="14837" width="7.85546875" style="602" customWidth="1"/>
    <col min="14838" max="14838" width="9.140625" style="602"/>
    <col min="14839" max="14839" width="11.42578125" style="602" customWidth="1"/>
    <col min="14840" max="14840" width="9.140625" style="602"/>
    <col min="14841" max="14842" width="12" style="602" customWidth="1"/>
    <col min="14843" max="14843" width="8.7109375" style="602" customWidth="1"/>
    <col min="14844" max="14844" width="9.42578125" style="602" customWidth="1"/>
    <col min="14845" max="14848" width="9.140625" style="602"/>
    <col min="14849" max="14849" width="22.7109375" style="602" customWidth="1"/>
    <col min="14850" max="14850" width="13.5703125" style="602" customWidth="1"/>
    <col min="14851" max="14851" width="12.5703125" style="602" customWidth="1"/>
    <col min="14852" max="14852" width="13" style="602" customWidth="1"/>
    <col min="14853" max="14853" width="15.85546875" style="602" customWidth="1"/>
    <col min="14854" max="14854" width="12" style="602" customWidth="1"/>
    <col min="14855" max="14855" width="12.7109375" style="602" customWidth="1"/>
    <col min="14856" max="14856" width="12.28515625" style="602" customWidth="1"/>
    <col min="14857" max="14857" width="12.85546875" style="602" customWidth="1"/>
    <col min="14858" max="14858" width="12.28515625" style="602" customWidth="1"/>
    <col min="14859" max="14859" width="11.42578125" style="602" customWidth="1"/>
    <col min="14860" max="15081" width="9.140625" style="602"/>
    <col min="15082" max="15082" width="17.7109375" style="602" customWidth="1"/>
    <col min="15083" max="15083" width="9.85546875" style="602" customWidth="1"/>
    <col min="15084" max="15084" width="10" style="602" customWidth="1"/>
    <col min="15085" max="15085" width="12.140625" style="602" customWidth="1"/>
    <col min="15086" max="15086" width="13.140625" style="602" customWidth="1"/>
    <col min="15087" max="15087" width="9.140625" style="602"/>
    <col min="15088" max="15088" width="9.85546875" style="602" customWidth="1"/>
    <col min="15089" max="15089" width="11.42578125" style="602" customWidth="1"/>
    <col min="15090" max="15091" width="9.140625" style="602"/>
    <col min="15092" max="15092" width="10.42578125" style="602" customWidth="1"/>
    <col min="15093" max="15093" width="7.85546875" style="602" customWidth="1"/>
    <col min="15094" max="15094" width="9.140625" style="602"/>
    <col min="15095" max="15095" width="11.42578125" style="602" customWidth="1"/>
    <col min="15096" max="15096" width="9.140625" style="602"/>
    <col min="15097" max="15098" width="12" style="602" customWidth="1"/>
    <col min="15099" max="15099" width="8.7109375" style="602" customWidth="1"/>
    <col min="15100" max="15100" width="9.42578125" style="602" customWidth="1"/>
    <col min="15101" max="15104" width="9.140625" style="602"/>
    <col min="15105" max="15105" width="22.7109375" style="602" customWidth="1"/>
    <col min="15106" max="15106" width="13.5703125" style="602" customWidth="1"/>
    <col min="15107" max="15107" width="12.5703125" style="602" customWidth="1"/>
    <col min="15108" max="15108" width="13" style="602" customWidth="1"/>
    <col min="15109" max="15109" width="15.85546875" style="602" customWidth="1"/>
    <col min="15110" max="15110" width="12" style="602" customWidth="1"/>
    <col min="15111" max="15111" width="12.7109375" style="602" customWidth="1"/>
    <col min="15112" max="15112" width="12.28515625" style="602" customWidth="1"/>
    <col min="15113" max="15113" width="12.85546875" style="602" customWidth="1"/>
    <col min="15114" max="15114" width="12.28515625" style="602" customWidth="1"/>
    <col min="15115" max="15115" width="11.42578125" style="602" customWidth="1"/>
    <col min="15116" max="15337" width="9.140625" style="602"/>
    <col min="15338" max="15338" width="17.7109375" style="602" customWidth="1"/>
    <col min="15339" max="15339" width="9.85546875" style="602" customWidth="1"/>
    <col min="15340" max="15340" width="10" style="602" customWidth="1"/>
    <col min="15341" max="15341" width="12.140625" style="602" customWidth="1"/>
    <col min="15342" max="15342" width="13.140625" style="602" customWidth="1"/>
    <col min="15343" max="15343" width="9.140625" style="602"/>
    <col min="15344" max="15344" width="9.85546875" style="602" customWidth="1"/>
    <col min="15345" max="15345" width="11.42578125" style="602" customWidth="1"/>
    <col min="15346" max="15347" width="9.140625" style="602"/>
    <col min="15348" max="15348" width="10.42578125" style="602" customWidth="1"/>
    <col min="15349" max="15349" width="7.85546875" style="602" customWidth="1"/>
    <col min="15350" max="15350" width="9.140625" style="602"/>
    <col min="15351" max="15351" width="11.42578125" style="602" customWidth="1"/>
    <col min="15352" max="15352" width="9.140625" style="602"/>
    <col min="15353" max="15354" width="12" style="602" customWidth="1"/>
    <col min="15355" max="15355" width="8.7109375" style="602" customWidth="1"/>
    <col min="15356" max="15356" width="9.42578125" style="602" customWidth="1"/>
    <col min="15357" max="15360" width="9.140625" style="602"/>
    <col min="15361" max="15361" width="22.7109375" style="602" customWidth="1"/>
    <col min="15362" max="15362" width="13.5703125" style="602" customWidth="1"/>
    <col min="15363" max="15363" width="12.5703125" style="602" customWidth="1"/>
    <col min="15364" max="15364" width="13" style="602" customWidth="1"/>
    <col min="15365" max="15365" width="15.85546875" style="602" customWidth="1"/>
    <col min="15366" max="15366" width="12" style="602" customWidth="1"/>
    <col min="15367" max="15367" width="12.7109375" style="602" customWidth="1"/>
    <col min="15368" max="15368" width="12.28515625" style="602" customWidth="1"/>
    <col min="15369" max="15369" width="12.85546875" style="602" customWidth="1"/>
    <col min="15370" max="15370" width="12.28515625" style="602" customWidth="1"/>
    <col min="15371" max="15371" width="11.42578125" style="602" customWidth="1"/>
    <col min="15372" max="15593" width="9.140625" style="602"/>
    <col min="15594" max="15594" width="17.7109375" style="602" customWidth="1"/>
    <col min="15595" max="15595" width="9.85546875" style="602" customWidth="1"/>
    <col min="15596" max="15596" width="10" style="602" customWidth="1"/>
    <col min="15597" max="15597" width="12.140625" style="602" customWidth="1"/>
    <col min="15598" max="15598" width="13.140625" style="602" customWidth="1"/>
    <col min="15599" max="15599" width="9.140625" style="602"/>
    <col min="15600" max="15600" width="9.85546875" style="602" customWidth="1"/>
    <col min="15601" max="15601" width="11.42578125" style="602" customWidth="1"/>
    <col min="15602" max="15603" width="9.140625" style="602"/>
    <col min="15604" max="15604" width="10.42578125" style="602" customWidth="1"/>
    <col min="15605" max="15605" width="7.85546875" style="602" customWidth="1"/>
    <col min="15606" max="15606" width="9.140625" style="602"/>
    <col min="15607" max="15607" width="11.42578125" style="602" customWidth="1"/>
    <col min="15608" max="15608" width="9.140625" style="602"/>
    <col min="15609" max="15610" width="12" style="602" customWidth="1"/>
    <col min="15611" max="15611" width="8.7109375" style="602" customWidth="1"/>
    <col min="15612" max="15612" width="9.42578125" style="602" customWidth="1"/>
    <col min="15613" max="15616" width="9.140625" style="602"/>
    <col min="15617" max="15617" width="22.7109375" style="602" customWidth="1"/>
    <col min="15618" max="15618" width="13.5703125" style="602" customWidth="1"/>
    <col min="15619" max="15619" width="12.5703125" style="602" customWidth="1"/>
    <col min="15620" max="15620" width="13" style="602" customWidth="1"/>
    <col min="15621" max="15621" width="15.85546875" style="602" customWidth="1"/>
    <col min="15622" max="15622" width="12" style="602" customWidth="1"/>
    <col min="15623" max="15623" width="12.7109375" style="602" customWidth="1"/>
    <col min="15624" max="15624" width="12.28515625" style="602" customWidth="1"/>
    <col min="15625" max="15625" width="12.85546875" style="602" customWidth="1"/>
    <col min="15626" max="15626" width="12.28515625" style="602" customWidth="1"/>
    <col min="15627" max="15627" width="11.42578125" style="602" customWidth="1"/>
    <col min="15628" max="15849" width="9.140625" style="602"/>
    <col min="15850" max="15850" width="17.7109375" style="602" customWidth="1"/>
    <col min="15851" max="15851" width="9.85546875" style="602" customWidth="1"/>
    <col min="15852" max="15852" width="10" style="602" customWidth="1"/>
    <col min="15853" max="15853" width="12.140625" style="602" customWidth="1"/>
    <col min="15854" max="15854" width="13.140625" style="602" customWidth="1"/>
    <col min="15855" max="15855" width="9.140625" style="602"/>
    <col min="15856" max="15856" width="9.85546875" style="602" customWidth="1"/>
    <col min="15857" max="15857" width="11.42578125" style="602" customWidth="1"/>
    <col min="15858" max="15859" width="9.140625" style="602"/>
    <col min="15860" max="15860" width="10.42578125" style="602" customWidth="1"/>
    <col min="15861" max="15861" width="7.85546875" style="602" customWidth="1"/>
    <col min="15862" max="15862" width="9.140625" style="602"/>
    <col min="15863" max="15863" width="11.42578125" style="602" customWidth="1"/>
    <col min="15864" max="15864" width="9.140625" style="602"/>
    <col min="15865" max="15866" width="12" style="602" customWidth="1"/>
    <col min="15867" max="15867" width="8.7109375" style="602" customWidth="1"/>
    <col min="15868" max="15868" width="9.42578125" style="602" customWidth="1"/>
    <col min="15869" max="15872" width="9.140625" style="602"/>
    <col min="15873" max="15873" width="22.7109375" style="602" customWidth="1"/>
    <col min="15874" max="15874" width="13.5703125" style="602" customWidth="1"/>
    <col min="15875" max="15875" width="12.5703125" style="602" customWidth="1"/>
    <col min="15876" max="15876" width="13" style="602" customWidth="1"/>
    <col min="15877" max="15877" width="15.85546875" style="602" customWidth="1"/>
    <col min="15878" max="15878" width="12" style="602" customWidth="1"/>
    <col min="15879" max="15879" width="12.7109375" style="602" customWidth="1"/>
    <col min="15880" max="15880" width="12.28515625" style="602" customWidth="1"/>
    <col min="15881" max="15881" width="12.85546875" style="602" customWidth="1"/>
    <col min="15882" max="15882" width="12.28515625" style="602" customWidth="1"/>
    <col min="15883" max="15883" width="11.42578125" style="602" customWidth="1"/>
    <col min="15884" max="16105" width="9.140625" style="602"/>
    <col min="16106" max="16106" width="17.7109375" style="602" customWidth="1"/>
    <col min="16107" max="16107" width="9.85546875" style="602" customWidth="1"/>
    <col min="16108" max="16108" width="10" style="602" customWidth="1"/>
    <col min="16109" max="16109" width="12.140625" style="602" customWidth="1"/>
    <col min="16110" max="16110" width="13.140625" style="602" customWidth="1"/>
    <col min="16111" max="16111" width="9.140625" style="602"/>
    <col min="16112" max="16112" width="9.85546875" style="602" customWidth="1"/>
    <col min="16113" max="16113" width="11.42578125" style="602" customWidth="1"/>
    <col min="16114" max="16115" width="9.140625" style="602"/>
    <col min="16116" max="16116" width="10.42578125" style="602" customWidth="1"/>
    <col min="16117" max="16117" width="7.85546875" style="602" customWidth="1"/>
    <col min="16118" max="16118" width="9.140625" style="602"/>
    <col min="16119" max="16119" width="11.42578125" style="602" customWidth="1"/>
    <col min="16120" max="16120" width="9.140625" style="602"/>
    <col min="16121" max="16122" width="12" style="602" customWidth="1"/>
    <col min="16123" max="16123" width="8.7109375" style="602" customWidth="1"/>
    <col min="16124" max="16124" width="9.42578125" style="602" customWidth="1"/>
    <col min="16125" max="16128" width="9.140625" style="602"/>
    <col min="16129" max="16129" width="22.7109375" style="602" customWidth="1"/>
    <col min="16130" max="16130" width="13.5703125" style="602" customWidth="1"/>
    <col min="16131" max="16131" width="12.5703125" style="602" customWidth="1"/>
    <col min="16132" max="16132" width="13" style="602" customWidth="1"/>
    <col min="16133" max="16133" width="15.85546875" style="602" customWidth="1"/>
    <col min="16134" max="16134" width="12" style="602" customWidth="1"/>
    <col min="16135" max="16135" width="12.7109375" style="602" customWidth="1"/>
    <col min="16136" max="16136" width="12.28515625" style="602" customWidth="1"/>
    <col min="16137" max="16137" width="12.85546875" style="602" customWidth="1"/>
    <col min="16138" max="16138" width="12.28515625" style="602" customWidth="1"/>
    <col min="16139" max="16139" width="11.42578125" style="602" customWidth="1"/>
    <col min="16140" max="16361" width="9.140625" style="602"/>
    <col min="16362" max="16362" width="17.7109375" style="602" customWidth="1"/>
    <col min="16363" max="16363" width="9.85546875" style="602" customWidth="1"/>
    <col min="16364" max="16364" width="10" style="602" customWidth="1"/>
    <col min="16365" max="16365" width="12.140625" style="602" customWidth="1"/>
    <col min="16366" max="16366" width="13.140625" style="602" customWidth="1"/>
    <col min="16367" max="16367" width="9.140625" style="602"/>
    <col min="16368" max="16368" width="9.85546875" style="602" customWidth="1"/>
    <col min="16369" max="16369" width="11.42578125" style="602" customWidth="1"/>
    <col min="16370" max="16371" width="9.140625" style="602"/>
    <col min="16372" max="16372" width="10.42578125" style="602" customWidth="1"/>
    <col min="16373" max="16373" width="7.85546875" style="602" customWidth="1"/>
    <col min="16374" max="16374" width="9.140625" style="602"/>
    <col min="16375" max="16375" width="11.42578125" style="602" customWidth="1"/>
    <col min="16376" max="16376" width="9.140625" style="602"/>
    <col min="16377" max="16378" width="12" style="602" customWidth="1"/>
    <col min="16379" max="16379" width="8.7109375" style="602" customWidth="1"/>
    <col min="16380" max="16380" width="9.42578125" style="602" customWidth="1"/>
    <col min="16381" max="16384" width="9.140625" style="602"/>
  </cols>
  <sheetData>
    <row r="1" spans="1:11" s="596" customFormat="1" ht="36" customHeight="1">
      <c r="A1" s="1065" t="s">
        <v>1238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</row>
    <row r="2" spans="1:11" s="596" customFormat="1" ht="12" customHeight="1">
      <c r="A2" s="597"/>
    </row>
    <row r="3" spans="1:11" s="597" customFormat="1" ht="19.5" customHeight="1">
      <c r="A3" s="1070" t="s">
        <v>1239</v>
      </c>
      <c r="B3" s="1070"/>
      <c r="C3" s="1070"/>
      <c r="D3" s="1070"/>
      <c r="E3" s="1070"/>
      <c r="F3" s="1070"/>
      <c r="G3" s="1070"/>
      <c r="H3" s="1070"/>
      <c r="I3" s="1070"/>
      <c r="J3" s="1070"/>
      <c r="K3" s="1070"/>
    </row>
    <row r="4" spans="1:11" s="597" customFormat="1" ht="9.75" customHeight="1">
      <c r="A4" s="598"/>
      <c r="D4" s="599"/>
      <c r="E4" s="599"/>
      <c r="F4" s="599"/>
    </row>
    <row r="5" spans="1:11" s="600" customFormat="1" ht="21" customHeight="1">
      <c r="A5" s="1066" t="s">
        <v>270</v>
      </c>
      <c r="B5" s="1071" t="s">
        <v>1240</v>
      </c>
      <c r="C5" s="1071"/>
      <c r="D5" s="1071"/>
      <c r="E5" s="1071"/>
      <c r="F5" s="1071"/>
      <c r="G5" s="1079" t="s">
        <v>1241</v>
      </c>
      <c r="H5" s="1080"/>
      <c r="I5" s="1080"/>
      <c r="J5" s="1080"/>
      <c r="K5" s="1080"/>
    </row>
    <row r="6" spans="1:11" s="600" customFormat="1" ht="18" customHeight="1">
      <c r="A6" s="1066"/>
      <c r="B6" s="1072" t="s">
        <v>1051</v>
      </c>
      <c r="C6" s="1061" t="s">
        <v>1242</v>
      </c>
      <c r="D6" s="1061"/>
      <c r="E6" s="1061"/>
      <c r="F6" s="1061"/>
      <c r="G6" s="1081" t="s">
        <v>1051</v>
      </c>
      <c r="H6" s="1076" t="s">
        <v>1242</v>
      </c>
      <c r="I6" s="1076"/>
      <c r="J6" s="1076"/>
      <c r="K6" s="1076"/>
    </row>
    <row r="7" spans="1:11" s="600" customFormat="1" ht="12.75" customHeight="1">
      <c r="A7" s="1066"/>
      <c r="B7" s="1072"/>
      <c r="C7" s="1061" t="s">
        <v>1243</v>
      </c>
      <c r="D7" s="1060" t="s">
        <v>1244</v>
      </c>
      <c r="E7" s="1061" t="s">
        <v>31</v>
      </c>
      <c r="F7" s="1061"/>
      <c r="G7" s="1082"/>
      <c r="H7" s="1061" t="s">
        <v>1243</v>
      </c>
      <c r="I7" s="1060" t="s">
        <v>1244</v>
      </c>
      <c r="J7" s="1076" t="s">
        <v>31</v>
      </c>
      <c r="K7" s="1076"/>
    </row>
    <row r="8" spans="1:11" s="600" customFormat="1" ht="33" customHeight="1">
      <c r="A8" s="1066"/>
      <c r="B8" s="1072"/>
      <c r="C8" s="1061"/>
      <c r="D8" s="1060"/>
      <c r="E8" s="601" t="s">
        <v>1245</v>
      </c>
      <c r="F8" s="601" t="s">
        <v>1246</v>
      </c>
      <c r="G8" s="1083"/>
      <c r="H8" s="1061"/>
      <c r="I8" s="1060"/>
      <c r="J8" s="601" t="s">
        <v>1245</v>
      </c>
      <c r="K8" s="601" t="s">
        <v>1246</v>
      </c>
    </row>
    <row r="9" spans="1:11" ht="15.75">
      <c r="A9" s="1062" t="s">
        <v>1247</v>
      </c>
      <c r="B9" s="1062"/>
      <c r="C9" s="1062"/>
      <c r="D9" s="1062"/>
      <c r="E9" s="1062"/>
      <c r="F9" s="1062"/>
      <c r="G9" s="1062"/>
      <c r="H9" s="1062"/>
      <c r="I9" s="1062"/>
      <c r="J9" s="1062"/>
      <c r="K9" s="1062"/>
    </row>
    <row r="10" spans="1:11" ht="15.75">
      <c r="A10" s="603" t="s">
        <v>1248</v>
      </c>
      <c r="B10" s="604">
        <v>25188</v>
      </c>
      <c r="C10" s="605">
        <v>2157</v>
      </c>
      <c r="D10" s="605">
        <v>23031</v>
      </c>
      <c r="E10" s="605">
        <v>18062</v>
      </c>
      <c r="F10" s="605">
        <v>4969</v>
      </c>
      <c r="G10" s="606">
        <v>70631</v>
      </c>
      <c r="H10" s="607">
        <v>2157</v>
      </c>
      <c r="I10" s="605">
        <v>68474</v>
      </c>
      <c r="J10" s="605">
        <v>53929</v>
      </c>
      <c r="K10" s="605">
        <v>14545</v>
      </c>
    </row>
    <row r="11" spans="1:11" ht="15.75">
      <c r="A11" s="603" t="s">
        <v>1249</v>
      </c>
      <c r="B11" s="604">
        <v>35085</v>
      </c>
      <c r="C11" s="605">
        <v>2934</v>
      </c>
      <c r="D11" s="605">
        <v>32151</v>
      </c>
      <c r="E11" s="605">
        <v>24669</v>
      </c>
      <c r="F11" s="605">
        <v>7482</v>
      </c>
      <c r="G11" s="606">
        <v>97945</v>
      </c>
      <c r="H11" s="607">
        <v>2934</v>
      </c>
      <c r="I11" s="605">
        <v>95011</v>
      </c>
      <c r="J11" s="605">
        <v>73152</v>
      </c>
      <c r="K11" s="605">
        <v>21859</v>
      </c>
    </row>
    <row r="12" spans="1:11" ht="15.75">
      <c r="A12" s="608" t="s">
        <v>1250</v>
      </c>
      <c r="B12" s="604">
        <v>38265</v>
      </c>
      <c r="C12" s="605">
        <v>3107</v>
      </c>
      <c r="D12" s="605">
        <v>35158</v>
      </c>
      <c r="E12" s="605">
        <v>26392</v>
      </c>
      <c r="F12" s="605">
        <v>8766</v>
      </c>
      <c r="G12" s="606">
        <v>0</v>
      </c>
      <c r="H12" s="607"/>
      <c r="I12" s="605"/>
      <c r="J12" s="605"/>
      <c r="K12" s="605"/>
    </row>
    <row r="13" spans="1:11" ht="15.75" hidden="1" customHeight="1">
      <c r="A13" s="1062" t="s">
        <v>1251</v>
      </c>
      <c r="B13" s="1062"/>
      <c r="C13" s="1062"/>
      <c r="D13" s="1062"/>
      <c r="E13" s="1062"/>
      <c r="F13" s="1062"/>
      <c r="G13" s="1062"/>
      <c r="H13" s="1062"/>
      <c r="I13" s="1062"/>
      <c r="J13" s="1062"/>
      <c r="K13" s="1062"/>
    </row>
    <row r="14" spans="1:11" ht="15.75" hidden="1">
      <c r="A14" s="603" t="s">
        <v>1248</v>
      </c>
      <c r="B14" s="604">
        <v>45652</v>
      </c>
      <c r="C14" s="605">
        <v>3316</v>
      </c>
      <c r="D14" s="605">
        <v>42336</v>
      </c>
      <c r="E14" s="605">
        <v>33202</v>
      </c>
      <c r="F14" s="605">
        <v>9134</v>
      </c>
      <c r="G14" s="606">
        <v>88909</v>
      </c>
      <c r="H14" s="607">
        <v>3316</v>
      </c>
      <c r="I14" s="605">
        <v>85593</v>
      </c>
      <c r="J14" s="605">
        <v>67412</v>
      </c>
      <c r="K14" s="605">
        <v>18181</v>
      </c>
    </row>
    <row r="15" spans="1:11" ht="15.75" hidden="1" customHeight="1">
      <c r="A15" s="603" t="s">
        <v>1249</v>
      </c>
      <c r="B15" s="604">
        <v>63463</v>
      </c>
      <c r="C15" s="605">
        <v>4363</v>
      </c>
      <c r="D15" s="605">
        <v>59100</v>
      </c>
      <c r="E15" s="605">
        <v>45345</v>
      </c>
      <c r="F15" s="605">
        <v>13755</v>
      </c>
      <c r="G15" s="606">
        <v>123127</v>
      </c>
      <c r="H15" s="607">
        <v>4363</v>
      </c>
      <c r="I15" s="605">
        <v>118764</v>
      </c>
      <c r="J15" s="605">
        <v>91441</v>
      </c>
      <c r="K15" s="605">
        <v>27323</v>
      </c>
    </row>
    <row r="16" spans="1:11" ht="15.75" hidden="1">
      <c r="A16" s="608" t="s">
        <v>1250</v>
      </c>
      <c r="B16" s="604">
        <v>69216</v>
      </c>
      <c r="C16" s="605">
        <v>4587</v>
      </c>
      <c r="D16" s="605">
        <v>64629</v>
      </c>
      <c r="E16" s="605">
        <v>48514</v>
      </c>
      <c r="F16" s="605">
        <v>16115</v>
      </c>
      <c r="G16" s="606">
        <v>0</v>
      </c>
      <c r="H16" s="607"/>
      <c r="I16" s="605"/>
      <c r="J16" s="605"/>
      <c r="K16" s="605"/>
    </row>
    <row r="17" spans="1:11" ht="15.75" hidden="1" customHeight="1">
      <c r="A17" s="1063" t="s">
        <v>1252</v>
      </c>
      <c r="B17" s="1064"/>
      <c r="C17" s="1064"/>
      <c r="D17" s="1064"/>
      <c r="E17" s="1064"/>
      <c r="F17" s="1064"/>
      <c r="G17" s="1064"/>
      <c r="H17" s="1064"/>
      <c r="I17" s="1064"/>
      <c r="J17" s="1064"/>
      <c r="K17" s="1064"/>
    </row>
    <row r="18" spans="1:11" ht="15.75" hidden="1">
      <c r="A18" s="603" t="s">
        <v>1248</v>
      </c>
      <c r="B18" s="604">
        <v>55282</v>
      </c>
      <c r="C18" s="605">
        <v>3875</v>
      </c>
      <c r="D18" s="605">
        <v>51407</v>
      </c>
      <c r="E18" s="605">
        <v>40316</v>
      </c>
      <c r="F18" s="605">
        <v>11091</v>
      </c>
      <c r="G18" s="606">
        <v>89468</v>
      </c>
      <c r="H18" s="607">
        <v>3875</v>
      </c>
      <c r="I18" s="605">
        <v>85593</v>
      </c>
      <c r="J18" s="605">
        <v>67412</v>
      </c>
      <c r="K18" s="605">
        <v>18181</v>
      </c>
    </row>
    <row r="19" spans="1:11" ht="20.25" hidden="1" customHeight="1">
      <c r="A19" s="603" t="s">
        <v>1249</v>
      </c>
      <c r="B19" s="604">
        <v>76856</v>
      </c>
      <c r="C19" s="605">
        <v>5091</v>
      </c>
      <c r="D19" s="605">
        <v>71765</v>
      </c>
      <c r="E19" s="605">
        <v>55063</v>
      </c>
      <c r="F19" s="605">
        <v>16702</v>
      </c>
      <c r="G19" s="606">
        <v>123855</v>
      </c>
      <c r="H19" s="607">
        <v>5091</v>
      </c>
      <c r="I19" s="605">
        <v>118764</v>
      </c>
      <c r="J19" s="605">
        <v>91441</v>
      </c>
      <c r="K19" s="605">
        <v>27323</v>
      </c>
    </row>
    <row r="20" spans="1:11" ht="17.25" hidden="1" customHeight="1">
      <c r="A20" s="608" t="s">
        <v>1250</v>
      </c>
      <c r="B20" s="604">
        <v>83812</v>
      </c>
      <c r="C20" s="605">
        <v>5333</v>
      </c>
      <c r="D20" s="605">
        <v>78479</v>
      </c>
      <c r="E20" s="605">
        <v>58910</v>
      </c>
      <c r="F20" s="605">
        <v>19569</v>
      </c>
      <c r="G20" s="606">
        <v>0</v>
      </c>
      <c r="H20" s="607"/>
      <c r="I20" s="605"/>
      <c r="J20" s="605"/>
      <c r="K20" s="605"/>
    </row>
    <row r="21" spans="1:11" s="610" customFormat="1" ht="16.5" customHeight="1">
      <c r="A21" s="609"/>
      <c r="D21" s="611"/>
      <c r="E21" s="611"/>
      <c r="F21" s="611"/>
      <c r="G21" s="602"/>
      <c r="H21" s="602"/>
      <c r="I21" s="602"/>
      <c r="J21" s="602"/>
      <c r="K21" s="602"/>
    </row>
    <row r="22" spans="1:11" s="597" customFormat="1" ht="39" hidden="1" customHeight="1">
      <c r="A22" s="1077" t="s">
        <v>1253</v>
      </c>
      <c r="B22" s="1077"/>
      <c r="C22" s="1077"/>
      <c r="D22" s="1077"/>
      <c r="E22" s="1077"/>
      <c r="F22" s="1077"/>
    </row>
    <row r="23" spans="1:11" s="610" customFormat="1" ht="6" hidden="1" customHeight="1">
      <c r="A23" s="609"/>
      <c r="D23" s="611"/>
      <c r="E23" s="611"/>
      <c r="F23" s="611"/>
      <c r="G23" s="602"/>
      <c r="H23" s="602"/>
      <c r="I23" s="602"/>
      <c r="J23" s="602"/>
      <c r="K23" s="602"/>
    </row>
    <row r="24" spans="1:11" ht="18.75" hidden="1" customHeight="1">
      <c r="A24" s="1066" t="s">
        <v>270</v>
      </c>
      <c r="B24" s="1078" t="s">
        <v>1240</v>
      </c>
      <c r="C24" s="1078"/>
      <c r="D24" s="1078"/>
      <c r="E24" s="1078"/>
      <c r="F24" s="1078"/>
      <c r="G24" s="1079" t="s">
        <v>1254</v>
      </c>
      <c r="H24" s="1080"/>
      <c r="I24" s="1080"/>
      <c r="J24" s="1080"/>
      <c r="K24" s="1080"/>
    </row>
    <row r="25" spans="1:11" ht="12.75" hidden="1" customHeight="1">
      <c r="A25" s="1066"/>
      <c r="B25" s="1068" t="s">
        <v>1051</v>
      </c>
      <c r="C25" s="1061" t="s">
        <v>1242</v>
      </c>
      <c r="D25" s="1061"/>
      <c r="E25" s="1061"/>
      <c r="F25" s="1061"/>
      <c r="G25" s="1081" t="s">
        <v>1051</v>
      </c>
      <c r="H25" s="1076" t="s">
        <v>1242</v>
      </c>
      <c r="I25" s="1076"/>
      <c r="J25" s="1076"/>
      <c r="K25" s="1076"/>
    </row>
    <row r="26" spans="1:11" ht="15" hidden="1" customHeight="1">
      <c r="A26" s="1066"/>
      <c r="B26" s="1068"/>
      <c r="C26" s="1061" t="s">
        <v>1243</v>
      </c>
      <c r="D26" s="1060" t="s">
        <v>1244</v>
      </c>
      <c r="E26" s="1061" t="s">
        <v>31</v>
      </c>
      <c r="F26" s="1061"/>
      <c r="G26" s="1082"/>
      <c r="H26" s="1061" t="s">
        <v>1243</v>
      </c>
      <c r="I26" s="1060" t="s">
        <v>1244</v>
      </c>
      <c r="J26" s="1076" t="s">
        <v>31</v>
      </c>
      <c r="K26" s="1076"/>
    </row>
    <row r="27" spans="1:11" ht="29.25" hidden="1" customHeight="1">
      <c r="A27" s="1066"/>
      <c r="B27" s="1069"/>
      <c r="C27" s="1061"/>
      <c r="D27" s="1060"/>
      <c r="E27" s="601" t="s">
        <v>1245</v>
      </c>
      <c r="F27" s="601" t="s">
        <v>1246</v>
      </c>
      <c r="G27" s="1083"/>
      <c r="H27" s="1061"/>
      <c r="I27" s="1060"/>
      <c r="J27" s="601" t="s">
        <v>1245</v>
      </c>
      <c r="K27" s="601" t="s">
        <v>1246</v>
      </c>
    </row>
    <row r="28" spans="1:11" ht="15.75" hidden="1" customHeight="1">
      <c r="A28" s="1073" t="s">
        <v>1255</v>
      </c>
      <c r="B28" s="1073"/>
      <c r="C28" s="1073"/>
      <c r="D28" s="1073"/>
      <c r="E28" s="1073"/>
      <c r="F28" s="1073"/>
      <c r="G28" s="1074" t="s">
        <v>1255</v>
      </c>
      <c r="H28" s="1075"/>
      <c r="I28" s="1075"/>
      <c r="J28" s="1075"/>
      <c r="K28" s="1075"/>
    </row>
    <row r="29" spans="1:11" ht="15" hidden="1" customHeight="1">
      <c r="A29" s="1062" t="s">
        <v>1247</v>
      </c>
      <c r="B29" s="1062"/>
      <c r="C29" s="1062"/>
      <c r="D29" s="1062"/>
      <c r="E29" s="1062"/>
      <c r="F29" s="1062"/>
      <c r="G29" s="1062" t="s">
        <v>1247</v>
      </c>
      <c r="H29" s="1062"/>
      <c r="I29" s="1062"/>
      <c r="J29" s="1062"/>
      <c r="K29" s="1062"/>
    </row>
    <row r="30" spans="1:11" ht="18" hidden="1" customHeight="1">
      <c r="A30" s="612" t="s">
        <v>1256</v>
      </c>
      <c r="B30" s="613">
        <v>483553</v>
      </c>
      <c r="C30" s="614">
        <v>17256</v>
      </c>
      <c r="D30" s="614">
        <v>466297</v>
      </c>
      <c r="E30" s="614">
        <v>342082</v>
      </c>
      <c r="F30" s="614">
        <v>124215</v>
      </c>
      <c r="G30" s="613">
        <v>509832</v>
      </c>
      <c r="H30" s="614">
        <v>17256</v>
      </c>
      <c r="I30" s="614">
        <v>492576</v>
      </c>
      <c r="J30" s="614">
        <v>361678</v>
      </c>
      <c r="K30" s="614">
        <v>130898</v>
      </c>
    </row>
    <row r="31" spans="1:11" ht="15.75" hidden="1" customHeight="1">
      <c r="A31" s="608" t="s">
        <v>1257</v>
      </c>
      <c r="B31" s="615">
        <v>720517</v>
      </c>
      <c r="C31" s="614">
        <v>29340</v>
      </c>
      <c r="D31" s="605">
        <v>691177</v>
      </c>
      <c r="E31" s="614">
        <v>504117</v>
      </c>
      <c r="F31" s="614">
        <v>187060</v>
      </c>
      <c r="G31" s="615">
        <v>758787</v>
      </c>
      <c r="H31" s="614">
        <v>29340</v>
      </c>
      <c r="I31" s="614">
        <v>729447</v>
      </c>
      <c r="J31" s="614">
        <v>532719</v>
      </c>
      <c r="K31" s="614">
        <v>196728</v>
      </c>
    </row>
    <row r="32" spans="1:11" ht="15.75" hidden="1" customHeight="1">
      <c r="A32" s="608" t="s">
        <v>1250</v>
      </c>
      <c r="B32" s="615">
        <v>834585</v>
      </c>
      <c r="C32" s="614">
        <v>31067</v>
      </c>
      <c r="D32" s="605">
        <v>803518</v>
      </c>
      <c r="E32" s="614">
        <v>584356</v>
      </c>
      <c r="F32" s="614">
        <v>219162</v>
      </c>
      <c r="G32" s="615">
        <v>0</v>
      </c>
      <c r="H32" s="614"/>
      <c r="I32" s="605"/>
      <c r="J32" s="614"/>
      <c r="K32" s="614"/>
    </row>
    <row r="33" spans="1:11" ht="15" hidden="1" customHeight="1">
      <c r="A33" s="1062" t="s">
        <v>1258</v>
      </c>
      <c r="B33" s="1062"/>
      <c r="C33" s="1062"/>
      <c r="D33" s="1062"/>
      <c r="E33" s="1062"/>
      <c r="F33" s="1062"/>
      <c r="G33" s="1063" t="s">
        <v>1258</v>
      </c>
      <c r="H33" s="1064"/>
      <c r="I33" s="1064"/>
      <c r="J33" s="1064"/>
      <c r="K33" s="1064"/>
    </row>
    <row r="34" spans="1:11" ht="18" hidden="1" customHeight="1">
      <c r="A34" s="608" t="s">
        <v>1256</v>
      </c>
      <c r="B34" s="615">
        <v>613871</v>
      </c>
      <c r="C34" s="614">
        <v>31000</v>
      </c>
      <c r="D34" s="605">
        <v>582871</v>
      </c>
      <c r="E34" s="605">
        <v>427602</v>
      </c>
      <c r="F34" s="605">
        <v>155269</v>
      </c>
      <c r="G34" s="615">
        <v>646721</v>
      </c>
      <c r="H34" s="605">
        <v>31000</v>
      </c>
      <c r="I34" s="605">
        <v>615721</v>
      </c>
      <c r="J34" s="605">
        <v>452098</v>
      </c>
      <c r="K34" s="605">
        <v>163623</v>
      </c>
    </row>
    <row r="35" spans="1:11" ht="15.75" hidden="1">
      <c r="A35" s="608" t="s">
        <v>1257</v>
      </c>
      <c r="B35" s="615">
        <v>908608</v>
      </c>
      <c r="C35" s="614">
        <v>40728</v>
      </c>
      <c r="D35" s="605">
        <v>867880</v>
      </c>
      <c r="E35" s="605">
        <v>634054</v>
      </c>
      <c r="F35" s="605">
        <v>233826</v>
      </c>
      <c r="G35" s="615">
        <v>954990</v>
      </c>
      <c r="H35" s="605">
        <v>40728</v>
      </c>
      <c r="I35" s="605">
        <v>914262</v>
      </c>
      <c r="J35" s="605">
        <v>668353</v>
      </c>
      <c r="K35" s="605">
        <v>245909</v>
      </c>
    </row>
    <row r="36" spans="1:11" ht="15.75" hidden="1">
      <c r="A36" s="608" t="s">
        <v>1250</v>
      </c>
      <c r="B36" s="615">
        <v>1049679</v>
      </c>
      <c r="C36" s="614">
        <v>42662</v>
      </c>
      <c r="D36" s="605">
        <v>1007017</v>
      </c>
      <c r="E36" s="605">
        <v>733064</v>
      </c>
      <c r="F36" s="605">
        <v>273953</v>
      </c>
      <c r="G36" s="615">
        <v>0</v>
      </c>
      <c r="H36" s="605"/>
      <c r="I36" s="605"/>
      <c r="J36" s="605"/>
      <c r="K36" s="605"/>
    </row>
    <row r="37" spans="1:11" ht="15" hidden="1" customHeight="1"/>
    <row r="38" spans="1:11" s="597" customFormat="1" ht="22.5" customHeight="1">
      <c r="A38" s="1070" t="s">
        <v>1259</v>
      </c>
      <c r="B38" s="1070"/>
      <c r="C38" s="1070"/>
      <c r="D38" s="1070"/>
      <c r="E38" s="1070"/>
      <c r="F38" s="1070"/>
      <c r="G38" s="602"/>
      <c r="H38" s="602"/>
      <c r="I38" s="602"/>
      <c r="J38" s="602"/>
      <c r="K38" s="602"/>
    </row>
    <row r="39" spans="1:11" ht="1.5" customHeight="1">
      <c r="A39" s="616"/>
    </row>
    <row r="40" spans="1:11" ht="15.75" customHeight="1">
      <c r="A40" s="1066" t="s">
        <v>270</v>
      </c>
      <c r="B40" s="1071" t="s">
        <v>1240</v>
      </c>
      <c r="C40" s="1071"/>
      <c r="D40" s="1071"/>
      <c r="E40" s="1071"/>
      <c r="F40" s="1071"/>
    </row>
    <row r="41" spans="1:11" ht="12.75" customHeight="1">
      <c r="A41" s="1066"/>
      <c r="B41" s="1072" t="s">
        <v>1051</v>
      </c>
      <c r="C41" s="1061" t="s">
        <v>1242</v>
      </c>
      <c r="D41" s="1061"/>
      <c r="E41" s="1061"/>
      <c r="F41" s="1061"/>
    </row>
    <row r="42" spans="1:11" ht="12.75" customHeight="1">
      <c r="A42" s="1066"/>
      <c r="B42" s="1072"/>
      <c r="C42" s="1061" t="s">
        <v>1243</v>
      </c>
      <c r="D42" s="1060" t="s">
        <v>1244</v>
      </c>
      <c r="E42" s="1061" t="s">
        <v>31</v>
      </c>
      <c r="F42" s="1061"/>
    </row>
    <row r="43" spans="1:11" ht="31.5" customHeight="1">
      <c r="A43" s="1066"/>
      <c r="B43" s="1072"/>
      <c r="C43" s="1061"/>
      <c r="D43" s="1060"/>
      <c r="E43" s="601" t="s">
        <v>1245</v>
      </c>
      <c r="F43" s="601" t="s">
        <v>1246</v>
      </c>
    </row>
    <row r="44" spans="1:11" ht="15.75">
      <c r="A44" s="1063" t="s">
        <v>1247</v>
      </c>
      <c r="B44" s="1064"/>
      <c r="C44" s="1064"/>
      <c r="D44" s="1064"/>
      <c r="E44" s="1064"/>
      <c r="F44" s="1064"/>
    </row>
    <row r="45" spans="1:11" ht="15.75">
      <c r="A45" s="608" t="s">
        <v>1256</v>
      </c>
      <c r="B45" s="604">
        <v>0</v>
      </c>
      <c r="C45" s="607"/>
      <c r="D45" s="605"/>
      <c r="E45" s="605"/>
      <c r="F45" s="605"/>
    </row>
    <row r="46" spans="1:11" ht="15.75">
      <c r="A46" s="608" t="s">
        <v>1257</v>
      </c>
      <c r="B46" s="604">
        <v>21984</v>
      </c>
      <c r="C46" s="617">
        <v>2449</v>
      </c>
      <c r="D46" s="605">
        <v>19535</v>
      </c>
      <c r="E46" s="605">
        <v>14150</v>
      </c>
      <c r="F46" s="605">
        <v>5385</v>
      </c>
    </row>
    <row r="47" spans="1:11" ht="15.75">
      <c r="A47" s="608" t="s">
        <v>1250</v>
      </c>
      <c r="B47" s="604">
        <v>22346</v>
      </c>
      <c r="C47" s="617">
        <v>2769</v>
      </c>
      <c r="D47" s="605">
        <v>19577</v>
      </c>
      <c r="E47" s="605">
        <v>14181</v>
      </c>
      <c r="F47" s="605">
        <v>5396</v>
      </c>
    </row>
    <row r="48" spans="1:11" ht="15.75" hidden="1" customHeight="1">
      <c r="A48" s="1063" t="s">
        <v>1260</v>
      </c>
      <c r="B48" s="1064"/>
      <c r="C48" s="1064"/>
      <c r="D48" s="1064"/>
      <c r="E48" s="1064"/>
      <c r="F48" s="1064"/>
    </row>
    <row r="49" spans="1:11" ht="15.75" hidden="1" customHeight="1">
      <c r="A49" s="608" t="s">
        <v>1256</v>
      </c>
      <c r="B49" s="604">
        <v>0</v>
      </c>
      <c r="C49" s="607"/>
      <c r="D49" s="605"/>
      <c r="E49" s="605"/>
      <c r="F49" s="605"/>
    </row>
    <row r="50" spans="1:11" ht="15.75" hidden="1">
      <c r="A50" s="608" t="s">
        <v>1257</v>
      </c>
      <c r="B50" s="604">
        <v>39470</v>
      </c>
      <c r="C50" s="617">
        <v>3560</v>
      </c>
      <c r="D50" s="605">
        <v>35910</v>
      </c>
      <c r="E50" s="605">
        <v>26012</v>
      </c>
      <c r="F50" s="605">
        <v>9898</v>
      </c>
    </row>
    <row r="51" spans="1:11" ht="15.75" hidden="1">
      <c r="A51" s="608" t="s">
        <v>1250</v>
      </c>
      <c r="B51" s="604">
        <v>40010</v>
      </c>
      <c r="C51" s="617">
        <v>4022</v>
      </c>
      <c r="D51" s="605">
        <v>35988</v>
      </c>
      <c r="E51" s="605">
        <v>26069</v>
      </c>
      <c r="F51" s="605">
        <v>9919</v>
      </c>
    </row>
    <row r="52" spans="1:11" ht="15.75" hidden="1" customHeight="1">
      <c r="A52" s="1063" t="s">
        <v>1252</v>
      </c>
      <c r="B52" s="1064"/>
      <c r="C52" s="1064"/>
      <c r="D52" s="1064"/>
      <c r="E52" s="1064"/>
      <c r="F52" s="1064"/>
    </row>
    <row r="53" spans="1:11" ht="15.75" hidden="1" customHeight="1">
      <c r="A53" s="608" t="s">
        <v>1256</v>
      </c>
      <c r="B53" s="604">
        <v>0</v>
      </c>
      <c r="C53" s="607"/>
      <c r="D53" s="605"/>
      <c r="E53" s="605"/>
      <c r="F53" s="605"/>
    </row>
    <row r="54" spans="1:11" ht="15.75" hidden="1">
      <c r="A54" s="608" t="s">
        <v>1257</v>
      </c>
      <c r="B54" s="604">
        <v>47733</v>
      </c>
      <c r="C54" s="617">
        <v>4127</v>
      </c>
      <c r="D54" s="605">
        <v>43606</v>
      </c>
      <c r="E54" s="605">
        <v>31586</v>
      </c>
      <c r="F54" s="605">
        <v>12020</v>
      </c>
    </row>
    <row r="55" spans="1:11" ht="15.75" hidden="1">
      <c r="A55" s="608" t="s">
        <v>1250</v>
      </c>
      <c r="B55" s="604">
        <v>48353</v>
      </c>
      <c r="C55" s="617">
        <v>4654</v>
      </c>
      <c r="D55" s="605">
        <v>43699</v>
      </c>
      <c r="E55" s="605">
        <v>31654</v>
      </c>
      <c r="F55" s="605">
        <v>12045</v>
      </c>
    </row>
    <row r="56" spans="1:11" hidden="1"/>
    <row r="57" spans="1:11" s="597" customFormat="1" ht="16.5" hidden="1" customHeight="1">
      <c r="A57" s="1070" t="s">
        <v>1261</v>
      </c>
      <c r="B57" s="1070"/>
      <c r="C57" s="1070"/>
      <c r="D57" s="1070"/>
      <c r="E57" s="1070"/>
      <c r="F57" s="1070"/>
      <c r="G57" s="602"/>
      <c r="H57" s="602"/>
      <c r="I57" s="602"/>
      <c r="J57" s="602"/>
      <c r="K57" s="602"/>
    </row>
    <row r="58" spans="1:11" ht="15.75" hidden="1" customHeight="1">
      <c r="A58" s="616"/>
    </row>
    <row r="59" spans="1:11" ht="15.75" hidden="1" customHeight="1">
      <c r="A59" s="1066" t="s">
        <v>270</v>
      </c>
      <c r="B59" s="1071" t="s">
        <v>1240</v>
      </c>
      <c r="C59" s="1071"/>
      <c r="D59" s="1071"/>
      <c r="E59" s="1071"/>
      <c r="F59" s="1071"/>
    </row>
    <row r="60" spans="1:11" ht="12.75" hidden="1" customHeight="1">
      <c r="A60" s="1066"/>
      <c r="B60" s="1072" t="s">
        <v>1051</v>
      </c>
      <c r="C60" s="1061" t="s">
        <v>1242</v>
      </c>
      <c r="D60" s="1061"/>
      <c r="E60" s="1061"/>
      <c r="F60" s="1061"/>
    </row>
    <row r="61" spans="1:11" ht="12.75" hidden="1" customHeight="1">
      <c r="A61" s="1066"/>
      <c r="B61" s="1072"/>
      <c r="C61" s="1061" t="s">
        <v>1243</v>
      </c>
      <c r="D61" s="1060" t="s">
        <v>1244</v>
      </c>
      <c r="E61" s="1061" t="s">
        <v>31</v>
      </c>
      <c r="F61" s="1061"/>
    </row>
    <row r="62" spans="1:11" ht="42.75" hidden="1" customHeight="1">
      <c r="A62" s="1066"/>
      <c r="B62" s="1072"/>
      <c r="C62" s="1061"/>
      <c r="D62" s="1060"/>
      <c r="E62" s="601" t="s">
        <v>1245</v>
      </c>
      <c r="F62" s="601" t="s">
        <v>1246</v>
      </c>
    </row>
    <row r="63" spans="1:11" ht="15.75" hidden="1" customHeight="1">
      <c r="A63" s="1063" t="s">
        <v>1247</v>
      </c>
      <c r="B63" s="1064"/>
      <c r="C63" s="1064"/>
      <c r="D63" s="1064"/>
      <c r="E63" s="1064"/>
      <c r="F63" s="1064"/>
    </row>
    <row r="64" spans="1:11" ht="18" hidden="1" customHeight="1">
      <c r="A64" s="608" t="s">
        <v>1256</v>
      </c>
      <c r="B64" s="604">
        <v>11841</v>
      </c>
      <c r="C64" s="607">
        <v>1683</v>
      </c>
      <c r="D64" s="605">
        <v>10158</v>
      </c>
      <c r="E64" s="605">
        <v>7358</v>
      </c>
      <c r="F64" s="605">
        <v>2800</v>
      </c>
    </row>
    <row r="65" spans="1:11" ht="18" hidden="1" customHeight="1">
      <c r="A65" s="608" t="s">
        <v>1257</v>
      </c>
      <c r="B65" s="604">
        <v>13389</v>
      </c>
      <c r="C65" s="607">
        <v>2449</v>
      </c>
      <c r="D65" s="605">
        <v>10940</v>
      </c>
      <c r="E65" s="605">
        <v>7925</v>
      </c>
      <c r="F65" s="605">
        <v>3015</v>
      </c>
    </row>
    <row r="66" spans="1:11" ht="18" hidden="1" customHeight="1">
      <c r="A66" s="608" t="s">
        <v>1250</v>
      </c>
      <c r="B66" s="604">
        <v>14685</v>
      </c>
      <c r="C66" s="607">
        <v>2769</v>
      </c>
      <c r="D66" s="605">
        <v>11916</v>
      </c>
      <c r="E66" s="605">
        <v>8632</v>
      </c>
      <c r="F66" s="605">
        <v>3284</v>
      </c>
    </row>
    <row r="67" spans="1:11" ht="15.75" hidden="1" customHeight="1">
      <c r="A67" s="1063" t="s">
        <v>1260</v>
      </c>
      <c r="B67" s="1064"/>
      <c r="C67" s="1064"/>
      <c r="D67" s="1064"/>
      <c r="E67" s="1064"/>
      <c r="F67" s="1064"/>
    </row>
    <row r="68" spans="1:11" ht="18.75" hidden="1" customHeight="1">
      <c r="A68" s="608" t="s">
        <v>1256</v>
      </c>
      <c r="B68" s="604">
        <v>21194</v>
      </c>
      <c r="C68" s="607">
        <v>2520</v>
      </c>
      <c r="D68" s="605">
        <v>18674</v>
      </c>
      <c r="E68" s="605">
        <v>13527</v>
      </c>
      <c r="F68" s="605">
        <v>5147</v>
      </c>
    </row>
    <row r="69" spans="1:11" ht="18.75" hidden="1" customHeight="1">
      <c r="A69" s="608" t="s">
        <v>1257</v>
      </c>
      <c r="B69" s="604">
        <v>23671</v>
      </c>
      <c r="C69" s="607">
        <v>3560</v>
      </c>
      <c r="D69" s="605">
        <v>20111</v>
      </c>
      <c r="E69" s="605">
        <v>14567</v>
      </c>
      <c r="F69" s="605">
        <v>5544</v>
      </c>
    </row>
    <row r="70" spans="1:11" ht="18.75" hidden="1" customHeight="1">
      <c r="A70" s="608" t="s">
        <v>1250</v>
      </c>
      <c r="B70" s="604">
        <v>25927</v>
      </c>
      <c r="C70" s="607">
        <v>4022</v>
      </c>
      <c r="D70" s="605">
        <v>21905</v>
      </c>
      <c r="E70" s="605">
        <v>15867</v>
      </c>
      <c r="F70" s="605">
        <v>6038</v>
      </c>
    </row>
    <row r="71" spans="1:11" ht="15.75" hidden="1" customHeight="1">
      <c r="A71" s="1063" t="s">
        <v>1252</v>
      </c>
      <c r="B71" s="1064"/>
      <c r="C71" s="1064"/>
      <c r="D71" s="1064"/>
      <c r="E71" s="1064"/>
      <c r="F71" s="1064"/>
    </row>
    <row r="72" spans="1:11" ht="18.75" hidden="1" customHeight="1">
      <c r="A72" s="608" t="s">
        <v>1256</v>
      </c>
      <c r="B72" s="604">
        <v>25599</v>
      </c>
      <c r="C72" s="607">
        <v>2924</v>
      </c>
      <c r="D72" s="605">
        <v>22675</v>
      </c>
      <c r="E72" s="605">
        <v>16425</v>
      </c>
      <c r="F72" s="605">
        <v>6250</v>
      </c>
    </row>
    <row r="73" spans="1:11" ht="18.75" hidden="1" customHeight="1">
      <c r="A73" s="608" t="s">
        <v>1257</v>
      </c>
      <c r="B73" s="604">
        <v>28545</v>
      </c>
      <c r="C73" s="607">
        <v>4127</v>
      </c>
      <c r="D73" s="605">
        <v>24418</v>
      </c>
      <c r="E73" s="605">
        <v>17688</v>
      </c>
      <c r="F73" s="605">
        <v>6730</v>
      </c>
    </row>
    <row r="74" spans="1:11" ht="18.75" hidden="1" customHeight="1">
      <c r="A74" s="608" t="s">
        <v>1250</v>
      </c>
      <c r="B74" s="604">
        <v>31253</v>
      </c>
      <c r="C74" s="607">
        <v>4654</v>
      </c>
      <c r="D74" s="605">
        <v>26599</v>
      </c>
      <c r="E74" s="605">
        <v>19267</v>
      </c>
      <c r="F74" s="605">
        <v>7332</v>
      </c>
    </row>
    <row r="75" spans="1:11" hidden="1"/>
    <row r="76" spans="1:11" ht="5.25" customHeight="1"/>
    <row r="77" spans="1:11" s="597" customFormat="1" ht="35.25" customHeight="1">
      <c r="A77" s="1065" t="s">
        <v>1262</v>
      </c>
      <c r="B77" s="1065"/>
      <c r="C77" s="1065"/>
      <c r="D77" s="1065"/>
      <c r="E77" s="1065"/>
      <c r="F77" s="1065"/>
      <c r="G77" s="602"/>
      <c r="H77" s="602"/>
      <c r="I77" s="602"/>
      <c r="J77" s="602"/>
      <c r="K77" s="602"/>
    </row>
    <row r="78" spans="1:11" s="610" customFormat="1" ht="5.25" customHeight="1">
      <c r="A78" s="609"/>
      <c r="D78" s="611"/>
      <c r="E78" s="611"/>
      <c r="F78" s="611"/>
      <c r="G78" s="602"/>
      <c r="H78" s="602"/>
      <c r="I78" s="602"/>
      <c r="J78" s="602"/>
      <c r="K78" s="602"/>
    </row>
    <row r="79" spans="1:11" ht="18.75" customHeight="1">
      <c r="A79" s="1066" t="s">
        <v>270</v>
      </c>
      <c r="B79" s="1067" t="s">
        <v>1240</v>
      </c>
      <c r="C79" s="1067"/>
      <c r="D79" s="1067"/>
      <c r="E79" s="1067"/>
      <c r="F79" s="1067"/>
    </row>
    <row r="80" spans="1:11" ht="12.75" customHeight="1">
      <c r="A80" s="1066"/>
      <c r="B80" s="1068" t="s">
        <v>1051</v>
      </c>
      <c r="C80" s="1061" t="s">
        <v>1242</v>
      </c>
      <c r="D80" s="1061"/>
      <c r="E80" s="1061"/>
      <c r="F80" s="1061"/>
    </row>
    <row r="81" spans="1:6" ht="15" customHeight="1">
      <c r="A81" s="1066"/>
      <c r="B81" s="1068"/>
      <c r="C81" s="1061" t="s">
        <v>1243</v>
      </c>
      <c r="D81" s="1060" t="s">
        <v>1244</v>
      </c>
      <c r="E81" s="1061" t="s">
        <v>31</v>
      </c>
      <c r="F81" s="1061"/>
    </row>
    <row r="82" spans="1:6" ht="37.5" customHeight="1">
      <c r="A82" s="1066"/>
      <c r="B82" s="1069"/>
      <c r="C82" s="1061"/>
      <c r="D82" s="1060"/>
      <c r="E82" s="601" t="s">
        <v>1245</v>
      </c>
      <c r="F82" s="601" t="s">
        <v>1246</v>
      </c>
    </row>
    <row r="83" spans="1:6" ht="15" customHeight="1">
      <c r="A83" s="1062" t="s">
        <v>1247</v>
      </c>
      <c r="B83" s="1062"/>
      <c r="C83" s="1062"/>
      <c r="D83" s="1062"/>
      <c r="E83" s="1062"/>
      <c r="F83" s="1062"/>
    </row>
    <row r="84" spans="1:6" ht="18.75" customHeight="1">
      <c r="A84" s="608" t="s">
        <v>1256</v>
      </c>
      <c r="B84" s="615">
        <v>197552</v>
      </c>
      <c r="C84" s="605">
        <v>451</v>
      </c>
      <c r="D84" s="605">
        <v>197101</v>
      </c>
      <c r="E84" s="605">
        <v>197101</v>
      </c>
      <c r="F84" s="605">
        <v>0</v>
      </c>
    </row>
    <row r="85" spans="1:6" ht="18.75" customHeight="1">
      <c r="A85" s="608" t="s">
        <v>1257</v>
      </c>
      <c r="B85" s="615">
        <v>228176</v>
      </c>
      <c r="C85" s="605">
        <v>752</v>
      </c>
      <c r="D85" s="605">
        <v>227424</v>
      </c>
      <c r="E85" s="605">
        <v>227424</v>
      </c>
      <c r="F85" s="605">
        <v>0</v>
      </c>
    </row>
    <row r="86" spans="1:6" ht="18.75" customHeight="1">
      <c r="A86" s="608" t="s">
        <v>1250</v>
      </c>
      <c r="B86" s="615">
        <v>273811</v>
      </c>
      <c r="C86" s="605">
        <v>903</v>
      </c>
      <c r="D86" s="605">
        <v>272908</v>
      </c>
      <c r="E86" s="605">
        <v>272908</v>
      </c>
      <c r="F86" s="605">
        <v>0</v>
      </c>
    </row>
    <row r="87" spans="1:6" ht="15" hidden="1" customHeight="1">
      <c r="A87" s="1063" t="s">
        <v>1258</v>
      </c>
      <c r="B87" s="1064"/>
      <c r="C87" s="1064"/>
      <c r="D87" s="1064"/>
      <c r="E87" s="1064"/>
      <c r="F87" s="1064"/>
    </row>
    <row r="88" spans="1:6" ht="18" hidden="1" customHeight="1">
      <c r="A88" s="608" t="s">
        <v>1256</v>
      </c>
      <c r="B88" s="615">
        <v>246826</v>
      </c>
      <c r="C88" s="605">
        <v>451</v>
      </c>
      <c r="D88" s="605">
        <v>246375</v>
      </c>
      <c r="E88" s="605">
        <v>246375</v>
      </c>
      <c r="F88" s="605">
        <v>0</v>
      </c>
    </row>
    <row r="89" spans="1:6" ht="18" hidden="1" customHeight="1">
      <c r="A89" s="608" t="s">
        <v>1257</v>
      </c>
      <c r="B89" s="615">
        <v>285031</v>
      </c>
      <c r="C89" s="605">
        <v>752</v>
      </c>
      <c r="D89" s="605">
        <v>284279</v>
      </c>
      <c r="E89" s="605">
        <v>284279</v>
      </c>
      <c r="F89" s="605">
        <v>0</v>
      </c>
    </row>
    <row r="90" spans="1:6" ht="18" hidden="1" customHeight="1">
      <c r="A90" s="608" t="s">
        <v>1250</v>
      </c>
      <c r="B90" s="615">
        <v>342038</v>
      </c>
      <c r="C90" s="605">
        <v>903</v>
      </c>
      <c r="D90" s="605">
        <v>341135</v>
      </c>
      <c r="E90" s="605">
        <v>341135</v>
      </c>
      <c r="F90" s="605">
        <v>0</v>
      </c>
    </row>
  </sheetData>
  <mergeCells count="70">
    <mergeCell ref="A9:K9"/>
    <mergeCell ref="A1:K1"/>
    <mergeCell ref="A3:K3"/>
    <mergeCell ref="A5:A8"/>
    <mergeCell ref="B5:F5"/>
    <mergeCell ref="G5:K5"/>
    <mergeCell ref="B6:B8"/>
    <mergeCell ref="C6:F6"/>
    <mergeCell ref="G6:G8"/>
    <mergeCell ref="H6:K6"/>
    <mergeCell ref="C7:C8"/>
    <mergeCell ref="D7:D8"/>
    <mergeCell ref="E7:F7"/>
    <mergeCell ref="H7:H8"/>
    <mergeCell ref="I7:I8"/>
    <mergeCell ref="J7:K7"/>
    <mergeCell ref="J26:K26"/>
    <mergeCell ref="A13:K13"/>
    <mergeCell ref="A17:K17"/>
    <mergeCell ref="A22:F22"/>
    <mergeCell ref="A24:A27"/>
    <mergeCell ref="B24:F24"/>
    <mergeCell ref="G24:K24"/>
    <mergeCell ref="B25:B27"/>
    <mergeCell ref="C25:F25"/>
    <mergeCell ref="G25:G27"/>
    <mergeCell ref="H25:K25"/>
    <mergeCell ref="C26:C27"/>
    <mergeCell ref="D26:D27"/>
    <mergeCell ref="E26:F26"/>
    <mergeCell ref="H26:H27"/>
    <mergeCell ref="I26:I27"/>
    <mergeCell ref="A28:F28"/>
    <mergeCell ref="G28:K28"/>
    <mergeCell ref="A29:F29"/>
    <mergeCell ref="G29:K29"/>
    <mergeCell ref="A33:F33"/>
    <mergeCell ref="G33:K33"/>
    <mergeCell ref="A38:F38"/>
    <mergeCell ref="A40:A43"/>
    <mergeCell ref="B40:F40"/>
    <mergeCell ref="B41:B43"/>
    <mergeCell ref="C41:F41"/>
    <mergeCell ref="C42:C43"/>
    <mergeCell ref="D42:D43"/>
    <mergeCell ref="E42:F42"/>
    <mergeCell ref="A44:F44"/>
    <mergeCell ref="A48:F48"/>
    <mergeCell ref="A52:F52"/>
    <mergeCell ref="A57:F57"/>
    <mergeCell ref="A59:A62"/>
    <mergeCell ref="B59:F59"/>
    <mergeCell ref="B60:B62"/>
    <mergeCell ref="C60:F60"/>
    <mergeCell ref="C61:C62"/>
    <mergeCell ref="D61:D62"/>
    <mergeCell ref="D81:D82"/>
    <mergeCell ref="E81:F81"/>
    <mergeCell ref="A83:F83"/>
    <mergeCell ref="A87:F87"/>
    <mergeCell ref="E61:F61"/>
    <mergeCell ref="A63:F63"/>
    <mergeCell ref="A67:F67"/>
    <mergeCell ref="A71:F71"/>
    <mergeCell ref="A77:F77"/>
    <mergeCell ref="A79:A82"/>
    <mergeCell ref="B79:F79"/>
    <mergeCell ref="B80:B82"/>
    <mergeCell ref="C80:F80"/>
    <mergeCell ref="C81:C82"/>
  </mergeCells>
  <conditionalFormatting sqref="I20 I12 I16 C45:F45 E46:F47 C49:F49 E50:F51 C53:F53 E54:F55 C46:C47 C50:C51 C54:C55">
    <cfRule type="cellIs" dxfId="0" priority="1" operator="equal">
      <formula>0</formula>
    </cfRule>
  </conditionalFormatting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L51"/>
  <sheetViews>
    <sheetView view="pageBreakPreview" zoomScale="60" zoomScaleNormal="60" workbookViewId="0">
      <pane xSplit="2" ySplit="8" topLeftCell="C15" activePane="bottomRight" state="frozen"/>
      <selection pane="topRight" activeCell="C1" sqref="C1"/>
      <selection pane="bottomLeft" activeCell="A8" sqref="A8"/>
      <selection pane="bottomRight" activeCell="DN20" sqref="DN20"/>
    </sheetView>
  </sheetViews>
  <sheetFormatPr defaultColWidth="9.140625" defaultRowHeight="18.75"/>
  <cols>
    <col min="1" max="1" width="17.140625" style="657" customWidth="1"/>
    <col min="2" max="2" width="36.28515625" style="657" customWidth="1"/>
    <col min="3" max="3" width="0.140625" style="657" customWidth="1"/>
    <col min="4" max="4" width="11.140625" style="657" hidden="1" customWidth="1"/>
    <col min="5" max="5" width="18.28515625" style="657" customWidth="1"/>
    <col min="6" max="7" width="11.140625" style="657" hidden="1" customWidth="1"/>
    <col min="8" max="8" width="0.42578125" style="657" customWidth="1"/>
    <col min="9" max="9" width="11.140625" style="657" hidden="1" customWidth="1"/>
    <col min="10" max="10" width="18.28515625" style="657" customWidth="1"/>
    <col min="11" max="12" width="11.140625" style="657" hidden="1" customWidth="1"/>
    <col min="13" max="13" width="0.5703125" style="657" customWidth="1"/>
    <col min="14" max="14" width="11.140625" style="657" hidden="1" customWidth="1"/>
    <col min="15" max="15" width="18.28515625" style="657" customWidth="1"/>
    <col min="16" max="17" width="11.140625" style="657" hidden="1" customWidth="1"/>
    <col min="18" max="18" width="0.28515625" style="657" customWidth="1"/>
    <col min="19" max="19" width="11.5703125" style="657" hidden="1" customWidth="1"/>
    <col min="20" max="20" width="18.28515625" style="657" customWidth="1"/>
    <col min="21" max="22" width="11.5703125" style="657" hidden="1" customWidth="1"/>
    <col min="23" max="23" width="0.28515625" style="657" customWidth="1"/>
    <col min="24" max="24" width="11.5703125" style="657" hidden="1" customWidth="1"/>
    <col min="25" max="25" width="18.28515625" style="657" customWidth="1"/>
    <col min="26" max="27" width="11.5703125" style="657" hidden="1" customWidth="1"/>
    <col min="28" max="28" width="0.5703125" style="657" customWidth="1"/>
    <col min="29" max="29" width="11.5703125" style="657" hidden="1" customWidth="1"/>
    <col min="30" max="30" width="18.28515625" style="657" customWidth="1"/>
    <col min="31" max="32" width="11.5703125" style="657" hidden="1" customWidth="1"/>
    <col min="33" max="33" width="0.28515625" style="657" customWidth="1"/>
    <col min="34" max="34" width="11.5703125" style="657" hidden="1" customWidth="1"/>
    <col min="35" max="35" width="18.28515625" style="657" customWidth="1"/>
    <col min="36" max="36" width="0.5703125" style="657" customWidth="1"/>
    <col min="37" max="102" width="11.5703125" style="657" hidden="1" customWidth="1"/>
    <col min="103" max="16384" width="9.140625" style="657"/>
  </cols>
  <sheetData>
    <row r="1" spans="1:168" ht="51" customHeight="1">
      <c r="A1" s="929" t="s">
        <v>1292</v>
      </c>
      <c r="B1" s="929"/>
      <c r="C1" s="929"/>
      <c r="D1" s="929"/>
      <c r="E1" s="929"/>
      <c r="F1" s="929"/>
      <c r="G1" s="929"/>
      <c r="H1" s="929"/>
      <c r="I1" s="929"/>
      <c r="J1" s="929"/>
      <c r="K1" s="929"/>
      <c r="L1" s="929"/>
      <c r="M1" s="929"/>
      <c r="N1" s="929"/>
      <c r="O1" s="929"/>
      <c r="P1" s="929"/>
      <c r="Q1" s="929"/>
      <c r="R1" s="929"/>
      <c r="S1" s="929"/>
      <c r="T1" s="929"/>
      <c r="U1" s="929"/>
      <c r="V1" s="929"/>
      <c r="W1" s="929"/>
      <c r="X1" s="929"/>
      <c r="Y1" s="929"/>
      <c r="Z1" s="929"/>
      <c r="AA1" s="929"/>
      <c r="AB1" s="929"/>
      <c r="AC1" s="929"/>
      <c r="AD1" s="929"/>
      <c r="AE1" s="929"/>
      <c r="AF1" s="929"/>
      <c r="AG1" s="929"/>
      <c r="AH1" s="929"/>
      <c r="AI1" s="929"/>
    </row>
    <row r="2" spans="1:168" ht="66.75" customHeight="1">
      <c r="A2" s="929"/>
      <c r="B2" s="929"/>
      <c r="C2" s="929"/>
      <c r="D2" s="929"/>
      <c r="E2" s="929"/>
      <c r="F2" s="929"/>
      <c r="G2" s="929"/>
      <c r="H2" s="929"/>
      <c r="I2" s="929"/>
      <c r="J2" s="929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9"/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658"/>
      <c r="AK2" s="658"/>
      <c r="AL2" s="658"/>
      <c r="AM2" s="658"/>
      <c r="AN2" s="658"/>
      <c r="AO2" s="658"/>
      <c r="AP2" s="658"/>
      <c r="AQ2" s="658"/>
      <c r="AR2" s="658"/>
      <c r="AS2" s="658"/>
      <c r="AT2" s="658"/>
      <c r="AU2" s="658"/>
      <c r="AV2" s="658"/>
      <c r="AW2" s="658"/>
      <c r="AX2" s="658"/>
      <c r="AY2" s="658"/>
      <c r="AZ2" s="658"/>
      <c r="BA2" s="658"/>
      <c r="BK2" s="658"/>
      <c r="BU2" s="658"/>
    </row>
    <row r="3" spans="1:168" ht="23.25" thickBot="1">
      <c r="A3" s="659"/>
      <c r="B3" s="659"/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8"/>
      <c r="S3" s="658"/>
      <c r="T3" s="658"/>
      <c r="U3" s="658"/>
      <c r="V3" s="658"/>
      <c r="W3" s="658"/>
      <c r="X3" s="658"/>
      <c r="Y3" s="658"/>
      <c r="Z3" s="658"/>
      <c r="AA3" s="658"/>
      <c r="AB3" s="658"/>
      <c r="AC3" s="658"/>
      <c r="AD3" s="658"/>
      <c r="AE3" s="658"/>
      <c r="AF3" s="658"/>
      <c r="AG3" s="658"/>
      <c r="AH3" s="658"/>
      <c r="AI3" s="658"/>
      <c r="AJ3" s="658"/>
      <c r="AK3" s="658"/>
      <c r="AL3" s="658"/>
      <c r="AM3" s="658"/>
      <c r="AN3" s="658"/>
      <c r="AO3" s="658"/>
      <c r="AP3" s="658"/>
      <c r="AQ3" s="658"/>
      <c r="AR3" s="658"/>
      <c r="AS3" s="658"/>
      <c r="AT3" s="658"/>
      <c r="AU3" s="658"/>
      <c r="AV3" s="658"/>
      <c r="AW3" s="658"/>
      <c r="AX3" s="658"/>
      <c r="AY3" s="658"/>
      <c r="AZ3" s="658"/>
      <c r="BA3" s="658"/>
      <c r="BK3" s="658"/>
      <c r="BU3" s="658"/>
    </row>
    <row r="4" spans="1:168" ht="21" thickBot="1">
      <c r="A4" s="938" t="s">
        <v>1293</v>
      </c>
      <c r="B4" s="941" t="s">
        <v>1345</v>
      </c>
      <c r="C4" s="912" t="s">
        <v>1294</v>
      </c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3"/>
      <c r="AV4" s="944" t="s">
        <v>1295</v>
      </c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6"/>
      <c r="CE4" s="911" t="s">
        <v>1296</v>
      </c>
      <c r="CF4" s="912"/>
      <c r="CG4" s="912"/>
      <c r="CH4" s="912"/>
      <c r="CI4" s="912"/>
      <c r="CJ4" s="912"/>
      <c r="CK4" s="912"/>
      <c r="CL4" s="912"/>
      <c r="CM4" s="912"/>
      <c r="CN4" s="913"/>
      <c r="CO4" s="911" t="s">
        <v>1297</v>
      </c>
      <c r="CP4" s="912"/>
      <c r="CQ4" s="912"/>
      <c r="CR4" s="912"/>
      <c r="CS4" s="912"/>
      <c r="CT4" s="912"/>
      <c r="CU4" s="912"/>
      <c r="CV4" s="912"/>
      <c r="CW4" s="912"/>
      <c r="CX4" s="913"/>
    </row>
    <row r="5" spans="1:168" s="660" customFormat="1" ht="33" customHeight="1">
      <c r="A5" s="939"/>
      <c r="B5" s="942"/>
      <c r="C5" s="918"/>
      <c r="D5" s="918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9"/>
      <c r="AV5" s="920" t="s">
        <v>1298</v>
      </c>
      <c r="AW5" s="921"/>
      <c r="AX5" s="921"/>
      <c r="AY5" s="921"/>
      <c r="AZ5" s="922"/>
      <c r="BA5" s="920" t="s">
        <v>1299</v>
      </c>
      <c r="BB5" s="921"/>
      <c r="BC5" s="921"/>
      <c r="BD5" s="921"/>
      <c r="BE5" s="921"/>
      <c r="BF5" s="921"/>
      <c r="BG5" s="921"/>
      <c r="BH5" s="921"/>
      <c r="BI5" s="921"/>
      <c r="BJ5" s="922"/>
      <c r="BK5" s="920" t="s">
        <v>1300</v>
      </c>
      <c r="BL5" s="921"/>
      <c r="BM5" s="921"/>
      <c r="BN5" s="921"/>
      <c r="BO5" s="921"/>
      <c r="BP5" s="921"/>
      <c r="BQ5" s="921"/>
      <c r="BR5" s="921"/>
      <c r="BS5" s="921"/>
      <c r="BT5" s="922"/>
      <c r="BU5" s="920" t="s">
        <v>1301</v>
      </c>
      <c r="BV5" s="921"/>
      <c r="BW5" s="921"/>
      <c r="BX5" s="921"/>
      <c r="BY5" s="921"/>
      <c r="BZ5" s="921"/>
      <c r="CA5" s="921"/>
      <c r="CB5" s="921"/>
      <c r="CC5" s="921"/>
      <c r="CD5" s="922"/>
      <c r="CE5" s="914"/>
      <c r="CF5" s="915"/>
      <c r="CG5" s="915"/>
      <c r="CH5" s="915"/>
      <c r="CI5" s="915"/>
      <c r="CJ5" s="915"/>
      <c r="CK5" s="915"/>
      <c r="CL5" s="915"/>
      <c r="CM5" s="915"/>
      <c r="CN5" s="916"/>
      <c r="CO5" s="914"/>
      <c r="CP5" s="915"/>
      <c r="CQ5" s="915"/>
      <c r="CR5" s="915"/>
      <c r="CS5" s="915"/>
      <c r="CT5" s="915"/>
      <c r="CU5" s="915"/>
      <c r="CV5" s="915"/>
      <c r="CW5" s="915"/>
      <c r="CX5" s="916"/>
    </row>
    <row r="6" spans="1:168" s="660" customFormat="1" ht="33" customHeight="1">
      <c r="A6" s="939"/>
      <c r="B6" s="942"/>
      <c r="C6" s="930" t="s">
        <v>1302</v>
      </c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7"/>
      <c r="R6" s="931" t="s">
        <v>1303</v>
      </c>
      <c r="S6" s="932"/>
      <c r="T6" s="932"/>
      <c r="U6" s="932"/>
      <c r="V6" s="932"/>
      <c r="W6" s="932"/>
      <c r="X6" s="932"/>
      <c r="Y6" s="932"/>
      <c r="Z6" s="932"/>
      <c r="AA6" s="932"/>
      <c r="AB6" s="932"/>
      <c r="AC6" s="932"/>
      <c r="AD6" s="932"/>
      <c r="AE6" s="932"/>
      <c r="AF6" s="932"/>
      <c r="AG6" s="932"/>
      <c r="AH6" s="932"/>
      <c r="AI6" s="932"/>
      <c r="AJ6" s="932"/>
      <c r="AK6" s="932"/>
      <c r="AL6" s="928" t="s">
        <v>1304</v>
      </c>
      <c r="AM6" s="926"/>
      <c r="AN6" s="926"/>
      <c r="AO6" s="926"/>
      <c r="AP6" s="926"/>
      <c r="AQ6" s="926"/>
      <c r="AR6" s="926"/>
      <c r="AS6" s="926"/>
      <c r="AT6" s="926"/>
      <c r="AU6" s="927"/>
      <c r="AV6" s="923"/>
      <c r="AW6" s="924"/>
      <c r="AX6" s="924"/>
      <c r="AY6" s="924"/>
      <c r="AZ6" s="925"/>
      <c r="BA6" s="923"/>
      <c r="BB6" s="924"/>
      <c r="BC6" s="924"/>
      <c r="BD6" s="924"/>
      <c r="BE6" s="924"/>
      <c r="BF6" s="924"/>
      <c r="BG6" s="924"/>
      <c r="BH6" s="924"/>
      <c r="BI6" s="924"/>
      <c r="BJ6" s="925"/>
      <c r="BK6" s="923"/>
      <c r="BL6" s="924"/>
      <c r="BM6" s="924"/>
      <c r="BN6" s="924"/>
      <c r="BO6" s="924"/>
      <c r="BP6" s="924"/>
      <c r="BQ6" s="924"/>
      <c r="BR6" s="924"/>
      <c r="BS6" s="924"/>
      <c r="BT6" s="925"/>
      <c r="BU6" s="923"/>
      <c r="BV6" s="924"/>
      <c r="BW6" s="924"/>
      <c r="BX6" s="924"/>
      <c r="BY6" s="924"/>
      <c r="BZ6" s="924"/>
      <c r="CA6" s="924"/>
      <c r="CB6" s="924"/>
      <c r="CC6" s="924"/>
      <c r="CD6" s="925"/>
      <c r="CE6" s="917"/>
      <c r="CF6" s="918"/>
      <c r="CG6" s="918"/>
      <c r="CH6" s="918"/>
      <c r="CI6" s="918"/>
      <c r="CJ6" s="918"/>
      <c r="CK6" s="918"/>
      <c r="CL6" s="918"/>
      <c r="CM6" s="918"/>
      <c r="CN6" s="919"/>
      <c r="CO6" s="917"/>
      <c r="CP6" s="918"/>
      <c r="CQ6" s="918"/>
      <c r="CR6" s="918"/>
      <c r="CS6" s="918"/>
      <c r="CT6" s="918"/>
      <c r="CU6" s="918"/>
      <c r="CV6" s="918"/>
      <c r="CW6" s="918"/>
      <c r="CX6" s="919"/>
    </row>
    <row r="7" spans="1:168" s="661" customFormat="1" ht="102.75" customHeight="1">
      <c r="A7" s="939"/>
      <c r="B7" s="942"/>
      <c r="C7" s="947" t="s">
        <v>1305</v>
      </c>
      <c r="D7" s="948"/>
      <c r="E7" s="948"/>
      <c r="F7" s="948"/>
      <c r="G7" s="948"/>
      <c r="H7" s="926" t="s">
        <v>1306</v>
      </c>
      <c r="I7" s="926"/>
      <c r="J7" s="926"/>
      <c r="K7" s="926"/>
      <c r="L7" s="926"/>
      <c r="M7" s="933" t="s">
        <v>1307</v>
      </c>
      <c r="N7" s="933"/>
      <c r="O7" s="933"/>
      <c r="P7" s="933"/>
      <c r="Q7" s="934"/>
      <c r="R7" s="926" t="s">
        <v>1308</v>
      </c>
      <c r="S7" s="926"/>
      <c r="T7" s="926"/>
      <c r="U7" s="926"/>
      <c r="V7" s="926"/>
      <c r="W7" s="933" t="s">
        <v>1309</v>
      </c>
      <c r="X7" s="933"/>
      <c r="Y7" s="933"/>
      <c r="Z7" s="933"/>
      <c r="AA7" s="933"/>
      <c r="AB7" s="926" t="s">
        <v>1310</v>
      </c>
      <c r="AC7" s="926"/>
      <c r="AD7" s="926"/>
      <c r="AE7" s="926"/>
      <c r="AF7" s="926"/>
      <c r="AG7" s="933" t="s">
        <v>1311</v>
      </c>
      <c r="AH7" s="933"/>
      <c r="AI7" s="933"/>
      <c r="AJ7" s="933"/>
      <c r="AK7" s="949"/>
      <c r="AL7" s="928" t="s">
        <v>1312</v>
      </c>
      <c r="AM7" s="926"/>
      <c r="AN7" s="926"/>
      <c r="AO7" s="926"/>
      <c r="AP7" s="926"/>
      <c r="AQ7" s="926" t="s">
        <v>1307</v>
      </c>
      <c r="AR7" s="926"/>
      <c r="AS7" s="926"/>
      <c r="AT7" s="926"/>
      <c r="AU7" s="927"/>
      <c r="AV7" s="928" t="s">
        <v>1307</v>
      </c>
      <c r="AW7" s="926"/>
      <c r="AX7" s="926"/>
      <c r="AY7" s="926"/>
      <c r="AZ7" s="927"/>
      <c r="BA7" s="928" t="s">
        <v>1312</v>
      </c>
      <c r="BB7" s="926"/>
      <c r="BC7" s="926"/>
      <c r="BD7" s="926"/>
      <c r="BE7" s="926"/>
      <c r="BF7" s="926" t="s">
        <v>1307</v>
      </c>
      <c r="BG7" s="926"/>
      <c r="BH7" s="926"/>
      <c r="BI7" s="926"/>
      <c r="BJ7" s="927"/>
      <c r="BK7" s="928" t="s">
        <v>1312</v>
      </c>
      <c r="BL7" s="926"/>
      <c r="BM7" s="926"/>
      <c r="BN7" s="926"/>
      <c r="BO7" s="926"/>
      <c r="BP7" s="926" t="s">
        <v>1307</v>
      </c>
      <c r="BQ7" s="926"/>
      <c r="BR7" s="926"/>
      <c r="BS7" s="926"/>
      <c r="BT7" s="927"/>
      <c r="BU7" s="928" t="s">
        <v>1312</v>
      </c>
      <c r="BV7" s="926"/>
      <c r="BW7" s="926"/>
      <c r="BX7" s="926"/>
      <c r="BY7" s="926"/>
      <c r="BZ7" s="926" t="s">
        <v>1307</v>
      </c>
      <c r="CA7" s="926"/>
      <c r="CB7" s="926"/>
      <c r="CC7" s="926"/>
      <c r="CD7" s="927"/>
      <c r="CE7" s="928" t="s">
        <v>1312</v>
      </c>
      <c r="CF7" s="926"/>
      <c r="CG7" s="926"/>
      <c r="CH7" s="926"/>
      <c r="CI7" s="926"/>
      <c r="CJ7" s="926" t="s">
        <v>1307</v>
      </c>
      <c r="CK7" s="926"/>
      <c r="CL7" s="926"/>
      <c r="CM7" s="926"/>
      <c r="CN7" s="927"/>
      <c r="CO7" s="928" t="s">
        <v>1312</v>
      </c>
      <c r="CP7" s="926"/>
      <c r="CQ7" s="926"/>
      <c r="CR7" s="926"/>
      <c r="CS7" s="926"/>
      <c r="CT7" s="926" t="s">
        <v>1307</v>
      </c>
      <c r="CU7" s="926"/>
      <c r="CV7" s="926"/>
      <c r="CW7" s="926"/>
      <c r="CX7" s="927"/>
    </row>
    <row r="8" spans="1:168" s="667" customFormat="1" ht="30" customHeight="1">
      <c r="A8" s="940"/>
      <c r="B8" s="943"/>
      <c r="C8" s="662" t="s">
        <v>1313</v>
      </c>
      <c r="D8" s="663" t="s">
        <v>1314</v>
      </c>
      <c r="E8" s="663" t="s">
        <v>1315</v>
      </c>
      <c r="F8" s="663" t="s">
        <v>1316</v>
      </c>
      <c r="G8" s="663" t="s">
        <v>1317</v>
      </c>
      <c r="H8" s="663" t="s">
        <v>1313</v>
      </c>
      <c r="I8" s="663" t="s">
        <v>1314</v>
      </c>
      <c r="J8" s="663" t="s">
        <v>1315</v>
      </c>
      <c r="K8" s="663" t="s">
        <v>1316</v>
      </c>
      <c r="L8" s="663" t="s">
        <v>1317</v>
      </c>
      <c r="M8" s="663" t="s">
        <v>1313</v>
      </c>
      <c r="N8" s="663" t="s">
        <v>1314</v>
      </c>
      <c r="O8" s="663" t="s">
        <v>1315</v>
      </c>
      <c r="P8" s="663" t="s">
        <v>1316</v>
      </c>
      <c r="Q8" s="664" t="s">
        <v>1317</v>
      </c>
      <c r="R8" s="662" t="s">
        <v>1313</v>
      </c>
      <c r="S8" s="663" t="s">
        <v>1314</v>
      </c>
      <c r="T8" s="663" t="s">
        <v>1315</v>
      </c>
      <c r="U8" s="663" t="s">
        <v>1316</v>
      </c>
      <c r="V8" s="663" t="s">
        <v>1317</v>
      </c>
      <c r="W8" s="663" t="s">
        <v>1313</v>
      </c>
      <c r="X8" s="663" t="s">
        <v>1314</v>
      </c>
      <c r="Y8" s="663" t="s">
        <v>1315</v>
      </c>
      <c r="Z8" s="663" t="s">
        <v>1316</v>
      </c>
      <c r="AA8" s="663" t="s">
        <v>1317</v>
      </c>
      <c r="AB8" s="663" t="s">
        <v>1313</v>
      </c>
      <c r="AC8" s="663" t="s">
        <v>1314</v>
      </c>
      <c r="AD8" s="663" t="s">
        <v>1315</v>
      </c>
      <c r="AE8" s="663" t="s">
        <v>1316</v>
      </c>
      <c r="AF8" s="663" t="s">
        <v>1317</v>
      </c>
      <c r="AG8" s="663" t="s">
        <v>1313</v>
      </c>
      <c r="AH8" s="663" t="s">
        <v>1314</v>
      </c>
      <c r="AI8" s="663" t="s">
        <v>1315</v>
      </c>
      <c r="AJ8" s="663" t="s">
        <v>1316</v>
      </c>
      <c r="AK8" s="665" t="s">
        <v>1317</v>
      </c>
      <c r="AL8" s="666" t="s">
        <v>1313</v>
      </c>
      <c r="AM8" s="663" t="s">
        <v>1314</v>
      </c>
      <c r="AN8" s="663" t="s">
        <v>1315</v>
      </c>
      <c r="AO8" s="663" t="s">
        <v>1316</v>
      </c>
      <c r="AP8" s="663" t="s">
        <v>1317</v>
      </c>
      <c r="AQ8" s="663" t="s">
        <v>1313</v>
      </c>
      <c r="AR8" s="663" t="s">
        <v>1314</v>
      </c>
      <c r="AS8" s="663" t="s">
        <v>1315</v>
      </c>
      <c r="AT8" s="663" t="s">
        <v>1316</v>
      </c>
      <c r="AU8" s="664" t="s">
        <v>1317</v>
      </c>
      <c r="AV8" s="666" t="s">
        <v>1313</v>
      </c>
      <c r="AW8" s="663" t="s">
        <v>1314</v>
      </c>
      <c r="AX8" s="663" t="s">
        <v>1315</v>
      </c>
      <c r="AY8" s="663" t="s">
        <v>1316</v>
      </c>
      <c r="AZ8" s="664" t="s">
        <v>1317</v>
      </c>
      <c r="BA8" s="666" t="s">
        <v>1313</v>
      </c>
      <c r="BB8" s="663" t="s">
        <v>1314</v>
      </c>
      <c r="BC8" s="663" t="s">
        <v>1315</v>
      </c>
      <c r="BD8" s="663" t="s">
        <v>1316</v>
      </c>
      <c r="BE8" s="663" t="s">
        <v>1317</v>
      </c>
      <c r="BF8" s="663" t="s">
        <v>1313</v>
      </c>
      <c r="BG8" s="663" t="s">
        <v>1314</v>
      </c>
      <c r="BH8" s="663" t="s">
        <v>1315</v>
      </c>
      <c r="BI8" s="663" t="s">
        <v>1316</v>
      </c>
      <c r="BJ8" s="664" t="s">
        <v>1317</v>
      </c>
      <c r="BK8" s="666" t="s">
        <v>1313</v>
      </c>
      <c r="BL8" s="663" t="s">
        <v>1314</v>
      </c>
      <c r="BM8" s="663" t="s">
        <v>1315</v>
      </c>
      <c r="BN8" s="663" t="s">
        <v>1316</v>
      </c>
      <c r="BO8" s="663" t="s">
        <v>1317</v>
      </c>
      <c r="BP8" s="663" t="s">
        <v>1313</v>
      </c>
      <c r="BQ8" s="663" t="s">
        <v>1314</v>
      </c>
      <c r="BR8" s="663" t="s">
        <v>1315</v>
      </c>
      <c r="BS8" s="663" t="s">
        <v>1316</v>
      </c>
      <c r="BT8" s="664" t="s">
        <v>1317</v>
      </c>
      <c r="BU8" s="666" t="s">
        <v>1313</v>
      </c>
      <c r="BV8" s="663" t="s">
        <v>1314</v>
      </c>
      <c r="BW8" s="663" t="s">
        <v>1315</v>
      </c>
      <c r="BX8" s="663" t="s">
        <v>1316</v>
      </c>
      <c r="BY8" s="663" t="s">
        <v>1317</v>
      </c>
      <c r="BZ8" s="663" t="s">
        <v>1313</v>
      </c>
      <c r="CA8" s="663" t="s">
        <v>1314</v>
      </c>
      <c r="CB8" s="663" t="s">
        <v>1315</v>
      </c>
      <c r="CC8" s="663" t="s">
        <v>1316</v>
      </c>
      <c r="CD8" s="664" t="s">
        <v>1317</v>
      </c>
      <c r="CE8" s="666" t="s">
        <v>1313</v>
      </c>
      <c r="CF8" s="663" t="s">
        <v>1314</v>
      </c>
      <c r="CG8" s="663" t="s">
        <v>1315</v>
      </c>
      <c r="CH8" s="663" t="s">
        <v>1316</v>
      </c>
      <c r="CI8" s="663" t="s">
        <v>1317</v>
      </c>
      <c r="CJ8" s="663" t="s">
        <v>1313</v>
      </c>
      <c r="CK8" s="663" t="s">
        <v>1314</v>
      </c>
      <c r="CL8" s="663" t="s">
        <v>1315</v>
      </c>
      <c r="CM8" s="663" t="s">
        <v>1316</v>
      </c>
      <c r="CN8" s="664" t="s">
        <v>1317</v>
      </c>
      <c r="CO8" s="666" t="s">
        <v>1313</v>
      </c>
      <c r="CP8" s="663" t="s">
        <v>1314</v>
      </c>
      <c r="CQ8" s="663" t="s">
        <v>1315</v>
      </c>
      <c r="CR8" s="663" t="s">
        <v>1316</v>
      </c>
      <c r="CS8" s="663" t="s">
        <v>1317</v>
      </c>
      <c r="CT8" s="663" t="s">
        <v>1313</v>
      </c>
      <c r="CU8" s="663" t="s">
        <v>1314</v>
      </c>
      <c r="CV8" s="663" t="s">
        <v>1315</v>
      </c>
      <c r="CW8" s="663" t="s">
        <v>1316</v>
      </c>
      <c r="CX8" s="664" t="s">
        <v>1317</v>
      </c>
    </row>
    <row r="9" spans="1:168" s="674" customFormat="1">
      <c r="A9" s="935" t="s">
        <v>1318</v>
      </c>
      <c r="B9" s="668" t="s">
        <v>1319</v>
      </c>
      <c r="C9" s="669">
        <f>ROUND(C10+C14,0)</f>
        <v>22487</v>
      </c>
      <c r="D9" s="670">
        <f t="shared" ref="D9:BO9" si="0">ROUND(D10+D14,0)</f>
        <v>35979</v>
      </c>
      <c r="E9" s="670">
        <f t="shared" si="0"/>
        <v>44974</v>
      </c>
      <c r="F9" s="670">
        <f t="shared" si="0"/>
        <v>49473</v>
      </c>
      <c r="G9" s="670">
        <f t="shared" si="0"/>
        <v>49473</v>
      </c>
      <c r="H9" s="670">
        <f t="shared" si="0"/>
        <v>22487</v>
      </c>
      <c r="I9" s="670">
        <f t="shared" si="0"/>
        <v>35979</v>
      </c>
      <c r="J9" s="670">
        <f t="shared" si="0"/>
        <v>44974</v>
      </c>
      <c r="K9" s="670">
        <f t="shared" si="0"/>
        <v>49473</v>
      </c>
      <c r="L9" s="670">
        <f t="shared" si="0"/>
        <v>49473</v>
      </c>
      <c r="M9" s="670">
        <f t="shared" si="0"/>
        <v>19827</v>
      </c>
      <c r="N9" s="670">
        <f t="shared" si="0"/>
        <v>31724</v>
      </c>
      <c r="O9" s="670">
        <f t="shared" si="0"/>
        <v>39654</v>
      </c>
      <c r="P9" s="670">
        <f t="shared" si="0"/>
        <v>43620</v>
      </c>
      <c r="Q9" s="668">
        <f t="shared" si="0"/>
        <v>43620</v>
      </c>
      <c r="R9" s="670">
        <f t="shared" si="0"/>
        <v>25421</v>
      </c>
      <c r="S9" s="670">
        <f t="shared" si="0"/>
        <v>40673</v>
      </c>
      <c r="T9" s="670">
        <f t="shared" si="0"/>
        <v>50840</v>
      </c>
      <c r="U9" s="670">
        <f t="shared" si="0"/>
        <v>55924</v>
      </c>
      <c r="V9" s="670">
        <f t="shared" si="0"/>
        <v>55924</v>
      </c>
      <c r="W9" s="669">
        <f t="shared" si="0"/>
        <v>27759</v>
      </c>
      <c r="X9" s="670">
        <f t="shared" si="0"/>
        <v>44414</v>
      </c>
      <c r="Y9" s="670">
        <f t="shared" si="0"/>
        <v>55516</v>
      </c>
      <c r="Z9" s="670">
        <f t="shared" si="0"/>
        <v>61068</v>
      </c>
      <c r="AA9" s="670">
        <f t="shared" si="0"/>
        <v>61068</v>
      </c>
      <c r="AB9" s="669">
        <f t="shared" si="0"/>
        <v>19827</v>
      </c>
      <c r="AC9" s="670">
        <f t="shared" si="0"/>
        <v>31724</v>
      </c>
      <c r="AD9" s="670">
        <f t="shared" si="0"/>
        <v>39654</v>
      </c>
      <c r="AE9" s="670">
        <f t="shared" si="0"/>
        <v>43620</v>
      </c>
      <c r="AF9" s="670">
        <f t="shared" si="0"/>
        <v>43620</v>
      </c>
      <c r="AG9" s="669">
        <f t="shared" si="0"/>
        <v>19827</v>
      </c>
      <c r="AH9" s="670">
        <f t="shared" si="0"/>
        <v>31724</v>
      </c>
      <c r="AI9" s="670">
        <f t="shared" si="0"/>
        <v>39654</v>
      </c>
      <c r="AJ9" s="670">
        <f t="shared" si="0"/>
        <v>43620</v>
      </c>
      <c r="AK9" s="671">
        <f t="shared" si="0"/>
        <v>43620</v>
      </c>
      <c r="AL9" s="672">
        <f t="shared" si="0"/>
        <v>22487</v>
      </c>
      <c r="AM9" s="670">
        <f t="shared" si="0"/>
        <v>35979</v>
      </c>
      <c r="AN9" s="670">
        <f t="shared" si="0"/>
        <v>44974</v>
      </c>
      <c r="AO9" s="670">
        <f t="shared" si="0"/>
        <v>49473</v>
      </c>
      <c r="AP9" s="670">
        <f t="shared" si="0"/>
        <v>49473</v>
      </c>
      <c r="AQ9" s="669">
        <f t="shared" si="0"/>
        <v>19827</v>
      </c>
      <c r="AR9" s="670">
        <f t="shared" si="0"/>
        <v>31724</v>
      </c>
      <c r="AS9" s="670">
        <f t="shared" si="0"/>
        <v>39654</v>
      </c>
      <c r="AT9" s="670">
        <f t="shared" si="0"/>
        <v>43620</v>
      </c>
      <c r="AU9" s="668">
        <f t="shared" si="0"/>
        <v>43620</v>
      </c>
      <c r="AV9" s="672">
        <f t="shared" si="0"/>
        <v>31042</v>
      </c>
      <c r="AW9" s="670">
        <f t="shared" si="0"/>
        <v>49667</v>
      </c>
      <c r="AX9" s="670">
        <f t="shared" si="0"/>
        <v>62083</v>
      </c>
      <c r="AY9" s="670">
        <f t="shared" si="0"/>
        <v>68292</v>
      </c>
      <c r="AZ9" s="673">
        <f t="shared" si="0"/>
        <v>68292</v>
      </c>
      <c r="BA9" s="672">
        <f t="shared" si="0"/>
        <v>56832</v>
      </c>
      <c r="BB9" s="670">
        <f t="shared" si="0"/>
        <v>90932</v>
      </c>
      <c r="BC9" s="670">
        <f t="shared" si="0"/>
        <v>113666</v>
      </c>
      <c r="BD9" s="670">
        <f t="shared" si="0"/>
        <v>125031</v>
      </c>
      <c r="BE9" s="669">
        <f t="shared" si="0"/>
        <v>125031</v>
      </c>
      <c r="BF9" s="670">
        <f t="shared" si="0"/>
        <v>49774</v>
      </c>
      <c r="BG9" s="670">
        <f t="shared" si="0"/>
        <v>79640</v>
      </c>
      <c r="BH9" s="670">
        <f t="shared" si="0"/>
        <v>99549</v>
      </c>
      <c r="BI9" s="670">
        <f t="shared" si="0"/>
        <v>109505</v>
      </c>
      <c r="BJ9" s="673">
        <f t="shared" si="0"/>
        <v>109505</v>
      </c>
      <c r="BK9" s="672">
        <f t="shared" si="0"/>
        <v>69738</v>
      </c>
      <c r="BL9" s="670">
        <f t="shared" si="0"/>
        <v>111581</v>
      </c>
      <c r="BM9" s="670">
        <f t="shared" si="0"/>
        <v>139477</v>
      </c>
      <c r="BN9" s="670">
        <f t="shared" si="0"/>
        <v>153424</v>
      </c>
      <c r="BO9" s="669">
        <f t="shared" si="0"/>
        <v>153424</v>
      </c>
      <c r="BP9" s="670">
        <f t="shared" ref="BP9:CX9" si="1">ROUND(BP10+BP14,0)</f>
        <v>61043</v>
      </c>
      <c r="BQ9" s="670">
        <f t="shared" si="1"/>
        <v>97668</v>
      </c>
      <c r="BR9" s="670">
        <f t="shared" si="1"/>
        <v>122085</v>
      </c>
      <c r="BS9" s="670">
        <f t="shared" si="1"/>
        <v>134294</v>
      </c>
      <c r="BT9" s="673">
        <f t="shared" si="1"/>
        <v>134294</v>
      </c>
      <c r="BU9" s="672">
        <f t="shared" si="1"/>
        <v>108638</v>
      </c>
      <c r="BV9" s="670">
        <f t="shared" si="1"/>
        <v>173821</v>
      </c>
      <c r="BW9" s="670">
        <f t="shared" si="1"/>
        <v>217277</v>
      </c>
      <c r="BX9" s="670">
        <f t="shared" si="1"/>
        <v>239005</v>
      </c>
      <c r="BY9" s="669">
        <f t="shared" si="1"/>
        <v>239005</v>
      </c>
      <c r="BZ9" s="670">
        <f t="shared" si="1"/>
        <v>95037</v>
      </c>
      <c r="CA9" s="670">
        <f t="shared" si="1"/>
        <v>152061</v>
      </c>
      <c r="CB9" s="670">
        <f t="shared" si="1"/>
        <v>190075</v>
      </c>
      <c r="CC9" s="670">
        <f t="shared" si="1"/>
        <v>209083</v>
      </c>
      <c r="CD9" s="673">
        <f t="shared" si="1"/>
        <v>209083</v>
      </c>
      <c r="CE9" s="672">
        <f t="shared" si="1"/>
        <v>30022</v>
      </c>
      <c r="CF9" s="670">
        <f t="shared" si="1"/>
        <v>48035</v>
      </c>
      <c r="CG9" s="670">
        <f t="shared" si="1"/>
        <v>60043</v>
      </c>
      <c r="CH9" s="670">
        <f t="shared" si="1"/>
        <v>66048</v>
      </c>
      <c r="CI9" s="669">
        <f t="shared" si="1"/>
        <v>66048</v>
      </c>
      <c r="CJ9" s="670">
        <f t="shared" si="1"/>
        <v>26399</v>
      </c>
      <c r="CK9" s="670">
        <f t="shared" si="1"/>
        <v>42236</v>
      </c>
      <c r="CL9" s="670">
        <f t="shared" si="1"/>
        <v>52796</v>
      </c>
      <c r="CM9" s="670">
        <f t="shared" si="1"/>
        <v>58076</v>
      </c>
      <c r="CN9" s="673">
        <f t="shared" si="1"/>
        <v>58076</v>
      </c>
      <c r="CO9" s="672">
        <f t="shared" si="1"/>
        <v>25861</v>
      </c>
      <c r="CP9" s="670">
        <f t="shared" si="1"/>
        <v>41377</v>
      </c>
      <c r="CQ9" s="670">
        <f t="shared" si="1"/>
        <v>51720</v>
      </c>
      <c r="CR9" s="670">
        <f t="shared" si="1"/>
        <v>56893</v>
      </c>
      <c r="CS9" s="669">
        <f t="shared" si="1"/>
        <v>56893</v>
      </c>
      <c r="CT9" s="670">
        <f t="shared" si="1"/>
        <v>22801</v>
      </c>
      <c r="CU9" s="670">
        <f t="shared" si="1"/>
        <v>36482</v>
      </c>
      <c r="CV9" s="670">
        <f t="shared" si="1"/>
        <v>45603</v>
      </c>
      <c r="CW9" s="670">
        <f t="shared" si="1"/>
        <v>50164</v>
      </c>
      <c r="CX9" s="673">
        <f t="shared" si="1"/>
        <v>50164</v>
      </c>
    </row>
    <row r="10" spans="1:168" s="681" customFormat="1">
      <c r="A10" s="936"/>
      <c r="B10" s="675" t="s">
        <v>1320</v>
      </c>
      <c r="C10" s="676">
        <f>ROUND(C11+C12+C13,0)</f>
        <v>21230</v>
      </c>
      <c r="D10" s="677">
        <f t="shared" ref="D10:BO10" si="2">ROUND(D11+D12+D13,0)</f>
        <v>33968</v>
      </c>
      <c r="E10" s="677">
        <f t="shared" si="2"/>
        <v>42460</v>
      </c>
      <c r="F10" s="677">
        <f t="shared" si="2"/>
        <v>46707</v>
      </c>
      <c r="G10" s="677">
        <f t="shared" si="2"/>
        <v>46707</v>
      </c>
      <c r="H10" s="677">
        <f t="shared" si="2"/>
        <v>21230</v>
      </c>
      <c r="I10" s="677">
        <f t="shared" si="2"/>
        <v>33968</v>
      </c>
      <c r="J10" s="677">
        <f t="shared" si="2"/>
        <v>42460</v>
      </c>
      <c r="K10" s="677">
        <f t="shared" si="2"/>
        <v>46707</v>
      </c>
      <c r="L10" s="677">
        <f t="shared" si="2"/>
        <v>46707</v>
      </c>
      <c r="M10" s="677">
        <f t="shared" si="2"/>
        <v>18461</v>
      </c>
      <c r="N10" s="677">
        <f t="shared" si="2"/>
        <v>29538</v>
      </c>
      <c r="O10" s="677">
        <f t="shared" si="2"/>
        <v>36921</v>
      </c>
      <c r="P10" s="677">
        <f t="shared" si="2"/>
        <v>40614</v>
      </c>
      <c r="Q10" s="675">
        <f t="shared" si="2"/>
        <v>40614</v>
      </c>
      <c r="R10" s="677">
        <f t="shared" si="2"/>
        <v>24000</v>
      </c>
      <c r="S10" s="677">
        <f t="shared" si="2"/>
        <v>38399</v>
      </c>
      <c r="T10" s="677">
        <f t="shared" si="2"/>
        <v>47998</v>
      </c>
      <c r="U10" s="677">
        <f t="shared" si="2"/>
        <v>52798</v>
      </c>
      <c r="V10" s="677">
        <f t="shared" si="2"/>
        <v>52798</v>
      </c>
      <c r="W10" s="676">
        <f t="shared" si="2"/>
        <v>25846</v>
      </c>
      <c r="X10" s="677">
        <f t="shared" si="2"/>
        <v>41353</v>
      </c>
      <c r="Y10" s="677">
        <f t="shared" si="2"/>
        <v>51690</v>
      </c>
      <c r="Z10" s="677">
        <f t="shared" si="2"/>
        <v>56859</v>
      </c>
      <c r="AA10" s="677">
        <f t="shared" si="2"/>
        <v>56859</v>
      </c>
      <c r="AB10" s="676">
        <f t="shared" si="2"/>
        <v>18461</v>
      </c>
      <c r="AC10" s="677">
        <f t="shared" si="2"/>
        <v>29538</v>
      </c>
      <c r="AD10" s="677">
        <f t="shared" si="2"/>
        <v>36921</v>
      </c>
      <c r="AE10" s="677">
        <f t="shared" si="2"/>
        <v>40614</v>
      </c>
      <c r="AF10" s="677">
        <f t="shared" si="2"/>
        <v>40614</v>
      </c>
      <c r="AG10" s="676">
        <f t="shared" si="2"/>
        <v>18461</v>
      </c>
      <c r="AH10" s="677">
        <f t="shared" si="2"/>
        <v>29538</v>
      </c>
      <c r="AI10" s="677">
        <f t="shared" si="2"/>
        <v>36921</v>
      </c>
      <c r="AJ10" s="677">
        <f t="shared" si="2"/>
        <v>40614</v>
      </c>
      <c r="AK10" s="678">
        <f t="shared" si="2"/>
        <v>40614</v>
      </c>
      <c r="AL10" s="679">
        <f t="shared" si="2"/>
        <v>21230</v>
      </c>
      <c r="AM10" s="677">
        <f t="shared" si="2"/>
        <v>33968</v>
      </c>
      <c r="AN10" s="677">
        <f t="shared" si="2"/>
        <v>42460</v>
      </c>
      <c r="AO10" s="677">
        <f t="shared" si="2"/>
        <v>46707</v>
      </c>
      <c r="AP10" s="677">
        <f t="shared" si="2"/>
        <v>46707</v>
      </c>
      <c r="AQ10" s="676">
        <f t="shared" si="2"/>
        <v>18461</v>
      </c>
      <c r="AR10" s="677">
        <f t="shared" si="2"/>
        <v>29538</v>
      </c>
      <c r="AS10" s="677">
        <f t="shared" si="2"/>
        <v>36921</v>
      </c>
      <c r="AT10" s="677">
        <f t="shared" si="2"/>
        <v>40614</v>
      </c>
      <c r="AU10" s="675">
        <f t="shared" si="2"/>
        <v>40614</v>
      </c>
      <c r="AV10" s="679">
        <f t="shared" si="2"/>
        <v>29566</v>
      </c>
      <c r="AW10" s="677">
        <f t="shared" si="2"/>
        <v>47306</v>
      </c>
      <c r="AX10" s="677">
        <f t="shared" si="2"/>
        <v>59131</v>
      </c>
      <c r="AY10" s="677">
        <f t="shared" si="2"/>
        <v>65045</v>
      </c>
      <c r="AZ10" s="680">
        <f t="shared" si="2"/>
        <v>65045</v>
      </c>
      <c r="BA10" s="679">
        <f t="shared" si="2"/>
        <v>55198</v>
      </c>
      <c r="BB10" s="677">
        <f t="shared" si="2"/>
        <v>88317</v>
      </c>
      <c r="BC10" s="677">
        <f t="shared" si="2"/>
        <v>110397</v>
      </c>
      <c r="BD10" s="677">
        <f t="shared" si="2"/>
        <v>121436</v>
      </c>
      <c r="BE10" s="676">
        <f t="shared" si="2"/>
        <v>121436</v>
      </c>
      <c r="BF10" s="677">
        <f t="shared" si="2"/>
        <v>47998</v>
      </c>
      <c r="BG10" s="677">
        <f t="shared" si="2"/>
        <v>76798</v>
      </c>
      <c r="BH10" s="677">
        <f t="shared" si="2"/>
        <v>95996</v>
      </c>
      <c r="BI10" s="677">
        <f t="shared" si="2"/>
        <v>105597</v>
      </c>
      <c r="BJ10" s="680">
        <f t="shared" si="2"/>
        <v>105597</v>
      </c>
      <c r="BK10" s="679">
        <f t="shared" si="2"/>
        <v>67936</v>
      </c>
      <c r="BL10" s="677">
        <f t="shared" si="2"/>
        <v>108698</v>
      </c>
      <c r="BM10" s="677">
        <f t="shared" si="2"/>
        <v>135873</v>
      </c>
      <c r="BN10" s="677">
        <f t="shared" si="2"/>
        <v>149460</v>
      </c>
      <c r="BO10" s="676">
        <f t="shared" si="2"/>
        <v>149460</v>
      </c>
      <c r="BP10" s="677">
        <f t="shared" ref="BP10:CX10" si="3">ROUND(BP11+BP12+BP13,0)</f>
        <v>59075</v>
      </c>
      <c r="BQ10" s="677">
        <f t="shared" si="3"/>
        <v>94520</v>
      </c>
      <c r="BR10" s="677">
        <f t="shared" si="3"/>
        <v>118150</v>
      </c>
      <c r="BS10" s="677">
        <f t="shared" si="3"/>
        <v>129965</v>
      </c>
      <c r="BT10" s="680">
        <f t="shared" si="3"/>
        <v>129965</v>
      </c>
      <c r="BU10" s="679">
        <f t="shared" si="3"/>
        <v>106150</v>
      </c>
      <c r="BV10" s="677">
        <f t="shared" si="3"/>
        <v>169840</v>
      </c>
      <c r="BW10" s="677">
        <f t="shared" si="3"/>
        <v>212301</v>
      </c>
      <c r="BX10" s="677">
        <f t="shared" si="3"/>
        <v>233531</v>
      </c>
      <c r="BY10" s="676">
        <f t="shared" si="3"/>
        <v>233531</v>
      </c>
      <c r="BZ10" s="677">
        <f t="shared" si="3"/>
        <v>92304</v>
      </c>
      <c r="CA10" s="677">
        <f t="shared" si="3"/>
        <v>147688</v>
      </c>
      <c r="CB10" s="677">
        <f t="shared" si="3"/>
        <v>184609</v>
      </c>
      <c r="CC10" s="677">
        <f t="shared" si="3"/>
        <v>203071</v>
      </c>
      <c r="CD10" s="680">
        <f t="shared" si="3"/>
        <v>203071</v>
      </c>
      <c r="CE10" s="679">
        <f t="shared" si="3"/>
        <v>28661</v>
      </c>
      <c r="CF10" s="677">
        <f t="shared" si="3"/>
        <v>45857</v>
      </c>
      <c r="CG10" s="677">
        <f t="shared" si="3"/>
        <v>57321</v>
      </c>
      <c r="CH10" s="677">
        <f t="shared" si="3"/>
        <v>63053</v>
      </c>
      <c r="CI10" s="676">
        <f t="shared" si="3"/>
        <v>63053</v>
      </c>
      <c r="CJ10" s="677">
        <f t="shared" si="3"/>
        <v>24923</v>
      </c>
      <c r="CK10" s="677">
        <f t="shared" si="3"/>
        <v>39875</v>
      </c>
      <c r="CL10" s="677">
        <f t="shared" si="3"/>
        <v>49844</v>
      </c>
      <c r="CM10" s="677">
        <f t="shared" si="3"/>
        <v>54829</v>
      </c>
      <c r="CN10" s="680">
        <f t="shared" si="3"/>
        <v>54829</v>
      </c>
      <c r="CO10" s="679">
        <f t="shared" si="3"/>
        <v>24415</v>
      </c>
      <c r="CP10" s="677">
        <f t="shared" si="3"/>
        <v>39064</v>
      </c>
      <c r="CQ10" s="677">
        <f t="shared" si="3"/>
        <v>48829</v>
      </c>
      <c r="CR10" s="677">
        <f t="shared" si="3"/>
        <v>53712</v>
      </c>
      <c r="CS10" s="676">
        <f t="shared" si="3"/>
        <v>53712</v>
      </c>
      <c r="CT10" s="677">
        <f t="shared" si="3"/>
        <v>21230</v>
      </c>
      <c r="CU10" s="677">
        <f t="shared" si="3"/>
        <v>33968</v>
      </c>
      <c r="CV10" s="677">
        <f t="shared" si="3"/>
        <v>42460</v>
      </c>
      <c r="CW10" s="677">
        <f t="shared" si="3"/>
        <v>46707</v>
      </c>
      <c r="CX10" s="680">
        <f t="shared" si="3"/>
        <v>46707</v>
      </c>
      <c r="CY10" s="674"/>
      <c r="CZ10" s="674"/>
      <c r="DA10" s="674"/>
      <c r="DB10" s="674"/>
      <c r="DC10" s="674"/>
      <c r="DD10" s="674"/>
      <c r="DE10" s="674"/>
      <c r="DF10" s="674"/>
      <c r="DG10" s="674"/>
      <c r="DH10" s="674"/>
      <c r="DI10" s="674"/>
      <c r="DJ10" s="674"/>
      <c r="DK10" s="674"/>
      <c r="DL10" s="674"/>
      <c r="DM10" s="674"/>
      <c r="DN10" s="674"/>
      <c r="DO10" s="674"/>
      <c r="DP10" s="674"/>
      <c r="DQ10" s="674"/>
      <c r="DR10" s="674"/>
      <c r="DS10" s="674"/>
      <c r="DT10" s="674"/>
      <c r="DU10" s="674"/>
      <c r="DV10" s="674"/>
      <c r="DW10" s="674"/>
      <c r="DX10" s="674"/>
      <c r="DY10" s="674"/>
      <c r="DZ10" s="674"/>
      <c r="EA10" s="674"/>
      <c r="EB10" s="674"/>
      <c r="EC10" s="674"/>
      <c r="ED10" s="674"/>
      <c r="EE10" s="674"/>
      <c r="EF10" s="674"/>
      <c r="EG10" s="674"/>
      <c r="EH10" s="674"/>
      <c r="EI10" s="674"/>
      <c r="EJ10" s="674"/>
      <c r="EK10" s="674"/>
      <c r="EL10" s="674"/>
      <c r="EM10" s="674"/>
      <c r="EN10" s="674"/>
      <c r="EO10" s="674"/>
      <c r="EP10" s="674"/>
      <c r="EQ10" s="674"/>
      <c r="ER10" s="674"/>
      <c r="ES10" s="674"/>
      <c r="ET10" s="674"/>
      <c r="EU10" s="674"/>
      <c r="EV10" s="674"/>
      <c r="EW10" s="674"/>
      <c r="EX10" s="674"/>
      <c r="EY10" s="674"/>
      <c r="EZ10" s="674"/>
      <c r="FA10" s="674"/>
      <c r="FB10" s="674"/>
      <c r="FC10" s="674"/>
      <c r="FD10" s="674"/>
      <c r="FE10" s="674"/>
      <c r="FF10" s="674"/>
      <c r="FG10" s="674"/>
      <c r="FH10" s="674"/>
      <c r="FI10" s="674"/>
      <c r="FJ10" s="674"/>
      <c r="FK10" s="674"/>
      <c r="FL10" s="674"/>
    </row>
    <row r="11" spans="1:168" s="674" customFormat="1">
      <c r="A11" s="936"/>
      <c r="B11" s="682" t="s">
        <v>1273</v>
      </c>
      <c r="C11" s="683">
        <v>15963</v>
      </c>
      <c r="D11" s="684">
        <v>25541</v>
      </c>
      <c r="E11" s="684">
        <v>31927</v>
      </c>
      <c r="F11" s="684">
        <v>35120</v>
      </c>
      <c r="G11" s="684">
        <v>35120</v>
      </c>
      <c r="H11" s="684">
        <v>15963</v>
      </c>
      <c r="I11" s="684">
        <v>25541</v>
      </c>
      <c r="J11" s="684">
        <v>31927</v>
      </c>
      <c r="K11" s="684">
        <v>35120</v>
      </c>
      <c r="L11" s="684">
        <v>35120</v>
      </c>
      <c r="M11" s="684">
        <v>13881</v>
      </c>
      <c r="N11" s="684">
        <v>22210</v>
      </c>
      <c r="O11" s="684">
        <v>27762</v>
      </c>
      <c r="P11" s="684">
        <v>30539</v>
      </c>
      <c r="Q11" s="685">
        <v>30539</v>
      </c>
      <c r="R11" s="684">
        <v>18046</v>
      </c>
      <c r="S11" s="684">
        <v>28873</v>
      </c>
      <c r="T11" s="684">
        <v>36091</v>
      </c>
      <c r="U11" s="684">
        <v>39700</v>
      </c>
      <c r="V11" s="684">
        <v>39700</v>
      </c>
      <c r="W11" s="683">
        <v>19434</v>
      </c>
      <c r="X11" s="684">
        <v>31094</v>
      </c>
      <c r="Y11" s="684">
        <v>38867</v>
      </c>
      <c r="Z11" s="684">
        <v>42754</v>
      </c>
      <c r="AA11" s="684">
        <v>42754</v>
      </c>
      <c r="AB11" s="683">
        <v>13881</v>
      </c>
      <c r="AC11" s="684">
        <v>22210</v>
      </c>
      <c r="AD11" s="684">
        <v>27762</v>
      </c>
      <c r="AE11" s="684">
        <v>30539</v>
      </c>
      <c r="AF11" s="684">
        <v>30539</v>
      </c>
      <c r="AG11" s="683">
        <v>13881</v>
      </c>
      <c r="AH11" s="684">
        <v>22210</v>
      </c>
      <c r="AI11" s="684">
        <v>27762</v>
      </c>
      <c r="AJ11" s="684">
        <v>30539</v>
      </c>
      <c r="AK11" s="686">
        <v>30539</v>
      </c>
      <c r="AL11" s="687">
        <v>15963</v>
      </c>
      <c r="AM11" s="684">
        <v>25541</v>
      </c>
      <c r="AN11" s="684">
        <v>31927</v>
      </c>
      <c r="AO11" s="684">
        <v>35120</v>
      </c>
      <c r="AP11" s="684">
        <v>35120</v>
      </c>
      <c r="AQ11" s="683">
        <v>13881</v>
      </c>
      <c r="AR11" s="684">
        <v>22210</v>
      </c>
      <c r="AS11" s="684">
        <v>27762</v>
      </c>
      <c r="AT11" s="684">
        <v>30539</v>
      </c>
      <c r="AU11" s="685">
        <v>30539</v>
      </c>
      <c r="AV11" s="687">
        <v>24986</v>
      </c>
      <c r="AW11" s="684">
        <v>39978</v>
      </c>
      <c r="AX11" s="684">
        <v>49972</v>
      </c>
      <c r="AY11" s="684">
        <v>54970</v>
      </c>
      <c r="AZ11" s="688">
        <v>54970</v>
      </c>
      <c r="BA11" s="687">
        <v>41505</v>
      </c>
      <c r="BB11" s="684">
        <v>66408</v>
      </c>
      <c r="BC11" s="684">
        <v>83010</v>
      </c>
      <c r="BD11" s="684">
        <v>91311</v>
      </c>
      <c r="BE11" s="683">
        <v>91311</v>
      </c>
      <c r="BF11" s="684">
        <v>36091</v>
      </c>
      <c r="BG11" s="684">
        <v>57746</v>
      </c>
      <c r="BH11" s="684">
        <v>72182</v>
      </c>
      <c r="BI11" s="684">
        <v>79401</v>
      </c>
      <c r="BJ11" s="688">
        <v>79401</v>
      </c>
      <c r="BK11" s="687">
        <v>51083</v>
      </c>
      <c r="BL11" s="684">
        <v>81733</v>
      </c>
      <c r="BM11" s="684">
        <v>102166</v>
      </c>
      <c r="BN11" s="684">
        <v>112383</v>
      </c>
      <c r="BO11" s="683">
        <v>112383</v>
      </c>
      <c r="BP11" s="684">
        <v>44420</v>
      </c>
      <c r="BQ11" s="684">
        <v>71072</v>
      </c>
      <c r="BR11" s="684">
        <v>88840</v>
      </c>
      <c r="BS11" s="684">
        <v>97724</v>
      </c>
      <c r="BT11" s="688">
        <v>97724</v>
      </c>
      <c r="BU11" s="687">
        <v>79817</v>
      </c>
      <c r="BV11" s="684">
        <v>127707</v>
      </c>
      <c r="BW11" s="684">
        <v>159634</v>
      </c>
      <c r="BX11" s="684">
        <v>175598</v>
      </c>
      <c r="BY11" s="683">
        <v>175598</v>
      </c>
      <c r="BZ11" s="684">
        <v>69406</v>
      </c>
      <c r="CA11" s="684">
        <v>111050</v>
      </c>
      <c r="CB11" s="684">
        <v>138812</v>
      </c>
      <c r="CC11" s="684">
        <v>152694</v>
      </c>
      <c r="CD11" s="688">
        <v>152694</v>
      </c>
      <c r="CE11" s="687">
        <v>21551</v>
      </c>
      <c r="CF11" s="684">
        <v>34481</v>
      </c>
      <c r="CG11" s="684">
        <v>43101</v>
      </c>
      <c r="CH11" s="684">
        <v>47411</v>
      </c>
      <c r="CI11" s="683">
        <v>47411</v>
      </c>
      <c r="CJ11" s="684">
        <v>18740</v>
      </c>
      <c r="CK11" s="684">
        <v>29983</v>
      </c>
      <c r="CL11" s="684">
        <v>37479</v>
      </c>
      <c r="CM11" s="684">
        <v>41227</v>
      </c>
      <c r="CN11" s="688">
        <v>41227</v>
      </c>
      <c r="CO11" s="687">
        <v>18358</v>
      </c>
      <c r="CP11" s="684">
        <v>29373</v>
      </c>
      <c r="CQ11" s="684">
        <v>36716</v>
      </c>
      <c r="CR11" s="684">
        <v>40387</v>
      </c>
      <c r="CS11" s="683">
        <v>40387</v>
      </c>
      <c r="CT11" s="684">
        <v>15963</v>
      </c>
      <c r="CU11" s="684">
        <v>25541</v>
      </c>
      <c r="CV11" s="684">
        <v>31927</v>
      </c>
      <c r="CW11" s="684">
        <v>35120</v>
      </c>
      <c r="CX11" s="688">
        <v>35120</v>
      </c>
    </row>
    <row r="12" spans="1:168" s="689" customFormat="1">
      <c r="A12" s="936"/>
      <c r="B12" s="682" t="s">
        <v>1321</v>
      </c>
      <c r="C12" s="683">
        <v>5267</v>
      </c>
      <c r="D12" s="684">
        <v>8427</v>
      </c>
      <c r="E12" s="684">
        <v>10533</v>
      </c>
      <c r="F12" s="684">
        <v>11587</v>
      </c>
      <c r="G12" s="684">
        <v>11587</v>
      </c>
      <c r="H12" s="684">
        <v>5267</v>
      </c>
      <c r="I12" s="684">
        <v>8427</v>
      </c>
      <c r="J12" s="684">
        <v>10533</v>
      </c>
      <c r="K12" s="684">
        <v>11587</v>
      </c>
      <c r="L12" s="684">
        <v>11587</v>
      </c>
      <c r="M12" s="684">
        <v>4580</v>
      </c>
      <c r="N12" s="684">
        <v>7328</v>
      </c>
      <c r="O12" s="684">
        <v>9159</v>
      </c>
      <c r="P12" s="684">
        <v>10075</v>
      </c>
      <c r="Q12" s="685">
        <v>10075</v>
      </c>
      <c r="R12" s="684">
        <v>5954</v>
      </c>
      <c r="S12" s="684">
        <v>9526</v>
      </c>
      <c r="T12" s="684">
        <v>11907</v>
      </c>
      <c r="U12" s="684">
        <v>13098</v>
      </c>
      <c r="V12" s="684">
        <v>13098</v>
      </c>
      <c r="W12" s="683">
        <v>6412</v>
      </c>
      <c r="X12" s="684">
        <v>10259</v>
      </c>
      <c r="Y12" s="684">
        <v>12823</v>
      </c>
      <c r="Z12" s="684">
        <v>14105</v>
      </c>
      <c r="AA12" s="684">
        <v>14105</v>
      </c>
      <c r="AB12" s="683">
        <v>4580</v>
      </c>
      <c r="AC12" s="684">
        <v>7328</v>
      </c>
      <c r="AD12" s="684">
        <v>9159</v>
      </c>
      <c r="AE12" s="684">
        <v>10075</v>
      </c>
      <c r="AF12" s="684">
        <v>10075</v>
      </c>
      <c r="AG12" s="683">
        <v>4580</v>
      </c>
      <c r="AH12" s="684">
        <v>7328</v>
      </c>
      <c r="AI12" s="684">
        <v>9159</v>
      </c>
      <c r="AJ12" s="684">
        <v>10075</v>
      </c>
      <c r="AK12" s="686">
        <v>10075</v>
      </c>
      <c r="AL12" s="687">
        <v>5267</v>
      </c>
      <c r="AM12" s="684">
        <v>8427</v>
      </c>
      <c r="AN12" s="684">
        <v>10533</v>
      </c>
      <c r="AO12" s="684">
        <v>11587</v>
      </c>
      <c r="AP12" s="684">
        <v>11587</v>
      </c>
      <c r="AQ12" s="683">
        <v>4580</v>
      </c>
      <c r="AR12" s="684">
        <v>7328</v>
      </c>
      <c r="AS12" s="684">
        <v>9159</v>
      </c>
      <c r="AT12" s="684">
        <v>10075</v>
      </c>
      <c r="AU12" s="685">
        <v>10075</v>
      </c>
      <c r="AV12" s="687">
        <v>4580</v>
      </c>
      <c r="AW12" s="684">
        <v>7328</v>
      </c>
      <c r="AX12" s="684">
        <v>9159</v>
      </c>
      <c r="AY12" s="684">
        <v>10075</v>
      </c>
      <c r="AZ12" s="688">
        <v>10075</v>
      </c>
      <c r="BA12" s="687">
        <v>13693</v>
      </c>
      <c r="BB12" s="684">
        <v>21909</v>
      </c>
      <c r="BC12" s="684">
        <v>27387</v>
      </c>
      <c r="BD12" s="684">
        <v>30125</v>
      </c>
      <c r="BE12" s="683">
        <v>30125</v>
      </c>
      <c r="BF12" s="684">
        <v>11907</v>
      </c>
      <c r="BG12" s="684">
        <v>19052</v>
      </c>
      <c r="BH12" s="684">
        <v>23814</v>
      </c>
      <c r="BI12" s="684">
        <v>26196</v>
      </c>
      <c r="BJ12" s="688">
        <v>26196</v>
      </c>
      <c r="BK12" s="687">
        <v>16853</v>
      </c>
      <c r="BL12" s="684">
        <v>26965</v>
      </c>
      <c r="BM12" s="684">
        <v>33707</v>
      </c>
      <c r="BN12" s="684">
        <v>37077</v>
      </c>
      <c r="BO12" s="683">
        <v>37077</v>
      </c>
      <c r="BP12" s="684">
        <v>14655</v>
      </c>
      <c r="BQ12" s="684">
        <v>23448</v>
      </c>
      <c r="BR12" s="684">
        <v>29310</v>
      </c>
      <c r="BS12" s="684">
        <v>32241</v>
      </c>
      <c r="BT12" s="688">
        <v>32241</v>
      </c>
      <c r="BU12" s="687">
        <v>26333</v>
      </c>
      <c r="BV12" s="684">
        <v>42133</v>
      </c>
      <c r="BW12" s="684">
        <v>52667</v>
      </c>
      <c r="BX12" s="684">
        <v>57933</v>
      </c>
      <c r="BY12" s="683">
        <v>57933</v>
      </c>
      <c r="BZ12" s="684">
        <v>22898</v>
      </c>
      <c r="CA12" s="684">
        <v>36638</v>
      </c>
      <c r="CB12" s="684">
        <v>45797</v>
      </c>
      <c r="CC12" s="684">
        <v>50377</v>
      </c>
      <c r="CD12" s="688">
        <v>50377</v>
      </c>
      <c r="CE12" s="687">
        <v>7110</v>
      </c>
      <c r="CF12" s="684">
        <v>11376</v>
      </c>
      <c r="CG12" s="684">
        <v>14220</v>
      </c>
      <c r="CH12" s="684">
        <v>15642</v>
      </c>
      <c r="CI12" s="683">
        <v>15642</v>
      </c>
      <c r="CJ12" s="684">
        <v>6183</v>
      </c>
      <c r="CK12" s="684">
        <v>9892</v>
      </c>
      <c r="CL12" s="684">
        <v>12365</v>
      </c>
      <c r="CM12" s="684">
        <v>13602</v>
      </c>
      <c r="CN12" s="688">
        <v>13602</v>
      </c>
      <c r="CO12" s="687">
        <v>6057</v>
      </c>
      <c r="CP12" s="684">
        <v>9691</v>
      </c>
      <c r="CQ12" s="684">
        <v>12113</v>
      </c>
      <c r="CR12" s="684">
        <v>13325</v>
      </c>
      <c r="CS12" s="683">
        <v>13325</v>
      </c>
      <c r="CT12" s="684">
        <v>5267</v>
      </c>
      <c r="CU12" s="684">
        <v>8427</v>
      </c>
      <c r="CV12" s="684">
        <v>10533</v>
      </c>
      <c r="CW12" s="684">
        <v>11587</v>
      </c>
      <c r="CX12" s="688">
        <v>11587</v>
      </c>
      <c r="CY12" s="674"/>
      <c r="CZ12" s="674"/>
      <c r="DA12" s="674"/>
      <c r="DB12" s="674"/>
      <c r="DC12" s="674"/>
      <c r="DD12" s="674"/>
      <c r="DE12" s="674"/>
      <c r="DF12" s="674"/>
      <c r="DG12" s="674"/>
      <c r="DH12" s="674"/>
      <c r="DI12" s="674"/>
      <c r="DJ12" s="674"/>
      <c r="DK12" s="674"/>
      <c r="DL12" s="674"/>
      <c r="DM12" s="674"/>
      <c r="DN12" s="674"/>
      <c r="DO12" s="674"/>
      <c r="DP12" s="674"/>
      <c r="DQ12" s="674"/>
      <c r="DR12" s="674"/>
      <c r="DS12" s="674"/>
      <c r="DT12" s="674"/>
      <c r="DU12" s="674"/>
      <c r="DV12" s="674"/>
      <c r="DW12" s="674"/>
      <c r="DX12" s="674"/>
      <c r="DY12" s="674"/>
      <c r="DZ12" s="674"/>
      <c r="EA12" s="674"/>
      <c r="EB12" s="674"/>
      <c r="EC12" s="674"/>
      <c r="ED12" s="674"/>
      <c r="EE12" s="674"/>
      <c r="EF12" s="674"/>
      <c r="EG12" s="674"/>
      <c r="EH12" s="674"/>
      <c r="EI12" s="674"/>
      <c r="EJ12" s="674"/>
      <c r="EK12" s="674"/>
      <c r="EL12" s="674"/>
      <c r="EM12" s="674"/>
      <c r="EN12" s="674"/>
      <c r="EO12" s="674"/>
      <c r="EP12" s="674"/>
      <c r="EQ12" s="674"/>
      <c r="ER12" s="674"/>
      <c r="ES12" s="674"/>
      <c r="ET12" s="674"/>
      <c r="EU12" s="674"/>
      <c r="EV12" s="674"/>
      <c r="EW12" s="674"/>
      <c r="EX12" s="674"/>
      <c r="EY12" s="674"/>
      <c r="EZ12" s="674"/>
      <c r="FA12" s="674"/>
      <c r="FB12" s="674"/>
      <c r="FC12" s="674"/>
      <c r="FD12" s="674"/>
      <c r="FE12" s="674"/>
      <c r="FF12" s="674"/>
      <c r="FG12" s="674"/>
      <c r="FH12" s="674"/>
      <c r="FI12" s="674"/>
      <c r="FJ12" s="674"/>
      <c r="FK12" s="674"/>
      <c r="FL12" s="674"/>
    </row>
    <row r="13" spans="1:168" s="689" customFormat="1">
      <c r="A13" s="936"/>
      <c r="B13" s="682" t="s">
        <v>1322</v>
      </c>
      <c r="C13" s="683">
        <v>0</v>
      </c>
      <c r="D13" s="684">
        <v>0</v>
      </c>
      <c r="E13" s="684">
        <v>0</v>
      </c>
      <c r="F13" s="684">
        <v>0</v>
      </c>
      <c r="G13" s="684">
        <v>0</v>
      </c>
      <c r="H13" s="684">
        <v>0</v>
      </c>
      <c r="I13" s="684">
        <v>0</v>
      </c>
      <c r="J13" s="684">
        <v>0</v>
      </c>
      <c r="K13" s="684">
        <v>0</v>
      </c>
      <c r="L13" s="684">
        <v>0</v>
      </c>
      <c r="M13" s="684">
        <v>0</v>
      </c>
      <c r="N13" s="684">
        <v>0</v>
      </c>
      <c r="O13" s="684">
        <v>0</v>
      </c>
      <c r="P13" s="684">
        <v>0</v>
      </c>
      <c r="Q13" s="685">
        <v>0</v>
      </c>
      <c r="R13" s="684">
        <v>0</v>
      </c>
      <c r="S13" s="684">
        <v>0</v>
      </c>
      <c r="T13" s="684">
        <v>0</v>
      </c>
      <c r="U13" s="684">
        <v>0</v>
      </c>
      <c r="V13" s="684">
        <v>0</v>
      </c>
      <c r="W13" s="683">
        <v>0</v>
      </c>
      <c r="X13" s="684">
        <v>0</v>
      </c>
      <c r="Y13" s="684">
        <v>0</v>
      </c>
      <c r="Z13" s="684">
        <v>0</v>
      </c>
      <c r="AA13" s="684">
        <v>0</v>
      </c>
      <c r="AB13" s="683">
        <v>0</v>
      </c>
      <c r="AC13" s="684">
        <v>0</v>
      </c>
      <c r="AD13" s="684">
        <v>0</v>
      </c>
      <c r="AE13" s="684">
        <v>0</v>
      </c>
      <c r="AF13" s="684">
        <v>0</v>
      </c>
      <c r="AG13" s="683">
        <v>0</v>
      </c>
      <c r="AH13" s="684">
        <v>0</v>
      </c>
      <c r="AI13" s="684">
        <v>0</v>
      </c>
      <c r="AJ13" s="684">
        <v>0</v>
      </c>
      <c r="AK13" s="686">
        <v>0</v>
      </c>
      <c r="AL13" s="687">
        <v>0</v>
      </c>
      <c r="AM13" s="684">
        <v>0</v>
      </c>
      <c r="AN13" s="684">
        <v>0</v>
      </c>
      <c r="AO13" s="684">
        <v>0</v>
      </c>
      <c r="AP13" s="684">
        <v>0</v>
      </c>
      <c r="AQ13" s="683">
        <v>0</v>
      </c>
      <c r="AR13" s="684">
        <v>0</v>
      </c>
      <c r="AS13" s="684">
        <v>0</v>
      </c>
      <c r="AT13" s="684">
        <v>0</v>
      </c>
      <c r="AU13" s="685">
        <v>0</v>
      </c>
      <c r="AV13" s="687">
        <v>0</v>
      </c>
      <c r="AW13" s="684">
        <v>0</v>
      </c>
      <c r="AX13" s="684">
        <v>0</v>
      </c>
      <c r="AY13" s="684">
        <v>0</v>
      </c>
      <c r="AZ13" s="688">
        <v>0</v>
      </c>
      <c r="BA13" s="687">
        <v>0</v>
      </c>
      <c r="BB13" s="684">
        <v>0</v>
      </c>
      <c r="BC13" s="684">
        <v>0</v>
      </c>
      <c r="BD13" s="684">
        <v>0</v>
      </c>
      <c r="BE13" s="683">
        <v>0</v>
      </c>
      <c r="BF13" s="684">
        <v>0</v>
      </c>
      <c r="BG13" s="684">
        <v>0</v>
      </c>
      <c r="BH13" s="684">
        <v>0</v>
      </c>
      <c r="BI13" s="684">
        <v>0</v>
      </c>
      <c r="BJ13" s="688">
        <v>0</v>
      </c>
      <c r="BK13" s="687">
        <v>0</v>
      </c>
      <c r="BL13" s="684">
        <v>0</v>
      </c>
      <c r="BM13" s="684">
        <v>0</v>
      </c>
      <c r="BN13" s="684">
        <v>0</v>
      </c>
      <c r="BO13" s="683">
        <v>0</v>
      </c>
      <c r="BP13" s="684">
        <v>0</v>
      </c>
      <c r="BQ13" s="684">
        <v>0</v>
      </c>
      <c r="BR13" s="684">
        <v>0</v>
      </c>
      <c r="BS13" s="684">
        <v>0</v>
      </c>
      <c r="BT13" s="688">
        <v>0</v>
      </c>
      <c r="BU13" s="687">
        <v>0</v>
      </c>
      <c r="BV13" s="684">
        <v>0</v>
      </c>
      <c r="BW13" s="684">
        <v>0</v>
      </c>
      <c r="BX13" s="684">
        <v>0</v>
      </c>
      <c r="BY13" s="683">
        <v>0</v>
      </c>
      <c r="BZ13" s="684">
        <v>0</v>
      </c>
      <c r="CA13" s="684">
        <v>0</v>
      </c>
      <c r="CB13" s="684">
        <v>0</v>
      </c>
      <c r="CC13" s="684">
        <v>0</v>
      </c>
      <c r="CD13" s="688">
        <v>0</v>
      </c>
      <c r="CE13" s="687">
        <v>0</v>
      </c>
      <c r="CF13" s="684">
        <v>0</v>
      </c>
      <c r="CG13" s="684">
        <v>0</v>
      </c>
      <c r="CH13" s="684">
        <v>0</v>
      </c>
      <c r="CI13" s="683">
        <v>0</v>
      </c>
      <c r="CJ13" s="684">
        <v>0</v>
      </c>
      <c r="CK13" s="684">
        <v>0</v>
      </c>
      <c r="CL13" s="684">
        <v>0</v>
      </c>
      <c r="CM13" s="684">
        <v>0</v>
      </c>
      <c r="CN13" s="688">
        <v>0</v>
      </c>
      <c r="CO13" s="687">
        <v>0</v>
      </c>
      <c r="CP13" s="684">
        <v>0</v>
      </c>
      <c r="CQ13" s="684">
        <v>0</v>
      </c>
      <c r="CR13" s="684">
        <v>0</v>
      </c>
      <c r="CS13" s="683">
        <v>0</v>
      </c>
      <c r="CT13" s="684">
        <v>0</v>
      </c>
      <c r="CU13" s="684">
        <v>0</v>
      </c>
      <c r="CV13" s="684">
        <v>0</v>
      </c>
      <c r="CW13" s="684">
        <v>0</v>
      </c>
      <c r="CX13" s="688">
        <v>0</v>
      </c>
      <c r="CY13" s="674"/>
      <c r="CZ13" s="674"/>
      <c r="DA13" s="674"/>
      <c r="DB13" s="674"/>
      <c r="DC13" s="674"/>
      <c r="DD13" s="674"/>
      <c r="DE13" s="674"/>
      <c r="DF13" s="674"/>
      <c r="DG13" s="674"/>
      <c r="DH13" s="674"/>
      <c r="DI13" s="674"/>
      <c r="DJ13" s="674"/>
      <c r="DK13" s="674"/>
      <c r="DL13" s="674"/>
      <c r="DM13" s="674"/>
      <c r="DN13" s="674"/>
      <c r="DO13" s="674"/>
      <c r="DP13" s="674"/>
      <c r="DQ13" s="674"/>
      <c r="DR13" s="674"/>
      <c r="DS13" s="674"/>
      <c r="DT13" s="674"/>
      <c r="DU13" s="674"/>
      <c r="DV13" s="674"/>
      <c r="DW13" s="674"/>
      <c r="DX13" s="674"/>
      <c r="DY13" s="674"/>
      <c r="DZ13" s="674"/>
      <c r="EA13" s="674"/>
      <c r="EB13" s="674"/>
      <c r="EC13" s="674"/>
      <c r="ED13" s="674"/>
      <c r="EE13" s="674"/>
      <c r="EF13" s="674"/>
      <c r="EG13" s="674"/>
      <c r="EH13" s="674"/>
      <c r="EI13" s="674"/>
      <c r="EJ13" s="674"/>
      <c r="EK13" s="674"/>
      <c r="EL13" s="674"/>
      <c r="EM13" s="674"/>
      <c r="EN13" s="674"/>
      <c r="EO13" s="674"/>
      <c r="EP13" s="674"/>
      <c r="EQ13" s="674"/>
      <c r="ER13" s="674"/>
      <c r="ES13" s="674"/>
      <c r="ET13" s="674"/>
      <c r="EU13" s="674"/>
      <c r="EV13" s="674"/>
      <c r="EW13" s="674"/>
      <c r="EX13" s="674"/>
      <c r="EY13" s="674"/>
      <c r="EZ13" s="674"/>
      <c r="FA13" s="674"/>
      <c r="FB13" s="674"/>
      <c r="FC13" s="674"/>
      <c r="FD13" s="674"/>
      <c r="FE13" s="674"/>
      <c r="FF13" s="674"/>
      <c r="FG13" s="674"/>
      <c r="FH13" s="674"/>
      <c r="FI13" s="674"/>
      <c r="FJ13" s="674"/>
      <c r="FK13" s="674"/>
      <c r="FL13" s="674"/>
    </row>
    <row r="14" spans="1:168" s="681" customFormat="1">
      <c r="A14" s="937"/>
      <c r="B14" s="675" t="s">
        <v>1323</v>
      </c>
      <c r="C14" s="676">
        <v>1257</v>
      </c>
      <c r="D14" s="677">
        <v>2011</v>
      </c>
      <c r="E14" s="677">
        <v>2514</v>
      </c>
      <c r="F14" s="677">
        <v>2766</v>
      </c>
      <c r="G14" s="677">
        <v>2766</v>
      </c>
      <c r="H14" s="677">
        <v>1257</v>
      </c>
      <c r="I14" s="677">
        <v>2011</v>
      </c>
      <c r="J14" s="677">
        <v>2514</v>
      </c>
      <c r="K14" s="677">
        <v>2766</v>
      </c>
      <c r="L14" s="677">
        <v>2766</v>
      </c>
      <c r="M14" s="677">
        <v>1366</v>
      </c>
      <c r="N14" s="677">
        <v>2186</v>
      </c>
      <c r="O14" s="677">
        <v>2733</v>
      </c>
      <c r="P14" s="677">
        <v>3006</v>
      </c>
      <c r="Q14" s="675">
        <v>3006</v>
      </c>
      <c r="R14" s="677">
        <v>1421</v>
      </c>
      <c r="S14" s="677">
        <v>2274</v>
      </c>
      <c r="T14" s="677">
        <v>2842</v>
      </c>
      <c r="U14" s="677">
        <v>3126</v>
      </c>
      <c r="V14" s="677">
        <v>3126</v>
      </c>
      <c r="W14" s="676">
        <v>1913</v>
      </c>
      <c r="X14" s="677">
        <v>3061</v>
      </c>
      <c r="Y14" s="677">
        <v>3826</v>
      </c>
      <c r="Z14" s="677">
        <v>4209</v>
      </c>
      <c r="AA14" s="677">
        <v>4209</v>
      </c>
      <c r="AB14" s="676">
        <v>1366</v>
      </c>
      <c r="AC14" s="677">
        <v>2186</v>
      </c>
      <c r="AD14" s="677">
        <v>2733</v>
      </c>
      <c r="AE14" s="677">
        <v>3006</v>
      </c>
      <c r="AF14" s="677">
        <v>3006</v>
      </c>
      <c r="AG14" s="676">
        <v>1366</v>
      </c>
      <c r="AH14" s="677">
        <v>2186</v>
      </c>
      <c r="AI14" s="677">
        <v>2733</v>
      </c>
      <c r="AJ14" s="677">
        <v>3006</v>
      </c>
      <c r="AK14" s="678">
        <v>3006</v>
      </c>
      <c r="AL14" s="679">
        <v>1257</v>
      </c>
      <c r="AM14" s="677">
        <v>2011</v>
      </c>
      <c r="AN14" s="677">
        <v>2514</v>
      </c>
      <c r="AO14" s="677">
        <v>2766</v>
      </c>
      <c r="AP14" s="677">
        <v>2766</v>
      </c>
      <c r="AQ14" s="676">
        <v>1366</v>
      </c>
      <c r="AR14" s="677">
        <v>2186</v>
      </c>
      <c r="AS14" s="677">
        <v>2733</v>
      </c>
      <c r="AT14" s="677">
        <v>3006</v>
      </c>
      <c r="AU14" s="675">
        <v>3006</v>
      </c>
      <c r="AV14" s="679">
        <v>1476</v>
      </c>
      <c r="AW14" s="677">
        <v>2361</v>
      </c>
      <c r="AX14" s="677">
        <v>2952</v>
      </c>
      <c r="AY14" s="677">
        <v>3247</v>
      </c>
      <c r="AZ14" s="680">
        <v>3247</v>
      </c>
      <c r="BA14" s="679">
        <v>1634</v>
      </c>
      <c r="BB14" s="677">
        <v>2615</v>
      </c>
      <c r="BC14" s="677">
        <v>3269</v>
      </c>
      <c r="BD14" s="677">
        <v>3595</v>
      </c>
      <c r="BE14" s="676">
        <v>3595</v>
      </c>
      <c r="BF14" s="677">
        <v>1776</v>
      </c>
      <c r="BG14" s="677">
        <v>2842</v>
      </c>
      <c r="BH14" s="677">
        <v>3553</v>
      </c>
      <c r="BI14" s="677">
        <v>3908</v>
      </c>
      <c r="BJ14" s="680">
        <v>3908</v>
      </c>
      <c r="BK14" s="679">
        <v>1802</v>
      </c>
      <c r="BL14" s="677">
        <v>2883</v>
      </c>
      <c r="BM14" s="677">
        <v>3604</v>
      </c>
      <c r="BN14" s="677">
        <v>3964</v>
      </c>
      <c r="BO14" s="676">
        <v>3964</v>
      </c>
      <c r="BP14" s="677">
        <v>1968</v>
      </c>
      <c r="BQ14" s="677">
        <v>3148</v>
      </c>
      <c r="BR14" s="677">
        <v>3935</v>
      </c>
      <c r="BS14" s="677">
        <v>4329</v>
      </c>
      <c r="BT14" s="680">
        <v>4329</v>
      </c>
      <c r="BU14" s="679">
        <v>2488</v>
      </c>
      <c r="BV14" s="677">
        <v>3981</v>
      </c>
      <c r="BW14" s="677">
        <v>4976</v>
      </c>
      <c r="BX14" s="677">
        <v>5474</v>
      </c>
      <c r="BY14" s="676">
        <v>5474</v>
      </c>
      <c r="BZ14" s="677">
        <v>2733</v>
      </c>
      <c r="CA14" s="677">
        <v>4373</v>
      </c>
      <c r="CB14" s="677">
        <v>5466</v>
      </c>
      <c r="CC14" s="677">
        <v>6012</v>
      </c>
      <c r="CD14" s="680">
        <v>6012</v>
      </c>
      <c r="CE14" s="679">
        <v>1361</v>
      </c>
      <c r="CF14" s="677">
        <v>2178</v>
      </c>
      <c r="CG14" s="677">
        <v>2722</v>
      </c>
      <c r="CH14" s="677">
        <v>2995</v>
      </c>
      <c r="CI14" s="676">
        <v>2995</v>
      </c>
      <c r="CJ14" s="677">
        <v>1476</v>
      </c>
      <c r="CK14" s="677">
        <v>2361</v>
      </c>
      <c r="CL14" s="677">
        <v>2952</v>
      </c>
      <c r="CM14" s="677">
        <v>3247</v>
      </c>
      <c r="CN14" s="680">
        <v>3247</v>
      </c>
      <c r="CO14" s="679">
        <v>1446</v>
      </c>
      <c r="CP14" s="677">
        <v>2313</v>
      </c>
      <c r="CQ14" s="677">
        <v>2891</v>
      </c>
      <c r="CR14" s="677">
        <v>3181</v>
      </c>
      <c r="CS14" s="676">
        <v>3181</v>
      </c>
      <c r="CT14" s="677">
        <v>1571</v>
      </c>
      <c r="CU14" s="677">
        <v>2514</v>
      </c>
      <c r="CV14" s="677">
        <v>3143</v>
      </c>
      <c r="CW14" s="677">
        <v>3457</v>
      </c>
      <c r="CX14" s="680">
        <v>3457</v>
      </c>
      <c r="CY14" s="674"/>
      <c r="CZ14" s="674"/>
      <c r="DA14" s="674"/>
      <c r="DB14" s="674"/>
      <c r="DC14" s="674"/>
      <c r="DD14" s="674"/>
      <c r="DE14" s="674"/>
      <c r="DF14" s="674"/>
      <c r="DG14" s="674"/>
      <c r="DH14" s="674"/>
      <c r="DI14" s="674"/>
      <c r="DJ14" s="674"/>
      <c r="DK14" s="674"/>
      <c r="DL14" s="674"/>
      <c r="DM14" s="674"/>
      <c r="DN14" s="674"/>
      <c r="DO14" s="674"/>
      <c r="DP14" s="674"/>
      <c r="DQ14" s="674"/>
      <c r="DR14" s="674"/>
      <c r="DS14" s="674"/>
      <c r="DT14" s="674"/>
      <c r="DU14" s="674"/>
      <c r="DV14" s="674"/>
      <c r="DW14" s="674"/>
      <c r="DX14" s="674"/>
      <c r="DY14" s="674"/>
      <c r="DZ14" s="674"/>
      <c r="EA14" s="674"/>
      <c r="EB14" s="674"/>
      <c r="EC14" s="674"/>
      <c r="ED14" s="674"/>
      <c r="EE14" s="674"/>
      <c r="EF14" s="674"/>
      <c r="EG14" s="674"/>
      <c r="EH14" s="674"/>
      <c r="EI14" s="674"/>
      <c r="EJ14" s="674"/>
      <c r="EK14" s="674"/>
      <c r="EL14" s="674"/>
      <c r="EM14" s="674"/>
      <c r="EN14" s="674"/>
      <c r="EO14" s="674"/>
      <c r="EP14" s="674"/>
      <c r="EQ14" s="674"/>
      <c r="ER14" s="674"/>
      <c r="ES14" s="674"/>
      <c r="ET14" s="674"/>
      <c r="EU14" s="674"/>
      <c r="EV14" s="674"/>
      <c r="EW14" s="674"/>
      <c r="EX14" s="674"/>
      <c r="EY14" s="674"/>
      <c r="EZ14" s="674"/>
      <c r="FA14" s="674"/>
      <c r="FB14" s="674"/>
      <c r="FC14" s="674"/>
      <c r="FD14" s="674"/>
      <c r="FE14" s="674"/>
      <c r="FF14" s="674"/>
      <c r="FG14" s="674"/>
      <c r="FH14" s="674"/>
      <c r="FI14" s="674"/>
      <c r="FJ14" s="674"/>
      <c r="FK14" s="674"/>
      <c r="FL14" s="674"/>
    </row>
    <row r="15" spans="1:168" ht="37.5">
      <c r="B15" s="706" t="s">
        <v>1341</v>
      </c>
      <c r="E15" s="709">
        <f>E14/E19</f>
        <v>0.43592855899999999</v>
      </c>
      <c r="H15" s="690"/>
      <c r="I15" s="690"/>
      <c r="J15" s="709">
        <f>J14/J19</f>
        <v>0.43592855899999999</v>
      </c>
      <c r="K15" s="690"/>
      <c r="L15" s="690"/>
      <c r="M15" s="690"/>
      <c r="N15" s="690"/>
      <c r="O15" s="709">
        <f>O14/O19</f>
        <v>0.4739032426</v>
      </c>
      <c r="P15" s="690"/>
      <c r="Q15" s="690"/>
      <c r="R15" s="690"/>
      <c r="S15" s="690"/>
      <c r="T15" s="709">
        <f>T14/T19</f>
        <v>0.49280388419999999</v>
      </c>
      <c r="U15" s="690"/>
      <c r="V15" s="690"/>
      <c r="W15" s="690"/>
      <c r="X15" s="690"/>
      <c r="Y15" s="709">
        <f>Y14/Y19</f>
        <v>0.6634298595</v>
      </c>
      <c r="Z15" s="690"/>
      <c r="AA15" s="690"/>
      <c r="AB15" s="690"/>
      <c r="AC15" s="690"/>
      <c r="AD15" s="709">
        <f>AD14/AD19</f>
        <v>0.4739032426</v>
      </c>
      <c r="AE15" s="690"/>
      <c r="AF15" s="690"/>
      <c r="AG15" s="690"/>
      <c r="AH15" s="690"/>
      <c r="AI15" s="709">
        <f>AI14/AI19</f>
        <v>0.4739032426</v>
      </c>
      <c r="AJ15" s="690"/>
      <c r="AK15" s="690"/>
      <c r="AL15" s="690"/>
      <c r="AM15" s="690"/>
      <c r="AN15" s="690"/>
      <c r="AO15" s="690"/>
      <c r="AP15" s="690"/>
      <c r="AQ15" s="690"/>
      <c r="AR15" s="690"/>
      <c r="AS15" s="690"/>
      <c r="AT15" s="690"/>
      <c r="AU15" s="690"/>
      <c r="AV15" s="690"/>
      <c r="AW15" s="690"/>
      <c r="AX15" s="690"/>
      <c r="AY15" s="690"/>
      <c r="AZ15" s="690"/>
      <c r="BA15" s="690"/>
      <c r="BB15" s="690"/>
      <c r="BC15" s="690"/>
      <c r="BD15" s="690"/>
      <c r="BE15" s="690"/>
      <c r="BF15" s="690"/>
      <c r="BG15" s="690"/>
      <c r="BH15" s="690"/>
      <c r="BI15" s="690"/>
      <c r="BJ15" s="690"/>
      <c r="BK15" s="690"/>
      <c r="BL15" s="690"/>
      <c r="BM15" s="690"/>
      <c r="BN15" s="690"/>
      <c r="BO15" s="690"/>
      <c r="BP15" s="690"/>
      <c r="BQ15" s="690"/>
      <c r="BR15" s="690"/>
      <c r="BS15" s="690"/>
      <c r="BT15" s="690"/>
      <c r="BU15" s="690"/>
      <c r="BV15" s="690"/>
      <c r="BW15" s="690"/>
      <c r="BX15" s="690"/>
      <c r="BY15" s="690"/>
      <c r="BZ15" s="690"/>
      <c r="CA15" s="690"/>
      <c r="CB15" s="690"/>
      <c r="CC15" s="690"/>
      <c r="CD15" s="690"/>
      <c r="CE15" s="690"/>
      <c r="CF15" s="690"/>
      <c r="CG15" s="690"/>
      <c r="CH15" s="690"/>
      <c r="CI15" s="690"/>
      <c r="CJ15" s="690"/>
      <c r="CK15" s="690"/>
      <c r="CL15" s="690"/>
      <c r="CM15" s="690"/>
      <c r="CN15" s="690"/>
      <c r="CO15" s="690"/>
      <c r="CP15" s="690"/>
      <c r="CQ15" s="690"/>
      <c r="CR15" s="690"/>
      <c r="CS15" s="690"/>
      <c r="CT15" s="690"/>
      <c r="CU15" s="690"/>
      <c r="CV15" s="690"/>
      <c r="CW15" s="690"/>
      <c r="CX15" s="690"/>
      <c r="CY15" s="690"/>
      <c r="CZ15" s="690"/>
      <c r="DA15" s="690"/>
      <c r="DB15" s="690"/>
      <c r="DC15" s="690"/>
      <c r="DD15" s="690"/>
      <c r="DE15" s="690"/>
      <c r="DF15" s="690"/>
      <c r="DG15" s="690"/>
      <c r="DH15" s="690"/>
      <c r="DI15" s="690"/>
      <c r="DJ15" s="690"/>
      <c r="DK15" s="690"/>
      <c r="DL15" s="690"/>
    </row>
    <row r="16" spans="1:168" ht="112.5">
      <c r="B16" s="706" t="s">
        <v>1342</v>
      </c>
      <c r="E16" s="710">
        <f>E20*E15</f>
        <v>634</v>
      </c>
      <c r="H16" s="690"/>
      <c r="I16" s="690"/>
      <c r="J16" s="710">
        <f>J20*J15</f>
        <v>634</v>
      </c>
      <c r="K16" s="690"/>
      <c r="L16" s="690"/>
      <c r="M16" s="690"/>
      <c r="N16" s="690"/>
      <c r="O16" s="710">
        <f>O20*O15</f>
        <v>690</v>
      </c>
      <c r="P16" s="690"/>
      <c r="Q16" s="690"/>
      <c r="R16" s="690"/>
      <c r="S16" s="690"/>
      <c r="T16" s="710">
        <f>T20*T15</f>
        <v>717</v>
      </c>
      <c r="U16" s="690"/>
      <c r="V16" s="690"/>
      <c r="W16" s="690"/>
      <c r="X16" s="690"/>
      <c r="Y16" s="710">
        <f>Y20*Y15</f>
        <v>965</v>
      </c>
      <c r="Z16" s="690"/>
      <c r="AA16" s="690"/>
      <c r="AB16" s="690"/>
      <c r="AC16" s="690"/>
      <c r="AD16" s="710">
        <f>AD20*AD15</f>
        <v>690</v>
      </c>
      <c r="AE16" s="690"/>
      <c r="AF16" s="690"/>
      <c r="AG16" s="690"/>
      <c r="AH16" s="690"/>
      <c r="AI16" s="710">
        <f>AI20*AI15</f>
        <v>690</v>
      </c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  <c r="BS16" s="690"/>
      <c r="BT16" s="690"/>
      <c r="BU16" s="690"/>
      <c r="BV16" s="690"/>
      <c r="BW16" s="690"/>
      <c r="BX16" s="690"/>
      <c r="BY16" s="690"/>
      <c r="BZ16" s="690"/>
      <c r="CA16" s="690"/>
      <c r="CB16" s="690"/>
      <c r="CC16" s="690"/>
      <c r="CD16" s="690"/>
      <c r="CE16" s="690"/>
      <c r="CF16" s="690"/>
      <c r="CG16" s="690"/>
      <c r="CH16" s="690"/>
      <c r="CI16" s="690"/>
      <c r="CJ16" s="690"/>
      <c r="CK16" s="690"/>
      <c r="CL16" s="690"/>
      <c r="CM16" s="690"/>
      <c r="CN16" s="690"/>
      <c r="CO16" s="690"/>
      <c r="CP16" s="690"/>
      <c r="CQ16" s="690"/>
      <c r="CR16" s="690"/>
      <c r="CS16" s="690"/>
      <c r="CT16" s="690"/>
      <c r="CU16" s="690"/>
      <c r="CV16" s="690"/>
      <c r="CW16" s="690"/>
      <c r="CX16" s="690"/>
      <c r="CY16" s="690"/>
      <c r="CZ16" s="690"/>
      <c r="DA16" s="690"/>
      <c r="DB16" s="690"/>
      <c r="DC16" s="690"/>
      <c r="DD16" s="690"/>
      <c r="DE16" s="690"/>
      <c r="DF16" s="690"/>
      <c r="DG16" s="690"/>
      <c r="DH16" s="690"/>
      <c r="DI16" s="690"/>
      <c r="DJ16" s="690"/>
      <c r="DK16" s="690"/>
      <c r="DL16" s="690"/>
    </row>
    <row r="17" spans="2:116" ht="93.75">
      <c r="B17" s="706" t="s">
        <v>1343</v>
      </c>
      <c r="E17" s="710">
        <f>E21*E15</f>
        <v>1880</v>
      </c>
      <c r="H17" s="690"/>
      <c r="I17" s="690"/>
      <c r="J17" s="710">
        <f>J21*J15</f>
        <v>1880</v>
      </c>
      <c r="K17" s="690"/>
      <c r="L17" s="690"/>
      <c r="M17" s="690"/>
      <c r="N17" s="690"/>
      <c r="O17" s="710">
        <f>O21*O15</f>
        <v>2043</v>
      </c>
      <c r="P17" s="690"/>
      <c r="Q17" s="690"/>
      <c r="R17" s="690"/>
      <c r="S17" s="690"/>
      <c r="T17" s="710">
        <f>T21*T15</f>
        <v>2125</v>
      </c>
      <c r="U17" s="690"/>
      <c r="V17" s="690"/>
      <c r="W17" s="690"/>
      <c r="X17" s="690"/>
      <c r="Y17" s="710">
        <f>Y21*Y15</f>
        <v>2861</v>
      </c>
      <c r="Z17" s="690"/>
      <c r="AA17" s="690"/>
      <c r="AB17" s="690"/>
      <c r="AC17" s="690"/>
      <c r="AD17" s="710">
        <f>AD21*AD15</f>
        <v>2043</v>
      </c>
      <c r="AE17" s="690"/>
      <c r="AF17" s="690"/>
      <c r="AG17" s="690"/>
      <c r="AH17" s="690"/>
      <c r="AI17" s="710">
        <f>AI21*AI15</f>
        <v>2043</v>
      </c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  <c r="BS17" s="690"/>
      <c r="BT17" s="690"/>
      <c r="BU17" s="690"/>
      <c r="BV17" s="690"/>
      <c r="BW17" s="690"/>
      <c r="BX17" s="690"/>
      <c r="BY17" s="690"/>
      <c r="BZ17" s="690"/>
      <c r="CA17" s="690"/>
      <c r="CB17" s="690"/>
      <c r="CC17" s="690"/>
      <c r="CD17" s="690"/>
      <c r="CE17" s="690"/>
      <c r="CF17" s="690"/>
      <c r="CG17" s="690"/>
      <c r="CH17" s="690"/>
      <c r="CI17" s="690"/>
      <c r="CJ17" s="690"/>
      <c r="CK17" s="690"/>
      <c r="CL17" s="690"/>
      <c r="CM17" s="690"/>
      <c r="CN17" s="690"/>
      <c r="CO17" s="690"/>
      <c r="CP17" s="690"/>
      <c r="CQ17" s="690"/>
      <c r="CR17" s="690"/>
      <c r="CS17" s="690"/>
      <c r="CT17" s="690"/>
      <c r="CU17" s="690"/>
      <c r="CV17" s="690"/>
      <c r="CW17" s="690"/>
      <c r="CX17" s="690"/>
      <c r="CY17" s="690"/>
      <c r="CZ17" s="690"/>
      <c r="DA17" s="690"/>
      <c r="DB17" s="690"/>
      <c r="DC17" s="690"/>
      <c r="DD17" s="690"/>
      <c r="DE17" s="690"/>
      <c r="DF17" s="690"/>
      <c r="DG17" s="690"/>
      <c r="DH17" s="690"/>
      <c r="DI17" s="690"/>
      <c r="DJ17" s="690"/>
      <c r="DK17" s="690"/>
      <c r="DL17" s="690"/>
    </row>
    <row r="18" spans="2:116">
      <c r="B18" s="707" t="s">
        <v>462</v>
      </c>
      <c r="E18" s="711">
        <f>E14-E16-E17</f>
        <v>0</v>
      </c>
      <c r="H18" s="690"/>
      <c r="I18" s="690"/>
      <c r="J18" s="711">
        <f>J14-J16-J17</f>
        <v>0</v>
      </c>
      <c r="K18" s="690"/>
      <c r="L18" s="690"/>
      <c r="M18" s="690"/>
      <c r="N18" s="690"/>
      <c r="O18" s="711">
        <f>O14-O16-O17</f>
        <v>0</v>
      </c>
      <c r="P18" s="690"/>
      <c r="Q18" s="690"/>
      <c r="R18" s="690"/>
      <c r="S18" s="690"/>
      <c r="T18" s="711">
        <f>T14-T16-T17</f>
        <v>0</v>
      </c>
      <c r="U18" s="690"/>
      <c r="V18" s="690"/>
      <c r="W18" s="690"/>
      <c r="X18" s="690"/>
      <c r="Y18" s="711">
        <f>Y14-Y16-Y17</f>
        <v>0</v>
      </c>
      <c r="Z18" s="690"/>
      <c r="AA18" s="690"/>
      <c r="AB18" s="690"/>
      <c r="AC18" s="690"/>
      <c r="AD18" s="711">
        <f>AD14-AD16-AD17</f>
        <v>0</v>
      </c>
      <c r="AE18" s="690"/>
      <c r="AF18" s="690"/>
      <c r="AG18" s="690"/>
      <c r="AH18" s="690"/>
      <c r="AI18" s="711">
        <f>AI14-AI16-AI17</f>
        <v>0</v>
      </c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690"/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S18" s="690"/>
      <c r="BT18" s="690"/>
      <c r="BU18" s="690"/>
      <c r="BV18" s="690"/>
      <c r="BW18" s="690"/>
      <c r="BX18" s="690"/>
      <c r="BY18" s="690"/>
      <c r="BZ18" s="690"/>
      <c r="CA18" s="690"/>
      <c r="CB18" s="690"/>
      <c r="CC18" s="690"/>
      <c r="CD18" s="690"/>
      <c r="CE18" s="690"/>
      <c r="CF18" s="690"/>
      <c r="CG18" s="690"/>
      <c r="CH18" s="690"/>
      <c r="CI18" s="690"/>
      <c r="CJ18" s="690"/>
      <c r="CK18" s="690"/>
      <c r="CL18" s="690"/>
      <c r="CM18" s="690"/>
      <c r="CN18" s="690"/>
      <c r="CO18" s="690"/>
      <c r="CP18" s="690"/>
      <c r="CQ18" s="690"/>
      <c r="CR18" s="690"/>
      <c r="CS18" s="690"/>
      <c r="CT18" s="690"/>
      <c r="CU18" s="690"/>
      <c r="CV18" s="690"/>
      <c r="CW18" s="690"/>
      <c r="CX18" s="690"/>
      <c r="CY18" s="690"/>
      <c r="CZ18" s="690"/>
      <c r="DA18" s="690"/>
      <c r="DB18" s="690"/>
      <c r="DC18" s="690"/>
      <c r="DD18" s="690"/>
      <c r="DE18" s="690"/>
      <c r="DF18" s="690"/>
      <c r="DG18" s="690"/>
      <c r="DH18" s="690"/>
      <c r="DI18" s="690"/>
      <c r="DJ18" s="690"/>
      <c r="DK18" s="690"/>
      <c r="DL18" s="690"/>
    </row>
    <row r="19" spans="2:116" ht="37.5">
      <c r="B19" s="708" t="s">
        <v>1344</v>
      </c>
      <c r="E19" s="712">
        <f>E20+E21</f>
        <v>5767</v>
      </c>
      <c r="H19" s="690"/>
      <c r="I19" s="690"/>
      <c r="J19" s="712">
        <f>J20+J21</f>
        <v>5767</v>
      </c>
      <c r="K19" s="690"/>
      <c r="L19" s="690"/>
      <c r="M19" s="690"/>
      <c r="N19" s="690"/>
      <c r="O19" s="712">
        <f>O20+O21</f>
        <v>5767</v>
      </c>
      <c r="P19" s="690"/>
      <c r="Q19" s="690"/>
      <c r="R19" s="690"/>
      <c r="S19" s="690"/>
      <c r="T19" s="712">
        <f>T20+T21</f>
        <v>5767</v>
      </c>
      <c r="U19" s="690"/>
      <c r="V19" s="690"/>
      <c r="W19" s="690"/>
      <c r="X19" s="690"/>
      <c r="Y19" s="712">
        <f>Y20+Y21</f>
        <v>5767</v>
      </c>
      <c r="Z19" s="690"/>
      <c r="AA19" s="690"/>
      <c r="AB19" s="690"/>
      <c r="AC19" s="690"/>
      <c r="AD19" s="712">
        <f>AD20+AD21</f>
        <v>5767</v>
      </c>
      <c r="AE19" s="690"/>
      <c r="AF19" s="690"/>
      <c r="AG19" s="690"/>
      <c r="AH19" s="690"/>
      <c r="AI19" s="712">
        <f>AI20+AI21</f>
        <v>5767</v>
      </c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690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  <c r="BS19" s="690"/>
      <c r="BT19" s="690"/>
      <c r="BU19" s="690"/>
      <c r="BV19" s="690"/>
      <c r="BW19" s="690"/>
      <c r="BX19" s="690"/>
      <c r="BY19" s="690"/>
      <c r="BZ19" s="690"/>
      <c r="CA19" s="690"/>
      <c r="CB19" s="690"/>
      <c r="CC19" s="690"/>
      <c r="CD19" s="690"/>
      <c r="CE19" s="690"/>
      <c r="CF19" s="690"/>
      <c r="CG19" s="690"/>
      <c r="CH19" s="690"/>
      <c r="CI19" s="690"/>
      <c r="CJ19" s="690"/>
      <c r="CK19" s="690"/>
      <c r="CL19" s="690"/>
      <c r="CM19" s="690"/>
      <c r="CN19" s="690"/>
      <c r="CO19" s="690"/>
      <c r="CP19" s="690"/>
      <c r="CQ19" s="690"/>
      <c r="CR19" s="690"/>
      <c r="CS19" s="690"/>
      <c r="CT19" s="690"/>
      <c r="CU19" s="690"/>
      <c r="CV19" s="690"/>
      <c r="CW19" s="690"/>
      <c r="CX19" s="690"/>
      <c r="CY19" s="690"/>
      <c r="CZ19" s="690"/>
      <c r="DA19" s="690"/>
      <c r="DB19" s="690"/>
      <c r="DC19" s="690"/>
      <c r="DD19" s="690"/>
      <c r="DE19" s="690"/>
      <c r="DF19" s="690"/>
      <c r="DG19" s="690"/>
      <c r="DH19" s="690"/>
      <c r="DI19" s="690"/>
      <c r="DJ19" s="690"/>
      <c r="DK19" s="690"/>
      <c r="DL19" s="690"/>
    </row>
    <row r="20" spans="2:116" ht="112.5">
      <c r="B20" s="706" t="s">
        <v>1342</v>
      </c>
      <c r="E20" s="677">
        <v>1455</v>
      </c>
      <c r="H20" s="690"/>
      <c r="I20" s="690"/>
      <c r="J20" s="677">
        <v>1455</v>
      </c>
      <c r="K20" s="690"/>
      <c r="L20" s="690"/>
      <c r="M20" s="690"/>
      <c r="N20" s="690"/>
      <c r="O20" s="677">
        <v>1455</v>
      </c>
      <c r="P20" s="690"/>
      <c r="Q20" s="690"/>
      <c r="R20" s="690"/>
      <c r="S20" s="690"/>
      <c r="T20" s="677">
        <v>1455</v>
      </c>
      <c r="U20" s="690"/>
      <c r="V20" s="690"/>
      <c r="W20" s="690"/>
      <c r="X20" s="690"/>
      <c r="Y20" s="677">
        <v>1455</v>
      </c>
      <c r="Z20" s="690"/>
      <c r="AA20" s="690"/>
      <c r="AB20" s="690"/>
      <c r="AC20" s="690"/>
      <c r="AD20" s="677">
        <v>1455</v>
      </c>
      <c r="AE20" s="690"/>
      <c r="AF20" s="690"/>
      <c r="AG20" s="690"/>
      <c r="AH20" s="690"/>
      <c r="AI20" s="677">
        <v>1455</v>
      </c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  <c r="BS20" s="690"/>
      <c r="BT20" s="690"/>
      <c r="BU20" s="690"/>
      <c r="BV20" s="690"/>
      <c r="BW20" s="690"/>
      <c r="BX20" s="690"/>
      <c r="BY20" s="690"/>
      <c r="BZ20" s="690"/>
      <c r="CA20" s="690"/>
      <c r="CB20" s="690"/>
      <c r="CC20" s="690"/>
      <c r="CD20" s="690"/>
      <c r="CE20" s="690"/>
      <c r="CF20" s="690"/>
      <c r="CG20" s="690"/>
      <c r="CH20" s="690"/>
      <c r="CI20" s="690"/>
      <c r="CJ20" s="690"/>
      <c r="CK20" s="690"/>
      <c r="CL20" s="690"/>
      <c r="CM20" s="690"/>
      <c r="CN20" s="690"/>
      <c r="CO20" s="690"/>
      <c r="CP20" s="690"/>
      <c r="CQ20" s="690"/>
      <c r="CR20" s="690"/>
      <c r="CS20" s="690"/>
      <c r="CT20" s="690"/>
      <c r="CU20" s="690"/>
      <c r="CV20" s="690"/>
      <c r="CW20" s="690"/>
      <c r="CX20" s="690"/>
      <c r="CY20" s="690"/>
      <c r="CZ20" s="690"/>
      <c r="DA20" s="690"/>
      <c r="DB20" s="690"/>
      <c r="DC20" s="690"/>
      <c r="DD20" s="690"/>
      <c r="DE20" s="690"/>
      <c r="DF20" s="690"/>
      <c r="DG20" s="690"/>
      <c r="DH20" s="690"/>
      <c r="DI20" s="690"/>
      <c r="DJ20" s="690"/>
      <c r="DK20" s="690"/>
      <c r="DL20" s="690"/>
    </row>
    <row r="21" spans="2:116" ht="93.75">
      <c r="B21" s="706" t="s">
        <v>1343</v>
      </c>
      <c r="E21" s="677">
        <v>4312</v>
      </c>
      <c r="H21" s="690"/>
      <c r="I21" s="690"/>
      <c r="J21" s="677">
        <v>4312</v>
      </c>
      <c r="K21" s="690"/>
      <c r="L21" s="690"/>
      <c r="M21" s="690"/>
      <c r="N21" s="690"/>
      <c r="O21" s="677">
        <v>4312</v>
      </c>
      <c r="P21" s="690"/>
      <c r="Q21" s="690"/>
      <c r="R21" s="690"/>
      <c r="S21" s="690"/>
      <c r="T21" s="677">
        <v>4312</v>
      </c>
      <c r="U21" s="690"/>
      <c r="V21" s="690"/>
      <c r="W21" s="690"/>
      <c r="X21" s="690"/>
      <c r="Y21" s="677">
        <v>4312</v>
      </c>
      <c r="Z21" s="690"/>
      <c r="AA21" s="690"/>
      <c r="AB21" s="690"/>
      <c r="AC21" s="690"/>
      <c r="AD21" s="677">
        <v>4312</v>
      </c>
      <c r="AE21" s="690"/>
      <c r="AF21" s="690"/>
      <c r="AG21" s="690"/>
      <c r="AH21" s="690"/>
      <c r="AI21" s="677">
        <v>4312</v>
      </c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690"/>
      <c r="BT21" s="690"/>
      <c r="BU21" s="690"/>
      <c r="BV21" s="690"/>
      <c r="BW21" s="690"/>
      <c r="BX21" s="690"/>
      <c r="BY21" s="690"/>
      <c r="BZ21" s="690"/>
      <c r="CA21" s="690"/>
      <c r="CB21" s="690"/>
      <c r="CC21" s="690"/>
      <c r="CD21" s="690"/>
      <c r="CE21" s="690"/>
      <c r="CF21" s="690"/>
      <c r="CG21" s="690"/>
      <c r="CH21" s="690"/>
      <c r="CI21" s="690"/>
      <c r="CJ21" s="690"/>
      <c r="CK21" s="690"/>
      <c r="CL21" s="690"/>
      <c r="CM21" s="690"/>
      <c r="CN21" s="690"/>
      <c r="CO21" s="690"/>
      <c r="CP21" s="690"/>
      <c r="CQ21" s="690"/>
      <c r="CR21" s="690"/>
      <c r="CS21" s="690"/>
      <c r="CT21" s="690"/>
      <c r="CU21" s="690"/>
      <c r="CV21" s="690"/>
      <c r="CW21" s="690"/>
      <c r="CX21" s="690"/>
      <c r="CY21" s="690"/>
      <c r="CZ21" s="690"/>
      <c r="DA21" s="690"/>
      <c r="DB21" s="690"/>
      <c r="DC21" s="690"/>
      <c r="DD21" s="690"/>
      <c r="DE21" s="690"/>
      <c r="DF21" s="690"/>
      <c r="DG21" s="690"/>
      <c r="DH21" s="690"/>
      <c r="DI21" s="690"/>
      <c r="DJ21" s="690"/>
      <c r="DK21" s="690"/>
      <c r="DL21" s="690"/>
    </row>
    <row r="22" spans="2:116">
      <c r="H22" s="690"/>
      <c r="I22" s="690"/>
      <c r="J22" s="690"/>
      <c r="K22" s="690"/>
      <c r="L22" s="690"/>
      <c r="M22" s="690"/>
      <c r="N22" s="690"/>
      <c r="O22" s="690"/>
      <c r="P22" s="690"/>
      <c r="Q22" s="690"/>
      <c r="R22" s="690"/>
      <c r="S22" s="690"/>
      <c r="T22" s="690"/>
      <c r="U22" s="690"/>
      <c r="V22" s="690"/>
      <c r="W22" s="690"/>
      <c r="X22" s="690"/>
      <c r="Y22" s="690"/>
      <c r="Z22" s="690"/>
      <c r="AA22" s="690"/>
      <c r="AB22" s="690"/>
      <c r="AC22" s="690"/>
      <c r="AD22" s="690"/>
      <c r="AE22" s="690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  <c r="BS22" s="690"/>
      <c r="BT22" s="690"/>
      <c r="BU22" s="690"/>
      <c r="BV22" s="690"/>
      <c r="BW22" s="690"/>
      <c r="BX22" s="690"/>
      <c r="BY22" s="690"/>
      <c r="BZ22" s="690"/>
      <c r="CA22" s="690"/>
      <c r="CB22" s="690"/>
      <c r="CC22" s="690"/>
      <c r="CD22" s="690"/>
      <c r="CE22" s="690"/>
      <c r="CF22" s="690"/>
      <c r="CG22" s="690"/>
      <c r="CH22" s="690"/>
      <c r="CI22" s="690"/>
      <c r="CJ22" s="690"/>
      <c r="CK22" s="690"/>
      <c r="CL22" s="690"/>
      <c r="CM22" s="690"/>
      <c r="CN22" s="690"/>
      <c r="CO22" s="690"/>
      <c r="CP22" s="690"/>
      <c r="CQ22" s="690"/>
      <c r="CR22" s="690"/>
      <c r="CS22" s="690"/>
      <c r="CT22" s="690"/>
      <c r="CU22" s="690"/>
      <c r="CV22" s="690"/>
      <c r="CW22" s="690"/>
      <c r="CX22" s="690"/>
      <c r="CY22" s="690"/>
      <c r="CZ22" s="690"/>
      <c r="DA22" s="690"/>
      <c r="DB22" s="690"/>
      <c r="DC22" s="690"/>
      <c r="DD22" s="690"/>
      <c r="DE22" s="690"/>
      <c r="DF22" s="690"/>
      <c r="DG22" s="690"/>
      <c r="DH22" s="690"/>
      <c r="DI22" s="690"/>
      <c r="DJ22" s="690"/>
      <c r="DK22" s="690"/>
      <c r="DL22" s="690"/>
    </row>
    <row r="23" spans="2:116">
      <c r="H23" s="690"/>
      <c r="I23" s="690"/>
      <c r="J23" s="690"/>
      <c r="K23" s="690"/>
      <c r="L23" s="690"/>
      <c r="M23" s="690"/>
      <c r="N23" s="690"/>
      <c r="O23" s="690"/>
      <c r="P23" s="690"/>
      <c r="Q23" s="690"/>
      <c r="R23" s="690"/>
      <c r="S23" s="690"/>
      <c r="T23" s="690"/>
      <c r="U23" s="690"/>
      <c r="V23" s="690"/>
      <c r="W23" s="690"/>
      <c r="X23" s="690"/>
      <c r="Y23" s="690"/>
      <c r="Z23" s="690"/>
      <c r="AA23" s="690"/>
      <c r="AB23" s="690"/>
      <c r="AC23" s="690"/>
      <c r="AD23" s="690"/>
      <c r="AE23" s="690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  <c r="BS23" s="690"/>
      <c r="BT23" s="690"/>
      <c r="BU23" s="690"/>
      <c r="BV23" s="690"/>
      <c r="BW23" s="690"/>
      <c r="BX23" s="690"/>
      <c r="BY23" s="690"/>
      <c r="BZ23" s="690"/>
      <c r="CA23" s="690"/>
      <c r="CB23" s="690"/>
      <c r="CC23" s="690"/>
      <c r="CD23" s="690"/>
      <c r="CE23" s="690"/>
      <c r="CF23" s="690"/>
      <c r="CG23" s="690"/>
      <c r="CH23" s="690"/>
      <c r="CI23" s="690"/>
      <c r="CJ23" s="690"/>
      <c r="CK23" s="690"/>
      <c r="CL23" s="690"/>
      <c r="CM23" s="690"/>
      <c r="CN23" s="690"/>
      <c r="CO23" s="690"/>
      <c r="CP23" s="690"/>
      <c r="CQ23" s="690"/>
      <c r="CR23" s="690"/>
      <c r="CS23" s="690"/>
      <c r="CT23" s="690"/>
      <c r="CU23" s="690"/>
      <c r="CV23" s="690"/>
      <c r="CW23" s="690"/>
      <c r="CX23" s="690"/>
      <c r="CY23" s="690"/>
      <c r="CZ23" s="690"/>
      <c r="DA23" s="690"/>
      <c r="DB23" s="690"/>
      <c r="DC23" s="690"/>
      <c r="DD23" s="690"/>
      <c r="DE23" s="690"/>
      <c r="DF23" s="690"/>
      <c r="DG23" s="690"/>
      <c r="DH23" s="690"/>
      <c r="DI23" s="690"/>
      <c r="DJ23" s="690"/>
      <c r="DK23" s="690"/>
      <c r="DL23" s="690"/>
    </row>
    <row r="24" spans="2:116">
      <c r="H24" s="690"/>
      <c r="I24" s="690"/>
      <c r="J24" s="690"/>
      <c r="K24" s="690"/>
      <c r="L24" s="690"/>
      <c r="M24" s="690"/>
      <c r="N24" s="690"/>
      <c r="O24" s="690"/>
      <c r="P24" s="690"/>
      <c r="Q24" s="690"/>
      <c r="R24" s="690"/>
      <c r="S24" s="690"/>
      <c r="T24" s="690"/>
      <c r="U24" s="690"/>
      <c r="V24" s="690"/>
      <c r="W24" s="690"/>
      <c r="X24" s="690"/>
      <c r="Y24" s="690"/>
      <c r="Z24" s="690"/>
      <c r="AA24" s="690"/>
      <c r="AB24" s="690"/>
      <c r="AC24" s="690"/>
      <c r="AD24" s="690"/>
      <c r="AE24" s="690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  <c r="BS24" s="690"/>
      <c r="BT24" s="690"/>
      <c r="BU24" s="690"/>
      <c r="BV24" s="690"/>
      <c r="BW24" s="690"/>
      <c r="BX24" s="690"/>
      <c r="BY24" s="690"/>
      <c r="BZ24" s="690"/>
      <c r="CA24" s="690"/>
      <c r="CB24" s="690"/>
      <c r="CC24" s="690"/>
      <c r="CD24" s="690"/>
      <c r="CE24" s="690"/>
      <c r="CF24" s="690"/>
      <c r="CG24" s="690"/>
      <c r="CH24" s="690"/>
      <c r="CI24" s="690"/>
      <c r="CJ24" s="690"/>
      <c r="CK24" s="690"/>
      <c r="CL24" s="690"/>
      <c r="CM24" s="690"/>
      <c r="CN24" s="690"/>
      <c r="CO24" s="690"/>
      <c r="CP24" s="690"/>
      <c r="CQ24" s="690"/>
      <c r="CR24" s="690"/>
      <c r="CS24" s="690"/>
      <c r="CT24" s="690"/>
      <c r="CU24" s="690"/>
      <c r="CV24" s="690"/>
      <c r="CW24" s="690"/>
      <c r="CX24" s="690"/>
      <c r="CY24" s="690"/>
      <c r="CZ24" s="690"/>
      <c r="DA24" s="690"/>
      <c r="DB24" s="690"/>
      <c r="DC24" s="690"/>
      <c r="DD24" s="690"/>
      <c r="DE24" s="690"/>
      <c r="DF24" s="690"/>
      <c r="DG24" s="690"/>
      <c r="DH24" s="690"/>
      <c r="DI24" s="690"/>
      <c r="DJ24" s="690"/>
      <c r="DK24" s="690"/>
      <c r="DL24" s="690"/>
    </row>
    <row r="25" spans="2:116">
      <c r="H25" s="690"/>
      <c r="I25" s="690"/>
      <c r="J25" s="690"/>
      <c r="K25" s="690"/>
      <c r="L25" s="690"/>
      <c r="M25" s="690"/>
      <c r="N25" s="690"/>
      <c r="O25" s="690"/>
      <c r="P25" s="690"/>
      <c r="Q25" s="690"/>
      <c r="R25" s="690"/>
      <c r="S25" s="690"/>
      <c r="T25" s="690"/>
      <c r="U25" s="690"/>
      <c r="V25" s="690"/>
      <c r="W25" s="690"/>
      <c r="X25" s="690"/>
      <c r="Y25" s="690"/>
      <c r="Z25" s="690"/>
      <c r="AA25" s="690"/>
      <c r="AB25" s="690"/>
      <c r="AC25" s="690"/>
      <c r="AD25" s="690"/>
      <c r="AE25" s="690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  <c r="BS25" s="690"/>
      <c r="BT25" s="690"/>
      <c r="BU25" s="690"/>
      <c r="BV25" s="690"/>
      <c r="BW25" s="690"/>
      <c r="BX25" s="690"/>
      <c r="BY25" s="690"/>
      <c r="BZ25" s="690"/>
      <c r="CA25" s="690"/>
      <c r="CB25" s="690"/>
      <c r="CC25" s="690"/>
      <c r="CD25" s="690"/>
      <c r="CE25" s="690"/>
      <c r="CF25" s="690"/>
      <c r="CG25" s="690"/>
      <c r="CH25" s="690"/>
      <c r="CI25" s="690"/>
      <c r="CJ25" s="690"/>
      <c r="CK25" s="690"/>
      <c r="CL25" s="690"/>
      <c r="CM25" s="690"/>
      <c r="CN25" s="690"/>
      <c r="CO25" s="690"/>
      <c r="CP25" s="690"/>
      <c r="CQ25" s="690"/>
      <c r="CR25" s="690"/>
      <c r="CS25" s="690"/>
      <c r="CT25" s="690"/>
      <c r="CU25" s="690"/>
      <c r="CV25" s="690"/>
      <c r="CW25" s="690"/>
      <c r="CX25" s="690"/>
      <c r="CY25" s="690"/>
      <c r="CZ25" s="690"/>
      <c r="DA25" s="690"/>
      <c r="DB25" s="690"/>
      <c r="DC25" s="690"/>
      <c r="DD25" s="690"/>
      <c r="DE25" s="690"/>
      <c r="DF25" s="690"/>
      <c r="DG25" s="690"/>
      <c r="DH25" s="690"/>
      <c r="DI25" s="690"/>
      <c r="DJ25" s="690"/>
      <c r="DK25" s="690"/>
      <c r="DL25" s="690"/>
    </row>
    <row r="26" spans="2:116">
      <c r="H26" s="690"/>
      <c r="I26" s="690"/>
      <c r="J26" s="690"/>
      <c r="K26" s="690"/>
      <c r="L26" s="690"/>
      <c r="M26" s="690"/>
      <c r="N26" s="690"/>
      <c r="O26" s="690"/>
      <c r="P26" s="690"/>
      <c r="Q26" s="690"/>
      <c r="R26" s="690"/>
      <c r="S26" s="690"/>
      <c r="T26" s="690"/>
      <c r="U26" s="690"/>
      <c r="V26" s="690"/>
      <c r="W26" s="690"/>
      <c r="X26" s="690"/>
      <c r="Y26" s="690"/>
      <c r="Z26" s="690"/>
      <c r="AA26" s="690"/>
      <c r="AB26" s="690"/>
      <c r="AC26" s="690"/>
      <c r="AD26" s="690"/>
      <c r="AE26" s="690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  <c r="BS26" s="690"/>
      <c r="BT26" s="690"/>
      <c r="BU26" s="690"/>
      <c r="BV26" s="690"/>
      <c r="BW26" s="690"/>
      <c r="BX26" s="690"/>
      <c r="BY26" s="690"/>
      <c r="BZ26" s="690"/>
      <c r="CA26" s="690"/>
      <c r="CB26" s="690"/>
      <c r="CC26" s="690"/>
      <c r="CD26" s="690"/>
      <c r="CE26" s="690"/>
      <c r="CF26" s="690"/>
      <c r="CG26" s="690"/>
      <c r="CH26" s="690"/>
      <c r="CI26" s="690"/>
      <c r="CJ26" s="690"/>
      <c r="CK26" s="690"/>
      <c r="CL26" s="690"/>
      <c r="CM26" s="690"/>
      <c r="CN26" s="690"/>
      <c r="CO26" s="690"/>
      <c r="CP26" s="690"/>
      <c r="CQ26" s="690"/>
      <c r="CR26" s="690"/>
      <c r="CS26" s="690"/>
      <c r="CT26" s="690"/>
      <c r="CU26" s="690"/>
      <c r="CV26" s="690"/>
      <c r="CW26" s="690"/>
      <c r="CX26" s="690"/>
      <c r="CY26" s="690"/>
      <c r="CZ26" s="690"/>
      <c r="DA26" s="690"/>
      <c r="DB26" s="690"/>
      <c r="DC26" s="690"/>
      <c r="DD26" s="690"/>
      <c r="DE26" s="690"/>
      <c r="DF26" s="690"/>
      <c r="DG26" s="690"/>
      <c r="DH26" s="690"/>
      <c r="DI26" s="690"/>
      <c r="DJ26" s="690"/>
      <c r="DK26" s="690"/>
      <c r="DL26" s="690"/>
    </row>
    <row r="27" spans="2:116"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90"/>
      <c r="S27" s="690"/>
      <c r="T27" s="690"/>
      <c r="U27" s="690"/>
      <c r="V27" s="690"/>
      <c r="W27" s="690"/>
      <c r="X27" s="690"/>
      <c r="Y27" s="690"/>
      <c r="Z27" s="690"/>
      <c r="AA27" s="690"/>
      <c r="AB27" s="690"/>
      <c r="AC27" s="690"/>
      <c r="AD27" s="690"/>
      <c r="AE27" s="690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  <c r="BS27" s="690"/>
      <c r="BT27" s="690"/>
      <c r="BU27" s="690"/>
      <c r="BV27" s="690"/>
      <c r="BW27" s="690"/>
      <c r="BX27" s="690"/>
      <c r="BY27" s="690"/>
      <c r="BZ27" s="690"/>
      <c r="CA27" s="690"/>
      <c r="CB27" s="690"/>
      <c r="CC27" s="690"/>
      <c r="CD27" s="690"/>
      <c r="CE27" s="690"/>
      <c r="CF27" s="690"/>
      <c r="CG27" s="690"/>
      <c r="CH27" s="690"/>
      <c r="CI27" s="690"/>
      <c r="CJ27" s="690"/>
      <c r="CK27" s="690"/>
      <c r="CL27" s="690"/>
      <c r="CM27" s="690"/>
      <c r="CN27" s="690"/>
      <c r="CO27" s="690"/>
      <c r="CP27" s="690"/>
      <c r="CQ27" s="690"/>
      <c r="CR27" s="690"/>
      <c r="CS27" s="690"/>
      <c r="CT27" s="690"/>
      <c r="CU27" s="690"/>
      <c r="CV27" s="690"/>
      <c r="CW27" s="690"/>
      <c r="CX27" s="690"/>
      <c r="CY27" s="690"/>
      <c r="CZ27" s="690"/>
      <c r="DA27" s="690"/>
      <c r="DB27" s="690"/>
      <c r="DC27" s="690"/>
      <c r="DD27" s="690"/>
      <c r="DE27" s="690"/>
      <c r="DF27" s="690"/>
      <c r="DG27" s="690"/>
      <c r="DH27" s="690"/>
      <c r="DI27" s="690"/>
      <c r="DJ27" s="690"/>
      <c r="DK27" s="690"/>
      <c r="DL27" s="690"/>
    </row>
    <row r="28" spans="2:116">
      <c r="H28" s="690"/>
      <c r="I28" s="690"/>
      <c r="J28" s="690"/>
      <c r="K28" s="690"/>
      <c r="L28" s="690"/>
      <c r="M28" s="690"/>
      <c r="N28" s="690"/>
      <c r="O28" s="690"/>
      <c r="P28" s="690"/>
      <c r="Q28" s="690"/>
      <c r="R28" s="690"/>
      <c r="S28" s="690"/>
      <c r="T28" s="690"/>
      <c r="U28" s="690"/>
      <c r="V28" s="690"/>
      <c r="W28" s="690"/>
      <c r="X28" s="690"/>
      <c r="Y28" s="690"/>
      <c r="Z28" s="690"/>
      <c r="AA28" s="690"/>
      <c r="AB28" s="690"/>
      <c r="AC28" s="690"/>
      <c r="AD28" s="690"/>
      <c r="AE28" s="690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  <c r="BS28" s="690"/>
      <c r="BT28" s="690"/>
      <c r="BU28" s="690"/>
      <c r="BV28" s="690"/>
      <c r="BW28" s="690"/>
      <c r="BX28" s="690"/>
      <c r="BY28" s="690"/>
      <c r="BZ28" s="690"/>
      <c r="CA28" s="690"/>
      <c r="CB28" s="690"/>
      <c r="CC28" s="690"/>
      <c r="CD28" s="690"/>
      <c r="CE28" s="690"/>
      <c r="CF28" s="690"/>
      <c r="CG28" s="690"/>
      <c r="CH28" s="690"/>
      <c r="CI28" s="690"/>
      <c r="CJ28" s="690"/>
      <c r="CK28" s="690"/>
      <c r="CL28" s="690"/>
      <c r="CM28" s="690"/>
      <c r="CN28" s="690"/>
      <c r="CO28" s="690"/>
      <c r="CP28" s="690"/>
      <c r="CQ28" s="690"/>
      <c r="CR28" s="690"/>
      <c r="CS28" s="690"/>
      <c r="CT28" s="690"/>
      <c r="CU28" s="690"/>
      <c r="CV28" s="690"/>
      <c r="CW28" s="690"/>
      <c r="CX28" s="690"/>
      <c r="CY28" s="690"/>
      <c r="CZ28" s="690"/>
      <c r="DA28" s="690"/>
      <c r="DB28" s="690"/>
      <c r="DC28" s="690"/>
      <c r="DD28" s="690"/>
      <c r="DE28" s="690"/>
      <c r="DF28" s="690"/>
      <c r="DG28" s="690"/>
      <c r="DH28" s="690"/>
      <c r="DI28" s="690"/>
      <c r="DJ28" s="690"/>
      <c r="DK28" s="690"/>
      <c r="DL28" s="690"/>
    </row>
    <row r="29" spans="2:116">
      <c r="H29" s="690"/>
      <c r="I29" s="690"/>
      <c r="J29" s="690"/>
      <c r="K29" s="690"/>
      <c r="L29" s="690"/>
      <c r="M29" s="690"/>
      <c r="N29" s="690"/>
      <c r="O29" s="690"/>
      <c r="P29" s="690"/>
      <c r="Q29" s="690"/>
      <c r="R29" s="690"/>
      <c r="S29" s="690"/>
      <c r="T29" s="690"/>
      <c r="U29" s="690"/>
      <c r="V29" s="690"/>
      <c r="W29" s="690"/>
      <c r="X29" s="690"/>
      <c r="Y29" s="690"/>
      <c r="Z29" s="690"/>
      <c r="AA29" s="690"/>
      <c r="AB29" s="690"/>
      <c r="AC29" s="690"/>
      <c r="AD29" s="690"/>
      <c r="AE29" s="690"/>
      <c r="AF29" s="690"/>
      <c r="AG29" s="690"/>
      <c r="AH29" s="690"/>
      <c r="AI29" s="690"/>
      <c r="AJ29" s="690"/>
      <c r="AK29" s="690"/>
      <c r="AL29" s="690"/>
      <c r="AM29" s="690"/>
      <c r="AN29" s="690"/>
      <c r="AO29" s="690"/>
      <c r="AP29" s="690"/>
      <c r="AQ29" s="690"/>
      <c r="AR29" s="690"/>
      <c r="AS29" s="690"/>
      <c r="AT29" s="690"/>
      <c r="AU29" s="690"/>
      <c r="AV29" s="690"/>
      <c r="AW29" s="690"/>
      <c r="AX29" s="690"/>
      <c r="AY29" s="690"/>
      <c r="AZ29" s="690"/>
      <c r="BA29" s="690"/>
      <c r="BB29" s="690"/>
      <c r="BC29" s="690"/>
      <c r="BD29" s="690"/>
      <c r="BE29" s="690"/>
      <c r="BF29" s="690"/>
      <c r="BG29" s="690"/>
      <c r="BH29" s="690"/>
      <c r="BI29" s="690"/>
      <c r="BJ29" s="690"/>
      <c r="BK29" s="690"/>
      <c r="BL29" s="690"/>
      <c r="BM29" s="690"/>
      <c r="BN29" s="690"/>
      <c r="BO29" s="690"/>
      <c r="BP29" s="690"/>
      <c r="BQ29" s="690"/>
      <c r="BR29" s="690"/>
      <c r="BS29" s="690"/>
      <c r="BT29" s="690"/>
      <c r="BU29" s="690"/>
      <c r="BV29" s="690"/>
      <c r="BW29" s="690"/>
      <c r="BX29" s="690"/>
      <c r="BY29" s="690"/>
      <c r="BZ29" s="690"/>
      <c r="CA29" s="690"/>
      <c r="CB29" s="690"/>
      <c r="CC29" s="690"/>
      <c r="CD29" s="690"/>
      <c r="CE29" s="690"/>
      <c r="CF29" s="690"/>
      <c r="CG29" s="690"/>
      <c r="CH29" s="690"/>
      <c r="CI29" s="690"/>
      <c r="CJ29" s="690"/>
      <c r="CK29" s="690"/>
      <c r="CL29" s="690"/>
      <c r="CM29" s="690"/>
      <c r="CN29" s="690"/>
      <c r="CO29" s="690"/>
      <c r="CP29" s="690"/>
      <c r="CQ29" s="690"/>
      <c r="CR29" s="690"/>
      <c r="CS29" s="690"/>
      <c r="CT29" s="690"/>
      <c r="CU29" s="690"/>
      <c r="CV29" s="690"/>
      <c r="CW29" s="690"/>
      <c r="CX29" s="690"/>
      <c r="CY29" s="690"/>
      <c r="CZ29" s="690"/>
      <c r="DA29" s="690"/>
      <c r="DB29" s="690"/>
      <c r="DC29" s="690"/>
      <c r="DD29" s="690"/>
      <c r="DE29" s="690"/>
      <c r="DF29" s="690"/>
      <c r="DG29" s="690"/>
      <c r="DH29" s="690"/>
      <c r="DI29" s="690"/>
      <c r="DJ29" s="690"/>
      <c r="DK29" s="690"/>
      <c r="DL29" s="690"/>
    </row>
    <row r="30" spans="2:116">
      <c r="H30" s="690"/>
      <c r="I30" s="690"/>
      <c r="J30" s="690"/>
      <c r="K30" s="690"/>
      <c r="L30" s="690"/>
      <c r="M30" s="690"/>
      <c r="N30" s="690"/>
      <c r="O30" s="690"/>
      <c r="P30" s="690"/>
      <c r="Q30" s="690"/>
      <c r="R30" s="690"/>
      <c r="S30" s="690"/>
      <c r="T30" s="690"/>
      <c r="U30" s="690"/>
      <c r="V30" s="690"/>
      <c r="W30" s="690"/>
      <c r="X30" s="690"/>
      <c r="Y30" s="690"/>
      <c r="Z30" s="690"/>
      <c r="AA30" s="690"/>
      <c r="AB30" s="690"/>
      <c r="AC30" s="690"/>
      <c r="AD30" s="690"/>
      <c r="AE30" s="690"/>
      <c r="AF30" s="690"/>
      <c r="AG30" s="690"/>
      <c r="AH30" s="690"/>
      <c r="AI30" s="690"/>
      <c r="AJ30" s="690"/>
      <c r="AK30" s="690"/>
      <c r="AL30" s="690"/>
      <c r="AM30" s="690"/>
      <c r="AN30" s="690"/>
      <c r="AO30" s="690"/>
      <c r="AP30" s="690"/>
      <c r="AQ30" s="690"/>
      <c r="AR30" s="690"/>
      <c r="AS30" s="690"/>
      <c r="AT30" s="690"/>
      <c r="AU30" s="690"/>
      <c r="AV30" s="690"/>
      <c r="AW30" s="690"/>
      <c r="AX30" s="690"/>
      <c r="AY30" s="690"/>
      <c r="AZ30" s="690"/>
      <c r="BA30" s="690"/>
      <c r="BB30" s="690"/>
      <c r="BC30" s="690"/>
      <c r="BD30" s="690"/>
      <c r="BE30" s="690"/>
      <c r="BF30" s="690"/>
      <c r="BG30" s="690"/>
      <c r="BH30" s="690"/>
      <c r="BI30" s="690"/>
      <c r="BJ30" s="690"/>
      <c r="BK30" s="690"/>
      <c r="BL30" s="690"/>
      <c r="BM30" s="690"/>
      <c r="BN30" s="690"/>
      <c r="BO30" s="690"/>
      <c r="BP30" s="690"/>
      <c r="BQ30" s="690"/>
      <c r="BR30" s="690"/>
      <c r="BS30" s="690"/>
      <c r="BT30" s="690"/>
      <c r="BU30" s="690"/>
      <c r="BV30" s="690"/>
      <c r="BW30" s="690"/>
      <c r="BX30" s="690"/>
      <c r="BY30" s="690"/>
      <c r="BZ30" s="690"/>
      <c r="CA30" s="690"/>
      <c r="CB30" s="690"/>
      <c r="CC30" s="690"/>
      <c r="CD30" s="690"/>
      <c r="CE30" s="690"/>
      <c r="CF30" s="690"/>
      <c r="CG30" s="690"/>
      <c r="CH30" s="690"/>
      <c r="CI30" s="690"/>
      <c r="CJ30" s="690"/>
      <c r="CK30" s="690"/>
      <c r="CL30" s="690"/>
      <c r="CM30" s="690"/>
      <c r="CN30" s="690"/>
      <c r="CO30" s="690"/>
      <c r="CP30" s="690"/>
      <c r="CQ30" s="690"/>
      <c r="CR30" s="690"/>
      <c r="CS30" s="690"/>
      <c r="CT30" s="690"/>
      <c r="CU30" s="690"/>
      <c r="CV30" s="690"/>
      <c r="CW30" s="690"/>
      <c r="CX30" s="690"/>
      <c r="CY30" s="690"/>
      <c r="CZ30" s="690"/>
      <c r="DA30" s="690"/>
      <c r="DB30" s="690"/>
      <c r="DC30" s="690"/>
      <c r="DD30" s="690"/>
      <c r="DE30" s="690"/>
      <c r="DF30" s="690"/>
      <c r="DG30" s="690"/>
      <c r="DH30" s="690"/>
      <c r="DI30" s="690"/>
      <c r="DJ30" s="690"/>
      <c r="DK30" s="690"/>
      <c r="DL30" s="690"/>
    </row>
    <row r="31" spans="2:116">
      <c r="H31" s="690"/>
      <c r="I31" s="690"/>
      <c r="J31" s="690"/>
      <c r="K31" s="690"/>
      <c r="L31" s="690"/>
      <c r="M31" s="690"/>
      <c r="N31" s="690"/>
      <c r="O31" s="690"/>
      <c r="P31" s="690"/>
      <c r="Q31" s="690"/>
      <c r="R31" s="690"/>
      <c r="S31" s="690"/>
      <c r="T31" s="690"/>
      <c r="U31" s="690"/>
      <c r="V31" s="690"/>
      <c r="W31" s="690"/>
      <c r="X31" s="690"/>
      <c r="Y31" s="690"/>
      <c r="Z31" s="690"/>
      <c r="AA31" s="690"/>
      <c r="AB31" s="690"/>
      <c r="AC31" s="690"/>
      <c r="AD31" s="690"/>
      <c r="AE31" s="690"/>
      <c r="AF31" s="690"/>
      <c r="AG31" s="690"/>
      <c r="AH31" s="690"/>
      <c r="AI31" s="690"/>
      <c r="AJ31" s="690"/>
      <c r="AK31" s="690"/>
      <c r="AL31" s="690"/>
      <c r="AM31" s="690"/>
      <c r="AN31" s="690"/>
      <c r="AO31" s="690"/>
      <c r="AP31" s="690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  <c r="CX31" s="690"/>
      <c r="CY31" s="690"/>
      <c r="CZ31" s="690"/>
      <c r="DA31" s="690"/>
      <c r="DB31" s="690"/>
      <c r="DC31" s="690"/>
      <c r="DD31" s="690"/>
      <c r="DE31" s="690"/>
      <c r="DF31" s="690"/>
      <c r="DG31" s="690"/>
      <c r="DH31" s="690"/>
      <c r="DI31" s="690"/>
      <c r="DJ31" s="690"/>
      <c r="DK31" s="690"/>
      <c r="DL31" s="690"/>
    </row>
    <row r="32" spans="2:116">
      <c r="H32" s="690"/>
      <c r="I32" s="690"/>
      <c r="J32" s="690"/>
      <c r="K32" s="690"/>
      <c r="L32" s="690"/>
      <c r="M32" s="690"/>
      <c r="N32" s="690"/>
      <c r="O32" s="690"/>
      <c r="P32" s="690"/>
      <c r="Q32" s="690"/>
      <c r="R32" s="690"/>
      <c r="S32" s="690"/>
      <c r="T32" s="690"/>
      <c r="U32" s="690"/>
      <c r="V32" s="690"/>
      <c r="W32" s="690"/>
      <c r="X32" s="690"/>
      <c r="Y32" s="690"/>
      <c r="Z32" s="690"/>
      <c r="AA32" s="690"/>
      <c r="AB32" s="690"/>
      <c r="AC32" s="690"/>
      <c r="AD32" s="690"/>
      <c r="AE32" s="690"/>
      <c r="AF32" s="690"/>
      <c r="AG32" s="690"/>
      <c r="AH32" s="690"/>
      <c r="AI32" s="690"/>
      <c r="AJ32" s="690"/>
      <c r="AK32" s="690"/>
      <c r="AL32" s="690"/>
      <c r="AM32" s="690"/>
      <c r="AN32" s="690"/>
      <c r="AO32" s="690"/>
      <c r="AP32" s="690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  <c r="CX32" s="690"/>
      <c r="CY32" s="690"/>
      <c r="CZ32" s="690"/>
      <c r="DA32" s="690"/>
      <c r="DB32" s="690"/>
      <c r="DC32" s="690"/>
      <c r="DD32" s="690"/>
      <c r="DE32" s="690"/>
      <c r="DF32" s="690"/>
      <c r="DG32" s="690"/>
      <c r="DH32" s="690"/>
      <c r="DI32" s="690"/>
      <c r="DJ32" s="690"/>
      <c r="DK32" s="690"/>
      <c r="DL32" s="690"/>
    </row>
    <row r="33" spans="8:116">
      <c r="H33" s="690"/>
      <c r="I33" s="690"/>
      <c r="J33" s="690"/>
      <c r="K33" s="690"/>
      <c r="L33" s="690"/>
      <c r="M33" s="690"/>
      <c r="N33" s="690"/>
      <c r="O33" s="690"/>
      <c r="P33" s="690"/>
      <c r="Q33" s="690"/>
      <c r="R33" s="690"/>
      <c r="S33" s="690"/>
      <c r="T33" s="690"/>
      <c r="U33" s="690"/>
      <c r="V33" s="690"/>
      <c r="W33" s="690"/>
      <c r="X33" s="690"/>
      <c r="Y33" s="690"/>
      <c r="Z33" s="690"/>
      <c r="AA33" s="690"/>
      <c r="AB33" s="690"/>
      <c r="AC33" s="690"/>
      <c r="AD33" s="690"/>
      <c r="AE33" s="690"/>
      <c r="AF33" s="690"/>
      <c r="AG33" s="690"/>
      <c r="AH33" s="690"/>
      <c r="AI33" s="690"/>
      <c r="AJ33" s="690"/>
      <c r="AK33" s="690"/>
      <c r="AL33" s="690"/>
      <c r="AM33" s="690"/>
      <c r="AN33" s="690"/>
      <c r="AO33" s="690"/>
      <c r="AP33" s="690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  <c r="CX33" s="690"/>
      <c r="CY33" s="690"/>
      <c r="CZ33" s="690"/>
      <c r="DA33" s="690"/>
      <c r="DB33" s="690"/>
      <c r="DC33" s="690"/>
      <c r="DD33" s="690"/>
      <c r="DE33" s="690"/>
      <c r="DF33" s="690"/>
      <c r="DG33" s="690"/>
      <c r="DH33" s="690"/>
      <c r="DI33" s="690"/>
      <c r="DJ33" s="690"/>
      <c r="DK33" s="690"/>
      <c r="DL33" s="690"/>
    </row>
    <row r="34" spans="8:116">
      <c r="H34" s="690"/>
      <c r="I34" s="690"/>
      <c r="J34" s="690"/>
      <c r="K34" s="690"/>
      <c r="L34" s="690"/>
      <c r="M34" s="690"/>
      <c r="N34" s="690"/>
      <c r="O34" s="690"/>
      <c r="P34" s="690"/>
      <c r="Q34" s="690"/>
      <c r="R34" s="690"/>
      <c r="S34" s="690"/>
      <c r="T34" s="690"/>
      <c r="U34" s="690"/>
      <c r="V34" s="690"/>
      <c r="W34" s="690"/>
      <c r="X34" s="690"/>
      <c r="Y34" s="690"/>
      <c r="Z34" s="690"/>
      <c r="AA34" s="690"/>
      <c r="AB34" s="690"/>
      <c r="AC34" s="690"/>
      <c r="AD34" s="690"/>
      <c r="AE34" s="690"/>
      <c r="AF34" s="690"/>
      <c r="AG34" s="690"/>
      <c r="AH34" s="690"/>
      <c r="AI34" s="690"/>
      <c r="AJ34" s="690"/>
      <c r="AK34" s="690"/>
      <c r="AL34" s="690"/>
      <c r="AM34" s="690"/>
      <c r="AN34" s="690"/>
      <c r="AO34" s="690"/>
      <c r="AP34" s="690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  <c r="CX34" s="690"/>
      <c r="CY34" s="690"/>
      <c r="CZ34" s="690"/>
      <c r="DA34" s="690"/>
      <c r="DB34" s="690"/>
      <c r="DC34" s="690"/>
      <c r="DD34" s="690"/>
      <c r="DE34" s="690"/>
      <c r="DF34" s="690"/>
      <c r="DG34" s="690"/>
      <c r="DH34" s="690"/>
      <c r="DI34" s="690"/>
      <c r="DJ34" s="690"/>
      <c r="DK34" s="690"/>
      <c r="DL34" s="690"/>
    </row>
    <row r="35" spans="8:116">
      <c r="H35" s="690"/>
      <c r="I35" s="690"/>
      <c r="J35" s="690"/>
      <c r="K35" s="690"/>
      <c r="L35" s="690"/>
      <c r="M35" s="690"/>
      <c r="N35" s="690"/>
      <c r="O35" s="690"/>
      <c r="P35" s="690"/>
      <c r="Q35" s="690"/>
      <c r="R35" s="690"/>
      <c r="S35" s="690"/>
      <c r="T35" s="690"/>
      <c r="U35" s="690"/>
      <c r="V35" s="690"/>
      <c r="W35" s="690"/>
      <c r="X35" s="690"/>
      <c r="Y35" s="690"/>
      <c r="Z35" s="690"/>
      <c r="AA35" s="690"/>
      <c r="AB35" s="690"/>
      <c r="AC35" s="690"/>
      <c r="AD35" s="690"/>
      <c r="AE35" s="690"/>
      <c r="AF35" s="690"/>
      <c r="AG35" s="690"/>
      <c r="AH35" s="690"/>
      <c r="AI35" s="690"/>
      <c r="AJ35" s="690"/>
      <c r="AK35" s="690"/>
      <c r="AL35" s="690"/>
      <c r="AM35" s="690"/>
      <c r="AN35" s="690"/>
      <c r="AO35" s="690"/>
      <c r="AP35" s="690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  <c r="CX35" s="690"/>
      <c r="CY35" s="690"/>
      <c r="CZ35" s="690"/>
      <c r="DA35" s="690"/>
      <c r="DB35" s="690"/>
      <c r="DC35" s="690"/>
      <c r="DD35" s="690"/>
      <c r="DE35" s="690"/>
      <c r="DF35" s="690"/>
      <c r="DG35" s="690"/>
      <c r="DH35" s="690"/>
      <c r="DI35" s="690"/>
      <c r="DJ35" s="690"/>
      <c r="DK35" s="690"/>
      <c r="DL35" s="690"/>
    </row>
    <row r="36" spans="8:116">
      <c r="H36" s="690"/>
      <c r="I36" s="690"/>
      <c r="J36" s="690"/>
      <c r="K36" s="690"/>
      <c r="L36" s="690"/>
      <c r="M36" s="690"/>
      <c r="N36" s="690"/>
      <c r="O36" s="690"/>
      <c r="P36" s="690"/>
      <c r="Q36" s="690"/>
      <c r="R36" s="690"/>
      <c r="S36" s="690"/>
      <c r="T36" s="690"/>
      <c r="U36" s="690"/>
      <c r="V36" s="690"/>
      <c r="W36" s="690"/>
      <c r="X36" s="690"/>
      <c r="Y36" s="690"/>
      <c r="Z36" s="690"/>
      <c r="AA36" s="690"/>
      <c r="AB36" s="690"/>
      <c r="AC36" s="690"/>
      <c r="AD36" s="690"/>
      <c r="AE36" s="690"/>
      <c r="AF36" s="690"/>
      <c r="AG36" s="690"/>
      <c r="AH36" s="690"/>
      <c r="AI36" s="690"/>
      <c r="AJ36" s="690"/>
      <c r="AK36" s="690"/>
      <c r="AL36" s="690"/>
      <c r="AM36" s="690"/>
      <c r="AN36" s="690"/>
      <c r="AO36" s="690"/>
      <c r="AP36" s="690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  <c r="CX36" s="690"/>
      <c r="CY36" s="690"/>
      <c r="CZ36" s="690"/>
      <c r="DA36" s="690"/>
      <c r="DB36" s="690"/>
      <c r="DC36" s="690"/>
      <c r="DD36" s="690"/>
      <c r="DE36" s="690"/>
      <c r="DF36" s="690"/>
      <c r="DG36" s="690"/>
      <c r="DH36" s="690"/>
      <c r="DI36" s="690"/>
      <c r="DJ36" s="690"/>
      <c r="DK36" s="690"/>
      <c r="DL36" s="690"/>
    </row>
    <row r="37" spans="8:116">
      <c r="H37" s="690"/>
      <c r="I37" s="690"/>
      <c r="J37" s="690"/>
      <c r="K37" s="690"/>
      <c r="L37" s="690"/>
      <c r="M37" s="690"/>
      <c r="N37" s="690"/>
      <c r="O37" s="690"/>
      <c r="P37" s="690"/>
      <c r="Q37" s="690"/>
      <c r="R37" s="690"/>
      <c r="S37" s="690"/>
      <c r="T37" s="690"/>
      <c r="U37" s="690"/>
      <c r="V37" s="690"/>
      <c r="W37" s="690"/>
      <c r="X37" s="690"/>
      <c r="Y37" s="690"/>
      <c r="Z37" s="690"/>
      <c r="AA37" s="690"/>
      <c r="AB37" s="690"/>
      <c r="AC37" s="690"/>
      <c r="AD37" s="690"/>
      <c r="AE37" s="690"/>
      <c r="AF37" s="690"/>
      <c r="AG37" s="690"/>
      <c r="AH37" s="690"/>
      <c r="AI37" s="690"/>
      <c r="AJ37" s="690"/>
      <c r="AK37" s="690"/>
      <c r="AL37" s="690"/>
      <c r="AM37" s="690"/>
      <c r="AN37" s="690"/>
      <c r="AO37" s="690"/>
      <c r="AP37" s="690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  <c r="CX37" s="690"/>
      <c r="CY37" s="690"/>
      <c r="CZ37" s="690"/>
      <c r="DA37" s="690"/>
      <c r="DB37" s="690"/>
      <c r="DC37" s="690"/>
      <c r="DD37" s="690"/>
      <c r="DE37" s="690"/>
      <c r="DF37" s="690"/>
      <c r="DG37" s="690"/>
      <c r="DH37" s="690"/>
      <c r="DI37" s="690"/>
      <c r="DJ37" s="690"/>
      <c r="DK37" s="690"/>
      <c r="DL37" s="690"/>
    </row>
    <row r="38" spans="8:116">
      <c r="H38" s="690"/>
      <c r="I38" s="690"/>
      <c r="J38" s="690"/>
      <c r="K38" s="690"/>
      <c r="L38" s="690"/>
      <c r="M38" s="690"/>
      <c r="N38" s="690"/>
      <c r="O38" s="690"/>
      <c r="P38" s="690"/>
      <c r="Q38" s="690"/>
      <c r="R38" s="690"/>
      <c r="S38" s="690"/>
      <c r="T38" s="690"/>
      <c r="U38" s="690"/>
      <c r="V38" s="690"/>
      <c r="W38" s="690"/>
      <c r="X38" s="690"/>
      <c r="Y38" s="690"/>
      <c r="Z38" s="690"/>
      <c r="AA38" s="690"/>
      <c r="AB38" s="690"/>
      <c r="AC38" s="690"/>
      <c r="AD38" s="690"/>
      <c r="AE38" s="690"/>
      <c r="AF38" s="690"/>
      <c r="AG38" s="690"/>
      <c r="AH38" s="690"/>
      <c r="AI38" s="690"/>
      <c r="AJ38" s="690"/>
      <c r="AK38" s="690"/>
      <c r="AL38" s="690"/>
      <c r="AM38" s="690"/>
      <c r="AN38" s="690"/>
      <c r="AO38" s="690"/>
      <c r="AP38" s="690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  <c r="CX38" s="690"/>
      <c r="CY38" s="690"/>
      <c r="CZ38" s="690"/>
      <c r="DA38" s="690"/>
      <c r="DB38" s="690"/>
      <c r="DC38" s="690"/>
      <c r="DD38" s="690"/>
      <c r="DE38" s="690"/>
      <c r="DF38" s="690"/>
      <c r="DG38" s="690"/>
      <c r="DH38" s="690"/>
      <c r="DI38" s="690"/>
      <c r="DJ38" s="690"/>
      <c r="DK38" s="690"/>
      <c r="DL38" s="690"/>
    </row>
    <row r="39" spans="8:116">
      <c r="H39" s="690"/>
      <c r="I39" s="690"/>
      <c r="J39" s="690"/>
      <c r="K39" s="690"/>
      <c r="L39" s="690"/>
      <c r="M39" s="690"/>
      <c r="N39" s="690"/>
      <c r="O39" s="690"/>
      <c r="P39" s="690"/>
      <c r="Q39" s="690"/>
      <c r="R39" s="690"/>
      <c r="S39" s="690"/>
      <c r="T39" s="690"/>
      <c r="U39" s="690"/>
      <c r="V39" s="690"/>
      <c r="W39" s="690"/>
      <c r="X39" s="690"/>
      <c r="Y39" s="690"/>
      <c r="Z39" s="690"/>
      <c r="AA39" s="690"/>
      <c r="AB39" s="690"/>
      <c r="AC39" s="690"/>
      <c r="AD39" s="690"/>
      <c r="AE39" s="690"/>
      <c r="AF39" s="690"/>
      <c r="AG39" s="690"/>
      <c r="AH39" s="690"/>
      <c r="AI39" s="690"/>
      <c r="AJ39" s="690"/>
      <c r="AK39" s="690"/>
      <c r="AL39" s="690"/>
      <c r="AM39" s="690"/>
      <c r="AN39" s="690"/>
      <c r="AO39" s="690"/>
      <c r="AP39" s="690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  <c r="CX39" s="690"/>
      <c r="CY39" s="690"/>
      <c r="CZ39" s="690"/>
      <c r="DA39" s="690"/>
      <c r="DB39" s="690"/>
      <c r="DC39" s="690"/>
      <c r="DD39" s="690"/>
      <c r="DE39" s="690"/>
      <c r="DF39" s="690"/>
      <c r="DG39" s="690"/>
      <c r="DH39" s="690"/>
      <c r="DI39" s="690"/>
      <c r="DJ39" s="690"/>
      <c r="DK39" s="690"/>
      <c r="DL39" s="690"/>
    </row>
    <row r="40" spans="8:116">
      <c r="H40" s="690"/>
      <c r="I40" s="690"/>
      <c r="J40" s="690"/>
      <c r="K40" s="690"/>
      <c r="L40" s="690"/>
      <c r="M40" s="690"/>
      <c r="N40" s="690"/>
      <c r="O40" s="690"/>
      <c r="P40" s="690"/>
      <c r="Q40" s="690"/>
      <c r="R40" s="690"/>
      <c r="S40" s="690"/>
      <c r="T40" s="690"/>
      <c r="U40" s="690"/>
      <c r="V40" s="690"/>
      <c r="W40" s="690"/>
      <c r="X40" s="690"/>
      <c r="Y40" s="690"/>
      <c r="Z40" s="690"/>
      <c r="AA40" s="690"/>
      <c r="AB40" s="690"/>
      <c r="AC40" s="690"/>
      <c r="AD40" s="690"/>
      <c r="AE40" s="690"/>
      <c r="AF40" s="690"/>
      <c r="AG40" s="690"/>
      <c r="AH40" s="690"/>
      <c r="AI40" s="690"/>
      <c r="AJ40" s="690"/>
      <c r="AK40" s="690"/>
      <c r="AL40" s="690"/>
      <c r="AM40" s="690"/>
      <c r="AN40" s="690"/>
      <c r="AO40" s="690"/>
      <c r="AP40" s="690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  <c r="CX40" s="690"/>
      <c r="CY40" s="690"/>
      <c r="CZ40" s="690"/>
      <c r="DA40" s="690"/>
      <c r="DB40" s="690"/>
      <c r="DC40" s="690"/>
      <c r="DD40" s="690"/>
      <c r="DE40" s="690"/>
      <c r="DF40" s="690"/>
      <c r="DG40" s="690"/>
      <c r="DH40" s="690"/>
      <c r="DI40" s="690"/>
      <c r="DJ40" s="690"/>
      <c r="DK40" s="690"/>
      <c r="DL40" s="690"/>
    </row>
    <row r="41" spans="8:116">
      <c r="H41" s="690"/>
      <c r="I41" s="690"/>
      <c r="J41" s="690"/>
      <c r="K41" s="690"/>
      <c r="L41" s="690"/>
      <c r="M41" s="690"/>
      <c r="N41" s="690"/>
      <c r="O41" s="690"/>
      <c r="P41" s="690"/>
      <c r="Q41" s="690"/>
      <c r="R41" s="690"/>
      <c r="S41" s="690"/>
      <c r="T41" s="690"/>
      <c r="U41" s="690"/>
      <c r="V41" s="690"/>
      <c r="W41" s="690"/>
      <c r="X41" s="690"/>
      <c r="Y41" s="690"/>
      <c r="Z41" s="690"/>
      <c r="AA41" s="690"/>
      <c r="AB41" s="690"/>
      <c r="AC41" s="690"/>
      <c r="AD41" s="690"/>
      <c r="AE41" s="690"/>
      <c r="AF41" s="690"/>
      <c r="AG41" s="690"/>
      <c r="AH41" s="690"/>
      <c r="AI41" s="690"/>
      <c r="AJ41" s="690"/>
      <c r="AK41" s="690"/>
      <c r="AL41" s="690"/>
      <c r="AM41" s="690"/>
      <c r="AN41" s="690"/>
      <c r="AO41" s="690"/>
      <c r="AP41" s="690"/>
      <c r="AQ41" s="690"/>
      <c r="AR41" s="690"/>
      <c r="AS41" s="690"/>
      <c r="AT41" s="690"/>
      <c r="AU41" s="690"/>
      <c r="AV41" s="690"/>
      <c r="AW41" s="690"/>
      <c r="AX41" s="690"/>
      <c r="AY41" s="690"/>
      <c r="AZ41" s="690"/>
      <c r="BA41" s="690"/>
      <c r="BB41" s="690"/>
      <c r="BC41" s="690"/>
      <c r="BD41" s="690"/>
      <c r="BE41" s="690"/>
      <c r="BF41" s="690"/>
      <c r="BG41" s="690"/>
      <c r="BH41" s="690"/>
      <c r="BI41" s="690"/>
      <c r="BJ41" s="690"/>
      <c r="BK41" s="690"/>
      <c r="BL41" s="690"/>
      <c r="BM41" s="690"/>
      <c r="BN41" s="690"/>
      <c r="BO41" s="690"/>
      <c r="BP41" s="690"/>
      <c r="BQ41" s="690"/>
      <c r="BR41" s="690"/>
      <c r="BS41" s="690"/>
      <c r="BT41" s="690"/>
      <c r="BU41" s="690"/>
      <c r="BV41" s="690"/>
      <c r="BW41" s="690"/>
      <c r="BX41" s="690"/>
      <c r="BY41" s="690"/>
      <c r="BZ41" s="690"/>
      <c r="CA41" s="690"/>
      <c r="CB41" s="690"/>
      <c r="CC41" s="690"/>
      <c r="CD41" s="690"/>
      <c r="CE41" s="690"/>
      <c r="CF41" s="690"/>
      <c r="CG41" s="690"/>
      <c r="CH41" s="690"/>
      <c r="CI41" s="690"/>
      <c r="CJ41" s="690"/>
      <c r="CK41" s="690"/>
      <c r="CL41" s="690"/>
      <c r="CM41" s="690"/>
      <c r="CN41" s="690"/>
      <c r="CO41" s="690"/>
      <c r="CP41" s="690"/>
      <c r="CQ41" s="690"/>
      <c r="CR41" s="690"/>
      <c r="CS41" s="690"/>
      <c r="CT41" s="690"/>
      <c r="CU41" s="690"/>
      <c r="CV41" s="690"/>
      <c r="CW41" s="690"/>
      <c r="CX41" s="690"/>
      <c r="CY41" s="690"/>
      <c r="CZ41" s="690"/>
      <c r="DA41" s="690"/>
      <c r="DB41" s="690"/>
      <c r="DC41" s="690"/>
      <c r="DD41" s="690"/>
      <c r="DE41" s="690"/>
      <c r="DF41" s="690"/>
      <c r="DG41" s="690"/>
      <c r="DH41" s="690"/>
      <c r="DI41" s="690"/>
      <c r="DJ41" s="690"/>
      <c r="DK41" s="690"/>
      <c r="DL41" s="690"/>
    </row>
    <row r="42" spans="8:116">
      <c r="H42" s="690"/>
      <c r="I42" s="690"/>
      <c r="J42" s="690"/>
      <c r="K42" s="690"/>
      <c r="L42" s="690"/>
      <c r="M42" s="690"/>
      <c r="N42" s="690"/>
      <c r="O42" s="690"/>
      <c r="P42" s="690"/>
      <c r="Q42" s="690"/>
      <c r="R42" s="690"/>
      <c r="S42" s="690"/>
      <c r="T42" s="690"/>
      <c r="U42" s="690"/>
      <c r="V42" s="690"/>
      <c r="W42" s="690"/>
      <c r="X42" s="690"/>
      <c r="Y42" s="690"/>
      <c r="Z42" s="690"/>
      <c r="AA42" s="690"/>
      <c r="AB42" s="690"/>
      <c r="AC42" s="690"/>
      <c r="AD42" s="690"/>
      <c r="AE42" s="690"/>
      <c r="AF42" s="690"/>
      <c r="AG42" s="690"/>
      <c r="AH42" s="690"/>
      <c r="AI42" s="690"/>
      <c r="AJ42" s="690"/>
      <c r="AK42" s="690"/>
      <c r="AL42" s="690"/>
      <c r="AM42" s="690"/>
      <c r="AN42" s="690"/>
      <c r="AO42" s="690"/>
      <c r="AP42" s="690"/>
      <c r="AQ42" s="690"/>
      <c r="AR42" s="690"/>
      <c r="AS42" s="690"/>
      <c r="AT42" s="690"/>
      <c r="AU42" s="690"/>
      <c r="AV42" s="690"/>
      <c r="AW42" s="690"/>
      <c r="AX42" s="690"/>
      <c r="AY42" s="690"/>
      <c r="AZ42" s="690"/>
      <c r="BA42" s="690"/>
      <c r="BB42" s="690"/>
      <c r="BC42" s="690"/>
      <c r="BD42" s="690"/>
      <c r="BE42" s="690"/>
      <c r="BF42" s="690"/>
      <c r="BG42" s="690"/>
      <c r="BH42" s="690"/>
      <c r="BI42" s="690"/>
      <c r="BJ42" s="690"/>
      <c r="BK42" s="690"/>
      <c r="BL42" s="690"/>
      <c r="BM42" s="690"/>
      <c r="BN42" s="690"/>
      <c r="BO42" s="690"/>
      <c r="BP42" s="690"/>
      <c r="BQ42" s="690"/>
      <c r="BR42" s="690"/>
      <c r="BS42" s="690"/>
      <c r="BT42" s="690"/>
      <c r="BU42" s="690"/>
      <c r="BV42" s="690"/>
      <c r="BW42" s="690"/>
      <c r="BX42" s="690"/>
      <c r="BY42" s="690"/>
      <c r="BZ42" s="690"/>
      <c r="CA42" s="690"/>
      <c r="CB42" s="690"/>
      <c r="CC42" s="690"/>
      <c r="CD42" s="690"/>
      <c r="CE42" s="690"/>
      <c r="CF42" s="690"/>
      <c r="CG42" s="690"/>
      <c r="CH42" s="690"/>
      <c r="CI42" s="690"/>
      <c r="CJ42" s="690"/>
      <c r="CK42" s="690"/>
      <c r="CL42" s="690"/>
      <c r="CM42" s="690"/>
      <c r="CN42" s="690"/>
      <c r="CO42" s="690"/>
      <c r="CP42" s="690"/>
      <c r="CQ42" s="690"/>
      <c r="CR42" s="690"/>
      <c r="CS42" s="690"/>
      <c r="CT42" s="690"/>
      <c r="CU42" s="690"/>
      <c r="CV42" s="690"/>
      <c r="CW42" s="690"/>
      <c r="CX42" s="690"/>
      <c r="CY42" s="690"/>
      <c r="CZ42" s="690"/>
      <c r="DA42" s="690"/>
      <c r="DB42" s="690"/>
      <c r="DC42" s="690"/>
      <c r="DD42" s="690"/>
      <c r="DE42" s="690"/>
      <c r="DF42" s="690"/>
      <c r="DG42" s="690"/>
      <c r="DH42" s="690"/>
      <c r="DI42" s="690"/>
      <c r="DJ42" s="690"/>
      <c r="DK42" s="690"/>
      <c r="DL42" s="690"/>
    </row>
    <row r="43" spans="8:116">
      <c r="H43" s="690"/>
      <c r="I43" s="690"/>
      <c r="J43" s="690"/>
      <c r="K43" s="690"/>
      <c r="L43" s="690"/>
      <c r="M43" s="690"/>
      <c r="N43" s="690"/>
      <c r="O43" s="690"/>
      <c r="P43" s="690"/>
      <c r="Q43" s="690"/>
      <c r="R43" s="690"/>
      <c r="S43" s="690"/>
      <c r="T43" s="690"/>
      <c r="U43" s="690"/>
      <c r="V43" s="690"/>
      <c r="W43" s="690"/>
      <c r="X43" s="690"/>
      <c r="Y43" s="690"/>
      <c r="Z43" s="690"/>
      <c r="AA43" s="690"/>
      <c r="AB43" s="690"/>
      <c r="AC43" s="690"/>
      <c r="AD43" s="690"/>
      <c r="AE43" s="690"/>
      <c r="AF43" s="690"/>
      <c r="AG43" s="690"/>
      <c r="AH43" s="690"/>
      <c r="AI43" s="690"/>
      <c r="AJ43" s="690"/>
      <c r="AK43" s="690"/>
      <c r="AL43" s="690"/>
      <c r="AM43" s="690"/>
      <c r="AN43" s="690"/>
      <c r="AO43" s="690"/>
      <c r="AP43" s="690"/>
      <c r="AQ43" s="690"/>
      <c r="AR43" s="690"/>
      <c r="AS43" s="690"/>
      <c r="AT43" s="690"/>
      <c r="AU43" s="690"/>
      <c r="AV43" s="690"/>
      <c r="AW43" s="690"/>
      <c r="AX43" s="690"/>
      <c r="AY43" s="690"/>
      <c r="AZ43" s="690"/>
      <c r="BA43" s="690"/>
      <c r="BB43" s="690"/>
      <c r="BC43" s="690"/>
      <c r="BD43" s="690"/>
      <c r="BE43" s="690"/>
      <c r="BF43" s="690"/>
      <c r="BG43" s="690"/>
      <c r="BH43" s="690"/>
      <c r="BI43" s="690"/>
      <c r="BJ43" s="690"/>
      <c r="BK43" s="690"/>
      <c r="BL43" s="690"/>
      <c r="BM43" s="690"/>
      <c r="BN43" s="690"/>
      <c r="BO43" s="690"/>
      <c r="BP43" s="690"/>
      <c r="BQ43" s="690"/>
      <c r="BR43" s="690"/>
      <c r="BS43" s="690"/>
      <c r="BT43" s="690"/>
      <c r="BU43" s="690"/>
      <c r="BV43" s="690"/>
      <c r="BW43" s="690"/>
      <c r="BX43" s="690"/>
      <c r="BY43" s="690"/>
      <c r="BZ43" s="690"/>
      <c r="CA43" s="690"/>
      <c r="CB43" s="690"/>
      <c r="CC43" s="690"/>
      <c r="CD43" s="690"/>
      <c r="CE43" s="690"/>
      <c r="CF43" s="690"/>
      <c r="CG43" s="690"/>
      <c r="CH43" s="690"/>
      <c r="CI43" s="690"/>
      <c r="CJ43" s="690"/>
      <c r="CK43" s="690"/>
      <c r="CL43" s="690"/>
      <c r="CM43" s="690"/>
      <c r="CN43" s="690"/>
      <c r="CO43" s="690"/>
      <c r="CP43" s="690"/>
      <c r="CQ43" s="690"/>
      <c r="CR43" s="690"/>
      <c r="CS43" s="690"/>
      <c r="CT43" s="690"/>
      <c r="CU43" s="690"/>
      <c r="CV43" s="690"/>
      <c r="CW43" s="690"/>
      <c r="CX43" s="690"/>
      <c r="CY43" s="690"/>
      <c r="CZ43" s="690"/>
      <c r="DA43" s="690"/>
      <c r="DB43" s="690"/>
      <c r="DC43" s="690"/>
      <c r="DD43" s="690"/>
      <c r="DE43" s="690"/>
      <c r="DF43" s="690"/>
      <c r="DG43" s="690"/>
      <c r="DH43" s="690"/>
      <c r="DI43" s="690"/>
      <c r="DJ43" s="690"/>
      <c r="DK43" s="690"/>
      <c r="DL43" s="690"/>
    </row>
    <row r="44" spans="8:116">
      <c r="H44" s="690"/>
      <c r="I44" s="690"/>
      <c r="J44" s="690"/>
      <c r="K44" s="690"/>
      <c r="L44" s="690"/>
      <c r="M44" s="690"/>
      <c r="N44" s="690"/>
      <c r="O44" s="690"/>
      <c r="P44" s="690"/>
      <c r="Q44" s="690"/>
      <c r="R44" s="690"/>
      <c r="S44" s="690"/>
      <c r="T44" s="690"/>
      <c r="U44" s="690"/>
      <c r="V44" s="690"/>
      <c r="W44" s="690"/>
      <c r="X44" s="690"/>
      <c r="Y44" s="690"/>
      <c r="Z44" s="690"/>
      <c r="AA44" s="690"/>
      <c r="AB44" s="690"/>
      <c r="AC44" s="690"/>
      <c r="AD44" s="690"/>
      <c r="AE44" s="690"/>
      <c r="AF44" s="690"/>
      <c r="AG44" s="690"/>
      <c r="AH44" s="690"/>
      <c r="AI44" s="690"/>
      <c r="AJ44" s="690"/>
      <c r="AK44" s="690"/>
      <c r="AL44" s="690"/>
      <c r="AM44" s="690"/>
      <c r="AN44" s="690"/>
      <c r="AO44" s="690"/>
      <c r="AP44" s="690"/>
      <c r="AQ44" s="690"/>
      <c r="AR44" s="690"/>
      <c r="AS44" s="690"/>
      <c r="AT44" s="690"/>
      <c r="AU44" s="690"/>
      <c r="AV44" s="690"/>
      <c r="AW44" s="690"/>
      <c r="AX44" s="690"/>
      <c r="AY44" s="690"/>
      <c r="AZ44" s="690"/>
      <c r="BA44" s="690"/>
      <c r="BB44" s="690"/>
      <c r="BC44" s="690"/>
      <c r="BD44" s="690"/>
      <c r="BE44" s="690"/>
      <c r="BF44" s="690"/>
      <c r="BG44" s="690"/>
      <c r="BH44" s="690"/>
      <c r="BI44" s="690"/>
      <c r="BJ44" s="690"/>
      <c r="BK44" s="690"/>
      <c r="BL44" s="690"/>
      <c r="BM44" s="690"/>
      <c r="BN44" s="690"/>
      <c r="BO44" s="690"/>
      <c r="BP44" s="690"/>
      <c r="BQ44" s="690"/>
      <c r="BR44" s="690"/>
      <c r="BS44" s="690"/>
      <c r="BT44" s="690"/>
      <c r="BU44" s="690"/>
      <c r="BV44" s="690"/>
      <c r="BW44" s="690"/>
      <c r="BX44" s="690"/>
      <c r="BY44" s="690"/>
      <c r="BZ44" s="690"/>
      <c r="CA44" s="690"/>
      <c r="CB44" s="690"/>
      <c r="CC44" s="690"/>
      <c r="CD44" s="690"/>
      <c r="CE44" s="690"/>
      <c r="CF44" s="690"/>
      <c r="CG44" s="690"/>
      <c r="CH44" s="690"/>
      <c r="CI44" s="690"/>
      <c r="CJ44" s="690"/>
      <c r="CK44" s="690"/>
      <c r="CL44" s="690"/>
      <c r="CM44" s="690"/>
      <c r="CN44" s="690"/>
      <c r="CO44" s="690"/>
      <c r="CP44" s="690"/>
      <c r="CQ44" s="690"/>
      <c r="CR44" s="690"/>
      <c r="CS44" s="690"/>
      <c r="CT44" s="690"/>
      <c r="CU44" s="690"/>
      <c r="CV44" s="690"/>
      <c r="CW44" s="690"/>
      <c r="CX44" s="690"/>
      <c r="CY44" s="690"/>
      <c r="CZ44" s="690"/>
      <c r="DA44" s="690"/>
      <c r="DB44" s="690"/>
      <c r="DC44" s="690"/>
      <c r="DD44" s="690"/>
      <c r="DE44" s="690"/>
      <c r="DF44" s="690"/>
      <c r="DG44" s="690"/>
      <c r="DH44" s="690"/>
      <c r="DI44" s="690"/>
      <c r="DJ44" s="690"/>
      <c r="DK44" s="690"/>
      <c r="DL44" s="690"/>
    </row>
    <row r="45" spans="8:116">
      <c r="H45" s="690"/>
      <c r="I45" s="690"/>
      <c r="J45" s="690"/>
      <c r="K45" s="690"/>
      <c r="L45" s="690"/>
      <c r="M45" s="690"/>
      <c r="N45" s="690"/>
      <c r="O45" s="690"/>
      <c r="P45" s="690"/>
      <c r="Q45" s="690"/>
      <c r="R45" s="690"/>
      <c r="S45" s="690"/>
      <c r="T45" s="690"/>
      <c r="U45" s="690"/>
      <c r="V45" s="690"/>
      <c r="W45" s="690"/>
      <c r="X45" s="690"/>
      <c r="Y45" s="690"/>
      <c r="Z45" s="690"/>
      <c r="AA45" s="690"/>
      <c r="AB45" s="690"/>
      <c r="AC45" s="690"/>
      <c r="AD45" s="690"/>
      <c r="AE45" s="690"/>
      <c r="AF45" s="690"/>
      <c r="AG45" s="690"/>
      <c r="AH45" s="690"/>
      <c r="AI45" s="690"/>
      <c r="AJ45" s="690"/>
      <c r="AK45" s="690"/>
      <c r="AL45" s="690"/>
      <c r="AM45" s="690"/>
      <c r="AN45" s="690"/>
      <c r="AO45" s="690"/>
      <c r="AP45" s="690"/>
      <c r="AQ45" s="690"/>
      <c r="AR45" s="690"/>
      <c r="AS45" s="690"/>
      <c r="AT45" s="690"/>
      <c r="AU45" s="690"/>
      <c r="AV45" s="690"/>
      <c r="AW45" s="690"/>
      <c r="AX45" s="690"/>
      <c r="AY45" s="690"/>
      <c r="AZ45" s="690"/>
      <c r="BA45" s="690"/>
      <c r="BB45" s="690"/>
      <c r="BC45" s="690"/>
      <c r="BD45" s="690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  <c r="CW45" s="690"/>
      <c r="CX45" s="690"/>
      <c r="CY45" s="690"/>
      <c r="CZ45" s="690"/>
      <c r="DA45" s="690"/>
      <c r="DB45" s="690"/>
      <c r="DC45" s="690"/>
      <c r="DD45" s="690"/>
      <c r="DE45" s="690"/>
      <c r="DF45" s="690"/>
      <c r="DG45" s="690"/>
      <c r="DH45" s="690"/>
      <c r="DI45" s="690"/>
      <c r="DJ45" s="690"/>
      <c r="DK45" s="690"/>
      <c r="DL45" s="690"/>
    </row>
    <row r="46" spans="8:116">
      <c r="H46" s="690"/>
      <c r="I46" s="690"/>
      <c r="J46" s="690"/>
      <c r="K46" s="690"/>
      <c r="L46" s="690"/>
      <c r="M46" s="690"/>
      <c r="N46" s="690"/>
      <c r="O46" s="690"/>
      <c r="P46" s="690"/>
      <c r="Q46" s="690"/>
      <c r="R46" s="690"/>
      <c r="S46" s="690"/>
      <c r="T46" s="690"/>
      <c r="U46" s="690"/>
      <c r="V46" s="690"/>
      <c r="W46" s="690"/>
      <c r="X46" s="690"/>
      <c r="Y46" s="690"/>
      <c r="Z46" s="690"/>
      <c r="AA46" s="690"/>
      <c r="AB46" s="690"/>
      <c r="AC46" s="690"/>
      <c r="AD46" s="690"/>
      <c r="AE46" s="690"/>
      <c r="AF46" s="690"/>
      <c r="AG46" s="690"/>
      <c r="AH46" s="690"/>
      <c r="AI46" s="690"/>
      <c r="AJ46" s="690"/>
      <c r="AK46" s="690"/>
      <c r="AL46" s="690"/>
      <c r="AM46" s="690"/>
      <c r="AN46" s="690"/>
      <c r="AO46" s="690"/>
      <c r="AP46" s="690"/>
      <c r="AQ46" s="690"/>
      <c r="AR46" s="690"/>
      <c r="AS46" s="690"/>
      <c r="AT46" s="690"/>
      <c r="AU46" s="690"/>
      <c r="AV46" s="690"/>
      <c r="AW46" s="690"/>
      <c r="AX46" s="690"/>
      <c r="AY46" s="690"/>
      <c r="AZ46" s="690"/>
      <c r="BA46" s="690"/>
      <c r="BB46" s="690"/>
      <c r="BC46" s="690"/>
      <c r="BD46" s="690"/>
      <c r="BE46" s="690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690"/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  <c r="CW46" s="690"/>
      <c r="CX46" s="690"/>
      <c r="CY46" s="690"/>
      <c r="CZ46" s="690"/>
      <c r="DA46" s="690"/>
      <c r="DB46" s="690"/>
      <c r="DC46" s="690"/>
      <c r="DD46" s="690"/>
      <c r="DE46" s="690"/>
      <c r="DF46" s="690"/>
      <c r="DG46" s="690"/>
      <c r="DH46" s="690"/>
      <c r="DI46" s="690"/>
      <c r="DJ46" s="690"/>
      <c r="DK46" s="690"/>
      <c r="DL46" s="690"/>
    </row>
    <row r="47" spans="8:116">
      <c r="H47" s="690"/>
      <c r="I47" s="690"/>
      <c r="J47" s="690"/>
      <c r="K47" s="690"/>
      <c r="L47" s="690"/>
      <c r="M47" s="690"/>
      <c r="N47" s="690"/>
      <c r="O47" s="690"/>
      <c r="P47" s="690"/>
      <c r="Q47" s="690"/>
      <c r="R47" s="690"/>
      <c r="S47" s="690"/>
      <c r="T47" s="690"/>
      <c r="U47" s="690"/>
      <c r="V47" s="690"/>
      <c r="W47" s="690"/>
      <c r="X47" s="690"/>
      <c r="Y47" s="690"/>
      <c r="Z47" s="690"/>
      <c r="AA47" s="690"/>
      <c r="AB47" s="690"/>
      <c r="AC47" s="690"/>
      <c r="AD47" s="690"/>
      <c r="AE47" s="690"/>
      <c r="AF47" s="690"/>
      <c r="AG47" s="690"/>
      <c r="AH47" s="690"/>
      <c r="AI47" s="690"/>
      <c r="AJ47" s="690"/>
      <c r="AK47" s="690"/>
      <c r="AL47" s="690"/>
      <c r="AM47" s="690"/>
      <c r="AN47" s="690"/>
      <c r="AO47" s="690"/>
      <c r="AP47" s="690"/>
      <c r="AQ47" s="690"/>
      <c r="AR47" s="690"/>
      <c r="AS47" s="690"/>
      <c r="AT47" s="690"/>
      <c r="AU47" s="690"/>
      <c r="AV47" s="690"/>
      <c r="AW47" s="690"/>
      <c r="AX47" s="690"/>
      <c r="AY47" s="690"/>
      <c r="AZ47" s="690"/>
      <c r="BA47" s="690"/>
      <c r="BB47" s="690"/>
      <c r="BC47" s="690"/>
      <c r="BD47" s="690"/>
      <c r="BE47" s="690"/>
      <c r="BF47" s="690"/>
      <c r="BG47" s="690"/>
      <c r="BH47" s="690"/>
      <c r="BI47" s="690"/>
      <c r="BJ47" s="690"/>
      <c r="BK47" s="690"/>
      <c r="BL47" s="690"/>
      <c r="BM47" s="690"/>
      <c r="BN47" s="690"/>
      <c r="BO47" s="690"/>
      <c r="BP47" s="690"/>
      <c r="BQ47" s="690"/>
      <c r="BR47" s="690"/>
      <c r="BS47" s="690"/>
      <c r="BT47" s="690"/>
      <c r="BU47" s="690"/>
      <c r="BV47" s="690"/>
      <c r="BW47" s="690"/>
      <c r="BX47" s="690"/>
      <c r="BY47" s="690"/>
      <c r="BZ47" s="690"/>
      <c r="CA47" s="690"/>
      <c r="CB47" s="690"/>
      <c r="CC47" s="690"/>
      <c r="CD47" s="690"/>
      <c r="CE47" s="690"/>
      <c r="CF47" s="690"/>
      <c r="CG47" s="690"/>
      <c r="CH47" s="690"/>
      <c r="CI47" s="690"/>
      <c r="CJ47" s="690"/>
      <c r="CK47" s="690"/>
      <c r="CL47" s="690"/>
      <c r="CM47" s="690"/>
      <c r="CN47" s="690"/>
      <c r="CO47" s="690"/>
      <c r="CP47" s="690"/>
      <c r="CQ47" s="690"/>
      <c r="CR47" s="690"/>
      <c r="CS47" s="690"/>
      <c r="CT47" s="690"/>
      <c r="CU47" s="690"/>
      <c r="CV47" s="690"/>
      <c r="CW47" s="690"/>
      <c r="CX47" s="690"/>
      <c r="CY47" s="690"/>
      <c r="CZ47" s="690"/>
      <c r="DA47" s="690"/>
      <c r="DB47" s="690"/>
      <c r="DC47" s="690"/>
      <c r="DD47" s="690"/>
      <c r="DE47" s="690"/>
      <c r="DF47" s="690"/>
      <c r="DG47" s="690"/>
      <c r="DH47" s="690"/>
      <c r="DI47" s="690"/>
      <c r="DJ47" s="690"/>
      <c r="DK47" s="690"/>
      <c r="DL47" s="690"/>
    </row>
    <row r="48" spans="8:116">
      <c r="H48" s="690"/>
      <c r="I48" s="690"/>
      <c r="J48" s="690"/>
      <c r="K48" s="690"/>
      <c r="L48" s="690"/>
      <c r="M48" s="690"/>
      <c r="N48" s="690"/>
      <c r="O48" s="690"/>
      <c r="P48" s="690"/>
      <c r="Q48" s="690"/>
      <c r="R48" s="690"/>
      <c r="S48" s="690"/>
      <c r="T48" s="690"/>
      <c r="U48" s="690"/>
      <c r="V48" s="690"/>
      <c r="W48" s="690"/>
      <c r="X48" s="690"/>
      <c r="Y48" s="690"/>
      <c r="Z48" s="690"/>
      <c r="AA48" s="690"/>
      <c r="AB48" s="690"/>
      <c r="AC48" s="690"/>
      <c r="AD48" s="690"/>
      <c r="AE48" s="690"/>
      <c r="AF48" s="690"/>
      <c r="AG48" s="690"/>
      <c r="AH48" s="690"/>
      <c r="AI48" s="690"/>
      <c r="AJ48" s="690"/>
      <c r="AK48" s="690"/>
      <c r="AL48" s="690"/>
      <c r="AM48" s="690"/>
      <c r="AN48" s="690"/>
      <c r="AO48" s="690"/>
      <c r="AP48" s="690"/>
      <c r="AQ48" s="690"/>
      <c r="AR48" s="690"/>
      <c r="AS48" s="690"/>
      <c r="AT48" s="690"/>
      <c r="AU48" s="690"/>
      <c r="AV48" s="690"/>
      <c r="AW48" s="690"/>
      <c r="AX48" s="690"/>
      <c r="AY48" s="690"/>
      <c r="AZ48" s="690"/>
      <c r="BA48" s="690"/>
      <c r="BB48" s="690"/>
      <c r="BC48" s="690"/>
      <c r="BD48" s="690"/>
      <c r="BE48" s="690"/>
      <c r="BF48" s="690"/>
      <c r="BG48" s="690"/>
      <c r="BH48" s="690"/>
      <c r="BI48" s="690"/>
      <c r="BJ48" s="690"/>
      <c r="BK48" s="690"/>
      <c r="BL48" s="690"/>
      <c r="BM48" s="690"/>
      <c r="BN48" s="690"/>
      <c r="BO48" s="690"/>
      <c r="BP48" s="690"/>
      <c r="BQ48" s="690"/>
      <c r="BR48" s="690"/>
      <c r="BS48" s="690"/>
      <c r="BT48" s="690"/>
      <c r="BU48" s="690"/>
      <c r="BV48" s="690"/>
      <c r="BW48" s="690"/>
      <c r="BX48" s="690"/>
      <c r="BY48" s="690"/>
      <c r="BZ48" s="690"/>
      <c r="CA48" s="690"/>
      <c r="CB48" s="690"/>
      <c r="CC48" s="690"/>
      <c r="CD48" s="690"/>
      <c r="CE48" s="690"/>
      <c r="CF48" s="690"/>
      <c r="CG48" s="690"/>
      <c r="CH48" s="690"/>
      <c r="CI48" s="690"/>
      <c r="CJ48" s="690"/>
      <c r="CK48" s="690"/>
      <c r="CL48" s="690"/>
      <c r="CM48" s="690"/>
      <c r="CN48" s="690"/>
      <c r="CO48" s="690"/>
      <c r="CP48" s="690"/>
      <c r="CQ48" s="690"/>
      <c r="CR48" s="690"/>
      <c r="CS48" s="690"/>
      <c r="CT48" s="690"/>
      <c r="CU48" s="690"/>
      <c r="CV48" s="690"/>
      <c r="CW48" s="690"/>
      <c r="CX48" s="690"/>
      <c r="CY48" s="690"/>
      <c r="CZ48" s="690"/>
      <c r="DA48" s="690"/>
      <c r="DB48" s="690"/>
      <c r="DC48" s="690"/>
      <c r="DD48" s="690"/>
      <c r="DE48" s="690"/>
      <c r="DF48" s="690"/>
      <c r="DG48" s="690"/>
      <c r="DH48" s="690"/>
      <c r="DI48" s="690"/>
      <c r="DJ48" s="690"/>
      <c r="DK48" s="690"/>
      <c r="DL48" s="690"/>
    </row>
    <row r="49" spans="8:116">
      <c r="H49" s="690"/>
      <c r="I49" s="690"/>
      <c r="J49" s="690"/>
      <c r="K49" s="690"/>
      <c r="L49" s="690"/>
      <c r="M49" s="690"/>
      <c r="N49" s="690"/>
      <c r="O49" s="690"/>
      <c r="P49" s="690"/>
      <c r="Q49" s="690"/>
      <c r="R49" s="690"/>
      <c r="S49" s="690"/>
      <c r="T49" s="690"/>
      <c r="U49" s="690"/>
      <c r="V49" s="690"/>
      <c r="W49" s="690"/>
      <c r="X49" s="690"/>
      <c r="Y49" s="690"/>
      <c r="Z49" s="690"/>
      <c r="AA49" s="690"/>
      <c r="AB49" s="690"/>
      <c r="AC49" s="690"/>
      <c r="AD49" s="690"/>
      <c r="AE49" s="690"/>
      <c r="AF49" s="690"/>
      <c r="AG49" s="690"/>
      <c r="AH49" s="690"/>
      <c r="AI49" s="690"/>
      <c r="AJ49" s="690"/>
      <c r="AK49" s="690"/>
      <c r="AL49" s="690"/>
      <c r="AM49" s="690"/>
      <c r="AN49" s="690"/>
      <c r="AO49" s="690"/>
      <c r="AP49" s="690"/>
      <c r="AQ49" s="690"/>
      <c r="AR49" s="690"/>
      <c r="AS49" s="690"/>
      <c r="AT49" s="690"/>
      <c r="AU49" s="690"/>
      <c r="AV49" s="690"/>
      <c r="AW49" s="690"/>
      <c r="AX49" s="690"/>
      <c r="AY49" s="690"/>
      <c r="AZ49" s="690"/>
      <c r="BA49" s="690"/>
      <c r="BB49" s="690"/>
      <c r="BC49" s="690"/>
      <c r="BD49" s="690"/>
      <c r="BE49" s="690"/>
      <c r="BF49" s="690"/>
      <c r="BG49" s="690"/>
      <c r="BH49" s="690"/>
      <c r="BI49" s="690"/>
      <c r="BJ49" s="690"/>
      <c r="BK49" s="690"/>
      <c r="BL49" s="690"/>
      <c r="BM49" s="690"/>
      <c r="BN49" s="690"/>
      <c r="BO49" s="690"/>
      <c r="BP49" s="690"/>
      <c r="BQ49" s="690"/>
      <c r="BR49" s="690"/>
      <c r="BS49" s="690"/>
      <c r="BT49" s="690"/>
      <c r="BU49" s="690"/>
      <c r="BV49" s="690"/>
      <c r="BW49" s="690"/>
      <c r="BX49" s="690"/>
      <c r="BY49" s="690"/>
      <c r="BZ49" s="690"/>
      <c r="CA49" s="690"/>
      <c r="CB49" s="690"/>
      <c r="CC49" s="690"/>
      <c r="CD49" s="690"/>
      <c r="CE49" s="690"/>
      <c r="CF49" s="690"/>
      <c r="CG49" s="690"/>
      <c r="CH49" s="690"/>
      <c r="CI49" s="690"/>
      <c r="CJ49" s="690"/>
      <c r="CK49" s="690"/>
      <c r="CL49" s="690"/>
      <c r="CM49" s="690"/>
      <c r="CN49" s="690"/>
      <c r="CO49" s="690"/>
      <c r="CP49" s="690"/>
      <c r="CQ49" s="690"/>
      <c r="CR49" s="690"/>
      <c r="CS49" s="690"/>
      <c r="CT49" s="690"/>
      <c r="CU49" s="690"/>
      <c r="CV49" s="690"/>
      <c r="CW49" s="690"/>
      <c r="CX49" s="690"/>
      <c r="CY49" s="690"/>
      <c r="CZ49" s="690"/>
      <c r="DA49" s="690"/>
      <c r="DB49" s="690"/>
      <c r="DC49" s="690"/>
      <c r="DD49" s="690"/>
      <c r="DE49" s="690"/>
      <c r="DF49" s="690"/>
      <c r="DG49" s="690"/>
      <c r="DH49" s="690"/>
      <c r="DI49" s="690"/>
      <c r="DJ49" s="690"/>
      <c r="DK49" s="690"/>
      <c r="DL49" s="690"/>
    </row>
    <row r="50" spans="8:116">
      <c r="H50" s="690"/>
      <c r="I50" s="690"/>
      <c r="J50" s="690"/>
      <c r="K50" s="690"/>
      <c r="L50" s="690"/>
      <c r="M50" s="690"/>
      <c r="N50" s="690"/>
      <c r="O50" s="690"/>
      <c r="P50" s="690"/>
      <c r="Q50" s="690"/>
      <c r="R50" s="690"/>
      <c r="S50" s="690"/>
      <c r="T50" s="690"/>
      <c r="U50" s="690"/>
      <c r="V50" s="690"/>
      <c r="W50" s="690"/>
      <c r="X50" s="690"/>
      <c r="Y50" s="690"/>
      <c r="Z50" s="690"/>
      <c r="AA50" s="690"/>
      <c r="AB50" s="690"/>
      <c r="AC50" s="690"/>
      <c r="AD50" s="690"/>
      <c r="AE50" s="690"/>
      <c r="AF50" s="690"/>
      <c r="AG50" s="690"/>
      <c r="AH50" s="690"/>
      <c r="AI50" s="690"/>
      <c r="AJ50" s="690"/>
      <c r="AK50" s="690"/>
      <c r="AL50" s="690"/>
      <c r="AM50" s="690"/>
      <c r="AN50" s="690"/>
      <c r="AO50" s="690"/>
      <c r="AP50" s="690"/>
      <c r="AQ50" s="690"/>
      <c r="AR50" s="690"/>
      <c r="AS50" s="690"/>
      <c r="AT50" s="690"/>
      <c r="AU50" s="690"/>
      <c r="AV50" s="690"/>
      <c r="AW50" s="690"/>
      <c r="AX50" s="690"/>
      <c r="AY50" s="690"/>
      <c r="AZ50" s="690"/>
      <c r="BA50" s="690"/>
      <c r="BB50" s="690"/>
      <c r="BC50" s="690"/>
      <c r="BD50" s="690"/>
      <c r="BE50" s="690"/>
      <c r="BF50" s="690"/>
      <c r="BG50" s="690"/>
      <c r="BH50" s="690"/>
      <c r="BI50" s="690"/>
      <c r="BJ50" s="690"/>
      <c r="BK50" s="690"/>
      <c r="BL50" s="690"/>
      <c r="BM50" s="690"/>
      <c r="BN50" s="690"/>
      <c r="BO50" s="690"/>
      <c r="BP50" s="690"/>
      <c r="BQ50" s="690"/>
      <c r="BR50" s="690"/>
      <c r="BS50" s="690"/>
      <c r="BT50" s="690"/>
      <c r="BU50" s="690"/>
      <c r="BV50" s="690"/>
      <c r="BW50" s="690"/>
      <c r="BX50" s="690"/>
      <c r="BY50" s="690"/>
      <c r="BZ50" s="690"/>
      <c r="CA50" s="690"/>
      <c r="CB50" s="690"/>
      <c r="CC50" s="690"/>
      <c r="CD50" s="690"/>
      <c r="CE50" s="690"/>
      <c r="CF50" s="690"/>
      <c r="CG50" s="690"/>
      <c r="CH50" s="690"/>
      <c r="CI50" s="690"/>
      <c r="CJ50" s="690"/>
      <c r="CK50" s="690"/>
      <c r="CL50" s="690"/>
      <c r="CM50" s="690"/>
      <c r="CN50" s="690"/>
      <c r="CO50" s="690"/>
      <c r="CP50" s="690"/>
      <c r="CQ50" s="690"/>
      <c r="CR50" s="690"/>
      <c r="CS50" s="690"/>
      <c r="CT50" s="690"/>
      <c r="CU50" s="690"/>
      <c r="CV50" s="690"/>
      <c r="CW50" s="690"/>
      <c r="CX50" s="690"/>
      <c r="CY50" s="690"/>
      <c r="CZ50" s="690"/>
      <c r="DA50" s="690"/>
      <c r="DB50" s="690"/>
      <c r="DC50" s="690"/>
      <c r="DD50" s="690"/>
      <c r="DE50" s="690"/>
      <c r="DF50" s="690"/>
      <c r="DG50" s="690"/>
      <c r="DH50" s="690"/>
      <c r="DI50" s="690"/>
      <c r="DJ50" s="690"/>
      <c r="DK50" s="690"/>
      <c r="DL50" s="690"/>
    </row>
    <row r="51" spans="8:116">
      <c r="L51" s="690"/>
    </row>
  </sheetData>
  <mergeCells count="35">
    <mergeCell ref="A9:A14"/>
    <mergeCell ref="BA7:BE7"/>
    <mergeCell ref="A4:A8"/>
    <mergeCell ref="B4:B8"/>
    <mergeCell ref="C4:AU5"/>
    <mergeCell ref="AV4:CD4"/>
    <mergeCell ref="C7:G7"/>
    <mergeCell ref="BF7:BJ7"/>
    <mergeCell ref="BK7:BO7"/>
    <mergeCell ref="BP7:BT7"/>
    <mergeCell ref="W7:AA7"/>
    <mergeCell ref="AB7:AF7"/>
    <mergeCell ref="AG7:AK7"/>
    <mergeCell ref="AL7:AP7"/>
    <mergeCell ref="AQ7:AU7"/>
    <mergeCell ref="AV7:AZ7"/>
    <mergeCell ref="A1:AI2"/>
    <mergeCell ref="CE7:CI7"/>
    <mergeCell ref="C6:Q6"/>
    <mergeCell ref="R6:AK6"/>
    <mergeCell ref="AL6:AU6"/>
    <mergeCell ref="H7:L7"/>
    <mergeCell ref="M7:Q7"/>
    <mergeCell ref="R7:V7"/>
    <mergeCell ref="CJ7:CN7"/>
    <mergeCell ref="CO7:CS7"/>
    <mergeCell ref="CT7:CX7"/>
    <mergeCell ref="BU7:BY7"/>
    <mergeCell ref="BZ7:CD7"/>
    <mergeCell ref="CO4:CX6"/>
    <mergeCell ref="AV5:AZ6"/>
    <mergeCell ref="BA5:BJ6"/>
    <mergeCell ref="BK5:BT6"/>
    <mergeCell ref="BU5:CD6"/>
    <mergeCell ref="CE4:CN6"/>
  </mergeCells>
  <pageMargins left="0" right="0" top="0" bottom="0" header="0" footer="0"/>
  <pageSetup paperSize="9" scale="60" fitToWidth="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indexed="42"/>
  </sheetPr>
  <dimension ref="A1:F181"/>
  <sheetViews>
    <sheetView view="pageBreakPreview" zoomScale="80" zoomScaleSheetLayoutView="80" workbookViewId="0">
      <selection activeCell="J57" sqref="J57"/>
    </sheetView>
  </sheetViews>
  <sheetFormatPr defaultColWidth="12" defaultRowHeight="12.75"/>
  <cols>
    <col min="1" max="1" width="22.7109375" style="645" customWidth="1"/>
    <col min="2" max="2" width="13.5703125" style="645" customWidth="1"/>
    <col min="3" max="3" width="12.5703125" style="645" customWidth="1"/>
    <col min="4" max="4" width="11.140625" style="645" customWidth="1"/>
    <col min="5" max="5" width="13" style="645" customWidth="1"/>
    <col min="6" max="6" width="13.85546875" style="645" customWidth="1"/>
    <col min="7" max="240" width="9.140625" style="645" customWidth="1"/>
    <col min="241" max="241" width="17.7109375" style="645" customWidth="1"/>
    <col min="242" max="242" width="9.85546875" style="645" customWidth="1"/>
    <col min="243" max="243" width="10" style="645" customWidth="1"/>
    <col min="244" max="244" width="12.140625" style="645" customWidth="1"/>
    <col min="245" max="245" width="13.140625" style="645" customWidth="1"/>
    <col min="246" max="246" width="9.140625" style="645" customWidth="1"/>
    <col min="247" max="247" width="9.85546875" style="645" customWidth="1"/>
    <col min="248" max="248" width="11.42578125" style="645" customWidth="1"/>
    <col min="249" max="250" width="9.140625" style="645" customWidth="1"/>
    <col min="251" max="251" width="10.42578125" style="645" customWidth="1"/>
    <col min="252" max="252" width="7.85546875" style="645" customWidth="1"/>
    <col min="253" max="253" width="9.140625" style="645" customWidth="1"/>
    <col min="254" max="254" width="11.42578125" style="645" customWidth="1"/>
    <col min="255" max="255" width="9.140625" style="645" customWidth="1"/>
    <col min="256" max="256" width="12" style="645"/>
    <col min="257" max="257" width="22.7109375" style="645" customWidth="1"/>
    <col min="258" max="258" width="13.5703125" style="645" customWidth="1"/>
    <col min="259" max="259" width="12.5703125" style="645" customWidth="1"/>
    <col min="260" max="260" width="11.140625" style="645" customWidth="1"/>
    <col min="261" max="261" width="13" style="645" customWidth="1"/>
    <col min="262" max="262" width="13.85546875" style="645" customWidth="1"/>
    <col min="263" max="496" width="9.140625" style="645" customWidth="1"/>
    <col min="497" max="497" width="17.7109375" style="645" customWidth="1"/>
    <col min="498" max="498" width="9.85546875" style="645" customWidth="1"/>
    <col min="499" max="499" width="10" style="645" customWidth="1"/>
    <col min="500" max="500" width="12.140625" style="645" customWidth="1"/>
    <col min="501" max="501" width="13.140625" style="645" customWidth="1"/>
    <col min="502" max="502" width="9.140625" style="645" customWidth="1"/>
    <col min="503" max="503" width="9.85546875" style="645" customWidth="1"/>
    <col min="504" max="504" width="11.42578125" style="645" customWidth="1"/>
    <col min="505" max="506" width="9.140625" style="645" customWidth="1"/>
    <col min="507" max="507" width="10.42578125" style="645" customWidth="1"/>
    <col min="508" max="508" width="7.85546875" style="645" customWidth="1"/>
    <col min="509" max="509" width="9.140625" style="645" customWidth="1"/>
    <col min="510" max="510" width="11.42578125" style="645" customWidth="1"/>
    <col min="511" max="511" width="9.140625" style="645" customWidth="1"/>
    <col min="512" max="512" width="12" style="645"/>
    <col min="513" max="513" width="22.7109375" style="645" customWidth="1"/>
    <col min="514" max="514" width="13.5703125" style="645" customWidth="1"/>
    <col min="515" max="515" width="12.5703125" style="645" customWidth="1"/>
    <col min="516" max="516" width="11.140625" style="645" customWidth="1"/>
    <col min="517" max="517" width="13" style="645" customWidth="1"/>
    <col min="518" max="518" width="13.85546875" style="645" customWidth="1"/>
    <col min="519" max="752" width="9.140625" style="645" customWidth="1"/>
    <col min="753" max="753" width="17.7109375" style="645" customWidth="1"/>
    <col min="754" max="754" width="9.85546875" style="645" customWidth="1"/>
    <col min="755" max="755" width="10" style="645" customWidth="1"/>
    <col min="756" max="756" width="12.140625" style="645" customWidth="1"/>
    <col min="757" max="757" width="13.140625" style="645" customWidth="1"/>
    <col min="758" max="758" width="9.140625" style="645" customWidth="1"/>
    <col min="759" max="759" width="9.85546875" style="645" customWidth="1"/>
    <col min="760" max="760" width="11.42578125" style="645" customWidth="1"/>
    <col min="761" max="762" width="9.140625" style="645" customWidth="1"/>
    <col min="763" max="763" width="10.42578125" style="645" customWidth="1"/>
    <col min="764" max="764" width="7.85546875" style="645" customWidth="1"/>
    <col min="765" max="765" width="9.140625" style="645" customWidth="1"/>
    <col min="766" max="766" width="11.42578125" style="645" customWidth="1"/>
    <col min="767" max="767" width="9.140625" style="645" customWidth="1"/>
    <col min="768" max="768" width="12" style="645"/>
    <col min="769" max="769" width="22.7109375" style="645" customWidth="1"/>
    <col min="770" max="770" width="13.5703125" style="645" customWidth="1"/>
    <col min="771" max="771" width="12.5703125" style="645" customWidth="1"/>
    <col min="772" max="772" width="11.140625" style="645" customWidth="1"/>
    <col min="773" max="773" width="13" style="645" customWidth="1"/>
    <col min="774" max="774" width="13.85546875" style="645" customWidth="1"/>
    <col min="775" max="1008" width="9.140625" style="645" customWidth="1"/>
    <col min="1009" max="1009" width="17.7109375" style="645" customWidth="1"/>
    <col min="1010" max="1010" width="9.85546875" style="645" customWidth="1"/>
    <col min="1011" max="1011" width="10" style="645" customWidth="1"/>
    <col min="1012" max="1012" width="12.140625" style="645" customWidth="1"/>
    <col min="1013" max="1013" width="13.140625" style="645" customWidth="1"/>
    <col min="1014" max="1014" width="9.140625" style="645" customWidth="1"/>
    <col min="1015" max="1015" width="9.85546875" style="645" customWidth="1"/>
    <col min="1016" max="1016" width="11.42578125" style="645" customWidth="1"/>
    <col min="1017" max="1018" width="9.140625" style="645" customWidth="1"/>
    <col min="1019" max="1019" width="10.42578125" style="645" customWidth="1"/>
    <col min="1020" max="1020" width="7.85546875" style="645" customWidth="1"/>
    <col min="1021" max="1021" width="9.140625" style="645" customWidth="1"/>
    <col min="1022" max="1022" width="11.42578125" style="645" customWidth="1"/>
    <col min="1023" max="1023" width="9.140625" style="645" customWidth="1"/>
    <col min="1024" max="1024" width="12" style="645"/>
    <col min="1025" max="1025" width="22.7109375" style="645" customWidth="1"/>
    <col min="1026" max="1026" width="13.5703125" style="645" customWidth="1"/>
    <col min="1027" max="1027" width="12.5703125" style="645" customWidth="1"/>
    <col min="1028" max="1028" width="11.140625" style="645" customWidth="1"/>
    <col min="1029" max="1029" width="13" style="645" customWidth="1"/>
    <col min="1030" max="1030" width="13.85546875" style="645" customWidth="1"/>
    <col min="1031" max="1264" width="9.140625" style="645" customWidth="1"/>
    <col min="1265" max="1265" width="17.7109375" style="645" customWidth="1"/>
    <col min="1266" max="1266" width="9.85546875" style="645" customWidth="1"/>
    <col min="1267" max="1267" width="10" style="645" customWidth="1"/>
    <col min="1268" max="1268" width="12.140625" style="645" customWidth="1"/>
    <col min="1269" max="1269" width="13.140625" style="645" customWidth="1"/>
    <col min="1270" max="1270" width="9.140625" style="645" customWidth="1"/>
    <col min="1271" max="1271" width="9.85546875" style="645" customWidth="1"/>
    <col min="1272" max="1272" width="11.42578125" style="645" customWidth="1"/>
    <col min="1273" max="1274" width="9.140625" style="645" customWidth="1"/>
    <col min="1275" max="1275" width="10.42578125" style="645" customWidth="1"/>
    <col min="1276" max="1276" width="7.85546875" style="645" customWidth="1"/>
    <col min="1277" max="1277" width="9.140625" style="645" customWidth="1"/>
    <col min="1278" max="1278" width="11.42578125" style="645" customWidth="1"/>
    <col min="1279" max="1279" width="9.140625" style="645" customWidth="1"/>
    <col min="1280" max="1280" width="12" style="645"/>
    <col min="1281" max="1281" width="22.7109375" style="645" customWidth="1"/>
    <col min="1282" max="1282" width="13.5703125" style="645" customWidth="1"/>
    <col min="1283" max="1283" width="12.5703125" style="645" customWidth="1"/>
    <col min="1284" max="1284" width="11.140625" style="645" customWidth="1"/>
    <col min="1285" max="1285" width="13" style="645" customWidth="1"/>
    <col min="1286" max="1286" width="13.85546875" style="645" customWidth="1"/>
    <col min="1287" max="1520" width="9.140625" style="645" customWidth="1"/>
    <col min="1521" max="1521" width="17.7109375" style="645" customWidth="1"/>
    <col min="1522" max="1522" width="9.85546875" style="645" customWidth="1"/>
    <col min="1523" max="1523" width="10" style="645" customWidth="1"/>
    <col min="1524" max="1524" width="12.140625" style="645" customWidth="1"/>
    <col min="1525" max="1525" width="13.140625" style="645" customWidth="1"/>
    <col min="1526" max="1526" width="9.140625" style="645" customWidth="1"/>
    <col min="1527" max="1527" width="9.85546875" style="645" customWidth="1"/>
    <col min="1528" max="1528" width="11.42578125" style="645" customWidth="1"/>
    <col min="1529" max="1530" width="9.140625" style="645" customWidth="1"/>
    <col min="1531" max="1531" width="10.42578125" style="645" customWidth="1"/>
    <col min="1532" max="1532" width="7.85546875" style="645" customWidth="1"/>
    <col min="1533" max="1533" width="9.140625" style="645" customWidth="1"/>
    <col min="1534" max="1534" width="11.42578125" style="645" customWidth="1"/>
    <col min="1535" max="1535" width="9.140625" style="645" customWidth="1"/>
    <col min="1536" max="1536" width="12" style="645"/>
    <col min="1537" max="1537" width="22.7109375" style="645" customWidth="1"/>
    <col min="1538" max="1538" width="13.5703125" style="645" customWidth="1"/>
    <col min="1539" max="1539" width="12.5703125" style="645" customWidth="1"/>
    <col min="1540" max="1540" width="11.140625" style="645" customWidth="1"/>
    <col min="1541" max="1541" width="13" style="645" customWidth="1"/>
    <col min="1542" max="1542" width="13.85546875" style="645" customWidth="1"/>
    <col min="1543" max="1776" width="9.140625" style="645" customWidth="1"/>
    <col min="1777" max="1777" width="17.7109375" style="645" customWidth="1"/>
    <col min="1778" max="1778" width="9.85546875" style="645" customWidth="1"/>
    <col min="1779" max="1779" width="10" style="645" customWidth="1"/>
    <col min="1780" max="1780" width="12.140625" style="645" customWidth="1"/>
    <col min="1781" max="1781" width="13.140625" style="645" customWidth="1"/>
    <col min="1782" max="1782" width="9.140625" style="645" customWidth="1"/>
    <col min="1783" max="1783" width="9.85546875" style="645" customWidth="1"/>
    <col min="1784" max="1784" width="11.42578125" style="645" customWidth="1"/>
    <col min="1785" max="1786" width="9.140625" style="645" customWidth="1"/>
    <col min="1787" max="1787" width="10.42578125" style="645" customWidth="1"/>
    <col min="1788" max="1788" width="7.85546875" style="645" customWidth="1"/>
    <col min="1789" max="1789" width="9.140625" style="645" customWidth="1"/>
    <col min="1790" max="1790" width="11.42578125" style="645" customWidth="1"/>
    <col min="1791" max="1791" width="9.140625" style="645" customWidth="1"/>
    <col min="1792" max="1792" width="12" style="645"/>
    <col min="1793" max="1793" width="22.7109375" style="645" customWidth="1"/>
    <col min="1794" max="1794" width="13.5703125" style="645" customWidth="1"/>
    <col min="1795" max="1795" width="12.5703125" style="645" customWidth="1"/>
    <col min="1796" max="1796" width="11.140625" style="645" customWidth="1"/>
    <col min="1797" max="1797" width="13" style="645" customWidth="1"/>
    <col min="1798" max="1798" width="13.85546875" style="645" customWidth="1"/>
    <col min="1799" max="2032" width="9.140625" style="645" customWidth="1"/>
    <col min="2033" max="2033" width="17.7109375" style="645" customWidth="1"/>
    <col min="2034" max="2034" width="9.85546875" style="645" customWidth="1"/>
    <col min="2035" max="2035" width="10" style="645" customWidth="1"/>
    <col min="2036" max="2036" width="12.140625" style="645" customWidth="1"/>
    <col min="2037" max="2037" width="13.140625" style="645" customWidth="1"/>
    <col min="2038" max="2038" width="9.140625" style="645" customWidth="1"/>
    <col min="2039" max="2039" width="9.85546875" style="645" customWidth="1"/>
    <col min="2040" max="2040" width="11.42578125" style="645" customWidth="1"/>
    <col min="2041" max="2042" width="9.140625" style="645" customWidth="1"/>
    <col min="2043" max="2043" width="10.42578125" style="645" customWidth="1"/>
    <col min="2044" max="2044" width="7.85546875" style="645" customWidth="1"/>
    <col min="2045" max="2045" width="9.140625" style="645" customWidth="1"/>
    <col min="2046" max="2046" width="11.42578125" style="645" customWidth="1"/>
    <col min="2047" max="2047" width="9.140625" style="645" customWidth="1"/>
    <col min="2048" max="2048" width="12" style="645"/>
    <col min="2049" max="2049" width="22.7109375" style="645" customWidth="1"/>
    <col min="2050" max="2050" width="13.5703125" style="645" customWidth="1"/>
    <col min="2051" max="2051" width="12.5703125" style="645" customWidth="1"/>
    <col min="2052" max="2052" width="11.140625" style="645" customWidth="1"/>
    <col min="2053" max="2053" width="13" style="645" customWidth="1"/>
    <col min="2054" max="2054" width="13.85546875" style="645" customWidth="1"/>
    <col min="2055" max="2288" width="9.140625" style="645" customWidth="1"/>
    <col min="2289" max="2289" width="17.7109375" style="645" customWidth="1"/>
    <col min="2290" max="2290" width="9.85546875" style="645" customWidth="1"/>
    <col min="2291" max="2291" width="10" style="645" customWidth="1"/>
    <col min="2292" max="2292" width="12.140625" style="645" customWidth="1"/>
    <col min="2293" max="2293" width="13.140625" style="645" customWidth="1"/>
    <col min="2294" max="2294" width="9.140625" style="645" customWidth="1"/>
    <col min="2295" max="2295" width="9.85546875" style="645" customWidth="1"/>
    <col min="2296" max="2296" width="11.42578125" style="645" customWidth="1"/>
    <col min="2297" max="2298" width="9.140625" style="645" customWidth="1"/>
    <col min="2299" max="2299" width="10.42578125" style="645" customWidth="1"/>
    <col min="2300" max="2300" width="7.85546875" style="645" customWidth="1"/>
    <col min="2301" max="2301" width="9.140625" style="645" customWidth="1"/>
    <col min="2302" max="2302" width="11.42578125" style="645" customWidth="1"/>
    <col min="2303" max="2303" width="9.140625" style="645" customWidth="1"/>
    <col min="2304" max="2304" width="12" style="645"/>
    <col min="2305" max="2305" width="22.7109375" style="645" customWidth="1"/>
    <col min="2306" max="2306" width="13.5703125" style="645" customWidth="1"/>
    <col min="2307" max="2307" width="12.5703125" style="645" customWidth="1"/>
    <col min="2308" max="2308" width="11.140625" style="645" customWidth="1"/>
    <col min="2309" max="2309" width="13" style="645" customWidth="1"/>
    <col min="2310" max="2310" width="13.85546875" style="645" customWidth="1"/>
    <col min="2311" max="2544" width="9.140625" style="645" customWidth="1"/>
    <col min="2545" max="2545" width="17.7109375" style="645" customWidth="1"/>
    <col min="2546" max="2546" width="9.85546875" style="645" customWidth="1"/>
    <col min="2547" max="2547" width="10" style="645" customWidth="1"/>
    <col min="2548" max="2548" width="12.140625" style="645" customWidth="1"/>
    <col min="2549" max="2549" width="13.140625" style="645" customWidth="1"/>
    <col min="2550" max="2550" width="9.140625" style="645" customWidth="1"/>
    <col min="2551" max="2551" width="9.85546875" style="645" customWidth="1"/>
    <col min="2552" max="2552" width="11.42578125" style="645" customWidth="1"/>
    <col min="2553" max="2554" width="9.140625" style="645" customWidth="1"/>
    <col min="2555" max="2555" width="10.42578125" style="645" customWidth="1"/>
    <col min="2556" max="2556" width="7.85546875" style="645" customWidth="1"/>
    <col min="2557" max="2557" width="9.140625" style="645" customWidth="1"/>
    <col min="2558" max="2558" width="11.42578125" style="645" customWidth="1"/>
    <col min="2559" max="2559" width="9.140625" style="645" customWidth="1"/>
    <col min="2560" max="2560" width="12" style="645"/>
    <col min="2561" max="2561" width="22.7109375" style="645" customWidth="1"/>
    <col min="2562" max="2562" width="13.5703125" style="645" customWidth="1"/>
    <col min="2563" max="2563" width="12.5703125" style="645" customWidth="1"/>
    <col min="2564" max="2564" width="11.140625" style="645" customWidth="1"/>
    <col min="2565" max="2565" width="13" style="645" customWidth="1"/>
    <col min="2566" max="2566" width="13.85546875" style="645" customWidth="1"/>
    <col min="2567" max="2800" width="9.140625" style="645" customWidth="1"/>
    <col min="2801" max="2801" width="17.7109375" style="645" customWidth="1"/>
    <col min="2802" max="2802" width="9.85546875" style="645" customWidth="1"/>
    <col min="2803" max="2803" width="10" style="645" customWidth="1"/>
    <col min="2804" max="2804" width="12.140625" style="645" customWidth="1"/>
    <col min="2805" max="2805" width="13.140625" style="645" customWidth="1"/>
    <col min="2806" max="2806" width="9.140625" style="645" customWidth="1"/>
    <col min="2807" max="2807" width="9.85546875" style="645" customWidth="1"/>
    <col min="2808" max="2808" width="11.42578125" style="645" customWidth="1"/>
    <col min="2809" max="2810" width="9.140625" style="645" customWidth="1"/>
    <col min="2811" max="2811" width="10.42578125" style="645" customWidth="1"/>
    <col min="2812" max="2812" width="7.85546875" style="645" customWidth="1"/>
    <col min="2813" max="2813" width="9.140625" style="645" customWidth="1"/>
    <col min="2814" max="2814" width="11.42578125" style="645" customWidth="1"/>
    <col min="2815" max="2815" width="9.140625" style="645" customWidth="1"/>
    <col min="2816" max="2816" width="12" style="645"/>
    <col min="2817" max="2817" width="22.7109375" style="645" customWidth="1"/>
    <col min="2818" max="2818" width="13.5703125" style="645" customWidth="1"/>
    <col min="2819" max="2819" width="12.5703125" style="645" customWidth="1"/>
    <col min="2820" max="2820" width="11.140625" style="645" customWidth="1"/>
    <col min="2821" max="2821" width="13" style="645" customWidth="1"/>
    <col min="2822" max="2822" width="13.85546875" style="645" customWidth="1"/>
    <col min="2823" max="3056" width="9.140625" style="645" customWidth="1"/>
    <col min="3057" max="3057" width="17.7109375" style="645" customWidth="1"/>
    <col min="3058" max="3058" width="9.85546875" style="645" customWidth="1"/>
    <col min="3059" max="3059" width="10" style="645" customWidth="1"/>
    <col min="3060" max="3060" width="12.140625" style="645" customWidth="1"/>
    <col min="3061" max="3061" width="13.140625" style="645" customWidth="1"/>
    <col min="3062" max="3062" width="9.140625" style="645" customWidth="1"/>
    <col min="3063" max="3063" width="9.85546875" style="645" customWidth="1"/>
    <col min="3064" max="3064" width="11.42578125" style="645" customWidth="1"/>
    <col min="3065" max="3066" width="9.140625" style="645" customWidth="1"/>
    <col min="3067" max="3067" width="10.42578125" style="645" customWidth="1"/>
    <col min="3068" max="3068" width="7.85546875" style="645" customWidth="1"/>
    <col min="3069" max="3069" width="9.140625" style="645" customWidth="1"/>
    <col min="3070" max="3070" width="11.42578125" style="645" customWidth="1"/>
    <col min="3071" max="3071" width="9.140625" style="645" customWidth="1"/>
    <col min="3072" max="3072" width="12" style="645"/>
    <col min="3073" max="3073" width="22.7109375" style="645" customWidth="1"/>
    <col min="3074" max="3074" width="13.5703125" style="645" customWidth="1"/>
    <col min="3075" max="3075" width="12.5703125" style="645" customWidth="1"/>
    <col min="3076" max="3076" width="11.140625" style="645" customWidth="1"/>
    <col min="3077" max="3077" width="13" style="645" customWidth="1"/>
    <col min="3078" max="3078" width="13.85546875" style="645" customWidth="1"/>
    <col min="3079" max="3312" width="9.140625" style="645" customWidth="1"/>
    <col min="3313" max="3313" width="17.7109375" style="645" customWidth="1"/>
    <col min="3314" max="3314" width="9.85546875" style="645" customWidth="1"/>
    <col min="3315" max="3315" width="10" style="645" customWidth="1"/>
    <col min="3316" max="3316" width="12.140625" style="645" customWidth="1"/>
    <col min="3317" max="3317" width="13.140625" style="645" customWidth="1"/>
    <col min="3318" max="3318" width="9.140625" style="645" customWidth="1"/>
    <col min="3319" max="3319" width="9.85546875" style="645" customWidth="1"/>
    <col min="3320" max="3320" width="11.42578125" style="645" customWidth="1"/>
    <col min="3321" max="3322" width="9.140625" style="645" customWidth="1"/>
    <col min="3323" max="3323" width="10.42578125" style="645" customWidth="1"/>
    <col min="3324" max="3324" width="7.85546875" style="645" customWidth="1"/>
    <col min="3325" max="3325" width="9.140625" style="645" customWidth="1"/>
    <col min="3326" max="3326" width="11.42578125" style="645" customWidth="1"/>
    <col min="3327" max="3327" width="9.140625" style="645" customWidth="1"/>
    <col min="3328" max="3328" width="12" style="645"/>
    <col min="3329" max="3329" width="22.7109375" style="645" customWidth="1"/>
    <col min="3330" max="3330" width="13.5703125" style="645" customWidth="1"/>
    <col min="3331" max="3331" width="12.5703125" style="645" customWidth="1"/>
    <col min="3332" max="3332" width="11.140625" style="645" customWidth="1"/>
    <col min="3333" max="3333" width="13" style="645" customWidth="1"/>
    <col min="3334" max="3334" width="13.85546875" style="645" customWidth="1"/>
    <col min="3335" max="3568" width="9.140625" style="645" customWidth="1"/>
    <col min="3569" max="3569" width="17.7109375" style="645" customWidth="1"/>
    <col min="3570" max="3570" width="9.85546875" style="645" customWidth="1"/>
    <col min="3571" max="3571" width="10" style="645" customWidth="1"/>
    <col min="3572" max="3572" width="12.140625" style="645" customWidth="1"/>
    <col min="3573" max="3573" width="13.140625" style="645" customWidth="1"/>
    <col min="3574" max="3574" width="9.140625" style="645" customWidth="1"/>
    <col min="3575" max="3575" width="9.85546875" style="645" customWidth="1"/>
    <col min="3576" max="3576" width="11.42578125" style="645" customWidth="1"/>
    <col min="3577" max="3578" width="9.140625" style="645" customWidth="1"/>
    <col min="3579" max="3579" width="10.42578125" style="645" customWidth="1"/>
    <col min="3580" max="3580" width="7.85546875" style="645" customWidth="1"/>
    <col min="3581" max="3581" width="9.140625" style="645" customWidth="1"/>
    <col min="3582" max="3582" width="11.42578125" style="645" customWidth="1"/>
    <col min="3583" max="3583" width="9.140625" style="645" customWidth="1"/>
    <col min="3584" max="3584" width="12" style="645"/>
    <col min="3585" max="3585" width="22.7109375" style="645" customWidth="1"/>
    <col min="3586" max="3586" width="13.5703125" style="645" customWidth="1"/>
    <col min="3587" max="3587" width="12.5703125" style="645" customWidth="1"/>
    <col min="3588" max="3588" width="11.140625" style="645" customWidth="1"/>
    <col min="3589" max="3589" width="13" style="645" customWidth="1"/>
    <col min="3590" max="3590" width="13.85546875" style="645" customWidth="1"/>
    <col min="3591" max="3824" width="9.140625" style="645" customWidth="1"/>
    <col min="3825" max="3825" width="17.7109375" style="645" customWidth="1"/>
    <col min="3826" max="3826" width="9.85546875" style="645" customWidth="1"/>
    <col min="3827" max="3827" width="10" style="645" customWidth="1"/>
    <col min="3828" max="3828" width="12.140625" style="645" customWidth="1"/>
    <col min="3829" max="3829" width="13.140625" style="645" customWidth="1"/>
    <col min="3830" max="3830" width="9.140625" style="645" customWidth="1"/>
    <col min="3831" max="3831" width="9.85546875" style="645" customWidth="1"/>
    <col min="3832" max="3832" width="11.42578125" style="645" customWidth="1"/>
    <col min="3833" max="3834" width="9.140625" style="645" customWidth="1"/>
    <col min="3835" max="3835" width="10.42578125" style="645" customWidth="1"/>
    <col min="3836" max="3836" width="7.85546875" style="645" customWidth="1"/>
    <col min="3837" max="3837" width="9.140625" style="645" customWidth="1"/>
    <col min="3838" max="3838" width="11.42578125" style="645" customWidth="1"/>
    <col min="3839" max="3839" width="9.140625" style="645" customWidth="1"/>
    <col min="3840" max="3840" width="12" style="645"/>
    <col min="3841" max="3841" width="22.7109375" style="645" customWidth="1"/>
    <col min="3842" max="3842" width="13.5703125" style="645" customWidth="1"/>
    <col min="3843" max="3843" width="12.5703125" style="645" customWidth="1"/>
    <col min="3844" max="3844" width="11.140625" style="645" customWidth="1"/>
    <col min="3845" max="3845" width="13" style="645" customWidth="1"/>
    <col min="3846" max="3846" width="13.85546875" style="645" customWidth="1"/>
    <col min="3847" max="4080" width="9.140625" style="645" customWidth="1"/>
    <col min="4081" max="4081" width="17.7109375" style="645" customWidth="1"/>
    <col min="4082" max="4082" width="9.85546875" style="645" customWidth="1"/>
    <col min="4083" max="4083" width="10" style="645" customWidth="1"/>
    <col min="4084" max="4084" width="12.140625" style="645" customWidth="1"/>
    <col min="4085" max="4085" width="13.140625" style="645" customWidth="1"/>
    <col min="4086" max="4086" width="9.140625" style="645" customWidth="1"/>
    <col min="4087" max="4087" width="9.85546875" style="645" customWidth="1"/>
    <col min="4088" max="4088" width="11.42578125" style="645" customWidth="1"/>
    <col min="4089" max="4090" width="9.140625" style="645" customWidth="1"/>
    <col min="4091" max="4091" width="10.42578125" style="645" customWidth="1"/>
    <col min="4092" max="4092" width="7.85546875" style="645" customWidth="1"/>
    <col min="4093" max="4093" width="9.140625" style="645" customWidth="1"/>
    <col min="4094" max="4094" width="11.42578125" style="645" customWidth="1"/>
    <col min="4095" max="4095" width="9.140625" style="645" customWidth="1"/>
    <col min="4096" max="4096" width="12" style="645"/>
    <col min="4097" max="4097" width="22.7109375" style="645" customWidth="1"/>
    <col min="4098" max="4098" width="13.5703125" style="645" customWidth="1"/>
    <col min="4099" max="4099" width="12.5703125" style="645" customWidth="1"/>
    <col min="4100" max="4100" width="11.140625" style="645" customWidth="1"/>
    <col min="4101" max="4101" width="13" style="645" customWidth="1"/>
    <col min="4102" max="4102" width="13.85546875" style="645" customWidth="1"/>
    <col min="4103" max="4336" width="9.140625" style="645" customWidth="1"/>
    <col min="4337" max="4337" width="17.7109375" style="645" customWidth="1"/>
    <col min="4338" max="4338" width="9.85546875" style="645" customWidth="1"/>
    <col min="4339" max="4339" width="10" style="645" customWidth="1"/>
    <col min="4340" max="4340" width="12.140625" style="645" customWidth="1"/>
    <col min="4341" max="4341" width="13.140625" style="645" customWidth="1"/>
    <col min="4342" max="4342" width="9.140625" style="645" customWidth="1"/>
    <col min="4343" max="4343" width="9.85546875" style="645" customWidth="1"/>
    <col min="4344" max="4344" width="11.42578125" style="645" customWidth="1"/>
    <col min="4345" max="4346" width="9.140625" style="645" customWidth="1"/>
    <col min="4347" max="4347" width="10.42578125" style="645" customWidth="1"/>
    <col min="4348" max="4348" width="7.85546875" style="645" customWidth="1"/>
    <col min="4349" max="4349" width="9.140625" style="645" customWidth="1"/>
    <col min="4350" max="4350" width="11.42578125" style="645" customWidth="1"/>
    <col min="4351" max="4351" width="9.140625" style="645" customWidth="1"/>
    <col min="4352" max="4352" width="12" style="645"/>
    <col min="4353" max="4353" width="22.7109375" style="645" customWidth="1"/>
    <col min="4354" max="4354" width="13.5703125" style="645" customWidth="1"/>
    <col min="4355" max="4355" width="12.5703125" style="645" customWidth="1"/>
    <col min="4356" max="4356" width="11.140625" style="645" customWidth="1"/>
    <col min="4357" max="4357" width="13" style="645" customWidth="1"/>
    <col min="4358" max="4358" width="13.85546875" style="645" customWidth="1"/>
    <col min="4359" max="4592" width="9.140625" style="645" customWidth="1"/>
    <col min="4593" max="4593" width="17.7109375" style="645" customWidth="1"/>
    <col min="4594" max="4594" width="9.85546875" style="645" customWidth="1"/>
    <col min="4595" max="4595" width="10" style="645" customWidth="1"/>
    <col min="4596" max="4596" width="12.140625" style="645" customWidth="1"/>
    <col min="4597" max="4597" width="13.140625" style="645" customWidth="1"/>
    <col min="4598" max="4598" width="9.140625" style="645" customWidth="1"/>
    <col min="4599" max="4599" width="9.85546875" style="645" customWidth="1"/>
    <col min="4600" max="4600" width="11.42578125" style="645" customWidth="1"/>
    <col min="4601" max="4602" width="9.140625" style="645" customWidth="1"/>
    <col min="4603" max="4603" width="10.42578125" style="645" customWidth="1"/>
    <col min="4604" max="4604" width="7.85546875" style="645" customWidth="1"/>
    <col min="4605" max="4605" width="9.140625" style="645" customWidth="1"/>
    <col min="4606" max="4606" width="11.42578125" style="645" customWidth="1"/>
    <col min="4607" max="4607" width="9.140625" style="645" customWidth="1"/>
    <col min="4608" max="4608" width="12" style="645"/>
    <col min="4609" max="4609" width="22.7109375" style="645" customWidth="1"/>
    <col min="4610" max="4610" width="13.5703125" style="645" customWidth="1"/>
    <col min="4611" max="4611" width="12.5703125" style="645" customWidth="1"/>
    <col min="4612" max="4612" width="11.140625" style="645" customWidth="1"/>
    <col min="4613" max="4613" width="13" style="645" customWidth="1"/>
    <col min="4614" max="4614" width="13.85546875" style="645" customWidth="1"/>
    <col min="4615" max="4848" width="9.140625" style="645" customWidth="1"/>
    <col min="4849" max="4849" width="17.7109375" style="645" customWidth="1"/>
    <col min="4850" max="4850" width="9.85546875" style="645" customWidth="1"/>
    <col min="4851" max="4851" width="10" style="645" customWidth="1"/>
    <col min="4852" max="4852" width="12.140625" style="645" customWidth="1"/>
    <col min="4853" max="4853" width="13.140625" style="645" customWidth="1"/>
    <col min="4854" max="4854" width="9.140625" style="645" customWidth="1"/>
    <col min="4855" max="4855" width="9.85546875" style="645" customWidth="1"/>
    <col min="4856" max="4856" width="11.42578125" style="645" customWidth="1"/>
    <col min="4857" max="4858" width="9.140625" style="645" customWidth="1"/>
    <col min="4859" max="4859" width="10.42578125" style="645" customWidth="1"/>
    <col min="4860" max="4860" width="7.85546875" style="645" customWidth="1"/>
    <col min="4861" max="4861" width="9.140625" style="645" customWidth="1"/>
    <col min="4862" max="4862" width="11.42578125" style="645" customWidth="1"/>
    <col min="4863" max="4863" width="9.140625" style="645" customWidth="1"/>
    <col min="4864" max="4864" width="12" style="645"/>
    <col min="4865" max="4865" width="22.7109375" style="645" customWidth="1"/>
    <col min="4866" max="4866" width="13.5703125" style="645" customWidth="1"/>
    <col min="4867" max="4867" width="12.5703125" style="645" customWidth="1"/>
    <col min="4868" max="4868" width="11.140625" style="645" customWidth="1"/>
    <col min="4869" max="4869" width="13" style="645" customWidth="1"/>
    <col min="4870" max="4870" width="13.85546875" style="645" customWidth="1"/>
    <col min="4871" max="5104" width="9.140625" style="645" customWidth="1"/>
    <col min="5105" max="5105" width="17.7109375" style="645" customWidth="1"/>
    <col min="5106" max="5106" width="9.85546875" style="645" customWidth="1"/>
    <col min="5107" max="5107" width="10" style="645" customWidth="1"/>
    <col min="5108" max="5108" width="12.140625" style="645" customWidth="1"/>
    <col min="5109" max="5109" width="13.140625" style="645" customWidth="1"/>
    <col min="5110" max="5110" width="9.140625" style="645" customWidth="1"/>
    <col min="5111" max="5111" width="9.85546875" style="645" customWidth="1"/>
    <col min="5112" max="5112" width="11.42578125" style="645" customWidth="1"/>
    <col min="5113" max="5114" width="9.140625" style="645" customWidth="1"/>
    <col min="5115" max="5115" width="10.42578125" style="645" customWidth="1"/>
    <col min="5116" max="5116" width="7.85546875" style="645" customWidth="1"/>
    <col min="5117" max="5117" width="9.140625" style="645" customWidth="1"/>
    <col min="5118" max="5118" width="11.42578125" style="645" customWidth="1"/>
    <col min="5119" max="5119" width="9.140625" style="645" customWidth="1"/>
    <col min="5120" max="5120" width="12" style="645"/>
    <col min="5121" max="5121" width="22.7109375" style="645" customWidth="1"/>
    <col min="5122" max="5122" width="13.5703125" style="645" customWidth="1"/>
    <col min="5123" max="5123" width="12.5703125" style="645" customWidth="1"/>
    <col min="5124" max="5124" width="11.140625" style="645" customWidth="1"/>
    <col min="5125" max="5125" width="13" style="645" customWidth="1"/>
    <col min="5126" max="5126" width="13.85546875" style="645" customWidth="1"/>
    <col min="5127" max="5360" width="9.140625" style="645" customWidth="1"/>
    <col min="5361" max="5361" width="17.7109375" style="645" customWidth="1"/>
    <col min="5362" max="5362" width="9.85546875" style="645" customWidth="1"/>
    <col min="5363" max="5363" width="10" style="645" customWidth="1"/>
    <col min="5364" max="5364" width="12.140625" style="645" customWidth="1"/>
    <col min="5365" max="5365" width="13.140625" style="645" customWidth="1"/>
    <col min="5366" max="5366" width="9.140625" style="645" customWidth="1"/>
    <col min="5367" max="5367" width="9.85546875" style="645" customWidth="1"/>
    <col min="5368" max="5368" width="11.42578125" style="645" customWidth="1"/>
    <col min="5369" max="5370" width="9.140625" style="645" customWidth="1"/>
    <col min="5371" max="5371" width="10.42578125" style="645" customWidth="1"/>
    <col min="5372" max="5372" width="7.85546875" style="645" customWidth="1"/>
    <col min="5373" max="5373" width="9.140625" style="645" customWidth="1"/>
    <col min="5374" max="5374" width="11.42578125" style="645" customWidth="1"/>
    <col min="5375" max="5375" width="9.140625" style="645" customWidth="1"/>
    <col min="5376" max="5376" width="12" style="645"/>
    <col min="5377" max="5377" width="22.7109375" style="645" customWidth="1"/>
    <col min="5378" max="5378" width="13.5703125" style="645" customWidth="1"/>
    <col min="5379" max="5379" width="12.5703125" style="645" customWidth="1"/>
    <col min="5380" max="5380" width="11.140625" style="645" customWidth="1"/>
    <col min="5381" max="5381" width="13" style="645" customWidth="1"/>
    <col min="5382" max="5382" width="13.85546875" style="645" customWidth="1"/>
    <col min="5383" max="5616" width="9.140625" style="645" customWidth="1"/>
    <col min="5617" max="5617" width="17.7109375" style="645" customWidth="1"/>
    <col min="5618" max="5618" width="9.85546875" style="645" customWidth="1"/>
    <col min="5619" max="5619" width="10" style="645" customWidth="1"/>
    <col min="5620" max="5620" width="12.140625" style="645" customWidth="1"/>
    <col min="5621" max="5621" width="13.140625" style="645" customWidth="1"/>
    <col min="5622" max="5622" width="9.140625" style="645" customWidth="1"/>
    <col min="5623" max="5623" width="9.85546875" style="645" customWidth="1"/>
    <col min="5624" max="5624" width="11.42578125" style="645" customWidth="1"/>
    <col min="5625" max="5626" width="9.140625" style="645" customWidth="1"/>
    <col min="5627" max="5627" width="10.42578125" style="645" customWidth="1"/>
    <col min="5628" max="5628" width="7.85546875" style="645" customWidth="1"/>
    <col min="5629" max="5629" width="9.140625" style="645" customWidth="1"/>
    <col min="5630" max="5630" width="11.42578125" style="645" customWidth="1"/>
    <col min="5631" max="5631" width="9.140625" style="645" customWidth="1"/>
    <col min="5632" max="5632" width="12" style="645"/>
    <col min="5633" max="5633" width="22.7109375" style="645" customWidth="1"/>
    <col min="5634" max="5634" width="13.5703125" style="645" customWidth="1"/>
    <col min="5635" max="5635" width="12.5703125" style="645" customWidth="1"/>
    <col min="5636" max="5636" width="11.140625" style="645" customWidth="1"/>
    <col min="5637" max="5637" width="13" style="645" customWidth="1"/>
    <col min="5638" max="5638" width="13.85546875" style="645" customWidth="1"/>
    <col min="5639" max="5872" width="9.140625" style="645" customWidth="1"/>
    <col min="5873" max="5873" width="17.7109375" style="645" customWidth="1"/>
    <col min="5874" max="5874" width="9.85546875" style="645" customWidth="1"/>
    <col min="5875" max="5875" width="10" style="645" customWidth="1"/>
    <col min="5876" max="5876" width="12.140625" style="645" customWidth="1"/>
    <col min="5877" max="5877" width="13.140625" style="645" customWidth="1"/>
    <col min="5878" max="5878" width="9.140625" style="645" customWidth="1"/>
    <col min="5879" max="5879" width="9.85546875" style="645" customWidth="1"/>
    <col min="5880" max="5880" width="11.42578125" style="645" customWidth="1"/>
    <col min="5881" max="5882" width="9.140625" style="645" customWidth="1"/>
    <col min="5883" max="5883" width="10.42578125" style="645" customWidth="1"/>
    <col min="5884" max="5884" width="7.85546875" style="645" customWidth="1"/>
    <col min="5885" max="5885" width="9.140625" style="645" customWidth="1"/>
    <col min="5886" max="5886" width="11.42578125" style="645" customWidth="1"/>
    <col min="5887" max="5887" width="9.140625" style="645" customWidth="1"/>
    <col min="5888" max="5888" width="12" style="645"/>
    <col min="5889" max="5889" width="22.7109375" style="645" customWidth="1"/>
    <col min="5890" max="5890" width="13.5703125" style="645" customWidth="1"/>
    <col min="5891" max="5891" width="12.5703125" style="645" customWidth="1"/>
    <col min="5892" max="5892" width="11.140625" style="645" customWidth="1"/>
    <col min="5893" max="5893" width="13" style="645" customWidth="1"/>
    <col min="5894" max="5894" width="13.85546875" style="645" customWidth="1"/>
    <col min="5895" max="6128" width="9.140625" style="645" customWidth="1"/>
    <col min="6129" max="6129" width="17.7109375" style="645" customWidth="1"/>
    <col min="6130" max="6130" width="9.85546875" style="645" customWidth="1"/>
    <col min="6131" max="6131" width="10" style="645" customWidth="1"/>
    <col min="6132" max="6132" width="12.140625" style="645" customWidth="1"/>
    <col min="6133" max="6133" width="13.140625" style="645" customWidth="1"/>
    <col min="6134" max="6134" width="9.140625" style="645" customWidth="1"/>
    <col min="6135" max="6135" width="9.85546875" style="645" customWidth="1"/>
    <col min="6136" max="6136" width="11.42578125" style="645" customWidth="1"/>
    <col min="6137" max="6138" width="9.140625" style="645" customWidth="1"/>
    <col min="6139" max="6139" width="10.42578125" style="645" customWidth="1"/>
    <col min="6140" max="6140" width="7.85546875" style="645" customWidth="1"/>
    <col min="6141" max="6141" width="9.140625" style="645" customWidth="1"/>
    <col min="6142" max="6142" width="11.42578125" style="645" customWidth="1"/>
    <col min="6143" max="6143" width="9.140625" style="645" customWidth="1"/>
    <col min="6144" max="6144" width="12" style="645"/>
    <col min="6145" max="6145" width="22.7109375" style="645" customWidth="1"/>
    <col min="6146" max="6146" width="13.5703125" style="645" customWidth="1"/>
    <col min="6147" max="6147" width="12.5703125" style="645" customWidth="1"/>
    <col min="6148" max="6148" width="11.140625" style="645" customWidth="1"/>
    <col min="6149" max="6149" width="13" style="645" customWidth="1"/>
    <col min="6150" max="6150" width="13.85546875" style="645" customWidth="1"/>
    <col min="6151" max="6384" width="9.140625" style="645" customWidth="1"/>
    <col min="6385" max="6385" width="17.7109375" style="645" customWidth="1"/>
    <col min="6386" max="6386" width="9.85546875" style="645" customWidth="1"/>
    <col min="6387" max="6387" width="10" style="645" customWidth="1"/>
    <col min="6388" max="6388" width="12.140625" style="645" customWidth="1"/>
    <col min="6389" max="6389" width="13.140625" style="645" customWidth="1"/>
    <col min="6390" max="6390" width="9.140625" style="645" customWidth="1"/>
    <col min="6391" max="6391" width="9.85546875" style="645" customWidth="1"/>
    <col min="6392" max="6392" width="11.42578125" style="645" customWidth="1"/>
    <col min="6393" max="6394" width="9.140625" style="645" customWidth="1"/>
    <col min="6395" max="6395" width="10.42578125" style="645" customWidth="1"/>
    <col min="6396" max="6396" width="7.85546875" style="645" customWidth="1"/>
    <col min="6397" max="6397" width="9.140625" style="645" customWidth="1"/>
    <col min="6398" max="6398" width="11.42578125" style="645" customWidth="1"/>
    <col min="6399" max="6399" width="9.140625" style="645" customWidth="1"/>
    <col min="6400" max="6400" width="12" style="645"/>
    <col min="6401" max="6401" width="22.7109375" style="645" customWidth="1"/>
    <col min="6402" max="6402" width="13.5703125" style="645" customWidth="1"/>
    <col min="6403" max="6403" width="12.5703125" style="645" customWidth="1"/>
    <col min="6404" max="6404" width="11.140625" style="645" customWidth="1"/>
    <col min="6405" max="6405" width="13" style="645" customWidth="1"/>
    <col min="6406" max="6406" width="13.85546875" style="645" customWidth="1"/>
    <col min="6407" max="6640" width="9.140625" style="645" customWidth="1"/>
    <col min="6641" max="6641" width="17.7109375" style="645" customWidth="1"/>
    <col min="6642" max="6642" width="9.85546875" style="645" customWidth="1"/>
    <col min="6643" max="6643" width="10" style="645" customWidth="1"/>
    <col min="6644" max="6644" width="12.140625" style="645" customWidth="1"/>
    <col min="6645" max="6645" width="13.140625" style="645" customWidth="1"/>
    <col min="6646" max="6646" width="9.140625" style="645" customWidth="1"/>
    <col min="6647" max="6647" width="9.85546875" style="645" customWidth="1"/>
    <col min="6648" max="6648" width="11.42578125" style="645" customWidth="1"/>
    <col min="6649" max="6650" width="9.140625" style="645" customWidth="1"/>
    <col min="6651" max="6651" width="10.42578125" style="645" customWidth="1"/>
    <col min="6652" max="6652" width="7.85546875" style="645" customWidth="1"/>
    <col min="6653" max="6653" width="9.140625" style="645" customWidth="1"/>
    <col min="6654" max="6654" width="11.42578125" style="645" customWidth="1"/>
    <col min="6655" max="6655" width="9.140625" style="645" customWidth="1"/>
    <col min="6656" max="6656" width="12" style="645"/>
    <col min="6657" max="6657" width="22.7109375" style="645" customWidth="1"/>
    <col min="6658" max="6658" width="13.5703125" style="645" customWidth="1"/>
    <col min="6659" max="6659" width="12.5703125" style="645" customWidth="1"/>
    <col min="6660" max="6660" width="11.140625" style="645" customWidth="1"/>
    <col min="6661" max="6661" width="13" style="645" customWidth="1"/>
    <col min="6662" max="6662" width="13.85546875" style="645" customWidth="1"/>
    <col min="6663" max="6896" width="9.140625" style="645" customWidth="1"/>
    <col min="6897" max="6897" width="17.7109375" style="645" customWidth="1"/>
    <col min="6898" max="6898" width="9.85546875" style="645" customWidth="1"/>
    <col min="6899" max="6899" width="10" style="645" customWidth="1"/>
    <col min="6900" max="6900" width="12.140625" style="645" customWidth="1"/>
    <col min="6901" max="6901" width="13.140625" style="645" customWidth="1"/>
    <col min="6902" max="6902" width="9.140625" style="645" customWidth="1"/>
    <col min="6903" max="6903" width="9.85546875" style="645" customWidth="1"/>
    <col min="6904" max="6904" width="11.42578125" style="645" customWidth="1"/>
    <col min="6905" max="6906" width="9.140625" style="645" customWidth="1"/>
    <col min="6907" max="6907" width="10.42578125" style="645" customWidth="1"/>
    <col min="6908" max="6908" width="7.85546875" style="645" customWidth="1"/>
    <col min="6909" max="6909" width="9.140625" style="645" customWidth="1"/>
    <col min="6910" max="6910" width="11.42578125" style="645" customWidth="1"/>
    <col min="6911" max="6911" width="9.140625" style="645" customWidth="1"/>
    <col min="6912" max="6912" width="12" style="645"/>
    <col min="6913" max="6913" width="22.7109375" style="645" customWidth="1"/>
    <col min="6914" max="6914" width="13.5703125" style="645" customWidth="1"/>
    <col min="6915" max="6915" width="12.5703125" style="645" customWidth="1"/>
    <col min="6916" max="6916" width="11.140625" style="645" customWidth="1"/>
    <col min="6917" max="6917" width="13" style="645" customWidth="1"/>
    <col min="6918" max="6918" width="13.85546875" style="645" customWidth="1"/>
    <col min="6919" max="7152" width="9.140625" style="645" customWidth="1"/>
    <col min="7153" max="7153" width="17.7109375" style="645" customWidth="1"/>
    <col min="7154" max="7154" width="9.85546875" style="645" customWidth="1"/>
    <col min="7155" max="7155" width="10" style="645" customWidth="1"/>
    <col min="7156" max="7156" width="12.140625" style="645" customWidth="1"/>
    <col min="7157" max="7157" width="13.140625" style="645" customWidth="1"/>
    <col min="7158" max="7158" width="9.140625" style="645" customWidth="1"/>
    <col min="7159" max="7159" width="9.85546875" style="645" customWidth="1"/>
    <col min="7160" max="7160" width="11.42578125" style="645" customWidth="1"/>
    <col min="7161" max="7162" width="9.140625" style="645" customWidth="1"/>
    <col min="7163" max="7163" width="10.42578125" style="645" customWidth="1"/>
    <col min="7164" max="7164" width="7.85546875" style="645" customWidth="1"/>
    <col min="7165" max="7165" width="9.140625" style="645" customWidth="1"/>
    <col min="7166" max="7166" width="11.42578125" style="645" customWidth="1"/>
    <col min="7167" max="7167" width="9.140625" style="645" customWidth="1"/>
    <col min="7168" max="7168" width="12" style="645"/>
    <col min="7169" max="7169" width="22.7109375" style="645" customWidth="1"/>
    <col min="7170" max="7170" width="13.5703125" style="645" customWidth="1"/>
    <col min="7171" max="7171" width="12.5703125" style="645" customWidth="1"/>
    <col min="7172" max="7172" width="11.140625" style="645" customWidth="1"/>
    <col min="7173" max="7173" width="13" style="645" customWidth="1"/>
    <col min="7174" max="7174" width="13.85546875" style="645" customWidth="1"/>
    <col min="7175" max="7408" width="9.140625" style="645" customWidth="1"/>
    <col min="7409" max="7409" width="17.7109375" style="645" customWidth="1"/>
    <col min="7410" max="7410" width="9.85546875" style="645" customWidth="1"/>
    <col min="7411" max="7411" width="10" style="645" customWidth="1"/>
    <col min="7412" max="7412" width="12.140625" style="645" customWidth="1"/>
    <col min="7413" max="7413" width="13.140625" style="645" customWidth="1"/>
    <col min="7414" max="7414" width="9.140625" style="645" customWidth="1"/>
    <col min="7415" max="7415" width="9.85546875" style="645" customWidth="1"/>
    <col min="7416" max="7416" width="11.42578125" style="645" customWidth="1"/>
    <col min="7417" max="7418" width="9.140625" style="645" customWidth="1"/>
    <col min="7419" max="7419" width="10.42578125" style="645" customWidth="1"/>
    <col min="7420" max="7420" width="7.85546875" style="645" customWidth="1"/>
    <col min="7421" max="7421" width="9.140625" style="645" customWidth="1"/>
    <col min="7422" max="7422" width="11.42578125" style="645" customWidth="1"/>
    <col min="7423" max="7423" width="9.140625" style="645" customWidth="1"/>
    <col min="7424" max="7424" width="12" style="645"/>
    <col min="7425" max="7425" width="22.7109375" style="645" customWidth="1"/>
    <col min="7426" max="7426" width="13.5703125" style="645" customWidth="1"/>
    <col min="7427" max="7427" width="12.5703125" style="645" customWidth="1"/>
    <col min="7428" max="7428" width="11.140625" style="645" customWidth="1"/>
    <col min="7429" max="7429" width="13" style="645" customWidth="1"/>
    <col min="7430" max="7430" width="13.85546875" style="645" customWidth="1"/>
    <col min="7431" max="7664" width="9.140625" style="645" customWidth="1"/>
    <col min="7665" max="7665" width="17.7109375" style="645" customWidth="1"/>
    <col min="7666" max="7666" width="9.85546875" style="645" customWidth="1"/>
    <col min="7667" max="7667" width="10" style="645" customWidth="1"/>
    <col min="7668" max="7668" width="12.140625" style="645" customWidth="1"/>
    <col min="7669" max="7669" width="13.140625" style="645" customWidth="1"/>
    <col min="7670" max="7670" width="9.140625" style="645" customWidth="1"/>
    <col min="7671" max="7671" width="9.85546875" style="645" customWidth="1"/>
    <col min="7672" max="7672" width="11.42578125" style="645" customWidth="1"/>
    <col min="7673" max="7674" width="9.140625" style="645" customWidth="1"/>
    <col min="7675" max="7675" width="10.42578125" style="645" customWidth="1"/>
    <col min="7676" max="7676" width="7.85546875" style="645" customWidth="1"/>
    <col min="7677" max="7677" width="9.140625" style="645" customWidth="1"/>
    <col min="7678" max="7678" width="11.42578125" style="645" customWidth="1"/>
    <col min="7679" max="7679" width="9.140625" style="645" customWidth="1"/>
    <col min="7680" max="7680" width="12" style="645"/>
    <col min="7681" max="7681" width="22.7109375" style="645" customWidth="1"/>
    <col min="7682" max="7682" width="13.5703125" style="645" customWidth="1"/>
    <col min="7683" max="7683" width="12.5703125" style="645" customWidth="1"/>
    <col min="7684" max="7684" width="11.140625" style="645" customWidth="1"/>
    <col min="7685" max="7685" width="13" style="645" customWidth="1"/>
    <col min="7686" max="7686" width="13.85546875" style="645" customWidth="1"/>
    <col min="7687" max="7920" width="9.140625" style="645" customWidth="1"/>
    <col min="7921" max="7921" width="17.7109375" style="645" customWidth="1"/>
    <col min="7922" max="7922" width="9.85546875" style="645" customWidth="1"/>
    <col min="7923" max="7923" width="10" style="645" customWidth="1"/>
    <col min="7924" max="7924" width="12.140625" style="645" customWidth="1"/>
    <col min="7925" max="7925" width="13.140625" style="645" customWidth="1"/>
    <col min="7926" max="7926" width="9.140625" style="645" customWidth="1"/>
    <col min="7927" max="7927" width="9.85546875" style="645" customWidth="1"/>
    <col min="7928" max="7928" width="11.42578125" style="645" customWidth="1"/>
    <col min="7929" max="7930" width="9.140625" style="645" customWidth="1"/>
    <col min="7931" max="7931" width="10.42578125" style="645" customWidth="1"/>
    <col min="7932" max="7932" width="7.85546875" style="645" customWidth="1"/>
    <col min="7933" max="7933" width="9.140625" style="645" customWidth="1"/>
    <col min="7934" max="7934" width="11.42578125" style="645" customWidth="1"/>
    <col min="7935" max="7935" width="9.140625" style="645" customWidth="1"/>
    <col min="7936" max="7936" width="12" style="645"/>
    <col min="7937" max="7937" width="22.7109375" style="645" customWidth="1"/>
    <col min="7938" max="7938" width="13.5703125" style="645" customWidth="1"/>
    <col min="7939" max="7939" width="12.5703125" style="645" customWidth="1"/>
    <col min="7940" max="7940" width="11.140625" style="645" customWidth="1"/>
    <col min="7941" max="7941" width="13" style="645" customWidth="1"/>
    <col min="7942" max="7942" width="13.85546875" style="645" customWidth="1"/>
    <col min="7943" max="8176" width="9.140625" style="645" customWidth="1"/>
    <col min="8177" max="8177" width="17.7109375" style="645" customWidth="1"/>
    <col min="8178" max="8178" width="9.85546875" style="645" customWidth="1"/>
    <col min="8179" max="8179" width="10" style="645" customWidth="1"/>
    <col min="8180" max="8180" width="12.140625" style="645" customWidth="1"/>
    <col min="8181" max="8181" width="13.140625" style="645" customWidth="1"/>
    <col min="8182" max="8182" width="9.140625" style="645" customWidth="1"/>
    <col min="8183" max="8183" width="9.85546875" style="645" customWidth="1"/>
    <col min="8184" max="8184" width="11.42578125" style="645" customWidth="1"/>
    <col min="8185" max="8186" width="9.140625" style="645" customWidth="1"/>
    <col min="8187" max="8187" width="10.42578125" style="645" customWidth="1"/>
    <col min="8188" max="8188" width="7.85546875" style="645" customWidth="1"/>
    <col min="8189" max="8189" width="9.140625" style="645" customWidth="1"/>
    <col min="8190" max="8190" width="11.42578125" style="645" customWidth="1"/>
    <col min="8191" max="8191" width="9.140625" style="645" customWidth="1"/>
    <col min="8192" max="8192" width="12" style="645"/>
    <col min="8193" max="8193" width="22.7109375" style="645" customWidth="1"/>
    <col min="8194" max="8194" width="13.5703125" style="645" customWidth="1"/>
    <col min="8195" max="8195" width="12.5703125" style="645" customWidth="1"/>
    <col min="8196" max="8196" width="11.140625" style="645" customWidth="1"/>
    <col min="8197" max="8197" width="13" style="645" customWidth="1"/>
    <col min="8198" max="8198" width="13.85546875" style="645" customWidth="1"/>
    <col min="8199" max="8432" width="9.140625" style="645" customWidth="1"/>
    <col min="8433" max="8433" width="17.7109375" style="645" customWidth="1"/>
    <col min="8434" max="8434" width="9.85546875" style="645" customWidth="1"/>
    <col min="8435" max="8435" width="10" style="645" customWidth="1"/>
    <col min="8436" max="8436" width="12.140625" style="645" customWidth="1"/>
    <col min="8437" max="8437" width="13.140625" style="645" customWidth="1"/>
    <col min="8438" max="8438" width="9.140625" style="645" customWidth="1"/>
    <col min="8439" max="8439" width="9.85546875" style="645" customWidth="1"/>
    <col min="8440" max="8440" width="11.42578125" style="645" customWidth="1"/>
    <col min="8441" max="8442" width="9.140625" style="645" customWidth="1"/>
    <col min="8443" max="8443" width="10.42578125" style="645" customWidth="1"/>
    <col min="8444" max="8444" width="7.85546875" style="645" customWidth="1"/>
    <col min="8445" max="8445" width="9.140625" style="645" customWidth="1"/>
    <col min="8446" max="8446" width="11.42578125" style="645" customWidth="1"/>
    <col min="8447" max="8447" width="9.140625" style="645" customWidth="1"/>
    <col min="8448" max="8448" width="12" style="645"/>
    <col min="8449" max="8449" width="22.7109375" style="645" customWidth="1"/>
    <col min="8450" max="8450" width="13.5703125" style="645" customWidth="1"/>
    <col min="8451" max="8451" width="12.5703125" style="645" customWidth="1"/>
    <col min="8452" max="8452" width="11.140625" style="645" customWidth="1"/>
    <col min="8453" max="8453" width="13" style="645" customWidth="1"/>
    <col min="8454" max="8454" width="13.85546875" style="645" customWidth="1"/>
    <col min="8455" max="8688" width="9.140625" style="645" customWidth="1"/>
    <col min="8689" max="8689" width="17.7109375" style="645" customWidth="1"/>
    <col min="8690" max="8690" width="9.85546875" style="645" customWidth="1"/>
    <col min="8691" max="8691" width="10" style="645" customWidth="1"/>
    <col min="8692" max="8692" width="12.140625" style="645" customWidth="1"/>
    <col min="8693" max="8693" width="13.140625" style="645" customWidth="1"/>
    <col min="8694" max="8694" width="9.140625" style="645" customWidth="1"/>
    <col min="8695" max="8695" width="9.85546875" style="645" customWidth="1"/>
    <col min="8696" max="8696" width="11.42578125" style="645" customWidth="1"/>
    <col min="8697" max="8698" width="9.140625" style="645" customWidth="1"/>
    <col min="8699" max="8699" width="10.42578125" style="645" customWidth="1"/>
    <col min="8700" max="8700" width="7.85546875" style="645" customWidth="1"/>
    <col min="8701" max="8701" width="9.140625" style="645" customWidth="1"/>
    <col min="8702" max="8702" width="11.42578125" style="645" customWidth="1"/>
    <col min="8703" max="8703" width="9.140625" style="645" customWidth="1"/>
    <col min="8704" max="8704" width="12" style="645"/>
    <col min="8705" max="8705" width="22.7109375" style="645" customWidth="1"/>
    <col min="8706" max="8706" width="13.5703125" style="645" customWidth="1"/>
    <col min="8707" max="8707" width="12.5703125" style="645" customWidth="1"/>
    <col min="8708" max="8708" width="11.140625" style="645" customWidth="1"/>
    <col min="8709" max="8709" width="13" style="645" customWidth="1"/>
    <col min="8710" max="8710" width="13.85546875" style="645" customWidth="1"/>
    <col min="8711" max="8944" width="9.140625" style="645" customWidth="1"/>
    <col min="8945" max="8945" width="17.7109375" style="645" customWidth="1"/>
    <col min="8946" max="8946" width="9.85546875" style="645" customWidth="1"/>
    <col min="8947" max="8947" width="10" style="645" customWidth="1"/>
    <col min="8948" max="8948" width="12.140625" style="645" customWidth="1"/>
    <col min="8949" max="8949" width="13.140625" style="645" customWidth="1"/>
    <col min="8950" max="8950" width="9.140625" style="645" customWidth="1"/>
    <col min="8951" max="8951" width="9.85546875" style="645" customWidth="1"/>
    <col min="8952" max="8952" width="11.42578125" style="645" customWidth="1"/>
    <col min="8953" max="8954" width="9.140625" style="645" customWidth="1"/>
    <col min="8955" max="8955" width="10.42578125" style="645" customWidth="1"/>
    <col min="8956" max="8956" width="7.85546875" style="645" customWidth="1"/>
    <col min="8957" max="8957" width="9.140625" style="645" customWidth="1"/>
    <col min="8958" max="8958" width="11.42578125" style="645" customWidth="1"/>
    <col min="8959" max="8959" width="9.140625" style="645" customWidth="1"/>
    <col min="8960" max="8960" width="12" style="645"/>
    <col min="8961" max="8961" width="22.7109375" style="645" customWidth="1"/>
    <col min="8962" max="8962" width="13.5703125" style="645" customWidth="1"/>
    <col min="8963" max="8963" width="12.5703125" style="645" customWidth="1"/>
    <col min="8964" max="8964" width="11.140625" style="645" customWidth="1"/>
    <col min="8965" max="8965" width="13" style="645" customWidth="1"/>
    <col min="8966" max="8966" width="13.85546875" style="645" customWidth="1"/>
    <col min="8967" max="9200" width="9.140625" style="645" customWidth="1"/>
    <col min="9201" max="9201" width="17.7109375" style="645" customWidth="1"/>
    <col min="9202" max="9202" width="9.85546875" style="645" customWidth="1"/>
    <col min="9203" max="9203" width="10" style="645" customWidth="1"/>
    <col min="9204" max="9204" width="12.140625" style="645" customWidth="1"/>
    <col min="9205" max="9205" width="13.140625" style="645" customWidth="1"/>
    <col min="9206" max="9206" width="9.140625" style="645" customWidth="1"/>
    <col min="9207" max="9207" width="9.85546875" style="645" customWidth="1"/>
    <col min="9208" max="9208" width="11.42578125" style="645" customWidth="1"/>
    <col min="9209" max="9210" width="9.140625" style="645" customWidth="1"/>
    <col min="9211" max="9211" width="10.42578125" style="645" customWidth="1"/>
    <col min="9212" max="9212" width="7.85546875" style="645" customWidth="1"/>
    <col min="9213" max="9213" width="9.140625" style="645" customWidth="1"/>
    <col min="9214" max="9214" width="11.42578125" style="645" customWidth="1"/>
    <col min="9215" max="9215" width="9.140625" style="645" customWidth="1"/>
    <col min="9216" max="9216" width="12" style="645"/>
    <col min="9217" max="9217" width="22.7109375" style="645" customWidth="1"/>
    <col min="9218" max="9218" width="13.5703125" style="645" customWidth="1"/>
    <col min="9219" max="9219" width="12.5703125" style="645" customWidth="1"/>
    <col min="9220" max="9220" width="11.140625" style="645" customWidth="1"/>
    <col min="9221" max="9221" width="13" style="645" customWidth="1"/>
    <col min="9222" max="9222" width="13.85546875" style="645" customWidth="1"/>
    <col min="9223" max="9456" width="9.140625" style="645" customWidth="1"/>
    <col min="9457" max="9457" width="17.7109375" style="645" customWidth="1"/>
    <col min="9458" max="9458" width="9.85546875" style="645" customWidth="1"/>
    <col min="9459" max="9459" width="10" style="645" customWidth="1"/>
    <col min="9460" max="9460" width="12.140625" style="645" customWidth="1"/>
    <col min="9461" max="9461" width="13.140625" style="645" customWidth="1"/>
    <col min="9462" max="9462" width="9.140625" style="645" customWidth="1"/>
    <col min="9463" max="9463" width="9.85546875" style="645" customWidth="1"/>
    <col min="9464" max="9464" width="11.42578125" style="645" customWidth="1"/>
    <col min="9465" max="9466" width="9.140625" style="645" customWidth="1"/>
    <col min="9467" max="9467" width="10.42578125" style="645" customWidth="1"/>
    <col min="9468" max="9468" width="7.85546875" style="645" customWidth="1"/>
    <col min="9469" max="9469" width="9.140625" style="645" customWidth="1"/>
    <col min="9470" max="9470" width="11.42578125" style="645" customWidth="1"/>
    <col min="9471" max="9471" width="9.140625" style="645" customWidth="1"/>
    <col min="9472" max="9472" width="12" style="645"/>
    <col min="9473" max="9473" width="22.7109375" style="645" customWidth="1"/>
    <col min="9474" max="9474" width="13.5703125" style="645" customWidth="1"/>
    <col min="9475" max="9475" width="12.5703125" style="645" customWidth="1"/>
    <col min="9476" max="9476" width="11.140625" style="645" customWidth="1"/>
    <col min="9477" max="9477" width="13" style="645" customWidth="1"/>
    <col min="9478" max="9478" width="13.85546875" style="645" customWidth="1"/>
    <col min="9479" max="9712" width="9.140625" style="645" customWidth="1"/>
    <col min="9713" max="9713" width="17.7109375" style="645" customWidth="1"/>
    <col min="9714" max="9714" width="9.85546875" style="645" customWidth="1"/>
    <col min="9715" max="9715" width="10" style="645" customWidth="1"/>
    <col min="9716" max="9716" width="12.140625" style="645" customWidth="1"/>
    <col min="9717" max="9717" width="13.140625" style="645" customWidth="1"/>
    <col min="9718" max="9718" width="9.140625" style="645" customWidth="1"/>
    <col min="9719" max="9719" width="9.85546875" style="645" customWidth="1"/>
    <col min="9720" max="9720" width="11.42578125" style="645" customWidth="1"/>
    <col min="9721" max="9722" width="9.140625" style="645" customWidth="1"/>
    <col min="9723" max="9723" width="10.42578125" style="645" customWidth="1"/>
    <col min="9724" max="9724" width="7.85546875" style="645" customWidth="1"/>
    <col min="9725" max="9725" width="9.140625" style="645" customWidth="1"/>
    <col min="9726" max="9726" width="11.42578125" style="645" customWidth="1"/>
    <col min="9727" max="9727" width="9.140625" style="645" customWidth="1"/>
    <col min="9728" max="9728" width="12" style="645"/>
    <col min="9729" max="9729" width="22.7109375" style="645" customWidth="1"/>
    <col min="9730" max="9730" width="13.5703125" style="645" customWidth="1"/>
    <col min="9731" max="9731" width="12.5703125" style="645" customWidth="1"/>
    <col min="9732" max="9732" width="11.140625" style="645" customWidth="1"/>
    <col min="9733" max="9733" width="13" style="645" customWidth="1"/>
    <col min="9734" max="9734" width="13.85546875" style="645" customWidth="1"/>
    <col min="9735" max="9968" width="9.140625" style="645" customWidth="1"/>
    <col min="9969" max="9969" width="17.7109375" style="645" customWidth="1"/>
    <col min="9970" max="9970" width="9.85546875" style="645" customWidth="1"/>
    <col min="9971" max="9971" width="10" style="645" customWidth="1"/>
    <col min="9972" max="9972" width="12.140625" style="645" customWidth="1"/>
    <col min="9973" max="9973" width="13.140625" style="645" customWidth="1"/>
    <col min="9974" max="9974" width="9.140625" style="645" customWidth="1"/>
    <col min="9975" max="9975" width="9.85546875" style="645" customWidth="1"/>
    <col min="9976" max="9976" width="11.42578125" style="645" customWidth="1"/>
    <col min="9977" max="9978" width="9.140625" style="645" customWidth="1"/>
    <col min="9979" max="9979" width="10.42578125" style="645" customWidth="1"/>
    <col min="9980" max="9980" width="7.85546875" style="645" customWidth="1"/>
    <col min="9981" max="9981" width="9.140625" style="645" customWidth="1"/>
    <col min="9982" max="9982" width="11.42578125" style="645" customWidth="1"/>
    <col min="9983" max="9983" width="9.140625" style="645" customWidth="1"/>
    <col min="9984" max="9984" width="12" style="645"/>
    <col min="9985" max="9985" width="22.7109375" style="645" customWidth="1"/>
    <col min="9986" max="9986" width="13.5703125" style="645" customWidth="1"/>
    <col min="9987" max="9987" width="12.5703125" style="645" customWidth="1"/>
    <col min="9988" max="9988" width="11.140625" style="645" customWidth="1"/>
    <col min="9989" max="9989" width="13" style="645" customWidth="1"/>
    <col min="9990" max="9990" width="13.85546875" style="645" customWidth="1"/>
    <col min="9991" max="10224" width="9.140625" style="645" customWidth="1"/>
    <col min="10225" max="10225" width="17.7109375" style="645" customWidth="1"/>
    <col min="10226" max="10226" width="9.85546875" style="645" customWidth="1"/>
    <col min="10227" max="10227" width="10" style="645" customWidth="1"/>
    <col min="10228" max="10228" width="12.140625" style="645" customWidth="1"/>
    <col min="10229" max="10229" width="13.140625" style="645" customWidth="1"/>
    <col min="10230" max="10230" width="9.140625" style="645" customWidth="1"/>
    <col min="10231" max="10231" width="9.85546875" style="645" customWidth="1"/>
    <col min="10232" max="10232" width="11.42578125" style="645" customWidth="1"/>
    <col min="10233" max="10234" width="9.140625" style="645" customWidth="1"/>
    <col min="10235" max="10235" width="10.42578125" style="645" customWidth="1"/>
    <col min="10236" max="10236" width="7.85546875" style="645" customWidth="1"/>
    <col min="10237" max="10237" width="9.140625" style="645" customWidth="1"/>
    <col min="10238" max="10238" width="11.42578125" style="645" customWidth="1"/>
    <col min="10239" max="10239" width="9.140625" style="645" customWidth="1"/>
    <col min="10240" max="10240" width="12" style="645"/>
    <col min="10241" max="10241" width="22.7109375" style="645" customWidth="1"/>
    <col min="10242" max="10242" width="13.5703125" style="645" customWidth="1"/>
    <col min="10243" max="10243" width="12.5703125" style="645" customWidth="1"/>
    <col min="10244" max="10244" width="11.140625" style="645" customWidth="1"/>
    <col min="10245" max="10245" width="13" style="645" customWidth="1"/>
    <col min="10246" max="10246" width="13.85546875" style="645" customWidth="1"/>
    <col min="10247" max="10480" width="9.140625" style="645" customWidth="1"/>
    <col min="10481" max="10481" width="17.7109375" style="645" customWidth="1"/>
    <col min="10482" max="10482" width="9.85546875" style="645" customWidth="1"/>
    <col min="10483" max="10483" width="10" style="645" customWidth="1"/>
    <col min="10484" max="10484" width="12.140625" style="645" customWidth="1"/>
    <col min="10485" max="10485" width="13.140625" style="645" customWidth="1"/>
    <col min="10486" max="10486" width="9.140625" style="645" customWidth="1"/>
    <col min="10487" max="10487" width="9.85546875" style="645" customWidth="1"/>
    <col min="10488" max="10488" width="11.42578125" style="645" customWidth="1"/>
    <col min="10489" max="10490" width="9.140625" style="645" customWidth="1"/>
    <col min="10491" max="10491" width="10.42578125" style="645" customWidth="1"/>
    <col min="10492" max="10492" width="7.85546875" style="645" customWidth="1"/>
    <col min="10493" max="10493" width="9.140625" style="645" customWidth="1"/>
    <col min="10494" max="10494" width="11.42578125" style="645" customWidth="1"/>
    <col min="10495" max="10495" width="9.140625" style="645" customWidth="1"/>
    <col min="10496" max="10496" width="12" style="645"/>
    <col min="10497" max="10497" width="22.7109375" style="645" customWidth="1"/>
    <col min="10498" max="10498" width="13.5703125" style="645" customWidth="1"/>
    <col min="10499" max="10499" width="12.5703125" style="645" customWidth="1"/>
    <col min="10500" max="10500" width="11.140625" style="645" customWidth="1"/>
    <col min="10501" max="10501" width="13" style="645" customWidth="1"/>
    <col min="10502" max="10502" width="13.85546875" style="645" customWidth="1"/>
    <col min="10503" max="10736" width="9.140625" style="645" customWidth="1"/>
    <col min="10737" max="10737" width="17.7109375" style="645" customWidth="1"/>
    <col min="10738" max="10738" width="9.85546875" style="645" customWidth="1"/>
    <col min="10739" max="10739" width="10" style="645" customWidth="1"/>
    <col min="10740" max="10740" width="12.140625" style="645" customWidth="1"/>
    <col min="10741" max="10741" width="13.140625" style="645" customWidth="1"/>
    <col min="10742" max="10742" width="9.140625" style="645" customWidth="1"/>
    <col min="10743" max="10743" width="9.85546875" style="645" customWidth="1"/>
    <col min="10744" max="10744" width="11.42578125" style="645" customWidth="1"/>
    <col min="10745" max="10746" width="9.140625" style="645" customWidth="1"/>
    <col min="10747" max="10747" width="10.42578125" style="645" customWidth="1"/>
    <col min="10748" max="10748" width="7.85546875" style="645" customWidth="1"/>
    <col min="10749" max="10749" width="9.140625" style="645" customWidth="1"/>
    <col min="10750" max="10750" width="11.42578125" style="645" customWidth="1"/>
    <col min="10751" max="10751" width="9.140625" style="645" customWidth="1"/>
    <col min="10752" max="10752" width="12" style="645"/>
    <col min="10753" max="10753" width="22.7109375" style="645" customWidth="1"/>
    <col min="10754" max="10754" width="13.5703125" style="645" customWidth="1"/>
    <col min="10755" max="10755" width="12.5703125" style="645" customWidth="1"/>
    <col min="10756" max="10756" width="11.140625" style="645" customWidth="1"/>
    <col min="10757" max="10757" width="13" style="645" customWidth="1"/>
    <col min="10758" max="10758" width="13.85546875" style="645" customWidth="1"/>
    <col min="10759" max="10992" width="9.140625" style="645" customWidth="1"/>
    <col min="10993" max="10993" width="17.7109375" style="645" customWidth="1"/>
    <col min="10994" max="10994" width="9.85546875" style="645" customWidth="1"/>
    <col min="10995" max="10995" width="10" style="645" customWidth="1"/>
    <col min="10996" max="10996" width="12.140625" style="645" customWidth="1"/>
    <col min="10997" max="10997" width="13.140625" style="645" customWidth="1"/>
    <col min="10998" max="10998" width="9.140625" style="645" customWidth="1"/>
    <col min="10999" max="10999" width="9.85546875" style="645" customWidth="1"/>
    <col min="11000" max="11000" width="11.42578125" style="645" customWidth="1"/>
    <col min="11001" max="11002" width="9.140625" style="645" customWidth="1"/>
    <col min="11003" max="11003" width="10.42578125" style="645" customWidth="1"/>
    <col min="11004" max="11004" width="7.85546875" style="645" customWidth="1"/>
    <col min="11005" max="11005" width="9.140625" style="645" customWidth="1"/>
    <col min="11006" max="11006" width="11.42578125" style="645" customWidth="1"/>
    <col min="11007" max="11007" width="9.140625" style="645" customWidth="1"/>
    <col min="11008" max="11008" width="12" style="645"/>
    <col min="11009" max="11009" width="22.7109375" style="645" customWidth="1"/>
    <col min="11010" max="11010" width="13.5703125" style="645" customWidth="1"/>
    <col min="11011" max="11011" width="12.5703125" style="645" customWidth="1"/>
    <col min="11012" max="11012" width="11.140625" style="645" customWidth="1"/>
    <col min="11013" max="11013" width="13" style="645" customWidth="1"/>
    <col min="11014" max="11014" width="13.85546875" style="645" customWidth="1"/>
    <col min="11015" max="11248" width="9.140625" style="645" customWidth="1"/>
    <col min="11249" max="11249" width="17.7109375" style="645" customWidth="1"/>
    <col min="11250" max="11250" width="9.85546875" style="645" customWidth="1"/>
    <col min="11251" max="11251" width="10" style="645" customWidth="1"/>
    <col min="11252" max="11252" width="12.140625" style="645" customWidth="1"/>
    <col min="11253" max="11253" width="13.140625" style="645" customWidth="1"/>
    <col min="11254" max="11254" width="9.140625" style="645" customWidth="1"/>
    <col min="11255" max="11255" width="9.85546875" style="645" customWidth="1"/>
    <col min="11256" max="11256" width="11.42578125" style="645" customWidth="1"/>
    <col min="11257" max="11258" width="9.140625" style="645" customWidth="1"/>
    <col min="11259" max="11259" width="10.42578125" style="645" customWidth="1"/>
    <col min="11260" max="11260" width="7.85546875" style="645" customWidth="1"/>
    <col min="11261" max="11261" width="9.140625" style="645" customWidth="1"/>
    <col min="11262" max="11262" width="11.42578125" style="645" customWidth="1"/>
    <col min="11263" max="11263" width="9.140625" style="645" customWidth="1"/>
    <col min="11264" max="11264" width="12" style="645"/>
    <col min="11265" max="11265" width="22.7109375" style="645" customWidth="1"/>
    <col min="11266" max="11266" width="13.5703125" style="645" customWidth="1"/>
    <col min="11267" max="11267" width="12.5703125" style="645" customWidth="1"/>
    <col min="11268" max="11268" width="11.140625" style="645" customWidth="1"/>
    <col min="11269" max="11269" width="13" style="645" customWidth="1"/>
    <col min="11270" max="11270" width="13.85546875" style="645" customWidth="1"/>
    <col min="11271" max="11504" width="9.140625" style="645" customWidth="1"/>
    <col min="11505" max="11505" width="17.7109375" style="645" customWidth="1"/>
    <col min="11506" max="11506" width="9.85546875" style="645" customWidth="1"/>
    <col min="11507" max="11507" width="10" style="645" customWidth="1"/>
    <col min="11508" max="11508" width="12.140625" style="645" customWidth="1"/>
    <col min="11509" max="11509" width="13.140625" style="645" customWidth="1"/>
    <col min="11510" max="11510" width="9.140625" style="645" customWidth="1"/>
    <col min="11511" max="11511" width="9.85546875" style="645" customWidth="1"/>
    <col min="11512" max="11512" width="11.42578125" style="645" customWidth="1"/>
    <col min="11513" max="11514" width="9.140625" style="645" customWidth="1"/>
    <col min="11515" max="11515" width="10.42578125" style="645" customWidth="1"/>
    <col min="11516" max="11516" width="7.85546875" style="645" customWidth="1"/>
    <col min="11517" max="11517" width="9.140625" style="645" customWidth="1"/>
    <col min="11518" max="11518" width="11.42578125" style="645" customWidth="1"/>
    <col min="11519" max="11519" width="9.140625" style="645" customWidth="1"/>
    <col min="11520" max="11520" width="12" style="645"/>
    <col min="11521" max="11521" width="22.7109375" style="645" customWidth="1"/>
    <col min="11522" max="11522" width="13.5703125" style="645" customWidth="1"/>
    <col min="11523" max="11523" width="12.5703125" style="645" customWidth="1"/>
    <col min="11524" max="11524" width="11.140625" style="645" customWidth="1"/>
    <col min="11525" max="11525" width="13" style="645" customWidth="1"/>
    <col min="11526" max="11526" width="13.85546875" style="645" customWidth="1"/>
    <col min="11527" max="11760" width="9.140625" style="645" customWidth="1"/>
    <col min="11761" max="11761" width="17.7109375" style="645" customWidth="1"/>
    <col min="11762" max="11762" width="9.85546875" style="645" customWidth="1"/>
    <col min="11763" max="11763" width="10" style="645" customWidth="1"/>
    <col min="11764" max="11764" width="12.140625" style="645" customWidth="1"/>
    <col min="11765" max="11765" width="13.140625" style="645" customWidth="1"/>
    <col min="11766" max="11766" width="9.140625" style="645" customWidth="1"/>
    <col min="11767" max="11767" width="9.85546875" style="645" customWidth="1"/>
    <col min="11768" max="11768" width="11.42578125" style="645" customWidth="1"/>
    <col min="11769" max="11770" width="9.140625" style="645" customWidth="1"/>
    <col min="11771" max="11771" width="10.42578125" style="645" customWidth="1"/>
    <col min="11772" max="11772" width="7.85546875" style="645" customWidth="1"/>
    <col min="11773" max="11773" width="9.140625" style="645" customWidth="1"/>
    <col min="11774" max="11774" width="11.42578125" style="645" customWidth="1"/>
    <col min="11775" max="11775" width="9.140625" style="645" customWidth="1"/>
    <col min="11776" max="11776" width="12" style="645"/>
    <col min="11777" max="11777" width="22.7109375" style="645" customWidth="1"/>
    <col min="11778" max="11778" width="13.5703125" style="645" customWidth="1"/>
    <col min="11779" max="11779" width="12.5703125" style="645" customWidth="1"/>
    <col min="11780" max="11780" width="11.140625" style="645" customWidth="1"/>
    <col min="11781" max="11781" width="13" style="645" customWidth="1"/>
    <col min="11782" max="11782" width="13.85546875" style="645" customWidth="1"/>
    <col min="11783" max="12016" width="9.140625" style="645" customWidth="1"/>
    <col min="12017" max="12017" width="17.7109375" style="645" customWidth="1"/>
    <col min="12018" max="12018" width="9.85546875" style="645" customWidth="1"/>
    <col min="12019" max="12019" width="10" style="645" customWidth="1"/>
    <col min="12020" max="12020" width="12.140625" style="645" customWidth="1"/>
    <col min="12021" max="12021" width="13.140625" style="645" customWidth="1"/>
    <col min="12022" max="12022" width="9.140625" style="645" customWidth="1"/>
    <col min="12023" max="12023" width="9.85546875" style="645" customWidth="1"/>
    <col min="12024" max="12024" width="11.42578125" style="645" customWidth="1"/>
    <col min="12025" max="12026" width="9.140625" style="645" customWidth="1"/>
    <col min="12027" max="12027" width="10.42578125" style="645" customWidth="1"/>
    <col min="12028" max="12028" width="7.85546875" style="645" customWidth="1"/>
    <col min="12029" max="12029" width="9.140625" style="645" customWidth="1"/>
    <col min="12030" max="12030" width="11.42578125" style="645" customWidth="1"/>
    <col min="12031" max="12031" width="9.140625" style="645" customWidth="1"/>
    <col min="12032" max="12032" width="12" style="645"/>
    <col min="12033" max="12033" width="22.7109375" style="645" customWidth="1"/>
    <col min="12034" max="12034" width="13.5703125" style="645" customWidth="1"/>
    <col min="12035" max="12035" width="12.5703125" style="645" customWidth="1"/>
    <col min="12036" max="12036" width="11.140625" style="645" customWidth="1"/>
    <col min="12037" max="12037" width="13" style="645" customWidth="1"/>
    <col min="12038" max="12038" width="13.85546875" style="645" customWidth="1"/>
    <col min="12039" max="12272" width="9.140625" style="645" customWidth="1"/>
    <col min="12273" max="12273" width="17.7109375" style="645" customWidth="1"/>
    <col min="12274" max="12274" width="9.85546875" style="645" customWidth="1"/>
    <col min="12275" max="12275" width="10" style="645" customWidth="1"/>
    <col min="12276" max="12276" width="12.140625" style="645" customWidth="1"/>
    <col min="12277" max="12277" width="13.140625" style="645" customWidth="1"/>
    <col min="12278" max="12278" width="9.140625" style="645" customWidth="1"/>
    <col min="12279" max="12279" width="9.85546875" style="645" customWidth="1"/>
    <col min="12280" max="12280" width="11.42578125" style="645" customWidth="1"/>
    <col min="12281" max="12282" width="9.140625" style="645" customWidth="1"/>
    <col min="12283" max="12283" width="10.42578125" style="645" customWidth="1"/>
    <col min="12284" max="12284" width="7.85546875" style="645" customWidth="1"/>
    <col min="12285" max="12285" width="9.140625" style="645" customWidth="1"/>
    <col min="12286" max="12286" width="11.42578125" style="645" customWidth="1"/>
    <col min="12287" max="12287" width="9.140625" style="645" customWidth="1"/>
    <col min="12288" max="12288" width="12" style="645"/>
    <col min="12289" max="12289" width="22.7109375" style="645" customWidth="1"/>
    <col min="12290" max="12290" width="13.5703125" style="645" customWidth="1"/>
    <col min="12291" max="12291" width="12.5703125" style="645" customWidth="1"/>
    <col min="12292" max="12292" width="11.140625" style="645" customWidth="1"/>
    <col min="12293" max="12293" width="13" style="645" customWidth="1"/>
    <col min="12294" max="12294" width="13.85546875" style="645" customWidth="1"/>
    <col min="12295" max="12528" width="9.140625" style="645" customWidth="1"/>
    <col min="12529" max="12529" width="17.7109375" style="645" customWidth="1"/>
    <col min="12530" max="12530" width="9.85546875" style="645" customWidth="1"/>
    <col min="12531" max="12531" width="10" style="645" customWidth="1"/>
    <col min="12532" max="12532" width="12.140625" style="645" customWidth="1"/>
    <col min="12533" max="12533" width="13.140625" style="645" customWidth="1"/>
    <col min="12534" max="12534" width="9.140625" style="645" customWidth="1"/>
    <col min="12535" max="12535" width="9.85546875" style="645" customWidth="1"/>
    <col min="12536" max="12536" width="11.42578125" style="645" customWidth="1"/>
    <col min="12537" max="12538" width="9.140625" style="645" customWidth="1"/>
    <col min="12539" max="12539" width="10.42578125" style="645" customWidth="1"/>
    <col min="12540" max="12540" width="7.85546875" style="645" customWidth="1"/>
    <col min="12541" max="12541" width="9.140625" style="645" customWidth="1"/>
    <col min="12542" max="12542" width="11.42578125" style="645" customWidth="1"/>
    <col min="12543" max="12543" width="9.140625" style="645" customWidth="1"/>
    <col min="12544" max="12544" width="12" style="645"/>
    <col min="12545" max="12545" width="22.7109375" style="645" customWidth="1"/>
    <col min="12546" max="12546" width="13.5703125" style="645" customWidth="1"/>
    <col min="12547" max="12547" width="12.5703125" style="645" customWidth="1"/>
    <col min="12548" max="12548" width="11.140625" style="645" customWidth="1"/>
    <col min="12549" max="12549" width="13" style="645" customWidth="1"/>
    <col min="12550" max="12550" width="13.85546875" style="645" customWidth="1"/>
    <col min="12551" max="12784" width="9.140625" style="645" customWidth="1"/>
    <col min="12785" max="12785" width="17.7109375" style="645" customWidth="1"/>
    <col min="12786" max="12786" width="9.85546875" style="645" customWidth="1"/>
    <col min="12787" max="12787" width="10" style="645" customWidth="1"/>
    <col min="12788" max="12788" width="12.140625" style="645" customWidth="1"/>
    <col min="12789" max="12789" width="13.140625" style="645" customWidth="1"/>
    <col min="12790" max="12790" width="9.140625" style="645" customWidth="1"/>
    <col min="12791" max="12791" width="9.85546875" style="645" customWidth="1"/>
    <col min="12792" max="12792" width="11.42578125" style="645" customWidth="1"/>
    <col min="12793" max="12794" width="9.140625" style="645" customWidth="1"/>
    <col min="12795" max="12795" width="10.42578125" style="645" customWidth="1"/>
    <col min="12796" max="12796" width="7.85546875" style="645" customWidth="1"/>
    <col min="12797" max="12797" width="9.140625" style="645" customWidth="1"/>
    <col min="12798" max="12798" width="11.42578125" style="645" customWidth="1"/>
    <col min="12799" max="12799" width="9.140625" style="645" customWidth="1"/>
    <col min="12800" max="12800" width="12" style="645"/>
    <col min="12801" max="12801" width="22.7109375" style="645" customWidth="1"/>
    <col min="12802" max="12802" width="13.5703125" style="645" customWidth="1"/>
    <col min="12803" max="12803" width="12.5703125" style="645" customWidth="1"/>
    <col min="12804" max="12804" width="11.140625" style="645" customWidth="1"/>
    <col min="12805" max="12805" width="13" style="645" customWidth="1"/>
    <col min="12806" max="12806" width="13.85546875" style="645" customWidth="1"/>
    <col min="12807" max="13040" width="9.140625" style="645" customWidth="1"/>
    <col min="13041" max="13041" width="17.7109375" style="645" customWidth="1"/>
    <col min="13042" max="13042" width="9.85546875" style="645" customWidth="1"/>
    <col min="13043" max="13043" width="10" style="645" customWidth="1"/>
    <col min="13044" max="13044" width="12.140625" style="645" customWidth="1"/>
    <col min="13045" max="13045" width="13.140625" style="645" customWidth="1"/>
    <col min="13046" max="13046" width="9.140625" style="645" customWidth="1"/>
    <col min="13047" max="13047" width="9.85546875" style="645" customWidth="1"/>
    <col min="13048" max="13048" width="11.42578125" style="645" customWidth="1"/>
    <col min="13049" max="13050" width="9.140625" style="645" customWidth="1"/>
    <col min="13051" max="13051" width="10.42578125" style="645" customWidth="1"/>
    <col min="13052" max="13052" width="7.85546875" style="645" customWidth="1"/>
    <col min="13053" max="13053" width="9.140625" style="645" customWidth="1"/>
    <col min="13054" max="13054" width="11.42578125" style="645" customWidth="1"/>
    <col min="13055" max="13055" width="9.140625" style="645" customWidth="1"/>
    <col min="13056" max="13056" width="12" style="645"/>
    <col min="13057" max="13057" width="22.7109375" style="645" customWidth="1"/>
    <col min="13058" max="13058" width="13.5703125" style="645" customWidth="1"/>
    <col min="13059" max="13059" width="12.5703125" style="645" customWidth="1"/>
    <col min="13060" max="13060" width="11.140625" style="645" customWidth="1"/>
    <col min="13061" max="13061" width="13" style="645" customWidth="1"/>
    <col min="13062" max="13062" width="13.85546875" style="645" customWidth="1"/>
    <col min="13063" max="13296" width="9.140625" style="645" customWidth="1"/>
    <col min="13297" max="13297" width="17.7109375" style="645" customWidth="1"/>
    <col min="13298" max="13298" width="9.85546875" style="645" customWidth="1"/>
    <col min="13299" max="13299" width="10" style="645" customWidth="1"/>
    <col min="13300" max="13300" width="12.140625" style="645" customWidth="1"/>
    <col min="13301" max="13301" width="13.140625" style="645" customWidth="1"/>
    <col min="13302" max="13302" width="9.140625" style="645" customWidth="1"/>
    <col min="13303" max="13303" width="9.85546875" style="645" customWidth="1"/>
    <col min="13304" max="13304" width="11.42578125" style="645" customWidth="1"/>
    <col min="13305" max="13306" width="9.140625" style="645" customWidth="1"/>
    <col min="13307" max="13307" width="10.42578125" style="645" customWidth="1"/>
    <col min="13308" max="13308" width="7.85546875" style="645" customWidth="1"/>
    <col min="13309" max="13309" width="9.140625" style="645" customWidth="1"/>
    <col min="13310" max="13310" width="11.42578125" style="645" customWidth="1"/>
    <col min="13311" max="13311" width="9.140625" style="645" customWidth="1"/>
    <col min="13312" max="13312" width="12" style="645"/>
    <col min="13313" max="13313" width="22.7109375" style="645" customWidth="1"/>
    <col min="13314" max="13314" width="13.5703125" style="645" customWidth="1"/>
    <col min="13315" max="13315" width="12.5703125" style="645" customWidth="1"/>
    <col min="13316" max="13316" width="11.140625" style="645" customWidth="1"/>
    <col min="13317" max="13317" width="13" style="645" customWidth="1"/>
    <col min="13318" max="13318" width="13.85546875" style="645" customWidth="1"/>
    <col min="13319" max="13552" width="9.140625" style="645" customWidth="1"/>
    <col min="13553" max="13553" width="17.7109375" style="645" customWidth="1"/>
    <col min="13554" max="13554" width="9.85546875" style="645" customWidth="1"/>
    <col min="13555" max="13555" width="10" style="645" customWidth="1"/>
    <col min="13556" max="13556" width="12.140625" style="645" customWidth="1"/>
    <col min="13557" max="13557" width="13.140625" style="645" customWidth="1"/>
    <col min="13558" max="13558" width="9.140625" style="645" customWidth="1"/>
    <col min="13559" max="13559" width="9.85546875" style="645" customWidth="1"/>
    <col min="13560" max="13560" width="11.42578125" style="645" customWidth="1"/>
    <col min="13561" max="13562" width="9.140625" style="645" customWidth="1"/>
    <col min="13563" max="13563" width="10.42578125" style="645" customWidth="1"/>
    <col min="13564" max="13564" width="7.85546875" style="645" customWidth="1"/>
    <col min="13565" max="13565" width="9.140625" style="645" customWidth="1"/>
    <col min="13566" max="13566" width="11.42578125" style="645" customWidth="1"/>
    <col min="13567" max="13567" width="9.140625" style="645" customWidth="1"/>
    <col min="13568" max="13568" width="12" style="645"/>
    <col min="13569" max="13569" width="22.7109375" style="645" customWidth="1"/>
    <col min="13570" max="13570" width="13.5703125" style="645" customWidth="1"/>
    <col min="13571" max="13571" width="12.5703125" style="645" customWidth="1"/>
    <col min="13572" max="13572" width="11.140625" style="645" customWidth="1"/>
    <col min="13573" max="13573" width="13" style="645" customWidth="1"/>
    <col min="13574" max="13574" width="13.85546875" style="645" customWidth="1"/>
    <col min="13575" max="13808" width="9.140625" style="645" customWidth="1"/>
    <col min="13809" max="13809" width="17.7109375" style="645" customWidth="1"/>
    <col min="13810" max="13810" width="9.85546875" style="645" customWidth="1"/>
    <col min="13811" max="13811" width="10" style="645" customWidth="1"/>
    <col min="13812" max="13812" width="12.140625" style="645" customWidth="1"/>
    <col min="13813" max="13813" width="13.140625" style="645" customWidth="1"/>
    <col min="13814" max="13814" width="9.140625" style="645" customWidth="1"/>
    <col min="13815" max="13815" width="9.85546875" style="645" customWidth="1"/>
    <col min="13816" max="13816" width="11.42578125" style="645" customWidth="1"/>
    <col min="13817" max="13818" width="9.140625" style="645" customWidth="1"/>
    <col min="13819" max="13819" width="10.42578125" style="645" customWidth="1"/>
    <col min="13820" max="13820" width="7.85546875" style="645" customWidth="1"/>
    <col min="13821" max="13821" width="9.140625" style="645" customWidth="1"/>
    <col min="13822" max="13822" width="11.42578125" style="645" customWidth="1"/>
    <col min="13823" max="13823" width="9.140625" style="645" customWidth="1"/>
    <col min="13824" max="13824" width="12" style="645"/>
    <col min="13825" max="13825" width="22.7109375" style="645" customWidth="1"/>
    <col min="13826" max="13826" width="13.5703125" style="645" customWidth="1"/>
    <col min="13827" max="13827" width="12.5703125" style="645" customWidth="1"/>
    <col min="13828" max="13828" width="11.140625" style="645" customWidth="1"/>
    <col min="13829" max="13829" width="13" style="645" customWidth="1"/>
    <col min="13830" max="13830" width="13.85546875" style="645" customWidth="1"/>
    <col min="13831" max="14064" width="9.140625" style="645" customWidth="1"/>
    <col min="14065" max="14065" width="17.7109375" style="645" customWidth="1"/>
    <col min="14066" max="14066" width="9.85546875" style="645" customWidth="1"/>
    <col min="14067" max="14067" width="10" style="645" customWidth="1"/>
    <col min="14068" max="14068" width="12.140625" style="645" customWidth="1"/>
    <col min="14069" max="14069" width="13.140625" style="645" customWidth="1"/>
    <col min="14070" max="14070" width="9.140625" style="645" customWidth="1"/>
    <col min="14071" max="14071" width="9.85546875" style="645" customWidth="1"/>
    <col min="14072" max="14072" width="11.42578125" style="645" customWidth="1"/>
    <col min="14073" max="14074" width="9.140625" style="645" customWidth="1"/>
    <col min="14075" max="14075" width="10.42578125" style="645" customWidth="1"/>
    <col min="14076" max="14076" width="7.85546875" style="645" customWidth="1"/>
    <col min="14077" max="14077" width="9.140625" style="645" customWidth="1"/>
    <col min="14078" max="14078" width="11.42578125" style="645" customWidth="1"/>
    <col min="14079" max="14079" width="9.140625" style="645" customWidth="1"/>
    <col min="14080" max="14080" width="12" style="645"/>
    <col min="14081" max="14081" width="22.7109375" style="645" customWidth="1"/>
    <col min="14082" max="14082" width="13.5703125" style="645" customWidth="1"/>
    <col min="14083" max="14083" width="12.5703125" style="645" customWidth="1"/>
    <col min="14084" max="14084" width="11.140625" style="645" customWidth="1"/>
    <col min="14085" max="14085" width="13" style="645" customWidth="1"/>
    <col min="14086" max="14086" width="13.85546875" style="645" customWidth="1"/>
    <col min="14087" max="14320" width="9.140625" style="645" customWidth="1"/>
    <col min="14321" max="14321" width="17.7109375" style="645" customWidth="1"/>
    <col min="14322" max="14322" width="9.85546875" style="645" customWidth="1"/>
    <col min="14323" max="14323" width="10" style="645" customWidth="1"/>
    <col min="14324" max="14324" width="12.140625" style="645" customWidth="1"/>
    <col min="14325" max="14325" width="13.140625" style="645" customWidth="1"/>
    <col min="14326" max="14326" width="9.140625" style="645" customWidth="1"/>
    <col min="14327" max="14327" width="9.85546875" style="645" customWidth="1"/>
    <col min="14328" max="14328" width="11.42578125" style="645" customWidth="1"/>
    <col min="14329" max="14330" width="9.140625" style="645" customWidth="1"/>
    <col min="14331" max="14331" width="10.42578125" style="645" customWidth="1"/>
    <col min="14332" max="14332" width="7.85546875" style="645" customWidth="1"/>
    <col min="14333" max="14333" width="9.140625" style="645" customWidth="1"/>
    <col min="14334" max="14334" width="11.42578125" style="645" customWidth="1"/>
    <col min="14335" max="14335" width="9.140625" style="645" customWidth="1"/>
    <col min="14336" max="14336" width="12" style="645"/>
    <col min="14337" max="14337" width="22.7109375" style="645" customWidth="1"/>
    <col min="14338" max="14338" width="13.5703125" style="645" customWidth="1"/>
    <col min="14339" max="14339" width="12.5703125" style="645" customWidth="1"/>
    <col min="14340" max="14340" width="11.140625" style="645" customWidth="1"/>
    <col min="14341" max="14341" width="13" style="645" customWidth="1"/>
    <col min="14342" max="14342" width="13.85546875" style="645" customWidth="1"/>
    <col min="14343" max="14576" width="9.140625" style="645" customWidth="1"/>
    <col min="14577" max="14577" width="17.7109375" style="645" customWidth="1"/>
    <col min="14578" max="14578" width="9.85546875" style="645" customWidth="1"/>
    <col min="14579" max="14579" width="10" style="645" customWidth="1"/>
    <col min="14580" max="14580" width="12.140625" style="645" customWidth="1"/>
    <col min="14581" max="14581" width="13.140625" style="645" customWidth="1"/>
    <col min="14582" max="14582" width="9.140625" style="645" customWidth="1"/>
    <col min="14583" max="14583" width="9.85546875" style="645" customWidth="1"/>
    <col min="14584" max="14584" width="11.42578125" style="645" customWidth="1"/>
    <col min="14585" max="14586" width="9.140625" style="645" customWidth="1"/>
    <col min="14587" max="14587" width="10.42578125" style="645" customWidth="1"/>
    <col min="14588" max="14588" width="7.85546875" style="645" customWidth="1"/>
    <col min="14589" max="14589" width="9.140625" style="645" customWidth="1"/>
    <col min="14590" max="14590" width="11.42578125" style="645" customWidth="1"/>
    <col min="14591" max="14591" width="9.140625" style="645" customWidth="1"/>
    <col min="14592" max="14592" width="12" style="645"/>
    <col min="14593" max="14593" width="22.7109375" style="645" customWidth="1"/>
    <col min="14594" max="14594" width="13.5703125" style="645" customWidth="1"/>
    <col min="14595" max="14595" width="12.5703125" style="645" customWidth="1"/>
    <col min="14596" max="14596" width="11.140625" style="645" customWidth="1"/>
    <col min="14597" max="14597" width="13" style="645" customWidth="1"/>
    <col min="14598" max="14598" width="13.85546875" style="645" customWidth="1"/>
    <col min="14599" max="14832" width="9.140625" style="645" customWidth="1"/>
    <col min="14833" max="14833" width="17.7109375" style="645" customWidth="1"/>
    <col min="14834" max="14834" width="9.85546875" style="645" customWidth="1"/>
    <col min="14835" max="14835" width="10" style="645" customWidth="1"/>
    <col min="14836" max="14836" width="12.140625" style="645" customWidth="1"/>
    <col min="14837" max="14837" width="13.140625" style="645" customWidth="1"/>
    <col min="14838" max="14838" width="9.140625" style="645" customWidth="1"/>
    <col min="14839" max="14839" width="9.85546875" style="645" customWidth="1"/>
    <col min="14840" max="14840" width="11.42578125" style="645" customWidth="1"/>
    <col min="14841" max="14842" width="9.140625" style="645" customWidth="1"/>
    <col min="14843" max="14843" width="10.42578125" style="645" customWidth="1"/>
    <col min="14844" max="14844" width="7.85546875" style="645" customWidth="1"/>
    <col min="14845" max="14845" width="9.140625" style="645" customWidth="1"/>
    <col min="14846" max="14846" width="11.42578125" style="645" customWidth="1"/>
    <col min="14847" max="14847" width="9.140625" style="645" customWidth="1"/>
    <col min="14848" max="14848" width="12" style="645"/>
    <col min="14849" max="14849" width="22.7109375" style="645" customWidth="1"/>
    <col min="14850" max="14850" width="13.5703125" style="645" customWidth="1"/>
    <col min="14851" max="14851" width="12.5703125" style="645" customWidth="1"/>
    <col min="14852" max="14852" width="11.140625" style="645" customWidth="1"/>
    <col min="14853" max="14853" width="13" style="645" customWidth="1"/>
    <col min="14854" max="14854" width="13.85546875" style="645" customWidth="1"/>
    <col min="14855" max="15088" width="9.140625" style="645" customWidth="1"/>
    <col min="15089" max="15089" width="17.7109375" style="645" customWidth="1"/>
    <col min="15090" max="15090" width="9.85546875" style="645" customWidth="1"/>
    <col min="15091" max="15091" width="10" style="645" customWidth="1"/>
    <col min="15092" max="15092" width="12.140625" style="645" customWidth="1"/>
    <col min="15093" max="15093" width="13.140625" style="645" customWidth="1"/>
    <col min="15094" max="15094" width="9.140625" style="645" customWidth="1"/>
    <col min="15095" max="15095" width="9.85546875" style="645" customWidth="1"/>
    <col min="15096" max="15096" width="11.42578125" style="645" customWidth="1"/>
    <col min="15097" max="15098" width="9.140625" style="645" customWidth="1"/>
    <col min="15099" max="15099" width="10.42578125" style="645" customWidth="1"/>
    <col min="15100" max="15100" width="7.85546875" style="645" customWidth="1"/>
    <col min="15101" max="15101" width="9.140625" style="645" customWidth="1"/>
    <col min="15102" max="15102" width="11.42578125" style="645" customWidth="1"/>
    <col min="15103" max="15103" width="9.140625" style="645" customWidth="1"/>
    <col min="15104" max="15104" width="12" style="645"/>
    <col min="15105" max="15105" width="22.7109375" style="645" customWidth="1"/>
    <col min="15106" max="15106" width="13.5703125" style="645" customWidth="1"/>
    <col min="15107" max="15107" width="12.5703125" style="645" customWidth="1"/>
    <col min="15108" max="15108" width="11.140625" style="645" customWidth="1"/>
    <col min="15109" max="15109" width="13" style="645" customWidth="1"/>
    <col min="15110" max="15110" width="13.85546875" style="645" customWidth="1"/>
    <col min="15111" max="15344" width="9.140625" style="645" customWidth="1"/>
    <col min="15345" max="15345" width="17.7109375" style="645" customWidth="1"/>
    <col min="15346" max="15346" width="9.85546875" style="645" customWidth="1"/>
    <col min="15347" max="15347" width="10" style="645" customWidth="1"/>
    <col min="15348" max="15348" width="12.140625" style="645" customWidth="1"/>
    <col min="15349" max="15349" width="13.140625" style="645" customWidth="1"/>
    <col min="15350" max="15350" width="9.140625" style="645" customWidth="1"/>
    <col min="15351" max="15351" width="9.85546875" style="645" customWidth="1"/>
    <col min="15352" max="15352" width="11.42578125" style="645" customWidth="1"/>
    <col min="15353" max="15354" width="9.140625" style="645" customWidth="1"/>
    <col min="15355" max="15355" width="10.42578125" style="645" customWidth="1"/>
    <col min="15356" max="15356" width="7.85546875" style="645" customWidth="1"/>
    <col min="15357" max="15357" width="9.140625" style="645" customWidth="1"/>
    <col min="15358" max="15358" width="11.42578125" style="645" customWidth="1"/>
    <col min="15359" max="15359" width="9.140625" style="645" customWidth="1"/>
    <col min="15360" max="15360" width="12" style="645"/>
    <col min="15361" max="15361" width="22.7109375" style="645" customWidth="1"/>
    <col min="15362" max="15362" width="13.5703125" style="645" customWidth="1"/>
    <col min="15363" max="15363" width="12.5703125" style="645" customWidth="1"/>
    <col min="15364" max="15364" width="11.140625" style="645" customWidth="1"/>
    <col min="15365" max="15365" width="13" style="645" customWidth="1"/>
    <col min="15366" max="15366" width="13.85546875" style="645" customWidth="1"/>
    <col min="15367" max="15600" width="9.140625" style="645" customWidth="1"/>
    <col min="15601" max="15601" width="17.7109375" style="645" customWidth="1"/>
    <col min="15602" max="15602" width="9.85546875" style="645" customWidth="1"/>
    <col min="15603" max="15603" width="10" style="645" customWidth="1"/>
    <col min="15604" max="15604" width="12.140625" style="645" customWidth="1"/>
    <col min="15605" max="15605" width="13.140625" style="645" customWidth="1"/>
    <col min="15606" max="15606" width="9.140625" style="645" customWidth="1"/>
    <col min="15607" max="15607" width="9.85546875" style="645" customWidth="1"/>
    <col min="15608" max="15608" width="11.42578125" style="645" customWidth="1"/>
    <col min="15609" max="15610" width="9.140625" style="645" customWidth="1"/>
    <col min="15611" max="15611" width="10.42578125" style="645" customWidth="1"/>
    <col min="15612" max="15612" width="7.85546875" style="645" customWidth="1"/>
    <col min="15613" max="15613" width="9.140625" style="645" customWidth="1"/>
    <col min="15614" max="15614" width="11.42578125" style="645" customWidth="1"/>
    <col min="15615" max="15615" width="9.140625" style="645" customWidth="1"/>
    <col min="15616" max="15616" width="12" style="645"/>
    <col min="15617" max="15617" width="22.7109375" style="645" customWidth="1"/>
    <col min="15618" max="15618" width="13.5703125" style="645" customWidth="1"/>
    <col min="15619" max="15619" width="12.5703125" style="645" customWidth="1"/>
    <col min="15620" max="15620" width="11.140625" style="645" customWidth="1"/>
    <col min="15621" max="15621" width="13" style="645" customWidth="1"/>
    <col min="15622" max="15622" width="13.85546875" style="645" customWidth="1"/>
    <col min="15623" max="15856" width="9.140625" style="645" customWidth="1"/>
    <col min="15857" max="15857" width="17.7109375" style="645" customWidth="1"/>
    <col min="15858" max="15858" width="9.85546875" style="645" customWidth="1"/>
    <col min="15859" max="15859" width="10" style="645" customWidth="1"/>
    <col min="15860" max="15860" width="12.140625" style="645" customWidth="1"/>
    <col min="15861" max="15861" width="13.140625" style="645" customWidth="1"/>
    <col min="15862" max="15862" width="9.140625" style="645" customWidth="1"/>
    <col min="15863" max="15863" width="9.85546875" style="645" customWidth="1"/>
    <col min="15864" max="15864" width="11.42578125" style="645" customWidth="1"/>
    <col min="15865" max="15866" width="9.140625" style="645" customWidth="1"/>
    <col min="15867" max="15867" width="10.42578125" style="645" customWidth="1"/>
    <col min="15868" max="15868" width="7.85546875" style="645" customWidth="1"/>
    <col min="15869" max="15869" width="9.140625" style="645" customWidth="1"/>
    <col min="15870" max="15870" width="11.42578125" style="645" customWidth="1"/>
    <col min="15871" max="15871" width="9.140625" style="645" customWidth="1"/>
    <col min="15872" max="15872" width="12" style="645"/>
    <col min="15873" max="15873" width="22.7109375" style="645" customWidth="1"/>
    <col min="15874" max="15874" width="13.5703125" style="645" customWidth="1"/>
    <col min="15875" max="15875" width="12.5703125" style="645" customWidth="1"/>
    <col min="15876" max="15876" width="11.140625" style="645" customWidth="1"/>
    <col min="15877" max="15877" width="13" style="645" customWidth="1"/>
    <col min="15878" max="15878" width="13.85546875" style="645" customWidth="1"/>
    <col min="15879" max="16112" width="9.140625" style="645" customWidth="1"/>
    <col min="16113" max="16113" width="17.7109375" style="645" customWidth="1"/>
    <col min="16114" max="16114" width="9.85546875" style="645" customWidth="1"/>
    <col min="16115" max="16115" width="10" style="645" customWidth="1"/>
    <col min="16116" max="16116" width="12.140625" style="645" customWidth="1"/>
    <col min="16117" max="16117" width="13.140625" style="645" customWidth="1"/>
    <col min="16118" max="16118" width="9.140625" style="645" customWidth="1"/>
    <col min="16119" max="16119" width="9.85546875" style="645" customWidth="1"/>
    <col min="16120" max="16120" width="11.42578125" style="645" customWidth="1"/>
    <col min="16121" max="16122" width="9.140625" style="645" customWidth="1"/>
    <col min="16123" max="16123" width="10.42578125" style="645" customWidth="1"/>
    <col min="16124" max="16124" width="7.85546875" style="645" customWidth="1"/>
    <col min="16125" max="16125" width="9.140625" style="645" customWidth="1"/>
    <col min="16126" max="16126" width="11.42578125" style="645" customWidth="1"/>
    <col min="16127" max="16127" width="9.140625" style="645" customWidth="1"/>
    <col min="16128" max="16128" width="12" style="645"/>
    <col min="16129" max="16129" width="22.7109375" style="645" customWidth="1"/>
    <col min="16130" max="16130" width="13.5703125" style="645" customWidth="1"/>
    <col min="16131" max="16131" width="12.5703125" style="645" customWidth="1"/>
    <col min="16132" max="16132" width="11.140625" style="645" customWidth="1"/>
    <col min="16133" max="16133" width="13" style="645" customWidth="1"/>
    <col min="16134" max="16134" width="13.85546875" style="645" customWidth="1"/>
    <col min="16135" max="16368" width="9.140625" style="645" customWidth="1"/>
    <col min="16369" max="16369" width="17.7109375" style="645" customWidth="1"/>
    <col min="16370" max="16370" width="9.85546875" style="645" customWidth="1"/>
    <col min="16371" max="16371" width="10" style="645" customWidth="1"/>
    <col min="16372" max="16372" width="12.140625" style="645" customWidth="1"/>
    <col min="16373" max="16373" width="13.140625" style="645" customWidth="1"/>
    <col min="16374" max="16374" width="9.140625" style="645" customWidth="1"/>
    <col min="16375" max="16375" width="9.85546875" style="645" customWidth="1"/>
    <col min="16376" max="16376" width="11.42578125" style="645" customWidth="1"/>
    <col min="16377" max="16378" width="9.140625" style="645" customWidth="1"/>
    <col min="16379" max="16379" width="10.42578125" style="645" customWidth="1"/>
    <col min="16380" max="16380" width="7.85546875" style="645" customWidth="1"/>
    <col min="16381" max="16381" width="9.140625" style="645" customWidth="1"/>
    <col min="16382" max="16382" width="11.42578125" style="645" customWidth="1"/>
    <col min="16383" max="16383" width="9.140625" style="645" customWidth="1"/>
    <col min="16384" max="16384" width="12" style="645"/>
  </cols>
  <sheetData>
    <row r="1" spans="1:6" s="641" customFormat="1" ht="63" customHeight="1">
      <c r="A1" s="1095" t="s">
        <v>1278</v>
      </c>
      <c r="B1" s="1095"/>
      <c r="C1" s="1095"/>
      <c r="D1" s="1095"/>
      <c r="E1" s="1095"/>
      <c r="F1" s="1095"/>
    </row>
    <row r="2" spans="1:6" s="641" customFormat="1" ht="12" customHeight="1">
      <c r="A2" s="642"/>
    </row>
    <row r="3" spans="1:6" s="642" customFormat="1" ht="22.5" customHeight="1">
      <c r="A3" s="1092" t="s">
        <v>1279</v>
      </c>
      <c r="B3" s="1092"/>
      <c r="C3" s="1092"/>
      <c r="D3" s="1092"/>
      <c r="E3" s="1092"/>
      <c r="F3" s="1092"/>
    </row>
    <row r="4" spans="1:6" s="643" customFormat="1" ht="21" customHeight="1">
      <c r="A4" s="1087" t="s">
        <v>270</v>
      </c>
      <c r="B4" s="1088" t="s">
        <v>1240</v>
      </c>
      <c r="C4" s="1088"/>
      <c r="D4" s="1088"/>
      <c r="E4" s="1088"/>
      <c r="F4" s="1088"/>
    </row>
    <row r="5" spans="1:6" s="643" customFormat="1" ht="18" customHeight="1">
      <c r="A5" s="1087"/>
      <c r="B5" s="1089" t="s">
        <v>1051</v>
      </c>
      <c r="C5" s="1090" t="s">
        <v>1242</v>
      </c>
      <c r="D5" s="1090"/>
      <c r="E5" s="1090"/>
      <c r="F5" s="1090"/>
    </row>
    <row r="6" spans="1:6" s="643" customFormat="1" ht="12.75" customHeight="1">
      <c r="A6" s="1087"/>
      <c r="B6" s="1089"/>
      <c r="C6" s="1090" t="s">
        <v>1243</v>
      </c>
      <c r="D6" s="1091" t="s">
        <v>1244</v>
      </c>
      <c r="E6" s="1090" t="s">
        <v>31</v>
      </c>
      <c r="F6" s="1090"/>
    </row>
    <row r="7" spans="1:6" s="643" customFormat="1" ht="33" customHeight="1">
      <c r="A7" s="1087"/>
      <c r="B7" s="1089"/>
      <c r="C7" s="1090"/>
      <c r="D7" s="1091"/>
      <c r="E7" s="644" t="s">
        <v>1245</v>
      </c>
      <c r="F7" s="644" t="s">
        <v>1246</v>
      </c>
    </row>
    <row r="8" spans="1:6" ht="15.75">
      <c r="A8" s="1084" t="s">
        <v>1247</v>
      </c>
      <c r="B8" s="1084"/>
      <c r="C8" s="1084"/>
      <c r="D8" s="1084"/>
      <c r="E8" s="1084"/>
      <c r="F8" s="1084"/>
    </row>
    <row r="9" spans="1:6" ht="15.75">
      <c r="A9" s="646" t="s">
        <v>1248</v>
      </c>
      <c r="B9" s="647">
        <v>190756</v>
      </c>
      <c r="C9" s="648">
        <v>39442</v>
      </c>
      <c r="D9" s="648">
        <v>151314</v>
      </c>
      <c r="E9" s="648">
        <v>118668</v>
      </c>
      <c r="F9" s="648">
        <v>32646</v>
      </c>
    </row>
    <row r="10" spans="1:6" ht="15.75">
      <c r="A10" s="646" t="s">
        <v>1249</v>
      </c>
      <c r="B10" s="647">
        <v>250690</v>
      </c>
      <c r="C10" s="648">
        <v>43726</v>
      </c>
      <c r="D10" s="648">
        <v>206964</v>
      </c>
      <c r="E10" s="648">
        <v>157806</v>
      </c>
      <c r="F10" s="648">
        <v>49158</v>
      </c>
    </row>
    <row r="11" spans="1:6" ht="15.75">
      <c r="A11" s="649" t="s">
        <v>1250</v>
      </c>
      <c r="B11" s="647">
        <v>252082</v>
      </c>
      <c r="C11" s="648">
        <v>43114</v>
      </c>
      <c r="D11" s="648">
        <v>208968</v>
      </c>
      <c r="E11" s="648">
        <v>151374</v>
      </c>
      <c r="F11" s="648">
        <v>57594</v>
      </c>
    </row>
    <row r="12" spans="1:6" ht="15.75" hidden="1" customHeight="1">
      <c r="A12" s="1084" t="s">
        <v>1251</v>
      </c>
      <c r="B12" s="1084"/>
      <c r="C12" s="1084"/>
      <c r="D12" s="1084"/>
      <c r="E12" s="1084"/>
      <c r="F12" s="1084"/>
    </row>
    <row r="13" spans="1:6" ht="15.75" hidden="1">
      <c r="A13" s="646" t="s">
        <v>1248</v>
      </c>
      <c r="B13" s="647">
        <v>76175</v>
      </c>
      <c r="C13" s="648">
        <v>29816</v>
      </c>
      <c r="D13" s="648">
        <v>46359</v>
      </c>
      <c r="E13" s="648">
        <v>36358</v>
      </c>
      <c r="F13" s="648">
        <v>10001</v>
      </c>
    </row>
    <row r="14" spans="1:6" ht="15.75" hidden="1">
      <c r="A14" s="646" t="s">
        <v>1249</v>
      </c>
      <c r="B14" s="647">
        <v>94167</v>
      </c>
      <c r="C14" s="648">
        <v>30758</v>
      </c>
      <c r="D14" s="648">
        <v>63409</v>
      </c>
      <c r="E14" s="648">
        <v>48347</v>
      </c>
      <c r="F14" s="648">
        <v>15062</v>
      </c>
    </row>
    <row r="15" spans="1:6" ht="15.75" hidden="1">
      <c r="A15" s="649" t="s">
        <v>1250</v>
      </c>
      <c r="B15" s="647">
        <v>94546</v>
      </c>
      <c r="C15" s="648">
        <v>30522</v>
      </c>
      <c r="D15" s="648">
        <v>64024</v>
      </c>
      <c r="E15" s="648">
        <v>46377</v>
      </c>
      <c r="F15" s="648">
        <v>17647</v>
      </c>
    </row>
    <row r="16" spans="1:6" ht="15.75" hidden="1" customHeight="1">
      <c r="A16" s="1085" t="s">
        <v>1252</v>
      </c>
      <c r="B16" s="1086"/>
      <c r="C16" s="1086"/>
      <c r="D16" s="1086"/>
      <c r="E16" s="1086"/>
      <c r="F16" s="1086"/>
    </row>
    <row r="17" spans="1:6" ht="15.75" hidden="1">
      <c r="A17" s="646" t="s">
        <v>1248</v>
      </c>
      <c r="B17" s="647">
        <v>86669</v>
      </c>
      <c r="C17" s="648">
        <v>30375</v>
      </c>
      <c r="D17" s="648">
        <v>56294</v>
      </c>
      <c r="E17" s="648">
        <v>44149</v>
      </c>
      <c r="F17" s="648">
        <v>12145</v>
      </c>
    </row>
    <row r="18" spans="1:6" ht="20.25" hidden="1" customHeight="1">
      <c r="A18" s="646" t="s">
        <v>1249</v>
      </c>
      <c r="B18" s="647">
        <v>108463</v>
      </c>
      <c r="C18" s="648">
        <v>31466</v>
      </c>
      <c r="D18" s="648">
        <v>76997</v>
      </c>
      <c r="E18" s="648">
        <v>58707</v>
      </c>
      <c r="F18" s="648">
        <v>18290</v>
      </c>
    </row>
    <row r="19" spans="1:6" ht="17.25" hidden="1" customHeight="1">
      <c r="A19" s="649" t="s">
        <v>1250</v>
      </c>
      <c r="B19" s="647">
        <v>108897</v>
      </c>
      <c r="C19" s="648">
        <v>31154</v>
      </c>
      <c r="D19" s="648">
        <v>77743</v>
      </c>
      <c r="E19" s="648">
        <v>56315</v>
      </c>
      <c r="F19" s="648">
        <v>21428</v>
      </c>
    </row>
    <row r="20" spans="1:6" s="651" customFormat="1" ht="16.5" customHeight="1">
      <c r="A20" s="650"/>
      <c r="D20" s="652"/>
      <c r="E20" s="652"/>
      <c r="F20" s="652"/>
    </row>
    <row r="21" spans="1:6" s="642" customFormat="1" ht="30.75" customHeight="1">
      <c r="A21" s="1094" t="s">
        <v>1280</v>
      </c>
      <c r="B21" s="1094"/>
      <c r="C21" s="1094"/>
      <c r="D21" s="1094"/>
      <c r="E21" s="1094"/>
      <c r="F21" s="1094"/>
    </row>
    <row r="22" spans="1:6" s="643" customFormat="1" ht="21" customHeight="1">
      <c r="A22" s="1087" t="s">
        <v>270</v>
      </c>
      <c r="B22" s="1088" t="s">
        <v>1240</v>
      </c>
      <c r="C22" s="1088"/>
      <c r="D22" s="1088"/>
      <c r="E22" s="1088"/>
      <c r="F22" s="1088"/>
    </row>
    <row r="23" spans="1:6" s="643" customFormat="1" ht="18" customHeight="1">
      <c r="A23" s="1087"/>
      <c r="B23" s="1089" t="s">
        <v>1051</v>
      </c>
      <c r="C23" s="1090" t="s">
        <v>1242</v>
      </c>
      <c r="D23" s="1090"/>
      <c r="E23" s="1090"/>
      <c r="F23" s="1090"/>
    </row>
    <row r="24" spans="1:6" s="643" customFormat="1" ht="12.75" customHeight="1">
      <c r="A24" s="1087"/>
      <c r="B24" s="1089"/>
      <c r="C24" s="1090" t="s">
        <v>1243</v>
      </c>
      <c r="D24" s="1091" t="s">
        <v>1244</v>
      </c>
      <c r="E24" s="1090" t="s">
        <v>31</v>
      </c>
      <c r="F24" s="1090"/>
    </row>
    <row r="25" spans="1:6" s="643" customFormat="1" ht="33" customHeight="1">
      <c r="A25" s="1087"/>
      <c r="B25" s="1089"/>
      <c r="C25" s="1090"/>
      <c r="D25" s="1091"/>
      <c r="E25" s="644" t="s">
        <v>1245</v>
      </c>
      <c r="F25" s="644" t="s">
        <v>1246</v>
      </c>
    </row>
    <row r="26" spans="1:6" ht="15.75">
      <c r="A26" s="1084" t="s">
        <v>1247</v>
      </c>
      <c r="B26" s="1084"/>
      <c r="C26" s="1084"/>
      <c r="D26" s="1084"/>
      <c r="E26" s="1084"/>
      <c r="F26" s="1084"/>
    </row>
    <row r="27" spans="1:6" ht="15.75">
      <c r="A27" s="646" t="s">
        <v>1248</v>
      </c>
      <c r="B27" s="647">
        <v>52076</v>
      </c>
      <c r="C27" s="648">
        <v>26857</v>
      </c>
      <c r="D27" s="648">
        <v>25219</v>
      </c>
      <c r="E27" s="648">
        <v>19778</v>
      </c>
      <c r="F27" s="648">
        <v>5441</v>
      </c>
    </row>
    <row r="28" spans="1:6" ht="15.75">
      <c r="A28" s="646" t="s">
        <v>1249</v>
      </c>
      <c r="B28" s="647">
        <v>62066</v>
      </c>
      <c r="C28" s="648">
        <v>27572</v>
      </c>
      <c r="D28" s="648">
        <v>34494</v>
      </c>
      <c r="E28" s="648">
        <v>26301</v>
      </c>
      <c r="F28" s="648">
        <v>8193</v>
      </c>
    </row>
    <row r="29" spans="1:6" ht="15.75">
      <c r="A29" s="649" t="s">
        <v>1250</v>
      </c>
      <c r="B29" s="647">
        <v>62297</v>
      </c>
      <c r="C29" s="648">
        <v>27469</v>
      </c>
      <c r="D29" s="648">
        <v>34828</v>
      </c>
      <c r="E29" s="648">
        <v>25229</v>
      </c>
      <c r="F29" s="648">
        <v>9599</v>
      </c>
    </row>
    <row r="30" spans="1:6" ht="15.75" hidden="1" customHeight="1">
      <c r="A30" s="1084" t="s">
        <v>1251</v>
      </c>
      <c r="B30" s="1084"/>
      <c r="C30" s="1084"/>
      <c r="D30" s="1084"/>
      <c r="E30" s="1084"/>
      <c r="F30" s="1084"/>
    </row>
    <row r="31" spans="1:6" ht="15.75" hidden="1">
      <c r="A31" s="646" t="s">
        <v>1248</v>
      </c>
      <c r="B31" s="647">
        <v>74375</v>
      </c>
      <c r="C31" s="648">
        <v>28016</v>
      </c>
      <c r="D31" s="648">
        <v>46359</v>
      </c>
      <c r="E31" s="648">
        <v>36358</v>
      </c>
      <c r="F31" s="648">
        <v>10001</v>
      </c>
    </row>
    <row r="32" spans="1:6" ht="15.75" hidden="1">
      <c r="A32" s="646" t="s">
        <v>1249</v>
      </c>
      <c r="B32" s="647">
        <v>92367</v>
      </c>
      <c r="C32" s="648">
        <v>28958</v>
      </c>
      <c r="D32" s="648">
        <v>63409</v>
      </c>
      <c r="E32" s="648">
        <v>48347</v>
      </c>
      <c r="F32" s="648">
        <v>15062</v>
      </c>
    </row>
    <row r="33" spans="1:6" ht="15.75" hidden="1">
      <c r="A33" s="649" t="s">
        <v>1250</v>
      </c>
      <c r="B33" s="647">
        <v>92746</v>
      </c>
      <c r="C33" s="648">
        <v>28722</v>
      </c>
      <c r="D33" s="648">
        <v>64024</v>
      </c>
      <c r="E33" s="648">
        <v>46377</v>
      </c>
      <c r="F33" s="648">
        <v>17647</v>
      </c>
    </row>
    <row r="34" spans="1:6" ht="15.75" hidden="1" customHeight="1">
      <c r="A34" s="1085" t="s">
        <v>1252</v>
      </c>
      <c r="B34" s="1086"/>
      <c r="C34" s="1086"/>
      <c r="D34" s="1086"/>
      <c r="E34" s="1086"/>
      <c r="F34" s="1086"/>
    </row>
    <row r="35" spans="1:6" ht="15.75" hidden="1">
      <c r="A35" s="646" t="s">
        <v>1248</v>
      </c>
      <c r="B35" s="647">
        <v>84869</v>
      </c>
      <c r="C35" s="648">
        <v>28575</v>
      </c>
      <c r="D35" s="648">
        <v>56294</v>
      </c>
      <c r="E35" s="648">
        <v>44149</v>
      </c>
      <c r="F35" s="648">
        <v>12145</v>
      </c>
    </row>
    <row r="36" spans="1:6" ht="20.25" hidden="1" customHeight="1">
      <c r="A36" s="646" t="s">
        <v>1249</v>
      </c>
      <c r="B36" s="647">
        <v>106663</v>
      </c>
      <c r="C36" s="648">
        <v>29666</v>
      </c>
      <c r="D36" s="648">
        <v>76997</v>
      </c>
      <c r="E36" s="648">
        <v>58707</v>
      </c>
      <c r="F36" s="648">
        <v>18290</v>
      </c>
    </row>
    <row r="37" spans="1:6" ht="17.25" hidden="1" customHeight="1">
      <c r="A37" s="649" t="s">
        <v>1250</v>
      </c>
      <c r="B37" s="647">
        <v>107097</v>
      </c>
      <c r="C37" s="648">
        <v>29354</v>
      </c>
      <c r="D37" s="648">
        <v>77743</v>
      </c>
      <c r="E37" s="648">
        <v>56315</v>
      </c>
      <c r="F37" s="648">
        <v>21428</v>
      </c>
    </row>
    <row r="38" spans="1:6" ht="15" customHeight="1"/>
    <row r="39" spans="1:6" s="642" customFormat="1" ht="22.5" customHeight="1">
      <c r="A39" s="1092" t="s">
        <v>1281</v>
      </c>
      <c r="B39" s="1092"/>
      <c r="C39" s="1092"/>
      <c r="D39" s="1092"/>
      <c r="E39" s="1092"/>
      <c r="F39" s="1092"/>
    </row>
    <row r="40" spans="1:6" s="643" customFormat="1" ht="21" customHeight="1">
      <c r="A40" s="1087" t="s">
        <v>270</v>
      </c>
      <c r="B40" s="1088" t="s">
        <v>1240</v>
      </c>
      <c r="C40" s="1088"/>
      <c r="D40" s="1088"/>
      <c r="E40" s="1088"/>
      <c r="F40" s="1088"/>
    </row>
    <row r="41" spans="1:6" s="643" customFormat="1" ht="18" customHeight="1">
      <c r="A41" s="1087"/>
      <c r="B41" s="1089" t="s">
        <v>1051</v>
      </c>
      <c r="C41" s="1090" t="s">
        <v>1242</v>
      </c>
      <c r="D41" s="1090"/>
      <c r="E41" s="1090"/>
      <c r="F41" s="1090"/>
    </row>
    <row r="42" spans="1:6" s="643" customFormat="1" ht="12.75" customHeight="1">
      <c r="A42" s="1087"/>
      <c r="B42" s="1089"/>
      <c r="C42" s="1090" t="s">
        <v>1243</v>
      </c>
      <c r="D42" s="1091" t="s">
        <v>1244</v>
      </c>
      <c r="E42" s="1090" t="s">
        <v>31</v>
      </c>
      <c r="F42" s="1090"/>
    </row>
    <row r="43" spans="1:6" s="643" customFormat="1" ht="33" customHeight="1">
      <c r="A43" s="1087"/>
      <c r="B43" s="1089"/>
      <c r="C43" s="1090"/>
      <c r="D43" s="1091"/>
      <c r="E43" s="644" t="s">
        <v>1245</v>
      </c>
      <c r="F43" s="644" t="s">
        <v>1246</v>
      </c>
    </row>
    <row r="44" spans="1:6" ht="15.75">
      <c r="A44" s="1084" t="s">
        <v>1247</v>
      </c>
      <c r="B44" s="1084"/>
      <c r="C44" s="1084"/>
      <c r="D44" s="1084"/>
      <c r="E44" s="1084"/>
      <c r="F44" s="1084"/>
    </row>
    <row r="45" spans="1:6" ht="15.75">
      <c r="A45" s="646" t="s">
        <v>1248</v>
      </c>
      <c r="B45" s="647">
        <v>184628</v>
      </c>
      <c r="C45" s="648">
        <v>33314</v>
      </c>
      <c r="D45" s="648">
        <v>151314</v>
      </c>
      <c r="E45" s="648">
        <v>118668</v>
      </c>
      <c r="F45" s="648">
        <v>32646</v>
      </c>
    </row>
    <row r="46" spans="1:6" ht="15.75">
      <c r="A46" s="646" t="s">
        <v>1249</v>
      </c>
      <c r="B46" s="647">
        <v>251397</v>
      </c>
      <c r="C46" s="648">
        <v>44433</v>
      </c>
      <c r="D46" s="648">
        <v>206964</v>
      </c>
      <c r="E46" s="648">
        <v>157806</v>
      </c>
      <c r="F46" s="648">
        <v>49158</v>
      </c>
    </row>
    <row r="47" spans="1:6" ht="15.75">
      <c r="A47" s="649" t="s">
        <v>1250</v>
      </c>
      <c r="B47" s="647">
        <v>253332</v>
      </c>
      <c r="C47" s="648">
        <v>44364</v>
      </c>
      <c r="D47" s="648">
        <v>208968</v>
      </c>
      <c r="E47" s="648">
        <v>151374</v>
      </c>
      <c r="F47" s="648">
        <v>57594</v>
      </c>
    </row>
    <row r="48" spans="1:6" ht="15.75" hidden="1" customHeight="1">
      <c r="A48" s="1084" t="s">
        <v>1251</v>
      </c>
      <c r="B48" s="1084"/>
      <c r="C48" s="1084"/>
      <c r="D48" s="1084"/>
      <c r="E48" s="1084"/>
      <c r="F48" s="1084"/>
    </row>
    <row r="49" spans="1:6" ht="15.75" hidden="1">
      <c r="A49" s="646" t="s">
        <v>1248</v>
      </c>
      <c r="B49" s="647">
        <v>70498</v>
      </c>
      <c r="C49" s="648">
        <v>24139</v>
      </c>
      <c r="D49" s="648">
        <v>46359</v>
      </c>
      <c r="E49" s="648">
        <v>36358</v>
      </c>
      <c r="F49" s="648">
        <v>10001</v>
      </c>
    </row>
    <row r="50" spans="1:6" ht="15.75" hidden="1">
      <c r="A50" s="646" t="s">
        <v>1249</v>
      </c>
      <c r="B50" s="647">
        <v>95626</v>
      </c>
      <c r="C50" s="648">
        <v>32217</v>
      </c>
      <c r="D50" s="648">
        <v>63409</v>
      </c>
      <c r="E50" s="648">
        <v>48347</v>
      </c>
      <c r="F50" s="648">
        <v>15062</v>
      </c>
    </row>
    <row r="51" spans="1:6" ht="15.75" hidden="1">
      <c r="A51" s="649" t="s">
        <v>1250</v>
      </c>
      <c r="B51" s="647">
        <v>96699</v>
      </c>
      <c r="C51" s="648">
        <v>32675</v>
      </c>
      <c r="D51" s="648">
        <v>64024</v>
      </c>
      <c r="E51" s="648">
        <v>46377</v>
      </c>
      <c r="F51" s="648">
        <v>17647</v>
      </c>
    </row>
    <row r="52" spans="1:6" ht="15.75" hidden="1" customHeight="1">
      <c r="A52" s="1085" t="s">
        <v>1252</v>
      </c>
      <c r="B52" s="1086"/>
      <c r="C52" s="1086"/>
      <c r="D52" s="1086"/>
      <c r="E52" s="1086"/>
      <c r="F52" s="1086"/>
    </row>
    <row r="53" spans="1:6" ht="15.75" hidden="1">
      <c r="A53" s="646" t="s">
        <v>1248</v>
      </c>
      <c r="B53" s="647">
        <v>80992</v>
      </c>
      <c r="C53" s="648">
        <v>24698</v>
      </c>
      <c r="D53" s="648">
        <v>56294</v>
      </c>
      <c r="E53" s="648">
        <v>44149</v>
      </c>
      <c r="F53" s="648">
        <v>12145</v>
      </c>
    </row>
    <row r="54" spans="1:6" ht="20.25" hidden="1" customHeight="1">
      <c r="A54" s="646" t="s">
        <v>1249</v>
      </c>
      <c r="B54" s="647">
        <v>109922</v>
      </c>
      <c r="C54" s="648">
        <v>32925</v>
      </c>
      <c r="D54" s="648">
        <v>76997</v>
      </c>
      <c r="E54" s="648">
        <v>58707</v>
      </c>
      <c r="F54" s="648">
        <v>18290</v>
      </c>
    </row>
    <row r="55" spans="1:6" ht="17.25" hidden="1" customHeight="1">
      <c r="A55" s="649" t="s">
        <v>1250</v>
      </c>
      <c r="B55" s="647">
        <v>111050</v>
      </c>
      <c r="C55" s="648">
        <v>33307</v>
      </c>
      <c r="D55" s="648">
        <v>77743</v>
      </c>
      <c r="E55" s="648">
        <v>56315</v>
      </c>
      <c r="F55" s="648">
        <v>21428</v>
      </c>
    </row>
    <row r="56" spans="1:6" ht="17.25" customHeight="1">
      <c r="A56" s="653"/>
      <c r="B56" s="654"/>
      <c r="C56" s="655"/>
      <c r="D56" s="655"/>
      <c r="E56" s="655"/>
      <c r="F56" s="655"/>
    </row>
    <row r="57" spans="1:6" s="642" customFormat="1" ht="22.5" customHeight="1">
      <c r="A57" s="1093" t="s">
        <v>1282</v>
      </c>
      <c r="B57" s="1093"/>
      <c r="C57" s="1093"/>
      <c r="D57" s="1093"/>
      <c r="E57" s="1093"/>
      <c r="F57" s="1093"/>
    </row>
    <row r="58" spans="1:6" s="643" customFormat="1" ht="21" customHeight="1">
      <c r="A58" s="1087" t="s">
        <v>270</v>
      </c>
      <c r="B58" s="1088" t="s">
        <v>1240</v>
      </c>
      <c r="C58" s="1088"/>
      <c r="D58" s="1088"/>
      <c r="E58" s="1088"/>
      <c r="F58" s="1088"/>
    </row>
    <row r="59" spans="1:6" s="643" customFormat="1" ht="18" customHeight="1">
      <c r="A59" s="1087"/>
      <c r="B59" s="1089" t="s">
        <v>1051</v>
      </c>
      <c r="C59" s="1090" t="s">
        <v>1242</v>
      </c>
      <c r="D59" s="1090"/>
      <c r="E59" s="1090"/>
      <c r="F59" s="1090"/>
    </row>
    <row r="60" spans="1:6" s="643" customFormat="1" ht="12.75" customHeight="1">
      <c r="A60" s="1087"/>
      <c r="B60" s="1089"/>
      <c r="C60" s="1090" t="s">
        <v>1243</v>
      </c>
      <c r="D60" s="1091" t="s">
        <v>1244</v>
      </c>
      <c r="E60" s="1090" t="s">
        <v>31</v>
      </c>
      <c r="F60" s="1090"/>
    </row>
    <row r="61" spans="1:6" s="643" customFormat="1" ht="33" customHeight="1">
      <c r="A61" s="1087"/>
      <c r="B61" s="1089"/>
      <c r="C61" s="1090"/>
      <c r="D61" s="1091"/>
      <c r="E61" s="644" t="s">
        <v>1245</v>
      </c>
      <c r="F61" s="644" t="s">
        <v>1246</v>
      </c>
    </row>
    <row r="62" spans="1:6" ht="15.75">
      <c r="A62" s="1084" t="s">
        <v>1247</v>
      </c>
      <c r="B62" s="1084"/>
      <c r="C62" s="1084"/>
      <c r="D62" s="1084"/>
      <c r="E62" s="1084"/>
      <c r="F62" s="1084"/>
    </row>
    <row r="63" spans="1:6" ht="15.75">
      <c r="A63" s="646" t="s">
        <v>1248</v>
      </c>
      <c r="B63" s="647">
        <v>29476</v>
      </c>
      <c r="C63" s="648">
        <v>4257</v>
      </c>
      <c r="D63" s="648">
        <v>25219</v>
      </c>
      <c r="E63" s="648">
        <v>19778</v>
      </c>
      <c r="F63" s="648">
        <v>5441</v>
      </c>
    </row>
    <row r="64" spans="1:6" ht="15.75">
      <c r="A64" s="646" t="s">
        <v>1249</v>
      </c>
      <c r="B64" s="647">
        <v>39466</v>
      </c>
      <c r="C64" s="648">
        <v>4972</v>
      </c>
      <c r="D64" s="648">
        <v>34494</v>
      </c>
      <c r="E64" s="648">
        <v>26301</v>
      </c>
      <c r="F64" s="648">
        <v>8193</v>
      </c>
    </row>
    <row r="65" spans="1:6" ht="15.75">
      <c r="A65" s="649" t="s">
        <v>1250</v>
      </c>
      <c r="B65" s="647">
        <v>39697</v>
      </c>
      <c r="C65" s="648">
        <v>4869</v>
      </c>
      <c r="D65" s="648">
        <v>34828</v>
      </c>
      <c r="E65" s="648">
        <v>25229</v>
      </c>
      <c r="F65" s="648">
        <v>9599</v>
      </c>
    </row>
    <row r="66" spans="1:6" ht="15.75" hidden="1" customHeight="1">
      <c r="A66" s="1084" t="s">
        <v>1251</v>
      </c>
      <c r="B66" s="1084"/>
      <c r="C66" s="1084"/>
      <c r="D66" s="1084"/>
      <c r="E66" s="1084"/>
      <c r="F66" s="1084"/>
    </row>
    <row r="67" spans="1:6" ht="15.75" hidden="1">
      <c r="A67" s="646" t="s">
        <v>1248</v>
      </c>
      <c r="B67" s="647">
        <v>51775</v>
      </c>
      <c r="C67" s="648">
        <v>5416</v>
      </c>
      <c r="D67" s="648">
        <v>46359</v>
      </c>
      <c r="E67" s="648">
        <v>36358</v>
      </c>
      <c r="F67" s="648">
        <v>10001</v>
      </c>
    </row>
    <row r="68" spans="1:6" ht="15.75" hidden="1">
      <c r="A68" s="646" t="s">
        <v>1249</v>
      </c>
      <c r="B68" s="647">
        <v>69767</v>
      </c>
      <c r="C68" s="648">
        <v>6358</v>
      </c>
      <c r="D68" s="648">
        <v>63409</v>
      </c>
      <c r="E68" s="648">
        <v>48347</v>
      </c>
      <c r="F68" s="648">
        <v>15062</v>
      </c>
    </row>
    <row r="69" spans="1:6" ht="15.75" hidden="1">
      <c r="A69" s="649" t="s">
        <v>1250</v>
      </c>
      <c r="B69" s="647">
        <v>70146</v>
      </c>
      <c r="C69" s="648">
        <v>6122</v>
      </c>
      <c r="D69" s="648">
        <v>64024</v>
      </c>
      <c r="E69" s="648">
        <v>46377</v>
      </c>
      <c r="F69" s="648">
        <v>17647</v>
      </c>
    </row>
    <row r="70" spans="1:6" ht="15.75" hidden="1" customHeight="1">
      <c r="A70" s="1085" t="s">
        <v>1252</v>
      </c>
      <c r="B70" s="1086"/>
      <c r="C70" s="1086"/>
      <c r="D70" s="1086"/>
      <c r="E70" s="1086"/>
      <c r="F70" s="1086"/>
    </row>
    <row r="71" spans="1:6" ht="15.75" hidden="1">
      <c r="A71" s="646" t="s">
        <v>1248</v>
      </c>
      <c r="B71" s="647">
        <v>62269</v>
      </c>
      <c r="C71" s="648">
        <v>5975</v>
      </c>
      <c r="D71" s="648">
        <v>56294</v>
      </c>
      <c r="E71" s="648">
        <v>44149</v>
      </c>
      <c r="F71" s="648">
        <v>12145</v>
      </c>
    </row>
    <row r="72" spans="1:6" ht="20.25" hidden="1" customHeight="1">
      <c r="A72" s="646" t="s">
        <v>1249</v>
      </c>
      <c r="B72" s="647">
        <v>84063</v>
      </c>
      <c r="C72" s="648">
        <v>7066</v>
      </c>
      <c r="D72" s="648">
        <v>76997</v>
      </c>
      <c r="E72" s="648">
        <v>58707</v>
      </c>
      <c r="F72" s="648">
        <v>18290</v>
      </c>
    </row>
    <row r="73" spans="1:6" ht="17.25" hidden="1" customHeight="1">
      <c r="A73" s="649" t="s">
        <v>1250</v>
      </c>
      <c r="B73" s="647">
        <v>84497</v>
      </c>
      <c r="C73" s="648">
        <v>6754</v>
      </c>
      <c r="D73" s="648">
        <v>77743</v>
      </c>
      <c r="E73" s="648">
        <v>56315</v>
      </c>
      <c r="F73" s="648">
        <v>21428</v>
      </c>
    </row>
    <row r="74" spans="1:6" ht="17.25" customHeight="1">
      <c r="A74" s="656"/>
      <c r="B74" s="654"/>
      <c r="C74" s="655"/>
      <c r="D74" s="655"/>
      <c r="E74" s="655"/>
      <c r="F74" s="655"/>
    </row>
    <row r="75" spans="1:6" s="642" customFormat="1" ht="22.5" customHeight="1">
      <c r="A75" s="1093" t="s">
        <v>1283</v>
      </c>
      <c r="B75" s="1093"/>
      <c r="C75" s="1093"/>
      <c r="D75" s="1093"/>
      <c r="E75" s="1093"/>
      <c r="F75" s="1093"/>
    </row>
    <row r="76" spans="1:6" s="643" customFormat="1" ht="21" customHeight="1">
      <c r="A76" s="1087" t="s">
        <v>270</v>
      </c>
      <c r="B76" s="1088" t="s">
        <v>1240</v>
      </c>
      <c r="C76" s="1088"/>
      <c r="D76" s="1088"/>
      <c r="E76" s="1088"/>
      <c r="F76" s="1088"/>
    </row>
    <row r="77" spans="1:6" s="643" customFormat="1" ht="18" customHeight="1">
      <c r="A77" s="1087"/>
      <c r="B77" s="1089" t="s">
        <v>1051</v>
      </c>
      <c r="C77" s="1090" t="s">
        <v>1242</v>
      </c>
      <c r="D77" s="1090"/>
      <c r="E77" s="1090"/>
      <c r="F77" s="1090"/>
    </row>
    <row r="78" spans="1:6" s="643" customFormat="1" ht="12.75" customHeight="1">
      <c r="A78" s="1087"/>
      <c r="B78" s="1089"/>
      <c r="C78" s="1090" t="s">
        <v>1243</v>
      </c>
      <c r="D78" s="1091" t="s">
        <v>1244</v>
      </c>
      <c r="E78" s="1090" t="s">
        <v>31</v>
      </c>
      <c r="F78" s="1090"/>
    </row>
    <row r="79" spans="1:6" s="643" customFormat="1" ht="33" customHeight="1">
      <c r="A79" s="1087"/>
      <c r="B79" s="1089"/>
      <c r="C79" s="1090"/>
      <c r="D79" s="1091"/>
      <c r="E79" s="644" t="s">
        <v>1245</v>
      </c>
      <c r="F79" s="644" t="s">
        <v>1246</v>
      </c>
    </row>
    <row r="80" spans="1:6" ht="15.75">
      <c r="A80" s="1084" t="s">
        <v>1247</v>
      </c>
      <c r="B80" s="1084"/>
      <c r="C80" s="1084"/>
      <c r="D80" s="1084"/>
      <c r="E80" s="1084"/>
      <c r="F80" s="1084"/>
    </row>
    <row r="81" spans="1:6" ht="15.75">
      <c r="A81" s="646" t="s">
        <v>1248</v>
      </c>
      <c r="B81" s="647">
        <v>34076</v>
      </c>
      <c r="C81" s="648">
        <v>8857</v>
      </c>
      <c r="D81" s="648">
        <v>25219</v>
      </c>
      <c r="E81" s="648">
        <v>19778</v>
      </c>
      <c r="F81" s="648">
        <v>5441</v>
      </c>
    </row>
    <row r="82" spans="1:6" ht="15.75">
      <c r="A82" s="646" t="s">
        <v>1249</v>
      </c>
      <c r="B82" s="647">
        <v>44066</v>
      </c>
      <c r="C82" s="648">
        <v>9572</v>
      </c>
      <c r="D82" s="648">
        <v>34494</v>
      </c>
      <c r="E82" s="648">
        <v>26301</v>
      </c>
      <c r="F82" s="648">
        <v>8193</v>
      </c>
    </row>
    <row r="83" spans="1:6" ht="15.75">
      <c r="A83" s="649" t="s">
        <v>1250</v>
      </c>
      <c r="B83" s="647">
        <v>44297</v>
      </c>
      <c r="C83" s="648">
        <v>9469</v>
      </c>
      <c r="D83" s="648">
        <v>34828</v>
      </c>
      <c r="E83" s="648">
        <v>25229</v>
      </c>
      <c r="F83" s="648">
        <v>9599</v>
      </c>
    </row>
    <row r="84" spans="1:6" ht="15.75" hidden="1" customHeight="1">
      <c r="A84" s="1084" t="s">
        <v>1251</v>
      </c>
      <c r="B84" s="1084"/>
      <c r="C84" s="1084"/>
      <c r="D84" s="1084"/>
      <c r="E84" s="1084"/>
      <c r="F84" s="1084"/>
    </row>
    <row r="85" spans="1:6" ht="15.75" hidden="1">
      <c r="A85" s="646" t="s">
        <v>1248</v>
      </c>
      <c r="B85" s="647">
        <v>56375</v>
      </c>
      <c r="C85" s="648">
        <v>10016</v>
      </c>
      <c r="D85" s="648">
        <v>46359</v>
      </c>
      <c r="E85" s="648">
        <v>36358</v>
      </c>
      <c r="F85" s="648">
        <v>10001</v>
      </c>
    </row>
    <row r="86" spans="1:6" ht="15.75" hidden="1">
      <c r="A86" s="646" t="s">
        <v>1249</v>
      </c>
      <c r="B86" s="647">
        <v>74367</v>
      </c>
      <c r="C86" s="648">
        <v>10958</v>
      </c>
      <c r="D86" s="648">
        <v>63409</v>
      </c>
      <c r="E86" s="648">
        <v>48347</v>
      </c>
      <c r="F86" s="648">
        <v>15062</v>
      </c>
    </row>
    <row r="87" spans="1:6" ht="15.75" hidden="1">
      <c r="A87" s="649" t="s">
        <v>1250</v>
      </c>
      <c r="B87" s="647">
        <v>74746</v>
      </c>
      <c r="C87" s="648">
        <v>10722</v>
      </c>
      <c r="D87" s="648">
        <v>64024</v>
      </c>
      <c r="E87" s="648">
        <v>46377</v>
      </c>
      <c r="F87" s="648">
        <v>17647</v>
      </c>
    </row>
    <row r="88" spans="1:6" ht="15.75" hidden="1" customHeight="1">
      <c r="A88" s="1085" t="s">
        <v>1252</v>
      </c>
      <c r="B88" s="1086"/>
      <c r="C88" s="1086"/>
      <c r="D88" s="1086"/>
      <c r="E88" s="1086"/>
      <c r="F88" s="1086"/>
    </row>
    <row r="89" spans="1:6" ht="15.75" hidden="1">
      <c r="A89" s="646" t="s">
        <v>1248</v>
      </c>
      <c r="B89" s="647">
        <v>66869</v>
      </c>
      <c r="C89" s="648">
        <v>10575</v>
      </c>
      <c r="D89" s="648">
        <v>56294</v>
      </c>
      <c r="E89" s="648">
        <v>44149</v>
      </c>
      <c r="F89" s="648">
        <v>12145</v>
      </c>
    </row>
    <row r="90" spans="1:6" ht="20.25" hidden="1" customHeight="1">
      <c r="A90" s="646" t="s">
        <v>1249</v>
      </c>
      <c r="B90" s="647">
        <v>88663</v>
      </c>
      <c r="C90" s="648">
        <v>11666</v>
      </c>
      <c r="D90" s="648">
        <v>76997</v>
      </c>
      <c r="E90" s="648">
        <v>58707</v>
      </c>
      <c r="F90" s="648">
        <v>18290</v>
      </c>
    </row>
    <row r="91" spans="1:6" ht="17.25" hidden="1" customHeight="1">
      <c r="A91" s="649" t="s">
        <v>1250</v>
      </c>
      <c r="B91" s="647">
        <v>89097</v>
      </c>
      <c r="C91" s="648">
        <v>11354</v>
      </c>
      <c r="D91" s="648">
        <v>77743</v>
      </c>
      <c r="E91" s="648">
        <v>56315</v>
      </c>
      <c r="F91" s="648">
        <v>21428</v>
      </c>
    </row>
    <row r="93" spans="1:6" s="642" customFormat="1" ht="22.5" customHeight="1">
      <c r="A93" s="1092" t="s">
        <v>1284</v>
      </c>
      <c r="B93" s="1092"/>
      <c r="C93" s="1092"/>
      <c r="D93" s="1092"/>
      <c r="E93" s="1092"/>
      <c r="F93" s="1092"/>
    </row>
    <row r="94" spans="1:6" s="643" customFormat="1" ht="21" customHeight="1">
      <c r="A94" s="1087" t="s">
        <v>270</v>
      </c>
      <c r="B94" s="1088" t="s">
        <v>1240</v>
      </c>
      <c r="C94" s="1088"/>
      <c r="D94" s="1088"/>
      <c r="E94" s="1088"/>
      <c r="F94" s="1088"/>
    </row>
    <row r="95" spans="1:6" s="643" customFormat="1" ht="18" customHeight="1">
      <c r="A95" s="1087"/>
      <c r="B95" s="1089" t="s">
        <v>1051</v>
      </c>
      <c r="C95" s="1090" t="s">
        <v>1242</v>
      </c>
      <c r="D95" s="1090"/>
      <c r="E95" s="1090"/>
      <c r="F95" s="1090"/>
    </row>
    <row r="96" spans="1:6" s="643" customFormat="1" ht="12.75" customHeight="1">
      <c r="A96" s="1087"/>
      <c r="B96" s="1089"/>
      <c r="C96" s="1090" t="s">
        <v>1243</v>
      </c>
      <c r="D96" s="1091" t="s">
        <v>1244</v>
      </c>
      <c r="E96" s="1090" t="s">
        <v>31</v>
      </c>
      <c r="F96" s="1090"/>
    </row>
    <row r="97" spans="1:6" s="643" customFormat="1" ht="33" customHeight="1">
      <c r="A97" s="1087"/>
      <c r="B97" s="1089"/>
      <c r="C97" s="1090"/>
      <c r="D97" s="1091"/>
      <c r="E97" s="644" t="s">
        <v>1245</v>
      </c>
      <c r="F97" s="644" t="s">
        <v>1246</v>
      </c>
    </row>
    <row r="98" spans="1:6" ht="15.75">
      <c r="A98" s="1084" t="s">
        <v>1247</v>
      </c>
      <c r="B98" s="1084"/>
      <c r="C98" s="1084"/>
      <c r="D98" s="1084"/>
      <c r="E98" s="1084"/>
      <c r="F98" s="1084"/>
    </row>
    <row r="99" spans="1:6" ht="15.75">
      <c r="A99" s="646" t="s">
        <v>1248</v>
      </c>
      <c r="B99" s="647">
        <v>179756</v>
      </c>
      <c r="C99" s="648">
        <v>28442</v>
      </c>
      <c r="D99" s="648">
        <v>151314</v>
      </c>
      <c r="E99" s="648">
        <v>118668</v>
      </c>
      <c r="F99" s="648">
        <v>32646</v>
      </c>
    </row>
    <row r="100" spans="1:6" ht="15.75">
      <c r="A100" s="646" t="s">
        <v>1249</v>
      </c>
      <c r="B100" s="647">
        <v>239690</v>
      </c>
      <c r="C100" s="648">
        <v>32726</v>
      </c>
      <c r="D100" s="648">
        <v>206964</v>
      </c>
      <c r="E100" s="648">
        <v>157806</v>
      </c>
      <c r="F100" s="648">
        <v>49158</v>
      </c>
    </row>
    <row r="101" spans="1:6" ht="15.75">
      <c r="A101" s="649" t="s">
        <v>1250</v>
      </c>
      <c r="B101" s="647">
        <v>241082</v>
      </c>
      <c r="C101" s="648">
        <v>32114</v>
      </c>
      <c r="D101" s="648">
        <v>208968</v>
      </c>
      <c r="E101" s="648">
        <v>151374</v>
      </c>
      <c r="F101" s="648">
        <v>57594</v>
      </c>
    </row>
    <row r="102" spans="1:6" ht="15.75" hidden="1" customHeight="1">
      <c r="A102" s="1084" t="s">
        <v>1251</v>
      </c>
      <c r="B102" s="1084"/>
      <c r="C102" s="1084"/>
      <c r="D102" s="1084"/>
      <c r="E102" s="1084"/>
      <c r="F102" s="1084"/>
    </row>
    <row r="103" spans="1:6" ht="15.75" hidden="1">
      <c r="A103" s="646" t="s">
        <v>1248</v>
      </c>
      <c r="B103" s="647">
        <v>65175</v>
      </c>
      <c r="C103" s="648">
        <v>18816</v>
      </c>
      <c r="D103" s="648">
        <v>46359</v>
      </c>
      <c r="E103" s="648">
        <v>36358</v>
      </c>
      <c r="F103" s="648">
        <v>10001</v>
      </c>
    </row>
    <row r="104" spans="1:6" ht="15.75" hidden="1">
      <c r="A104" s="646" t="s">
        <v>1249</v>
      </c>
      <c r="B104" s="647">
        <v>83167</v>
      </c>
      <c r="C104" s="648">
        <v>19758</v>
      </c>
      <c r="D104" s="648">
        <v>63409</v>
      </c>
      <c r="E104" s="648">
        <v>48347</v>
      </c>
      <c r="F104" s="648">
        <v>15062</v>
      </c>
    </row>
    <row r="105" spans="1:6" ht="15.75" hidden="1">
      <c r="A105" s="649" t="s">
        <v>1250</v>
      </c>
      <c r="B105" s="647">
        <v>83546</v>
      </c>
      <c r="C105" s="648">
        <v>19522</v>
      </c>
      <c r="D105" s="648">
        <v>64024</v>
      </c>
      <c r="E105" s="648">
        <v>46377</v>
      </c>
      <c r="F105" s="648">
        <v>17647</v>
      </c>
    </row>
    <row r="106" spans="1:6" ht="15.75" hidden="1" customHeight="1">
      <c r="A106" s="1085" t="s">
        <v>1252</v>
      </c>
      <c r="B106" s="1086"/>
      <c r="C106" s="1086"/>
      <c r="D106" s="1086"/>
      <c r="E106" s="1086"/>
      <c r="F106" s="1086"/>
    </row>
    <row r="107" spans="1:6" ht="15.75" hidden="1">
      <c r="A107" s="646" t="s">
        <v>1248</v>
      </c>
      <c r="B107" s="647">
        <v>75669</v>
      </c>
      <c r="C107" s="648">
        <v>19375</v>
      </c>
      <c r="D107" s="648">
        <v>56294</v>
      </c>
      <c r="E107" s="648">
        <v>44149</v>
      </c>
      <c r="F107" s="648">
        <v>12145</v>
      </c>
    </row>
    <row r="108" spans="1:6" ht="20.25" hidden="1" customHeight="1">
      <c r="A108" s="646" t="s">
        <v>1249</v>
      </c>
      <c r="B108" s="647">
        <v>97463</v>
      </c>
      <c r="C108" s="648">
        <v>20466</v>
      </c>
      <c r="D108" s="648">
        <v>76997</v>
      </c>
      <c r="E108" s="648">
        <v>58707</v>
      </c>
      <c r="F108" s="648">
        <v>18290</v>
      </c>
    </row>
    <row r="109" spans="1:6" ht="17.25" hidden="1" customHeight="1">
      <c r="A109" s="649" t="s">
        <v>1250</v>
      </c>
      <c r="B109" s="647">
        <v>97897</v>
      </c>
      <c r="C109" s="648">
        <v>20154</v>
      </c>
      <c r="D109" s="648">
        <v>77743</v>
      </c>
      <c r="E109" s="648">
        <v>56315</v>
      </c>
      <c r="F109" s="648">
        <v>21428</v>
      </c>
    </row>
    <row r="111" spans="1:6" s="642" customFormat="1" ht="22.5" customHeight="1">
      <c r="A111" s="1093" t="s">
        <v>1285</v>
      </c>
      <c r="B111" s="1093"/>
      <c r="C111" s="1093"/>
      <c r="D111" s="1093"/>
      <c r="E111" s="1093"/>
      <c r="F111" s="1093"/>
    </row>
    <row r="112" spans="1:6" s="643" customFormat="1" ht="21" customHeight="1">
      <c r="A112" s="1087" t="s">
        <v>270</v>
      </c>
      <c r="B112" s="1088" t="s">
        <v>1240</v>
      </c>
      <c r="C112" s="1088"/>
      <c r="D112" s="1088"/>
      <c r="E112" s="1088"/>
      <c r="F112" s="1088"/>
    </row>
    <row r="113" spans="1:6" s="643" customFormat="1" ht="18" customHeight="1">
      <c r="A113" s="1087"/>
      <c r="B113" s="1089" t="s">
        <v>1051</v>
      </c>
      <c r="C113" s="1090" t="s">
        <v>1242</v>
      </c>
      <c r="D113" s="1090"/>
      <c r="E113" s="1090"/>
      <c r="F113" s="1090"/>
    </row>
    <row r="114" spans="1:6" s="643" customFormat="1" ht="12.75" customHeight="1">
      <c r="A114" s="1087"/>
      <c r="B114" s="1089"/>
      <c r="C114" s="1090" t="s">
        <v>1243</v>
      </c>
      <c r="D114" s="1091" t="s">
        <v>1244</v>
      </c>
      <c r="E114" s="1090" t="s">
        <v>31</v>
      </c>
      <c r="F114" s="1090"/>
    </row>
    <row r="115" spans="1:6" s="643" customFormat="1" ht="33" customHeight="1">
      <c r="A115" s="1087"/>
      <c r="B115" s="1089"/>
      <c r="C115" s="1090"/>
      <c r="D115" s="1091"/>
      <c r="E115" s="644" t="s">
        <v>1245</v>
      </c>
      <c r="F115" s="644" t="s">
        <v>1246</v>
      </c>
    </row>
    <row r="116" spans="1:6" ht="15.75">
      <c r="A116" s="1084" t="s">
        <v>1247</v>
      </c>
      <c r="B116" s="1084"/>
      <c r="C116" s="1084"/>
      <c r="D116" s="1084"/>
      <c r="E116" s="1084"/>
      <c r="F116" s="1084"/>
    </row>
    <row r="117" spans="1:6" ht="15.75">
      <c r="A117" s="646" t="s">
        <v>1248</v>
      </c>
      <c r="B117" s="647">
        <v>31776</v>
      </c>
      <c r="C117" s="648">
        <v>6557</v>
      </c>
      <c r="D117" s="648">
        <v>25219</v>
      </c>
      <c r="E117" s="648">
        <v>19778</v>
      </c>
      <c r="F117" s="648">
        <v>5441</v>
      </c>
    </row>
    <row r="118" spans="1:6" ht="15.75">
      <c r="A118" s="646" t="s">
        <v>1249</v>
      </c>
      <c r="B118" s="647">
        <v>41766</v>
      </c>
      <c r="C118" s="648">
        <v>7272</v>
      </c>
      <c r="D118" s="648">
        <v>34494</v>
      </c>
      <c r="E118" s="648">
        <v>26301</v>
      </c>
      <c r="F118" s="648">
        <v>8193</v>
      </c>
    </row>
    <row r="119" spans="1:6" ht="15.75">
      <c r="A119" s="649" t="s">
        <v>1250</v>
      </c>
      <c r="B119" s="647">
        <v>41997</v>
      </c>
      <c r="C119" s="648">
        <v>7169</v>
      </c>
      <c r="D119" s="648">
        <v>34828</v>
      </c>
      <c r="E119" s="648">
        <v>25229</v>
      </c>
      <c r="F119" s="648">
        <v>9599</v>
      </c>
    </row>
    <row r="120" spans="1:6" ht="15.75" hidden="1" customHeight="1">
      <c r="A120" s="1084" t="s">
        <v>1251</v>
      </c>
      <c r="B120" s="1084"/>
      <c r="C120" s="1084"/>
      <c r="D120" s="1084"/>
      <c r="E120" s="1084"/>
      <c r="F120" s="1084"/>
    </row>
    <row r="121" spans="1:6" ht="15.75" hidden="1">
      <c r="A121" s="646" t="s">
        <v>1248</v>
      </c>
      <c r="B121" s="647">
        <v>54075</v>
      </c>
      <c r="C121" s="648">
        <v>7716</v>
      </c>
      <c r="D121" s="648">
        <v>46359</v>
      </c>
      <c r="E121" s="648">
        <v>36358</v>
      </c>
      <c r="F121" s="648">
        <v>10001</v>
      </c>
    </row>
    <row r="122" spans="1:6" ht="15.75" hidden="1">
      <c r="A122" s="646" t="s">
        <v>1249</v>
      </c>
      <c r="B122" s="647">
        <v>72067</v>
      </c>
      <c r="C122" s="648">
        <v>8658</v>
      </c>
      <c r="D122" s="648">
        <v>63409</v>
      </c>
      <c r="E122" s="648">
        <v>48347</v>
      </c>
      <c r="F122" s="648">
        <v>15062</v>
      </c>
    </row>
    <row r="123" spans="1:6" ht="15.75" hidden="1">
      <c r="A123" s="649" t="s">
        <v>1250</v>
      </c>
      <c r="B123" s="647">
        <v>72446</v>
      </c>
      <c r="C123" s="648">
        <v>8422</v>
      </c>
      <c r="D123" s="648">
        <v>64024</v>
      </c>
      <c r="E123" s="648">
        <v>46377</v>
      </c>
      <c r="F123" s="648">
        <v>17647</v>
      </c>
    </row>
    <row r="124" spans="1:6" ht="15.75" hidden="1" customHeight="1">
      <c r="A124" s="1085" t="s">
        <v>1252</v>
      </c>
      <c r="B124" s="1086"/>
      <c r="C124" s="1086"/>
      <c r="D124" s="1086"/>
      <c r="E124" s="1086"/>
      <c r="F124" s="1086"/>
    </row>
    <row r="125" spans="1:6" ht="15.75" hidden="1">
      <c r="A125" s="646" t="s">
        <v>1248</v>
      </c>
      <c r="B125" s="647">
        <v>64569</v>
      </c>
      <c r="C125" s="648">
        <v>8275</v>
      </c>
      <c r="D125" s="648">
        <v>56294</v>
      </c>
      <c r="E125" s="648">
        <v>44149</v>
      </c>
      <c r="F125" s="648">
        <v>12145</v>
      </c>
    </row>
    <row r="126" spans="1:6" ht="20.25" hidden="1" customHeight="1">
      <c r="A126" s="646" t="s">
        <v>1249</v>
      </c>
      <c r="B126" s="647">
        <v>86363</v>
      </c>
      <c r="C126" s="648">
        <v>9366</v>
      </c>
      <c r="D126" s="648">
        <v>76997</v>
      </c>
      <c r="E126" s="648">
        <v>58707</v>
      </c>
      <c r="F126" s="648">
        <v>18290</v>
      </c>
    </row>
    <row r="127" spans="1:6" ht="17.25" hidden="1" customHeight="1">
      <c r="A127" s="649" t="s">
        <v>1250</v>
      </c>
      <c r="B127" s="647">
        <v>86797</v>
      </c>
      <c r="C127" s="648">
        <v>9054</v>
      </c>
      <c r="D127" s="648">
        <v>77743</v>
      </c>
      <c r="E127" s="648">
        <v>56315</v>
      </c>
      <c r="F127" s="648">
        <v>21428</v>
      </c>
    </row>
    <row r="129" spans="1:6" s="642" customFormat="1" ht="22.5" customHeight="1">
      <c r="A129" s="1093" t="s">
        <v>1286</v>
      </c>
      <c r="B129" s="1093"/>
      <c r="C129" s="1093"/>
      <c r="D129" s="1093"/>
      <c r="E129" s="1093"/>
      <c r="F129" s="1093"/>
    </row>
    <row r="130" spans="1:6" s="643" customFormat="1" ht="21" customHeight="1">
      <c r="A130" s="1087" t="s">
        <v>270</v>
      </c>
      <c r="B130" s="1088" t="s">
        <v>1240</v>
      </c>
      <c r="C130" s="1088"/>
      <c r="D130" s="1088"/>
      <c r="E130" s="1088"/>
      <c r="F130" s="1088"/>
    </row>
    <row r="131" spans="1:6" s="643" customFormat="1" ht="18" customHeight="1">
      <c r="A131" s="1087"/>
      <c r="B131" s="1089" t="s">
        <v>1051</v>
      </c>
      <c r="C131" s="1090" t="s">
        <v>1242</v>
      </c>
      <c r="D131" s="1090"/>
      <c r="E131" s="1090"/>
      <c r="F131" s="1090"/>
    </row>
    <row r="132" spans="1:6" s="643" customFormat="1" ht="12.75" customHeight="1">
      <c r="A132" s="1087"/>
      <c r="B132" s="1089"/>
      <c r="C132" s="1090" t="s">
        <v>1243</v>
      </c>
      <c r="D132" s="1091" t="s">
        <v>1244</v>
      </c>
      <c r="E132" s="1090" t="s">
        <v>31</v>
      </c>
      <c r="F132" s="1090"/>
    </row>
    <row r="133" spans="1:6" s="643" customFormat="1" ht="33" customHeight="1">
      <c r="A133" s="1087"/>
      <c r="B133" s="1089"/>
      <c r="C133" s="1090"/>
      <c r="D133" s="1091"/>
      <c r="E133" s="644" t="s">
        <v>1245</v>
      </c>
      <c r="F133" s="644" t="s">
        <v>1246</v>
      </c>
    </row>
    <row r="134" spans="1:6" ht="15.75">
      <c r="A134" s="1084" t="s">
        <v>1247</v>
      </c>
      <c r="B134" s="1084"/>
      <c r="C134" s="1084"/>
      <c r="D134" s="1084"/>
      <c r="E134" s="1084"/>
      <c r="F134" s="1084"/>
    </row>
    <row r="135" spans="1:6" ht="15.75">
      <c r="A135" s="646" t="s">
        <v>1248</v>
      </c>
      <c r="B135" s="647">
        <v>0</v>
      </c>
      <c r="C135" s="648">
        <v>0</v>
      </c>
      <c r="D135" s="648">
        <v>0</v>
      </c>
      <c r="E135" s="648">
        <v>0</v>
      </c>
      <c r="F135" s="648">
        <v>0</v>
      </c>
    </row>
    <row r="136" spans="1:6" ht="15.75">
      <c r="A136" s="646" t="s">
        <v>1249</v>
      </c>
      <c r="B136" s="647">
        <v>0</v>
      </c>
      <c r="C136" s="648">
        <v>0</v>
      </c>
      <c r="D136" s="648">
        <v>0</v>
      </c>
      <c r="E136" s="648">
        <v>0</v>
      </c>
      <c r="F136" s="648">
        <v>0</v>
      </c>
    </row>
    <row r="137" spans="1:6" ht="15.75">
      <c r="A137" s="649" t="s">
        <v>1250</v>
      </c>
      <c r="B137" s="647">
        <v>0</v>
      </c>
      <c r="C137" s="648">
        <v>0</v>
      </c>
      <c r="D137" s="648">
        <v>0</v>
      </c>
      <c r="E137" s="648"/>
      <c r="F137" s="648"/>
    </row>
    <row r="138" spans="1:6" ht="15.75" hidden="1" customHeight="1">
      <c r="A138" s="1084" t="s">
        <v>1251</v>
      </c>
      <c r="B138" s="1084"/>
      <c r="C138" s="1084"/>
      <c r="D138" s="1084"/>
      <c r="E138" s="1084"/>
      <c r="F138" s="1084"/>
    </row>
    <row r="139" spans="1:6" ht="15.75" hidden="1">
      <c r="A139" s="646" t="s">
        <v>1248</v>
      </c>
      <c r="B139" s="647">
        <v>0</v>
      </c>
      <c r="C139" s="648">
        <v>0</v>
      </c>
      <c r="D139" s="648">
        <v>0</v>
      </c>
      <c r="E139" s="648">
        <v>0</v>
      </c>
      <c r="F139" s="648">
        <v>0</v>
      </c>
    </row>
    <row r="140" spans="1:6" ht="15.75" hidden="1">
      <c r="A140" s="646" t="s">
        <v>1249</v>
      </c>
      <c r="B140" s="647">
        <v>0</v>
      </c>
      <c r="C140" s="648">
        <v>0</v>
      </c>
      <c r="D140" s="648">
        <v>0</v>
      </c>
      <c r="E140" s="648">
        <v>0</v>
      </c>
      <c r="F140" s="648">
        <v>0</v>
      </c>
    </row>
    <row r="141" spans="1:6" ht="15.75" hidden="1">
      <c r="A141" s="649" t="s">
        <v>1250</v>
      </c>
      <c r="B141" s="647">
        <v>0</v>
      </c>
      <c r="C141" s="648">
        <v>0</v>
      </c>
      <c r="D141" s="648">
        <v>0</v>
      </c>
      <c r="E141" s="648"/>
      <c r="F141" s="648"/>
    </row>
    <row r="142" spans="1:6" ht="15.75" hidden="1" customHeight="1">
      <c r="A142" s="1085" t="s">
        <v>1252</v>
      </c>
      <c r="B142" s="1086"/>
      <c r="C142" s="1086"/>
      <c r="D142" s="1086"/>
      <c r="E142" s="1086"/>
      <c r="F142" s="1086"/>
    </row>
    <row r="143" spans="1:6" ht="15.75" hidden="1">
      <c r="A143" s="646" t="s">
        <v>1248</v>
      </c>
      <c r="B143" s="647">
        <v>0</v>
      </c>
      <c r="C143" s="648">
        <v>0</v>
      </c>
      <c r="D143" s="648">
        <v>0</v>
      </c>
      <c r="E143" s="648">
        <v>0</v>
      </c>
      <c r="F143" s="648">
        <v>0</v>
      </c>
    </row>
    <row r="144" spans="1:6" ht="20.25" hidden="1" customHeight="1">
      <c r="A144" s="646" t="s">
        <v>1249</v>
      </c>
      <c r="B144" s="647">
        <v>0</v>
      </c>
      <c r="C144" s="648">
        <v>0</v>
      </c>
      <c r="D144" s="648">
        <v>0</v>
      </c>
      <c r="E144" s="648">
        <v>0</v>
      </c>
      <c r="F144" s="648">
        <v>0</v>
      </c>
    </row>
    <row r="145" spans="1:6" ht="17.25" hidden="1" customHeight="1">
      <c r="A145" s="649" t="s">
        <v>1250</v>
      </c>
      <c r="B145" s="647">
        <v>0</v>
      </c>
      <c r="C145" s="648">
        <v>0</v>
      </c>
      <c r="D145" s="648">
        <v>0</v>
      </c>
      <c r="E145" s="648"/>
      <c r="F145" s="648"/>
    </row>
    <row r="147" spans="1:6" s="642" customFormat="1" ht="22.5" customHeight="1">
      <c r="A147" s="1092" t="s">
        <v>1287</v>
      </c>
      <c r="B147" s="1092"/>
      <c r="C147" s="1092"/>
      <c r="D147" s="1092"/>
      <c r="E147" s="1092"/>
      <c r="F147" s="1092"/>
    </row>
    <row r="148" spans="1:6" s="643" customFormat="1" ht="21" customHeight="1">
      <c r="A148" s="1087" t="s">
        <v>270</v>
      </c>
      <c r="B148" s="1088" t="s">
        <v>1240</v>
      </c>
      <c r="C148" s="1088"/>
      <c r="D148" s="1088"/>
      <c r="E148" s="1088"/>
      <c r="F148" s="1088"/>
    </row>
    <row r="149" spans="1:6" s="643" customFormat="1" ht="18" customHeight="1">
      <c r="A149" s="1087"/>
      <c r="B149" s="1089" t="s">
        <v>1051</v>
      </c>
      <c r="C149" s="1090" t="s">
        <v>1242</v>
      </c>
      <c r="D149" s="1090"/>
      <c r="E149" s="1090"/>
      <c r="F149" s="1090"/>
    </row>
    <row r="150" spans="1:6" s="643" customFormat="1" ht="12.75" customHeight="1">
      <c r="A150" s="1087"/>
      <c r="B150" s="1089"/>
      <c r="C150" s="1090" t="s">
        <v>1243</v>
      </c>
      <c r="D150" s="1091" t="s">
        <v>1244</v>
      </c>
      <c r="E150" s="1090" t="s">
        <v>31</v>
      </c>
      <c r="F150" s="1090"/>
    </row>
    <row r="151" spans="1:6" s="643" customFormat="1" ht="33" customHeight="1">
      <c r="A151" s="1087"/>
      <c r="B151" s="1089"/>
      <c r="C151" s="1090"/>
      <c r="D151" s="1091"/>
      <c r="E151" s="644" t="s">
        <v>1245</v>
      </c>
      <c r="F151" s="644" t="s">
        <v>1246</v>
      </c>
    </row>
    <row r="152" spans="1:6" ht="15.75">
      <c r="A152" s="1084" t="s">
        <v>1247</v>
      </c>
      <c r="B152" s="1084"/>
      <c r="C152" s="1084"/>
      <c r="D152" s="1084"/>
      <c r="E152" s="1084"/>
      <c r="F152" s="1084"/>
    </row>
    <row r="153" spans="1:6" ht="15.75">
      <c r="A153" s="646" t="s">
        <v>1248</v>
      </c>
      <c r="B153" s="647">
        <v>171756</v>
      </c>
      <c r="C153" s="648">
        <v>20442</v>
      </c>
      <c r="D153" s="648">
        <v>151314</v>
      </c>
      <c r="E153" s="648">
        <v>118668</v>
      </c>
      <c r="F153" s="648">
        <v>32646</v>
      </c>
    </row>
    <row r="154" spans="1:6" ht="15.75">
      <c r="A154" s="646" t="s">
        <v>1249</v>
      </c>
      <c r="B154" s="647">
        <v>231690</v>
      </c>
      <c r="C154" s="648">
        <v>24726</v>
      </c>
      <c r="D154" s="648">
        <v>206964</v>
      </c>
      <c r="E154" s="648">
        <v>157806</v>
      </c>
      <c r="F154" s="648">
        <v>49158</v>
      </c>
    </row>
    <row r="155" spans="1:6" ht="15.75">
      <c r="A155" s="649" t="s">
        <v>1250</v>
      </c>
      <c r="B155" s="647">
        <v>233082</v>
      </c>
      <c r="C155" s="648">
        <v>24114</v>
      </c>
      <c r="D155" s="648">
        <v>208968</v>
      </c>
      <c r="E155" s="648">
        <v>151374</v>
      </c>
      <c r="F155" s="648">
        <v>57594</v>
      </c>
    </row>
    <row r="156" spans="1:6" ht="15.75" hidden="1" customHeight="1">
      <c r="A156" s="1084" t="s">
        <v>1251</v>
      </c>
      <c r="B156" s="1084"/>
      <c r="C156" s="1084"/>
      <c r="D156" s="1084"/>
      <c r="E156" s="1084"/>
      <c r="F156" s="1084"/>
    </row>
    <row r="157" spans="1:6" ht="15.75" hidden="1">
      <c r="A157" s="646" t="s">
        <v>1248</v>
      </c>
      <c r="B157" s="647">
        <v>57175</v>
      </c>
      <c r="C157" s="648">
        <v>10816</v>
      </c>
      <c r="D157" s="648">
        <v>46359</v>
      </c>
      <c r="E157" s="648">
        <v>36358</v>
      </c>
      <c r="F157" s="648">
        <v>10001</v>
      </c>
    </row>
    <row r="158" spans="1:6" ht="15.75" hidden="1">
      <c r="A158" s="646" t="s">
        <v>1249</v>
      </c>
      <c r="B158" s="647">
        <v>75167</v>
      </c>
      <c r="C158" s="648">
        <v>11758</v>
      </c>
      <c r="D158" s="648">
        <v>63409</v>
      </c>
      <c r="E158" s="648">
        <v>48347</v>
      </c>
      <c r="F158" s="648">
        <v>15062</v>
      </c>
    </row>
    <row r="159" spans="1:6" ht="15.75" hidden="1">
      <c r="A159" s="649" t="s">
        <v>1250</v>
      </c>
      <c r="B159" s="647">
        <v>75546</v>
      </c>
      <c r="C159" s="648">
        <v>11522</v>
      </c>
      <c r="D159" s="648">
        <v>64024</v>
      </c>
      <c r="E159" s="648">
        <v>46377</v>
      </c>
      <c r="F159" s="648">
        <v>17647</v>
      </c>
    </row>
    <row r="160" spans="1:6" ht="15.75" hidden="1" customHeight="1">
      <c r="A160" s="1085" t="s">
        <v>1252</v>
      </c>
      <c r="B160" s="1086"/>
      <c r="C160" s="1086"/>
      <c r="D160" s="1086"/>
      <c r="E160" s="1086"/>
      <c r="F160" s="1086"/>
    </row>
    <row r="161" spans="1:6" ht="15.75" hidden="1">
      <c r="A161" s="646" t="s">
        <v>1248</v>
      </c>
      <c r="B161" s="647">
        <v>67669</v>
      </c>
      <c r="C161" s="648">
        <v>11375</v>
      </c>
      <c r="D161" s="648">
        <v>56294</v>
      </c>
      <c r="E161" s="648">
        <v>44149</v>
      </c>
      <c r="F161" s="648">
        <v>12145</v>
      </c>
    </row>
    <row r="162" spans="1:6" ht="20.25" hidden="1" customHeight="1">
      <c r="A162" s="646" t="s">
        <v>1249</v>
      </c>
      <c r="B162" s="647">
        <v>89463</v>
      </c>
      <c r="C162" s="648">
        <v>12466</v>
      </c>
      <c r="D162" s="648">
        <v>76997</v>
      </c>
      <c r="E162" s="648">
        <v>58707</v>
      </c>
      <c r="F162" s="648">
        <v>18290</v>
      </c>
    </row>
    <row r="163" spans="1:6" ht="17.25" hidden="1" customHeight="1">
      <c r="A163" s="649" t="s">
        <v>1250</v>
      </c>
      <c r="B163" s="647">
        <v>89897</v>
      </c>
      <c r="C163" s="648">
        <v>12154</v>
      </c>
      <c r="D163" s="648">
        <v>77743</v>
      </c>
      <c r="E163" s="648">
        <v>56315</v>
      </c>
      <c r="F163" s="648">
        <v>21428</v>
      </c>
    </row>
    <row r="165" spans="1:6" s="642" customFormat="1" ht="22.5" customHeight="1">
      <c r="A165" s="1092" t="s">
        <v>1288</v>
      </c>
      <c r="B165" s="1092"/>
      <c r="C165" s="1092"/>
      <c r="D165" s="1092"/>
      <c r="E165" s="1092"/>
      <c r="F165" s="1092"/>
    </row>
    <row r="166" spans="1:6" s="643" customFormat="1" ht="21" customHeight="1">
      <c r="A166" s="1087" t="s">
        <v>270</v>
      </c>
      <c r="B166" s="1088" t="s">
        <v>1240</v>
      </c>
      <c r="C166" s="1088"/>
      <c r="D166" s="1088"/>
      <c r="E166" s="1088"/>
      <c r="F166" s="1088"/>
    </row>
    <row r="167" spans="1:6" s="643" customFormat="1" ht="18" customHeight="1">
      <c r="A167" s="1087"/>
      <c r="B167" s="1089" t="s">
        <v>1051</v>
      </c>
      <c r="C167" s="1090" t="s">
        <v>1242</v>
      </c>
      <c r="D167" s="1090"/>
      <c r="E167" s="1090"/>
      <c r="F167" s="1090"/>
    </row>
    <row r="168" spans="1:6" s="643" customFormat="1" ht="12.75" customHeight="1">
      <c r="A168" s="1087"/>
      <c r="B168" s="1089"/>
      <c r="C168" s="1090" t="s">
        <v>1243</v>
      </c>
      <c r="D168" s="1091" t="s">
        <v>1244</v>
      </c>
      <c r="E168" s="1090" t="s">
        <v>31</v>
      </c>
      <c r="F168" s="1090"/>
    </row>
    <row r="169" spans="1:6" s="643" customFormat="1" ht="33" customHeight="1">
      <c r="A169" s="1087"/>
      <c r="B169" s="1089"/>
      <c r="C169" s="1090"/>
      <c r="D169" s="1091"/>
      <c r="E169" s="644" t="s">
        <v>1245</v>
      </c>
      <c r="F169" s="644" t="s">
        <v>1246</v>
      </c>
    </row>
    <row r="170" spans="1:6" ht="15.75">
      <c r="A170" s="1084" t="s">
        <v>1247</v>
      </c>
      <c r="B170" s="1084"/>
      <c r="C170" s="1084"/>
      <c r="D170" s="1084"/>
      <c r="E170" s="1084"/>
      <c r="F170" s="1084"/>
    </row>
    <row r="171" spans="1:6" ht="15.75">
      <c r="A171" s="646" t="s">
        <v>1248</v>
      </c>
      <c r="B171" s="647">
        <v>164256</v>
      </c>
      <c r="C171" s="648">
        <v>12942</v>
      </c>
      <c r="D171" s="648">
        <v>151314</v>
      </c>
      <c r="E171" s="648">
        <v>118668</v>
      </c>
      <c r="F171" s="648">
        <v>32646</v>
      </c>
    </row>
    <row r="172" spans="1:6" ht="15.75">
      <c r="A172" s="646" t="s">
        <v>1249</v>
      </c>
      <c r="B172" s="647">
        <v>224190</v>
      </c>
      <c r="C172" s="648">
        <v>17226</v>
      </c>
      <c r="D172" s="648">
        <v>206964</v>
      </c>
      <c r="E172" s="648">
        <v>157806</v>
      </c>
      <c r="F172" s="648">
        <v>49158</v>
      </c>
    </row>
    <row r="173" spans="1:6" ht="15.75">
      <c r="A173" s="649" t="s">
        <v>1250</v>
      </c>
      <c r="B173" s="647">
        <v>225582</v>
      </c>
      <c r="C173" s="648">
        <v>16614</v>
      </c>
      <c r="D173" s="648">
        <v>208968</v>
      </c>
      <c r="E173" s="648">
        <v>151374</v>
      </c>
      <c r="F173" s="648">
        <v>57594</v>
      </c>
    </row>
    <row r="174" spans="1:6" ht="15.75" hidden="1" customHeight="1">
      <c r="A174" s="1084" t="s">
        <v>1251</v>
      </c>
      <c r="B174" s="1084"/>
      <c r="C174" s="1084"/>
      <c r="D174" s="1084"/>
      <c r="E174" s="1084"/>
      <c r="F174" s="1084"/>
    </row>
    <row r="175" spans="1:6" ht="15.75" hidden="1">
      <c r="A175" s="646" t="s">
        <v>1248</v>
      </c>
      <c r="B175" s="647">
        <v>49675</v>
      </c>
      <c r="C175" s="648">
        <v>3316</v>
      </c>
      <c r="D175" s="648">
        <v>46359</v>
      </c>
      <c r="E175" s="648">
        <v>36358</v>
      </c>
      <c r="F175" s="648">
        <v>10001</v>
      </c>
    </row>
    <row r="176" spans="1:6" ht="15.75" hidden="1">
      <c r="A176" s="646" t="s">
        <v>1249</v>
      </c>
      <c r="B176" s="647">
        <v>67667</v>
      </c>
      <c r="C176" s="648">
        <v>4258</v>
      </c>
      <c r="D176" s="648">
        <v>63409</v>
      </c>
      <c r="E176" s="648">
        <v>48347</v>
      </c>
      <c r="F176" s="648">
        <v>15062</v>
      </c>
    </row>
    <row r="177" spans="1:6" ht="15.75" hidden="1">
      <c r="A177" s="649" t="s">
        <v>1250</v>
      </c>
      <c r="B177" s="647">
        <v>68046</v>
      </c>
      <c r="C177" s="648">
        <v>4022</v>
      </c>
      <c r="D177" s="648">
        <v>64024</v>
      </c>
      <c r="E177" s="648">
        <v>46377</v>
      </c>
      <c r="F177" s="648">
        <v>17647</v>
      </c>
    </row>
    <row r="178" spans="1:6" ht="15.75" hidden="1" customHeight="1">
      <c r="A178" s="1085" t="s">
        <v>1252</v>
      </c>
      <c r="B178" s="1086"/>
      <c r="C178" s="1086"/>
      <c r="D178" s="1086"/>
      <c r="E178" s="1086"/>
      <c r="F178" s="1086"/>
    </row>
    <row r="179" spans="1:6" ht="15.75" hidden="1">
      <c r="A179" s="646" t="s">
        <v>1248</v>
      </c>
      <c r="B179" s="647">
        <v>60169</v>
      </c>
      <c r="C179" s="648">
        <v>3875</v>
      </c>
      <c r="D179" s="648">
        <v>56294</v>
      </c>
      <c r="E179" s="648">
        <v>44149</v>
      </c>
      <c r="F179" s="648">
        <v>12145</v>
      </c>
    </row>
    <row r="180" spans="1:6" ht="20.25" hidden="1" customHeight="1">
      <c r="A180" s="646" t="s">
        <v>1249</v>
      </c>
      <c r="B180" s="647">
        <v>81963</v>
      </c>
      <c r="C180" s="648">
        <v>4966</v>
      </c>
      <c r="D180" s="648">
        <v>76997</v>
      </c>
      <c r="E180" s="648">
        <v>58707</v>
      </c>
      <c r="F180" s="648">
        <v>18290</v>
      </c>
    </row>
    <row r="181" spans="1:6" ht="17.25" hidden="1" customHeight="1">
      <c r="A181" s="649" t="s">
        <v>1250</v>
      </c>
      <c r="B181" s="647">
        <v>82397</v>
      </c>
      <c r="C181" s="648">
        <v>4654</v>
      </c>
      <c r="D181" s="648">
        <v>77743</v>
      </c>
      <c r="E181" s="648">
        <v>56315</v>
      </c>
      <c r="F181" s="648">
        <v>21428</v>
      </c>
    </row>
  </sheetData>
  <mergeCells count="111">
    <mergeCell ref="A1:F1"/>
    <mergeCell ref="A3:F3"/>
    <mergeCell ref="A4:A7"/>
    <mergeCell ref="B4:F4"/>
    <mergeCell ref="B5:B7"/>
    <mergeCell ref="C5:F5"/>
    <mergeCell ref="C6:C7"/>
    <mergeCell ref="D6:D7"/>
    <mergeCell ref="E6:F6"/>
    <mergeCell ref="A8:F8"/>
    <mergeCell ref="A12:F12"/>
    <mergeCell ref="A16:F16"/>
    <mergeCell ref="A21:F21"/>
    <mergeCell ref="A22:A25"/>
    <mergeCell ref="B22:F22"/>
    <mergeCell ref="B23:B25"/>
    <mergeCell ref="C23:F23"/>
    <mergeCell ref="C24:C25"/>
    <mergeCell ref="D24:D25"/>
    <mergeCell ref="E24:F24"/>
    <mergeCell ref="A26:F26"/>
    <mergeCell ref="A30:F30"/>
    <mergeCell ref="A34:F34"/>
    <mergeCell ref="A39:F39"/>
    <mergeCell ref="A40:A43"/>
    <mergeCell ref="B40:F40"/>
    <mergeCell ref="B41:B43"/>
    <mergeCell ref="C41:F41"/>
    <mergeCell ref="C42:C43"/>
    <mergeCell ref="A58:A61"/>
    <mergeCell ref="B58:F58"/>
    <mergeCell ref="B59:B61"/>
    <mergeCell ref="C59:F59"/>
    <mergeCell ref="C60:C61"/>
    <mergeCell ref="D60:D61"/>
    <mergeCell ref="E60:F60"/>
    <mergeCell ref="D42:D43"/>
    <mergeCell ref="E42:F42"/>
    <mergeCell ref="A44:F44"/>
    <mergeCell ref="A48:F48"/>
    <mergeCell ref="A52:F52"/>
    <mergeCell ref="A57:F57"/>
    <mergeCell ref="A62:F62"/>
    <mergeCell ref="A66:F66"/>
    <mergeCell ref="A70:F70"/>
    <mergeCell ref="A75:F75"/>
    <mergeCell ref="A76:A79"/>
    <mergeCell ref="B76:F76"/>
    <mergeCell ref="B77:B79"/>
    <mergeCell ref="C77:F77"/>
    <mergeCell ref="C78:C79"/>
    <mergeCell ref="D78:D79"/>
    <mergeCell ref="E78:F78"/>
    <mergeCell ref="A80:F80"/>
    <mergeCell ref="A84:F84"/>
    <mergeCell ref="A88:F88"/>
    <mergeCell ref="A93:F93"/>
    <mergeCell ref="A94:A97"/>
    <mergeCell ref="B94:F94"/>
    <mergeCell ref="B95:B97"/>
    <mergeCell ref="C95:F95"/>
    <mergeCell ref="C96:C97"/>
    <mergeCell ref="A112:A115"/>
    <mergeCell ref="B112:F112"/>
    <mergeCell ref="B113:B115"/>
    <mergeCell ref="C113:F113"/>
    <mergeCell ref="C114:C115"/>
    <mergeCell ref="D114:D115"/>
    <mergeCell ref="E114:F114"/>
    <mergeCell ref="D96:D97"/>
    <mergeCell ref="E96:F96"/>
    <mergeCell ref="A98:F98"/>
    <mergeCell ref="A102:F102"/>
    <mergeCell ref="A106:F106"/>
    <mergeCell ref="A111:F111"/>
    <mergeCell ref="A116:F116"/>
    <mergeCell ref="A120:F120"/>
    <mergeCell ref="A124:F124"/>
    <mergeCell ref="A129:F129"/>
    <mergeCell ref="A130:A133"/>
    <mergeCell ref="B130:F130"/>
    <mergeCell ref="B131:B133"/>
    <mergeCell ref="C131:F131"/>
    <mergeCell ref="C132:C133"/>
    <mergeCell ref="D132:D133"/>
    <mergeCell ref="D150:D151"/>
    <mergeCell ref="E150:F150"/>
    <mergeCell ref="A152:F152"/>
    <mergeCell ref="A156:F156"/>
    <mergeCell ref="A160:F160"/>
    <mergeCell ref="A165:F165"/>
    <mergeCell ref="E132:F132"/>
    <mergeCell ref="A134:F134"/>
    <mergeCell ref="A138:F138"/>
    <mergeCell ref="A142:F142"/>
    <mergeCell ref="A147:F147"/>
    <mergeCell ref="A148:A151"/>
    <mergeCell ref="B148:F148"/>
    <mergeCell ref="B149:B151"/>
    <mergeCell ref="C149:F149"/>
    <mergeCell ref="C150:C151"/>
    <mergeCell ref="A170:F170"/>
    <mergeCell ref="A174:F174"/>
    <mergeCell ref="A178:F178"/>
    <mergeCell ref="A166:A169"/>
    <mergeCell ref="B166:F166"/>
    <mergeCell ref="B167:B169"/>
    <mergeCell ref="C167:F167"/>
    <mergeCell ref="C168:C169"/>
    <mergeCell ref="D168:D169"/>
    <mergeCell ref="E168:F168"/>
  </mergeCells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indexed="42"/>
  </sheetPr>
  <dimension ref="A1:F181"/>
  <sheetViews>
    <sheetView view="pageBreakPreview" zoomScale="80" zoomScaleSheetLayoutView="80" workbookViewId="0">
      <selection activeCell="L57" sqref="L57"/>
    </sheetView>
  </sheetViews>
  <sheetFormatPr defaultColWidth="12" defaultRowHeight="12.75"/>
  <cols>
    <col min="1" max="1" width="22.7109375" style="645" customWidth="1"/>
    <col min="2" max="2" width="13.5703125" style="645" customWidth="1"/>
    <col min="3" max="3" width="12.5703125" style="645" customWidth="1"/>
    <col min="4" max="4" width="11.140625" style="645" customWidth="1"/>
    <col min="5" max="5" width="13" style="645" customWidth="1"/>
    <col min="6" max="6" width="13.85546875" style="645" customWidth="1"/>
    <col min="7" max="240" width="9.140625" style="645" customWidth="1"/>
    <col min="241" max="241" width="17.7109375" style="645" customWidth="1"/>
    <col min="242" max="242" width="9.85546875" style="645" customWidth="1"/>
    <col min="243" max="243" width="10" style="645" customWidth="1"/>
    <col min="244" max="244" width="12.140625" style="645" customWidth="1"/>
    <col min="245" max="245" width="13.140625" style="645" customWidth="1"/>
    <col min="246" max="246" width="9.140625" style="645" customWidth="1"/>
    <col min="247" max="247" width="9.85546875" style="645" customWidth="1"/>
    <col min="248" max="248" width="11.42578125" style="645" customWidth="1"/>
    <col min="249" max="250" width="9.140625" style="645" customWidth="1"/>
    <col min="251" max="251" width="10.42578125" style="645" customWidth="1"/>
    <col min="252" max="252" width="7.85546875" style="645" customWidth="1"/>
    <col min="253" max="253" width="9.140625" style="645" customWidth="1"/>
    <col min="254" max="254" width="11.42578125" style="645" customWidth="1"/>
    <col min="255" max="255" width="9.140625" style="645" customWidth="1"/>
    <col min="256" max="256" width="12" style="645"/>
    <col min="257" max="257" width="22.7109375" style="645" customWidth="1"/>
    <col min="258" max="258" width="13.5703125" style="645" customWidth="1"/>
    <col min="259" max="259" width="12.5703125" style="645" customWidth="1"/>
    <col min="260" max="260" width="11.140625" style="645" customWidth="1"/>
    <col min="261" max="261" width="13" style="645" customWidth="1"/>
    <col min="262" max="262" width="13.85546875" style="645" customWidth="1"/>
    <col min="263" max="496" width="9.140625" style="645" customWidth="1"/>
    <col min="497" max="497" width="17.7109375" style="645" customWidth="1"/>
    <col min="498" max="498" width="9.85546875" style="645" customWidth="1"/>
    <col min="499" max="499" width="10" style="645" customWidth="1"/>
    <col min="500" max="500" width="12.140625" style="645" customWidth="1"/>
    <col min="501" max="501" width="13.140625" style="645" customWidth="1"/>
    <col min="502" max="502" width="9.140625" style="645" customWidth="1"/>
    <col min="503" max="503" width="9.85546875" style="645" customWidth="1"/>
    <col min="504" max="504" width="11.42578125" style="645" customWidth="1"/>
    <col min="505" max="506" width="9.140625" style="645" customWidth="1"/>
    <col min="507" max="507" width="10.42578125" style="645" customWidth="1"/>
    <col min="508" max="508" width="7.85546875" style="645" customWidth="1"/>
    <col min="509" max="509" width="9.140625" style="645" customWidth="1"/>
    <col min="510" max="510" width="11.42578125" style="645" customWidth="1"/>
    <col min="511" max="511" width="9.140625" style="645" customWidth="1"/>
    <col min="512" max="512" width="12" style="645"/>
    <col min="513" max="513" width="22.7109375" style="645" customWidth="1"/>
    <col min="514" max="514" width="13.5703125" style="645" customWidth="1"/>
    <col min="515" max="515" width="12.5703125" style="645" customWidth="1"/>
    <col min="516" max="516" width="11.140625" style="645" customWidth="1"/>
    <col min="517" max="517" width="13" style="645" customWidth="1"/>
    <col min="518" max="518" width="13.85546875" style="645" customWidth="1"/>
    <col min="519" max="752" width="9.140625" style="645" customWidth="1"/>
    <col min="753" max="753" width="17.7109375" style="645" customWidth="1"/>
    <col min="754" max="754" width="9.85546875" style="645" customWidth="1"/>
    <col min="755" max="755" width="10" style="645" customWidth="1"/>
    <col min="756" max="756" width="12.140625" style="645" customWidth="1"/>
    <col min="757" max="757" width="13.140625" style="645" customWidth="1"/>
    <col min="758" max="758" width="9.140625" style="645" customWidth="1"/>
    <col min="759" max="759" width="9.85546875" style="645" customWidth="1"/>
    <col min="760" max="760" width="11.42578125" style="645" customWidth="1"/>
    <col min="761" max="762" width="9.140625" style="645" customWidth="1"/>
    <col min="763" max="763" width="10.42578125" style="645" customWidth="1"/>
    <col min="764" max="764" width="7.85546875" style="645" customWidth="1"/>
    <col min="765" max="765" width="9.140625" style="645" customWidth="1"/>
    <col min="766" max="766" width="11.42578125" style="645" customWidth="1"/>
    <col min="767" max="767" width="9.140625" style="645" customWidth="1"/>
    <col min="768" max="768" width="12" style="645"/>
    <col min="769" max="769" width="22.7109375" style="645" customWidth="1"/>
    <col min="770" max="770" width="13.5703125" style="645" customWidth="1"/>
    <col min="771" max="771" width="12.5703125" style="645" customWidth="1"/>
    <col min="772" max="772" width="11.140625" style="645" customWidth="1"/>
    <col min="773" max="773" width="13" style="645" customWidth="1"/>
    <col min="774" max="774" width="13.85546875" style="645" customWidth="1"/>
    <col min="775" max="1008" width="9.140625" style="645" customWidth="1"/>
    <col min="1009" max="1009" width="17.7109375" style="645" customWidth="1"/>
    <col min="1010" max="1010" width="9.85546875" style="645" customWidth="1"/>
    <col min="1011" max="1011" width="10" style="645" customWidth="1"/>
    <col min="1012" max="1012" width="12.140625" style="645" customWidth="1"/>
    <col min="1013" max="1013" width="13.140625" style="645" customWidth="1"/>
    <col min="1014" max="1014" width="9.140625" style="645" customWidth="1"/>
    <col min="1015" max="1015" width="9.85546875" style="645" customWidth="1"/>
    <col min="1016" max="1016" width="11.42578125" style="645" customWidth="1"/>
    <col min="1017" max="1018" width="9.140625" style="645" customWidth="1"/>
    <col min="1019" max="1019" width="10.42578125" style="645" customWidth="1"/>
    <col min="1020" max="1020" width="7.85546875" style="645" customWidth="1"/>
    <col min="1021" max="1021" width="9.140625" style="645" customWidth="1"/>
    <col min="1022" max="1022" width="11.42578125" style="645" customWidth="1"/>
    <col min="1023" max="1023" width="9.140625" style="645" customWidth="1"/>
    <col min="1024" max="1024" width="12" style="645"/>
    <col min="1025" max="1025" width="22.7109375" style="645" customWidth="1"/>
    <col min="1026" max="1026" width="13.5703125" style="645" customWidth="1"/>
    <col min="1027" max="1027" width="12.5703125" style="645" customWidth="1"/>
    <col min="1028" max="1028" width="11.140625" style="645" customWidth="1"/>
    <col min="1029" max="1029" width="13" style="645" customWidth="1"/>
    <col min="1030" max="1030" width="13.85546875" style="645" customWidth="1"/>
    <col min="1031" max="1264" width="9.140625" style="645" customWidth="1"/>
    <col min="1265" max="1265" width="17.7109375" style="645" customWidth="1"/>
    <col min="1266" max="1266" width="9.85546875" style="645" customWidth="1"/>
    <col min="1267" max="1267" width="10" style="645" customWidth="1"/>
    <col min="1268" max="1268" width="12.140625" style="645" customWidth="1"/>
    <col min="1269" max="1269" width="13.140625" style="645" customWidth="1"/>
    <col min="1270" max="1270" width="9.140625" style="645" customWidth="1"/>
    <col min="1271" max="1271" width="9.85546875" style="645" customWidth="1"/>
    <col min="1272" max="1272" width="11.42578125" style="645" customWidth="1"/>
    <col min="1273" max="1274" width="9.140625" style="645" customWidth="1"/>
    <col min="1275" max="1275" width="10.42578125" style="645" customWidth="1"/>
    <col min="1276" max="1276" width="7.85546875" style="645" customWidth="1"/>
    <col min="1277" max="1277" width="9.140625" style="645" customWidth="1"/>
    <col min="1278" max="1278" width="11.42578125" style="645" customWidth="1"/>
    <col min="1279" max="1279" width="9.140625" style="645" customWidth="1"/>
    <col min="1280" max="1280" width="12" style="645"/>
    <col min="1281" max="1281" width="22.7109375" style="645" customWidth="1"/>
    <col min="1282" max="1282" width="13.5703125" style="645" customWidth="1"/>
    <col min="1283" max="1283" width="12.5703125" style="645" customWidth="1"/>
    <col min="1284" max="1284" width="11.140625" style="645" customWidth="1"/>
    <col min="1285" max="1285" width="13" style="645" customWidth="1"/>
    <col min="1286" max="1286" width="13.85546875" style="645" customWidth="1"/>
    <col min="1287" max="1520" width="9.140625" style="645" customWidth="1"/>
    <col min="1521" max="1521" width="17.7109375" style="645" customWidth="1"/>
    <col min="1522" max="1522" width="9.85546875" style="645" customWidth="1"/>
    <col min="1523" max="1523" width="10" style="645" customWidth="1"/>
    <col min="1524" max="1524" width="12.140625" style="645" customWidth="1"/>
    <col min="1525" max="1525" width="13.140625" style="645" customWidth="1"/>
    <col min="1526" max="1526" width="9.140625" style="645" customWidth="1"/>
    <col min="1527" max="1527" width="9.85546875" style="645" customWidth="1"/>
    <col min="1528" max="1528" width="11.42578125" style="645" customWidth="1"/>
    <col min="1529" max="1530" width="9.140625" style="645" customWidth="1"/>
    <col min="1531" max="1531" width="10.42578125" style="645" customWidth="1"/>
    <col min="1532" max="1532" width="7.85546875" style="645" customWidth="1"/>
    <col min="1533" max="1533" width="9.140625" style="645" customWidth="1"/>
    <col min="1534" max="1534" width="11.42578125" style="645" customWidth="1"/>
    <col min="1535" max="1535" width="9.140625" style="645" customWidth="1"/>
    <col min="1536" max="1536" width="12" style="645"/>
    <col min="1537" max="1537" width="22.7109375" style="645" customWidth="1"/>
    <col min="1538" max="1538" width="13.5703125" style="645" customWidth="1"/>
    <col min="1539" max="1539" width="12.5703125" style="645" customWidth="1"/>
    <col min="1540" max="1540" width="11.140625" style="645" customWidth="1"/>
    <col min="1541" max="1541" width="13" style="645" customWidth="1"/>
    <col min="1542" max="1542" width="13.85546875" style="645" customWidth="1"/>
    <col min="1543" max="1776" width="9.140625" style="645" customWidth="1"/>
    <col min="1777" max="1777" width="17.7109375" style="645" customWidth="1"/>
    <col min="1778" max="1778" width="9.85546875" style="645" customWidth="1"/>
    <col min="1779" max="1779" width="10" style="645" customWidth="1"/>
    <col min="1780" max="1780" width="12.140625" style="645" customWidth="1"/>
    <col min="1781" max="1781" width="13.140625" style="645" customWidth="1"/>
    <col min="1782" max="1782" width="9.140625" style="645" customWidth="1"/>
    <col min="1783" max="1783" width="9.85546875" style="645" customWidth="1"/>
    <col min="1784" max="1784" width="11.42578125" style="645" customWidth="1"/>
    <col min="1785" max="1786" width="9.140625" style="645" customWidth="1"/>
    <col min="1787" max="1787" width="10.42578125" style="645" customWidth="1"/>
    <col min="1788" max="1788" width="7.85546875" style="645" customWidth="1"/>
    <col min="1789" max="1789" width="9.140625" style="645" customWidth="1"/>
    <col min="1790" max="1790" width="11.42578125" style="645" customWidth="1"/>
    <col min="1791" max="1791" width="9.140625" style="645" customWidth="1"/>
    <col min="1792" max="1792" width="12" style="645"/>
    <col min="1793" max="1793" width="22.7109375" style="645" customWidth="1"/>
    <col min="1794" max="1794" width="13.5703125" style="645" customWidth="1"/>
    <col min="1795" max="1795" width="12.5703125" style="645" customWidth="1"/>
    <col min="1796" max="1796" width="11.140625" style="645" customWidth="1"/>
    <col min="1797" max="1797" width="13" style="645" customWidth="1"/>
    <col min="1798" max="1798" width="13.85546875" style="645" customWidth="1"/>
    <col min="1799" max="2032" width="9.140625" style="645" customWidth="1"/>
    <col min="2033" max="2033" width="17.7109375" style="645" customWidth="1"/>
    <col min="2034" max="2034" width="9.85546875" style="645" customWidth="1"/>
    <col min="2035" max="2035" width="10" style="645" customWidth="1"/>
    <col min="2036" max="2036" width="12.140625" style="645" customWidth="1"/>
    <col min="2037" max="2037" width="13.140625" style="645" customWidth="1"/>
    <col min="2038" max="2038" width="9.140625" style="645" customWidth="1"/>
    <col min="2039" max="2039" width="9.85546875" style="645" customWidth="1"/>
    <col min="2040" max="2040" width="11.42578125" style="645" customWidth="1"/>
    <col min="2041" max="2042" width="9.140625" style="645" customWidth="1"/>
    <col min="2043" max="2043" width="10.42578125" style="645" customWidth="1"/>
    <col min="2044" max="2044" width="7.85546875" style="645" customWidth="1"/>
    <col min="2045" max="2045" width="9.140625" style="645" customWidth="1"/>
    <col min="2046" max="2046" width="11.42578125" style="645" customWidth="1"/>
    <col min="2047" max="2047" width="9.140625" style="645" customWidth="1"/>
    <col min="2048" max="2048" width="12" style="645"/>
    <col min="2049" max="2049" width="22.7109375" style="645" customWidth="1"/>
    <col min="2050" max="2050" width="13.5703125" style="645" customWidth="1"/>
    <col min="2051" max="2051" width="12.5703125" style="645" customWidth="1"/>
    <col min="2052" max="2052" width="11.140625" style="645" customWidth="1"/>
    <col min="2053" max="2053" width="13" style="645" customWidth="1"/>
    <col min="2054" max="2054" width="13.85546875" style="645" customWidth="1"/>
    <col min="2055" max="2288" width="9.140625" style="645" customWidth="1"/>
    <col min="2289" max="2289" width="17.7109375" style="645" customWidth="1"/>
    <col min="2290" max="2290" width="9.85546875" style="645" customWidth="1"/>
    <col min="2291" max="2291" width="10" style="645" customWidth="1"/>
    <col min="2292" max="2292" width="12.140625" style="645" customWidth="1"/>
    <col min="2293" max="2293" width="13.140625" style="645" customWidth="1"/>
    <col min="2294" max="2294" width="9.140625" style="645" customWidth="1"/>
    <col min="2295" max="2295" width="9.85546875" style="645" customWidth="1"/>
    <col min="2296" max="2296" width="11.42578125" style="645" customWidth="1"/>
    <col min="2297" max="2298" width="9.140625" style="645" customWidth="1"/>
    <col min="2299" max="2299" width="10.42578125" style="645" customWidth="1"/>
    <col min="2300" max="2300" width="7.85546875" style="645" customWidth="1"/>
    <col min="2301" max="2301" width="9.140625" style="645" customWidth="1"/>
    <col min="2302" max="2302" width="11.42578125" style="645" customWidth="1"/>
    <col min="2303" max="2303" width="9.140625" style="645" customWidth="1"/>
    <col min="2304" max="2304" width="12" style="645"/>
    <col min="2305" max="2305" width="22.7109375" style="645" customWidth="1"/>
    <col min="2306" max="2306" width="13.5703125" style="645" customWidth="1"/>
    <col min="2307" max="2307" width="12.5703125" style="645" customWidth="1"/>
    <col min="2308" max="2308" width="11.140625" style="645" customWidth="1"/>
    <col min="2309" max="2309" width="13" style="645" customWidth="1"/>
    <col min="2310" max="2310" width="13.85546875" style="645" customWidth="1"/>
    <col min="2311" max="2544" width="9.140625" style="645" customWidth="1"/>
    <col min="2545" max="2545" width="17.7109375" style="645" customWidth="1"/>
    <col min="2546" max="2546" width="9.85546875" style="645" customWidth="1"/>
    <col min="2547" max="2547" width="10" style="645" customWidth="1"/>
    <col min="2548" max="2548" width="12.140625" style="645" customWidth="1"/>
    <col min="2549" max="2549" width="13.140625" style="645" customWidth="1"/>
    <col min="2550" max="2550" width="9.140625" style="645" customWidth="1"/>
    <col min="2551" max="2551" width="9.85546875" style="645" customWidth="1"/>
    <col min="2552" max="2552" width="11.42578125" style="645" customWidth="1"/>
    <col min="2553" max="2554" width="9.140625" style="645" customWidth="1"/>
    <col min="2555" max="2555" width="10.42578125" style="645" customWidth="1"/>
    <col min="2556" max="2556" width="7.85546875" style="645" customWidth="1"/>
    <col min="2557" max="2557" width="9.140625" style="645" customWidth="1"/>
    <col min="2558" max="2558" width="11.42578125" style="645" customWidth="1"/>
    <col min="2559" max="2559" width="9.140625" style="645" customWidth="1"/>
    <col min="2560" max="2560" width="12" style="645"/>
    <col min="2561" max="2561" width="22.7109375" style="645" customWidth="1"/>
    <col min="2562" max="2562" width="13.5703125" style="645" customWidth="1"/>
    <col min="2563" max="2563" width="12.5703125" style="645" customWidth="1"/>
    <col min="2564" max="2564" width="11.140625" style="645" customWidth="1"/>
    <col min="2565" max="2565" width="13" style="645" customWidth="1"/>
    <col min="2566" max="2566" width="13.85546875" style="645" customWidth="1"/>
    <col min="2567" max="2800" width="9.140625" style="645" customWidth="1"/>
    <col min="2801" max="2801" width="17.7109375" style="645" customWidth="1"/>
    <col min="2802" max="2802" width="9.85546875" style="645" customWidth="1"/>
    <col min="2803" max="2803" width="10" style="645" customWidth="1"/>
    <col min="2804" max="2804" width="12.140625" style="645" customWidth="1"/>
    <col min="2805" max="2805" width="13.140625" style="645" customWidth="1"/>
    <col min="2806" max="2806" width="9.140625" style="645" customWidth="1"/>
    <col min="2807" max="2807" width="9.85546875" style="645" customWidth="1"/>
    <col min="2808" max="2808" width="11.42578125" style="645" customWidth="1"/>
    <col min="2809" max="2810" width="9.140625" style="645" customWidth="1"/>
    <col min="2811" max="2811" width="10.42578125" style="645" customWidth="1"/>
    <col min="2812" max="2812" width="7.85546875" style="645" customWidth="1"/>
    <col min="2813" max="2813" width="9.140625" style="645" customWidth="1"/>
    <col min="2814" max="2814" width="11.42578125" style="645" customWidth="1"/>
    <col min="2815" max="2815" width="9.140625" style="645" customWidth="1"/>
    <col min="2816" max="2816" width="12" style="645"/>
    <col min="2817" max="2817" width="22.7109375" style="645" customWidth="1"/>
    <col min="2818" max="2818" width="13.5703125" style="645" customWidth="1"/>
    <col min="2819" max="2819" width="12.5703125" style="645" customWidth="1"/>
    <col min="2820" max="2820" width="11.140625" style="645" customWidth="1"/>
    <col min="2821" max="2821" width="13" style="645" customWidth="1"/>
    <col min="2822" max="2822" width="13.85546875" style="645" customWidth="1"/>
    <col min="2823" max="3056" width="9.140625" style="645" customWidth="1"/>
    <col min="3057" max="3057" width="17.7109375" style="645" customWidth="1"/>
    <col min="3058" max="3058" width="9.85546875" style="645" customWidth="1"/>
    <col min="3059" max="3059" width="10" style="645" customWidth="1"/>
    <col min="3060" max="3060" width="12.140625" style="645" customWidth="1"/>
    <col min="3061" max="3061" width="13.140625" style="645" customWidth="1"/>
    <col min="3062" max="3062" width="9.140625" style="645" customWidth="1"/>
    <col min="3063" max="3063" width="9.85546875" style="645" customWidth="1"/>
    <col min="3064" max="3064" width="11.42578125" style="645" customWidth="1"/>
    <col min="3065" max="3066" width="9.140625" style="645" customWidth="1"/>
    <col min="3067" max="3067" width="10.42578125" style="645" customWidth="1"/>
    <col min="3068" max="3068" width="7.85546875" style="645" customWidth="1"/>
    <col min="3069" max="3069" width="9.140625" style="645" customWidth="1"/>
    <col min="3070" max="3070" width="11.42578125" style="645" customWidth="1"/>
    <col min="3071" max="3071" width="9.140625" style="645" customWidth="1"/>
    <col min="3072" max="3072" width="12" style="645"/>
    <col min="3073" max="3073" width="22.7109375" style="645" customWidth="1"/>
    <col min="3074" max="3074" width="13.5703125" style="645" customWidth="1"/>
    <col min="3075" max="3075" width="12.5703125" style="645" customWidth="1"/>
    <col min="3076" max="3076" width="11.140625" style="645" customWidth="1"/>
    <col min="3077" max="3077" width="13" style="645" customWidth="1"/>
    <col min="3078" max="3078" width="13.85546875" style="645" customWidth="1"/>
    <col min="3079" max="3312" width="9.140625" style="645" customWidth="1"/>
    <col min="3313" max="3313" width="17.7109375" style="645" customWidth="1"/>
    <col min="3314" max="3314" width="9.85546875" style="645" customWidth="1"/>
    <col min="3315" max="3315" width="10" style="645" customWidth="1"/>
    <col min="3316" max="3316" width="12.140625" style="645" customWidth="1"/>
    <col min="3317" max="3317" width="13.140625" style="645" customWidth="1"/>
    <col min="3318" max="3318" width="9.140625" style="645" customWidth="1"/>
    <col min="3319" max="3319" width="9.85546875" style="645" customWidth="1"/>
    <col min="3320" max="3320" width="11.42578125" style="645" customWidth="1"/>
    <col min="3321" max="3322" width="9.140625" style="645" customWidth="1"/>
    <col min="3323" max="3323" width="10.42578125" style="645" customWidth="1"/>
    <col min="3324" max="3324" width="7.85546875" style="645" customWidth="1"/>
    <col min="3325" max="3325" width="9.140625" style="645" customWidth="1"/>
    <col min="3326" max="3326" width="11.42578125" style="645" customWidth="1"/>
    <col min="3327" max="3327" width="9.140625" style="645" customWidth="1"/>
    <col min="3328" max="3328" width="12" style="645"/>
    <col min="3329" max="3329" width="22.7109375" style="645" customWidth="1"/>
    <col min="3330" max="3330" width="13.5703125" style="645" customWidth="1"/>
    <col min="3331" max="3331" width="12.5703125" style="645" customWidth="1"/>
    <col min="3332" max="3332" width="11.140625" style="645" customWidth="1"/>
    <col min="3333" max="3333" width="13" style="645" customWidth="1"/>
    <col min="3334" max="3334" width="13.85546875" style="645" customWidth="1"/>
    <col min="3335" max="3568" width="9.140625" style="645" customWidth="1"/>
    <col min="3569" max="3569" width="17.7109375" style="645" customWidth="1"/>
    <col min="3570" max="3570" width="9.85546875" style="645" customWidth="1"/>
    <col min="3571" max="3571" width="10" style="645" customWidth="1"/>
    <col min="3572" max="3572" width="12.140625" style="645" customWidth="1"/>
    <col min="3573" max="3573" width="13.140625" style="645" customWidth="1"/>
    <col min="3574" max="3574" width="9.140625" style="645" customWidth="1"/>
    <col min="3575" max="3575" width="9.85546875" style="645" customWidth="1"/>
    <col min="3576" max="3576" width="11.42578125" style="645" customWidth="1"/>
    <col min="3577" max="3578" width="9.140625" style="645" customWidth="1"/>
    <col min="3579" max="3579" width="10.42578125" style="645" customWidth="1"/>
    <col min="3580" max="3580" width="7.85546875" style="645" customWidth="1"/>
    <col min="3581" max="3581" width="9.140625" style="645" customWidth="1"/>
    <col min="3582" max="3582" width="11.42578125" style="645" customWidth="1"/>
    <col min="3583" max="3583" width="9.140625" style="645" customWidth="1"/>
    <col min="3584" max="3584" width="12" style="645"/>
    <col min="3585" max="3585" width="22.7109375" style="645" customWidth="1"/>
    <col min="3586" max="3586" width="13.5703125" style="645" customWidth="1"/>
    <col min="3587" max="3587" width="12.5703125" style="645" customWidth="1"/>
    <col min="3588" max="3588" width="11.140625" style="645" customWidth="1"/>
    <col min="3589" max="3589" width="13" style="645" customWidth="1"/>
    <col min="3590" max="3590" width="13.85546875" style="645" customWidth="1"/>
    <col min="3591" max="3824" width="9.140625" style="645" customWidth="1"/>
    <col min="3825" max="3825" width="17.7109375" style="645" customWidth="1"/>
    <col min="3826" max="3826" width="9.85546875" style="645" customWidth="1"/>
    <col min="3827" max="3827" width="10" style="645" customWidth="1"/>
    <col min="3828" max="3828" width="12.140625" style="645" customWidth="1"/>
    <col min="3829" max="3829" width="13.140625" style="645" customWidth="1"/>
    <col min="3830" max="3830" width="9.140625" style="645" customWidth="1"/>
    <col min="3831" max="3831" width="9.85546875" style="645" customWidth="1"/>
    <col min="3832" max="3832" width="11.42578125" style="645" customWidth="1"/>
    <col min="3833" max="3834" width="9.140625" style="645" customWidth="1"/>
    <col min="3835" max="3835" width="10.42578125" style="645" customWidth="1"/>
    <col min="3836" max="3836" width="7.85546875" style="645" customWidth="1"/>
    <col min="3837" max="3837" width="9.140625" style="645" customWidth="1"/>
    <col min="3838" max="3838" width="11.42578125" style="645" customWidth="1"/>
    <col min="3839" max="3839" width="9.140625" style="645" customWidth="1"/>
    <col min="3840" max="3840" width="12" style="645"/>
    <col min="3841" max="3841" width="22.7109375" style="645" customWidth="1"/>
    <col min="3842" max="3842" width="13.5703125" style="645" customWidth="1"/>
    <col min="3843" max="3843" width="12.5703125" style="645" customWidth="1"/>
    <col min="3844" max="3844" width="11.140625" style="645" customWidth="1"/>
    <col min="3845" max="3845" width="13" style="645" customWidth="1"/>
    <col min="3846" max="3846" width="13.85546875" style="645" customWidth="1"/>
    <col min="3847" max="4080" width="9.140625" style="645" customWidth="1"/>
    <col min="4081" max="4081" width="17.7109375" style="645" customWidth="1"/>
    <col min="4082" max="4082" width="9.85546875" style="645" customWidth="1"/>
    <col min="4083" max="4083" width="10" style="645" customWidth="1"/>
    <col min="4084" max="4084" width="12.140625" style="645" customWidth="1"/>
    <col min="4085" max="4085" width="13.140625" style="645" customWidth="1"/>
    <col min="4086" max="4086" width="9.140625" style="645" customWidth="1"/>
    <col min="4087" max="4087" width="9.85546875" style="645" customWidth="1"/>
    <col min="4088" max="4088" width="11.42578125" style="645" customWidth="1"/>
    <col min="4089" max="4090" width="9.140625" style="645" customWidth="1"/>
    <col min="4091" max="4091" width="10.42578125" style="645" customWidth="1"/>
    <col min="4092" max="4092" width="7.85546875" style="645" customWidth="1"/>
    <col min="4093" max="4093" width="9.140625" style="645" customWidth="1"/>
    <col min="4094" max="4094" width="11.42578125" style="645" customWidth="1"/>
    <col min="4095" max="4095" width="9.140625" style="645" customWidth="1"/>
    <col min="4096" max="4096" width="12" style="645"/>
    <col min="4097" max="4097" width="22.7109375" style="645" customWidth="1"/>
    <col min="4098" max="4098" width="13.5703125" style="645" customWidth="1"/>
    <col min="4099" max="4099" width="12.5703125" style="645" customWidth="1"/>
    <col min="4100" max="4100" width="11.140625" style="645" customWidth="1"/>
    <col min="4101" max="4101" width="13" style="645" customWidth="1"/>
    <col min="4102" max="4102" width="13.85546875" style="645" customWidth="1"/>
    <col min="4103" max="4336" width="9.140625" style="645" customWidth="1"/>
    <col min="4337" max="4337" width="17.7109375" style="645" customWidth="1"/>
    <col min="4338" max="4338" width="9.85546875" style="645" customWidth="1"/>
    <col min="4339" max="4339" width="10" style="645" customWidth="1"/>
    <col min="4340" max="4340" width="12.140625" style="645" customWidth="1"/>
    <col min="4341" max="4341" width="13.140625" style="645" customWidth="1"/>
    <col min="4342" max="4342" width="9.140625" style="645" customWidth="1"/>
    <col min="4343" max="4343" width="9.85546875" style="645" customWidth="1"/>
    <col min="4344" max="4344" width="11.42578125" style="645" customWidth="1"/>
    <col min="4345" max="4346" width="9.140625" style="645" customWidth="1"/>
    <col min="4347" max="4347" width="10.42578125" style="645" customWidth="1"/>
    <col min="4348" max="4348" width="7.85546875" style="645" customWidth="1"/>
    <col min="4349" max="4349" width="9.140625" style="645" customWidth="1"/>
    <col min="4350" max="4350" width="11.42578125" style="645" customWidth="1"/>
    <col min="4351" max="4351" width="9.140625" style="645" customWidth="1"/>
    <col min="4352" max="4352" width="12" style="645"/>
    <col min="4353" max="4353" width="22.7109375" style="645" customWidth="1"/>
    <col min="4354" max="4354" width="13.5703125" style="645" customWidth="1"/>
    <col min="4355" max="4355" width="12.5703125" style="645" customWidth="1"/>
    <col min="4356" max="4356" width="11.140625" style="645" customWidth="1"/>
    <col min="4357" max="4357" width="13" style="645" customWidth="1"/>
    <col min="4358" max="4358" width="13.85546875" style="645" customWidth="1"/>
    <col min="4359" max="4592" width="9.140625" style="645" customWidth="1"/>
    <col min="4593" max="4593" width="17.7109375" style="645" customWidth="1"/>
    <col min="4594" max="4594" width="9.85546875" style="645" customWidth="1"/>
    <col min="4595" max="4595" width="10" style="645" customWidth="1"/>
    <col min="4596" max="4596" width="12.140625" style="645" customWidth="1"/>
    <col min="4597" max="4597" width="13.140625" style="645" customWidth="1"/>
    <col min="4598" max="4598" width="9.140625" style="645" customWidth="1"/>
    <col min="4599" max="4599" width="9.85546875" style="645" customWidth="1"/>
    <col min="4600" max="4600" width="11.42578125" style="645" customWidth="1"/>
    <col min="4601" max="4602" width="9.140625" style="645" customWidth="1"/>
    <col min="4603" max="4603" width="10.42578125" style="645" customWidth="1"/>
    <col min="4604" max="4604" width="7.85546875" style="645" customWidth="1"/>
    <col min="4605" max="4605" width="9.140625" style="645" customWidth="1"/>
    <col min="4606" max="4606" width="11.42578125" style="645" customWidth="1"/>
    <col min="4607" max="4607" width="9.140625" style="645" customWidth="1"/>
    <col min="4608" max="4608" width="12" style="645"/>
    <col min="4609" max="4609" width="22.7109375" style="645" customWidth="1"/>
    <col min="4610" max="4610" width="13.5703125" style="645" customWidth="1"/>
    <col min="4611" max="4611" width="12.5703125" style="645" customWidth="1"/>
    <col min="4612" max="4612" width="11.140625" style="645" customWidth="1"/>
    <col min="4613" max="4613" width="13" style="645" customWidth="1"/>
    <col min="4614" max="4614" width="13.85546875" style="645" customWidth="1"/>
    <col min="4615" max="4848" width="9.140625" style="645" customWidth="1"/>
    <col min="4849" max="4849" width="17.7109375" style="645" customWidth="1"/>
    <col min="4850" max="4850" width="9.85546875" style="645" customWidth="1"/>
    <col min="4851" max="4851" width="10" style="645" customWidth="1"/>
    <col min="4852" max="4852" width="12.140625" style="645" customWidth="1"/>
    <col min="4853" max="4853" width="13.140625" style="645" customWidth="1"/>
    <col min="4854" max="4854" width="9.140625" style="645" customWidth="1"/>
    <col min="4855" max="4855" width="9.85546875" style="645" customWidth="1"/>
    <col min="4856" max="4856" width="11.42578125" style="645" customWidth="1"/>
    <col min="4857" max="4858" width="9.140625" style="645" customWidth="1"/>
    <col min="4859" max="4859" width="10.42578125" style="645" customWidth="1"/>
    <col min="4860" max="4860" width="7.85546875" style="645" customWidth="1"/>
    <col min="4861" max="4861" width="9.140625" style="645" customWidth="1"/>
    <col min="4862" max="4862" width="11.42578125" style="645" customWidth="1"/>
    <col min="4863" max="4863" width="9.140625" style="645" customWidth="1"/>
    <col min="4864" max="4864" width="12" style="645"/>
    <col min="4865" max="4865" width="22.7109375" style="645" customWidth="1"/>
    <col min="4866" max="4866" width="13.5703125" style="645" customWidth="1"/>
    <col min="4867" max="4867" width="12.5703125" style="645" customWidth="1"/>
    <col min="4868" max="4868" width="11.140625" style="645" customWidth="1"/>
    <col min="4869" max="4869" width="13" style="645" customWidth="1"/>
    <col min="4870" max="4870" width="13.85546875" style="645" customWidth="1"/>
    <col min="4871" max="5104" width="9.140625" style="645" customWidth="1"/>
    <col min="5105" max="5105" width="17.7109375" style="645" customWidth="1"/>
    <col min="5106" max="5106" width="9.85546875" style="645" customWidth="1"/>
    <col min="5107" max="5107" width="10" style="645" customWidth="1"/>
    <col min="5108" max="5108" width="12.140625" style="645" customWidth="1"/>
    <col min="5109" max="5109" width="13.140625" style="645" customWidth="1"/>
    <col min="5110" max="5110" width="9.140625" style="645" customWidth="1"/>
    <col min="5111" max="5111" width="9.85546875" style="645" customWidth="1"/>
    <col min="5112" max="5112" width="11.42578125" style="645" customWidth="1"/>
    <col min="5113" max="5114" width="9.140625" style="645" customWidth="1"/>
    <col min="5115" max="5115" width="10.42578125" style="645" customWidth="1"/>
    <col min="5116" max="5116" width="7.85546875" style="645" customWidth="1"/>
    <col min="5117" max="5117" width="9.140625" style="645" customWidth="1"/>
    <col min="5118" max="5118" width="11.42578125" style="645" customWidth="1"/>
    <col min="5119" max="5119" width="9.140625" style="645" customWidth="1"/>
    <col min="5120" max="5120" width="12" style="645"/>
    <col min="5121" max="5121" width="22.7109375" style="645" customWidth="1"/>
    <col min="5122" max="5122" width="13.5703125" style="645" customWidth="1"/>
    <col min="5123" max="5123" width="12.5703125" style="645" customWidth="1"/>
    <col min="5124" max="5124" width="11.140625" style="645" customWidth="1"/>
    <col min="5125" max="5125" width="13" style="645" customWidth="1"/>
    <col min="5126" max="5126" width="13.85546875" style="645" customWidth="1"/>
    <col min="5127" max="5360" width="9.140625" style="645" customWidth="1"/>
    <col min="5361" max="5361" width="17.7109375" style="645" customWidth="1"/>
    <col min="5362" max="5362" width="9.85546875" style="645" customWidth="1"/>
    <col min="5363" max="5363" width="10" style="645" customWidth="1"/>
    <col min="5364" max="5364" width="12.140625" style="645" customWidth="1"/>
    <col min="5365" max="5365" width="13.140625" style="645" customWidth="1"/>
    <col min="5366" max="5366" width="9.140625" style="645" customWidth="1"/>
    <col min="5367" max="5367" width="9.85546875" style="645" customWidth="1"/>
    <col min="5368" max="5368" width="11.42578125" style="645" customWidth="1"/>
    <col min="5369" max="5370" width="9.140625" style="645" customWidth="1"/>
    <col min="5371" max="5371" width="10.42578125" style="645" customWidth="1"/>
    <col min="5372" max="5372" width="7.85546875" style="645" customWidth="1"/>
    <col min="5373" max="5373" width="9.140625" style="645" customWidth="1"/>
    <col min="5374" max="5374" width="11.42578125" style="645" customWidth="1"/>
    <col min="5375" max="5375" width="9.140625" style="645" customWidth="1"/>
    <col min="5376" max="5376" width="12" style="645"/>
    <col min="5377" max="5377" width="22.7109375" style="645" customWidth="1"/>
    <col min="5378" max="5378" width="13.5703125" style="645" customWidth="1"/>
    <col min="5379" max="5379" width="12.5703125" style="645" customWidth="1"/>
    <col min="5380" max="5380" width="11.140625" style="645" customWidth="1"/>
    <col min="5381" max="5381" width="13" style="645" customWidth="1"/>
    <col min="5382" max="5382" width="13.85546875" style="645" customWidth="1"/>
    <col min="5383" max="5616" width="9.140625" style="645" customWidth="1"/>
    <col min="5617" max="5617" width="17.7109375" style="645" customWidth="1"/>
    <col min="5618" max="5618" width="9.85546875" style="645" customWidth="1"/>
    <col min="5619" max="5619" width="10" style="645" customWidth="1"/>
    <col min="5620" max="5620" width="12.140625" style="645" customWidth="1"/>
    <col min="5621" max="5621" width="13.140625" style="645" customWidth="1"/>
    <col min="5622" max="5622" width="9.140625" style="645" customWidth="1"/>
    <col min="5623" max="5623" width="9.85546875" style="645" customWidth="1"/>
    <col min="5624" max="5624" width="11.42578125" style="645" customWidth="1"/>
    <col min="5625" max="5626" width="9.140625" style="645" customWidth="1"/>
    <col min="5627" max="5627" width="10.42578125" style="645" customWidth="1"/>
    <col min="5628" max="5628" width="7.85546875" style="645" customWidth="1"/>
    <col min="5629" max="5629" width="9.140625" style="645" customWidth="1"/>
    <col min="5630" max="5630" width="11.42578125" style="645" customWidth="1"/>
    <col min="5631" max="5631" width="9.140625" style="645" customWidth="1"/>
    <col min="5632" max="5632" width="12" style="645"/>
    <col min="5633" max="5633" width="22.7109375" style="645" customWidth="1"/>
    <col min="5634" max="5634" width="13.5703125" style="645" customWidth="1"/>
    <col min="5635" max="5635" width="12.5703125" style="645" customWidth="1"/>
    <col min="5636" max="5636" width="11.140625" style="645" customWidth="1"/>
    <col min="5637" max="5637" width="13" style="645" customWidth="1"/>
    <col min="5638" max="5638" width="13.85546875" style="645" customWidth="1"/>
    <col min="5639" max="5872" width="9.140625" style="645" customWidth="1"/>
    <col min="5873" max="5873" width="17.7109375" style="645" customWidth="1"/>
    <col min="5874" max="5874" width="9.85546875" style="645" customWidth="1"/>
    <col min="5875" max="5875" width="10" style="645" customWidth="1"/>
    <col min="5876" max="5876" width="12.140625" style="645" customWidth="1"/>
    <col min="5877" max="5877" width="13.140625" style="645" customWidth="1"/>
    <col min="5878" max="5878" width="9.140625" style="645" customWidth="1"/>
    <col min="5879" max="5879" width="9.85546875" style="645" customWidth="1"/>
    <col min="5880" max="5880" width="11.42578125" style="645" customWidth="1"/>
    <col min="5881" max="5882" width="9.140625" style="645" customWidth="1"/>
    <col min="5883" max="5883" width="10.42578125" style="645" customWidth="1"/>
    <col min="5884" max="5884" width="7.85546875" style="645" customWidth="1"/>
    <col min="5885" max="5885" width="9.140625" style="645" customWidth="1"/>
    <col min="5886" max="5886" width="11.42578125" style="645" customWidth="1"/>
    <col min="5887" max="5887" width="9.140625" style="645" customWidth="1"/>
    <col min="5888" max="5888" width="12" style="645"/>
    <col min="5889" max="5889" width="22.7109375" style="645" customWidth="1"/>
    <col min="5890" max="5890" width="13.5703125" style="645" customWidth="1"/>
    <col min="5891" max="5891" width="12.5703125" style="645" customWidth="1"/>
    <col min="5892" max="5892" width="11.140625" style="645" customWidth="1"/>
    <col min="5893" max="5893" width="13" style="645" customWidth="1"/>
    <col min="5894" max="5894" width="13.85546875" style="645" customWidth="1"/>
    <col min="5895" max="6128" width="9.140625" style="645" customWidth="1"/>
    <col min="6129" max="6129" width="17.7109375" style="645" customWidth="1"/>
    <col min="6130" max="6130" width="9.85546875" style="645" customWidth="1"/>
    <col min="6131" max="6131" width="10" style="645" customWidth="1"/>
    <col min="6132" max="6132" width="12.140625" style="645" customWidth="1"/>
    <col min="6133" max="6133" width="13.140625" style="645" customWidth="1"/>
    <col min="6134" max="6134" width="9.140625" style="645" customWidth="1"/>
    <col min="6135" max="6135" width="9.85546875" style="645" customWidth="1"/>
    <col min="6136" max="6136" width="11.42578125" style="645" customWidth="1"/>
    <col min="6137" max="6138" width="9.140625" style="645" customWidth="1"/>
    <col min="6139" max="6139" width="10.42578125" style="645" customWidth="1"/>
    <col min="6140" max="6140" width="7.85546875" style="645" customWidth="1"/>
    <col min="6141" max="6141" width="9.140625" style="645" customWidth="1"/>
    <col min="6142" max="6142" width="11.42578125" style="645" customWidth="1"/>
    <col min="6143" max="6143" width="9.140625" style="645" customWidth="1"/>
    <col min="6144" max="6144" width="12" style="645"/>
    <col min="6145" max="6145" width="22.7109375" style="645" customWidth="1"/>
    <col min="6146" max="6146" width="13.5703125" style="645" customWidth="1"/>
    <col min="6147" max="6147" width="12.5703125" style="645" customWidth="1"/>
    <col min="6148" max="6148" width="11.140625" style="645" customWidth="1"/>
    <col min="6149" max="6149" width="13" style="645" customWidth="1"/>
    <col min="6150" max="6150" width="13.85546875" style="645" customWidth="1"/>
    <col min="6151" max="6384" width="9.140625" style="645" customWidth="1"/>
    <col min="6385" max="6385" width="17.7109375" style="645" customWidth="1"/>
    <col min="6386" max="6386" width="9.85546875" style="645" customWidth="1"/>
    <col min="6387" max="6387" width="10" style="645" customWidth="1"/>
    <col min="6388" max="6388" width="12.140625" style="645" customWidth="1"/>
    <col min="6389" max="6389" width="13.140625" style="645" customWidth="1"/>
    <col min="6390" max="6390" width="9.140625" style="645" customWidth="1"/>
    <col min="6391" max="6391" width="9.85546875" style="645" customWidth="1"/>
    <col min="6392" max="6392" width="11.42578125" style="645" customWidth="1"/>
    <col min="6393" max="6394" width="9.140625" style="645" customWidth="1"/>
    <col min="6395" max="6395" width="10.42578125" style="645" customWidth="1"/>
    <col min="6396" max="6396" width="7.85546875" style="645" customWidth="1"/>
    <col min="6397" max="6397" width="9.140625" style="645" customWidth="1"/>
    <col min="6398" max="6398" width="11.42578125" style="645" customWidth="1"/>
    <col min="6399" max="6399" width="9.140625" style="645" customWidth="1"/>
    <col min="6400" max="6400" width="12" style="645"/>
    <col min="6401" max="6401" width="22.7109375" style="645" customWidth="1"/>
    <col min="6402" max="6402" width="13.5703125" style="645" customWidth="1"/>
    <col min="6403" max="6403" width="12.5703125" style="645" customWidth="1"/>
    <col min="6404" max="6404" width="11.140625" style="645" customWidth="1"/>
    <col min="6405" max="6405" width="13" style="645" customWidth="1"/>
    <col min="6406" max="6406" width="13.85546875" style="645" customWidth="1"/>
    <col min="6407" max="6640" width="9.140625" style="645" customWidth="1"/>
    <col min="6641" max="6641" width="17.7109375" style="645" customWidth="1"/>
    <col min="6642" max="6642" width="9.85546875" style="645" customWidth="1"/>
    <col min="6643" max="6643" width="10" style="645" customWidth="1"/>
    <col min="6644" max="6644" width="12.140625" style="645" customWidth="1"/>
    <col min="6645" max="6645" width="13.140625" style="645" customWidth="1"/>
    <col min="6646" max="6646" width="9.140625" style="645" customWidth="1"/>
    <col min="6647" max="6647" width="9.85546875" style="645" customWidth="1"/>
    <col min="6648" max="6648" width="11.42578125" style="645" customWidth="1"/>
    <col min="6649" max="6650" width="9.140625" style="645" customWidth="1"/>
    <col min="6651" max="6651" width="10.42578125" style="645" customWidth="1"/>
    <col min="6652" max="6652" width="7.85546875" style="645" customWidth="1"/>
    <col min="6653" max="6653" width="9.140625" style="645" customWidth="1"/>
    <col min="6654" max="6654" width="11.42578125" style="645" customWidth="1"/>
    <col min="6655" max="6655" width="9.140625" style="645" customWidth="1"/>
    <col min="6656" max="6656" width="12" style="645"/>
    <col min="6657" max="6657" width="22.7109375" style="645" customWidth="1"/>
    <col min="6658" max="6658" width="13.5703125" style="645" customWidth="1"/>
    <col min="6659" max="6659" width="12.5703125" style="645" customWidth="1"/>
    <col min="6660" max="6660" width="11.140625" style="645" customWidth="1"/>
    <col min="6661" max="6661" width="13" style="645" customWidth="1"/>
    <col min="6662" max="6662" width="13.85546875" style="645" customWidth="1"/>
    <col min="6663" max="6896" width="9.140625" style="645" customWidth="1"/>
    <col min="6897" max="6897" width="17.7109375" style="645" customWidth="1"/>
    <col min="6898" max="6898" width="9.85546875" style="645" customWidth="1"/>
    <col min="6899" max="6899" width="10" style="645" customWidth="1"/>
    <col min="6900" max="6900" width="12.140625" style="645" customWidth="1"/>
    <col min="6901" max="6901" width="13.140625" style="645" customWidth="1"/>
    <col min="6902" max="6902" width="9.140625" style="645" customWidth="1"/>
    <col min="6903" max="6903" width="9.85546875" style="645" customWidth="1"/>
    <col min="6904" max="6904" width="11.42578125" style="645" customWidth="1"/>
    <col min="6905" max="6906" width="9.140625" style="645" customWidth="1"/>
    <col min="6907" max="6907" width="10.42578125" style="645" customWidth="1"/>
    <col min="6908" max="6908" width="7.85546875" style="645" customWidth="1"/>
    <col min="6909" max="6909" width="9.140625" style="645" customWidth="1"/>
    <col min="6910" max="6910" width="11.42578125" style="645" customWidth="1"/>
    <col min="6911" max="6911" width="9.140625" style="645" customWidth="1"/>
    <col min="6912" max="6912" width="12" style="645"/>
    <col min="6913" max="6913" width="22.7109375" style="645" customWidth="1"/>
    <col min="6914" max="6914" width="13.5703125" style="645" customWidth="1"/>
    <col min="6915" max="6915" width="12.5703125" style="645" customWidth="1"/>
    <col min="6916" max="6916" width="11.140625" style="645" customWidth="1"/>
    <col min="6917" max="6917" width="13" style="645" customWidth="1"/>
    <col min="6918" max="6918" width="13.85546875" style="645" customWidth="1"/>
    <col min="6919" max="7152" width="9.140625" style="645" customWidth="1"/>
    <col min="7153" max="7153" width="17.7109375" style="645" customWidth="1"/>
    <col min="7154" max="7154" width="9.85546875" style="645" customWidth="1"/>
    <col min="7155" max="7155" width="10" style="645" customWidth="1"/>
    <col min="7156" max="7156" width="12.140625" style="645" customWidth="1"/>
    <col min="7157" max="7157" width="13.140625" style="645" customWidth="1"/>
    <col min="7158" max="7158" width="9.140625" style="645" customWidth="1"/>
    <col min="7159" max="7159" width="9.85546875" style="645" customWidth="1"/>
    <col min="7160" max="7160" width="11.42578125" style="645" customWidth="1"/>
    <col min="7161" max="7162" width="9.140625" style="645" customWidth="1"/>
    <col min="7163" max="7163" width="10.42578125" style="645" customWidth="1"/>
    <col min="7164" max="7164" width="7.85546875" style="645" customWidth="1"/>
    <col min="7165" max="7165" width="9.140625" style="645" customWidth="1"/>
    <col min="7166" max="7166" width="11.42578125" style="645" customWidth="1"/>
    <col min="7167" max="7167" width="9.140625" style="645" customWidth="1"/>
    <col min="7168" max="7168" width="12" style="645"/>
    <col min="7169" max="7169" width="22.7109375" style="645" customWidth="1"/>
    <col min="7170" max="7170" width="13.5703125" style="645" customWidth="1"/>
    <col min="7171" max="7171" width="12.5703125" style="645" customWidth="1"/>
    <col min="7172" max="7172" width="11.140625" style="645" customWidth="1"/>
    <col min="7173" max="7173" width="13" style="645" customWidth="1"/>
    <col min="7174" max="7174" width="13.85546875" style="645" customWidth="1"/>
    <col min="7175" max="7408" width="9.140625" style="645" customWidth="1"/>
    <col min="7409" max="7409" width="17.7109375" style="645" customWidth="1"/>
    <col min="7410" max="7410" width="9.85546875" style="645" customWidth="1"/>
    <col min="7411" max="7411" width="10" style="645" customWidth="1"/>
    <col min="7412" max="7412" width="12.140625" style="645" customWidth="1"/>
    <col min="7413" max="7413" width="13.140625" style="645" customWidth="1"/>
    <col min="7414" max="7414" width="9.140625" style="645" customWidth="1"/>
    <col min="7415" max="7415" width="9.85546875" style="645" customWidth="1"/>
    <col min="7416" max="7416" width="11.42578125" style="645" customWidth="1"/>
    <col min="7417" max="7418" width="9.140625" style="645" customWidth="1"/>
    <col min="7419" max="7419" width="10.42578125" style="645" customWidth="1"/>
    <col min="7420" max="7420" width="7.85546875" style="645" customWidth="1"/>
    <col min="7421" max="7421" width="9.140625" style="645" customWidth="1"/>
    <col min="7422" max="7422" width="11.42578125" style="645" customWidth="1"/>
    <col min="7423" max="7423" width="9.140625" style="645" customWidth="1"/>
    <col min="7424" max="7424" width="12" style="645"/>
    <col min="7425" max="7425" width="22.7109375" style="645" customWidth="1"/>
    <col min="7426" max="7426" width="13.5703125" style="645" customWidth="1"/>
    <col min="7427" max="7427" width="12.5703125" style="645" customWidth="1"/>
    <col min="7428" max="7428" width="11.140625" style="645" customWidth="1"/>
    <col min="7429" max="7429" width="13" style="645" customWidth="1"/>
    <col min="7430" max="7430" width="13.85546875" style="645" customWidth="1"/>
    <col min="7431" max="7664" width="9.140625" style="645" customWidth="1"/>
    <col min="7665" max="7665" width="17.7109375" style="645" customWidth="1"/>
    <col min="7666" max="7666" width="9.85546875" style="645" customWidth="1"/>
    <col min="7667" max="7667" width="10" style="645" customWidth="1"/>
    <col min="7668" max="7668" width="12.140625" style="645" customWidth="1"/>
    <col min="7669" max="7669" width="13.140625" style="645" customWidth="1"/>
    <col min="7670" max="7670" width="9.140625" style="645" customWidth="1"/>
    <col min="7671" max="7671" width="9.85546875" style="645" customWidth="1"/>
    <col min="7672" max="7672" width="11.42578125" style="645" customWidth="1"/>
    <col min="7673" max="7674" width="9.140625" style="645" customWidth="1"/>
    <col min="7675" max="7675" width="10.42578125" style="645" customWidth="1"/>
    <col min="7676" max="7676" width="7.85546875" style="645" customWidth="1"/>
    <col min="7677" max="7677" width="9.140625" style="645" customWidth="1"/>
    <col min="7678" max="7678" width="11.42578125" style="645" customWidth="1"/>
    <col min="7679" max="7679" width="9.140625" style="645" customWidth="1"/>
    <col min="7680" max="7680" width="12" style="645"/>
    <col min="7681" max="7681" width="22.7109375" style="645" customWidth="1"/>
    <col min="7682" max="7682" width="13.5703125" style="645" customWidth="1"/>
    <col min="7683" max="7683" width="12.5703125" style="645" customWidth="1"/>
    <col min="7684" max="7684" width="11.140625" style="645" customWidth="1"/>
    <col min="7685" max="7685" width="13" style="645" customWidth="1"/>
    <col min="7686" max="7686" width="13.85546875" style="645" customWidth="1"/>
    <col min="7687" max="7920" width="9.140625" style="645" customWidth="1"/>
    <col min="7921" max="7921" width="17.7109375" style="645" customWidth="1"/>
    <col min="7922" max="7922" width="9.85546875" style="645" customWidth="1"/>
    <col min="7923" max="7923" width="10" style="645" customWidth="1"/>
    <col min="7924" max="7924" width="12.140625" style="645" customWidth="1"/>
    <col min="7925" max="7925" width="13.140625" style="645" customWidth="1"/>
    <col min="7926" max="7926" width="9.140625" style="645" customWidth="1"/>
    <col min="7927" max="7927" width="9.85546875" style="645" customWidth="1"/>
    <col min="7928" max="7928" width="11.42578125" style="645" customWidth="1"/>
    <col min="7929" max="7930" width="9.140625" style="645" customWidth="1"/>
    <col min="7931" max="7931" width="10.42578125" style="645" customWidth="1"/>
    <col min="7932" max="7932" width="7.85546875" style="645" customWidth="1"/>
    <col min="7933" max="7933" width="9.140625" style="645" customWidth="1"/>
    <col min="7934" max="7934" width="11.42578125" style="645" customWidth="1"/>
    <col min="7935" max="7935" width="9.140625" style="645" customWidth="1"/>
    <col min="7936" max="7936" width="12" style="645"/>
    <col min="7937" max="7937" width="22.7109375" style="645" customWidth="1"/>
    <col min="7938" max="7938" width="13.5703125" style="645" customWidth="1"/>
    <col min="7939" max="7939" width="12.5703125" style="645" customWidth="1"/>
    <col min="7940" max="7940" width="11.140625" style="645" customWidth="1"/>
    <col min="7941" max="7941" width="13" style="645" customWidth="1"/>
    <col min="7942" max="7942" width="13.85546875" style="645" customWidth="1"/>
    <col min="7943" max="8176" width="9.140625" style="645" customWidth="1"/>
    <col min="8177" max="8177" width="17.7109375" style="645" customWidth="1"/>
    <col min="8178" max="8178" width="9.85546875" style="645" customWidth="1"/>
    <col min="8179" max="8179" width="10" style="645" customWidth="1"/>
    <col min="8180" max="8180" width="12.140625" style="645" customWidth="1"/>
    <col min="8181" max="8181" width="13.140625" style="645" customWidth="1"/>
    <col min="8182" max="8182" width="9.140625" style="645" customWidth="1"/>
    <col min="8183" max="8183" width="9.85546875" style="645" customWidth="1"/>
    <col min="8184" max="8184" width="11.42578125" style="645" customWidth="1"/>
    <col min="8185" max="8186" width="9.140625" style="645" customWidth="1"/>
    <col min="8187" max="8187" width="10.42578125" style="645" customWidth="1"/>
    <col min="8188" max="8188" width="7.85546875" style="645" customWidth="1"/>
    <col min="8189" max="8189" width="9.140625" style="645" customWidth="1"/>
    <col min="8190" max="8190" width="11.42578125" style="645" customWidth="1"/>
    <col min="8191" max="8191" width="9.140625" style="645" customWidth="1"/>
    <col min="8192" max="8192" width="12" style="645"/>
    <col min="8193" max="8193" width="22.7109375" style="645" customWidth="1"/>
    <col min="8194" max="8194" width="13.5703125" style="645" customWidth="1"/>
    <col min="8195" max="8195" width="12.5703125" style="645" customWidth="1"/>
    <col min="8196" max="8196" width="11.140625" style="645" customWidth="1"/>
    <col min="8197" max="8197" width="13" style="645" customWidth="1"/>
    <col min="8198" max="8198" width="13.85546875" style="645" customWidth="1"/>
    <col min="8199" max="8432" width="9.140625" style="645" customWidth="1"/>
    <col min="8433" max="8433" width="17.7109375" style="645" customWidth="1"/>
    <col min="8434" max="8434" width="9.85546875" style="645" customWidth="1"/>
    <col min="8435" max="8435" width="10" style="645" customWidth="1"/>
    <col min="8436" max="8436" width="12.140625" style="645" customWidth="1"/>
    <col min="8437" max="8437" width="13.140625" style="645" customWidth="1"/>
    <col min="8438" max="8438" width="9.140625" style="645" customWidth="1"/>
    <col min="8439" max="8439" width="9.85546875" style="645" customWidth="1"/>
    <col min="8440" max="8440" width="11.42578125" style="645" customWidth="1"/>
    <col min="8441" max="8442" width="9.140625" style="645" customWidth="1"/>
    <col min="8443" max="8443" width="10.42578125" style="645" customWidth="1"/>
    <col min="8444" max="8444" width="7.85546875" style="645" customWidth="1"/>
    <col min="8445" max="8445" width="9.140625" style="645" customWidth="1"/>
    <col min="8446" max="8446" width="11.42578125" style="645" customWidth="1"/>
    <col min="8447" max="8447" width="9.140625" style="645" customWidth="1"/>
    <col min="8448" max="8448" width="12" style="645"/>
    <col min="8449" max="8449" width="22.7109375" style="645" customWidth="1"/>
    <col min="8450" max="8450" width="13.5703125" style="645" customWidth="1"/>
    <col min="8451" max="8451" width="12.5703125" style="645" customWidth="1"/>
    <col min="8452" max="8452" width="11.140625" style="645" customWidth="1"/>
    <col min="8453" max="8453" width="13" style="645" customWidth="1"/>
    <col min="8454" max="8454" width="13.85546875" style="645" customWidth="1"/>
    <col min="8455" max="8688" width="9.140625" style="645" customWidth="1"/>
    <col min="8689" max="8689" width="17.7109375" style="645" customWidth="1"/>
    <col min="8690" max="8690" width="9.85546875" style="645" customWidth="1"/>
    <col min="8691" max="8691" width="10" style="645" customWidth="1"/>
    <col min="8692" max="8692" width="12.140625" style="645" customWidth="1"/>
    <col min="8693" max="8693" width="13.140625" style="645" customWidth="1"/>
    <col min="8694" max="8694" width="9.140625" style="645" customWidth="1"/>
    <col min="8695" max="8695" width="9.85546875" style="645" customWidth="1"/>
    <col min="8696" max="8696" width="11.42578125" style="645" customWidth="1"/>
    <col min="8697" max="8698" width="9.140625" style="645" customWidth="1"/>
    <col min="8699" max="8699" width="10.42578125" style="645" customWidth="1"/>
    <col min="8700" max="8700" width="7.85546875" style="645" customWidth="1"/>
    <col min="8701" max="8701" width="9.140625" style="645" customWidth="1"/>
    <col min="8702" max="8702" width="11.42578125" style="645" customWidth="1"/>
    <col min="8703" max="8703" width="9.140625" style="645" customWidth="1"/>
    <col min="8704" max="8704" width="12" style="645"/>
    <col min="8705" max="8705" width="22.7109375" style="645" customWidth="1"/>
    <col min="8706" max="8706" width="13.5703125" style="645" customWidth="1"/>
    <col min="8707" max="8707" width="12.5703125" style="645" customWidth="1"/>
    <col min="8708" max="8708" width="11.140625" style="645" customWidth="1"/>
    <col min="8709" max="8709" width="13" style="645" customWidth="1"/>
    <col min="8710" max="8710" width="13.85546875" style="645" customWidth="1"/>
    <col min="8711" max="8944" width="9.140625" style="645" customWidth="1"/>
    <col min="8945" max="8945" width="17.7109375" style="645" customWidth="1"/>
    <col min="8946" max="8946" width="9.85546875" style="645" customWidth="1"/>
    <col min="8947" max="8947" width="10" style="645" customWidth="1"/>
    <col min="8948" max="8948" width="12.140625" style="645" customWidth="1"/>
    <col min="8949" max="8949" width="13.140625" style="645" customWidth="1"/>
    <col min="8950" max="8950" width="9.140625" style="645" customWidth="1"/>
    <col min="8951" max="8951" width="9.85546875" style="645" customWidth="1"/>
    <col min="8952" max="8952" width="11.42578125" style="645" customWidth="1"/>
    <col min="8953" max="8954" width="9.140625" style="645" customWidth="1"/>
    <col min="8955" max="8955" width="10.42578125" style="645" customWidth="1"/>
    <col min="8956" max="8956" width="7.85546875" style="645" customWidth="1"/>
    <col min="8957" max="8957" width="9.140625" style="645" customWidth="1"/>
    <col min="8958" max="8958" width="11.42578125" style="645" customWidth="1"/>
    <col min="8959" max="8959" width="9.140625" style="645" customWidth="1"/>
    <col min="8960" max="8960" width="12" style="645"/>
    <col min="8961" max="8961" width="22.7109375" style="645" customWidth="1"/>
    <col min="8962" max="8962" width="13.5703125" style="645" customWidth="1"/>
    <col min="8963" max="8963" width="12.5703125" style="645" customWidth="1"/>
    <col min="8964" max="8964" width="11.140625" style="645" customWidth="1"/>
    <col min="8965" max="8965" width="13" style="645" customWidth="1"/>
    <col min="8966" max="8966" width="13.85546875" style="645" customWidth="1"/>
    <col min="8967" max="9200" width="9.140625" style="645" customWidth="1"/>
    <col min="9201" max="9201" width="17.7109375" style="645" customWidth="1"/>
    <col min="9202" max="9202" width="9.85546875" style="645" customWidth="1"/>
    <col min="9203" max="9203" width="10" style="645" customWidth="1"/>
    <col min="9204" max="9204" width="12.140625" style="645" customWidth="1"/>
    <col min="9205" max="9205" width="13.140625" style="645" customWidth="1"/>
    <col min="9206" max="9206" width="9.140625" style="645" customWidth="1"/>
    <col min="9207" max="9207" width="9.85546875" style="645" customWidth="1"/>
    <col min="9208" max="9208" width="11.42578125" style="645" customWidth="1"/>
    <col min="9209" max="9210" width="9.140625" style="645" customWidth="1"/>
    <col min="9211" max="9211" width="10.42578125" style="645" customWidth="1"/>
    <col min="9212" max="9212" width="7.85546875" style="645" customWidth="1"/>
    <col min="9213" max="9213" width="9.140625" style="645" customWidth="1"/>
    <col min="9214" max="9214" width="11.42578125" style="645" customWidth="1"/>
    <col min="9215" max="9215" width="9.140625" style="645" customWidth="1"/>
    <col min="9216" max="9216" width="12" style="645"/>
    <col min="9217" max="9217" width="22.7109375" style="645" customWidth="1"/>
    <col min="9218" max="9218" width="13.5703125" style="645" customWidth="1"/>
    <col min="9219" max="9219" width="12.5703125" style="645" customWidth="1"/>
    <col min="9220" max="9220" width="11.140625" style="645" customWidth="1"/>
    <col min="9221" max="9221" width="13" style="645" customWidth="1"/>
    <col min="9222" max="9222" width="13.85546875" style="645" customWidth="1"/>
    <col min="9223" max="9456" width="9.140625" style="645" customWidth="1"/>
    <col min="9457" max="9457" width="17.7109375" style="645" customWidth="1"/>
    <col min="9458" max="9458" width="9.85546875" style="645" customWidth="1"/>
    <col min="9459" max="9459" width="10" style="645" customWidth="1"/>
    <col min="9460" max="9460" width="12.140625" style="645" customWidth="1"/>
    <col min="9461" max="9461" width="13.140625" style="645" customWidth="1"/>
    <col min="9462" max="9462" width="9.140625" style="645" customWidth="1"/>
    <col min="9463" max="9463" width="9.85546875" style="645" customWidth="1"/>
    <col min="9464" max="9464" width="11.42578125" style="645" customWidth="1"/>
    <col min="9465" max="9466" width="9.140625" style="645" customWidth="1"/>
    <col min="9467" max="9467" width="10.42578125" style="645" customWidth="1"/>
    <col min="9468" max="9468" width="7.85546875" style="645" customWidth="1"/>
    <col min="9469" max="9469" width="9.140625" style="645" customWidth="1"/>
    <col min="9470" max="9470" width="11.42578125" style="645" customWidth="1"/>
    <col min="9471" max="9471" width="9.140625" style="645" customWidth="1"/>
    <col min="9472" max="9472" width="12" style="645"/>
    <col min="9473" max="9473" width="22.7109375" style="645" customWidth="1"/>
    <col min="9474" max="9474" width="13.5703125" style="645" customWidth="1"/>
    <col min="9475" max="9475" width="12.5703125" style="645" customWidth="1"/>
    <col min="9476" max="9476" width="11.140625" style="645" customWidth="1"/>
    <col min="9477" max="9477" width="13" style="645" customWidth="1"/>
    <col min="9478" max="9478" width="13.85546875" style="645" customWidth="1"/>
    <col min="9479" max="9712" width="9.140625" style="645" customWidth="1"/>
    <col min="9713" max="9713" width="17.7109375" style="645" customWidth="1"/>
    <col min="9714" max="9714" width="9.85546875" style="645" customWidth="1"/>
    <col min="9715" max="9715" width="10" style="645" customWidth="1"/>
    <col min="9716" max="9716" width="12.140625" style="645" customWidth="1"/>
    <col min="9717" max="9717" width="13.140625" style="645" customWidth="1"/>
    <col min="9718" max="9718" width="9.140625" style="645" customWidth="1"/>
    <col min="9719" max="9719" width="9.85546875" style="645" customWidth="1"/>
    <col min="9720" max="9720" width="11.42578125" style="645" customWidth="1"/>
    <col min="9721" max="9722" width="9.140625" style="645" customWidth="1"/>
    <col min="9723" max="9723" width="10.42578125" style="645" customWidth="1"/>
    <col min="9724" max="9724" width="7.85546875" style="645" customWidth="1"/>
    <col min="9725" max="9725" width="9.140625" style="645" customWidth="1"/>
    <col min="9726" max="9726" width="11.42578125" style="645" customWidth="1"/>
    <col min="9727" max="9727" width="9.140625" style="645" customWidth="1"/>
    <col min="9728" max="9728" width="12" style="645"/>
    <col min="9729" max="9729" width="22.7109375" style="645" customWidth="1"/>
    <col min="9730" max="9730" width="13.5703125" style="645" customWidth="1"/>
    <col min="9731" max="9731" width="12.5703125" style="645" customWidth="1"/>
    <col min="9732" max="9732" width="11.140625" style="645" customWidth="1"/>
    <col min="9733" max="9733" width="13" style="645" customWidth="1"/>
    <col min="9734" max="9734" width="13.85546875" style="645" customWidth="1"/>
    <col min="9735" max="9968" width="9.140625" style="645" customWidth="1"/>
    <col min="9969" max="9969" width="17.7109375" style="645" customWidth="1"/>
    <col min="9970" max="9970" width="9.85546875" style="645" customWidth="1"/>
    <col min="9971" max="9971" width="10" style="645" customWidth="1"/>
    <col min="9972" max="9972" width="12.140625" style="645" customWidth="1"/>
    <col min="9973" max="9973" width="13.140625" style="645" customWidth="1"/>
    <col min="9974" max="9974" width="9.140625" style="645" customWidth="1"/>
    <col min="9975" max="9975" width="9.85546875" style="645" customWidth="1"/>
    <col min="9976" max="9976" width="11.42578125" style="645" customWidth="1"/>
    <col min="9977" max="9978" width="9.140625" style="645" customWidth="1"/>
    <col min="9979" max="9979" width="10.42578125" style="645" customWidth="1"/>
    <col min="9980" max="9980" width="7.85546875" style="645" customWidth="1"/>
    <col min="9981" max="9981" width="9.140625" style="645" customWidth="1"/>
    <col min="9982" max="9982" width="11.42578125" style="645" customWidth="1"/>
    <col min="9983" max="9983" width="9.140625" style="645" customWidth="1"/>
    <col min="9984" max="9984" width="12" style="645"/>
    <col min="9985" max="9985" width="22.7109375" style="645" customWidth="1"/>
    <col min="9986" max="9986" width="13.5703125" style="645" customWidth="1"/>
    <col min="9987" max="9987" width="12.5703125" style="645" customWidth="1"/>
    <col min="9988" max="9988" width="11.140625" style="645" customWidth="1"/>
    <col min="9989" max="9989" width="13" style="645" customWidth="1"/>
    <col min="9990" max="9990" width="13.85546875" style="645" customWidth="1"/>
    <col min="9991" max="10224" width="9.140625" style="645" customWidth="1"/>
    <col min="10225" max="10225" width="17.7109375" style="645" customWidth="1"/>
    <col min="10226" max="10226" width="9.85546875" style="645" customWidth="1"/>
    <col min="10227" max="10227" width="10" style="645" customWidth="1"/>
    <col min="10228" max="10228" width="12.140625" style="645" customWidth="1"/>
    <col min="10229" max="10229" width="13.140625" style="645" customWidth="1"/>
    <col min="10230" max="10230" width="9.140625" style="645" customWidth="1"/>
    <col min="10231" max="10231" width="9.85546875" style="645" customWidth="1"/>
    <col min="10232" max="10232" width="11.42578125" style="645" customWidth="1"/>
    <col min="10233" max="10234" width="9.140625" style="645" customWidth="1"/>
    <col min="10235" max="10235" width="10.42578125" style="645" customWidth="1"/>
    <col min="10236" max="10236" width="7.85546875" style="645" customWidth="1"/>
    <col min="10237" max="10237" width="9.140625" style="645" customWidth="1"/>
    <col min="10238" max="10238" width="11.42578125" style="645" customWidth="1"/>
    <col min="10239" max="10239" width="9.140625" style="645" customWidth="1"/>
    <col min="10240" max="10240" width="12" style="645"/>
    <col min="10241" max="10241" width="22.7109375" style="645" customWidth="1"/>
    <col min="10242" max="10242" width="13.5703125" style="645" customWidth="1"/>
    <col min="10243" max="10243" width="12.5703125" style="645" customWidth="1"/>
    <col min="10244" max="10244" width="11.140625" style="645" customWidth="1"/>
    <col min="10245" max="10245" width="13" style="645" customWidth="1"/>
    <col min="10246" max="10246" width="13.85546875" style="645" customWidth="1"/>
    <col min="10247" max="10480" width="9.140625" style="645" customWidth="1"/>
    <col min="10481" max="10481" width="17.7109375" style="645" customWidth="1"/>
    <col min="10482" max="10482" width="9.85546875" style="645" customWidth="1"/>
    <col min="10483" max="10483" width="10" style="645" customWidth="1"/>
    <col min="10484" max="10484" width="12.140625" style="645" customWidth="1"/>
    <col min="10485" max="10485" width="13.140625" style="645" customWidth="1"/>
    <col min="10486" max="10486" width="9.140625" style="645" customWidth="1"/>
    <col min="10487" max="10487" width="9.85546875" style="645" customWidth="1"/>
    <col min="10488" max="10488" width="11.42578125" style="645" customWidth="1"/>
    <col min="10489" max="10490" width="9.140625" style="645" customWidth="1"/>
    <col min="10491" max="10491" width="10.42578125" style="645" customWidth="1"/>
    <col min="10492" max="10492" width="7.85546875" style="645" customWidth="1"/>
    <col min="10493" max="10493" width="9.140625" style="645" customWidth="1"/>
    <col min="10494" max="10494" width="11.42578125" style="645" customWidth="1"/>
    <col min="10495" max="10495" width="9.140625" style="645" customWidth="1"/>
    <col min="10496" max="10496" width="12" style="645"/>
    <col min="10497" max="10497" width="22.7109375" style="645" customWidth="1"/>
    <col min="10498" max="10498" width="13.5703125" style="645" customWidth="1"/>
    <col min="10499" max="10499" width="12.5703125" style="645" customWidth="1"/>
    <col min="10500" max="10500" width="11.140625" style="645" customWidth="1"/>
    <col min="10501" max="10501" width="13" style="645" customWidth="1"/>
    <col min="10502" max="10502" width="13.85546875" style="645" customWidth="1"/>
    <col min="10503" max="10736" width="9.140625" style="645" customWidth="1"/>
    <col min="10737" max="10737" width="17.7109375" style="645" customWidth="1"/>
    <col min="10738" max="10738" width="9.85546875" style="645" customWidth="1"/>
    <col min="10739" max="10739" width="10" style="645" customWidth="1"/>
    <col min="10740" max="10740" width="12.140625" style="645" customWidth="1"/>
    <col min="10741" max="10741" width="13.140625" style="645" customWidth="1"/>
    <col min="10742" max="10742" width="9.140625" style="645" customWidth="1"/>
    <col min="10743" max="10743" width="9.85546875" style="645" customWidth="1"/>
    <col min="10744" max="10744" width="11.42578125" style="645" customWidth="1"/>
    <col min="10745" max="10746" width="9.140625" style="645" customWidth="1"/>
    <col min="10747" max="10747" width="10.42578125" style="645" customWidth="1"/>
    <col min="10748" max="10748" width="7.85546875" style="645" customWidth="1"/>
    <col min="10749" max="10749" width="9.140625" style="645" customWidth="1"/>
    <col min="10750" max="10750" width="11.42578125" style="645" customWidth="1"/>
    <col min="10751" max="10751" width="9.140625" style="645" customWidth="1"/>
    <col min="10752" max="10752" width="12" style="645"/>
    <col min="10753" max="10753" width="22.7109375" style="645" customWidth="1"/>
    <col min="10754" max="10754" width="13.5703125" style="645" customWidth="1"/>
    <col min="10755" max="10755" width="12.5703125" style="645" customWidth="1"/>
    <col min="10756" max="10756" width="11.140625" style="645" customWidth="1"/>
    <col min="10757" max="10757" width="13" style="645" customWidth="1"/>
    <col min="10758" max="10758" width="13.85546875" style="645" customWidth="1"/>
    <col min="10759" max="10992" width="9.140625" style="645" customWidth="1"/>
    <col min="10993" max="10993" width="17.7109375" style="645" customWidth="1"/>
    <col min="10994" max="10994" width="9.85546875" style="645" customWidth="1"/>
    <col min="10995" max="10995" width="10" style="645" customWidth="1"/>
    <col min="10996" max="10996" width="12.140625" style="645" customWidth="1"/>
    <col min="10997" max="10997" width="13.140625" style="645" customWidth="1"/>
    <col min="10998" max="10998" width="9.140625" style="645" customWidth="1"/>
    <col min="10999" max="10999" width="9.85546875" style="645" customWidth="1"/>
    <col min="11000" max="11000" width="11.42578125" style="645" customWidth="1"/>
    <col min="11001" max="11002" width="9.140625" style="645" customWidth="1"/>
    <col min="11003" max="11003" width="10.42578125" style="645" customWidth="1"/>
    <col min="11004" max="11004" width="7.85546875" style="645" customWidth="1"/>
    <col min="11005" max="11005" width="9.140625" style="645" customWidth="1"/>
    <col min="11006" max="11006" width="11.42578125" style="645" customWidth="1"/>
    <col min="11007" max="11007" width="9.140625" style="645" customWidth="1"/>
    <col min="11008" max="11008" width="12" style="645"/>
    <col min="11009" max="11009" width="22.7109375" style="645" customWidth="1"/>
    <col min="11010" max="11010" width="13.5703125" style="645" customWidth="1"/>
    <col min="11011" max="11011" width="12.5703125" style="645" customWidth="1"/>
    <col min="11012" max="11012" width="11.140625" style="645" customWidth="1"/>
    <col min="11013" max="11013" width="13" style="645" customWidth="1"/>
    <col min="11014" max="11014" width="13.85546875" style="645" customWidth="1"/>
    <col min="11015" max="11248" width="9.140625" style="645" customWidth="1"/>
    <col min="11249" max="11249" width="17.7109375" style="645" customWidth="1"/>
    <col min="11250" max="11250" width="9.85546875" style="645" customWidth="1"/>
    <col min="11251" max="11251" width="10" style="645" customWidth="1"/>
    <col min="11252" max="11252" width="12.140625" style="645" customWidth="1"/>
    <col min="11253" max="11253" width="13.140625" style="645" customWidth="1"/>
    <col min="11254" max="11254" width="9.140625" style="645" customWidth="1"/>
    <col min="11255" max="11255" width="9.85546875" style="645" customWidth="1"/>
    <col min="11256" max="11256" width="11.42578125" style="645" customWidth="1"/>
    <col min="11257" max="11258" width="9.140625" style="645" customWidth="1"/>
    <col min="11259" max="11259" width="10.42578125" style="645" customWidth="1"/>
    <col min="11260" max="11260" width="7.85546875" style="645" customWidth="1"/>
    <col min="11261" max="11261" width="9.140625" style="645" customWidth="1"/>
    <col min="11262" max="11262" width="11.42578125" style="645" customWidth="1"/>
    <col min="11263" max="11263" width="9.140625" style="645" customWidth="1"/>
    <col min="11264" max="11264" width="12" style="645"/>
    <col min="11265" max="11265" width="22.7109375" style="645" customWidth="1"/>
    <col min="11266" max="11266" width="13.5703125" style="645" customWidth="1"/>
    <col min="11267" max="11267" width="12.5703125" style="645" customWidth="1"/>
    <col min="11268" max="11268" width="11.140625" style="645" customWidth="1"/>
    <col min="11269" max="11269" width="13" style="645" customWidth="1"/>
    <col min="11270" max="11270" width="13.85546875" style="645" customWidth="1"/>
    <col min="11271" max="11504" width="9.140625" style="645" customWidth="1"/>
    <col min="11505" max="11505" width="17.7109375" style="645" customWidth="1"/>
    <col min="11506" max="11506" width="9.85546875" style="645" customWidth="1"/>
    <col min="11507" max="11507" width="10" style="645" customWidth="1"/>
    <col min="11508" max="11508" width="12.140625" style="645" customWidth="1"/>
    <col min="11509" max="11509" width="13.140625" style="645" customWidth="1"/>
    <col min="11510" max="11510" width="9.140625" style="645" customWidth="1"/>
    <col min="11511" max="11511" width="9.85546875" style="645" customWidth="1"/>
    <col min="11512" max="11512" width="11.42578125" style="645" customWidth="1"/>
    <col min="11513" max="11514" width="9.140625" style="645" customWidth="1"/>
    <col min="11515" max="11515" width="10.42578125" style="645" customWidth="1"/>
    <col min="11516" max="11516" width="7.85546875" style="645" customWidth="1"/>
    <col min="11517" max="11517" width="9.140625" style="645" customWidth="1"/>
    <col min="11518" max="11518" width="11.42578125" style="645" customWidth="1"/>
    <col min="11519" max="11519" width="9.140625" style="645" customWidth="1"/>
    <col min="11520" max="11520" width="12" style="645"/>
    <col min="11521" max="11521" width="22.7109375" style="645" customWidth="1"/>
    <col min="11522" max="11522" width="13.5703125" style="645" customWidth="1"/>
    <col min="11523" max="11523" width="12.5703125" style="645" customWidth="1"/>
    <col min="11524" max="11524" width="11.140625" style="645" customWidth="1"/>
    <col min="11525" max="11525" width="13" style="645" customWidth="1"/>
    <col min="11526" max="11526" width="13.85546875" style="645" customWidth="1"/>
    <col min="11527" max="11760" width="9.140625" style="645" customWidth="1"/>
    <col min="11761" max="11761" width="17.7109375" style="645" customWidth="1"/>
    <col min="11762" max="11762" width="9.85546875" style="645" customWidth="1"/>
    <col min="11763" max="11763" width="10" style="645" customWidth="1"/>
    <col min="11764" max="11764" width="12.140625" style="645" customWidth="1"/>
    <col min="11765" max="11765" width="13.140625" style="645" customWidth="1"/>
    <col min="11766" max="11766" width="9.140625" style="645" customWidth="1"/>
    <col min="11767" max="11767" width="9.85546875" style="645" customWidth="1"/>
    <col min="11768" max="11768" width="11.42578125" style="645" customWidth="1"/>
    <col min="11769" max="11770" width="9.140625" style="645" customWidth="1"/>
    <col min="11771" max="11771" width="10.42578125" style="645" customWidth="1"/>
    <col min="11772" max="11772" width="7.85546875" style="645" customWidth="1"/>
    <col min="11773" max="11773" width="9.140625" style="645" customWidth="1"/>
    <col min="11774" max="11774" width="11.42578125" style="645" customWidth="1"/>
    <col min="11775" max="11775" width="9.140625" style="645" customWidth="1"/>
    <col min="11776" max="11776" width="12" style="645"/>
    <col min="11777" max="11777" width="22.7109375" style="645" customWidth="1"/>
    <col min="11778" max="11778" width="13.5703125" style="645" customWidth="1"/>
    <col min="11779" max="11779" width="12.5703125" style="645" customWidth="1"/>
    <col min="11780" max="11780" width="11.140625" style="645" customWidth="1"/>
    <col min="11781" max="11781" width="13" style="645" customWidth="1"/>
    <col min="11782" max="11782" width="13.85546875" style="645" customWidth="1"/>
    <col min="11783" max="12016" width="9.140625" style="645" customWidth="1"/>
    <col min="12017" max="12017" width="17.7109375" style="645" customWidth="1"/>
    <col min="12018" max="12018" width="9.85546875" style="645" customWidth="1"/>
    <col min="12019" max="12019" width="10" style="645" customWidth="1"/>
    <col min="12020" max="12020" width="12.140625" style="645" customWidth="1"/>
    <col min="12021" max="12021" width="13.140625" style="645" customWidth="1"/>
    <col min="12022" max="12022" width="9.140625" style="645" customWidth="1"/>
    <col min="12023" max="12023" width="9.85546875" style="645" customWidth="1"/>
    <col min="12024" max="12024" width="11.42578125" style="645" customWidth="1"/>
    <col min="12025" max="12026" width="9.140625" style="645" customWidth="1"/>
    <col min="12027" max="12027" width="10.42578125" style="645" customWidth="1"/>
    <col min="12028" max="12028" width="7.85546875" style="645" customWidth="1"/>
    <col min="12029" max="12029" width="9.140625" style="645" customWidth="1"/>
    <col min="12030" max="12030" width="11.42578125" style="645" customWidth="1"/>
    <col min="12031" max="12031" width="9.140625" style="645" customWidth="1"/>
    <col min="12032" max="12032" width="12" style="645"/>
    <col min="12033" max="12033" width="22.7109375" style="645" customWidth="1"/>
    <col min="12034" max="12034" width="13.5703125" style="645" customWidth="1"/>
    <col min="12035" max="12035" width="12.5703125" style="645" customWidth="1"/>
    <col min="12036" max="12036" width="11.140625" style="645" customWidth="1"/>
    <col min="12037" max="12037" width="13" style="645" customWidth="1"/>
    <col min="12038" max="12038" width="13.85546875" style="645" customWidth="1"/>
    <col min="12039" max="12272" width="9.140625" style="645" customWidth="1"/>
    <col min="12273" max="12273" width="17.7109375" style="645" customWidth="1"/>
    <col min="12274" max="12274" width="9.85546875" style="645" customWidth="1"/>
    <col min="12275" max="12275" width="10" style="645" customWidth="1"/>
    <col min="12276" max="12276" width="12.140625" style="645" customWidth="1"/>
    <col min="12277" max="12277" width="13.140625" style="645" customWidth="1"/>
    <col min="12278" max="12278" width="9.140625" style="645" customWidth="1"/>
    <col min="12279" max="12279" width="9.85546875" style="645" customWidth="1"/>
    <col min="12280" max="12280" width="11.42578125" style="645" customWidth="1"/>
    <col min="12281" max="12282" width="9.140625" style="645" customWidth="1"/>
    <col min="12283" max="12283" width="10.42578125" style="645" customWidth="1"/>
    <col min="12284" max="12284" width="7.85546875" style="645" customWidth="1"/>
    <col min="12285" max="12285" width="9.140625" style="645" customWidth="1"/>
    <col min="12286" max="12286" width="11.42578125" style="645" customWidth="1"/>
    <col min="12287" max="12287" width="9.140625" style="645" customWidth="1"/>
    <col min="12288" max="12288" width="12" style="645"/>
    <col min="12289" max="12289" width="22.7109375" style="645" customWidth="1"/>
    <col min="12290" max="12290" width="13.5703125" style="645" customWidth="1"/>
    <col min="12291" max="12291" width="12.5703125" style="645" customWidth="1"/>
    <col min="12292" max="12292" width="11.140625" style="645" customWidth="1"/>
    <col min="12293" max="12293" width="13" style="645" customWidth="1"/>
    <col min="12294" max="12294" width="13.85546875" style="645" customWidth="1"/>
    <col min="12295" max="12528" width="9.140625" style="645" customWidth="1"/>
    <col min="12529" max="12529" width="17.7109375" style="645" customWidth="1"/>
    <col min="12530" max="12530" width="9.85546875" style="645" customWidth="1"/>
    <col min="12531" max="12531" width="10" style="645" customWidth="1"/>
    <col min="12532" max="12532" width="12.140625" style="645" customWidth="1"/>
    <col min="12533" max="12533" width="13.140625" style="645" customWidth="1"/>
    <col min="12534" max="12534" width="9.140625" style="645" customWidth="1"/>
    <col min="12535" max="12535" width="9.85546875" style="645" customWidth="1"/>
    <col min="12536" max="12536" width="11.42578125" style="645" customWidth="1"/>
    <col min="12537" max="12538" width="9.140625" style="645" customWidth="1"/>
    <col min="12539" max="12539" width="10.42578125" style="645" customWidth="1"/>
    <col min="12540" max="12540" width="7.85546875" style="645" customWidth="1"/>
    <col min="12541" max="12541" width="9.140625" style="645" customWidth="1"/>
    <col min="12542" max="12542" width="11.42578125" style="645" customWidth="1"/>
    <col min="12543" max="12543" width="9.140625" style="645" customWidth="1"/>
    <col min="12544" max="12544" width="12" style="645"/>
    <col min="12545" max="12545" width="22.7109375" style="645" customWidth="1"/>
    <col min="12546" max="12546" width="13.5703125" style="645" customWidth="1"/>
    <col min="12547" max="12547" width="12.5703125" style="645" customWidth="1"/>
    <col min="12548" max="12548" width="11.140625" style="645" customWidth="1"/>
    <col min="12549" max="12549" width="13" style="645" customWidth="1"/>
    <col min="12550" max="12550" width="13.85546875" style="645" customWidth="1"/>
    <col min="12551" max="12784" width="9.140625" style="645" customWidth="1"/>
    <col min="12785" max="12785" width="17.7109375" style="645" customWidth="1"/>
    <col min="12786" max="12786" width="9.85546875" style="645" customWidth="1"/>
    <col min="12787" max="12787" width="10" style="645" customWidth="1"/>
    <col min="12788" max="12788" width="12.140625" style="645" customWidth="1"/>
    <col min="12789" max="12789" width="13.140625" style="645" customWidth="1"/>
    <col min="12790" max="12790" width="9.140625" style="645" customWidth="1"/>
    <col min="12791" max="12791" width="9.85546875" style="645" customWidth="1"/>
    <col min="12792" max="12792" width="11.42578125" style="645" customWidth="1"/>
    <col min="12793" max="12794" width="9.140625" style="645" customWidth="1"/>
    <col min="12795" max="12795" width="10.42578125" style="645" customWidth="1"/>
    <col min="12796" max="12796" width="7.85546875" style="645" customWidth="1"/>
    <col min="12797" max="12797" width="9.140625" style="645" customWidth="1"/>
    <col min="12798" max="12798" width="11.42578125" style="645" customWidth="1"/>
    <col min="12799" max="12799" width="9.140625" style="645" customWidth="1"/>
    <col min="12800" max="12800" width="12" style="645"/>
    <col min="12801" max="12801" width="22.7109375" style="645" customWidth="1"/>
    <col min="12802" max="12802" width="13.5703125" style="645" customWidth="1"/>
    <col min="12803" max="12803" width="12.5703125" style="645" customWidth="1"/>
    <col min="12804" max="12804" width="11.140625" style="645" customWidth="1"/>
    <col min="12805" max="12805" width="13" style="645" customWidth="1"/>
    <col min="12806" max="12806" width="13.85546875" style="645" customWidth="1"/>
    <col min="12807" max="13040" width="9.140625" style="645" customWidth="1"/>
    <col min="13041" max="13041" width="17.7109375" style="645" customWidth="1"/>
    <col min="13042" max="13042" width="9.85546875" style="645" customWidth="1"/>
    <col min="13043" max="13043" width="10" style="645" customWidth="1"/>
    <col min="13044" max="13044" width="12.140625" style="645" customWidth="1"/>
    <col min="13045" max="13045" width="13.140625" style="645" customWidth="1"/>
    <col min="13046" max="13046" width="9.140625" style="645" customWidth="1"/>
    <col min="13047" max="13047" width="9.85546875" style="645" customWidth="1"/>
    <col min="13048" max="13048" width="11.42578125" style="645" customWidth="1"/>
    <col min="13049" max="13050" width="9.140625" style="645" customWidth="1"/>
    <col min="13051" max="13051" width="10.42578125" style="645" customWidth="1"/>
    <col min="13052" max="13052" width="7.85546875" style="645" customWidth="1"/>
    <col min="13053" max="13053" width="9.140625" style="645" customWidth="1"/>
    <col min="13054" max="13054" width="11.42578125" style="645" customWidth="1"/>
    <col min="13055" max="13055" width="9.140625" style="645" customWidth="1"/>
    <col min="13056" max="13056" width="12" style="645"/>
    <col min="13057" max="13057" width="22.7109375" style="645" customWidth="1"/>
    <col min="13058" max="13058" width="13.5703125" style="645" customWidth="1"/>
    <col min="13059" max="13059" width="12.5703125" style="645" customWidth="1"/>
    <col min="13060" max="13060" width="11.140625" style="645" customWidth="1"/>
    <col min="13061" max="13061" width="13" style="645" customWidth="1"/>
    <col min="13062" max="13062" width="13.85546875" style="645" customWidth="1"/>
    <col min="13063" max="13296" width="9.140625" style="645" customWidth="1"/>
    <col min="13297" max="13297" width="17.7109375" style="645" customWidth="1"/>
    <col min="13298" max="13298" width="9.85546875" style="645" customWidth="1"/>
    <col min="13299" max="13299" width="10" style="645" customWidth="1"/>
    <col min="13300" max="13300" width="12.140625" style="645" customWidth="1"/>
    <col min="13301" max="13301" width="13.140625" style="645" customWidth="1"/>
    <col min="13302" max="13302" width="9.140625" style="645" customWidth="1"/>
    <col min="13303" max="13303" width="9.85546875" style="645" customWidth="1"/>
    <col min="13304" max="13304" width="11.42578125" style="645" customWidth="1"/>
    <col min="13305" max="13306" width="9.140625" style="645" customWidth="1"/>
    <col min="13307" max="13307" width="10.42578125" style="645" customWidth="1"/>
    <col min="13308" max="13308" width="7.85546875" style="645" customWidth="1"/>
    <col min="13309" max="13309" width="9.140625" style="645" customWidth="1"/>
    <col min="13310" max="13310" width="11.42578125" style="645" customWidth="1"/>
    <col min="13311" max="13311" width="9.140625" style="645" customWidth="1"/>
    <col min="13312" max="13312" width="12" style="645"/>
    <col min="13313" max="13313" width="22.7109375" style="645" customWidth="1"/>
    <col min="13314" max="13314" width="13.5703125" style="645" customWidth="1"/>
    <col min="13315" max="13315" width="12.5703125" style="645" customWidth="1"/>
    <col min="13316" max="13316" width="11.140625" style="645" customWidth="1"/>
    <col min="13317" max="13317" width="13" style="645" customWidth="1"/>
    <col min="13318" max="13318" width="13.85546875" style="645" customWidth="1"/>
    <col min="13319" max="13552" width="9.140625" style="645" customWidth="1"/>
    <col min="13553" max="13553" width="17.7109375" style="645" customWidth="1"/>
    <col min="13554" max="13554" width="9.85546875" style="645" customWidth="1"/>
    <col min="13555" max="13555" width="10" style="645" customWidth="1"/>
    <col min="13556" max="13556" width="12.140625" style="645" customWidth="1"/>
    <col min="13557" max="13557" width="13.140625" style="645" customWidth="1"/>
    <col min="13558" max="13558" width="9.140625" style="645" customWidth="1"/>
    <col min="13559" max="13559" width="9.85546875" style="645" customWidth="1"/>
    <col min="13560" max="13560" width="11.42578125" style="645" customWidth="1"/>
    <col min="13561" max="13562" width="9.140625" style="645" customWidth="1"/>
    <col min="13563" max="13563" width="10.42578125" style="645" customWidth="1"/>
    <col min="13564" max="13564" width="7.85546875" style="645" customWidth="1"/>
    <col min="13565" max="13565" width="9.140625" style="645" customWidth="1"/>
    <col min="13566" max="13566" width="11.42578125" style="645" customWidth="1"/>
    <col min="13567" max="13567" width="9.140625" style="645" customWidth="1"/>
    <col min="13568" max="13568" width="12" style="645"/>
    <col min="13569" max="13569" width="22.7109375" style="645" customWidth="1"/>
    <col min="13570" max="13570" width="13.5703125" style="645" customWidth="1"/>
    <col min="13571" max="13571" width="12.5703125" style="645" customWidth="1"/>
    <col min="13572" max="13572" width="11.140625" style="645" customWidth="1"/>
    <col min="13573" max="13573" width="13" style="645" customWidth="1"/>
    <col min="13574" max="13574" width="13.85546875" style="645" customWidth="1"/>
    <col min="13575" max="13808" width="9.140625" style="645" customWidth="1"/>
    <col min="13809" max="13809" width="17.7109375" style="645" customWidth="1"/>
    <col min="13810" max="13810" width="9.85546875" style="645" customWidth="1"/>
    <col min="13811" max="13811" width="10" style="645" customWidth="1"/>
    <col min="13812" max="13812" width="12.140625" style="645" customWidth="1"/>
    <col min="13813" max="13813" width="13.140625" style="645" customWidth="1"/>
    <col min="13814" max="13814" width="9.140625" style="645" customWidth="1"/>
    <col min="13815" max="13815" width="9.85546875" style="645" customWidth="1"/>
    <col min="13816" max="13816" width="11.42578125" style="645" customWidth="1"/>
    <col min="13817" max="13818" width="9.140625" style="645" customWidth="1"/>
    <col min="13819" max="13819" width="10.42578125" style="645" customWidth="1"/>
    <col min="13820" max="13820" width="7.85546875" style="645" customWidth="1"/>
    <col min="13821" max="13821" width="9.140625" style="645" customWidth="1"/>
    <col min="13822" max="13822" width="11.42578125" style="645" customWidth="1"/>
    <col min="13823" max="13823" width="9.140625" style="645" customWidth="1"/>
    <col min="13824" max="13824" width="12" style="645"/>
    <col min="13825" max="13825" width="22.7109375" style="645" customWidth="1"/>
    <col min="13826" max="13826" width="13.5703125" style="645" customWidth="1"/>
    <col min="13827" max="13827" width="12.5703125" style="645" customWidth="1"/>
    <col min="13828" max="13828" width="11.140625" style="645" customWidth="1"/>
    <col min="13829" max="13829" width="13" style="645" customWidth="1"/>
    <col min="13830" max="13830" width="13.85546875" style="645" customWidth="1"/>
    <col min="13831" max="14064" width="9.140625" style="645" customWidth="1"/>
    <col min="14065" max="14065" width="17.7109375" style="645" customWidth="1"/>
    <col min="14066" max="14066" width="9.85546875" style="645" customWidth="1"/>
    <col min="14067" max="14067" width="10" style="645" customWidth="1"/>
    <col min="14068" max="14068" width="12.140625" style="645" customWidth="1"/>
    <col min="14069" max="14069" width="13.140625" style="645" customWidth="1"/>
    <col min="14070" max="14070" width="9.140625" style="645" customWidth="1"/>
    <col min="14071" max="14071" width="9.85546875" style="645" customWidth="1"/>
    <col min="14072" max="14072" width="11.42578125" style="645" customWidth="1"/>
    <col min="14073" max="14074" width="9.140625" style="645" customWidth="1"/>
    <col min="14075" max="14075" width="10.42578125" style="645" customWidth="1"/>
    <col min="14076" max="14076" width="7.85546875" style="645" customWidth="1"/>
    <col min="14077" max="14077" width="9.140625" style="645" customWidth="1"/>
    <col min="14078" max="14078" width="11.42578125" style="645" customWidth="1"/>
    <col min="14079" max="14079" width="9.140625" style="645" customWidth="1"/>
    <col min="14080" max="14080" width="12" style="645"/>
    <col min="14081" max="14081" width="22.7109375" style="645" customWidth="1"/>
    <col min="14082" max="14082" width="13.5703125" style="645" customWidth="1"/>
    <col min="14083" max="14083" width="12.5703125" style="645" customWidth="1"/>
    <col min="14084" max="14084" width="11.140625" style="645" customWidth="1"/>
    <col min="14085" max="14085" width="13" style="645" customWidth="1"/>
    <col min="14086" max="14086" width="13.85546875" style="645" customWidth="1"/>
    <col min="14087" max="14320" width="9.140625" style="645" customWidth="1"/>
    <col min="14321" max="14321" width="17.7109375" style="645" customWidth="1"/>
    <col min="14322" max="14322" width="9.85546875" style="645" customWidth="1"/>
    <col min="14323" max="14323" width="10" style="645" customWidth="1"/>
    <col min="14324" max="14324" width="12.140625" style="645" customWidth="1"/>
    <col min="14325" max="14325" width="13.140625" style="645" customWidth="1"/>
    <col min="14326" max="14326" width="9.140625" style="645" customWidth="1"/>
    <col min="14327" max="14327" width="9.85546875" style="645" customWidth="1"/>
    <col min="14328" max="14328" width="11.42578125" style="645" customWidth="1"/>
    <col min="14329" max="14330" width="9.140625" style="645" customWidth="1"/>
    <col min="14331" max="14331" width="10.42578125" style="645" customWidth="1"/>
    <col min="14332" max="14332" width="7.85546875" style="645" customWidth="1"/>
    <col min="14333" max="14333" width="9.140625" style="645" customWidth="1"/>
    <col min="14334" max="14334" width="11.42578125" style="645" customWidth="1"/>
    <col min="14335" max="14335" width="9.140625" style="645" customWidth="1"/>
    <col min="14336" max="14336" width="12" style="645"/>
    <col min="14337" max="14337" width="22.7109375" style="645" customWidth="1"/>
    <col min="14338" max="14338" width="13.5703125" style="645" customWidth="1"/>
    <col min="14339" max="14339" width="12.5703125" style="645" customWidth="1"/>
    <col min="14340" max="14340" width="11.140625" style="645" customWidth="1"/>
    <col min="14341" max="14341" width="13" style="645" customWidth="1"/>
    <col min="14342" max="14342" width="13.85546875" style="645" customWidth="1"/>
    <col min="14343" max="14576" width="9.140625" style="645" customWidth="1"/>
    <col min="14577" max="14577" width="17.7109375" style="645" customWidth="1"/>
    <col min="14578" max="14578" width="9.85546875" style="645" customWidth="1"/>
    <col min="14579" max="14579" width="10" style="645" customWidth="1"/>
    <col min="14580" max="14580" width="12.140625" style="645" customWidth="1"/>
    <col min="14581" max="14581" width="13.140625" style="645" customWidth="1"/>
    <col min="14582" max="14582" width="9.140625" style="645" customWidth="1"/>
    <col min="14583" max="14583" width="9.85546875" style="645" customWidth="1"/>
    <col min="14584" max="14584" width="11.42578125" style="645" customWidth="1"/>
    <col min="14585" max="14586" width="9.140625" style="645" customWidth="1"/>
    <col min="14587" max="14587" width="10.42578125" style="645" customWidth="1"/>
    <col min="14588" max="14588" width="7.85546875" style="645" customWidth="1"/>
    <col min="14589" max="14589" width="9.140625" style="645" customWidth="1"/>
    <col min="14590" max="14590" width="11.42578125" style="645" customWidth="1"/>
    <col min="14591" max="14591" width="9.140625" style="645" customWidth="1"/>
    <col min="14592" max="14592" width="12" style="645"/>
    <col min="14593" max="14593" width="22.7109375" style="645" customWidth="1"/>
    <col min="14594" max="14594" width="13.5703125" style="645" customWidth="1"/>
    <col min="14595" max="14595" width="12.5703125" style="645" customWidth="1"/>
    <col min="14596" max="14596" width="11.140625" style="645" customWidth="1"/>
    <col min="14597" max="14597" width="13" style="645" customWidth="1"/>
    <col min="14598" max="14598" width="13.85546875" style="645" customWidth="1"/>
    <col min="14599" max="14832" width="9.140625" style="645" customWidth="1"/>
    <col min="14833" max="14833" width="17.7109375" style="645" customWidth="1"/>
    <col min="14834" max="14834" width="9.85546875" style="645" customWidth="1"/>
    <col min="14835" max="14835" width="10" style="645" customWidth="1"/>
    <col min="14836" max="14836" width="12.140625" style="645" customWidth="1"/>
    <col min="14837" max="14837" width="13.140625" style="645" customWidth="1"/>
    <col min="14838" max="14838" width="9.140625" style="645" customWidth="1"/>
    <col min="14839" max="14839" width="9.85546875" style="645" customWidth="1"/>
    <col min="14840" max="14840" width="11.42578125" style="645" customWidth="1"/>
    <col min="14841" max="14842" width="9.140625" style="645" customWidth="1"/>
    <col min="14843" max="14843" width="10.42578125" style="645" customWidth="1"/>
    <col min="14844" max="14844" width="7.85546875" style="645" customWidth="1"/>
    <col min="14845" max="14845" width="9.140625" style="645" customWidth="1"/>
    <col min="14846" max="14846" width="11.42578125" style="645" customWidth="1"/>
    <col min="14847" max="14847" width="9.140625" style="645" customWidth="1"/>
    <col min="14848" max="14848" width="12" style="645"/>
    <col min="14849" max="14849" width="22.7109375" style="645" customWidth="1"/>
    <col min="14850" max="14850" width="13.5703125" style="645" customWidth="1"/>
    <col min="14851" max="14851" width="12.5703125" style="645" customWidth="1"/>
    <col min="14852" max="14852" width="11.140625" style="645" customWidth="1"/>
    <col min="14853" max="14853" width="13" style="645" customWidth="1"/>
    <col min="14854" max="14854" width="13.85546875" style="645" customWidth="1"/>
    <col min="14855" max="15088" width="9.140625" style="645" customWidth="1"/>
    <col min="15089" max="15089" width="17.7109375" style="645" customWidth="1"/>
    <col min="15090" max="15090" width="9.85546875" style="645" customWidth="1"/>
    <col min="15091" max="15091" width="10" style="645" customWidth="1"/>
    <col min="15092" max="15092" width="12.140625" style="645" customWidth="1"/>
    <col min="15093" max="15093" width="13.140625" style="645" customWidth="1"/>
    <col min="15094" max="15094" width="9.140625" style="645" customWidth="1"/>
    <col min="15095" max="15095" width="9.85546875" style="645" customWidth="1"/>
    <col min="15096" max="15096" width="11.42578125" style="645" customWidth="1"/>
    <col min="15097" max="15098" width="9.140625" style="645" customWidth="1"/>
    <col min="15099" max="15099" width="10.42578125" style="645" customWidth="1"/>
    <col min="15100" max="15100" width="7.85546875" style="645" customWidth="1"/>
    <col min="15101" max="15101" width="9.140625" style="645" customWidth="1"/>
    <col min="15102" max="15102" width="11.42578125" style="645" customWidth="1"/>
    <col min="15103" max="15103" width="9.140625" style="645" customWidth="1"/>
    <col min="15104" max="15104" width="12" style="645"/>
    <col min="15105" max="15105" width="22.7109375" style="645" customWidth="1"/>
    <col min="15106" max="15106" width="13.5703125" style="645" customWidth="1"/>
    <col min="15107" max="15107" width="12.5703125" style="645" customWidth="1"/>
    <col min="15108" max="15108" width="11.140625" style="645" customWidth="1"/>
    <col min="15109" max="15109" width="13" style="645" customWidth="1"/>
    <col min="15110" max="15110" width="13.85546875" style="645" customWidth="1"/>
    <col min="15111" max="15344" width="9.140625" style="645" customWidth="1"/>
    <col min="15345" max="15345" width="17.7109375" style="645" customWidth="1"/>
    <col min="15346" max="15346" width="9.85546875" style="645" customWidth="1"/>
    <col min="15347" max="15347" width="10" style="645" customWidth="1"/>
    <col min="15348" max="15348" width="12.140625" style="645" customWidth="1"/>
    <col min="15349" max="15349" width="13.140625" style="645" customWidth="1"/>
    <col min="15350" max="15350" width="9.140625" style="645" customWidth="1"/>
    <col min="15351" max="15351" width="9.85546875" style="645" customWidth="1"/>
    <col min="15352" max="15352" width="11.42578125" style="645" customWidth="1"/>
    <col min="15353" max="15354" width="9.140625" style="645" customWidth="1"/>
    <col min="15355" max="15355" width="10.42578125" style="645" customWidth="1"/>
    <col min="15356" max="15356" width="7.85546875" style="645" customWidth="1"/>
    <col min="15357" max="15357" width="9.140625" style="645" customWidth="1"/>
    <col min="15358" max="15358" width="11.42578125" style="645" customWidth="1"/>
    <col min="15359" max="15359" width="9.140625" style="645" customWidth="1"/>
    <col min="15360" max="15360" width="12" style="645"/>
    <col min="15361" max="15361" width="22.7109375" style="645" customWidth="1"/>
    <col min="15362" max="15362" width="13.5703125" style="645" customWidth="1"/>
    <col min="15363" max="15363" width="12.5703125" style="645" customWidth="1"/>
    <col min="15364" max="15364" width="11.140625" style="645" customWidth="1"/>
    <col min="15365" max="15365" width="13" style="645" customWidth="1"/>
    <col min="15366" max="15366" width="13.85546875" style="645" customWidth="1"/>
    <col min="15367" max="15600" width="9.140625" style="645" customWidth="1"/>
    <col min="15601" max="15601" width="17.7109375" style="645" customWidth="1"/>
    <col min="15602" max="15602" width="9.85546875" style="645" customWidth="1"/>
    <col min="15603" max="15603" width="10" style="645" customWidth="1"/>
    <col min="15604" max="15604" width="12.140625" style="645" customWidth="1"/>
    <col min="15605" max="15605" width="13.140625" style="645" customWidth="1"/>
    <col min="15606" max="15606" width="9.140625" style="645" customWidth="1"/>
    <col min="15607" max="15607" width="9.85546875" style="645" customWidth="1"/>
    <col min="15608" max="15608" width="11.42578125" style="645" customWidth="1"/>
    <col min="15609" max="15610" width="9.140625" style="645" customWidth="1"/>
    <col min="15611" max="15611" width="10.42578125" style="645" customWidth="1"/>
    <col min="15612" max="15612" width="7.85546875" style="645" customWidth="1"/>
    <col min="15613" max="15613" width="9.140625" style="645" customWidth="1"/>
    <col min="15614" max="15614" width="11.42578125" style="645" customWidth="1"/>
    <col min="15615" max="15615" width="9.140625" style="645" customWidth="1"/>
    <col min="15616" max="15616" width="12" style="645"/>
    <col min="15617" max="15617" width="22.7109375" style="645" customWidth="1"/>
    <col min="15618" max="15618" width="13.5703125" style="645" customWidth="1"/>
    <col min="15619" max="15619" width="12.5703125" style="645" customWidth="1"/>
    <col min="15620" max="15620" width="11.140625" style="645" customWidth="1"/>
    <col min="15621" max="15621" width="13" style="645" customWidth="1"/>
    <col min="15622" max="15622" width="13.85546875" style="645" customWidth="1"/>
    <col min="15623" max="15856" width="9.140625" style="645" customWidth="1"/>
    <col min="15857" max="15857" width="17.7109375" style="645" customWidth="1"/>
    <col min="15858" max="15858" width="9.85546875" style="645" customWidth="1"/>
    <col min="15859" max="15859" width="10" style="645" customWidth="1"/>
    <col min="15860" max="15860" width="12.140625" style="645" customWidth="1"/>
    <col min="15861" max="15861" width="13.140625" style="645" customWidth="1"/>
    <col min="15862" max="15862" width="9.140625" style="645" customWidth="1"/>
    <col min="15863" max="15863" width="9.85546875" style="645" customWidth="1"/>
    <col min="15864" max="15864" width="11.42578125" style="645" customWidth="1"/>
    <col min="15865" max="15866" width="9.140625" style="645" customWidth="1"/>
    <col min="15867" max="15867" width="10.42578125" style="645" customWidth="1"/>
    <col min="15868" max="15868" width="7.85546875" style="645" customWidth="1"/>
    <col min="15869" max="15869" width="9.140625" style="645" customWidth="1"/>
    <col min="15870" max="15870" width="11.42578125" style="645" customWidth="1"/>
    <col min="15871" max="15871" width="9.140625" style="645" customWidth="1"/>
    <col min="15872" max="15872" width="12" style="645"/>
    <col min="15873" max="15873" width="22.7109375" style="645" customWidth="1"/>
    <col min="15874" max="15874" width="13.5703125" style="645" customWidth="1"/>
    <col min="15875" max="15875" width="12.5703125" style="645" customWidth="1"/>
    <col min="15876" max="15876" width="11.140625" style="645" customWidth="1"/>
    <col min="15877" max="15877" width="13" style="645" customWidth="1"/>
    <col min="15878" max="15878" width="13.85546875" style="645" customWidth="1"/>
    <col min="15879" max="16112" width="9.140625" style="645" customWidth="1"/>
    <col min="16113" max="16113" width="17.7109375" style="645" customWidth="1"/>
    <col min="16114" max="16114" width="9.85546875" style="645" customWidth="1"/>
    <col min="16115" max="16115" width="10" style="645" customWidth="1"/>
    <col min="16116" max="16116" width="12.140625" style="645" customWidth="1"/>
    <col min="16117" max="16117" width="13.140625" style="645" customWidth="1"/>
    <col min="16118" max="16118" width="9.140625" style="645" customWidth="1"/>
    <col min="16119" max="16119" width="9.85546875" style="645" customWidth="1"/>
    <col min="16120" max="16120" width="11.42578125" style="645" customWidth="1"/>
    <col min="16121" max="16122" width="9.140625" style="645" customWidth="1"/>
    <col min="16123" max="16123" width="10.42578125" style="645" customWidth="1"/>
    <col min="16124" max="16124" width="7.85546875" style="645" customWidth="1"/>
    <col min="16125" max="16125" width="9.140625" style="645" customWidth="1"/>
    <col min="16126" max="16126" width="11.42578125" style="645" customWidth="1"/>
    <col min="16127" max="16127" width="9.140625" style="645" customWidth="1"/>
    <col min="16128" max="16128" width="12" style="645"/>
    <col min="16129" max="16129" width="22.7109375" style="645" customWidth="1"/>
    <col min="16130" max="16130" width="13.5703125" style="645" customWidth="1"/>
    <col min="16131" max="16131" width="12.5703125" style="645" customWidth="1"/>
    <col min="16132" max="16132" width="11.140625" style="645" customWidth="1"/>
    <col min="16133" max="16133" width="13" style="645" customWidth="1"/>
    <col min="16134" max="16134" width="13.85546875" style="645" customWidth="1"/>
    <col min="16135" max="16368" width="9.140625" style="645" customWidth="1"/>
    <col min="16369" max="16369" width="17.7109375" style="645" customWidth="1"/>
    <col min="16370" max="16370" width="9.85546875" style="645" customWidth="1"/>
    <col min="16371" max="16371" width="10" style="645" customWidth="1"/>
    <col min="16372" max="16372" width="12.140625" style="645" customWidth="1"/>
    <col min="16373" max="16373" width="13.140625" style="645" customWidth="1"/>
    <col min="16374" max="16374" width="9.140625" style="645" customWidth="1"/>
    <col min="16375" max="16375" width="9.85546875" style="645" customWidth="1"/>
    <col min="16376" max="16376" width="11.42578125" style="645" customWidth="1"/>
    <col min="16377" max="16378" width="9.140625" style="645" customWidth="1"/>
    <col min="16379" max="16379" width="10.42578125" style="645" customWidth="1"/>
    <col min="16380" max="16380" width="7.85546875" style="645" customWidth="1"/>
    <col min="16381" max="16381" width="9.140625" style="645" customWidth="1"/>
    <col min="16382" max="16382" width="11.42578125" style="645" customWidth="1"/>
    <col min="16383" max="16383" width="9.140625" style="645" customWidth="1"/>
    <col min="16384" max="16384" width="12" style="645"/>
  </cols>
  <sheetData>
    <row r="1" spans="1:6" s="641" customFormat="1" ht="63" customHeight="1">
      <c r="A1" s="1095" t="s">
        <v>1289</v>
      </c>
      <c r="B1" s="1095"/>
      <c r="C1" s="1095"/>
      <c r="D1" s="1095"/>
      <c r="E1" s="1095"/>
      <c r="F1" s="1095"/>
    </row>
    <row r="2" spans="1:6" s="641" customFormat="1" ht="12" customHeight="1">
      <c r="A2" s="642"/>
    </row>
    <row r="3" spans="1:6" s="642" customFormat="1" ht="22.5" customHeight="1">
      <c r="A3" s="1092" t="s">
        <v>1279</v>
      </c>
      <c r="B3" s="1092"/>
      <c r="C3" s="1092"/>
      <c r="D3" s="1092"/>
      <c r="E3" s="1092"/>
      <c r="F3" s="1092"/>
    </row>
    <row r="4" spans="1:6" s="643" customFormat="1" ht="21" customHeight="1">
      <c r="A4" s="1087" t="s">
        <v>270</v>
      </c>
      <c r="B4" s="1088" t="s">
        <v>1240</v>
      </c>
      <c r="C4" s="1088"/>
      <c r="D4" s="1088"/>
      <c r="E4" s="1088"/>
      <c r="F4" s="1088"/>
    </row>
    <row r="5" spans="1:6" s="643" customFormat="1" ht="18" customHeight="1">
      <c r="A5" s="1087"/>
      <c r="B5" s="1089" t="s">
        <v>1051</v>
      </c>
      <c r="C5" s="1090" t="s">
        <v>1242</v>
      </c>
      <c r="D5" s="1090"/>
      <c r="E5" s="1090"/>
      <c r="F5" s="1090"/>
    </row>
    <row r="6" spans="1:6" s="643" customFormat="1" ht="12.75" customHeight="1">
      <c r="A6" s="1087"/>
      <c r="B6" s="1089"/>
      <c r="C6" s="1090" t="s">
        <v>1243</v>
      </c>
      <c r="D6" s="1091" t="s">
        <v>1244</v>
      </c>
      <c r="E6" s="1090" t="s">
        <v>31</v>
      </c>
      <c r="F6" s="1090"/>
    </row>
    <row r="7" spans="1:6" s="643" customFormat="1" ht="33" customHeight="1">
      <c r="A7" s="1087"/>
      <c r="B7" s="1089"/>
      <c r="C7" s="1090"/>
      <c r="D7" s="1091"/>
      <c r="E7" s="644" t="s">
        <v>1245</v>
      </c>
      <c r="F7" s="644" t="s">
        <v>1246</v>
      </c>
    </row>
    <row r="8" spans="1:6" ht="15.75">
      <c r="A8" s="1084" t="s">
        <v>1247</v>
      </c>
      <c r="B8" s="1084"/>
      <c r="C8" s="1084"/>
      <c r="D8" s="1084"/>
      <c r="E8" s="1084"/>
      <c r="F8" s="1084"/>
    </row>
    <row r="9" spans="1:6" ht="15.75">
      <c r="A9" s="646" t="s">
        <v>1248</v>
      </c>
      <c r="B9" s="647">
        <v>195580</v>
      </c>
      <c r="C9" s="648">
        <v>39442</v>
      </c>
      <c r="D9" s="648">
        <v>156138</v>
      </c>
      <c r="E9" s="648">
        <v>122454</v>
      </c>
      <c r="F9" s="648">
        <v>33684</v>
      </c>
    </row>
    <row r="10" spans="1:6" ht="15.75">
      <c r="A10" s="646" t="s">
        <v>1249</v>
      </c>
      <c r="B10" s="647">
        <v>262084</v>
      </c>
      <c r="C10" s="648">
        <v>44104</v>
      </c>
      <c r="D10" s="648">
        <v>217980</v>
      </c>
      <c r="E10" s="648">
        <v>167250</v>
      </c>
      <c r="F10" s="648">
        <v>50730</v>
      </c>
    </row>
    <row r="11" spans="1:6" ht="15.75">
      <c r="A11" s="649" t="s">
        <v>1250</v>
      </c>
      <c r="B11" s="647">
        <v>265034</v>
      </c>
      <c r="C11" s="648">
        <v>43628</v>
      </c>
      <c r="D11" s="648">
        <v>221406</v>
      </c>
      <c r="E11" s="648">
        <v>161976</v>
      </c>
      <c r="F11" s="648">
        <v>59430</v>
      </c>
    </row>
    <row r="12" spans="1:6" ht="15.75" hidden="1" customHeight="1">
      <c r="A12" s="1084" t="s">
        <v>1251</v>
      </c>
      <c r="B12" s="1084"/>
      <c r="C12" s="1084"/>
      <c r="D12" s="1084"/>
      <c r="E12" s="1084"/>
      <c r="F12" s="1084"/>
    </row>
    <row r="13" spans="1:6" ht="15.75" hidden="1">
      <c r="A13" s="646" t="s">
        <v>1248</v>
      </c>
      <c r="B13" s="647">
        <v>77654</v>
      </c>
      <c r="C13" s="648">
        <v>29816</v>
      </c>
      <c r="D13" s="648">
        <v>47838</v>
      </c>
      <c r="E13" s="648">
        <v>37518</v>
      </c>
      <c r="F13" s="648">
        <v>10320</v>
      </c>
    </row>
    <row r="14" spans="1:6" ht="15.75" hidden="1">
      <c r="A14" s="646" t="s">
        <v>1249</v>
      </c>
      <c r="B14" s="647">
        <v>97647</v>
      </c>
      <c r="C14" s="648">
        <v>30863</v>
      </c>
      <c r="D14" s="648">
        <v>66784</v>
      </c>
      <c r="E14" s="648">
        <v>51241</v>
      </c>
      <c r="F14" s="648">
        <v>15543</v>
      </c>
    </row>
    <row r="15" spans="1:6" ht="15.75" hidden="1">
      <c r="A15" s="649" t="s">
        <v>1250</v>
      </c>
      <c r="B15" s="647">
        <v>98500</v>
      </c>
      <c r="C15" s="648">
        <v>30666</v>
      </c>
      <c r="D15" s="648">
        <v>67834</v>
      </c>
      <c r="E15" s="648">
        <v>49624</v>
      </c>
      <c r="F15" s="648">
        <v>18210</v>
      </c>
    </row>
    <row r="16" spans="1:6" ht="15.75" hidden="1" customHeight="1">
      <c r="A16" s="1085" t="s">
        <v>1252</v>
      </c>
      <c r="B16" s="1086"/>
      <c r="C16" s="1086"/>
      <c r="D16" s="1086"/>
      <c r="E16" s="1086"/>
      <c r="F16" s="1086"/>
    </row>
    <row r="17" spans="1:6" ht="15.75" hidden="1">
      <c r="A17" s="646" t="s">
        <v>1248</v>
      </c>
      <c r="B17" s="647">
        <v>88465</v>
      </c>
      <c r="C17" s="648">
        <v>30375</v>
      </c>
      <c r="D17" s="648">
        <v>58090</v>
      </c>
      <c r="E17" s="648">
        <v>45557</v>
      </c>
      <c r="F17" s="648">
        <v>12533</v>
      </c>
    </row>
    <row r="18" spans="1:6" ht="20.25" hidden="1" customHeight="1">
      <c r="A18" s="646" t="s">
        <v>1249</v>
      </c>
      <c r="B18" s="647">
        <v>112685</v>
      </c>
      <c r="C18" s="648">
        <v>31591</v>
      </c>
      <c r="D18" s="648">
        <v>81094</v>
      </c>
      <c r="E18" s="648">
        <v>62221</v>
      </c>
      <c r="F18" s="648">
        <v>18873</v>
      </c>
    </row>
    <row r="19" spans="1:6" ht="17.25" hidden="1" customHeight="1">
      <c r="A19" s="649" t="s">
        <v>1250</v>
      </c>
      <c r="B19" s="647">
        <v>113696</v>
      </c>
      <c r="C19" s="648">
        <v>31327</v>
      </c>
      <c r="D19" s="648">
        <v>82369</v>
      </c>
      <c r="E19" s="648">
        <v>60257</v>
      </c>
      <c r="F19" s="648">
        <v>22112</v>
      </c>
    </row>
    <row r="20" spans="1:6" s="651" customFormat="1" ht="16.5" customHeight="1">
      <c r="A20" s="650"/>
      <c r="D20" s="652"/>
      <c r="E20" s="652"/>
      <c r="F20" s="652"/>
    </row>
    <row r="21" spans="1:6" s="642" customFormat="1" ht="30.75" customHeight="1">
      <c r="A21" s="1094" t="s">
        <v>1280</v>
      </c>
      <c r="B21" s="1094"/>
      <c r="C21" s="1094"/>
      <c r="D21" s="1094"/>
      <c r="E21" s="1094"/>
      <c r="F21" s="1094"/>
    </row>
    <row r="22" spans="1:6" s="643" customFormat="1" ht="21" customHeight="1">
      <c r="A22" s="1087" t="s">
        <v>270</v>
      </c>
      <c r="B22" s="1088" t="s">
        <v>1240</v>
      </c>
      <c r="C22" s="1088"/>
      <c r="D22" s="1088"/>
      <c r="E22" s="1088"/>
      <c r="F22" s="1088"/>
    </row>
    <row r="23" spans="1:6" s="643" customFormat="1" ht="18" customHeight="1">
      <c r="A23" s="1087"/>
      <c r="B23" s="1089" t="s">
        <v>1051</v>
      </c>
      <c r="C23" s="1090" t="s">
        <v>1242</v>
      </c>
      <c r="D23" s="1090"/>
      <c r="E23" s="1090"/>
      <c r="F23" s="1090"/>
    </row>
    <row r="24" spans="1:6" s="643" customFormat="1" ht="12.75" customHeight="1">
      <c r="A24" s="1087"/>
      <c r="B24" s="1089"/>
      <c r="C24" s="1090" t="s">
        <v>1243</v>
      </c>
      <c r="D24" s="1091" t="s">
        <v>1244</v>
      </c>
      <c r="E24" s="1090" t="s">
        <v>31</v>
      </c>
      <c r="F24" s="1090"/>
    </row>
    <row r="25" spans="1:6" s="643" customFormat="1" ht="33" customHeight="1">
      <c r="A25" s="1087"/>
      <c r="B25" s="1089"/>
      <c r="C25" s="1090"/>
      <c r="D25" s="1091"/>
      <c r="E25" s="644" t="s">
        <v>1245</v>
      </c>
      <c r="F25" s="644" t="s">
        <v>1246</v>
      </c>
    </row>
    <row r="26" spans="1:6" ht="15.75">
      <c r="A26" s="1084" t="s">
        <v>1247</v>
      </c>
      <c r="B26" s="1084"/>
      <c r="C26" s="1084"/>
      <c r="D26" s="1084"/>
      <c r="E26" s="1084"/>
      <c r="F26" s="1084"/>
    </row>
    <row r="27" spans="1:6" ht="15.75">
      <c r="A27" s="646" t="s">
        <v>1248</v>
      </c>
      <c r="B27" s="647">
        <v>52880</v>
      </c>
      <c r="C27" s="648">
        <v>26857</v>
      </c>
      <c r="D27" s="648">
        <v>26023</v>
      </c>
      <c r="E27" s="648">
        <v>20409</v>
      </c>
      <c r="F27" s="648">
        <v>5614</v>
      </c>
    </row>
    <row r="28" spans="1:6" ht="15.75">
      <c r="A28" s="646" t="s">
        <v>1249</v>
      </c>
      <c r="B28" s="647">
        <v>63964</v>
      </c>
      <c r="C28" s="648">
        <v>27634</v>
      </c>
      <c r="D28" s="648">
        <v>36330</v>
      </c>
      <c r="E28" s="648">
        <v>27875</v>
      </c>
      <c r="F28" s="648">
        <v>8455</v>
      </c>
    </row>
    <row r="29" spans="1:6" ht="15.75">
      <c r="A29" s="649" t="s">
        <v>1250</v>
      </c>
      <c r="B29" s="647">
        <v>64457</v>
      </c>
      <c r="C29" s="648">
        <v>27556</v>
      </c>
      <c r="D29" s="648">
        <v>36901</v>
      </c>
      <c r="E29" s="648">
        <v>26996</v>
      </c>
      <c r="F29" s="648">
        <v>9905</v>
      </c>
    </row>
    <row r="30" spans="1:6" ht="15.75" hidden="1" customHeight="1">
      <c r="A30" s="1084" t="s">
        <v>1251</v>
      </c>
      <c r="B30" s="1084"/>
      <c r="C30" s="1084"/>
      <c r="D30" s="1084"/>
      <c r="E30" s="1084"/>
      <c r="F30" s="1084"/>
    </row>
    <row r="31" spans="1:6" ht="15.75" hidden="1">
      <c r="A31" s="646" t="s">
        <v>1248</v>
      </c>
      <c r="B31" s="647">
        <v>75854</v>
      </c>
      <c r="C31" s="648">
        <v>28016</v>
      </c>
      <c r="D31" s="648">
        <v>47838</v>
      </c>
      <c r="E31" s="648">
        <v>37518</v>
      </c>
      <c r="F31" s="648">
        <v>10320</v>
      </c>
    </row>
    <row r="32" spans="1:6" ht="15.75" hidden="1">
      <c r="A32" s="646" t="s">
        <v>1249</v>
      </c>
      <c r="B32" s="647">
        <v>95847</v>
      </c>
      <c r="C32" s="648">
        <v>29063</v>
      </c>
      <c r="D32" s="648">
        <v>66784</v>
      </c>
      <c r="E32" s="648">
        <v>51241</v>
      </c>
      <c r="F32" s="648">
        <v>15543</v>
      </c>
    </row>
    <row r="33" spans="1:6" ht="15.75" hidden="1">
      <c r="A33" s="649" t="s">
        <v>1250</v>
      </c>
      <c r="B33" s="647">
        <v>96700</v>
      </c>
      <c r="C33" s="648">
        <v>28866</v>
      </c>
      <c r="D33" s="648">
        <v>67834</v>
      </c>
      <c r="E33" s="648">
        <v>49624</v>
      </c>
      <c r="F33" s="648">
        <v>18210</v>
      </c>
    </row>
    <row r="34" spans="1:6" ht="15.75" hidden="1" customHeight="1">
      <c r="A34" s="1085" t="s">
        <v>1252</v>
      </c>
      <c r="B34" s="1086"/>
      <c r="C34" s="1086"/>
      <c r="D34" s="1086"/>
      <c r="E34" s="1086"/>
      <c r="F34" s="1086"/>
    </row>
    <row r="35" spans="1:6" ht="15.75" hidden="1">
      <c r="A35" s="646" t="s">
        <v>1248</v>
      </c>
      <c r="B35" s="647">
        <v>86665</v>
      </c>
      <c r="C35" s="648">
        <v>28575</v>
      </c>
      <c r="D35" s="648">
        <v>58090</v>
      </c>
      <c r="E35" s="648">
        <v>45557</v>
      </c>
      <c r="F35" s="648">
        <v>12533</v>
      </c>
    </row>
    <row r="36" spans="1:6" ht="20.25" hidden="1" customHeight="1">
      <c r="A36" s="646" t="s">
        <v>1249</v>
      </c>
      <c r="B36" s="647">
        <v>110885</v>
      </c>
      <c r="C36" s="648">
        <v>29791</v>
      </c>
      <c r="D36" s="648">
        <v>81094</v>
      </c>
      <c r="E36" s="648">
        <v>62221</v>
      </c>
      <c r="F36" s="648">
        <v>18873</v>
      </c>
    </row>
    <row r="37" spans="1:6" ht="17.25" hidden="1" customHeight="1">
      <c r="A37" s="649" t="s">
        <v>1250</v>
      </c>
      <c r="B37" s="647">
        <v>111896</v>
      </c>
      <c r="C37" s="648">
        <v>29527</v>
      </c>
      <c r="D37" s="648">
        <v>82369</v>
      </c>
      <c r="E37" s="648">
        <v>60257</v>
      </c>
      <c r="F37" s="648">
        <v>22112</v>
      </c>
    </row>
    <row r="38" spans="1:6" ht="15" customHeight="1"/>
    <row r="39" spans="1:6" s="642" customFormat="1" ht="22.5" customHeight="1">
      <c r="A39" s="1092" t="s">
        <v>1281</v>
      </c>
      <c r="B39" s="1092"/>
      <c r="C39" s="1092"/>
      <c r="D39" s="1092"/>
      <c r="E39" s="1092"/>
      <c r="F39" s="1092"/>
    </row>
    <row r="40" spans="1:6" s="643" customFormat="1" ht="21" customHeight="1">
      <c r="A40" s="1087" t="s">
        <v>270</v>
      </c>
      <c r="B40" s="1088" t="s">
        <v>1240</v>
      </c>
      <c r="C40" s="1088"/>
      <c r="D40" s="1088"/>
      <c r="E40" s="1088"/>
      <c r="F40" s="1088"/>
    </row>
    <row r="41" spans="1:6" s="643" customFormat="1" ht="18" customHeight="1">
      <c r="A41" s="1087"/>
      <c r="B41" s="1089" t="s">
        <v>1051</v>
      </c>
      <c r="C41" s="1090" t="s">
        <v>1242</v>
      </c>
      <c r="D41" s="1090"/>
      <c r="E41" s="1090"/>
      <c r="F41" s="1090"/>
    </row>
    <row r="42" spans="1:6" s="643" customFormat="1" ht="12.75" customHeight="1">
      <c r="A42" s="1087"/>
      <c r="B42" s="1089"/>
      <c r="C42" s="1090" t="s">
        <v>1243</v>
      </c>
      <c r="D42" s="1091" t="s">
        <v>1244</v>
      </c>
      <c r="E42" s="1090" t="s">
        <v>31</v>
      </c>
      <c r="F42" s="1090"/>
    </row>
    <row r="43" spans="1:6" s="643" customFormat="1" ht="33" customHeight="1">
      <c r="A43" s="1087"/>
      <c r="B43" s="1089"/>
      <c r="C43" s="1090"/>
      <c r="D43" s="1091"/>
      <c r="E43" s="644" t="s">
        <v>1245</v>
      </c>
      <c r="F43" s="644" t="s">
        <v>1246</v>
      </c>
    </row>
    <row r="44" spans="1:6" ht="15.75">
      <c r="A44" s="1084" t="s">
        <v>1247</v>
      </c>
      <c r="B44" s="1084"/>
      <c r="C44" s="1084"/>
      <c r="D44" s="1084"/>
      <c r="E44" s="1084"/>
      <c r="F44" s="1084"/>
    </row>
    <row r="45" spans="1:6" ht="15.75">
      <c r="A45" s="646" t="s">
        <v>1248</v>
      </c>
      <c r="B45" s="647">
        <v>189452</v>
      </c>
      <c r="C45" s="648">
        <v>33314</v>
      </c>
      <c r="D45" s="648">
        <v>156138</v>
      </c>
      <c r="E45" s="648">
        <v>122454</v>
      </c>
      <c r="F45" s="648">
        <v>33684</v>
      </c>
    </row>
    <row r="46" spans="1:6" ht="15.75">
      <c r="A46" s="646" t="s">
        <v>1249</v>
      </c>
      <c r="B46" s="647">
        <v>262791</v>
      </c>
      <c r="C46" s="648">
        <v>44811</v>
      </c>
      <c r="D46" s="648">
        <v>217980</v>
      </c>
      <c r="E46" s="648">
        <v>167250</v>
      </c>
      <c r="F46" s="648">
        <v>50730</v>
      </c>
    </row>
    <row r="47" spans="1:6" ht="15.75">
      <c r="A47" s="649" t="s">
        <v>1250</v>
      </c>
      <c r="B47" s="647">
        <v>266284</v>
      </c>
      <c r="C47" s="648">
        <v>44878</v>
      </c>
      <c r="D47" s="648">
        <v>221406</v>
      </c>
      <c r="E47" s="648">
        <v>161976</v>
      </c>
      <c r="F47" s="648">
        <v>59430</v>
      </c>
    </row>
    <row r="48" spans="1:6" ht="15.75" hidden="1" customHeight="1">
      <c r="A48" s="1084" t="s">
        <v>1251</v>
      </c>
      <c r="B48" s="1084"/>
      <c r="C48" s="1084"/>
      <c r="D48" s="1084"/>
      <c r="E48" s="1084"/>
      <c r="F48" s="1084"/>
    </row>
    <row r="49" spans="1:6" ht="15.75" hidden="1">
      <c r="A49" s="646" t="s">
        <v>1248</v>
      </c>
      <c r="B49" s="647">
        <v>71977</v>
      </c>
      <c r="C49" s="648">
        <v>24139</v>
      </c>
      <c r="D49" s="648">
        <v>47838</v>
      </c>
      <c r="E49" s="648">
        <v>37518</v>
      </c>
      <c r="F49" s="648">
        <v>10320</v>
      </c>
    </row>
    <row r="50" spans="1:6" ht="15.75" hidden="1">
      <c r="A50" s="646" t="s">
        <v>1249</v>
      </c>
      <c r="B50" s="647">
        <v>99106</v>
      </c>
      <c r="C50" s="648">
        <v>32322</v>
      </c>
      <c r="D50" s="648">
        <v>66784</v>
      </c>
      <c r="E50" s="648">
        <v>51241</v>
      </c>
      <c r="F50" s="648">
        <v>15543</v>
      </c>
    </row>
    <row r="51" spans="1:6" ht="15.75" hidden="1">
      <c r="A51" s="649" t="s">
        <v>1250</v>
      </c>
      <c r="B51" s="647">
        <v>100653</v>
      </c>
      <c r="C51" s="648">
        <v>32819</v>
      </c>
      <c r="D51" s="648">
        <v>67834</v>
      </c>
      <c r="E51" s="648">
        <v>49624</v>
      </c>
      <c r="F51" s="648">
        <v>18210</v>
      </c>
    </row>
    <row r="52" spans="1:6" ht="15.75" hidden="1" customHeight="1">
      <c r="A52" s="1085" t="s">
        <v>1252</v>
      </c>
      <c r="B52" s="1086"/>
      <c r="C52" s="1086"/>
      <c r="D52" s="1086"/>
      <c r="E52" s="1086"/>
      <c r="F52" s="1086"/>
    </row>
    <row r="53" spans="1:6" ht="15.75" hidden="1">
      <c r="A53" s="646" t="s">
        <v>1248</v>
      </c>
      <c r="B53" s="647">
        <v>82788</v>
      </c>
      <c r="C53" s="648">
        <v>24698</v>
      </c>
      <c r="D53" s="648">
        <v>58090</v>
      </c>
      <c r="E53" s="648">
        <v>45557</v>
      </c>
      <c r="F53" s="648">
        <v>12533</v>
      </c>
    </row>
    <row r="54" spans="1:6" ht="20.25" hidden="1" customHeight="1">
      <c r="A54" s="646" t="s">
        <v>1249</v>
      </c>
      <c r="B54" s="647">
        <v>114144</v>
      </c>
      <c r="C54" s="648">
        <v>33050</v>
      </c>
      <c r="D54" s="648">
        <v>81094</v>
      </c>
      <c r="E54" s="648">
        <v>62221</v>
      </c>
      <c r="F54" s="648">
        <v>18873</v>
      </c>
    </row>
    <row r="55" spans="1:6" ht="17.25" hidden="1" customHeight="1">
      <c r="A55" s="649" t="s">
        <v>1250</v>
      </c>
      <c r="B55" s="647">
        <v>115849</v>
      </c>
      <c r="C55" s="648">
        <v>33480</v>
      </c>
      <c r="D55" s="648">
        <v>82369</v>
      </c>
      <c r="E55" s="648">
        <v>60257</v>
      </c>
      <c r="F55" s="648">
        <v>22112</v>
      </c>
    </row>
    <row r="56" spans="1:6" ht="17.25" customHeight="1">
      <c r="A56" s="653"/>
      <c r="B56" s="654"/>
      <c r="C56" s="655"/>
      <c r="D56" s="655"/>
      <c r="E56" s="655"/>
      <c r="F56" s="655"/>
    </row>
    <row r="57" spans="1:6" s="642" customFormat="1" ht="22.5" customHeight="1">
      <c r="A57" s="1093" t="s">
        <v>1282</v>
      </c>
      <c r="B57" s="1093"/>
      <c r="C57" s="1093"/>
      <c r="D57" s="1093"/>
      <c r="E57" s="1093"/>
      <c r="F57" s="1093"/>
    </row>
    <row r="58" spans="1:6" s="643" customFormat="1" ht="21" customHeight="1">
      <c r="A58" s="1087" t="s">
        <v>270</v>
      </c>
      <c r="B58" s="1088" t="s">
        <v>1240</v>
      </c>
      <c r="C58" s="1088"/>
      <c r="D58" s="1088"/>
      <c r="E58" s="1088"/>
      <c r="F58" s="1088"/>
    </row>
    <row r="59" spans="1:6" s="643" customFormat="1" ht="18" customHeight="1">
      <c r="A59" s="1087"/>
      <c r="B59" s="1089" t="s">
        <v>1051</v>
      </c>
      <c r="C59" s="1090" t="s">
        <v>1242</v>
      </c>
      <c r="D59" s="1090"/>
      <c r="E59" s="1090"/>
      <c r="F59" s="1090"/>
    </row>
    <row r="60" spans="1:6" s="643" customFormat="1" ht="12.75" customHeight="1">
      <c r="A60" s="1087"/>
      <c r="B60" s="1089"/>
      <c r="C60" s="1090" t="s">
        <v>1243</v>
      </c>
      <c r="D60" s="1091" t="s">
        <v>1244</v>
      </c>
      <c r="E60" s="1090" t="s">
        <v>31</v>
      </c>
      <c r="F60" s="1090"/>
    </row>
    <row r="61" spans="1:6" s="643" customFormat="1" ht="33" customHeight="1">
      <c r="A61" s="1087"/>
      <c r="B61" s="1089"/>
      <c r="C61" s="1090"/>
      <c r="D61" s="1091"/>
      <c r="E61" s="644" t="s">
        <v>1245</v>
      </c>
      <c r="F61" s="644" t="s">
        <v>1246</v>
      </c>
    </row>
    <row r="62" spans="1:6" ht="15.75">
      <c r="A62" s="1084" t="s">
        <v>1247</v>
      </c>
      <c r="B62" s="1084"/>
      <c r="C62" s="1084"/>
      <c r="D62" s="1084"/>
      <c r="E62" s="1084"/>
      <c r="F62" s="1084"/>
    </row>
    <row r="63" spans="1:6" ht="15.75">
      <c r="A63" s="646" t="s">
        <v>1248</v>
      </c>
      <c r="B63" s="647">
        <v>30280</v>
      </c>
      <c r="C63" s="648">
        <v>4257</v>
      </c>
      <c r="D63" s="648">
        <v>26023</v>
      </c>
      <c r="E63" s="648">
        <v>20409</v>
      </c>
      <c r="F63" s="648">
        <v>5614</v>
      </c>
    </row>
    <row r="64" spans="1:6" ht="15.75">
      <c r="A64" s="646" t="s">
        <v>1249</v>
      </c>
      <c r="B64" s="647">
        <v>41364</v>
      </c>
      <c r="C64" s="648">
        <v>5034</v>
      </c>
      <c r="D64" s="648">
        <v>36330</v>
      </c>
      <c r="E64" s="648">
        <v>27875</v>
      </c>
      <c r="F64" s="648">
        <v>8455</v>
      </c>
    </row>
    <row r="65" spans="1:6" ht="15.75">
      <c r="A65" s="649" t="s">
        <v>1250</v>
      </c>
      <c r="B65" s="647">
        <v>41857</v>
      </c>
      <c r="C65" s="648">
        <v>4956</v>
      </c>
      <c r="D65" s="648">
        <v>36901</v>
      </c>
      <c r="E65" s="648">
        <v>26996</v>
      </c>
      <c r="F65" s="648">
        <v>9905</v>
      </c>
    </row>
    <row r="66" spans="1:6" ht="15.75" hidden="1" customHeight="1">
      <c r="A66" s="1084" t="s">
        <v>1251</v>
      </c>
      <c r="B66" s="1084"/>
      <c r="C66" s="1084"/>
      <c r="D66" s="1084"/>
      <c r="E66" s="1084"/>
      <c r="F66" s="1084"/>
    </row>
    <row r="67" spans="1:6" ht="15.75" hidden="1">
      <c r="A67" s="646" t="s">
        <v>1248</v>
      </c>
      <c r="B67" s="647">
        <v>53254</v>
      </c>
      <c r="C67" s="648">
        <v>5416</v>
      </c>
      <c r="D67" s="648">
        <v>47838</v>
      </c>
      <c r="E67" s="648">
        <v>37518</v>
      </c>
      <c r="F67" s="648">
        <v>10320</v>
      </c>
    </row>
    <row r="68" spans="1:6" ht="15.75" hidden="1">
      <c r="A68" s="646" t="s">
        <v>1249</v>
      </c>
      <c r="B68" s="647">
        <v>73247</v>
      </c>
      <c r="C68" s="648">
        <v>6463</v>
      </c>
      <c r="D68" s="648">
        <v>66784</v>
      </c>
      <c r="E68" s="648">
        <v>51241</v>
      </c>
      <c r="F68" s="648">
        <v>15543</v>
      </c>
    </row>
    <row r="69" spans="1:6" ht="15.75" hidden="1">
      <c r="A69" s="649" t="s">
        <v>1250</v>
      </c>
      <c r="B69" s="647">
        <v>74100</v>
      </c>
      <c r="C69" s="648">
        <v>6266</v>
      </c>
      <c r="D69" s="648">
        <v>67834</v>
      </c>
      <c r="E69" s="648">
        <v>49624</v>
      </c>
      <c r="F69" s="648">
        <v>18210</v>
      </c>
    </row>
    <row r="70" spans="1:6" ht="15.75" hidden="1" customHeight="1">
      <c r="A70" s="1085" t="s">
        <v>1252</v>
      </c>
      <c r="B70" s="1086"/>
      <c r="C70" s="1086"/>
      <c r="D70" s="1086"/>
      <c r="E70" s="1086"/>
      <c r="F70" s="1086"/>
    </row>
    <row r="71" spans="1:6" ht="15.75" hidden="1">
      <c r="A71" s="646" t="s">
        <v>1248</v>
      </c>
      <c r="B71" s="647">
        <v>64065</v>
      </c>
      <c r="C71" s="648">
        <v>5975</v>
      </c>
      <c r="D71" s="648">
        <v>58090</v>
      </c>
      <c r="E71" s="648">
        <v>45557</v>
      </c>
      <c r="F71" s="648">
        <v>12533</v>
      </c>
    </row>
    <row r="72" spans="1:6" ht="20.25" hidden="1" customHeight="1">
      <c r="A72" s="646" t="s">
        <v>1249</v>
      </c>
      <c r="B72" s="647">
        <v>88285</v>
      </c>
      <c r="C72" s="648">
        <v>7191</v>
      </c>
      <c r="D72" s="648">
        <v>81094</v>
      </c>
      <c r="E72" s="648">
        <v>62221</v>
      </c>
      <c r="F72" s="648">
        <v>18873</v>
      </c>
    </row>
    <row r="73" spans="1:6" ht="17.25" hidden="1" customHeight="1">
      <c r="A73" s="649" t="s">
        <v>1250</v>
      </c>
      <c r="B73" s="647">
        <v>89296</v>
      </c>
      <c r="C73" s="648">
        <v>6927</v>
      </c>
      <c r="D73" s="648">
        <v>82369</v>
      </c>
      <c r="E73" s="648">
        <v>60257</v>
      </c>
      <c r="F73" s="648">
        <v>22112</v>
      </c>
    </row>
    <row r="74" spans="1:6" ht="17.25" customHeight="1">
      <c r="A74" s="656"/>
      <c r="B74" s="654"/>
      <c r="C74" s="655"/>
      <c r="D74" s="655"/>
      <c r="E74" s="655"/>
      <c r="F74" s="655"/>
    </row>
    <row r="75" spans="1:6" s="642" customFormat="1" ht="22.5" customHeight="1">
      <c r="A75" s="1093" t="s">
        <v>1283</v>
      </c>
      <c r="B75" s="1093"/>
      <c r="C75" s="1093"/>
      <c r="D75" s="1093"/>
      <c r="E75" s="1093"/>
      <c r="F75" s="1093"/>
    </row>
    <row r="76" spans="1:6" s="643" customFormat="1" ht="21" customHeight="1">
      <c r="A76" s="1087" t="s">
        <v>270</v>
      </c>
      <c r="B76" s="1088" t="s">
        <v>1240</v>
      </c>
      <c r="C76" s="1088"/>
      <c r="D76" s="1088"/>
      <c r="E76" s="1088"/>
      <c r="F76" s="1088"/>
    </row>
    <row r="77" spans="1:6" s="643" customFormat="1" ht="18" customHeight="1">
      <c r="A77" s="1087"/>
      <c r="B77" s="1089" t="s">
        <v>1051</v>
      </c>
      <c r="C77" s="1090" t="s">
        <v>1242</v>
      </c>
      <c r="D77" s="1090"/>
      <c r="E77" s="1090"/>
      <c r="F77" s="1090"/>
    </row>
    <row r="78" spans="1:6" s="643" customFormat="1" ht="12.75" customHeight="1">
      <c r="A78" s="1087"/>
      <c r="B78" s="1089"/>
      <c r="C78" s="1090" t="s">
        <v>1243</v>
      </c>
      <c r="D78" s="1091" t="s">
        <v>1244</v>
      </c>
      <c r="E78" s="1090" t="s">
        <v>31</v>
      </c>
      <c r="F78" s="1090"/>
    </row>
    <row r="79" spans="1:6" s="643" customFormat="1" ht="33" customHeight="1">
      <c r="A79" s="1087"/>
      <c r="B79" s="1089"/>
      <c r="C79" s="1090"/>
      <c r="D79" s="1091"/>
      <c r="E79" s="644" t="s">
        <v>1245</v>
      </c>
      <c r="F79" s="644" t="s">
        <v>1246</v>
      </c>
    </row>
    <row r="80" spans="1:6" ht="15.75">
      <c r="A80" s="1084" t="s">
        <v>1247</v>
      </c>
      <c r="B80" s="1084"/>
      <c r="C80" s="1084"/>
      <c r="D80" s="1084"/>
      <c r="E80" s="1084"/>
      <c r="F80" s="1084"/>
    </row>
    <row r="81" spans="1:6" ht="15.75">
      <c r="A81" s="646" t="s">
        <v>1248</v>
      </c>
      <c r="B81" s="647">
        <v>34880</v>
      </c>
      <c r="C81" s="648">
        <v>8857</v>
      </c>
      <c r="D81" s="648">
        <v>26023</v>
      </c>
      <c r="E81" s="648">
        <v>20409</v>
      </c>
      <c r="F81" s="648">
        <v>5614</v>
      </c>
    </row>
    <row r="82" spans="1:6" ht="15.75">
      <c r="A82" s="646" t="s">
        <v>1249</v>
      </c>
      <c r="B82" s="647">
        <v>45964</v>
      </c>
      <c r="C82" s="648">
        <v>9634</v>
      </c>
      <c r="D82" s="648">
        <v>36330</v>
      </c>
      <c r="E82" s="648">
        <v>27875</v>
      </c>
      <c r="F82" s="648">
        <v>8455</v>
      </c>
    </row>
    <row r="83" spans="1:6" ht="15.75">
      <c r="A83" s="649" t="s">
        <v>1250</v>
      </c>
      <c r="B83" s="647">
        <v>46457</v>
      </c>
      <c r="C83" s="648">
        <v>9556</v>
      </c>
      <c r="D83" s="648">
        <v>36901</v>
      </c>
      <c r="E83" s="648">
        <v>26996</v>
      </c>
      <c r="F83" s="648">
        <v>9905</v>
      </c>
    </row>
    <row r="84" spans="1:6" ht="15.75" hidden="1" customHeight="1">
      <c r="A84" s="1084" t="s">
        <v>1251</v>
      </c>
      <c r="B84" s="1084"/>
      <c r="C84" s="1084"/>
      <c r="D84" s="1084"/>
      <c r="E84" s="1084"/>
      <c r="F84" s="1084"/>
    </row>
    <row r="85" spans="1:6" ht="15.75" hidden="1">
      <c r="A85" s="646" t="s">
        <v>1248</v>
      </c>
      <c r="B85" s="647">
        <v>57854</v>
      </c>
      <c r="C85" s="648">
        <v>10016</v>
      </c>
      <c r="D85" s="648">
        <v>47838</v>
      </c>
      <c r="E85" s="648">
        <v>37518</v>
      </c>
      <c r="F85" s="648">
        <v>10320</v>
      </c>
    </row>
    <row r="86" spans="1:6" ht="15.75" hidden="1">
      <c r="A86" s="646" t="s">
        <v>1249</v>
      </c>
      <c r="B86" s="647">
        <v>77847</v>
      </c>
      <c r="C86" s="648">
        <v>11063</v>
      </c>
      <c r="D86" s="648">
        <v>66784</v>
      </c>
      <c r="E86" s="648">
        <v>51241</v>
      </c>
      <c r="F86" s="648">
        <v>15543</v>
      </c>
    </row>
    <row r="87" spans="1:6" ht="15.75" hidden="1">
      <c r="A87" s="649" t="s">
        <v>1250</v>
      </c>
      <c r="B87" s="647">
        <v>78700</v>
      </c>
      <c r="C87" s="648">
        <v>10866</v>
      </c>
      <c r="D87" s="648">
        <v>67834</v>
      </c>
      <c r="E87" s="648">
        <v>49624</v>
      </c>
      <c r="F87" s="648">
        <v>18210</v>
      </c>
    </row>
    <row r="88" spans="1:6" ht="15.75" hidden="1" customHeight="1">
      <c r="A88" s="1085" t="s">
        <v>1252</v>
      </c>
      <c r="B88" s="1086"/>
      <c r="C88" s="1086"/>
      <c r="D88" s="1086"/>
      <c r="E88" s="1086"/>
      <c r="F88" s="1086"/>
    </row>
    <row r="89" spans="1:6" ht="15.75" hidden="1">
      <c r="A89" s="646" t="s">
        <v>1248</v>
      </c>
      <c r="B89" s="647">
        <v>68665</v>
      </c>
      <c r="C89" s="648">
        <v>10575</v>
      </c>
      <c r="D89" s="648">
        <v>58090</v>
      </c>
      <c r="E89" s="648">
        <v>45557</v>
      </c>
      <c r="F89" s="648">
        <v>12533</v>
      </c>
    </row>
    <row r="90" spans="1:6" ht="20.25" hidden="1" customHeight="1">
      <c r="A90" s="646" t="s">
        <v>1249</v>
      </c>
      <c r="B90" s="647">
        <v>92885</v>
      </c>
      <c r="C90" s="648">
        <v>11791</v>
      </c>
      <c r="D90" s="648">
        <v>81094</v>
      </c>
      <c r="E90" s="648">
        <v>62221</v>
      </c>
      <c r="F90" s="648">
        <v>18873</v>
      </c>
    </row>
    <row r="91" spans="1:6" ht="17.25" hidden="1" customHeight="1">
      <c r="A91" s="649" t="s">
        <v>1250</v>
      </c>
      <c r="B91" s="647">
        <v>93896</v>
      </c>
      <c r="C91" s="648">
        <v>11527</v>
      </c>
      <c r="D91" s="648">
        <v>82369</v>
      </c>
      <c r="E91" s="648">
        <v>60257</v>
      </c>
      <c r="F91" s="648">
        <v>22112</v>
      </c>
    </row>
    <row r="93" spans="1:6" s="642" customFormat="1" ht="22.5" customHeight="1">
      <c r="A93" s="1092" t="s">
        <v>1284</v>
      </c>
      <c r="B93" s="1092"/>
      <c r="C93" s="1092"/>
      <c r="D93" s="1092"/>
      <c r="E93" s="1092"/>
      <c r="F93" s="1092"/>
    </row>
    <row r="94" spans="1:6" s="643" customFormat="1" ht="21" customHeight="1">
      <c r="A94" s="1087" t="s">
        <v>270</v>
      </c>
      <c r="B94" s="1088" t="s">
        <v>1240</v>
      </c>
      <c r="C94" s="1088"/>
      <c r="D94" s="1088"/>
      <c r="E94" s="1088"/>
      <c r="F94" s="1088"/>
    </row>
    <row r="95" spans="1:6" s="643" customFormat="1" ht="18" customHeight="1">
      <c r="A95" s="1087"/>
      <c r="B95" s="1089" t="s">
        <v>1051</v>
      </c>
      <c r="C95" s="1090" t="s">
        <v>1242</v>
      </c>
      <c r="D95" s="1090"/>
      <c r="E95" s="1090"/>
      <c r="F95" s="1090"/>
    </row>
    <row r="96" spans="1:6" s="643" customFormat="1" ht="12.75" customHeight="1">
      <c r="A96" s="1087"/>
      <c r="B96" s="1089"/>
      <c r="C96" s="1090" t="s">
        <v>1243</v>
      </c>
      <c r="D96" s="1091" t="s">
        <v>1244</v>
      </c>
      <c r="E96" s="1090" t="s">
        <v>31</v>
      </c>
      <c r="F96" s="1090"/>
    </row>
    <row r="97" spans="1:6" s="643" customFormat="1" ht="33" customHeight="1">
      <c r="A97" s="1087"/>
      <c r="B97" s="1089"/>
      <c r="C97" s="1090"/>
      <c r="D97" s="1091"/>
      <c r="E97" s="644" t="s">
        <v>1245</v>
      </c>
      <c r="F97" s="644" t="s">
        <v>1246</v>
      </c>
    </row>
    <row r="98" spans="1:6" ht="15.75">
      <c r="A98" s="1084" t="s">
        <v>1247</v>
      </c>
      <c r="B98" s="1084"/>
      <c r="C98" s="1084"/>
      <c r="D98" s="1084"/>
      <c r="E98" s="1084"/>
      <c r="F98" s="1084"/>
    </row>
    <row r="99" spans="1:6" ht="15.75">
      <c r="A99" s="646" t="s">
        <v>1248</v>
      </c>
      <c r="B99" s="647">
        <v>184580</v>
      </c>
      <c r="C99" s="648">
        <v>28442</v>
      </c>
      <c r="D99" s="648">
        <v>156138</v>
      </c>
      <c r="E99" s="648">
        <v>122454</v>
      </c>
      <c r="F99" s="648">
        <v>33684</v>
      </c>
    </row>
    <row r="100" spans="1:6" ht="15.75">
      <c r="A100" s="646" t="s">
        <v>1249</v>
      </c>
      <c r="B100" s="647">
        <v>251084</v>
      </c>
      <c r="C100" s="648">
        <v>33104</v>
      </c>
      <c r="D100" s="648">
        <v>217980</v>
      </c>
      <c r="E100" s="648">
        <v>167250</v>
      </c>
      <c r="F100" s="648">
        <v>50730</v>
      </c>
    </row>
    <row r="101" spans="1:6" ht="15.75">
      <c r="A101" s="649" t="s">
        <v>1250</v>
      </c>
      <c r="B101" s="647">
        <v>254034</v>
      </c>
      <c r="C101" s="648">
        <v>32628</v>
      </c>
      <c r="D101" s="648">
        <v>221406</v>
      </c>
      <c r="E101" s="648">
        <v>161976</v>
      </c>
      <c r="F101" s="648">
        <v>59430</v>
      </c>
    </row>
    <row r="102" spans="1:6" ht="15.75" hidden="1" customHeight="1">
      <c r="A102" s="1084" t="s">
        <v>1251</v>
      </c>
      <c r="B102" s="1084"/>
      <c r="C102" s="1084"/>
      <c r="D102" s="1084"/>
      <c r="E102" s="1084"/>
      <c r="F102" s="1084"/>
    </row>
    <row r="103" spans="1:6" ht="15.75" hidden="1">
      <c r="A103" s="646" t="s">
        <v>1248</v>
      </c>
      <c r="B103" s="647">
        <v>66654</v>
      </c>
      <c r="C103" s="648">
        <v>18816</v>
      </c>
      <c r="D103" s="648">
        <v>47838</v>
      </c>
      <c r="E103" s="648">
        <v>37518</v>
      </c>
      <c r="F103" s="648">
        <v>10320</v>
      </c>
    </row>
    <row r="104" spans="1:6" ht="15.75" hidden="1">
      <c r="A104" s="646" t="s">
        <v>1249</v>
      </c>
      <c r="B104" s="647">
        <v>86647</v>
      </c>
      <c r="C104" s="648">
        <v>19863</v>
      </c>
      <c r="D104" s="648">
        <v>66784</v>
      </c>
      <c r="E104" s="648">
        <v>51241</v>
      </c>
      <c r="F104" s="648">
        <v>15543</v>
      </c>
    </row>
    <row r="105" spans="1:6" ht="15.75" hidden="1">
      <c r="A105" s="649" t="s">
        <v>1250</v>
      </c>
      <c r="B105" s="647">
        <v>87500</v>
      </c>
      <c r="C105" s="648">
        <v>19666</v>
      </c>
      <c r="D105" s="648">
        <v>67834</v>
      </c>
      <c r="E105" s="648">
        <v>49624</v>
      </c>
      <c r="F105" s="648">
        <v>18210</v>
      </c>
    </row>
    <row r="106" spans="1:6" ht="15.75" hidden="1" customHeight="1">
      <c r="A106" s="1085" t="s">
        <v>1252</v>
      </c>
      <c r="B106" s="1086"/>
      <c r="C106" s="1086"/>
      <c r="D106" s="1086"/>
      <c r="E106" s="1086"/>
      <c r="F106" s="1086"/>
    </row>
    <row r="107" spans="1:6" ht="15.75" hidden="1">
      <c r="A107" s="646" t="s">
        <v>1248</v>
      </c>
      <c r="B107" s="647">
        <v>77465</v>
      </c>
      <c r="C107" s="648">
        <v>19375</v>
      </c>
      <c r="D107" s="648">
        <v>58090</v>
      </c>
      <c r="E107" s="648">
        <v>45557</v>
      </c>
      <c r="F107" s="648">
        <v>12533</v>
      </c>
    </row>
    <row r="108" spans="1:6" ht="20.25" hidden="1" customHeight="1">
      <c r="A108" s="646" t="s">
        <v>1249</v>
      </c>
      <c r="B108" s="647">
        <v>101685</v>
      </c>
      <c r="C108" s="648">
        <v>20591</v>
      </c>
      <c r="D108" s="648">
        <v>81094</v>
      </c>
      <c r="E108" s="648">
        <v>62221</v>
      </c>
      <c r="F108" s="648">
        <v>18873</v>
      </c>
    </row>
    <row r="109" spans="1:6" ht="17.25" hidden="1" customHeight="1">
      <c r="A109" s="649" t="s">
        <v>1250</v>
      </c>
      <c r="B109" s="647">
        <v>102696</v>
      </c>
      <c r="C109" s="648">
        <v>20327</v>
      </c>
      <c r="D109" s="648">
        <v>82369</v>
      </c>
      <c r="E109" s="648">
        <v>60257</v>
      </c>
      <c r="F109" s="648">
        <v>22112</v>
      </c>
    </row>
    <row r="111" spans="1:6" s="642" customFormat="1" ht="22.5" customHeight="1">
      <c r="A111" s="1093" t="s">
        <v>1285</v>
      </c>
      <c r="B111" s="1093"/>
      <c r="C111" s="1093"/>
      <c r="D111" s="1093"/>
      <c r="E111" s="1093"/>
      <c r="F111" s="1093"/>
    </row>
    <row r="112" spans="1:6" s="643" customFormat="1" ht="21" customHeight="1">
      <c r="A112" s="1087" t="s">
        <v>270</v>
      </c>
      <c r="B112" s="1088" t="s">
        <v>1240</v>
      </c>
      <c r="C112" s="1088"/>
      <c r="D112" s="1088"/>
      <c r="E112" s="1088"/>
      <c r="F112" s="1088"/>
    </row>
    <row r="113" spans="1:6" s="643" customFormat="1" ht="18" customHeight="1">
      <c r="A113" s="1087"/>
      <c r="B113" s="1089" t="s">
        <v>1051</v>
      </c>
      <c r="C113" s="1090" t="s">
        <v>1242</v>
      </c>
      <c r="D113" s="1090"/>
      <c r="E113" s="1090"/>
      <c r="F113" s="1090"/>
    </row>
    <row r="114" spans="1:6" s="643" customFormat="1" ht="12.75" customHeight="1">
      <c r="A114" s="1087"/>
      <c r="B114" s="1089"/>
      <c r="C114" s="1090" t="s">
        <v>1243</v>
      </c>
      <c r="D114" s="1091" t="s">
        <v>1244</v>
      </c>
      <c r="E114" s="1090" t="s">
        <v>31</v>
      </c>
      <c r="F114" s="1090"/>
    </row>
    <row r="115" spans="1:6" s="643" customFormat="1" ht="33" customHeight="1">
      <c r="A115" s="1087"/>
      <c r="B115" s="1089"/>
      <c r="C115" s="1090"/>
      <c r="D115" s="1091"/>
      <c r="E115" s="644" t="s">
        <v>1245</v>
      </c>
      <c r="F115" s="644" t="s">
        <v>1246</v>
      </c>
    </row>
    <row r="116" spans="1:6" ht="15.75">
      <c r="A116" s="1084" t="s">
        <v>1247</v>
      </c>
      <c r="B116" s="1084"/>
      <c r="C116" s="1084"/>
      <c r="D116" s="1084"/>
      <c r="E116" s="1084"/>
      <c r="F116" s="1084"/>
    </row>
    <row r="117" spans="1:6" ht="15.75">
      <c r="A117" s="646" t="s">
        <v>1248</v>
      </c>
      <c r="B117" s="647">
        <v>32580</v>
      </c>
      <c r="C117" s="648">
        <v>6557</v>
      </c>
      <c r="D117" s="648">
        <v>26023</v>
      </c>
      <c r="E117" s="648">
        <v>20409</v>
      </c>
      <c r="F117" s="648">
        <v>5614</v>
      </c>
    </row>
    <row r="118" spans="1:6" ht="15.75">
      <c r="A118" s="646" t="s">
        <v>1249</v>
      </c>
      <c r="B118" s="647">
        <v>43664</v>
      </c>
      <c r="C118" s="648">
        <v>7334</v>
      </c>
      <c r="D118" s="648">
        <v>36330</v>
      </c>
      <c r="E118" s="648">
        <v>27875</v>
      </c>
      <c r="F118" s="648">
        <v>8455</v>
      </c>
    </row>
    <row r="119" spans="1:6" ht="15.75">
      <c r="A119" s="649" t="s">
        <v>1250</v>
      </c>
      <c r="B119" s="647">
        <v>44157</v>
      </c>
      <c r="C119" s="648">
        <v>7256</v>
      </c>
      <c r="D119" s="648">
        <v>36901</v>
      </c>
      <c r="E119" s="648">
        <v>26996</v>
      </c>
      <c r="F119" s="648">
        <v>9905</v>
      </c>
    </row>
    <row r="120" spans="1:6" ht="15.75" hidden="1" customHeight="1">
      <c r="A120" s="1084" t="s">
        <v>1251</v>
      </c>
      <c r="B120" s="1084"/>
      <c r="C120" s="1084"/>
      <c r="D120" s="1084"/>
      <c r="E120" s="1084"/>
      <c r="F120" s="1084"/>
    </row>
    <row r="121" spans="1:6" ht="15.75" hidden="1">
      <c r="A121" s="646" t="s">
        <v>1248</v>
      </c>
      <c r="B121" s="647">
        <v>55554</v>
      </c>
      <c r="C121" s="648">
        <v>7716</v>
      </c>
      <c r="D121" s="648">
        <v>47838</v>
      </c>
      <c r="E121" s="648">
        <v>37518</v>
      </c>
      <c r="F121" s="648">
        <v>10320</v>
      </c>
    </row>
    <row r="122" spans="1:6" ht="15.75" hidden="1">
      <c r="A122" s="646" t="s">
        <v>1249</v>
      </c>
      <c r="B122" s="647">
        <v>75547</v>
      </c>
      <c r="C122" s="648">
        <v>8763</v>
      </c>
      <c r="D122" s="648">
        <v>66784</v>
      </c>
      <c r="E122" s="648">
        <v>51241</v>
      </c>
      <c r="F122" s="648">
        <v>15543</v>
      </c>
    </row>
    <row r="123" spans="1:6" ht="15.75" hidden="1">
      <c r="A123" s="649" t="s">
        <v>1250</v>
      </c>
      <c r="B123" s="647">
        <v>76400</v>
      </c>
      <c r="C123" s="648">
        <v>8566</v>
      </c>
      <c r="D123" s="648">
        <v>67834</v>
      </c>
      <c r="E123" s="648">
        <v>49624</v>
      </c>
      <c r="F123" s="648">
        <v>18210</v>
      </c>
    </row>
    <row r="124" spans="1:6" ht="15.75" hidden="1" customHeight="1">
      <c r="A124" s="1085" t="s">
        <v>1252</v>
      </c>
      <c r="B124" s="1086"/>
      <c r="C124" s="1086"/>
      <c r="D124" s="1086"/>
      <c r="E124" s="1086"/>
      <c r="F124" s="1086"/>
    </row>
    <row r="125" spans="1:6" ht="15.75" hidden="1">
      <c r="A125" s="646" t="s">
        <v>1248</v>
      </c>
      <c r="B125" s="647">
        <v>66365</v>
      </c>
      <c r="C125" s="648">
        <v>8275</v>
      </c>
      <c r="D125" s="648">
        <v>58090</v>
      </c>
      <c r="E125" s="648">
        <v>45557</v>
      </c>
      <c r="F125" s="648">
        <v>12533</v>
      </c>
    </row>
    <row r="126" spans="1:6" ht="20.25" hidden="1" customHeight="1">
      <c r="A126" s="646" t="s">
        <v>1249</v>
      </c>
      <c r="B126" s="647">
        <v>90585</v>
      </c>
      <c r="C126" s="648">
        <v>9491</v>
      </c>
      <c r="D126" s="648">
        <v>81094</v>
      </c>
      <c r="E126" s="648">
        <v>62221</v>
      </c>
      <c r="F126" s="648">
        <v>18873</v>
      </c>
    </row>
    <row r="127" spans="1:6" ht="17.25" hidden="1" customHeight="1">
      <c r="A127" s="649" t="s">
        <v>1250</v>
      </c>
      <c r="B127" s="647">
        <v>91596</v>
      </c>
      <c r="C127" s="648">
        <v>9227</v>
      </c>
      <c r="D127" s="648">
        <v>82369</v>
      </c>
      <c r="E127" s="648">
        <v>60257</v>
      </c>
      <c r="F127" s="648">
        <v>22112</v>
      </c>
    </row>
    <row r="129" spans="1:6" s="642" customFormat="1" ht="22.5" customHeight="1">
      <c r="A129" s="1093" t="s">
        <v>1286</v>
      </c>
      <c r="B129" s="1093"/>
      <c r="C129" s="1093"/>
      <c r="D129" s="1093"/>
      <c r="E129" s="1093"/>
      <c r="F129" s="1093"/>
    </row>
    <row r="130" spans="1:6" s="643" customFormat="1" ht="21" customHeight="1">
      <c r="A130" s="1087" t="s">
        <v>270</v>
      </c>
      <c r="B130" s="1088" t="s">
        <v>1240</v>
      </c>
      <c r="C130" s="1088"/>
      <c r="D130" s="1088"/>
      <c r="E130" s="1088"/>
      <c r="F130" s="1088"/>
    </row>
    <row r="131" spans="1:6" s="643" customFormat="1" ht="18" customHeight="1">
      <c r="A131" s="1087"/>
      <c r="B131" s="1089" t="s">
        <v>1051</v>
      </c>
      <c r="C131" s="1090" t="s">
        <v>1242</v>
      </c>
      <c r="D131" s="1090"/>
      <c r="E131" s="1090"/>
      <c r="F131" s="1090"/>
    </row>
    <row r="132" spans="1:6" s="643" customFormat="1" ht="12.75" customHeight="1">
      <c r="A132" s="1087"/>
      <c r="B132" s="1089"/>
      <c r="C132" s="1090" t="s">
        <v>1243</v>
      </c>
      <c r="D132" s="1091" t="s">
        <v>1244</v>
      </c>
      <c r="E132" s="1090" t="s">
        <v>31</v>
      </c>
      <c r="F132" s="1090"/>
    </row>
    <row r="133" spans="1:6" s="643" customFormat="1" ht="33" customHeight="1">
      <c r="A133" s="1087"/>
      <c r="B133" s="1089"/>
      <c r="C133" s="1090"/>
      <c r="D133" s="1091"/>
      <c r="E133" s="644" t="s">
        <v>1245</v>
      </c>
      <c r="F133" s="644" t="s">
        <v>1246</v>
      </c>
    </row>
    <row r="134" spans="1:6" ht="15.75">
      <c r="A134" s="1084" t="s">
        <v>1247</v>
      </c>
      <c r="B134" s="1084"/>
      <c r="C134" s="1084"/>
      <c r="D134" s="1084"/>
      <c r="E134" s="1084"/>
      <c r="F134" s="1084"/>
    </row>
    <row r="135" spans="1:6" ht="15.75">
      <c r="A135" s="646" t="s">
        <v>1248</v>
      </c>
      <c r="B135" s="647">
        <v>0</v>
      </c>
      <c r="C135" s="648">
        <v>0</v>
      </c>
      <c r="D135" s="648">
        <v>0</v>
      </c>
      <c r="E135" s="648">
        <v>0</v>
      </c>
      <c r="F135" s="648">
        <v>0</v>
      </c>
    </row>
    <row r="136" spans="1:6" ht="15.75">
      <c r="A136" s="646" t="s">
        <v>1249</v>
      </c>
      <c r="B136" s="647">
        <v>0</v>
      </c>
      <c r="C136" s="648">
        <v>0</v>
      </c>
      <c r="D136" s="648">
        <v>0</v>
      </c>
      <c r="E136" s="648">
        <v>0</v>
      </c>
      <c r="F136" s="648">
        <v>0</v>
      </c>
    </row>
    <row r="137" spans="1:6" ht="15.75">
      <c r="A137" s="649" t="s">
        <v>1250</v>
      </c>
      <c r="B137" s="647">
        <v>0</v>
      </c>
      <c r="C137" s="648">
        <v>0</v>
      </c>
      <c r="D137" s="648">
        <v>0</v>
      </c>
      <c r="E137" s="648"/>
      <c r="F137" s="648"/>
    </row>
    <row r="138" spans="1:6" ht="15.75" hidden="1" customHeight="1">
      <c r="A138" s="1084" t="s">
        <v>1251</v>
      </c>
      <c r="B138" s="1084"/>
      <c r="C138" s="1084"/>
      <c r="D138" s="1084"/>
      <c r="E138" s="1084"/>
      <c r="F138" s="1084"/>
    </row>
    <row r="139" spans="1:6" ht="15.75" hidden="1">
      <c r="A139" s="646" t="s">
        <v>1248</v>
      </c>
      <c r="B139" s="647">
        <v>0</v>
      </c>
      <c r="C139" s="648">
        <v>0</v>
      </c>
      <c r="D139" s="648">
        <v>0</v>
      </c>
      <c r="E139" s="648">
        <v>0</v>
      </c>
      <c r="F139" s="648">
        <v>0</v>
      </c>
    </row>
    <row r="140" spans="1:6" ht="15.75" hidden="1">
      <c r="A140" s="646" t="s">
        <v>1249</v>
      </c>
      <c r="B140" s="647">
        <v>0</v>
      </c>
      <c r="C140" s="648">
        <v>0</v>
      </c>
      <c r="D140" s="648">
        <v>0</v>
      </c>
      <c r="E140" s="648">
        <v>0</v>
      </c>
      <c r="F140" s="648">
        <v>0</v>
      </c>
    </row>
    <row r="141" spans="1:6" ht="15.75" hidden="1">
      <c r="A141" s="649" t="s">
        <v>1250</v>
      </c>
      <c r="B141" s="647">
        <v>0</v>
      </c>
      <c r="C141" s="648">
        <v>0</v>
      </c>
      <c r="D141" s="648">
        <v>0</v>
      </c>
      <c r="E141" s="648"/>
      <c r="F141" s="648"/>
    </row>
    <row r="142" spans="1:6" ht="15.75" hidden="1" customHeight="1">
      <c r="A142" s="1085" t="s">
        <v>1252</v>
      </c>
      <c r="B142" s="1086"/>
      <c r="C142" s="1086"/>
      <c r="D142" s="1086"/>
      <c r="E142" s="1086"/>
      <c r="F142" s="1086"/>
    </row>
    <row r="143" spans="1:6" ht="15.75" hidden="1">
      <c r="A143" s="646" t="s">
        <v>1248</v>
      </c>
      <c r="B143" s="647">
        <v>0</v>
      </c>
      <c r="C143" s="648">
        <v>0</v>
      </c>
      <c r="D143" s="648">
        <v>0</v>
      </c>
      <c r="E143" s="648">
        <v>0</v>
      </c>
      <c r="F143" s="648">
        <v>0</v>
      </c>
    </row>
    <row r="144" spans="1:6" ht="20.25" hidden="1" customHeight="1">
      <c r="A144" s="646" t="s">
        <v>1249</v>
      </c>
      <c r="B144" s="647">
        <v>0</v>
      </c>
      <c r="C144" s="648">
        <v>0</v>
      </c>
      <c r="D144" s="648">
        <v>0</v>
      </c>
      <c r="E144" s="648">
        <v>0</v>
      </c>
      <c r="F144" s="648">
        <v>0</v>
      </c>
    </row>
    <row r="145" spans="1:6" ht="17.25" hidden="1" customHeight="1">
      <c r="A145" s="649" t="s">
        <v>1250</v>
      </c>
      <c r="B145" s="647">
        <v>0</v>
      </c>
      <c r="C145" s="648">
        <v>0</v>
      </c>
      <c r="D145" s="648">
        <v>0</v>
      </c>
      <c r="E145" s="648"/>
      <c r="F145" s="648"/>
    </row>
    <row r="147" spans="1:6" s="642" customFormat="1" ht="22.5" customHeight="1">
      <c r="A147" s="1092" t="s">
        <v>1287</v>
      </c>
      <c r="B147" s="1092"/>
      <c r="C147" s="1092"/>
      <c r="D147" s="1092"/>
      <c r="E147" s="1092"/>
      <c r="F147" s="1092"/>
    </row>
    <row r="148" spans="1:6" s="643" customFormat="1" ht="21" customHeight="1">
      <c r="A148" s="1087" t="s">
        <v>270</v>
      </c>
      <c r="B148" s="1088" t="s">
        <v>1240</v>
      </c>
      <c r="C148" s="1088"/>
      <c r="D148" s="1088"/>
      <c r="E148" s="1088"/>
      <c r="F148" s="1088"/>
    </row>
    <row r="149" spans="1:6" s="643" customFormat="1" ht="18" customHeight="1">
      <c r="A149" s="1087"/>
      <c r="B149" s="1089" t="s">
        <v>1051</v>
      </c>
      <c r="C149" s="1090" t="s">
        <v>1242</v>
      </c>
      <c r="D149" s="1090"/>
      <c r="E149" s="1090"/>
      <c r="F149" s="1090"/>
    </row>
    <row r="150" spans="1:6" s="643" customFormat="1" ht="12.75" customHeight="1">
      <c r="A150" s="1087"/>
      <c r="B150" s="1089"/>
      <c r="C150" s="1090" t="s">
        <v>1243</v>
      </c>
      <c r="D150" s="1091" t="s">
        <v>1244</v>
      </c>
      <c r="E150" s="1090" t="s">
        <v>31</v>
      </c>
      <c r="F150" s="1090"/>
    </row>
    <row r="151" spans="1:6" s="643" customFormat="1" ht="33" customHeight="1">
      <c r="A151" s="1087"/>
      <c r="B151" s="1089"/>
      <c r="C151" s="1090"/>
      <c r="D151" s="1091"/>
      <c r="E151" s="644" t="s">
        <v>1245</v>
      </c>
      <c r="F151" s="644" t="s">
        <v>1246</v>
      </c>
    </row>
    <row r="152" spans="1:6" ht="15.75">
      <c r="A152" s="1084" t="s">
        <v>1247</v>
      </c>
      <c r="B152" s="1084"/>
      <c r="C152" s="1084"/>
      <c r="D152" s="1084"/>
      <c r="E152" s="1084"/>
      <c r="F152" s="1084"/>
    </row>
    <row r="153" spans="1:6" ht="15.75">
      <c r="A153" s="646" t="s">
        <v>1248</v>
      </c>
      <c r="B153" s="647">
        <v>176580</v>
      </c>
      <c r="C153" s="648">
        <v>20442</v>
      </c>
      <c r="D153" s="648">
        <v>156138</v>
      </c>
      <c r="E153" s="648">
        <v>122454</v>
      </c>
      <c r="F153" s="648">
        <v>33684</v>
      </c>
    </row>
    <row r="154" spans="1:6" ht="15.75">
      <c r="A154" s="646" t="s">
        <v>1249</v>
      </c>
      <c r="B154" s="647">
        <v>243084</v>
      </c>
      <c r="C154" s="648">
        <v>25104</v>
      </c>
      <c r="D154" s="648">
        <v>217980</v>
      </c>
      <c r="E154" s="648">
        <v>167250</v>
      </c>
      <c r="F154" s="648">
        <v>50730</v>
      </c>
    </row>
    <row r="155" spans="1:6" ht="15.75">
      <c r="A155" s="649" t="s">
        <v>1250</v>
      </c>
      <c r="B155" s="647">
        <v>246034</v>
      </c>
      <c r="C155" s="648">
        <v>24628</v>
      </c>
      <c r="D155" s="648">
        <v>221406</v>
      </c>
      <c r="E155" s="648">
        <v>161976</v>
      </c>
      <c r="F155" s="648">
        <v>59430</v>
      </c>
    </row>
    <row r="156" spans="1:6" ht="15.75" hidden="1" customHeight="1">
      <c r="A156" s="1084" t="s">
        <v>1251</v>
      </c>
      <c r="B156" s="1084"/>
      <c r="C156" s="1084"/>
      <c r="D156" s="1084"/>
      <c r="E156" s="1084"/>
      <c r="F156" s="1084"/>
    </row>
    <row r="157" spans="1:6" ht="15.75" hidden="1">
      <c r="A157" s="646" t="s">
        <v>1248</v>
      </c>
      <c r="B157" s="647">
        <v>58654</v>
      </c>
      <c r="C157" s="648">
        <v>10816</v>
      </c>
      <c r="D157" s="648">
        <v>47838</v>
      </c>
      <c r="E157" s="648">
        <v>37518</v>
      </c>
      <c r="F157" s="648">
        <v>10320</v>
      </c>
    </row>
    <row r="158" spans="1:6" ht="15.75" hidden="1">
      <c r="A158" s="646" t="s">
        <v>1249</v>
      </c>
      <c r="B158" s="647">
        <v>78647</v>
      </c>
      <c r="C158" s="648">
        <v>11863</v>
      </c>
      <c r="D158" s="648">
        <v>66784</v>
      </c>
      <c r="E158" s="648">
        <v>51241</v>
      </c>
      <c r="F158" s="648">
        <v>15543</v>
      </c>
    </row>
    <row r="159" spans="1:6" ht="15.75" hidden="1">
      <c r="A159" s="649" t="s">
        <v>1250</v>
      </c>
      <c r="B159" s="647">
        <v>79500</v>
      </c>
      <c r="C159" s="648">
        <v>11666</v>
      </c>
      <c r="D159" s="648">
        <v>67834</v>
      </c>
      <c r="E159" s="648">
        <v>49624</v>
      </c>
      <c r="F159" s="648">
        <v>18210</v>
      </c>
    </row>
    <row r="160" spans="1:6" ht="15.75" hidden="1" customHeight="1">
      <c r="A160" s="1085" t="s">
        <v>1252</v>
      </c>
      <c r="B160" s="1086"/>
      <c r="C160" s="1086"/>
      <c r="D160" s="1086"/>
      <c r="E160" s="1086"/>
      <c r="F160" s="1086"/>
    </row>
    <row r="161" spans="1:6" ht="15.75" hidden="1">
      <c r="A161" s="646" t="s">
        <v>1248</v>
      </c>
      <c r="B161" s="647">
        <v>69465</v>
      </c>
      <c r="C161" s="648">
        <v>11375</v>
      </c>
      <c r="D161" s="648">
        <v>58090</v>
      </c>
      <c r="E161" s="648">
        <v>45557</v>
      </c>
      <c r="F161" s="648">
        <v>12533</v>
      </c>
    </row>
    <row r="162" spans="1:6" ht="20.25" hidden="1" customHeight="1">
      <c r="A162" s="646" t="s">
        <v>1249</v>
      </c>
      <c r="B162" s="647">
        <v>93685</v>
      </c>
      <c r="C162" s="648">
        <v>12591</v>
      </c>
      <c r="D162" s="648">
        <v>81094</v>
      </c>
      <c r="E162" s="648">
        <v>62221</v>
      </c>
      <c r="F162" s="648">
        <v>18873</v>
      </c>
    </row>
    <row r="163" spans="1:6" ht="17.25" hidden="1" customHeight="1">
      <c r="A163" s="649" t="s">
        <v>1250</v>
      </c>
      <c r="B163" s="647">
        <v>94696</v>
      </c>
      <c r="C163" s="648">
        <v>12327</v>
      </c>
      <c r="D163" s="648">
        <v>82369</v>
      </c>
      <c r="E163" s="648">
        <v>60257</v>
      </c>
      <c r="F163" s="648">
        <v>22112</v>
      </c>
    </row>
    <row r="165" spans="1:6" s="642" customFormat="1" ht="22.5" customHeight="1">
      <c r="A165" s="1092" t="s">
        <v>1288</v>
      </c>
      <c r="B165" s="1092"/>
      <c r="C165" s="1092"/>
      <c r="D165" s="1092"/>
      <c r="E165" s="1092"/>
      <c r="F165" s="1092"/>
    </row>
    <row r="166" spans="1:6" s="643" customFormat="1" ht="21" customHeight="1">
      <c r="A166" s="1087" t="s">
        <v>270</v>
      </c>
      <c r="B166" s="1088" t="s">
        <v>1240</v>
      </c>
      <c r="C166" s="1088"/>
      <c r="D166" s="1088"/>
      <c r="E166" s="1088"/>
      <c r="F166" s="1088"/>
    </row>
    <row r="167" spans="1:6" s="643" customFormat="1" ht="18" customHeight="1">
      <c r="A167" s="1087"/>
      <c r="B167" s="1089" t="s">
        <v>1051</v>
      </c>
      <c r="C167" s="1090" t="s">
        <v>1242</v>
      </c>
      <c r="D167" s="1090"/>
      <c r="E167" s="1090"/>
      <c r="F167" s="1090"/>
    </row>
    <row r="168" spans="1:6" s="643" customFormat="1" ht="12.75" customHeight="1">
      <c r="A168" s="1087"/>
      <c r="B168" s="1089"/>
      <c r="C168" s="1090" t="s">
        <v>1243</v>
      </c>
      <c r="D168" s="1091" t="s">
        <v>1244</v>
      </c>
      <c r="E168" s="1090" t="s">
        <v>31</v>
      </c>
      <c r="F168" s="1090"/>
    </row>
    <row r="169" spans="1:6" s="643" customFormat="1" ht="33" customHeight="1">
      <c r="A169" s="1087"/>
      <c r="B169" s="1089"/>
      <c r="C169" s="1090"/>
      <c r="D169" s="1091"/>
      <c r="E169" s="644" t="s">
        <v>1245</v>
      </c>
      <c r="F169" s="644" t="s">
        <v>1246</v>
      </c>
    </row>
    <row r="170" spans="1:6" ht="15.75">
      <c r="A170" s="1084" t="s">
        <v>1247</v>
      </c>
      <c r="B170" s="1084"/>
      <c r="C170" s="1084"/>
      <c r="D170" s="1084"/>
      <c r="E170" s="1084"/>
      <c r="F170" s="1084"/>
    </row>
    <row r="171" spans="1:6" ht="15.75">
      <c r="A171" s="646" t="s">
        <v>1248</v>
      </c>
      <c r="B171" s="647">
        <v>169080</v>
      </c>
      <c r="C171" s="648">
        <v>12942</v>
      </c>
      <c r="D171" s="648">
        <v>156138</v>
      </c>
      <c r="E171" s="648">
        <v>122454</v>
      </c>
      <c r="F171" s="648">
        <v>33684</v>
      </c>
    </row>
    <row r="172" spans="1:6" ht="15.75">
      <c r="A172" s="646" t="s">
        <v>1249</v>
      </c>
      <c r="B172" s="647">
        <v>235584</v>
      </c>
      <c r="C172" s="648">
        <v>17604</v>
      </c>
      <c r="D172" s="648">
        <v>217980</v>
      </c>
      <c r="E172" s="648">
        <v>167250</v>
      </c>
      <c r="F172" s="648">
        <v>50730</v>
      </c>
    </row>
    <row r="173" spans="1:6" ht="15.75">
      <c r="A173" s="649" t="s">
        <v>1250</v>
      </c>
      <c r="B173" s="647">
        <v>238534</v>
      </c>
      <c r="C173" s="648">
        <v>17128</v>
      </c>
      <c r="D173" s="648">
        <v>221406</v>
      </c>
      <c r="E173" s="648">
        <v>161976</v>
      </c>
      <c r="F173" s="648">
        <v>59430</v>
      </c>
    </row>
    <row r="174" spans="1:6" ht="15.75" hidden="1" customHeight="1">
      <c r="A174" s="1084" t="s">
        <v>1251</v>
      </c>
      <c r="B174" s="1084"/>
      <c r="C174" s="1084"/>
      <c r="D174" s="1084"/>
      <c r="E174" s="1084"/>
      <c r="F174" s="1084"/>
    </row>
    <row r="175" spans="1:6" ht="15.75" hidden="1">
      <c r="A175" s="646" t="s">
        <v>1248</v>
      </c>
      <c r="B175" s="647">
        <v>51154</v>
      </c>
      <c r="C175" s="648">
        <v>3316</v>
      </c>
      <c r="D175" s="648">
        <v>47838</v>
      </c>
      <c r="E175" s="648">
        <v>37518</v>
      </c>
      <c r="F175" s="648">
        <v>10320</v>
      </c>
    </row>
    <row r="176" spans="1:6" ht="15.75" hidden="1">
      <c r="A176" s="646" t="s">
        <v>1249</v>
      </c>
      <c r="B176" s="647">
        <v>71147</v>
      </c>
      <c r="C176" s="648">
        <v>4363</v>
      </c>
      <c r="D176" s="648">
        <v>66784</v>
      </c>
      <c r="E176" s="648">
        <v>51241</v>
      </c>
      <c r="F176" s="648">
        <v>15543</v>
      </c>
    </row>
    <row r="177" spans="1:6" ht="15.75" hidden="1">
      <c r="A177" s="649" t="s">
        <v>1250</v>
      </c>
      <c r="B177" s="647">
        <v>72000</v>
      </c>
      <c r="C177" s="648">
        <v>4166</v>
      </c>
      <c r="D177" s="648">
        <v>67834</v>
      </c>
      <c r="E177" s="648">
        <v>49624</v>
      </c>
      <c r="F177" s="648">
        <v>18210</v>
      </c>
    </row>
    <row r="178" spans="1:6" ht="15.75" hidden="1" customHeight="1">
      <c r="A178" s="1085" t="s">
        <v>1252</v>
      </c>
      <c r="B178" s="1086"/>
      <c r="C178" s="1086"/>
      <c r="D178" s="1086"/>
      <c r="E178" s="1086"/>
      <c r="F178" s="1086"/>
    </row>
    <row r="179" spans="1:6" ht="15.75" hidden="1">
      <c r="A179" s="646" t="s">
        <v>1248</v>
      </c>
      <c r="B179" s="647">
        <v>61965</v>
      </c>
      <c r="C179" s="648">
        <v>3875</v>
      </c>
      <c r="D179" s="648">
        <v>58090</v>
      </c>
      <c r="E179" s="648">
        <v>45557</v>
      </c>
      <c r="F179" s="648">
        <v>12533</v>
      </c>
    </row>
    <row r="180" spans="1:6" ht="20.25" hidden="1" customHeight="1">
      <c r="A180" s="646" t="s">
        <v>1249</v>
      </c>
      <c r="B180" s="647">
        <v>86185</v>
      </c>
      <c r="C180" s="648">
        <v>5091</v>
      </c>
      <c r="D180" s="648">
        <v>81094</v>
      </c>
      <c r="E180" s="648">
        <v>62221</v>
      </c>
      <c r="F180" s="648">
        <v>18873</v>
      </c>
    </row>
    <row r="181" spans="1:6" ht="17.25" hidden="1" customHeight="1">
      <c r="A181" s="649" t="s">
        <v>1250</v>
      </c>
      <c r="B181" s="647">
        <v>87196</v>
      </c>
      <c r="C181" s="648">
        <v>4827</v>
      </c>
      <c r="D181" s="648">
        <v>82369</v>
      </c>
      <c r="E181" s="648">
        <v>60257</v>
      </c>
      <c r="F181" s="648">
        <v>22112</v>
      </c>
    </row>
  </sheetData>
  <mergeCells count="111">
    <mergeCell ref="A1:F1"/>
    <mergeCell ref="A3:F3"/>
    <mergeCell ref="A4:A7"/>
    <mergeCell ref="B4:F4"/>
    <mergeCell ref="B5:B7"/>
    <mergeCell ref="C5:F5"/>
    <mergeCell ref="C6:C7"/>
    <mergeCell ref="D6:D7"/>
    <mergeCell ref="E6:F6"/>
    <mergeCell ref="A8:F8"/>
    <mergeCell ref="A12:F12"/>
    <mergeCell ref="A16:F16"/>
    <mergeCell ref="A21:F21"/>
    <mergeCell ref="A22:A25"/>
    <mergeCell ref="B22:F22"/>
    <mergeCell ref="B23:B25"/>
    <mergeCell ref="C23:F23"/>
    <mergeCell ref="C24:C25"/>
    <mergeCell ref="D24:D25"/>
    <mergeCell ref="E24:F24"/>
    <mergeCell ref="A26:F26"/>
    <mergeCell ref="A30:F30"/>
    <mergeCell ref="A34:F34"/>
    <mergeCell ref="A39:F39"/>
    <mergeCell ref="A40:A43"/>
    <mergeCell ref="B40:F40"/>
    <mergeCell ref="B41:B43"/>
    <mergeCell ref="C41:F41"/>
    <mergeCell ref="C42:C43"/>
    <mergeCell ref="A58:A61"/>
    <mergeCell ref="B58:F58"/>
    <mergeCell ref="B59:B61"/>
    <mergeCell ref="C59:F59"/>
    <mergeCell ref="C60:C61"/>
    <mergeCell ref="D60:D61"/>
    <mergeCell ref="E60:F60"/>
    <mergeCell ref="D42:D43"/>
    <mergeCell ref="E42:F42"/>
    <mergeCell ref="A44:F44"/>
    <mergeCell ref="A48:F48"/>
    <mergeCell ref="A52:F52"/>
    <mergeCell ref="A57:F57"/>
    <mergeCell ref="A62:F62"/>
    <mergeCell ref="A66:F66"/>
    <mergeCell ref="A70:F70"/>
    <mergeCell ref="A75:F75"/>
    <mergeCell ref="A76:A79"/>
    <mergeCell ref="B76:F76"/>
    <mergeCell ref="B77:B79"/>
    <mergeCell ref="C77:F77"/>
    <mergeCell ref="C78:C79"/>
    <mergeCell ref="D78:D79"/>
    <mergeCell ref="E78:F78"/>
    <mergeCell ref="A80:F80"/>
    <mergeCell ref="A84:F84"/>
    <mergeCell ref="A88:F88"/>
    <mergeCell ref="A93:F93"/>
    <mergeCell ref="A94:A97"/>
    <mergeCell ref="B94:F94"/>
    <mergeCell ref="B95:B97"/>
    <mergeCell ref="C95:F95"/>
    <mergeCell ref="C96:C97"/>
    <mergeCell ref="A112:A115"/>
    <mergeCell ref="B112:F112"/>
    <mergeCell ref="B113:B115"/>
    <mergeCell ref="C113:F113"/>
    <mergeCell ref="C114:C115"/>
    <mergeCell ref="D114:D115"/>
    <mergeCell ref="E114:F114"/>
    <mergeCell ref="D96:D97"/>
    <mergeCell ref="E96:F96"/>
    <mergeCell ref="A98:F98"/>
    <mergeCell ref="A102:F102"/>
    <mergeCell ref="A106:F106"/>
    <mergeCell ref="A111:F111"/>
    <mergeCell ref="A116:F116"/>
    <mergeCell ref="A120:F120"/>
    <mergeCell ref="A124:F124"/>
    <mergeCell ref="A129:F129"/>
    <mergeCell ref="A130:A133"/>
    <mergeCell ref="B130:F130"/>
    <mergeCell ref="B131:B133"/>
    <mergeCell ref="C131:F131"/>
    <mergeCell ref="C132:C133"/>
    <mergeCell ref="D132:D133"/>
    <mergeCell ref="D150:D151"/>
    <mergeCell ref="E150:F150"/>
    <mergeCell ref="A152:F152"/>
    <mergeCell ref="A156:F156"/>
    <mergeCell ref="A160:F160"/>
    <mergeCell ref="A165:F165"/>
    <mergeCell ref="E132:F132"/>
    <mergeCell ref="A134:F134"/>
    <mergeCell ref="A138:F138"/>
    <mergeCell ref="A142:F142"/>
    <mergeCell ref="A147:F147"/>
    <mergeCell ref="A148:A151"/>
    <mergeCell ref="B148:F148"/>
    <mergeCell ref="B149:B151"/>
    <mergeCell ref="C149:F149"/>
    <mergeCell ref="C150:C151"/>
    <mergeCell ref="A170:F170"/>
    <mergeCell ref="A174:F174"/>
    <mergeCell ref="A178:F178"/>
    <mergeCell ref="A166:A169"/>
    <mergeCell ref="B166:F166"/>
    <mergeCell ref="B167:B169"/>
    <mergeCell ref="C167:F167"/>
    <mergeCell ref="C168:C169"/>
    <mergeCell ref="D168:D169"/>
    <mergeCell ref="E168:F168"/>
  </mergeCells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indexed="42"/>
  </sheetPr>
  <dimension ref="A1:F181"/>
  <sheetViews>
    <sheetView view="pageBreakPreview" zoomScale="80" zoomScaleSheetLayoutView="80" workbookViewId="0">
      <selection activeCell="L56" sqref="L56"/>
    </sheetView>
  </sheetViews>
  <sheetFormatPr defaultColWidth="12" defaultRowHeight="12.75"/>
  <cols>
    <col min="1" max="1" width="22.7109375" style="645" customWidth="1"/>
    <col min="2" max="2" width="13.5703125" style="645" customWidth="1"/>
    <col min="3" max="3" width="12.5703125" style="645" customWidth="1"/>
    <col min="4" max="4" width="11.140625" style="645" customWidth="1"/>
    <col min="5" max="5" width="13" style="645" customWidth="1"/>
    <col min="6" max="6" width="13.85546875" style="645" customWidth="1"/>
    <col min="7" max="240" width="9.140625" style="645" customWidth="1"/>
    <col min="241" max="241" width="17.7109375" style="645" customWidth="1"/>
    <col min="242" max="242" width="9.85546875" style="645" customWidth="1"/>
    <col min="243" max="243" width="10" style="645" customWidth="1"/>
    <col min="244" max="244" width="12.140625" style="645" customWidth="1"/>
    <col min="245" max="245" width="13.140625" style="645" customWidth="1"/>
    <col min="246" max="246" width="9.140625" style="645" customWidth="1"/>
    <col min="247" max="247" width="9.85546875" style="645" customWidth="1"/>
    <col min="248" max="248" width="11.42578125" style="645" customWidth="1"/>
    <col min="249" max="250" width="9.140625" style="645" customWidth="1"/>
    <col min="251" max="251" width="10.42578125" style="645" customWidth="1"/>
    <col min="252" max="252" width="7.85546875" style="645" customWidth="1"/>
    <col min="253" max="253" width="9.140625" style="645" customWidth="1"/>
    <col min="254" max="254" width="11.42578125" style="645" customWidth="1"/>
    <col min="255" max="255" width="9.140625" style="645" customWidth="1"/>
    <col min="256" max="256" width="12" style="645"/>
    <col min="257" max="257" width="22.7109375" style="645" customWidth="1"/>
    <col min="258" max="258" width="13.5703125" style="645" customWidth="1"/>
    <col min="259" max="259" width="12.5703125" style="645" customWidth="1"/>
    <col min="260" max="260" width="11.140625" style="645" customWidth="1"/>
    <col min="261" max="261" width="13" style="645" customWidth="1"/>
    <col min="262" max="262" width="13.85546875" style="645" customWidth="1"/>
    <col min="263" max="496" width="9.140625" style="645" customWidth="1"/>
    <col min="497" max="497" width="17.7109375" style="645" customWidth="1"/>
    <col min="498" max="498" width="9.85546875" style="645" customWidth="1"/>
    <col min="499" max="499" width="10" style="645" customWidth="1"/>
    <col min="500" max="500" width="12.140625" style="645" customWidth="1"/>
    <col min="501" max="501" width="13.140625" style="645" customWidth="1"/>
    <col min="502" max="502" width="9.140625" style="645" customWidth="1"/>
    <col min="503" max="503" width="9.85546875" style="645" customWidth="1"/>
    <col min="504" max="504" width="11.42578125" style="645" customWidth="1"/>
    <col min="505" max="506" width="9.140625" style="645" customWidth="1"/>
    <col min="507" max="507" width="10.42578125" style="645" customWidth="1"/>
    <col min="508" max="508" width="7.85546875" style="645" customWidth="1"/>
    <col min="509" max="509" width="9.140625" style="645" customWidth="1"/>
    <col min="510" max="510" width="11.42578125" style="645" customWidth="1"/>
    <col min="511" max="511" width="9.140625" style="645" customWidth="1"/>
    <col min="512" max="512" width="12" style="645"/>
    <col min="513" max="513" width="22.7109375" style="645" customWidth="1"/>
    <col min="514" max="514" width="13.5703125" style="645" customWidth="1"/>
    <col min="515" max="515" width="12.5703125" style="645" customWidth="1"/>
    <col min="516" max="516" width="11.140625" style="645" customWidth="1"/>
    <col min="517" max="517" width="13" style="645" customWidth="1"/>
    <col min="518" max="518" width="13.85546875" style="645" customWidth="1"/>
    <col min="519" max="752" width="9.140625" style="645" customWidth="1"/>
    <col min="753" max="753" width="17.7109375" style="645" customWidth="1"/>
    <col min="754" max="754" width="9.85546875" style="645" customWidth="1"/>
    <col min="755" max="755" width="10" style="645" customWidth="1"/>
    <col min="756" max="756" width="12.140625" style="645" customWidth="1"/>
    <col min="757" max="757" width="13.140625" style="645" customWidth="1"/>
    <col min="758" max="758" width="9.140625" style="645" customWidth="1"/>
    <col min="759" max="759" width="9.85546875" style="645" customWidth="1"/>
    <col min="760" max="760" width="11.42578125" style="645" customWidth="1"/>
    <col min="761" max="762" width="9.140625" style="645" customWidth="1"/>
    <col min="763" max="763" width="10.42578125" style="645" customWidth="1"/>
    <col min="764" max="764" width="7.85546875" style="645" customWidth="1"/>
    <col min="765" max="765" width="9.140625" style="645" customWidth="1"/>
    <col min="766" max="766" width="11.42578125" style="645" customWidth="1"/>
    <col min="767" max="767" width="9.140625" style="645" customWidth="1"/>
    <col min="768" max="768" width="12" style="645"/>
    <col min="769" max="769" width="22.7109375" style="645" customWidth="1"/>
    <col min="770" max="770" width="13.5703125" style="645" customWidth="1"/>
    <col min="771" max="771" width="12.5703125" style="645" customWidth="1"/>
    <col min="772" max="772" width="11.140625" style="645" customWidth="1"/>
    <col min="773" max="773" width="13" style="645" customWidth="1"/>
    <col min="774" max="774" width="13.85546875" style="645" customWidth="1"/>
    <col min="775" max="1008" width="9.140625" style="645" customWidth="1"/>
    <col min="1009" max="1009" width="17.7109375" style="645" customWidth="1"/>
    <col min="1010" max="1010" width="9.85546875" style="645" customWidth="1"/>
    <col min="1011" max="1011" width="10" style="645" customWidth="1"/>
    <col min="1012" max="1012" width="12.140625" style="645" customWidth="1"/>
    <col min="1013" max="1013" width="13.140625" style="645" customWidth="1"/>
    <col min="1014" max="1014" width="9.140625" style="645" customWidth="1"/>
    <col min="1015" max="1015" width="9.85546875" style="645" customWidth="1"/>
    <col min="1016" max="1016" width="11.42578125" style="645" customWidth="1"/>
    <col min="1017" max="1018" width="9.140625" style="645" customWidth="1"/>
    <col min="1019" max="1019" width="10.42578125" style="645" customWidth="1"/>
    <col min="1020" max="1020" width="7.85546875" style="645" customWidth="1"/>
    <col min="1021" max="1021" width="9.140625" style="645" customWidth="1"/>
    <col min="1022" max="1022" width="11.42578125" style="645" customWidth="1"/>
    <col min="1023" max="1023" width="9.140625" style="645" customWidth="1"/>
    <col min="1024" max="1024" width="12" style="645"/>
    <col min="1025" max="1025" width="22.7109375" style="645" customWidth="1"/>
    <col min="1026" max="1026" width="13.5703125" style="645" customWidth="1"/>
    <col min="1027" max="1027" width="12.5703125" style="645" customWidth="1"/>
    <col min="1028" max="1028" width="11.140625" style="645" customWidth="1"/>
    <col min="1029" max="1029" width="13" style="645" customWidth="1"/>
    <col min="1030" max="1030" width="13.85546875" style="645" customWidth="1"/>
    <col min="1031" max="1264" width="9.140625" style="645" customWidth="1"/>
    <col min="1265" max="1265" width="17.7109375" style="645" customWidth="1"/>
    <col min="1266" max="1266" width="9.85546875" style="645" customWidth="1"/>
    <col min="1267" max="1267" width="10" style="645" customWidth="1"/>
    <col min="1268" max="1268" width="12.140625" style="645" customWidth="1"/>
    <col min="1269" max="1269" width="13.140625" style="645" customWidth="1"/>
    <col min="1270" max="1270" width="9.140625" style="645" customWidth="1"/>
    <col min="1271" max="1271" width="9.85546875" style="645" customWidth="1"/>
    <col min="1272" max="1272" width="11.42578125" style="645" customWidth="1"/>
    <col min="1273" max="1274" width="9.140625" style="645" customWidth="1"/>
    <col min="1275" max="1275" width="10.42578125" style="645" customWidth="1"/>
    <col min="1276" max="1276" width="7.85546875" style="645" customWidth="1"/>
    <col min="1277" max="1277" width="9.140625" style="645" customWidth="1"/>
    <col min="1278" max="1278" width="11.42578125" style="645" customWidth="1"/>
    <col min="1279" max="1279" width="9.140625" style="645" customWidth="1"/>
    <col min="1280" max="1280" width="12" style="645"/>
    <col min="1281" max="1281" width="22.7109375" style="645" customWidth="1"/>
    <col min="1282" max="1282" width="13.5703125" style="645" customWidth="1"/>
    <col min="1283" max="1283" width="12.5703125" style="645" customWidth="1"/>
    <col min="1284" max="1284" width="11.140625" style="645" customWidth="1"/>
    <col min="1285" max="1285" width="13" style="645" customWidth="1"/>
    <col min="1286" max="1286" width="13.85546875" style="645" customWidth="1"/>
    <col min="1287" max="1520" width="9.140625" style="645" customWidth="1"/>
    <col min="1521" max="1521" width="17.7109375" style="645" customWidth="1"/>
    <col min="1522" max="1522" width="9.85546875" style="645" customWidth="1"/>
    <col min="1523" max="1523" width="10" style="645" customWidth="1"/>
    <col min="1524" max="1524" width="12.140625" style="645" customWidth="1"/>
    <col min="1525" max="1525" width="13.140625" style="645" customWidth="1"/>
    <col min="1526" max="1526" width="9.140625" style="645" customWidth="1"/>
    <col min="1527" max="1527" width="9.85546875" style="645" customWidth="1"/>
    <col min="1528" max="1528" width="11.42578125" style="645" customWidth="1"/>
    <col min="1529" max="1530" width="9.140625" style="645" customWidth="1"/>
    <col min="1531" max="1531" width="10.42578125" style="645" customWidth="1"/>
    <col min="1532" max="1532" width="7.85546875" style="645" customWidth="1"/>
    <col min="1533" max="1533" width="9.140625" style="645" customWidth="1"/>
    <col min="1534" max="1534" width="11.42578125" style="645" customWidth="1"/>
    <col min="1535" max="1535" width="9.140625" style="645" customWidth="1"/>
    <col min="1536" max="1536" width="12" style="645"/>
    <col min="1537" max="1537" width="22.7109375" style="645" customWidth="1"/>
    <col min="1538" max="1538" width="13.5703125" style="645" customWidth="1"/>
    <col min="1539" max="1539" width="12.5703125" style="645" customWidth="1"/>
    <col min="1540" max="1540" width="11.140625" style="645" customWidth="1"/>
    <col min="1541" max="1541" width="13" style="645" customWidth="1"/>
    <col min="1542" max="1542" width="13.85546875" style="645" customWidth="1"/>
    <col min="1543" max="1776" width="9.140625" style="645" customWidth="1"/>
    <col min="1777" max="1777" width="17.7109375" style="645" customWidth="1"/>
    <col min="1778" max="1778" width="9.85546875" style="645" customWidth="1"/>
    <col min="1779" max="1779" width="10" style="645" customWidth="1"/>
    <col min="1780" max="1780" width="12.140625" style="645" customWidth="1"/>
    <col min="1781" max="1781" width="13.140625" style="645" customWidth="1"/>
    <col min="1782" max="1782" width="9.140625" style="645" customWidth="1"/>
    <col min="1783" max="1783" width="9.85546875" style="645" customWidth="1"/>
    <col min="1784" max="1784" width="11.42578125" style="645" customWidth="1"/>
    <col min="1785" max="1786" width="9.140625" style="645" customWidth="1"/>
    <col min="1787" max="1787" width="10.42578125" style="645" customWidth="1"/>
    <col min="1788" max="1788" width="7.85546875" style="645" customWidth="1"/>
    <col min="1789" max="1789" width="9.140625" style="645" customWidth="1"/>
    <col min="1790" max="1790" width="11.42578125" style="645" customWidth="1"/>
    <col min="1791" max="1791" width="9.140625" style="645" customWidth="1"/>
    <col min="1792" max="1792" width="12" style="645"/>
    <col min="1793" max="1793" width="22.7109375" style="645" customWidth="1"/>
    <col min="1794" max="1794" width="13.5703125" style="645" customWidth="1"/>
    <col min="1795" max="1795" width="12.5703125" style="645" customWidth="1"/>
    <col min="1796" max="1796" width="11.140625" style="645" customWidth="1"/>
    <col min="1797" max="1797" width="13" style="645" customWidth="1"/>
    <col min="1798" max="1798" width="13.85546875" style="645" customWidth="1"/>
    <col min="1799" max="2032" width="9.140625" style="645" customWidth="1"/>
    <col min="2033" max="2033" width="17.7109375" style="645" customWidth="1"/>
    <col min="2034" max="2034" width="9.85546875" style="645" customWidth="1"/>
    <col min="2035" max="2035" width="10" style="645" customWidth="1"/>
    <col min="2036" max="2036" width="12.140625" style="645" customWidth="1"/>
    <col min="2037" max="2037" width="13.140625" style="645" customWidth="1"/>
    <col min="2038" max="2038" width="9.140625" style="645" customWidth="1"/>
    <col min="2039" max="2039" width="9.85546875" style="645" customWidth="1"/>
    <col min="2040" max="2040" width="11.42578125" style="645" customWidth="1"/>
    <col min="2041" max="2042" width="9.140625" style="645" customWidth="1"/>
    <col min="2043" max="2043" width="10.42578125" style="645" customWidth="1"/>
    <col min="2044" max="2044" width="7.85546875" style="645" customWidth="1"/>
    <col min="2045" max="2045" width="9.140625" style="645" customWidth="1"/>
    <col min="2046" max="2046" width="11.42578125" style="645" customWidth="1"/>
    <col min="2047" max="2047" width="9.140625" style="645" customWidth="1"/>
    <col min="2048" max="2048" width="12" style="645"/>
    <col min="2049" max="2049" width="22.7109375" style="645" customWidth="1"/>
    <col min="2050" max="2050" width="13.5703125" style="645" customWidth="1"/>
    <col min="2051" max="2051" width="12.5703125" style="645" customWidth="1"/>
    <col min="2052" max="2052" width="11.140625" style="645" customWidth="1"/>
    <col min="2053" max="2053" width="13" style="645" customWidth="1"/>
    <col min="2054" max="2054" width="13.85546875" style="645" customWidth="1"/>
    <col min="2055" max="2288" width="9.140625" style="645" customWidth="1"/>
    <col min="2289" max="2289" width="17.7109375" style="645" customWidth="1"/>
    <col min="2290" max="2290" width="9.85546875" style="645" customWidth="1"/>
    <col min="2291" max="2291" width="10" style="645" customWidth="1"/>
    <col min="2292" max="2292" width="12.140625" style="645" customWidth="1"/>
    <col min="2293" max="2293" width="13.140625" style="645" customWidth="1"/>
    <col min="2294" max="2294" width="9.140625" style="645" customWidth="1"/>
    <col min="2295" max="2295" width="9.85546875" style="645" customWidth="1"/>
    <col min="2296" max="2296" width="11.42578125" style="645" customWidth="1"/>
    <col min="2297" max="2298" width="9.140625" style="645" customWidth="1"/>
    <col min="2299" max="2299" width="10.42578125" style="645" customWidth="1"/>
    <col min="2300" max="2300" width="7.85546875" style="645" customWidth="1"/>
    <col min="2301" max="2301" width="9.140625" style="645" customWidth="1"/>
    <col min="2302" max="2302" width="11.42578125" style="645" customWidth="1"/>
    <col min="2303" max="2303" width="9.140625" style="645" customWidth="1"/>
    <col min="2304" max="2304" width="12" style="645"/>
    <col min="2305" max="2305" width="22.7109375" style="645" customWidth="1"/>
    <col min="2306" max="2306" width="13.5703125" style="645" customWidth="1"/>
    <col min="2307" max="2307" width="12.5703125" style="645" customWidth="1"/>
    <col min="2308" max="2308" width="11.140625" style="645" customWidth="1"/>
    <col min="2309" max="2309" width="13" style="645" customWidth="1"/>
    <col min="2310" max="2310" width="13.85546875" style="645" customWidth="1"/>
    <col min="2311" max="2544" width="9.140625" style="645" customWidth="1"/>
    <col min="2545" max="2545" width="17.7109375" style="645" customWidth="1"/>
    <col min="2546" max="2546" width="9.85546875" style="645" customWidth="1"/>
    <col min="2547" max="2547" width="10" style="645" customWidth="1"/>
    <col min="2548" max="2548" width="12.140625" style="645" customWidth="1"/>
    <col min="2549" max="2549" width="13.140625" style="645" customWidth="1"/>
    <col min="2550" max="2550" width="9.140625" style="645" customWidth="1"/>
    <col min="2551" max="2551" width="9.85546875" style="645" customWidth="1"/>
    <col min="2552" max="2552" width="11.42578125" style="645" customWidth="1"/>
    <col min="2553" max="2554" width="9.140625" style="645" customWidth="1"/>
    <col min="2555" max="2555" width="10.42578125" style="645" customWidth="1"/>
    <col min="2556" max="2556" width="7.85546875" style="645" customWidth="1"/>
    <col min="2557" max="2557" width="9.140625" style="645" customWidth="1"/>
    <col min="2558" max="2558" width="11.42578125" style="645" customWidth="1"/>
    <col min="2559" max="2559" width="9.140625" style="645" customWidth="1"/>
    <col min="2560" max="2560" width="12" style="645"/>
    <col min="2561" max="2561" width="22.7109375" style="645" customWidth="1"/>
    <col min="2562" max="2562" width="13.5703125" style="645" customWidth="1"/>
    <col min="2563" max="2563" width="12.5703125" style="645" customWidth="1"/>
    <col min="2564" max="2564" width="11.140625" style="645" customWidth="1"/>
    <col min="2565" max="2565" width="13" style="645" customWidth="1"/>
    <col min="2566" max="2566" width="13.85546875" style="645" customWidth="1"/>
    <col min="2567" max="2800" width="9.140625" style="645" customWidth="1"/>
    <col min="2801" max="2801" width="17.7109375" style="645" customWidth="1"/>
    <col min="2802" max="2802" width="9.85546875" style="645" customWidth="1"/>
    <col min="2803" max="2803" width="10" style="645" customWidth="1"/>
    <col min="2804" max="2804" width="12.140625" style="645" customWidth="1"/>
    <col min="2805" max="2805" width="13.140625" style="645" customWidth="1"/>
    <col min="2806" max="2806" width="9.140625" style="645" customWidth="1"/>
    <col min="2807" max="2807" width="9.85546875" style="645" customWidth="1"/>
    <col min="2808" max="2808" width="11.42578125" style="645" customWidth="1"/>
    <col min="2809" max="2810" width="9.140625" style="645" customWidth="1"/>
    <col min="2811" max="2811" width="10.42578125" style="645" customWidth="1"/>
    <col min="2812" max="2812" width="7.85546875" style="645" customWidth="1"/>
    <col min="2813" max="2813" width="9.140625" style="645" customWidth="1"/>
    <col min="2814" max="2814" width="11.42578125" style="645" customWidth="1"/>
    <col min="2815" max="2815" width="9.140625" style="645" customWidth="1"/>
    <col min="2816" max="2816" width="12" style="645"/>
    <col min="2817" max="2817" width="22.7109375" style="645" customWidth="1"/>
    <col min="2818" max="2818" width="13.5703125" style="645" customWidth="1"/>
    <col min="2819" max="2819" width="12.5703125" style="645" customWidth="1"/>
    <col min="2820" max="2820" width="11.140625" style="645" customWidth="1"/>
    <col min="2821" max="2821" width="13" style="645" customWidth="1"/>
    <col min="2822" max="2822" width="13.85546875" style="645" customWidth="1"/>
    <col min="2823" max="3056" width="9.140625" style="645" customWidth="1"/>
    <col min="3057" max="3057" width="17.7109375" style="645" customWidth="1"/>
    <col min="3058" max="3058" width="9.85546875" style="645" customWidth="1"/>
    <col min="3059" max="3059" width="10" style="645" customWidth="1"/>
    <col min="3060" max="3060" width="12.140625" style="645" customWidth="1"/>
    <col min="3061" max="3061" width="13.140625" style="645" customWidth="1"/>
    <col min="3062" max="3062" width="9.140625" style="645" customWidth="1"/>
    <col min="3063" max="3063" width="9.85546875" style="645" customWidth="1"/>
    <col min="3064" max="3064" width="11.42578125" style="645" customWidth="1"/>
    <col min="3065" max="3066" width="9.140625" style="645" customWidth="1"/>
    <col min="3067" max="3067" width="10.42578125" style="645" customWidth="1"/>
    <col min="3068" max="3068" width="7.85546875" style="645" customWidth="1"/>
    <col min="3069" max="3069" width="9.140625" style="645" customWidth="1"/>
    <col min="3070" max="3070" width="11.42578125" style="645" customWidth="1"/>
    <col min="3071" max="3071" width="9.140625" style="645" customWidth="1"/>
    <col min="3072" max="3072" width="12" style="645"/>
    <col min="3073" max="3073" width="22.7109375" style="645" customWidth="1"/>
    <col min="3074" max="3074" width="13.5703125" style="645" customWidth="1"/>
    <col min="3075" max="3075" width="12.5703125" style="645" customWidth="1"/>
    <col min="3076" max="3076" width="11.140625" style="645" customWidth="1"/>
    <col min="3077" max="3077" width="13" style="645" customWidth="1"/>
    <col min="3078" max="3078" width="13.85546875" style="645" customWidth="1"/>
    <col min="3079" max="3312" width="9.140625" style="645" customWidth="1"/>
    <col min="3313" max="3313" width="17.7109375" style="645" customWidth="1"/>
    <col min="3314" max="3314" width="9.85546875" style="645" customWidth="1"/>
    <col min="3315" max="3315" width="10" style="645" customWidth="1"/>
    <col min="3316" max="3316" width="12.140625" style="645" customWidth="1"/>
    <col min="3317" max="3317" width="13.140625" style="645" customWidth="1"/>
    <col min="3318" max="3318" width="9.140625" style="645" customWidth="1"/>
    <col min="3319" max="3319" width="9.85546875" style="645" customWidth="1"/>
    <col min="3320" max="3320" width="11.42578125" style="645" customWidth="1"/>
    <col min="3321" max="3322" width="9.140625" style="645" customWidth="1"/>
    <col min="3323" max="3323" width="10.42578125" style="645" customWidth="1"/>
    <col min="3324" max="3324" width="7.85546875" style="645" customWidth="1"/>
    <col min="3325" max="3325" width="9.140625" style="645" customWidth="1"/>
    <col min="3326" max="3326" width="11.42578125" style="645" customWidth="1"/>
    <col min="3327" max="3327" width="9.140625" style="645" customWidth="1"/>
    <col min="3328" max="3328" width="12" style="645"/>
    <col min="3329" max="3329" width="22.7109375" style="645" customWidth="1"/>
    <col min="3330" max="3330" width="13.5703125" style="645" customWidth="1"/>
    <col min="3331" max="3331" width="12.5703125" style="645" customWidth="1"/>
    <col min="3332" max="3332" width="11.140625" style="645" customWidth="1"/>
    <col min="3333" max="3333" width="13" style="645" customWidth="1"/>
    <col min="3334" max="3334" width="13.85546875" style="645" customWidth="1"/>
    <col min="3335" max="3568" width="9.140625" style="645" customWidth="1"/>
    <col min="3569" max="3569" width="17.7109375" style="645" customWidth="1"/>
    <col min="3570" max="3570" width="9.85546875" style="645" customWidth="1"/>
    <col min="3571" max="3571" width="10" style="645" customWidth="1"/>
    <col min="3572" max="3572" width="12.140625" style="645" customWidth="1"/>
    <col min="3573" max="3573" width="13.140625" style="645" customWidth="1"/>
    <col min="3574" max="3574" width="9.140625" style="645" customWidth="1"/>
    <col min="3575" max="3575" width="9.85546875" style="645" customWidth="1"/>
    <col min="3576" max="3576" width="11.42578125" style="645" customWidth="1"/>
    <col min="3577" max="3578" width="9.140625" style="645" customWidth="1"/>
    <col min="3579" max="3579" width="10.42578125" style="645" customWidth="1"/>
    <col min="3580" max="3580" width="7.85546875" style="645" customWidth="1"/>
    <col min="3581" max="3581" width="9.140625" style="645" customWidth="1"/>
    <col min="3582" max="3582" width="11.42578125" style="645" customWidth="1"/>
    <col min="3583" max="3583" width="9.140625" style="645" customWidth="1"/>
    <col min="3584" max="3584" width="12" style="645"/>
    <col min="3585" max="3585" width="22.7109375" style="645" customWidth="1"/>
    <col min="3586" max="3586" width="13.5703125" style="645" customWidth="1"/>
    <col min="3587" max="3587" width="12.5703125" style="645" customWidth="1"/>
    <col min="3588" max="3588" width="11.140625" style="645" customWidth="1"/>
    <col min="3589" max="3589" width="13" style="645" customWidth="1"/>
    <col min="3590" max="3590" width="13.85546875" style="645" customWidth="1"/>
    <col min="3591" max="3824" width="9.140625" style="645" customWidth="1"/>
    <col min="3825" max="3825" width="17.7109375" style="645" customWidth="1"/>
    <col min="3826" max="3826" width="9.85546875" style="645" customWidth="1"/>
    <col min="3827" max="3827" width="10" style="645" customWidth="1"/>
    <col min="3828" max="3828" width="12.140625" style="645" customWidth="1"/>
    <col min="3829" max="3829" width="13.140625" style="645" customWidth="1"/>
    <col min="3830" max="3830" width="9.140625" style="645" customWidth="1"/>
    <col min="3831" max="3831" width="9.85546875" style="645" customWidth="1"/>
    <col min="3832" max="3832" width="11.42578125" style="645" customWidth="1"/>
    <col min="3833" max="3834" width="9.140625" style="645" customWidth="1"/>
    <col min="3835" max="3835" width="10.42578125" style="645" customWidth="1"/>
    <col min="3836" max="3836" width="7.85546875" style="645" customWidth="1"/>
    <col min="3837" max="3837" width="9.140625" style="645" customWidth="1"/>
    <col min="3838" max="3838" width="11.42578125" style="645" customWidth="1"/>
    <col min="3839" max="3839" width="9.140625" style="645" customWidth="1"/>
    <col min="3840" max="3840" width="12" style="645"/>
    <col min="3841" max="3841" width="22.7109375" style="645" customWidth="1"/>
    <col min="3842" max="3842" width="13.5703125" style="645" customWidth="1"/>
    <col min="3843" max="3843" width="12.5703125" style="645" customWidth="1"/>
    <col min="3844" max="3844" width="11.140625" style="645" customWidth="1"/>
    <col min="3845" max="3845" width="13" style="645" customWidth="1"/>
    <col min="3846" max="3846" width="13.85546875" style="645" customWidth="1"/>
    <col min="3847" max="4080" width="9.140625" style="645" customWidth="1"/>
    <col min="4081" max="4081" width="17.7109375" style="645" customWidth="1"/>
    <col min="4082" max="4082" width="9.85546875" style="645" customWidth="1"/>
    <col min="4083" max="4083" width="10" style="645" customWidth="1"/>
    <col min="4084" max="4084" width="12.140625" style="645" customWidth="1"/>
    <col min="4085" max="4085" width="13.140625" style="645" customWidth="1"/>
    <col min="4086" max="4086" width="9.140625" style="645" customWidth="1"/>
    <col min="4087" max="4087" width="9.85546875" style="645" customWidth="1"/>
    <col min="4088" max="4088" width="11.42578125" style="645" customWidth="1"/>
    <col min="4089" max="4090" width="9.140625" style="645" customWidth="1"/>
    <col min="4091" max="4091" width="10.42578125" style="645" customWidth="1"/>
    <col min="4092" max="4092" width="7.85546875" style="645" customWidth="1"/>
    <col min="4093" max="4093" width="9.140625" style="645" customWidth="1"/>
    <col min="4094" max="4094" width="11.42578125" style="645" customWidth="1"/>
    <col min="4095" max="4095" width="9.140625" style="645" customWidth="1"/>
    <col min="4096" max="4096" width="12" style="645"/>
    <col min="4097" max="4097" width="22.7109375" style="645" customWidth="1"/>
    <col min="4098" max="4098" width="13.5703125" style="645" customWidth="1"/>
    <col min="4099" max="4099" width="12.5703125" style="645" customWidth="1"/>
    <col min="4100" max="4100" width="11.140625" style="645" customWidth="1"/>
    <col min="4101" max="4101" width="13" style="645" customWidth="1"/>
    <col min="4102" max="4102" width="13.85546875" style="645" customWidth="1"/>
    <col min="4103" max="4336" width="9.140625" style="645" customWidth="1"/>
    <col min="4337" max="4337" width="17.7109375" style="645" customWidth="1"/>
    <col min="4338" max="4338" width="9.85546875" style="645" customWidth="1"/>
    <col min="4339" max="4339" width="10" style="645" customWidth="1"/>
    <col min="4340" max="4340" width="12.140625" style="645" customWidth="1"/>
    <col min="4341" max="4341" width="13.140625" style="645" customWidth="1"/>
    <col min="4342" max="4342" width="9.140625" style="645" customWidth="1"/>
    <col min="4343" max="4343" width="9.85546875" style="645" customWidth="1"/>
    <col min="4344" max="4344" width="11.42578125" style="645" customWidth="1"/>
    <col min="4345" max="4346" width="9.140625" style="645" customWidth="1"/>
    <col min="4347" max="4347" width="10.42578125" style="645" customWidth="1"/>
    <col min="4348" max="4348" width="7.85546875" style="645" customWidth="1"/>
    <col min="4349" max="4349" width="9.140625" style="645" customWidth="1"/>
    <col min="4350" max="4350" width="11.42578125" style="645" customWidth="1"/>
    <col min="4351" max="4351" width="9.140625" style="645" customWidth="1"/>
    <col min="4352" max="4352" width="12" style="645"/>
    <col min="4353" max="4353" width="22.7109375" style="645" customWidth="1"/>
    <col min="4354" max="4354" width="13.5703125" style="645" customWidth="1"/>
    <col min="4355" max="4355" width="12.5703125" style="645" customWidth="1"/>
    <col min="4356" max="4356" width="11.140625" style="645" customWidth="1"/>
    <col min="4357" max="4357" width="13" style="645" customWidth="1"/>
    <col min="4358" max="4358" width="13.85546875" style="645" customWidth="1"/>
    <col min="4359" max="4592" width="9.140625" style="645" customWidth="1"/>
    <col min="4593" max="4593" width="17.7109375" style="645" customWidth="1"/>
    <col min="4594" max="4594" width="9.85546875" style="645" customWidth="1"/>
    <col min="4595" max="4595" width="10" style="645" customWidth="1"/>
    <col min="4596" max="4596" width="12.140625" style="645" customWidth="1"/>
    <col min="4597" max="4597" width="13.140625" style="645" customWidth="1"/>
    <col min="4598" max="4598" width="9.140625" style="645" customWidth="1"/>
    <col min="4599" max="4599" width="9.85546875" style="645" customWidth="1"/>
    <col min="4600" max="4600" width="11.42578125" style="645" customWidth="1"/>
    <col min="4601" max="4602" width="9.140625" style="645" customWidth="1"/>
    <col min="4603" max="4603" width="10.42578125" style="645" customWidth="1"/>
    <col min="4604" max="4604" width="7.85546875" style="645" customWidth="1"/>
    <col min="4605" max="4605" width="9.140625" style="645" customWidth="1"/>
    <col min="4606" max="4606" width="11.42578125" style="645" customWidth="1"/>
    <col min="4607" max="4607" width="9.140625" style="645" customWidth="1"/>
    <col min="4608" max="4608" width="12" style="645"/>
    <col min="4609" max="4609" width="22.7109375" style="645" customWidth="1"/>
    <col min="4610" max="4610" width="13.5703125" style="645" customWidth="1"/>
    <col min="4611" max="4611" width="12.5703125" style="645" customWidth="1"/>
    <col min="4612" max="4612" width="11.140625" style="645" customWidth="1"/>
    <col min="4613" max="4613" width="13" style="645" customWidth="1"/>
    <col min="4614" max="4614" width="13.85546875" style="645" customWidth="1"/>
    <col min="4615" max="4848" width="9.140625" style="645" customWidth="1"/>
    <col min="4849" max="4849" width="17.7109375" style="645" customWidth="1"/>
    <col min="4850" max="4850" width="9.85546875" style="645" customWidth="1"/>
    <col min="4851" max="4851" width="10" style="645" customWidth="1"/>
    <col min="4852" max="4852" width="12.140625" style="645" customWidth="1"/>
    <col min="4853" max="4853" width="13.140625" style="645" customWidth="1"/>
    <col min="4854" max="4854" width="9.140625" style="645" customWidth="1"/>
    <col min="4855" max="4855" width="9.85546875" style="645" customWidth="1"/>
    <col min="4856" max="4856" width="11.42578125" style="645" customWidth="1"/>
    <col min="4857" max="4858" width="9.140625" style="645" customWidth="1"/>
    <col min="4859" max="4859" width="10.42578125" style="645" customWidth="1"/>
    <col min="4860" max="4860" width="7.85546875" style="645" customWidth="1"/>
    <col min="4861" max="4861" width="9.140625" style="645" customWidth="1"/>
    <col min="4862" max="4862" width="11.42578125" style="645" customWidth="1"/>
    <col min="4863" max="4863" width="9.140625" style="645" customWidth="1"/>
    <col min="4864" max="4864" width="12" style="645"/>
    <col min="4865" max="4865" width="22.7109375" style="645" customWidth="1"/>
    <col min="4866" max="4866" width="13.5703125" style="645" customWidth="1"/>
    <col min="4867" max="4867" width="12.5703125" style="645" customWidth="1"/>
    <col min="4868" max="4868" width="11.140625" style="645" customWidth="1"/>
    <col min="4869" max="4869" width="13" style="645" customWidth="1"/>
    <col min="4870" max="4870" width="13.85546875" style="645" customWidth="1"/>
    <col min="4871" max="5104" width="9.140625" style="645" customWidth="1"/>
    <col min="5105" max="5105" width="17.7109375" style="645" customWidth="1"/>
    <col min="5106" max="5106" width="9.85546875" style="645" customWidth="1"/>
    <col min="5107" max="5107" width="10" style="645" customWidth="1"/>
    <col min="5108" max="5108" width="12.140625" style="645" customWidth="1"/>
    <col min="5109" max="5109" width="13.140625" style="645" customWidth="1"/>
    <col min="5110" max="5110" width="9.140625" style="645" customWidth="1"/>
    <col min="5111" max="5111" width="9.85546875" style="645" customWidth="1"/>
    <col min="5112" max="5112" width="11.42578125" style="645" customWidth="1"/>
    <col min="5113" max="5114" width="9.140625" style="645" customWidth="1"/>
    <col min="5115" max="5115" width="10.42578125" style="645" customWidth="1"/>
    <col min="5116" max="5116" width="7.85546875" style="645" customWidth="1"/>
    <col min="5117" max="5117" width="9.140625" style="645" customWidth="1"/>
    <col min="5118" max="5118" width="11.42578125" style="645" customWidth="1"/>
    <col min="5119" max="5119" width="9.140625" style="645" customWidth="1"/>
    <col min="5120" max="5120" width="12" style="645"/>
    <col min="5121" max="5121" width="22.7109375" style="645" customWidth="1"/>
    <col min="5122" max="5122" width="13.5703125" style="645" customWidth="1"/>
    <col min="5123" max="5123" width="12.5703125" style="645" customWidth="1"/>
    <col min="5124" max="5124" width="11.140625" style="645" customWidth="1"/>
    <col min="5125" max="5125" width="13" style="645" customWidth="1"/>
    <col min="5126" max="5126" width="13.85546875" style="645" customWidth="1"/>
    <col min="5127" max="5360" width="9.140625" style="645" customWidth="1"/>
    <col min="5361" max="5361" width="17.7109375" style="645" customWidth="1"/>
    <col min="5362" max="5362" width="9.85546875" style="645" customWidth="1"/>
    <col min="5363" max="5363" width="10" style="645" customWidth="1"/>
    <col min="5364" max="5364" width="12.140625" style="645" customWidth="1"/>
    <col min="5365" max="5365" width="13.140625" style="645" customWidth="1"/>
    <col min="5366" max="5366" width="9.140625" style="645" customWidth="1"/>
    <col min="5367" max="5367" width="9.85546875" style="645" customWidth="1"/>
    <col min="5368" max="5368" width="11.42578125" style="645" customWidth="1"/>
    <col min="5369" max="5370" width="9.140625" style="645" customWidth="1"/>
    <col min="5371" max="5371" width="10.42578125" style="645" customWidth="1"/>
    <col min="5372" max="5372" width="7.85546875" style="645" customWidth="1"/>
    <col min="5373" max="5373" width="9.140625" style="645" customWidth="1"/>
    <col min="5374" max="5374" width="11.42578125" style="645" customWidth="1"/>
    <col min="5375" max="5375" width="9.140625" style="645" customWidth="1"/>
    <col min="5376" max="5376" width="12" style="645"/>
    <col min="5377" max="5377" width="22.7109375" style="645" customWidth="1"/>
    <col min="5378" max="5378" width="13.5703125" style="645" customWidth="1"/>
    <col min="5379" max="5379" width="12.5703125" style="645" customWidth="1"/>
    <col min="5380" max="5380" width="11.140625" style="645" customWidth="1"/>
    <col min="5381" max="5381" width="13" style="645" customWidth="1"/>
    <col min="5382" max="5382" width="13.85546875" style="645" customWidth="1"/>
    <col min="5383" max="5616" width="9.140625" style="645" customWidth="1"/>
    <col min="5617" max="5617" width="17.7109375" style="645" customWidth="1"/>
    <col min="5618" max="5618" width="9.85546875" style="645" customWidth="1"/>
    <col min="5619" max="5619" width="10" style="645" customWidth="1"/>
    <col min="5620" max="5620" width="12.140625" style="645" customWidth="1"/>
    <col min="5621" max="5621" width="13.140625" style="645" customWidth="1"/>
    <col min="5622" max="5622" width="9.140625" style="645" customWidth="1"/>
    <col min="5623" max="5623" width="9.85546875" style="645" customWidth="1"/>
    <col min="5624" max="5624" width="11.42578125" style="645" customWidth="1"/>
    <col min="5625" max="5626" width="9.140625" style="645" customWidth="1"/>
    <col min="5627" max="5627" width="10.42578125" style="645" customWidth="1"/>
    <col min="5628" max="5628" width="7.85546875" style="645" customWidth="1"/>
    <col min="5629" max="5629" width="9.140625" style="645" customWidth="1"/>
    <col min="5630" max="5630" width="11.42578125" style="645" customWidth="1"/>
    <col min="5631" max="5631" width="9.140625" style="645" customWidth="1"/>
    <col min="5632" max="5632" width="12" style="645"/>
    <col min="5633" max="5633" width="22.7109375" style="645" customWidth="1"/>
    <col min="5634" max="5634" width="13.5703125" style="645" customWidth="1"/>
    <col min="5635" max="5635" width="12.5703125" style="645" customWidth="1"/>
    <col min="5636" max="5636" width="11.140625" style="645" customWidth="1"/>
    <col min="5637" max="5637" width="13" style="645" customWidth="1"/>
    <col min="5638" max="5638" width="13.85546875" style="645" customWidth="1"/>
    <col min="5639" max="5872" width="9.140625" style="645" customWidth="1"/>
    <col min="5873" max="5873" width="17.7109375" style="645" customWidth="1"/>
    <col min="5874" max="5874" width="9.85546875" style="645" customWidth="1"/>
    <col min="5875" max="5875" width="10" style="645" customWidth="1"/>
    <col min="5876" max="5876" width="12.140625" style="645" customWidth="1"/>
    <col min="5877" max="5877" width="13.140625" style="645" customWidth="1"/>
    <col min="5878" max="5878" width="9.140625" style="645" customWidth="1"/>
    <col min="5879" max="5879" width="9.85546875" style="645" customWidth="1"/>
    <col min="5880" max="5880" width="11.42578125" style="645" customWidth="1"/>
    <col min="5881" max="5882" width="9.140625" style="645" customWidth="1"/>
    <col min="5883" max="5883" width="10.42578125" style="645" customWidth="1"/>
    <col min="5884" max="5884" width="7.85546875" style="645" customWidth="1"/>
    <col min="5885" max="5885" width="9.140625" style="645" customWidth="1"/>
    <col min="5886" max="5886" width="11.42578125" style="645" customWidth="1"/>
    <col min="5887" max="5887" width="9.140625" style="645" customWidth="1"/>
    <col min="5888" max="5888" width="12" style="645"/>
    <col min="5889" max="5889" width="22.7109375" style="645" customWidth="1"/>
    <col min="5890" max="5890" width="13.5703125" style="645" customWidth="1"/>
    <col min="5891" max="5891" width="12.5703125" style="645" customWidth="1"/>
    <col min="5892" max="5892" width="11.140625" style="645" customWidth="1"/>
    <col min="5893" max="5893" width="13" style="645" customWidth="1"/>
    <col min="5894" max="5894" width="13.85546875" style="645" customWidth="1"/>
    <col min="5895" max="6128" width="9.140625" style="645" customWidth="1"/>
    <col min="6129" max="6129" width="17.7109375" style="645" customWidth="1"/>
    <col min="6130" max="6130" width="9.85546875" style="645" customWidth="1"/>
    <col min="6131" max="6131" width="10" style="645" customWidth="1"/>
    <col min="6132" max="6132" width="12.140625" style="645" customWidth="1"/>
    <col min="6133" max="6133" width="13.140625" style="645" customWidth="1"/>
    <col min="6134" max="6134" width="9.140625" style="645" customWidth="1"/>
    <col min="6135" max="6135" width="9.85546875" style="645" customWidth="1"/>
    <col min="6136" max="6136" width="11.42578125" style="645" customWidth="1"/>
    <col min="6137" max="6138" width="9.140625" style="645" customWidth="1"/>
    <col min="6139" max="6139" width="10.42578125" style="645" customWidth="1"/>
    <col min="6140" max="6140" width="7.85546875" style="645" customWidth="1"/>
    <col min="6141" max="6141" width="9.140625" style="645" customWidth="1"/>
    <col min="6142" max="6142" width="11.42578125" style="645" customWidth="1"/>
    <col min="6143" max="6143" width="9.140625" style="645" customWidth="1"/>
    <col min="6144" max="6144" width="12" style="645"/>
    <col min="6145" max="6145" width="22.7109375" style="645" customWidth="1"/>
    <col min="6146" max="6146" width="13.5703125" style="645" customWidth="1"/>
    <col min="6147" max="6147" width="12.5703125" style="645" customWidth="1"/>
    <col min="6148" max="6148" width="11.140625" style="645" customWidth="1"/>
    <col min="6149" max="6149" width="13" style="645" customWidth="1"/>
    <col min="6150" max="6150" width="13.85546875" style="645" customWidth="1"/>
    <col min="6151" max="6384" width="9.140625" style="645" customWidth="1"/>
    <col min="6385" max="6385" width="17.7109375" style="645" customWidth="1"/>
    <col min="6386" max="6386" width="9.85546875" style="645" customWidth="1"/>
    <col min="6387" max="6387" width="10" style="645" customWidth="1"/>
    <col min="6388" max="6388" width="12.140625" style="645" customWidth="1"/>
    <col min="6389" max="6389" width="13.140625" style="645" customWidth="1"/>
    <col min="6390" max="6390" width="9.140625" style="645" customWidth="1"/>
    <col min="6391" max="6391" width="9.85546875" style="645" customWidth="1"/>
    <col min="6392" max="6392" width="11.42578125" style="645" customWidth="1"/>
    <col min="6393" max="6394" width="9.140625" style="645" customWidth="1"/>
    <col min="6395" max="6395" width="10.42578125" style="645" customWidth="1"/>
    <col min="6396" max="6396" width="7.85546875" style="645" customWidth="1"/>
    <col min="6397" max="6397" width="9.140625" style="645" customWidth="1"/>
    <col min="6398" max="6398" width="11.42578125" style="645" customWidth="1"/>
    <col min="6399" max="6399" width="9.140625" style="645" customWidth="1"/>
    <col min="6400" max="6400" width="12" style="645"/>
    <col min="6401" max="6401" width="22.7109375" style="645" customWidth="1"/>
    <col min="6402" max="6402" width="13.5703125" style="645" customWidth="1"/>
    <col min="6403" max="6403" width="12.5703125" style="645" customWidth="1"/>
    <col min="6404" max="6404" width="11.140625" style="645" customWidth="1"/>
    <col min="6405" max="6405" width="13" style="645" customWidth="1"/>
    <col min="6406" max="6406" width="13.85546875" style="645" customWidth="1"/>
    <col min="6407" max="6640" width="9.140625" style="645" customWidth="1"/>
    <col min="6641" max="6641" width="17.7109375" style="645" customWidth="1"/>
    <col min="6642" max="6642" width="9.85546875" style="645" customWidth="1"/>
    <col min="6643" max="6643" width="10" style="645" customWidth="1"/>
    <col min="6644" max="6644" width="12.140625" style="645" customWidth="1"/>
    <col min="6645" max="6645" width="13.140625" style="645" customWidth="1"/>
    <col min="6646" max="6646" width="9.140625" style="645" customWidth="1"/>
    <col min="6647" max="6647" width="9.85546875" style="645" customWidth="1"/>
    <col min="6648" max="6648" width="11.42578125" style="645" customWidth="1"/>
    <col min="6649" max="6650" width="9.140625" style="645" customWidth="1"/>
    <col min="6651" max="6651" width="10.42578125" style="645" customWidth="1"/>
    <col min="6652" max="6652" width="7.85546875" style="645" customWidth="1"/>
    <col min="6653" max="6653" width="9.140625" style="645" customWidth="1"/>
    <col min="6654" max="6654" width="11.42578125" style="645" customWidth="1"/>
    <col min="6655" max="6655" width="9.140625" style="645" customWidth="1"/>
    <col min="6656" max="6656" width="12" style="645"/>
    <col min="6657" max="6657" width="22.7109375" style="645" customWidth="1"/>
    <col min="6658" max="6658" width="13.5703125" style="645" customWidth="1"/>
    <col min="6659" max="6659" width="12.5703125" style="645" customWidth="1"/>
    <col min="6660" max="6660" width="11.140625" style="645" customWidth="1"/>
    <col min="6661" max="6661" width="13" style="645" customWidth="1"/>
    <col min="6662" max="6662" width="13.85546875" style="645" customWidth="1"/>
    <col min="6663" max="6896" width="9.140625" style="645" customWidth="1"/>
    <col min="6897" max="6897" width="17.7109375" style="645" customWidth="1"/>
    <col min="6898" max="6898" width="9.85546875" style="645" customWidth="1"/>
    <col min="6899" max="6899" width="10" style="645" customWidth="1"/>
    <col min="6900" max="6900" width="12.140625" style="645" customWidth="1"/>
    <col min="6901" max="6901" width="13.140625" style="645" customWidth="1"/>
    <col min="6902" max="6902" width="9.140625" style="645" customWidth="1"/>
    <col min="6903" max="6903" width="9.85546875" style="645" customWidth="1"/>
    <col min="6904" max="6904" width="11.42578125" style="645" customWidth="1"/>
    <col min="6905" max="6906" width="9.140625" style="645" customWidth="1"/>
    <col min="6907" max="6907" width="10.42578125" style="645" customWidth="1"/>
    <col min="6908" max="6908" width="7.85546875" style="645" customWidth="1"/>
    <col min="6909" max="6909" width="9.140625" style="645" customWidth="1"/>
    <col min="6910" max="6910" width="11.42578125" style="645" customWidth="1"/>
    <col min="6911" max="6911" width="9.140625" style="645" customWidth="1"/>
    <col min="6912" max="6912" width="12" style="645"/>
    <col min="6913" max="6913" width="22.7109375" style="645" customWidth="1"/>
    <col min="6914" max="6914" width="13.5703125" style="645" customWidth="1"/>
    <col min="6915" max="6915" width="12.5703125" style="645" customWidth="1"/>
    <col min="6916" max="6916" width="11.140625" style="645" customWidth="1"/>
    <col min="6917" max="6917" width="13" style="645" customWidth="1"/>
    <col min="6918" max="6918" width="13.85546875" style="645" customWidth="1"/>
    <col min="6919" max="7152" width="9.140625" style="645" customWidth="1"/>
    <col min="7153" max="7153" width="17.7109375" style="645" customWidth="1"/>
    <col min="7154" max="7154" width="9.85546875" style="645" customWidth="1"/>
    <col min="7155" max="7155" width="10" style="645" customWidth="1"/>
    <col min="7156" max="7156" width="12.140625" style="645" customWidth="1"/>
    <col min="7157" max="7157" width="13.140625" style="645" customWidth="1"/>
    <col min="7158" max="7158" width="9.140625" style="645" customWidth="1"/>
    <col min="7159" max="7159" width="9.85546875" style="645" customWidth="1"/>
    <col min="7160" max="7160" width="11.42578125" style="645" customWidth="1"/>
    <col min="7161" max="7162" width="9.140625" style="645" customWidth="1"/>
    <col min="7163" max="7163" width="10.42578125" style="645" customWidth="1"/>
    <col min="7164" max="7164" width="7.85546875" style="645" customWidth="1"/>
    <col min="7165" max="7165" width="9.140625" style="645" customWidth="1"/>
    <col min="7166" max="7166" width="11.42578125" style="645" customWidth="1"/>
    <col min="7167" max="7167" width="9.140625" style="645" customWidth="1"/>
    <col min="7168" max="7168" width="12" style="645"/>
    <col min="7169" max="7169" width="22.7109375" style="645" customWidth="1"/>
    <col min="7170" max="7170" width="13.5703125" style="645" customWidth="1"/>
    <col min="7171" max="7171" width="12.5703125" style="645" customWidth="1"/>
    <col min="7172" max="7172" width="11.140625" style="645" customWidth="1"/>
    <col min="7173" max="7173" width="13" style="645" customWidth="1"/>
    <col min="7174" max="7174" width="13.85546875" style="645" customWidth="1"/>
    <col min="7175" max="7408" width="9.140625" style="645" customWidth="1"/>
    <col min="7409" max="7409" width="17.7109375" style="645" customWidth="1"/>
    <col min="7410" max="7410" width="9.85546875" style="645" customWidth="1"/>
    <col min="7411" max="7411" width="10" style="645" customWidth="1"/>
    <col min="7412" max="7412" width="12.140625" style="645" customWidth="1"/>
    <col min="7413" max="7413" width="13.140625" style="645" customWidth="1"/>
    <col min="7414" max="7414" width="9.140625" style="645" customWidth="1"/>
    <col min="7415" max="7415" width="9.85546875" style="645" customWidth="1"/>
    <col min="7416" max="7416" width="11.42578125" style="645" customWidth="1"/>
    <col min="7417" max="7418" width="9.140625" style="645" customWidth="1"/>
    <col min="7419" max="7419" width="10.42578125" style="645" customWidth="1"/>
    <col min="7420" max="7420" width="7.85546875" style="645" customWidth="1"/>
    <col min="7421" max="7421" width="9.140625" style="645" customWidth="1"/>
    <col min="7422" max="7422" width="11.42578125" style="645" customWidth="1"/>
    <col min="7423" max="7423" width="9.140625" style="645" customWidth="1"/>
    <col min="7424" max="7424" width="12" style="645"/>
    <col min="7425" max="7425" width="22.7109375" style="645" customWidth="1"/>
    <col min="7426" max="7426" width="13.5703125" style="645" customWidth="1"/>
    <col min="7427" max="7427" width="12.5703125" style="645" customWidth="1"/>
    <col min="7428" max="7428" width="11.140625" style="645" customWidth="1"/>
    <col min="7429" max="7429" width="13" style="645" customWidth="1"/>
    <col min="7430" max="7430" width="13.85546875" style="645" customWidth="1"/>
    <col min="7431" max="7664" width="9.140625" style="645" customWidth="1"/>
    <col min="7665" max="7665" width="17.7109375" style="645" customWidth="1"/>
    <col min="7666" max="7666" width="9.85546875" style="645" customWidth="1"/>
    <col min="7667" max="7667" width="10" style="645" customWidth="1"/>
    <col min="7668" max="7668" width="12.140625" style="645" customWidth="1"/>
    <col min="7669" max="7669" width="13.140625" style="645" customWidth="1"/>
    <col min="7670" max="7670" width="9.140625" style="645" customWidth="1"/>
    <col min="7671" max="7671" width="9.85546875" style="645" customWidth="1"/>
    <col min="7672" max="7672" width="11.42578125" style="645" customWidth="1"/>
    <col min="7673" max="7674" width="9.140625" style="645" customWidth="1"/>
    <col min="7675" max="7675" width="10.42578125" style="645" customWidth="1"/>
    <col min="7676" max="7676" width="7.85546875" style="645" customWidth="1"/>
    <col min="7677" max="7677" width="9.140625" style="645" customWidth="1"/>
    <col min="7678" max="7678" width="11.42578125" style="645" customWidth="1"/>
    <col min="7679" max="7679" width="9.140625" style="645" customWidth="1"/>
    <col min="7680" max="7680" width="12" style="645"/>
    <col min="7681" max="7681" width="22.7109375" style="645" customWidth="1"/>
    <col min="7682" max="7682" width="13.5703125" style="645" customWidth="1"/>
    <col min="7683" max="7683" width="12.5703125" style="645" customWidth="1"/>
    <col min="7684" max="7684" width="11.140625" style="645" customWidth="1"/>
    <col min="7685" max="7685" width="13" style="645" customWidth="1"/>
    <col min="7686" max="7686" width="13.85546875" style="645" customWidth="1"/>
    <col min="7687" max="7920" width="9.140625" style="645" customWidth="1"/>
    <col min="7921" max="7921" width="17.7109375" style="645" customWidth="1"/>
    <col min="7922" max="7922" width="9.85546875" style="645" customWidth="1"/>
    <col min="7923" max="7923" width="10" style="645" customWidth="1"/>
    <col min="7924" max="7924" width="12.140625" style="645" customWidth="1"/>
    <col min="7925" max="7925" width="13.140625" style="645" customWidth="1"/>
    <col min="7926" max="7926" width="9.140625" style="645" customWidth="1"/>
    <col min="7927" max="7927" width="9.85546875" style="645" customWidth="1"/>
    <col min="7928" max="7928" width="11.42578125" style="645" customWidth="1"/>
    <col min="7929" max="7930" width="9.140625" style="645" customWidth="1"/>
    <col min="7931" max="7931" width="10.42578125" style="645" customWidth="1"/>
    <col min="7932" max="7932" width="7.85546875" style="645" customWidth="1"/>
    <col min="7933" max="7933" width="9.140625" style="645" customWidth="1"/>
    <col min="7934" max="7934" width="11.42578125" style="645" customWidth="1"/>
    <col min="7935" max="7935" width="9.140625" style="645" customWidth="1"/>
    <col min="7936" max="7936" width="12" style="645"/>
    <col min="7937" max="7937" width="22.7109375" style="645" customWidth="1"/>
    <col min="7938" max="7938" width="13.5703125" style="645" customWidth="1"/>
    <col min="7939" max="7939" width="12.5703125" style="645" customWidth="1"/>
    <col min="7940" max="7940" width="11.140625" style="645" customWidth="1"/>
    <col min="7941" max="7941" width="13" style="645" customWidth="1"/>
    <col min="7942" max="7942" width="13.85546875" style="645" customWidth="1"/>
    <col min="7943" max="8176" width="9.140625" style="645" customWidth="1"/>
    <col min="8177" max="8177" width="17.7109375" style="645" customWidth="1"/>
    <col min="8178" max="8178" width="9.85546875" style="645" customWidth="1"/>
    <col min="8179" max="8179" width="10" style="645" customWidth="1"/>
    <col min="8180" max="8180" width="12.140625" style="645" customWidth="1"/>
    <col min="8181" max="8181" width="13.140625" style="645" customWidth="1"/>
    <col min="8182" max="8182" width="9.140625" style="645" customWidth="1"/>
    <col min="8183" max="8183" width="9.85546875" style="645" customWidth="1"/>
    <col min="8184" max="8184" width="11.42578125" style="645" customWidth="1"/>
    <col min="8185" max="8186" width="9.140625" style="645" customWidth="1"/>
    <col min="8187" max="8187" width="10.42578125" style="645" customWidth="1"/>
    <col min="8188" max="8188" width="7.85546875" style="645" customWidth="1"/>
    <col min="8189" max="8189" width="9.140625" style="645" customWidth="1"/>
    <col min="8190" max="8190" width="11.42578125" style="645" customWidth="1"/>
    <col min="8191" max="8191" width="9.140625" style="645" customWidth="1"/>
    <col min="8192" max="8192" width="12" style="645"/>
    <col min="8193" max="8193" width="22.7109375" style="645" customWidth="1"/>
    <col min="8194" max="8194" width="13.5703125" style="645" customWidth="1"/>
    <col min="8195" max="8195" width="12.5703125" style="645" customWidth="1"/>
    <col min="8196" max="8196" width="11.140625" style="645" customWidth="1"/>
    <col min="8197" max="8197" width="13" style="645" customWidth="1"/>
    <col min="8198" max="8198" width="13.85546875" style="645" customWidth="1"/>
    <col min="8199" max="8432" width="9.140625" style="645" customWidth="1"/>
    <col min="8433" max="8433" width="17.7109375" style="645" customWidth="1"/>
    <col min="8434" max="8434" width="9.85546875" style="645" customWidth="1"/>
    <col min="8435" max="8435" width="10" style="645" customWidth="1"/>
    <col min="8436" max="8436" width="12.140625" style="645" customWidth="1"/>
    <col min="8437" max="8437" width="13.140625" style="645" customWidth="1"/>
    <col min="8438" max="8438" width="9.140625" style="645" customWidth="1"/>
    <col min="8439" max="8439" width="9.85546875" style="645" customWidth="1"/>
    <col min="8440" max="8440" width="11.42578125" style="645" customWidth="1"/>
    <col min="8441" max="8442" width="9.140625" style="645" customWidth="1"/>
    <col min="8443" max="8443" width="10.42578125" style="645" customWidth="1"/>
    <col min="8444" max="8444" width="7.85546875" style="645" customWidth="1"/>
    <col min="8445" max="8445" width="9.140625" style="645" customWidth="1"/>
    <col min="8446" max="8446" width="11.42578125" style="645" customWidth="1"/>
    <col min="8447" max="8447" width="9.140625" style="645" customWidth="1"/>
    <col min="8448" max="8448" width="12" style="645"/>
    <col min="8449" max="8449" width="22.7109375" style="645" customWidth="1"/>
    <col min="8450" max="8450" width="13.5703125" style="645" customWidth="1"/>
    <col min="8451" max="8451" width="12.5703125" style="645" customWidth="1"/>
    <col min="8452" max="8452" width="11.140625" style="645" customWidth="1"/>
    <col min="8453" max="8453" width="13" style="645" customWidth="1"/>
    <col min="8454" max="8454" width="13.85546875" style="645" customWidth="1"/>
    <col min="8455" max="8688" width="9.140625" style="645" customWidth="1"/>
    <col min="8689" max="8689" width="17.7109375" style="645" customWidth="1"/>
    <col min="8690" max="8690" width="9.85546875" style="645" customWidth="1"/>
    <col min="8691" max="8691" width="10" style="645" customWidth="1"/>
    <col min="8692" max="8692" width="12.140625" style="645" customWidth="1"/>
    <col min="8693" max="8693" width="13.140625" style="645" customWidth="1"/>
    <col min="8694" max="8694" width="9.140625" style="645" customWidth="1"/>
    <col min="8695" max="8695" width="9.85546875" style="645" customWidth="1"/>
    <col min="8696" max="8696" width="11.42578125" style="645" customWidth="1"/>
    <col min="8697" max="8698" width="9.140625" style="645" customWidth="1"/>
    <col min="8699" max="8699" width="10.42578125" style="645" customWidth="1"/>
    <col min="8700" max="8700" width="7.85546875" style="645" customWidth="1"/>
    <col min="8701" max="8701" width="9.140625" style="645" customWidth="1"/>
    <col min="8702" max="8702" width="11.42578125" style="645" customWidth="1"/>
    <col min="8703" max="8703" width="9.140625" style="645" customWidth="1"/>
    <col min="8704" max="8704" width="12" style="645"/>
    <col min="8705" max="8705" width="22.7109375" style="645" customWidth="1"/>
    <col min="8706" max="8706" width="13.5703125" style="645" customWidth="1"/>
    <col min="8707" max="8707" width="12.5703125" style="645" customWidth="1"/>
    <col min="8708" max="8708" width="11.140625" style="645" customWidth="1"/>
    <col min="8709" max="8709" width="13" style="645" customWidth="1"/>
    <col min="8710" max="8710" width="13.85546875" style="645" customWidth="1"/>
    <col min="8711" max="8944" width="9.140625" style="645" customWidth="1"/>
    <col min="8945" max="8945" width="17.7109375" style="645" customWidth="1"/>
    <col min="8946" max="8946" width="9.85546875" style="645" customWidth="1"/>
    <col min="8947" max="8947" width="10" style="645" customWidth="1"/>
    <col min="8948" max="8948" width="12.140625" style="645" customWidth="1"/>
    <col min="8949" max="8949" width="13.140625" style="645" customWidth="1"/>
    <col min="8950" max="8950" width="9.140625" style="645" customWidth="1"/>
    <col min="8951" max="8951" width="9.85546875" style="645" customWidth="1"/>
    <col min="8952" max="8952" width="11.42578125" style="645" customWidth="1"/>
    <col min="8953" max="8954" width="9.140625" style="645" customWidth="1"/>
    <col min="8955" max="8955" width="10.42578125" style="645" customWidth="1"/>
    <col min="8956" max="8956" width="7.85546875" style="645" customWidth="1"/>
    <col min="8957" max="8957" width="9.140625" style="645" customWidth="1"/>
    <col min="8958" max="8958" width="11.42578125" style="645" customWidth="1"/>
    <col min="8959" max="8959" width="9.140625" style="645" customWidth="1"/>
    <col min="8960" max="8960" width="12" style="645"/>
    <col min="8961" max="8961" width="22.7109375" style="645" customWidth="1"/>
    <col min="8962" max="8962" width="13.5703125" style="645" customWidth="1"/>
    <col min="8963" max="8963" width="12.5703125" style="645" customWidth="1"/>
    <col min="8964" max="8964" width="11.140625" style="645" customWidth="1"/>
    <col min="8965" max="8965" width="13" style="645" customWidth="1"/>
    <col min="8966" max="8966" width="13.85546875" style="645" customWidth="1"/>
    <col min="8967" max="9200" width="9.140625" style="645" customWidth="1"/>
    <col min="9201" max="9201" width="17.7109375" style="645" customWidth="1"/>
    <col min="9202" max="9202" width="9.85546875" style="645" customWidth="1"/>
    <col min="9203" max="9203" width="10" style="645" customWidth="1"/>
    <col min="9204" max="9204" width="12.140625" style="645" customWidth="1"/>
    <col min="9205" max="9205" width="13.140625" style="645" customWidth="1"/>
    <col min="9206" max="9206" width="9.140625" style="645" customWidth="1"/>
    <col min="9207" max="9207" width="9.85546875" style="645" customWidth="1"/>
    <col min="9208" max="9208" width="11.42578125" style="645" customWidth="1"/>
    <col min="9209" max="9210" width="9.140625" style="645" customWidth="1"/>
    <col min="9211" max="9211" width="10.42578125" style="645" customWidth="1"/>
    <col min="9212" max="9212" width="7.85546875" style="645" customWidth="1"/>
    <col min="9213" max="9213" width="9.140625" style="645" customWidth="1"/>
    <col min="9214" max="9214" width="11.42578125" style="645" customWidth="1"/>
    <col min="9215" max="9215" width="9.140625" style="645" customWidth="1"/>
    <col min="9216" max="9216" width="12" style="645"/>
    <col min="9217" max="9217" width="22.7109375" style="645" customWidth="1"/>
    <col min="9218" max="9218" width="13.5703125" style="645" customWidth="1"/>
    <col min="9219" max="9219" width="12.5703125" style="645" customWidth="1"/>
    <col min="9220" max="9220" width="11.140625" style="645" customWidth="1"/>
    <col min="9221" max="9221" width="13" style="645" customWidth="1"/>
    <col min="9222" max="9222" width="13.85546875" style="645" customWidth="1"/>
    <col min="9223" max="9456" width="9.140625" style="645" customWidth="1"/>
    <col min="9457" max="9457" width="17.7109375" style="645" customWidth="1"/>
    <col min="9458" max="9458" width="9.85546875" style="645" customWidth="1"/>
    <col min="9459" max="9459" width="10" style="645" customWidth="1"/>
    <col min="9460" max="9460" width="12.140625" style="645" customWidth="1"/>
    <col min="9461" max="9461" width="13.140625" style="645" customWidth="1"/>
    <col min="9462" max="9462" width="9.140625" style="645" customWidth="1"/>
    <col min="9463" max="9463" width="9.85546875" style="645" customWidth="1"/>
    <col min="9464" max="9464" width="11.42578125" style="645" customWidth="1"/>
    <col min="9465" max="9466" width="9.140625" style="645" customWidth="1"/>
    <col min="9467" max="9467" width="10.42578125" style="645" customWidth="1"/>
    <col min="9468" max="9468" width="7.85546875" style="645" customWidth="1"/>
    <col min="9469" max="9469" width="9.140625" style="645" customWidth="1"/>
    <col min="9470" max="9470" width="11.42578125" style="645" customWidth="1"/>
    <col min="9471" max="9471" width="9.140625" style="645" customWidth="1"/>
    <col min="9472" max="9472" width="12" style="645"/>
    <col min="9473" max="9473" width="22.7109375" style="645" customWidth="1"/>
    <col min="9474" max="9474" width="13.5703125" style="645" customWidth="1"/>
    <col min="9475" max="9475" width="12.5703125" style="645" customWidth="1"/>
    <col min="9476" max="9476" width="11.140625" style="645" customWidth="1"/>
    <col min="9477" max="9477" width="13" style="645" customWidth="1"/>
    <col min="9478" max="9478" width="13.85546875" style="645" customWidth="1"/>
    <col min="9479" max="9712" width="9.140625" style="645" customWidth="1"/>
    <col min="9713" max="9713" width="17.7109375" style="645" customWidth="1"/>
    <col min="9714" max="9714" width="9.85546875" style="645" customWidth="1"/>
    <col min="9715" max="9715" width="10" style="645" customWidth="1"/>
    <col min="9716" max="9716" width="12.140625" style="645" customWidth="1"/>
    <col min="9717" max="9717" width="13.140625" style="645" customWidth="1"/>
    <col min="9718" max="9718" width="9.140625" style="645" customWidth="1"/>
    <col min="9719" max="9719" width="9.85546875" style="645" customWidth="1"/>
    <col min="9720" max="9720" width="11.42578125" style="645" customWidth="1"/>
    <col min="9721" max="9722" width="9.140625" style="645" customWidth="1"/>
    <col min="9723" max="9723" width="10.42578125" style="645" customWidth="1"/>
    <col min="9724" max="9724" width="7.85546875" style="645" customWidth="1"/>
    <col min="9725" max="9725" width="9.140625" style="645" customWidth="1"/>
    <col min="9726" max="9726" width="11.42578125" style="645" customWidth="1"/>
    <col min="9727" max="9727" width="9.140625" style="645" customWidth="1"/>
    <col min="9728" max="9728" width="12" style="645"/>
    <col min="9729" max="9729" width="22.7109375" style="645" customWidth="1"/>
    <col min="9730" max="9730" width="13.5703125" style="645" customWidth="1"/>
    <col min="9731" max="9731" width="12.5703125" style="645" customWidth="1"/>
    <col min="9732" max="9732" width="11.140625" style="645" customWidth="1"/>
    <col min="9733" max="9733" width="13" style="645" customWidth="1"/>
    <col min="9734" max="9734" width="13.85546875" style="645" customWidth="1"/>
    <col min="9735" max="9968" width="9.140625" style="645" customWidth="1"/>
    <col min="9969" max="9969" width="17.7109375" style="645" customWidth="1"/>
    <col min="9970" max="9970" width="9.85546875" style="645" customWidth="1"/>
    <col min="9971" max="9971" width="10" style="645" customWidth="1"/>
    <col min="9972" max="9972" width="12.140625" style="645" customWidth="1"/>
    <col min="9973" max="9973" width="13.140625" style="645" customWidth="1"/>
    <col min="9974" max="9974" width="9.140625" style="645" customWidth="1"/>
    <col min="9975" max="9975" width="9.85546875" style="645" customWidth="1"/>
    <col min="9976" max="9976" width="11.42578125" style="645" customWidth="1"/>
    <col min="9977" max="9978" width="9.140625" style="645" customWidth="1"/>
    <col min="9979" max="9979" width="10.42578125" style="645" customWidth="1"/>
    <col min="9980" max="9980" width="7.85546875" style="645" customWidth="1"/>
    <col min="9981" max="9981" width="9.140625" style="645" customWidth="1"/>
    <col min="9982" max="9982" width="11.42578125" style="645" customWidth="1"/>
    <col min="9983" max="9983" width="9.140625" style="645" customWidth="1"/>
    <col min="9984" max="9984" width="12" style="645"/>
    <col min="9985" max="9985" width="22.7109375" style="645" customWidth="1"/>
    <col min="9986" max="9986" width="13.5703125" style="645" customWidth="1"/>
    <col min="9987" max="9987" width="12.5703125" style="645" customWidth="1"/>
    <col min="9988" max="9988" width="11.140625" style="645" customWidth="1"/>
    <col min="9989" max="9989" width="13" style="645" customWidth="1"/>
    <col min="9990" max="9990" width="13.85546875" style="645" customWidth="1"/>
    <col min="9991" max="10224" width="9.140625" style="645" customWidth="1"/>
    <col min="10225" max="10225" width="17.7109375" style="645" customWidth="1"/>
    <col min="10226" max="10226" width="9.85546875" style="645" customWidth="1"/>
    <col min="10227" max="10227" width="10" style="645" customWidth="1"/>
    <col min="10228" max="10228" width="12.140625" style="645" customWidth="1"/>
    <col min="10229" max="10229" width="13.140625" style="645" customWidth="1"/>
    <col min="10230" max="10230" width="9.140625" style="645" customWidth="1"/>
    <col min="10231" max="10231" width="9.85546875" style="645" customWidth="1"/>
    <col min="10232" max="10232" width="11.42578125" style="645" customWidth="1"/>
    <col min="10233" max="10234" width="9.140625" style="645" customWidth="1"/>
    <col min="10235" max="10235" width="10.42578125" style="645" customWidth="1"/>
    <col min="10236" max="10236" width="7.85546875" style="645" customWidth="1"/>
    <col min="10237" max="10237" width="9.140625" style="645" customWidth="1"/>
    <col min="10238" max="10238" width="11.42578125" style="645" customWidth="1"/>
    <col min="10239" max="10239" width="9.140625" style="645" customWidth="1"/>
    <col min="10240" max="10240" width="12" style="645"/>
    <col min="10241" max="10241" width="22.7109375" style="645" customWidth="1"/>
    <col min="10242" max="10242" width="13.5703125" style="645" customWidth="1"/>
    <col min="10243" max="10243" width="12.5703125" style="645" customWidth="1"/>
    <col min="10244" max="10244" width="11.140625" style="645" customWidth="1"/>
    <col min="10245" max="10245" width="13" style="645" customWidth="1"/>
    <col min="10246" max="10246" width="13.85546875" style="645" customWidth="1"/>
    <col min="10247" max="10480" width="9.140625" style="645" customWidth="1"/>
    <col min="10481" max="10481" width="17.7109375" style="645" customWidth="1"/>
    <col min="10482" max="10482" width="9.85546875" style="645" customWidth="1"/>
    <col min="10483" max="10483" width="10" style="645" customWidth="1"/>
    <col min="10484" max="10484" width="12.140625" style="645" customWidth="1"/>
    <col min="10485" max="10485" width="13.140625" style="645" customWidth="1"/>
    <col min="10486" max="10486" width="9.140625" style="645" customWidth="1"/>
    <col min="10487" max="10487" width="9.85546875" style="645" customWidth="1"/>
    <col min="10488" max="10488" width="11.42578125" style="645" customWidth="1"/>
    <col min="10489" max="10490" width="9.140625" style="645" customWidth="1"/>
    <col min="10491" max="10491" width="10.42578125" style="645" customWidth="1"/>
    <col min="10492" max="10492" width="7.85546875" style="645" customWidth="1"/>
    <col min="10493" max="10493" width="9.140625" style="645" customWidth="1"/>
    <col min="10494" max="10494" width="11.42578125" style="645" customWidth="1"/>
    <col min="10495" max="10495" width="9.140625" style="645" customWidth="1"/>
    <col min="10496" max="10496" width="12" style="645"/>
    <col min="10497" max="10497" width="22.7109375" style="645" customWidth="1"/>
    <col min="10498" max="10498" width="13.5703125" style="645" customWidth="1"/>
    <col min="10499" max="10499" width="12.5703125" style="645" customWidth="1"/>
    <col min="10500" max="10500" width="11.140625" style="645" customWidth="1"/>
    <col min="10501" max="10501" width="13" style="645" customWidth="1"/>
    <col min="10502" max="10502" width="13.85546875" style="645" customWidth="1"/>
    <col min="10503" max="10736" width="9.140625" style="645" customWidth="1"/>
    <col min="10737" max="10737" width="17.7109375" style="645" customWidth="1"/>
    <col min="10738" max="10738" width="9.85546875" style="645" customWidth="1"/>
    <col min="10739" max="10739" width="10" style="645" customWidth="1"/>
    <col min="10740" max="10740" width="12.140625" style="645" customWidth="1"/>
    <col min="10741" max="10741" width="13.140625" style="645" customWidth="1"/>
    <col min="10742" max="10742" width="9.140625" style="645" customWidth="1"/>
    <col min="10743" max="10743" width="9.85546875" style="645" customWidth="1"/>
    <col min="10744" max="10744" width="11.42578125" style="645" customWidth="1"/>
    <col min="10745" max="10746" width="9.140625" style="645" customWidth="1"/>
    <col min="10747" max="10747" width="10.42578125" style="645" customWidth="1"/>
    <col min="10748" max="10748" width="7.85546875" style="645" customWidth="1"/>
    <col min="10749" max="10749" width="9.140625" style="645" customWidth="1"/>
    <col min="10750" max="10750" width="11.42578125" style="645" customWidth="1"/>
    <col min="10751" max="10751" width="9.140625" style="645" customWidth="1"/>
    <col min="10752" max="10752" width="12" style="645"/>
    <col min="10753" max="10753" width="22.7109375" style="645" customWidth="1"/>
    <col min="10754" max="10754" width="13.5703125" style="645" customWidth="1"/>
    <col min="10755" max="10755" width="12.5703125" style="645" customWidth="1"/>
    <col min="10756" max="10756" width="11.140625" style="645" customWidth="1"/>
    <col min="10757" max="10757" width="13" style="645" customWidth="1"/>
    <col min="10758" max="10758" width="13.85546875" style="645" customWidth="1"/>
    <col min="10759" max="10992" width="9.140625" style="645" customWidth="1"/>
    <col min="10993" max="10993" width="17.7109375" style="645" customWidth="1"/>
    <col min="10994" max="10994" width="9.85546875" style="645" customWidth="1"/>
    <col min="10995" max="10995" width="10" style="645" customWidth="1"/>
    <col min="10996" max="10996" width="12.140625" style="645" customWidth="1"/>
    <col min="10997" max="10997" width="13.140625" style="645" customWidth="1"/>
    <col min="10998" max="10998" width="9.140625" style="645" customWidth="1"/>
    <col min="10999" max="10999" width="9.85546875" style="645" customWidth="1"/>
    <col min="11000" max="11000" width="11.42578125" style="645" customWidth="1"/>
    <col min="11001" max="11002" width="9.140625" style="645" customWidth="1"/>
    <col min="11003" max="11003" width="10.42578125" style="645" customWidth="1"/>
    <col min="11004" max="11004" width="7.85546875" style="645" customWidth="1"/>
    <col min="11005" max="11005" width="9.140625" style="645" customWidth="1"/>
    <col min="11006" max="11006" width="11.42578125" style="645" customWidth="1"/>
    <col min="11007" max="11007" width="9.140625" style="645" customWidth="1"/>
    <col min="11008" max="11008" width="12" style="645"/>
    <col min="11009" max="11009" width="22.7109375" style="645" customWidth="1"/>
    <col min="11010" max="11010" width="13.5703125" style="645" customWidth="1"/>
    <col min="11011" max="11011" width="12.5703125" style="645" customWidth="1"/>
    <col min="11012" max="11012" width="11.140625" style="645" customWidth="1"/>
    <col min="11013" max="11013" width="13" style="645" customWidth="1"/>
    <col min="11014" max="11014" width="13.85546875" style="645" customWidth="1"/>
    <col min="11015" max="11248" width="9.140625" style="645" customWidth="1"/>
    <col min="11249" max="11249" width="17.7109375" style="645" customWidth="1"/>
    <col min="11250" max="11250" width="9.85546875" style="645" customWidth="1"/>
    <col min="11251" max="11251" width="10" style="645" customWidth="1"/>
    <col min="11252" max="11252" width="12.140625" style="645" customWidth="1"/>
    <col min="11253" max="11253" width="13.140625" style="645" customWidth="1"/>
    <col min="11254" max="11254" width="9.140625" style="645" customWidth="1"/>
    <col min="11255" max="11255" width="9.85546875" style="645" customWidth="1"/>
    <col min="11256" max="11256" width="11.42578125" style="645" customWidth="1"/>
    <col min="11257" max="11258" width="9.140625" style="645" customWidth="1"/>
    <col min="11259" max="11259" width="10.42578125" style="645" customWidth="1"/>
    <col min="11260" max="11260" width="7.85546875" style="645" customWidth="1"/>
    <col min="11261" max="11261" width="9.140625" style="645" customWidth="1"/>
    <col min="11262" max="11262" width="11.42578125" style="645" customWidth="1"/>
    <col min="11263" max="11263" width="9.140625" style="645" customWidth="1"/>
    <col min="11264" max="11264" width="12" style="645"/>
    <col min="11265" max="11265" width="22.7109375" style="645" customWidth="1"/>
    <col min="11266" max="11266" width="13.5703125" style="645" customWidth="1"/>
    <col min="11267" max="11267" width="12.5703125" style="645" customWidth="1"/>
    <col min="11268" max="11268" width="11.140625" style="645" customWidth="1"/>
    <col min="11269" max="11269" width="13" style="645" customWidth="1"/>
    <col min="11270" max="11270" width="13.85546875" style="645" customWidth="1"/>
    <col min="11271" max="11504" width="9.140625" style="645" customWidth="1"/>
    <col min="11505" max="11505" width="17.7109375" style="645" customWidth="1"/>
    <col min="11506" max="11506" width="9.85546875" style="645" customWidth="1"/>
    <col min="11507" max="11507" width="10" style="645" customWidth="1"/>
    <col min="11508" max="11508" width="12.140625" style="645" customWidth="1"/>
    <col min="11509" max="11509" width="13.140625" style="645" customWidth="1"/>
    <col min="11510" max="11510" width="9.140625" style="645" customWidth="1"/>
    <col min="11511" max="11511" width="9.85546875" style="645" customWidth="1"/>
    <col min="11512" max="11512" width="11.42578125" style="645" customWidth="1"/>
    <col min="11513" max="11514" width="9.140625" style="645" customWidth="1"/>
    <col min="11515" max="11515" width="10.42578125" style="645" customWidth="1"/>
    <col min="11516" max="11516" width="7.85546875" style="645" customWidth="1"/>
    <col min="11517" max="11517" width="9.140625" style="645" customWidth="1"/>
    <col min="11518" max="11518" width="11.42578125" style="645" customWidth="1"/>
    <col min="11519" max="11519" width="9.140625" style="645" customWidth="1"/>
    <col min="11520" max="11520" width="12" style="645"/>
    <col min="11521" max="11521" width="22.7109375" style="645" customWidth="1"/>
    <col min="11522" max="11522" width="13.5703125" style="645" customWidth="1"/>
    <col min="11523" max="11523" width="12.5703125" style="645" customWidth="1"/>
    <col min="11524" max="11524" width="11.140625" style="645" customWidth="1"/>
    <col min="11525" max="11525" width="13" style="645" customWidth="1"/>
    <col min="11526" max="11526" width="13.85546875" style="645" customWidth="1"/>
    <col min="11527" max="11760" width="9.140625" style="645" customWidth="1"/>
    <col min="11761" max="11761" width="17.7109375" style="645" customWidth="1"/>
    <col min="11762" max="11762" width="9.85546875" style="645" customWidth="1"/>
    <col min="11763" max="11763" width="10" style="645" customWidth="1"/>
    <col min="11764" max="11764" width="12.140625" style="645" customWidth="1"/>
    <col min="11765" max="11765" width="13.140625" style="645" customWidth="1"/>
    <col min="11766" max="11766" width="9.140625" style="645" customWidth="1"/>
    <col min="11767" max="11767" width="9.85546875" style="645" customWidth="1"/>
    <col min="11768" max="11768" width="11.42578125" style="645" customWidth="1"/>
    <col min="11769" max="11770" width="9.140625" style="645" customWidth="1"/>
    <col min="11771" max="11771" width="10.42578125" style="645" customWidth="1"/>
    <col min="11772" max="11772" width="7.85546875" style="645" customWidth="1"/>
    <col min="11773" max="11773" width="9.140625" style="645" customWidth="1"/>
    <col min="11774" max="11774" width="11.42578125" style="645" customWidth="1"/>
    <col min="11775" max="11775" width="9.140625" style="645" customWidth="1"/>
    <col min="11776" max="11776" width="12" style="645"/>
    <col min="11777" max="11777" width="22.7109375" style="645" customWidth="1"/>
    <col min="11778" max="11778" width="13.5703125" style="645" customWidth="1"/>
    <col min="11779" max="11779" width="12.5703125" style="645" customWidth="1"/>
    <col min="11780" max="11780" width="11.140625" style="645" customWidth="1"/>
    <col min="11781" max="11781" width="13" style="645" customWidth="1"/>
    <col min="11782" max="11782" width="13.85546875" style="645" customWidth="1"/>
    <col min="11783" max="12016" width="9.140625" style="645" customWidth="1"/>
    <col min="12017" max="12017" width="17.7109375" style="645" customWidth="1"/>
    <col min="12018" max="12018" width="9.85546875" style="645" customWidth="1"/>
    <col min="12019" max="12019" width="10" style="645" customWidth="1"/>
    <col min="12020" max="12020" width="12.140625" style="645" customWidth="1"/>
    <col min="12021" max="12021" width="13.140625" style="645" customWidth="1"/>
    <col min="12022" max="12022" width="9.140625" style="645" customWidth="1"/>
    <col min="12023" max="12023" width="9.85546875" style="645" customWidth="1"/>
    <col min="12024" max="12024" width="11.42578125" style="645" customWidth="1"/>
    <col min="12025" max="12026" width="9.140625" style="645" customWidth="1"/>
    <col min="12027" max="12027" width="10.42578125" style="645" customWidth="1"/>
    <col min="12028" max="12028" width="7.85546875" style="645" customWidth="1"/>
    <col min="12029" max="12029" width="9.140625" style="645" customWidth="1"/>
    <col min="12030" max="12030" width="11.42578125" style="645" customWidth="1"/>
    <col min="12031" max="12031" width="9.140625" style="645" customWidth="1"/>
    <col min="12032" max="12032" width="12" style="645"/>
    <col min="12033" max="12033" width="22.7109375" style="645" customWidth="1"/>
    <col min="12034" max="12034" width="13.5703125" style="645" customWidth="1"/>
    <col min="12035" max="12035" width="12.5703125" style="645" customWidth="1"/>
    <col min="12036" max="12036" width="11.140625" style="645" customWidth="1"/>
    <col min="12037" max="12037" width="13" style="645" customWidth="1"/>
    <col min="12038" max="12038" width="13.85546875" style="645" customWidth="1"/>
    <col min="12039" max="12272" width="9.140625" style="645" customWidth="1"/>
    <col min="12273" max="12273" width="17.7109375" style="645" customWidth="1"/>
    <col min="12274" max="12274" width="9.85546875" style="645" customWidth="1"/>
    <col min="12275" max="12275" width="10" style="645" customWidth="1"/>
    <col min="12276" max="12276" width="12.140625" style="645" customWidth="1"/>
    <col min="12277" max="12277" width="13.140625" style="645" customWidth="1"/>
    <col min="12278" max="12278" width="9.140625" style="645" customWidth="1"/>
    <col min="12279" max="12279" width="9.85546875" style="645" customWidth="1"/>
    <col min="12280" max="12280" width="11.42578125" style="645" customWidth="1"/>
    <col min="12281" max="12282" width="9.140625" style="645" customWidth="1"/>
    <col min="12283" max="12283" width="10.42578125" style="645" customWidth="1"/>
    <col min="12284" max="12284" width="7.85546875" style="645" customWidth="1"/>
    <col min="12285" max="12285" width="9.140625" style="645" customWidth="1"/>
    <col min="12286" max="12286" width="11.42578125" style="645" customWidth="1"/>
    <col min="12287" max="12287" width="9.140625" style="645" customWidth="1"/>
    <col min="12288" max="12288" width="12" style="645"/>
    <col min="12289" max="12289" width="22.7109375" style="645" customWidth="1"/>
    <col min="12290" max="12290" width="13.5703125" style="645" customWidth="1"/>
    <col min="12291" max="12291" width="12.5703125" style="645" customWidth="1"/>
    <col min="12292" max="12292" width="11.140625" style="645" customWidth="1"/>
    <col min="12293" max="12293" width="13" style="645" customWidth="1"/>
    <col min="12294" max="12294" width="13.85546875" style="645" customWidth="1"/>
    <col min="12295" max="12528" width="9.140625" style="645" customWidth="1"/>
    <col min="12529" max="12529" width="17.7109375" style="645" customWidth="1"/>
    <col min="12530" max="12530" width="9.85546875" style="645" customWidth="1"/>
    <col min="12531" max="12531" width="10" style="645" customWidth="1"/>
    <col min="12532" max="12532" width="12.140625" style="645" customWidth="1"/>
    <col min="12533" max="12533" width="13.140625" style="645" customWidth="1"/>
    <col min="12534" max="12534" width="9.140625" style="645" customWidth="1"/>
    <col min="12535" max="12535" width="9.85546875" style="645" customWidth="1"/>
    <col min="12536" max="12536" width="11.42578125" style="645" customWidth="1"/>
    <col min="12537" max="12538" width="9.140625" style="645" customWidth="1"/>
    <col min="12539" max="12539" width="10.42578125" style="645" customWidth="1"/>
    <col min="12540" max="12540" width="7.85546875" style="645" customWidth="1"/>
    <col min="12541" max="12541" width="9.140625" style="645" customWidth="1"/>
    <col min="12542" max="12542" width="11.42578125" style="645" customWidth="1"/>
    <col min="12543" max="12543" width="9.140625" style="645" customWidth="1"/>
    <col min="12544" max="12544" width="12" style="645"/>
    <col min="12545" max="12545" width="22.7109375" style="645" customWidth="1"/>
    <col min="12546" max="12546" width="13.5703125" style="645" customWidth="1"/>
    <col min="12547" max="12547" width="12.5703125" style="645" customWidth="1"/>
    <col min="12548" max="12548" width="11.140625" style="645" customWidth="1"/>
    <col min="12549" max="12549" width="13" style="645" customWidth="1"/>
    <col min="12550" max="12550" width="13.85546875" style="645" customWidth="1"/>
    <col min="12551" max="12784" width="9.140625" style="645" customWidth="1"/>
    <col min="12785" max="12785" width="17.7109375" style="645" customWidth="1"/>
    <col min="12786" max="12786" width="9.85546875" style="645" customWidth="1"/>
    <col min="12787" max="12787" width="10" style="645" customWidth="1"/>
    <col min="12788" max="12788" width="12.140625" style="645" customWidth="1"/>
    <col min="12789" max="12789" width="13.140625" style="645" customWidth="1"/>
    <col min="12790" max="12790" width="9.140625" style="645" customWidth="1"/>
    <col min="12791" max="12791" width="9.85546875" style="645" customWidth="1"/>
    <col min="12792" max="12792" width="11.42578125" style="645" customWidth="1"/>
    <col min="12793" max="12794" width="9.140625" style="645" customWidth="1"/>
    <col min="12795" max="12795" width="10.42578125" style="645" customWidth="1"/>
    <col min="12796" max="12796" width="7.85546875" style="645" customWidth="1"/>
    <col min="12797" max="12797" width="9.140625" style="645" customWidth="1"/>
    <col min="12798" max="12798" width="11.42578125" style="645" customWidth="1"/>
    <col min="12799" max="12799" width="9.140625" style="645" customWidth="1"/>
    <col min="12800" max="12800" width="12" style="645"/>
    <col min="12801" max="12801" width="22.7109375" style="645" customWidth="1"/>
    <col min="12802" max="12802" width="13.5703125" style="645" customWidth="1"/>
    <col min="12803" max="12803" width="12.5703125" style="645" customWidth="1"/>
    <col min="12804" max="12804" width="11.140625" style="645" customWidth="1"/>
    <col min="12805" max="12805" width="13" style="645" customWidth="1"/>
    <col min="12806" max="12806" width="13.85546875" style="645" customWidth="1"/>
    <col min="12807" max="13040" width="9.140625" style="645" customWidth="1"/>
    <col min="13041" max="13041" width="17.7109375" style="645" customWidth="1"/>
    <col min="13042" max="13042" width="9.85546875" style="645" customWidth="1"/>
    <col min="13043" max="13043" width="10" style="645" customWidth="1"/>
    <col min="13044" max="13044" width="12.140625" style="645" customWidth="1"/>
    <col min="13045" max="13045" width="13.140625" style="645" customWidth="1"/>
    <col min="13046" max="13046" width="9.140625" style="645" customWidth="1"/>
    <col min="13047" max="13047" width="9.85546875" style="645" customWidth="1"/>
    <col min="13048" max="13048" width="11.42578125" style="645" customWidth="1"/>
    <col min="13049" max="13050" width="9.140625" style="645" customWidth="1"/>
    <col min="13051" max="13051" width="10.42578125" style="645" customWidth="1"/>
    <col min="13052" max="13052" width="7.85546875" style="645" customWidth="1"/>
    <col min="13053" max="13053" width="9.140625" style="645" customWidth="1"/>
    <col min="13054" max="13054" width="11.42578125" style="645" customWidth="1"/>
    <col min="13055" max="13055" width="9.140625" style="645" customWidth="1"/>
    <col min="13056" max="13056" width="12" style="645"/>
    <col min="13057" max="13057" width="22.7109375" style="645" customWidth="1"/>
    <col min="13058" max="13058" width="13.5703125" style="645" customWidth="1"/>
    <col min="13059" max="13059" width="12.5703125" style="645" customWidth="1"/>
    <col min="13060" max="13060" width="11.140625" style="645" customWidth="1"/>
    <col min="13061" max="13061" width="13" style="645" customWidth="1"/>
    <col min="13062" max="13062" width="13.85546875" style="645" customWidth="1"/>
    <col min="13063" max="13296" width="9.140625" style="645" customWidth="1"/>
    <col min="13297" max="13297" width="17.7109375" style="645" customWidth="1"/>
    <col min="13298" max="13298" width="9.85546875" style="645" customWidth="1"/>
    <col min="13299" max="13299" width="10" style="645" customWidth="1"/>
    <col min="13300" max="13300" width="12.140625" style="645" customWidth="1"/>
    <col min="13301" max="13301" width="13.140625" style="645" customWidth="1"/>
    <col min="13302" max="13302" width="9.140625" style="645" customWidth="1"/>
    <col min="13303" max="13303" width="9.85546875" style="645" customWidth="1"/>
    <col min="13304" max="13304" width="11.42578125" style="645" customWidth="1"/>
    <col min="13305" max="13306" width="9.140625" style="645" customWidth="1"/>
    <col min="13307" max="13307" width="10.42578125" style="645" customWidth="1"/>
    <col min="13308" max="13308" width="7.85546875" style="645" customWidth="1"/>
    <col min="13309" max="13309" width="9.140625" style="645" customWidth="1"/>
    <col min="13310" max="13310" width="11.42578125" style="645" customWidth="1"/>
    <col min="13311" max="13311" width="9.140625" style="645" customWidth="1"/>
    <col min="13312" max="13312" width="12" style="645"/>
    <col min="13313" max="13313" width="22.7109375" style="645" customWidth="1"/>
    <col min="13314" max="13314" width="13.5703125" style="645" customWidth="1"/>
    <col min="13315" max="13315" width="12.5703125" style="645" customWidth="1"/>
    <col min="13316" max="13316" width="11.140625" style="645" customWidth="1"/>
    <col min="13317" max="13317" width="13" style="645" customWidth="1"/>
    <col min="13318" max="13318" width="13.85546875" style="645" customWidth="1"/>
    <col min="13319" max="13552" width="9.140625" style="645" customWidth="1"/>
    <col min="13553" max="13553" width="17.7109375" style="645" customWidth="1"/>
    <col min="13554" max="13554" width="9.85546875" style="645" customWidth="1"/>
    <col min="13555" max="13555" width="10" style="645" customWidth="1"/>
    <col min="13556" max="13556" width="12.140625" style="645" customWidth="1"/>
    <col min="13557" max="13557" width="13.140625" style="645" customWidth="1"/>
    <col min="13558" max="13558" width="9.140625" style="645" customWidth="1"/>
    <col min="13559" max="13559" width="9.85546875" style="645" customWidth="1"/>
    <col min="13560" max="13560" width="11.42578125" style="645" customWidth="1"/>
    <col min="13561" max="13562" width="9.140625" style="645" customWidth="1"/>
    <col min="13563" max="13563" width="10.42578125" style="645" customWidth="1"/>
    <col min="13564" max="13564" width="7.85546875" style="645" customWidth="1"/>
    <col min="13565" max="13565" width="9.140625" style="645" customWidth="1"/>
    <col min="13566" max="13566" width="11.42578125" style="645" customWidth="1"/>
    <col min="13567" max="13567" width="9.140625" style="645" customWidth="1"/>
    <col min="13568" max="13568" width="12" style="645"/>
    <col min="13569" max="13569" width="22.7109375" style="645" customWidth="1"/>
    <col min="13570" max="13570" width="13.5703125" style="645" customWidth="1"/>
    <col min="13571" max="13571" width="12.5703125" style="645" customWidth="1"/>
    <col min="13572" max="13572" width="11.140625" style="645" customWidth="1"/>
    <col min="13573" max="13573" width="13" style="645" customWidth="1"/>
    <col min="13574" max="13574" width="13.85546875" style="645" customWidth="1"/>
    <col min="13575" max="13808" width="9.140625" style="645" customWidth="1"/>
    <col min="13809" max="13809" width="17.7109375" style="645" customWidth="1"/>
    <col min="13810" max="13810" width="9.85546875" style="645" customWidth="1"/>
    <col min="13811" max="13811" width="10" style="645" customWidth="1"/>
    <col min="13812" max="13812" width="12.140625" style="645" customWidth="1"/>
    <col min="13813" max="13813" width="13.140625" style="645" customWidth="1"/>
    <col min="13814" max="13814" width="9.140625" style="645" customWidth="1"/>
    <col min="13815" max="13815" width="9.85546875" style="645" customWidth="1"/>
    <col min="13816" max="13816" width="11.42578125" style="645" customWidth="1"/>
    <col min="13817" max="13818" width="9.140625" style="645" customWidth="1"/>
    <col min="13819" max="13819" width="10.42578125" style="645" customWidth="1"/>
    <col min="13820" max="13820" width="7.85546875" style="645" customWidth="1"/>
    <col min="13821" max="13821" width="9.140625" style="645" customWidth="1"/>
    <col min="13822" max="13822" width="11.42578125" style="645" customWidth="1"/>
    <col min="13823" max="13823" width="9.140625" style="645" customWidth="1"/>
    <col min="13824" max="13824" width="12" style="645"/>
    <col min="13825" max="13825" width="22.7109375" style="645" customWidth="1"/>
    <col min="13826" max="13826" width="13.5703125" style="645" customWidth="1"/>
    <col min="13827" max="13827" width="12.5703125" style="645" customWidth="1"/>
    <col min="13828" max="13828" width="11.140625" style="645" customWidth="1"/>
    <col min="13829" max="13829" width="13" style="645" customWidth="1"/>
    <col min="13830" max="13830" width="13.85546875" style="645" customWidth="1"/>
    <col min="13831" max="14064" width="9.140625" style="645" customWidth="1"/>
    <col min="14065" max="14065" width="17.7109375" style="645" customWidth="1"/>
    <col min="14066" max="14066" width="9.85546875" style="645" customWidth="1"/>
    <col min="14067" max="14067" width="10" style="645" customWidth="1"/>
    <col min="14068" max="14068" width="12.140625" style="645" customWidth="1"/>
    <col min="14069" max="14069" width="13.140625" style="645" customWidth="1"/>
    <col min="14070" max="14070" width="9.140625" style="645" customWidth="1"/>
    <col min="14071" max="14071" width="9.85546875" style="645" customWidth="1"/>
    <col min="14072" max="14072" width="11.42578125" style="645" customWidth="1"/>
    <col min="14073" max="14074" width="9.140625" style="645" customWidth="1"/>
    <col min="14075" max="14075" width="10.42578125" style="645" customWidth="1"/>
    <col min="14076" max="14076" width="7.85546875" style="645" customWidth="1"/>
    <col min="14077" max="14077" width="9.140625" style="645" customWidth="1"/>
    <col min="14078" max="14078" width="11.42578125" style="645" customWidth="1"/>
    <col min="14079" max="14079" width="9.140625" style="645" customWidth="1"/>
    <col min="14080" max="14080" width="12" style="645"/>
    <col min="14081" max="14081" width="22.7109375" style="645" customWidth="1"/>
    <col min="14082" max="14082" width="13.5703125" style="645" customWidth="1"/>
    <col min="14083" max="14083" width="12.5703125" style="645" customWidth="1"/>
    <col min="14084" max="14084" width="11.140625" style="645" customWidth="1"/>
    <col min="14085" max="14085" width="13" style="645" customWidth="1"/>
    <col min="14086" max="14086" width="13.85546875" style="645" customWidth="1"/>
    <col min="14087" max="14320" width="9.140625" style="645" customWidth="1"/>
    <col min="14321" max="14321" width="17.7109375" style="645" customWidth="1"/>
    <col min="14322" max="14322" width="9.85546875" style="645" customWidth="1"/>
    <col min="14323" max="14323" width="10" style="645" customWidth="1"/>
    <col min="14324" max="14324" width="12.140625" style="645" customWidth="1"/>
    <col min="14325" max="14325" width="13.140625" style="645" customWidth="1"/>
    <col min="14326" max="14326" width="9.140625" style="645" customWidth="1"/>
    <col min="14327" max="14327" width="9.85546875" style="645" customWidth="1"/>
    <col min="14328" max="14328" width="11.42578125" style="645" customWidth="1"/>
    <col min="14329" max="14330" width="9.140625" style="645" customWidth="1"/>
    <col min="14331" max="14331" width="10.42578125" style="645" customWidth="1"/>
    <col min="14332" max="14332" width="7.85546875" style="645" customWidth="1"/>
    <col min="14333" max="14333" width="9.140625" style="645" customWidth="1"/>
    <col min="14334" max="14334" width="11.42578125" style="645" customWidth="1"/>
    <col min="14335" max="14335" width="9.140625" style="645" customWidth="1"/>
    <col min="14336" max="14336" width="12" style="645"/>
    <col min="14337" max="14337" width="22.7109375" style="645" customWidth="1"/>
    <col min="14338" max="14338" width="13.5703125" style="645" customWidth="1"/>
    <col min="14339" max="14339" width="12.5703125" style="645" customWidth="1"/>
    <col min="14340" max="14340" width="11.140625" style="645" customWidth="1"/>
    <col min="14341" max="14341" width="13" style="645" customWidth="1"/>
    <col min="14342" max="14342" width="13.85546875" style="645" customWidth="1"/>
    <col min="14343" max="14576" width="9.140625" style="645" customWidth="1"/>
    <col min="14577" max="14577" width="17.7109375" style="645" customWidth="1"/>
    <col min="14578" max="14578" width="9.85546875" style="645" customWidth="1"/>
    <col min="14579" max="14579" width="10" style="645" customWidth="1"/>
    <col min="14580" max="14580" width="12.140625" style="645" customWidth="1"/>
    <col min="14581" max="14581" width="13.140625" style="645" customWidth="1"/>
    <col min="14582" max="14582" width="9.140625" style="645" customWidth="1"/>
    <col min="14583" max="14583" width="9.85546875" style="645" customWidth="1"/>
    <col min="14584" max="14584" width="11.42578125" style="645" customWidth="1"/>
    <col min="14585" max="14586" width="9.140625" style="645" customWidth="1"/>
    <col min="14587" max="14587" width="10.42578125" style="645" customWidth="1"/>
    <col min="14588" max="14588" width="7.85546875" style="645" customWidth="1"/>
    <col min="14589" max="14589" width="9.140625" style="645" customWidth="1"/>
    <col min="14590" max="14590" width="11.42578125" style="645" customWidth="1"/>
    <col min="14591" max="14591" width="9.140625" style="645" customWidth="1"/>
    <col min="14592" max="14592" width="12" style="645"/>
    <col min="14593" max="14593" width="22.7109375" style="645" customWidth="1"/>
    <col min="14594" max="14594" width="13.5703125" style="645" customWidth="1"/>
    <col min="14595" max="14595" width="12.5703125" style="645" customWidth="1"/>
    <col min="14596" max="14596" width="11.140625" style="645" customWidth="1"/>
    <col min="14597" max="14597" width="13" style="645" customWidth="1"/>
    <col min="14598" max="14598" width="13.85546875" style="645" customWidth="1"/>
    <col min="14599" max="14832" width="9.140625" style="645" customWidth="1"/>
    <col min="14833" max="14833" width="17.7109375" style="645" customWidth="1"/>
    <col min="14834" max="14834" width="9.85546875" style="645" customWidth="1"/>
    <col min="14835" max="14835" width="10" style="645" customWidth="1"/>
    <col min="14836" max="14836" width="12.140625" style="645" customWidth="1"/>
    <col min="14837" max="14837" width="13.140625" style="645" customWidth="1"/>
    <col min="14838" max="14838" width="9.140625" style="645" customWidth="1"/>
    <col min="14839" max="14839" width="9.85546875" style="645" customWidth="1"/>
    <col min="14840" max="14840" width="11.42578125" style="645" customWidth="1"/>
    <col min="14841" max="14842" width="9.140625" style="645" customWidth="1"/>
    <col min="14843" max="14843" width="10.42578125" style="645" customWidth="1"/>
    <col min="14844" max="14844" width="7.85546875" style="645" customWidth="1"/>
    <col min="14845" max="14845" width="9.140625" style="645" customWidth="1"/>
    <col min="14846" max="14846" width="11.42578125" style="645" customWidth="1"/>
    <col min="14847" max="14847" width="9.140625" style="645" customWidth="1"/>
    <col min="14848" max="14848" width="12" style="645"/>
    <col min="14849" max="14849" width="22.7109375" style="645" customWidth="1"/>
    <col min="14850" max="14850" width="13.5703125" style="645" customWidth="1"/>
    <col min="14851" max="14851" width="12.5703125" style="645" customWidth="1"/>
    <col min="14852" max="14852" width="11.140625" style="645" customWidth="1"/>
    <col min="14853" max="14853" width="13" style="645" customWidth="1"/>
    <col min="14854" max="14854" width="13.85546875" style="645" customWidth="1"/>
    <col min="14855" max="15088" width="9.140625" style="645" customWidth="1"/>
    <col min="15089" max="15089" width="17.7109375" style="645" customWidth="1"/>
    <col min="15090" max="15090" width="9.85546875" style="645" customWidth="1"/>
    <col min="15091" max="15091" width="10" style="645" customWidth="1"/>
    <col min="15092" max="15092" width="12.140625" style="645" customWidth="1"/>
    <col min="15093" max="15093" width="13.140625" style="645" customWidth="1"/>
    <col min="15094" max="15094" width="9.140625" style="645" customWidth="1"/>
    <col min="15095" max="15095" width="9.85546875" style="645" customWidth="1"/>
    <col min="15096" max="15096" width="11.42578125" style="645" customWidth="1"/>
    <col min="15097" max="15098" width="9.140625" style="645" customWidth="1"/>
    <col min="15099" max="15099" width="10.42578125" style="645" customWidth="1"/>
    <col min="15100" max="15100" width="7.85546875" style="645" customWidth="1"/>
    <col min="15101" max="15101" width="9.140625" style="645" customWidth="1"/>
    <col min="15102" max="15102" width="11.42578125" style="645" customWidth="1"/>
    <col min="15103" max="15103" width="9.140625" style="645" customWidth="1"/>
    <col min="15104" max="15104" width="12" style="645"/>
    <col min="15105" max="15105" width="22.7109375" style="645" customWidth="1"/>
    <col min="15106" max="15106" width="13.5703125" style="645" customWidth="1"/>
    <col min="15107" max="15107" width="12.5703125" style="645" customWidth="1"/>
    <col min="15108" max="15108" width="11.140625" style="645" customWidth="1"/>
    <col min="15109" max="15109" width="13" style="645" customWidth="1"/>
    <col min="15110" max="15110" width="13.85546875" style="645" customWidth="1"/>
    <col min="15111" max="15344" width="9.140625" style="645" customWidth="1"/>
    <col min="15345" max="15345" width="17.7109375" style="645" customWidth="1"/>
    <col min="15346" max="15346" width="9.85546875" style="645" customWidth="1"/>
    <col min="15347" max="15347" width="10" style="645" customWidth="1"/>
    <col min="15348" max="15348" width="12.140625" style="645" customWidth="1"/>
    <col min="15349" max="15349" width="13.140625" style="645" customWidth="1"/>
    <col min="15350" max="15350" width="9.140625" style="645" customWidth="1"/>
    <col min="15351" max="15351" width="9.85546875" style="645" customWidth="1"/>
    <col min="15352" max="15352" width="11.42578125" style="645" customWidth="1"/>
    <col min="15353" max="15354" width="9.140625" style="645" customWidth="1"/>
    <col min="15355" max="15355" width="10.42578125" style="645" customWidth="1"/>
    <col min="15356" max="15356" width="7.85546875" style="645" customWidth="1"/>
    <col min="15357" max="15357" width="9.140625" style="645" customWidth="1"/>
    <col min="15358" max="15358" width="11.42578125" style="645" customWidth="1"/>
    <col min="15359" max="15359" width="9.140625" style="645" customWidth="1"/>
    <col min="15360" max="15360" width="12" style="645"/>
    <col min="15361" max="15361" width="22.7109375" style="645" customWidth="1"/>
    <col min="15362" max="15362" width="13.5703125" style="645" customWidth="1"/>
    <col min="15363" max="15363" width="12.5703125" style="645" customWidth="1"/>
    <col min="15364" max="15364" width="11.140625" style="645" customWidth="1"/>
    <col min="15365" max="15365" width="13" style="645" customWidth="1"/>
    <col min="15366" max="15366" width="13.85546875" style="645" customWidth="1"/>
    <col min="15367" max="15600" width="9.140625" style="645" customWidth="1"/>
    <col min="15601" max="15601" width="17.7109375" style="645" customWidth="1"/>
    <col min="15602" max="15602" width="9.85546875" style="645" customWidth="1"/>
    <col min="15603" max="15603" width="10" style="645" customWidth="1"/>
    <col min="15604" max="15604" width="12.140625" style="645" customWidth="1"/>
    <col min="15605" max="15605" width="13.140625" style="645" customWidth="1"/>
    <col min="15606" max="15606" width="9.140625" style="645" customWidth="1"/>
    <col min="15607" max="15607" width="9.85546875" style="645" customWidth="1"/>
    <col min="15608" max="15608" width="11.42578125" style="645" customWidth="1"/>
    <col min="15609" max="15610" width="9.140625" style="645" customWidth="1"/>
    <col min="15611" max="15611" width="10.42578125" style="645" customWidth="1"/>
    <col min="15612" max="15612" width="7.85546875" style="645" customWidth="1"/>
    <col min="15613" max="15613" width="9.140625" style="645" customWidth="1"/>
    <col min="15614" max="15614" width="11.42578125" style="645" customWidth="1"/>
    <col min="15615" max="15615" width="9.140625" style="645" customWidth="1"/>
    <col min="15616" max="15616" width="12" style="645"/>
    <col min="15617" max="15617" width="22.7109375" style="645" customWidth="1"/>
    <col min="15618" max="15618" width="13.5703125" style="645" customWidth="1"/>
    <col min="15619" max="15619" width="12.5703125" style="645" customWidth="1"/>
    <col min="15620" max="15620" width="11.140625" style="645" customWidth="1"/>
    <col min="15621" max="15621" width="13" style="645" customWidth="1"/>
    <col min="15622" max="15622" width="13.85546875" style="645" customWidth="1"/>
    <col min="15623" max="15856" width="9.140625" style="645" customWidth="1"/>
    <col min="15857" max="15857" width="17.7109375" style="645" customWidth="1"/>
    <col min="15858" max="15858" width="9.85546875" style="645" customWidth="1"/>
    <col min="15859" max="15859" width="10" style="645" customWidth="1"/>
    <col min="15860" max="15860" width="12.140625" style="645" customWidth="1"/>
    <col min="15861" max="15861" width="13.140625" style="645" customWidth="1"/>
    <col min="15862" max="15862" width="9.140625" style="645" customWidth="1"/>
    <col min="15863" max="15863" width="9.85546875" style="645" customWidth="1"/>
    <col min="15864" max="15864" width="11.42578125" style="645" customWidth="1"/>
    <col min="15865" max="15866" width="9.140625" style="645" customWidth="1"/>
    <col min="15867" max="15867" width="10.42578125" style="645" customWidth="1"/>
    <col min="15868" max="15868" width="7.85546875" style="645" customWidth="1"/>
    <col min="15869" max="15869" width="9.140625" style="645" customWidth="1"/>
    <col min="15870" max="15870" width="11.42578125" style="645" customWidth="1"/>
    <col min="15871" max="15871" width="9.140625" style="645" customWidth="1"/>
    <col min="15872" max="15872" width="12" style="645"/>
    <col min="15873" max="15873" width="22.7109375" style="645" customWidth="1"/>
    <col min="15874" max="15874" width="13.5703125" style="645" customWidth="1"/>
    <col min="15875" max="15875" width="12.5703125" style="645" customWidth="1"/>
    <col min="15876" max="15876" width="11.140625" style="645" customWidth="1"/>
    <col min="15877" max="15877" width="13" style="645" customWidth="1"/>
    <col min="15878" max="15878" width="13.85546875" style="645" customWidth="1"/>
    <col min="15879" max="16112" width="9.140625" style="645" customWidth="1"/>
    <col min="16113" max="16113" width="17.7109375" style="645" customWidth="1"/>
    <col min="16114" max="16114" width="9.85546875" style="645" customWidth="1"/>
    <col min="16115" max="16115" width="10" style="645" customWidth="1"/>
    <col min="16116" max="16116" width="12.140625" style="645" customWidth="1"/>
    <col min="16117" max="16117" width="13.140625" style="645" customWidth="1"/>
    <col min="16118" max="16118" width="9.140625" style="645" customWidth="1"/>
    <col min="16119" max="16119" width="9.85546875" style="645" customWidth="1"/>
    <col min="16120" max="16120" width="11.42578125" style="645" customWidth="1"/>
    <col min="16121" max="16122" width="9.140625" style="645" customWidth="1"/>
    <col min="16123" max="16123" width="10.42578125" style="645" customWidth="1"/>
    <col min="16124" max="16124" width="7.85546875" style="645" customWidth="1"/>
    <col min="16125" max="16125" width="9.140625" style="645" customWidth="1"/>
    <col min="16126" max="16126" width="11.42578125" style="645" customWidth="1"/>
    <col min="16127" max="16127" width="9.140625" style="645" customWidth="1"/>
    <col min="16128" max="16128" width="12" style="645"/>
    <col min="16129" max="16129" width="22.7109375" style="645" customWidth="1"/>
    <col min="16130" max="16130" width="13.5703125" style="645" customWidth="1"/>
    <col min="16131" max="16131" width="12.5703125" style="645" customWidth="1"/>
    <col min="16132" max="16132" width="11.140625" style="645" customWidth="1"/>
    <col min="16133" max="16133" width="13" style="645" customWidth="1"/>
    <col min="16134" max="16134" width="13.85546875" style="645" customWidth="1"/>
    <col min="16135" max="16368" width="9.140625" style="645" customWidth="1"/>
    <col min="16369" max="16369" width="17.7109375" style="645" customWidth="1"/>
    <col min="16370" max="16370" width="9.85546875" style="645" customWidth="1"/>
    <col min="16371" max="16371" width="10" style="645" customWidth="1"/>
    <col min="16372" max="16372" width="12.140625" style="645" customWidth="1"/>
    <col min="16373" max="16373" width="13.140625" style="645" customWidth="1"/>
    <col min="16374" max="16374" width="9.140625" style="645" customWidth="1"/>
    <col min="16375" max="16375" width="9.85546875" style="645" customWidth="1"/>
    <col min="16376" max="16376" width="11.42578125" style="645" customWidth="1"/>
    <col min="16377" max="16378" width="9.140625" style="645" customWidth="1"/>
    <col min="16379" max="16379" width="10.42578125" style="645" customWidth="1"/>
    <col min="16380" max="16380" width="7.85546875" style="645" customWidth="1"/>
    <col min="16381" max="16381" width="9.140625" style="645" customWidth="1"/>
    <col min="16382" max="16382" width="11.42578125" style="645" customWidth="1"/>
    <col min="16383" max="16383" width="9.140625" style="645" customWidth="1"/>
    <col min="16384" max="16384" width="12" style="645"/>
  </cols>
  <sheetData>
    <row r="1" spans="1:6" s="641" customFormat="1" ht="63" customHeight="1">
      <c r="A1" s="1095" t="s">
        <v>1290</v>
      </c>
      <c r="B1" s="1095"/>
      <c r="C1" s="1095"/>
      <c r="D1" s="1095"/>
      <c r="E1" s="1095"/>
      <c r="F1" s="1095"/>
    </row>
    <row r="2" spans="1:6" s="641" customFormat="1" ht="12" customHeight="1">
      <c r="A2" s="642"/>
    </row>
    <row r="3" spans="1:6" s="642" customFormat="1" ht="22.5" customHeight="1">
      <c r="A3" s="1092" t="s">
        <v>1279</v>
      </c>
      <c r="B3" s="1092"/>
      <c r="C3" s="1092"/>
      <c r="D3" s="1092"/>
      <c r="E3" s="1092"/>
      <c r="F3" s="1092"/>
    </row>
    <row r="4" spans="1:6" s="643" customFormat="1" ht="21" customHeight="1">
      <c r="A4" s="1087" t="s">
        <v>270</v>
      </c>
      <c r="B4" s="1088" t="s">
        <v>1240</v>
      </c>
      <c r="C4" s="1088"/>
      <c r="D4" s="1088"/>
      <c r="E4" s="1088"/>
      <c r="F4" s="1088"/>
    </row>
    <row r="5" spans="1:6" s="643" customFormat="1" ht="18" customHeight="1">
      <c r="A5" s="1087"/>
      <c r="B5" s="1089" t="s">
        <v>1051</v>
      </c>
      <c r="C5" s="1090" t="s">
        <v>1242</v>
      </c>
      <c r="D5" s="1090"/>
      <c r="E5" s="1090"/>
      <c r="F5" s="1090"/>
    </row>
    <row r="6" spans="1:6" s="643" customFormat="1" ht="12.75" customHeight="1">
      <c r="A6" s="1087"/>
      <c r="B6" s="1089"/>
      <c r="C6" s="1090" t="s">
        <v>1243</v>
      </c>
      <c r="D6" s="1091" t="s">
        <v>1244</v>
      </c>
      <c r="E6" s="1090" t="s">
        <v>31</v>
      </c>
      <c r="F6" s="1090"/>
    </row>
    <row r="7" spans="1:6" s="643" customFormat="1" ht="33" customHeight="1">
      <c r="A7" s="1087"/>
      <c r="B7" s="1089"/>
      <c r="C7" s="1090"/>
      <c r="D7" s="1091"/>
      <c r="E7" s="644" t="s">
        <v>1245</v>
      </c>
      <c r="F7" s="644" t="s">
        <v>1246</v>
      </c>
    </row>
    <row r="8" spans="1:6" ht="15.75">
      <c r="A8" s="1084" t="s">
        <v>1247</v>
      </c>
      <c r="B8" s="1084"/>
      <c r="C8" s="1084"/>
      <c r="D8" s="1084"/>
      <c r="E8" s="1084"/>
      <c r="F8" s="1084"/>
    </row>
    <row r="9" spans="1:6" ht="15.75">
      <c r="A9" s="646" t="s">
        <v>1248</v>
      </c>
      <c r="B9" s="647">
        <v>195580</v>
      </c>
      <c r="C9" s="648">
        <v>39442</v>
      </c>
      <c r="D9" s="648">
        <v>156138</v>
      </c>
      <c r="E9" s="648">
        <v>122454</v>
      </c>
      <c r="F9" s="648">
        <v>33684</v>
      </c>
    </row>
    <row r="10" spans="1:6" ht="15.75">
      <c r="A10" s="646" t="s">
        <v>1249</v>
      </c>
      <c r="B10" s="647">
        <v>262084</v>
      </c>
      <c r="C10" s="648">
        <v>44104</v>
      </c>
      <c r="D10" s="648">
        <v>217980</v>
      </c>
      <c r="E10" s="648">
        <v>167250</v>
      </c>
      <c r="F10" s="648">
        <v>50730</v>
      </c>
    </row>
    <row r="11" spans="1:6" ht="15.75">
      <c r="A11" s="649" t="s">
        <v>1250</v>
      </c>
      <c r="B11" s="647">
        <v>283508</v>
      </c>
      <c r="C11" s="648">
        <v>45140</v>
      </c>
      <c r="D11" s="648">
        <v>238368</v>
      </c>
      <c r="E11" s="648">
        <v>178938</v>
      </c>
      <c r="F11" s="648">
        <v>59430</v>
      </c>
    </row>
    <row r="12" spans="1:6" ht="15.75" hidden="1" customHeight="1">
      <c r="A12" s="1084" t="s">
        <v>1251</v>
      </c>
      <c r="B12" s="1084"/>
      <c r="C12" s="1084"/>
      <c r="D12" s="1084"/>
      <c r="E12" s="1084"/>
      <c r="F12" s="1084"/>
    </row>
    <row r="13" spans="1:6" ht="15.75" hidden="1">
      <c r="A13" s="646" t="s">
        <v>1248</v>
      </c>
      <c r="B13" s="647">
        <v>77654</v>
      </c>
      <c r="C13" s="648">
        <v>29816</v>
      </c>
      <c r="D13" s="648">
        <v>47838</v>
      </c>
      <c r="E13" s="648">
        <v>37518</v>
      </c>
      <c r="F13" s="648">
        <v>10320</v>
      </c>
    </row>
    <row r="14" spans="1:6" ht="15.75" hidden="1">
      <c r="A14" s="646" t="s">
        <v>1249</v>
      </c>
      <c r="B14" s="647">
        <v>97647</v>
      </c>
      <c r="C14" s="648">
        <v>30863</v>
      </c>
      <c r="D14" s="648">
        <v>66784</v>
      </c>
      <c r="E14" s="648">
        <v>51241</v>
      </c>
      <c r="F14" s="648">
        <v>15543</v>
      </c>
    </row>
    <row r="15" spans="1:6" ht="15.75" hidden="1">
      <c r="A15" s="649" t="s">
        <v>1250</v>
      </c>
      <c r="B15" s="647">
        <v>104119</v>
      </c>
      <c r="C15" s="648">
        <v>31088</v>
      </c>
      <c r="D15" s="648">
        <v>73031</v>
      </c>
      <c r="E15" s="648">
        <v>54821</v>
      </c>
      <c r="F15" s="648">
        <v>18210</v>
      </c>
    </row>
    <row r="16" spans="1:6" ht="15.75" hidden="1" customHeight="1">
      <c r="A16" s="1085" t="s">
        <v>1252</v>
      </c>
      <c r="B16" s="1086"/>
      <c r="C16" s="1086"/>
      <c r="D16" s="1086"/>
      <c r="E16" s="1086"/>
      <c r="F16" s="1086"/>
    </row>
    <row r="17" spans="1:6" ht="15.75" hidden="1">
      <c r="A17" s="646" t="s">
        <v>1248</v>
      </c>
      <c r="B17" s="647">
        <v>88465</v>
      </c>
      <c r="C17" s="648">
        <v>30375</v>
      </c>
      <c r="D17" s="648">
        <v>58090</v>
      </c>
      <c r="E17" s="648">
        <v>45557</v>
      </c>
      <c r="F17" s="648">
        <v>12533</v>
      </c>
    </row>
    <row r="18" spans="1:6" ht="20.25" hidden="1" customHeight="1">
      <c r="A18" s="646" t="s">
        <v>1249</v>
      </c>
      <c r="B18" s="647">
        <v>112685</v>
      </c>
      <c r="C18" s="648">
        <v>31591</v>
      </c>
      <c r="D18" s="648">
        <v>81094</v>
      </c>
      <c r="E18" s="648">
        <v>62221</v>
      </c>
      <c r="F18" s="648">
        <v>18873</v>
      </c>
    </row>
    <row r="19" spans="1:6" ht="17.25" hidden="1" customHeight="1">
      <c r="A19" s="649" t="s">
        <v>1250</v>
      </c>
      <c r="B19" s="647">
        <v>120513</v>
      </c>
      <c r="C19" s="648">
        <v>31833</v>
      </c>
      <c r="D19" s="648">
        <v>88680</v>
      </c>
      <c r="E19" s="648">
        <v>66568</v>
      </c>
      <c r="F19" s="648">
        <v>22112</v>
      </c>
    </row>
    <row r="20" spans="1:6" s="651" customFormat="1" ht="16.5" customHeight="1">
      <c r="A20" s="650"/>
      <c r="D20" s="652"/>
      <c r="E20" s="652"/>
      <c r="F20" s="652"/>
    </row>
    <row r="21" spans="1:6" s="642" customFormat="1" ht="30.75" customHeight="1">
      <c r="A21" s="1094" t="s">
        <v>1280</v>
      </c>
      <c r="B21" s="1094"/>
      <c r="C21" s="1094"/>
      <c r="D21" s="1094"/>
      <c r="E21" s="1094"/>
      <c r="F21" s="1094"/>
    </row>
    <row r="22" spans="1:6" s="643" customFormat="1" ht="21" customHeight="1">
      <c r="A22" s="1087" t="s">
        <v>270</v>
      </c>
      <c r="B22" s="1088" t="s">
        <v>1240</v>
      </c>
      <c r="C22" s="1088"/>
      <c r="D22" s="1088"/>
      <c r="E22" s="1088"/>
      <c r="F22" s="1088"/>
    </row>
    <row r="23" spans="1:6" s="643" customFormat="1" ht="18" customHeight="1">
      <c r="A23" s="1087"/>
      <c r="B23" s="1089" t="s">
        <v>1051</v>
      </c>
      <c r="C23" s="1090" t="s">
        <v>1242</v>
      </c>
      <c r="D23" s="1090"/>
      <c r="E23" s="1090"/>
      <c r="F23" s="1090"/>
    </row>
    <row r="24" spans="1:6" s="643" customFormat="1" ht="12.75" customHeight="1">
      <c r="A24" s="1087"/>
      <c r="B24" s="1089"/>
      <c r="C24" s="1090" t="s">
        <v>1243</v>
      </c>
      <c r="D24" s="1091" t="s">
        <v>1244</v>
      </c>
      <c r="E24" s="1090" t="s">
        <v>31</v>
      </c>
      <c r="F24" s="1090"/>
    </row>
    <row r="25" spans="1:6" s="643" customFormat="1" ht="33" customHeight="1">
      <c r="A25" s="1087"/>
      <c r="B25" s="1089"/>
      <c r="C25" s="1090"/>
      <c r="D25" s="1091"/>
      <c r="E25" s="644" t="s">
        <v>1245</v>
      </c>
      <c r="F25" s="644" t="s">
        <v>1246</v>
      </c>
    </row>
    <row r="26" spans="1:6" ht="15.75">
      <c r="A26" s="1084" t="s">
        <v>1247</v>
      </c>
      <c r="B26" s="1084"/>
      <c r="C26" s="1084"/>
      <c r="D26" s="1084"/>
      <c r="E26" s="1084"/>
      <c r="F26" s="1084"/>
    </row>
    <row r="27" spans="1:6" ht="15.75">
      <c r="A27" s="646" t="s">
        <v>1248</v>
      </c>
      <c r="B27" s="647">
        <v>52880</v>
      </c>
      <c r="C27" s="648">
        <v>26857</v>
      </c>
      <c r="D27" s="648">
        <v>26023</v>
      </c>
      <c r="E27" s="648">
        <v>20409</v>
      </c>
      <c r="F27" s="648">
        <v>5614</v>
      </c>
    </row>
    <row r="28" spans="1:6" ht="15.75">
      <c r="A28" s="646" t="s">
        <v>1249</v>
      </c>
      <c r="B28" s="647">
        <v>63964</v>
      </c>
      <c r="C28" s="648">
        <v>27634</v>
      </c>
      <c r="D28" s="648">
        <v>36330</v>
      </c>
      <c r="E28" s="648">
        <v>27875</v>
      </c>
      <c r="F28" s="648">
        <v>8455</v>
      </c>
    </row>
    <row r="29" spans="1:6" ht="15.75">
      <c r="A29" s="649" t="s">
        <v>1250</v>
      </c>
      <c r="B29" s="647">
        <v>67535</v>
      </c>
      <c r="C29" s="648">
        <v>27807</v>
      </c>
      <c r="D29" s="648">
        <v>39728</v>
      </c>
      <c r="E29" s="648">
        <v>29823</v>
      </c>
      <c r="F29" s="648">
        <v>9905</v>
      </c>
    </row>
    <row r="30" spans="1:6" ht="15.75" hidden="1" customHeight="1">
      <c r="A30" s="1084" t="s">
        <v>1251</v>
      </c>
      <c r="B30" s="1084"/>
      <c r="C30" s="1084"/>
      <c r="D30" s="1084"/>
      <c r="E30" s="1084"/>
      <c r="F30" s="1084"/>
    </row>
    <row r="31" spans="1:6" ht="15.75" hidden="1">
      <c r="A31" s="646" t="s">
        <v>1248</v>
      </c>
      <c r="B31" s="647">
        <v>75854</v>
      </c>
      <c r="C31" s="648">
        <v>28016</v>
      </c>
      <c r="D31" s="648">
        <v>47838</v>
      </c>
      <c r="E31" s="648">
        <v>37518</v>
      </c>
      <c r="F31" s="648">
        <v>10320</v>
      </c>
    </row>
    <row r="32" spans="1:6" ht="15.75" hidden="1">
      <c r="A32" s="646" t="s">
        <v>1249</v>
      </c>
      <c r="B32" s="647">
        <v>95847</v>
      </c>
      <c r="C32" s="648">
        <v>29063</v>
      </c>
      <c r="D32" s="648">
        <v>66784</v>
      </c>
      <c r="E32" s="648">
        <v>51241</v>
      </c>
      <c r="F32" s="648">
        <v>15543</v>
      </c>
    </row>
    <row r="33" spans="1:6" ht="15.75" hidden="1">
      <c r="A33" s="649" t="s">
        <v>1250</v>
      </c>
      <c r="B33" s="647">
        <v>102319</v>
      </c>
      <c r="C33" s="648">
        <v>29288</v>
      </c>
      <c r="D33" s="648">
        <v>73031</v>
      </c>
      <c r="E33" s="648">
        <v>54821</v>
      </c>
      <c r="F33" s="648">
        <v>18210</v>
      </c>
    </row>
    <row r="34" spans="1:6" ht="15.75" hidden="1" customHeight="1">
      <c r="A34" s="1085" t="s">
        <v>1252</v>
      </c>
      <c r="B34" s="1086"/>
      <c r="C34" s="1086"/>
      <c r="D34" s="1086"/>
      <c r="E34" s="1086"/>
      <c r="F34" s="1086"/>
    </row>
    <row r="35" spans="1:6" ht="15.75" hidden="1">
      <c r="A35" s="646" t="s">
        <v>1248</v>
      </c>
      <c r="B35" s="647">
        <v>86665</v>
      </c>
      <c r="C35" s="648">
        <v>28575</v>
      </c>
      <c r="D35" s="648">
        <v>58090</v>
      </c>
      <c r="E35" s="648">
        <v>45557</v>
      </c>
      <c r="F35" s="648">
        <v>12533</v>
      </c>
    </row>
    <row r="36" spans="1:6" ht="20.25" hidden="1" customHeight="1">
      <c r="A36" s="646" t="s">
        <v>1249</v>
      </c>
      <c r="B36" s="647">
        <v>110885</v>
      </c>
      <c r="C36" s="648">
        <v>29791</v>
      </c>
      <c r="D36" s="648">
        <v>81094</v>
      </c>
      <c r="E36" s="648">
        <v>62221</v>
      </c>
      <c r="F36" s="648">
        <v>18873</v>
      </c>
    </row>
    <row r="37" spans="1:6" ht="17.25" hidden="1" customHeight="1">
      <c r="A37" s="649" t="s">
        <v>1250</v>
      </c>
      <c r="B37" s="647">
        <v>118713</v>
      </c>
      <c r="C37" s="648">
        <v>30033</v>
      </c>
      <c r="D37" s="648">
        <v>88680</v>
      </c>
      <c r="E37" s="648">
        <v>66568</v>
      </c>
      <c r="F37" s="648">
        <v>22112</v>
      </c>
    </row>
    <row r="38" spans="1:6" ht="15" customHeight="1"/>
    <row r="39" spans="1:6" s="642" customFormat="1" ht="22.5" customHeight="1">
      <c r="A39" s="1092" t="s">
        <v>1281</v>
      </c>
      <c r="B39" s="1092"/>
      <c r="C39" s="1092"/>
      <c r="D39" s="1092"/>
      <c r="E39" s="1092"/>
      <c r="F39" s="1092"/>
    </row>
    <row r="40" spans="1:6" s="643" customFormat="1" ht="21" customHeight="1">
      <c r="A40" s="1087" t="s">
        <v>270</v>
      </c>
      <c r="B40" s="1088" t="s">
        <v>1240</v>
      </c>
      <c r="C40" s="1088"/>
      <c r="D40" s="1088"/>
      <c r="E40" s="1088"/>
      <c r="F40" s="1088"/>
    </row>
    <row r="41" spans="1:6" s="643" customFormat="1" ht="18" customHeight="1">
      <c r="A41" s="1087"/>
      <c r="B41" s="1089" t="s">
        <v>1051</v>
      </c>
      <c r="C41" s="1090" t="s">
        <v>1242</v>
      </c>
      <c r="D41" s="1090"/>
      <c r="E41" s="1090"/>
      <c r="F41" s="1090"/>
    </row>
    <row r="42" spans="1:6" s="643" customFormat="1" ht="12.75" customHeight="1">
      <c r="A42" s="1087"/>
      <c r="B42" s="1089"/>
      <c r="C42" s="1090" t="s">
        <v>1243</v>
      </c>
      <c r="D42" s="1091" t="s">
        <v>1244</v>
      </c>
      <c r="E42" s="1090" t="s">
        <v>31</v>
      </c>
      <c r="F42" s="1090"/>
    </row>
    <row r="43" spans="1:6" s="643" customFormat="1" ht="33" customHeight="1">
      <c r="A43" s="1087"/>
      <c r="B43" s="1089"/>
      <c r="C43" s="1090"/>
      <c r="D43" s="1091"/>
      <c r="E43" s="644" t="s">
        <v>1245</v>
      </c>
      <c r="F43" s="644" t="s">
        <v>1246</v>
      </c>
    </row>
    <row r="44" spans="1:6" ht="15.75">
      <c r="A44" s="1084" t="s">
        <v>1247</v>
      </c>
      <c r="B44" s="1084"/>
      <c r="C44" s="1084"/>
      <c r="D44" s="1084"/>
      <c r="E44" s="1084"/>
      <c r="F44" s="1084"/>
    </row>
    <row r="45" spans="1:6" ht="15.75">
      <c r="A45" s="646" t="s">
        <v>1248</v>
      </c>
      <c r="B45" s="647">
        <v>189452</v>
      </c>
      <c r="C45" s="648">
        <v>33314</v>
      </c>
      <c r="D45" s="648">
        <v>156138</v>
      </c>
      <c r="E45" s="648">
        <v>122454</v>
      </c>
      <c r="F45" s="648">
        <v>33684</v>
      </c>
    </row>
    <row r="46" spans="1:6" ht="15.75">
      <c r="A46" s="646" t="s">
        <v>1249</v>
      </c>
      <c r="B46" s="647">
        <v>262791</v>
      </c>
      <c r="C46" s="648">
        <v>44811</v>
      </c>
      <c r="D46" s="648">
        <v>217980</v>
      </c>
      <c r="E46" s="648">
        <v>167250</v>
      </c>
      <c r="F46" s="648">
        <v>50730</v>
      </c>
    </row>
    <row r="47" spans="1:6" ht="15.75">
      <c r="A47" s="649" t="s">
        <v>1250</v>
      </c>
      <c r="B47" s="647">
        <v>284758</v>
      </c>
      <c r="C47" s="648">
        <v>46390</v>
      </c>
      <c r="D47" s="648">
        <v>238368</v>
      </c>
      <c r="E47" s="648">
        <v>178938</v>
      </c>
      <c r="F47" s="648">
        <v>59430</v>
      </c>
    </row>
    <row r="48" spans="1:6" ht="15.75" hidden="1" customHeight="1">
      <c r="A48" s="1084" t="s">
        <v>1251</v>
      </c>
      <c r="B48" s="1084"/>
      <c r="C48" s="1084"/>
      <c r="D48" s="1084"/>
      <c r="E48" s="1084"/>
      <c r="F48" s="1084"/>
    </row>
    <row r="49" spans="1:6" ht="15.75" hidden="1">
      <c r="A49" s="646" t="s">
        <v>1248</v>
      </c>
      <c r="B49" s="647">
        <v>71977</v>
      </c>
      <c r="C49" s="648">
        <v>24139</v>
      </c>
      <c r="D49" s="648">
        <v>47838</v>
      </c>
      <c r="E49" s="648">
        <v>37518</v>
      </c>
      <c r="F49" s="648">
        <v>10320</v>
      </c>
    </row>
    <row r="50" spans="1:6" ht="15.75" hidden="1">
      <c r="A50" s="646" t="s">
        <v>1249</v>
      </c>
      <c r="B50" s="647">
        <v>99106</v>
      </c>
      <c r="C50" s="648">
        <v>32322</v>
      </c>
      <c r="D50" s="648">
        <v>66784</v>
      </c>
      <c r="E50" s="648">
        <v>51241</v>
      </c>
      <c r="F50" s="648">
        <v>15543</v>
      </c>
    </row>
    <row r="51" spans="1:6" ht="15.75" hidden="1">
      <c r="A51" s="649" t="s">
        <v>1250</v>
      </c>
      <c r="B51" s="647">
        <v>106272</v>
      </c>
      <c r="C51" s="648">
        <v>33241</v>
      </c>
      <c r="D51" s="648">
        <v>73031</v>
      </c>
      <c r="E51" s="648">
        <v>54821</v>
      </c>
      <c r="F51" s="648">
        <v>18210</v>
      </c>
    </row>
    <row r="52" spans="1:6" ht="15.75" hidden="1" customHeight="1">
      <c r="A52" s="1085" t="s">
        <v>1252</v>
      </c>
      <c r="B52" s="1086"/>
      <c r="C52" s="1086"/>
      <c r="D52" s="1086"/>
      <c r="E52" s="1086"/>
      <c r="F52" s="1086"/>
    </row>
    <row r="53" spans="1:6" ht="15.75" hidden="1">
      <c r="A53" s="646" t="s">
        <v>1248</v>
      </c>
      <c r="B53" s="647">
        <v>82788</v>
      </c>
      <c r="C53" s="648">
        <v>24698</v>
      </c>
      <c r="D53" s="648">
        <v>58090</v>
      </c>
      <c r="E53" s="648">
        <v>45557</v>
      </c>
      <c r="F53" s="648">
        <v>12533</v>
      </c>
    </row>
    <row r="54" spans="1:6" ht="20.25" hidden="1" customHeight="1">
      <c r="A54" s="646" t="s">
        <v>1249</v>
      </c>
      <c r="B54" s="647">
        <v>114144</v>
      </c>
      <c r="C54" s="648">
        <v>33050</v>
      </c>
      <c r="D54" s="648">
        <v>81094</v>
      </c>
      <c r="E54" s="648">
        <v>62221</v>
      </c>
      <c r="F54" s="648">
        <v>18873</v>
      </c>
    </row>
    <row r="55" spans="1:6" ht="17.25" hidden="1" customHeight="1">
      <c r="A55" s="649" t="s">
        <v>1250</v>
      </c>
      <c r="B55" s="647">
        <v>122666</v>
      </c>
      <c r="C55" s="648">
        <v>33986</v>
      </c>
      <c r="D55" s="648">
        <v>88680</v>
      </c>
      <c r="E55" s="648">
        <v>66568</v>
      </c>
      <c r="F55" s="648">
        <v>22112</v>
      </c>
    </row>
    <row r="56" spans="1:6" ht="17.25" customHeight="1">
      <c r="A56" s="653"/>
      <c r="B56" s="654"/>
      <c r="C56" s="655"/>
      <c r="D56" s="655"/>
      <c r="E56" s="655"/>
      <c r="F56" s="655"/>
    </row>
    <row r="57" spans="1:6" s="642" customFormat="1" ht="22.5" customHeight="1">
      <c r="A57" s="1093" t="s">
        <v>1282</v>
      </c>
      <c r="B57" s="1093"/>
      <c r="C57" s="1093"/>
      <c r="D57" s="1093"/>
      <c r="E57" s="1093"/>
      <c r="F57" s="1093"/>
    </row>
    <row r="58" spans="1:6" s="643" customFormat="1" ht="21" customHeight="1">
      <c r="A58" s="1087" t="s">
        <v>270</v>
      </c>
      <c r="B58" s="1088" t="s">
        <v>1240</v>
      </c>
      <c r="C58" s="1088"/>
      <c r="D58" s="1088"/>
      <c r="E58" s="1088"/>
      <c r="F58" s="1088"/>
    </row>
    <row r="59" spans="1:6" s="643" customFormat="1" ht="18" customHeight="1">
      <c r="A59" s="1087"/>
      <c r="B59" s="1089" t="s">
        <v>1051</v>
      </c>
      <c r="C59" s="1090" t="s">
        <v>1242</v>
      </c>
      <c r="D59" s="1090"/>
      <c r="E59" s="1090"/>
      <c r="F59" s="1090"/>
    </row>
    <row r="60" spans="1:6" s="643" customFormat="1" ht="12.75" customHeight="1">
      <c r="A60" s="1087"/>
      <c r="B60" s="1089"/>
      <c r="C60" s="1090" t="s">
        <v>1243</v>
      </c>
      <c r="D60" s="1091" t="s">
        <v>1244</v>
      </c>
      <c r="E60" s="1090" t="s">
        <v>31</v>
      </c>
      <c r="F60" s="1090"/>
    </row>
    <row r="61" spans="1:6" s="643" customFormat="1" ht="33" customHeight="1">
      <c r="A61" s="1087"/>
      <c r="B61" s="1089"/>
      <c r="C61" s="1090"/>
      <c r="D61" s="1091"/>
      <c r="E61" s="644" t="s">
        <v>1245</v>
      </c>
      <c r="F61" s="644" t="s">
        <v>1246</v>
      </c>
    </row>
    <row r="62" spans="1:6" ht="15.75">
      <c r="A62" s="1084" t="s">
        <v>1247</v>
      </c>
      <c r="B62" s="1084"/>
      <c r="C62" s="1084"/>
      <c r="D62" s="1084"/>
      <c r="E62" s="1084"/>
      <c r="F62" s="1084"/>
    </row>
    <row r="63" spans="1:6" ht="15.75">
      <c r="A63" s="646" t="s">
        <v>1248</v>
      </c>
      <c r="B63" s="647">
        <v>30280</v>
      </c>
      <c r="C63" s="648">
        <v>4257</v>
      </c>
      <c r="D63" s="648">
        <v>26023</v>
      </c>
      <c r="E63" s="648">
        <v>20409</v>
      </c>
      <c r="F63" s="648">
        <v>5614</v>
      </c>
    </row>
    <row r="64" spans="1:6" ht="15.75">
      <c r="A64" s="646" t="s">
        <v>1249</v>
      </c>
      <c r="B64" s="647">
        <v>41364</v>
      </c>
      <c r="C64" s="648">
        <v>5034</v>
      </c>
      <c r="D64" s="648">
        <v>36330</v>
      </c>
      <c r="E64" s="648">
        <v>27875</v>
      </c>
      <c r="F64" s="648">
        <v>8455</v>
      </c>
    </row>
    <row r="65" spans="1:6" ht="15.75">
      <c r="A65" s="649" t="s">
        <v>1250</v>
      </c>
      <c r="B65" s="647">
        <v>44935</v>
      </c>
      <c r="C65" s="648">
        <v>5207</v>
      </c>
      <c r="D65" s="648">
        <v>39728</v>
      </c>
      <c r="E65" s="648">
        <v>29823</v>
      </c>
      <c r="F65" s="648">
        <v>9905</v>
      </c>
    </row>
    <row r="66" spans="1:6" ht="15.75" hidden="1" customHeight="1">
      <c r="A66" s="1084" t="s">
        <v>1251</v>
      </c>
      <c r="B66" s="1084"/>
      <c r="C66" s="1084"/>
      <c r="D66" s="1084"/>
      <c r="E66" s="1084"/>
      <c r="F66" s="1084"/>
    </row>
    <row r="67" spans="1:6" ht="15.75" hidden="1">
      <c r="A67" s="646" t="s">
        <v>1248</v>
      </c>
      <c r="B67" s="647">
        <v>53254</v>
      </c>
      <c r="C67" s="648">
        <v>5416</v>
      </c>
      <c r="D67" s="648">
        <v>47838</v>
      </c>
      <c r="E67" s="648">
        <v>37518</v>
      </c>
      <c r="F67" s="648">
        <v>10320</v>
      </c>
    </row>
    <row r="68" spans="1:6" ht="15.75" hidden="1">
      <c r="A68" s="646" t="s">
        <v>1249</v>
      </c>
      <c r="B68" s="647">
        <v>73247</v>
      </c>
      <c r="C68" s="648">
        <v>6463</v>
      </c>
      <c r="D68" s="648">
        <v>66784</v>
      </c>
      <c r="E68" s="648">
        <v>51241</v>
      </c>
      <c r="F68" s="648">
        <v>15543</v>
      </c>
    </row>
    <row r="69" spans="1:6" ht="15.75" hidden="1">
      <c r="A69" s="649" t="s">
        <v>1250</v>
      </c>
      <c r="B69" s="647">
        <v>79719</v>
      </c>
      <c r="C69" s="648">
        <v>6688</v>
      </c>
      <c r="D69" s="648">
        <v>73031</v>
      </c>
      <c r="E69" s="648">
        <v>54821</v>
      </c>
      <c r="F69" s="648">
        <v>18210</v>
      </c>
    </row>
    <row r="70" spans="1:6" ht="15.75" hidden="1" customHeight="1">
      <c r="A70" s="1085" t="s">
        <v>1252</v>
      </c>
      <c r="B70" s="1086"/>
      <c r="C70" s="1086"/>
      <c r="D70" s="1086"/>
      <c r="E70" s="1086"/>
      <c r="F70" s="1086"/>
    </row>
    <row r="71" spans="1:6" ht="15.75" hidden="1">
      <c r="A71" s="646" t="s">
        <v>1248</v>
      </c>
      <c r="B71" s="647">
        <v>64065</v>
      </c>
      <c r="C71" s="648">
        <v>5975</v>
      </c>
      <c r="D71" s="648">
        <v>58090</v>
      </c>
      <c r="E71" s="648">
        <v>45557</v>
      </c>
      <c r="F71" s="648">
        <v>12533</v>
      </c>
    </row>
    <row r="72" spans="1:6" ht="20.25" hidden="1" customHeight="1">
      <c r="A72" s="646" t="s">
        <v>1249</v>
      </c>
      <c r="B72" s="647">
        <v>88285</v>
      </c>
      <c r="C72" s="648">
        <v>7191</v>
      </c>
      <c r="D72" s="648">
        <v>81094</v>
      </c>
      <c r="E72" s="648">
        <v>62221</v>
      </c>
      <c r="F72" s="648">
        <v>18873</v>
      </c>
    </row>
    <row r="73" spans="1:6" ht="17.25" hidden="1" customHeight="1">
      <c r="A73" s="649" t="s">
        <v>1250</v>
      </c>
      <c r="B73" s="647">
        <v>96113</v>
      </c>
      <c r="C73" s="648">
        <v>7433</v>
      </c>
      <c r="D73" s="648">
        <v>88680</v>
      </c>
      <c r="E73" s="648">
        <v>66568</v>
      </c>
      <c r="F73" s="648">
        <v>22112</v>
      </c>
    </row>
    <row r="74" spans="1:6" ht="17.25" customHeight="1">
      <c r="A74" s="656"/>
      <c r="B74" s="654"/>
      <c r="C74" s="655"/>
      <c r="D74" s="655"/>
      <c r="E74" s="655"/>
      <c r="F74" s="655"/>
    </row>
    <row r="75" spans="1:6" s="642" customFormat="1" ht="22.5" customHeight="1">
      <c r="A75" s="1093" t="s">
        <v>1283</v>
      </c>
      <c r="B75" s="1093"/>
      <c r="C75" s="1093"/>
      <c r="D75" s="1093"/>
      <c r="E75" s="1093"/>
      <c r="F75" s="1093"/>
    </row>
    <row r="76" spans="1:6" s="643" customFormat="1" ht="21" customHeight="1">
      <c r="A76" s="1087" t="s">
        <v>270</v>
      </c>
      <c r="B76" s="1088" t="s">
        <v>1240</v>
      </c>
      <c r="C76" s="1088"/>
      <c r="D76" s="1088"/>
      <c r="E76" s="1088"/>
      <c r="F76" s="1088"/>
    </row>
    <row r="77" spans="1:6" s="643" customFormat="1" ht="18" customHeight="1">
      <c r="A77" s="1087"/>
      <c r="B77" s="1089" t="s">
        <v>1051</v>
      </c>
      <c r="C77" s="1090" t="s">
        <v>1242</v>
      </c>
      <c r="D77" s="1090"/>
      <c r="E77" s="1090"/>
      <c r="F77" s="1090"/>
    </row>
    <row r="78" spans="1:6" s="643" customFormat="1" ht="12.75" customHeight="1">
      <c r="A78" s="1087"/>
      <c r="B78" s="1089"/>
      <c r="C78" s="1090" t="s">
        <v>1243</v>
      </c>
      <c r="D78" s="1091" t="s">
        <v>1244</v>
      </c>
      <c r="E78" s="1090" t="s">
        <v>31</v>
      </c>
      <c r="F78" s="1090"/>
    </row>
    <row r="79" spans="1:6" s="643" customFormat="1" ht="33" customHeight="1">
      <c r="A79" s="1087"/>
      <c r="B79" s="1089"/>
      <c r="C79" s="1090"/>
      <c r="D79" s="1091"/>
      <c r="E79" s="644" t="s">
        <v>1245</v>
      </c>
      <c r="F79" s="644" t="s">
        <v>1246</v>
      </c>
    </row>
    <row r="80" spans="1:6" ht="15.75">
      <c r="A80" s="1084" t="s">
        <v>1247</v>
      </c>
      <c r="B80" s="1084"/>
      <c r="C80" s="1084"/>
      <c r="D80" s="1084"/>
      <c r="E80" s="1084"/>
      <c r="F80" s="1084"/>
    </row>
    <row r="81" spans="1:6" ht="15.75">
      <c r="A81" s="646" t="s">
        <v>1248</v>
      </c>
      <c r="B81" s="647">
        <v>34880</v>
      </c>
      <c r="C81" s="648">
        <v>8857</v>
      </c>
      <c r="D81" s="648">
        <v>26023</v>
      </c>
      <c r="E81" s="648">
        <v>20409</v>
      </c>
      <c r="F81" s="648">
        <v>5614</v>
      </c>
    </row>
    <row r="82" spans="1:6" ht="15.75">
      <c r="A82" s="646" t="s">
        <v>1249</v>
      </c>
      <c r="B82" s="647">
        <v>45964</v>
      </c>
      <c r="C82" s="648">
        <v>9634</v>
      </c>
      <c r="D82" s="648">
        <v>36330</v>
      </c>
      <c r="E82" s="648">
        <v>27875</v>
      </c>
      <c r="F82" s="648">
        <v>8455</v>
      </c>
    </row>
    <row r="83" spans="1:6" ht="15.75">
      <c r="A83" s="649" t="s">
        <v>1250</v>
      </c>
      <c r="B83" s="647">
        <v>49535</v>
      </c>
      <c r="C83" s="648">
        <v>9807</v>
      </c>
      <c r="D83" s="648">
        <v>39728</v>
      </c>
      <c r="E83" s="648">
        <v>29823</v>
      </c>
      <c r="F83" s="648">
        <v>9905</v>
      </c>
    </row>
    <row r="84" spans="1:6" ht="15.75" hidden="1" customHeight="1">
      <c r="A84" s="1084" t="s">
        <v>1251</v>
      </c>
      <c r="B84" s="1084"/>
      <c r="C84" s="1084"/>
      <c r="D84" s="1084"/>
      <c r="E84" s="1084"/>
      <c r="F84" s="1084"/>
    </row>
    <row r="85" spans="1:6" ht="15.75" hidden="1">
      <c r="A85" s="646" t="s">
        <v>1248</v>
      </c>
      <c r="B85" s="647">
        <v>57854</v>
      </c>
      <c r="C85" s="648">
        <v>10016</v>
      </c>
      <c r="D85" s="648">
        <v>47838</v>
      </c>
      <c r="E85" s="648">
        <v>37518</v>
      </c>
      <c r="F85" s="648">
        <v>10320</v>
      </c>
    </row>
    <row r="86" spans="1:6" ht="15.75" hidden="1">
      <c r="A86" s="646" t="s">
        <v>1249</v>
      </c>
      <c r="B86" s="647">
        <v>77847</v>
      </c>
      <c r="C86" s="648">
        <v>11063</v>
      </c>
      <c r="D86" s="648">
        <v>66784</v>
      </c>
      <c r="E86" s="648">
        <v>51241</v>
      </c>
      <c r="F86" s="648">
        <v>15543</v>
      </c>
    </row>
    <row r="87" spans="1:6" ht="15.75" hidden="1">
      <c r="A87" s="649" t="s">
        <v>1250</v>
      </c>
      <c r="B87" s="647">
        <v>84319</v>
      </c>
      <c r="C87" s="648">
        <v>11288</v>
      </c>
      <c r="D87" s="648">
        <v>73031</v>
      </c>
      <c r="E87" s="648">
        <v>54821</v>
      </c>
      <c r="F87" s="648">
        <v>18210</v>
      </c>
    </row>
    <row r="88" spans="1:6" ht="15.75" hidden="1" customHeight="1">
      <c r="A88" s="1085" t="s">
        <v>1252</v>
      </c>
      <c r="B88" s="1086"/>
      <c r="C88" s="1086"/>
      <c r="D88" s="1086"/>
      <c r="E88" s="1086"/>
      <c r="F88" s="1086"/>
    </row>
    <row r="89" spans="1:6" ht="15.75" hidden="1">
      <c r="A89" s="646" t="s">
        <v>1248</v>
      </c>
      <c r="B89" s="647">
        <v>68665</v>
      </c>
      <c r="C89" s="648">
        <v>10575</v>
      </c>
      <c r="D89" s="648">
        <v>58090</v>
      </c>
      <c r="E89" s="648">
        <v>45557</v>
      </c>
      <c r="F89" s="648">
        <v>12533</v>
      </c>
    </row>
    <row r="90" spans="1:6" ht="20.25" hidden="1" customHeight="1">
      <c r="A90" s="646" t="s">
        <v>1249</v>
      </c>
      <c r="B90" s="647">
        <v>92885</v>
      </c>
      <c r="C90" s="648">
        <v>11791</v>
      </c>
      <c r="D90" s="648">
        <v>81094</v>
      </c>
      <c r="E90" s="648">
        <v>62221</v>
      </c>
      <c r="F90" s="648">
        <v>18873</v>
      </c>
    </row>
    <row r="91" spans="1:6" ht="17.25" hidden="1" customHeight="1">
      <c r="A91" s="649" t="s">
        <v>1250</v>
      </c>
      <c r="B91" s="647">
        <v>100713</v>
      </c>
      <c r="C91" s="648">
        <v>12033</v>
      </c>
      <c r="D91" s="648">
        <v>88680</v>
      </c>
      <c r="E91" s="648">
        <v>66568</v>
      </c>
      <c r="F91" s="648">
        <v>22112</v>
      </c>
    </row>
    <row r="93" spans="1:6" s="642" customFormat="1" ht="22.5" customHeight="1">
      <c r="A93" s="1092" t="s">
        <v>1284</v>
      </c>
      <c r="B93" s="1092"/>
      <c r="C93" s="1092"/>
      <c r="D93" s="1092"/>
      <c r="E93" s="1092"/>
      <c r="F93" s="1092"/>
    </row>
    <row r="94" spans="1:6" s="643" customFormat="1" ht="21" customHeight="1">
      <c r="A94" s="1087" t="s">
        <v>270</v>
      </c>
      <c r="B94" s="1088" t="s">
        <v>1240</v>
      </c>
      <c r="C94" s="1088"/>
      <c r="D94" s="1088"/>
      <c r="E94" s="1088"/>
      <c r="F94" s="1088"/>
    </row>
    <row r="95" spans="1:6" s="643" customFormat="1" ht="18" customHeight="1">
      <c r="A95" s="1087"/>
      <c r="B95" s="1089" t="s">
        <v>1051</v>
      </c>
      <c r="C95" s="1090" t="s">
        <v>1242</v>
      </c>
      <c r="D95" s="1090"/>
      <c r="E95" s="1090"/>
      <c r="F95" s="1090"/>
    </row>
    <row r="96" spans="1:6" s="643" customFormat="1" ht="12.75" customHeight="1">
      <c r="A96" s="1087"/>
      <c r="B96" s="1089"/>
      <c r="C96" s="1090" t="s">
        <v>1243</v>
      </c>
      <c r="D96" s="1091" t="s">
        <v>1244</v>
      </c>
      <c r="E96" s="1090" t="s">
        <v>31</v>
      </c>
      <c r="F96" s="1090"/>
    </row>
    <row r="97" spans="1:6" s="643" customFormat="1" ht="33" customHeight="1">
      <c r="A97" s="1087"/>
      <c r="B97" s="1089"/>
      <c r="C97" s="1090"/>
      <c r="D97" s="1091"/>
      <c r="E97" s="644" t="s">
        <v>1245</v>
      </c>
      <c r="F97" s="644" t="s">
        <v>1246</v>
      </c>
    </row>
    <row r="98" spans="1:6" ht="15.75">
      <c r="A98" s="1084" t="s">
        <v>1247</v>
      </c>
      <c r="B98" s="1084"/>
      <c r="C98" s="1084"/>
      <c r="D98" s="1084"/>
      <c r="E98" s="1084"/>
      <c r="F98" s="1084"/>
    </row>
    <row r="99" spans="1:6" ht="15.75">
      <c r="A99" s="646" t="s">
        <v>1248</v>
      </c>
      <c r="B99" s="647">
        <v>184580</v>
      </c>
      <c r="C99" s="648">
        <v>28442</v>
      </c>
      <c r="D99" s="648">
        <v>156138</v>
      </c>
      <c r="E99" s="648">
        <v>122454</v>
      </c>
      <c r="F99" s="648">
        <v>33684</v>
      </c>
    </row>
    <row r="100" spans="1:6" ht="15.75">
      <c r="A100" s="646" t="s">
        <v>1249</v>
      </c>
      <c r="B100" s="647">
        <v>251084</v>
      </c>
      <c r="C100" s="648">
        <v>33104</v>
      </c>
      <c r="D100" s="648">
        <v>217980</v>
      </c>
      <c r="E100" s="648">
        <v>167250</v>
      </c>
      <c r="F100" s="648">
        <v>50730</v>
      </c>
    </row>
    <row r="101" spans="1:6" ht="15.75">
      <c r="A101" s="649" t="s">
        <v>1250</v>
      </c>
      <c r="B101" s="647">
        <v>272508</v>
      </c>
      <c r="C101" s="648">
        <v>34140</v>
      </c>
      <c r="D101" s="648">
        <v>238368</v>
      </c>
      <c r="E101" s="648">
        <v>178938</v>
      </c>
      <c r="F101" s="648">
        <v>59430</v>
      </c>
    </row>
    <row r="102" spans="1:6" ht="15.75" hidden="1" customHeight="1">
      <c r="A102" s="1084" t="s">
        <v>1251</v>
      </c>
      <c r="B102" s="1084"/>
      <c r="C102" s="1084"/>
      <c r="D102" s="1084"/>
      <c r="E102" s="1084"/>
      <c r="F102" s="1084"/>
    </row>
    <row r="103" spans="1:6" ht="15.75" hidden="1">
      <c r="A103" s="646" t="s">
        <v>1248</v>
      </c>
      <c r="B103" s="647">
        <v>66654</v>
      </c>
      <c r="C103" s="648">
        <v>18816</v>
      </c>
      <c r="D103" s="648">
        <v>47838</v>
      </c>
      <c r="E103" s="648">
        <v>37518</v>
      </c>
      <c r="F103" s="648">
        <v>10320</v>
      </c>
    </row>
    <row r="104" spans="1:6" ht="15.75" hidden="1">
      <c r="A104" s="646" t="s">
        <v>1249</v>
      </c>
      <c r="B104" s="647">
        <v>86647</v>
      </c>
      <c r="C104" s="648">
        <v>19863</v>
      </c>
      <c r="D104" s="648">
        <v>66784</v>
      </c>
      <c r="E104" s="648">
        <v>51241</v>
      </c>
      <c r="F104" s="648">
        <v>15543</v>
      </c>
    </row>
    <row r="105" spans="1:6" ht="15.75" hidden="1">
      <c r="A105" s="649" t="s">
        <v>1250</v>
      </c>
      <c r="B105" s="647">
        <v>93119</v>
      </c>
      <c r="C105" s="648">
        <v>20088</v>
      </c>
      <c r="D105" s="648">
        <v>73031</v>
      </c>
      <c r="E105" s="648">
        <v>54821</v>
      </c>
      <c r="F105" s="648">
        <v>18210</v>
      </c>
    </row>
    <row r="106" spans="1:6" ht="15.75" hidden="1" customHeight="1">
      <c r="A106" s="1085" t="s">
        <v>1252</v>
      </c>
      <c r="B106" s="1086"/>
      <c r="C106" s="1086"/>
      <c r="D106" s="1086"/>
      <c r="E106" s="1086"/>
      <c r="F106" s="1086"/>
    </row>
    <row r="107" spans="1:6" ht="15.75" hidden="1">
      <c r="A107" s="646" t="s">
        <v>1248</v>
      </c>
      <c r="B107" s="647">
        <v>77465</v>
      </c>
      <c r="C107" s="648">
        <v>19375</v>
      </c>
      <c r="D107" s="648">
        <v>58090</v>
      </c>
      <c r="E107" s="648">
        <v>45557</v>
      </c>
      <c r="F107" s="648">
        <v>12533</v>
      </c>
    </row>
    <row r="108" spans="1:6" ht="20.25" hidden="1" customHeight="1">
      <c r="A108" s="646" t="s">
        <v>1249</v>
      </c>
      <c r="B108" s="647">
        <v>101685</v>
      </c>
      <c r="C108" s="648">
        <v>20591</v>
      </c>
      <c r="D108" s="648">
        <v>81094</v>
      </c>
      <c r="E108" s="648">
        <v>62221</v>
      </c>
      <c r="F108" s="648">
        <v>18873</v>
      </c>
    </row>
    <row r="109" spans="1:6" ht="17.25" hidden="1" customHeight="1">
      <c r="A109" s="649" t="s">
        <v>1250</v>
      </c>
      <c r="B109" s="647">
        <v>109513</v>
      </c>
      <c r="C109" s="648">
        <v>20833</v>
      </c>
      <c r="D109" s="648">
        <v>88680</v>
      </c>
      <c r="E109" s="648">
        <v>66568</v>
      </c>
      <c r="F109" s="648">
        <v>22112</v>
      </c>
    </row>
    <row r="111" spans="1:6" s="642" customFormat="1" ht="22.5" customHeight="1">
      <c r="A111" s="1093" t="s">
        <v>1285</v>
      </c>
      <c r="B111" s="1093"/>
      <c r="C111" s="1093"/>
      <c r="D111" s="1093"/>
      <c r="E111" s="1093"/>
      <c r="F111" s="1093"/>
    </row>
    <row r="112" spans="1:6" s="643" customFormat="1" ht="21" customHeight="1">
      <c r="A112" s="1087" t="s">
        <v>270</v>
      </c>
      <c r="B112" s="1088" t="s">
        <v>1240</v>
      </c>
      <c r="C112" s="1088"/>
      <c r="D112" s="1088"/>
      <c r="E112" s="1088"/>
      <c r="F112" s="1088"/>
    </row>
    <row r="113" spans="1:6" s="643" customFormat="1" ht="18" customHeight="1">
      <c r="A113" s="1087"/>
      <c r="B113" s="1089" t="s">
        <v>1051</v>
      </c>
      <c r="C113" s="1090" t="s">
        <v>1242</v>
      </c>
      <c r="D113" s="1090"/>
      <c r="E113" s="1090"/>
      <c r="F113" s="1090"/>
    </row>
    <row r="114" spans="1:6" s="643" customFormat="1" ht="12.75" customHeight="1">
      <c r="A114" s="1087"/>
      <c r="B114" s="1089"/>
      <c r="C114" s="1090" t="s">
        <v>1243</v>
      </c>
      <c r="D114" s="1091" t="s">
        <v>1244</v>
      </c>
      <c r="E114" s="1090" t="s">
        <v>31</v>
      </c>
      <c r="F114" s="1090"/>
    </row>
    <row r="115" spans="1:6" s="643" customFormat="1" ht="33" customHeight="1">
      <c r="A115" s="1087"/>
      <c r="B115" s="1089"/>
      <c r="C115" s="1090"/>
      <c r="D115" s="1091"/>
      <c r="E115" s="644" t="s">
        <v>1245</v>
      </c>
      <c r="F115" s="644" t="s">
        <v>1246</v>
      </c>
    </row>
    <row r="116" spans="1:6" ht="15.75">
      <c r="A116" s="1084" t="s">
        <v>1247</v>
      </c>
      <c r="B116" s="1084"/>
      <c r="C116" s="1084"/>
      <c r="D116" s="1084"/>
      <c r="E116" s="1084"/>
      <c r="F116" s="1084"/>
    </row>
    <row r="117" spans="1:6" ht="15.75">
      <c r="A117" s="646" t="s">
        <v>1248</v>
      </c>
      <c r="B117" s="647">
        <v>32580</v>
      </c>
      <c r="C117" s="648">
        <v>6557</v>
      </c>
      <c r="D117" s="648">
        <v>26023</v>
      </c>
      <c r="E117" s="648">
        <v>20409</v>
      </c>
      <c r="F117" s="648">
        <v>5614</v>
      </c>
    </row>
    <row r="118" spans="1:6" ht="15.75">
      <c r="A118" s="646" t="s">
        <v>1249</v>
      </c>
      <c r="B118" s="647">
        <v>43664</v>
      </c>
      <c r="C118" s="648">
        <v>7334</v>
      </c>
      <c r="D118" s="648">
        <v>36330</v>
      </c>
      <c r="E118" s="648">
        <v>27875</v>
      </c>
      <c r="F118" s="648">
        <v>8455</v>
      </c>
    </row>
    <row r="119" spans="1:6" ht="15.75">
      <c r="A119" s="649" t="s">
        <v>1250</v>
      </c>
      <c r="B119" s="647">
        <v>47235</v>
      </c>
      <c r="C119" s="648">
        <v>7507</v>
      </c>
      <c r="D119" s="648">
        <v>39728</v>
      </c>
      <c r="E119" s="648">
        <v>29823</v>
      </c>
      <c r="F119" s="648">
        <v>9905</v>
      </c>
    </row>
    <row r="120" spans="1:6" ht="15.75" hidden="1" customHeight="1">
      <c r="A120" s="1084" t="s">
        <v>1251</v>
      </c>
      <c r="B120" s="1084"/>
      <c r="C120" s="1084"/>
      <c r="D120" s="1084"/>
      <c r="E120" s="1084"/>
      <c r="F120" s="1084"/>
    </row>
    <row r="121" spans="1:6" ht="15.75" hidden="1">
      <c r="A121" s="646" t="s">
        <v>1248</v>
      </c>
      <c r="B121" s="647">
        <v>55554</v>
      </c>
      <c r="C121" s="648">
        <v>7716</v>
      </c>
      <c r="D121" s="648">
        <v>47838</v>
      </c>
      <c r="E121" s="648">
        <v>37518</v>
      </c>
      <c r="F121" s="648">
        <v>10320</v>
      </c>
    </row>
    <row r="122" spans="1:6" ht="15.75" hidden="1">
      <c r="A122" s="646" t="s">
        <v>1249</v>
      </c>
      <c r="B122" s="647">
        <v>75547</v>
      </c>
      <c r="C122" s="648">
        <v>8763</v>
      </c>
      <c r="D122" s="648">
        <v>66784</v>
      </c>
      <c r="E122" s="648">
        <v>51241</v>
      </c>
      <c r="F122" s="648">
        <v>15543</v>
      </c>
    </row>
    <row r="123" spans="1:6" ht="15.75" hidden="1">
      <c r="A123" s="649" t="s">
        <v>1250</v>
      </c>
      <c r="B123" s="647">
        <v>82019</v>
      </c>
      <c r="C123" s="648">
        <v>8988</v>
      </c>
      <c r="D123" s="648">
        <v>73031</v>
      </c>
      <c r="E123" s="648">
        <v>54821</v>
      </c>
      <c r="F123" s="648">
        <v>18210</v>
      </c>
    </row>
    <row r="124" spans="1:6" ht="15.75" hidden="1" customHeight="1">
      <c r="A124" s="1085" t="s">
        <v>1252</v>
      </c>
      <c r="B124" s="1086"/>
      <c r="C124" s="1086"/>
      <c r="D124" s="1086"/>
      <c r="E124" s="1086"/>
      <c r="F124" s="1086"/>
    </row>
    <row r="125" spans="1:6" ht="15.75" hidden="1">
      <c r="A125" s="646" t="s">
        <v>1248</v>
      </c>
      <c r="B125" s="647">
        <v>66365</v>
      </c>
      <c r="C125" s="648">
        <v>8275</v>
      </c>
      <c r="D125" s="648">
        <v>58090</v>
      </c>
      <c r="E125" s="648">
        <v>45557</v>
      </c>
      <c r="F125" s="648">
        <v>12533</v>
      </c>
    </row>
    <row r="126" spans="1:6" ht="20.25" hidden="1" customHeight="1">
      <c r="A126" s="646" t="s">
        <v>1249</v>
      </c>
      <c r="B126" s="647">
        <v>90585</v>
      </c>
      <c r="C126" s="648">
        <v>9491</v>
      </c>
      <c r="D126" s="648">
        <v>81094</v>
      </c>
      <c r="E126" s="648">
        <v>62221</v>
      </c>
      <c r="F126" s="648">
        <v>18873</v>
      </c>
    </row>
    <row r="127" spans="1:6" ht="17.25" hidden="1" customHeight="1">
      <c r="A127" s="649" t="s">
        <v>1250</v>
      </c>
      <c r="B127" s="647">
        <v>98413</v>
      </c>
      <c r="C127" s="648">
        <v>9733</v>
      </c>
      <c r="D127" s="648">
        <v>88680</v>
      </c>
      <c r="E127" s="648">
        <v>66568</v>
      </c>
      <c r="F127" s="648">
        <v>22112</v>
      </c>
    </row>
    <row r="129" spans="1:6" s="642" customFormat="1" ht="22.5" customHeight="1">
      <c r="A129" s="1093" t="s">
        <v>1286</v>
      </c>
      <c r="B129" s="1093"/>
      <c r="C129" s="1093"/>
      <c r="D129" s="1093"/>
      <c r="E129" s="1093"/>
      <c r="F129" s="1093"/>
    </row>
    <row r="130" spans="1:6" s="643" customFormat="1" ht="21" customHeight="1">
      <c r="A130" s="1087" t="s">
        <v>270</v>
      </c>
      <c r="B130" s="1088" t="s">
        <v>1240</v>
      </c>
      <c r="C130" s="1088"/>
      <c r="D130" s="1088"/>
      <c r="E130" s="1088"/>
      <c r="F130" s="1088"/>
    </row>
    <row r="131" spans="1:6" s="643" customFormat="1" ht="18" customHeight="1">
      <c r="A131" s="1087"/>
      <c r="B131" s="1089" t="s">
        <v>1051</v>
      </c>
      <c r="C131" s="1090" t="s">
        <v>1242</v>
      </c>
      <c r="D131" s="1090"/>
      <c r="E131" s="1090"/>
      <c r="F131" s="1090"/>
    </row>
    <row r="132" spans="1:6" s="643" customFormat="1" ht="12.75" customHeight="1">
      <c r="A132" s="1087"/>
      <c r="B132" s="1089"/>
      <c r="C132" s="1090" t="s">
        <v>1243</v>
      </c>
      <c r="D132" s="1091" t="s">
        <v>1244</v>
      </c>
      <c r="E132" s="1090" t="s">
        <v>31</v>
      </c>
      <c r="F132" s="1090"/>
    </row>
    <row r="133" spans="1:6" s="643" customFormat="1" ht="33" customHeight="1">
      <c r="A133" s="1087"/>
      <c r="B133" s="1089"/>
      <c r="C133" s="1090"/>
      <c r="D133" s="1091"/>
      <c r="E133" s="644" t="s">
        <v>1245</v>
      </c>
      <c r="F133" s="644" t="s">
        <v>1246</v>
      </c>
    </row>
    <row r="134" spans="1:6" ht="15.75">
      <c r="A134" s="1084" t="s">
        <v>1247</v>
      </c>
      <c r="B134" s="1084"/>
      <c r="C134" s="1084"/>
      <c r="D134" s="1084"/>
      <c r="E134" s="1084"/>
      <c r="F134" s="1084"/>
    </row>
    <row r="135" spans="1:6" ht="15.75">
      <c r="A135" s="646" t="s">
        <v>1248</v>
      </c>
      <c r="B135" s="647">
        <v>0</v>
      </c>
      <c r="C135" s="648">
        <v>0</v>
      </c>
      <c r="D135" s="648">
        <v>0</v>
      </c>
      <c r="E135" s="648">
        <v>0</v>
      </c>
      <c r="F135" s="648">
        <v>0</v>
      </c>
    </row>
    <row r="136" spans="1:6" ht="15.75">
      <c r="A136" s="646" t="s">
        <v>1249</v>
      </c>
      <c r="B136" s="647">
        <v>0</v>
      </c>
      <c r="C136" s="648">
        <v>0</v>
      </c>
      <c r="D136" s="648">
        <v>0</v>
      </c>
      <c r="E136" s="648">
        <v>0</v>
      </c>
      <c r="F136" s="648">
        <v>0</v>
      </c>
    </row>
    <row r="137" spans="1:6" ht="15.75">
      <c r="A137" s="649" t="s">
        <v>1250</v>
      </c>
      <c r="B137" s="647">
        <v>0</v>
      </c>
      <c r="C137" s="648">
        <v>0</v>
      </c>
      <c r="D137" s="648">
        <v>0</v>
      </c>
      <c r="E137" s="648"/>
      <c r="F137" s="648"/>
    </row>
    <row r="138" spans="1:6" ht="15.75" hidden="1" customHeight="1">
      <c r="A138" s="1084" t="s">
        <v>1251</v>
      </c>
      <c r="B138" s="1084"/>
      <c r="C138" s="1084"/>
      <c r="D138" s="1084"/>
      <c r="E138" s="1084"/>
      <c r="F138" s="1084"/>
    </row>
    <row r="139" spans="1:6" ht="15.75" hidden="1">
      <c r="A139" s="646" t="s">
        <v>1248</v>
      </c>
      <c r="B139" s="647">
        <v>0</v>
      </c>
      <c r="C139" s="648">
        <v>0</v>
      </c>
      <c r="D139" s="648">
        <v>0</v>
      </c>
      <c r="E139" s="648">
        <v>0</v>
      </c>
      <c r="F139" s="648">
        <v>0</v>
      </c>
    </row>
    <row r="140" spans="1:6" ht="15.75" hidden="1">
      <c r="A140" s="646" t="s">
        <v>1249</v>
      </c>
      <c r="B140" s="647">
        <v>0</v>
      </c>
      <c r="C140" s="648">
        <v>0</v>
      </c>
      <c r="D140" s="648">
        <v>0</v>
      </c>
      <c r="E140" s="648">
        <v>0</v>
      </c>
      <c r="F140" s="648">
        <v>0</v>
      </c>
    </row>
    <row r="141" spans="1:6" ht="15.75" hidden="1">
      <c r="A141" s="649" t="s">
        <v>1250</v>
      </c>
      <c r="B141" s="647">
        <v>0</v>
      </c>
      <c r="C141" s="648">
        <v>0</v>
      </c>
      <c r="D141" s="648">
        <v>0</v>
      </c>
      <c r="E141" s="648"/>
      <c r="F141" s="648"/>
    </row>
    <row r="142" spans="1:6" ht="15.75" hidden="1" customHeight="1">
      <c r="A142" s="1085" t="s">
        <v>1252</v>
      </c>
      <c r="B142" s="1086"/>
      <c r="C142" s="1086"/>
      <c r="D142" s="1086"/>
      <c r="E142" s="1086"/>
      <c r="F142" s="1086"/>
    </row>
    <row r="143" spans="1:6" ht="15.75" hidden="1">
      <c r="A143" s="646" t="s">
        <v>1248</v>
      </c>
      <c r="B143" s="647">
        <v>0</v>
      </c>
      <c r="C143" s="648">
        <v>0</v>
      </c>
      <c r="D143" s="648">
        <v>0</v>
      </c>
      <c r="E143" s="648">
        <v>0</v>
      </c>
      <c r="F143" s="648">
        <v>0</v>
      </c>
    </row>
    <row r="144" spans="1:6" ht="20.25" hidden="1" customHeight="1">
      <c r="A144" s="646" t="s">
        <v>1249</v>
      </c>
      <c r="B144" s="647">
        <v>0</v>
      </c>
      <c r="C144" s="648">
        <v>0</v>
      </c>
      <c r="D144" s="648">
        <v>0</v>
      </c>
      <c r="E144" s="648">
        <v>0</v>
      </c>
      <c r="F144" s="648">
        <v>0</v>
      </c>
    </row>
    <row r="145" spans="1:6" ht="17.25" hidden="1" customHeight="1">
      <c r="A145" s="649" t="s">
        <v>1250</v>
      </c>
      <c r="B145" s="647">
        <v>0</v>
      </c>
      <c r="C145" s="648">
        <v>0</v>
      </c>
      <c r="D145" s="648">
        <v>0</v>
      </c>
      <c r="E145" s="648"/>
      <c r="F145" s="648"/>
    </row>
    <row r="147" spans="1:6" s="642" customFormat="1" ht="22.5" customHeight="1">
      <c r="A147" s="1092" t="s">
        <v>1287</v>
      </c>
      <c r="B147" s="1092"/>
      <c r="C147" s="1092"/>
      <c r="D147" s="1092"/>
      <c r="E147" s="1092"/>
      <c r="F147" s="1092"/>
    </row>
    <row r="148" spans="1:6" s="643" customFormat="1" ht="21" customHeight="1">
      <c r="A148" s="1087" t="s">
        <v>270</v>
      </c>
      <c r="B148" s="1088" t="s">
        <v>1240</v>
      </c>
      <c r="C148" s="1088"/>
      <c r="D148" s="1088"/>
      <c r="E148" s="1088"/>
      <c r="F148" s="1088"/>
    </row>
    <row r="149" spans="1:6" s="643" customFormat="1" ht="18" customHeight="1">
      <c r="A149" s="1087"/>
      <c r="B149" s="1089" t="s">
        <v>1051</v>
      </c>
      <c r="C149" s="1090" t="s">
        <v>1242</v>
      </c>
      <c r="D149" s="1090"/>
      <c r="E149" s="1090"/>
      <c r="F149" s="1090"/>
    </row>
    <row r="150" spans="1:6" s="643" customFormat="1" ht="12.75" customHeight="1">
      <c r="A150" s="1087"/>
      <c r="B150" s="1089"/>
      <c r="C150" s="1090" t="s">
        <v>1243</v>
      </c>
      <c r="D150" s="1091" t="s">
        <v>1244</v>
      </c>
      <c r="E150" s="1090" t="s">
        <v>31</v>
      </c>
      <c r="F150" s="1090"/>
    </row>
    <row r="151" spans="1:6" s="643" customFormat="1" ht="33" customHeight="1">
      <c r="A151" s="1087"/>
      <c r="B151" s="1089"/>
      <c r="C151" s="1090"/>
      <c r="D151" s="1091"/>
      <c r="E151" s="644" t="s">
        <v>1245</v>
      </c>
      <c r="F151" s="644" t="s">
        <v>1246</v>
      </c>
    </row>
    <row r="152" spans="1:6" ht="15.75">
      <c r="A152" s="1084" t="s">
        <v>1247</v>
      </c>
      <c r="B152" s="1084"/>
      <c r="C152" s="1084"/>
      <c r="D152" s="1084"/>
      <c r="E152" s="1084"/>
      <c r="F152" s="1084"/>
    </row>
    <row r="153" spans="1:6" ht="15.75">
      <c r="A153" s="646" t="s">
        <v>1248</v>
      </c>
      <c r="B153" s="647">
        <v>176580</v>
      </c>
      <c r="C153" s="648">
        <v>20442</v>
      </c>
      <c r="D153" s="648">
        <v>156138</v>
      </c>
      <c r="E153" s="648">
        <v>122454</v>
      </c>
      <c r="F153" s="648">
        <v>33684</v>
      </c>
    </row>
    <row r="154" spans="1:6" ht="15.75">
      <c r="A154" s="646" t="s">
        <v>1249</v>
      </c>
      <c r="B154" s="647">
        <v>243084</v>
      </c>
      <c r="C154" s="648">
        <v>25104</v>
      </c>
      <c r="D154" s="648">
        <v>217980</v>
      </c>
      <c r="E154" s="648">
        <v>167250</v>
      </c>
      <c r="F154" s="648">
        <v>50730</v>
      </c>
    </row>
    <row r="155" spans="1:6" ht="15.75">
      <c r="A155" s="649" t="s">
        <v>1250</v>
      </c>
      <c r="B155" s="647">
        <v>264508</v>
      </c>
      <c r="C155" s="648">
        <v>26140</v>
      </c>
      <c r="D155" s="648">
        <v>238368</v>
      </c>
      <c r="E155" s="648">
        <v>178938</v>
      </c>
      <c r="F155" s="648">
        <v>59430</v>
      </c>
    </row>
    <row r="156" spans="1:6" ht="15.75" hidden="1" customHeight="1">
      <c r="A156" s="1084" t="s">
        <v>1251</v>
      </c>
      <c r="B156" s="1084"/>
      <c r="C156" s="1084"/>
      <c r="D156" s="1084"/>
      <c r="E156" s="1084"/>
      <c r="F156" s="1084"/>
    </row>
    <row r="157" spans="1:6" ht="15.75" hidden="1">
      <c r="A157" s="646" t="s">
        <v>1248</v>
      </c>
      <c r="B157" s="647">
        <v>58654</v>
      </c>
      <c r="C157" s="648">
        <v>10816</v>
      </c>
      <c r="D157" s="648">
        <v>47838</v>
      </c>
      <c r="E157" s="648">
        <v>37518</v>
      </c>
      <c r="F157" s="648">
        <v>10320</v>
      </c>
    </row>
    <row r="158" spans="1:6" ht="15.75" hidden="1">
      <c r="A158" s="646" t="s">
        <v>1249</v>
      </c>
      <c r="B158" s="647">
        <v>78647</v>
      </c>
      <c r="C158" s="648">
        <v>11863</v>
      </c>
      <c r="D158" s="648">
        <v>66784</v>
      </c>
      <c r="E158" s="648">
        <v>51241</v>
      </c>
      <c r="F158" s="648">
        <v>15543</v>
      </c>
    </row>
    <row r="159" spans="1:6" ht="15.75" hidden="1">
      <c r="A159" s="649" t="s">
        <v>1250</v>
      </c>
      <c r="B159" s="647">
        <v>85119</v>
      </c>
      <c r="C159" s="648">
        <v>12088</v>
      </c>
      <c r="D159" s="648">
        <v>73031</v>
      </c>
      <c r="E159" s="648">
        <v>54821</v>
      </c>
      <c r="F159" s="648">
        <v>18210</v>
      </c>
    </row>
    <row r="160" spans="1:6" ht="15.75" hidden="1" customHeight="1">
      <c r="A160" s="1085" t="s">
        <v>1252</v>
      </c>
      <c r="B160" s="1086"/>
      <c r="C160" s="1086"/>
      <c r="D160" s="1086"/>
      <c r="E160" s="1086"/>
      <c r="F160" s="1086"/>
    </row>
    <row r="161" spans="1:6" ht="15.75" hidden="1">
      <c r="A161" s="646" t="s">
        <v>1248</v>
      </c>
      <c r="B161" s="647">
        <v>69465</v>
      </c>
      <c r="C161" s="648">
        <v>11375</v>
      </c>
      <c r="D161" s="648">
        <v>58090</v>
      </c>
      <c r="E161" s="648">
        <v>45557</v>
      </c>
      <c r="F161" s="648">
        <v>12533</v>
      </c>
    </row>
    <row r="162" spans="1:6" ht="20.25" hidden="1" customHeight="1">
      <c r="A162" s="646" t="s">
        <v>1249</v>
      </c>
      <c r="B162" s="647">
        <v>93685</v>
      </c>
      <c r="C162" s="648">
        <v>12591</v>
      </c>
      <c r="D162" s="648">
        <v>81094</v>
      </c>
      <c r="E162" s="648">
        <v>62221</v>
      </c>
      <c r="F162" s="648">
        <v>18873</v>
      </c>
    </row>
    <row r="163" spans="1:6" ht="17.25" hidden="1" customHeight="1">
      <c r="A163" s="649" t="s">
        <v>1250</v>
      </c>
      <c r="B163" s="647">
        <v>101513</v>
      </c>
      <c r="C163" s="648">
        <v>12833</v>
      </c>
      <c r="D163" s="648">
        <v>88680</v>
      </c>
      <c r="E163" s="648">
        <v>66568</v>
      </c>
      <c r="F163" s="648">
        <v>22112</v>
      </c>
    </row>
    <row r="165" spans="1:6" s="642" customFormat="1" ht="22.5" customHeight="1">
      <c r="A165" s="1092" t="s">
        <v>1288</v>
      </c>
      <c r="B165" s="1092"/>
      <c r="C165" s="1092"/>
      <c r="D165" s="1092"/>
      <c r="E165" s="1092"/>
      <c r="F165" s="1092"/>
    </row>
    <row r="166" spans="1:6" s="643" customFormat="1" ht="21" customHeight="1">
      <c r="A166" s="1087" t="s">
        <v>270</v>
      </c>
      <c r="B166" s="1088" t="s">
        <v>1240</v>
      </c>
      <c r="C166" s="1088"/>
      <c r="D166" s="1088"/>
      <c r="E166" s="1088"/>
      <c r="F166" s="1088"/>
    </row>
    <row r="167" spans="1:6" s="643" customFormat="1" ht="18" customHeight="1">
      <c r="A167" s="1087"/>
      <c r="B167" s="1089" t="s">
        <v>1051</v>
      </c>
      <c r="C167" s="1090" t="s">
        <v>1242</v>
      </c>
      <c r="D167" s="1090"/>
      <c r="E167" s="1090"/>
      <c r="F167" s="1090"/>
    </row>
    <row r="168" spans="1:6" s="643" customFormat="1" ht="12.75" customHeight="1">
      <c r="A168" s="1087"/>
      <c r="B168" s="1089"/>
      <c r="C168" s="1090" t="s">
        <v>1243</v>
      </c>
      <c r="D168" s="1091" t="s">
        <v>1244</v>
      </c>
      <c r="E168" s="1090" t="s">
        <v>31</v>
      </c>
      <c r="F168" s="1090"/>
    </row>
    <row r="169" spans="1:6" s="643" customFormat="1" ht="33" customHeight="1">
      <c r="A169" s="1087"/>
      <c r="B169" s="1089"/>
      <c r="C169" s="1090"/>
      <c r="D169" s="1091"/>
      <c r="E169" s="644" t="s">
        <v>1245</v>
      </c>
      <c r="F169" s="644" t="s">
        <v>1246</v>
      </c>
    </row>
    <row r="170" spans="1:6" ht="15.75">
      <c r="A170" s="1084" t="s">
        <v>1247</v>
      </c>
      <c r="B170" s="1084"/>
      <c r="C170" s="1084"/>
      <c r="D170" s="1084"/>
      <c r="E170" s="1084"/>
      <c r="F170" s="1084"/>
    </row>
    <row r="171" spans="1:6" ht="15.75">
      <c r="A171" s="646" t="s">
        <v>1248</v>
      </c>
      <c r="B171" s="647">
        <v>169080</v>
      </c>
      <c r="C171" s="648">
        <v>12942</v>
      </c>
      <c r="D171" s="648">
        <v>156138</v>
      </c>
      <c r="E171" s="648">
        <v>122454</v>
      </c>
      <c r="F171" s="648">
        <v>33684</v>
      </c>
    </row>
    <row r="172" spans="1:6" ht="15.75">
      <c r="A172" s="646" t="s">
        <v>1249</v>
      </c>
      <c r="B172" s="647">
        <v>235584</v>
      </c>
      <c r="C172" s="648">
        <v>17604</v>
      </c>
      <c r="D172" s="648">
        <v>217980</v>
      </c>
      <c r="E172" s="648">
        <v>167250</v>
      </c>
      <c r="F172" s="648">
        <v>50730</v>
      </c>
    </row>
    <row r="173" spans="1:6" ht="15.75">
      <c r="A173" s="649" t="s">
        <v>1250</v>
      </c>
      <c r="B173" s="647">
        <v>257008</v>
      </c>
      <c r="C173" s="648">
        <v>18640</v>
      </c>
      <c r="D173" s="648">
        <v>238368</v>
      </c>
      <c r="E173" s="648">
        <v>178938</v>
      </c>
      <c r="F173" s="648">
        <v>59430</v>
      </c>
    </row>
    <row r="174" spans="1:6" ht="15.75" hidden="1" customHeight="1">
      <c r="A174" s="1084" t="s">
        <v>1251</v>
      </c>
      <c r="B174" s="1084"/>
      <c r="C174" s="1084"/>
      <c r="D174" s="1084"/>
      <c r="E174" s="1084"/>
      <c r="F174" s="1084"/>
    </row>
    <row r="175" spans="1:6" ht="15.75" hidden="1">
      <c r="A175" s="646" t="s">
        <v>1248</v>
      </c>
      <c r="B175" s="647">
        <v>51154</v>
      </c>
      <c r="C175" s="648">
        <v>3316</v>
      </c>
      <c r="D175" s="648">
        <v>47838</v>
      </c>
      <c r="E175" s="648">
        <v>37518</v>
      </c>
      <c r="F175" s="648">
        <v>10320</v>
      </c>
    </row>
    <row r="176" spans="1:6" ht="15.75" hidden="1">
      <c r="A176" s="646" t="s">
        <v>1249</v>
      </c>
      <c r="B176" s="647">
        <v>71147</v>
      </c>
      <c r="C176" s="648">
        <v>4363</v>
      </c>
      <c r="D176" s="648">
        <v>66784</v>
      </c>
      <c r="E176" s="648">
        <v>51241</v>
      </c>
      <c r="F176" s="648">
        <v>15543</v>
      </c>
    </row>
    <row r="177" spans="1:6" ht="15.75" hidden="1">
      <c r="A177" s="649" t="s">
        <v>1250</v>
      </c>
      <c r="B177" s="647">
        <v>77619</v>
      </c>
      <c r="C177" s="648">
        <v>4588</v>
      </c>
      <c r="D177" s="648">
        <v>73031</v>
      </c>
      <c r="E177" s="648">
        <v>54821</v>
      </c>
      <c r="F177" s="648">
        <v>18210</v>
      </c>
    </row>
    <row r="178" spans="1:6" ht="15.75" hidden="1" customHeight="1">
      <c r="A178" s="1085" t="s">
        <v>1252</v>
      </c>
      <c r="B178" s="1086"/>
      <c r="C178" s="1086"/>
      <c r="D178" s="1086"/>
      <c r="E178" s="1086"/>
      <c r="F178" s="1086"/>
    </row>
    <row r="179" spans="1:6" ht="15.75" hidden="1">
      <c r="A179" s="646" t="s">
        <v>1248</v>
      </c>
      <c r="B179" s="647">
        <v>61965</v>
      </c>
      <c r="C179" s="648">
        <v>3875</v>
      </c>
      <c r="D179" s="648">
        <v>58090</v>
      </c>
      <c r="E179" s="648">
        <v>45557</v>
      </c>
      <c r="F179" s="648">
        <v>12533</v>
      </c>
    </row>
    <row r="180" spans="1:6" ht="20.25" hidden="1" customHeight="1">
      <c r="A180" s="646" t="s">
        <v>1249</v>
      </c>
      <c r="B180" s="647">
        <v>86185</v>
      </c>
      <c r="C180" s="648">
        <v>5091</v>
      </c>
      <c r="D180" s="648">
        <v>81094</v>
      </c>
      <c r="E180" s="648">
        <v>62221</v>
      </c>
      <c r="F180" s="648">
        <v>18873</v>
      </c>
    </row>
    <row r="181" spans="1:6" ht="17.25" hidden="1" customHeight="1">
      <c r="A181" s="649" t="s">
        <v>1250</v>
      </c>
      <c r="B181" s="647">
        <v>94013</v>
      </c>
      <c r="C181" s="648">
        <v>5333</v>
      </c>
      <c r="D181" s="648">
        <v>88680</v>
      </c>
      <c r="E181" s="648">
        <v>66568</v>
      </c>
      <c r="F181" s="648">
        <v>22112</v>
      </c>
    </row>
  </sheetData>
  <mergeCells count="111">
    <mergeCell ref="A1:F1"/>
    <mergeCell ref="A3:F3"/>
    <mergeCell ref="A4:A7"/>
    <mergeCell ref="B4:F4"/>
    <mergeCell ref="B5:B7"/>
    <mergeCell ref="C5:F5"/>
    <mergeCell ref="C6:C7"/>
    <mergeCell ref="D6:D7"/>
    <mergeCell ref="E6:F6"/>
    <mergeCell ref="A8:F8"/>
    <mergeCell ref="A12:F12"/>
    <mergeCell ref="A16:F16"/>
    <mergeCell ref="A21:F21"/>
    <mergeCell ref="A22:A25"/>
    <mergeCell ref="B22:F22"/>
    <mergeCell ref="B23:B25"/>
    <mergeCell ref="C23:F23"/>
    <mergeCell ref="C24:C25"/>
    <mergeCell ref="D24:D25"/>
    <mergeCell ref="E24:F24"/>
    <mergeCell ref="A26:F26"/>
    <mergeCell ref="A30:F30"/>
    <mergeCell ref="A34:F34"/>
    <mergeCell ref="A39:F39"/>
    <mergeCell ref="A40:A43"/>
    <mergeCell ref="B40:F40"/>
    <mergeCell ref="B41:B43"/>
    <mergeCell ref="C41:F41"/>
    <mergeCell ref="C42:C43"/>
    <mergeCell ref="A58:A61"/>
    <mergeCell ref="B58:F58"/>
    <mergeCell ref="B59:B61"/>
    <mergeCell ref="C59:F59"/>
    <mergeCell ref="C60:C61"/>
    <mergeCell ref="D60:D61"/>
    <mergeCell ref="E60:F60"/>
    <mergeCell ref="D42:D43"/>
    <mergeCell ref="E42:F42"/>
    <mergeCell ref="A44:F44"/>
    <mergeCell ref="A48:F48"/>
    <mergeCell ref="A52:F52"/>
    <mergeCell ref="A57:F57"/>
    <mergeCell ref="A62:F62"/>
    <mergeCell ref="A66:F66"/>
    <mergeCell ref="A70:F70"/>
    <mergeCell ref="A75:F75"/>
    <mergeCell ref="A76:A79"/>
    <mergeCell ref="B76:F76"/>
    <mergeCell ref="B77:B79"/>
    <mergeCell ref="C77:F77"/>
    <mergeCell ref="C78:C79"/>
    <mergeCell ref="D78:D79"/>
    <mergeCell ref="E78:F78"/>
    <mergeCell ref="A80:F80"/>
    <mergeCell ref="A84:F84"/>
    <mergeCell ref="A88:F88"/>
    <mergeCell ref="A93:F93"/>
    <mergeCell ref="A94:A97"/>
    <mergeCell ref="B94:F94"/>
    <mergeCell ref="B95:B97"/>
    <mergeCell ref="C95:F95"/>
    <mergeCell ref="C96:C97"/>
    <mergeCell ref="A112:A115"/>
    <mergeCell ref="B112:F112"/>
    <mergeCell ref="B113:B115"/>
    <mergeCell ref="C113:F113"/>
    <mergeCell ref="C114:C115"/>
    <mergeCell ref="D114:D115"/>
    <mergeCell ref="E114:F114"/>
    <mergeCell ref="D96:D97"/>
    <mergeCell ref="E96:F96"/>
    <mergeCell ref="A98:F98"/>
    <mergeCell ref="A102:F102"/>
    <mergeCell ref="A106:F106"/>
    <mergeCell ref="A111:F111"/>
    <mergeCell ref="A116:F116"/>
    <mergeCell ref="A120:F120"/>
    <mergeCell ref="A124:F124"/>
    <mergeCell ref="A129:F129"/>
    <mergeCell ref="A130:A133"/>
    <mergeCell ref="B130:F130"/>
    <mergeCell ref="B131:B133"/>
    <mergeCell ref="C131:F131"/>
    <mergeCell ref="C132:C133"/>
    <mergeCell ref="D132:D133"/>
    <mergeCell ref="D150:D151"/>
    <mergeCell ref="E150:F150"/>
    <mergeCell ref="A152:F152"/>
    <mergeCell ref="A156:F156"/>
    <mergeCell ref="A160:F160"/>
    <mergeCell ref="A165:F165"/>
    <mergeCell ref="E132:F132"/>
    <mergeCell ref="A134:F134"/>
    <mergeCell ref="A138:F138"/>
    <mergeCell ref="A142:F142"/>
    <mergeCell ref="A147:F147"/>
    <mergeCell ref="A148:A151"/>
    <mergeCell ref="B148:F148"/>
    <mergeCell ref="B149:B151"/>
    <mergeCell ref="C149:F149"/>
    <mergeCell ref="C150:C151"/>
    <mergeCell ref="A170:F170"/>
    <mergeCell ref="A174:F174"/>
    <mergeCell ref="A178:F178"/>
    <mergeCell ref="A166:A169"/>
    <mergeCell ref="B166:F166"/>
    <mergeCell ref="B167:B169"/>
    <mergeCell ref="C167:F167"/>
    <mergeCell ref="C168:C169"/>
    <mergeCell ref="D168:D169"/>
    <mergeCell ref="E168:F168"/>
  </mergeCells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N16"/>
  <sheetViews>
    <sheetView view="pageBreakPreview" zoomScale="80" zoomScaleNormal="90" zoomScaleSheetLayoutView="8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C38" sqref="C38"/>
    </sheetView>
  </sheetViews>
  <sheetFormatPr defaultRowHeight="15.75"/>
  <cols>
    <col min="1" max="1" width="56.42578125" style="619" customWidth="1"/>
    <col min="2" max="2" width="17.28515625" style="619" customWidth="1"/>
    <col min="3" max="3" width="22.28515625" style="619" customWidth="1"/>
    <col min="4" max="4" width="20.42578125" style="619" customWidth="1"/>
    <col min="5" max="5" width="22.42578125" style="619" customWidth="1"/>
    <col min="6" max="6" width="18.5703125" style="619" customWidth="1"/>
    <col min="7" max="7" width="21" style="619" customWidth="1"/>
    <col min="8" max="8" width="17.28515625" style="619" hidden="1" customWidth="1"/>
    <col min="9" max="9" width="22.5703125" style="619" hidden="1" customWidth="1"/>
    <col min="10" max="10" width="18.5703125" style="619" hidden="1" customWidth="1"/>
    <col min="11" max="11" width="18.85546875" style="619" hidden="1" customWidth="1"/>
    <col min="12" max="12" width="18.5703125" style="619" hidden="1" customWidth="1"/>
    <col min="13" max="13" width="18.140625" style="619" hidden="1" customWidth="1"/>
    <col min="14" max="256" width="9.140625" style="619"/>
    <col min="257" max="257" width="56.42578125" style="619" customWidth="1"/>
    <col min="258" max="258" width="17.28515625" style="619" customWidth="1"/>
    <col min="259" max="259" width="22.28515625" style="619" customWidth="1"/>
    <col min="260" max="260" width="20.42578125" style="619" customWidth="1"/>
    <col min="261" max="261" width="22.42578125" style="619" customWidth="1"/>
    <col min="262" max="262" width="18.5703125" style="619" customWidth="1"/>
    <col min="263" max="263" width="21" style="619" customWidth="1"/>
    <col min="264" max="264" width="17.28515625" style="619" customWidth="1"/>
    <col min="265" max="265" width="22.5703125" style="619" customWidth="1"/>
    <col min="266" max="266" width="18.5703125" style="619" customWidth="1"/>
    <col min="267" max="267" width="18.85546875" style="619" customWidth="1"/>
    <col min="268" max="268" width="18.5703125" style="619" customWidth="1"/>
    <col min="269" max="269" width="18.140625" style="619" customWidth="1"/>
    <col min="270" max="512" width="9.140625" style="619"/>
    <col min="513" max="513" width="56.42578125" style="619" customWidth="1"/>
    <col min="514" max="514" width="17.28515625" style="619" customWidth="1"/>
    <col min="515" max="515" width="22.28515625" style="619" customWidth="1"/>
    <col min="516" max="516" width="20.42578125" style="619" customWidth="1"/>
    <col min="517" max="517" width="22.42578125" style="619" customWidth="1"/>
    <col min="518" max="518" width="18.5703125" style="619" customWidth="1"/>
    <col min="519" max="519" width="21" style="619" customWidth="1"/>
    <col min="520" max="520" width="17.28515625" style="619" customWidth="1"/>
    <col min="521" max="521" width="22.5703125" style="619" customWidth="1"/>
    <col min="522" max="522" width="18.5703125" style="619" customWidth="1"/>
    <col min="523" max="523" width="18.85546875" style="619" customWidth="1"/>
    <col min="524" max="524" width="18.5703125" style="619" customWidth="1"/>
    <col min="525" max="525" width="18.140625" style="619" customWidth="1"/>
    <col min="526" max="768" width="9.140625" style="619"/>
    <col min="769" max="769" width="56.42578125" style="619" customWidth="1"/>
    <col min="770" max="770" width="17.28515625" style="619" customWidth="1"/>
    <col min="771" max="771" width="22.28515625" style="619" customWidth="1"/>
    <col min="772" max="772" width="20.42578125" style="619" customWidth="1"/>
    <col min="773" max="773" width="22.42578125" style="619" customWidth="1"/>
    <col min="774" max="774" width="18.5703125" style="619" customWidth="1"/>
    <col min="775" max="775" width="21" style="619" customWidth="1"/>
    <col min="776" max="776" width="17.28515625" style="619" customWidth="1"/>
    <col min="777" max="777" width="22.5703125" style="619" customWidth="1"/>
    <col min="778" max="778" width="18.5703125" style="619" customWidth="1"/>
    <col min="779" max="779" width="18.85546875" style="619" customWidth="1"/>
    <col min="780" max="780" width="18.5703125" style="619" customWidth="1"/>
    <col min="781" max="781" width="18.140625" style="619" customWidth="1"/>
    <col min="782" max="1024" width="9.140625" style="619"/>
    <col min="1025" max="1025" width="56.42578125" style="619" customWidth="1"/>
    <col min="1026" max="1026" width="17.28515625" style="619" customWidth="1"/>
    <col min="1027" max="1027" width="22.28515625" style="619" customWidth="1"/>
    <col min="1028" max="1028" width="20.42578125" style="619" customWidth="1"/>
    <col min="1029" max="1029" width="22.42578125" style="619" customWidth="1"/>
    <col min="1030" max="1030" width="18.5703125" style="619" customWidth="1"/>
    <col min="1031" max="1031" width="21" style="619" customWidth="1"/>
    <col min="1032" max="1032" width="17.28515625" style="619" customWidth="1"/>
    <col min="1033" max="1033" width="22.5703125" style="619" customWidth="1"/>
    <col min="1034" max="1034" width="18.5703125" style="619" customWidth="1"/>
    <col min="1035" max="1035" width="18.85546875" style="619" customWidth="1"/>
    <col min="1036" max="1036" width="18.5703125" style="619" customWidth="1"/>
    <col min="1037" max="1037" width="18.140625" style="619" customWidth="1"/>
    <col min="1038" max="1280" width="9.140625" style="619"/>
    <col min="1281" max="1281" width="56.42578125" style="619" customWidth="1"/>
    <col min="1282" max="1282" width="17.28515625" style="619" customWidth="1"/>
    <col min="1283" max="1283" width="22.28515625" style="619" customWidth="1"/>
    <col min="1284" max="1284" width="20.42578125" style="619" customWidth="1"/>
    <col min="1285" max="1285" width="22.42578125" style="619" customWidth="1"/>
    <col min="1286" max="1286" width="18.5703125" style="619" customWidth="1"/>
    <col min="1287" max="1287" width="21" style="619" customWidth="1"/>
    <col min="1288" max="1288" width="17.28515625" style="619" customWidth="1"/>
    <col min="1289" max="1289" width="22.5703125" style="619" customWidth="1"/>
    <col min="1290" max="1290" width="18.5703125" style="619" customWidth="1"/>
    <col min="1291" max="1291" width="18.85546875" style="619" customWidth="1"/>
    <col min="1292" max="1292" width="18.5703125" style="619" customWidth="1"/>
    <col min="1293" max="1293" width="18.140625" style="619" customWidth="1"/>
    <col min="1294" max="1536" width="9.140625" style="619"/>
    <col min="1537" max="1537" width="56.42578125" style="619" customWidth="1"/>
    <col min="1538" max="1538" width="17.28515625" style="619" customWidth="1"/>
    <col min="1539" max="1539" width="22.28515625" style="619" customWidth="1"/>
    <col min="1540" max="1540" width="20.42578125" style="619" customWidth="1"/>
    <col min="1541" max="1541" width="22.42578125" style="619" customWidth="1"/>
    <col min="1542" max="1542" width="18.5703125" style="619" customWidth="1"/>
    <col min="1543" max="1543" width="21" style="619" customWidth="1"/>
    <col min="1544" max="1544" width="17.28515625" style="619" customWidth="1"/>
    <col min="1545" max="1545" width="22.5703125" style="619" customWidth="1"/>
    <col min="1546" max="1546" width="18.5703125" style="619" customWidth="1"/>
    <col min="1547" max="1547" width="18.85546875" style="619" customWidth="1"/>
    <col min="1548" max="1548" width="18.5703125" style="619" customWidth="1"/>
    <col min="1549" max="1549" width="18.140625" style="619" customWidth="1"/>
    <col min="1550" max="1792" width="9.140625" style="619"/>
    <col min="1793" max="1793" width="56.42578125" style="619" customWidth="1"/>
    <col min="1794" max="1794" width="17.28515625" style="619" customWidth="1"/>
    <col min="1795" max="1795" width="22.28515625" style="619" customWidth="1"/>
    <col min="1796" max="1796" width="20.42578125" style="619" customWidth="1"/>
    <col min="1797" max="1797" width="22.42578125" style="619" customWidth="1"/>
    <col min="1798" max="1798" width="18.5703125" style="619" customWidth="1"/>
    <col min="1799" max="1799" width="21" style="619" customWidth="1"/>
    <col min="1800" max="1800" width="17.28515625" style="619" customWidth="1"/>
    <col min="1801" max="1801" width="22.5703125" style="619" customWidth="1"/>
    <col min="1802" max="1802" width="18.5703125" style="619" customWidth="1"/>
    <col min="1803" max="1803" width="18.85546875" style="619" customWidth="1"/>
    <col min="1804" max="1804" width="18.5703125" style="619" customWidth="1"/>
    <col min="1805" max="1805" width="18.140625" style="619" customWidth="1"/>
    <col min="1806" max="2048" width="9.140625" style="619"/>
    <col min="2049" max="2049" width="56.42578125" style="619" customWidth="1"/>
    <col min="2050" max="2050" width="17.28515625" style="619" customWidth="1"/>
    <col min="2051" max="2051" width="22.28515625" style="619" customWidth="1"/>
    <col min="2052" max="2052" width="20.42578125" style="619" customWidth="1"/>
    <col min="2053" max="2053" width="22.42578125" style="619" customWidth="1"/>
    <col min="2054" max="2054" width="18.5703125" style="619" customWidth="1"/>
    <col min="2055" max="2055" width="21" style="619" customWidth="1"/>
    <col min="2056" max="2056" width="17.28515625" style="619" customWidth="1"/>
    <col min="2057" max="2057" width="22.5703125" style="619" customWidth="1"/>
    <col min="2058" max="2058" width="18.5703125" style="619" customWidth="1"/>
    <col min="2059" max="2059" width="18.85546875" style="619" customWidth="1"/>
    <col min="2060" max="2060" width="18.5703125" style="619" customWidth="1"/>
    <col min="2061" max="2061" width="18.140625" style="619" customWidth="1"/>
    <col min="2062" max="2304" width="9.140625" style="619"/>
    <col min="2305" max="2305" width="56.42578125" style="619" customWidth="1"/>
    <col min="2306" max="2306" width="17.28515625" style="619" customWidth="1"/>
    <col min="2307" max="2307" width="22.28515625" style="619" customWidth="1"/>
    <col min="2308" max="2308" width="20.42578125" style="619" customWidth="1"/>
    <col min="2309" max="2309" width="22.42578125" style="619" customWidth="1"/>
    <col min="2310" max="2310" width="18.5703125" style="619" customWidth="1"/>
    <col min="2311" max="2311" width="21" style="619" customWidth="1"/>
    <col min="2312" max="2312" width="17.28515625" style="619" customWidth="1"/>
    <col min="2313" max="2313" width="22.5703125" style="619" customWidth="1"/>
    <col min="2314" max="2314" width="18.5703125" style="619" customWidth="1"/>
    <col min="2315" max="2315" width="18.85546875" style="619" customWidth="1"/>
    <col min="2316" max="2316" width="18.5703125" style="619" customWidth="1"/>
    <col min="2317" max="2317" width="18.140625" style="619" customWidth="1"/>
    <col min="2318" max="2560" width="9.140625" style="619"/>
    <col min="2561" max="2561" width="56.42578125" style="619" customWidth="1"/>
    <col min="2562" max="2562" width="17.28515625" style="619" customWidth="1"/>
    <col min="2563" max="2563" width="22.28515625" style="619" customWidth="1"/>
    <col min="2564" max="2564" width="20.42578125" style="619" customWidth="1"/>
    <col min="2565" max="2565" width="22.42578125" style="619" customWidth="1"/>
    <col min="2566" max="2566" width="18.5703125" style="619" customWidth="1"/>
    <col min="2567" max="2567" width="21" style="619" customWidth="1"/>
    <col min="2568" max="2568" width="17.28515625" style="619" customWidth="1"/>
    <col min="2569" max="2569" width="22.5703125" style="619" customWidth="1"/>
    <col min="2570" max="2570" width="18.5703125" style="619" customWidth="1"/>
    <col min="2571" max="2571" width="18.85546875" style="619" customWidth="1"/>
    <col min="2572" max="2572" width="18.5703125" style="619" customWidth="1"/>
    <col min="2573" max="2573" width="18.140625" style="619" customWidth="1"/>
    <col min="2574" max="2816" width="9.140625" style="619"/>
    <col min="2817" max="2817" width="56.42578125" style="619" customWidth="1"/>
    <col min="2818" max="2818" width="17.28515625" style="619" customWidth="1"/>
    <col min="2819" max="2819" width="22.28515625" style="619" customWidth="1"/>
    <col min="2820" max="2820" width="20.42578125" style="619" customWidth="1"/>
    <col min="2821" max="2821" width="22.42578125" style="619" customWidth="1"/>
    <col min="2822" max="2822" width="18.5703125" style="619" customWidth="1"/>
    <col min="2823" max="2823" width="21" style="619" customWidth="1"/>
    <col min="2824" max="2824" width="17.28515625" style="619" customWidth="1"/>
    <col min="2825" max="2825" width="22.5703125" style="619" customWidth="1"/>
    <col min="2826" max="2826" width="18.5703125" style="619" customWidth="1"/>
    <col min="2827" max="2827" width="18.85546875" style="619" customWidth="1"/>
    <col min="2828" max="2828" width="18.5703125" style="619" customWidth="1"/>
    <col min="2829" max="2829" width="18.140625" style="619" customWidth="1"/>
    <col min="2830" max="3072" width="9.140625" style="619"/>
    <col min="3073" max="3073" width="56.42578125" style="619" customWidth="1"/>
    <col min="3074" max="3074" width="17.28515625" style="619" customWidth="1"/>
    <col min="3075" max="3075" width="22.28515625" style="619" customWidth="1"/>
    <col min="3076" max="3076" width="20.42578125" style="619" customWidth="1"/>
    <col min="3077" max="3077" width="22.42578125" style="619" customWidth="1"/>
    <col min="3078" max="3078" width="18.5703125" style="619" customWidth="1"/>
    <col min="3079" max="3079" width="21" style="619" customWidth="1"/>
    <col min="3080" max="3080" width="17.28515625" style="619" customWidth="1"/>
    <col min="3081" max="3081" width="22.5703125" style="619" customWidth="1"/>
    <col min="3082" max="3082" width="18.5703125" style="619" customWidth="1"/>
    <col min="3083" max="3083" width="18.85546875" style="619" customWidth="1"/>
    <col min="3084" max="3084" width="18.5703125" style="619" customWidth="1"/>
    <col min="3085" max="3085" width="18.140625" style="619" customWidth="1"/>
    <col min="3086" max="3328" width="9.140625" style="619"/>
    <col min="3329" max="3329" width="56.42578125" style="619" customWidth="1"/>
    <col min="3330" max="3330" width="17.28515625" style="619" customWidth="1"/>
    <col min="3331" max="3331" width="22.28515625" style="619" customWidth="1"/>
    <col min="3332" max="3332" width="20.42578125" style="619" customWidth="1"/>
    <col min="3333" max="3333" width="22.42578125" style="619" customWidth="1"/>
    <col min="3334" max="3334" width="18.5703125" style="619" customWidth="1"/>
    <col min="3335" max="3335" width="21" style="619" customWidth="1"/>
    <col min="3336" max="3336" width="17.28515625" style="619" customWidth="1"/>
    <col min="3337" max="3337" width="22.5703125" style="619" customWidth="1"/>
    <col min="3338" max="3338" width="18.5703125" style="619" customWidth="1"/>
    <col min="3339" max="3339" width="18.85546875" style="619" customWidth="1"/>
    <col min="3340" max="3340" width="18.5703125" style="619" customWidth="1"/>
    <col min="3341" max="3341" width="18.140625" style="619" customWidth="1"/>
    <col min="3342" max="3584" width="9.140625" style="619"/>
    <col min="3585" max="3585" width="56.42578125" style="619" customWidth="1"/>
    <col min="3586" max="3586" width="17.28515625" style="619" customWidth="1"/>
    <col min="3587" max="3587" width="22.28515625" style="619" customWidth="1"/>
    <col min="3588" max="3588" width="20.42578125" style="619" customWidth="1"/>
    <col min="3589" max="3589" width="22.42578125" style="619" customWidth="1"/>
    <col min="3590" max="3590" width="18.5703125" style="619" customWidth="1"/>
    <col min="3591" max="3591" width="21" style="619" customWidth="1"/>
    <col min="3592" max="3592" width="17.28515625" style="619" customWidth="1"/>
    <col min="3593" max="3593" width="22.5703125" style="619" customWidth="1"/>
    <col min="3594" max="3594" width="18.5703125" style="619" customWidth="1"/>
    <col min="3595" max="3595" width="18.85546875" style="619" customWidth="1"/>
    <col min="3596" max="3596" width="18.5703125" style="619" customWidth="1"/>
    <col min="3597" max="3597" width="18.140625" style="619" customWidth="1"/>
    <col min="3598" max="3840" width="9.140625" style="619"/>
    <col min="3841" max="3841" width="56.42578125" style="619" customWidth="1"/>
    <col min="3842" max="3842" width="17.28515625" style="619" customWidth="1"/>
    <col min="3843" max="3843" width="22.28515625" style="619" customWidth="1"/>
    <col min="3844" max="3844" width="20.42578125" style="619" customWidth="1"/>
    <col min="3845" max="3845" width="22.42578125" style="619" customWidth="1"/>
    <col min="3846" max="3846" width="18.5703125" style="619" customWidth="1"/>
    <col min="3847" max="3847" width="21" style="619" customWidth="1"/>
    <col min="3848" max="3848" width="17.28515625" style="619" customWidth="1"/>
    <col min="3849" max="3849" width="22.5703125" style="619" customWidth="1"/>
    <col min="3850" max="3850" width="18.5703125" style="619" customWidth="1"/>
    <col min="3851" max="3851" width="18.85546875" style="619" customWidth="1"/>
    <col min="3852" max="3852" width="18.5703125" style="619" customWidth="1"/>
    <col min="3853" max="3853" width="18.140625" style="619" customWidth="1"/>
    <col min="3854" max="4096" width="9.140625" style="619"/>
    <col min="4097" max="4097" width="56.42578125" style="619" customWidth="1"/>
    <col min="4098" max="4098" width="17.28515625" style="619" customWidth="1"/>
    <col min="4099" max="4099" width="22.28515625" style="619" customWidth="1"/>
    <col min="4100" max="4100" width="20.42578125" style="619" customWidth="1"/>
    <col min="4101" max="4101" width="22.42578125" style="619" customWidth="1"/>
    <col min="4102" max="4102" width="18.5703125" style="619" customWidth="1"/>
    <col min="4103" max="4103" width="21" style="619" customWidth="1"/>
    <col min="4104" max="4104" width="17.28515625" style="619" customWidth="1"/>
    <col min="4105" max="4105" width="22.5703125" style="619" customWidth="1"/>
    <col min="4106" max="4106" width="18.5703125" style="619" customWidth="1"/>
    <col min="4107" max="4107" width="18.85546875" style="619" customWidth="1"/>
    <col min="4108" max="4108" width="18.5703125" style="619" customWidth="1"/>
    <col min="4109" max="4109" width="18.140625" style="619" customWidth="1"/>
    <col min="4110" max="4352" width="9.140625" style="619"/>
    <col min="4353" max="4353" width="56.42578125" style="619" customWidth="1"/>
    <col min="4354" max="4354" width="17.28515625" style="619" customWidth="1"/>
    <col min="4355" max="4355" width="22.28515625" style="619" customWidth="1"/>
    <col min="4356" max="4356" width="20.42578125" style="619" customWidth="1"/>
    <col min="4357" max="4357" width="22.42578125" style="619" customWidth="1"/>
    <col min="4358" max="4358" width="18.5703125" style="619" customWidth="1"/>
    <col min="4359" max="4359" width="21" style="619" customWidth="1"/>
    <col min="4360" max="4360" width="17.28515625" style="619" customWidth="1"/>
    <col min="4361" max="4361" width="22.5703125" style="619" customWidth="1"/>
    <col min="4362" max="4362" width="18.5703125" style="619" customWidth="1"/>
    <col min="4363" max="4363" width="18.85546875" style="619" customWidth="1"/>
    <col min="4364" max="4364" width="18.5703125" style="619" customWidth="1"/>
    <col min="4365" max="4365" width="18.140625" style="619" customWidth="1"/>
    <col min="4366" max="4608" width="9.140625" style="619"/>
    <col min="4609" max="4609" width="56.42578125" style="619" customWidth="1"/>
    <col min="4610" max="4610" width="17.28515625" style="619" customWidth="1"/>
    <col min="4611" max="4611" width="22.28515625" style="619" customWidth="1"/>
    <col min="4612" max="4612" width="20.42578125" style="619" customWidth="1"/>
    <col min="4613" max="4613" width="22.42578125" style="619" customWidth="1"/>
    <col min="4614" max="4614" width="18.5703125" style="619" customWidth="1"/>
    <col min="4615" max="4615" width="21" style="619" customWidth="1"/>
    <col min="4616" max="4616" width="17.28515625" style="619" customWidth="1"/>
    <col min="4617" max="4617" width="22.5703125" style="619" customWidth="1"/>
    <col min="4618" max="4618" width="18.5703125" style="619" customWidth="1"/>
    <col min="4619" max="4619" width="18.85546875" style="619" customWidth="1"/>
    <col min="4620" max="4620" width="18.5703125" style="619" customWidth="1"/>
    <col min="4621" max="4621" width="18.140625" style="619" customWidth="1"/>
    <col min="4622" max="4864" width="9.140625" style="619"/>
    <col min="4865" max="4865" width="56.42578125" style="619" customWidth="1"/>
    <col min="4866" max="4866" width="17.28515625" style="619" customWidth="1"/>
    <col min="4867" max="4867" width="22.28515625" style="619" customWidth="1"/>
    <col min="4868" max="4868" width="20.42578125" style="619" customWidth="1"/>
    <col min="4869" max="4869" width="22.42578125" style="619" customWidth="1"/>
    <col min="4870" max="4870" width="18.5703125" style="619" customWidth="1"/>
    <col min="4871" max="4871" width="21" style="619" customWidth="1"/>
    <col min="4872" max="4872" width="17.28515625" style="619" customWidth="1"/>
    <col min="4873" max="4873" width="22.5703125" style="619" customWidth="1"/>
    <col min="4874" max="4874" width="18.5703125" style="619" customWidth="1"/>
    <col min="4875" max="4875" width="18.85546875" style="619" customWidth="1"/>
    <col min="4876" max="4876" width="18.5703125" style="619" customWidth="1"/>
    <col min="4877" max="4877" width="18.140625" style="619" customWidth="1"/>
    <col min="4878" max="5120" width="9.140625" style="619"/>
    <col min="5121" max="5121" width="56.42578125" style="619" customWidth="1"/>
    <col min="5122" max="5122" width="17.28515625" style="619" customWidth="1"/>
    <col min="5123" max="5123" width="22.28515625" style="619" customWidth="1"/>
    <col min="5124" max="5124" width="20.42578125" style="619" customWidth="1"/>
    <col min="5125" max="5125" width="22.42578125" style="619" customWidth="1"/>
    <col min="5126" max="5126" width="18.5703125" style="619" customWidth="1"/>
    <col min="5127" max="5127" width="21" style="619" customWidth="1"/>
    <col min="5128" max="5128" width="17.28515625" style="619" customWidth="1"/>
    <col min="5129" max="5129" width="22.5703125" style="619" customWidth="1"/>
    <col min="5130" max="5130" width="18.5703125" style="619" customWidth="1"/>
    <col min="5131" max="5131" width="18.85546875" style="619" customWidth="1"/>
    <col min="5132" max="5132" width="18.5703125" style="619" customWidth="1"/>
    <col min="5133" max="5133" width="18.140625" style="619" customWidth="1"/>
    <col min="5134" max="5376" width="9.140625" style="619"/>
    <col min="5377" max="5377" width="56.42578125" style="619" customWidth="1"/>
    <col min="5378" max="5378" width="17.28515625" style="619" customWidth="1"/>
    <col min="5379" max="5379" width="22.28515625" style="619" customWidth="1"/>
    <col min="5380" max="5380" width="20.42578125" style="619" customWidth="1"/>
    <col min="5381" max="5381" width="22.42578125" style="619" customWidth="1"/>
    <col min="5382" max="5382" width="18.5703125" style="619" customWidth="1"/>
    <col min="5383" max="5383" width="21" style="619" customWidth="1"/>
    <col min="5384" max="5384" width="17.28515625" style="619" customWidth="1"/>
    <col min="5385" max="5385" width="22.5703125" style="619" customWidth="1"/>
    <col min="5386" max="5386" width="18.5703125" style="619" customWidth="1"/>
    <col min="5387" max="5387" width="18.85546875" style="619" customWidth="1"/>
    <col min="5388" max="5388" width="18.5703125" style="619" customWidth="1"/>
    <col min="5389" max="5389" width="18.140625" style="619" customWidth="1"/>
    <col min="5390" max="5632" width="9.140625" style="619"/>
    <col min="5633" max="5633" width="56.42578125" style="619" customWidth="1"/>
    <col min="5634" max="5634" width="17.28515625" style="619" customWidth="1"/>
    <col min="5635" max="5635" width="22.28515625" style="619" customWidth="1"/>
    <col min="5636" max="5636" width="20.42578125" style="619" customWidth="1"/>
    <col min="5637" max="5637" width="22.42578125" style="619" customWidth="1"/>
    <col min="5638" max="5638" width="18.5703125" style="619" customWidth="1"/>
    <col min="5639" max="5639" width="21" style="619" customWidth="1"/>
    <col min="5640" max="5640" width="17.28515625" style="619" customWidth="1"/>
    <col min="5641" max="5641" width="22.5703125" style="619" customWidth="1"/>
    <col min="5642" max="5642" width="18.5703125" style="619" customWidth="1"/>
    <col min="5643" max="5643" width="18.85546875" style="619" customWidth="1"/>
    <col min="5644" max="5644" width="18.5703125" style="619" customWidth="1"/>
    <col min="5645" max="5645" width="18.140625" style="619" customWidth="1"/>
    <col min="5646" max="5888" width="9.140625" style="619"/>
    <col min="5889" max="5889" width="56.42578125" style="619" customWidth="1"/>
    <col min="5890" max="5890" width="17.28515625" style="619" customWidth="1"/>
    <col min="5891" max="5891" width="22.28515625" style="619" customWidth="1"/>
    <col min="5892" max="5892" width="20.42578125" style="619" customWidth="1"/>
    <col min="5893" max="5893" width="22.42578125" style="619" customWidth="1"/>
    <col min="5894" max="5894" width="18.5703125" style="619" customWidth="1"/>
    <col min="5895" max="5895" width="21" style="619" customWidth="1"/>
    <col min="5896" max="5896" width="17.28515625" style="619" customWidth="1"/>
    <col min="5897" max="5897" width="22.5703125" style="619" customWidth="1"/>
    <col min="5898" max="5898" width="18.5703125" style="619" customWidth="1"/>
    <col min="5899" max="5899" width="18.85546875" style="619" customWidth="1"/>
    <col min="5900" max="5900" width="18.5703125" style="619" customWidth="1"/>
    <col min="5901" max="5901" width="18.140625" style="619" customWidth="1"/>
    <col min="5902" max="6144" width="9.140625" style="619"/>
    <col min="6145" max="6145" width="56.42578125" style="619" customWidth="1"/>
    <col min="6146" max="6146" width="17.28515625" style="619" customWidth="1"/>
    <col min="6147" max="6147" width="22.28515625" style="619" customWidth="1"/>
    <col min="6148" max="6148" width="20.42578125" style="619" customWidth="1"/>
    <col min="6149" max="6149" width="22.42578125" style="619" customWidth="1"/>
    <col min="6150" max="6150" width="18.5703125" style="619" customWidth="1"/>
    <col min="6151" max="6151" width="21" style="619" customWidth="1"/>
    <col min="6152" max="6152" width="17.28515625" style="619" customWidth="1"/>
    <col min="6153" max="6153" width="22.5703125" style="619" customWidth="1"/>
    <col min="6154" max="6154" width="18.5703125" style="619" customWidth="1"/>
    <col min="6155" max="6155" width="18.85546875" style="619" customWidth="1"/>
    <col min="6156" max="6156" width="18.5703125" style="619" customWidth="1"/>
    <col min="6157" max="6157" width="18.140625" style="619" customWidth="1"/>
    <col min="6158" max="6400" width="9.140625" style="619"/>
    <col min="6401" max="6401" width="56.42578125" style="619" customWidth="1"/>
    <col min="6402" max="6402" width="17.28515625" style="619" customWidth="1"/>
    <col min="6403" max="6403" width="22.28515625" style="619" customWidth="1"/>
    <col min="6404" max="6404" width="20.42578125" style="619" customWidth="1"/>
    <col min="6405" max="6405" width="22.42578125" style="619" customWidth="1"/>
    <col min="6406" max="6406" width="18.5703125" style="619" customWidth="1"/>
    <col min="6407" max="6407" width="21" style="619" customWidth="1"/>
    <col min="6408" max="6408" width="17.28515625" style="619" customWidth="1"/>
    <col min="6409" max="6409" width="22.5703125" style="619" customWidth="1"/>
    <col min="6410" max="6410" width="18.5703125" style="619" customWidth="1"/>
    <col min="6411" max="6411" width="18.85546875" style="619" customWidth="1"/>
    <col min="6412" max="6412" width="18.5703125" style="619" customWidth="1"/>
    <col min="6413" max="6413" width="18.140625" style="619" customWidth="1"/>
    <col min="6414" max="6656" width="9.140625" style="619"/>
    <col min="6657" max="6657" width="56.42578125" style="619" customWidth="1"/>
    <col min="6658" max="6658" width="17.28515625" style="619" customWidth="1"/>
    <col min="6659" max="6659" width="22.28515625" style="619" customWidth="1"/>
    <col min="6660" max="6660" width="20.42578125" style="619" customWidth="1"/>
    <col min="6661" max="6661" width="22.42578125" style="619" customWidth="1"/>
    <col min="6662" max="6662" width="18.5703125" style="619" customWidth="1"/>
    <col min="6663" max="6663" width="21" style="619" customWidth="1"/>
    <col min="6664" max="6664" width="17.28515625" style="619" customWidth="1"/>
    <col min="6665" max="6665" width="22.5703125" style="619" customWidth="1"/>
    <col min="6666" max="6666" width="18.5703125" style="619" customWidth="1"/>
    <col min="6667" max="6667" width="18.85546875" style="619" customWidth="1"/>
    <col min="6668" max="6668" width="18.5703125" style="619" customWidth="1"/>
    <col min="6669" max="6669" width="18.140625" style="619" customWidth="1"/>
    <col min="6670" max="6912" width="9.140625" style="619"/>
    <col min="6913" max="6913" width="56.42578125" style="619" customWidth="1"/>
    <col min="6914" max="6914" width="17.28515625" style="619" customWidth="1"/>
    <col min="6915" max="6915" width="22.28515625" style="619" customWidth="1"/>
    <col min="6916" max="6916" width="20.42578125" style="619" customWidth="1"/>
    <col min="6917" max="6917" width="22.42578125" style="619" customWidth="1"/>
    <col min="6918" max="6918" width="18.5703125" style="619" customWidth="1"/>
    <col min="6919" max="6919" width="21" style="619" customWidth="1"/>
    <col min="6920" max="6920" width="17.28515625" style="619" customWidth="1"/>
    <col min="6921" max="6921" width="22.5703125" style="619" customWidth="1"/>
    <col min="6922" max="6922" width="18.5703125" style="619" customWidth="1"/>
    <col min="6923" max="6923" width="18.85546875" style="619" customWidth="1"/>
    <col min="6924" max="6924" width="18.5703125" style="619" customWidth="1"/>
    <col min="6925" max="6925" width="18.140625" style="619" customWidth="1"/>
    <col min="6926" max="7168" width="9.140625" style="619"/>
    <col min="7169" max="7169" width="56.42578125" style="619" customWidth="1"/>
    <col min="7170" max="7170" width="17.28515625" style="619" customWidth="1"/>
    <col min="7171" max="7171" width="22.28515625" style="619" customWidth="1"/>
    <col min="7172" max="7172" width="20.42578125" style="619" customWidth="1"/>
    <col min="7173" max="7173" width="22.42578125" style="619" customWidth="1"/>
    <col min="7174" max="7174" width="18.5703125" style="619" customWidth="1"/>
    <col min="7175" max="7175" width="21" style="619" customWidth="1"/>
    <col min="7176" max="7176" width="17.28515625" style="619" customWidth="1"/>
    <col min="7177" max="7177" width="22.5703125" style="619" customWidth="1"/>
    <col min="7178" max="7178" width="18.5703125" style="619" customWidth="1"/>
    <col min="7179" max="7179" width="18.85546875" style="619" customWidth="1"/>
    <col min="7180" max="7180" width="18.5703125" style="619" customWidth="1"/>
    <col min="7181" max="7181" width="18.140625" style="619" customWidth="1"/>
    <col min="7182" max="7424" width="9.140625" style="619"/>
    <col min="7425" max="7425" width="56.42578125" style="619" customWidth="1"/>
    <col min="7426" max="7426" width="17.28515625" style="619" customWidth="1"/>
    <col min="7427" max="7427" width="22.28515625" style="619" customWidth="1"/>
    <col min="7428" max="7428" width="20.42578125" style="619" customWidth="1"/>
    <col min="7429" max="7429" width="22.42578125" style="619" customWidth="1"/>
    <col min="7430" max="7430" width="18.5703125" style="619" customWidth="1"/>
    <col min="7431" max="7431" width="21" style="619" customWidth="1"/>
    <col min="7432" max="7432" width="17.28515625" style="619" customWidth="1"/>
    <col min="7433" max="7433" width="22.5703125" style="619" customWidth="1"/>
    <col min="7434" max="7434" width="18.5703125" style="619" customWidth="1"/>
    <col min="7435" max="7435" width="18.85546875" style="619" customWidth="1"/>
    <col min="7436" max="7436" width="18.5703125" style="619" customWidth="1"/>
    <col min="7437" max="7437" width="18.140625" style="619" customWidth="1"/>
    <col min="7438" max="7680" width="9.140625" style="619"/>
    <col min="7681" max="7681" width="56.42578125" style="619" customWidth="1"/>
    <col min="7682" max="7682" width="17.28515625" style="619" customWidth="1"/>
    <col min="7683" max="7683" width="22.28515625" style="619" customWidth="1"/>
    <col min="7684" max="7684" width="20.42578125" style="619" customWidth="1"/>
    <col min="7685" max="7685" width="22.42578125" style="619" customWidth="1"/>
    <col min="7686" max="7686" width="18.5703125" style="619" customWidth="1"/>
    <col min="7687" max="7687" width="21" style="619" customWidth="1"/>
    <col min="7688" max="7688" width="17.28515625" style="619" customWidth="1"/>
    <col min="7689" max="7689" width="22.5703125" style="619" customWidth="1"/>
    <col min="7690" max="7690" width="18.5703125" style="619" customWidth="1"/>
    <col min="7691" max="7691" width="18.85546875" style="619" customWidth="1"/>
    <col min="7692" max="7692" width="18.5703125" style="619" customWidth="1"/>
    <col min="7693" max="7693" width="18.140625" style="619" customWidth="1"/>
    <col min="7694" max="7936" width="9.140625" style="619"/>
    <col min="7937" max="7937" width="56.42578125" style="619" customWidth="1"/>
    <col min="7938" max="7938" width="17.28515625" style="619" customWidth="1"/>
    <col min="7939" max="7939" width="22.28515625" style="619" customWidth="1"/>
    <col min="7940" max="7940" width="20.42578125" style="619" customWidth="1"/>
    <col min="7941" max="7941" width="22.42578125" style="619" customWidth="1"/>
    <col min="7942" max="7942" width="18.5703125" style="619" customWidth="1"/>
    <col min="7943" max="7943" width="21" style="619" customWidth="1"/>
    <col min="7944" max="7944" width="17.28515625" style="619" customWidth="1"/>
    <col min="7945" max="7945" width="22.5703125" style="619" customWidth="1"/>
    <col min="7946" max="7946" width="18.5703125" style="619" customWidth="1"/>
    <col min="7947" max="7947" width="18.85546875" style="619" customWidth="1"/>
    <col min="7948" max="7948" width="18.5703125" style="619" customWidth="1"/>
    <col min="7949" max="7949" width="18.140625" style="619" customWidth="1"/>
    <col min="7950" max="8192" width="9.140625" style="619"/>
    <col min="8193" max="8193" width="56.42578125" style="619" customWidth="1"/>
    <col min="8194" max="8194" width="17.28515625" style="619" customWidth="1"/>
    <col min="8195" max="8195" width="22.28515625" style="619" customWidth="1"/>
    <col min="8196" max="8196" width="20.42578125" style="619" customWidth="1"/>
    <col min="8197" max="8197" width="22.42578125" style="619" customWidth="1"/>
    <col min="8198" max="8198" width="18.5703125" style="619" customWidth="1"/>
    <col min="8199" max="8199" width="21" style="619" customWidth="1"/>
    <col min="8200" max="8200" width="17.28515625" style="619" customWidth="1"/>
    <col min="8201" max="8201" width="22.5703125" style="619" customWidth="1"/>
    <col min="8202" max="8202" width="18.5703125" style="619" customWidth="1"/>
    <col min="8203" max="8203" width="18.85546875" style="619" customWidth="1"/>
    <col min="8204" max="8204" width="18.5703125" style="619" customWidth="1"/>
    <col min="8205" max="8205" width="18.140625" style="619" customWidth="1"/>
    <col min="8206" max="8448" width="9.140625" style="619"/>
    <col min="8449" max="8449" width="56.42578125" style="619" customWidth="1"/>
    <col min="8450" max="8450" width="17.28515625" style="619" customWidth="1"/>
    <col min="8451" max="8451" width="22.28515625" style="619" customWidth="1"/>
    <col min="8452" max="8452" width="20.42578125" style="619" customWidth="1"/>
    <col min="8453" max="8453" width="22.42578125" style="619" customWidth="1"/>
    <col min="8454" max="8454" width="18.5703125" style="619" customWidth="1"/>
    <col min="8455" max="8455" width="21" style="619" customWidth="1"/>
    <col min="8456" max="8456" width="17.28515625" style="619" customWidth="1"/>
    <col min="8457" max="8457" width="22.5703125" style="619" customWidth="1"/>
    <col min="8458" max="8458" width="18.5703125" style="619" customWidth="1"/>
    <col min="8459" max="8459" width="18.85546875" style="619" customWidth="1"/>
    <col min="8460" max="8460" width="18.5703125" style="619" customWidth="1"/>
    <col min="8461" max="8461" width="18.140625" style="619" customWidth="1"/>
    <col min="8462" max="8704" width="9.140625" style="619"/>
    <col min="8705" max="8705" width="56.42578125" style="619" customWidth="1"/>
    <col min="8706" max="8706" width="17.28515625" style="619" customWidth="1"/>
    <col min="8707" max="8707" width="22.28515625" style="619" customWidth="1"/>
    <col min="8708" max="8708" width="20.42578125" style="619" customWidth="1"/>
    <col min="8709" max="8709" width="22.42578125" style="619" customWidth="1"/>
    <col min="8710" max="8710" width="18.5703125" style="619" customWidth="1"/>
    <col min="8711" max="8711" width="21" style="619" customWidth="1"/>
    <col min="8712" max="8712" width="17.28515625" style="619" customWidth="1"/>
    <col min="8713" max="8713" width="22.5703125" style="619" customWidth="1"/>
    <col min="8714" max="8714" width="18.5703125" style="619" customWidth="1"/>
    <col min="8715" max="8715" width="18.85546875" style="619" customWidth="1"/>
    <col min="8716" max="8716" width="18.5703125" style="619" customWidth="1"/>
    <col min="8717" max="8717" width="18.140625" style="619" customWidth="1"/>
    <col min="8718" max="8960" width="9.140625" style="619"/>
    <col min="8961" max="8961" width="56.42578125" style="619" customWidth="1"/>
    <col min="8962" max="8962" width="17.28515625" style="619" customWidth="1"/>
    <col min="8963" max="8963" width="22.28515625" style="619" customWidth="1"/>
    <col min="8964" max="8964" width="20.42578125" style="619" customWidth="1"/>
    <col min="8965" max="8965" width="22.42578125" style="619" customWidth="1"/>
    <col min="8966" max="8966" width="18.5703125" style="619" customWidth="1"/>
    <col min="8967" max="8967" width="21" style="619" customWidth="1"/>
    <col min="8968" max="8968" width="17.28515625" style="619" customWidth="1"/>
    <col min="8969" max="8969" width="22.5703125" style="619" customWidth="1"/>
    <col min="8970" max="8970" width="18.5703125" style="619" customWidth="1"/>
    <col min="8971" max="8971" width="18.85546875" style="619" customWidth="1"/>
    <col min="8972" max="8972" width="18.5703125" style="619" customWidth="1"/>
    <col min="8973" max="8973" width="18.140625" style="619" customWidth="1"/>
    <col min="8974" max="9216" width="9.140625" style="619"/>
    <col min="9217" max="9217" width="56.42578125" style="619" customWidth="1"/>
    <col min="9218" max="9218" width="17.28515625" style="619" customWidth="1"/>
    <col min="9219" max="9219" width="22.28515625" style="619" customWidth="1"/>
    <col min="9220" max="9220" width="20.42578125" style="619" customWidth="1"/>
    <col min="9221" max="9221" width="22.42578125" style="619" customWidth="1"/>
    <col min="9222" max="9222" width="18.5703125" style="619" customWidth="1"/>
    <col min="9223" max="9223" width="21" style="619" customWidth="1"/>
    <col min="9224" max="9224" width="17.28515625" style="619" customWidth="1"/>
    <col min="9225" max="9225" width="22.5703125" style="619" customWidth="1"/>
    <col min="9226" max="9226" width="18.5703125" style="619" customWidth="1"/>
    <col min="9227" max="9227" width="18.85546875" style="619" customWidth="1"/>
    <col min="9228" max="9228" width="18.5703125" style="619" customWidth="1"/>
    <col min="9229" max="9229" width="18.140625" style="619" customWidth="1"/>
    <col min="9230" max="9472" width="9.140625" style="619"/>
    <col min="9473" max="9473" width="56.42578125" style="619" customWidth="1"/>
    <col min="9474" max="9474" width="17.28515625" style="619" customWidth="1"/>
    <col min="9475" max="9475" width="22.28515625" style="619" customWidth="1"/>
    <col min="9476" max="9476" width="20.42578125" style="619" customWidth="1"/>
    <col min="9477" max="9477" width="22.42578125" style="619" customWidth="1"/>
    <col min="9478" max="9478" width="18.5703125" style="619" customWidth="1"/>
    <col min="9479" max="9479" width="21" style="619" customWidth="1"/>
    <col min="9480" max="9480" width="17.28515625" style="619" customWidth="1"/>
    <col min="9481" max="9481" width="22.5703125" style="619" customWidth="1"/>
    <col min="9482" max="9482" width="18.5703125" style="619" customWidth="1"/>
    <col min="9483" max="9483" width="18.85546875" style="619" customWidth="1"/>
    <col min="9484" max="9484" width="18.5703125" style="619" customWidth="1"/>
    <col min="9485" max="9485" width="18.140625" style="619" customWidth="1"/>
    <col min="9486" max="9728" width="9.140625" style="619"/>
    <col min="9729" max="9729" width="56.42578125" style="619" customWidth="1"/>
    <col min="9730" max="9730" width="17.28515625" style="619" customWidth="1"/>
    <col min="9731" max="9731" width="22.28515625" style="619" customWidth="1"/>
    <col min="9732" max="9732" width="20.42578125" style="619" customWidth="1"/>
    <col min="9733" max="9733" width="22.42578125" style="619" customWidth="1"/>
    <col min="9734" max="9734" width="18.5703125" style="619" customWidth="1"/>
    <col min="9735" max="9735" width="21" style="619" customWidth="1"/>
    <col min="9736" max="9736" width="17.28515625" style="619" customWidth="1"/>
    <col min="9737" max="9737" width="22.5703125" style="619" customWidth="1"/>
    <col min="9738" max="9738" width="18.5703125" style="619" customWidth="1"/>
    <col min="9739" max="9739" width="18.85546875" style="619" customWidth="1"/>
    <col min="9740" max="9740" width="18.5703125" style="619" customWidth="1"/>
    <col min="9741" max="9741" width="18.140625" style="619" customWidth="1"/>
    <col min="9742" max="9984" width="9.140625" style="619"/>
    <col min="9985" max="9985" width="56.42578125" style="619" customWidth="1"/>
    <col min="9986" max="9986" width="17.28515625" style="619" customWidth="1"/>
    <col min="9987" max="9987" width="22.28515625" style="619" customWidth="1"/>
    <col min="9988" max="9988" width="20.42578125" style="619" customWidth="1"/>
    <col min="9989" max="9989" width="22.42578125" style="619" customWidth="1"/>
    <col min="9990" max="9990" width="18.5703125" style="619" customWidth="1"/>
    <col min="9991" max="9991" width="21" style="619" customWidth="1"/>
    <col min="9992" max="9992" width="17.28515625" style="619" customWidth="1"/>
    <col min="9993" max="9993" width="22.5703125" style="619" customWidth="1"/>
    <col min="9994" max="9994" width="18.5703125" style="619" customWidth="1"/>
    <col min="9995" max="9995" width="18.85546875" style="619" customWidth="1"/>
    <col min="9996" max="9996" width="18.5703125" style="619" customWidth="1"/>
    <col min="9997" max="9997" width="18.140625" style="619" customWidth="1"/>
    <col min="9998" max="10240" width="9.140625" style="619"/>
    <col min="10241" max="10241" width="56.42578125" style="619" customWidth="1"/>
    <col min="10242" max="10242" width="17.28515625" style="619" customWidth="1"/>
    <col min="10243" max="10243" width="22.28515625" style="619" customWidth="1"/>
    <col min="10244" max="10244" width="20.42578125" style="619" customWidth="1"/>
    <col min="10245" max="10245" width="22.42578125" style="619" customWidth="1"/>
    <col min="10246" max="10246" width="18.5703125" style="619" customWidth="1"/>
    <col min="10247" max="10247" width="21" style="619" customWidth="1"/>
    <col min="10248" max="10248" width="17.28515625" style="619" customWidth="1"/>
    <col min="10249" max="10249" width="22.5703125" style="619" customWidth="1"/>
    <col min="10250" max="10250" width="18.5703125" style="619" customWidth="1"/>
    <col min="10251" max="10251" width="18.85546875" style="619" customWidth="1"/>
    <col min="10252" max="10252" width="18.5703125" style="619" customWidth="1"/>
    <col min="10253" max="10253" width="18.140625" style="619" customWidth="1"/>
    <col min="10254" max="10496" width="9.140625" style="619"/>
    <col min="10497" max="10497" width="56.42578125" style="619" customWidth="1"/>
    <col min="10498" max="10498" width="17.28515625" style="619" customWidth="1"/>
    <col min="10499" max="10499" width="22.28515625" style="619" customWidth="1"/>
    <col min="10500" max="10500" width="20.42578125" style="619" customWidth="1"/>
    <col min="10501" max="10501" width="22.42578125" style="619" customWidth="1"/>
    <col min="10502" max="10502" width="18.5703125" style="619" customWidth="1"/>
    <col min="10503" max="10503" width="21" style="619" customWidth="1"/>
    <col min="10504" max="10504" width="17.28515625" style="619" customWidth="1"/>
    <col min="10505" max="10505" width="22.5703125" style="619" customWidth="1"/>
    <col min="10506" max="10506" width="18.5703125" style="619" customWidth="1"/>
    <col min="10507" max="10507" width="18.85546875" style="619" customWidth="1"/>
    <col min="10508" max="10508" width="18.5703125" style="619" customWidth="1"/>
    <col min="10509" max="10509" width="18.140625" style="619" customWidth="1"/>
    <col min="10510" max="10752" width="9.140625" style="619"/>
    <col min="10753" max="10753" width="56.42578125" style="619" customWidth="1"/>
    <col min="10754" max="10754" width="17.28515625" style="619" customWidth="1"/>
    <col min="10755" max="10755" width="22.28515625" style="619" customWidth="1"/>
    <col min="10756" max="10756" width="20.42578125" style="619" customWidth="1"/>
    <col min="10757" max="10757" width="22.42578125" style="619" customWidth="1"/>
    <col min="10758" max="10758" width="18.5703125" style="619" customWidth="1"/>
    <col min="10759" max="10759" width="21" style="619" customWidth="1"/>
    <col min="10760" max="10760" width="17.28515625" style="619" customWidth="1"/>
    <col min="10761" max="10761" width="22.5703125" style="619" customWidth="1"/>
    <col min="10762" max="10762" width="18.5703125" style="619" customWidth="1"/>
    <col min="10763" max="10763" width="18.85546875" style="619" customWidth="1"/>
    <col min="10764" max="10764" width="18.5703125" style="619" customWidth="1"/>
    <col min="10765" max="10765" width="18.140625" style="619" customWidth="1"/>
    <col min="10766" max="11008" width="9.140625" style="619"/>
    <col min="11009" max="11009" width="56.42578125" style="619" customWidth="1"/>
    <col min="11010" max="11010" width="17.28515625" style="619" customWidth="1"/>
    <col min="11011" max="11011" width="22.28515625" style="619" customWidth="1"/>
    <col min="11012" max="11012" width="20.42578125" style="619" customWidth="1"/>
    <col min="11013" max="11013" width="22.42578125" style="619" customWidth="1"/>
    <col min="11014" max="11014" width="18.5703125" style="619" customWidth="1"/>
    <col min="11015" max="11015" width="21" style="619" customWidth="1"/>
    <col min="11016" max="11016" width="17.28515625" style="619" customWidth="1"/>
    <col min="11017" max="11017" width="22.5703125" style="619" customWidth="1"/>
    <col min="11018" max="11018" width="18.5703125" style="619" customWidth="1"/>
    <col min="11019" max="11019" width="18.85546875" style="619" customWidth="1"/>
    <col min="11020" max="11020" width="18.5703125" style="619" customWidth="1"/>
    <col min="11021" max="11021" width="18.140625" style="619" customWidth="1"/>
    <col min="11022" max="11264" width="9.140625" style="619"/>
    <col min="11265" max="11265" width="56.42578125" style="619" customWidth="1"/>
    <col min="11266" max="11266" width="17.28515625" style="619" customWidth="1"/>
    <col min="11267" max="11267" width="22.28515625" style="619" customWidth="1"/>
    <col min="11268" max="11268" width="20.42578125" style="619" customWidth="1"/>
    <col min="11269" max="11269" width="22.42578125" style="619" customWidth="1"/>
    <col min="11270" max="11270" width="18.5703125" style="619" customWidth="1"/>
    <col min="11271" max="11271" width="21" style="619" customWidth="1"/>
    <col min="11272" max="11272" width="17.28515625" style="619" customWidth="1"/>
    <col min="11273" max="11273" width="22.5703125" style="619" customWidth="1"/>
    <col min="11274" max="11274" width="18.5703125" style="619" customWidth="1"/>
    <col min="11275" max="11275" width="18.85546875" style="619" customWidth="1"/>
    <col min="11276" max="11276" width="18.5703125" style="619" customWidth="1"/>
    <col min="11277" max="11277" width="18.140625" style="619" customWidth="1"/>
    <col min="11278" max="11520" width="9.140625" style="619"/>
    <col min="11521" max="11521" width="56.42578125" style="619" customWidth="1"/>
    <col min="11522" max="11522" width="17.28515625" style="619" customWidth="1"/>
    <col min="11523" max="11523" width="22.28515625" style="619" customWidth="1"/>
    <col min="11524" max="11524" width="20.42578125" style="619" customWidth="1"/>
    <col min="11525" max="11525" width="22.42578125" style="619" customWidth="1"/>
    <col min="11526" max="11526" width="18.5703125" style="619" customWidth="1"/>
    <col min="11527" max="11527" width="21" style="619" customWidth="1"/>
    <col min="11528" max="11528" width="17.28515625" style="619" customWidth="1"/>
    <col min="11529" max="11529" width="22.5703125" style="619" customWidth="1"/>
    <col min="11530" max="11530" width="18.5703125" style="619" customWidth="1"/>
    <col min="11531" max="11531" width="18.85546875" style="619" customWidth="1"/>
    <col min="11532" max="11532" width="18.5703125" style="619" customWidth="1"/>
    <col min="11533" max="11533" width="18.140625" style="619" customWidth="1"/>
    <col min="11534" max="11776" width="9.140625" style="619"/>
    <col min="11777" max="11777" width="56.42578125" style="619" customWidth="1"/>
    <col min="11778" max="11778" width="17.28515625" style="619" customWidth="1"/>
    <col min="11779" max="11779" width="22.28515625" style="619" customWidth="1"/>
    <col min="11780" max="11780" width="20.42578125" style="619" customWidth="1"/>
    <col min="11781" max="11781" width="22.42578125" style="619" customWidth="1"/>
    <col min="11782" max="11782" width="18.5703125" style="619" customWidth="1"/>
    <col min="11783" max="11783" width="21" style="619" customWidth="1"/>
    <col min="11784" max="11784" width="17.28515625" style="619" customWidth="1"/>
    <col min="11785" max="11785" width="22.5703125" style="619" customWidth="1"/>
    <col min="11786" max="11786" width="18.5703125" style="619" customWidth="1"/>
    <col min="11787" max="11787" width="18.85546875" style="619" customWidth="1"/>
    <col min="11788" max="11788" width="18.5703125" style="619" customWidth="1"/>
    <col min="11789" max="11789" width="18.140625" style="619" customWidth="1"/>
    <col min="11790" max="12032" width="9.140625" style="619"/>
    <col min="12033" max="12033" width="56.42578125" style="619" customWidth="1"/>
    <col min="12034" max="12034" width="17.28515625" style="619" customWidth="1"/>
    <col min="12035" max="12035" width="22.28515625" style="619" customWidth="1"/>
    <col min="12036" max="12036" width="20.42578125" style="619" customWidth="1"/>
    <col min="12037" max="12037" width="22.42578125" style="619" customWidth="1"/>
    <col min="12038" max="12038" width="18.5703125" style="619" customWidth="1"/>
    <col min="12039" max="12039" width="21" style="619" customWidth="1"/>
    <col min="12040" max="12040" width="17.28515625" style="619" customWidth="1"/>
    <col min="12041" max="12041" width="22.5703125" style="619" customWidth="1"/>
    <col min="12042" max="12042" width="18.5703125" style="619" customWidth="1"/>
    <col min="12043" max="12043" width="18.85546875" style="619" customWidth="1"/>
    <col min="12044" max="12044" width="18.5703125" style="619" customWidth="1"/>
    <col min="12045" max="12045" width="18.140625" style="619" customWidth="1"/>
    <col min="12046" max="12288" width="9.140625" style="619"/>
    <col min="12289" max="12289" width="56.42578125" style="619" customWidth="1"/>
    <col min="12290" max="12290" width="17.28515625" style="619" customWidth="1"/>
    <col min="12291" max="12291" width="22.28515625" style="619" customWidth="1"/>
    <col min="12292" max="12292" width="20.42578125" style="619" customWidth="1"/>
    <col min="12293" max="12293" width="22.42578125" style="619" customWidth="1"/>
    <col min="12294" max="12294" width="18.5703125" style="619" customWidth="1"/>
    <col min="12295" max="12295" width="21" style="619" customWidth="1"/>
    <col min="12296" max="12296" width="17.28515625" style="619" customWidth="1"/>
    <col min="12297" max="12297" width="22.5703125" style="619" customWidth="1"/>
    <col min="12298" max="12298" width="18.5703125" style="619" customWidth="1"/>
    <col min="12299" max="12299" width="18.85546875" style="619" customWidth="1"/>
    <col min="12300" max="12300" width="18.5703125" style="619" customWidth="1"/>
    <col min="12301" max="12301" width="18.140625" style="619" customWidth="1"/>
    <col min="12302" max="12544" width="9.140625" style="619"/>
    <col min="12545" max="12545" width="56.42578125" style="619" customWidth="1"/>
    <col min="12546" max="12546" width="17.28515625" style="619" customWidth="1"/>
    <col min="12547" max="12547" width="22.28515625" style="619" customWidth="1"/>
    <col min="12548" max="12548" width="20.42578125" style="619" customWidth="1"/>
    <col min="12549" max="12549" width="22.42578125" style="619" customWidth="1"/>
    <col min="12550" max="12550" width="18.5703125" style="619" customWidth="1"/>
    <col min="12551" max="12551" width="21" style="619" customWidth="1"/>
    <col min="12552" max="12552" width="17.28515625" style="619" customWidth="1"/>
    <col min="12553" max="12553" width="22.5703125" style="619" customWidth="1"/>
    <col min="12554" max="12554" width="18.5703125" style="619" customWidth="1"/>
    <col min="12555" max="12555" width="18.85546875" style="619" customWidth="1"/>
    <col min="12556" max="12556" width="18.5703125" style="619" customWidth="1"/>
    <col min="12557" max="12557" width="18.140625" style="619" customWidth="1"/>
    <col min="12558" max="12800" width="9.140625" style="619"/>
    <col min="12801" max="12801" width="56.42578125" style="619" customWidth="1"/>
    <col min="12802" max="12802" width="17.28515625" style="619" customWidth="1"/>
    <col min="12803" max="12803" width="22.28515625" style="619" customWidth="1"/>
    <col min="12804" max="12804" width="20.42578125" style="619" customWidth="1"/>
    <col min="12805" max="12805" width="22.42578125" style="619" customWidth="1"/>
    <col min="12806" max="12806" width="18.5703125" style="619" customWidth="1"/>
    <col min="12807" max="12807" width="21" style="619" customWidth="1"/>
    <col min="12808" max="12808" width="17.28515625" style="619" customWidth="1"/>
    <col min="12809" max="12809" width="22.5703125" style="619" customWidth="1"/>
    <col min="12810" max="12810" width="18.5703125" style="619" customWidth="1"/>
    <col min="12811" max="12811" width="18.85546875" style="619" customWidth="1"/>
    <col min="12812" max="12812" width="18.5703125" style="619" customWidth="1"/>
    <col min="12813" max="12813" width="18.140625" style="619" customWidth="1"/>
    <col min="12814" max="13056" width="9.140625" style="619"/>
    <col min="13057" max="13057" width="56.42578125" style="619" customWidth="1"/>
    <col min="13058" max="13058" width="17.28515625" style="619" customWidth="1"/>
    <col min="13059" max="13059" width="22.28515625" style="619" customWidth="1"/>
    <col min="13060" max="13060" width="20.42578125" style="619" customWidth="1"/>
    <col min="13061" max="13061" width="22.42578125" style="619" customWidth="1"/>
    <col min="13062" max="13062" width="18.5703125" style="619" customWidth="1"/>
    <col min="13063" max="13063" width="21" style="619" customWidth="1"/>
    <col min="13064" max="13064" width="17.28515625" style="619" customWidth="1"/>
    <col min="13065" max="13065" width="22.5703125" style="619" customWidth="1"/>
    <col min="13066" max="13066" width="18.5703125" style="619" customWidth="1"/>
    <col min="13067" max="13067" width="18.85546875" style="619" customWidth="1"/>
    <col min="13068" max="13068" width="18.5703125" style="619" customWidth="1"/>
    <col min="13069" max="13069" width="18.140625" style="619" customWidth="1"/>
    <col min="13070" max="13312" width="9.140625" style="619"/>
    <col min="13313" max="13313" width="56.42578125" style="619" customWidth="1"/>
    <col min="13314" max="13314" width="17.28515625" style="619" customWidth="1"/>
    <col min="13315" max="13315" width="22.28515625" style="619" customWidth="1"/>
    <col min="13316" max="13316" width="20.42578125" style="619" customWidth="1"/>
    <col min="13317" max="13317" width="22.42578125" style="619" customWidth="1"/>
    <col min="13318" max="13318" width="18.5703125" style="619" customWidth="1"/>
    <col min="13319" max="13319" width="21" style="619" customWidth="1"/>
    <col min="13320" max="13320" width="17.28515625" style="619" customWidth="1"/>
    <col min="13321" max="13321" width="22.5703125" style="619" customWidth="1"/>
    <col min="13322" max="13322" width="18.5703125" style="619" customWidth="1"/>
    <col min="13323" max="13323" width="18.85546875" style="619" customWidth="1"/>
    <col min="13324" max="13324" width="18.5703125" style="619" customWidth="1"/>
    <col min="13325" max="13325" width="18.140625" style="619" customWidth="1"/>
    <col min="13326" max="13568" width="9.140625" style="619"/>
    <col min="13569" max="13569" width="56.42578125" style="619" customWidth="1"/>
    <col min="13570" max="13570" width="17.28515625" style="619" customWidth="1"/>
    <col min="13571" max="13571" width="22.28515625" style="619" customWidth="1"/>
    <col min="13572" max="13572" width="20.42578125" style="619" customWidth="1"/>
    <col min="13573" max="13573" width="22.42578125" style="619" customWidth="1"/>
    <col min="13574" max="13574" width="18.5703125" style="619" customWidth="1"/>
    <col min="13575" max="13575" width="21" style="619" customWidth="1"/>
    <col min="13576" max="13576" width="17.28515625" style="619" customWidth="1"/>
    <col min="13577" max="13577" width="22.5703125" style="619" customWidth="1"/>
    <col min="13578" max="13578" width="18.5703125" style="619" customWidth="1"/>
    <col min="13579" max="13579" width="18.85546875" style="619" customWidth="1"/>
    <col min="13580" max="13580" width="18.5703125" style="619" customWidth="1"/>
    <col min="13581" max="13581" width="18.140625" style="619" customWidth="1"/>
    <col min="13582" max="13824" width="9.140625" style="619"/>
    <col min="13825" max="13825" width="56.42578125" style="619" customWidth="1"/>
    <col min="13826" max="13826" width="17.28515625" style="619" customWidth="1"/>
    <col min="13827" max="13827" width="22.28515625" style="619" customWidth="1"/>
    <col min="13828" max="13828" width="20.42578125" style="619" customWidth="1"/>
    <col min="13829" max="13829" width="22.42578125" style="619" customWidth="1"/>
    <col min="13830" max="13830" width="18.5703125" style="619" customWidth="1"/>
    <col min="13831" max="13831" width="21" style="619" customWidth="1"/>
    <col min="13832" max="13832" width="17.28515625" style="619" customWidth="1"/>
    <col min="13833" max="13833" width="22.5703125" style="619" customWidth="1"/>
    <col min="13834" max="13834" width="18.5703125" style="619" customWidth="1"/>
    <col min="13835" max="13835" width="18.85546875" style="619" customWidth="1"/>
    <col min="13836" max="13836" width="18.5703125" style="619" customWidth="1"/>
    <col min="13837" max="13837" width="18.140625" style="619" customWidth="1"/>
    <col min="13838" max="14080" width="9.140625" style="619"/>
    <col min="14081" max="14081" width="56.42578125" style="619" customWidth="1"/>
    <col min="14082" max="14082" width="17.28515625" style="619" customWidth="1"/>
    <col min="14083" max="14083" width="22.28515625" style="619" customWidth="1"/>
    <col min="14084" max="14084" width="20.42578125" style="619" customWidth="1"/>
    <col min="14085" max="14085" width="22.42578125" style="619" customWidth="1"/>
    <col min="14086" max="14086" width="18.5703125" style="619" customWidth="1"/>
    <col min="14087" max="14087" width="21" style="619" customWidth="1"/>
    <col min="14088" max="14088" width="17.28515625" style="619" customWidth="1"/>
    <col min="14089" max="14089" width="22.5703125" style="619" customWidth="1"/>
    <col min="14090" max="14090" width="18.5703125" style="619" customWidth="1"/>
    <col min="14091" max="14091" width="18.85546875" style="619" customWidth="1"/>
    <col min="14092" max="14092" width="18.5703125" style="619" customWidth="1"/>
    <col min="14093" max="14093" width="18.140625" style="619" customWidth="1"/>
    <col min="14094" max="14336" width="9.140625" style="619"/>
    <col min="14337" max="14337" width="56.42578125" style="619" customWidth="1"/>
    <col min="14338" max="14338" width="17.28515625" style="619" customWidth="1"/>
    <col min="14339" max="14339" width="22.28515625" style="619" customWidth="1"/>
    <col min="14340" max="14340" width="20.42578125" style="619" customWidth="1"/>
    <col min="14341" max="14341" width="22.42578125" style="619" customWidth="1"/>
    <col min="14342" max="14342" width="18.5703125" style="619" customWidth="1"/>
    <col min="14343" max="14343" width="21" style="619" customWidth="1"/>
    <col min="14344" max="14344" width="17.28515625" style="619" customWidth="1"/>
    <col min="14345" max="14345" width="22.5703125" style="619" customWidth="1"/>
    <col min="14346" max="14346" width="18.5703125" style="619" customWidth="1"/>
    <col min="14347" max="14347" width="18.85546875" style="619" customWidth="1"/>
    <col min="14348" max="14348" width="18.5703125" style="619" customWidth="1"/>
    <col min="14349" max="14349" width="18.140625" style="619" customWidth="1"/>
    <col min="14350" max="14592" width="9.140625" style="619"/>
    <col min="14593" max="14593" width="56.42578125" style="619" customWidth="1"/>
    <col min="14594" max="14594" width="17.28515625" style="619" customWidth="1"/>
    <col min="14595" max="14595" width="22.28515625" style="619" customWidth="1"/>
    <col min="14596" max="14596" width="20.42578125" style="619" customWidth="1"/>
    <col min="14597" max="14597" width="22.42578125" style="619" customWidth="1"/>
    <col min="14598" max="14598" width="18.5703125" style="619" customWidth="1"/>
    <col min="14599" max="14599" width="21" style="619" customWidth="1"/>
    <col min="14600" max="14600" width="17.28515625" style="619" customWidth="1"/>
    <col min="14601" max="14601" width="22.5703125" style="619" customWidth="1"/>
    <col min="14602" max="14602" width="18.5703125" style="619" customWidth="1"/>
    <col min="14603" max="14603" width="18.85546875" style="619" customWidth="1"/>
    <col min="14604" max="14604" width="18.5703125" style="619" customWidth="1"/>
    <col min="14605" max="14605" width="18.140625" style="619" customWidth="1"/>
    <col min="14606" max="14848" width="9.140625" style="619"/>
    <col min="14849" max="14849" width="56.42578125" style="619" customWidth="1"/>
    <col min="14850" max="14850" width="17.28515625" style="619" customWidth="1"/>
    <col min="14851" max="14851" width="22.28515625" style="619" customWidth="1"/>
    <col min="14852" max="14852" width="20.42578125" style="619" customWidth="1"/>
    <col min="14853" max="14853" width="22.42578125" style="619" customWidth="1"/>
    <col min="14854" max="14854" width="18.5703125" style="619" customWidth="1"/>
    <col min="14855" max="14855" width="21" style="619" customWidth="1"/>
    <col min="14856" max="14856" width="17.28515625" style="619" customWidth="1"/>
    <col min="14857" max="14857" width="22.5703125" style="619" customWidth="1"/>
    <col min="14858" max="14858" width="18.5703125" style="619" customWidth="1"/>
    <col min="14859" max="14859" width="18.85546875" style="619" customWidth="1"/>
    <col min="14860" max="14860" width="18.5703125" style="619" customWidth="1"/>
    <col min="14861" max="14861" width="18.140625" style="619" customWidth="1"/>
    <col min="14862" max="15104" width="9.140625" style="619"/>
    <col min="15105" max="15105" width="56.42578125" style="619" customWidth="1"/>
    <col min="15106" max="15106" width="17.28515625" style="619" customWidth="1"/>
    <col min="15107" max="15107" width="22.28515625" style="619" customWidth="1"/>
    <col min="15108" max="15108" width="20.42578125" style="619" customWidth="1"/>
    <col min="15109" max="15109" width="22.42578125" style="619" customWidth="1"/>
    <col min="15110" max="15110" width="18.5703125" style="619" customWidth="1"/>
    <col min="15111" max="15111" width="21" style="619" customWidth="1"/>
    <col min="15112" max="15112" width="17.28515625" style="619" customWidth="1"/>
    <col min="15113" max="15113" width="22.5703125" style="619" customWidth="1"/>
    <col min="15114" max="15114" width="18.5703125" style="619" customWidth="1"/>
    <col min="15115" max="15115" width="18.85546875" style="619" customWidth="1"/>
    <col min="15116" max="15116" width="18.5703125" style="619" customWidth="1"/>
    <col min="15117" max="15117" width="18.140625" style="619" customWidth="1"/>
    <col min="15118" max="15360" width="9.140625" style="619"/>
    <col min="15361" max="15361" width="56.42578125" style="619" customWidth="1"/>
    <col min="15362" max="15362" width="17.28515625" style="619" customWidth="1"/>
    <col min="15363" max="15363" width="22.28515625" style="619" customWidth="1"/>
    <col min="15364" max="15364" width="20.42578125" style="619" customWidth="1"/>
    <col min="15365" max="15365" width="22.42578125" style="619" customWidth="1"/>
    <col min="15366" max="15366" width="18.5703125" style="619" customWidth="1"/>
    <col min="15367" max="15367" width="21" style="619" customWidth="1"/>
    <col min="15368" max="15368" width="17.28515625" style="619" customWidth="1"/>
    <col min="15369" max="15369" width="22.5703125" style="619" customWidth="1"/>
    <col min="15370" max="15370" width="18.5703125" style="619" customWidth="1"/>
    <col min="15371" max="15371" width="18.85546875" style="619" customWidth="1"/>
    <col min="15372" max="15372" width="18.5703125" style="619" customWidth="1"/>
    <col min="15373" max="15373" width="18.140625" style="619" customWidth="1"/>
    <col min="15374" max="15616" width="9.140625" style="619"/>
    <col min="15617" max="15617" width="56.42578125" style="619" customWidth="1"/>
    <col min="15618" max="15618" width="17.28515625" style="619" customWidth="1"/>
    <col min="15619" max="15619" width="22.28515625" style="619" customWidth="1"/>
    <col min="15620" max="15620" width="20.42578125" style="619" customWidth="1"/>
    <col min="15621" max="15621" width="22.42578125" style="619" customWidth="1"/>
    <col min="15622" max="15622" width="18.5703125" style="619" customWidth="1"/>
    <col min="15623" max="15623" width="21" style="619" customWidth="1"/>
    <col min="15624" max="15624" width="17.28515625" style="619" customWidth="1"/>
    <col min="15625" max="15625" width="22.5703125" style="619" customWidth="1"/>
    <col min="15626" max="15626" width="18.5703125" style="619" customWidth="1"/>
    <col min="15627" max="15627" width="18.85546875" style="619" customWidth="1"/>
    <col min="15628" max="15628" width="18.5703125" style="619" customWidth="1"/>
    <col min="15629" max="15629" width="18.140625" style="619" customWidth="1"/>
    <col min="15630" max="15872" width="9.140625" style="619"/>
    <col min="15873" max="15873" width="56.42578125" style="619" customWidth="1"/>
    <col min="15874" max="15874" width="17.28515625" style="619" customWidth="1"/>
    <col min="15875" max="15875" width="22.28515625" style="619" customWidth="1"/>
    <col min="15876" max="15876" width="20.42578125" style="619" customWidth="1"/>
    <col min="15877" max="15877" width="22.42578125" style="619" customWidth="1"/>
    <col min="15878" max="15878" width="18.5703125" style="619" customWidth="1"/>
    <col min="15879" max="15879" width="21" style="619" customWidth="1"/>
    <col min="15880" max="15880" width="17.28515625" style="619" customWidth="1"/>
    <col min="15881" max="15881" width="22.5703125" style="619" customWidth="1"/>
    <col min="15882" max="15882" width="18.5703125" style="619" customWidth="1"/>
    <col min="15883" max="15883" width="18.85546875" style="619" customWidth="1"/>
    <col min="15884" max="15884" width="18.5703125" style="619" customWidth="1"/>
    <col min="15885" max="15885" width="18.140625" style="619" customWidth="1"/>
    <col min="15886" max="16128" width="9.140625" style="619"/>
    <col min="16129" max="16129" width="56.42578125" style="619" customWidth="1"/>
    <col min="16130" max="16130" width="17.28515625" style="619" customWidth="1"/>
    <col min="16131" max="16131" width="22.28515625" style="619" customWidth="1"/>
    <col min="16132" max="16132" width="20.42578125" style="619" customWidth="1"/>
    <col min="16133" max="16133" width="22.42578125" style="619" customWidth="1"/>
    <col min="16134" max="16134" width="18.5703125" style="619" customWidth="1"/>
    <col min="16135" max="16135" width="21" style="619" customWidth="1"/>
    <col min="16136" max="16136" width="17.28515625" style="619" customWidth="1"/>
    <col min="16137" max="16137" width="22.5703125" style="619" customWidth="1"/>
    <col min="16138" max="16138" width="18.5703125" style="619" customWidth="1"/>
    <col min="16139" max="16139" width="18.85546875" style="619" customWidth="1"/>
    <col min="16140" max="16140" width="18.5703125" style="619" customWidth="1"/>
    <col min="16141" max="16141" width="18.140625" style="619" customWidth="1"/>
    <col min="16142" max="16384" width="9.140625" style="619"/>
  </cols>
  <sheetData>
    <row r="1" spans="1:14" s="618" customFormat="1" ht="57.75" customHeight="1">
      <c r="A1" s="1096" t="s">
        <v>1265</v>
      </c>
      <c r="B1" s="1096"/>
      <c r="C1" s="1096"/>
      <c r="D1" s="1096"/>
      <c r="E1" s="1096"/>
      <c r="F1" s="1096"/>
      <c r="G1" s="1096"/>
      <c r="H1" s="1096"/>
      <c r="I1" s="1096"/>
      <c r="J1" s="1096"/>
    </row>
    <row r="2" spans="1:14">
      <c r="B2" s="1097" t="s">
        <v>1266</v>
      </c>
      <c r="C2" s="1097"/>
      <c r="D2" s="1097"/>
      <c r="E2" s="1097"/>
      <c r="F2" s="1097"/>
      <c r="G2" s="1097"/>
      <c r="H2" s="1098" t="s">
        <v>1267</v>
      </c>
      <c r="I2" s="1098"/>
      <c r="J2" s="1098"/>
      <c r="K2" s="1098"/>
      <c r="L2" s="1098"/>
      <c r="M2" s="1098"/>
    </row>
    <row r="3" spans="1:14" ht="31.5">
      <c r="A3" s="620"/>
      <c r="B3" s="621" t="s">
        <v>1268</v>
      </c>
      <c r="C3" s="621" t="s">
        <v>1269</v>
      </c>
      <c r="D3" s="621" t="s">
        <v>1270</v>
      </c>
      <c r="E3" s="621" t="s">
        <v>1271</v>
      </c>
      <c r="F3" s="621" t="s">
        <v>1272</v>
      </c>
      <c r="G3" s="621" t="s">
        <v>1119</v>
      </c>
      <c r="H3" s="622" t="s">
        <v>1268</v>
      </c>
      <c r="I3" s="622" t="s">
        <v>1269</v>
      </c>
      <c r="J3" s="622" t="s">
        <v>1270</v>
      </c>
      <c r="K3" s="622" t="s">
        <v>1271</v>
      </c>
      <c r="L3" s="622" t="s">
        <v>1272</v>
      </c>
      <c r="M3" s="622" t="s">
        <v>1119</v>
      </c>
      <c r="N3" s="623"/>
    </row>
    <row r="4" spans="1:14" s="628" customFormat="1" ht="59.25" hidden="1" customHeight="1">
      <c r="A4" s="624"/>
      <c r="B4" s="625"/>
      <c r="C4" s="625"/>
      <c r="D4" s="625"/>
      <c r="E4" s="625"/>
      <c r="F4" s="625"/>
      <c r="G4" s="625"/>
      <c r="H4" s="626"/>
      <c r="I4" s="626"/>
      <c r="J4" s="626"/>
      <c r="K4" s="626"/>
      <c r="L4" s="626"/>
      <c r="M4" s="626"/>
      <c r="N4" s="627"/>
    </row>
    <row r="5" spans="1:14" s="628" customFormat="1" ht="87.75" hidden="1" customHeight="1">
      <c r="A5" s="624"/>
      <c r="B5" s="629"/>
      <c r="C5" s="629"/>
      <c r="D5" s="629"/>
      <c r="E5" s="629"/>
      <c r="F5" s="629"/>
      <c r="G5" s="629"/>
      <c r="H5" s="630"/>
      <c r="I5" s="630"/>
      <c r="J5" s="630"/>
      <c r="K5" s="630"/>
      <c r="L5" s="630"/>
      <c r="M5" s="630"/>
    </row>
    <row r="6" spans="1:14" s="628" customFormat="1" ht="75.75" hidden="1" customHeight="1">
      <c r="A6" s="624"/>
      <c r="B6" s="629"/>
      <c r="C6" s="629"/>
      <c r="D6" s="629"/>
      <c r="E6" s="629"/>
      <c r="F6" s="629"/>
      <c r="G6" s="629"/>
      <c r="H6" s="630"/>
      <c r="I6" s="630"/>
      <c r="J6" s="630"/>
      <c r="K6" s="630"/>
      <c r="L6" s="630"/>
      <c r="M6" s="630"/>
    </row>
    <row r="7" spans="1:14" s="628" customFormat="1" ht="93.75" hidden="1" customHeight="1">
      <c r="A7" s="624"/>
      <c r="B7" s="629"/>
      <c r="C7" s="629"/>
      <c r="D7" s="629"/>
      <c r="E7" s="629"/>
      <c r="F7" s="629"/>
      <c r="G7" s="629"/>
      <c r="H7" s="630"/>
      <c r="I7" s="630"/>
      <c r="J7" s="630"/>
      <c r="K7" s="630"/>
      <c r="L7" s="630"/>
      <c r="M7" s="630"/>
    </row>
    <row r="8" spans="1:14" s="628" customFormat="1" hidden="1">
      <c r="A8" s="624"/>
      <c r="B8" s="629"/>
      <c r="C8" s="629"/>
      <c r="D8" s="629"/>
      <c r="E8" s="629"/>
      <c r="F8" s="629"/>
      <c r="G8" s="629"/>
      <c r="H8" s="630"/>
      <c r="I8" s="630"/>
      <c r="J8" s="630"/>
      <c r="K8" s="630"/>
      <c r="L8" s="630"/>
      <c r="M8" s="630"/>
    </row>
    <row r="9" spans="1:14" s="628" customFormat="1" hidden="1">
      <c r="A9" s="624"/>
      <c r="B9" s="629"/>
      <c r="C9" s="629"/>
      <c r="D9" s="629"/>
      <c r="E9" s="629"/>
      <c r="F9" s="629"/>
      <c r="G9" s="629"/>
      <c r="H9" s="630"/>
      <c r="I9" s="630"/>
      <c r="J9" s="630"/>
      <c r="K9" s="630"/>
      <c r="L9" s="630"/>
      <c r="M9" s="630"/>
    </row>
    <row r="10" spans="1:14" s="628" customFormat="1" hidden="1">
      <c r="A10" s="631"/>
      <c r="B10" s="629"/>
      <c r="C10" s="629"/>
      <c r="D10" s="629"/>
      <c r="E10" s="629"/>
      <c r="F10" s="629"/>
      <c r="G10" s="629"/>
      <c r="H10" s="630"/>
      <c r="I10" s="630"/>
      <c r="J10" s="630"/>
      <c r="K10" s="630"/>
      <c r="L10" s="630"/>
      <c r="M10" s="630"/>
    </row>
    <row r="11" spans="1:14" s="628" customFormat="1" hidden="1">
      <c r="A11" s="624"/>
      <c r="B11" s="629"/>
      <c r="C11" s="629"/>
      <c r="D11" s="629"/>
      <c r="E11" s="629"/>
      <c r="F11" s="629"/>
      <c r="G11" s="629"/>
      <c r="H11" s="630"/>
      <c r="I11" s="630"/>
      <c r="J11" s="630"/>
      <c r="K11" s="630"/>
      <c r="L11" s="630"/>
      <c r="M11" s="630"/>
    </row>
    <row r="12" spans="1:14" s="628" customFormat="1" ht="32.25" hidden="1" customHeight="1">
      <c r="A12" s="631"/>
      <c r="B12" s="629"/>
      <c r="C12" s="629"/>
      <c r="D12" s="629"/>
      <c r="E12" s="629"/>
      <c r="F12" s="629"/>
      <c r="G12" s="629"/>
      <c r="H12" s="630"/>
      <c r="I12" s="630"/>
      <c r="J12" s="630"/>
      <c r="K12" s="630"/>
      <c r="L12" s="630"/>
      <c r="M12" s="630"/>
    </row>
    <row r="13" spans="1:14" s="635" customFormat="1" ht="57.75" customHeight="1">
      <c r="A13" s="632" t="s">
        <v>1273</v>
      </c>
      <c r="B13" s="633">
        <v>1432</v>
      </c>
      <c r="C13" s="633">
        <v>1432</v>
      </c>
      <c r="D13" s="633">
        <v>1432</v>
      </c>
      <c r="E13" s="633">
        <v>1432</v>
      </c>
      <c r="F13" s="633">
        <v>1432</v>
      </c>
      <c r="G13" s="633">
        <v>1227</v>
      </c>
      <c r="H13" s="634">
        <v>1790</v>
      </c>
      <c r="I13" s="634">
        <v>1790</v>
      </c>
      <c r="J13" s="634">
        <v>1790</v>
      </c>
      <c r="K13" s="634">
        <v>1790</v>
      </c>
      <c r="L13" s="634">
        <v>1790</v>
      </c>
      <c r="M13" s="634">
        <v>1534</v>
      </c>
    </row>
    <row r="14" spans="1:14" s="635" customFormat="1" ht="57.75" customHeight="1">
      <c r="A14" s="632" t="s">
        <v>1274</v>
      </c>
      <c r="B14" s="633">
        <v>0</v>
      </c>
      <c r="C14" s="633">
        <v>0</v>
      </c>
      <c r="D14" s="633">
        <v>0</v>
      </c>
      <c r="E14" s="633">
        <v>0</v>
      </c>
      <c r="F14" s="633">
        <v>0</v>
      </c>
      <c r="G14" s="633">
        <v>0</v>
      </c>
      <c r="H14" s="634">
        <v>0</v>
      </c>
      <c r="I14" s="634">
        <v>0</v>
      </c>
      <c r="J14" s="634">
        <v>0</v>
      </c>
      <c r="K14" s="634">
        <v>0</v>
      </c>
      <c r="L14" s="634">
        <v>0</v>
      </c>
      <c r="M14" s="634">
        <v>0</v>
      </c>
    </row>
    <row r="15" spans="1:14" s="635" customFormat="1" ht="21" customHeight="1">
      <c r="A15" s="632" t="s">
        <v>1275</v>
      </c>
      <c r="B15" s="636">
        <v>29</v>
      </c>
      <c r="C15" s="636">
        <v>29</v>
      </c>
      <c r="D15" s="636">
        <v>29</v>
      </c>
      <c r="E15" s="636">
        <v>29</v>
      </c>
      <c r="F15" s="636">
        <v>29</v>
      </c>
      <c r="G15" s="636">
        <v>25</v>
      </c>
      <c r="H15" s="637">
        <v>36</v>
      </c>
      <c r="I15" s="637">
        <v>36</v>
      </c>
      <c r="J15" s="637">
        <v>36</v>
      </c>
      <c r="K15" s="637">
        <v>36</v>
      </c>
      <c r="L15" s="637">
        <v>36</v>
      </c>
      <c r="M15" s="637">
        <v>31</v>
      </c>
    </row>
    <row r="16" spans="1:14" s="640" customFormat="1" ht="21.75" customHeight="1">
      <c r="A16" s="638" t="s">
        <v>1276</v>
      </c>
      <c r="B16" s="639">
        <v>1461</v>
      </c>
      <c r="C16" s="639">
        <v>1461</v>
      </c>
      <c r="D16" s="639">
        <v>1461</v>
      </c>
      <c r="E16" s="639">
        <v>1461</v>
      </c>
      <c r="F16" s="639">
        <v>1461</v>
      </c>
      <c r="G16" s="639">
        <v>1252</v>
      </c>
      <c r="H16" s="639">
        <v>1826</v>
      </c>
      <c r="I16" s="639">
        <v>1826</v>
      </c>
      <c r="J16" s="639">
        <v>1826</v>
      </c>
      <c r="K16" s="639">
        <v>1826</v>
      </c>
      <c r="L16" s="639">
        <v>1826</v>
      </c>
      <c r="M16" s="639">
        <v>1565</v>
      </c>
    </row>
  </sheetData>
  <mergeCells count="3">
    <mergeCell ref="A1:J1"/>
    <mergeCell ref="B2:G2"/>
    <mergeCell ref="H2:M2"/>
  </mergeCells>
  <pageMargins left="0.7" right="0.7" top="0.75" bottom="0.75" header="0.3" footer="0.3"/>
  <pageSetup paperSize="9" scale="31" orientation="portrait" r:id="rId1"/>
  <colBreaks count="1" manualBreakCount="1">
    <brk id="13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dimension ref="A1:N16"/>
  <sheetViews>
    <sheetView view="pageBreakPreview" zoomScale="80" zoomScaleNormal="90" zoomScaleSheetLayoutView="80" workbookViewId="0">
      <pane xSplit="1" ySplit="3" topLeftCell="D4" activePane="bottomRight" state="frozen"/>
      <selection pane="topRight" activeCell="B1" sqref="B1"/>
      <selection pane="bottomLeft" activeCell="A3" sqref="A3"/>
      <selection pane="bottomRight" activeCell="G40" sqref="G40"/>
    </sheetView>
  </sheetViews>
  <sheetFormatPr defaultRowHeight="15.75"/>
  <cols>
    <col min="1" max="1" width="55.7109375" style="619" customWidth="1"/>
    <col min="2" max="2" width="17.28515625" style="619" customWidth="1"/>
    <col min="3" max="3" width="22.28515625" style="619" customWidth="1"/>
    <col min="4" max="4" width="20.42578125" style="619" customWidth="1"/>
    <col min="5" max="5" width="22.42578125" style="619" customWidth="1"/>
    <col min="6" max="6" width="18.5703125" style="619" customWidth="1"/>
    <col min="7" max="7" width="21" style="619" customWidth="1"/>
    <col min="8" max="8" width="17.28515625" style="619" hidden="1" customWidth="1"/>
    <col min="9" max="9" width="22.28515625" style="619" hidden="1" customWidth="1"/>
    <col min="10" max="10" width="18.5703125" style="619" hidden="1" customWidth="1"/>
    <col min="11" max="11" width="18.85546875" style="619" hidden="1" customWidth="1"/>
    <col min="12" max="12" width="18.5703125" style="619" hidden="1" customWidth="1"/>
    <col min="13" max="13" width="18.140625" style="619" hidden="1" customWidth="1"/>
    <col min="14" max="256" width="9.140625" style="619"/>
    <col min="257" max="257" width="55.7109375" style="619" customWidth="1"/>
    <col min="258" max="258" width="17.28515625" style="619" customWidth="1"/>
    <col min="259" max="259" width="22.28515625" style="619" customWidth="1"/>
    <col min="260" max="260" width="20.42578125" style="619" customWidth="1"/>
    <col min="261" max="261" width="22.42578125" style="619" customWidth="1"/>
    <col min="262" max="262" width="18.5703125" style="619" customWidth="1"/>
    <col min="263" max="263" width="21" style="619" customWidth="1"/>
    <col min="264" max="264" width="17.28515625" style="619" customWidth="1"/>
    <col min="265" max="265" width="22.28515625" style="619" customWidth="1"/>
    <col min="266" max="266" width="18.5703125" style="619" customWidth="1"/>
    <col min="267" max="267" width="18.85546875" style="619" customWidth="1"/>
    <col min="268" max="268" width="18.5703125" style="619" customWidth="1"/>
    <col min="269" max="269" width="18.140625" style="619" customWidth="1"/>
    <col min="270" max="512" width="9.140625" style="619"/>
    <col min="513" max="513" width="55.7109375" style="619" customWidth="1"/>
    <col min="514" max="514" width="17.28515625" style="619" customWidth="1"/>
    <col min="515" max="515" width="22.28515625" style="619" customWidth="1"/>
    <col min="516" max="516" width="20.42578125" style="619" customWidth="1"/>
    <col min="517" max="517" width="22.42578125" style="619" customWidth="1"/>
    <col min="518" max="518" width="18.5703125" style="619" customWidth="1"/>
    <col min="519" max="519" width="21" style="619" customWidth="1"/>
    <col min="520" max="520" width="17.28515625" style="619" customWidth="1"/>
    <col min="521" max="521" width="22.28515625" style="619" customWidth="1"/>
    <col min="522" max="522" width="18.5703125" style="619" customWidth="1"/>
    <col min="523" max="523" width="18.85546875" style="619" customWidth="1"/>
    <col min="524" max="524" width="18.5703125" style="619" customWidth="1"/>
    <col min="525" max="525" width="18.140625" style="619" customWidth="1"/>
    <col min="526" max="768" width="9.140625" style="619"/>
    <col min="769" max="769" width="55.7109375" style="619" customWidth="1"/>
    <col min="770" max="770" width="17.28515625" style="619" customWidth="1"/>
    <col min="771" max="771" width="22.28515625" style="619" customWidth="1"/>
    <col min="772" max="772" width="20.42578125" style="619" customWidth="1"/>
    <col min="773" max="773" width="22.42578125" style="619" customWidth="1"/>
    <col min="774" max="774" width="18.5703125" style="619" customWidth="1"/>
    <col min="775" max="775" width="21" style="619" customWidth="1"/>
    <col min="776" max="776" width="17.28515625" style="619" customWidth="1"/>
    <col min="777" max="777" width="22.28515625" style="619" customWidth="1"/>
    <col min="778" max="778" width="18.5703125" style="619" customWidth="1"/>
    <col min="779" max="779" width="18.85546875" style="619" customWidth="1"/>
    <col min="780" max="780" width="18.5703125" style="619" customWidth="1"/>
    <col min="781" max="781" width="18.140625" style="619" customWidth="1"/>
    <col min="782" max="1024" width="9.140625" style="619"/>
    <col min="1025" max="1025" width="55.7109375" style="619" customWidth="1"/>
    <col min="1026" max="1026" width="17.28515625" style="619" customWidth="1"/>
    <col min="1027" max="1027" width="22.28515625" style="619" customWidth="1"/>
    <col min="1028" max="1028" width="20.42578125" style="619" customWidth="1"/>
    <col min="1029" max="1029" width="22.42578125" style="619" customWidth="1"/>
    <col min="1030" max="1030" width="18.5703125" style="619" customWidth="1"/>
    <col min="1031" max="1031" width="21" style="619" customWidth="1"/>
    <col min="1032" max="1032" width="17.28515625" style="619" customWidth="1"/>
    <col min="1033" max="1033" width="22.28515625" style="619" customWidth="1"/>
    <col min="1034" max="1034" width="18.5703125" style="619" customWidth="1"/>
    <col min="1035" max="1035" width="18.85546875" style="619" customWidth="1"/>
    <col min="1036" max="1036" width="18.5703125" style="619" customWidth="1"/>
    <col min="1037" max="1037" width="18.140625" style="619" customWidth="1"/>
    <col min="1038" max="1280" width="9.140625" style="619"/>
    <col min="1281" max="1281" width="55.7109375" style="619" customWidth="1"/>
    <col min="1282" max="1282" width="17.28515625" style="619" customWidth="1"/>
    <col min="1283" max="1283" width="22.28515625" style="619" customWidth="1"/>
    <col min="1284" max="1284" width="20.42578125" style="619" customWidth="1"/>
    <col min="1285" max="1285" width="22.42578125" style="619" customWidth="1"/>
    <col min="1286" max="1286" width="18.5703125" style="619" customWidth="1"/>
    <col min="1287" max="1287" width="21" style="619" customWidth="1"/>
    <col min="1288" max="1288" width="17.28515625" style="619" customWidth="1"/>
    <col min="1289" max="1289" width="22.28515625" style="619" customWidth="1"/>
    <col min="1290" max="1290" width="18.5703125" style="619" customWidth="1"/>
    <col min="1291" max="1291" width="18.85546875" style="619" customWidth="1"/>
    <col min="1292" max="1292" width="18.5703125" style="619" customWidth="1"/>
    <col min="1293" max="1293" width="18.140625" style="619" customWidth="1"/>
    <col min="1294" max="1536" width="9.140625" style="619"/>
    <col min="1537" max="1537" width="55.7109375" style="619" customWidth="1"/>
    <col min="1538" max="1538" width="17.28515625" style="619" customWidth="1"/>
    <col min="1539" max="1539" width="22.28515625" style="619" customWidth="1"/>
    <col min="1540" max="1540" width="20.42578125" style="619" customWidth="1"/>
    <col min="1541" max="1541" width="22.42578125" style="619" customWidth="1"/>
    <col min="1542" max="1542" width="18.5703125" style="619" customWidth="1"/>
    <col min="1543" max="1543" width="21" style="619" customWidth="1"/>
    <col min="1544" max="1544" width="17.28515625" style="619" customWidth="1"/>
    <col min="1545" max="1545" width="22.28515625" style="619" customWidth="1"/>
    <col min="1546" max="1546" width="18.5703125" style="619" customWidth="1"/>
    <col min="1547" max="1547" width="18.85546875" style="619" customWidth="1"/>
    <col min="1548" max="1548" width="18.5703125" style="619" customWidth="1"/>
    <col min="1549" max="1549" width="18.140625" style="619" customWidth="1"/>
    <col min="1550" max="1792" width="9.140625" style="619"/>
    <col min="1793" max="1793" width="55.7109375" style="619" customWidth="1"/>
    <col min="1794" max="1794" width="17.28515625" style="619" customWidth="1"/>
    <col min="1795" max="1795" width="22.28515625" style="619" customWidth="1"/>
    <col min="1796" max="1796" width="20.42578125" style="619" customWidth="1"/>
    <col min="1797" max="1797" width="22.42578125" style="619" customWidth="1"/>
    <col min="1798" max="1798" width="18.5703125" style="619" customWidth="1"/>
    <col min="1799" max="1799" width="21" style="619" customWidth="1"/>
    <col min="1800" max="1800" width="17.28515625" style="619" customWidth="1"/>
    <col min="1801" max="1801" width="22.28515625" style="619" customWidth="1"/>
    <col min="1802" max="1802" width="18.5703125" style="619" customWidth="1"/>
    <col min="1803" max="1803" width="18.85546875" style="619" customWidth="1"/>
    <col min="1804" max="1804" width="18.5703125" style="619" customWidth="1"/>
    <col min="1805" max="1805" width="18.140625" style="619" customWidth="1"/>
    <col min="1806" max="2048" width="9.140625" style="619"/>
    <col min="2049" max="2049" width="55.7109375" style="619" customWidth="1"/>
    <col min="2050" max="2050" width="17.28515625" style="619" customWidth="1"/>
    <col min="2051" max="2051" width="22.28515625" style="619" customWidth="1"/>
    <col min="2052" max="2052" width="20.42578125" style="619" customWidth="1"/>
    <col min="2053" max="2053" width="22.42578125" style="619" customWidth="1"/>
    <col min="2054" max="2054" width="18.5703125" style="619" customWidth="1"/>
    <col min="2055" max="2055" width="21" style="619" customWidth="1"/>
    <col min="2056" max="2056" width="17.28515625" style="619" customWidth="1"/>
    <col min="2057" max="2057" width="22.28515625" style="619" customWidth="1"/>
    <col min="2058" max="2058" width="18.5703125" style="619" customWidth="1"/>
    <col min="2059" max="2059" width="18.85546875" style="619" customWidth="1"/>
    <col min="2060" max="2060" width="18.5703125" style="619" customWidth="1"/>
    <col min="2061" max="2061" width="18.140625" style="619" customWidth="1"/>
    <col min="2062" max="2304" width="9.140625" style="619"/>
    <col min="2305" max="2305" width="55.7109375" style="619" customWidth="1"/>
    <col min="2306" max="2306" width="17.28515625" style="619" customWidth="1"/>
    <col min="2307" max="2307" width="22.28515625" style="619" customWidth="1"/>
    <col min="2308" max="2308" width="20.42578125" style="619" customWidth="1"/>
    <col min="2309" max="2309" width="22.42578125" style="619" customWidth="1"/>
    <col min="2310" max="2310" width="18.5703125" style="619" customWidth="1"/>
    <col min="2311" max="2311" width="21" style="619" customWidth="1"/>
    <col min="2312" max="2312" width="17.28515625" style="619" customWidth="1"/>
    <col min="2313" max="2313" width="22.28515625" style="619" customWidth="1"/>
    <col min="2314" max="2314" width="18.5703125" style="619" customWidth="1"/>
    <col min="2315" max="2315" width="18.85546875" style="619" customWidth="1"/>
    <col min="2316" max="2316" width="18.5703125" style="619" customWidth="1"/>
    <col min="2317" max="2317" width="18.140625" style="619" customWidth="1"/>
    <col min="2318" max="2560" width="9.140625" style="619"/>
    <col min="2561" max="2561" width="55.7109375" style="619" customWidth="1"/>
    <col min="2562" max="2562" width="17.28515625" style="619" customWidth="1"/>
    <col min="2563" max="2563" width="22.28515625" style="619" customWidth="1"/>
    <col min="2564" max="2564" width="20.42578125" style="619" customWidth="1"/>
    <col min="2565" max="2565" width="22.42578125" style="619" customWidth="1"/>
    <col min="2566" max="2566" width="18.5703125" style="619" customWidth="1"/>
    <col min="2567" max="2567" width="21" style="619" customWidth="1"/>
    <col min="2568" max="2568" width="17.28515625" style="619" customWidth="1"/>
    <col min="2569" max="2569" width="22.28515625" style="619" customWidth="1"/>
    <col min="2570" max="2570" width="18.5703125" style="619" customWidth="1"/>
    <col min="2571" max="2571" width="18.85546875" style="619" customWidth="1"/>
    <col min="2572" max="2572" width="18.5703125" style="619" customWidth="1"/>
    <col min="2573" max="2573" width="18.140625" style="619" customWidth="1"/>
    <col min="2574" max="2816" width="9.140625" style="619"/>
    <col min="2817" max="2817" width="55.7109375" style="619" customWidth="1"/>
    <col min="2818" max="2818" width="17.28515625" style="619" customWidth="1"/>
    <col min="2819" max="2819" width="22.28515625" style="619" customWidth="1"/>
    <col min="2820" max="2820" width="20.42578125" style="619" customWidth="1"/>
    <col min="2821" max="2821" width="22.42578125" style="619" customWidth="1"/>
    <col min="2822" max="2822" width="18.5703125" style="619" customWidth="1"/>
    <col min="2823" max="2823" width="21" style="619" customWidth="1"/>
    <col min="2824" max="2824" width="17.28515625" style="619" customWidth="1"/>
    <col min="2825" max="2825" width="22.28515625" style="619" customWidth="1"/>
    <col min="2826" max="2826" width="18.5703125" style="619" customWidth="1"/>
    <col min="2827" max="2827" width="18.85546875" style="619" customWidth="1"/>
    <col min="2828" max="2828" width="18.5703125" style="619" customWidth="1"/>
    <col min="2829" max="2829" width="18.140625" style="619" customWidth="1"/>
    <col min="2830" max="3072" width="9.140625" style="619"/>
    <col min="3073" max="3073" width="55.7109375" style="619" customWidth="1"/>
    <col min="3074" max="3074" width="17.28515625" style="619" customWidth="1"/>
    <col min="3075" max="3075" width="22.28515625" style="619" customWidth="1"/>
    <col min="3076" max="3076" width="20.42578125" style="619" customWidth="1"/>
    <col min="3077" max="3077" width="22.42578125" style="619" customWidth="1"/>
    <col min="3078" max="3078" width="18.5703125" style="619" customWidth="1"/>
    <col min="3079" max="3079" width="21" style="619" customWidth="1"/>
    <col min="3080" max="3080" width="17.28515625" style="619" customWidth="1"/>
    <col min="3081" max="3081" width="22.28515625" style="619" customWidth="1"/>
    <col min="3082" max="3082" width="18.5703125" style="619" customWidth="1"/>
    <col min="3083" max="3083" width="18.85546875" style="619" customWidth="1"/>
    <col min="3084" max="3084" width="18.5703125" style="619" customWidth="1"/>
    <col min="3085" max="3085" width="18.140625" style="619" customWidth="1"/>
    <col min="3086" max="3328" width="9.140625" style="619"/>
    <col min="3329" max="3329" width="55.7109375" style="619" customWidth="1"/>
    <col min="3330" max="3330" width="17.28515625" style="619" customWidth="1"/>
    <col min="3331" max="3331" width="22.28515625" style="619" customWidth="1"/>
    <col min="3332" max="3332" width="20.42578125" style="619" customWidth="1"/>
    <col min="3333" max="3333" width="22.42578125" style="619" customWidth="1"/>
    <col min="3334" max="3334" width="18.5703125" style="619" customWidth="1"/>
    <col min="3335" max="3335" width="21" style="619" customWidth="1"/>
    <col min="3336" max="3336" width="17.28515625" style="619" customWidth="1"/>
    <col min="3337" max="3337" width="22.28515625" style="619" customWidth="1"/>
    <col min="3338" max="3338" width="18.5703125" style="619" customWidth="1"/>
    <col min="3339" max="3339" width="18.85546875" style="619" customWidth="1"/>
    <col min="3340" max="3340" width="18.5703125" style="619" customWidth="1"/>
    <col min="3341" max="3341" width="18.140625" style="619" customWidth="1"/>
    <col min="3342" max="3584" width="9.140625" style="619"/>
    <col min="3585" max="3585" width="55.7109375" style="619" customWidth="1"/>
    <col min="3586" max="3586" width="17.28515625" style="619" customWidth="1"/>
    <col min="3587" max="3587" width="22.28515625" style="619" customWidth="1"/>
    <col min="3588" max="3588" width="20.42578125" style="619" customWidth="1"/>
    <col min="3589" max="3589" width="22.42578125" style="619" customWidth="1"/>
    <col min="3590" max="3590" width="18.5703125" style="619" customWidth="1"/>
    <col min="3591" max="3591" width="21" style="619" customWidth="1"/>
    <col min="3592" max="3592" width="17.28515625" style="619" customWidth="1"/>
    <col min="3593" max="3593" width="22.28515625" style="619" customWidth="1"/>
    <col min="3594" max="3594" width="18.5703125" style="619" customWidth="1"/>
    <col min="3595" max="3595" width="18.85546875" style="619" customWidth="1"/>
    <col min="3596" max="3596" width="18.5703125" style="619" customWidth="1"/>
    <col min="3597" max="3597" width="18.140625" style="619" customWidth="1"/>
    <col min="3598" max="3840" width="9.140625" style="619"/>
    <col min="3841" max="3841" width="55.7109375" style="619" customWidth="1"/>
    <col min="3842" max="3842" width="17.28515625" style="619" customWidth="1"/>
    <col min="3843" max="3843" width="22.28515625" style="619" customWidth="1"/>
    <col min="3844" max="3844" width="20.42578125" style="619" customWidth="1"/>
    <col min="3845" max="3845" width="22.42578125" style="619" customWidth="1"/>
    <col min="3846" max="3846" width="18.5703125" style="619" customWidth="1"/>
    <col min="3847" max="3847" width="21" style="619" customWidth="1"/>
    <col min="3848" max="3848" width="17.28515625" style="619" customWidth="1"/>
    <col min="3849" max="3849" width="22.28515625" style="619" customWidth="1"/>
    <col min="3850" max="3850" width="18.5703125" style="619" customWidth="1"/>
    <col min="3851" max="3851" width="18.85546875" style="619" customWidth="1"/>
    <col min="3852" max="3852" width="18.5703125" style="619" customWidth="1"/>
    <col min="3853" max="3853" width="18.140625" style="619" customWidth="1"/>
    <col min="3854" max="4096" width="9.140625" style="619"/>
    <col min="4097" max="4097" width="55.7109375" style="619" customWidth="1"/>
    <col min="4098" max="4098" width="17.28515625" style="619" customWidth="1"/>
    <col min="4099" max="4099" width="22.28515625" style="619" customWidth="1"/>
    <col min="4100" max="4100" width="20.42578125" style="619" customWidth="1"/>
    <col min="4101" max="4101" width="22.42578125" style="619" customWidth="1"/>
    <col min="4102" max="4102" width="18.5703125" style="619" customWidth="1"/>
    <col min="4103" max="4103" width="21" style="619" customWidth="1"/>
    <col min="4104" max="4104" width="17.28515625" style="619" customWidth="1"/>
    <col min="4105" max="4105" width="22.28515625" style="619" customWidth="1"/>
    <col min="4106" max="4106" width="18.5703125" style="619" customWidth="1"/>
    <col min="4107" max="4107" width="18.85546875" style="619" customWidth="1"/>
    <col min="4108" max="4108" width="18.5703125" style="619" customWidth="1"/>
    <col min="4109" max="4109" width="18.140625" style="619" customWidth="1"/>
    <col min="4110" max="4352" width="9.140625" style="619"/>
    <col min="4353" max="4353" width="55.7109375" style="619" customWidth="1"/>
    <col min="4354" max="4354" width="17.28515625" style="619" customWidth="1"/>
    <col min="4355" max="4355" width="22.28515625" style="619" customWidth="1"/>
    <col min="4356" max="4356" width="20.42578125" style="619" customWidth="1"/>
    <col min="4357" max="4357" width="22.42578125" style="619" customWidth="1"/>
    <col min="4358" max="4358" width="18.5703125" style="619" customWidth="1"/>
    <col min="4359" max="4359" width="21" style="619" customWidth="1"/>
    <col min="4360" max="4360" width="17.28515625" style="619" customWidth="1"/>
    <col min="4361" max="4361" width="22.28515625" style="619" customWidth="1"/>
    <col min="4362" max="4362" width="18.5703125" style="619" customWidth="1"/>
    <col min="4363" max="4363" width="18.85546875" style="619" customWidth="1"/>
    <col min="4364" max="4364" width="18.5703125" style="619" customWidth="1"/>
    <col min="4365" max="4365" width="18.140625" style="619" customWidth="1"/>
    <col min="4366" max="4608" width="9.140625" style="619"/>
    <col min="4609" max="4609" width="55.7109375" style="619" customWidth="1"/>
    <col min="4610" max="4610" width="17.28515625" style="619" customWidth="1"/>
    <col min="4611" max="4611" width="22.28515625" style="619" customWidth="1"/>
    <col min="4612" max="4612" width="20.42578125" style="619" customWidth="1"/>
    <col min="4613" max="4613" width="22.42578125" style="619" customWidth="1"/>
    <col min="4614" max="4614" width="18.5703125" style="619" customWidth="1"/>
    <col min="4615" max="4615" width="21" style="619" customWidth="1"/>
    <col min="4616" max="4616" width="17.28515625" style="619" customWidth="1"/>
    <col min="4617" max="4617" width="22.28515625" style="619" customWidth="1"/>
    <col min="4618" max="4618" width="18.5703125" style="619" customWidth="1"/>
    <col min="4619" max="4619" width="18.85546875" style="619" customWidth="1"/>
    <col min="4620" max="4620" width="18.5703125" style="619" customWidth="1"/>
    <col min="4621" max="4621" width="18.140625" style="619" customWidth="1"/>
    <col min="4622" max="4864" width="9.140625" style="619"/>
    <col min="4865" max="4865" width="55.7109375" style="619" customWidth="1"/>
    <col min="4866" max="4866" width="17.28515625" style="619" customWidth="1"/>
    <col min="4867" max="4867" width="22.28515625" style="619" customWidth="1"/>
    <col min="4868" max="4868" width="20.42578125" style="619" customWidth="1"/>
    <col min="4869" max="4869" width="22.42578125" style="619" customWidth="1"/>
    <col min="4870" max="4870" width="18.5703125" style="619" customWidth="1"/>
    <col min="4871" max="4871" width="21" style="619" customWidth="1"/>
    <col min="4872" max="4872" width="17.28515625" style="619" customWidth="1"/>
    <col min="4873" max="4873" width="22.28515625" style="619" customWidth="1"/>
    <col min="4874" max="4874" width="18.5703125" style="619" customWidth="1"/>
    <col min="4875" max="4875" width="18.85546875" style="619" customWidth="1"/>
    <col min="4876" max="4876" width="18.5703125" style="619" customWidth="1"/>
    <col min="4877" max="4877" width="18.140625" style="619" customWidth="1"/>
    <col min="4878" max="5120" width="9.140625" style="619"/>
    <col min="5121" max="5121" width="55.7109375" style="619" customWidth="1"/>
    <col min="5122" max="5122" width="17.28515625" style="619" customWidth="1"/>
    <col min="5123" max="5123" width="22.28515625" style="619" customWidth="1"/>
    <col min="5124" max="5124" width="20.42578125" style="619" customWidth="1"/>
    <col min="5125" max="5125" width="22.42578125" style="619" customWidth="1"/>
    <col min="5126" max="5126" width="18.5703125" style="619" customWidth="1"/>
    <col min="5127" max="5127" width="21" style="619" customWidth="1"/>
    <col min="5128" max="5128" width="17.28515625" style="619" customWidth="1"/>
    <col min="5129" max="5129" width="22.28515625" style="619" customWidth="1"/>
    <col min="5130" max="5130" width="18.5703125" style="619" customWidth="1"/>
    <col min="5131" max="5131" width="18.85546875" style="619" customWidth="1"/>
    <col min="5132" max="5132" width="18.5703125" style="619" customWidth="1"/>
    <col min="5133" max="5133" width="18.140625" style="619" customWidth="1"/>
    <col min="5134" max="5376" width="9.140625" style="619"/>
    <col min="5377" max="5377" width="55.7109375" style="619" customWidth="1"/>
    <col min="5378" max="5378" width="17.28515625" style="619" customWidth="1"/>
    <col min="5379" max="5379" width="22.28515625" style="619" customWidth="1"/>
    <col min="5380" max="5380" width="20.42578125" style="619" customWidth="1"/>
    <col min="5381" max="5381" width="22.42578125" style="619" customWidth="1"/>
    <col min="5382" max="5382" width="18.5703125" style="619" customWidth="1"/>
    <col min="5383" max="5383" width="21" style="619" customWidth="1"/>
    <col min="5384" max="5384" width="17.28515625" style="619" customWidth="1"/>
    <col min="5385" max="5385" width="22.28515625" style="619" customWidth="1"/>
    <col min="5386" max="5386" width="18.5703125" style="619" customWidth="1"/>
    <col min="5387" max="5387" width="18.85546875" style="619" customWidth="1"/>
    <col min="5388" max="5388" width="18.5703125" style="619" customWidth="1"/>
    <col min="5389" max="5389" width="18.140625" style="619" customWidth="1"/>
    <col min="5390" max="5632" width="9.140625" style="619"/>
    <col min="5633" max="5633" width="55.7109375" style="619" customWidth="1"/>
    <col min="5634" max="5634" width="17.28515625" style="619" customWidth="1"/>
    <col min="5635" max="5635" width="22.28515625" style="619" customWidth="1"/>
    <col min="5636" max="5636" width="20.42578125" style="619" customWidth="1"/>
    <col min="5637" max="5637" width="22.42578125" style="619" customWidth="1"/>
    <col min="5638" max="5638" width="18.5703125" style="619" customWidth="1"/>
    <col min="5639" max="5639" width="21" style="619" customWidth="1"/>
    <col min="5640" max="5640" width="17.28515625" style="619" customWidth="1"/>
    <col min="5641" max="5641" width="22.28515625" style="619" customWidth="1"/>
    <col min="5642" max="5642" width="18.5703125" style="619" customWidth="1"/>
    <col min="5643" max="5643" width="18.85546875" style="619" customWidth="1"/>
    <col min="5644" max="5644" width="18.5703125" style="619" customWidth="1"/>
    <col min="5645" max="5645" width="18.140625" style="619" customWidth="1"/>
    <col min="5646" max="5888" width="9.140625" style="619"/>
    <col min="5889" max="5889" width="55.7109375" style="619" customWidth="1"/>
    <col min="5890" max="5890" width="17.28515625" style="619" customWidth="1"/>
    <col min="5891" max="5891" width="22.28515625" style="619" customWidth="1"/>
    <col min="5892" max="5892" width="20.42578125" style="619" customWidth="1"/>
    <col min="5893" max="5893" width="22.42578125" style="619" customWidth="1"/>
    <col min="5894" max="5894" width="18.5703125" style="619" customWidth="1"/>
    <col min="5895" max="5895" width="21" style="619" customWidth="1"/>
    <col min="5896" max="5896" width="17.28515625" style="619" customWidth="1"/>
    <col min="5897" max="5897" width="22.28515625" style="619" customWidth="1"/>
    <col min="5898" max="5898" width="18.5703125" style="619" customWidth="1"/>
    <col min="5899" max="5899" width="18.85546875" style="619" customWidth="1"/>
    <col min="5900" max="5900" width="18.5703125" style="619" customWidth="1"/>
    <col min="5901" max="5901" width="18.140625" style="619" customWidth="1"/>
    <col min="5902" max="6144" width="9.140625" style="619"/>
    <col min="6145" max="6145" width="55.7109375" style="619" customWidth="1"/>
    <col min="6146" max="6146" width="17.28515625" style="619" customWidth="1"/>
    <col min="6147" max="6147" width="22.28515625" style="619" customWidth="1"/>
    <col min="6148" max="6148" width="20.42578125" style="619" customWidth="1"/>
    <col min="6149" max="6149" width="22.42578125" style="619" customWidth="1"/>
    <col min="6150" max="6150" width="18.5703125" style="619" customWidth="1"/>
    <col min="6151" max="6151" width="21" style="619" customWidth="1"/>
    <col min="6152" max="6152" width="17.28515625" style="619" customWidth="1"/>
    <col min="6153" max="6153" width="22.28515625" style="619" customWidth="1"/>
    <col min="6154" max="6154" width="18.5703125" style="619" customWidth="1"/>
    <col min="6155" max="6155" width="18.85546875" style="619" customWidth="1"/>
    <col min="6156" max="6156" width="18.5703125" style="619" customWidth="1"/>
    <col min="6157" max="6157" width="18.140625" style="619" customWidth="1"/>
    <col min="6158" max="6400" width="9.140625" style="619"/>
    <col min="6401" max="6401" width="55.7109375" style="619" customWidth="1"/>
    <col min="6402" max="6402" width="17.28515625" style="619" customWidth="1"/>
    <col min="6403" max="6403" width="22.28515625" style="619" customWidth="1"/>
    <col min="6404" max="6404" width="20.42578125" style="619" customWidth="1"/>
    <col min="6405" max="6405" width="22.42578125" style="619" customWidth="1"/>
    <col min="6406" max="6406" width="18.5703125" style="619" customWidth="1"/>
    <col min="6407" max="6407" width="21" style="619" customWidth="1"/>
    <col min="6408" max="6408" width="17.28515625" style="619" customWidth="1"/>
    <col min="6409" max="6409" width="22.28515625" style="619" customWidth="1"/>
    <col min="6410" max="6410" width="18.5703125" style="619" customWidth="1"/>
    <col min="6411" max="6411" width="18.85546875" style="619" customWidth="1"/>
    <col min="6412" max="6412" width="18.5703125" style="619" customWidth="1"/>
    <col min="6413" max="6413" width="18.140625" style="619" customWidth="1"/>
    <col min="6414" max="6656" width="9.140625" style="619"/>
    <col min="6657" max="6657" width="55.7109375" style="619" customWidth="1"/>
    <col min="6658" max="6658" width="17.28515625" style="619" customWidth="1"/>
    <col min="6659" max="6659" width="22.28515625" style="619" customWidth="1"/>
    <col min="6660" max="6660" width="20.42578125" style="619" customWidth="1"/>
    <col min="6661" max="6661" width="22.42578125" style="619" customWidth="1"/>
    <col min="6662" max="6662" width="18.5703125" style="619" customWidth="1"/>
    <col min="6663" max="6663" width="21" style="619" customWidth="1"/>
    <col min="6664" max="6664" width="17.28515625" style="619" customWidth="1"/>
    <col min="6665" max="6665" width="22.28515625" style="619" customWidth="1"/>
    <col min="6666" max="6666" width="18.5703125" style="619" customWidth="1"/>
    <col min="6667" max="6667" width="18.85546875" style="619" customWidth="1"/>
    <col min="6668" max="6668" width="18.5703125" style="619" customWidth="1"/>
    <col min="6669" max="6669" width="18.140625" style="619" customWidth="1"/>
    <col min="6670" max="6912" width="9.140625" style="619"/>
    <col min="6913" max="6913" width="55.7109375" style="619" customWidth="1"/>
    <col min="6914" max="6914" width="17.28515625" style="619" customWidth="1"/>
    <col min="6915" max="6915" width="22.28515625" style="619" customWidth="1"/>
    <col min="6916" max="6916" width="20.42578125" style="619" customWidth="1"/>
    <col min="6917" max="6917" width="22.42578125" style="619" customWidth="1"/>
    <col min="6918" max="6918" width="18.5703125" style="619" customWidth="1"/>
    <col min="6919" max="6919" width="21" style="619" customWidth="1"/>
    <col min="6920" max="6920" width="17.28515625" style="619" customWidth="1"/>
    <col min="6921" max="6921" width="22.28515625" style="619" customWidth="1"/>
    <col min="6922" max="6922" width="18.5703125" style="619" customWidth="1"/>
    <col min="6923" max="6923" width="18.85546875" style="619" customWidth="1"/>
    <col min="6924" max="6924" width="18.5703125" style="619" customWidth="1"/>
    <col min="6925" max="6925" width="18.140625" style="619" customWidth="1"/>
    <col min="6926" max="7168" width="9.140625" style="619"/>
    <col min="7169" max="7169" width="55.7109375" style="619" customWidth="1"/>
    <col min="7170" max="7170" width="17.28515625" style="619" customWidth="1"/>
    <col min="7171" max="7171" width="22.28515625" style="619" customWidth="1"/>
    <col min="7172" max="7172" width="20.42578125" style="619" customWidth="1"/>
    <col min="7173" max="7173" width="22.42578125" style="619" customWidth="1"/>
    <col min="7174" max="7174" width="18.5703125" style="619" customWidth="1"/>
    <col min="7175" max="7175" width="21" style="619" customWidth="1"/>
    <col min="7176" max="7176" width="17.28515625" style="619" customWidth="1"/>
    <col min="7177" max="7177" width="22.28515625" style="619" customWidth="1"/>
    <col min="7178" max="7178" width="18.5703125" style="619" customWidth="1"/>
    <col min="7179" max="7179" width="18.85546875" style="619" customWidth="1"/>
    <col min="7180" max="7180" width="18.5703125" style="619" customWidth="1"/>
    <col min="7181" max="7181" width="18.140625" style="619" customWidth="1"/>
    <col min="7182" max="7424" width="9.140625" style="619"/>
    <col min="7425" max="7425" width="55.7109375" style="619" customWidth="1"/>
    <col min="7426" max="7426" width="17.28515625" style="619" customWidth="1"/>
    <col min="7427" max="7427" width="22.28515625" style="619" customWidth="1"/>
    <col min="7428" max="7428" width="20.42578125" style="619" customWidth="1"/>
    <col min="7429" max="7429" width="22.42578125" style="619" customWidth="1"/>
    <col min="7430" max="7430" width="18.5703125" style="619" customWidth="1"/>
    <col min="7431" max="7431" width="21" style="619" customWidth="1"/>
    <col min="7432" max="7432" width="17.28515625" style="619" customWidth="1"/>
    <col min="7433" max="7433" width="22.28515625" style="619" customWidth="1"/>
    <col min="7434" max="7434" width="18.5703125" style="619" customWidth="1"/>
    <col min="7435" max="7435" width="18.85546875" style="619" customWidth="1"/>
    <col min="7436" max="7436" width="18.5703125" style="619" customWidth="1"/>
    <col min="7437" max="7437" width="18.140625" style="619" customWidth="1"/>
    <col min="7438" max="7680" width="9.140625" style="619"/>
    <col min="7681" max="7681" width="55.7109375" style="619" customWidth="1"/>
    <col min="7682" max="7682" width="17.28515625" style="619" customWidth="1"/>
    <col min="7683" max="7683" width="22.28515625" style="619" customWidth="1"/>
    <col min="7684" max="7684" width="20.42578125" style="619" customWidth="1"/>
    <col min="7685" max="7685" width="22.42578125" style="619" customWidth="1"/>
    <col min="7686" max="7686" width="18.5703125" style="619" customWidth="1"/>
    <col min="7687" max="7687" width="21" style="619" customWidth="1"/>
    <col min="7688" max="7688" width="17.28515625" style="619" customWidth="1"/>
    <col min="7689" max="7689" width="22.28515625" style="619" customWidth="1"/>
    <col min="7690" max="7690" width="18.5703125" style="619" customWidth="1"/>
    <col min="7691" max="7691" width="18.85546875" style="619" customWidth="1"/>
    <col min="7692" max="7692" width="18.5703125" style="619" customWidth="1"/>
    <col min="7693" max="7693" width="18.140625" style="619" customWidth="1"/>
    <col min="7694" max="7936" width="9.140625" style="619"/>
    <col min="7937" max="7937" width="55.7109375" style="619" customWidth="1"/>
    <col min="7938" max="7938" width="17.28515625" style="619" customWidth="1"/>
    <col min="7939" max="7939" width="22.28515625" style="619" customWidth="1"/>
    <col min="7940" max="7940" width="20.42578125" style="619" customWidth="1"/>
    <col min="7941" max="7941" width="22.42578125" style="619" customWidth="1"/>
    <col min="7942" max="7942" width="18.5703125" style="619" customWidth="1"/>
    <col min="7943" max="7943" width="21" style="619" customWidth="1"/>
    <col min="7944" max="7944" width="17.28515625" style="619" customWidth="1"/>
    <col min="7945" max="7945" width="22.28515625" style="619" customWidth="1"/>
    <col min="7946" max="7946" width="18.5703125" style="619" customWidth="1"/>
    <col min="7947" max="7947" width="18.85546875" style="619" customWidth="1"/>
    <col min="7948" max="7948" width="18.5703125" style="619" customWidth="1"/>
    <col min="7949" max="7949" width="18.140625" style="619" customWidth="1"/>
    <col min="7950" max="8192" width="9.140625" style="619"/>
    <col min="8193" max="8193" width="55.7109375" style="619" customWidth="1"/>
    <col min="8194" max="8194" width="17.28515625" style="619" customWidth="1"/>
    <col min="8195" max="8195" width="22.28515625" style="619" customWidth="1"/>
    <col min="8196" max="8196" width="20.42578125" style="619" customWidth="1"/>
    <col min="8197" max="8197" width="22.42578125" style="619" customWidth="1"/>
    <col min="8198" max="8198" width="18.5703125" style="619" customWidth="1"/>
    <col min="8199" max="8199" width="21" style="619" customWidth="1"/>
    <col min="8200" max="8200" width="17.28515625" style="619" customWidth="1"/>
    <col min="8201" max="8201" width="22.28515625" style="619" customWidth="1"/>
    <col min="8202" max="8202" width="18.5703125" style="619" customWidth="1"/>
    <col min="8203" max="8203" width="18.85546875" style="619" customWidth="1"/>
    <col min="8204" max="8204" width="18.5703125" style="619" customWidth="1"/>
    <col min="8205" max="8205" width="18.140625" style="619" customWidth="1"/>
    <col min="8206" max="8448" width="9.140625" style="619"/>
    <col min="8449" max="8449" width="55.7109375" style="619" customWidth="1"/>
    <col min="8450" max="8450" width="17.28515625" style="619" customWidth="1"/>
    <col min="8451" max="8451" width="22.28515625" style="619" customWidth="1"/>
    <col min="8452" max="8452" width="20.42578125" style="619" customWidth="1"/>
    <col min="8453" max="8453" width="22.42578125" style="619" customWidth="1"/>
    <col min="8454" max="8454" width="18.5703125" style="619" customWidth="1"/>
    <col min="8455" max="8455" width="21" style="619" customWidth="1"/>
    <col min="8456" max="8456" width="17.28515625" style="619" customWidth="1"/>
    <col min="8457" max="8457" width="22.28515625" style="619" customWidth="1"/>
    <col min="8458" max="8458" width="18.5703125" style="619" customWidth="1"/>
    <col min="8459" max="8459" width="18.85546875" style="619" customWidth="1"/>
    <col min="8460" max="8460" width="18.5703125" style="619" customWidth="1"/>
    <col min="8461" max="8461" width="18.140625" style="619" customWidth="1"/>
    <col min="8462" max="8704" width="9.140625" style="619"/>
    <col min="8705" max="8705" width="55.7109375" style="619" customWidth="1"/>
    <col min="8706" max="8706" width="17.28515625" style="619" customWidth="1"/>
    <col min="8707" max="8707" width="22.28515625" style="619" customWidth="1"/>
    <col min="8708" max="8708" width="20.42578125" style="619" customWidth="1"/>
    <col min="8709" max="8709" width="22.42578125" style="619" customWidth="1"/>
    <col min="8710" max="8710" width="18.5703125" style="619" customWidth="1"/>
    <col min="8711" max="8711" width="21" style="619" customWidth="1"/>
    <col min="8712" max="8712" width="17.28515625" style="619" customWidth="1"/>
    <col min="8713" max="8713" width="22.28515625" style="619" customWidth="1"/>
    <col min="8714" max="8714" width="18.5703125" style="619" customWidth="1"/>
    <col min="8715" max="8715" width="18.85546875" style="619" customWidth="1"/>
    <col min="8716" max="8716" width="18.5703125" style="619" customWidth="1"/>
    <col min="8717" max="8717" width="18.140625" style="619" customWidth="1"/>
    <col min="8718" max="8960" width="9.140625" style="619"/>
    <col min="8961" max="8961" width="55.7109375" style="619" customWidth="1"/>
    <col min="8962" max="8962" width="17.28515625" style="619" customWidth="1"/>
    <col min="8963" max="8963" width="22.28515625" style="619" customWidth="1"/>
    <col min="8964" max="8964" width="20.42578125" style="619" customWidth="1"/>
    <col min="8965" max="8965" width="22.42578125" style="619" customWidth="1"/>
    <col min="8966" max="8966" width="18.5703125" style="619" customWidth="1"/>
    <col min="8967" max="8967" width="21" style="619" customWidth="1"/>
    <col min="8968" max="8968" width="17.28515625" style="619" customWidth="1"/>
    <col min="8969" max="8969" width="22.28515625" style="619" customWidth="1"/>
    <col min="8970" max="8970" width="18.5703125" style="619" customWidth="1"/>
    <col min="8971" max="8971" width="18.85546875" style="619" customWidth="1"/>
    <col min="8972" max="8972" width="18.5703125" style="619" customWidth="1"/>
    <col min="8973" max="8973" width="18.140625" style="619" customWidth="1"/>
    <col min="8974" max="9216" width="9.140625" style="619"/>
    <col min="9217" max="9217" width="55.7109375" style="619" customWidth="1"/>
    <col min="9218" max="9218" width="17.28515625" style="619" customWidth="1"/>
    <col min="9219" max="9219" width="22.28515625" style="619" customWidth="1"/>
    <col min="9220" max="9220" width="20.42578125" style="619" customWidth="1"/>
    <col min="9221" max="9221" width="22.42578125" style="619" customWidth="1"/>
    <col min="9222" max="9222" width="18.5703125" style="619" customWidth="1"/>
    <col min="9223" max="9223" width="21" style="619" customWidth="1"/>
    <col min="9224" max="9224" width="17.28515625" style="619" customWidth="1"/>
    <col min="9225" max="9225" width="22.28515625" style="619" customWidth="1"/>
    <col min="9226" max="9226" width="18.5703125" style="619" customWidth="1"/>
    <col min="9227" max="9227" width="18.85546875" style="619" customWidth="1"/>
    <col min="9228" max="9228" width="18.5703125" style="619" customWidth="1"/>
    <col min="9229" max="9229" width="18.140625" style="619" customWidth="1"/>
    <col min="9230" max="9472" width="9.140625" style="619"/>
    <col min="9473" max="9473" width="55.7109375" style="619" customWidth="1"/>
    <col min="9474" max="9474" width="17.28515625" style="619" customWidth="1"/>
    <col min="9475" max="9475" width="22.28515625" style="619" customWidth="1"/>
    <col min="9476" max="9476" width="20.42578125" style="619" customWidth="1"/>
    <col min="9477" max="9477" width="22.42578125" style="619" customWidth="1"/>
    <col min="9478" max="9478" width="18.5703125" style="619" customWidth="1"/>
    <col min="9479" max="9479" width="21" style="619" customWidth="1"/>
    <col min="9480" max="9480" width="17.28515625" style="619" customWidth="1"/>
    <col min="9481" max="9481" width="22.28515625" style="619" customWidth="1"/>
    <col min="9482" max="9482" width="18.5703125" style="619" customWidth="1"/>
    <col min="9483" max="9483" width="18.85546875" style="619" customWidth="1"/>
    <col min="9484" max="9484" width="18.5703125" style="619" customWidth="1"/>
    <col min="9485" max="9485" width="18.140625" style="619" customWidth="1"/>
    <col min="9486" max="9728" width="9.140625" style="619"/>
    <col min="9729" max="9729" width="55.7109375" style="619" customWidth="1"/>
    <col min="9730" max="9730" width="17.28515625" style="619" customWidth="1"/>
    <col min="9731" max="9731" width="22.28515625" style="619" customWidth="1"/>
    <col min="9732" max="9732" width="20.42578125" style="619" customWidth="1"/>
    <col min="9733" max="9733" width="22.42578125" style="619" customWidth="1"/>
    <col min="9734" max="9734" width="18.5703125" style="619" customWidth="1"/>
    <col min="9735" max="9735" width="21" style="619" customWidth="1"/>
    <col min="9736" max="9736" width="17.28515625" style="619" customWidth="1"/>
    <col min="9737" max="9737" width="22.28515625" style="619" customWidth="1"/>
    <col min="9738" max="9738" width="18.5703125" style="619" customWidth="1"/>
    <col min="9739" max="9739" width="18.85546875" style="619" customWidth="1"/>
    <col min="9740" max="9740" width="18.5703125" style="619" customWidth="1"/>
    <col min="9741" max="9741" width="18.140625" style="619" customWidth="1"/>
    <col min="9742" max="9984" width="9.140625" style="619"/>
    <col min="9985" max="9985" width="55.7109375" style="619" customWidth="1"/>
    <col min="9986" max="9986" width="17.28515625" style="619" customWidth="1"/>
    <col min="9987" max="9987" width="22.28515625" style="619" customWidth="1"/>
    <col min="9988" max="9988" width="20.42578125" style="619" customWidth="1"/>
    <col min="9989" max="9989" width="22.42578125" style="619" customWidth="1"/>
    <col min="9990" max="9990" width="18.5703125" style="619" customWidth="1"/>
    <col min="9991" max="9991" width="21" style="619" customWidth="1"/>
    <col min="9992" max="9992" width="17.28515625" style="619" customWidth="1"/>
    <col min="9993" max="9993" width="22.28515625" style="619" customWidth="1"/>
    <col min="9994" max="9994" width="18.5703125" style="619" customWidth="1"/>
    <col min="9995" max="9995" width="18.85546875" style="619" customWidth="1"/>
    <col min="9996" max="9996" width="18.5703125" style="619" customWidth="1"/>
    <col min="9997" max="9997" width="18.140625" style="619" customWidth="1"/>
    <col min="9998" max="10240" width="9.140625" style="619"/>
    <col min="10241" max="10241" width="55.7109375" style="619" customWidth="1"/>
    <col min="10242" max="10242" width="17.28515625" style="619" customWidth="1"/>
    <col min="10243" max="10243" width="22.28515625" style="619" customWidth="1"/>
    <col min="10244" max="10244" width="20.42578125" style="619" customWidth="1"/>
    <col min="10245" max="10245" width="22.42578125" style="619" customWidth="1"/>
    <col min="10246" max="10246" width="18.5703125" style="619" customWidth="1"/>
    <col min="10247" max="10247" width="21" style="619" customWidth="1"/>
    <col min="10248" max="10248" width="17.28515625" style="619" customWidth="1"/>
    <col min="10249" max="10249" width="22.28515625" style="619" customWidth="1"/>
    <col min="10250" max="10250" width="18.5703125" style="619" customWidth="1"/>
    <col min="10251" max="10251" width="18.85546875" style="619" customWidth="1"/>
    <col min="10252" max="10252" width="18.5703125" style="619" customWidth="1"/>
    <col min="10253" max="10253" width="18.140625" style="619" customWidth="1"/>
    <col min="10254" max="10496" width="9.140625" style="619"/>
    <col min="10497" max="10497" width="55.7109375" style="619" customWidth="1"/>
    <col min="10498" max="10498" width="17.28515625" style="619" customWidth="1"/>
    <col min="10499" max="10499" width="22.28515625" style="619" customWidth="1"/>
    <col min="10500" max="10500" width="20.42578125" style="619" customWidth="1"/>
    <col min="10501" max="10501" width="22.42578125" style="619" customWidth="1"/>
    <col min="10502" max="10502" width="18.5703125" style="619" customWidth="1"/>
    <col min="10503" max="10503" width="21" style="619" customWidth="1"/>
    <col min="10504" max="10504" width="17.28515625" style="619" customWidth="1"/>
    <col min="10505" max="10505" width="22.28515625" style="619" customWidth="1"/>
    <col min="10506" max="10506" width="18.5703125" style="619" customWidth="1"/>
    <col min="10507" max="10507" width="18.85546875" style="619" customWidth="1"/>
    <col min="10508" max="10508" width="18.5703125" style="619" customWidth="1"/>
    <col min="10509" max="10509" width="18.140625" style="619" customWidth="1"/>
    <col min="10510" max="10752" width="9.140625" style="619"/>
    <col min="10753" max="10753" width="55.7109375" style="619" customWidth="1"/>
    <col min="10754" max="10754" width="17.28515625" style="619" customWidth="1"/>
    <col min="10755" max="10755" width="22.28515625" style="619" customWidth="1"/>
    <col min="10756" max="10756" width="20.42578125" style="619" customWidth="1"/>
    <col min="10757" max="10757" width="22.42578125" style="619" customWidth="1"/>
    <col min="10758" max="10758" width="18.5703125" style="619" customWidth="1"/>
    <col min="10759" max="10759" width="21" style="619" customWidth="1"/>
    <col min="10760" max="10760" width="17.28515625" style="619" customWidth="1"/>
    <col min="10761" max="10761" width="22.28515625" style="619" customWidth="1"/>
    <col min="10762" max="10762" width="18.5703125" style="619" customWidth="1"/>
    <col min="10763" max="10763" width="18.85546875" style="619" customWidth="1"/>
    <col min="10764" max="10764" width="18.5703125" style="619" customWidth="1"/>
    <col min="10765" max="10765" width="18.140625" style="619" customWidth="1"/>
    <col min="10766" max="11008" width="9.140625" style="619"/>
    <col min="11009" max="11009" width="55.7109375" style="619" customWidth="1"/>
    <col min="11010" max="11010" width="17.28515625" style="619" customWidth="1"/>
    <col min="11011" max="11011" width="22.28515625" style="619" customWidth="1"/>
    <col min="11012" max="11012" width="20.42578125" style="619" customWidth="1"/>
    <col min="11013" max="11013" width="22.42578125" style="619" customWidth="1"/>
    <col min="11014" max="11014" width="18.5703125" style="619" customWidth="1"/>
    <col min="11015" max="11015" width="21" style="619" customWidth="1"/>
    <col min="11016" max="11016" width="17.28515625" style="619" customWidth="1"/>
    <col min="11017" max="11017" width="22.28515625" style="619" customWidth="1"/>
    <col min="11018" max="11018" width="18.5703125" style="619" customWidth="1"/>
    <col min="11019" max="11019" width="18.85546875" style="619" customWidth="1"/>
    <col min="11020" max="11020" width="18.5703125" style="619" customWidth="1"/>
    <col min="11021" max="11021" width="18.140625" style="619" customWidth="1"/>
    <col min="11022" max="11264" width="9.140625" style="619"/>
    <col min="11265" max="11265" width="55.7109375" style="619" customWidth="1"/>
    <col min="11266" max="11266" width="17.28515625" style="619" customWidth="1"/>
    <col min="11267" max="11267" width="22.28515625" style="619" customWidth="1"/>
    <col min="11268" max="11268" width="20.42578125" style="619" customWidth="1"/>
    <col min="11269" max="11269" width="22.42578125" style="619" customWidth="1"/>
    <col min="11270" max="11270" width="18.5703125" style="619" customWidth="1"/>
    <col min="11271" max="11271" width="21" style="619" customWidth="1"/>
    <col min="11272" max="11272" width="17.28515625" style="619" customWidth="1"/>
    <col min="11273" max="11273" width="22.28515625" style="619" customWidth="1"/>
    <col min="11274" max="11274" width="18.5703125" style="619" customWidth="1"/>
    <col min="11275" max="11275" width="18.85546875" style="619" customWidth="1"/>
    <col min="11276" max="11276" width="18.5703125" style="619" customWidth="1"/>
    <col min="11277" max="11277" width="18.140625" style="619" customWidth="1"/>
    <col min="11278" max="11520" width="9.140625" style="619"/>
    <col min="11521" max="11521" width="55.7109375" style="619" customWidth="1"/>
    <col min="11522" max="11522" width="17.28515625" style="619" customWidth="1"/>
    <col min="11523" max="11523" width="22.28515625" style="619" customWidth="1"/>
    <col min="11524" max="11524" width="20.42578125" style="619" customWidth="1"/>
    <col min="11525" max="11525" width="22.42578125" style="619" customWidth="1"/>
    <col min="11526" max="11526" width="18.5703125" style="619" customWidth="1"/>
    <col min="11527" max="11527" width="21" style="619" customWidth="1"/>
    <col min="11528" max="11528" width="17.28515625" style="619" customWidth="1"/>
    <col min="11529" max="11529" width="22.28515625" style="619" customWidth="1"/>
    <col min="11530" max="11530" width="18.5703125" style="619" customWidth="1"/>
    <col min="11531" max="11531" width="18.85546875" style="619" customWidth="1"/>
    <col min="11532" max="11532" width="18.5703125" style="619" customWidth="1"/>
    <col min="11533" max="11533" width="18.140625" style="619" customWidth="1"/>
    <col min="11534" max="11776" width="9.140625" style="619"/>
    <col min="11777" max="11777" width="55.7109375" style="619" customWidth="1"/>
    <col min="11778" max="11778" width="17.28515625" style="619" customWidth="1"/>
    <col min="11779" max="11779" width="22.28515625" style="619" customWidth="1"/>
    <col min="11780" max="11780" width="20.42578125" style="619" customWidth="1"/>
    <col min="11781" max="11781" width="22.42578125" style="619" customWidth="1"/>
    <col min="11782" max="11782" width="18.5703125" style="619" customWidth="1"/>
    <col min="11783" max="11783" width="21" style="619" customWidth="1"/>
    <col min="11784" max="11784" width="17.28515625" style="619" customWidth="1"/>
    <col min="11785" max="11785" width="22.28515625" style="619" customWidth="1"/>
    <col min="11786" max="11786" width="18.5703125" style="619" customWidth="1"/>
    <col min="11787" max="11787" width="18.85546875" style="619" customWidth="1"/>
    <col min="11788" max="11788" width="18.5703125" style="619" customWidth="1"/>
    <col min="11789" max="11789" width="18.140625" style="619" customWidth="1"/>
    <col min="11790" max="12032" width="9.140625" style="619"/>
    <col min="12033" max="12033" width="55.7109375" style="619" customWidth="1"/>
    <col min="12034" max="12034" width="17.28515625" style="619" customWidth="1"/>
    <col min="12035" max="12035" width="22.28515625" style="619" customWidth="1"/>
    <col min="12036" max="12036" width="20.42578125" style="619" customWidth="1"/>
    <col min="12037" max="12037" width="22.42578125" style="619" customWidth="1"/>
    <col min="12038" max="12038" width="18.5703125" style="619" customWidth="1"/>
    <col min="12039" max="12039" width="21" style="619" customWidth="1"/>
    <col min="12040" max="12040" width="17.28515625" style="619" customWidth="1"/>
    <col min="12041" max="12041" width="22.28515625" style="619" customWidth="1"/>
    <col min="12042" max="12042" width="18.5703125" style="619" customWidth="1"/>
    <col min="12043" max="12043" width="18.85546875" style="619" customWidth="1"/>
    <col min="12044" max="12044" width="18.5703125" style="619" customWidth="1"/>
    <col min="12045" max="12045" width="18.140625" style="619" customWidth="1"/>
    <col min="12046" max="12288" width="9.140625" style="619"/>
    <col min="12289" max="12289" width="55.7109375" style="619" customWidth="1"/>
    <col min="12290" max="12290" width="17.28515625" style="619" customWidth="1"/>
    <col min="12291" max="12291" width="22.28515625" style="619" customWidth="1"/>
    <col min="12292" max="12292" width="20.42578125" style="619" customWidth="1"/>
    <col min="12293" max="12293" width="22.42578125" style="619" customWidth="1"/>
    <col min="12294" max="12294" width="18.5703125" style="619" customWidth="1"/>
    <col min="12295" max="12295" width="21" style="619" customWidth="1"/>
    <col min="12296" max="12296" width="17.28515625" style="619" customWidth="1"/>
    <col min="12297" max="12297" width="22.28515625" style="619" customWidth="1"/>
    <col min="12298" max="12298" width="18.5703125" style="619" customWidth="1"/>
    <col min="12299" max="12299" width="18.85546875" style="619" customWidth="1"/>
    <col min="12300" max="12300" width="18.5703125" style="619" customWidth="1"/>
    <col min="12301" max="12301" width="18.140625" style="619" customWidth="1"/>
    <col min="12302" max="12544" width="9.140625" style="619"/>
    <col min="12545" max="12545" width="55.7109375" style="619" customWidth="1"/>
    <col min="12546" max="12546" width="17.28515625" style="619" customWidth="1"/>
    <col min="12547" max="12547" width="22.28515625" style="619" customWidth="1"/>
    <col min="12548" max="12548" width="20.42578125" style="619" customWidth="1"/>
    <col min="12549" max="12549" width="22.42578125" style="619" customWidth="1"/>
    <col min="12550" max="12550" width="18.5703125" style="619" customWidth="1"/>
    <col min="12551" max="12551" width="21" style="619" customWidth="1"/>
    <col min="12552" max="12552" width="17.28515625" style="619" customWidth="1"/>
    <col min="12553" max="12553" width="22.28515625" style="619" customWidth="1"/>
    <col min="12554" max="12554" width="18.5703125" style="619" customWidth="1"/>
    <col min="12555" max="12555" width="18.85546875" style="619" customWidth="1"/>
    <col min="12556" max="12556" width="18.5703125" style="619" customWidth="1"/>
    <col min="12557" max="12557" width="18.140625" style="619" customWidth="1"/>
    <col min="12558" max="12800" width="9.140625" style="619"/>
    <col min="12801" max="12801" width="55.7109375" style="619" customWidth="1"/>
    <col min="12802" max="12802" width="17.28515625" style="619" customWidth="1"/>
    <col min="12803" max="12803" width="22.28515625" style="619" customWidth="1"/>
    <col min="12804" max="12804" width="20.42578125" style="619" customWidth="1"/>
    <col min="12805" max="12805" width="22.42578125" style="619" customWidth="1"/>
    <col min="12806" max="12806" width="18.5703125" style="619" customWidth="1"/>
    <col min="12807" max="12807" width="21" style="619" customWidth="1"/>
    <col min="12808" max="12808" width="17.28515625" style="619" customWidth="1"/>
    <col min="12809" max="12809" width="22.28515625" style="619" customWidth="1"/>
    <col min="12810" max="12810" width="18.5703125" style="619" customWidth="1"/>
    <col min="12811" max="12811" width="18.85546875" style="619" customWidth="1"/>
    <col min="12812" max="12812" width="18.5703125" style="619" customWidth="1"/>
    <col min="12813" max="12813" width="18.140625" style="619" customWidth="1"/>
    <col min="12814" max="13056" width="9.140625" style="619"/>
    <col min="13057" max="13057" width="55.7109375" style="619" customWidth="1"/>
    <col min="13058" max="13058" width="17.28515625" style="619" customWidth="1"/>
    <col min="13059" max="13059" width="22.28515625" style="619" customWidth="1"/>
    <col min="13060" max="13060" width="20.42578125" style="619" customWidth="1"/>
    <col min="13061" max="13061" width="22.42578125" style="619" customWidth="1"/>
    <col min="13062" max="13062" width="18.5703125" style="619" customWidth="1"/>
    <col min="13063" max="13063" width="21" style="619" customWidth="1"/>
    <col min="13064" max="13064" width="17.28515625" style="619" customWidth="1"/>
    <col min="13065" max="13065" width="22.28515625" style="619" customWidth="1"/>
    <col min="13066" max="13066" width="18.5703125" style="619" customWidth="1"/>
    <col min="13067" max="13067" width="18.85546875" style="619" customWidth="1"/>
    <col min="13068" max="13068" width="18.5703125" style="619" customWidth="1"/>
    <col min="13069" max="13069" width="18.140625" style="619" customWidth="1"/>
    <col min="13070" max="13312" width="9.140625" style="619"/>
    <col min="13313" max="13313" width="55.7109375" style="619" customWidth="1"/>
    <col min="13314" max="13314" width="17.28515625" style="619" customWidth="1"/>
    <col min="13315" max="13315" width="22.28515625" style="619" customWidth="1"/>
    <col min="13316" max="13316" width="20.42578125" style="619" customWidth="1"/>
    <col min="13317" max="13317" width="22.42578125" style="619" customWidth="1"/>
    <col min="13318" max="13318" width="18.5703125" style="619" customWidth="1"/>
    <col min="13319" max="13319" width="21" style="619" customWidth="1"/>
    <col min="13320" max="13320" width="17.28515625" style="619" customWidth="1"/>
    <col min="13321" max="13321" width="22.28515625" style="619" customWidth="1"/>
    <col min="13322" max="13322" width="18.5703125" style="619" customWidth="1"/>
    <col min="13323" max="13323" width="18.85546875" style="619" customWidth="1"/>
    <col min="13324" max="13324" width="18.5703125" style="619" customWidth="1"/>
    <col min="13325" max="13325" width="18.140625" style="619" customWidth="1"/>
    <col min="13326" max="13568" width="9.140625" style="619"/>
    <col min="13569" max="13569" width="55.7109375" style="619" customWidth="1"/>
    <col min="13570" max="13570" width="17.28515625" style="619" customWidth="1"/>
    <col min="13571" max="13571" width="22.28515625" style="619" customWidth="1"/>
    <col min="13572" max="13572" width="20.42578125" style="619" customWidth="1"/>
    <col min="13573" max="13573" width="22.42578125" style="619" customWidth="1"/>
    <col min="13574" max="13574" width="18.5703125" style="619" customWidth="1"/>
    <col min="13575" max="13575" width="21" style="619" customWidth="1"/>
    <col min="13576" max="13576" width="17.28515625" style="619" customWidth="1"/>
    <col min="13577" max="13577" width="22.28515625" style="619" customWidth="1"/>
    <col min="13578" max="13578" width="18.5703125" style="619" customWidth="1"/>
    <col min="13579" max="13579" width="18.85546875" style="619" customWidth="1"/>
    <col min="13580" max="13580" width="18.5703125" style="619" customWidth="1"/>
    <col min="13581" max="13581" width="18.140625" style="619" customWidth="1"/>
    <col min="13582" max="13824" width="9.140625" style="619"/>
    <col min="13825" max="13825" width="55.7109375" style="619" customWidth="1"/>
    <col min="13826" max="13826" width="17.28515625" style="619" customWidth="1"/>
    <col min="13827" max="13827" width="22.28515625" style="619" customWidth="1"/>
    <col min="13828" max="13828" width="20.42578125" style="619" customWidth="1"/>
    <col min="13829" max="13829" width="22.42578125" style="619" customWidth="1"/>
    <col min="13830" max="13830" width="18.5703125" style="619" customWidth="1"/>
    <col min="13831" max="13831" width="21" style="619" customWidth="1"/>
    <col min="13832" max="13832" width="17.28515625" style="619" customWidth="1"/>
    <col min="13833" max="13833" width="22.28515625" style="619" customWidth="1"/>
    <col min="13834" max="13834" width="18.5703125" style="619" customWidth="1"/>
    <col min="13835" max="13835" width="18.85546875" style="619" customWidth="1"/>
    <col min="13836" max="13836" width="18.5703125" style="619" customWidth="1"/>
    <col min="13837" max="13837" width="18.140625" style="619" customWidth="1"/>
    <col min="13838" max="14080" width="9.140625" style="619"/>
    <col min="14081" max="14081" width="55.7109375" style="619" customWidth="1"/>
    <col min="14082" max="14082" width="17.28515625" style="619" customWidth="1"/>
    <col min="14083" max="14083" width="22.28515625" style="619" customWidth="1"/>
    <col min="14084" max="14084" width="20.42578125" style="619" customWidth="1"/>
    <col min="14085" max="14085" width="22.42578125" style="619" customWidth="1"/>
    <col min="14086" max="14086" width="18.5703125" style="619" customWidth="1"/>
    <col min="14087" max="14087" width="21" style="619" customWidth="1"/>
    <col min="14088" max="14088" width="17.28515625" style="619" customWidth="1"/>
    <col min="14089" max="14089" width="22.28515625" style="619" customWidth="1"/>
    <col min="14090" max="14090" width="18.5703125" style="619" customWidth="1"/>
    <col min="14091" max="14091" width="18.85546875" style="619" customWidth="1"/>
    <col min="14092" max="14092" width="18.5703125" style="619" customWidth="1"/>
    <col min="14093" max="14093" width="18.140625" style="619" customWidth="1"/>
    <col min="14094" max="14336" width="9.140625" style="619"/>
    <col min="14337" max="14337" width="55.7109375" style="619" customWidth="1"/>
    <col min="14338" max="14338" width="17.28515625" style="619" customWidth="1"/>
    <col min="14339" max="14339" width="22.28515625" style="619" customWidth="1"/>
    <col min="14340" max="14340" width="20.42578125" style="619" customWidth="1"/>
    <col min="14341" max="14341" width="22.42578125" style="619" customWidth="1"/>
    <col min="14342" max="14342" width="18.5703125" style="619" customWidth="1"/>
    <col min="14343" max="14343" width="21" style="619" customWidth="1"/>
    <col min="14344" max="14344" width="17.28515625" style="619" customWidth="1"/>
    <col min="14345" max="14345" width="22.28515625" style="619" customWidth="1"/>
    <col min="14346" max="14346" width="18.5703125" style="619" customWidth="1"/>
    <col min="14347" max="14347" width="18.85546875" style="619" customWidth="1"/>
    <col min="14348" max="14348" width="18.5703125" style="619" customWidth="1"/>
    <col min="14349" max="14349" width="18.140625" style="619" customWidth="1"/>
    <col min="14350" max="14592" width="9.140625" style="619"/>
    <col min="14593" max="14593" width="55.7109375" style="619" customWidth="1"/>
    <col min="14594" max="14594" width="17.28515625" style="619" customWidth="1"/>
    <col min="14595" max="14595" width="22.28515625" style="619" customWidth="1"/>
    <col min="14596" max="14596" width="20.42578125" style="619" customWidth="1"/>
    <col min="14597" max="14597" width="22.42578125" style="619" customWidth="1"/>
    <col min="14598" max="14598" width="18.5703125" style="619" customWidth="1"/>
    <col min="14599" max="14599" width="21" style="619" customWidth="1"/>
    <col min="14600" max="14600" width="17.28515625" style="619" customWidth="1"/>
    <col min="14601" max="14601" width="22.28515625" style="619" customWidth="1"/>
    <col min="14602" max="14602" width="18.5703125" style="619" customWidth="1"/>
    <col min="14603" max="14603" width="18.85546875" style="619" customWidth="1"/>
    <col min="14604" max="14604" width="18.5703125" style="619" customWidth="1"/>
    <col min="14605" max="14605" width="18.140625" style="619" customWidth="1"/>
    <col min="14606" max="14848" width="9.140625" style="619"/>
    <col min="14849" max="14849" width="55.7109375" style="619" customWidth="1"/>
    <col min="14850" max="14850" width="17.28515625" style="619" customWidth="1"/>
    <col min="14851" max="14851" width="22.28515625" style="619" customWidth="1"/>
    <col min="14852" max="14852" width="20.42578125" style="619" customWidth="1"/>
    <col min="14853" max="14853" width="22.42578125" style="619" customWidth="1"/>
    <col min="14854" max="14854" width="18.5703125" style="619" customWidth="1"/>
    <col min="14855" max="14855" width="21" style="619" customWidth="1"/>
    <col min="14856" max="14856" width="17.28515625" style="619" customWidth="1"/>
    <col min="14857" max="14857" width="22.28515625" style="619" customWidth="1"/>
    <col min="14858" max="14858" width="18.5703125" style="619" customWidth="1"/>
    <col min="14859" max="14859" width="18.85546875" style="619" customWidth="1"/>
    <col min="14860" max="14860" width="18.5703125" style="619" customWidth="1"/>
    <col min="14861" max="14861" width="18.140625" style="619" customWidth="1"/>
    <col min="14862" max="15104" width="9.140625" style="619"/>
    <col min="15105" max="15105" width="55.7109375" style="619" customWidth="1"/>
    <col min="15106" max="15106" width="17.28515625" style="619" customWidth="1"/>
    <col min="15107" max="15107" width="22.28515625" style="619" customWidth="1"/>
    <col min="15108" max="15108" width="20.42578125" style="619" customWidth="1"/>
    <col min="15109" max="15109" width="22.42578125" style="619" customWidth="1"/>
    <col min="15110" max="15110" width="18.5703125" style="619" customWidth="1"/>
    <col min="15111" max="15111" width="21" style="619" customWidth="1"/>
    <col min="15112" max="15112" width="17.28515625" style="619" customWidth="1"/>
    <col min="15113" max="15113" width="22.28515625" style="619" customWidth="1"/>
    <col min="15114" max="15114" width="18.5703125" style="619" customWidth="1"/>
    <col min="15115" max="15115" width="18.85546875" style="619" customWidth="1"/>
    <col min="15116" max="15116" width="18.5703125" style="619" customWidth="1"/>
    <col min="15117" max="15117" width="18.140625" style="619" customWidth="1"/>
    <col min="15118" max="15360" width="9.140625" style="619"/>
    <col min="15361" max="15361" width="55.7109375" style="619" customWidth="1"/>
    <col min="15362" max="15362" width="17.28515625" style="619" customWidth="1"/>
    <col min="15363" max="15363" width="22.28515625" style="619" customWidth="1"/>
    <col min="15364" max="15364" width="20.42578125" style="619" customWidth="1"/>
    <col min="15365" max="15365" width="22.42578125" style="619" customWidth="1"/>
    <col min="15366" max="15366" width="18.5703125" style="619" customWidth="1"/>
    <col min="15367" max="15367" width="21" style="619" customWidth="1"/>
    <col min="15368" max="15368" width="17.28515625" style="619" customWidth="1"/>
    <col min="15369" max="15369" width="22.28515625" style="619" customWidth="1"/>
    <col min="15370" max="15370" width="18.5703125" style="619" customWidth="1"/>
    <col min="15371" max="15371" width="18.85546875" style="619" customWidth="1"/>
    <col min="15372" max="15372" width="18.5703125" style="619" customWidth="1"/>
    <col min="15373" max="15373" width="18.140625" style="619" customWidth="1"/>
    <col min="15374" max="15616" width="9.140625" style="619"/>
    <col min="15617" max="15617" width="55.7109375" style="619" customWidth="1"/>
    <col min="15618" max="15618" width="17.28515625" style="619" customWidth="1"/>
    <col min="15619" max="15619" width="22.28515625" style="619" customWidth="1"/>
    <col min="15620" max="15620" width="20.42578125" style="619" customWidth="1"/>
    <col min="15621" max="15621" width="22.42578125" style="619" customWidth="1"/>
    <col min="15622" max="15622" width="18.5703125" style="619" customWidth="1"/>
    <col min="15623" max="15623" width="21" style="619" customWidth="1"/>
    <col min="15624" max="15624" width="17.28515625" style="619" customWidth="1"/>
    <col min="15625" max="15625" width="22.28515625" style="619" customWidth="1"/>
    <col min="15626" max="15626" width="18.5703125" style="619" customWidth="1"/>
    <col min="15627" max="15627" width="18.85546875" style="619" customWidth="1"/>
    <col min="15628" max="15628" width="18.5703125" style="619" customWidth="1"/>
    <col min="15629" max="15629" width="18.140625" style="619" customWidth="1"/>
    <col min="15630" max="15872" width="9.140625" style="619"/>
    <col min="15873" max="15873" width="55.7109375" style="619" customWidth="1"/>
    <col min="15874" max="15874" width="17.28515625" style="619" customWidth="1"/>
    <col min="15875" max="15875" width="22.28515625" style="619" customWidth="1"/>
    <col min="15876" max="15876" width="20.42578125" style="619" customWidth="1"/>
    <col min="15877" max="15877" width="22.42578125" style="619" customWidth="1"/>
    <col min="15878" max="15878" width="18.5703125" style="619" customWidth="1"/>
    <col min="15879" max="15879" width="21" style="619" customWidth="1"/>
    <col min="15880" max="15880" width="17.28515625" style="619" customWidth="1"/>
    <col min="15881" max="15881" width="22.28515625" style="619" customWidth="1"/>
    <col min="15882" max="15882" width="18.5703125" style="619" customWidth="1"/>
    <col min="15883" max="15883" width="18.85546875" style="619" customWidth="1"/>
    <col min="15884" max="15884" width="18.5703125" style="619" customWidth="1"/>
    <col min="15885" max="15885" width="18.140625" style="619" customWidth="1"/>
    <col min="15886" max="16128" width="9.140625" style="619"/>
    <col min="16129" max="16129" width="55.7109375" style="619" customWidth="1"/>
    <col min="16130" max="16130" width="17.28515625" style="619" customWidth="1"/>
    <col min="16131" max="16131" width="22.28515625" style="619" customWidth="1"/>
    <col min="16132" max="16132" width="20.42578125" style="619" customWidth="1"/>
    <col min="16133" max="16133" width="22.42578125" style="619" customWidth="1"/>
    <col min="16134" max="16134" width="18.5703125" style="619" customWidth="1"/>
    <col min="16135" max="16135" width="21" style="619" customWidth="1"/>
    <col min="16136" max="16136" width="17.28515625" style="619" customWidth="1"/>
    <col min="16137" max="16137" width="22.28515625" style="619" customWidth="1"/>
    <col min="16138" max="16138" width="18.5703125" style="619" customWidth="1"/>
    <col min="16139" max="16139" width="18.85546875" style="619" customWidth="1"/>
    <col min="16140" max="16140" width="18.5703125" style="619" customWidth="1"/>
    <col min="16141" max="16141" width="18.140625" style="619" customWidth="1"/>
    <col min="16142" max="16384" width="9.140625" style="619"/>
  </cols>
  <sheetData>
    <row r="1" spans="1:14" ht="54.75" customHeight="1">
      <c r="A1" s="1096" t="s">
        <v>1291</v>
      </c>
      <c r="B1" s="1096"/>
      <c r="C1" s="1096"/>
      <c r="D1" s="1096"/>
      <c r="E1" s="1096"/>
      <c r="F1" s="1096"/>
      <c r="G1" s="1096"/>
      <c r="H1" s="1096"/>
      <c r="I1" s="1096"/>
      <c r="J1" s="1096"/>
    </row>
    <row r="2" spans="1:14">
      <c r="B2" s="1097" t="s">
        <v>1266</v>
      </c>
      <c r="C2" s="1097"/>
      <c r="D2" s="1097"/>
      <c r="E2" s="1097"/>
      <c r="F2" s="1097"/>
      <c r="G2" s="1097"/>
      <c r="H2" s="1098" t="s">
        <v>1267</v>
      </c>
      <c r="I2" s="1098"/>
      <c r="J2" s="1098"/>
      <c r="K2" s="1098"/>
      <c r="L2" s="1098"/>
      <c r="M2" s="1098"/>
    </row>
    <row r="3" spans="1:14" ht="31.5">
      <c r="A3" s="620"/>
      <c r="B3" s="621" t="s">
        <v>1268</v>
      </c>
      <c r="C3" s="621" t="s">
        <v>1269</v>
      </c>
      <c r="D3" s="621" t="s">
        <v>1270</v>
      </c>
      <c r="E3" s="621" t="s">
        <v>1271</v>
      </c>
      <c r="F3" s="621" t="s">
        <v>1272</v>
      </c>
      <c r="G3" s="621" t="s">
        <v>1119</v>
      </c>
      <c r="H3" s="622" t="s">
        <v>1268</v>
      </c>
      <c r="I3" s="622" t="s">
        <v>1269</v>
      </c>
      <c r="J3" s="622" t="s">
        <v>1270</v>
      </c>
      <c r="K3" s="622" t="s">
        <v>1271</v>
      </c>
      <c r="L3" s="622" t="s">
        <v>1272</v>
      </c>
      <c r="M3" s="622" t="s">
        <v>1119</v>
      </c>
      <c r="N3" s="623"/>
    </row>
    <row r="4" spans="1:14" s="628" customFormat="1" hidden="1">
      <c r="A4" s="624"/>
      <c r="B4" s="625"/>
      <c r="C4" s="625"/>
      <c r="D4" s="625"/>
      <c r="E4" s="625"/>
      <c r="F4" s="625"/>
      <c r="G4" s="625"/>
      <c r="H4" s="626"/>
      <c r="I4" s="626"/>
      <c r="J4" s="626"/>
      <c r="K4" s="626"/>
      <c r="L4" s="626"/>
      <c r="M4" s="626"/>
      <c r="N4" s="627"/>
    </row>
    <row r="5" spans="1:14" s="628" customFormat="1" hidden="1">
      <c r="A5" s="624"/>
      <c r="B5" s="629"/>
      <c r="C5" s="629"/>
      <c r="D5" s="629"/>
      <c r="E5" s="629"/>
      <c r="F5" s="629"/>
      <c r="G5" s="629"/>
      <c r="H5" s="630"/>
      <c r="I5" s="630"/>
      <c r="J5" s="630"/>
      <c r="K5" s="630"/>
      <c r="L5" s="630"/>
      <c r="M5" s="630"/>
    </row>
    <row r="6" spans="1:14" s="628" customFormat="1" hidden="1">
      <c r="A6" s="624"/>
      <c r="B6" s="629"/>
      <c r="C6" s="629"/>
      <c r="D6" s="629"/>
      <c r="E6" s="629"/>
      <c r="F6" s="629"/>
      <c r="G6" s="629"/>
      <c r="H6" s="630"/>
      <c r="I6" s="630"/>
      <c r="J6" s="630"/>
      <c r="K6" s="630"/>
      <c r="L6" s="630"/>
      <c r="M6" s="630"/>
    </row>
    <row r="7" spans="1:14" s="628" customFormat="1" ht="83.25" hidden="1" customHeight="1">
      <c r="A7" s="624"/>
      <c r="B7" s="629"/>
      <c r="C7" s="629"/>
      <c r="D7" s="629"/>
      <c r="E7" s="629"/>
      <c r="F7" s="629"/>
      <c r="G7" s="629"/>
      <c r="H7" s="630"/>
      <c r="I7" s="630"/>
      <c r="J7" s="630"/>
      <c r="K7" s="630"/>
      <c r="L7" s="630"/>
      <c r="M7" s="630"/>
    </row>
    <row r="8" spans="1:14" s="628" customFormat="1" hidden="1">
      <c r="A8" s="624"/>
      <c r="B8" s="629"/>
      <c r="C8" s="629"/>
      <c r="D8" s="629"/>
      <c r="E8" s="629"/>
      <c r="F8" s="629"/>
      <c r="G8" s="629"/>
      <c r="H8" s="630"/>
      <c r="I8" s="630"/>
      <c r="J8" s="630"/>
      <c r="K8" s="630"/>
      <c r="L8" s="630"/>
      <c r="M8" s="630"/>
    </row>
    <row r="9" spans="1:14" s="628" customFormat="1" hidden="1">
      <c r="A9" s="624"/>
      <c r="B9" s="629"/>
      <c r="C9" s="629"/>
      <c r="D9" s="629"/>
      <c r="E9" s="629"/>
      <c r="F9" s="629"/>
      <c r="G9" s="629"/>
      <c r="H9" s="630"/>
      <c r="I9" s="630"/>
      <c r="J9" s="630"/>
      <c r="K9" s="630"/>
      <c r="L9" s="630"/>
      <c r="M9" s="630"/>
    </row>
    <row r="10" spans="1:14" s="628" customFormat="1" hidden="1">
      <c r="A10" s="631"/>
      <c r="B10" s="629"/>
      <c r="C10" s="629"/>
      <c r="D10" s="629"/>
      <c r="E10" s="629"/>
      <c r="F10" s="629"/>
      <c r="G10" s="629"/>
      <c r="H10" s="630"/>
      <c r="I10" s="630"/>
      <c r="J10" s="630"/>
      <c r="K10" s="630"/>
      <c r="L10" s="630"/>
      <c r="M10" s="630"/>
    </row>
    <row r="11" spans="1:14" s="628" customFormat="1" hidden="1">
      <c r="A11" s="624"/>
      <c r="B11" s="629"/>
      <c r="C11" s="629"/>
      <c r="D11" s="629"/>
      <c r="E11" s="629"/>
      <c r="F11" s="629"/>
      <c r="G11" s="629"/>
      <c r="H11" s="630"/>
      <c r="I11" s="630"/>
      <c r="J11" s="630"/>
      <c r="K11" s="630"/>
      <c r="L11" s="630"/>
      <c r="M11" s="630"/>
    </row>
    <row r="12" spans="1:14" s="628" customFormat="1" ht="32.25" hidden="1" customHeight="1">
      <c r="A12" s="631"/>
      <c r="B12" s="629"/>
      <c r="C12" s="629"/>
      <c r="D12" s="629"/>
      <c r="E12" s="629"/>
      <c r="F12" s="629"/>
      <c r="G12" s="629"/>
      <c r="H12" s="630"/>
      <c r="I12" s="630"/>
      <c r="J12" s="630"/>
      <c r="K12" s="630"/>
      <c r="L12" s="630"/>
      <c r="M12" s="630"/>
    </row>
    <row r="13" spans="1:14" s="635" customFormat="1" ht="57.75" customHeight="1">
      <c r="A13" s="632" t="s">
        <v>1273</v>
      </c>
      <c r="B13" s="633">
        <v>1478</v>
      </c>
      <c r="C13" s="633">
        <v>1478</v>
      </c>
      <c r="D13" s="633">
        <v>1478</v>
      </c>
      <c r="E13" s="633">
        <v>1478</v>
      </c>
      <c r="F13" s="633">
        <v>1478</v>
      </c>
      <c r="G13" s="633">
        <v>1266</v>
      </c>
      <c r="H13" s="634">
        <v>1847</v>
      </c>
      <c r="I13" s="634">
        <v>1847</v>
      </c>
      <c r="J13" s="634">
        <v>1847</v>
      </c>
      <c r="K13" s="634">
        <v>1847</v>
      </c>
      <c r="L13" s="634">
        <v>1847</v>
      </c>
      <c r="M13" s="634">
        <v>1583</v>
      </c>
    </row>
    <row r="14" spans="1:14" s="635" customFormat="1" ht="57.75" customHeight="1">
      <c r="A14" s="632" t="s">
        <v>1277</v>
      </c>
      <c r="B14" s="633">
        <v>0</v>
      </c>
      <c r="C14" s="633">
        <v>0</v>
      </c>
      <c r="D14" s="633">
        <v>0</v>
      </c>
      <c r="E14" s="633">
        <v>0</v>
      </c>
      <c r="F14" s="633">
        <v>0</v>
      </c>
      <c r="G14" s="633">
        <v>0</v>
      </c>
      <c r="H14" s="634">
        <v>0</v>
      </c>
      <c r="I14" s="634">
        <v>0</v>
      </c>
      <c r="J14" s="634">
        <v>0</v>
      </c>
      <c r="K14" s="634">
        <v>0</v>
      </c>
      <c r="L14" s="634">
        <v>0</v>
      </c>
      <c r="M14" s="634">
        <v>0</v>
      </c>
    </row>
    <row r="15" spans="1:14" s="635" customFormat="1" ht="21" customHeight="1">
      <c r="A15" s="632" t="s">
        <v>1275</v>
      </c>
      <c r="B15" s="636">
        <v>30</v>
      </c>
      <c r="C15" s="636">
        <v>30</v>
      </c>
      <c r="D15" s="636">
        <v>30</v>
      </c>
      <c r="E15" s="636">
        <v>30</v>
      </c>
      <c r="F15" s="636">
        <v>30</v>
      </c>
      <c r="G15" s="636">
        <v>25</v>
      </c>
      <c r="H15" s="637">
        <v>37</v>
      </c>
      <c r="I15" s="637">
        <v>37</v>
      </c>
      <c r="J15" s="637">
        <v>37</v>
      </c>
      <c r="K15" s="637">
        <v>37</v>
      </c>
      <c r="L15" s="637">
        <v>37</v>
      </c>
      <c r="M15" s="637">
        <v>32</v>
      </c>
    </row>
    <row r="16" spans="1:14" s="640" customFormat="1" ht="21.75" customHeight="1">
      <c r="A16" s="638" t="s">
        <v>1276</v>
      </c>
      <c r="B16" s="639">
        <f>ROUND(B13+B14+B15,0)</f>
        <v>1508</v>
      </c>
      <c r="C16" s="639">
        <f t="shared" ref="C16:M16" si="0">ROUND(C13+C14+C15,0)</f>
        <v>1508</v>
      </c>
      <c r="D16" s="639">
        <f t="shared" si="0"/>
        <v>1508</v>
      </c>
      <c r="E16" s="639">
        <f t="shared" si="0"/>
        <v>1508</v>
      </c>
      <c r="F16" s="639">
        <f t="shared" si="0"/>
        <v>1508</v>
      </c>
      <c r="G16" s="639">
        <f t="shared" si="0"/>
        <v>1291</v>
      </c>
      <c r="H16" s="639">
        <f t="shared" si="0"/>
        <v>1884</v>
      </c>
      <c r="I16" s="639">
        <f t="shared" si="0"/>
        <v>1884</v>
      </c>
      <c r="J16" s="639">
        <f t="shared" si="0"/>
        <v>1884</v>
      </c>
      <c r="K16" s="639">
        <f t="shared" si="0"/>
        <v>1884</v>
      </c>
      <c r="L16" s="639">
        <f t="shared" si="0"/>
        <v>1884</v>
      </c>
      <c r="M16" s="639">
        <f t="shared" si="0"/>
        <v>1615</v>
      </c>
    </row>
  </sheetData>
  <mergeCells count="3">
    <mergeCell ref="A1:J1"/>
    <mergeCell ref="B2:G2"/>
    <mergeCell ref="H2:M2"/>
  </mergeCells>
  <pageMargins left="0.7" right="0.7" top="0.75" bottom="0.75" header="0.3" footer="0.3"/>
  <pageSetup paperSize="9" scale="31" orientation="portrait" r:id="rId1"/>
  <colBreaks count="1" manualBreakCount="1">
    <brk id="13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50"/>
  </sheetPr>
  <dimension ref="A1:R39"/>
  <sheetViews>
    <sheetView view="pageBreakPreview" zoomScale="75" zoomScaleNormal="75" zoomScaleSheetLayoutView="75" workbookViewId="0">
      <pane xSplit="1" ySplit="7" topLeftCell="B14" activePane="bottomRight" state="frozen"/>
      <selection pane="topRight" activeCell="C1" sqref="C1"/>
      <selection pane="bottomLeft" activeCell="A8" sqref="A8"/>
      <selection pane="bottomRight" activeCell="F8" sqref="F8:F34"/>
    </sheetView>
  </sheetViews>
  <sheetFormatPr defaultRowHeight="15.75"/>
  <cols>
    <col min="1" max="1" width="73" style="71" customWidth="1"/>
    <col min="2" max="2" width="11.140625" style="71" customWidth="1"/>
    <col min="3" max="3" width="13.5703125" style="71" customWidth="1"/>
    <col min="4" max="4" width="9.85546875" style="71" customWidth="1"/>
    <col min="5" max="5" width="9.42578125" style="71" customWidth="1"/>
    <col min="6" max="6" width="11.140625" style="71" customWidth="1"/>
    <col min="7" max="8" width="12.7109375" style="71" customWidth="1"/>
    <col min="9" max="9" width="12" style="71" customWidth="1"/>
    <col min="10" max="10" width="12.7109375" style="71" customWidth="1"/>
    <col min="11" max="11" width="13.5703125" style="71" customWidth="1"/>
    <col min="12" max="13" width="12.7109375" style="71" customWidth="1"/>
    <col min="14" max="14" width="11.5703125" style="71" customWidth="1"/>
    <col min="15" max="16" width="12.7109375" style="71" customWidth="1"/>
    <col min="17" max="17" width="12.140625" style="71" customWidth="1"/>
    <col min="18" max="18" width="12.42578125" style="71" hidden="1" customWidth="1"/>
    <col min="19" max="16384" width="9.140625" style="71"/>
  </cols>
  <sheetData>
    <row r="1" spans="1:18">
      <c r="N1" s="1" t="s">
        <v>1329</v>
      </c>
    </row>
    <row r="2" spans="1:18">
      <c r="A2" s="71" t="s">
        <v>978</v>
      </c>
    </row>
    <row r="4" spans="1:18" ht="22.5" customHeight="1">
      <c r="A4" s="951" t="s">
        <v>270</v>
      </c>
      <c r="B4" s="952" t="s">
        <v>979</v>
      </c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10"/>
    </row>
    <row r="5" spans="1:18" ht="15.75" customHeight="1">
      <c r="A5" s="951"/>
      <c r="B5" s="954" t="s">
        <v>272</v>
      </c>
      <c r="C5" s="956" t="s">
        <v>980</v>
      </c>
      <c r="D5" s="956" t="s">
        <v>981</v>
      </c>
      <c r="E5" s="954" t="s">
        <v>982</v>
      </c>
      <c r="F5" s="1099" t="s">
        <v>284</v>
      </c>
      <c r="G5" s="954" t="s">
        <v>1040</v>
      </c>
      <c r="H5" s="960" t="s">
        <v>895</v>
      </c>
      <c r="I5" s="965" t="s">
        <v>983</v>
      </c>
      <c r="J5" s="965" t="s">
        <v>273</v>
      </c>
      <c r="K5" s="965" t="s">
        <v>984</v>
      </c>
      <c r="L5" s="960" t="s">
        <v>275</v>
      </c>
      <c r="M5" s="954" t="s">
        <v>276</v>
      </c>
      <c r="N5" s="960" t="s">
        <v>271</v>
      </c>
      <c r="O5" s="960" t="s">
        <v>277</v>
      </c>
      <c r="P5" s="961" t="s">
        <v>278</v>
      </c>
      <c r="Q5" s="962" t="s">
        <v>285</v>
      </c>
      <c r="R5" s="963" t="s">
        <v>286</v>
      </c>
    </row>
    <row r="6" spans="1:18" ht="179.25" customHeight="1">
      <c r="A6" s="951"/>
      <c r="B6" s="955"/>
      <c r="C6" s="957"/>
      <c r="D6" s="957"/>
      <c r="E6" s="955"/>
      <c r="F6" s="1100"/>
      <c r="G6" s="955"/>
      <c r="H6" s="960"/>
      <c r="I6" s="965"/>
      <c r="J6" s="965"/>
      <c r="K6" s="965"/>
      <c r="L6" s="960"/>
      <c r="M6" s="955"/>
      <c r="N6" s="960"/>
      <c r="O6" s="960"/>
      <c r="P6" s="961"/>
      <c r="Q6" s="962"/>
      <c r="R6" s="964"/>
    </row>
    <row r="7" spans="1:18" ht="34.5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279</v>
      </c>
      <c r="G7" s="78">
        <v>7</v>
      </c>
      <c r="H7" s="78">
        <v>8</v>
      </c>
      <c r="I7" s="78">
        <v>9</v>
      </c>
      <c r="J7" s="78" t="s">
        <v>280</v>
      </c>
      <c r="K7" s="78">
        <v>11</v>
      </c>
      <c r="L7" s="78">
        <v>12</v>
      </c>
      <c r="M7" s="78">
        <v>13</v>
      </c>
      <c r="N7" s="78">
        <v>14</v>
      </c>
      <c r="O7" s="78" t="s">
        <v>281</v>
      </c>
      <c r="P7" s="78" t="s">
        <v>282</v>
      </c>
      <c r="Q7" s="79" t="s">
        <v>283</v>
      </c>
      <c r="R7" s="10"/>
    </row>
    <row r="8" spans="1:18" ht="24">
      <c r="A8" s="322" t="s">
        <v>744</v>
      </c>
    </row>
    <row r="9" spans="1:18">
      <c r="A9" s="12" t="s">
        <v>728</v>
      </c>
      <c r="B9" s="11">
        <v>247</v>
      </c>
      <c r="C9" s="72">
        <v>9</v>
      </c>
      <c r="D9" s="11">
        <v>30</v>
      </c>
      <c r="E9" s="11">
        <v>25</v>
      </c>
      <c r="F9" s="73">
        <f>IF(E9=0,0, B9*C9/D9/E9)</f>
        <v>2.96</v>
      </c>
      <c r="G9" s="329">
        <v>4105</v>
      </c>
      <c r="H9" s="332">
        <f>1+4.3/12*3/100</f>
        <v>1.01075</v>
      </c>
      <c r="I9" s="75">
        <v>11280</v>
      </c>
      <c r="J9" s="76">
        <f>(I9-G9*H9)/G9+1</f>
        <v>2.7370000000000001</v>
      </c>
      <c r="K9" s="74">
        <v>1.26</v>
      </c>
      <c r="L9" s="74">
        <v>1.302</v>
      </c>
      <c r="M9" s="74">
        <v>1.085</v>
      </c>
      <c r="N9" s="11">
        <v>12</v>
      </c>
      <c r="O9" s="77">
        <f>G9*H9*J9*K9*L9*M9*N9</f>
        <v>242563</v>
      </c>
      <c r="P9" s="77">
        <f>O9/B9</f>
        <v>982</v>
      </c>
      <c r="Q9" s="408">
        <f>F9*P9</f>
        <v>2906.72</v>
      </c>
    </row>
    <row r="10" spans="1:18" ht="24">
      <c r="A10" s="93" t="s">
        <v>729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413"/>
    </row>
    <row r="11" spans="1:18" ht="24">
      <c r="A11" s="12" t="s">
        <v>745</v>
      </c>
      <c r="B11" s="11">
        <v>247</v>
      </c>
      <c r="C11" s="72">
        <v>9</v>
      </c>
      <c r="D11" s="11">
        <v>30</v>
      </c>
      <c r="E11" s="11">
        <v>9</v>
      </c>
      <c r="F11" s="73">
        <f>IF(E11=0,0, B11*C11/D11/E11)</f>
        <v>8.23</v>
      </c>
      <c r="G11" s="329">
        <v>4105</v>
      </c>
      <c r="H11" s="332">
        <f t="shared" ref="H11:H12" si="0">1+4.3/12*3/100</f>
        <v>1.01075</v>
      </c>
      <c r="I11" s="75">
        <v>11280</v>
      </c>
      <c r="J11" s="76">
        <f>(I11-G11*H11)/G11+1</f>
        <v>2.7370000000000001</v>
      </c>
      <c r="K11" s="74">
        <v>1.26</v>
      </c>
      <c r="L11" s="74">
        <v>1.302</v>
      </c>
      <c r="M11" s="74">
        <v>1.085</v>
      </c>
      <c r="N11" s="11">
        <v>12</v>
      </c>
      <c r="O11" s="77">
        <f>G11*H11*J11*K11*L11*M11*N11</f>
        <v>242563</v>
      </c>
      <c r="P11" s="77">
        <f>O11/B11</f>
        <v>982</v>
      </c>
      <c r="Q11" s="408">
        <f>F11*P11</f>
        <v>8081.86</v>
      </c>
    </row>
    <row r="12" spans="1:18">
      <c r="A12" s="12" t="s">
        <v>746</v>
      </c>
      <c r="B12" s="11">
        <v>247</v>
      </c>
      <c r="C12" s="72">
        <v>9</v>
      </c>
      <c r="D12" s="11">
        <v>30</v>
      </c>
      <c r="E12" s="11">
        <v>0</v>
      </c>
      <c r="F12" s="73">
        <f>IF(E12=0,0, B12*C12/D12/E12)</f>
        <v>0</v>
      </c>
      <c r="G12" s="329">
        <v>4105</v>
      </c>
      <c r="H12" s="332">
        <f t="shared" si="0"/>
        <v>1.01075</v>
      </c>
      <c r="I12" s="75">
        <v>11280</v>
      </c>
      <c r="J12" s="76">
        <f t="shared" ref="J12" si="1">(I12-G12*H12)/G12+1</f>
        <v>2.7370000000000001</v>
      </c>
      <c r="K12" s="74">
        <v>1.26</v>
      </c>
      <c r="L12" s="74">
        <v>1.302</v>
      </c>
      <c r="M12" s="74">
        <v>1.085</v>
      </c>
      <c r="N12" s="11">
        <v>12</v>
      </c>
      <c r="O12" s="77">
        <f t="shared" ref="O12" si="2">G12*H12*J12*K12*L12*M12*N12</f>
        <v>242563</v>
      </c>
      <c r="P12" s="77">
        <f t="shared" ref="P12" si="3">O12/B12</f>
        <v>982</v>
      </c>
      <c r="Q12" s="408">
        <f t="shared" ref="Q12" si="4">F12*P12</f>
        <v>0</v>
      </c>
    </row>
    <row r="13" spans="1:18" ht="24">
      <c r="A13" s="93" t="s">
        <v>759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413"/>
    </row>
    <row r="14" spans="1:18">
      <c r="A14" s="12" t="s">
        <v>747</v>
      </c>
      <c r="B14" s="11">
        <v>247</v>
      </c>
      <c r="C14" s="72">
        <v>9</v>
      </c>
      <c r="D14" s="11">
        <v>30</v>
      </c>
      <c r="E14" s="11">
        <v>25</v>
      </c>
      <c r="F14" s="73">
        <f>IF(E14=0,0, B14*C14/D14/E14)</f>
        <v>2.96</v>
      </c>
      <c r="G14" s="329">
        <v>4105</v>
      </c>
      <c r="H14" s="332">
        <f>1+4.3/12*3/100</f>
        <v>1.01075</v>
      </c>
      <c r="I14" s="75">
        <v>11280</v>
      </c>
      <c r="J14" s="76">
        <f>(I14-G14*H14)/G14+1</f>
        <v>2.7370000000000001</v>
      </c>
      <c r="K14" s="74">
        <v>1.26</v>
      </c>
      <c r="L14" s="74">
        <v>1.302</v>
      </c>
      <c r="M14" s="74">
        <v>1.085</v>
      </c>
      <c r="N14" s="11">
        <v>12</v>
      </c>
      <c r="O14" s="77">
        <f>G14*H14*J14*K14*L14*M14*N14</f>
        <v>242563</v>
      </c>
      <c r="P14" s="77">
        <f>O14/B14</f>
        <v>982</v>
      </c>
      <c r="Q14" s="408">
        <f>F14*P14</f>
        <v>2906.72</v>
      </c>
    </row>
    <row r="15" spans="1:18">
      <c r="A15" s="93" t="s">
        <v>727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413"/>
    </row>
    <row r="16" spans="1:18">
      <c r="A16" s="93" t="s">
        <v>730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413"/>
    </row>
    <row r="17" spans="1:17" ht="24">
      <c r="A17" s="322" t="s">
        <v>722</v>
      </c>
    </row>
    <row r="18" spans="1:17">
      <c r="A18" s="409" t="s">
        <v>728</v>
      </c>
      <c r="B18" s="392">
        <v>247</v>
      </c>
      <c r="C18" s="393">
        <v>9</v>
      </c>
      <c r="D18" s="392">
        <v>30</v>
      </c>
      <c r="E18" s="392">
        <v>25</v>
      </c>
      <c r="F18" s="394">
        <f>IF(E18=0,0, B18*C18/D18/E18)</f>
        <v>2.96</v>
      </c>
      <c r="G18" s="392">
        <v>4105</v>
      </c>
      <c r="H18" s="395">
        <f>1+4.3/12*3/100</f>
        <v>1.0109999999999999</v>
      </c>
      <c r="I18" s="396">
        <v>11280</v>
      </c>
      <c r="J18" s="397">
        <f t="shared" ref="J18" si="5">(I18-G18*H18)/G18+1</f>
        <v>2.7370000000000001</v>
      </c>
      <c r="K18" s="395">
        <v>1.26</v>
      </c>
      <c r="L18" s="395">
        <v>1.302</v>
      </c>
      <c r="M18" s="395">
        <v>1.085</v>
      </c>
      <c r="N18" s="392">
        <v>12</v>
      </c>
      <c r="O18" s="398">
        <f t="shared" ref="O18" si="6">G18*H18*J18*K18*L18*M18*N18</f>
        <v>242623</v>
      </c>
      <c r="P18" s="398">
        <f t="shared" ref="P18" si="7">O18/B18</f>
        <v>982</v>
      </c>
      <c r="Q18" s="408">
        <f t="shared" ref="Q18" si="8">F18*P18</f>
        <v>2906.72</v>
      </c>
    </row>
    <row r="19" spans="1:17" ht="24">
      <c r="A19" s="410" t="s">
        <v>729</v>
      </c>
      <c r="B19" s="411"/>
      <c r="C19" s="411"/>
      <c r="D19" s="411"/>
      <c r="E19" s="411"/>
      <c r="F19" s="411"/>
      <c r="G19" s="411"/>
      <c r="H19" s="411"/>
      <c r="I19" s="411"/>
      <c r="J19" s="411"/>
      <c r="K19" s="411"/>
      <c r="L19" s="411"/>
      <c r="M19" s="411"/>
      <c r="N19" s="411"/>
      <c r="O19" s="411"/>
      <c r="P19" s="411"/>
      <c r="Q19" s="413"/>
    </row>
    <row r="20" spans="1:17" ht="24">
      <c r="A20" s="409" t="s">
        <v>745</v>
      </c>
      <c r="B20" s="392">
        <v>247</v>
      </c>
      <c r="C20" s="393">
        <v>9</v>
      </c>
      <c r="D20" s="392">
        <v>30</v>
      </c>
      <c r="E20" s="392">
        <v>9</v>
      </c>
      <c r="F20" s="394">
        <f>IF(E20=0,0, B20*C20/D20/E20)</f>
        <v>8.23</v>
      </c>
      <c r="G20" s="392">
        <v>4105</v>
      </c>
      <c r="H20" s="395">
        <f>1+4.3/12*3/100</f>
        <v>1.0109999999999999</v>
      </c>
      <c r="I20" s="396">
        <v>11280</v>
      </c>
      <c r="J20" s="397">
        <f t="shared" ref="J20" si="9">(I20-G20*H20)/G20+1</f>
        <v>2.7370000000000001</v>
      </c>
      <c r="K20" s="395">
        <v>1.26</v>
      </c>
      <c r="L20" s="395">
        <v>1.302</v>
      </c>
      <c r="M20" s="395">
        <v>1.085</v>
      </c>
      <c r="N20" s="392">
        <v>12</v>
      </c>
      <c r="O20" s="398">
        <f t="shared" ref="O20" si="10">G20*H20*J20*K20*L20*M20*N20</f>
        <v>242623</v>
      </c>
      <c r="P20" s="398">
        <f t="shared" ref="P20" si="11">O20/B20</f>
        <v>982</v>
      </c>
      <c r="Q20" s="408">
        <f t="shared" ref="Q20" si="12">F20*P20</f>
        <v>8081.86</v>
      </c>
    </row>
    <row r="21" spans="1:17" ht="24">
      <c r="A21" s="410" t="s">
        <v>759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3"/>
    </row>
    <row r="22" spans="1:17">
      <c r="A22" s="409" t="s">
        <v>746</v>
      </c>
      <c r="B22" s="392">
        <v>247</v>
      </c>
      <c r="C22" s="393">
        <v>9</v>
      </c>
      <c r="D22" s="392">
        <v>30</v>
      </c>
      <c r="E22" s="392">
        <v>0</v>
      </c>
      <c r="F22" s="394">
        <f>IF(E22=0,0, B22*C22/D22/E22)</f>
        <v>0</v>
      </c>
      <c r="G22" s="392">
        <v>4105</v>
      </c>
      <c r="H22" s="395">
        <f t="shared" ref="H22:H24" si="13">1+4.3/12*3/100</f>
        <v>1.0109999999999999</v>
      </c>
      <c r="I22" s="396">
        <v>11280</v>
      </c>
      <c r="J22" s="397">
        <f t="shared" ref="J22:J23" si="14">(I22-G22*H22)/G22+1</f>
        <v>2.7370000000000001</v>
      </c>
      <c r="K22" s="395">
        <v>1.26</v>
      </c>
      <c r="L22" s="395">
        <v>1.302</v>
      </c>
      <c r="M22" s="395">
        <v>1.085</v>
      </c>
      <c r="N22" s="392">
        <v>12</v>
      </c>
      <c r="O22" s="398">
        <f t="shared" ref="O22:O23" si="15">G22*H22*J22*K22*L22*M22*N22</f>
        <v>242623</v>
      </c>
      <c r="P22" s="398">
        <f t="shared" ref="P22:P23" si="16">O22/B22</f>
        <v>982</v>
      </c>
      <c r="Q22" s="408">
        <f t="shared" ref="Q22:Q23" si="17">F22*P22</f>
        <v>0</v>
      </c>
    </row>
    <row r="23" spans="1:17">
      <c r="A23" s="409" t="s">
        <v>747</v>
      </c>
      <c r="B23" s="392">
        <v>247</v>
      </c>
      <c r="C23" s="393">
        <v>9</v>
      </c>
      <c r="D23" s="392">
        <v>30</v>
      </c>
      <c r="E23" s="392">
        <v>25</v>
      </c>
      <c r="F23" s="394">
        <f>IF(E23=0,0, B23*C23/D23/E23)</f>
        <v>2.96</v>
      </c>
      <c r="G23" s="392">
        <v>4105</v>
      </c>
      <c r="H23" s="395">
        <f t="shared" si="13"/>
        <v>1.0109999999999999</v>
      </c>
      <c r="I23" s="396">
        <v>11280</v>
      </c>
      <c r="J23" s="397">
        <f t="shared" si="14"/>
        <v>2.7370000000000001</v>
      </c>
      <c r="K23" s="395">
        <v>1.26</v>
      </c>
      <c r="L23" s="395">
        <v>1.302</v>
      </c>
      <c r="M23" s="395">
        <v>1.085</v>
      </c>
      <c r="N23" s="392">
        <v>12</v>
      </c>
      <c r="O23" s="398">
        <f t="shared" si="15"/>
        <v>242623</v>
      </c>
      <c r="P23" s="398">
        <f t="shared" si="16"/>
        <v>982</v>
      </c>
      <c r="Q23" s="408">
        <f t="shared" si="17"/>
        <v>2906.72</v>
      </c>
    </row>
    <row r="24" spans="1:17">
      <c r="A24" s="412" t="s">
        <v>727</v>
      </c>
      <c r="B24" s="392">
        <v>247</v>
      </c>
      <c r="C24" s="393">
        <v>9</v>
      </c>
      <c r="D24" s="392">
        <v>30</v>
      </c>
      <c r="E24" s="392">
        <v>25</v>
      </c>
      <c r="F24" s="394">
        <f>IF(E24=0,0, B24*C24/D24/E24)</f>
        <v>2.96</v>
      </c>
      <c r="G24" s="392">
        <v>4105</v>
      </c>
      <c r="H24" s="395">
        <f t="shared" si="13"/>
        <v>1.0109999999999999</v>
      </c>
      <c r="I24" s="396">
        <v>11280</v>
      </c>
      <c r="J24" s="397">
        <f t="shared" ref="J24" si="18">(I24-G24*H24)/G24+1</f>
        <v>2.7370000000000001</v>
      </c>
      <c r="K24" s="395">
        <v>1.26</v>
      </c>
      <c r="L24" s="395">
        <v>1.302</v>
      </c>
      <c r="M24" s="395">
        <v>1.085</v>
      </c>
      <c r="N24" s="392">
        <v>12</v>
      </c>
      <c r="O24" s="398">
        <f t="shared" ref="O24" si="19">G24*H24*J24*K24*L24*M24*N24</f>
        <v>242623</v>
      </c>
      <c r="P24" s="398">
        <f t="shared" ref="P24" si="20">O24/B24</f>
        <v>982</v>
      </c>
      <c r="Q24" s="408">
        <f t="shared" ref="Q24" si="21">F24*P24</f>
        <v>2906.72</v>
      </c>
    </row>
    <row r="25" spans="1:17">
      <c r="A25" s="410" t="s">
        <v>730</v>
      </c>
      <c r="B25" s="411"/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3"/>
    </row>
    <row r="26" spans="1:17">
      <c r="A26" s="322" t="s">
        <v>739</v>
      </c>
    </row>
    <row r="27" spans="1:17">
      <c r="A27" s="12" t="s">
        <v>728</v>
      </c>
      <c r="B27" s="11">
        <v>247</v>
      </c>
      <c r="C27" s="72">
        <v>9</v>
      </c>
      <c r="D27" s="11">
        <v>30</v>
      </c>
      <c r="E27" s="11">
        <v>25</v>
      </c>
      <c r="F27" s="73">
        <f>IF(E27=0,0, B27*C27/D27/E27)</f>
        <v>2.96</v>
      </c>
      <c r="G27" s="329">
        <v>4105</v>
      </c>
      <c r="H27" s="332">
        <f>1+4.3/12*3/100</f>
        <v>1.01075</v>
      </c>
      <c r="I27" s="75">
        <v>11280</v>
      </c>
      <c r="J27" s="76">
        <f t="shared" ref="J27" si="22">(I27-G27*H27)/G27+1</f>
        <v>2.7370000000000001</v>
      </c>
      <c r="K27" s="74">
        <v>1.26</v>
      </c>
      <c r="L27" s="74">
        <v>1.302</v>
      </c>
      <c r="M27" s="74">
        <v>1.085</v>
      </c>
      <c r="N27" s="11">
        <v>12</v>
      </c>
      <c r="O27" s="77">
        <f t="shared" ref="O27" si="23">G27*H27*J27*K27*L27*M27*N27</f>
        <v>242563</v>
      </c>
      <c r="P27" s="77">
        <f t="shared" ref="P27" si="24">O27/B27</f>
        <v>982</v>
      </c>
      <c r="Q27" s="408">
        <f t="shared" ref="Q27" si="25">F27*P27</f>
        <v>2906.72</v>
      </c>
    </row>
    <row r="28" spans="1:17" ht="24">
      <c r="A28" s="93" t="s">
        <v>729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413"/>
    </row>
    <row r="29" spans="1:17" ht="24">
      <c r="A29" s="93" t="s">
        <v>745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413"/>
    </row>
    <row r="30" spans="1:17" ht="24">
      <c r="A30" s="93" t="s">
        <v>759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413"/>
    </row>
    <row r="31" spans="1:17">
      <c r="A31" s="12" t="s">
        <v>746</v>
      </c>
      <c r="B31" s="11">
        <v>247</v>
      </c>
      <c r="C31" s="72">
        <v>9</v>
      </c>
      <c r="D31" s="11">
        <v>30</v>
      </c>
      <c r="E31" s="11">
        <v>0</v>
      </c>
      <c r="F31" s="73">
        <f>IF(E31=0,0, B31*C31/D31/E31)</f>
        <v>0</v>
      </c>
      <c r="G31" s="329">
        <v>4105</v>
      </c>
      <c r="H31" s="332">
        <f t="shared" ref="H31:H33" si="26">1+4.3/12*3/100</f>
        <v>1.01075</v>
      </c>
      <c r="I31" s="75">
        <v>11280</v>
      </c>
      <c r="J31" s="76">
        <f t="shared" ref="J31:J32" si="27">(I31-G31*H31)/G31+1</f>
        <v>2.7370000000000001</v>
      </c>
      <c r="K31" s="74">
        <v>1.26</v>
      </c>
      <c r="L31" s="74">
        <v>1.302</v>
      </c>
      <c r="M31" s="74">
        <v>1.085</v>
      </c>
      <c r="N31" s="11">
        <v>12</v>
      </c>
      <c r="O31" s="77">
        <f t="shared" ref="O31:O32" si="28">G31*H31*J31*K31*L31*M31*N31</f>
        <v>242563</v>
      </c>
      <c r="P31" s="77">
        <f t="shared" ref="P31:P32" si="29">O31/B31</f>
        <v>982</v>
      </c>
      <c r="Q31" s="408">
        <f t="shared" ref="Q31:Q32" si="30">F31*P31</f>
        <v>0</v>
      </c>
    </row>
    <row r="32" spans="1:17">
      <c r="A32" s="12" t="s">
        <v>747</v>
      </c>
      <c r="B32" s="11">
        <v>247</v>
      </c>
      <c r="C32" s="72">
        <v>9</v>
      </c>
      <c r="D32" s="11">
        <v>30</v>
      </c>
      <c r="E32" s="11">
        <v>25</v>
      </c>
      <c r="F32" s="73">
        <f>IF(E32=0,0, B32*C32/D32/E32)</f>
        <v>2.96</v>
      </c>
      <c r="G32" s="329">
        <v>4105</v>
      </c>
      <c r="H32" s="332">
        <f t="shared" si="26"/>
        <v>1.01075</v>
      </c>
      <c r="I32" s="75">
        <v>11280</v>
      </c>
      <c r="J32" s="76">
        <f t="shared" si="27"/>
        <v>2.7370000000000001</v>
      </c>
      <c r="K32" s="74">
        <v>1.26</v>
      </c>
      <c r="L32" s="74">
        <v>1.302</v>
      </c>
      <c r="M32" s="74">
        <v>1.085</v>
      </c>
      <c r="N32" s="11">
        <v>12</v>
      </c>
      <c r="O32" s="77">
        <f t="shared" si="28"/>
        <v>242563</v>
      </c>
      <c r="P32" s="77">
        <f t="shared" si="29"/>
        <v>982</v>
      </c>
      <c r="Q32" s="408">
        <f t="shared" si="30"/>
        <v>2906.72</v>
      </c>
    </row>
    <row r="33" spans="1:17">
      <c r="A33" s="302" t="s">
        <v>727</v>
      </c>
      <c r="B33" s="11">
        <v>247</v>
      </c>
      <c r="C33" s="72">
        <v>9</v>
      </c>
      <c r="D33" s="11">
        <v>30</v>
      </c>
      <c r="E33" s="11">
        <v>25</v>
      </c>
      <c r="F33" s="73">
        <f>IF(E33=0,0, B33*C33/D33/E33)</f>
        <v>2.96</v>
      </c>
      <c r="G33" s="329">
        <v>4105</v>
      </c>
      <c r="H33" s="332">
        <f t="shared" si="26"/>
        <v>1.01075</v>
      </c>
      <c r="I33" s="75">
        <v>11280</v>
      </c>
      <c r="J33" s="76">
        <f t="shared" ref="J33" si="31">(I33-G33*H33)/G33+1</f>
        <v>2.7370000000000001</v>
      </c>
      <c r="K33" s="74">
        <v>1.26</v>
      </c>
      <c r="L33" s="74">
        <v>1.302</v>
      </c>
      <c r="M33" s="74">
        <v>1.085</v>
      </c>
      <c r="N33" s="11">
        <v>12</v>
      </c>
      <c r="O33" s="77">
        <f t="shared" ref="O33" si="32">G33*H33*J33*K33*L33*M33*N33</f>
        <v>242563</v>
      </c>
      <c r="P33" s="77">
        <f t="shared" ref="P33" si="33">O33/B33</f>
        <v>982</v>
      </c>
      <c r="Q33" s="408">
        <f t="shared" ref="Q33" si="34">F33*P33</f>
        <v>2906.72</v>
      </c>
    </row>
    <row r="34" spans="1:17">
      <c r="A34" s="93" t="s">
        <v>730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413"/>
    </row>
    <row r="37" spans="1:17">
      <c r="A37" s="1" t="s">
        <v>319</v>
      </c>
      <c r="K37" s="1" t="s">
        <v>404</v>
      </c>
    </row>
    <row r="38" spans="1:17">
      <c r="A38" s="1"/>
    </row>
    <row r="39" spans="1:17">
      <c r="A39" s="1" t="s">
        <v>405</v>
      </c>
    </row>
  </sheetData>
  <mergeCells count="19">
    <mergeCell ref="R5:R6"/>
    <mergeCell ref="J5:J6"/>
    <mergeCell ref="K5:K6"/>
    <mergeCell ref="L5:L6"/>
    <mergeCell ref="M5:M6"/>
    <mergeCell ref="N5:N6"/>
    <mergeCell ref="O5:O6"/>
    <mergeCell ref="A4:A6"/>
    <mergeCell ref="B4:Q4"/>
    <mergeCell ref="B5:B6"/>
    <mergeCell ref="C5:C6"/>
    <mergeCell ref="D5:D6"/>
    <mergeCell ref="E5:E6"/>
    <mergeCell ref="F5:F6"/>
    <mergeCell ref="G5:G6"/>
    <mergeCell ref="H5:H6"/>
    <mergeCell ref="I5:I6"/>
    <mergeCell ref="P5:P6"/>
    <mergeCell ref="Q5:Q6"/>
  </mergeCells>
  <pageMargins left="0" right="0" top="0" bottom="0" header="0.31496062992125984" footer="0.31496062992125984"/>
  <pageSetup paperSize="9" scale="50" fitToWidth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50"/>
  </sheetPr>
  <dimension ref="A1:R39"/>
  <sheetViews>
    <sheetView view="pageBreakPreview" zoomScale="75" zoomScaleNormal="75" zoomScaleSheetLayoutView="75" workbookViewId="0">
      <pane xSplit="1" ySplit="7" topLeftCell="B23" activePane="bottomRight" state="frozen"/>
      <selection pane="topRight" activeCell="C1" sqref="C1"/>
      <selection pane="bottomLeft" activeCell="A8" sqref="A8"/>
      <selection pane="bottomRight" activeCell="A37" sqref="A37:A39"/>
    </sheetView>
  </sheetViews>
  <sheetFormatPr defaultRowHeight="15.75"/>
  <cols>
    <col min="1" max="1" width="73" style="71" customWidth="1"/>
    <col min="2" max="2" width="11.140625" style="71" customWidth="1"/>
    <col min="3" max="3" width="13.5703125" style="71" customWidth="1"/>
    <col min="4" max="4" width="9.85546875" style="71" customWidth="1"/>
    <col min="5" max="5" width="9.42578125" style="71" customWidth="1"/>
    <col min="6" max="6" width="11.140625" style="71" customWidth="1"/>
    <col min="7" max="8" width="12.7109375" style="71" customWidth="1"/>
    <col min="9" max="9" width="12" style="71" customWidth="1"/>
    <col min="10" max="10" width="12.7109375" style="71" customWidth="1"/>
    <col min="11" max="11" width="13.5703125" style="71" customWidth="1"/>
    <col min="12" max="13" width="12.7109375" style="71" customWidth="1"/>
    <col min="14" max="14" width="11.5703125" style="71" customWidth="1"/>
    <col min="15" max="16" width="12.7109375" style="71" customWidth="1"/>
    <col min="17" max="17" width="12.140625" style="71" customWidth="1"/>
    <col min="18" max="18" width="12.42578125" style="71" hidden="1" customWidth="1"/>
    <col min="19" max="16384" width="9.140625" style="71"/>
  </cols>
  <sheetData>
    <row r="1" spans="1:18">
      <c r="N1" s="1" t="s">
        <v>1329</v>
      </c>
    </row>
    <row r="2" spans="1:18">
      <c r="A2" s="71" t="s">
        <v>978</v>
      </c>
    </row>
    <row r="4" spans="1:18" ht="22.5" customHeight="1">
      <c r="A4" s="951" t="s">
        <v>270</v>
      </c>
      <c r="B4" s="952" t="s">
        <v>979</v>
      </c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10"/>
    </row>
    <row r="5" spans="1:18" ht="15.75" customHeight="1">
      <c r="A5" s="951"/>
      <c r="B5" s="954" t="s">
        <v>272</v>
      </c>
      <c r="C5" s="956" t="s">
        <v>980</v>
      </c>
      <c r="D5" s="956" t="s">
        <v>981</v>
      </c>
      <c r="E5" s="954" t="s">
        <v>982</v>
      </c>
      <c r="F5" s="1099" t="s">
        <v>284</v>
      </c>
      <c r="G5" s="954" t="s">
        <v>1040</v>
      </c>
      <c r="H5" s="960" t="s">
        <v>1326</v>
      </c>
      <c r="I5" s="965" t="s">
        <v>983</v>
      </c>
      <c r="J5" s="965" t="s">
        <v>273</v>
      </c>
      <c r="K5" s="965" t="s">
        <v>1351</v>
      </c>
      <c r="L5" s="960" t="s">
        <v>275</v>
      </c>
      <c r="M5" s="954" t="s">
        <v>276</v>
      </c>
      <c r="N5" s="960" t="s">
        <v>271</v>
      </c>
      <c r="O5" s="960" t="s">
        <v>277</v>
      </c>
      <c r="P5" s="961" t="s">
        <v>278</v>
      </c>
      <c r="Q5" s="962" t="s">
        <v>285</v>
      </c>
      <c r="R5" s="963" t="s">
        <v>286</v>
      </c>
    </row>
    <row r="6" spans="1:18" ht="179.25" customHeight="1">
      <c r="A6" s="951"/>
      <c r="B6" s="955"/>
      <c r="C6" s="957"/>
      <c r="D6" s="957"/>
      <c r="E6" s="955"/>
      <c r="F6" s="1100"/>
      <c r="G6" s="955"/>
      <c r="H6" s="960"/>
      <c r="I6" s="965"/>
      <c r="J6" s="965"/>
      <c r="K6" s="965"/>
      <c r="L6" s="960"/>
      <c r="M6" s="955"/>
      <c r="N6" s="960"/>
      <c r="O6" s="960"/>
      <c r="P6" s="961"/>
      <c r="Q6" s="962"/>
      <c r="R6" s="964"/>
    </row>
    <row r="7" spans="1:18" ht="34.5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279</v>
      </c>
      <c r="G7" s="78">
        <v>7</v>
      </c>
      <c r="H7" s="78">
        <v>8</v>
      </c>
      <c r="I7" s="78">
        <v>9</v>
      </c>
      <c r="J7" s="78" t="s">
        <v>280</v>
      </c>
      <c r="K7" s="78">
        <v>11</v>
      </c>
      <c r="L7" s="78">
        <v>12</v>
      </c>
      <c r="M7" s="78">
        <v>13</v>
      </c>
      <c r="N7" s="78">
        <v>14</v>
      </c>
      <c r="O7" s="78" t="s">
        <v>281</v>
      </c>
      <c r="P7" s="78" t="s">
        <v>282</v>
      </c>
      <c r="Q7" s="79" t="s">
        <v>283</v>
      </c>
      <c r="R7" s="10"/>
    </row>
    <row r="8" spans="1:18" ht="24">
      <c r="A8" s="582" t="s">
        <v>744</v>
      </c>
    </row>
    <row r="9" spans="1:18">
      <c r="A9" s="12" t="s">
        <v>728</v>
      </c>
      <c r="B9" s="11">
        <v>247</v>
      </c>
      <c r="C9" s="72">
        <v>9</v>
      </c>
      <c r="D9" s="11">
        <v>30</v>
      </c>
      <c r="E9" s="11">
        <v>25</v>
      </c>
      <c r="F9" s="73">
        <f>IF(E9=0,0, B9*C9/D9/E9)</f>
        <v>2.96</v>
      </c>
      <c r="G9" s="329">
        <v>4105</v>
      </c>
      <c r="H9" s="332">
        <f>1+4.3/100</f>
        <v>1.0429999999999999</v>
      </c>
      <c r="I9" s="75">
        <v>11280</v>
      </c>
      <c r="J9" s="76">
        <f>(I9-G9*H9)/G9+1</f>
        <v>2.7050000000000001</v>
      </c>
      <c r="K9" s="74">
        <v>1.26</v>
      </c>
      <c r="L9" s="74">
        <v>1.302</v>
      </c>
      <c r="M9" s="74">
        <v>1.085</v>
      </c>
      <c r="N9" s="11">
        <v>12</v>
      </c>
      <c r="O9" s="77">
        <f>G9*H9*J9*K9*L9*M9*N9</f>
        <v>247376</v>
      </c>
      <c r="P9" s="77">
        <f>O9/B9</f>
        <v>1002</v>
      </c>
      <c r="Q9" s="408">
        <f>F9*P9</f>
        <v>2965.92</v>
      </c>
    </row>
    <row r="10" spans="1:18" ht="24">
      <c r="A10" s="93" t="s">
        <v>729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413"/>
    </row>
    <row r="11" spans="1:18" ht="24">
      <c r="A11" s="12" t="s">
        <v>745</v>
      </c>
      <c r="B11" s="11">
        <v>247</v>
      </c>
      <c r="C11" s="72">
        <v>9</v>
      </c>
      <c r="D11" s="11">
        <v>30</v>
      </c>
      <c r="E11" s="11">
        <v>9</v>
      </c>
      <c r="F11" s="73">
        <f>IF(E11=0,0, B11*C11/D11/E11)</f>
        <v>8.23</v>
      </c>
      <c r="G11" s="329">
        <v>4105</v>
      </c>
      <c r="H11" s="332">
        <f t="shared" ref="H11:H12" si="0">1+4.3/100</f>
        <v>1.0429999999999999</v>
      </c>
      <c r="I11" s="75">
        <v>11280</v>
      </c>
      <c r="J11" s="76">
        <f>(I11-G11*H11)/G11+1</f>
        <v>2.7050000000000001</v>
      </c>
      <c r="K11" s="74">
        <v>1.26</v>
      </c>
      <c r="L11" s="74">
        <v>1.302</v>
      </c>
      <c r="M11" s="74">
        <v>1.085</v>
      </c>
      <c r="N11" s="11">
        <v>12</v>
      </c>
      <c r="O11" s="77">
        <f>G11*H11*J11*K11*L11*M11*N11</f>
        <v>247376</v>
      </c>
      <c r="P11" s="77">
        <f>O11/B11</f>
        <v>1002</v>
      </c>
      <c r="Q11" s="408">
        <f>F11*P11</f>
        <v>8246.4599999999991</v>
      </c>
    </row>
    <row r="12" spans="1:18">
      <c r="A12" s="12" t="s">
        <v>746</v>
      </c>
      <c r="B12" s="11">
        <v>247</v>
      </c>
      <c r="C12" s="72">
        <v>9</v>
      </c>
      <c r="D12" s="11">
        <v>30</v>
      </c>
      <c r="E12" s="11">
        <v>0</v>
      </c>
      <c r="F12" s="73">
        <f>IF(E12=0,0, B12*C12/D12/E12)</f>
        <v>0</v>
      </c>
      <c r="G12" s="329">
        <v>4105</v>
      </c>
      <c r="H12" s="332">
        <f t="shared" si="0"/>
        <v>1.0429999999999999</v>
      </c>
      <c r="I12" s="75">
        <v>11280</v>
      </c>
      <c r="J12" s="76">
        <f t="shared" ref="J12" si="1">(I12-G12*H12)/G12+1</f>
        <v>2.7050000000000001</v>
      </c>
      <c r="K12" s="74">
        <v>1.26</v>
      </c>
      <c r="L12" s="74">
        <v>1.302</v>
      </c>
      <c r="M12" s="74">
        <v>1.085</v>
      </c>
      <c r="N12" s="11">
        <v>12</v>
      </c>
      <c r="O12" s="77">
        <f t="shared" ref="O12" si="2">G12*H12*J12*K12*L12*M12*N12</f>
        <v>247376</v>
      </c>
      <c r="P12" s="77">
        <f t="shared" ref="P12" si="3">O12/B12</f>
        <v>1002</v>
      </c>
      <c r="Q12" s="408">
        <f t="shared" ref="Q12" si="4">F12*P12</f>
        <v>0</v>
      </c>
    </row>
    <row r="13" spans="1:18" ht="24">
      <c r="A13" s="93" t="s">
        <v>759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413"/>
    </row>
    <row r="14" spans="1:18">
      <c r="A14" s="12" t="s">
        <v>747</v>
      </c>
      <c r="B14" s="11">
        <v>247</v>
      </c>
      <c r="C14" s="72">
        <v>9</v>
      </c>
      <c r="D14" s="11">
        <v>30</v>
      </c>
      <c r="E14" s="11">
        <v>25</v>
      </c>
      <c r="F14" s="73">
        <f>IF(E14=0,0, B14*C14/D14/E14)</f>
        <v>2.96</v>
      </c>
      <c r="G14" s="329">
        <v>4105</v>
      </c>
      <c r="H14" s="332">
        <f>1+4.3/100</f>
        <v>1.0429999999999999</v>
      </c>
      <c r="I14" s="75">
        <v>11280</v>
      </c>
      <c r="J14" s="76">
        <f>(I14-G14*H14)/G14+1</f>
        <v>2.7050000000000001</v>
      </c>
      <c r="K14" s="74">
        <v>1.26</v>
      </c>
      <c r="L14" s="74">
        <v>1.302</v>
      </c>
      <c r="M14" s="74">
        <v>1.085</v>
      </c>
      <c r="N14" s="11">
        <v>12</v>
      </c>
      <c r="O14" s="77">
        <f>G14*H14*J14*K14*L14*M14*N14</f>
        <v>247376</v>
      </c>
      <c r="P14" s="77">
        <f>O14/B14</f>
        <v>1002</v>
      </c>
      <c r="Q14" s="408">
        <f>F14*P14</f>
        <v>2965.92</v>
      </c>
    </row>
    <row r="15" spans="1:18">
      <c r="A15" s="93" t="s">
        <v>727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413"/>
    </row>
    <row r="16" spans="1:18">
      <c r="A16" s="93" t="s">
        <v>730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413"/>
    </row>
    <row r="17" spans="1:17" ht="24">
      <c r="A17" s="582" t="s">
        <v>722</v>
      </c>
    </row>
    <row r="18" spans="1:17">
      <c r="A18" s="409" t="s">
        <v>728</v>
      </c>
      <c r="B18" s="392">
        <v>247</v>
      </c>
      <c r="C18" s="393">
        <v>9</v>
      </c>
      <c r="D18" s="392">
        <v>30</v>
      </c>
      <c r="E18" s="392">
        <v>25</v>
      </c>
      <c r="F18" s="394">
        <f>IF(E18=0,0, B18*C18/D18/E18)</f>
        <v>2.96</v>
      </c>
      <c r="G18" s="392">
        <v>4105</v>
      </c>
      <c r="H18" s="714">
        <f>1+4.3/100</f>
        <v>1.0429999999999999</v>
      </c>
      <c r="I18" s="396">
        <v>11280</v>
      </c>
      <c r="J18" s="397">
        <f t="shared" ref="J18" si="5">(I18-G18*H18)/G18+1</f>
        <v>2.7050000000000001</v>
      </c>
      <c r="K18" s="395">
        <v>1.26</v>
      </c>
      <c r="L18" s="395">
        <v>1.302</v>
      </c>
      <c r="M18" s="395">
        <v>1.085</v>
      </c>
      <c r="N18" s="392">
        <v>12</v>
      </c>
      <c r="O18" s="398">
        <f t="shared" ref="O18" si="6">G18*H18*J18*K18*L18*M18*N18</f>
        <v>247376</v>
      </c>
      <c r="P18" s="398">
        <f t="shared" ref="P18" si="7">O18/B18</f>
        <v>1002</v>
      </c>
      <c r="Q18" s="408">
        <f t="shared" ref="Q18" si="8">F18*P18</f>
        <v>2965.92</v>
      </c>
    </row>
    <row r="19" spans="1:17" ht="24">
      <c r="A19" s="410" t="s">
        <v>729</v>
      </c>
      <c r="B19" s="411"/>
      <c r="C19" s="411"/>
      <c r="D19" s="411"/>
      <c r="E19" s="411"/>
      <c r="F19" s="411"/>
      <c r="G19" s="411"/>
      <c r="H19" s="715"/>
      <c r="I19" s="411"/>
      <c r="J19" s="411"/>
      <c r="K19" s="411"/>
      <c r="L19" s="411"/>
      <c r="M19" s="411"/>
      <c r="N19" s="411"/>
      <c r="O19" s="411"/>
      <c r="P19" s="411"/>
      <c r="Q19" s="413"/>
    </row>
    <row r="20" spans="1:17" ht="24">
      <c r="A20" s="409" t="s">
        <v>745</v>
      </c>
      <c r="B20" s="392">
        <v>247</v>
      </c>
      <c r="C20" s="393">
        <v>9</v>
      </c>
      <c r="D20" s="392">
        <v>30</v>
      </c>
      <c r="E20" s="392">
        <v>9</v>
      </c>
      <c r="F20" s="394">
        <f>IF(E20=0,0, B20*C20/D20/E20)</f>
        <v>8.23</v>
      </c>
      <c r="G20" s="392">
        <v>4105</v>
      </c>
      <c r="H20" s="714">
        <f>1+4.3/100</f>
        <v>1.0429999999999999</v>
      </c>
      <c r="I20" s="396">
        <v>11280</v>
      </c>
      <c r="J20" s="397">
        <f t="shared" ref="J20" si="9">(I20-G20*H20)/G20+1</f>
        <v>2.7050000000000001</v>
      </c>
      <c r="K20" s="395">
        <v>1.26</v>
      </c>
      <c r="L20" s="395">
        <v>1.302</v>
      </c>
      <c r="M20" s="395">
        <v>1.085</v>
      </c>
      <c r="N20" s="392">
        <v>12</v>
      </c>
      <c r="O20" s="398">
        <f t="shared" ref="O20" si="10">G20*H20*J20*K20*L20*M20*N20</f>
        <v>247376</v>
      </c>
      <c r="P20" s="398">
        <f t="shared" ref="P20" si="11">O20/B20</f>
        <v>1002</v>
      </c>
      <c r="Q20" s="408">
        <f t="shared" ref="Q20" si="12">F20*P20</f>
        <v>8246.4599999999991</v>
      </c>
    </row>
    <row r="21" spans="1:17" ht="24">
      <c r="A21" s="410" t="s">
        <v>759</v>
      </c>
      <c r="B21" s="411"/>
      <c r="C21" s="411"/>
      <c r="D21" s="411"/>
      <c r="E21" s="411"/>
      <c r="F21" s="411"/>
      <c r="G21" s="411"/>
      <c r="H21" s="715"/>
      <c r="I21" s="411"/>
      <c r="J21" s="411"/>
      <c r="K21" s="411"/>
      <c r="L21" s="411"/>
      <c r="M21" s="411"/>
      <c r="N21" s="411"/>
      <c r="O21" s="411"/>
      <c r="P21" s="411"/>
      <c r="Q21" s="413"/>
    </row>
    <row r="22" spans="1:17">
      <c r="A22" s="409" t="s">
        <v>746</v>
      </c>
      <c r="B22" s="392">
        <v>247</v>
      </c>
      <c r="C22" s="393">
        <v>9</v>
      </c>
      <c r="D22" s="392">
        <v>30</v>
      </c>
      <c r="E22" s="392">
        <v>0</v>
      </c>
      <c r="F22" s="394">
        <f>IF(E22=0,0, B22*C22/D22/E22)</f>
        <v>0</v>
      </c>
      <c r="G22" s="392">
        <v>4105</v>
      </c>
      <c r="H22" s="714">
        <f t="shared" ref="H22:H24" si="13">1+4.3/100</f>
        <v>1.0429999999999999</v>
      </c>
      <c r="I22" s="396">
        <v>11280</v>
      </c>
      <c r="J22" s="397">
        <f t="shared" ref="J22:J24" si="14">(I22-G22*H22)/G22+1</f>
        <v>2.7050000000000001</v>
      </c>
      <c r="K22" s="395">
        <v>1.26</v>
      </c>
      <c r="L22" s="395">
        <v>1.302</v>
      </c>
      <c r="M22" s="395">
        <v>1.085</v>
      </c>
      <c r="N22" s="392">
        <v>12</v>
      </c>
      <c r="O22" s="398">
        <f t="shared" ref="O22:O24" si="15">G22*H22*J22*K22*L22*M22*N22</f>
        <v>247376</v>
      </c>
      <c r="P22" s="398">
        <f t="shared" ref="P22:P24" si="16">O22/B22</f>
        <v>1002</v>
      </c>
      <c r="Q22" s="408">
        <f t="shared" ref="Q22:Q24" si="17">F22*P22</f>
        <v>0</v>
      </c>
    </row>
    <row r="23" spans="1:17">
      <c r="A23" s="409" t="s">
        <v>747</v>
      </c>
      <c r="B23" s="392">
        <v>247</v>
      </c>
      <c r="C23" s="393">
        <v>9</v>
      </c>
      <c r="D23" s="392">
        <v>30</v>
      </c>
      <c r="E23" s="392">
        <v>25</v>
      </c>
      <c r="F23" s="394">
        <f>IF(E23=0,0, B23*C23/D23/E23)</f>
        <v>2.96</v>
      </c>
      <c r="G23" s="392">
        <v>4105</v>
      </c>
      <c r="H23" s="714">
        <f t="shared" si="13"/>
        <v>1.0429999999999999</v>
      </c>
      <c r="I23" s="396">
        <v>11280</v>
      </c>
      <c r="J23" s="397">
        <f t="shared" si="14"/>
        <v>2.7050000000000001</v>
      </c>
      <c r="K23" s="395">
        <v>1.26</v>
      </c>
      <c r="L23" s="395">
        <v>1.302</v>
      </c>
      <c r="M23" s="395">
        <v>1.085</v>
      </c>
      <c r="N23" s="392">
        <v>12</v>
      </c>
      <c r="O23" s="398">
        <f t="shared" si="15"/>
        <v>247376</v>
      </c>
      <c r="P23" s="398">
        <f t="shared" si="16"/>
        <v>1002</v>
      </c>
      <c r="Q23" s="408">
        <f t="shared" si="17"/>
        <v>2965.92</v>
      </c>
    </row>
    <row r="24" spans="1:17">
      <c r="A24" s="412" t="s">
        <v>727</v>
      </c>
      <c r="B24" s="392">
        <v>247</v>
      </c>
      <c r="C24" s="393">
        <v>9</v>
      </c>
      <c r="D24" s="392">
        <v>30</v>
      </c>
      <c r="E24" s="392">
        <v>25</v>
      </c>
      <c r="F24" s="394">
        <f>IF(E24=0,0, B24*C24/D24/E24)</f>
        <v>2.96</v>
      </c>
      <c r="G24" s="392">
        <v>4105</v>
      </c>
      <c r="H24" s="714">
        <f t="shared" si="13"/>
        <v>1.0429999999999999</v>
      </c>
      <c r="I24" s="396">
        <v>11280</v>
      </c>
      <c r="J24" s="397">
        <f t="shared" si="14"/>
        <v>2.7050000000000001</v>
      </c>
      <c r="K24" s="395">
        <v>1.26</v>
      </c>
      <c r="L24" s="395">
        <v>1.302</v>
      </c>
      <c r="M24" s="395">
        <v>1.085</v>
      </c>
      <c r="N24" s="392">
        <v>12</v>
      </c>
      <c r="O24" s="398">
        <f t="shared" si="15"/>
        <v>247376</v>
      </c>
      <c r="P24" s="398">
        <f t="shared" si="16"/>
        <v>1002</v>
      </c>
      <c r="Q24" s="408">
        <f t="shared" si="17"/>
        <v>2965.92</v>
      </c>
    </row>
    <row r="25" spans="1:17">
      <c r="A25" s="410" t="s">
        <v>730</v>
      </c>
      <c r="B25" s="411"/>
      <c r="C25" s="411"/>
      <c r="D25" s="411"/>
      <c r="E25" s="411"/>
      <c r="F25" s="411"/>
      <c r="G25" s="411"/>
      <c r="H25" s="715"/>
      <c r="I25" s="411"/>
      <c r="J25" s="411"/>
      <c r="K25" s="411"/>
      <c r="L25" s="411"/>
      <c r="M25" s="411"/>
      <c r="N25" s="411"/>
      <c r="O25" s="411"/>
      <c r="P25" s="411"/>
      <c r="Q25" s="413"/>
    </row>
    <row r="26" spans="1:17">
      <c r="A26" s="582" t="s">
        <v>739</v>
      </c>
    </row>
    <row r="27" spans="1:17">
      <c r="A27" s="12" t="s">
        <v>728</v>
      </c>
      <c r="B27" s="11">
        <v>247</v>
      </c>
      <c r="C27" s="72">
        <v>9</v>
      </c>
      <c r="D27" s="11">
        <v>30</v>
      </c>
      <c r="E27" s="11">
        <v>25</v>
      </c>
      <c r="F27" s="73">
        <f>IF(E27=0,0, B27*C27/D27/E27)</f>
        <v>2.96</v>
      </c>
      <c r="G27" s="329">
        <v>4105</v>
      </c>
      <c r="H27" s="332">
        <f>1+4.3/100</f>
        <v>1.0429999999999999</v>
      </c>
      <c r="I27" s="75">
        <v>11280</v>
      </c>
      <c r="J27" s="76">
        <f t="shared" ref="J27" si="18">(I27-G27*H27)/G27+1</f>
        <v>2.7050000000000001</v>
      </c>
      <c r="K27" s="74">
        <v>1.26</v>
      </c>
      <c r="L27" s="74">
        <v>1.302</v>
      </c>
      <c r="M27" s="74">
        <v>1.085</v>
      </c>
      <c r="N27" s="11">
        <v>12</v>
      </c>
      <c r="O27" s="77">
        <f t="shared" ref="O27" si="19">G27*H27*J27*K27*L27*M27*N27</f>
        <v>247376</v>
      </c>
      <c r="P27" s="77">
        <f t="shared" ref="P27" si="20">O27/B27</f>
        <v>1002</v>
      </c>
      <c r="Q27" s="408">
        <f t="shared" ref="Q27" si="21">F27*P27</f>
        <v>2965.92</v>
      </c>
    </row>
    <row r="28" spans="1:17" ht="24">
      <c r="A28" s="93" t="s">
        <v>729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413"/>
    </row>
    <row r="29" spans="1:17" ht="24">
      <c r="A29" s="93" t="s">
        <v>745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413"/>
    </row>
    <row r="30" spans="1:17" ht="24">
      <c r="A30" s="93" t="s">
        <v>759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413"/>
    </row>
    <row r="31" spans="1:17">
      <c r="A31" s="12" t="s">
        <v>746</v>
      </c>
      <c r="B31" s="11">
        <v>247</v>
      </c>
      <c r="C31" s="72">
        <v>9</v>
      </c>
      <c r="D31" s="11">
        <v>30</v>
      </c>
      <c r="E31" s="11">
        <v>0</v>
      </c>
      <c r="F31" s="73">
        <f>IF(E31=0,0, B31*C31/D31/E31)</f>
        <v>0</v>
      </c>
      <c r="G31" s="329">
        <v>4105</v>
      </c>
      <c r="H31" s="332">
        <f t="shared" ref="H31:H33" si="22">1+4.3/100</f>
        <v>1.0429999999999999</v>
      </c>
      <c r="I31" s="75">
        <v>11280</v>
      </c>
      <c r="J31" s="76">
        <f t="shared" ref="J31:J33" si="23">(I31-G31*H31)/G31+1</f>
        <v>2.7050000000000001</v>
      </c>
      <c r="K31" s="74">
        <v>1.26</v>
      </c>
      <c r="L31" s="74">
        <v>1.302</v>
      </c>
      <c r="M31" s="74">
        <v>1.085</v>
      </c>
      <c r="N31" s="11">
        <v>12</v>
      </c>
      <c r="O31" s="77">
        <f t="shared" ref="O31:O33" si="24">G31*H31*J31*K31*L31*M31*N31</f>
        <v>247376</v>
      </c>
      <c r="P31" s="77">
        <f t="shared" ref="P31:P33" si="25">O31/B31</f>
        <v>1002</v>
      </c>
      <c r="Q31" s="408">
        <f t="shared" ref="Q31:Q33" si="26">F31*P31</f>
        <v>0</v>
      </c>
    </row>
    <row r="32" spans="1:17">
      <c r="A32" s="12" t="s">
        <v>747</v>
      </c>
      <c r="B32" s="11">
        <v>247</v>
      </c>
      <c r="C32" s="72">
        <v>9</v>
      </c>
      <c r="D32" s="11">
        <v>30</v>
      </c>
      <c r="E32" s="11">
        <v>25</v>
      </c>
      <c r="F32" s="73">
        <f>IF(E32=0,0, B32*C32/D32/E32)</f>
        <v>2.96</v>
      </c>
      <c r="G32" s="329">
        <v>4105</v>
      </c>
      <c r="H32" s="332">
        <f t="shared" si="22"/>
        <v>1.0429999999999999</v>
      </c>
      <c r="I32" s="75">
        <v>11280</v>
      </c>
      <c r="J32" s="76">
        <f t="shared" si="23"/>
        <v>2.7050000000000001</v>
      </c>
      <c r="K32" s="74">
        <v>1.26</v>
      </c>
      <c r="L32" s="74">
        <v>1.302</v>
      </c>
      <c r="M32" s="74">
        <v>1.085</v>
      </c>
      <c r="N32" s="11">
        <v>12</v>
      </c>
      <c r="O32" s="77">
        <f t="shared" si="24"/>
        <v>247376</v>
      </c>
      <c r="P32" s="77">
        <f t="shared" si="25"/>
        <v>1002</v>
      </c>
      <c r="Q32" s="408">
        <f t="shared" si="26"/>
        <v>2965.92</v>
      </c>
    </row>
    <row r="33" spans="1:17">
      <c r="A33" s="302" t="s">
        <v>727</v>
      </c>
      <c r="B33" s="11">
        <v>247</v>
      </c>
      <c r="C33" s="72">
        <v>9</v>
      </c>
      <c r="D33" s="11">
        <v>30</v>
      </c>
      <c r="E33" s="11">
        <v>25</v>
      </c>
      <c r="F33" s="73">
        <f>IF(E33=0,0, B33*C33/D33/E33)</f>
        <v>2.96</v>
      </c>
      <c r="G33" s="329">
        <v>4105</v>
      </c>
      <c r="H33" s="332">
        <f t="shared" si="22"/>
        <v>1.0429999999999999</v>
      </c>
      <c r="I33" s="75">
        <v>11280</v>
      </c>
      <c r="J33" s="76">
        <f t="shared" si="23"/>
        <v>2.7050000000000001</v>
      </c>
      <c r="K33" s="74">
        <v>1.26</v>
      </c>
      <c r="L33" s="74">
        <v>1.302</v>
      </c>
      <c r="M33" s="74">
        <v>1.085</v>
      </c>
      <c r="N33" s="11">
        <v>12</v>
      </c>
      <c r="O33" s="77">
        <f t="shared" si="24"/>
        <v>247376</v>
      </c>
      <c r="P33" s="77">
        <f t="shared" si="25"/>
        <v>1002</v>
      </c>
      <c r="Q33" s="408">
        <f t="shared" si="26"/>
        <v>2965.92</v>
      </c>
    </row>
    <row r="34" spans="1:17">
      <c r="A34" s="93" t="s">
        <v>730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413"/>
    </row>
    <row r="37" spans="1:17">
      <c r="A37" s="1" t="s">
        <v>319</v>
      </c>
      <c r="K37" s="1" t="s">
        <v>404</v>
      </c>
    </row>
    <row r="38" spans="1:17">
      <c r="A38" s="1"/>
    </row>
    <row r="39" spans="1:17">
      <c r="A39" s="1" t="s">
        <v>405</v>
      </c>
    </row>
  </sheetData>
  <mergeCells count="19">
    <mergeCell ref="A4:A6"/>
    <mergeCell ref="B4:Q4"/>
    <mergeCell ref="B5:B6"/>
    <mergeCell ref="C5:C6"/>
    <mergeCell ref="D5:D6"/>
    <mergeCell ref="E5:E6"/>
    <mergeCell ref="F5:F6"/>
    <mergeCell ref="G5:G6"/>
    <mergeCell ref="H5:H6"/>
    <mergeCell ref="I5:I6"/>
    <mergeCell ref="P5:P6"/>
    <mergeCell ref="Q5:Q6"/>
    <mergeCell ref="R5:R6"/>
    <mergeCell ref="J5:J6"/>
    <mergeCell ref="K5:K6"/>
    <mergeCell ref="L5:L6"/>
    <mergeCell ref="M5:M6"/>
    <mergeCell ref="N5:N6"/>
    <mergeCell ref="O5:O6"/>
  </mergeCells>
  <pageMargins left="0" right="0" top="0" bottom="0" header="0.31496062992125984" footer="0.31496062992125984"/>
  <pageSetup paperSize="9" scale="50" fitToWidth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95F995"/>
    <pageSetUpPr fitToPage="1"/>
  </sheetPr>
  <dimension ref="A1:LL187"/>
  <sheetViews>
    <sheetView zoomScale="80" zoomScaleNormal="80" zoomScaleSheetLayoutView="80" workbookViewId="0">
      <pane xSplit="2" ySplit="9" topLeftCell="KJ172" activePane="bottomRight" state="frozen"/>
      <selection pane="topRight" activeCell="C1" sqref="C1"/>
      <selection pane="bottomLeft" activeCell="A10" sqref="A10"/>
      <selection pane="bottomRight" activeCell="B196" sqref="B196"/>
    </sheetView>
  </sheetViews>
  <sheetFormatPr defaultRowHeight="15"/>
  <cols>
    <col min="1" max="1" width="5.57031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10.5703125" style="1" customWidth="1"/>
    <col min="9" max="9" width="10.710937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9.140625" style="136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136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136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9.710937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136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136" customWidth="1"/>
    <col min="55" max="55" width="7.7109375" style="1" customWidth="1"/>
    <col min="56" max="56" width="8.140625" style="1" customWidth="1"/>
    <col min="57" max="57" width="7.7109375" style="1" customWidth="1"/>
    <col min="58" max="58" width="9.28515625" style="1" customWidth="1"/>
    <col min="59" max="59" width="11.5703125" style="1" customWidth="1"/>
    <col min="60" max="60" width="8" style="1" customWidth="1"/>
    <col min="61" max="61" width="11.5703125" style="1" customWidth="1"/>
    <col min="62" max="62" width="12" style="1" customWidth="1"/>
    <col min="63" max="63" width="11" style="1" customWidth="1"/>
    <col min="64" max="64" width="8.28515625" style="136" customWidth="1"/>
    <col min="65" max="65" width="7.7109375" style="1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136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136" customWidth="1"/>
    <col min="85" max="85" width="7.7109375" style="1" customWidth="1"/>
    <col min="86" max="86" width="8.140625" style="1" customWidth="1"/>
    <col min="87" max="87" width="7.7109375" style="1" customWidth="1"/>
    <col min="88" max="88" width="9.28515625" style="1" customWidth="1"/>
    <col min="89" max="89" width="11.5703125" style="1" customWidth="1"/>
    <col min="90" max="90" width="8" style="1" customWidth="1"/>
    <col min="91" max="91" width="11.5703125" style="1" customWidth="1"/>
    <col min="92" max="92" width="12" style="1" customWidth="1"/>
    <col min="93" max="93" width="11" style="1" customWidth="1"/>
    <col min="94" max="94" width="8.28515625" style="136" customWidth="1"/>
    <col min="95" max="95" width="7.7109375" style="1" customWidth="1"/>
    <col min="96" max="96" width="8.140625" style="1" customWidth="1"/>
    <col min="97" max="97" width="7.7109375" style="1" customWidth="1"/>
    <col min="98" max="98" width="9.28515625" style="1" customWidth="1"/>
    <col min="99" max="99" width="11.5703125" style="1" customWidth="1"/>
    <col min="100" max="100" width="8" style="1" customWidth="1"/>
    <col min="101" max="101" width="11.5703125" style="1" customWidth="1"/>
    <col min="102" max="102" width="12" style="1" customWidth="1"/>
    <col min="103" max="103" width="11" style="1" customWidth="1"/>
    <col min="104" max="104" width="8.28515625" style="136" customWidth="1"/>
    <col min="105" max="105" width="7.7109375" style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136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136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136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136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136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136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136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136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136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136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136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136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136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136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136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136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136" customWidth="1"/>
    <col min="275" max="275" width="7.7109375" style="1" customWidth="1"/>
    <col min="276" max="276" width="8.140625" style="1" customWidth="1"/>
    <col min="277" max="277" width="7.7109375" style="1" customWidth="1"/>
    <col min="278" max="278" width="9.28515625" style="1" customWidth="1"/>
    <col min="279" max="279" width="11.5703125" style="1" customWidth="1"/>
    <col min="280" max="280" width="8" style="1" customWidth="1"/>
    <col min="281" max="281" width="11.5703125" style="1" customWidth="1"/>
    <col min="282" max="282" width="12" style="1" customWidth="1"/>
    <col min="283" max="283" width="11" style="1" customWidth="1"/>
    <col min="284" max="284" width="8.28515625" style="136" customWidth="1"/>
    <col min="285" max="285" width="7.7109375" style="1" customWidth="1"/>
    <col min="286" max="286" width="8.140625" style="1" customWidth="1"/>
    <col min="287" max="287" width="7.7109375" style="1" customWidth="1"/>
    <col min="288" max="288" width="9.28515625" style="1" customWidth="1"/>
    <col min="289" max="289" width="11.5703125" style="1" customWidth="1"/>
    <col min="290" max="290" width="8" style="1" customWidth="1"/>
    <col min="291" max="291" width="11.5703125" style="1" customWidth="1"/>
    <col min="292" max="292" width="12" style="1" customWidth="1"/>
    <col min="293" max="293" width="11" style="1" customWidth="1"/>
    <col min="294" max="294" width="8.28515625" style="136" customWidth="1"/>
    <col min="295" max="295" width="7.7109375" style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136" customWidth="1"/>
    <col min="305" max="305" width="7.7109375" style="1" customWidth="1"/>
    <col min="306" max="306" width="8.140625" style="1" hidden="1" customWidth="1"/>
    <col min="307" max="307" width="7.7109375" style="1" hidden="1" customWidth="1"/>
    <col min="308" max="308" width="9.28515625" style="1" hidden="1" customWidth="1"/>
    <col min="309" max="309" width="11.5703125" style="1" hidden="1" customWidth="1"/>
    <col min="310" max="310" width="8" style="1" hidden="1" customWidth="1"/>
    <col min="311" max="311" width="11.5703125" style="1" hidden="1" customWidth="1"/>
    <col min="312" max="312" width="12" style="1" hidden="1" customWidth="1"/>
    <col min="313" max="313" width="11" style="1" hidden="1" customWidth="1"/>
    <col min="314" max="314" width="8.28515625" style="136" hidden="1" customWidth="1"/>
    <col min="315" max="315" width="7.7109375" style="1" hidden="1" customWidth="1"/>
    <col min="316" max="316" width="7.85546875" style="1" customWidth="1"/>
    <col min="317" max="317" width="7.7109375" style="1" customWidth="1"/>
    <col min="318" max="318" width="10.57031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136" customWidth="1"/>
    <col min="325" max="473" width="9.140625" style="1"/>
    <col min="474" max="474" width="6.28515625" style="1" customWidth="1"/>
    <col min="475" max="475" width="71.85546875" style="1" customWidth="1"/>
    <col min="476" max="476" width="7.5703125" style="1" customWidth="1"/>
    <col min="477" max="477" width="7" style="1" customWidth="1"/>
    <col min="478" max="478" width="7.7109375" style="1" customWidth="1"/>
    <col min="479" max="479" width="9.28515625" style="1" customWidth="1"/>
    <col min="480" max="480" width="9.7109375" style="1" customWidth="1"/>
    <col min="481" max="481" width="8" style="1" customWidth="1"/>
    <col min="482" max="482" width="11.5703125" style="1" customWidth="1"/>
    <col min="483" max="483" width="12" style="1" customWidth="1"/>
    <col min="484" max="484" width="11" style="1" customWidth="1"/>
    <col min="485" max="485" width="8.28515625" style="1" customWidth="1"/>
    <col min="486" max="486" width="7.7109375" style="1" customWidth="1"/>
    <col min="487" max="487" width="7" style="1" customWidth="1"/>
    <col min="488" max="488" width="7.7109375" style="1" customWidth="1"/>
    <col min="489" max="489" width="9.28515625" style="1" customWidth="1"/>
    <col min="490" max="490" width="9.7109375" style="1" customWidth="1"/>
    <col min="491" max="491" width="8" style="1" customWidth="1"/>
    <col min="492" max="492" width="11.5703125" style="1" customWidth="1"/>
    <col min="493" max="493" width="12" style="1" customWidth="1"/>
    <col min="494" max="494" width="11" style="1" customWidth="1"/>
    <col min="495" max="495" width="8.28515625" style="1" customWidth="1"/>
    <col min="496" max="496" width="7.7109375" style="1" customWidth="1"/>
    <col min="497" max="497" width="7" style="1" customWidth="1"/>
    <col min="498" max="498" width="7.7109375" style="1" customWidth="1"/>
    <col min="499" max="499" width="9.28515625" style="1" customWidth="1"/>
    <col min="500" max="500" width="9.7109375" style="1" customWidth="1"/>
    <col min="501" max="501" width="8" style="1" customWidth="1"/>
    <col min="502" max="502" width="11.5703125" style="1" customWidth="1"/>
    <col min="503" max="503" width="12" style="1" customWidth="1"/>
    <col min="504" max="504" width="11" style="1" customWidth="1"/>
    <col min="505" max="505" width="8.28515625" style="1" customWidth="1"/>
    <col min="506" max="506" width="7.7109375" style="1" customWidth="1"/>
    <col min="507" max="507" width="7" style="1" customWidth="1"/>
    <col min="508" max="508" width="7.7109375" style="1" customWidth="1"/>
    <col min="509" max="509" width="9.28515625" style="1" customWidth="1"/>
    <col min="510" max="510" width="9.7109375" style="1" customWidth="1"/>
    <col min="511" max="511" width="8" style="1" customWidth="1"/>
    <col min="512" max="512" width="11.5703125" style="1" customWidth="1"/>
    <col min="513" max="513" width="12" style="1" customWidth="1"/>
    <col min="514" max="514" width="11" style="1" customWidth="1"/>
    <col min="515" max="515" width="8.28515625" style="1" customWidth="1"/>
    <col min="516" max="516" width="7.7109375" style="1" customWidth="1"/>
    <col min="517" max="517" width="7" style="1" customWidth="1"/>
    <col min="518" max="518" width="7.7109375" style="1" customWidth="1"/>
    <col min="519" max="519" width="9.28515625" style="1" customWidth="1"/>
    <col min="520" max="520" width="9.7109375" style="1" customWidth="1"/>
    <col min="521" max="521" width="8" style="1" customWidth="1"/>
    <col min="522" max="522" width="11.5703125" style="1" customWidth="1"/>
    <col min="523" max="523" width="12" style="1" customWidth="1"/>
    <col min="524" max="524" width="11" style="1" customWidth="1"/>
    <col min="525" max="525" width="8.28515625" style="1" customWidth="1"/>
    <col min="526" max="526" width="7.7109375" style="1" customWidth="1"/>
    <col min="527" max="527" width="7.85546875" style="1" customWidth="1"/>
    <col min="528" max="528" width="7.7109375" style="1" customWidth="1"/>
    <col min="529" max="529" width="9.28515625" style="1" customWidth="1"/>
    <col min="530" max="530" width="9.7109375" style="1" customWidth="1"/>
    <col min="531" max="531" width="8" style="1" customWidth="1"/>
    <col min="532" max="532" width="11.5703125" style="1" customWidth="1"/>
    <col min="533" max="533" width="12" style="1" customWidth="1"/>
    <col min="534" max="534" width="11" style="1" customWidth="1"/>
    <col min="535" max="535" width="8.28515625" style="1" customWidth="1"/>
    <col min="536" max="729" width="9.140625" style="1"/>
    <col min="730" max="730" width="6.28515625" style="1" customWidth="1"/>
    <col min="731" max="731" width="71.85546875" style="1" customWidth="1"/>
    <col min="732" max="732" width="7.5703125" style="1" customWidth="1"/>
    <col min="733" max="733" width="7" style="1" customWidth="1"/>
    <col min="734" max="734" width="7.7109375" style="1" customWidth="1"/>
    <col min="735" max="735" width="9.28515625" style="1" customWidth="1"/>
    <col min="736" max="736" width="9.7109375" style="1" customWidth="1"/>
    <col min="737" max="737" width="8" style="1" customWidth="1"/>
    <col min="738" max="738" width="11.5703125" style="1" customWidth="1"/>
    <col min="739" max="739" width="12" style="1" customWidth="1"/>
    <col min="740" max="740" width="11" style="1" customWidth="1"/>
    <col min="741" max="741" width="8.28515625" style="1" customWidth="1"/>
    <col min="742" max="742" width="7.7109375" style="1" customWidth="1"/>
    <col min="743" max="743" width="7" style="1" customWidth="1"/>
    <col min="744" max="744" width="7.7109375" style="1" customWidth="1"/>
    <col min="745" max="745" width="9.28515625" style="1" customWidth="1"/>
    <col min="746" max="746" width="9.7109375" style="1" customWidth="1"/>
    <col min="747" max="747" width="8" style="1" customWidth="1"/>
    <col min="748" max="748" width="11.5703125" style="1" customWidth="1"/>
    <col min="749" max="749" width="12" style="1" customWidth="1"/>
    <col min="750" max="750" width="11" style="1" customWidth="1"/>
    <col min="751" max="751" width="8.28515625" style="1" customWidth="1"/>
    <col min="752" max="752" width="7.7109375" style="1" customWidth="1"/>
    <col min="753" max="753" width="7" style="1" customWidth="1"/>
    <col min="754" max="754" width="7.7109375" style="1" customWidth="1"/>
    <col min="755" max="755" width="9.28515625" style="1" customWidth="1"/>
    <col min="756" max="756" width="9.7109375" style="1" customWidth="1"/>
    <col min="757" max="757" width="8" style="1" customWidth="1"/>
    <col min="758" max="758" width="11.5703125" style="1" customWidth="1"/>
    <col min="759" max="759" width="12" style="1" customWidth="1"/>
    <col min="760" max="760" width="11" style="1" customWidth="1"/>
    <col min="761" max="761" width="8.28515625" style="1" customWidth="1"/>
    <col min="762" max="762" width="7.7109375" style="1" customWidth="1"/>
    <col min="763" max="763" width="7" style="1" customWidth="1"/>
    <col min="764" max="764" width="7.7109375" style="1" customWidth="1"/>
    <col min="765" max="765" width="9.28515625" style="1" customWidth="1"/>
    <col min="766" max="766" width="9.7109375" style="1" customWidth="1"/>
    <col min="767" max="767" width="8" style="1" customWidth="1"/>
    <col min="768" max="768" width="11.5703125" style="1" customWidth="1"/>
    <col min="769" max="769" width="12" style="1" customWidth="1"/>
    <col min="770" max="770" width="11" style="1" customWidth="1"/>
    <col min="771" max="771" width="8.28515625" style="1" customWidth="1"/>
    <col min="772" max="772" width="7.7109375" style="1" customWidth="1"/>
    <col min="773" max="773" width="7" style="1" customWidth="1"/>
    <col min="774" max="774" width="7.7109375" style="1" customWidth="1"/>
    <col min="775" max="775" width="9.28515625" style="1" customWidth="1"/>
    <col min="776" max="776" width="9.7109375" style="1" customWidth="1"/>
    <col min="777" max="777" width="8" style="1" customWidth="1"/>
    <col min="778" max="778" width="11.5703125" style="1" customWidth="1"/>
    <col min="779" max="779" width="12" style="1" customWidth="1"/>
    <col min="780" max="780" width="11" style="1" customWidth="1"/>
    <col min="781" max="781" width="8.28515625" style="1" customWidth="1"/>
    <col min="782" max="782" width="7.7109375" style="1" customWidth="1"/>
    <col min="783" max="783" width="7.85546875" style="1" customWidth="1"/>
    <col min="784" max="784" width="7.7109375" style="1" customWidth="1"/>
    <col min="785" max="785" width="9.28515625" style="1" customWidth="1"/>
    <col min="786" max="786" width="9.7109375" style="1" customWidth="1"/>
    <col min="787" max="787" width="8" style="1" customWidth="1"/>
    <col min="788" max="788" width="11.5703125" style="1" customWidth="1"/>
    <col min="789" max="789" width="12" style="1" customWidth="1"/>
    <col min="790" max="790" width="11" style="1" customWidth="1"/>
    <col min="791" max="791" width="8.28515625" style="1" customWidth="1"/>
    <col min="792" max="985" width="9.140625" style="1"/>
    <col min="986" max="986" width="6.28515625" style="1" customWidth="1"/>
    <col min="987" max="987" width="71.85546875" style="1" customWidth="1"/>
    <col min="988" max="988" width="7.5703125" style="1" customWidth="1"/>
    <col min="989" max="989" width="7" style="1" customWidth="1"/>
    <col min="990" max="990" width="7.7109375" style="1" customWidth="1"/>
    <col min="991" max="991" width="9.28515625" style="1" customWidth="1"/>
    <col min="992" max="992" width="9.7109375" style="1" customWidth="1"/>
    <col min="993" max="993" width="8" style="1" customWidth="1"/>
    <col min="994" max="994" width="11.5703125" style="1" customWidth="1"/>
    <col min="995" max="995" width="12" style="1" customWidth="1"/>
    <col min="996" max="996" width="11" style="1" customWidth="1"/>
    <col min="997" max="997" width="8.28515625" style="1" customWidth="1"/>
    <col min="998" max="998" width="7.7109375" style="1" customWidth="1"/>
    <col min="999" max="999" width="7" style="1" customWidth="1"/>
    <col min="1000" max="1000" width="7.7109375" style="1" customWidth="1"/>
    <col min="1001" max="1001" width="9.28515625" style="1" customWidth="1"/>
    <col min="1002" max="1002" width="9.7109375" style="1" customWidth="1"/>
    <col min="1003" max="1003" width="8" style="1" customWidth="1"/>
    <col min="1004" max="1004" width="11.5703125" style="1" customWidth="1"/>
    <col min="1005" max="1005" width="12" style="1" customWidth="1"/>
    <col min="1006" max="1006" width="11" style="1" customWidth="1"/>
    <col min="1007" max="1007" width="8.28515625" style="1" customWidth="1"/>
    <col min="1008" max="1008" width="7.7109375" style="1" customWidth="1"/>
    <col min="1009" max="1009" width="7" style="1" customWidth="1"/>
    <col min="1010" max="1010" width="7.7109375" style="1" customWidth="1"/>
    <col min="1011" max="1011" width="9.28515625" style="1" customWidth="1"/>
    <col min="1012" max="1012" width="9.7109375" style="1" customWidth="1"/>
    <col min="1013" max="1013" width="8" style="1" customWidth="1"/>
    <col min="1014" max="1014" width="11.5703125" style="1" customWidth="1"/>
    <col min="1015" max="1015" width="12" style="1" customWidth="1"/>
    <col min="1016" max="1016" width="11" style="1" customWidth="1"/>
    <col min="1017" max="1017" width="8.28515625" style="1" customWidth="1"/>
    <col min="1018" max="1018" width="7.7109375" style="1" customWidth="1"/>
    <col min="1019" max="1019" width="7" style="1" customWidth="1"/>
    <col min="1020" max="1020" width="7.7109375" style="1" customWidth="1"/>
    <col min="1021" max="1021" width="9.28515625" style="1" customWidth="1"/>
    <col min="1022" max="1022" width="9.7109375" style="1" customWidth="1"/>
    <col min="1023" max="1023" width="8" style="1" customWidth="1"/>
    <col min="1024" max="1024" width="11.5703125" style="1" customWidth="1"/>
    <col min="1025" max="1025" width="12" style="1" customWidth="1"/>
    <col min="1026" max="1026" width="11" style="1" customWidth="1"/>
    <col min="1027" max="1027" width="8.28515625" style="1" customWidth="1"/>
    <col min="1028" max="1028" width="7.7109375" style="1" customWidth="1"/>
    <col min="1029" max="1029" width="7" style="1" customWidth="1"/>
    <col min="1030" max="1030" width="7.7109375" style="1" customWidth="1"/>
    <col min="1031" max="1031" width="9.28515625" style="1" customWidth="1"/>
    <col min="1032" max="1032" width="9.7109375" style="1" customWidth="1"/>
    <col min="1033" max="1033" width="8" style="1" customWidth="1"/>
    <col min="1034" max="1034" width="11.5703125" style="1" customWidth="1"/>
    <col min="1035" max="1035" width="12" style="1" customWidth="1"/>
    <col min="1036" max="1036" width="11" style="1" customWidth="1"/>
    <col min="1037" max="1037" width="8.28515625" style="1" customWidth="1"/>
    <col min="1038" max="1038" width="7.7109375" style="1" customWidth="1"/>
    <col min="1039" max="1039" width="7.85546875" style="1" customWidth="1"/>
    <col min="1040" max="1040" width="7.7109375" style="1" customWidth="1"/>
    <col min="1041" max="1041" width="9.28515625" style="1" customWidth="1"/>
    <col min="1042" max="1042" width="9.7109375" style="1" customWidth="1"/>
    <col min="1043" max="1043" width="8" style="1" customWidth="1"/>
    <col min="1044" max="1044" width="11.5703125" style="1" customWidth="1"/>
    <col min="1045" max="1045" width="12" style="1" customWidth="1"/>
    <col min="1046" max="1046" width="11" style="1" customWidth="1"/>
    <col min="1047" max="1047" width="8.28515625" style="1" customWidth="1"/>
    <col min="1048" max="1241" width="9.140625" style="1"/>
    <col min="1242" max="1242" width="6.28515625" style="1" customWidth="1"/>
    <col min="1243" max="1243" width="71.85546875" style="1" customWidth="1"/>
    <col min="1244" max="1244" width="7.5703125" style="1" customWidth="1"/>
    <col min="1245" max="1245" width="7" style="1" customWidth="1"/>
    <col min="1246" max="1246" width="7.7109375" style="1" customWidth="1"/>
    <col min="1247" max="1247" width="9.28515625" style="1" customWidth="1"/>
    <col min="1248" max="1248" width="9.7109375" style="1" customWidth="1"/>
    <col min="1249" max="1249" width="8" style="1" customWidth="1"/>
    <col min="1250" max="1250" width="11.5703125" style="1" customWidth="1"/>
    <col min="1251" max="1251" width="12" style="1" customWidth="1"/>
    <col min="1252" max="1252" width="11" style="1" customWidth="1"/>
    <col min="1253" max="1253" width="8.28515625" style="1" customWidth="1"/>
    <col min="1254" max="1254" width="7.7109375" style="1" customWidth="1"/>
    <col min="1255" max="1255" width="7" style="1" customWidth="1"/>
    <col min="1256" max="1256" width="7.7109375" style="1" customWidth="1"/>
    <col min="1257" max="1257" width="9.28515625" style="1" customWidth="1"/>
    <col min="1258" max="1258" width="9.7109375" style="1" customWidth="1"/>
    <col min="1259" max="1259" width="8" style="1" customWidth="1"/>
    <col min="1260" max="1260" width="11.5703125" style="1" customWidth="1"/>
    <col min="1261" max="1261" width="12" style="1" customWidth="1"/>
    <col min="1262" max="1262" width="11" style="1" customWidth="1"/>
    <col min="1263" max="1263" width="8.28515625" style="1" customWidth="1"/>
    <col min="1264" max="1264" width="7.7109375" style="1" customWidth="1"/>
    <col min="1265" max="1265" width="7" style="1" customWidth="1"/>
    <col min="1266" max="1266" width="7.7109375" style="1" customWidth="1"/>
    <col min="1267" max="1267" width="9.28515625" style="1" customWidth="1"/>
    <col min="1268" max="1268" width="9.7109375" style="1" customWidth="1"/>
    <col min="1269" max="1269" width="8" style="1" customWidth="1"/>
    <col min="1270" max="1270" width="11.5703125" style="1" customWidth="1"/>
    <col min="1271" max="1271" width="12" style="1" customWidth="1"/>
    <col min="1272" max="1272" width="11" style="1" customWidth="1"/>
    <col min="1273" max="1273" width="8.28515625" style="1" customWidth="1"/>
    <col min="1274" max="1274" width="7.7109375" style="1" customWidth="1"/>
    <col min="1275" max="1275" width="7" style="1" customWidth="1"/>
    <col min="1276" max="1276" width="7.7109375" style="1" customWidth="1"/>
    <col min="1277" max="1277" width="9.28515625" style="1" customWidth="1"/>
    <col min="1278" max="1278" width="9.7109375" style="1" customWidth="1"/>
    <col min="1279" max="1279" width="8" style="1" customWidth="1"/>
    <col min="1280" max="1280" width="11.5703125" style="1" customWidth="1"/>
    <col min="1281" max="1281" width="12" style="1" customWidth="1"/>
    <col min="1282" max="1282" width="11" style="1" customWidth="1"/>
    <col min="1283" max="1283" width="8.28515625" style="1" customWidth="1"/>
    <col min="1284" max="1284" width="7.7109375" style="1" customWidth="1"/>
    <col min="1285" max="1285" width="7" style="1" customWidth="1"/>
    <col min="1286" max="1286" width="7.7109375" style="1" customWidth="1"/>
    <col min="1287" max="1287" width="9.28515625" style="1" customWidth="1"/>
    <col min="1288" max="1288" width="9.7109375" style="1" customWidth="1"/>
    <col min="1289" max="1289" width="8" style="1" customWidth="1"/>
    <col min="1290" max="1290" width="11.5703125" style="1" customWidth="1"/>
    <col min="1291" max="1291" width="12" style="1" customWidth="1"/>
    <col min="1292" max="1292" width="11" style="1" customWidth="1"/>
    <col min="1293" max="1293" width="8.28515625" style="1" customWidth="1"/>
    <col min="1294" max="1294" width="7.7109375" style="1" customWidth="1"/>
    <col min="1295" max="1295" width="7.85546875" style="1" customWidth="1"/>
    <col min="1296" max="1296" width="7.7109375" style="1" customWidth="1"/>
    <col min="1297" max="1297" width="9.28515625" style="1" customWidth="1"/>
    <col min="1298" max="1298" width="9.7109375" style="1" customWidth="1"/>
    <col min="1299" max="1299" width="8" style="1" customWidth="1"/>
    <col min="1300" max="1300" width="11.5703125" style="1" customWidth="1"/>
    <col min="1301" max="1301" width="12" style="1" customWidth="1"/>
    <col min="1302" max="1302" width="11" style="1" customWidth="1"/>
    <col min="1303" max="1303" width="8.28515625" style="1" customWidth="1"/>
    <col min="1304" max="1497" width="9.140625" style="1"/>
    <col min="1498" max="1498" width="6.28515625" style="1" customWidth="1"/>
    <col min="1499" max="1499" width="71.85546875" style="1" customWidth="1"/>
    <col min="1500" max="1500" width="7.5703125" style="1" customWidth="1"/>
    <col min="1501" max="1501" width="7" style="1" customWidth="1"/>
    <col min="1502" max="1502" width="7.7109375" style="1" customWidth="1"/>
    <col min="1503" max="1503" width="9.28515625" style="1" customWidth="1"/>
    <col min="1504" max="1504" width="9.7109375" style="1" customWidth="1"/>
    <col min="1505" max="1505" width="8" style="1" customWidth="1"/>
    <col min="1506" max="1506" width="11.5703125" style="1" customWidth="1"/>
    <col min="1507" max="1507" width="12" style="1" customWidth="1"/>
    <col min="1508" max="1508" width="11" style="1" customWidth="1"/>
    <col min="1509" max="1509" width="8.28515625" style="1" customWidth="1"/>
    <col min="1510" max="1510" width="7.7109375" style="1" customWidth="1"/>
    <col min="1511" max="1511" width="7" style="1" customWidth="1"/>
    <col min="1512" max="1512" width="7.7109375" style="1" customWidth="1"/>
    <col min="1513" max="1513" width="9.28515625" style="1" customWidth="1"/>
    <col min="1514" max="1514" width="9.7109375" style="1" customWidth="1"/>
    <col min="1515" max="1515" width="8" style="1" customWidth="1"/>
    <col min="1516" max="1516" width="11.5703125" style="1" customWidth="1"/>
    <col min="1517" max="1517" width="12" style="1" customWidth="1"/>
    <col min="1518" max="1518" width="11" style="1" customWidth="1"/>
    <col min="1519" max="1519" width="8.28515625" style="1" customWidth="1"/>
    <col min="1520" max="1520" width="7.7109375" style="1" customWidth="1"/>
    <col min="1521" max="1521" width="7" style="1" customWidth="1"/>
    <col min="1522" max="1522" width="7.7109375" style="1" customWidth="1"/>
    <col min="1523" max="1523" width="9.28515625" style="1" customWidth="1"/>
    <col min="1524" max="1524" width="9.7109375" style="1" customWidth="1"/>
    <col min="1525" max="1525" width="8" style="1" customWidth="1"/>
    <col min="1526" max="1526" width="11.5703125" style="1" customWidth="1"/>
    <col min="1527" max="1527" width="12" style="1" customWidth="1"/>
    <col min="1528" max="1528" width="11" style="1" customWidth="1"/>
    <col min="1529" max="1529" width="8.28515625" style="1" customWidth="1"/>
    <col min="1530" max="1530" width="7.7109375" style="1" customWidth="1"/>
    <col min="1531" max="1531" width="7" style="1" customWidth="1"/>
    <col min="1532" max="1532" width="7.7109375" style="1" customWidth="1"/>
    <col min="1533" max="1533" width="9.28515625" style="1" customWidth="1"/>
    <col min="1534" max="1534" width="9.7109375" style="1" customWidth="1"/>
    <col min="1535" max="1535" width="8" style="1" customWidth="1"/>
    <col min="1536" max="1536" width="11.5703125" style="1" customWidth="1"/>
    <col min="1537" max="1537" width="12" style="1" customWidth="1"/>
    <col min="1538" max="1538" width="11" style="1" customWidth="1"/>
    <col min="1539" max="1539" width="8.28515625" style="1" customWidth="1"/>
    <col min="1540" max="1540" width="7.7109375" style="1" customWidth="1"/>
    <col min="1541" max="1541" width="7" style="1" customWidth="1"/>
    <col min="1542" max="1542" width="7.7109375" style="1" customWidth="1"/>
    <col min="1543" max="1543" width="9.28515625" style="1" customWidth="1"/>
    <col min="1544" max="1544" width="9.7109375" style="1" customWidth="1"/>
    <col min="1545" max="1545" width="8" style="1" customWidth="1"/>
    <col min="1546" max="1546" width="11.5703125" style="1" customWidth="1"/>
    <col min="1547" max="1547" width="12" style="1" customWidth="1"/>
    <col min="1548" max="1548" width="11" style="1" customWidth="1"/>
    <col min="1549" max="1549" width="8.28515625" style="1" customWidth="1"/>
    <col min="1550" max="1550" width="7.7109375" style="1" customWidth="1"/>
    <col min="1551" max="1551" width="7.85546875" style="1" customWidth="1"/>
    <col min="1552" max="1552" width="7.7109375" style="1" customWidth="1"/>
    <col min="1553" max="1553" width="9.28515625" style="1" customWidth="1"/>
    <col min="1554" max="1554" width="9.7109375" style="1" customWidth="1"/>
    <col min="1555" max="1555" width="8" style="1" customWidth="1"/>
    <col min="1556" max="1556" width="11.5703125" style="1" customWidth="1"/>
    <col min="1557" max="1557" width="12" style="1" customWidth="1"/>
    <col min="1558" max="1558" width="11" style="1" customWidth="1"/>
    <col min="1559" max="1559" width="8.28515625" style="1" customWidth="1"/>
    <col min="1560" max="1753" width="9.140625" style="1"/>
    <col min="1754" max="1754" width="6.28515625" style="1" customWidth="1"/>
    <col min="1755" max="1755" width="71.85546875" style="1" customWidth="1"/>
    <col min="1756" max="1756" width="7.5703125" style="1" customWidth="1"/>
    <col min="1757" max="1757" width="7" style="1" customWidth="1"/>
    <col min="1758" max="1758" width="7.7109375" style="1" customWidth="1"/>
    <col min="1759" max="1759" width="9.28515625" style="1" customWidth="1"/>
    <col min="1760" max="1760" width="9.7109375" style="1" customWidth="1"/>
    <col min="1761" max="1761" width="8" style="1" customWidth="1"/>
    <col min="1762" max="1762" width="11.5703125" style="1" customWidth="1"/>
    <col min="1763" max="1763" width="12" style="1" customWidth="1"/>
    <col min="1764" max="1764" width="11" style="1" customWidth="1"/>
    <col min="1765" max="1765" width="8.28515625" style="1" customWidth="1"/>
    <col min="1766" max="1766" width="7.7109375" style="1" customWidth="1"/>
    <col min="1767" max="1767" width="7" style="1" customWidth="1"/>
    <col min="1768" max="1768" width="7.7109375" style="1" customWidth="1"/>
    <col min="1769" max="1769" width="9.28515625" style="1" customWidth="1"/>
    <col min="1770" max="1770" width="9.7109375" style="1" customWidth="1"/>
    <col min="1771" max="1771" width="8" style="1" customWidth="1"/>
    <col min="1772" max="1772" width="11.5703125" style="1" customWidth="1"/>
    <col min="1773" max="1773" width="12" style="1" customWidth="1"/>
    <col min="1774" max="1774" width="11" style="1" customWidth="1"/>
    <col min="1775" max="1775" width="8.28515625" style="1" customWidth="1"/>
    <col min="1776" max="1776" width="7.7109375" style="1" customWidth="1"/>
    <col min="1777" max="1777" width="7" style="1" customWidth="1"/>
    <col min="1778" max="1778" width="7.7109375" style="1" customWidth="1"/>
    <col min="1779" max="1779" width="9.28515625" style="1" customWidth="1"/>
    <col min="1780" max="1780" width="9.7109375" style="1" customWidth="1"/>
    <col min="1781" max="1781" width="8" style="1" customWidth="1"/>
    <col min="1782" max="1782" width="11.5703125" style="1" customWidth="1"/>
    <col min="1783" max="1783" width="12" style="1" customWidth="1"/>
    <col min="1784" max="1784" width="11" style="1" customWidth="1"/>
    <col min="1785" max="1785" width="8.28515625" style="1" customWidth="1"/>
    <col min="1786" max="1786" width="7.7109375" style="1" customWidth="1"/>
    <col min="1787" max="1787" width="7" style="1" customWidth="1"/>
    <col min="1788" max="1788" width="7.7109375" style="1" customWidth="1"/>
    <col min="1789" max="1789" width="9.28515625" style="1" customWidth="1"/>
    <col min="1790" max="1790" width="9.7109375" style="1" customWidth="1"/>
    <col min="1791" max="1791" width="8" style="1" customWidth="1"/>
    <col min="1792" max="1792" width="11.5703125" style="1" customWidth="1"/>
    <col min="1793" max="1793" width="12" style="1" customWidth="1"/>
    <col min="1794" max="1794" width="11" style="1" customWidth="1"/>
    <col min="1795" max="1795" width="8.28515625" style="1" customWidth="1"/>
    <col min="1796" max="1796" width="7.7109375" style="1" customWidth="1"/>
    <col min="1797" max="1797" width="7" style="1" customWidth="1"/>
    <col min="1798" max="1798" width="7.7109375" style="1" customWidth="1"/>
    <col min="1799" max="1799" width="9.28515625" style="1" customWidth="1"/>
    <col min="1800" max="1800" width="9.7109375" style="1" customWidth="1"/>
    <col min="1801" max="1801" width="8" style="1" customWidth="1"/>
    <col min="1802" max="1802" width="11.5703125" style="1" customWidth="1"/>
    <col min="1803" max="1803" width="12" style="1" customWidth="1"/>
    <col min="1804" max="1804" width="11" style="1" customWidth="1"/>
    <col min="1805" max="1805" width="8.28515625" style="1" customWidth="1"/>
    <col min="1806" max="1806" width="7.7109375" style="1" customWidth="1"/>
    <col min="1807" max="1807" width="7.85546875" style="1" customWidth="1"/>
    <col min="1808" max="1808" width="7.7109375" style="1" customWidth="1"/>
    <col min="1809" max="1809" width="9.28515625" style="1" customWidth="1"/>
    <col min="1810" max="1810" width="9.7109375" style="1" customWidth="1"/>
    <col min="1811" max="1811" width="8" style="1" customWidth="1"/>
    <col min="1812" max="1812" width="11.5703125" style="1" customWidth="1"/>
    <col min="1813" max="1813" width="12" style="1" customWidth="1"/>
    <col min="1814" max="1814" width="11" style="1" customWidth="1"/>
    <col min="1815" max="1815" width="8.28515625" style="1" customWidth="1"/>
    <col min="1816" max="2009" width="9.140625" style="1"/>
    <col min="2010" max="2010" width="6.28515625" style="1" customWidth="1"/>
    <col min="2011" max="2011" width="71.85546875" style="1" customWidth="1"/>
    <col min="2012" max="2012" width="7.5703125" style="1" customWidth="1"/>
    <col min="2013" max="2013" width="7" style="1" customWidth="1"/>
    <col min="2014" max="2014" width="7.7109375" style="1" customWidth="1"/>
    <col min="2015" max="2015" width="9.28515625" style="1" customWidth="1"/>
    <col min="2016" max="2016" width="9.7109375" style="1" customWidth="1"/>
    <col min="2017" max="2017" width="8" style="1" customWidth="1"/>
    <col min="2018" max="2018" width="11.5703125" style="1" customWidth="1"/>
    <col min="2019" max="2019" width="12" style="1" customWidth="1"/>
    <col min="2020" max="2020" width="11" style="1" customWidth="1"/>
    <col min="2021" max="2021" width="8.28515625" style="1" customWidth="1"/>
    <col min="2022" max="2022" width="7.7109375" style="1" customWidth="1"/>
    <col min="2023" max="2023" width="7" style="1" customWidth="1"/>
    <col min="2024" max="2024" width="7.7109375" style="1" customWidth="1"/>
    <col min="2025" max="2025" width="9.28515625" style="1" customWidth="1"/>
    <col min="2026" max="2026" width="9.7109375" style="1" customWidth="1"/>
    <col min="2027" max="2027" width="8" style="1" customWidth="1"/>
    <col min="2028" max="2028" width="11.5703125" style="1" customWidth="1"/>
    <col min="2029" max="2029" width="12" style="1" customWidth="1"/>
    <col min="2030" max="2030" width="11" style="1" customWidth="1"/>
    <col min="2031" max="2031" width="8.28515625" style="1" customWidth="1"/>
    <col min="2032" max="2032" width="7.7109375" style="1" customWidth="1"/>
    <col min="2033" max="2033" width="7" style="1" customWidth="1"/>
    <col min="2034" max="2034" width="7.7109375" style="1" customWidth="1"/>
    <col min="2035" max="2035" width="9.28515625" style="1" customWidth="1"/>
    <col min="2036" max="2036" width="9.7109375" style="1" customWidth="1"/>
    <col min="2037" max="2037" width="8" style="1" customWidth="1"/>
    <col min="2038" max="2038" width="11.5703125" style="1" customWidth="1"/>
    <col min="2039" max="2039" width="12" style="1" customWidth="1"/>
    <col min="2040" max="2040" width="11" style="1" customWidth="1"/>
    <col min="2041" max="2041" width="8.28515625" style="1" customWidth="1"/>
    <col min="2042" max="2042" width="7.7109375" style="1" customWidth="1"/>
    <col min="2043" max="2043" width="7" style="1" customWidth="1"/>
    <col min="2044" max="2044" width="7.7109375" style="1" customWidth="1"/>
    <col min="2045" max="2045" width="9.28515625" style="1" customWidth="1"/>
    <col min="2046" max="2046" width="9.7109375" style="1" customWidth="1"/>
    <col min="2047" max="2047" width="8" style="1" customWidth="1"/>
    <col min="2048" max="2048" width="11.5703125" style="1" customWidth="1"/>
    <col min="2049" max="2049" width="12" style="1" customWidth="1"/>
    <col min="2050" max="2050" width="11" style="1" customWidth="1"/>
    <col min="2051" max="2051" width="8.28515625" style="1" customWidth="1"/>
    <col min="2052" max="2052" width="7.7109375" style="1" customWidth="1"/>
    <col min="2053" max="2053" width="7" style="1" customWidth="1"/>
    <col min="2054" max="2054" width="7.7109375" style="1" customWidth="1"/>
    <col min="2055" max="2055" width="9.28515625" style="1" customWidth="1"/>
    <col min="2056" max="2056" width="9.7109375" style="1" customWidth="1"/>
    <col min="2057" max="2057" width="8" style="1" customWidth="1"/>
    <col min="2058" max="2058" width="11.5703125" style="1" customWidth="1"/>
    <col min="2059" max="2059" width="12" style="1" customWidth="1"/>
    <col min="2060" max="2060" width="11" style="1" customWidth="1"/>
    <col min="2061" max="2061" width="8.28515625" style="1" customWidth="1"/>
    <col min="2062" max="2062" width="7.7109375" style="1" customWidth="1"/>
    <col min="2063" max="2063" width="7.85546875" style="1" customWidth="1"/>
    <col min="2064" max="2064" width="7.7109375" style="1" customWidth="1"/>
    <col min="2065" max="2065" width="9.28515625" style="1" customWidth="1"/>
    <col min="2066" max="2066" width="9.7109375" style="1" customWidth="1"/>
    <col min="2067" max="2067" width="8" style="1" customWidth="1"/>
    <col min="2068" max="2068" width="11.5703125" style="1" customWidth="1"/>
    <col min="2069" max="2069" width="12" style="1" customWidth="1"/>
    <col min="2070" max="2070" width="11" style="1" customWidth="1"/>
    <col min="2071" max="2071" width="8.28515625" style="1" customWidth="1"/>
    <col min="2072" max="2265" width="9.140625" style="1"/>
    <col min="2266" max="2266" width="6.28515625" style="1" customWidth="1"/>
    <col min="2267" max="2267" width="71.85546875" style="1" customWidth="1"/>
    <col min="2268" max="2268" width="7.5703125" style="1" customWidth="1"/>
    <col min="2269" max="2269" width="7" style="1" customWidth="1"/>
    <col min="2270" max="2270" width="7.7109375" style="1" customWidth="1"/>
    <col min="2271" max="2271" width="9.28515625" style="1" customWidth="1"/>
    <col min="2272" max="2272" width="9.7109375" style="1" customWidth="1"/>
    <col min="2273" max="2273" width="8" style="1" customWidth="1"/>
    <col min="2274" max="2274" width="11.5703125" style="1" customWidth="1"/>
    <col min="2275" max="2275" width="12" style="1" customWidth="1"/>
    <col min="2276" max="2276" width="11" style="1" customWidth="1"/>
    <col min="2277" max="2277" width="8.28515625" style="1" customWidth="1"/>
    <col min="2278" max="2278" width="7.7109375" style="1" customWidth="1"/>
    <col min="2279" max="2279" width="7" style="1" customWidth="1"/>
    <col min="2280" max="2280" width="7.7109375" style="1" customWidth="1"/>
    <col min="2281" max="2281" width="9.28515625" style="1" customWidth="1"/>
    <col min="2282" max="2282" width="9.7109375" style="1" customWidth="1"/>
    <col min="2283" max="2283" width="8" style="1" customWidth="1"/>
    <col min="2284" max="2284" width="11.5703125" style="1" customWidth="1"/>
    <col min="2285" max="2285" width="12" style="1" customWidth="1"/>
    <col min="2286" max="2286" width="11" style="1" customWidth="1"/>
    <col min="2287" max="2287" width="8.28515625" style="1" customWidth="1"/>
    <col min="2288" max="2288" width="7.7109375" style="1" customWidth="1"/>
    <col min="2289" max="2289" width="7" style="1" customWidth="1"/>
    <col min="2290" max="2290" width="7.7109375" style="1" customWidth="1"/>
    <col min="2291" max="2291" width="9.28515625" style="1" customWidth="1"/>
    <col min="2292" max="2292" width="9.7109375" style="1" customWidth="1"/>
    <col min="2293" max="2293" width="8" style="1" customWidth="1"/>
    <col min="2294" max="2294" width="11.5703125" style="1" customWidth="1"/>
    <col min="2295" max="2295" width="12" style="1" customWidth="1"/>
    <col min="2296" max="2296" width="11" style="1" customWidth="1"/>
    <col min="2297" max="2297" width="8.28515625" style="1" customWidth="1"/>
    <col min="2298" max="2298" width="7.7109375" style="1" customWidth="1"/>
    <col min="2299" max="2299" width="7" style="1" customWidth="1"/>
    <col min="2300" max="2300" width="7.7109375" style="1" customWidth="1"/>
    <col min="2301" max="2301" width="9.28515625" style="1" customWidth="1"/>
    <col min="2302" max="2302" width="9.7109375" style="1" customWidth="1"/>
    <col min="2303" max="2303" width="8" style="1" customWidth="1"/>
    <col min="2304" max="2304" width="11.5703125" style="1" customWidth="1"/>
    <col min="2305" max="2305" width="12" style="1" customWidth="1"/>
    <col min="2306" max="2306" width="11" style="1" customWidth="1"/>
    <col min="2307" max="2307" width="8.28515625" style="1" customWidth="1"/>
    <col min="2308" max="2308" width="7.7109375" style="1" customWidth="1"/>
    <col min="2309" max="2309" width="7" style="1" customWidth="1"/>
    <col min="2310" max="2310" width="7.7109375" style="1" customWidth="1"/>
    <col min="2311" max="2311" width="9.28515625" style="1" customWidth="1"/>
    <col min="2312" max="2312" width="9.7109375" style="1" customWidth="1"/>
    <col min="2313" max="2313" width="8" style="1" customWidth="1"/>
    <col min="2314" max="2314" width="11.5703125" style="1" customWidth="1"/>
    <col min="2315" max="2315" width="12" style="1" customWidth="1"/>
    <col min="2316" max="2316" width="11" style="1" customWidth="1"/>
    <col min="2317" max="2317" width="8.28515625" style="1" customWidth="1"/>
    <col min="2318" max="2318" width="7.7109375" style="1" customWidth="1"/>
    <col min="2319" max="2319" width="7.85546875" style="1" customWidth="1"/>
    <col min="2320" max="2320" width="7.7109375" style="1" customWidth="1"/>
    <col min="2321" max="2321" width="9.28515625" style="1" customWidth="1"/>
    <col min="2322" max="2322" width="9.7109375" style="1" customWidth="1"/>
    <col min="2323" max="2323" width="8" style="1" customWidth="1"/>
    <col min="2324" max="2324" width="11.5703125" style="1" customWidth="1"/>
    <col min="2325" max="2325" width="12" style="1" customWidth="1"/>
    <col min="2326" max="2326" width="11" style="1" customWidth="1"/>
    <col min="2327" max="2327" width="8.28515625" style="1" customWidth="1"/>
    <col min="2328" max="2521" width="9.140625" style="1"/>
    <col min="2522" max="2522" width="6.28515625" style="1" customWidth="1"/>
    <col min="2523" max="2523" width="71.85546875" style="1" customWidth="1"/>
    <col min="2524" max="2524" width="7.5703125" style="1" customWidth="1"/>
    <col min="2525" max="2525" width="7" style="1" customWidth="1"/>
    <col min="2526" max="2526" width="7.7109375" style="1" customWidth="1"/>
    <col min="2527" max="2527" width="9.28515625" style="1" customWidth="1"/>
    <col min="2528" max="2528" width="9.7109375" style="1" customWidth="1"/>
    <col min="2529" max="2529" width="8" style="1" customWidth="1"/>
    <col min="2530" max="2530" width="11.5703125" style="1" customWidth="1"/>
    <col min="2531" max="2531" width="12" style="1" customWidth="1"/>
    <col min="2532" max="2532" width="11" style="1" customWidth="1"/>
    <col min="2533" max="2533" width="8.28515625" style="1" customWidth="1"/>
    <col min="2534" max="2534" width="7.7109375" style="1" customWidth="1"/>
    <col min="2535" max="2535" width="7" style="1" customWidth="1"/>
    <col min="2536" max="2536" width="7.7109375" style="1" customWidth="1"/>
    <col min="2537" max="2537" width="9.28515625" style="1" customWidth="1"/>
    <col min="2538" max="2538" width="9.7109375" style="1" customWidth="1"/>
    <col min="2539" max="2539" width="8" style="1" customWidth="1"/>
    <col min="2540" max="2540" width="11.5703125" style="1" customWidth="1"/>
    <col min="2541" max="2541" width="12" style="1" customWidth="1"/>
    <col min="2542" max="2542" width="11" style="1" customWidth="1"/>
    <col min="2543" max="2543" width="8.28515625" style="1" customWidth="1"/>
    <col min="2544" max="2544" width="7.7109375" style="1" customWidth="1"/>
    <col min="2545" max="2545" width="7" style="1" customWidth="1"/>
    <col min="2546" max="2546" width="7.7109375" style="1" customWidth="1"/>
    <col min="2547" max="2547" width="9.28515625" style="1" customWidth="1"/>
    <col min="2548" max="2548" width="9.7109375" style="1" customWidth="1"/>
    <col min="2549" max="2549" width="8" style="1" customWidth="1"/>
    <col min="2550" max="2550" width="11.5703125" style="1" customWidth="1"/>
    <col min="2551" max="2551" width="12" style="1" customWidth="1"/>
    <col min="2552" max="2552" width="11" style="1" customWidth="1"/>
    <col min="2553" max="2553" width="8.28515625" style="1" customWidth="1"/>
    <col min="2554" max="2554" width="7.7109375" style="1" customWidth="1"/>
    <col min="2555" max="2555" width="7" style="1" customWidth="1"/>
    <col min="2556" max="2556" width="7.7109375" style="1" customWidth="1"/>
    <col min="2557" max="2557" width="9.28515625" style="1" customWidth="1"/>
    <col min="2558" max="2558" width="9.7109375" style="1" customWidth="1"/>
    <col min="2559" max="2559" width="8" style="1" customWidth="1"/>
    <col min="2560" max="2560" width="11.5703125" style="1" customWidth="1"/>
    <col min="2561" max="2561" width="12" style="1" customWidth="1"/>
    <col min="2562" max="2562" width="11" style="1" customWidth="1"/>
    <col min="2563" max="2563" width="8.28515625" style="1" customWidth="1"/>
    <col min="2564" max="2564" width="7.7109375" style="1" customWidth="1"/>
    <col min="2565" max="2565" width="7" style="1" customWidth="1"/>
    <col min="2566" max="2566" width="7.7109375" style="1" customWidth="1"/>
    <col min="2567" max="2567" width="9.28515625" style="1" customWidth="1"/>
    <col min="2568" max="2568" width="9.7109375" style="1" customWidth="1"/>
    <col min="2569" max="2569" width="8" style="1" customWidth="1"/>
    <col min="2570" max="2570" width="11.5703125" style="1" customWidth="1"/>
    <col min="2571" max="2571" width="12" style="1" customWidth="1"/>
    <col min="2572" max="2572" width="11" style="1" customWidth="1"/>
    <col min="2573" max="2573" width="8.28515625" style="1" customWidth="1"/>
    <col min="2574" max="2574" width="7.7109375" style="1" customWidth="1"/>
    <col min="2575" max="2575" width="7.85546875" style="1" customWidth="1"/>
    <col min="2576" max="2576" width="7.7109375" style="1" customWidth="1"/>
    <col min="2577" max="2577" width="9.28515625" style="1" customWidth="1"/>
    <col min="2578" max="2578" width="9.7109375" style="1" customWidth="1"/>
    <col min="2579" max="2579" width="8" style="1" customWidth="1"/>
    <col min="2580" max="2580" width="11.5703125" style="1" customWidth="1"/>
    <col min="2581" max="2581" width="12" style="1" customWidth="1"/>
    <col min="2582" max="2582" width="11" style="1" customWidth="1"/>
    <col min="2583" max="2583" width="8.28515625" style="1" customWidth="1"/>
    <col min="2584" max="2777" width="9.140625" style="1"/>
    <col min="2778" max="2778" width="6.28515625" style="1" customWidth="1"/>
    <col min="2779" max="2779" width="71.85546875" style="1" customWidth="1"/>
    <col min="2780" max="2780" width="7.5703125" style="1" customWidth="1"/>
    <col min="2781" max="2781" width="7" style="1" customWidth="1"/>
    <col min="2782" max="2782" width="7.7109375" style="1" customWidth="1"/>
    <col min="2783" max="2783" width="9.28515625" style="1" customWidth="1"/>
    <col min="2784" max="2784" width="9.7109375" style="1" customWidth="1"/>
    <col min="2785" max="2785" width="8" style="1" customWidth="1"/>
    <col min="2786" max="2786" width="11.5703125" style="1" customWidth="1"/>
    <col min="2787" max="2787" width="12" style="1" customWidth="1"/>
    <col min="2788" max="2788" width="11" style="1" customWidth="1"/>
    <col min="2789" max="2789" width="8.28515625" style="1" customWidth="1"/>
    <col min="2790" max="2790" width="7.7109375" style="1" customWidth="1"/>
    <col min="2791" max="2791" width="7" style="1" customWidth="1"/>
    <col min="2792" max="2792" width="7.7109375" style="1" customWidth="1"/>
    <col min="2793" max="2793" width="9.28515625" style="1" customWidth="1"/>
    <col min="2794" max="2794" width="9.7109375" style="1" customWidth="1"/>
    <col min="2795" max="2795" width="8" style="1" customWidth="1"/>
    <col min="2796" max="2796" width="11.5703125" style="1" customWidth="1"/>
    <col min="2797" max="2797" width="12" style="1" customWidth="1"/>
    <col min="2798" max="2798" width="11" style="1" customWidth="1"/>
    <col min="2799" max="2799" width="8.28515625" style="1" customWidth="1"/>
    <col min="2800" max="2800" width="7.7109375" style="1" customWidth="1"/>
    <col min="2801" max="2801" width="7" style="1" customWidth="1"/>
    <col min="2802" max="2802" width="7.7109375" style="1" customWidth="1"/>
    <col min="2803" max="2803" width="9.28515625" style="1" customWidth="1"/>
    <col min="2804" max="2804" width="9.7109375" style="1" customWidth="1"/>
    <col min="2805" max="2805" width="8" style="1" customWidth="1"/>
    <col min="2806" max="2806" width="11.5703125" style="1" customWidth="1"/>
    <col min="2807" max="2807" width="12" style="1" customWidth="1"/>
    <col min="2808" max="2808" width="11" style="1" customWidth="1"/>
    <col min="2809" max="2809" width="8.28515625" style="1" customWidth="1"/>
    <col min="2810" max="2810" width="7.7109375" style="1" customWidth="1"/>
    <col min="2811" max="2811" width="7" style="1" customWidth="1"/>
    <col min="2812" max="2812" width="7.7109375" style="1" customWidth="1"/>
    <col min="2813" max="2813" width="9.28515625" style="1" customWidth="1"/>
    <col min="2814" max="2814" width="9.7109375" style="1" customWidth="1"/>
    <col min="2815" max="2815" width="8" style="1" customWidth="1"/>
    <col min="2816" max="2816" width="11.5703125" style="1" customWidth="1"/>
    <col min="2817" max="2817" width="12" style="1" customWidth="1"/>
    <col min="2818" max="2818" width="11" style="1" customWidth="1"/>
    <col min="2819" max="2819" width="8.28515625" style="1" customWidth="1"/>
    <col min="2820" max="2820" width="7.7109375" style="1" customWidth="1"/>
    <col min="2821" max="2821" width="7" style="1" customWidth="1"/>
    <col min="2822" max="2822" width="7.7109375" style="1" customWidth="1"/>
    <col min="2823" max="2823" width="9.28515625" style="1" customWidth="1"/>
    <col min="2824" max="2824" width="9.7109375" style="1" customWidth="1"/>
    <col min="2825" max="2825" width="8" style="1" customWidth="1"/>
    <col min="2826" max="2826" width="11.5703125" style="1" customWidth="1"/>
    <col min="2827" max="2827" width="12" style="1" customWidth="1"/>
    <col min="2828" max="2828" width="11" style="1" customWidth="1"/>
    <col min="2829" max="2829" width="8.28515625" style="1" customWidth="1"/>
    <col min="2830" max="2830" width="7.7109375" style="1" customWidth="1"/>
    <col min="2831" max="2831" width="7.85546875" style="1" customWidth="1"/>
    <col min="2832" max="2832" width="7.7109375" style="1" customWidth="1"/>
    <col min="2833" max="2833" width="9.28515625" style="1" customWidth="1"/>
    <col min="2834" max="2834" width="9.7109375" style="1" customWidth="1"/>
    <col min="2835" max="2835" width="8" style="1" customWidth="1"/>
    <col min="2836" max="2836" width="11.5703125" style="1" customWidth="1"/>
    <col min="2837" max="2837" width="12" style="1" customWidth="1"/>
    <col min="2838" max="2838" width="11" style="1" customWidth="1"/>
    <col min="2839" max="2839" width="8.28515625" style="1" customWidth="1"/>
    <col min="2840" max="3033" width="9.140625" style="1"/>
    <col min="3034" max="3034" width="6.28515625" style="1" customWidth="1"/>
    <col min="3035" max="3035" width="71.85546875" style="1" customWidth="1"/>
    <col min="3036" max="3036" width="7.5703125" style="1" customWidth="1"/>
    <col min="3037" max="3037" width="7" style="1" customWidth="1"/>
    <col min="3038" max="3038" width="7.7109375" style="1" customWidth="1"/>
    <col min="3039" max="3039" width="9.28515625" style="1" customWidth="1"/>
    <col min="3040" max="3040" width="9.7109375" style="1" customWidth="1"/>
    <col min="3041" max="3041" width="8" style="1" customWidth="1"/>
    <col min="3042" max="3042" width="11.5703125" style="1" customWidth="1"/>
    <col min="3043" max="3043" width="12" style="1" customWidth="1"/>
    <col min="3044" max="3044" width="11" style="1" customWidth="1"/>
    <col min="3045" max="3045" width="8.28515625" style="1" customWidth="1"/>
    <col min="3046" max="3046" width="7.7109375" style="1" customWidth="1"/>
    <col min="3047" max="3047" width="7" style="1" customWidth="1"/>
    <col min="3048" max="3048" width="7.7109375" style="1" customWidth="1"/>
    <col min="3049" max="3049" width="9.28515625" style="1" customWidth="1"/>
    <col min="3050" max="3050" width="9.7109375" style="1" customWidth="1"/>
    <col min="3051" max="3051" width="8" style="1" customWidth="1"/>
    <col min="3052" max="3052" width="11.5703125" style="1" customWidth="1"/>
    <col min="3053" max="3053" width="12" style="1" customWidth="1"/>
    <col min="3054" max="3054" width="11" style="1" customWidth="1"/>
    <col min="3055" max="3055" width="8.28515625" style="1" customWidth="1"/>
    <col min="3056" max="3056" width="7.7109375" style="1" customWidth="1"/>
    <col min="3057" max="3057" width="7" style="1" customWidth="1"/>
    <col min="3058" max="3058" width="7.7109375" style="1" customWidth="1"/>
    <col min="3059" max="3059" width="9.28515625" style="1" customWidth="1"/>
    <col min="3060" max="3060" width="9.7109375" style="1" customWidth="1"/>
    <col min="3061" max="3061" width="8" style="1" customWidth="1"/>
    <col min="3062" max="3062" width="11.5703125" style="1" customWidth="1"/>
    <col min="3063" max="3063" width="12" style="1" customWidth="1"/>
    <col min="3064" max="3064" width="11" style="1" customWidth="1"/>
    <col min="3065" max="3065" width="8.28515625" style="1" customWidth="1"/>
    <col min="3066" max="3066" width="7.7109375" style="1" customWidth="1"/>
    <col min="3067" max="3067" width="7" style="1" customWidth="1"/>
    <col min="3068" max="3068" width="7.7109375" style="1" customWidth="1"/>
    <col min="3069" max="3069" width="9.28515625" style="1" customWidth="1"/>
    <col min="3070" max="3070" width="9.7109375" style="1" customWidth="1"/>
    <col min="3071" max="3071" width="8" style="1" customWidth="1"/>
    <col min="3072" max="3072" width="11.5703125" style="1" customWidth="1"/>
    <col min="3073" max="3073" width="12" style="1" customWidth="1"/>
    <col min="3074" max="3074" width="11" style="1" customWidth="1"/>
    <col min="3075" max="3075" width="8.28515625" style="1" customWidth="1"/>
    <col min="3076" max="3076" width="7.7109375" style="1" customWidth="1"/>
    <col min="3077" max="3077" width="7" style="1" customWidth="1"/>
    <col min="3078" max="3078" width="7.7109375" style="1" customWidth="1"/>
    <col min="3079" max="3079" width="9.28515625" style="1" customWidth="1"/>
    <col min="3080" max="3080" width="9.7109375" style="1" customWidth="1"/>
    <col min="3081" max="3081" width="8" style="1" customWidth="1"/>
    <col min="3082" max="3082" width="11.5703125" style="1" customWidth="1"/>
    <col min="3083" max="3083" width="12" style="1" customWidth="1"/>
    <col min="3084" max="3084" width="11" style="1" customWidth="1"/>
    <col min="3085" max="3085" width="8.28515625" style="1" customWidth="1"/>
    <col min="3086" max="3086" width="7.7109375" style="1" customWidth="1"/>
    <col min="3087" max="3087" width="7.85546875" style="1" customWidth="1"/>
    <col min="3088" max="3088" width="7.7109375" style="1" customWidth="1"/>
    <col min="3089" max="3089" width="9.28515625" style="1" customWidth="1"/>
    <col min="3090" max="3090" width="9.7109375" style="1" customWidth="1"/>
    <col min="3091" max="3091" width="8" style="1" customWidth="1"/>
    <col min="3092" max="3092" width="11.5703125" style="1" customWidth="1"/>
    <col min="3093" max="3093" width="12" style="1" customWidth="1"/>
    <col min="3094" max="3094" width="11" style="1" customWidth="1"/>
    <col min="3095" max="3095" width="8.28515625" style="1" customWidth="1"/>
    <col min="3096" max="3289" width="9.140625" style="1"/>
    <col min="3290" max="3290" width="6.28515625" style="1" customWidth="1"/>
    <col min="3291" max="3291" width="71.85546875" style="1" customWidth="1"/>
    <col min="3292" max="3292" width="7.5703125" style="1" customWidth="1"/>
    <col min="3293" max="3293" width="7" style="1" customWidth="1"/>
    <col min="3294" max="3294" width="7.7109375" style="1" customWidth="1"/>
    <col min="3295" max="3295" width="9.28515625" style="1" customWidth="1"/>
    <col min="3296" max="3296" width="9.7109375" style="1" customWidth="1"/>
    <col min="3297" max="3297" width="8" style="1" customWidth="1"/>
    <col min="3298" max="3298" width="11.5703125" style="1" customWidth="1"/>
    <col min="3299" max="3299" width="12" style="1" customWidth="1"/>
    <col min="3300" max="3300" width="11" style="1" customWidth="1"/>
    <col min="3301" max="3301" width="8.28515625" style="1" customWidth="1"/>
    <col min="3302" max="3302" width="7.7109375" style="1" customWidth="1"/>
    <col min="3303" max="3303" width="7" style="1" customWidth="1"/>
    <col min="3304" max="3304" width="7.7109375" style="1" customWidth="1"/>
    <col min="3305" max="3305" width="9.28515625" style="1" customWidth="1"/>
    <col min="3306" max="3306" width="9.7109375" style="1" customWidth="1"/>
    <col min="3307" max="3307" width="8" style="1" customWidth="1"/>
    <col min="3308" max="3308" width="11.5703125" style="1" customWidth="1"/>
    <col min="3309" max="3309" width="12" style="1" customWidth="1"/>
    <col min="3310" max="3310" width="11" style="1" customWidth="1"/>
    <col min="3311" max="3311" width="8.28515625" style="1" customWidth="1"/>
    <col min="3312" max="3312" width="7.7109375" style="1" customWidth="1"/>
    <col min="3313" max="3313" width="7" style="1" customWidth="1"/>
    <col min="3314" max="3314" width="7.7109375" style="1" customWidth="1"/>
    <col min="3315" max="3315" width="9.28515625" style="1" customWidth="1"/>
    <col min="3316" max="3316" width="9.7109375" style="1" customWidth="1"/>
    <col min="3317" max="3317" width="8" style="1" customWidth="1"/>
    <col min="3318" max="3318" width="11.5703125" style="1" customWidth="1"/>
    <col min="3319" max="3319" width="12" style="1" customWidth="1"/>
    <col min="3320" max="3320" width="11" style="1" customWidth="1"/>
    <col min="3321" max="3321" width="8.28515625" style="1" customWidth="1"/>
    <col min="3322" max="3322" width="7.7109375" style="1" customWidth="1"/>
    <col min="3323" max="3323" width="7" style="1" customWidth="1"/>
    <col min="3324" max="3324" width="7.7109375" style="1" customWidth="1"/>
    <col min="3325" max="3325" width="9.28515625" style="1" customWidth="1"/>
    <col min="3326" max="3326" width="9.7109375" style="1" customWidth="1"/>
    <col min="3327" max="3327" width="8" style="1" customWidth="1"/>
    <col min="3328" max="3328" width="11.5703125" style="1" customWidth="1"/>
    <col min="3329" max="3329" width="12" style="1" customWidth="1"/>
    <col min="3330" max="3330" width="11" style="1" customWidth="1"/>
    <col min="3331" max="3331" width="8.28515625" style="1" customWidth="1"/>
    <col min="3332" max="3332" width="7.7109375" style="1" customWidth="1"/>
    <col min="3333" max="3333" width="7" style="1" customWidth="1"/>
    <col min="3334" max="3334" width="7.7109375" style="1" customWidth="1"/>
    <col min="3335" max="3335" width="9.28515625" style="1" customWidth="1"/>
    <col min="3336" max="3336" width="9.7109375" style="1" customWidth="1"/>
    <col min="3337" max="3337" width="8" style="1" customWidth="1"/>
    <col min="3338" max="3338" width="11.5703125" style="1" customWidth="1"/>
    <col min="3339" max="3339" width="12" style="1" customWidth="1"/>
    <col min="3340" max="3340" width="11" style="1" customWidth="1"/>
    <col min="3341" max="3341" width="8.28515625" style="1" customWidth="1"/>
    <col min="3342" max="3342" width="7.7109375" style="1" customWidth="1"/>
    <col min="3343" max="3343" width="7.85546875" style="1" customWidth="1"/>
    <col min="3344" max="3344" width="7.7109375" style="1" customWidth="1"/>
    <col min="3345" max="3345" width="9.28515625" style="1" customWidth="1"/>
    <col min="3346" max="3346" width="9.7109375" style="1" customWidth="1"/>
    <col min="3347" max="3347" width="8" style="1" customWidth="1"/>
    <col min="3348" max="3348" width="11.5703125" style="1" customWidth="1"/>
    <col min="3349" max="3349" width="12" style="1" customWidth="1"/>
    <col min="3350" max="3350" width="11" style="1" customWidth="1"/>
    <col min="3351" max="3351" width="8.28515625" style="1" customWidth="1"/>
    <col min="3352" max="3545" width="9.140625" style="1"/>
    <col min="3546" max="3546" width="6.28515625" style="1" customWidth="1"/>
    <col min="3547" max="3547" width="71.85546875" style="1" customWidth="1"/>
    <col min="3548" max="3548" width="7.5703125" style="1" customWidth="1"/>
    <col min="3549" max="3549" width="7" style="1" customWidth="1"/>
    <col min="3550" max="3550" width="7.7109375" style="1" customWidth="1"/>
    <col min="3551" max="3551" width="9.28515625" style="1" customWidth="1"/>
    <col min="3552" max="3552" width="9.7109375" style="1" customWidth="1"/>
    <col min="3553" max="3553" width="8" style="1" customWidth="1"/>
    <col min="3554" max="3554" width="11.5703125" style="1" customWidth="1"/>
    <col min="3555" max="3555" width="12" style="1" customWidth="1"/>
    <col min="3556" max="3556" width="11" style="1" customWidth="1"/>
    <col min="3557" max="3557" width="8.28515625" style="1" customWidth="1"/>
    <col min="3558" max="3558" width="7.7109375" style="1" customWidth="1"/>
    <col min="3559" max="3559" width="7" style="1" customWidth="1"/>
    <col min="3560" max="3560" width="7.7109375" style="1" customWidth="1"/>
    <col min="3561" max="3561" width="9.28515625" style="1" customWidth="1"/>
    <col min="3562" max="3562" width="9.7109375" style="1" customWidth="1"/>
    <col min="3563" max="3563" width="8" style="1" customWidth="1"/>
    <col min="3564" max="3564" width="11.5703125" style="1" customWidth="1"/>
    <col min="3565" max="3565" width="12" style="1" customWidth="1"/>
    <col min="3566" max="3566" width="11" style="1" customWidth="1"/>
    <col min="3567" max="3567" width="8.28515625" style="1" customWidth="1"/>
    <col min="3568" max="3568" width="7.7109375" style="1" customWidth="1"/>
    <col min="3569" max="3569" width="7" style="1" customWidth="1"/>
    <col min="3570" max="3570" width="7.7109375" style="1" customWidth="1"/>
    <col min="3571" max="3571" width="9.28515625" style="1" customWidth="1"/>
    <col min="3572" max="3572" width="9.7109375" style="1" customWidth="1"/>
    <col min="3573" max="3573" width="8" style="1" customWidth="1"/>
    <col min="3574" max="3574" width="11.5703125" style="1" customWidth="1"/>
    <col min="3575" max="3575" width="12" style="1" customWidth="1"/>
    <col min="3576" max="3576" width="11" style="1" customWidth="1"/>
    <col min="3577" max="3577" width="8.28515625" style="1" customWidth="1"/>
    <col min="3578" max="3578" width="7.7109375" style="1" customWidth="1"/>
    <col min="3579" max="3579" width="7" style="1" customWidth="1"/>
    <col min="3580" max="3580" width="7.7109375" style="1" customWidth="1"/>
    <col min="3581" max="3581" width="9.28515625" style="1" customWidth="1"/>
    <col min="3582" max="3582" width="9.7109375" style="1" customWidth="1"/>
    <col min="3583" max="3583" width="8" style="1" customWidth="1"/>
    <col min="3584" max="3584" width="11.5703125" style="1" customWidth="1"/>
    <col min="3585" max="3585" width="12" style="1" customWidth="1"/>
    <col min="3586" max="3586" width="11" style="1" customWidth="1"/>
    <col min="3587" max="3587" width="8.28515625" style="1" customWidth="1"/>
    <col min="3588" max="3588" width="7.7109375" style="1" customWidth="1"/>
    <col min="3589" max="3589" width="7" style="1" customWidth="1"/>
    <col min="3590" max="3590" width="7.7109375" style="1" customWidth="1"/>
    <col min="3591" max="3591" width="9.28515625" style="1" customWidth="1"/>
    <col min="3592" max="3592" width="9.7109375" style="1" customWidth="1"/>
    <col min="3593" max="3593" width="8" style="1" customWidth="1"/>
    <col min="3594" max="3594" width="11.5703125" style="1" customWidth="1"/>
    <col min="3595" max="3595" width="12" style="1" customWidth="1"/>
    <col min="3596" max="3596" width="11" style="1" customWidth="1"/>
    <col min="3597" max="3597" width="8.28515625" style="1" customWidth="1"/>
    <col min="3598" max="3598" width="7.7109375" style="1" customWidth="1"/>
    <col min="3599" max="3599" width="7.85546875" style="1" customWidth="1"/>
    <col min="3600" max="3600" width="7.7109375" style="1" customWidth="1"/>
    <col min="3601" max="3601" width="9.28515625" style="1" customWidth="1"/>
    <col min="3602" max="3602" width="9.7109375" style="1" customWidth="1"/>
    <col min="3603" max="3603" width="8" style="1" customWidth="1"/>
    <col min="3604" max="3604" width="11.5703125" style="1" customWidth="1"/>
    <col min="3605" max="3605" width="12" style="1" customWidth="1"/>
    <col min="3606" max="3606" width="11" style="1" customWidth="1"/>
    <col min="3607" max="3607" width="8.28515625" style="1" customWidth="1"/>
    <col min="3608" max="3801" width="9.140625" style="1"/>
    <col min="3802" max="3802" width="6.28515625" style="1" customWidth="1"/>
    <col min="3803" max="3803" width="71.85546875" style="1" customWidth="1"/>
    <col min="3804" max="3804" width="7.5703125" style="1" customWidth="1"/>
    <col min="3805" max="3805" width="7" style="1" customWidth="1"/>
    <col min="3806" max="3806" width="7.7109375" style="1" customWidth="1"/>
    <col min="3807" max="3807" width="9.28515625" style="1" customWidth="1"/>
    <col min="3808" max="3808" width="9.7109375" style="1" customWidth="1"/>
    <col min="3809" max="3809" width="8" style="1" customWidth="1"/>
    <col min="3810" max="3810" width="11.5703125" style="1" customWidth="1"/>
    <col min="3811" max="3811" width="12" style="1" customWidth="1"/>
    <col min="3812" max="3812" width="11" style="1" customWidth="1"/>
    <col min="3813" max="3813" width="8.28515625" style="1" customWidth="1"/>
    <col min="3814" max="3814" width="7.7109375" style="1" customWidth="1"/>
    <col min="3815" max="3815" width="7" style="1" customWidth="1"/>
    <col min="3816" max="3816" width="7.7109375" style="1" customWidth="1"/>
    <col min="3817" max="3817" width="9.28515625" style="1" customWidth="1"/>
    <col min="3818" max="3818" width="9.7109375" style="1" customWidth="1"/>
    <col min="3819" max="3819" width="8" style="1" customWidth="1"/>
    <col min="3820" max="3820" width="11.5703125" style="1" customWidth="1"/>
    <col min="3821" max="3821" width="12" style="1" customWidth="1"/>
    <col min="3822" max="3822" width="11" style="1" customWidth="1"/>
    <col min="3823" max="3823" width="8.28515625" style="1" customWidth="1"/>
    <col min="3824" max="3824" width="7.7109375" style="1" customWidth="1"/>
    <col min="3825" max="3825" width="7" style="1" customWidth="1"/>
    <col min="3826" max="3826" width="7.7109375" style="1" customWidth="1"/>
    <col min="3827" max="3827" width="9.28515625" style="1" customWidth="1"/>
    <col min="3828" max="3828" width="9.7109375" style="1" customWidth="1"/>
    <col min="3829" max="3829" width="8" style="1" customWidth="1"/>
    <col min="3830" max="3830" width="11.5703125" style="1" customWidth="1"/>
    <col min="3831" max="3831" width="12" style="1" customWidth="1"/>
    <col min="3832" max="3832" width="11" style="1" customWidth="1"/>
    <col min="3833" max="3833" width="8.28515625" style="1" customWidth="1"/>
    <col min="3834" max="3834" width="7.7109375" style="1" customWidth="1"/>
    <col min="3835" max="3835" width="7" style="1" customWidth="1"/>
    <col min="3836" max="3836" width="7.7109375" style="1" customWidth="1"/>
    <col min="3837" max="3837" width="9.28515625" style="1" customWidth="1"/>
    <col min="3838" max="3838" width="9.7109375" style="1" customWidth="1"/>
    <col min="3839" max="3839" width="8" style="1" customWidth="1"/>
    <col min="3840" max="3840" width="11.5703125" style="1" customWidth="1"/>
    <col min="3841" max="3841" width="12" style="1" customWidth="1"/>
    <col min="3842" max="3842" width="11" style="1" customWidth="1"/>
    <col min="3843" max="3843" width="8.28515625" style="1" customWidth="1"/>
    <col min="3844" max="3844" width="7.7109375" style="1" customWidth="1"/>
    <col min="3845" max="3845" width="7" style="1" customWidth="1"/>
    <col min="3846" max="3846" width="7.7109375" style="1" customWidth="1"/>
    <col min="3847" max="3847" width="9.28515625" style="1" customWidth="1"/>
    <col min="3848" max="3848" width="9.7109375" style="1" customWidth="1"/>
    <col min="3849" max="3849" width="8" style="1" customWidth="1"/>
    <col min="3850" max="3850" width="11.5703125" style="1" customWidth="1"/>
    <col min="3851" max="3851" width="12" style="1" customWidth="1"/>
    <col min="3852" max="3852" width="11" style="1" customWidth="1"/>
    <col min="3853" max="3853" width="8.28515625" style="1" customWidth="1"/>
    <col min="3854" max="3854" width="7.7109375" style="1" customWidth="1"/>
    <col min="3855" max="3855" width="7.85546875" style="1" customWidth="1"/>
    <col min="3856" max="3856" width="7.7109375" style="1" customWidth="1"/>
    <col min="3857" max="3857" width="9.28515625" style="1" customWidth="1"/>
    <col min="3858" max="3858" width="9.7109375" style="1" customWidth="1"/>
    <col min="3859" max="3859" width="8" style="1" customWidth="1"/>
    <col min="3860" max="3860" width="11.5703125" style="1" customWidth="1"/>
    <col min="3861" max="3861" width="12" style="1" customWidth="1"/>
    <col min="3862" max="3862" width="11" style="1" customWidth="1"/>
    <col min="3863" max="3863" width="8.28515625" style="1" customWidth="1"/>
    <col min="3864" max="4057" width="9.140625" style="1"/>
    <col min="4058" max="4058" width="6.28515625" style="1" customWidth="1"/>
    <col min="4059" max="4059" width="71.85546875" style="1" customWidth="1"/>
    <col min="4060" max="4060" width="7.5703125" style="1" customWidth="1"/>
    <col min="4061" max="4061" width="7" style="1" customWidth="1"/>
    <col min="4062" max="4062" width="7.7109375" style="1" customWidth="1"/>
    <col min="4063" max="4063" width="9.28515625" style="1" customWidth="1"/>
    <col min="4064" max="4064" width="9.7109375" style="1" customWidth="1"/>
    <col min="4065" max="4065" width="8" style="1" customWidth="1"/>
    <col min="4066" max="4066" width="11.5703125" style="1" customWidth="1"/>
    <col min="4067" max="4067" width="12" style="1" customWidth="1"/>
    <col min="4068" max="4068" width="11" style="1" customWidth="1"/>
    <col min="4069" max="4069" width="8.28515625" style="1" customWidth="1"/>
    <col min="4070" max="4070" width="7.7109375" style="1" customWidth="1"/>
    <col min="4071" max="4071" width="7" style="1" customWidth="1"/>
    <col min="4072" max="4072" width="7.7109375" style="1" customWidth="1"/>
    <col min="4073" max="4073" width="9.28515625" style="1" customWidth="1"/>
    <col min="4074" max="4074" width="9.7109375" style="1" customWidth="1"/>
    <col min="4075" max="4075" width="8" style="1" customWidth="1"/>
    <col min="4076" max="4076" width="11.5703125" style="1" customWidth="1"/>
    <col min="4077" max="4077" width="12" style="1" customWidth="1"/>
    <col min="4078" max="4078" width="11" style="1" customWidth="1"/>
    <col min="4079" max="4079" width="8.28515625" style="1" customWidth="1"/>
    <col min="4080" max="4080" width="7.7109375" style="1" customWidth="1"/>
    <col min="4081" max="4081" width="7" style="1" customWidth="1"/>
    <col min="4082" max="4082" width="7.7109375" style="1" customWidth="1"/>
    <col min="4083" max="4083" width="9.28515625" style="1" customWidth="1"/>
    <col min="4084" max="4084" width="9.7109375" style="1" customWidth="1"/>
    <col min="4085" max="4085" width="8" style="1" customWidth="1"/>
    <col min="4086" max="4086" width="11.5703125" style="1" customWidth="1"/>
    <col min="4087" max="4087" width="12" style="1" customWidth="1"/>
    <col min="4088" max="4088" width="11" style="1" customWidth="1"/>
    <col min="4089" max="4089" width="8.28515625" style="1" customWidth="1"/>
    <col min="4090" max="4090" width="7.7109375" style="1" customWidth="1"/>
    <col min="4091" max="4091" width="7" style="1" customWidth="1"/>
    <col min="4092" max="4092" width="7.7109375" style="1" customWidth="1"/>
    <col min="4093" max="4093" width="9.28515625" style="1" customWidth="1"/>
    <col min="4094" max="4094" width="9.7109375" style="1" customWidth="1"/>
    <col min="4095" max="4095" width="8" style="1" customWidth="1"/>
    <col min="4096" max="4096" width="11.5703125" style="1" customWidth="1"/>
    <col min="4097" max="4097" width="12" style="1" customWidth="1"/>
    <col min="4098" max="4098" width="11" style="1" customWidth="1"/>
    <col min="4099" max="4099" width="8.28515625" style="1" customWidth="1"/>
    <col min="4100" max="4100" width="7.7109375" style="1" customWidth="1"/>
    <col min="4101" max="4101" width="7" style="1" customWidth="1"/>
    <col min="4102" max="4102" width="7.7109375" style="1" customWidth="1"/>
    <col min="4103" max="4103" width="9.28515625" style="1" customWidth="1"/>
    <col min="4104" max="4104" width="9.7109375" style="1" customWidth="1"/>
    <col min="4105" max="4105" width="8" style="1" customWidth="1"/>
    <col min="4106" max="4106" width="11.5703125" style="1" customWidth="1"/>
    <col min="4107" max="4107" width="12" style="1" customWidth="1"/>
    <col min="4108" max="4108" width="11" style="1" customWidth="1"/>
    <col min="4109" max="4109" width="8.28515625" style="1" customWidth="1"/>
    <col min="4110" max="4110" width="7.7109375" style="1" customWidth="1"/>
    <col min="4111" max="4111" width="7.85546875" style="1" customWidth="1"/>
    <col min="4112" max="4112" width="7.7109375" style="1" customWidth="1"/>
    <col min="4113" max="4113" width="9.28515625" style="1" customWidth="1"/>
    <col min="4114" max="4114" width="9.7109375" style="1" customWidth="1"/>
    <col min="4115" max="4115" width="8" style="1" customWidth="1"/>
    <col min="4116" max="4116" width="11.5703125" style="1" customWidth="1"/>
    <col min="4117" max="4117" width="12" style="1" customWidth="1"/>
    <col min="4118" max="4118" width="11" style="1" customWidth="1"/>
    <col min="4119" max="4119" width="8.28515625" style="1" customWidth="1"/>
    <col min="4120" max="4313" width="9.140625" style="1"/>
    <col min="4314" max="4314" width="6.28515625" style="1" customWidth="1"/>
    <col min="4315" max="4315" width="71.85546875" style="1" customWidth="1"/>
    <col min="4316" max="4316" width="7.5703125" style="1" customWidth="1"/>
    <col min="4317" max="4317" width="7" style="1" customWidth="1"/>
    <col min="4318" max="4318" width="7.7109375" style="1" customWidth="1"/>
    <col min="4319" max="4319" width="9.28515625" style="1" customWidth="1"/>
    <col min="4320" max="4320" width="9.7109375" style="1" customWidth="1"/>
    <col min="4321" max="4321" width="8" style="1" customWidth="1"/>
    <col min="4322" max="4322" width="11.5703125" style="1" customWidth="1"/>
    <col min="4323" max="4323" width="12" style="1" customWidth="1"/>
    <col min="4324" max="4324" width="11" style="1" customWidth="1"/>
    <col min="4325" max="4325" width="8.28515625" style="1" customWidth="1"/>
    <col min="4326" max="4326" width="7.7109375" style="1" customWidth="1"/>
    <col min="4327" max="4327" width="7" style="1" customWidth="1"/>
    <col min="4328" max="4328" width="7.7109375" style="1" customWidth="1"/>
    <col min="4329" max="4329" width="9.28515625" style="1" customWidth="1"/>
    <col min="4330" max="4330" width="9.7109375" style="1" customWidth="1"/>
    <col min="4331" max="4331" width="8" style="1" customWidth="1"/>
    <col min="4332" max="4332" width="11.5703125" style="1" customWidth="1"/>
    <col min="4333" max="4333" width="12" style="1" customWidth="1"/>
    <col min="4334" max="4334" width="11" style="1" customWidth="1"/>
    <col min="4335" max="4335" width="8.28515625" style="1" customWidth="1"/>
    <col min="4336" max="4336" width="7.7109375" style="1" customWidth="1"/>
    <col min="4337" max="4337" width="7" style="1" customWidth="1"/>
    <col min="4338" max="4338" width="7.7109375" style="1" customWidth="1"/>
    <col min="4339" max="4339" width="9.28515625" style="1" customWidth="1"/>
    <col min="4340" max="4340" width="9.7109375" style="1" customWidth="1"/>
    <col min="4341" max="4341" width="8" style="1" customWidth="1"/>
    <col min="4342" max="4342" width="11.5703125" style="1" customWidth="1"/>
    <col min="4343" max="4343" width="12" style="1" customWidth="1"/>
    <col min="4344" max="4344" width="11" style="1" customWidth="1"/>
    <col min="4345" max="4345" width="8.28515625" style="1" customWidth="1"/>
    <col min="4346" max="4346" width="7.7109375" style="1" customWidth="1"/>
    <col min="4347" max="4347" width="7" style="1" customWidth="1"/>
    <col min="4348" max="4348" width="7.7109375" style="1" customWidth="1"/>
    <col min="4349" max="4349" width="9.28515625" style="1" customWidth="1"/>
    <col min="4350" max="4350" width="9.7109375" style="1" customWidth="1"/>
    <col min="4351" max="4351" width="8" style="1" customWidth="1"/>
    <col min="4352" max="4352" width="11.5703125" style="1" customWidth="1"/>
    <col min="4353" max="4353" width="12" style="1" customWidth="1"/>
    <col min="4354" max="4354" width="11" style="1" customWidth="1"/>
    <col min="4355" max="4355" width="8.28515625" style="1" customWidth="1"/>
    <col min="4356" max="4356" width="7.7109375" style="1" customWidth="1"/>
    <col min="4357" max="4357" width="7" style="1" customWidth="1"/>
    <col min="4358" max="4358" width="7.7109375" style="1" customWidth="1"/>
    <col min="4359" max="4359" width="9.28515625" style="1" customWidth="1"/>
    <col min="4360" max="4360" width="9.7109375" style="1" customWidth="1"/>
    <col min="4361" max="4361" width="8" style="1" customWidth="1"/>
    <col min="4362" max="4362" width="11.5703125" style="1" customWidth="1"/>
    <col min="4363" max="4363" width="12" style="1" customWidth="1"/>
    <col min="4364" max="4364" width="11" style="1" customWidth="1"/>
    <col min="4365" max="4365" width="8.28515625" style="1" customWidth="1"/>
    <col min="4366" max="4366" width="7.7109375" style="1" customWidth="1"/>
    <col min="4367" max="4367" width="7.85546875" style="1" customWidth="1"/>
    <col min="4368" max="4368" width="7.7109375" style="1" customWidth="1"/>
    <col min="4369" max="4369" width="9.28515625" style="1" customWidth="1"/>
    <col min="4370" max="4370" width="9.7109375" style="1" customWidth="1"/>
    <col min="4371" max="4371" width="8" style="1" customWidth="1"/>
    <col min="4372" max="4372" width="11.5703125" style="1" customWidth="1"/>
    <col min="4373" max="4373" width="12" style="1" customWidth="1"/>
    <col min="4374" max="4374" width="11" style="1" customWidth="1"/>
    <col min="4375" max="4375" width="8.28515625" style="1" customWidth="1"/>
    <col min="4376" max="4569" width="9.140625" style="1"/>
    <col min="4570" max="4570" width="6.28515625" style="1" customWidth="1"/>
    <col min="4571" max="4571" width="71.85546875" style="1" customWidth="1"/>
    <col min="4572" max="4572" width="7.5703125" style="1" customWidth="1"/>
    <col min="4573" max="4573" width="7" style="1" customWidth="1"/>
    <col min="4574" max="4574" width="7.7109375" style="1" customWidth="1"/>
    <col min="4575" max="4575" width="9.28515625" style="1" customWidth="1"/>
    <col min="4576" max="4576" width="9.7109375" style="1" customWidth="1"/>
    <col min="4577" max="4577" width="8" style="1" customWidth="1"/>
    <col min="4578" max="4578" width="11.5703125" style="1" customWidth="1"/>
    <col min="4579" max="4579" width="12" style="1" customWidth="1"/>
    <col min="4580" max="4580" width="11" style="1" customWidth="1"/>
    <col min="4581" max="4581" width="8.28515625" style="1" customWidth="1"/>
    <col min="4582" max="4582" width="7.7109375" style="1" customWidth="1"/>
    <col min="4583" max="4583" width="7" style="1" customWidth="1"/>
    <col min="4584" max="4584" width="7.7109375" style="1" customWidth="1"/>
    <col min="4585" max="4585" width="9.28515625" style="1" customWidth="1"/>
    <col min="4586" max="4586" width="9.7109375" style="1" customWidth="1"/>
    <col min="4587" max="4587" width="8" style="1" customWidth="1"/>
    <col min="4588" max="4588" width="11.5703125" style="1" customWidth="1"/>
    <col min="4589" max="4589" width="12" style="1" customWidth="1"/>
    <col min="4590" max="4590" width="11" style="1" customWidth="1"/>
    <col min="4591" max="4591" width="8.28515625" style="1" customWidth="1"/>
    <col min="4592" max="4592" width="7.7109375" style="1" customWidth="1"/>
    <col min="4593" max="4593" width="7" style="1" customWidth="1"/>
    <col min="4594" max="4594" width="7.7109375" style="1" customWidth="1"/>
    <col min="4595" max="4595" width="9.28515625" style="1" customWidth="1"/>
    <col min="4596" max="4596" width="9.7109375" style="1" customWidth="1"/>
    <col min="4597" max="4597" width="8" style="1" customWidth="1"/>
    <col min="4598" max="4598" width="11.5703125" style="1" customWidth="1"/>
    <col min="4599" max="4599" width="12" style="1" customWidth="1"/>
    <col min="4600" max="4600" width="11" style="1" customWidth="1"/>
    <col min="4601" max="4601" width="8.28515625" style="1" customWidth="1"/>
    <col min="4602" max="4602" width="7.7109375" style="1" customWidth="1"/>
    <col min="4603" max="4603" width="7" style="1" customWidth="1"/>
    <col min="4604" max="4604" width="7.7109375" style="1" customWidth="1"/>
    <col min="4605" max="4605" width="9.28515625" style="1" customWidth="1"/>
    <col min="4606" max="4606" width="9.7109375" style="1" customWidth="1"/>
    <col min="4607" max="4607" width="8" style="1" customWidth="1"/>
    <col min="4608" max="4608" width="11.5703125" style="1" customWidth="1"/>
    <col min="4609" max="4609" width="12" style="1" customWidth="1"/>
    <col min="4610" max="4610" width="11" style="1" customWidth="1"/>
    <col min="4611" max="4611" width="8.28515625" style="1" customWidth="1"/>
    <col min="4612" max="4612" width="7.7109375" style="1" customWidth="1"/>
    <col min="4613" max="4613" width="7" style="1" customWidth="1"/>
    <col min="4614" max="4614" width="7.7109375" style="1" customWidth="1"/>
    <col min="4615" max="4615" width="9.28515625" style="1" customWidth="1"/>
    <col min="4616" max="4616" width="9.7109375" style="1" customWidth="1"/>
    <col min="4617" max="4617" width="8" style="1" customWidth="1"/>
    <col min="4618" max="4618" width="11.5703125" style="1" customWidth="1"/>
    <col min="4619" max="4619" width="12" style="1" customWidth="1"/>
    <col min="4620" max="4620" width="11" style="1" customWidth="1"/>
    <col min="4621" max="4621" width="8.28515625" style="1" customWidth="1"/>
    <col min="4622" max="4622" width="7.7109375" style="1" customWidth="1"/>
    <col min="4623" max="4623" width="7.85546875" style="1" customWidth="1"/>
    <col min="4624" max="4624" width="7.7109375" style="1" customWidth="1"/>
    <col min="4625" max="4625" width="9.28515625" style="1" customWidth="1"/>
    <col min="4626" max="4626" width="9.7109375" style="1" customWidth="1"/>
    <col min="4627" max="4627" width="8" style="1" customWidth="1"/>
    <col min="4628" max="4628" width="11.5703125" style="1" customWidth="1"/>
    <col min="4629" max="4629" width="12" style="1" customWidth="1"/>
    <col min="4630" max="4630" width="11" style="1" customWidth="1"/>
    <col min="4631" max="4631" width="8.28515625" style="1" customWidth="1"/>
    <col min="4632" max="4825" width="9.140625" style="1"/>
    <col min="4826" max="4826" width="6.28515625" style="1" customWidth="1"/>
    <col min="4827" max="4827" width="71.85546875" style="1" customWidth="1"/>
    <col min="4828" max="4828" width="7.5703125" style="1" customWidth="1"/>
    <col min="4829" max="4829" width="7" style="1" customWidth="1"/>
    <col min="4830" max="4830" width="7.7109375" style="1" customWidth="1"/>
    <col min="4831" max="4831" width="9.28515625" style="1" customWidth="1"/>
    <col min="4832" max="4832" width="9.7109375" style="1" customWidth="1"/>
    <col min="4833" max="4833" width="8" style="1" customWidth="1"/>
    <col min="4834" max="4834" width="11.5703125" style="1" customWidth="1"/>
    <col min="4835" max="4835" width="12" style="1" customWidth="1"/>
    <col min="4836" max="4836" width="11" style="1" customWidth="1"/>
    <col min="4837" max="4837" width="8.28515625" style="1" customWidth="1"/>
    <col min="4838" max="4838" width="7.7109375" style="1" customWidth="1"/>
    <col min="4839" max="4839" width="7" style="1" customWidth="1"/>
    <col min="4840" max="4840" width="7.7109375" style="1" customWidth="1"/>
    <col min="4841" max="4841" width="9.28515625" style="1" customWidth="1"/>
    <col min="4842" max="4842" width="9.7109375" style="1" customWidth="1"/>
    <col min="4843" max="4843" width="8" style="1" customWidth="1"/>
    <col min="4844" max="4844" width="11.5703125" style="1" customWidth="1"/>
    <col min="4845" max="4845" width="12" style="1" customWidth="1"/>
    <col min="4846" max="4846" width="11" style="1" customWidth="1"/>
    <col min="4847" max="4847" width="8.28515625" style="1" customWidth="1"/>
    <col min="4848" max="4848" width="7.7109375" style="1" customWidth="1"/>
    <col min="4849" max="4849" width="7" style="1" customWidth="1"/>
    <col min="4850" max="4850" width="7.7109375" style="1" customWidth="1"/>
    <col min="4851" max="4851" width="9.28515625" style="1" customWidth="1"/>
    <col min="4852" max="4852" width="9.7109375" style="1" customWidth="1"/>
    <col min="4853" max="4853" width="8" style="1" customWidth="1"/>
    <col min="4854" max="4854" width="11.5703125" style="1" customWidth="1"/>
    <col min="4855" max="4855" width="12" style="1" customWidth="1"/>
    <col min="4856" max="4856" width="11" style="1" customWidth="1"/>
    <col min="4857" max="4857" width="8.28515625" style="1" customWidth="1"/>
    <col min="4858" max="4858" width="7.7109375" style="1" customWidth="1"/>
    <col min="4859" max="4859" width="7" style="1" customWidth="1"/>
    <col min="4860" max="4860" width="7.7109375" style="1" customWidth="1"/>
    <col min="4861" max="4861" width="9.28515625" style="1" customWidth="1"/>
    <col min="4862" max="4862" width="9.7109375" style="1" customWidth="1"/>
    <col min="4863" max="4863" width="8" style="1" customWidth="1"/>
    <col min="4864" max="4864" width="11.5703125" style="1" customWidth="1"/>
    <col min="4865" max="4865" width="12" style="1" customWidth="1"/>
    <col min="4866" max="4866" width="11" style="1" customWidth="1"/>
    <col min="4867" max="4867" width="8.28515625" style="1" customWidth="1"/>
    <col min="4868" max="4868" width="7.7109375" style="1" customWidth="1"/>
    <col min="4869" max="4869" width="7" style="1" customWidth="1"/>
    <col min="4870" max="4870" width="7.7109375" style="1" customWidth="1"/>
    <col min="4871" max="4871" width="9.28515625" style="1" customWidth="1"/>
    <col min="4872" max="4872" width="9.7109375" style="1" customWidth="1"/>
    <col min="4873" max="4873" width="8" style="1" customWidth="1"/>
    <col min="4874" max="4874" width="11.5703125" style="1" customWidth="1"/>
    <col min="4875" max="4875" width="12" style="1" customWidth="1"/>
    <col min="4876" max="4876" width="11" style="1" customWidth="1"/>
    <col min="4877" max="4877" width="8.28515625" style="1" customWidth="1"/>
    <col min="4878" max="4878" width="7.7109375" style="1" customWidth="1"/>
    <col min="4879" max="4879" width="7.85546875" style="1" customWidth="1"/>
    <col min="4880" max="4880" width="7.7109375" style="1" customWidth="1"/>
    <col min="4881" max="4881" width="9.28515625" style="1" customWidth="1"/>
    <col min="4882" max="4882" width="9.7109375" style="1" customWidth="1"/>
    <col min="4883" max="4883" width="8" style="1" customWidth="1"/>
    <col min="4884" max="4884" width="11.5703125" style="1" customWidth="1"/>
    <col min="4885" max="4885" width="12" style="1" customWidth="1"/>
    <col min="4886" max="4886" width="11" style="1" customWidth="1"/>
    <col min="4887" max="4887" width="8.28515625" style="1" customWidth="1"/>
    <col min="4888" max="5081" width="9.140625" style="1"/>
    <col min="5082" max="5082" width="6.28515625" style="1" customWidth="1"/>
    <col min="5083" max="5083" width="71.85546875" style="1" customWidth="1"/>
    <col min="5084" max="5084" width="7.5703125" style="1" customWidth="1"/>
    <col min="5085" max="5085" width="7" style="1" customWidth="1"/>
    <col min="5086" max="5086" width="7.7109375" style="1" customWidth="1"/>
    <col min="5087" max="5087" width="9.28515625" style="1" customWidth="1"/>
    <col min="5088" max="5088" width="9.7109375" style="1" customWidth="1"/>
    <col min="5089" max="5089" width="8" style="1" customWidth="1"/>
    <col min="5090" max="5090" width="11.5703125" style="1" customWidth="1"/>
    <col min="5091" max="5091" width="12" style="1" customWidth="1"/>
    <col min="5092" max="5092" width="11" style="1" customWidth="1"/>
    <col min="5093" max="5093" width="8.28515625" style="1" customWidth="1"/>
    <col min="5094" max="5094" width="7.7109375" style="1" customWidth="1"/>
    <col min="5095" max="5095" width="7" style="1" customWidth="1"/>
    <col min="5096" max="5096" width="7.7109375" style="1" customWidth="1"/>
    <col min="5097" max="5097" width="9.28515625" style="1" customWidth="1"/>
    <col min="5098" max="5098" width="9.7109375" style="1" customWidth="1"/>
    <col min="5099" max="5099" width="8" style="1" customWidth="1"/>
    <col min="5100" max="5100" width="11.5703125" style="1" customWidth="1"/>
    <col min="5101" max="5101" width="12" style="1" customWidth="1"/>
    <col min="5102" max="5102" width="11" style="1" customWidth="1"/>
    <col min="5103" max="5103" width="8.28515625" style="1" customWidth="1"/>
    <col min="5104" max="5104" width="7.7109375" style="1" customWidth="1"/>
    <col min="5105" max="5105" width="7" style="1" customWidth="1"/>
    <col min="5106" max="5106" width="7.7109375" style="1" customWidth="1"/>
    <col min="5107" max="5107" width="9.28515625" style="1" customWidth="1"/>
    <col min="5108" max="5108" width="9.7109375" style="1" customWidth="1"/>
    <col min="5109" max="5109" width="8" style="1" customWidth="1"/>
    <col min="5110" max="5110" width="11.5703125" style="1" customWidth="1"/>
    <col min="5111" max="5111" width="12" style="1" customWidth="1"/>
    <col min="5112" max="5112" width="11" style="1" customWidth="1"/>
    <col min="5113" max="5113" width="8.28515625" style="1" customWidth="1"/>
    <col min="5114" max="5114" width="7.7109375" style="1" customWidth="1"/>
    <col min="5115" max="5115" width="7" style="1" customWidth="1"/>
    <col min="5116" max="5116" width="7.7109375" style="1" customWidth="1"/>
    <col min="5117" max="5117" width="9.28515625" style="1" customWidth="1"/>
    <col min="5118" max="5118" width="9.7109375" style="1" customWidth="1"/>
    <col min="5119" max="5119" width="8" style="1" customWidth="1"/>
    <col min="5120" max="5120" width="11.5703125" style="1" customWidth="1"/>
    <col min="5121" max="5121" width="12" style="1" customWidth="1"/>
    <col min="5122" max="5122" width="11" style="1" customWidth="1"/>
    <col min="5123" max="5123" width="8.28515625" style="1" customWidth="1"/>
    <col min="5124" max="5124" width="7.7109375" style="1" customWidth="1"/>
    <col min="5125" max="5125" width="7" style="1" customWidth="1"/>
    <col min="5126" max="5126" width="7.7109375" style="1" customWidth="1"/>
    <col min="5127" max="5127" width="9.28515625" style="1" customWidth="1"/>
    <col min="5128" max="5128" width="9.7109375" style="1" customWidth="1"/>
    <col min="5129" max="5129" width="8" style="1" customWidth="1"/>
    <col min="5130" max="5130" width="11.5703125" style="1" customWidth="1"/>
    <col min="5131" max="5131" width="12" style="1" customWidth="1"/>
    <col min="5132" max="5132" width="11" style="1" customWidth="1"/>
    <col min="5133" max="5133" width="8.28515625" style="1" customWidth="1"/>
    <col min="5134" max="5134" width="7.7109375" style="1" customWidth="1"/>
    <col min="5135" max="5135" width="7.85546875" style="1" customWidth="1"/>
    <col min="5136" max="5136" width="7.7109375" style="1" customWidth="1"/>
    <col min="5137" max="5137" width="9.28515625" style="1" customWidth="1"/>
    <col min="5138" max="5138" width="9.7109375" style="1" customWidth="1"/>
    <col min="5139" max="5139" width="8" style="1" customWidth="1"/>
    <col min="5140" max="5140" width="11.5703125" style="1" customWidth="1"/>
    <col min="5141" max="5141" width="12" style="1" customWidth="1"/>
    <col min="5142" max="5142" width="11" style="1" customWidth="1"/>
    <col min="5143" max="5143" width="8.28515625" style="1" customWidth="1"/>
    <col min="5144" max="5337" width="9.140625" style="1"/>
    <col min="5338" max="5338" width="6.28515625" style="1" customWidth="1"/>
    <col min="5339" max="5339" width="71.85546875" style="1" customWidth="1"/>
    <col min="5340" max="5340" width="7.5703125" style="1" customWidth="1"/>
    <col min="5341" max="5341" width="7" style="1" customWidth="1"/>
    <col min="5342" max="5342" width="7.7109375" style="1" customWidth="1"/>
    <col min="5343" max="5343" width="9.28515625" style="1" customWidth="1"/>
    <col min="5344" max="5344" width="9.7109375" style="1" customWidth="1"/>
    <col min="5345" max="5345" width="8" style="1" customWidth="1"/>
    <col min="5346" max="5346" width="11.5703125" style="1" customWidth="1"/>
    <col min="5347" max="5347" width="12" style="1" customWidth="1"/>
    <col min="5348" max="5348" width="11" style="1" customWidth="1"/>
    <col min="5349" max="5349" width="8.28515625" style="1" customWidth="1"/>
    <col min="5350" max="5350" width="7.7109375" style="1" customWidth="1"/>
    <col min="5351" max="5351" width="7" style="1" customWidth="1"/>
    <col min="5352" max="5352" width="7.7109375" style="1" customWidth="1"/>
    <col min="5353" max="5353" width="9.28515625" style="1" customWidth="1"/>
    <col min="5354" max="5354" width="9.7109375" style="1" customWidth="1"/>
    <col min="5355" max="5355" width="8" style="1" customWidth="1"/>
    <col min="5356" max="5356" width="11.5703125" style="1" customWidth="1"/>
    <col min="5357" max="5357" width="12" style="1" customWidth="1"/>
    <col min="5358" max="5358" width="11" style="1" customWidth="1"/>
    <col min="5359" max="5359" width="8.28515625" style="1" customWidth="1"/>
    <col min="5360" max="5360" width="7.7109375" style="1" customWidth="1"/>
    <col min="5361" max="5361" width="7" style="1" customWidth="1"/>
    <col min="5362" max="5362" width="7.7109375" style="1" customWidth="1"/>
    <col min="5363" max="5363" width="9.28515625" style="1" customWidth="1"/>
    <col min="5364" max="5364" width="9.7109375" style="1" customWidth="1"/>
    <col min="5365" max="5365" width="8" style="1" customWidth="1"/>
    <col min="5366" max="5366" width="11.5703125" style="1" customWidth="1"/>
    <col min="5367" max="5367" width="12" style="1" customWidth="1"/>
    <col min="5368" max="5368" width="11" style="1" customWidth="1"/>
    <col min="5369" max="5369" width="8.28515625" style="1" customWidth="1"/>
    <col min="5370" max="5370" width="7.7109375" style="1" customWidth="1"/>
    <col min="5371" max="5371" width="7" style="1" customWidth="1"/>
    <col min="5372" max="5372" width="7.7109375" style="1" customWidth="1"/>
    <col min="5373" max="5373" width="9.28515625" style="1" customWidth="1"/>
    <col min="5374" max="5374" width="9.7109375" style="1" customWidth="1"/>
    <col min="5375" max="5375" width="8" style="1" customWidth="1"/>
    <col min="5376" max="5376" width="11.5703125" style="1" customWidth="1"/>
    <col min="5377" max="5377" width="12" style="1" customWidth="1"/>
    <col min="5378" max="5378" width="11" style="1" customWidth="1"/>
    <col min="5379" max="5379" width="8.28515625" style="1" customWidth="1"/>
    <col min="5380" max="5380" width="7.7109375" style="1" customWidth="1"/>
    <col min="5381" max="5381" width="7" style="1" customWidth="1"/>
    <col min="5382" max="5382" width="7.7109375" style="1" customWidth="1"/>
    <col min="5383" max="5383" width="9.28515625" style="1" customWidth="1"/>
    <col min="5384" max="5384" width="9.7109375" style="1" customWidth="1"/>
    <col min="5385" max="5385" width="8" style="1" customWidth="1"/>
    <col min="5386" max="5386" width="11.5703125" style="1" customWidth="1"/>
    <col min="5387" max="5387" width="12" style="1" customWidth="1"/>
    <col min="5388" max="5388" width="11" style="1" customWidth="1"/>
    <col min="5389" max="5389" width="8.28515625" style="1" customWidth="1"/>
    <col min="5390" max="5390" width="7.7109375" style="1" customWidth="1"/>
    <col min="5391" max="5391" width="7.85546875" style="1" customWidth="1"/>
    <col min="5392" max="5392" width="7.7109375" style="1" customWidth="1"/>
    <col min="5393" max="5393" width="9.28515625" style="1" customWidth="1"/>
    <col min="5394" max="5394" width="9.7109375" style="1" customWidth="1"/>
    <col min="5395" max="5395" width="8" style="1" customWidth="1"/>
    <col min="5396" max="5396" width="11.5703125" style="1" customWidth="1"/>
    <col min="5397" max="5397" width="12" style="1" customWidth="1"/>
    <col min="5398" max="5398" width="11" style="1" customWidth="1"/>
    <col min="5399" max="5399" width="8.28515625" style="1" customWidth="1"/>
    <col min="5400" max="5593" width="9.140625" style="1"/>
    <col min="5594" max="5594" width="6.28515625" style="1" customWidth="1"/>
    <col min="5595" max="5595" width="71.85546875" style="1" customWidth="1"/>
    <col min="5596" max="5596" width="7.5703125" style="1" customWidth="1"/>
    <col min="5597" max="5597" width="7" style="1" customWidth="1"/>
    <col min="5598" max="5598" width="7.7109375" style="1" customWidth="1"/>
    <col min="5599" max="5599" width="9.28515625" style="1" customWidth="1"/>
    <col min="5600" max="5600" width="9.7109375" style="1" customWidth="1"/>
    <col min="5601" max="5601" width="8" style="1" customWidth="1"/>
    <col min="5602" max="5602" width="11.5703125" style="1" customWidth="1"/>
    <col min="5603" max="5603" width="12" style="1" customWidth="1"/>
    <col min="5604" max="5604" width="11" style="1" customWidth="1"/>
    <col min="5605" max="5605" width="8.28515625" style="1" customWidth="1"/>
    <col min="5606" max="5606" width="7.7109375" style="1" customWidth="1"/>
    <col min="5607" max="5607" width="7" style="1" customWidth="1"/>
    <col min="5608" max="5608" width="7.7109375" style="1" customWidth="1"/>
    <col min="5609" max="5609" width="9.28515625" style="1" customWidth="1"/>
    <col min="5610" max="5610" width="9.7109375" style="1" customWidth="1"/>
    <col min="5611" max="5611" width="8" style="1" customWidth="1"/>
    <col min="5612" max="5612" width="11.5703125" style="1" customWidth="1"/>
    <col min="5613" max="5613" width="12" style="1" customWidth="1"/>
    <col min="5614" max="5614" width="11" style="1" customWidth="1"/>
    <col min="5615" max="5615" width="8.28515625" style="1" customWidth="1"/>
    <col min="5616" max="5616" width="7.7109375" style="1" customWidth="1"/>
    <col min="5617" max="5617" width="7" style="1" customWidth="1"/>
    <col min="5618" max="5618" width="7.7109375" style="1" customWidth="1"/>
    <col min="5619" max="5619" width="9.28515625" style="1" customWidth="1"/>
    <col min="5620" max="5620" width="9.7109375" style="1" customWidth="1"/>
    <col min="5621" max="5621" width="8" style="1" customWidth="1"/>
    <col min="5622" max="5622" width="11.5703125" style="1" customWidth="1"/>
    <col min="5623" max="5623" width="12" style="1" customWidth="1"/>
    <col min="5624" max="5624" width="11" style="1" customWidth="1"/>
    <col min="5625" max="5625" width="8.28515625" style="1" customWidth="1"/>
    <col min="5626" max="5626" width="7.7109375" style="1" customWidth="1"/>
    <col min="5627" max="5627" width="7" style="1" customWidth="1"/>
    <col min="5628" max="5628" width="7.7109375" style="1" customWidth="1"/>
    <col min="5629" max="5629" width="9.28515625" style="1" customWidth="1"/>
    <col min="5630" max="5630" width="9.7109375" style="1" customWidth="1"/>
    <col min="5631" max="5631" width="8" style="1" customWidth="1"/>
    <col min="5632" max="5632" width="11.5703125" style="1" customWidth="1"/>
    <col min="5633" max="5633" width="12" style="1" customWidth="1"/>
    <col min="5634" max="5634" width="11" style="1" customWidth="1"/>
    <col min="5635" max="5635" width="8.28515625" style="1" customWidth="1"/>
    <col min="5636" max="5636" width="7.7109375" style="1" customWidth="1"/>
    <col min="5637" max="5637" width="7" style="1" customWidth="1"/>
    <col min="5638" max="5638" width="7.7109375" style="1" customWidth="1"/>
    <col min="5639" max="5639" width="9.28515625" style="1" customWidth="1"/>
    <col min="5640" max="5640" width="9.7109375" style="1" customWidth="1"/>
    <col min="5641" max="5641" width="8" style="1" customWidth="1"/>
    <col min="5642" max="5642" width="11.5703125" style="1" customWidth="1"/>
    <col min="5643" max="5643" width="12" style="1" customWidth="1"/>
    <col min="5644" max="5644" width="11" style="1" customWidth="1"/>
    <col min="5645" max="5645" width="8.28515625" style="1" customWidth="1"/>
    <col min="5646" max="5646" width="7.7109375" style="1" customWidth="1"/>
    <col min="5647" max="5647" width="7.85546875" style="1" customWidth="1"/>
    <col min="5648" max="5648" width="7.7109375" style="1" customWidth="1"/>
    <col min="5649" max="5649" width="9.28515625" style="1" customWidth="1"/>
    <col min="5650" max="5650" width="9.7109375" style="1" customWidth="1"/>
    <col min="5651" max="5651" width="8" style="1" customWidth="1"/>
    <col min="5652" max="5652" width="11.5703125" style="1" customWidth="1"/>
    <col min="5653" max="5653" width="12" style="1" customWidth="1"/>
    <col min="5654" max="5654" width="11" style="1" customWidth="1"/>
    <col min="5655" max="5655" width="8.28515625" style="1" customWidth="1"/>
    <col min="5656" max="5849" width="9.140625" style="1"/>
    <col min="5850" max="5850" width="6.28515625" style="1" customWidth="1"/>
    <col min="5851" max="5851" width="71.85546875" style="1" customWidth="1"/>
    <col min="5852" max="5852" width="7.5703125" style="1" customWidth="1"/>
    <col min="5853" max="5853" width="7" style="1" customWidth="1"/>
    <col min="5854" max="5854" width="7.7109375" style="1" customWidth="1"/>
    <col min="5855" max="5855" width="9.28515625" style="1" customWidth="1"/>
    <col min="5856" max="5856" width="9.7109375" style="1" customWidth="1"/>
    <col min="5857" max="5857" width="8" style="1" customWidth="1"/>
    <col min="5858" max="5858" width="11.5703125" style="1" customWidth="1"/>
    <col min="5859" max="5859" width="12" style="1" customWidth="1"/>
    <col min="5860" max="5860" width="11" style="1" customWidth="1"/>
    <col min="5861" max="5861" width="8.28515625" style="1" customWidth="1"/>
    <col min="5862" max="5862" width="7.7109375" style="1" customWidth="1"/>
    <col min="5863" max="5863" width="7" style="1" customWidth="1"/>
    <col min="5864" max="5864" width="7.7109375" style="1" customWidth="1"/>
    <col min="5865" max="5865" width="9.28515625" style="1" customWidth="1"/>
    <col min="5866" max="5866" width="9.7109375" style="1" customWidth="1"/>
    <col min="5867" max="5867" width="8" style="1" customWidth="1"/>
    <col min="5868" max="5868" width="11.5703125" style="1" customWidth="1"/>
    <col min="5869" max="5869" width="12" style="1" customWidth="1"/>
    <col min="5870" max="5870" width="11" style="1" customWidth="1"/>
    <col min="5871" max="5871" width="8.28515625" style="1" customWidth="1"/>
    <col min="5872" max="5872" width="7.7109375" style="1" customWidth="1"/>
    <col min="5873" max="5873" width="7" style="1" customWidth="1"/>
    <col min="5874" max="5874" width="7.7109375" style="1" customWidth="1"/>
    <col min="5875" max="5875" width="9.28515625" style="1" customWidth="1"/>
    <col min="5876" max="5876" width="9.7109375" style="1" customWidth="1"/>
    <col min="5877" max="5877" width="8" style="1" customWidth="1"/>
    <col min="5878" max="5878" width="11.5703125" style="1" customWidth="1"/>
    <col min="5879" max="5879" width="12" style="1" customWidth="1"/>
    <col min="5880" max="5880" width="11" style="1" customWidth="1"/>
    <col min="5881" max="5881" width="8.28515625" style="1" customWidth="1"/>
    <col min="5882" max="5882" width="7.7109375" style="1" customWidth="1"/>
    <col min="5883" max="5883" width="7" style="1" customWidth="1"/>
    <col min="5884" max="5884" width="7.7109375" style="1" customWidth="1"/>
    <col min="5885" max="5885" width="9.28515625" style="1" customWidth="1"/>
    <col min="5886" max="5886" width="9.7109375" style="1" customWidth="1"/>
    <col min="5887" max="5887" width="8" style="1" customWidth="1"/>
    <col min="5888" max="5888" width="11.5703125" style="1" customWidth="1"/>
    <col min="5889" max="5889" width="12" style="1" customWidth="1"/>
    <col min="5890" max="5890" width="11" style="1" customWidth="1"/>
    <col min="5891" max="5891" width="8.28515625" style="1" customWidth="1"/>
    <col min="5892" max="5892" width="7.7109375" style="1" customWidth="1"/>
    <col min="5893" max="5893" width="7" style="1" customWidth="1"/>
    <col min="5894" max="5894" width="7.7109375" style="1" customWidth="1"/>
    <col min="5895" max="5895" width="9.28515625" style="1" customWidth="1"/>
    <col min="5896" max="5896" width="9.7109375" style="1" customWidth="1"/>
    <col min="5897" max="5897" width="8" style="1" customWidth="1"/>
    <col min="5898" max="5898" width="11.5703125" style="1" customWidth="1"/>
    <col min="5899" max="5899" width="12" style="1" customWidth="1"/>
    <col min="5900" max="5900" width="11" style="1" customWidth="1"/>
    <col min="5901" max="5901" width="8.28515625" style="1" customWidth="1"/>
    <col min="5902" max="5902" width="7.7109375" style="1" customWidth="1"/>
    <col min="5903" max="5903" width="7.85546875" style="1" customWidth="1"/>
    <col min="5904" max="5904" width="7.7109375" style="1" customWidth="1"/>
    <col min="5905" max="5905" width="9.28515625" style="1" customWidth="1"/>
    <col min="5906" max="5906" width="9.7109375" style="1" customWidth="1"/>
    <col min="5907" max="5907" width="8" style="1" customWidth="1"/>
    <col min="5908" max="5908" width="11.5703125" style="1" customWidth="1"/>
    <col min="5909" max="5909" width="12" style="1" customWidth="1"/>
    <col min="5910" max="5910" width="11" style="1" customWidth="1"/>
    <col min="5911" max="5911" width="8.28515625" style="1" customWidth="1"/>
    <col min="5912" max="6105" width="9.140625" style="1"/>
    <col min="6106" max="6106" width="6.28515625" style="1" customWidth="1"/>
    <col min="6107" max="6107" width="71.85546875" style="1" customWidth="1"/>
    <col min="6108" max="6108" width="7.5703125" style="1" customWidth="1"/>
    <col min="6109" max="6109" width="7" style="1" customWidth="1"/>
    <col min="6110" max="6110" width="7.7109375" style="1" customWidth="1"/>
    <col min="6111" max="6111" width="9.28515625" style="1" customWidth="1"/>
    <col min="6112" max="6112" width="9.7109375" style="1" customWidth="1"/>
    <col min="6113" max="6113" width="8" style="1" customWidth="1"/>
    <col min="6114" max="6114" width="11.5703125" style="1" customWidth="1"/>
    <col min="6115" max="6115" width="12" style="1" customWidth="1"/>
    <col min="6116" max="6116" width="11" style="1" customWidth="1"/>
    <col min="6117" max="6117" width="8.28515625" style="1" customWidth="1"/>
    <col min="6118" max="6118" width="7.7109375" style="1" customWidth="1"/>
    <col min="6119" max="6119" width="7" style="1" customWidth="1"/>
    <col min="6120" max="6120" width="7.7109375" style="1" customWidth="1"/>
    <col min="6121" max="6121" width="9.28515625" style="1" customWidth="1"/>
    <col min="6122" max="6122" width="9.7109375" style="1" customWidth="1"/>
    <col min="6123" max="6123" width="8" style="1" customWidth="1"/>
    <col min="6124" max="6124" width="11.5703125" style="1" customWidth="1"/>
    <col min="6125" max="6125" width="12" style="1" customWidth="1"/>
    <col min="6126" max="6126" width="11" style="1" customWidth="1"/>
    <col min="6127" max="6127" width="8.28515625" style="1" customWidth="1"/>
    <col min="6128" max="6128" width="7.7109375" style="1" customWidth="1"/>
    <col min="6129" max="6129" width="7" style="1" customWidth="1"/>
    <col min="6130" max="6130" width="7.7109375" style="1" customWidth="1"/>
    <col min="6131" max="6131" width="9.28515625" style="1" customWidth="1"/>
    <col min="6132" max="6132" width="9.7109375" style="1" customWidth="1"/>
    <col min="6133" max="6133" width="8" style="1" customWidth="1"/>
    <col min="6134" max="6134" width="11.5703125" style="1" customWidth="1"/>
    <col min="6135" max="6135" width="12" style="1" customWidth="1"/>
    <col min="6136" max="6136" width="11" style="1" customWidth="1"/>
    <col min="6137" max="6137" width="8.28515625" style="1" customWidth="1"/>
    <col min="6138" max="6138" width="7.7109375" style="1" customWidth="1"/>
    <col min="6139" max="6139" width="7" style="1" customWidth="1"/>
    <col min="6140" max="6140" width="7.7109375" style="1" customWidth="1"/>
    <col min="6141" max="6141" width="9.28515625" style="1" customWidth="1"/>
    <col min="6142" max="6142" width="9.7109375" style="1" customWidth="1"/>
    <col min="6143" max="6143" width="8" style="1" customWidth="1"/>
    <col min="6144" max="6144" width="11.5703125" style="1" customWidth="1"/>
    <col min="6145" max="6145" width="12" style="1" customWidth="1"/>
    <col min="6146" max="6146" width="11" style="1" customWidth="1"/>
    <col min="6147" max="6147" width="8.28515625" style="1" customWidth="1"/>
    <col min="6148" max="6148" width="7.7109375" style="1" customWidth="1"/>
    <col min="6149" max="6149" width="7" style="1" customWidth="1"/>
    <col min="6150" max="6150" width="7.7109375" style="1" customWidth="1"/>
    <col min="6151" max="6151" width="9.28515625" style="1" customWidth="1"/>
    <col min="6152" max="6152" width="9.7109375" style="1" customWidth="1"/>
    <col min="6153" max="6153" width="8" style="1" customWidth="1"/>
    <col min="6154" max="6154" width="11.5703125" style="1" customWidth="1"/>
    <col min="6155" max="6155" width="12" style="1" customWidth="1"/>
    <col min="6156" max="6156" width="11" style="1" customWidth="1"/>
    <col min="6157" max="6157" width="8.28515625" style="1" customWidth="1"/>
    <col min="6158" max="6158" width="7.7109375" style="1" customWidth="1"/>
    <col min="6159" max="6159" width="7.85546875" style="1" customWidth="1"/>
    <col min="6160" max="6160" width="7.7109375" style="1" customWidth="1"/>
    <col min="6161" max="6161" width="9.28515625" style="1" customWidth="1"/>
    <col min="6162" max="6162" width="9.7109375" style="1" customWidth="1"/>
    <col min="6163" max="6163" width="8" style="1" customWidth="1"/>
    <col min="6164" max="6164" width="11.5703125" style="1" customWidth="1"/>
    <col min="6165" max="6165" width="12" style="1" customWidth="1"/>
    <col min="6166" max="6166" width="11" style="1" customWidth="1"/>
    <col min="6167" max="6167" width="8.28515625" style="1" customWidth="1"/>
    <col min="6168" max="6361" width="9.140625" style="1"/>
    <col min="6362" max="6362" width="6.28515625" style="1" customWidth="1"/>
    <col min="6363" max="6363" width="71.85546875" style="1" customWidth="1"/>
    <col min="6364" max="6364" width="7.5703125" style="1" customWidth="1"/>
    <col min="6365" max="6365" width="7" style="1" customWidth="1"/>
    <col min="6366" max="6366" width="7.7109375" style="1" customWidth="1"/>
    <col min="6367" max="6367" width="9.28515625" style="1" customWidth="1"/>
    <col min="6368" max="6368" width="9.7109375" style="1" customWidth="1"/>
    <col min="6369" max="6369" width="8" style="1" customWidth="1"/>
    <col min="6370" max="6370" width="11.5703125" style="1" customWidth="1"/>
    <col min="6371" max="6371" width="12" style="1" customWidth="1"/>
    <col min="6372" max="6372" width="11" style="1" customWidth="1"/>
    <col min="6373" max="6373" width="8.28515625" style="1" customWidth="1"/>
    <col min="6374" max="6374" width="7.7109375" style="1" customWidth="1"/>
    <col min="6375" max="6375" width="7" style="1" customWidth="1"/>
    <col min="6376" max="6376" width="7.7109375" style="1" customWidth="1"/>
    <col min="6377" max="6377" width="9.28515625" style="1" customWidth="1"/>
    <col min="6378" max="6378" width="9.7109375" style="1" customWidth="1"/>
    <col min="6379" max="6379" width="8" style="1" customWidth="1"/>
    <col min="6380" max="6380" width="11.5703125" style="1" customWidth="1"/>
    <col min="6381" max="6381" width="12" style="1" customWidth="1"/>
    <col min="6382" max="6382" width="11" style="1" customWidth="1"/>
    <col min="6383" max="6383" width="8.28515625" style="1" customWidth="1"/>
    <col min="6384" max="6384" width="7.7109375" style="1" customWidth="1"/>
    <col min="6385" max="6385" width="7" style="1" customWidth="1"/>
    <col min="6386" max="6386" width="7.7109375" style="1" customWidth="1"/>
    <col min="6387" max="6387" width="9.28515625" style="1" customWidth="1"/>
    <col min="6388" max="6388" width="9.7109375" style="1" customWidth="1"/>
    <col min="6389" max="6389" width="8" style="1" customWidth="1"/>
    <col min="6390" max="6390" width="11.5703125" style="1" customWidth="1"/>
    <col min="6391" max="6391" width="12" style="1" customWidth="1"/>
    <col min="6392" max="6392" width="11" style="1" customWidth="1"/>
    <col min="6393" max="6393" width="8.28515625" style="1" customWidth="1"/>
    <col min="6394" max="6394" width="7.7109375" style="1" customWidth="1"/>
    <col min="6395" max="6395" width="7" style="1" customWidth="1"/>
    <col min="6396" max="6396" width="7.7109375" style="1" customWidth="1"/>
    <col min="6397" max="6397" width="9.28515625" style="1" customWidth="1"/>
    <col min="6398" max="6398" width="9.7109375" style="1" customWidth="1"/>
    <col min="6399" max="6399" width="8" style="1" customWidth="1"/>
    <col min="6400" max="6400" width="11.5703125" style="1" customWidth="1"/>
    <col min="6401" max="6401" width="12" style="1" customWidth="1"/>
    <col min="6402" max="6402" width="11" style="1" customWidth="1"/>
    <col min="6403" max="6403" width="8.28515625" style="1" customWidth="1"/>
    <col min="6404" max="6404" width="7.7109375" style="1" customWidth="1"/>
    <col min="6405" max="6405" width="7" style="1" customWidth="1"/>
    <col min="6406" max="6406" width="7.7109375" style="1" customWidth="1"/>
    <col min="6407" max="6407" width="9.28515625" style="1" customWidth="1"/>
    <col min="6408" max="6408" width="9.7109375" style="1" customWidth="1"/>
    <col min="6409" max="6409" width="8" style="1" customWidth="1"/>
    <col min="6410" max="6410" width="11.5703125" style="1" customWidth="1"/>
    <col min="6411" max="6411" width="12" style="1" customWidth="1"/>
    <col min="6412" max="6412" width="11" style="1" customWidth="1"/>
    <col min="6413" max="6413" width="8.28515625" style="1" customWidth="1"/>
    <col min="6414" max="6414" width="7.7109375" style="1" customWidth="1"/>
    <col min="6415" max="6415" width="7.85546875" style="1" customWidth="1"/>
    <col min="6416" max="6416" width="7.7109375" style="1" customWidth="1"/>
    <col min="6417" max="6417" width="9.28515625" style="1" customWidth="1"/>
    <col min="6418" max="6418" width="9.7109375" style="1" customWidth="1"/>
    <col min="6419" max="6419" width="8" style="1" customWidth="1"/>
    <col min="6420" max="6420" width="11.5703125" style="1" customWidth="1"/>
    <col min="6421" max="6421" width="12" style="1" customWidth="1"/>
    <col min="6422" max="6422" width="11" style="1" customWidth="1"/>
    <col min="6423" max="6423" width="8.28515625" style="1" customWidth="1"/>
    <col min="6424" max="6617" width="9.140625" style="1"/>
    <col min="6618" max="6618" width="6.28515625" style="1" customWidth="1"/>
    <col min="6619" max="6619" width="71.85546875" style="1" customWidth="1"/>
    <col min="6620" max="6620" width="7.5703125" style="1" customWidth="1"/>
    <col min="6621" max="6621" width="7" style="1" customWidth="1"/>
    <col min="6622" max="6622" width="7.7109375" style="1" customWidth="1"/>
    <col min="6623" max="6623" width="9.28515625" style="1" customWidth="1"/>
    <col min="6624" max="6624" width="9.7109375" style="1" customWidth="1"/>
    <col min="6625" max="6625" width="8" style="1" customWidth="1"/>
    <col min="6626" max="6626" width="11.5703125" style="1" customWidth="1"/>
    <col min="6627" max="6627" width="12" style="1" customWidth="1"/>
    <col min="6628" max="6628" width="11" style="1" customWidth="1"/>
    <col min="6629" max="6629" width="8.28515625" style="1" customWidth="1"/>
    <col min="6630" max="6630" width="7.7109375" style="1" customWidth="1"/>
    <col min="6631" max="6631" width="7" style="1" customWidth="1"/>
    <col min="6632" max="6632" width="7.7109375" style="1" customWidth="1"/>
    <col min="6633" max="6633" width="9.28515625" style="1" customWidth="1"/>
    <col min="6634" max="6634" width="9.7109375" style="1" customWidth="1"/>
    <col min="6635" max="6635" width="8" style="1" customWidth="1"/>
    <col min="6636" max="6636" width="11.5703125" style="1" customWidth="1"/>
    <col min="6637" max="6637" width="12" style="1" customWidth="1"/>
    <col min="6638" max="6638" width="11" style="1" customWidth="1"/>
    <col min="6639" max="6639" width="8.28515625" style="1" customWidth="1"/>
    <col min="6640" max="6640" width="7.7109375" style="1" customWidth="1"/>
    <col min="6641" max="6641" width="7" style="1" customWidth="1"/>
    <col min="6642" max="6642" width="7.7109375" style="1" customWidth="1"/>
    <col min="6643" max="6643" width="9.28515625" style="1" customWidth="1"/>
    <col min="6644" max="6644" width="9.7109375" style="1" customWidth="1"/>
    <col min="6645" max="6645" width="8" style="1" customWidth="1"/>
    <col min="6646" max="6646" width="11.5703125" style="1" customWidth="1"/>
    <col min="6647" max="6647" width="12" style="1" customWidth="1"/>
    <col min="6648" max="6648" width="11" style="1" customWidth="1"/>
    <col min="6649" max="6649" width="8.28515625" style="1" customWidth="1"/>
    <col min="6650" max="6650" width="7.7109375" style="1" customWidth="1"/>
    <col min="6651" max="6651" width="7" style="1" customWidth="1"/>
    <col min="6652" max="6652" width="7.7109375" style="1" customWidth="1"/>
    <col min="6653" max="6653" width="9.28515625" style="1" customWidth="1"/>
    <col min="6654" max="6654" width="9.7109375" style="1" customWidth="1"/>
    <col min="6655" max="6655" width="8" style="1" customWidth="1"/>
    <col min="6656" max="6656" width="11.5703125" style="1" customWidth="1"/>
    <col min="6657" max="6657" width="12" style="1" customWidth="1"/>
    <col min="6658" max="6658" width="11" style="1" customWidth="1"/>
    <col min="6659" max="6659" width="8.28515625" style="1" customWidth="1"/>
    <col min="6660" max="6660" width="7.7109375" style="1" customWidth="1"/>
    <col min="6661" max="6661" width="7" style="1" customWidth="1"/>
    <col min="6662" max="6662" width="7.7109375" style="1" customWidth="1"/>
    <col min="6663" max="6663" width="9.28515625" style="1" customWidth="1"/>
    <col min="6664" max="6664" width="9.7109375" style="1" customWidth="1"/>
    <col min="6665" max="6665" width="8" style="1" customWidth="1"/>
    <col min="6666" max="6666" width="11.5703125" style="1" customWidth="1"/>
    <col min="6667" max="6667" width="12" style="1" customWidth="1"/>
    <col min="6668" max="6668" width="11" style="1" customWidth="1"/>
    <col min="6669" max="6669" width="8.28515625" style="1" customWidth="1"/>
    <col min="6670" max="6670" width="7.7109375" style="1" customWidth="1"/>
    <col min="6671" max="6671" width="7.85546875" style="1" customWidth="1"/>
    <col min="6672" max="6672" width="7.7109375" style="1" customWidth="1"/>
    <col min="6673" max="6673" width="9.28515625" style="1" customWidth="1"/>
    <col min="6674" max="6674" width="9.7109375" style="1" customWidth="1"/>
    <col min="6675" max="6675" width="8" style="1" customWidth="1"/>
    <col min="6676" max="6676" width="11.5703125" style="1" customWidth="1"/>
    <col min="6677" max="6677" width="12" style="1" customWidth="1"/>
    <col min="6678" max="6678" width="11" style="1" customWidth="1"/>
    <col min="6679" max="6679" width="8.28515625" style="1" customWidth="1"/>
    <col min="6680" max="6873" width="9.140625" style="1"/>
    <col min="6874" max="6874" width="6.28515625" style="1" customWidth="1"/>
    <col min="6875" max="6875" width="71.85546875" style="1" customWidth="1"/>
    <col min="6876" max="6876" width="7.5703125" style="1" customWidth="1"/>
    <col min="6877" max="6877" width="7" style="1" customWidth="1"/>
    <col min="6878" max="6878" width="7.7109375" style="1" customWidth="1"/>
    <col min="6879" max="6879" width="9.28515625" style="1" customWidth="1"/>
    <col min="6880" max="6880" width="9.7109375" style="1" customWidth="1"/>
    <col min="6881" max="6881" width="8" style="1" customWidth="1"/>
    <col min="6882" max="6882" width="11.5703125" style="1" customWidth="1"/>
    <col min="6883" max="6883" width="12" style="1" customWidth="1"/>
    <col min="6884" max="6884" width="11" style="1" customWidth="1"/>
    <col min="6885" max="6885" width="8.28515625" style="1" customWidth="1"/>
    <col min="6886" max="6886" width="7.7109375" style="1" customWidth="1"/>
    <col min="6887" max="6887" width="7" style="1" customWidth="1"/>
    <col min="6888" max="6888" width="7.7109375" style="1" customWidth="1"/>
    <col min="6889" max="6889" width="9.28515625" style="1" customWidth="1"/>
    <col min="6890" max="6890" width="9.7109375" style="1" customWidth="1"/>
    <col min="6891" max="6891" width="8" style="1" customWidth="1"/>
    <col min="6892" max="6892" width="11.5703125" style="1" customWidth="1"/>
    <col min="6893" max="6893" width="12" style="1" customWidth="1"/>
    <col min="6894" max="6894" width="11" style="1" customWidth="1"/>
    <col min="6895" max="6895" width="8.28515625" style="1" customWidth="1"/>
    <col min="6896" max="6896" width="7.7109375" style="1" customWidth="1"/>
    <col min="6897" max="6897" width="7" style="1" customWidth="1"/>
    <col min="6898" max="6898" width="7.7109375" style="1" customWidth="1"/>
    <col min="6899" max="6899" width="9.28515625" style="1" customWidth="1"/>
    <col min="6900" max="6900" width="9.7109375" style="1" customWidth="1"/>
    <col min="6901" max="6901" width="8" style="1" customWidth="1"/>
    <col min="6902" max="6902" width="11.5703125" style="1" customWidth="1"/>
    <col min="6903" max="6903" width="12" style="1" customWidth="1"/>
    <col min="6904" max="6904" width="11" style="1" customWidth="1"/>
    <col min="6905" max="6905" width="8.28515625" style="1" customWidth="1"/>
    <col min="6906" max="6906" width="7.7109375" style="1" customWidth="1"/>
    <col min="6907" max="6907" width="7" style="1" customWidth="1"/>
    <col min="6908" max="6908" width="7.7109375" style="1" customWidth="1"/>
    <col min="6909" max="6909" width="9.28515625" style="1" customWidth="1"/>
    <col min="6910" max="6910" width="9.7109375" style="1" customWidth="1"/>
    <col min="6911" max="6911" width="8" style="1" customWidth="1"/>
    <col min="6912" max="6912" width="11.5703125" style="1" customWidth="1"/>
    <col min="6913" max="6913" width="12" style="1" customWidth="1"/>
    <col min="6914" max="6914" width="11" style="1" customWidth="1"/>
    <col min="6915" max="6915" width="8.28515625" style="1" customWidth="1"/>
    <col min="6916" max="6916" width="7.7109375" style="1" customWidth="1"/>
    <col min="6917" max="6917" width="7" style="1" customWidth="1"/>
    <col min="6918" max="6918" width="7.7109375" style="1" customWidth="1"/>
    <col min="6919" max="6919" width="9.28515625" style="1" customWidth="1"/>
    <col min="6920" max="6920" width="9.7109375" style="1" customWidth="1"/>
    <col min="6921" max="6921" width="8" style="1" customWidth="1"/>
    <col min="6922" max="6922" width="11.5703125" style="1" customWidth="1"/>
    <col min="6923" max="6923" width="12" style="1" customWidth="1"/>
    <col min="6924" max="6924" width="11" style="1" customWidth="1"/>
    <col min="6925" max="6925" width="8.28515625" style="1" customWidth="1"/>
    <col min="6926" max="6926" width="7.7109375" style="1" customWidth="1"/>
    <col min="6927" max="6927" width="7.85546875" style="1" customWidth="1"/>
    <col min="6928" max="6928" width="7.7109375" style="1" customWidth="1"/>
    <col min="6929" max="6929" width="9.28515625" style="1" customWidth="1"/>
    <col min="6930" max="6930" width="9.7109375" style="1" customWidth="1"/>
    <col min="6931" max="6931" width="8" style="1" customWidth="1"/>
    <col min="6932" max="6932" width="11.5703125" style="1" customWidth="1"/>
    <col min="6933" max="6933" width="12" style="1" customWidth="1"/>
    <col min="6934" max="6934" width="11" style="1" customWidth="1"/>
    <col min="6935" max="6935" width="8.28515625" style="1" customWidth="1"/>
    <col min="6936" max="7129" width="9.140625" style="1"/>
    <col min="7130" max="7130" width="6.28515625" style="1" customWidth="1"/>
    <col min="7131" max="7131" width="71.85546875" style="1" customWidth="1"/>
    <col min="7132" max="7132" width="7.5703125" style="1" customWidth="1"/>
    <col min="7133" max="7133" width="7" style="1" customWidth="1"/>
    <col min="7134" max="7134" width="7.7109375" style="1" customWidth="1"/>
    <col min="7135" max="7135" width="9.28515625" style="1" customWidth="1"/>
    <col min="7136" max="7136" width="9.7109375" style="1" customWidth="1"/>
    <col min="7137" max="7137" width="8" style="1" customWidth="1"/>
    <col min="7138" max="7138" width="11.5703125" style="1" customWidth="1"/>
    <col min="7139" max="7139" width="12" style="1" customWidth="1"/>
    <col min="7140" max="7140" width="11" style="1" customWidth="1"/>
    <col min="7141" max="7141" width="8.28515625" style="1" customWidth="1"/>
    <col min="7142" max="7142" width="7.7109375" style="1" customWidth="1"/>
    <col min="7143" max="7143" width="7" style="1" customWidth="1"/>
    <col min="7144" max="7144" width="7.7109375" style="1" customWidth="1"/>
    <col min="7145" max="7145" width="9.28515625" style="1" customWidth="1"/>
    <col min="7146" max="7146" width="9.7109375" style="1" customWidth="1"/>
    <col min="7147" max="7147" width="8" style="1" customWidth="1"/>
    <col min="7148" max="7148" width="11.5703125" style="1" customWidth="1"/>
    <col min="7149" max="7149" width="12" style="1" customWidth="1"/>
    <col min="7150" max="7150" width="11" style="1" customWidth="1"/>
    <col min="7151" max="7151" width="8.28515625" style="1" customWidth="1"/>
    <col min="7152" max="7152" width="7.7109375" style="1" customWidth="1"/>
    <col min="7153" max="7153" width="7" style="1" customWidth="1"/>
    <col min="7154" max="7154" width="7.7109375" style="1" customWidth="1"/>
    <col min="7155" max="7155" width="9.28515625" style="1" customWidth="1"/>
    <col min="7156" max="7156" width="9.7109375" style="1" customWidth="1"/>
    <col min="7157" max="7157" width="8" style="1" customWidth="1"/>
    <col min="7158" max="7158" width="11.5703125" style="1" customWidth="1"/>
    <col min="7159" max="7159" width="12" style="1" customWidth="1"/>
    <col min="7160" max="7160" width="11" style="1" customWidth="1"/>
    <col min="7161" max="7161" width="8.28515625" style="1" customWidth="1"/>
    <col min="7162" max="7162" width="7.7109375" style="1" customWidth="1"/>
    <col min="7163" max="7163" width="7" style="1" customWidth="1"/>
    <col min="7164" max="7164" width="7.7109375" style="1" customWidth="1"/>
    <col min="7165" max="7165" width="9.28515625" style="1" customWidth="1"/>
    <col min="7166" max="7166" width="9.7109375" style="1" customWidth="1"/>
    <col min="7167" max="7167" width="8" style="1" customWidth="1"/>
    <col min="7168" max="7168" width="11.5703125" style="1" customWidth="1"/>
    <col min="7169" max="7169" width="12" style="1" customWidth="1"/>
    <col min="7170" max="7170" width="11" style="1" customWidth="1"/>
    <col min="7171" max="7171" width="8.28515625" style="1" customWidth="1"/>
    <col min="7172" max="7172" width="7.7109375" style="1" customWidth="1"/>
    <col min="7173" max="7173" width="7" style="1" customWidth="1"/>
    <col min="7174" max="7174" width="7.7109375" style="1" customWidth="1"/>
    <col min="7175" max="7175" width="9.28515625" style="1" customWidth="1"/>
    <col min="7176" max="7176" width="9.7109375" style="1" customWidth="1"/>
    <col min="7177" max="7177" width="8" style="1" customWidth="1"/>
    <col min="7178" max="7178" width="11.5703125" style="1" customWidth="1"/>
    <col min="7179" max="7179" width="12" style="1" customWidth="1"/>
    <col min="7180" max="7180" width="11" style="1" customWidth="1"/>
    <col min="7181" max="7181" width="8.28515625" style="1" customWidth="1"/>
    <col min="7182" max="7182" width="7.7109375" style="1" customWidth="1"/>
    <col min="7183" max="7183" width="7.85546875" style="1" customWidth="1"/>
    <col min="7184" max="7184" width="7.7109375" style="1" customWidth="1"/>
    <col min="7185" max="7185" width="9.28515625" style="1" customWidth="1"/>
    <col min="7186" max="7186" width="9.7109375" style="1" customWidth="1"/>
    <col min="7187" max="7187" width="8" style="1" customWidth="1"/>
    <col min="7188" max="7188" width="11.5703125" style="1" customWidth="1"/>
    <col min="7189" max="7189" width="12" style="1" customWidth="1"/>
    <col min="7190" max="7190" width="11" style="1" customWidth="1"/>
    <col min="7191" max="7191" width="8.28515625" style="1" customWidth="1"/>
    <col min="7192" max="7385" width="9.140625" style="1"/>
    <col min="7386" max="7386" width="6.28515625" style="1" customWidth="1"/>
    <col min="7387" max="7387" width="71.85546875" style="1" customWidth="1"/>
    <col min="7388" max="7388" width="7.5703125" style="1" customWidth="1"/>
    <col min="7389" max="7389" width="7" style="1" customWidth="1"/>
    <col min="7390" max="7390" width="7.7109375" style="1" customWidth="1"/>
    <col min="7391" max="7391" width="9.28515625" style="1" customWidth="1"/>
    <col min="7392" max="7392" width="9.7109375" style="1" customWidth="1"/>
    <col min="7393" max="7393" width="8" style="1" customWidth="1"/>
    <col min="7394" max="7394" width="11.5703125" style="1" customWidth="1"/>
    <col min="7395" max="7395" width="12" style="1" customWidth="1"/>
    <col min="7396" max="7396" width="11" style="1" customWidth="1"/>
    <col min="7397" max="7397" width="8.28515625" style="1" customWidth="1"/>
    <col min="7398" max="7398" width="7.7109375" style="1" customWidth="1"/>
    <col min="7399" max="7399" width="7" style="1" customWidth="1"/>
    <col min="7400" max="7400" width="7.7109375" style="1" customWidth="1"/>
    <col min="7401" max="7401" width="9.28515625" style="1" customWidth="1"/>
    <col min="7402" max="7402" width="9.7109375" style="1" customWidth="1"/>
    <col min="7403" max="7403" width="8" style="1" customWidth="1"/>
    <col min="7404" max="7404" width="11.5703125" style="1" customWidth="1"/>
    <col min="7405" max="7405" width="12" style="1" customWidth="1"/>
    <col min="7406" max="7406" width="11" style="1" customWidth="1"/>
    <col min="7407" max="7407" width="8.28515625" style="1" customWidth="1"/>
    <col min="7408" max="7408" width="7.7109375" style="1" customWidth="1"/>
    <col min="7409" max="7409" width="7" style="1" customWidth="1"/>
    <col min="7410" max="7410" width="7.7109375" style="1" customWidth="1"/>
    <col min="7411" max="7411" width="9.28515625" style="1" customWidth="1"/>
    <col min="7412" max="7412" width="9.7109375" style="1" customWidth="1"/>
    <col min="7413" max="7413" width="8" style="1" customWidth="1"/>
    <col min="7414" max="7414" width="11.5703125" style="1" customWidth="1"/>
    <col min="7415" max="7415" width="12" style="1" customWidth="1"/>
    <col min="7416" max="7416" width="11" style="1" customWidth="1"/>
    <col min="7417" max="7417" width="8.28515625" style="1" customWidth="1"/>
    <col min="7418" max="7418" width="7.7109375" style="1" customWidth="1"/>
    <col min="7419" max="7419" width="7" style="1" customWidth="1"/>
    <col min="7420" max="7420" width="7.7109375" style="1" customWidth="1"/>
    <col min="7421" max="7421" width="9.28515625" style="1" customWidth="1"/>
    <col min="7422" max="7422" width="9.7109375" style="1" customWidth="1"/>
    <col min="7423" max="7423" width="8" style="1" customWidth="1"/>
    <col min="7424" max="7424" width="11.5703125" style="1" customWidth="1"/>
    <col min="7425" max="7425" width="12" style="1" customWidth="1"/>
    <col min="7426" max="7426" width="11" style="1" customWidth="1"/>
    <col min="7427" max="7427" width="8.28515625" style="1" customWidth="1"/>
    <col min="7428" max="7428" width="7.7109375" style="1" customWidth="1"/>
    <col min="7429" max="7429" width="7" style="1" customWidth="1"/>
    <col min="7430" max="7430" width="7.7109375" style="1" customWidth="1"/>
    <col min="7431" max="7431" width="9.28515625" style="1" customWidth="1"/>
    <col min="7432" max="7432" width="9.7109375" style="1" customWidth="1"/>
    <col min="7433" max="7433" width="8" style="1" customWidth="1"/>
    <col min="7434" max="7434" width="11.5703125" style="1" customWidth="1"/>
    <col min="7435" max="7435" width="12" style="1" customWidth="1"/>
    <col min="7436" max="7436" width="11" style="1" customWidth="1"/>
    <col min="7437" max="7437" width="8.28515625" style="1" customWidth="1"/>
    <col min="7438" max="7438" width="7.7109375" style="1" customWidth="1"/>
    <col min="7439" max="7439" width="7.85546875" style="1" customWidth="1"/>
    <col min="7440" max="7440" width="7.7109375" style="1" customWidth="1"/>
    <col min="7441" max="7441" width="9.28515625" style="1" customWidth="1"/>
    <col min="7442" max="7442" width="9.7109375" style="1" customWidth="1"/>
    <col min="7443" max="7443" width="8" style="1" customWidth="1"/>
    <col min="7444" max="7444" width="11.5703125" style="1" customWidth="1"/>
    <col min="7445" max="7445" width="12" style="1" customWidth="1"/>
    <col min="7446" max="7446" width="11" style="1" customWidth="1"/>
    <col min="7447" max="7447" width="8.28515625" style="1" customWidth="1"/>
    <col min="7448" max="7641" width="9.140625" style="1"/>
    <col min="7642" max="7642" width="6.28515625" style="1" customWidth="1"/>
    <col min="7643" max="7643" width="71.85546875" style="1" customWidth="1"/>
    <col min="7644" max="7644" width="7.5703125" style="1" customWidth="1"/>
    <col min="7645" max="7645" width="7" style="1" customWidth="1"/>
    <col min="7646" max="7646" width="7.7109375" style="1" customWidth="1"/>
    <col min="7647" max="7647" width="9.28515625" style="1" customWidth="1"/>
    <col min="7648" max="7648" width="9.7109375" style="1" customWidth="1"/>
    <col min="7649" max="7649" width="8" style="1" customWidth="1"/>
    <col min="7650" max="7650" width="11.5703125" style="1" customWidth="1"/>
    <col min="7651" max="7651" width="12" style="1" customWidth="1"/>
    <col min="7652" max="7652" width="11" style="1" customWidth="1"/>
    <col min="7653" max="7653" width="8.28515625" style="1" customWidth="1"/>
    <col min="7654" max="7654" width="7.7109375" style="1" customWidth="1"/>
    <col min="7655" max="7655" width="7" style="1" customWidth="1"/>
    <col min="7656" max="7656" width="7.7109375" style="1" customWidth="1"/>
    <col min="7657" max="7657" width="9.28515625" style="1" customWidth="1"/>
    <col min="7658" max="7658" width="9.7109375" style="1" customWidth="1"/>
    <col min="7659" max="7659" width="8" style="1" customWidth="1"/>
    <col min="7660" max="7660" width="11.5703125" style="1" customWidth="1"/>
    <col min="7661" max="7661" width="12" style="1" customWidth="1"/>
    <col min="7662" max="7662" width="11" style="1" customWidth="1"/>
    <col min="7663" max="7663" width="8.28515625" style="1" customWidth="1"/>
    <col min="7664" max="7664" width="7.7109375" style="1" customWidth="1"/>
    <col min="7665" max="7665" width="7" style="1" customWidth="1"/>
    <col min="7666" max="7666" width="7.7109375" style="1" customWidth="1"/>
    <col min="7667" max="7667" width="9.28515625" style="1" customWidth="1"/>
    <col min="7668" max="7668" width="9.7109375" style="1" customWidth="1"/>
    <col min="7669" max="7669" width="8" style="1" customWidth="1"/>
    <col min="7670" max="7670" width="11.5703125" style="1" customWidth="1"/>
    <col min="7671" max="7671" width="12" style="1" customWidth="1"/>
    <col min="7672" max="7672" width="11" style="1" customWidth="1"/>
    <col min="7673" max="7673" width="8.28515625" style="1" customWidth="1"/>
    <col min="7674" max="7674" width="7.7109375" style="1" customWidth="1"/>
    <col min="7675" max="7675" width="7" style="1" customWidth="1"/>
    <col min="7676" max="7676" width="7.7109375" style="1" customWidth="1"/>
    <col min="7677" max="7677" width="9.28515625" style="1" customWidth="1"/>
    <col min="7678" max="7678" width="9.7109375" style="1" customWidth="1"/>
    <col min="7679" max="7679" width="8" style="1" customWidth="1"/>
    <col min="7680" max="7680" width="11.5703125" style="1" customWidth="1"/>
    <col min="7681" max="7681" width="12" style="1" customWidth="1"/>
    <col min="7682" max="7682" width="11" style="1" customWidth="1"/>
    <col min="7683" max="7683" width="8.28515625" style="1" customWidth="1"/>
    <col min="7684" max="7684" width="7.7109375" style="1" customWidth="1"/>
    <col min="7685" max="7685" width="7" style="1" customWidth="1"/>
    <col min="7686" max="7686" width="7.7109375" style="1" customWidth="1"/>
    <col min="7687" max="7687" width="9.28515625" style="1" customWidth="1"/>
    <col min="7688" max="7688" width="9.7109375" style="1" customWidth="1"/>
    <col min="7689" max="7689" width="8" style="1" customWidth="1"/>
    <col min="7690" max="7690" width="11.5703125" style="1" customWidth="1"/>
    <col min="7691" max="7691" width="12" style="1" customWidth="1"/>
    <col min="7692" max="7692" width="11" style="1" customWidth="1"/>
    <col min="7693" max="7693" width="8.28515625" style="1" customWidth="1"/>
    <col min="7694" max="7694" width="7.7109375" style="1" customWidth="1"/>
    <col min="7695" max="7695" width="7.85546875" style="1" customWidth="1"/>
    <col min="7696" max="7696" width="7.7109375" style="1" customWidth="1"/>
    <col min="7697" max="7697" width="9.28515625" style="1" customWidth="1"/>
    <col min="7698" max="7698" width="9.7109375" style="1" customWidth="1"/>
    <col min="7699" max="7699" width="8" style="1" customWidth="1"/>
    <col min="7700" max="7700" width="11.5703125" style="1" customWidth="1"/>
    <col min="7701" max="7701" width="12" style="1" customWidth="1"/>
    <col min="7702" max="7702" width="11" style="1" customWidth="1"/>
    <col min="7703" max="7703" width="8.28515625" style="1" customWidth="1"/>
    <col min="7704" max="7897" width="9.140625" style="1"/>
    <col min="7898" max="7898" width="6.28515625" style="1" customWidth="1"/>
    <col min="7899" max="7899" width="71.85546875" style="1" customWidth="1"/>
    <col min="7900" max="7900" width="7.5703125" style="1" customWidth="1"/>
    <col min="7901" max="7901" width="7" style="1" customWidth="1"/>
    <col min="7902" max="7902" width="7.7109375" style="1" customWidth="1"/>
    <col min="7903" max="7903" width="9.28515625" style="1" customWidth="1"/>
    <col min="7904" max="7904" width="9.7109375" style="1" customWidth="1"/>
    <col min="7905" max="7905" width="8" style="1" customWidth="1"/>
    <col min="7906" max="7906" width="11.5703125" style="1" customWidth="1"/>
    <col min="7907" max="7907" width="12" style="1" customWidth="1"/>
    <col min="7908" max="7908" width="11" style="1" customWidth="1"/>
    <col min="7909" max="7909" width="8.28515625" style="1" customWidth="1"/>
    <col min="7910" max="7910" width="7.7109375" style="1" customWidth="1"/>
    <col min="7911" max="7911" width="7" style="1" customWidth="1"/>
    <col min="7912" max="7912" width="7.7109375" style="1" customWidth="1"/>
    <col min="7913" max="7913" width="9.28515625" style="1" customWidth="1"/>
    <col min="7914" max="7914" width="9.7109375" style="1" customWidth="1"/>
    <col min="7915" max="7915" width="8" style="1" customWidth="1"/>
    <col min="7916" max="7916" width="11.5703125" style="1" customWidth="1"/>
    <col min="7917" max="7917" width="12" style="1" customWidth="1"/>
    <col min="7918" max="7918" width="11" style="1" customWidth="1"/>
    <col min="7919" max="7919" width="8.28515625" style="1" customWidth="1"/>
    <col min="7920" max="7920" width="7.7109375" style="1" customWidth="1"/>
    <col min="7921" max="7921" width="7" style="1" customWidth="1"/>
    <col min="7922" max="7922" width="7.7109375" style="1" customWidth="1"/>
    <col min="7923" max="7923" width="9.28515625" style="1" customWidth="1"/>
    <col min="7924" max="7924" width="9.7109375" style="1" customWidth="1"/>
    <col min="7925" max="7925" width="8" style="1" customWidth="1"/>
    <col min="7926" max="7926" width="11.5703125" style="1" customWidth="1"/>
    <col min="7927" max="7927" width="12" style="1" customWidth="1"/>
    <col min="7928" max="7928" width="11" style="1" customWidth="1"/>
    <col min="7929" max="7929" width="8.28515625" style="1" customWidth="1"/>
    <col min="7930" max="7930" width="7.7109375" style="1" customWidth="1"/>
    <col min="7931" max="7931" width="7" style="1" customWidth="1"/>
    <col min="7932" max="7932" width="7.7109375" style="1" customWidth="1"/>
    <col min="7933" max="7933" width="9.28515625" style="1" customWidth="1"/>
    <col min="7934" max="7934" width="9.7109375" style="1" customWidth="1"/>
    <col min="7935" max="7935" width="8" style="1" customWidth="1"/>
    <col min="7936" max="7936" width="11.5703125" style="1" customWidth="1"/>
    <col min="7937" max="7937" width="12" style="1" customWidth="1"/>
    <col min="7938" max="7938" width="11" style="1" customWidth="1"/>
    <col min="7939" max="7939" width="8.28515625" style="1" customWidth="1"/>
    <col min="7940" max="7940" width="7.7109375" style="1" customWidth="1"/>
    <col min="7941" max="7941" width="7" style="1" customWidth="1"/>
    <col min="7942" max="7942" width="7.7109375" style="1" customWidth="1"/>
    <col min="7943" max="7943" width="9.28515625" style="1" customWidth="1"/>
    <col min="7944" max="7944" width="9.7109375" style="1" customWidth="1"/>
    <col min="7945" max="7945" width="8" style="1" customWidth="1"/>
    <col min="7946" max="7946" width="11.5703125" style="1" customWidth="1"/>
    <col min="7947" max="7947" width="12" style="1" customWidth="1"/>
    <col min="7948" max="7948" width="11" style="1" customWidth="1"/>
    <col min="7949" max="7949" width="8.28515625" style="1" customWidth="1"/>
    <col min="7950" max="7950" width="7.7109375" style="1" customWidth="1"/>
    <col min="7951" max="7951" width="7.85546875" style="1" customWidth="1"/>
    <col min="7952" max="7952" width="7.7109375" style="1" customWidth="1"/>
    <col min="7953" max="7953" width="9.28515625" style="1" customWidth="1"/>
    <col min="7954" max="7954" width="9.7109375" style="1" customWidth="1"/>
    <col min="7955" max="7955" width="8" style="1" customWidth="1"/>
    <col min="7956" max="7956" width="11.5703125" style="1" customWidth="1"/>
    <col min="7957" max="7957" width="12" style="1" customWidth="1"/>
    <col min="7958" max="7958" width="11" style="1" customWidth="1"/>
    <col min="7959" max="7959" width="8.28515625" style="1" customWidth="1"/>
    <col min="7960" max="8153" width="9.140625" style="1"/>
    <col min="8154" max="8154" width="6.28515625" style="1" customWidth="1"/>
    <col min="8155" max="8155" width="71.85546875" style="1" customWidth="1"/>
    <col min="8156" max="8156" width="7.5703125" style="1" customWidth="1"/>
    <col min="8157" max="8157" width="7" style="1" customWidth="1"/>
    <col min="8158" max="8158" width="7.7109375" style="1" customWidth="1"/>
    <col min="8159" max="8159" width="9.28515625" style="1" customWidth="1"/>
    <col min="8160" max="8160" width="9.7109375" style="1" customWidth="1"/>
    <col min="8161" max="8161" width="8" style="1" customWidth="1"/>
    <col min="8162" max="8162" width="11.5703125" style="1" customWidth="1"/>
    <col min="8163" max="8163" width="12" style="1" customWidth="1"/>
    <col min="8164" max="8164" width="11" style="1" customWidth="1"/>
    <col min="8165" max="8165" width="8.28515625" style="1" customWidth="1"/>
    <col min="8166" max="8166" width="7.7109375" style="1" customWidth="1"/>
    <col min="8167" max="8167" width="7" style="1" customWidth="1"/>
    <col min="8168" max="8168" width="7.7109375" style="1" customWidth="1"/>
    <col min="8169" max="8169" width="9.28515625" style="1" customWidth="1"/>
    <col min="8170" max="8170" width="9.7109375" style="1" customWidth="1"/>
    <col min="8171" max="8171" width="8" style="1" customWidth="1"/>
    <col min="8172" max="8172" width="11.5703125" style="1" customWidth="1"/>
    <col min="8173" max="8173" width="12" style="1" customWidth="1"/>
    <col min="8174" max="8174" width="11" style="1" customWidth="1"/>
    <col min="8175" max="8175" width="8.28515625" style="1" customWidth="1"/>
    <col min="8176" max="8176" width="7.7109375" style="1" customWidth="1"/>
    <col min="8177" max="8177" width="7" style="1" customWidth="1"/>
    <col min="8178" max="8178" width="7.7109375" style="1" customWidth="1"/>
    <col min="8179" max="8179" width="9.28515625" style="1" customWidth="1"/>
    <col min="8180" max="8180" width="9.7109375" style="1" customWidth="1"/>
    <col min="8181" max="8181" width="8" style="1" customWidth="1"/>
    <col min="8182" max="8182" width="11.5703125" style="1" customWidth="1"/>
    <col min="8183" max="8183" width="12" style="1" customWidth="1"/>
    <col min="8184" max="8184" width="11" style="1" customWidth="1"/>
    <col min="8185" max="8185" width="8.28515625" style="1" customWidth="1"/>
    <col min="8186" max="8186" width="7.7109375" style="1" customWidth="1"/>
    <col min="8187" max="8187" width="7" style="1" customWidth="1"/>
    <col min="8188" max="8188" width="7.7109375" style="1" customWidth="1"/>
    <col min="8189" max="8189" width="9.28515625" style="1" customWidth="1"/>
    <col min="8190" max="8190" width="9.7109375" style="1" customWidth="1"/>
    <col min="8191" max="8191" width="8" style="1" customWidth="1"/>
    <col min="8192" max="8192" width="11.5703125" style="1" customWidth="1"/>
    <col min="8193" max="8193" width="12" style="1" customWidth="1"/>
    <col min="8194" max="8194" width="11" style="1" customWidth="1"/>
    <col min="8195" max="8195" width="8.28515625" style="1" customWidth="1"/>
    <col min="8196" max="8196" width="7.7109375" style="1" customWidth="1"/>
    <col min="8197" max="8197" width="7" style="1" customWidth="1"/>
    <col min="8198" max="8198" width="7.7109375" style="1" customWidth="1"/>
    <col min="8199" max="8199" width="9.28515625" style="1" customWidth="1"/>
    <col min="8200" max="8200" width="9.7109375" style="1" customWidth="1"/>
    <col min="8201" max="8201" width="8" style="1" customWidth="1"/>
    <col min="8202" max="8202" width="11.5703125" style="1" customWidth="1"/>
    <col min="8203" max="8203" width="12" style="1" customWidth="1"/>
    <col min="8204" max="8204" width="11" style="1" customWidth="1"/>
    <col min="8205" max="8205" width="8.28515625" style="1" customWidth="1"/>
    <col min="8206" max="8206" width="7.7109375" style="1" customWidth="1"/>
    <col min="8207" max="8207" width="7.85546875" style="1" customWidth="1"/>
    <col min="8208" max="8208" width="7.7109375" style="1" customWidth="1"/>
    <col min="8209" max="8209" width="9.28515625" style="1" customWidth="1"/>
    <col min="8210" max="8210" width="9.7109375" style="1" customWidth="1"/>
    <col min="8211" max="8211" width="8" style="1" customWidth="1"/>
    <col min="8212" max="8212" width="11.5703125" style="1" customWidth="1"/>
    <col min="8213" max="8213" width="12" style="1" customWidth="1"/>
    <col min="8214" max="8214" width="11" style="1" customWidth="1"/>
    <col min="8215" max="8215" width="8.28515625" style="1" customWidth="1"/>
    <col min="8216" max="8409" width="9.140625" style="1"/>
    <col min="8410" max="8410" width="6.28515625" style="1" customWidth="1"/>
    <col min="8411" max="8411" width="71.85546875" style="1" customWidth="1"/>
    <col min="8412" max="8412" width="7.5703125" style="1" customWidth="1"/>
    <col min="8413" max="8413" width="7" style="1" customWidth="1"/>
    <col min="8414" max="8414" width="7.7109375" style="1" customWidth="1"/>
    <col min="8415" max="8415" width="9.28515625" style="1" customWidth="1"/>
    <col min="8416" max="8416" width="9.7109375" style="1" customWidth="1"/>
    <col min="8417" max="8417" width="8" style="1" customWidth="1"/>
    <col min="8418" max="8418" width="11.5703125" style="1" customWidth="1"/>
    <col min="8419" max="8419" width="12" style="1" customWidth="1"/>
    <col min="8420" max="8420" width="11" style="1" customWidth="1"/>
    <col min="8421" max="8421" width="8.28515625" style="1" customWidth="1"/>
    <col min="8422" max="8422" width="7.7109375" style="1" customWidth="1"/>
    <col min="8423" max="8423" width="7" style="1" customWidth="1"/>
    <col min="8424" max="8424" width="7.7109375" style="1" customWidth="1"/>
    <col min="8425" max="8425" width="9.28515625" style="1" customWidth="1"/>
    <col min="8426" max="8426" width="9.7109375" style="1" customWidth="1"/>
    <col min="8427" max="8427" width="8" style="1" customWidth="1"/>
    <col min="8428" max="8428" width="11.5703125" style="1" customWidth="1"/>
    <col min="8429" max="8429" width="12" style="1" customWidth="1"/>
    <col min="8430" max="8430" width="11" style="1" customWidth="1"/>
    <col min="8431" max="8431" width="8.28515625" style="1" customWidth="1"/>
    <col min="8432" max="8432" width="7.7109375" style="1" customWidth="1"/>
    <col min="8433" max="8433" width="7" style="1" customWidth="1"/>
    <col min="8434" max="8434" width="7.7109375" style="1" customWidth="1"/>
    <col min="8435" max="8435" width="9.28515625" style="1" customWidth="1"/>
    <col min="8436" max="8436" width="9.7109375" style="1" customWidth="1"/>
    <col min="8437" max="8437" width="8" style="1" customWidth="1"/>
    <col min="8438" max="8438" width="11.5703125" style="1" customWidth="1"/>
    <col min="8439" max="8439" width="12" style="1" customWidth="1"/>
    <col min="8440" max="8440" width="11" style="1" customWidth="1"/>
    <col min="8441" max="8441" width="8.28515625" style="1" customWidth="1"/>
    <col min="8442" max="8442" width="7.7109375" style="1" customWidth="1"/>
    <col min="8443" max="8443" width="7" style="1" customWidth="1"/>
    <col min="8444" max="8444" width="7.7109375" style="1" customWidth="1"/>
    <col min="8445" max="8445" width="9.28515625" style="1" customWidth="1"/>
    <col min="8446" max="8446" width="9.7109375" style="1" customWidth="1"/>
    <col min="8447" max="8447" width="8" style="1" customWidth="1"/>
    <col min="8448" max="8448" width="11.5703125" style="1" customWidth="1"/>
    <col min="8449" max="8449" width="12" style="1" customWidth="1"/>
    <col min="8450" max="8450" width="11" style="1" customWidth="1"/>
    <col min="8451" max="8451" width="8.28515625" style="1" customWidth="1"/>
    <col min="8452" max="8452" width="7.7109375" style="1" customWidth="1"/>
    <col min="8453" max="8453" width="7" style="1" customWidth="1"/>
    <col min="8454" max="8454" width="7.7109375" style="1" customWidth="1"/>
    <col min="8455" max="8455" width="9.28515625" style="1" customWidth="1"/>
    <col min="8456" max="8456" width="9.7109375" style="1" customWidth="1"/>
    <col min="8457" max="8457" width="8" style="1" customWidth="1"/>
    <col min="8458" max="8458" width="11.5703125" style="1" customWidth="1"/>
    <col min="8459" max="8459" width="12" style="1" customWidth="1"/>
    <col min="8460" max="8460" width="11" style="1" customWidth="1"/>
    <col min="8461" max="8461" width="8.28515625" style="1" customWidth="1"/>
    <col min="8462" max="8462" width="7.7109375" style="1" customWidth="1"/>
    <col min="8463" max="8463" width="7.85546875" style="1" customWidth="1"/>
    <col min="8464" max="8464" width="7.7109375" style="1" customWidth="1"/>
    <col min="8465" max="8465" width="9.28515625" style="1" customWidth="1"/>
    <col min="8466" max="8466" width="9.7109375" style="1" customWidth="1"/>
    <col min="8467" max="8467" width="8" style="1" customWidth="1"/>
    <col min="8468" max="8468" width="11.5703125" style="1" customWidth="1"/>
    <col min="8469" max="8469" width="12" style="1" customWidth="1"/>
    <col min="8470" max="8470" width="11" style="1" customWidth="1"/>
    <col min="8471" max="8471" width="8.28515625" style="1" customWidth="1"/>
    <col min="8472" max="8665" width="9.140625" style="1"/>
    <col min="8666" max="8666" width="6.28515625" style="1" customWidth="1"/>
    <col min="8667" max="8667" width="71.85546875" style="1" customWidth="1"/>
    <col min="8668" max="8668" width="7.5703125" style="1" customWidth="1"/>
    <col min="8669" max="8669" width="7" style="1" customWidth="1"/>
    <col min="8670" max="8670" width="7.7109375" style="1" customWidth="1"/>
    <col min="8671" max="8671" width="9.28515625" style="1" customWidth="1"/>
    <col min="8672" max="8672" width="9.7109375" style="1" customWidth="1"/>
    <col min="8673" max="8673" width="8" style="1" customWidth="1"/>
    <col min="8674" max="8674" width="11.5703125" style="1" customWidth="1"/>
    <col min="8675" max="8675" width="12" style="1" customWidth="1"/>
    <col min="8676" max="8676" width="11" style="1" customWidth="1"/>
    <col min="8677" max="8677" width="8.28515625" style="1" customWidth="1"/>
    <col min="8678" max="8678" width="7.7109375" style="1" customWidth="1"/>
    <col min="8679" max="8679" width="7" style="1" customWidth="1"/>
    <col min="8680" max="8680" width="7.7109375" style="1" customWidth="1"/>
    <col min="8681" max="8681" width="9.28515625" style="1" customWidth="1"/>
    <col min="8682" max="8682" width="9.7109375" style="1" customWidth="1"/>
    <col min="8683" max="8683" width="8" style="1" customWidth="1"/>
    <col min="8684" max="8684" width="11.5703125" style="1" customWidth="1"/>
    <col min="8685" max="8685" width="12" style="1" customWidth="1"/>
    <col min="8686" max="8686" width="11" style="1" customWidth="1"/>
    <col min="8687" max="8687" width="8.28515625" style="1" customWidth="1"/>
    <col min="8688" max="8688" width="7.7109375" style="1" customWidth="1"/>
    <col min="8689" max="8689" width="7" style="1" customWidth="1"/>
    <col min="8690" max="8690" width="7.7109375" style="1" customWidth="1"/>
    <col min="8691" max="8691" width="9.28515625" style="1" customWidth="1"/>
    <col min="8692" max="8692" width="9.7109375" style="1" customWidth="1"/>
    <col min="8693" max="8693" width="8" style="1" customWidth="1"/>
    <col min="8694" max="8694" width="11.5703125" style="1" customWidth="1"/>
    <col min="8695" max="8695" width="12" style="1" customWidth="1"/>
    <col min="8696" max="8696" width="11" style="1" customWidth="1"/>
    <col min="8697" max="8697" width="8.28515625" style="1" customWidth="1"/>
    <col min="8698" max="8698" width="7.7109375" style="1" customWidth="1"/>
    <col min="8699" max="8699" width="7" style="1" customWidth="1"/>
    <col min="8700" max="8700" width="7.7109375" style="1" customWidth="1"/>
    <col min="8701" max="8701" width="9.28515625" style="1" customWidth="1"/>
    <col min="8702" max="8702" width="9.7109375" style="1" customWidth="1"/>
    <col min="8703" max="8703" width="8" style="1" customWidth="1"/>
    <col min="8704" max="8704" width="11.5703125" style="1" customWidth="1"/>
    <col min="8705" max="8705" width="12" style="1" customWidth="1"/>
    <col min="8706" max="8706" width="11" style="1" customWidth="1"/>
    <col min="8707" max="8707" width="8.28515625" style="1" customWidth="1"/>
    <col min="8708" max="8708" width="7.7109375" style="1" customWidth="1"/>
    <col min="8709" max="8709" width="7" style="1" customWidth="1"/>
    <col min="8710" max="8710" width="7.7109375" style="1" customWidth="1"/>
    <col min="8711" max="8711" width="9.28515625" style="1" customWidth="1"/>
    <col min="8712" max="8712" width="9.7109375" style="1" customWidth="1"/>
    <col min="8713" max="8713" width="8" style="1" customWidth="1"/>
    <col min="8714" max="8714" width="11.5703125" style="1" customWidth="1"/>
    <col min="8715" max="8715" width="12" style="1" customWidth="1"/>
    <col min="8716" max="8716" width="11" style="1" customWidth="1"/>
    <col min="8717" max="8717" width="8.28515625" style="1" customWidth="1"/>
    <col min="8718" max="8718" width="7.7109375" style="1" customWidth="1"/>
    <col min="8719" max="8719" width="7.85546875" style="1" customWidth="1"/>
    <col min="8720" max="8720" width="7.7109375" style="1" customWidth="1"/>
    <col min="8721" max="8721" width="9.28515625" style="1" customWidth="1"/>
    <col min="8722" max="8722" width="9.7109375" style="1" customWidth="1"/>
    <col min="8723" max="8723" width="8" style="1" customWidth="1"/>
    <col min="8724" max="8724" width="11.5703125" style="1" customWidth="1"/>
    <col min="8725" max="8725" width="12" style="1" customWidth="1"/>
    <col min="8726" max="8726" width="11" style="1" customWidth="1"/>
    <col min="8727" max="8727" width="8.28515625" style="1" customWidth="1"/>
    <col min="8728" max="8921" width="9.140625" style="1"/>
    <col min="8922" max="8922" width="6.28515625" style="1" customWidth="1"/>
    <col min="8923" max="8923" width="71.85546875" style="1" customWidth="1"/>
    <col min="8924" max="8924" width="7.5703125" style="1" customWidth="1"/>
    <col min="8925" max="8925" width="7" style="1" customWidth="1"/>
    <col min="8926" max="8926" width="7.7109375" style="1" customWidth="1"/>
    <col min="8927" max="8927" width="9.28515625" style="1" customWidth="1"/>
    <col min="8928" max="8928" width="9.7109375" style="1" customWidth="1"/>
    <col min="8929" max="8929" width="8" style="1" customWidth="1"/>
    <col min="8930" max="8930" width="11.5703125" style="1" customWidth="1"/>
    <col min="8931" max="8931" width="12" style="1" customWidth="1"/>
    <col min="8932" max="8932" width="11" style="1" customWidth="1"/>
    <col min="8933" max="8933" width="8.28515625" style="1" customWidth="1"/>
    <col min="8934" max="8934" width="7.7109375" style="1" customWidth="1"/>
    <col min="8935" max="8935" width="7" style="1" customWidth="1"/>
    <col min="8936" max="8936" width="7.7109375" style="1" customWidth="1"/>
    <col min="8937" max="8937" width="9.28515625" style="1" customWidth="1"/>
    <col min="8938" max="8938" width="9.7109375" style="1" customWidth="1"/>
    <col min="8939" max="8939" width="8" style="1" customWidth="1"/>
    <col min="8940" max="8940" width="11.5703125" style="1" customWidth="1"/>
    <col min="8941" max="8941" width="12" style="1" customWidth="1"/>
    <col min="8942" max="8942" width="11" style="1" customWidth="1"/>
    <col min="8943" max="8943" width="8.28515625" style="1" customWidth="1"/>
    <col min="8944" max="8944" width="7.7109375" style="1" customWidth="1"/>
    <col min="8945" max="8945" width="7" style="1" customWidth="1"/>
    <col min="8946" max="8946" width="7.7109375" style="1" customWidth="1"/>
    <col min="8947" max="8947" width="9.28515625" style="1" customWidth="1"/>
    <col min="8948" max="8948" width="9.7109375" style="1" customWidth="1"/>
    <col min="8949" max="8949" width="8" style="1" customWidth="1"/>
    <col min="8950" max="8950" width="11.5703125" style="1" customWidth="1"/>
    <col min="8951" max="8951" width="12" style="1" customWidth="1"/>
    <col min="8952" max="8952" width="11" style="1" customWidth="1"/>
    <col min="8953" max="8953" width="8.28515625" style="1" customWidth="1"/>
    <col min="8954" max="8954" width="7.7109375" style="1" customWidth="1"/>
    <col min="8955" max="8955" width="7" style="1" customWidth="1"/>
    <col min="8956" max="8956" width="7.7109375" style="1" customWidth="1"/>
    <col min="8957" max="8957" width="9.28515625" style="1" customWidth="1"/>
    <col min="8958" max="8958" width="9.7109375" style="1" customWidth="1"/>
    <col min="8959" max="8959" width="8" style="1" customWidth="1"/>
    <col min="8960" max="8960" width="11.5703125" style="1" customWidth="1"/>
    <col min="8961" max="8961" width="12" style="1" customWidth="1"/>
    <col min="8962" max="8962" width="11" style="1" customWidth="1"/>
    <col min="8963" max="8963" width="8.28515625" style="1" customWidth="1"/>
    <col min="8964" max="8964" width="7.7109375" style="1" customWidth="1"/>
    <col min="8965" max="8965" width="7" style="1" customWidth="1"/>
    <col min="8966" max="8966" width="7.7109375" style="1" customWidth="1"/>
    <col min="8967" max="8967" width="9.28515625" style="1" customWidth="1"/>
    <col min="8968" max="8968" width="9.7109375" style="1" customWidth="1"/>
    <col min="8969" max="8969" width="8" style="1" customWidth="1"/>
    <col min="8970" max="8970" width="11.5703125" style="1" customWidth="1"/>
    <col min="8971" max="8971" width="12" style="1" customWidth="1"/>
    <col min="8972" max="8972" width="11" style="1" customWidth="1"/>
    <col min="8973" max="8973" width="8.28515625" style="1" customWidth="1"/>
    <col min="8974" max="8974" width="7.7109375" style="1" customWidth="1"/>
    <col min="8975" max="8975" width="7.85546875" style="1" customWidth="1"/>
    <col min="8976" max="8976" width="7.7109375" style="1" customWidth="1"/>
    <col min="8977" max="8977" width="9.28515625" style="1" customWidth="1"/>
    <col min="8978" max="8978" width="9.7109375" style="1" customWidth="1"/>
    <col min="8979" max="8979" width="8" style="1" customWidth="1"/>
    <col min="8980" max="8980" width="11.5703125" style="1" customWidth="1"/>
    <col min="8981" max="8981" width="12" style="1" customWidth="1"/>
    <col min="8982" max="8982" width="11" style="1" customWidth="1"/>
    <col min="8983" max="8983" width="8.28515625" style="1" customWidth="1"/>
    <col min="8984" max="9177" width="9.140625" style="1"/>
    <col min="9178" max="9178" width="6.28515625" style="1" customWidth="1"/>
    <col min="9179" max="9179" width="71.85546875" style="1" customWidth="1"/>
    <col min="9180" max="9180" width="7.5703125" style="1" customWidth="1"/>
    <col min="9181" max="9181" width="7" style="1" customWidth="1"/>
    <col min="9182" max="9182" width="7.7109375" style="1" customWidth="1"/>
    <col min="9183" max="9183" width="9.28515625" style="1" customWidth="1"/>
    <col min="9184" max="9184" width="9.7109375" style="1" customWidth="1"/>
    <col min="9185" max="9185" width="8" style="1" customWidth="1"/>
    <col min="9186" max="9186" width="11.5703125" style="1" customWidth="1"/>
    <col min="9187" max="9187" width="12" style="1" customWidth="1"/>
    <col min="9188" max="9188" width="11" style="1" customWidth="1"/>
    <col min="9189" max="9189" width="8.28515625" style="1" customWidth="1"/>
    <col min="9190" max="9190" width="7.7109375" style="1" customWidth="1"/>
    <col min="9191" max="9191" width="7" style="1" customWidth="1"/>
    <col min="9192" max="9192" width="7.7109375" style="1" customWidth="1"/>
    <col min="9193" max="9193" width="9.28515625" style="1" customWidth="1"/>
    <col min="9194" max="9194" width="9.7109375" style="1" customWidth="1"/>
    <col min="9195" max="9195" width="8" style="1" customWidth="1"/>
    <col min="9196" max="9196" width="11.5703125" style="1" customWidth="1"/>
    <col min="9197" max="9197" width="12" style="1" customWidth="1"/>
    <col min="9198" max="9198" width="11" style="1" customWidth="1"/>
    <col min="9199" max="9199" width="8.28515625" style="1" customWidth="1"/>
    <col min="9200" max="9200" width="7.7109375" style="1" customWidth="1"/>
    <col min="9201" max="9201" width="7" style="1" customWidth="1"/>
    <col min="9202" max="9202" width="7.7109375" style="1" customWidth="1"/>
    <col min="9203" max="9203" width="9.28515625" style="1" customWidth="1"/>
    <col min="9204" max="9204" width="9.7109375" style="1" customWidth="1"/>
    <col min="9205" max="9205" width="8" style="1" customWidth="1"/>
    <col min="9206" max="9206" width="11.5703125" style="1" customWidth="1"/>
    <col min="9207" max="9207" width="12" style="1" customWidth="1"/>
    <col min="9208" max="9208" width="11" style="1" customWidth="1"/>
    <col min="9209" max="9209" width="8.28515625" style="1" customWidth="1"/>
    <col min="9210" max="9210" width="7.7109375" style="1" customWidth="1"/>
    <col min="9211" max="9211" width="7" style="1" customWidth="1"/>
    <col min="9212" max="9212" width="7.7109375" style="1" customWidth="1"/>
    <col min="9213" max="9213" width="9.28515625" style="1" customWidth="1"/>
    <col min="9214" max="9214" width="9.7109375" style="1" customWidth="1"/>
    <col min="9215" max="9215" width="8" style="1" customWidth="1"/>
    <col min="9216" max="9216" width="11.5703125" style="1" customWidth="1"/>
    <col min="9217" max="9217" width="12" style="1" customWidth="1"/>
    <col min="9218" max="9218" width="11" style="1" customWidth="1"/>
    <col min="9219" max="9219" width="8.28515625" style="1" customWidth="1"/>
    <col min="9220" max="9220" width="7.7109375" style="1" customWidth="1"/>
    <col min="9221" max="9221" width="7" style="1" customWidth="1"/>
    <col min="9222" max="9222" width="7.7109375" style="1" customWidth="1"/>
    <col min="9223" max="9223" width="9.28515625" style="1" customWidth="1"/>
    <col min="9224" max="9224" width="9.7109375" style="1" customWidth="1"/>
    <col min="9225" max="9225" width="8" style="1" customWidth="1"/>
    <col min="9226" max="9226" width="11.5703125" style="1" customWidth="1"/>
    <col min="9227" max="9227" width="12" style="1" customWidth="1"/>
    <col min="9228" max="9228" width="11" style="1" customWidth="1"/>
    <col min="9229" max="9229" width="8.28515625" style="1" customWidth="1"/>
    <col min="9230" max="9230" width="7.7109375" style="1" customWidth="1"/>
    <col min="9231" max="9231" width="7.85546875" style="1" customWidth="1"/>
    <col min="9232" max="9232" width="7.7109375" style="1" customWidth="1"/>
    <col min="9233" max="9233" width="9.28515625" style="1" customWidth="1"/>
    <col min="9234" max="9234" width="9.7109375" style="1" customWidth="1"/>
    <col min="9235" max="9235" width="8" style="1" customWidth="1"/>
    <col min="9236" max="9236" width="11.5703125" style="1" customWidth="1"/>
    <col min="9237" max="9237" width="12" style="1" customWidth="1"/>
    <col min="9238" max="9238" width="11" style="1" customWidth="1"/>
    <col min="9239" max="9239" width="8.28515625" style="1" customWidth="1"/>
    <col min="9240" max="9433" width="9.140625" style="1"/>
    <col min="9434" max="9434" width="6.28515625" style="1" customWidth="1"/>
    <col min="9435" max="9435" width="71.85546875" style="1" customWidth="1"/>
    <col min="9436" max="9436" width="7.5703125" style="1" customWidth="1"/>
    <col min="9437" max="9437" width="7" style="1" customWidth="1"/>
    <col min="9438" max="9438" width="7.7109375" style="1" customWidth="1"/>
    <col min="9439" max="9439" width="9.28515625" style="1" customWidth="1"/>
    <col min="9440" max="9440" width="9.7109375" style="1" customWidth="1"/>
    <col min="9441" max="9441" width="8" style="1" customWidth="1"/>
    <col min="9442" max="9442" width="11.5703125" style="1" customWidth="1"/>
    <col min="9443" max="9443" width="12" style="1" customWidth="1"/>
    <col min="9444" max="9444" width="11" style="1" customWidth="1"/>
    <col min="9445" max="9445" width="8.28515625" style="1" customWidth="1"/>
    <col min="9446" max="9446" width="7.7109375" style="1" customWidth="1"/>
    <col min="9447" max="9447" width="7" style="1" customWidth="1"/>
    <col min="9448" max="9448" width="7.7109375" style="1" customWidth="1"/>
    <col min="9449" max="9449" width="9.28515625" style="1" customWidth="1"/>
    <col min="9450" max="9450" width="9.7109375" style="1" customWidth="1"/>
    <col min="9451" max="9451" width="8" style="1" customWidth="1"/>
    <col min="9452" max="9452" width="11.5703125" style="1" customWidth="1"/>
    <col min="9453" max="9453" width="12" style="1" customWidth="1"/>
    <col min="9454" max="9454" width="11" style="1" customWidth="1"/>
    <col min="9455" max="9455" width="8.28515625" style="1" customWidth="1"/>
    <col min="9456" max="9456" width="7.7109375" style="1" customWidth="1"/>
    <col min="9457" max="9457" width="7" style="1" customWidth="1"/>
    <col min="9458" max="9458" width="7.7109375" style="1" customWidth="1"/>
    <col min="9459" max="9459" width="9.28515625" style="1" customWidth="1"/>
    <col min="9460" max="9460" width="9.7109375" style="1" customWidth="1"/>
    <col min="9461" max="9461" width="8" style="1" customWidth="1"/>
    <col min="9462" max="9462" width="11.5703125" style="1" customWidth="1"/>
    <col min="9463" max="9463" width="12" style="1" customWidth="1"/>
    <col min="9464" max="9464" width="11" style="1" customWidth="1"/>
    <col min="9465" max="9465" width="8.28515625" style="1" customWidth="1"/>
    <col min="9466" max="9466" width="7.7109375" style="1" customWidth="1"/>
    <col min="9467" max="9467" width="7" style="1" customWidth="1"/>
    <col min="9468" max="9468" width="7.7109375" style="1" customWidth="1"/>
    <col min="9469" max="9469" width="9.28515625" style="1" customWidth="1"/>
    <col min="9470" max="9470" width="9.7109375" style="1" customWidth="1"/>
    <col min="9471" max="9471" width="8" style="1" customWidth="1"/>
    <col min="9472" max="9472" width="11.5703125" style="1" customWidth="1"/>
    <col min="9473" max="9473" width="12" style="1" customWidth="1"/>
    <col min="9474" max="9474" width="11" style="1" customWidth="1"/>
    <col min="9475" max="9475" width="8.28515625" style="1" customWidth="1"/>
    <col min="9476" max="9476" width="7.7109375" style="1" customWidth="1"/>
    <col min="9477" max="9477" width="7" style="1" customWidth="1"/>
    <col min="9478" max="9478" width="7.7109375" style="1" customWidth="1"/>
    <col min="9479" max="9479" width="9.28515625" style="1" customWidth="1"/>
    <col min="9480" max="9480" width="9.7109375" style="1" customWidth="1"/>
    <col min="9481" max="9481" width="8" style="1" customWidth="1"/>
    <col min="9482" max="9482" width="11.5703125" style="1" customWidth="1"/>
    <col min="9483" max="9483" width="12" style="1" customWidth="1"/>
    <col min="9484" max="9484" width="11" style="1" customWidth="1"/>
    <col min="9485" max="9485" width="8.28515625" style="1" customWidth="1"/>
    <col min="9486" max="9486" width="7.7109375" style="1" customWidth="1"/>
    <col min="9487" max="9487" width="7.85546875" style="1" customWidth="1"/>
    <col min="9488" max="9488" width="7.7109375" style="1" customWidth="1"/>
    <col min="9489" max="9489" width="9.28515625" style="1" customWidth="1"/>
    <col min="9490" max="9490" width="9.7109375" style="1" customWidth="1"/>
    <col min="9491" max="9491" width="8" style="1" customWidth="1"/>
    <col min="9492" max="9492" width="11.5703125" style="1" customWidth="1"/>
    <col min="9493" max="9493" width="12" style="1" customWidth="1"/>
    <col min="9494" max="9494" width="11" style="1" customWidth="1"/>
    <col min="9495" max="9495" width="8.28515625" style="1" customWidth="1"/>
    <col min="9496" max="9689" width="9.140625" style="1"/>
    <col min="9690" max="9690" width="6.28515625" style="1" customWidth="1"/>
    <col min="9691" max="9691" width="71.85546875" style="1" customWidth="1"/>
    <col min="9692" max="9692" width="7.5703125" style="1" customWidth="1"/>
    <col min="9693" max="9693" width="7" style="1" customWidth="1"/>
    <col min="9694" max="9694" width="7.7109375" style="1" customWidth="1"/>
    <col min="9695" max="9695" width="9.28515625" style="1" customWidth="1"/>
    <col min="9696" max="9696" width="9.7109375" style="1" customWidth="1"/>
    <col min="9697" max="9697" width="8" style="1" customWidth="1"/>
    <col min="9698" max="9698" width="11.5703125" style="1" customWidth="1"/>
    <col min="9699" max="9699" width="12" style="1" customWidth="1"/>
    <col min="9700" max="9700" width="11" style="1" customWidth="1"/>
    <col min="9701" max="9701" width="8.28515625" style="1" customWidth="1"/>
    <col min="9702" max="9702" width="7.7109375" style="1" customWidth="1"/>
    <col min="9703" max="9703" width="7" style="1" customWidth="1"/>
    <col min="9704" max="9704" width="7.7109375" style="1" customWidth="1"/>
    <col min="9705" max="9705" width="9.28515625" style="1" customWidth="1"/>
    <col min="9706" max="9706" width="9.7109375" style="1" customWidth="1"/>
    <col min="9707" max="9707" width="8" style="1" customWidth="1"/>
    <col min="9708" max="9708" width="11.5703125" style="1" customWidth="1"/>
    <col min="9709" max="9709" width="12" style="1" customWidth="1"/>
    <col min="9710" max="9710" width="11" style="1" customWidth="1"/>
    <col min="9711" max="9711" width="8.28515625" style="1" customWidth="1"/>
    <col min="9712" max="9712" width="7.7109375" style="1" customWidth="1"/>
    <col min="9713" max="9713" width="7" style="1" customWidth="1"/>
    <col min="9714" max="9714" width="7.7109375" style="1" customWidth="1"/>
    <col min="9715" max="9715" width="9.28515625" style="1" customWidth="1"/>
    <col min="9716" max="9716" width="9.7109375" style="1" customWidth="1"/>
    <col min="9717" max="9717" width="8" style="1" customWidth="1"/>
    <col min="9718" max="9718" width="11.5703125" style="1" customWidth="1"/>
    <col min="9719" max="9719" width="12" style="1" customWidth="1"/>
    <col min="9720" max="9720" width="11" style="1" customWidth="1"/>
    <col min="9721" max="9721" width="8.28515625" style="1" customWidth="1"/>
    <col min="9722" max="9722" width="7.7109375" style="1" customWidth="1"/>
    <col min="9723" max="9723" width="7" style="1" customWidth="1"/>
    <col min="9724" max="9724" width="7.7109375" style="1" customWidth="1"/>
    <col min="9725" max="9725" width="9.28515625" style="1" customWidth="1"/>
    <col min="9726" max="9726" width="9.7109375" style="1" customWidth="1"/>
    <col min="9727" max="9727" width="8" style="1" customWidth="1"/>
    <col min="9728" max="9728" width="11.5703125" style="1" customWidth="1"/>
    <col min="9729" max="9729" width="12" style="1" customWidth="1"/>
    <col min="9730" max="9730" width="11" style="1" customWidth="1"/>
    <col min="9731" max="9731" width="8.28515625" style="1" customWidth="1"/>
    <col min="9732" max="9732" width="7.7109375" style="1" customWidth="1"/>
    <col min="9733" max="9733" width="7" style="1" customWidth="1"/>
    <col min="9734" max="9734" width="7.7109375" style="1" customWidth="1"/>
    <col min="9735" max="9735" width="9.28515625" style="1" customWidth="1"/>
    <col min="9736" max="9736" width="9.7109375" style="1" customWidth="1"/>
    <col min="9737" max="9737" width="8" style="1" customWidth="1"/>
    <col min="9738" max="9738" width="11.5703125" style="1" customWidth="1"/>
    <col min="9739" max="9739" width="12" style="1" customWidth="1"/>
    <col min="9740" max="9740" width="11" style="1" customWidth="1"/>
    <col min="9741" max="9741" width="8.28515625" style="1" customWidth="1"/>
    <col min="9742" max="9742" width="7.7109375" style="1" customWidth="1"/>
    <col min="9743" max="9743" width="7.85546875" style="1" customWidth="1"/>
    <col min="9744" max="9744" width="7.7109375" style="1" customWidth="1"/>
    <col min="9745" max="9745" width="9.28515625" style="1" customWidth="1"/>
    <col min="9746" max="9746" width="9.7109375" style="1" customWidth="1"/>
    <col min="9747" max="9747" width="8" style="1" customWidth="1"/>
    <col min="9748" max="9748" width="11.5703125" style="1" customWidth="1"/>
    <col min="9749" max="9749" width="12" style="1" customWidth="1"/>
    <col min="9750" max="9750" width="11" style="1" customWidth="1"/>
    <col min="9751" max="9751" width="8.28515625" style="1" customWidth="1"/>
    <col min="9752" max="9945" width="9.140625" style="1"/>
    <col min="9946" max="9946" width="6.28515625" style="1" customWidth="1"/>
    <col min="9947" max="9947" width="71.85546875" style="1" customWidth="1"/>
    <col min="9948" max="9948" width="7.5703125" style="1" customWidth="1"/>
    <col min="9949" max="9949" width="7" style="1" customWidth="1"/>
    <col min="9950" max="9950" width="7.7109375" style="1" customWidth="1"/>
    <col min="9951" max="9951" width="9.28515625" style="1" customWidth="1"/>
    <col min="9952" max="9952" width="9.7109375" style="1" customWidth="1"/>
    <col min="9953" max="9953" width="8" style="1" customWidth="1"/>
    <col min="9954" max="9954" width="11.5703125" style="1" customWidth="1"/>
    <col min="9955" max="9955" width="12" style="1" customWidth="1"/>
    <col min="9956" max="9956" width="11" style="1" customWidth="1"/>
    <col min="9957" max="9957" width="8.28515625" style="1" customWidth="1"/>
    <col min="9958" max="9958" width="7.7109375" style="1" customWidth="1"/>
    <col min="9959" max="9959" width="7" style="1" customWidth="1"/>
    <col min="9960" max="9960" width="7.7109375" style="1" customWidth="1"/>
    <col min="9961" max="9961" width="9.28515625" style="1" customWidth="1"/>
    <col min="9962" max="9962" width="9.7109375" style="1" customWidth="1"/>
    <col min="9963" max="9963" width="8" style="1" customWidth="1"/>
    <col min="9964" max="9964" width="11.5703125" style="1" customWidth="1"/>
    <col min="9965" max="9965" width="12" style="1" customWidth="1"/>
    <col min="9966" max="9966" width="11" style="1" customWidth="1"/>
    <col min="9967" max="9967" width="8.28515625" style="1" customWidth="1"/>
    <col min="9968" max="9968" width="7.7109375" style="1" customWidth="1"/>
    <col min="9969" max="9969" width="7" style="1" customWidth="1"/>
    <col min="9970" max="9970" width="7.7109375" style="1" customWidth="1"/>
    <col min="9971" max="9971" width="9.28515625" style="1" customWidth="1"/>
    <col min="9972" max="9972" width="9.7109375" style="1" customWidth="1"/>
    <col min="9973" max="9973" width="8" style="1" customWidth="1"/>
    <col min="9974" max="9974" width="11.5703125" style="1" customWidth="1"/>
    <col min="9975" max="9975" width="12" style="1" customWidth="1"/>
    <col min="9976" max="9976" width="11" style="1" customWidth="1"/>
    <col min="9977" max="9977" width="8.28515625" style="1" customWidth="1"/>
    <col min="9978" max="9978" width="7.7109375" style="1" customWidth="1"/>
    <col min="9979" max="9979" width="7" style="1" customWidth="1"/>
    <col min="9980" max="9980" width="7.7109375" style="1" customWidth="1"/>
    <col min="9981" max="9981" width="9.28515625" style="1" customWidth="1"/>
    <col min="9982" max="9982" width="9.7109375" style="1" customWidth="1"/>
    <col min="9983" max="9983" width="8" style="1" customWidth="1"/>
    <col min="9984" max="9984" width="11.5703125" style="1" customWidth="1"/>
    <col min="9985" max="9985" width="12" style="1" customWidth="1"/>
    <col min="9986" max="9986" width="11" style="1" customWidth="1"/>
    <col min="9987" max="9987" width="8.28515625" style="1" customWidth="1"/>
    <col min="9988" max="9988" width="7.7109375" style="1" customWidth="1"/>
    <col min="9989" max="9989" width="7" style="1" customWidth="1"/>
    <col min="9990" max="9990" width="7.7109375" style="1" customWidth="1"/>
    <col min="9991" max="9991" width="9.28515625" style="1" customWidth="1"/>
    <col min="9992" max="9992" width="9.7109375" style="1" customWidth="1"/>
    <col min="9993" max="9993" width="8" style="1" customWidth="1"/>
    <col min="9994" max="9994" width="11.5703125" style="1" customWidth="1"/>
    <col min="9995" max="9995" width="12" style="1" customWidth="1"/>
    <col min="9996" max="9996" width="11" style="1" customWidth="1"/>
    <col min="9997" max="9997" width="8.28515625" style="1" customWidth="1"/>
    <col min="9998" max="9998" width="7.7109375" style="1" customWidth="1"/>
    <col min="9999" max="9999" width="7.85546875" style="1" customWidth="1"/>
    <col min="10000" max="10000" width="7.7109375" style="1" customWidth="1"/>
    <col min="10001" max="10001" width="9.28515625" style="1" customWidth="1"/>
    <col min="10002" max="10002" width="9.7109375" style="1" customWidth="1"/>
    <col min="10003" max="10003" width="8" style="1" customWidth="1"/>
    <col min="10004" max="10004" width="11.5703125" style="1" customWidth="1"/>
    <col min="10005" max="10005" width="12" style="1" customWidth="1"/>
    <col min="10006" max="10006" width="11" style="1" customWidth="1"/>
    <col min="10007" max="10007" width="8.28515625" style="1" customWidth="1"/>
    <col min="10008" max="10201" width="9.140625" style="1"/>
    <col min="10202" max="10202" width="6.28515625" style="1" customWidth="1"/>
    <col min="10203" max="10203" width="71.85546875" style="1" customWidth="1"/>
    <col min="10204" max="10204" width="7.5703125" style="1" customWidth="1"/>
    <col min="10205" max="10205" width="7" style="1" customWidth="1"/>
    <col min="10206" max="10206" width="7.7109375" style="1" customWidth="1"/>
    <col min="10207" max="10207" width="9.28515625" style="1" customWidth="1"/>
    <col min="10208" max="10208" width="9.7109375" style="1" customWidth="1"/>
    <col min="10209" max="10209" width="8" style="1" customWidth="1"/>
    <col min="10210" max="10210" width="11.5703125" style="1" customWidth="1"/>
    <col min="10211" max="10211" width="12" style="1" customWidth="1"/>
    <col min="10212" max="10212" width="11" style="1" customWidth="1"/>
    <col min="10213" max="10213" width="8.28515625" style="1" customWidth="1"/>
    <col min="10214" max="10214" width="7.7109375" style="1" customWidth="1"/>
    <col min="10215" max="10215" width="7" style="1" customWidth="1"/>
    <col min="10216" max="10216" width="7.7109375" style="1" customWidth="1"/>
    <col min="10217" max="10217" width="9.28515625" style="1" customWidth="1"/>
    <col min="10218" max="10218" width="9.7109375" style="1" customWidth="1"/>
    <col min="10219" max="10219" width="8" style="1" customWidth="1"/>
    <col min="10220" max="10220" width="11.5703125" style="1" customWidth="1"/>
    <col min="10221" max="10221" width="12" style="1" customWidth="1"/>
    <col min="10222" max="10222" width="11" style="1" customWidth="1"/>
    <col min="10223" max="10223" width="8.28515625" style="1" customWidth="1"/>
    <col min="10224" max="10224" width="7.7109375" style="1" customWidth="1"/>
    <col min="10225" max="10225" width="7" style="1" customWidth="1"/>
    <col min="10226" max="10226" width="7.7109375" style="1" customWidth="1"/>
    <col min="10227" max="10227" width="9.28515625" style="1" customWidth="1"/>
    <col min="10228" max="10228" width="9.7109375" style="1" customWidth="1"/>
    <col min="10229" max="10229" width="8" style="1" customWidth="1"/>
    <col min="10230" max="10230" width="11.5703125" style="1" customWidth="1"/>
    <col min="10231" max="10231" width="12" style="1" customWidth="1"/>
    <col min="10232" max="10232" width="11" style="1" customWidth="1"/>
    <col min="10233" max="10233" width="8.28515625" style="1" customWidth="1"/>
    <col min="10234" max="10234" width="7.7109375" style="1" customWidth="1"/>
    <col min="10235" max="10235" width="7" style="1" customWidth="1"/>
    <col min="10236" max="10236" width="7.7109375" style="1" customWidth="1"/>
    <col min="10237" max="10237" width="9.28515625" style="1" customWidth="1"/>
    <col min="10238" max="10238" width="9.7109375" style="1" customWidth="1"/>
    <col min="10239" max="10239" width="8" style="1" customWidth="1"/>
    <col min="10240" max="10240" width="11.5703125" style="1" customWidth="1"/>
    <col min="10241" max="10241" width="12" style="1" customWidth="1"/>
    <col min="10242" max="10242" width="11" style="1" customWidth="1"/>
    <col min="10243" max="10243" width="8.28515625" style="1" customWidth="1"/>
    <col min="10244" max="10244" width="7.7109375" style="1" customWidth="1"/>
    <col min="10245" max="10245" width="7" style="1" customWidth="1"/>
    <col min="10246" max="10246" width="7.7109375" style="1" customWidth="1"/>
    <col min="10247" max="10247" width="9.28515625" style="1" customWidth="1"/>
    <col min="10248" max="10248" width="9.7109375" style="1" customWidth="1"/>
    <col min="10249" max="10249" width="8" style="1" customWidth="1"/>
    <col min="10250" max="10250" width="11.5703125" style="1" customWidth="1"/>
    <col min="10251" max="10251" width="12" style="1" customWidth="1"/>
    <col min="10252" max="10252" width="11" style="1" customWidth="1"/>
    <col min="10253" max="10253" width="8.28515625" style="1" customWidth="1"/>
    <col min="10254" max="10254" width="7.7109375" style="1" customWidth="1"/>
    <col min="10255" max="10255" width="7.85546875" style="1" customWidth="1"/>
    <col min="10256" max="10256" width="7.7109375" style="1" customWidth="1"/>
    <col min="10257" max="10257" width="9.28515625" style="1" customWidth="1"/>
    <col min="10258" max="10258" width="9.7109375" style="1" customWidth="1"/>
    <col min="10259" max="10259" width="8" style="1" customWidth="1"/>
    <col min="10260" max="10260" width="11.5703125" style="1" customWidth="1"/>
    <col min="10261" max="10261" width="12" style="1" customWidth="1"/>
    <col min="10262" max="10262" width="11" style="1" customWidth="1"/>
    <col min="10263" max="10263" width="8.28515625" style="1" customWidth="1"/>
    <col min="10264" max="10457" width="9.140625" style="1"/>
    <col min="10458" max="10458" width="6.28515625" style="1" customWidth="1"/>
    <col min="10459" max="10459" width="71.85546875" style="1" customWidth="1"/>
    <col min="10460" max="10460" width="7.5703125" style="1" customWidth="1"/>
    <col min="10461" max="10461" width="7" style="1" customWidth="1"/>
    <col min="10462" max="10462" width="7.7109375" style="1" customWidth="1"/>
    <col min="10463" max="10463" width="9.28515625" style="1" customWidth="1"/>
    <col min="10464" max="10464" width="9.7109375" style="1" customWidth="1"/>
    <col min="10465" max="10465" width="8" style="1" customWidth="1"/>
    <col min="10466" max="10466" width="11.5703125" style="1" customWidth="1"/>
    <col min="10467" max="10467" width="12" style="1" customWidth="1"/>
    <col min="10468" max="10468" width="11" style="1" customWidth="1"/>
    <col min="10469" max="10469" width="8.28515625" style="1" customWidth="1"/>
    <col min="10470" max="10470" width="7.7109375" style="1" customWidth="1"/>
    <col min="10471" max="10471" width="7" style="1" customWidth="1"/>
    <col min="10472" max="10472" width="7.7109375" style="1" customWidth="1"/>
    <col min="10473" max="10473" width="9.28515625" style="1" customWidth="1"/>
    <col min="10474" max="10474" width="9.7109375" style="1" customWidth="1"/>
    <col min="10475" max="10475" width="8" style="1" customWidth="1"/>
    <col min="10476" max="10476" width="11.5703125" style="1" customWidth="1"/>
    <col min="10477" max="10477" width="12" style="1" customWidth="1"/>
    <col min="10478" max="10478" width="11" style="1" customWidth="1"/>
    <col min="10479" max="10479" width="8.28515625" style="1" customWidth="1"/>
    <col min="10480" max="10480" width="7.7109375" style="1" customWidth="1"/>
    <col min="10481" max="10481" width="7" style="1" customWidth="1"/>
    <col min="10482" max="10482" width="7.7109375" style="1" customWidth="1"/>
    <col min="10483" max="10483" width="9.28515625" style="1" customWidth="1"/>
    <col min="10484" max="10484" width="9.7109375" style="1" customWidth="1"/>
    <col min="10485" max="10485" width="8" style="1" customWidth="1"/>
    <col min="10486" max="10486" width="11.5703125" style="1" customWidth="1"/>
    <col min="10487" max="10487" width="12" style="1" customWidth="1"/>
    <col min="10488" max="10488" width="11" style="1" customWidth="1"/>
    <col min="10489" max="10489" width="8.28515625" style="1" customWidth="1"/>
    <col min="10490" max="10490" width="7.7109375" style="1" customWidth="1"/>
    <col min="10491" max="10491" width="7" style="1" customWidth="1"/>
    <col min="10492" max="10492" width="7.7109375" style="1" customWidth="1"/>
    <col min="10493" max="10493" width="9.28515625" style="1" customWidth="1"/>
    <col min="10494" max="10494" width="9.7109375" style="1" customWidth="1"/>
    <col min="10495" max="10495" width="8" style="1" customWidth="1"/>
    <col min="10496" max="10496" width="11.5703125" style="1" customWidth="1"/>
    <col min="10497" max="10497" width="12" style="1" customWidth="1"/>
    <col min="10498" max="10498" width="11" style="1" customWidth="1"/>
    <col min="10499" max="10499" width="8.28515625" style="1" customWidth="1"/>
    <col min="10500" max="10500" width="7.7109375" style="1" customWidth="1"/>
    <col min="10501" max="10501" width="7" style="1" customWidth="1"/>
    <col min="10502" max="10502" width="7.7109375" style="1" customWidth="1"/>
    <col min="10503" max="10503" width="9.28515625" style="1" customWidth="1"/>
    <col min="10504" max="10504" width="9.7109375" style="1" customWidth="1"/>
    <col min="10505" max="10505" width="8" style="1" customWidth="1"/>
    <col min="10506" max="10506" width="11.5703125" style="1" customWidth="1"/>
    <col min="10507" max="10507" width="12" style="1" customWidth="1"/>
    <col min="10508" max="10508" width="11" style="1" customWidth="1"/>
    <col min="10509" max="10509" width="8.28515625" style="1" customWidth="1"/>
    <col min="10510" max="10510" width="7.7109375" style="1" customWidth="1"/>
    <col min="10511" max="10511" width="7.85546875" style="1" customWidth="1"/>
    <col min="10512" max="10512" width="7.7109375" style="1" customWidth="1"/>
    <col min="10513" max="10513" width="9.28515625" style="1" customWidth="1"/>
    <col min="10514" max="10514" width="9.7109375" style="1" customWidth="1"/>
    <col min="10515" max="10515" width="8" style="1" customWidth="1"/>
    <col min="10516" max="10516" width="11.5703125" style="1" customWidth="1"/>
    <col min="10517" max="10517" width="12" style="1" customWidth="1"/>
    <col min="10518" max="10518" width="11" style="1" customWidth="1"/>
    <col min="10519" max="10519" width="8.28515625" style="1" customWidth="1"/>
    <col min="10520" max="10713" width="9.140625" style="1"/>
    <col min="10714" max="10714" width="6.28515625" style="1" customWidth="1"/>
    <col min="10715" max="10715" width="71.85546875" style="1" customWidth="1"/>
    <col min="10716" max="10716" width="7.5703125" style="1" customWidth="1"/>
    <col min="10717" max="10717" width="7" style="1" customWidth="1"/>
    <col min="10718" max="10718" width="7.7109375" style="1" customWidth="1"/>
    <col min="10719" max="10719" width="9.28515625" style="1" customWidth="1"/>
    <col min="10720" max="10720" width="9.7109375" style="1" customWidth="1"/>
    <col min="10721" max="10721" width="8" style="1" customWidth="1"/>
    <col min="10722" max="10722" width="11.5703125" style="1" customWidth="1"/>
    <col min="10723" max="10723" width="12" style="1" customWidth="1"/>
    <col min="10724" max="10724" width="11" style="1" customWidth="1"/>
    <col min="10725" max="10725" width="8.28515625" style="1" customWidth="1"/>
    <col min="10726" max="10726" width="7.7109375" style="1" customWidth="1"/>
    <col min="10727" max="10727" width="7" style="1" customWidth="1"/>
    <col min="10728" max="10728" width="7.7109375" style="1" customWidth="1"/>
    <col min="10729" max="10729" width="9.28515625" style="1" customWidth="1"/>
    <col min="10730" max="10730" width="9.7109375" style="1" customWidth="1"/>
    <col min="10731" max="10731" width="8" style="1" customWidth="1"/>
    <col min="10732" max="10732" width="11.5703125" style="1" customWidth="1"/>
    <col min="10733" max="10733" width="12" style="1" customWidth="1"/>
    <col min="10734" max="10734" width="11" style="1" customWidth="1"/>
    <col min="10735" max="10735" width="8.28515625" style="1" customWidth="1"/>
    <col min="10736" max="10736" width="7.7109375" style="1" customWidth="1"/>
    <col min="10737" max="10737" width="7" style="1" customWidth="1"/>
    <col min="10738" max="10738" width="7.7109375" style="1" customWidth="1"/>
    <col min="10739" max="10739" width="9.28515625" style="1" customWidth="1"/>
    <col min="10740" max="10740" width="9.7109375" style="1" customWidth="1"/>
    <col min="10741" max="10741" width="8" style="1" customWidth="1"/>
    <col min="10742" max="10742" width="11.5703125" style="1" customWidth="1"/>
    <col min="10743" max="10743" width="12" style="1" customWidth="1"/>
    <col min="10744" max="10744" width="11" style="1" customWidth="1"/>
    <col min="10745" max="10745" width="8.28515625" style="1" customWidth="1"/>
    <col min="10746" max="10746" width="7.7109375" style="1" customWidth="1"/>
    <col min="10747" max="10747" width="7" style="1" customWidth="1"/>
    <col min="10748" max="10748" width="7.7109375" style="1" customWidth="1"/>
    <col min="10749" max="10749" width="9.28515625" style="1" customWidth="1"/>
    <col min="10750" max="10750" width="9.7109375" style="1" customWidth="1"/>
    <col min="10751" max="10751" width="8" style="1" customWidth="1"/>
    <col min="10752" max="10752" width="11.5703125" style="1" customWidth="1"/>
    <col min="10753" max="10753" width="12" style="1" customWidth="1"/>
    <col min="10754" max="10754" width="11" style="1" customWidth="1"/>
    <col min="10755" max="10755" width="8.28515625" style="1" customWidth="1"/>
    <col min="10756" max="10756" width="7.7109375" style="1" customWidth="1"/>
    <col min="10757" max="10757" width="7" style="1" customWidth="1"/>
    <col min="10758" max="10758" width="7.7109375" style="1" customWidth="1"/>
    <col min="10759" max="10759" width="9.28515625" style="1" customWidth="1"/>
    <col min="10760" max="10760" width="9.7109375" style="1" customWidth="1"/>
    <col min="10761" max="10761" width="8" style="1" customWidth="1"/>
    <col min="10762" max="10762" width="11.5703125" style="1" customWidth="1"/>
    <col min="10763" max="10763" width="12" style="1" customWidth="1"/>
    <col min="10764" max="10764" width="11" style="1" customWidth="1"/>
    <col min="10765" max="10765" width="8.28515625" style="1" customWidth="1"/>
    <col min="10766" max="10766" width="7.7109375" style="1" customWidth="1"/>
    <col min="10767" max="10767" width="7.85546875" style="1" customWidth="1"/>
    <col min="10768" max="10768" width="7.7109375" style="1" customWidth="1"/>
    <col min="10769" max="10769" width="9.28515625" style="1" customWidth="1"/>
    <col min="10770" max="10770" width="9.7109375" style="1" customWidth="1"/>
    <col min="10771" max="10771" width="8" style="1" customWidth="1"/>
    <col min="10772" max="10772" width="11.5703125" style="1" customWidth="1"/>
    <col min="10773" max="10773" width="12" style="1" customWidth="1"/>
    <col min="10774" max="10774" width="11" style="1" customWidth="1"/>
    <col min="10775" max="10775" width="8.28515625" style="1" customWidth="1"/>
    <col min="10776" max="10969" width="9.140625" style="1"/>
    <col min="10970" max="10970" width="6.28515625" style="1" customWidth="1"/>
    <col min="10971" max="10971" width="71.85546875" style="1" customWidth="1"/>
    <col min="10972" max="10972" width="7.5703125" style="1" customWidth="1"/>
    <col min="10973" max="10973" width="7" style="1" customWidth="1"/>
    <col min="10974" max="10974" width="7.7109375" style="1" customWidth="1"/>
    <col min="10975" max="10975" width="9.28515625" style="1" customWidth="1"/>
    <col min="10976" max="10976" width="9.7109375" style="1" customWidth="1"/>
    <col min="10977" max="10977" width="8" style="1" customWidth="1"/>
    <col min="10978" max="10978" width="11.5703125" style="1" customWidth="1"/>
    <col min="10979" max="10979" width="12" style="1" customWidth="1"/>
    <col min="10980" max="10980" width="11" style="1" customWidth="1"/>
    <col min="10981" max="10981" width="8.28515625" style="1" customWidth="1"/>
    <col min="10982" max="10982" width="7.7109375" style="1" customWidth="1"/>
    <col min="10983" max="10983" width="7" style="1" customWidth="1"/>
    <col min="10984" max="10984" width="7.7109375" style="1" customWidth="1"/>
    <col min="10985" max="10985" width="9.28515625" style="1" customWidth="1"/>
    <col min="10986" max="10986" width="9.7109375" style="1" customWidth="1"/>
    <col min="10987" max="10987" width="8" style="1" customWidth="1"/>
    <col min="10988" max="10988" width="11.5703125" style="1" customWidth="1"/>
    <col min="10989" max="10989" width="12" style="1" customWidth="1"/>
    <col min="10990" max="10990" width="11" style="1" customWidth="1"/>
    <col min="10991" max="10991" width="8.28515625" style="1" customWidth="1"/>
    <col min="10992" max="10992" width="7.7109375" style="1" customWidth="1"/>
    <col min="10993" max="10993" width="7" style="1" customWidth="1"/>
    <col min="10994" max="10994" width="7.7109375" style="1" customWidth="1"/>
    <col min="10995" max="10995" width="9.28515625" style="1" customWidth="1"/>
    <col min="10996" max="10996" width="9.7109375" style="1" customWidth="1"/>
    <col min="10997" max="10997" width="8" style="1" customWidth="1"/>
    <col min="10998" max="10998" width="11.5703125" style="1" customWidth="1"/>
    <col min="10999" max="10999" width="12" style="1" customWidth="1"/>
    <col min="11000" max="11000" width="11" style="1" customWidth="1"/>
    <col min="11001" max="11001" width="8.28515625" style="1" customWidth="1"/>
    <col min="11002" max="11002" width="7.7109375" style="1" customWidth="1"/>
    <col min="11003" max="11003" width="7" style="1" customWidth="1"/>
    <col min="11004" max="11004" width="7.7109375" style="1" customWidth="1"/>
    <col min="11005" max="11005" width="9.28515625" style="1" customWidth="1"/>
    <col min="11006" max="11006" width="9.7109375" style="1" customWidth="1"/>
    <col min="11007" max="11007" width="8" style="1" customWidth="1"/>
    <col min="11008" max="11008" width="11.5703125" style="1" customWidth="1"/>
    <col min="11009" max="11009" width="12" style="1" customWidth="1"/>
    <col min="11010" max="11010" width="11" style="1" customWidth="1"/>
    <col min="11011" max="11011" width="8.28515625" style="1" customWidth="1"/>
    <col min="11012" max="11012" width="7.7109375" style="1" customWidth="1"/>
    <col min="11013" max="11013" width="7" style="1" customWidth="1"/>
    <col min="11014" max="11014" width="7.7109375" style="1" customWidth="1"/>
    <col min="11015" max="11015" width="9.28515625" style="1" customWidth="1"/>
    <col min="11016" max="11016" width="9.7109375" style="1" customWidth="1"/>
    <col min="11017" max="11017" width="8" style="1" customWidth="1"/>
    <col min="11018" max="11018" width="11.5703125" style="1" customWidth="1"/>
    <col min="11019" max="11019" width="12" style="1" customWidth="1"/>
    <col min="11020" max="11020" width="11" style="1" customWidth="1"/>
    <col min="11021" max="11021" width="8.28515625" style="1" customWidth="1"/>
    <col min="11022" max="11022" width="7.7109375" style="1" customWidth="1"/>
    <col min="11023" max="11023" width="7.85546875" style="1" customWidth="1"/>
    <col min="11024" max="11024" width="7.7109375" style="1" customWidth="1"/>
    <col min="11025" max="11025" width="9.28515625" style="1" customWidth="1"/>
    <col min="11026" max="11026" width="9.7109375" style="1" customWidth="1"/>
    <col min="11027" max="11027" width="8" style="1" customWidth="1"/>
    <col min="11028" max="11028" width="11.5703125" style="1" customWidth="1"/>
    <col min="11029" max="11029" width="12" style="1" customWidth="1"/>
    <col min="11030" max="11030" width="11" style="1" customWidth="1"/>
    <col min="11031" max="11031" width="8.28515625" style="1" customWidth="1"/>
    <col min="11032" max="11225" width="9.140625" style="1"/>
    <col min="11226" max="11226" width="6.28515625" style="1" customWidth="1"/>
    <col min="11227" max="11227" width="71.85546875" style="1" customWidth="1"/>
    <col min="11228" max="11228" width="7.5703125" style="1" customWidth="1"/>
    <col min="11229" max="11229" width="7" style="1" customWidth="1"/>
    <col min="11230" max="11230" width="7.7109375" style="1" customWidth="1"/>
    <col min="11231" max="11231" width="9.28515625" style="1" customWidth="1"/>
    <col min="11232" max="11232" width="9.7109375" style="1" customWidth="1"/>
    <col min="11233" max="11233" width="8" style="1" customWidth="1"/>
    <col min="11234" max="11234" width="11.5703125" style="1" customWidth="1"/>
    <col min="11235" max="11235" width="12" style="1" customWidth="1"/>
    <col min="11236" max="11236" width="11" style="1" customWidth="1"/>
    <col min="11237" max="11237" width="8.28515625" style="1" customWidth="1"/>
    <col min="11238" max="11238" width="7.7109375" style="1" customWidth="1"/>
    <col min="11239" max="11239" width="7" style="1" customWidth="1"/>
    <col min="11240" max="11240" width="7.7109375" style="1" customWidth="1"/>
    <col min="11241" max="11241" width="9.28515625" style="1" customWidth="1"/>
    <col min="11242" max="11242" width="9.7109375" style="1" customWidth="1"/>
    <col min="11243" max="11243" width="8" style="1" customWidth="1"/>
    <col min="11244" max="11244" width="11.5703125" style="1" customWidth="1"/>
    <col min="11245" max="11245" width="12" style="1" customWidth="1"/>
    <col min="11246" max="11246" width="11" style="1" customWidth="1"/>
    <col min="11247" max="11247" width="8.28515625" style="1" customWidth="1"/>
    <col min="11248" max="11248" width="7.7109375" style="1" customWidth="1"/>
    <col min="11249" max="11249" width="7" style="1" customWidth="1"/>
    <col min="11250" max="11250" width="7.7109375" style="1" customWidth="1"/>
    <col min="11251" max="11251" width="9.28515625" style="1" customWidth="1"/>
    <col min="11252" max="11252" width="9.7109375" style="1" customWidth="1"/>
    <col min="11253" max="11253" width="8" style="1" customWidth="1"/>
    <col min="11254" max="11254" width="11.5703125" style="1" customWidth="1"/>
    <col min="11255" max="11255" width="12" style="1" customWidth="1"/>
    <col min="11256" max="11256" width="11" style="1" customWidth="1"/>
    <col min="11257" max="11257" width="8.28515625" style="1" customWidth="1"/>
    <col min="11258" max="11258" width="7.7109375" style="1" customWidth="1"/>
    <col min="11259" max="11259" width="7" style="1" customWidth="1"/>
    <col min="11260" max="11260" width="7.7109375" style="1" customWidth="1"/>
    <col min="11261" max="11261" width="9.28515625" style="1" customWidth="1"/>
    <col min="11262" max="11262" width="9.7109375" style="1" customWidth="1"/>
    <col min="11263" max="11263" width="8" style="1" customWidth="1"/>
    <col min="11264" max="11264" width="11.5703125" style="1" customWidth="1"/>
    <col min="11265" max="11265" width="12" style="1" customWidth="1"/>
    <col min="11266" max="11266" width="11" style="1" customWidth="1"/>
    <col min="11267" max="11267" width="8.28515625" style="1" customWidth="1"/>
    <col min="11268" max="11268" width="7.7109375" style="1" customWidth="1"/>
    <col min="11269" max="11269" width="7" style="1" customWidth="1"/>
    <col min="11270" max="11270" width="7.7109375" style="1" customWidth="1"/>
    <col min="11271" max="11271" width="9.28515625" style="1" customWidth="1"/>
    <col min="11272" max="11272" width="9.7109375" style="1" customWidth="1"/>
    <col min="11273" max="11273" width="8" style="1" customWidth="1"/>
    <col min="11274" max="11274" width="11.5703125" style="1" customWidth="1"/>
    <col min="11275" max="11275" width="12" style="1" customWidth="1"/>
    <col min="11276" max="11276" width="11" style="1" customWidth="1"/>
    <col min="11277" max="11277" width="8.28515625" style="1" customWidth="1"/>
    <col min="11278" max="11278" width="7.7109375" style="1" customWidth="1"/>
    <col min="11279" max="11279" width="7.85546875" style="1" customWidth="1"/>
    <col min="11280" max="11280" width="7.7109375" style="1" customWidth="1"/>
    <col min="11281" max="11281" width="9.28515625" style="1" customWidth="1"/>
    <col min="11282" max="11282" width="9.7109375" style="1" customWidth="1"/>
    <col min="11283" max="11283" width="8" style="1" customWidth="1"/>
    <col min="11284" max="11284" width="11.5703125" style="1" customWidth="1"/>
    <col min="11285" max="11285" width="12" style="1" customWidth="1"/>
    <col min="11286" max="11286" width="11" style="1" customWidth="1"/>
    <col min="11287" max="11287" width="8.28515625" style="1" customWidth="1"/>
    <col min="11288" max="11481" width="9.140625" style="1"/>
    <col min="11482" max="11482" width="6.28515625" style="1" customWidth="1"/>
    <col min="11483" max="11483" width="71.85546875" style="1" customWidth="1"/>
    <col min="11484" max="11484" width="7.5703125" style="1" customWidth="1"/>
    <col min="11485" max="11485" width="7" style="1" customWidth="1"/>
    <col min="11486" max="11486" width="7.7109375" style="1" customWidth="1"/>
    <col min="11487" max="11487" width="9.28515625" style="1" customWidth="1"/>
    <col min="11488" max="11488" width="9.7109375" style="1" customWidth="1"/>
    <col min="11489" max="11489" width="8" style="1" customWidth="1"/>
    <col min="11490" max="11490" width="11.5703125" style="1" customWidth="1"/>
    <col min="11491" max="11491" width="12" style="1" customWidth="1"/>
    <col min="11492" max="11492" width="11" style="1" customWidth="1"/>
    <col min="11493" max="11493" width="8.28515625" style="1" customWidth="1"/>
    <col min="11494" max="11494" width="7.7109375" style="1" customWidth="1"/>
    <col min="11495" max="11495" width="7" style="1" customWidth="1"/>
    <col min="11496" max="11496" width="7.7109375" style="1" customWidth="1"/>
    <col min="11497" max="11497" width="9.28515625" style="1" customWidth="1"/>
    <col min="11498" max="11498" width="9.7109375" style="1" customWidth="1"/>
    <col min="11499" max="11499" width="8" style="1" customWidth="1"/>
    <col min="11500" max="11500" width="11.5703125" style="1" customWidth="1"/>
    <col min="11501" max="11501" width="12" style="1" customWidth="1"/>
    <col min="11502" max="11502" width="11" style="1" customWidth="1"/>
    <col min="11503" max="11503" width="8.28515625" style="1" customWidth="1"/>
    <col min="11504" max="11504" width="7.7109375" style="1" customWidth="1"/>
    <col min="11505" max="11505" width="7" style="1" customWidth="1"/>
    <col min="11506" max="11506" width="7.7109375" style="1" customWidth="1"/>
    <col min="11507" max="11507" width="9.28515625" style="1" customWidth="1"/>
    <col min="11508" max="11508" width="9.7109375" style="1" customWidth="1"/>
    <col min="11509" max="11509" width="8" style="1" customWidth="1"/>
    <col min="11510" max="11510" width="11.5703125" style="1" customWidth="1"/>
    <col min="11511" max="11511" width="12" style="1" customWidth="1"/>
    <col min="11512" max="11512" width="11" style="1" customWidth="1"/>
    <col min="11513" max="11513" width="8.28515625" style="1" customWidth="1"/>
    <col min="11514" max="11514" width="7.7109375" style="1" customWidth="1"/>
    <col min="11515" max="11515" width="7" style="1" customWidth="1"/>
    <col min="11516" max="11516" width="7.7109375" style="1" customWidth="1"/>
    <col min="11517" max="11517" width="9.28515625" style="1" customWidth="1"/>
    <col min="11518" max="11518" width="9.7109375" style="1" customWidth="1"/>
    <col min="11519" max="11519" width="8" style="1" customWidth="1"/>
    <col min="11520" max="11520" width="11.5703125" style="1" customWidth="1"/>
    <col min="11521" max="11521" width="12" style="1" customWidth="1"/>
    <col min="11522" max="11522" width="11" style="1" customWidth="1"/>
    <col min="11523" max="11523" width="8.28515625" style="1" customWidth="1"/>
    <col min="11524" max="11524" width="7.7109375" style="1" customWidth="1"/>
    <col min="11525" max="11525" width="7" style="1" customWidth="1"/>
    <col min="11526" max="11526" width="7.7109375" style="1" customWidth="1"/>
    <col min="11527" max="11527" width="9.28515625" style="1" customWidth="1"/>
    <col min="11528" max="11528" width="9.7109375" style="1" customWidth="1"/>
    <col min="11529" max="11529" width="8" style="1" customWidth="1"/>
    <col min="11530" max="11530" width="11.5703125" style="1" customWidth="1"/>
    <col min="11531" max="11531" width="12" style="1" customWidth="1"/>
    <col min="11532" max="11532" width="11" style="1" customWidth="1"/>
    <col min="11533" max="11533" width="8.28515625" style="1" customWidth="1"/>
    <col min="11534" max="11534" width="7.7109375" style="1" customWidth="1"/>
    <col min="11535" max="11535" width="7.85546875" style="1" customWidth="1"/>
    <col min="11536" max="11536" width="7.7109375" style="1" customWidth="1"/>
    <col min="11537" max="11537" width="9.28515625" style="1" customWidth="1"/>
    <col min="11538" max="11538" width="9.7109375" style="1" customWidth="1"/>
    <col min="11539" max="11539" width="8" style="1" customWidth="1"/>
    <col min="11540" max="11540" width="11.5703125" style="1" customWidth="1"/>
    <col min="11541" max="11541" width="12" style="1" customWidth="1"/>
    <col min="11542" max="11542" width="11" style="1" customWidth="1"/>
    <col min="11543" max="11543" width="8.28515625" style="1" customWidth="1"/>
    <col min="11544" max="11737" width="9.140625" style="1"/>
    <col min="11738" max="11738" width="6.28515625" style="1" customWidth="1"/>
    <col min="11739" max="11739" width="71.85546875" style="1" customWidth="1"/>
    <col min="11740" max="11740" width="7.5703125" style="1" customWidth="1"/>
    <col min="11741" max="11741" width="7" style="1" customWidth="1"/>
    <col min="11742" max="11742" width="7.7109375" style="1" customWidth="1"/>
    <col min="11743" max="11743" width="9.28515625" style="1" customWidth="1"/>
    <col min="11744" max="11744" width="9.7109375" style="1" customWidth="1"/>
    <col min="11745" max="11745" width="8" style="1" customWidth="1"/>
    <col min="11746" max="11746" width="11.5703125" style="1" customWidth="1"/>
    <col min="11747" max="11747" width="12" style="1" customWidth="1"/>
    <col min="11748" max="11748" width="11" style="1" customWidth="1"/>
    <col min="11749" max="11749" width="8.28515625" style="1" customWidth="1"/>
    <col min="11750" max="11750" width="7.7109375" style="1" customWidth="1"/>
    <col min="11751" max="11751" width="7" style="1" customWidth="1"/>
    <col min="11752" max="11752" width="7.7109375" style="1" customWidth="1"/>
    <col min="11753" max="11753" width="9.28515625" style="1" customWidth="1"/>
    <col min="11754" max="11754" width="9.7109375" style="1" customWidth="1"/>
    <col min="11755" max="11755" width="8" style="1" customWidth="1"/>
    <col min="11756" max="11756" width="11.5703125" style="1" customWidth="1"/>
    <col min="11757" max="11757" width="12" style="1" customWidth="1"/>
    <col min="11758" max="11758" width="11" style="1" customWidth="1"/>
    <col min="11759" max="11759" width="8.28515625" style="1" customWidth="1"/>
    <col min="11760" max="11760" width="7.7109375" style="1" customWidth="1"/>
    <col min="11761" max="11761" width="7" style="1" customWidth="1"/>
    <col min="11762" max="11762" width="7.7109375" style="1" customWidth="1"/>
    <col min="11763" max="11763" width="9.28515625" style="1" customWidth="1"/>
    <col min="11764" max="11764" width="9.7109375" style="1" customWidth="1"/>
    <col min="11765" max="11765" width="8" style="1" customWidth="1"/>
    <col min="11766" max="11766" width="11.5703125" style="1" customWidth="1"/>
    <col min="11767" max="11767" width="12" style="1" customWidth="1"/>
    <col min="11768" max="11768" width="11" style="1" customWidth="1"/>
    <col min="11769" max="11769" width="8.28515625" style="1" customWidth="1"/>
    <col min="11770" max="11770" width="7.7109375" style="1" customWidth="1"/>
    <col min="11771" max="11771" width="7" style="1" customWidth="1"/>
    <col min="11772" max="11772" width="7.7109375" style="1" customWidth="1"/>
    <col min="11773" max="11773" width="9.28515625" style="1" customWidth="1"/>
    <col min="11774" max="11774" width="9.7109375" style="1" customWidth="1"/>
    <col min="11775" max="11775" width="8" style="1" customWidth="1"/>
    <col min="11776" max="11776" width="11.5703125" style="1" customWidth="1"/>
    <col min="11777" max="11777" width="12" style="1" customWidth="1"/>
    <col min="11778" max="11778" width="11" style="1" customWidth="1"/>
    <col min="11779" max="11779" width="8.28515625" style="1" customWidth="1"/>
    <col min="11780" max="11780" width="7.7109375" style="1" customWidth="1"/>
    <col min="11781" max="11781" width="7" style="1" customWidth="1"/>
    <col min="11782" max="11782" width="7.7109375" style="1" customWidth="1"/>
    <col min="11783" max="11783" width="9.28515625" style="1" customWidth="1"/>
    <col min="11784" max="11784" width="9.7109375" style="1" customWidth="1"/>
    <col min="11785" max="11785" width="8" style="1" customWidth="1"/>
    <col min="11786" max="11786" width="11.5703125" style="1" customWidth="1"/>
    <col min="11787" max="11787" width="12" style="1" customWidth="1"/>
    <col min="11788" max="11788" width="11" style="1" customWidth="1"/>
    <col min="11789" max="11789" width="8.28515625" style="1" customWidth="1"/>
    <col min="11790" max="11790" width="7.7109375" style="1" customWidth="1"/>
    <col min="11791" max="11791" width="7.85546875" style="1" customWidth="1"/>
    <col min="11792" max="11792" width="7.7109375" style="1" customWidth="1"/>
    <col min="11793" max="11793" width="9.28515625" style="1" customWidth="1"/>
    <col min="11794" max="11794" width="9.7109375" style="1" customWidth="1"/>
    <col min="11795" max="11795" width="8" style="1" customWidth="1"/>
    <col min="11796" max="11796" width="11.5703125" style="1" customWidth="1"/>
    <col min="11797" max="11797" width="12" style="1" customWidth="1"/>
    <col min="11798" max="11798" width="11" style="1" customWidth="1"/>
    <col min="11799" max="11799" width="8.28515625" style="1" customWidth="1"/>
    <col min="11800" max="11993" width="9.140625" style="1"/>
    <col min="11994" max="11994" width="6.28515625" style="1" customWidth="1"/>
    <col min="11995" max="11995" width="71.85546875" style="1" customWidth="1"/>
    <col min="11996" max="11996" width="7.5703125" style="1" customWidth="1"/>
    <col min="11997" max="11997" width="7" style="1" customWidth="1"/>
    <col min="11998" max="11998" width="7.7109375" style="1" customWidth="1"/>
    <col min="11999" max="11999" width="9.28515625" style="1" customWidth="1"/>
    <col min="12000" max="12000" width="9.7109375" style="1" customWidth="1"/>
    <col min="12001" max="12001" width="8" style="1" customWidth="1"/>
    <col min="12002" max="12002" width="11.5703125" style="1" customWidth="1"/>
    <col min="12003" max="12003" width="12" style="1" customWidth="1"/>
    <col min="12004" max="12004" width="11" style="1" customWidth="1"/>
    <col min="12005" max="12005" width="8.28515625" style="1" customWidth="1"/>
    <col min="12006" max="12006" width="7.7109375" style="1" customWidth="1"/>
    <col min="12007" max="12007" width="7" style="1" customWidth="1"/>
    <col min="12008" max="12008" width="7.7109375" style="1" customWidth="1"/>
    <col min="12009" max="12009" width="9.28515625" style="1" customWidth="1"/>
    <col min="12010" max="12010" width="9.7109375" style="1" customWidth="1"/>
    <col min="12011" max="12011" width="8" style="1" customWidth="1"/>
    <col min="12012" max="12012" width="11.5703125" style="1" customWidth="1"/>
    <col min="12013" max="12013" width="12" style="1" customWidth="1"/>
    <col min="12014" max="12014" width="11" style="1" customWidth="1"/>
    <col min="12015" max="12015" width="8.28515625" style="1" customWidth="1"/>
    <col min="12016" max="12016" width="7.7109375" style="1" customWidth="1"/>
    <col min="12017" max="12017" width="7" style="1" customWidth="1"/>
    <col min="12018" max="12018" width="7.7109375" style="1" customWidth="1"/>
    <col min="12019" max="12019" width="9.28515625" style="1" customWidth="1"/>
    <col min="12020" max="12020" width="9.7109375" style="1" customWidth="1"/>
    <col min="12021" max="12021" width="8" style="1" customWidth="1"/>
    <col min="12022" max="12022" width="11.5703125" style="1" customWidth="1"/>
    <col min="12023" max="12023" width="12" style="1" customWidth="1"/>
    <col min="12024" max="12024" width="11" style="1" customWidth="1"/>
    <col min="12025" max="12025" width="8.28515625" style="1" customWidth="1"/>
    <col min="12026" max="12026" width="7.7109375" style="1" customWidth="1"/>
    <col min="12027" max="12027" width="7" style="1" customWidth="1"/>
    <col min="12028" max="12028" width="7.7109375" style="1" customWidth="1"/>
    <col min="12029" max="12029" width="9.28515625" style="1" customWidth="1"/>
    <col min="12030" max="12030" width="9.7109375" style="1" customWidth="1"/>
    <col min="12031" max="12031" width="8" style="1" customWidth="1"/>
    <col min="12032" max="12032" width="11.5703125" style="1" customWidth="1"/>
    <col min="12033" max="12033" width="12" style="1" customWidth="1"/>
    <col min="12034" max="12034" width="11" style="1" customWidth="1"/>
    <col min="12035" max="12035" width="8.28515625" style="1" customWidth="1"/>
    <col min="12036" max="12036" width="7.7109375" style="1" customWidth="1"/>
    <col min="12037" max="12037" width="7" style="1" customWidth="1"/>
    <col min="12038" max="12038" width="7.7109375" style="1" customWidth="1"/>
    <col min="12039" max="12039" width="9.28515625" style="1" customWidth="1"/>
    <col min="12040" max="12040" width="9.7109375" style="1" customWidth="1"/>
    <col min="12041" max="12041" width="8" style="1" customWidth="1"/>
    <col min="12042" max="12042" width="11.5703125" style="1" customWidth="1"/>
    <col min="12043" max="12043" width="12" style="1" customWidth="1"/>
    <col min="12044" max="12044" width="11" style="1" customWidth="1"/>
    <col min="12045" max="12045" width="8.28515625" style="1" customWidth="1"/>
    <col min="12046" max="12046" width="7.7109375" style="1" customWidth="1"/>
    <col min="12047" max="12047" width="7.85546875" style="1" customWidth="1"/>
    <col min="12048" max="12048" width="7.7109375" style="1" customWidth="1"/>
    <col min="12049" max="12049" width="9.28515625" style="1" customWidth="1"/>
    <col min="12050" max="12050" width="9.7109375" style="1" customWidth="1"/>
    <col min="12051" max="12051" width="8" style="1" customWidth="1"/>
    <col min="12052" max="12052" width="11.5703125" style="1" customWidth="1"/>
    <col min="12053" max="12053" width="12" style="1" customWidth="1"/>
    <col min="12054" max="12054" width="11" style="1" customWidth="1"/>
    <col min="12055" max="12055" width="8.28515625" style="1" customWidth="1"/>
    <col min="12056" max="12249" width="9.140625" style="1"/>
    <col min="12250" max="12250" width="6.28515625" style="1" customWidth="1"/>
    <col min="12251" max="12251" width="71.85546875" style="1" customWidth="1"/>
    <col min="12252" max="12252" width="7.5703125" style="1" customWidth="1"/>
    <col min="12253" max="12253" width="7" style="1" customWidth="1"/>
    <col min="12254" max="12254" width="7.7109375" style="1" customWidth="1"/>
    <col min="12255" max="12255" width="9.28515625" style="1" customWidth="1"/>
    <col min="12256" max="12256" width="9.7109375" style="1" customWidth="1"/>
    <col min="12257" max="12257" width="8" style="1" customWidth="1"/>
    <col min="12258" max="12258" width="11.5703125" style="1" customWidth="1"/>
    <col min="12259" max="12259" width="12" style="1" customWidth="1"/>
    <col min="12260" max="12260" width="11" style="1" customWidth="1"/>
    <col min="12261" max="12261" width="8.28515625" style="1" customWidth="1"/>
    <col min="12262" max="12262" width="7.7109375" style="1" customWidth="1"/>
    <col min="12263" max="12263" width="7" style="1" customWidth="1"/>
    <col min="12264" max="12264" width="7.7109375" style="1" customWidth="1"/>
    <col min="12265" max="12265" width="9.28515625" style="1" customWidth="1"/>
    <col min="12266" max="12266" width="9.7109375" style="1" customWidth="1"/>
    <col min="12267" max="12267" width="8" style="1" customWidth="1"/>
    <col min="12268" max="12268" width="11.5703125" style="1" customWidth="1"/>
    <col min="12269" max="12269" width="12" style="1" customWidth="1"/>
    <col min="12270" max="12270" width="11" style="1" customWidth="1"/>
    <col min="12271" max="12271" width="8.28515625" style="1" customWidth="1"/>
    <col min="12272" max="12272" width="7.7109375" style="1" customWidth="1"/>
    <col min="12273" max="12273" width="7" style="1" customWidth="1"/>
    <col min="12274" max="12274" width="7.7109375" style="1" customWidth="1"/>
    <col min="12275" max="12275" width="9.28515625" style="1" customWidth="1"/>
    <col min="12276" max="12276" width="9.7109375" style="1" customWidth="1"/>
    <col min="12277" max="12277" width="8" style="1" customWidth="1"/>
    <col min="12278" max="12278" width="11.5703125" style="1" customWidth="1"/>
    <col min="12279" max="12279" width="12" style="1" customWidth="1"/>
    <col min="12280" max="12280" width="11" style="1" customWidth="1"/>
    <col min="12281" max="12281" width="8.28515625" style="1" customWidth="1"/>
    <col min="12282" max="12282" width="7.7109375" style="1" customWidth="1"/>
    <col min="12283" max="12283" width="7" style="1" customWidth="1"/>
    <col min="12284" max="12284" width="7.7109375" style="1" customWidth="1"/>
    <col min="12285" max="12285" width="9.28515625" style="1" customWidth="1"/>
    <col min="12286" max="12286" width="9.7109375" style="1" customWidth="1"/>
    <col min="12287" max="12287" width="8" style="1" customWidth="1"/>
    <col min="12288" max="12288" width="11.5703125" style="1" customWidth="1"/>
    <col min="12289" max="12289" width="12" style="1" customWidth="1"/>
    <col min="12290" max="12290" width="11" style="1" customWidth="1"/>
    <col min="12291" max="12291" width="8.28515625" style="1" customWidth="1"/>
    <col min="12292" max="12292" width="7.7109375" style="1" customWidth="1"/>
    <col min="12293" max="12293" width="7" style="1" customWidth="1"/>
    <col min="12294" max="12294" width="7.7109375" style="1" customWidth="1"/>
    <col min="12295" max="12295" width="9.28515625" style="1" customWidth="1"/>
    <col min="12296" max="12296" width="9.7109375" style="1" customWidth="1"/>
    <col min="12297" max="12297" width="8" style="1" customWidth="1"/>
    <col min="12298" max="12298" width="11.5703125" style="1" customWidth="1"/>
    <col min="12299" max="12299" width="12" style="1" customWidth="1"/>
    <col min="12300" max="12300" width="11" style="1" customWidth="1"/>
    <col min="12301" max="12301" width="8.28515625" style="1" customWidth="1"/>
    <col min="12302" max="12302" width="7.7109375" style="1" customWidth="1"/>
    <col min="12303" max="12303" width="7.85546875" style="1" customWidth="1"/>
    <col min="12304" max="12304" width="7.7109375" style="1" customWidth="1"/>
    <col min="12305" max="12305" width="9.28515625" style="1" customWidth="1"/>
    <col min="12306" max="12306" width="9.7109375" style="1" customWidth="1"/>
    <col min="12307" max="12307" width="8" style="1" customWidth="1"/>
    <col min="12308" max="12308" width="11.5703125" style="1" customWidth="1"/>
    <col min="12309" max="12309" width="12" style="1" customWidth="1"/>
    <col min="12310" max="12310" width="11" style="1" customWidth="1"/>
    <col min="12311" max="12311" width="8.28515625" style="1" customWidth="1"/>
    <col min="12312" max="12505" width="9.140625" style="1"/>
    <col min="12506" max="12506" width="6.28515625" style="1" customWidth="1"/>
    <col min="12507" max="12507" width="71.85546875" style="1" customWidth="1"/>
    <col min="12508" max="12508" width="7.5703125" style="1" customWidth="1"/>
    <col min="12509" max="12509" width="7" style="1" customWidth="1"/>
    <col min="12510" max="12510" width="7.7109375" style="1" customWidth="1"/>
    <col min="12511" max="12511" width="9.28515625" style="1" customWidth="1"/>
    <col min="12512" max="12512" width="9.7109375" style="1" customWidth="1"/>
    <col min="12513" max="12513" width="8" style="1" customWidth="1"/>
    <col min="12514" max="12514" width="11.5703125" style="1" customWidth="1"/>
    <col min="12515" max="12515" width="12" style="1" customWidth="1"/>
    <col min="12516" max="12516" width="11" style="1" customWidth="1"/>
    <col min="12517" max="12517" width="8.28515625" style="1" customWidth="1"/>
    <col min="12518" max="12518" width="7.7109375" style="1" customWidth="1"/>
    <col min="12519" max="12519" width="7" style="1" customWidth="1"/>
    <col min="12520" max="12520" width="7.7109375" style="1" customWidth="1"/>
    <col min="12521" max="12521" width="9.28515625" style="1" customWidth="1"/>
    <col min="12522" max="12522" width="9.7109375" style="1" customWidth="1"/>
    <col min="12523" max="12523" width="8" style="1" customWidth="1"/>
    <col min="12524" max="12524" width="11.5703125" style="1" customWidth="1"/>
    <col min="12525" max="12525" width="12" style="1" customWidth="1"/>
    <col min="12526" max="12526" width="11" style="1" customWidth="1"/>
    <col min="12527" max="12527" width="8.28515625" style="1" customWidth="1"/>
    <col min="12528" max="12528" width="7.7109375" style="1" customWidth="1"/>
    <col min="12529" max="12529" width="7" style="1" customWidth="1"/>
    <col min="12530" max="12530" width="7.7109375" style="1" customWidth="1"/>
    <col min="12531" max="12531" width="9.28515625" style="1" customWidth="1"/>
    <col min="12532" max="12532" width="9.7109375" style="1" customWidth="1"/>
    <col min="12533" max="12533" width="8" style="1" customWidth="1"/>
    <col min="12534" max="12534" width="11.5703125" style="1" customWidth="1"/>
    <col min="12535" max="12535" width="12" style="1" customWidth="1"/>
    <col min="12536" max="12536" width="11" style="1" customWidth="1"/>
    <col min="12537" max="12537" width="8.28515625" style="1" customWidth="1"/>
    <col min="12538" max="12538" width="7.7109375" style="1" customWidth="1"/>
    <col min="12539" max="12539" width="7" style="1" customWidth="1"/>
    <col min="12540" max="12540" width="7.7109375" style="1" customWidth="1"/>
    <col min="12541" max="12541" width="9.28515625" style="1" customWidth="1"/>
    <col min="12542" max="12542" width="9.7109375" style="1" customWidth="1"/>
    <col min="12543" max="12543" width="8" style="1" customWidth="1"/>
    <col min="12544" max="12544" width="11.5703125" style="1" customWidth="1"/>
    <col min="12545" max="12545" width="12" style="1" customWidth="1"/>
    <col min="12546" max="12546" width="11" style="1" customWidth="1"/>
    <col min="12547" max="12547" width="8.28515625" style="1" customWidth="1"/>
    <col min="12548" max="12548" width="7.7109375" style="1" customWidth="1"/>
    <col min="12549" max="12549" width="7" style="1" customWidth="1"/>
    <col min="12550" max="12550" width="7.7109375" style="1" customWidth="1"/>
    <col min="12551" max="12551" width="9.28515625" style="1" customWidth="1"/>
    <col min="12552" max="12552" width="9.7109375" style="1" customWidth="1"/>
    <col min="12553" max="12553" width="8" style="1" customWidth="1"/>
    <col min="12554" max="12554" width="11.5703125" style="1" customWidth="1"/>
    <col min="12555" max="12555" width="12" style="1" customWidth="1"/>
    <col min="12556" max="12556" width="11" style="1" customWidth="1"/>
    <col min="12557" max="12557" width="8.28515625" style="1" customWidth="1"/>
    <col min="12558" max="12558" width="7.7109375" style="1" customWidth="1"/>
    <col min="12559" max="12559" width="7.85546875" style="1" customWidth="1"/>
    <col min="12560" max="12560" width="7.7109375" style="1" customWidth="1"/>
    <col min="12561" max="12561" width="9.28515625" style="1" customWidth="1"/>
    <col min="12562" max="12562" width="9.7109375" style="1" customWidth="1"/>
    <col min="12563" max="12563" width="8" style="1" customWidth="1"/>
    <col min="12564" max="12564" width="11.5703125" style="1" customWidth="1"/>
    <col min="12565" max="12565" width="12" style="1" customWidth="1"/>
    <col min="12566" max="12566" width="11" style="1" customWidth="1"/>
    <col min="12567" max="12567" width="8.28515625" style="1" customWidth="1"/>
    <col min="12568" max="12761" width="9.140625" style="1"/>
    <col min="12762" max="12762" width="6.28515625" style="1" customWidth="1"/>
    <col min="12763" max="12763" width="71.85546875" style="1" customWidth="1"/>
    <col min="12764" max="12764" width="7.5703125" style="1" customWidth="1"/>
    <col min="12765" max="12765" width="7" style="1" customWidth="1"/>
    <col min="12766" max="12766" width="7.7109375" style="1" customWidth="1"/>
    <col min="12767" max="12767" width="9.28515625" style="1" customWidth="1"/>
    <col min="12768" max="12768" width="9.7109375" style="1" customWidth="1"/>
    <col min="12769" max="12769" width="8" style="1" customWidth="1"/>
    <col min="12770" max="12770" width="11.5703125" style="1" customWidth="1"/>
    <col min="12771" max="12771" width="12" style="1" customWidth="1"/>
    <col min="12772" max="12772" width="11" style="1" customWidth="1"/>
    <col min="12773" max="12773" width="8.28515625" style="1" customWidth="1"/>
    <col min="12774" max="12774" width="7.7109375" style="1" customWidth="1"/>
    <col min="12775" max="12775" width="7" style="1" customWidth="1"/>
    <col min="12776" max="12776" width="7.7109375" style="1" customWidth="1"/>
    <col min="12777" max="12777" width="9.28515625" style="1" customWidth="1"/>
    <col min="12778" max="12778" width="9.7109375" style="1" customWidth="1"/>
    <col min="12779" max="12779" width="8" style="1" customWidth="1"/>
    <col min="12780" max="12780" width="11.5703125" style="1" customWidth="1"/>
    <col min="12781" max="12781" width="12" style="1" customWidth="1"/>
    <col min="12782" max="12782" width="11" style="1" customWidth="1"/>
    <col min="12783" max="12783" width="8.28515625" style="1" customWidth="1"/>
    <col min="12784" max="12784" width="7.7109375" style="1" customWidth="1"/>
    <col min="12785" max="12785" width="7" style="1" customWidth="1"/>
    <col min="12786" max="12786" width="7.7109375" style="1" customWidth="1"/>
    <col min="12787" max="12787" width="9.28515625" style="1" customWidth="1"/>
    <col min="12788" max="12788" width="9.7109375" style="1" customWidth="1"/>
    <col min="12789" max="12789" width="8" style="1" customWidth="1"/>
    <col min="12790" max="12790" width="11.5703125" style="1" customWidth="1"/>
    <col min="12791" max="12791" width="12" style="1" customWidth="1"/>
    <col min="12792" max="12792" width="11" style="1" customWidth="1"/>
    <col min="12793" max="12793" width="8.28515625" style="1" customWidth="1"/>
    <col min="12794" max="12794" width="7.7109375" style="1" customWidth="1"/>
    <col min="12795" max="12795" width="7" style="1" customWidth="1"/>
    <col min="12796" max="12796" width="7.7109375" style="1" customWidth="1"/>
    <col min="12797" max="12797" width="9.28515625" style="1" customWidth="1"/>
    <col min="12798" max="12798" width="9.7109375" style="1" customWidth="1"/>
    <col min="12799" max="12799" width="8" style="1" customWidth="1"/>
    <col min="12800" max="12800" width="11.5703125" style="1" customWidth="1"/>
    <col min="12801" max="12801" width="12" style="1" customWidth="1"/>
    <col min="12802" max="12802" width="11" style="1" customWidth="1"/>
    <col min="12803" max="12803" width="8.28515625" style="1" customWidth="1"/>
    <col min="12804" max="12804" width="7.7109375" style="1" customWidth="1"/>
    <col min="12805" max="12805" width="7" style="1" customWidth="1"/>
    <col min="12806" max="12806" width="7.7109375" style="1" customWidth="1"/>
    <col min="12807" max="12807" width="9.28515625" style="1" customWidth="1"/>
    <col min="12808" max="12808" width="9.7109375" style="1" customWidth="1"/>
    <col min="12809" max="12809" width="8" style="1" customWidth="1"/>
    <col min="12810" max="12810" width="11.5703125" style="1" customWidth="1"/>
    <col min="12811" max="12811" width="12" style="1" customWidth="1"/>
    <col min="12812" max="12812" width="11" style="1" customWidth="1"/>
    <col min="12813" max="12813" width="8.28515625" style="1" customWidth="1"/>
    <col min="12814" max="12814" width="7.7109375" style="1" customWidth="1"/>
    <col min="12815" max="12815" width="7.85546875" style="1" customWidth="1"/>
    <col min="12816" max="12816" width="7.7109375" style="1" customWidth="1"/>
    <col min="12817" max="12817" width="9.28515625" style="1" customWidth="1"/>
    <col min="12818" max="12818" width="9.7109375" style="1" customWidth="1"/>
    <col min="12819" max="12819" width="8" style="1" customWidth="1"/>
    <col min="12820" max="12820" width="11.5703125" style="1" customWidth="1"/>
    <col min="12821" max="12821" width="12" style="1" customWidth="1"/>
    <col min="12822" max="12822" width="11" style="1" customWidth="1"/>
    <col min="12823" max="12823" width="8.28515625" style="1" customWidth="1"/>
    <col min="12824" max="13017" width="9.140625" style="1"/>
    <col min="13018" max="13018" width="6.28515625" style="1" customWidth="1"/>
    <col min="13019" max="13019" width="71.85546875" style="1" customWidth="1"/>
    <col min="13020" max="13020" width="7.5703125" style="1" customWidth="1"/>
    <col min="13021" max="13021" width="7" style="1" customWidth="1"/>
    <col min="13022" max="13022" width="7.7109375" style="1" customWidth="1"/>
    <col min="13023" max="13023" width="9.28515625" style="1" customWidth="1"/>
    <col min="13024" max="13024" width="9.7109375" style="1" customWidth="1"/>
    <col min="13025" max="13025" width="8" style="1" customWidth="1"/>
    <col min="13026" max="13026" width="11.5703125" style="1" customWidth="1"/>
    <col min="13027" max="13027" width="12" style="1" customWidth="1"/>
    <col min="13028" max="13028" width="11" style="1" customWidth="1"/>
    <col min="13029" max="13029" width="8.28515625" style="1" customWidth="1"/>
    <col min="13030" max="13030" width="7.7109375" style="1" customWidth="1"/>
    <col min="13031" max="13031" width="7" style="1" customWidth="1"/>
    <col min="13032" max="13032" width="7.7109375" style="1" customWidth="1"/>
    <col min="13033" max="13033" width="9.28515625" style="1" customWidth="1"/>
    <col min="13034" max="13034" width="9.7109375" style="1" customWidth="1"/>
    <col min="13035" max="13035" width="8" style="1" customWidth="1"/>
    <col min="13036" max="13036" width="11.5703125" style="1" customWidth="1"/>
    <col min="13037" max="13037" width="12" style="1" customWidth="1"/>
    <col min="13038" max="13038" width="11" style="1" customWidth="1"/>
    <col min="13039" max="13039" width="8.28515625" style="1" customWidth="1"/>
    <col min="13040" max="13040" width="7.7109375" style="1" customWidth="1"/>
    <col min="13041" max="13041" width="7" style="1" customWidth="1"/>
    <col min="13042" max="13042" width="7.7109375" style="1" customWidth="1"/>
    <col min="13043" max="13043" width="9.28515625" style="1" customWidth="1"/>
    <col min="13044" max="13044" width="9.7109375" style="1" customWidth="1"/>
    <col min="13045" max="13045" width="8" style="1" customWidth="1"/>
    <col min="13046" max="13046" width="11.5703125" style="1" customWidth="1"/>
    <col min="13047" max="13047" width="12" style="1" customWidth="1"/>
    <col min="13048" max="13048" width="11" style="1" customWidth="1"/>
    <col min="13049" max="13049" width="8.28515625" style="1" customWidth="1"/>
    <col min="13050" max="13050" width="7.7109375" style="1" customWidth="1"/>
    <col min="13051" max="13051" width="7" style="1" customWidth="1"/>
    <col min="13052" max="13052" width="7.7109375" style="1" customWidth="1"/>
    <col min="13053" max="13053" width="9.28515625" style="1" customWidth="1"/>
    <col min="13054" max="13054" width="9.7109375" style="1" customWidth="1"/>
    <col min="13055" max="13055" width="8" style="1" customWidth="1"/>
    <col min="13056" max="13056" width="11.5703125" style="1" customWidth="1"/>
    <col min="13057" max="13057" width="12" style="1" customWidth="1"/>
    <col min="13058" max="13058" width="11" style="1" customWidth="1"/>
    <col min="13059" max="13059" width="8.28515625" style="1" customWidth="1"/>
    <col min="13060" max="13060" width="7.7109375" style="1" customWidth="1"/>
    <col min="13061" max="13061" width="7" style="1" customWidth="1"/>
    <col min="13062" max="13062" width="7.7109375" style="1" customWidth="1"/>
    <col min="13063" max="13063" width="9.28515625" style="1" customWidth="1"/>
    <col min="13064" max="13064" width="9.7109375" style="1" customWidth="1"/>
    <col min="13065" max="13065" width="8" style="1" customWidth="1"/>
    <col min="13066" max="13066" width="11.5703125" style="1" customWidth="1"/>
    <col min="13067" max="13067" width="12" style="1" customWidth="1"/>
    <col min="13068" max="13068" width="11" style="1" customWidth="1"/>
    <col min="13069" max="13069" width="8.28515625" style="1" customWidth="1"/>
    <col min="13070" max="13070" width="7.7109375" style="1" customWidth="1"/>
    <col min="13071" max="13071" width="7.85546875" style="1" customWidth="1"/>
    <col min="13072" max="13072" width="7.7109375" style="1" customWidth="1"/>
    <col min="13073" max="13073" width="9.28515625" style="1" customWidth="1"/>
    <col min="13074" max="13074" width="9.7109375" style="1" customWidth="1"/>
    <col min="13075" max="13075" width="8" style="1" customWidth="1"/>
    <col min="13076" max="13076" width="11.5703125" style="1" customWidth="1"/>
    <col min="13077" max="13077" width="12" style="1" customWidth="1"/>
    <col min="13078" max="13078" width="11" style="1" customWidth="1"/>
    <col min="13079" max="13079" width="8.28515625" style="1" customWidth="1"/>
    <col min="13080" max="13273" width="9.140625" style="1"/>
    <col min="13274" max="13274" width="6.28515625" style="1" customWidth="1"/>
    <col min="13275" max="13275" width="71.85546875" style="1" customWidth="1"/>
    <col min="13276" max="13276" width="7.5703125" style="1" customWidth="1"/>
    <col min="13277" max="13277" width="7" style="1" customWidth="1"/>
    <col min="13278" max="13278" width="7.7109375" style="1" customWidth="1"/>
    <col min="13279" max="13279" width="9.28515625" style="1" customWidth="1"/>
    <col min="13280" max="13280" width="9.7109375" style="1" customWidth="1"/>
    <col min="13281" max="13281" width="8" style="1" customWidth="1"/>
    <col min="13282" max="13282" width="11.5703125" style="1" customWidth="1"/>
    <col min="13283" max="13283" width="12" style="1" customWidth="1"/>
    <col min="13284" max="13284" width="11" style="1" customWidth="1"/>
    <col min="13285" max="13285" width="8.28515625" style="1" customWidth="1"/>
    <col min="13286" max="13286" width="7.7109375" style="1" customWidth="1"/>
    <col min="13287" max="13287" width="7" style="1" customWidth="1"/>
    <col min="13288" max="13288" width="7.7109375" style="1" customWidth="1"/>
    <col min="13289" max="13289" width="9.28515625" style="1" customWidth="1"/>
    <col min="13290" max="13290" width="9.7109375" style="1" customWidth="1"/>
    <col min="13291" max="13291" width="8" style="1" customWidth="1"/>
    <col min="13292" max="13292" width="11.5703125" style="1" customWidth="1"/>
    <col min="13293" max="13293" width="12" style="1" customWidth="1"/>
    <col min="13294" max="13294" width="11" style="1" customWidth="1"/>
    <col min="13295" max="13295" width="8.28515625" style="1" customWidth="1"/>
    <col min="13296" max="13296" width="7.7109375" style="1" customWidth="1"/>
    <col min="13297" max="13297" width="7" style="1" customWidth="1"/>
    <col min="13298" max="13298" width="7.7109375" style="1" customWidth="1"/>
    <col min="13299" max="13299" width="9.28515625" style="1" customWidth="1"/>
    <col min="13300" max="13300" width="9.7109375" style="1" customWidth="1"/>
    <col min="13301" max="13301" width="8" style="1" customWidth="1"/>
    <col min="13302" max="13302" width="11.5703125" style="1" customWidth="1"/>
    <col min="13303" max="13303" width="12" style="1" customWidth="1"/>
    <col min="13304" max="13304" width="11" style="1" customWidth="1"/>
    <col min="13305" max="13305" width="8.28515625" style="1" customWidth="1"/>
    <col min="13306" max="13306" width="7.7109375" style="1" customWidth="1"/>
    <col min="13307" max="13307" width="7" style="1" customWidth="1"/>
    <col min="13308" max="13308" width="7.7109375" style="1" customWidth="1"/>
    <col min="13309" max="13309" width="9.28515625" style="1" customWidth="1"/>
    <col min="13310" max="13310" width="9.7109375" style="1" customWidth="1"/>
    <col min="13311" max="13311" width="8" style="1" customWidth="1"/>
    <col min="13312" max="13312" width="11.5703125" style="1" customWidth="1"/>
    <col min="13313" max="13313" width="12" style="1" customWidth="1"/>
    <col min="13314" max="13314" width="11" style="1" customWidth="1"/>
    <col min="13315" max="13315" width="8.28515625" style="1" customWidth="1"/>
    <col min="13316" max="13316" width="7.7109375" style="1" customWidth="1"/>
    <col min="13317" max="13317" width="7" style="1" customWidth="1"/>
    <col min="13318" max="13318" width="7.7109375" style="1" customWidth="1"/>
    <col min="13319" max="13319" width="9.28515625" style="1" customWidth="1"/>
    <col min="13320" max="13320" width="9.7109375" style="1" customWidth="1"/>
    <col min="13321" max="13321" width="8" style="1" customWidth="1"/>
    <col min="13322" max="13322" width="11.5703125" style="1" customWidth="1"/>
    <col min="13323" max="13323" width="12" style="1" customWidth="1"/>
    <col min="13324" max="13324" width="11" style="1" customWidth="1"/>
    <col min="13325" max="13325" width="8.28515625" style="1" customWidth="1"/>
    <col min="13326" max="13326" width="7.7109375" style="1" customWidth="1"/>
    <col min="13327" max="13327" width="7.85546875" style="1" customWidth="1"/>
    <col min="13328" max="13328" width="7.7109375" style="1" customWidth="1"/>
    <col min="13329" max="13329" width="9.28515625" style="1" customWidth="1"/>
    <col min="13330" max="13330" width="9.7109375" style="1" customWidth="1"/>
    <col min="13331" max="13331" width="8" style="1" customWidth="1"/>
    <col min="13332" max="13332" width="11.5703125" style="1" customWidth="1"/>
    <col min="13333" max="13333" width="12" style="1" customWidth="1"/>
    <col min="13334" max="13334" width="11" style="1" customWidth="1"/>
    <col min="13335" max="13335" width="8.28515625" style="1" customWidth="1"/>
    <col min="13336" max="13529" width="9.140625" style="1"/>
    <col min="13530" max="13530" width="6.28515625" style="1" customWidth="1"/>
    <col min="13531" max="13531" width="71.85546875" style="1" customWidth="1"/>
    <col min="13532" max="13532" width="7.5703125" style="1" customWidth="1"/>
    <col min="13533" max="13533" width="7" style="1" customWidth="1"/>
    <col min="13534" max="13534" width="7.7109375" style="1" customWidth="1"/>
    <col min="13535" max="13535" width="9.28515625" style="1" customWidth="1"/>
    <col min="13536" max="13536" width="9.7109375" style="1" customWidth="1"/>
    <col min="13537" max="13537" width="8" style="1" customWidth="1"/>
    <col min="13538" max="13538" width="11.5703125" style="1" customWidth="1"/>
    <col min="13539" max="13539" width="12" style="1" customWidth="1"/>
    <col min="13540" max="13540" width="11" style="1" customWidth="1"/>
    <col min="13541" max="13541" width="8.28515625" style="1" customWidth="1"/>
    <col min="13542" max="13542" width="7.7109375" style="1" customWidth="1"/>
    <col min="13543" max="13543" width="7" style="1" customWidth="1"/>
    <col min="13544" max="13544" width="7.7109375" style="1" customWidth="1"/>
    <col min="13545" max="13545" width="9.28515625" style="1" customWidth="1"/>
    <col min="13546" max="13546" width="9.7109375" style="1" customWidth="1"/>
    <col min="13547" max="13547" width="8" style="1" customWidth="1"/>
    <col min="13548" max="13548" width="11.5703125" style="1" customWidth="1"/>
    <col min="13549" max="13549" width="12" style="1" customWidth="1"/>
    <col min="13550" max="13550" width="11" style="1" customWidth="1"/>
    <col min="13551" max="13551" width="8.28515625" style="1" customWidth="1"/>
    <col min="13552" max="13552" width="7.7109375" style="1" customWidth="1"/>
    <col min="13553" max="13553" width="7" style="1" customWidth="1"/>
    <col min="13554" max="13554" width="7.7109375" style="1" customWidth="1"/>
    <col min="13555" max="13555" width="9.28515625" style="1" customWidth="1"/>
    <col min="13556" max="13556" width="9.7109375" style="1" customWidth="1"/>
    <col min="13557" max="13557" width="8" style="1" customWidth="1"/>
    <col min="13558" max="13558" width="11.5703125" style="1" customWidth="1"/>
    <col min="13559" max="13559" width="12" style="1" customWidth="1"/>
    <col min="13560" max="13560" width="11" style="1" customWidth="1"/>
    <col min="13561" max="13561" width="8.28515625" style="1" customWidth="1"/>
    <col min="13562" max="13562" width="7.7109375" style="1" customWidth="1"/>
    <col min="13563" max="13563" width="7" style="1" customWidth="1"/>
    <col min="13564" max="13564" width="7.7109375" style="1" customWidth="1"/>
    <col min="13565" max="13565" width="9.28515625" style="1" customWidth="1"/>
    <col min="13566" max="13566" width="9.7109375" style="1" customWidth="1"/>
    <col min="13567" max="13567" width="8" style="1" customWidth="1"/>
    <col min="13568" max="13568" width="11.5703125" style="1" customWidth="1"/>
    <col min="13569" max="13569" width="12" style="1" customWidth="1"/>
    <col min="13570" max="13570" width="11" style="1" customWidth="1"/>
    <col min="13571" max="13571" width="8.28515625" style="1" customWidth="1"/>
    <col min="13572" max="13572" width="7.7109375" style="1" customWidth="1"/>
    <col min="13573" max="13573" width="7" style="1" customWidth="1"/>
    <col min="13574" max="13574" width="7.7109375" style="1" customWidth="1"/>
    <col min="13575" max="13575" width="9.28515625" style="1" customWidth="1"/>
    <col min="13576" max="13576" width="9.7109375" style="1" customWidth="1"/>
    <col min="13577" max="13577" width="8" style="1" customWidth="1"/>
    <col min="13578" max="13578" width="11.5703125" style="1" customWidth="1"/>
    <col min="13579" max="13579" width="12" style="1" customWidth="1"/>
    <col min="13580" max="13580" width="11" style="1" customWidth="1"/>
    <col min="13581" max="13581" width="8.28515625" style="1" customWidth="1"/>
    <col min="13582" max="13582" width="7.7109375" style="1" customWidth="1"/>
    <col min="13583" max="13583" width="7.85546875" style="1" customWidth="1"/>
    <col min="13584" max="13584" width="7.7109375" style="1" customWidth="1"/>
    <col min="13585" max="13585" width="9.28515625" style="1" customWidth="1"/>
    <col min="13586" max="13586" width="9.7109375" style="1" customWidth="1"/>
    <col min="13587" max="13587" width="8" style="1" customWidth="1"/>
    <col min="13588" max="13588" width="11.5703125" style="1" customWidth="1"/>
    <col min="13589" max="13589" width="12" style="1" customWidth="1"/>
    <col min="13590" max="13590" width="11" style="1" customWidth="1"/>
    <col min="13591" max="13591" width="8.28515625" style="1" customWidth="1"/>
    <col min="13592" max="13785" width="9.140625" style="1"/>
    <col min="13786" max="13786" width="6.28515625" style="1" customWidth="1"/>
    <col min="13787" max="13787" width="71.85546875" style="1" customWidth="1"/>
    <col min="13788" max="13788" width="7.5703125" style="1" customWidth="1"/>
    <col min="13789" max="13789" width="7" style="1" customWidth="1"/>
    <col min="13790" max="13790" width="7.7109375" style="1" customWidth="1"/>
    <col min="13791" max="13791" width="9.28515625" style="1" customWidth="1"/>
    <col min="13792" max="13792" width="9.7109375" style="1" customWidth="1"/>
    <col min="13793" max="13793" width="8" style="1" customWidth="1"/>
    <col min="13794" max="13794" width="11.5703125" style="1" customWidth="1"/>
    <col min="13795" max="13795" width="12" style="1" customWidth="1"/>
    <col min="13796" max="13796" width="11" style="1" customWidth="1"/>
    <col min="13797" max="13797" width="8.28515625" style="1" customWidth="1"/>
    <col min="13798" max="13798" width="7.7109375" style="1" customWidth="1"/>
    <col min="13799" max="13799" width="7" style="1" customWidth="1"/>
    <col min="13800" max="13800" width="7.7109375" style="1" customWidth="1"/>
    <col min="13801" max="13801" width="9.28515625" style="1" customWidth="1"/>
    <col min="13802" max="13802" width="9.7109375" style="1" customWidth="1"/>
    <col min="13803" max="13803" width="8" style="1" customWidth="1"/>
    <col min="13804" max="13804" width="11.5703125" style="1" customWidth="1"/>
    <col min="13805" max="13805" width="12" style="1" customWidth="1"/>
    <col min="13806" max="13806" width="11" style="1" customWidth="1"/>
    <col min="13807" max="13807" width="8.28515625" style="1" customWidth="1"/>
    <col min="13808" max="13808" width="7.7109375" style="1" customWidth="1"/>
    <col min="13809" max="13809" width="7" style="1" customWidth="1"/>
    <col min="13810" max="13810" width="7.7109375" style="1" customWidth="1"/>
    <col min="13811" max="13811" width="9.28515625" style="1" customWidth="1"/>
    <col min="13812" max="13812" width="9.7109375" style="1" customWidth="1"/>
    <col min="13813" max="13813" width="8" style="1" customWidth="1"/>
    <col min="13814" max="13814" width="11.5703125" style="1" customWidth="1"/>
    <col min="13815" max="13815" width="12" style="1" customWidth="1"/>
    <col min="13816" max="13816" width="11" style="1" customWidth="1"/>
    <col min="13817" max="13817" width="8.28515625" style="1" customWidth="1"/>
    <col min="13818" max="13818" width="7.7109375" style="1" customWidth="1"/>
    <col min="13819" max="13819" width="7" style="1" customWidth="1"/>
    <col min="13820" max="13820" width="7.7109375" style="1" customWidth="1"/>
    <col min="13821" max="13821" width="9.28515625" style="1" customWidth="1"/>
    <col min="13822" max="13822" width="9.7109375" style="1" customWidth="1"/>
    <col min="13823" max="13823" width="8" style="1" customWidth="1"/>
    <col min="13824" max="13824" width="11.5703125" style="1" customWidth="1"/>
    <col min="13825" max="13825" width="12" style="1" customWidth="1"/>
    <col min="13826" max="13826" width="11" style="1" customWidth="1"/>
    <col min="13827" max="13827" width="8.28515625" style="1" customWidth="1"/>
    <col min="13828" max="13828" width="7.7109375" style="1" customWidth="1"/>
    <col min="13829" max="13829" width="7" style="1" customWidth="1"/>
    <col min="13830" max="13830" width="7.7109375" style="1" customWidth="1"/>
    <col min="13831" max="13831" width="9.28515625" style="1" customWidth="1"/>
    <col min="13832" max="13832" width="9.7109375" style="1" customWidth="1"/>
    <col min="13833" max="13833" width="8" style="1" customWidth="1"/>
    <col min="13834" max="13834" width="11.5703125" style="1" customWidth="1"/>
    <col min="13835" max="13835" width="12" style="1" customWidth="1"/>
    <col min="13836" max="13836" width="11" style="1" customWidth="1"/>
    <col min="13837" max="13837" width="8.28515625" style="1" customWidth="1"/>
    <col min="13838" max="13838" width="7.7109375" style="1" customWidth="1"/>
    <col min="13839" max="13839" width="7.85546875" style="1" customWidth="1"/>
    <col min="13840" max="13840" width="7.7109375" style="1" customWidth="1"/>
    <col min="13841" max="13841" width="9.28515625" style="1" customWidth="1"/>
    <col min="13842" max="13842" width="9.7109375" style="1" customWidth="1"/>
    <col min="13843" max="13843" width="8" style="1" customWidth="1"/>
    <col min="13844" max="13844" width="11.5703125" style="1" customWidth="1"/>
    <col min="13845" max="13845" width="12" style="1" customWidth="1"/>
    <col min="13846" max="13846" width="11" style="1" customWidth="1"/>
    <col min="13847" max="13847" width="8.28515625" style="1" customWidth="1"/>
    <col min="13848" max="14041" width="9.140625" style="1"/>
    <col min="14042" max="14042" width="6.28515625" style="1" customWidth="1"/>
    <col min="14043" max="14043" width="71.85546875" style="1" customWidth="1"/>
    <col min="14044" max="14044" width="7.5703125" style="1" customWidth="1"/>
    <col min="14045" max="14045" width="7" style="1" customWidth="1"/>
    <col min="14046" max="14046" width="7.7109375" style="1" customWidth="1"/>
    <col min="14047" max="14047" width="9.28515625" style="1" customWidth="1"/>
    <col min="14048" max="14048" width="9.7109375" style="1" customWidth="1"/>
    <col min="14049" max="14049" width="8" style="1" customWidth="1"/>
    <col min="14050" max="14050" width="11.5703125" style="1" customWidth="1"/>
    <col min="14051" max="14051" width="12" style="1" customWidth="1"/>
    <col min="14052" max="14052" width="11" style="1" customWidth="1"/>
    <col min="14053" max="14053" width="8.28515625" style="1" customWidth="1"/>
    <col min="14054" max="14054" width="7.7109375" style="1" customWidth="1"/>
    <col min="14055" max="14055" width="7" style="1" customWidth="1"/>
    <col min="14056" max="14056" width="7.7109375" style="1" customWidth="1"/>
    <col min="14057" max="14057" width="9.28515625" style="1" customWidth="1"/>
    <col min="14058" max="14058" width="9.7109375" style="1" customWidth="1"/>
    <col min="14059" max="14059" width="8" style="1" customWidth="1"/>
    <col min="14060" max="14060" width="11.5703125" style="1" customWidth="1"/>
    <col min="14061" max="14061" width="12" style="1" customWidth="1"/>
    <col min="14062" max="14062" width="11" style="1" customWidth="1"/>
    <col min="14063" max="14063" width="8.28515625" style="1" customWidth="1"/>
    <col min="14064" max="14064" width="7.7109375" style="1" customWidth="1"/>
    <col min="14065" max="14065" width="7" style="1" customWidth="1"/>
    <col min="14066" max="14066" width="7.7109375" style="1" customWidth="1"/>
    <col min="14067" max="14067" width="9.28515625" style="1" customWidth="1"/>
    <col min="14068" max="14068" width="9.7109375" style="1" customWidth="1"/>
    <col min="14069" max="14069" width="8" style="1" customWidth="1"/>
    <col min="14070" max="14070" width="11.5703125" style="1" customWidth="1"/>
    <col min="14071" max="14071" width="12" style="1" customWidth="1"/>
    <col min="14072" max="14072" width="11" style="1" customWidth="1"/>
    <col min="14073" max="14073" width="8.28515625" style="1" customWidth="1"/>
    <col min="14074" max="14074" width="7.7109375" style="1" customWidth="1"/>
    <col min="14075" max="14075" width="7" style="1" customWidth="1"/>
    <col min="14076" max="14076" width="7.7109375" style="1" customWidth="1"/>
    <col min="14077" max="14077" width="9.28515625" style="1" customWidth="1"/>
    <col min="14078" max="14078" width="9.7109375" style="1" customWidth="1"/>
    <col min="14079" max="14079" width="8" style="1" customWidth="1"/>
    <col min="14080" max="14080" width="11.5703125" style="1" customWidth="1"/>
    <col min="14081" max="14081" width="12" style="1" customWidth="1"/>
    <col min="14082" max="14082" width="11" style="1" customWidth="1"/>
    <col min="14083" max="14083" width="8.28515625" style="1" customWidth="1"/>
    <col min="14084" max="14084" width="7.7109375" style="1" customWidth="1"/>
    <col min="14085" max="14085" width="7" style="1" customWidth="1"/>
    <col min="14086" max="14086" width="7.7109375" style="1" customWidth="1"/>
    <col min="14087" max="14087" width="9.28515625" style="1" customWidth="1"/>
    <col min="14088" max="14088" width="9.7109375" style="1" customWidth="1"/>
    <col min="14089" max="14089" width="8" style="1" customWidth="1"/>
    <col min="14090" max="14090" width="11.5703125" style="1" customWidth="1"/>
    <col min="14091" max="14091" width="12" style="1" customWidth="1"/>
    <col min="14092" max="14092" width="11" style="1" customWidth="1"/>
    <col min="14093" max="14093" width="8.28515625" style="1" customWidth="1"/>
    <col min="14094" max="14094" width="7.7109375" style="1" customWidth="1"/>
    <col min="14095" max="14095" width="7.85546875" style="1" customWidth="1"/>
    <col min="14096" max="14096" width="7.7109375" style="1" customWidth="1"/>
    <col min="14097" max="14097" width="9.28515625" style="1" customWidth="1"/>
    <col min="14098" max="14098" width="9.7109375" style="1" customWidth="1"/>
    <col min="14099" max="14099" width="8" style="1" customWidth="1"/>
    <col min="14100" max="14100" width="11.5703125" style="1" customWidth="1"/>
    <col min="14101" max="14101" width="12" style="1" customWidth="1"/>
    <col min="14102" max="14102" width="11" style="1" customWidth="1"/>
    <col min="14103" max="14103" width="8.28515625" style="1" customWidth="1"/>
    <col min="14104" max="14297" width="9.140625" style="1"/>
    <col min="14298" max="14298" width="6.28515625" style="1" customWidth="1"/>
    <col min="14299" max="14299" width="71.85546875" style="1" customWidth="1"/>
    <col min="14300" max="14300" width="7.5703125" style="1" customWidth="1"/>
    <col min="14301" max="14301" width="7" style="1" customWidth="1"/>
    <col min="14302" max="14302" width="7.7109375" style="1" customWidth="1"/>
    <col min="14303" max="14303" width="9.28515625" style="1" customWidth="1"/>
    <col min="14304" max="14304" width="9.7109375" style="1" customWidth="1"/>
    <col min="14305" max="14305" width="8" style="1" customWidth="1"/>
    <col min="14306" max="14306" width="11.5703125" style="1" customWidth="1"/>
    <col min="14307" max="14307" width="12" style="1" customWidth="1"/>
    <col min="14308" max="14308" width="11" style="1" customWidth="1"/>
    <col min="14309" max="14309" width="8.28515625" style="1" customWidth="1"/>
    <col min="14310" max="14310" width="7.7109375" style="1" customWidth="1"/>
    <col min="14311" max="14311" width="7" style="1" customWidth="1"/>
    <col min="14312" max="14312" width="7.7109375" style="1" customWidth="1"/>
    <col min="14313" max="14313" width="9.28515625" style="1" customWidth="1"/>
    <col min="14314" max="14314" width="9.7109375" style="1" customWidth="1"/>
    <col min="14315" max="14315" width="8" style="1" customWidth="1"/>
    <col min="14316" max="14316" width="11.5703125" style="1" customWidth="1"/>
    <col min="14317" max="14317" width="12" style="1" customWidth="1"/>
    <col min="14318" max="14318" width="11" style="1" customWidth="1"/>
    <col min="14319" max="14319" width="8.28515625" style="1" customWidth="1"/>
    <col min="14320" max="14320" width="7.7109375" style="1" customWidth="1"/>
    <col min="14321" max="14321" width="7" style="1" customWidth="1"/>
    <col min="14322" max="14322" width="7.7109375" style="1" customWidth="1"/>
    <col min="14323" max="14323" width="9.28515625" style="1" customWidth="1"/>
    <col min="14324" max="14324" width="9.7109375" style="1" customWidth="1"/>
    <col min="14325" max="14325" width="8" style="1" customWidth="1"/>
    <col min="14326" max="14326" width="11.5703125" style="1" customWidth="1"/>
    <col min="14327" max="14327" width="12" style="1" customWidth="1"/>
    <col min="14328" max="14328" width="11" style="1" customWidth="1"/>
    <col min="14329" max="14329" width="8.28515625" style="1" customWidth="1"/>
    <col min="14330" max="14330" width="7.7109375" style="1" customWidth="1"/>
    <col min="14331" max="14331" width="7" style="1" customWidth="1"/>
    <col min="14332" max="14332" width="7.7109375" style="1" customWidth="1"/>
    <col min="14333" max="14333" width="9.28515625" style="1" customWidth="1"/>
    <col min="14334" max="14334" width="9.7109375" style="1" customWidth="1"/>
    <col min="14335" max="14335" width="8" style="1" customWidth="1"/>
    <col min="14336" max="14336" width="11.5703125" style="1" customWidth="1"/>
    <col min="14337" max="14337" width="12" style="1" customWidth="1"/>
    <col min="14338" max="14338" width="11" style="1" customWidth="1"/>
    <col min="14339" max="14339" width="8.28515625" style="1" customWidth="1"/>
    <col min="14340" max="14340" width="7.7109375" style="1" customWidth="1"/>
    <col min="14341" max="14341" width="7" style="1" customWidth="1"/>
    <col min="14342" max="14342" width="7.7109375" style="1" customWidth="1"/>
    <col min="14343" max="14343" width="9.28515625" style="1" customWidth="1"/>
    <col min="14344" max="14344" width="9.7109375" style="1" customWidth="1"/>
    <col min="14345" max="14345" width="8" style="1" customWidth="1"/>
    <col min="14346" max="14346" width="11.5703125" style="1" customWidth="1"/>
    <col min="14347" max="14347" width="12" style="1" customWidth="1"/>
    <col min="14348" max="14348" width="11" style="1" customWidth="1"/>
    <col min="14349" max="14349" width="8.28515625" style="1" customWidth="1"/>
    <col min="14350" max="14350" width="7.7109375" style="1" customWidth="1"/>
    <col min="14351" max="14351" width="7.85546875" style="1" customWidth="1"/>
    <col min="14352" max="14352" width="7.7109375" style="1" customWidth="1"/>
    <col min="14353" max="14353" width="9.28515625" style="1" customWidth="1"/>
    <col min="14354" max="14354" width="9.7109375" style="1" customWidth="1"/>
    <col min="14355" max="14355" width="8" style="1" customWidth="1"/>
    <col min="14356" max="14356" width="11.5703125" style="1" customWidth="1"/>
    <col min="14357" max="14357" width="12" style="1" customWidth="1"/>
    <col min="14358" max="14358" width="11" style="1" customWidth="1"/>
    <col min="14359" max="14359" width="8.28515625" style="1" customWidth="1"/>
    <col min="14360" max="14553" width="9.140625" style="1"/>
    <col min="14554" max="14554" width="6.28515625" style="1" customWidth="1"/>
    <col min="14555" max="14555" width="71.85546875" style="1" customWidth="1"/>
    <col min="14556" max="14556" width="7.5703125" style="1" customWidth="1"/>
    <col min="14557" max="14557" width="7" style="1" customWidth="1"/>
    <col min="14558" max="14558" width="7.7109375" style="1" customWidth="1"/>
    <col min="14559" max="14559" width="9.28515625" style="1" customWidth="1"/>
    <col min="14560" max="14560" width="9.7109375" style="1" customWidth="1"/>
    <col min="14561" max="14561" width="8" style="1" customWidth="1"/>
    <col min="14562" max="14562" width="11.5703125" style="1" customWidth="1"/>
    <col min="14563" max="14563" width="12" style="1" customWidth="1"/>
    <col min="14564" max="14564" width="11" style="1" customWidth="1"/>
    <col min="14565" max="14565" width="8.28515625" style="1" customWidth="1"/>
    <col min="14566" max="14566" width="7.7109375" style="1" customWidth="1"/>
    <col min="14567" max="14567" width="7" style="1" customWidth="1"/>
    <col min="14568" max="14568" width="7.7109375" style="1" customWidth="1"/>
    <col min="14569" max="14569" width="9.28515625" style="1" customWidth="1"/>
    <col min="14570" max="14570" width="9.7109375" style="1" customWidth="1"/>
    <col min="14571" max="14571" width="8" style="1" customWidth="1"/>
    <col min="14572" max="14572" width="11.5703125" style="1" customWidth="1"/>
    <col min="14573" max="14573" width="12" style="1" customWidth="1"/>
    <col min="14574" max="14574" width="11" style="1" customWidth="1"/>
    <col min="14575" max="14575" width="8.28515625" style="1" customWidth="1"/>
    <col min="14576" max="14576" width="7.7109375" style="1" customWidth="1"/>
    <col min="14577" max="14577" width="7" style="1" customWidth="1"/>
    <col min="14578" max="14578" width="7.7109375" style="1" customWidth="1"/>
    <col min="14579" max="14579" width="9.28515625" style="1" customWidth="1"/>
    <col min="14580" max="14580" width="9.7109375" style="1" customWidth="1"/>
    <col min="14581" max="14581" width="8" style="1" customWidth="1"/>
    <col min="14582" max="14582" width="11.5703125" style="1" customWidth="1"/>
    <col min="14583" max="14583" width="12" style="1" customWidth="1"/>
    <col min="14584" max="14584" width="11" style="1" customWidth="1"/>
    <col min="14585" max="14585" width="8.28515625" style="1" customWidth="1"/>
    <col min="14586" max="14586" width="7.7109375" style="1" customWidth="1"/>
    <col min="14587" max="14587" width="7" style="1" customWidth="1"/>
    <col min="14588" max="14588" width="7.7109375" style="1" customWidth="1"/>
    <col min="14589" max="14589" width="9.28515625" style="1" customWidth="1"/>
    <col min="14590" max="14590" width="9.7109375" style="1" customWidth="1"/>
    <col min="14591" max="14591" width="8" style="1" customWidth="1"/>
    <col min="14592" max="14592" width="11.5703125" style="1" customWidth="1"/>
    <col min="14593" max="14593" width="12" style="1" customWidth="1"/>
    <col min="14594" max="14594" width="11" style="1" customWidth="1"/>
    <col min="14595" max="14595" width="8.28515625" style="1" customWidth="1"/>
    <col min="14596" max="14596" width="7.7109375" style="1" customWidth="1"/>
    <col min="14597" max="14597" width="7" style="1" customWidth="1"/>
    <col min="14598" max="14598" width="7.7109375" style="1" customWidth="1"/>
    <col min="14599" max="14599" width="9.28515625" style="1" customWidth="1"/>
    <col min="14600" max="14600" width="9.7109375" style="1" customWidth="1"/>
    <col min="14601" max="14601" width="8" style="1" customWidth="1"/>
    <col min="14602" max="14602" width="11.5703125" style="1" customWidth="1"/>
    <col min="14603" max="14603" width="12" style="1" customWidth="1"/>
    <col min="14604" max="14604" width="11" style="1" customWidth="1"/>
    <col min="14605" max="14605" width="8.28515625" style="1" customWidth="1"/>
    <col min="14606" max="14606" width="7.7109375" style="1" customWidth="1"/>
    <col min="14607" max="14607" width="7.85546875" style="1" customWidth="1"/>
    <col min="14608" max="14608" width="7.7109375" style="1" customWidth="1"/>
    <col min="14609" max="14609" width="9.28515625" style="1" customWidth="1"/>
    <col min="14610" max="14610" width="9.7109375" style="1" customWidth="1"/>
    <col min="14611" max="14611" width="8" style="1" customWidth="1"/>
    <col min="14612" max="14612" width="11.5703125" style="1" customWidth="1"/>
    <col min="14613" max="14613" width="12" style="1" customWidth="1"/>
    <col min="14614" max="14614" width="11" style="1" customWidth="1"/>
    <col min="14615" max="14615" width="8.28515625" style="1" customWidth="1"/>
    <col min="14616" max="14809" width="9.140625" style="1"/>
    <col min="14810" max="14810" width="6.28515625" style="1" customWidth="1"/>
    <col min="14811" max="14811" width="71.85546875" style="1" customWidth="1"/>
    <col min="14812" max="14812" width="7.5703125" style="1" customWidth="1"/>
    <col min="14813" max="14813" width="7" style="1" customWidth="1"/>
    <col min="14814" max="14814" width="7.7109375" style="1" customWidth="1"/>
    <col min="14815" max="14815" width="9.28515625" style="1" customWidth="1"/>
    <col min="14816" max="14816" width="9.7109375" style="1" customWidth="1"/>
    <col min="14817" max="14817" width="8" style="1" customWidth="1"/>
    <col min="14818" max="14818" width="11.5703125" style="1" customWidth="1"/>
    <col min="14819" max="14819" width="12" style="1" customWidth="1"/>
    <col min="14820" max="14820" width="11" style="1" customWidth="1"/>
    <col min="14821" max="14821" width="8.28515625" style="1" customWidth="1"/>
    <col min="14822" max="14822" width="7.7109375" style="1" customWidth="1"/>
    <col min="14823" max="14823" width="7" style="1" customWidth="1"/>
    <col min="14824" max="14824" width="7.7109375" style="1" customWidth="1"/>
    <col min="14825" max="14825" width="9.28515625" style="1" customWidth="1"/>
    <col min="14826" max="14826" width="9.7109375" style="1" customWidth="1"/>
    <col min="14827" max="14827" width="8" style="1" customWidth="1"/>
    <col min="14828" max="14828" width="11.5703125" style="1" customWidth="1"/>
    <col min="14829" max="14829" width="12" style="1" customWidth="1"/>
    <col min="14830" max="14830" width="11" style="1" customWidth="1"/>
    <col min="14831" max="14831" width="8.28515625" style="1" customWidth="1"/>
    <col min="14832" max="14832" width="7.7109375" style="1" customWidth="1"/>
    <col min="14833" max="14833" width="7" style="1" customWidth="1"/>
    <col min="14834" max="14834" width="7.7109375" style="1" customWidth="1"/>
    <col min="14835" max="14835" width="9.28515625" style="1" customWidth="1"/>
    <col min="14836" max="14836" width="9.7109375" style="1" customWidth="1"/>
    <col min="14837" max="14837" width="8" style="1" customWidth="1"/>
    <col min="14838" max="14838" width="11.5703125" style="1" customWidth="1"/>
    <col min="14839" max="14839" width="12" style="1" customWidth="1"/>
    <col min="14840" max="14840" width="11" style="1" customWidth="1"/>
    <col min="14841" max="14841" width="8.28515625" style="1" customWidth="1"/>
    <col min="14842" max="14842" width="7.7109375" style="1" customWidth="1"/>
    <col min="14843" max="14843" width="7" style="1" customWidth="1"/>
    <col min="14844" max="14844" width="7.7109375" style="1" customWidth="1"/>
    <col min="14845" max="14845" width="9.28515625" style="1" customWidth="1"/>
    <col min="14846" max="14846" width="9.7109375" style="1" customWidth="1"/>
    <col min="14847" max="14847" width="8" style="1" customWidth="1"/>
    <col min="14848" max="14848" width="11.5703125" style="1" customWidth="1"/>
    <col min="14849" max="14849" width="12" style="1" customWidth="1"/>
    <col min="14850" max="14850" width="11" style="1" customWidth="1"/>
    <col min="14851" max="14851" width="8.28515625" style="1" customWidth="1"/>
    <col min="14852" max="14852" width="7.7109375" style="1" customWidth="1"/>
    <col min="14853" max="14853" width="7" style="1" customWidth="1"/>
    <col min="14854" max="14854" width="7.7109375" style="1" customWidth="1"/>
    <col min="14855" max="14855" width="9.28515625" style="1" customWidth="1"/>
    <col min="14856" max="14856" width="9.7109375" style="1" customWidth="1"/>
    <col min="14857" max="14857" width="8" style="1" customWidth="1"/>
    <col min="14858" max="14858" width="11.5703125" style="1" customWidth="1"/>
    <col min="14859" max="14859" width="12" style="1" customWidth="1"/>
    <col min="14860" max="14860" width="11" style="1" customWidth="1"/>
    <col min="14861" max="14861" width="8.28515625" style="1" customWidth="1"/>
    <col min="14862" max="14862" width="7.7109375" style="1" customWidth="1"/>
    <col min="14863" max="14863" width="7.85546875" style="1" customWidth="1"/>
    <col min="14864" max="14864" width="7.7109375" style="1" customWidth="1"/>
    <col min="14865" max="14865" width="9.28515625" style="1" customWidth="1"/>
    <col min="14866" max="14866" width="9.7109375" style="1" customWidth="1"/>
    <col min="14867" max="14867" width="8" style="1" customWidth="1"/>
    <col min="14868" max="14868" width="11.5703125" style="1" customWidth="1"/>
    <col min="14869" max="14869" width="12" style="1" customWidth="1"/>
    <col min="14870" max="14870" width="11" style="1" customWidth="1"/>
    <col min="14871" max="14871" width="8.28515625" style="1" customWidth="1"/>
    <col min="14872" max="15065" width="9.140625" style="1"/>
    <col min="15066" max="15066" width="6.28515625" style="1" customWidth="1"/>
    <col min="15067" max="15067" width="71.85546875" style="1" customWidth="1"/>
    <col min="15068" max="15068" width="7.5703125" style="1" customWidth="1"/>
    <col min="15069" max="15069" width="7" style="1" customWidth="1"/>
    <col min="15070" max="15070" width="7.7109375" style="1" customWidth="1"/>
    <col min="15071" max="15071" width="9.28515625" style="1" customWidth="1"/>
    <col min="15072" max="15072" width="9.7109375" style="1" customWidth="1"/>
    <col min="15073" max="15073" width="8" style="1" customWidth="1"/>
    <col min="15074" max="15074" width="11.5703125" style="1" customWidth="1"/>
    <col min="15075" max="15075" width="12" style="1" customWidth="1"/>
    <col min="15076" max="15076" width="11" style="1" customWidth="1"/>
    <col min="15077" max="15077" width="8.28515625" style="1" customWidth="1"/>
    <col min="15078" max="15078" width="7.7109375" style="1" customWidth="1"/>
    <col min="15079" max="15079" width="7" style="1" customWidth="1"/>
    <col min="15080" max="15080" width="7.7109375" style="1" customWidth="1"/>
    <col min="15081" max="15081" width="9.28515625" style="1" customWidth="1"/>
    <col min="15082" max="15082" width="9.7109375" style="1" customWidth="1"/>
    <col min="15083" max="15083" width="8" style="1" customWidth="1"/>
    <col min="15084" max="15084" width="11.5703125" style="1" customWidth="1"/>
    <col min="15085" max="15085" width="12" style="1" customWidth="1"/>
    <col min="15086" max="15086" width="11" style="1" customWidth="1"/>
    <col min="15087" max="15087" width="8.28515625" style="1" customWidth="1"/>
    <col min="15088" max="15088" width="7.7109375" style="1" customWidth="1"/>
    <col min="15089" max="15089" width="7" style="1" customWidth="1"/>
    <col min="15090" max="15090" width="7.7109375" style="1" customWidth="1"/>
    <col min="15091" max="15091" width="9.28515625" style="1" customWidth="1"/>
    <col min="15092" max="15092" width="9.7109375" style="1" customWidth="1"/>
    <col min="15093" max="15093" width="8" style="1" customWidth="1"/>
    <col min="15094" max="15094" width="11.5703125" style="1" customWidth="1"/>
    <col min="15095" max="15095" width="12" style="1" customWidth="1"/>
    <col min="15096" max="15096" width="11" style="1" customWidth="1"/>
    <col min="15097" max="15097" width="8.28515625" style="1" customWidth="1"/>
    <col min="15098" max="15098" width="7.7109375" style="1" customWidth="1"/>
    <col min="15099" max="15099" width="7" style="1" customWidth="1"/>
    <col min="15100" max="15100" width="7.7109375" style="1" customWidth="1"/>
    <col min="15101" max="15101" width="9.28515625" style="1" customWidth="1"/>
    <col min="15102" max="15102" width="9.7109375" style="1" customWidth="1"/>
    <col min="15103" max="15103" width="8" style="1" customWidth="1"/>
    <col min="15104" max="15104" width="11.5703125" style="1" customWidth="1"/>
    <col min="15105" max="15105" width="12" style="1" customWidth="1"/>
    <col min="15106" max="15106" width="11" style="1" customWidth="1"/>
    <col min="15107" max="15107" width="8.28515625" style="1" customWidth="1"/>
    <col min="15108" max="15108" width="7.7109375" style="1" customWidth="1"/>
    <col min="15109" max="15109" width="7" style="1" customWidth="1"/>
    <col min="15110" max="15110" width="7.7109375" style="1" customWidth="1"/>
    <col min="15111" max="15111" width="9.28515625" style="1" customWidth="1"/>
    <col min="15112" max="15112" width="9.7109375" style="1" customWidth="1"/>
    <col min="15113" max="15113" width="8" style="1" customWidth="1"/>
    <col min="15114" max="15114" width="11.5703125" style="1" customWidth="1"/>
    <col min="15115" max="15115" width="12" style="1" customWidth="1"/>
    <col min="15116" max="15116" width="11" style="1" customWidth="1"/>
    <col min="15117" max="15117" width="8.28515625" style="1" customWidth="1"/>
    <col min="15118" max="15118" width="7.7109375" style="1" customWidth="1"/>
    <col min="15119" max="15119" width="7.85546875" style="1" customWidth="1"/>
    <col min="15120" max="15120" width="7.7109375" style="1" customWidth="1"/>
    <col min="15121" max="15121" width="9.28515625" style="1" customWidth="1"/>
    <col min="15122" max="15122" width="9.7109375" style="1" customWidth="1"/>
    <col min="15123" max="15123" width="8" style="1" customWidth="1"/>
    <col min="15124" max="15124" width="11.5703125" style="1" customWidth="1"/>
    <col min="15125" max="15125" width="12" style="1" customWidth="1"/>
    <col min="15126" max="15126" width="11" style="1" customWidth="1"/>
    <col min="15127" max="15127" width="8.28515625" style="1" customWidth="1"/>
    <col min="15128" max="15321" width="9.140625" style="1"/>
    <col min="15322" max="15322" width="6.28515625" style="1" customWidth="1"/>
    <col min="15323" max="15323" width="71.85546875" style="1" customWidth="1"/>
    <col min="15324" max="15324" width="7.5703125" style="1" customWidth="1"/>
    <col min="15325" max="15325" width="7" style="1" customWidth="1"/>
    <col min="15326" max="15326" width="7.7109375" style="1" customWidth="1"/>
    <col min="15327" max="15327" width="9.28515625" style="1" customWidth="1"/>
    <col min="15328" max="15328" width="9.7109375" style="1" customWidth="1"/>
    <col min="15329" max="15329" width="8" style="1" customWidth="1"/>
    <col min="15330" max="15330" width="11.5703125" style="1" customWidth="1"/>
    <col min="15331" max="15331" width="12" style="1" customWidth="1"/>
    <col min="15332" max="15332" width="11" style="1" customWidth="1"/>
    <col min="15333" max="15333" width="8.28515625" style="1" customWidth="1"/>
    <col min="15334" max="15334" width="7.7109375" style="1" customWidth="1"/>
    <col min="15335" max="15335" width="7" style="1" customWidth="1"/>
    <col min="15336" max="15336" width="7.7109375" style="1" customWidth="1"/>
    <col min="15337" max="15337" width="9.28515625" style="1" customWidth="1"/>
    <col min="15338" max="15338" width="9.7109375" style="1" customWidth="1"/>
    <col min="15339" max="15339" width="8" style="1" customWidth="1"/>
    <col min="15340" max="15340" width="11.5703125" style="1" customWidth="1"/>
    <col min="15341" max="15341" width="12" style="1" customWidth="1"/>
    <col min="15342" max="15342" width="11" style="1" customWidth="1"/>
    <col min="15343" max="15343" width="8.28515625" style="1" customWidth="1"/>
    <col min="15344" max="15344" width="7.7109375" style="1" customWidth="1"/>
    <col min="15345" max="15345" width="7" style="1" customWidth="1"/>
    <col min="15346" max="15346" width="7.7109375" style="1" customWidth="1"/>
    <col min="15347" max="15347" width="9.28515625" style="1" customWidth="1"/>
    <col min="15348" max="15348" width="9.7109375" style="1" customWidth="1"/>
    <col min="15349" max="15349" width="8" style="1" customWidth="1"/>
    <col min="15350" max="15350" width="11.5703125" style="1" customWidth="1"/>
    <col min="15351" max="15351" width="12" style="1" customWidth="1"/>
    <col min="15352" max="15352" width="11" style="1" customWidth="1"/>
    <col min="15353" max="15353" width="8.28515625" style="1" customWidth="1"/>
    <col min="15354" max="15354" width="7.7109375" style="1" customWidth="1"/>
    <col min="15355" max="15355" width="7" style="1" customWidth="1"/>
    <col min="15356" max="15356" width="7.7109375" style="1" customWidth="1"/>
    <col min="15357" max="15357" width="9.28515625" style="1" customWidth="1"/>
    <col min="15358" max="15358" width="9.7109375" style="1" customWidth="1"/>
    <col min="15359" max="15359" width="8" style="1" customWidth="1"/>
    <col min="15360" max="15360" width="11.5703125" style="1" customWidth="1"/>
    <col min="15361" max="15361" width="12" style="1" customWidth="1"/>
    <col min="15362" max="15362" width="11" style="1" customWidth="1"/>
    <col min="15363" max="15363" width="8.28515625" style="1" customWidth="1"/>
    <col min="15364" max="15364" width="7.7109375" style="1" customWidth="1"/>
    <col min="15365" max="15365" width="7" style="1" customWidth="1"/>
    <col min="15366" max="15366" width="7.7109375" style="1" customWidth="1"/>
    <col min="15367" max="15367" width="9.28515625" style="1" customWidth="1"/>
    <col min="15368" max="15368" width="9.7109375" style="1" customWidth="1"/>
    <col min="15369" max="15369" width="8" style="1" customWidth="1"/>
    <col min="15370" max="15370" width="11.5703125" style="1" customWidth="1"/>
    <col min="15371" max="15371" width="12" style="1" customWidth="1"/>
    <col min="15372" max="15372" width="11" style="1" customWidth="1"/>
    <col min="15373" max="15373" width="8.28515625" style="1" customWidth="1"/>
    <col min="15374" max="15374" width="7.7109375" style="1" customWidth="1"/>
    <col min="15375" max="15375" width="7.85546875" style="1" customWidth="1"/>
    <col min="15376" max="15376" width="7.7109375" style="1" customWidth="1"/>
    <col min="15377" max="15377" width="9.28515625" style="1" customWidth="1"/>
    <col min="15378" max="15378" width="9.7109375" style="1" customWidth="1"/>
    <col min="15379" max="15379" width="8" style="1" customWidth="1"/>
    <col min="15380" max="15380" width="11.5703125" style="1" customWidth="1"/>
    <col min="15381" max="15381" width="12" style="1" customWidth="1"/>
    <col min="15382" max="15382" width="11" style="1" customWidth="1"/>
    <col min="15383" max="15383" width="8.28515625" style="1" customWidth="1"/>
    <col min="15384" max="15577" width="9.140625" style="1"/>
    <col min="15578" max="15578" width="6.28515625" style="1" customWidth="1"/>
    <col min="15579" max="15579" width="71.85546875" style="1" customWidth="1"/>
    <col min="15580" max="15580" width="7.5703125" style="1" customWidth="1"/>
    <col min="15581" max="15581" width="7" style="1" customWidth="1"/>
    <col min="15582" max="15582" width="7.7109375" style="1" customWidth="1"/>
    <col min="15583" max="15583" width="9.28515625" style="1" customWidth="1"/>
    <col min="15584" max="15584" width="9.7109375" style="1" customWidth="1"/>
    <col min="15585" max="15585" width="8" style="1" customWidth="1"/>
    <col min="15586" max="15586" width="11.5703125" style="1" customWidth="1"/>
    <col min="15587" max="15587" width="12" style="1" customWidth="1"/>
    <col min="15588" max="15588" width="11" style="1" customWidth="1"/>
    <col min="15589" max="15589" width="8.28515625" style="1" customWidth="1"/>
    <col min="15590" max="15590" width="7.7109375" style="1" customWidth="1"/>
    <col min="15591" max="15591" width="7" style="1" customWidth="1"/>
    <col min="15592" max="15592" width="7.7109375" style="1" customWidth="1"/>
    <col min="15593" max="15593" width="9.28515625" style="1" customWidth="1"/>
    <col min="15594" max="15594" width="9.7109375" style="1" customWidth="1"/>
    <col min="15595" max="15595" width="8" style="1" customWidth="1"/>
    <col min="15596" max="15596" width="11.5703125" style="1" customWidth="1"/>
    <col min="15597" max="15597" width="12" style="1" customWidth="1"/>
    <col min="15598" max="15598" width="11" style="1" customWidth="1"/>
    <col min="15599" max="15599" width="8.28515625" style="1" customWidth="1"/>
    <col min="15600" max="15600" width="7.7109375" style="1" customWidth="1"/>
    <col min="15601" max="15601" width="7" style="1" customWidth="1"/>
    <col min="15602" max="15602" width="7.7109375" style="1" customWidth="1"/>
    <col min="15603" max="15603" width="9.28515625" style="1" customWidth="1"/>
    <col min="15604" max="15604" width="9.7109375" style="1" customWidth="1"/>
    <col min="15605" max="15605" width="8" style="1" customWidth="1"/>
    <col min="15606" max="15606" width="11.5703125" style="1" customWidth="1"/>
    <col min="15607" max="15607" width="12" style="1" customWidth="1"/>
    <col min="15608" max="15608" width="11" style="1" customWidth="1"/>
    <col min="15609" max="15609" width="8.28515625" style="1" customWidth="1"/>
    <col min="15610" max="15610" width="7.7109375" style="1" customWidth="1"/>
    <col min="15611" max="15611" width="7" style="1" customWidth="1"/>
    <col min="15612" max="15612" width="7.7109375" style="1" customWidth="1"/>
    <col min="15613" max="15613" width="9.28515625" style="1" customWidth="1"/>
    <col min="15614" max="15614" width="9.7109375" style="1" customWidth="1"/>
    <col min="15615" max="15615" width="8" style="1" customWidth="1"/>
    <col min="15616" max="15616" width="11.5703125" style="1" customWidth="1"/>
    <col min="15617" max="15617" width="12" style="1" customWidth="1"/>
    <col min="15618" max="15618" width="11" style="1" customWidth="1"/>
    <col min="15619" max="15619" width="8.28515625" style="1" customWidth="1"/>
    <col min="15620" max="15620" width="7.7109375" style="1" customWidth="1"/>
    <col min="15621" max="15621" width="7" style="1" customWidth="1"/>
    <col min="15622" max="15622" width="7.7109375" style="1" customWidth="1"/>
    <col min="15623" max="15623" width="9.28515625" style="1" customWidth="1"/>
    <col min="15624" max="15624" width="9.7109375" style="1" customWidth="1"/>
    <col min="15625" max="15625" width="8" style="1" customWidth="1"/>
    <col min="15626" max="15626" width="11.5703125" style="1" customWidth="1"/>
    <col min="15627" max="15627" width="12" style="1" customWidth="1"/>
    <col min="15628" max="15628" width="11" style="1" customWidth="1"/>
    <col min="15629" max="15629" width="8.28515625" style="1" customWidth="1"/>
    <col min="15630" max="15630" width="7.7109375" style="1" customWidth="1"/>
    <col min="15631" max="15631" width="7.85546875" style="1" customWidth="1"/>
    <col min="15632" max="15632" width="7.7109375" style="1" customWidth="1"/>
    <col min="15633" max="15633" width="9.28515625" style="1" customWidth="1"/>
    <col min="15634" max="15634" width="9.7109375" style="1" customWidth="1"/>
    <col min="15635" max="15635" width="8" style="1" customWidth="1"/>
    <col min="15636" max="15636" width="11.5703125" style="1" customWidth="1"/>
    <col min="15637" max="15637" width="12" style="1" customWidth="1"/>
    <col min="15638" max="15638" width="11" style="1" customWidth="1"/>
    <col min="15639" max="15639" width="8.28515625" style="1" customWidth="1"/>
    <col min="15640" max="15833" width="9.140625" style="1"/>
    <col min="15834" max="15834" width="6.28515625" style="1" customWidth="1"/>
    <col min="15835" max="15835" width="71.85546875" style="1" customWidth="1"/>
    <col min="15836" max="15836" width="7.5703125" style="1" customWidth="1"/>
    <col min="15837" max="15837" width="7" style="1" customWidth="1"/>
    <col min="15838" max="15838" width="7.7109375" style="1" customWidth="1"/>
    <col min="15839" max="15839" width="9.28515625" style="1" customWidth="1"/>
    <col min="15840" max="15840" width="9.7109375" style="1" customWidth="1"/>
    <col min="15841" max="15841" width="8" style="1" customWidth="1"/>
    <col min="15842" max="15842" width="11.5703125" style="1" customWidth="1"/>
    <col min="15843" max="15843" width="12" style="1" customWidth="1"/>
    <col min="15844" max="15844" width="11" style="1" customWidth="1"/>
    <col min="15845" max="15845" width="8.28515625" style="1" customWidth="1"/>
    <col min="15846" max="15846" width="7.7109375" style="1" customWidth="1"/>
    <col min="15847" max="15847" width="7" style="1" customWidth="1"/>
    <col min="15848" max="15848" width="7.7109375" style="1" customWidth="1"/>
    <col min="15849" max="15849" width="9.28515625" style="1" customWidth="1"/>
    <col min="15850" max="15850" width="9.7109375" style="1" customWidth="1"/>
    <col min="15851" max="15851" width="8" style="1" customWidth="1"/>
    <col min="15852" max="15852" width="11.5703125" style="1" customWidth="1"/>
    <col min="15853" max="15853" width="12" style="1" customWidth="1"/>
    <col min="15854" max="15854" width="11" style="1" customWidth="1"/>
    <col min="15855" max="15855" width="8.28515625" style="1" customWidth="1"/>
    <col min="15856" max="15856" width="7.7109375" style="1" customWidth="1"/>
    <col min="15857" max="15857" width="7" style="1" customWidth="1"/>
    <col min="15858" max="15858" width="7.7109375" style="1" customWidth="1"/>
    <col min="15859" max="15859" width="9.28515625" style="1" customWidth="1"/>
    <col min="15860" max="15860" width="9.7109375" style="1" customWidth="1"/>
    <col min="15861" max="15861" width="8" style="1" customWidth="1"/>
    <col min="15862" max="15862" width="11.5703125" style="1" customWidth="1"/>
    <col min="15863" max="15863" width="12" style="1" customWidth="1"/>
    <col min="15864" max="15864" width="11" style="1" customWidth="1"/>
    <col min="15865" max="15865" width="8.28515625" style="1" customWidth="1"/>
    <col min="15866" max="15866" width="7.7109375" style="1" customWidth="1"/>
    <col min="15867" max="15867" width="7" style="1" customWidth="1"/>
    <col min="15868" max="15868" width="7.7109375" style="1" customWidth="1"/>
    <col min="15869" max="15869" width="9.28515625" style="1" customWidth="1"/>
    <col min="15870" max="15870" width="9.7109375" style="1" customWidth="1"/>
    <col min="15871" max="15871" width="8" style="1" customWidth="1"/>
    <col min="15872" max="15872" width="11.5703125" style="1" customWidth="1"/>
    <col min="15873" max="15873" width="12" style="1" customWidth="1"/>
    <col min="15874" max="15874" width="11" style="1" customWidth="1"/>
    <col min="15875" max="15875" width="8.28515625" style="1" customWidth="1"/>
    <col min="15876" max="15876" width="7.7109375" style="1" customWidth="1"/>
    <col min="15877" max="15877" width="7" style="1" customWidth="1"/>
    <col min="15878" max="15878" width="7.7109375" style="1" customWidth="1"/>
    <col min="15879" max="15879" width="9.28515625" style="1" customWidth="1"/>
    <col min="15880" max="15880" width="9.7109375" style="1" customWidth="1"/>
    <col min="15881" max="15881" width="8" style="1" customWidth="1"/>
    <col min="15882" max="15882" width="11.5703125" style="1" customWidth="1"/>
    <col min="15883" max="15883" width="12" style="1" customWidth="1"/>
    <col min="15884" max="15884" width="11" style="1" customWidth="1"/>
    <col min="15885" max="15885" width="8.28515625" style="1" customWidth="1"/>
    <col min="15886" max="15886" width="7.7109375" style="1" customWidth="1"/>
    <col min="15887" max="15887" width="7.85546875" style="1" customWidth="1"/>
    <col min="15888" max="15888" width="7.7109375" style="1" customWidth="1"/>
    <col min="15889" max="15889" width="9.28515625" style="1" customWidth="1"/>
    <col min="15890" max="15890" width="9.7109375" style="1" customWidth="1"/>
    <col min="15891" max="15891" width="8" style="1" customWidth="1"/>
    <col min="15892" max="15892" width="11.5703125" style="1" customWidth="1"/>
    <col min="15893" max="15893" width="12" style="1" customWidth="1"/>
    <col min="15894" max="15894" width="11" style="1" customWidth="1"/>
    <col min="15895" max="15895" width="8.28515625" style="1" customWidth="1"/>
    <col min="15896" max="16384" width="9.140625" style="1"/>
  </cols>
  <sheetData>
    <row r="1" spans="1:324">
      <c r="LJ1" s="1" t="s">
        <v>1330</v>
      </c>
    </row>
    <row r="2" spans="1:324">
      <c r="A2" s="989" t="s">
        <v>448</v>
      </c>
      <c r="B2" s="989"/>
      <c r="C2" s="989"/>
      <c r="D2" s="989"/>
      <c r="E2" s="989"/>
    </row>
    <row r="3" spans="1:324" ht="15" customHeight="1">
      <c r="A3" s="859" t="s">
        <v>449</v>
      </c>
      <c r="B3" s="859"/>
      <c r="C3" s="859"/>
      <c r="D3" s="859"/>
      <c r="E3" s="859"/>
    </row>
    <row r="4" spans="1:324">
      <c r="A4" s="990" t="s">
        <v>219</v>
      </c>
      <c r="B4" s="990"/>
      <c r="C4" s="990"/>
      <c r="D4" s="990"/>
      <c r="E4" s="990"/>
    </row>
    <row r="5" spans="1:324" ht="15" customHeight="1">
      <c r="A5" s="860" t="s">
        <v>849</v>
      </c>
      <c r="B5" s="860"/>
      <c r="C5" s="860"/>
      <c r="D5" s="860"/>
      <c r="E5" s="860"/>
    </row>
    <row r="6" spans="1:324" ht="18" customHeight="1">
      <c r="A6" s="33" t="s">
        <v>2</v>
      </c>
      <c r="B6" s="326" t="s">
        <v>3</v>
      </c>
      <c r="C6" s="326"/>
      <c r="D6" s="326"/>
      <c r="E6" s="584" t="s">
        <v>456</v>
      </c>
      <c r="F6" s="1101" t="s">
        <v>860</v>
      </c>
      <c r="G6" s="1102"/>
      <c r="H6" s="1102"/>
      <c r="I6" s="1102"/>
      <c r="J6" s="1102"/>
      <c r="K6" s="1102"/>
      <c r="L6" s="1102"/>
      <c r="M6" s="1102"/>
      <c r="N6" s="1102"/>
      <c r="O6" s="1103"/>
      <c r="P6" s="1101" t="s">
        <v>861</v>
      </c>
      <c r="Q6" s="1102"/>
      <c r="R6" s="1102"/>
      <c r="S6" s="1102"/>
      <c r="T6" s="1102"/>
      <c r="U6" s="1102"/>
      <c r="V6" s="1102"/>
      <c r="W6" s="1102"/>
      <c r="X6" s="1102"/>
      <c r="Y6" s="1103"/>
      <c r="Z6" s="1101" t="s">
        <v>862</v>
      </c>
      <c r="AA6" s="1102"/>
      <c r="AB6" s="1102"/>
      <c r="AC6" s="1102"/>
      <c r="AD6" s="1102"/>
      <c r="AE6" s="1102"/>
      <c r="AF6" s="1102"/>
      <c r="AG6" s="1102"/>
      <c r="AH6" s="1102"/>
      <c r="AI6" s="1103"/>
      <c r="AJ6" s="1101" t="s">
        <v>863</v>
      </c>
      <c r="AK6" s="1102"/>
      <c r="AL6" s="1102"/>
      <c r="AM6" s="1102"/>
      <c r="AN6" s="1102"/>
      <c r="AO6" s="1102"/>
      <c r="AP6" s="1102"/>
      <c r="AQ6" s="1102"/>
      <c r="AR6" s="1102"/>
      <c r="AS6" s="1103"/>
      <c r="AT6" s="1101" t="s">
        <v>864</v>
      </c>
      <c r="AU6" s="1102"/>
      <c r="AV6" s="1102"/>
      <c r="AW6" s="1102"/>
      <c r="AX6" s="1102"/>
      <c r="AY6" s="1102"/>
      <c r="AZ6" s="1102"/>
      <c r="BA6" s="1102"/>
      <c r="BB6" s="1102"/>
      <c r="BC6" s="1103"/>
      <c r="BD6" s="1101" t="s">
        <v>865</v>
      </c>
      <c r="BE6" s="1102"/>
      <c r="BF6" s="1102"/>
      <c r="BG6" s="1102"/>
      <c r="BH6" s="1102"/>
      <c r="BI6" s="1102"/>
      <c r="BJ6" s="1102"/>
      <c r="BK6" s="1102"/>
      <c r="BL6" s="1102"/>
      <c r="BM6" s="1103"/>
      <c r="BN6" s="1101" t="s">
        <v>866</v>
      </c>
      <c r="BO6" s="1102"/>
      <c r="BP6" s="1102"/>
      <c r="BQ6" s="1102"/>
      <c r="BR6" s="1102"/>
      <c r="BS6" s="1102"/>
      <c r="BT6" s="1102"/>
      <c r="BU6" s="1102"/>
      <c r="BV6" s="1102"/>
      <c r="BW6" s="1103"/>
      <c r="BX6" s="1101" t="s">
        <v>867</v>
      </c>
      <c r="BY6" s="1102"/>
      <c r="BZ6" s="1102"/>
      <c r="CA6" s="1102"/>
      <c r="CB6" s="1102"/>
      <c r="CC6" s="1102"/>
      <c r="CD6" s="1102"/>
      <c r="CE6" s="1102"/>
      <c r="CF6" s="1102"/>
      <c r="CG6" s="1103"/>
      <c r="CH6" s="1101" t="s">
        <v>868</v>
      </c>
      <c r="CI6" s="1102"/>
      <c r="CJ6" s="1102"/>
      <c r="CK6" s="1102"/>
      <c r="CL6" s="1102"/>
      <c r="CM6" s="1102"/>
      <c r="CN6" s="1102"/>
      <c r="CO6" s="1102"/>
      <c r="CP6" s="1102"/>
      <c r="CQ6" s="1103"/>
      <c r="CR6" s="1101" t="s">
        <v>869</v>
      </c>
      <c r="CS6" s="1102"/>
      <c r="CT6" s="1102"/>
      <c r="CU6" s="1102"/>
      <c r="CV6" s="1102"/>
      <c r="CW6" s="1102"/>
      <c r="CX6" s="1102"/>
      <c r="CY6" s="1102"/>
      <c r="CZ6" s="1102"/>
      <c r="DA6" s="1103"/>
      <c r="DB6" s="1101" t="s">
        <v>870</v>
      </c>
      <c r="DC6" s="1102"/>
      <c r="DD6" s="1102"/>
      <c r="DE6" s="1102"/>
      <c r="DF6" s="1102"/>
      <c r="DG6" s="1102"/>
      <c r="DH6" s="1102"/>
      <c r="DI6" s="1102"/>
      <c r="DJ6" s="1102"/>
      <c r="DK6" s="1103"/>
      <c r="DL6" s="1101" t="s">
        <v>871</v>
      </c>
      <c r="DM6" s="1102"/>
      <c r="DN6" s="1102"/>
      <c r="DO6" s="1102"/>
      <c r="DP6" s="1102"/>
      <c r="DQ6" s="1102"/>
      <c r="DR6" s="1102"/>
      <c r="DS6" s="1102"/>
      <c r="DT6" s="1102"/>
      <c r="DU6" s="1103"/>
      <c r="DV6" s="1101" t="s">
        <v>872</v>
      </c>
      <c r="DW6" s="1102"/>
      <c r="DX6" s="1102"/>
      <c r="DY6" s="1102"/>
      <c r="DZ6" s="1102"/>
      <c r="EA6" s="1102"/>
      <c r="EB6" s="1102"/>
      <c r="EC6" s="1102"/>
      <c r="ED6" s="1102"/>
      <c r="EE6" s="1103"/>
      <c r="EF6" s="1101" t="s">
        <v>873</v>
      </c>
      <c r="EG6" s="1102"/>
      <c r="EH6" s="1102"/>
      <c r="EI6" s="1102"/>
      <c r="EJ6" s="1102"/>
      <c r="EK6" s="1102"/>
      <c r="EL6" s="1102"/>
      <c r="EM6" s="1102"/>
      <c r="EN6" s="1102"/>
      <c r="EO6" s="1103"/>
      <c r="EP6" s="1101" t="s">
        <v>876</v>
      </c>
      <c r="EQ6" s="1102"/>
      <c r="ER6" s="1102"/>
      <c r="ES6" s="1102"/>
      <c r="ET6" s="1102"/>
      <c r="EU6" s="1102"/>
      <c r="EV6" s="1102"/>
      <c r="EW6" s="1102"/>
      <c r="EX6" s="1102"/>
      <c r="EY6" s="1103"/>
      <c r="EZ6" s="1101" t="s">
        <v>874</v>
      </c>
      <c r="FA6" s="1102"/>
      <c r="FB6" s="1102"/>
      <c r="FC6" s="1102"/>
      <c r="FD6" s="1102"/>
      <c r="FE6" s="1102"/>
      <c r="FF6" s="1102"/>
      <c r="FG6" s="1102"/>
      <c r="FH6" s="1102"/>
      <c r="FI6" s="1103"/>
      <c r="FJ6" s="1101" t="s">
        <v>875</v>
      </c>
      <c r="FK6" s="1102"/>
      <c r="FL6" s="1102"/>
      <c r="FM6" s="1102"/>
      <c r="FN6" s="1102"/>
      <c r="FO6" s="1102"/>
      <c r="FP6" s="1102"/>
      <c r="FQ6" s="1102"/>
      <c r="FR6" s="1102"/>
      <c r="FS6" s="1103"/>
      <c r="FT6" s="1101" t="s">
        <v>877</v>
      </c>
      <c r="FU6" s="1102"/>
      <c r="FV6" s="1102"/>
      <c r="FW6" s="1102"/>
      <c r="FX6" s="1102"/>
      <c r="FY6" s="1102"/>
      <c r="FZ6" s="1102"/>
      <c r="GA6" s="1102"/>
      <c r="GB6" s="1102"/>
      <c r="GC6" s="1103"/>
      <c r="GD6" s="1101" t="s">
        <v>878</v>
      </c>
      <c r="GE6" s="1102"/>
      <c r="GF6" s="1102"/>
      <c r="GG6" s="1102"/>
      <c r="GH6" s="1102"/>
      <c r="GI6" s="1102"/>
      <c r="GJ6" s="1102"/>
      <c r="GK6" s="1102"/>
      <c r="GL6" s="1102"/>
      <c r="GM6" s="1103"/>
      <c r="GN6" s="1101" t="s">
        <v>879</v>
      </c>
      <c r="GO6" s="1102"/>
      <c r="GP6" s="1102"/>
      <c r="GQ6" s="1102"/>
      <c r="GR6" s="1102"/>
      <c r="GS6" s="1102"/>
      <c r="GT6" s="1102"/>
      <c r="GU6" s="1102"/>
      <c r="GV6" s="1102"/>
      <c r="GW6" s="1103"/>
      <c r="GX6" s="1101" t="s">
        <v>880</v>
      </c>
      <c r="GY6" s="1102"/>
      <c r="GZ6" s="1102"/>
      <c r="HA6" s="1102"/>
      <c r="HB6" s="1102"/>
      <c r="HC6" s="1102"/>
      <c r="HD6" s="1102"/>
      <c r="HE6" s="1102"/>
      <c r="HF6" s="1102"/>
      <c r="HG6" s="1103"/>
      <c r="HH6" s="1101" t="s">
        <v>881</v>
      </c>
      <c r="HI6" s="1102"/>
      <c r="HJ6" s="1102"/>
      <c r="HK6" s="1102"/>
      <c r="HL6" s="1102"/>
      <c r="HM6" s="1102"/>
      <c r="HN6" s="1102"/>
      <c r="HO6" s="1102"/>
      <c r="HP6" s="1102"/>
      <c r="HQ6" s="1103"/>
      <c r="HR6" s="1101" t="s">
        <v>882</v>
      </c>
      <c r="HS6" s="1102"/>
      <c r="HT6" s="1102"/>
      <c r="HU6" s="1102"/>
      <c r="HV6" s="1102"/>
      <c r="HW6" s="1102"/>
      <c r="HX6" s="1102"/>
      <c r="HY6" s="1102"/>
      <c r="HZ6" s="1102"/>
      <c r="IA6" s="1103"/>
      <c r="IB6" s="1101" t="s">
        <v>883</v>
      </c>
      <c r="IC6" s="1102"/>
      <c r="ID6" s="1102"/>
      <c r="IE6" s="1102"/>
      <c r="IF6" s="1102"/>
      <c r="IG6" s="1102"/>
      <c r="IH6" s="1102"/>
      <c r="II6" s="1102"/>
      <c r="IJ6" s="1102"/>
      <c r="IK6" s="1103"/>
      <c r="IL6" s="1101" t="s">
        <v>884</v>
      </c>
      <c r="IM6" s="1102"/>
      <c r="IN6" s="1102"/>
      <c r="IO6" s="1102"/>
      <c r="IP6" s="1102"/>
      <c r="IQ6" s="1102"/>
      <c r="IR6" s="1102"/>
      <c r="IS6" s="1102"/>
      <c r="IT6" s="1102"/>
      <c r="IU6" s="1103"/>
      <c r="IV6" s="1101" t="s">
        <v>885</v>
      </c>
      <c r="IW6" s="1102"/>
      <c r="IX6" s="1102"/>
      <c r="IY6" s="1102"/>
      <c r="IZ6" s="1102"/>
      <c r="JA6" s="1102"/>
      <c r="JB6" s="1102"/>
      <c r="JC6" s="1102"/>
      <c r="JD6" s="1102"/>
      <c r="JE6" s="1103"/>
      <c r="JF6" s="1101" t="s">
        <v>886</v>
      </c>
      <c r="JG6" s="1102"/>
      <c r="JH6" s="1102"/>
      <c r="JI6" s="1102"/>
      <c r="JJ6" s="1102"/>
      <c r="JK6" s="1102"/>
      <c r="JL6" s="1102"/>
      <c r="JM6" s="1102"/>
      <c r="JN6" s="1102"/>
      <c r="JO6" s="1103"/>
      <c r="JP6" s="1101" t="s">
        <v>887</v>
      </c>
      <c r="JQ6" s="1102"/>
      <c r="JR6" s="1102"/>
      <c r="JS6" s="1102"/>
      <c r="JT6" s="1102"/>
      <c r="JU6" s="1102"/>
      <c r="JV6" s="1102"/>
      <c r="JW6" s="1102"/>
      <c r="JX6" s="1102"/>
      <c r="JY6" s="1103"/>
      <c r="JZ6" s="1101" t="s">
        <v>888</v>
      </c>
      <c r="KA6" s="1102"/>
      <c r="KB6" s="1102"/>
      <c r="KC6" s="1102"/>
      <c r="KD6" s="1102"/>
      <c r="KE6" s="1102"/>
      <c r="KF6" s="1102"/>
      <c r="KG6" s="1102"/>
      <c r="KH6" s="1102"/>
      <c r="KI6" s="1103"/>
      <c r="KJ6" s="1101" t="s">
        <v>889</v>
      </c>
      <c r="KK6" s="1102"/>
      <c r="KL6" s="1102"/>
      <c r="KM6" s="1102"/>
      <c r="KN6" s="1102"/>
      <c r="KO6" s="1102"/>
      <c r="KP6" s="1102"/>
      <c r="KQ6" s="1102"/>
      <c r="KR6" s="1102"/>
      <c r="KS6" s="1103"/>
      <c r="KT6" s="1101" t="s">
        <v>1237</v>
      </c>
      <c r="KU6" s="1102"/>
      <c r="KV6" s="1102"/>
      <c r="KW6" s="1102"/>
      <c r="KX6" s="1102"/>
      <c r="KY6" s="1102"/>
      <c r="KZ6" s="1102"/>
      <c r="LA6" s="1102"/>
      <c r="LB6" s="1102"/>
      <c r="LC6" s="1103"/>
      <c r="LD6" s="1104" t="s">
        <v>457</v>
      </c>
      <c r="LE6" s="1105"/>
      <c r="LF6" s="1105"/>
      <c r="LG6" s="1105"/>
      <c r="LH6" s="1105"/>
      <c r="LI6" s="1105"/>
      <c r="LJ6" s="1105"/>
      <c r="LK6" s="1105"/>
      <c r="LL6" s="1106"/>
    </row>
    <row r="7" spans="1:324" ht="36" customHeight="1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458</v>
      </c>
      <c r="J7" s="3">
        <v>8</v>
      </c>
      <c r="K7" s="3" t="s">
        <v>459</v>
      </c>
      <c r="L7" s="3" t="s">
        <v>460</v>
      </c>
      <c r="M7" s="3" t="s">
        <v>461</v>
      </c>
      <c r="N7" s="138" t="s">
        <v>462</v>
      </c>
      <c r="O7" s="3" t="s">
        <v>463</v>
      </c>
      <c r="P7" s="3">
        <v>4</v>
      </c>
      <c r="Q7" s="3">
        <v>5</v>
      </c>
      <c r="R7" s="3">
        <v>6</v>
      </c>
      <c r="S7" s="3" t="s">
        <v>458</v>
      </c>
      <c r="T7" s="3">
        <v>8</v>
      </c>
      <c r="U7" s="3" t="s">
        <v>459</v>
      </c>
      <c r="V7" s="3" t="s">
        <v>460</v>
      </c>
      <c r="W7" s="3" t="s">
        <v>461</v>
      </c>
      <c r="X7" s="138" t="s">
        <v>462</v>
      </c>
      <c r="Y7" s="3" t="s">
        <v>463</v>
      </c>
      <c r="Z7" s="3">
        <v>4</v>
      </c>
      <c r="AA7" s="3">
        <v>5</v>
      </c>
      <c r="AB7" s="3">
        <v>6</v>
      </c>
      <c r="AC7" s="3" t="s">
        <v>458</v>
      </c>
      <c r="AD7" s="3">
        <v>8</v>
      </c>
      <c r="AE7" s="3" t="s">
        <v>459</v>
      </c>
      <c r="AF7" s="3" t="s">
        <v>460</v>
      </c>
      <c r="AG7" s="3" t="s">
        <v>461</v>
      </c>
      <c r="AH7" s="138" t="s">
        <v>462</v>
      </c>
      <c r="AI7" s="3" t="s">
        <v>463</v>
      </c>
      <c r="AJ7" s="3">
        <v>4</v>
      </c>
      <c r="AK7" s="3">
        <v>5</v>
      </c>
      <c r="AL7" s="3">
        <v>6</v>
      </c>
      <c r="AM7" s="3" t="s">
        <v>458</v>
      </c>
      <c r="AN7" s="3">
        <v>8</v>
      </c>
      <c r="AO7" s="3" t="s">
        <v>459</v>
      </c>
      <c r="AP7" s="3" t="s">
        <v>460</v>
      </c>
      <c r="AQ7" s="3" t="s">
        <v>461</v>
      </c>
      <c r="AR7" s="138" t="s">
        <v>462</v>
      </c>
      <c r="AS7" s="3" t="s">
        <v>463</v>
      </c>
      <c r="AT7" s="3">
        <v>4</v>
      </c>
      <c r="AU7" s="3">
        <v>5</v>
      </c>
      <c r="AV7" s="3">
        <v>6</v>
      </c>
      <c r="AW7" s="3" t="s">
        <v>458</v>
      </c>
      <c r="AX7" s="3">
        <v>8</v>
      </c>
      <c r="AY7" s="3" t="s">
        <v>459</v>
      </c>
      <c r="AZ7" s="3" t="s">
        <v>460</v>
      </c>
      <c r="BA7" s="3" t="s">
        <v>461</v>
      </c>
      <c r="BB7" s="138" t="s">
        <v>462</v>
      </c>
      <c r="BC7" s="3" t="s">
        <v>463</v>
      </c>
      <c r="BD7" s="3">
        <v>4</v>
      </c>
      <c r="BE7" s="3">
        <v>5</v>
      </c>
      <c r="BF7" s="3">
        <v>6</v>
      </c>
      <c r="BG7" s="3" t="s">
        <v>458</v>
      </c>
      <c r="BH7" s="3">
        <v>8</v>
      </c>
      <c r="BI7" s="3" t="s">
        <v>459</v>
      </c>
      <c r="BJ7" s="3" t="s">
        <v>460</v>
      </c>
      <c r="BK7" s="3" t="s">
        <v>461</v>
      </c>
      <c r="BL7" s="138" t="s">
        <v>462</v>
      </c>
      <c r="BM7" s="3" t="s">
        <v>463</v>
      </c>
      <c r="BN7" s="3">
        <v>4</v>
      </c>
      <c r="BO7" s="3">
        <v>5</v>
      </c>
      <c r="BP7" s="3">
        <v>6</v>
      </c>
      <c r="BQ7" s="3" t="s">
        <v>458</v>
      </c>
      <c r="BR7" s="3">
        <v>8</v>
      </c>
      <c r="BS7" s="3" t="s">
        <v>459</v>
      </c>
      <c r="BT7" s="3" t="s">
        <v>460</v>
      </c>
      <c r="BU7" s="3" t="s">
        <v>461</v>
      </c>
      <c r="BV7" s="138" t="s">
        <v>462</v>
      </c>
      <c r="BW7" s="3" t="s">
        <v>463</v>
      </c>
      <c r="BX7" s="3">
        <v>4</v>
      </c>
      <c r="BY7" s="3">
        <v>5</v>
      </c>
      <c r="BZ7" s="3">
        <v>6</v>
      </c>
      <c r="CA7" s="3" t="s">
        <v>458</v>
      </c>
      <c r="CB7" s="3">
        <v>8</v>
      </c>
      <c r="CC7" s="3" t="s">
        <v>459</v>
      </c>
      <c r="CD7" s="3" t="s">
        <v>460</v>
      </c>
      <c r="CE7" s="3" t="s">
        <v>461</v>
      </c>
      <c r="CF7" s="138" t="s">
        <v>462</v>
      </c>
      <c r="CG7" s="3" t="s">
        <v>463</v>
      </c>
      <c r="CH7" s="3">
        <v>4</v>
      </c>
      <c r="CI7" s="3">
        <v>5</v>
      </c>
      <c r="CJ7" s="3">
        <v>6</v>
      </c>
      <c r="CK7" s="3" t="s">
        <v>458</v>
      </c>
      <c r="CL7" s="3">
        <v>8</v>
      </c>
      <c r="CM7" s="3" t="s">
        <v>459</v>
      </c>
      <c r="CN7" s="3" t="s">
        <v>460</v>
      </c>
      <c r="CO7" s="3" t="s">
        <v>461</v>
      </c>
      <c r="CP7" s="138" t="s">
        <v>462</v>
      </c>
      <c r="CQ7" s="3" t="s">
        <v>463</v>
      </c>
      <c r="CR7" s="3">
        <v>4</v>
      </c>
      <c r="CS7" s="3">
        <v>5</v>
      </c>
      <c r="CT7" s="3">
        <v>6</v>
      </c>
      <c r="CU7" s="3" t="s">
        <v>458</v>
      </c>
      <c r="CV7" s="3">
        <v>8</v>
      </c>
      <c r="CW7" s="3" t="s">
        <v>459</v>
      </c>
      <c r="CX7" s="3" t="s">
        <v>460</v>
      </c>
      <c r="CY7" s="3" t="s">
        <v>461</v>
      </c>
      <c r="CZ7" s="138" t="s">
        <v>462</v>
      </c>
      <c r="DA7" s="3" t="s">
        <v>463</v>
      </c>
      <c r="DB7" s="3">
        <v>4</v>
      </c>
      <c r="DC7" s="3">
        <v>5</v>
      </c>
      <c r="DD7" s="3">
        <v>6</v>
      </c>
      <c r="DE7" s="3" t="s">
        <v>458</v>
      </c>
      <c r="DF7" s="3">
        <v>8</v>
      </c>
      <c r="DG7" s="3" t="s">
        <v>459</v>
      </c>
      <c r="DH7" s="3" t="s">
        <v>460</v>
      </c>
      <c r="DI7" s="3" t="s">
        <v>461</v>
      </c>
      <c r="DJ7" s="138" t="s">
        <v>462</v>
      </c>
      <c r="DK7" s="3" t="s">
        <v>463</v>
      </c>
      <c r="DL7" s="3">
        <v>4</v>
      </c>
      <c r="DM7" s="3">
        <v>5</v>
      </c>
      <c r="DN7" s="3">
        <v>6</v>
      </c>
      <c r="DO7" s="3" t="s">
        <v>458</v>
      </c>
      <c r="DP7" s="3">
        <v>8</v>
      </c>
      <c r="DQ7" s="3" t="s">
        <v>459</v>
      </c>
      <c r="DR7" s="3" t="s">
        <v>460</v>
      </c>
      <c r="DS7" s="3" t="s">
        <v>461</v>
      </c>
      <c r="DT7" s="138" t="s">
        <v>462</v>
      </c>
      <c r="DU7" s="3" t="s">
        <v>463</v>
      </c>
      <c r="DV7" s="3">
        <v>4</v>
      </c>
      <c r="DW7" s="3">
        <v>5</v>
      </c>
      <c r="DX7" s="3">
        <v>6</v>
      </c>
      <c r="DY7" s="3" t="s">
        <v>458</v>
      </c>
      <c r="DZ7" s="3">
        <v>8</v>
      </c>
      <c r="EA7" s="3" t="s">
        <v>459</v>
      </c>
      <c r="EB7" s="3" t="s">
        <v>460</v>
      </c>
      <c r="EC7" s="3" t="s">
        <v>461</v>
      </c>
      <c r="ED7" s="138" t="s">
        <v>462</v>
      </c>
      <c r="EE7" s="3" t="s">
        <v>463</v>
      </c>
      <c r="EF7" s="3">
        <v>4</v>
      </c>
      <c r="EG7" s="3">
        <v>5</v>
      </c>
      <c r="EH7" s="3">
        <v>6</v>
      </c>
      <c r="EI7" s="3" t="s">
        <v>458</v>
      </c>
      <c r="EJ7" s="3">
        <v>8</v>
      </c>
      <c r="EK7" s="3" t="s">
        <v>459</v>
      </c>
      <c r="EL7" s="3" t="s">
        <v>460</v>
      </c>
      <c r="EM7" s="3" t="s">
        <v>461</v>
      </c>
      <c r="EN7" s="138" t="s">
        <v>462</v>
      </c>
      <c r="EO7" s="3" t="s">
        <v>463</v>
      </c>
      <c r="EP7" s="3">
        <v>4</v>
      </c>
      <c r="EQ7" s="3">
        <v>5</v>
      </c>
      <c r="ER7" s="3">
        <v>6</v>
      </c>
      <c r="ES7" s="3" t="s">
        <v>458</v>
      </c>
      <c r="ET7" s="3">
        <v>8</v>
      </c>
      <c r="EU7" s="3" t="s">
        <v>459</v>
      </c>
      <c r="EV7" s="3" t="s">
        <v>460</v>
      </c>
      <c r="EW7" s="3" t="s">
        <v>461</v>
      </c>
      <c r="EX7" s="138" t="s">
        <v>462</v>
      </c>
      <c r="EY7" s="3" t="s">
        <v>463</v>
      </c>
      <c r="EZ7" s="3">
        <v>4</v>
      </c>
      <c r="FA7" s="3">
        <v>5</v>
      </c>
      <c r="FB7" s="3">
        <v>6</v>
      </c>
      <c r="FC7" s="3" t="s">
        <v>458</v>
      </c>
      <c r="FD7" s="3">
        <v>8</v>
      </c>
      <c r="FE7" s="3" t="s">
        <v>459</v>
      </c>
      <c r="FF7" s="3" t="s">
        <v>460</v>
      </c>
      <c r="FG7" s="3" t="s">
        <v>461</v>
      </c>
      <c r="FH7" s="138" t="s">
        <v>462</v>
      </c>
      <c r="FI7" s="3" t="s">
        <v>463</v>
      </c>
      <c r="FJ7" s="3">
        <v>4</v>
      </c>
      <c r="FK7" s="3">
        <v>5</v>
      </c>
      <c r="FL7" s="3">
        <v>6</v>
      </c>
      <c r="FM7" s="3" t="s">
        <v>458</v>
      </c>
      <c r="FN7" s="3">
        <v>8</v>
      </c>
      <c r="FO7" s="3" t="s">
        <v>459</v>
      </c>
      <c r="FP7" s="3" t="s">
        <v>460</v>
      </c>
      <c r="FQ7" s="3" t="s">
        <v>461</v>
      </c>
      <c r="FR7" s="138" t="s">
        <v>462</v>
      </c>
      <c r="FS7" s="3" t="s">
        <v>463</v>
      </c>
      <c r="FT7" s="3">
        <v>4</v>
      </c>
      <c r="FU7" s="3">
        <v>5</v>
      </c>
      <c r="FV7" s="3">
        <v>6</v>
      </c>
      <c r="FW7" s="3" t="s">
        <v>458</v>
      </c>
      <c r="FX7" s="3">
        <v>8</v>
      </c>
      <c r="FY7" s="3" t="s">
        <v>459</v>
      </c>
      <c r="FZ7" s="3" t="s">
        <v>460</v>
      </c>
      <c r="GA7" s="3" t="s">
        <v>461</v>
      </c>
      <c r="GB7" s="138" t="s">
        <v>462</v>
      </c>
      <c r="GC7" s="3" t="s">
        <v>463</v>
      </c>
      <c r="GD7" s="3">
        <v>4</v>
      </c>
      <c r="GE7" s="3">
        <v>5</v>
      </c>
      <c r="GF7" s="3">
        <v>6</v>
      </c>
      <c r="GG7" s="3" t="s">
        <v>458</v>
      </c>
      <c r="GH7" s="3">
        <v>8</v>
      </c>
      <c r="GI7" s="3" t="s">
        <v>459</v>
      </c>
      <c r="GJ7" s="3" t="s">
        <v>460</v>
      </c>
      <c r="GK7" s="3" t="s">
        <v>461</v>
      </c>
      <c r="GL7" s="138" t="s">
        <v>462</v>
      </c>
      <c r="GM7" s="3" t="s">
        <v>463</v>
      </c>
      <c r="GN7" s="3">
        <v>4</v>
      </c>
      <c r="GO7" s="3">
        <v>5</v>
      </c>
      <c r="GP7" s="3">
        <v>6</v>
      </c>
      <c r="GQ7" s="3" t="s">
        <v>458</v>
      </c>
      <c r="GR7" s="3">
        <v>8</v>
      </c>
      <c r="GS7" s="3" t="s">
        <v>459</v>
      </c>
      <c r="GT7" s="3" t="s">
        <v>460</v>
      </c>
      <c r="GU7" s="3" t="s">
        <v>461</v>
      </c>
      <c r="GV7" s="138" t="s">
        <v>462</v>
      </c>
      <c r="GW7" s="3" t="s">
        <v>463</v>
      </c>
      <c r="GX7" s="3">
        <v>4</v>
      </c>
      <c r="GY7" s="3">
        <v>5</v>
      </c>
      <c r="GZ7" s="3">
        <v>6</v>
      </c>
      <c r="HA7" s="3" t="s">
        <v>458</v>
      </c>
      <c r="HB7" s="3">
        <v>8</v>
      </c>
      <c r="HC7" s="3" t="s">
        <v>459</v>
      </c>
      <c r="HD7" s="3" t="s">
        <v>460</v>
      </c>
      <c r="HE7" s="3" t="s">
        <v>461</v>
      </c>
      <c r="HF7" s="138" t="s">
        <v>462</v>
      </c>
      <c r="HG7" s="3" t="s">
        <v>463</v>
      </c>
      <c r="HH7" s="3">
        <v>4</v>
      </c>
      <c r="HI7" s="3">
        <v>5</v>
      </c>
      <c r="HJ7" s="3">
        <v>6</v>
      </c>
      <c r="HK7" s="3" t="s">
        <v>458</v>
      </c>
      <c r="HL7" s="3">
        <v>8</v>
      </c>
      <c r="HM7" s="3" t="s">
        <v>459</v>
      </c>
      <c r="HN7" s="3" t="s">
        <v>460</v>
      </c>
      <c r="HO7" s="3" t="s">
        <v>461</v>
      </c>
      <c r="HP7" s="138" t="s">
        <v>462</v>
      </c>
      <c r="HQ7" s="3" t="s">
        <v>463</v>
      </c>
      <c r="HR7" s="3">
        <v>4</v>
      </c>
      <c r="HS7" s="3">
        <v>5</v>
      </c>
      <c r="HT7" s="3">
        <v>6</v>
      </c>
      <c r="HU7" s="3" t="s">
        <v>458</v>
      </c>
      <c r="HV7" s="3">
        <v>8</v>
      </c>
      <c r="HW7" s="3" t="s">
        <v>459</v>
      </c>
      <c r="HX7" s="3" t="s">
        <v>460</v>
      </c>
      <c r="HY7" s="3" t="s">
        <v>461</v>
      </c>
      <c r="HZ7" s="138" t="s">
        <v>462</v>
      </c>
      <c r="IA7" s="3" t="s">
        <v>463</v>
      </c>
      <c r="IB7" s="3">
        <v>4</v>
      </c>
      <c r="IC7" s="3">
        <v>5</v>
      </c>
      <c r="ID7" s="3">
        <v>6</v>
      </c>
      <c r="IE7" s="3" t="s">
        <v>458</v>
      </c>
      <c r="IF7" s="3">
        <v>8</v>
      </c>
      <c r="IG7" s="3" t="s">
        <v>459</v>
      </c>
      <c r="IH7" s="3" t="s">
        <v>460</v>
      </c>
      <c r="II7" s="3" t="s">
        <v>461</v>
      </c>
      <c r="IJ7" s="138" t="s">
        <v>462</v>
      </c>
      <c r="IK7" s="3" t="s">
        <v>463</v>
      </c>
      <c r="IL7" s="3">
        <v>4</v>
      </c>
      <c r="IM7" s="3">
        <v>5</v>
      </c>
      <c r="IN7" s="3">
        <v>6</v>
      </c>
      <c r="IO7" s="3" t="s">
        <v>458</v>
      </c>
      <c r="IP7" s="3">
        <v>8</v>
      </c>
      <c r="IQ7" s="3" t="s">
        <v>459</v>
      </c>
      <c r="IR7" s="3" t="s">
        <v>460</v>
      </c>
      <c r="IS7" s="3" t="s">
        <v>461</v>
      </c>
      <c r="IT7" s="138" t="s">
        <v>462</v>
      </c>
      <c r="IU7" s="3" t="s">
        <v>463</v>
      </c>
      <c r="IV7" s="3">
        <v>4</v>
      </c>
      <c r="IW7" s="3">
        <v>5</v>
      </c>
      <c r="IX7" s="3">
        <v>6</v>
      </c>
      <c r="IY7" s="3" t="s">
        <v>458</v>
      </c>
      <c r="IZ7" s="3">
        <v>8</v>
      </c>
      <c r="JA7" s="3" t="s">
        <v>459</v>
      </c>
      <c r="JB7" s="3" t="s">
        <v>460</v>
      </c>
      <c r="JC7" s="3" t="s">
        <v>461</v>
      </c>
      <c r="JD7" s="138" t="s">
        <v>462</v>
      </c>
      <c r="JE7" s="3" t="s">
        <v>463</v>
      </c>
      <c r="JF7" s="3">
        <v>4</v>
      </c>
      <c r="JG7" s="3">
        <v>5</v>
      </c>
      <c r="JH7" s="3">
        <v>6</v>
      </c>
      <c r="JI7" s="3" t="s">
        <v>458</v>
      </c>
      <c r="JJ7" s="3">
        <v>8</v>
      </c>
      <c r="JK7" s="3" t="s">
        <v>459</v>
      </c>
      <c r="JL7" s="3" t="s">
        <v>460</v>
      </c>
      <c r="JM7" s="3" t="s">
        <v>461</v>
      </c>
      <c r="JN7" s="138" t="s">
        <v>462</v>
      </c>
      <c r="JO7" s="3" t="s">
        <v>463</v>
      </c>
      <c r="JP7" s="3">
        <v>4</v>
      </c>
      <c r="JQ7" s="3">
        <v>5</v>
      </c>
      <c r="JR7" s="3">
        <v>6</v>
      </c>
      <c r="JS7" s="3" t="s">
        <v>458</v>
      </c>
      <c r="JT7" s="3">
        <v>8</v>
      </c>
      <c r="JU7" s="3" t="s">
        <v>459</v>
      </c>
      <c r="JV7" s="3" t="s">
        <v>460</v>
      </c>
      <c r="JW7" s="3" t="s">
        <v>461</v>
      </c>
      <c r="JX7" s="138" t="s">
        <v>462</v>
      </c>
      <c r="JY7" s="3" t="s">
        <v>463</v>
      </c>
      <c r="JZ7" s="3">
        <v>4</v>
      </c>
      <c r="KA7" s="3">
        <v>5</v>
      </c>
      <c r="KB7" s="3">
        <v>6</v>
      </c>
      <c r="KC7" s="3" t="s">
        <v>458</v>
      </c>
      <c r="KD7" s="3">
        <v>8</v>
      </c>
      <c r="KE7" s="3" t="s">
        <v>459</v>
      </c>
      <c r="KF7" s="3" t="s">
        <v>460</v>
      </c>
      <c r="KG7" s="3" t="s">
        <v>461</v>
      </c>
      <c r="KH7" s="138" t="s">
        <v>462</v>
      </c>
      <c r="KI7" s="3" t="s">
        <v>463</v>
      </c>
      <c r="KJ7" s="3">
        <v>4</v>
      </c>
      <c r="KK7" s="3">
        <v>5</v>
      </c>
      <c r="KL7" s="3">
        <v>6</v>
      </c>
      <c r="KM7" s="3" t="s">
        <v>458</v>
      </c>
      <c r="KN7" s="3">
        <v>8</v>
      </c>
      <c r="KO7" s="3" t="s">
        <v>459</v>
      </c>
      <c r="KP7" s="3" t="s">
        <v>460</v>
      </c>
      <c r="KQ7" s="3" t="s">
        <v>461</v>
      </c>
      <c r="KR7" s="138" t="s">
        <v>462</v>
      </c>
      <c r="KS7" s="3" t="s">
        <v>463</v>
      </c>
      <c r="KT7" s="3">
        <v>4</v>
      </c>
      <c r="KU7" s="3">
        <v>5</v>
      </c>
      <c r="KV7" s="3">
        <v>6</v>
      </c>
      <c r="KW7" s="3" t="s">
        <v>458</v>
      </c>
      <c r="KX7" s="3">
        <v>8</v>
      </c>
      <c r="KY7" s="3" t="s">
        <v>459</v>
      </c>
      <c r="KZ7" s="3" t="s">
        <v>460</v>
      </c>
      <c r="LA7" s="3" t="s">
        <v>461</v>
      </c>
      <c r="LB7" s="138" t="s">
        <v>462</v>
      </c>
      <c r="LC7" s="3" t="s">
        <v>463</v>
      </c>
      <c r="LD7" s="3">
        <v>4</v>
      </c>
      <c r="LE7" s="3">
        <v>5</v>
      </c>
      <c r="LF7" s="3">
        <v>6</v>
      </c>
      <c r="LG7" s="3" t="s">
        <v>458</v>
      </c>
      <c r="LH7" s="3">
        <v>8</v>
      </c>
      <c r="LI7" s="3" t="s">
        <v>459</v>
      </c>
      <c r="LJ7" s="3" t="s">
        <v>460</v>
      </c>
      <c r="LK7" s="3" t="s">
        <v>461</v>
      </c>
      <c r="LL7" s="138" t="s">
        <v>462</v>
      </c>
    </row>
    <row r="8" spans="1:324">
      <c r="A8" s="15" t="s">
        <v>11</v>
      </c>
      <c r="B8" s="16" t="s">
        <v>163</v>
      </c>
      <c r="C8" s="16"/>
      <c r="D8" s="16"/>
      <c r="E8" s="7"/>
      <c r="F8" s="7"/>
      <c r="G8" s="7"/>
      <c r="H8" s="7"/>
      <c r="I8" s="7"/>
      <c r="J8" s="7"/>
      <c r="K8" s="8"/>
      <c r="L8" s="8"/>
      <c r="M8" s="8"/>
      <c r="N8" s="139"/>
      <c r="O8" s="7"/>
      <c r="P8" s="7"/>
      <c r="Q8" s="7"/>
      <c r="R8" s="7"/>
      <c r="S8" s="7"/>
      <c r="T8" s="7"/>
      <c r="U8" s="8"/>
      <c r="V8" s="8"/>
      <c r="W8" s="8"/>
      <c r="X8" s="139"/>
      <c r="Y8" s="7"/>
      <c r="Z8" s="7"/>
      <c r="AA8" s="7"/>
      <c r="AB8" s="7"/>
      <c r="AC8" s="7"/>
      <c r="AD8" s="7"/>
      <c r="AE8" s="8"/>
      <c r="AF8" s="8"/>
      <c r="AG8" s="8"/>
      <c r="AH8" s="139"/>
      <c r="AI8" s="7"/>
      <c r="AJ8" s="7"/>
      <c r="AK8" s="7"/>
      <c r="AL8" s="7"/>
      <c r="AM8" s="7"/>
      <c r="AN8" s="7"/>
      <c r="AO8" s="8"/>
      <c r="AP8" s="8"/>
      <c r="AQ8" s="8"/>
      <c r="AR8" s="139"/>
      <c r="AS8" s="7"/>
      <c r="AT8" s="7"/>
      <c r="AU8" s="7"/>
      <c r="AV8" s="7"/>
      <c r="AW8" s="7"/>
      <c r="AX8" s="7"/>
      <c r="AY8" s="8"/>
      <c r="AZ8" s="8"/>
      <c r="BA8" s="8"/>
      <c r="BB8" s="139"/>
      <c r="BC8" s="7"/>
      <c r="BD8" s="7"/>
      <c r="BE8" s="7"/>
      <c r="BF8" s="7"/>
      <c r="BG8" s="7"/>
      <c r="BH8" s="7"/>
      <c r="BI8" s="8"/>
      <c r="BJ8" s="8"/>
      <c r="BK8" s="8"/>
      <c r="BL8" s="139"/>
      <c r="BM8" s="7"/>
      <c r="BN8" s="7"/>
      <c r="BO8" s="7"/>
      <c r="BP8" s="7"/>
      <c r="BQ8" s="7"/>
      <c r="BR8" s="7"/>
      <c r="BS8" s="8"/>
      <c r="BT8" s="8"/>
      <c r="BU8" s="8"/>
      <c r="BV8" s="139"/>
      <c r="BW8" s="7"/>
      <c r="BX8" s="7"/>
      <c r="BY8" s="7"/>
      <c r="BZ8" s="7"/>
      <c r="CA8" s="7"/>
      <c r="CB8" s="7"/>
      <c r="CC8" s="8"/>
      <c r="CD8" s="8"/>
      <c r="CE8" s="8"/>
      <c r="CF8" s="139"/>
      <c r="CG8" s="7"/>
      <c r="CH8" s="7"/>
      <c r="CI8" s="7"/>
      <c r="CJ8" s="7"/>
      <c r="CK8" s="7"/>
      <c r="CL8" s="7"/>
      <c r="CM8" s="8"/>
      <c r="CN8" s="8"/>
      <c r="CO8" s="8"/>
      <c r="CP8" s="139"/>
      <c r="CQ8" s="7"/>
      <c r="CR8" s="7"/>
      <c r="CS8" s="7"/>
      <c r="CT8" s="7"/>
      <c r="CU8" s="7"/>
      <c r="CV8" s="7"/>
      <c r="CW8" s="8"/>
      <c r="CX8" s="8"/>
      <c r="CY8" s="8"/>
      <c r="CZ8" s="139"/>
      <c r="DA8" s="7"/>
      <c r="DB8" s="7"/>
      <c r="DC8" s="7"/>
      <c r="DD8" s="7"/>
      <c r="DE8" s="7"/>
      <c r="DF8" s="7"/>
      <c r="DG8" s="8"/>
      <c r="DH8" s="8"/>
      <c r="DI8" s="8"/>
      <c r="DJ8" s="139"/>
      <c r="DK8" s="7"/>
      <c r="DL8" s="7"/>
      <c r="DM8" s="7"/>
      <c r="DN8" s="7"/>
      <c r="DO8" s="7"/>
      <c r="DP8" s="7"/>
      <c r="DQ8" s="8"/>
      <c r="DR8" s="8"/>
      <c r="DS8" s="8"/>
      <c r="DT8" s="139"/>
      <c r="DU8" s="7"/>
      <c r="DV8" s="7"/>
      <c r="DW8" s="7"/>
      <c r="DX8" s="7"/>
      <c r="DY8" s="7"/>
      <c r="DZ8" s="7"/>
      <c r="EA8" s="8"/>
      <c r="EB8" s="8"/>
      <c r="EC8" s="8"/>
      <c r="ED8" s="139"/>
      <c r="EE8" s="7"/>
      <c r="EF8" s="7"/>
      <c r="EG8" s="7"/>
      <c r="EH8" s="7"/>
      <c r="EI8" s="7"/>
      <c r="EJ8" s="7"/>
      <c r="EK8" s="8"/>
      <c r="EL8" s="8"/>
      <c r="EM8" s="8"/>
      <c r="EN8" s="139"/>
      <c r="EO8" s="7"/>
      <c r="EP8" s="7"/>
      <c r="EQ8" s="7"/>
      <c r="ER8" s="7"/>
      <c r="ES8" s="7"/>
      <c r="ET8" s="7"/>
      <c r="EU8" s="8"/>
      <c r="EV8" s="8"/>
      <c r="EW8" s="8"/>
      <c r="EX8" s="139"/>
      <c r="EY8" s="7"/>
      <c r="EZ8" s="7"/>
      <c r="FA8" s="7"/>
      <c r="FB8" s="7"/>
      <c r="FC8" s="7"/>
      <c r="FD8" s="7"/>
      <c r="FE8" s="8"/>
      <c r="FF8" s="8"/>
      <c r="FG8" s="8"/>
      <c r="FH8" s="139"/>
      <c r="FI8" s="7"/>
      <c r="FJ8" s="7"/>
      <c r="FK8" s="7"/>
      <c r="FL8" s="7"/>
      <c r="FM8" s="7"/>
      <c r="FN8" s="7"/>
      <c r="FO8" s="8"/>
      <c r="FP8" s="8"/>
      <c r="FQ8" s="8"/>
      <c r="FR8" s="139"/>
      <c r="FS8" s="7"/>
      <c r="FT8" s="7"/>
      <c r="FU8" s="7"/>
      <c r="FV8" s="7"/>
      <c r="FW8" s="7"/>
      <c r="FX8" s="7"/>
      <c r="FY8" s="8"/>
      <c r="FZ8" s="8"/>
      <c r="GA8" s="8"/>
      <c r="GB8" s="139"/>
      <c r="GC8" s="7"/>
      <c r="GD8" s="7"/>
      <c r="GE8" s="7"/>
      <c r="GF8" s="7"/>
      <c r="GG8" s="7"/>
      <c r="GH8" s="7"/>
      <c r="GI8" s="8"/>
      <c r="GJ8" s="8"/>
      <c r="GK8" s="8"/>
      <c r="GL8" s="139"/>
      <c r="GM8" s="7"/>
      <c r="GN8" s="7"/>
      <c r="GO8" s="7"/>
      <c r="GP8" s="7"/>
      <c r="GQ8" s="7"/>
      <c r="GR8" s="7"/>
      <c r="GS8" s="8"/>
      <c r="GT8" s="8"/>
      <c r="GU8" s="8"/>
      <c r="GV8" s="139"/>
      <c r="GW8" s="7"/>
      <c r="GX8" s="7"/>
      <c r="GY8" s="7"/>
      <c r="GZ8" s="7"/>
      <c r="HA8" s="7"/>
      <c r="HB8" s="7"/>
      <c r="HC8" s="8"/>
      <c r="HD8" s="8"/>
      <c r="HE8" s="8"/>
      <c r="HF8" s="139"/>
      <c r="HG8" s="7"/>
      <c r="HH8" s="7"/>
      <c r="HI8" s="7"/>
      <c r="HJ8" s="7"/>
      <c r="HK8" s="7"/>
      <c r="HL8" s="7"/>
      <c r="HM8" s="8"/>
      <c r="HN8" s="8"/>
      <c r="HO8" s="8"/>
      <c r="HP8" s="139"/>
      <c r="HQ8" s="7"/>
      <c r="HR8" s="7"/>
      <c r="HS8" s="7"/>
      <c r="HT8" s="7"/>
      <c r="HU8" s="7"/>
      <c r="HV8" s="7"/>
      <c r="HW8" s="8"/>
      <c r="HX8" s="8"/>
      <c r="HY8" s="8"/>
      <c r="HZ8" s="139"/>
      <c r="IA8" s="7"/>
      <c r="IB8" s="7"/>
      <c r="IC8" s="7"/>
      <c r="ID8" s="7"/>
      <c r="IE8" s="7"/>
      <c r="IF8" s="7"/>
      <c r="IG8" s="8"/>
      <c r="IH8" s="8"/>
      <c r="II8" s="8"/>
      <c r="IJ8" s="139"/>
      <c r="IK8" s="7"/>
      <c r="IL8" s="7"/>
      <c r="IM8" s="7"/>
      <c r="IN8" s="7"/>
      <c r="IO8" s="7"/>
      <c r="IP8" s="7"/>
      <c r="IQ8" s="8"/>
      <c r="IR8" s="8"/>
      <c r="IS8" s="8"/>
      <c r="IT8" s="139"/>
      <c r="IU8" s="7"/>
      <c r="IV8" s="7"/>
      <c r="IW8" s="7"/>
      <c r="IX8" s="7"/>
      <c r="IY8" s="7"/>
      <c r="IZ8" s="7"/>
      <c r="JA8" s="8"/>
      <c r="JB8" s="8"/>
      <c r="JC8" s="8"/>
      <c r="JD8" s="139"/>
      <c r="JE8" s="7"/>
      <c r="JF8" s="7"/>
      <c r="JG8" s="7"/>
      <c r="JH8" s="7"/>
      <c r="JI8" s="7"/>
      <c r="JJ8" s="7"/>
      <c r="JK8" s="8"/>
      <c r="JL8" s="8"/>
      <c r="JM8" s="8"/>
      <c r="JN8" s="139"/>
      <c r="JO8" s="7"/>
      <c r="JP8" s="7"/>
      <c r="JQ8" s="7"/>
      <c r="JR8" s="7"/>
      <c r="JS8" s="7"/>
      <c r="JT8" s="7"/>
      <c r="JU8" s="8"/>
      <c r="JV8" s="8"/>
      <c r="JW8" s="8"/>
      <c r="JX8" s="139"/>
      <c r="JY8" s="7"/>
      <c r="JZ8" s="7"/>
      <c r="KA8" s="7"/>
      <c r="KB8" s="7"/>
      <c r="KC8" s="7"/>
      <c r="KD8" s="7"/>
      <c r="KE8" s="8"/>
      <c r="KF8" s="8"/>
      <c r="KG8" s="8"/>
      <c r="KH8" s="139"/>
      <c r="KI8" s="7"/>
      <c r="KJ8" s="7"/>
      <c r="KK8" s="7"/>
      <c r="KL8" s="7"/>
      <c r="KM8" s="7"/>
      <c r="KN8" s="7"/>
      <c r="KO8" s="8"/>
      <c r="KP8" s="8"/>
      <c r="KQ8" s="8"/>
      <c r="KR8" s="139"/>
      <c r="KS8" s="7"/>
      <c r="KT8" s="7"/>
      <c r="KU8" s="7"/>
      <c r="KV8" s="7"/>
      <c r="KW8" s="7"/>
      <c r="KX8" s="7"/>
      <c r="KY8" s="8"/>
      <c r="KZ8" s="8"/>
      <c r="LA8" s="8"/>
      <c r="LB8" s="139"/>
      <c r="LC8" s="7"/>
      <c r="LD8" s="7"/>
      <c r="LE8" s="7"/>
      <c r="LF8" s="7"/>
      <c r="LG8" s="7"/>
      <c r="LH8" s="7"/>
      <c r="LI8" s="8"/>
      <c r="LJ8" s="8"/>
      <c r="LK8" s="8"/>
      <c r="LL8" s="139"/>
    </row>
    <row r="9" spans="1:324" ht="82.5" customHeight="1">
      <c r="A9" s="15" t="s">
        <v>13</v>
      </c>
      <c r="B9" s="16" t="s">
        <v>14</v>
      </c>
      <c r="C9" s="16"/>
      <c r="D9" s="16"/>
      <c r="E9" s="7"/>
      <c r="F9" s="70" t="s">
        <v>850</v>
      </c>
      <c r="G9" s="70" t="s">
        <v>851</v>
      </c>
      <c r="H9" s="70" t="s">
        <v>464</v>
      </c>
      <c r="I9" s="63" t="s">
        <v>852</v>
      </c>
      <c r="J9" s="70" t="s">
        <v>36</v>
      </c>
      <c r="K9" s="63" t="s">
        <v>853</v>
      </c>
      <c r="L9" s="70" t="s">
        <v>854</v>
      </c>
      <c r="M9" s="70"/>
      <c r="N9" s="140"/>
      <c r="O9" s="70" t="s">
        <v>465</v>
      </c>
      <c r="P9" s="70" t="s">
        <v>850</v>
      </c>
      <c r="Q9" s="70" t="s">
        <v>851</v>
      </c>
      <c r="R9" s="70" t="s">
        <v>464</v>
      </c>
      <c r="S9" s="63" t="s">
        <v>852</v>
      </c>
      <c r="T9" s="70" t="s">
        <v>36</v>
      </c>
      <c r="U9" s="63" t="s">
        <v>853</v>
      </c>
      <c r="V9" s="70" t="s">
        <v>854</v>
      </c>
      <c r="W9" s="70"/>
      <c r="X9" s="140"/>
      <c r="Y9" s="70" t="s">
        <v>465</v>
      </c>
      <c r="Z9" s="70" t="s">
        <v>850</v>
      </c>
      <c r="AA9" s="70" t="s">
        <v>851</v>
      </c>
      <c r="AB9" s="70" t="s">
        <v>464</v>
      </c>
      <c r="AC9" s="63" t="s">
        <v>852</v>
      </c>
      <c r="AD9" s="70" t="s">
        <v>36</v>
      </c>
      <c r="AE9" s="63" t="s">
        <v>853</v>
      </c>
      <c r="AF9" s="70" t="s">
        <v>854</v>
      </c>
      <c r="AG9" s="70"/>
      <c r="AH9" s="140"/>
      <c r="AI9" s="70" t="s">
        <v>465</v>
      </c>
      <c r="AJ9" s="70" t="s">
        <v>850</v>
      </c>
      <c r="AK9" s="70" t="s">
        <v>851</v>
      </c>
      <c r="AL9" s="70" t="s">
        <v>464</v>
      </c>
      <c r="AM9" s="63" t="s">
        <v>852</v>
      </c>
      <c r="AN9" s="70" t="s">
        <v>36</v>
      </c>
      <c r="AO9" s="63" t="s">
        <v>853</v>
      </c>
      <c r="AP9" s="70" t="s">
        <v>854</v>
      </c>
      <c r="AQ9" s="70"/>
      <c r="AR9" s="140"/>
      <c r="AS9" s="70" t="s">
        <v>465</v>
      </c>
      <c r="AT9" s="70" t="s">
        <v>850</v>
      </c>
      <c r="AU9" s="70" t="s">
        <v>851</v>
      </c>
      <c r="AV9" s="70" t="s">
        <v>464</v>
      </c>
      <c r="AW9" s="63" t="s">
        <v>852</v>
      </c>
      <c r="AX9" s="70" t="s">
        <v>36</v>
      </c>
      <c r="AY9" s="63" t="s">
        <v>853</v>
      </c>
      <c r="AZ9" s="70" t="s">
        <v>854</v>
      </c>
      <c r="BA9" s="70"/>
      <c r="BB9" s="140"/>
      <c r="BC9" s="70" t="s">
        <v>465</v>
      </c>
      <c r="BD9" s="70" t="s">
        <v>850</v>
      </c>
      <c r="BE9" s="70" t="s">
        <v>851</v>
      </c>
      <c r="BF9" s="70" t="s">
        <v>464</v>
      </c>
      <c r="BG9" s="63" t="s">
        <v>852</v>
      </c>
      <c r="BH9" s="70" t="s">
        <v>36</v>
      </c>
      <c r="BI9" s="63" t="s">
        <v>853</v>
      </c>
      <c r="BJ9" s="70" t="s">
        <v>854</v>
      </c>
      <c r="BK9" s="70"/>
      <c r="BL9" s="140"/>
      <c r="BM9" s="70" t="s">
        <v>465</v>
      </c>
      <c r="BN9" s="70" t="s">
        <v>850</v>
      </c>
      <c r="BO9" s="70" t="s">
        <v>851</v>
      </c>
      <c r="BP9" s="70" t="s">
        <v>464</v>
      </c>
      <c r="BQ9" s="63" t="s">
        <v>852</v>
      </c>
      <c r="BR9" s="70" t="s">
        <v>36</v>
      </c>
      <c r="BS9" s="63" t="s">
        <v>853</v>
      </c>
      <c r="BT9" s="70" t="s">
        <v>854</v>
      </c>
      <c r="BU9" s="70"/>
      <c r="BV9" s="140"/>
      <c r="BW9" s="70" t="s">
        <v>465</v>
      </c>
      <c r="BX9" s="70" t="s">
        <v>850</v>
      </c>
      <c r="BY9" s="70" t="s">
        <v>851</v>
      </c>
      <c r="BZ9" s="70" t="s">
        <v>464</v>
      </c>
      <c r="CA9" s="63" t="s">
        <v>852</v>
      </c>
      <c r="CB9" s="70" t="s">
        <v>36</v>
      </c>
      <c r="CC9" s="63" t="s">
        <v>853</v>
      </c>
      <c r="CD9" s="70" t="s">
        <v>854</v>
      </c>
      <c r="CE9" s="70"/>
      <c r="CF9" s="140"/>
      <c r="CG9" s="70" t="s">
        <v>465</v>
      </c>
      <c r="CH9" s="70" t="s">
        <v>850</v>
      </c>
      <c r="CI9" s="70" t="s">
        <v>851</v>
      </c>
      <c r="CJ9" s="70" t="s">
        <v>464</v>
      </c>
      <c r="CK9" s="63" t="s">
        <v>852</v>
      </c>
      <c r="CL9" s="70" t="s">
        <v>36</v>
      </c>
      <c r="CM9" s="63" t="s">
        <v>853</v>
      </c>
      <c r="CN9" s="70" t="s">
        <v>854</v>
      </c>
      <c r="CO9" s="70"/>
      <c r="CP9" s="140"/>
      <c r="CQ9" s="70" t="s">
        <v>465</v>
      </c>
      <c r="CR9" s="70" t="s">
        <v>850</v>
      </c>
      <c r="CS9" s="70" t="s">
        <v>851</v>
      </c>
      <c r="CT9" s="70" t="s">
        <v>464</v>
      </c>
      <c r="CU9" s="63" t="s">
        <v>852</v>
      </c>
      <c r="CV9" s="70" t="s">
        <v>36</v>
      </c>
      <c r="CW9" s="63" t="s">
        <v>853</v>
      </c>
      <c r="CX9" s="70" t="s">
        <v>854</v>
      </c>
      <c r="CY9" s="70"/>
      <c r="CZ9" s="140"/>
      <c r="DA9" s="70" t="s">
        <v>465</v>
      </c>
      <c r="DB9" s="70" t="s">
        <v>850</v>
      </c>
      <c r="DC9" s="70" t="s">
        <v>851</v>
      </c>
      <c r="DD9" s="70" t="s">
        <v>464</v>
      </c>
      <c r="DE9" s="63" t="s">
        <v>852</v>
      </c>
      <c r="DF9" s="70" t="s">
        <v>36</v>
      </c>
      <c r="DG9" s="63" t="s">
        <v>853</v>
      </c>
      <c r="DH9" s="70" t="s">
        <v>854</v>
      </c>
      <c r="DI9" s="70"/>
      <c r="DJ9" s="140"/>
      <c r="DK9" s="70" t="s">
        <v>465</v>
      </c>
      <c r="DL9" s="70" t="s">
        <v>850</v>
      </c>
      <c r="DM9" s="70" t="s">
        <v>851</v>
      </c>
      <c r="DN9" s="70" t="s">
        <v>464</v>
      </c>
      <c r="DO9" s="63" t="s">
        <v>852</v>
      </c>
      <c r="DP9" s="70" t="s">
        <v>36</v>
      </c>
      <c r="DQ9" s="63" t="s">
        <v>853</v>
      </c>
      <c r="DR9" s="70" t="s">
        <v>854</v>
      </c>
      <c r="DS9" s="70"/>
      <c r="DT9" s="140"/>
      <c r="DU9" s="70" t="s">
        <v>465</v>
      </c>
      <c r="DV9" s="70" t="s">
        <v>850</v>
      </c>
      <c r="DW9" s="70" t="s">
        <v>851</v>
      </c>
      <c r="DX9" s="70" t="s">
        <v>464</v>
      </c>
      <c r="DY9" s="63" t="s">
        <v>852</v>
      </c>
      <c r="DZ9" s="70" t="s">
        <v>36</v>
      </c>
      <c r="EA9" s="63" t="s">
        <v>853</v>
      </c>
      <c r="EB9" s="70" t="s">
        <v>854</v>
      </c>
      <c r="EC9" s="70"/>
      <c r="ED9" s="140"/>
      <c r="EE9" s="70" t="s">
        <v>465</v>
      </c>
      <c r="EF9" s="70" t="s">
        <v>850</v>
      </c>
      <c r="EG9" s="70" t="s">
        <v>851</v>
      </c>
      <c r="EH9" s="70" t="s">
        <v>464</v>
      </c>
      <c r="EI9" s="63" t="s">
        <v>852</v>
      </c>
      <c r="EJ9" s="70" t="s">
        <v>36</v>
      </c>
      <c r="EK9" s="63" t="s">
        <v>853</v>
      </c>
      <c r="EL9" s="70" t="s">
        <v>854</v>
      </c>
      <c r="EM9" s="70"/>
      <c r="EN9" s="140"/>
      <c r="EO9" s="70" t="s">
        <v>465</v>
      </c>
      <c r="EP9" s="70" t="s">
        <v>850</v>
      </c>
      <c r="EQ9" s="70" t="s">
        <v>851</v>
      </c>
      <c r="ER9" s="70" t="s">
        <v>464</v>
      </c>
      <c r="ES9" s="63" t="s">
        <v>852</v>
      </c>
      <c r="ET9" s="70" t="s">
        <v>36</v>
      </c>
      <c r="EU9" s="63" t="s">
        <v>853</v>
      </c>
      <c r="EV9" s="70" t="s">
        <v>854</v>
      </c>
      <c r="EW9" s="70"/>
      <c r="EX9" s="140"/>
      <c r="EY9" s="70" t="s">
        <v>465</v>
      </c>
      <c r="EZ9" s="70" t="s">
        <v>850</v>
      </c>
      <c r="FA9" s="70" t="s">
        <v>851</v>
      </c>
      <c r="FB9" s="70" t="s">
        <v>464</v>
      </c>
      <c r="FC9" s="63" t="s">
        <v>852</v>
      </c>
      <c r="FD9" s="70" t="s">
        <v>36</v>
      </c>
      <c r="FE9" s="63" t="s">
        <v>853</v>
      </c>
      <c r="FF9" s="70" t="s">
        <v>854</v>
      </c>
      <c r="FG9" s="70"/>
      <c r="FH9" s="140"/>
      <c r="FI9" s="70" t="s">
        <v>465</v>
      </c>
      <c r="FJ9" s="70" t="s">
        <v>850</v>
      </c>
      <c r="FK9" s="70" t="s">
        <v>851</v>
      </c>
      <c r="FL9" s="70" t="s">
        <v>464</v>
      </c>
      <c r="FM9" s="63" t="s">
        <v>852</v>
      </c>
      <c r="FN9" s="70" t="s">
        <v>36</v>
      </c>
      <c r="FO9" s="63" t="s">
        <v>853</v>
      </c>
      <c r="FP9" s="70" t="s">
        <v>854</v>
      </c>
      <c r="FQ9" s="70"/>
      <c r="FR9" s="140"/>
      <c r="FS9" s="70" t="s">
        <v>465</v>
      </c>
      <c r="FT9" s="70" t="s">
        <v>850</v>
      </c>
      <c r="FU9" s="70" t="s">
        <v>851</v>
      </c>
      <c r="FV9" s="70" t="s">
        <v>464</v>
      </c>
      <c r="FW9" s="63" t="s">
        <v>852</v>
      </c>
      <c r="FX9" s="70" t="s">
        <v>36</v>
      </c>
      <c r="FY9" s="63" t="s">
        <v>853</v>
      </c>
      <c r="FZ9" s="70" t="s">
        <v>854</v>
      </c>
      <c r="GA9" s="70"/>
      <c r="GB9" s="140"/>
      <c r="GC9" s="70" t="s">
        <v>465</v>
      </c>
      <c r="GD9" s="70" t="s">
        <v>850</v>
      </c>
      <c r="GE9" s="70" t="s">
        <v>851</v>
      </c>
      <c r="GF9" s="70" t="s">
        <v>464</v>
      </c>
      <c r="GG9" s="63" t="s">
        <v>852</v>
      </c>
      <c r="GH9" s="70" t="s">
        <v>36</v>
      </c>
      <c r="GI9" s="63" t="s">
        <v>853</v>
      </c>
      <c r="GJ9" s="70" t="s">
        <v>854</v>
      </c>
      <c r="GK9" s="70"/>
      <c r="GL9" s="140"/>
      <c r="GM9" s="70" t="s">
        <v>465</v>
      </c>
      <c r="GN9" s="70" t="s">
        <v>850</v>
      </c>
      <c r="GO9" s="70" t="s">
        <v>851</v>
      </c>
      <c r="GP9" s="70" t="s">
        <v>464</v>
      </c>
      <c r="GQ9" s="63" t="s">
        <v>852</v>
      </c>
      <c r="GR9" s="70" t="s">
        <v>36</v>
      </c>
      <c r="GS9" s="63" t="s">
        <v>853</v>
      </c>
      <c r="GT9" s="70" t="s">
        <v>854</v>
      </c>
      <c r="GU9" s="70"/>
      <c r="GV9" s="140"/>
      <c r="GW9" s="70" t="s">
        <v>465</v>
      </c>
      <c r="GX9" s="70" t="s">
        <v>850</v>
      </c>
      <c r="GY9" s="70" t="s">
        <v>851</v>
      </c>
      <c r="GZ9" s="70" t="s">
        <v>464</v>
      </c>
      <c r="HA9" s="63" t="s">
        <v>852</v>
      </c>
      <c r="HB9" s="70" t="s">
        <v>36</v>
      </c>
      <c r="HC9" s="63" t="s">
        <v>853</v>
      </c>
      <c r="HD9" s="70" t="s">
        <v>854</v>
      </c>
      <c r="HE9" s="70"/>
      <c r="HF9" s="140"/>
      <c r="HG9" s="70" t="s">
        <v>465</v>
      </c>
      <c r="HH9" s="70" t="s">
        <v>850</v>
      </c>
      <c r="HI9" s="70" t="s">
        <v>851</v>
      </c>
      <c r="HJ9" s="70" t="s">
        <v>464</v>
      </c>
      <c r="HK9" s="63" t="s">
        <v>852</v>
      </c>
      <c r="HL9" s="70" t="s">
        <v>36</v>
      </c>
      <c r="HM9" s="63" t="s">
        <v>853</v>
      </c>
      <c r="HN9" s="70" t="s">
        <v>854</v>
      </c>
      <c r="HO9" s="70"/>
      <c r="HP9" s="140"/>
      <c r="HQ9" s="70" t="s">
        <v>465</v>
      </c>
      <c r="HR9" s="70" t="s">
        <v>850</v>
      </c>
      <c r="HS9" s="70" t="s">
        <v>851</v>
      </c>
      <c r="HT9" s="70" t="s">
        <v>464</v>
      </c>
      <c r="HU9" s="63" t="s">
        <v>852</v>
      </c>
      <c r="HV9" s="70" t="s">
        <v>36</v>
      </c>
      <c r="HW9" s="63" t="s">
        <v>853</v>
      </c>
      <c r="HX9" s="70" t="s">
        <v>854</v>
      </c>
      <c r="HY9" s="70"/>
      <c r="HZ9" s="140"/>
      <c r="IA9" s="70" t="s">
        <v>465</v>
      </c>
      <c r="IB9" s="70" t="s">
        <v>850</v>
      </c>
      <c r="IC9" s="70" t="s">
        <v>851</v>
      </c>
      <c r="ID9" s="70" t="s">
        <v>464</v>
      </c>
      <c r="IE9" s="63" t="s">
        <v>852</v>
      </c>
      <c r="IF9" s="70" t="s">
        <v>36</v>
      </c>
      <c r="IG9" s="63" t="s">
        <v>853</v>
      </c>
      <c r="IH9" s="70" t="s">
        <v>854</v>
      </c>
      <c r="II9" s="70"/>
      <c r="IJ9" s="140"/>
      <c r="IK9" s="70" t="s">
        <v>465</v>
      </c>
      <c r="IL9" s="70" t="s">
        <v>850</v>
      </c>
      <c r="IM9" s="70" t="s">
        <v>851</v>
      </c>
      <c r="IN9" s="70" t="s">
        <v>464</v>
      </c>
      <c r="IO9" s="63" t="s">
        <v>852</v>
      </c>
      <c r="IP9" s="70" t="s">
        <v>36</v>
      </c>
      <c r="IQ9" s="63" t="s">
        <v>853</v>
      </c>
      <c r="IR9" s="70" t="s">
        <v>854</v>
      </c>
      <c r="IS9" s="70"/>
      <c r="IT9" s="140"/>
      <c r="IU9" s="70" t="s">
        <v>465</v>
      </c>
      <c r="IV9" s="70" t="s">
        <v>850</v>
      </c>
      <c r="IW9" s="70" t="s">
        <v>851</v>
      </c>
      <c r="IX9" s="70" t="s">
        <v>464</v>
      </c>
      <c r="IY9" s="63" t="s">
        <v>852</v>
      </c>
      <c r="IZ9" s="70" t="s">
        <v>36</v>
      </c>
      <c r="JA9" s="63" t="s">
        <v>853</v>
      </c>
      <c r="JB9" s="70" t="s">
        <v>854</v>
      </c>
      <c r="JC9" s="70"/>
      <c r="JD9" s="140"/>
      <c r="JE9" s="70" t="s">
        <v>465</v>
      </c>
      <c r="JF9" s="70" t="s">
        <v>850</v>
      </c>
      <c r="JG9" s="70" t="s">
        <v>851</v>
      </c>
      <c r="JH9" s="70" t="s">
        <v>464</v>
      </c>
      <c r="JI9" s="63" t="s">
        <v>852</v>
      </c>
      <c r="JJ9" s="70" t="s">
        <v>36</v>
      </c>
      <c r="JK9" s="63" t="s">
        <v>853</v>
      </c>
      <c r="JL9" s="70" t="s">
        <v>854</v>
      </c>
      <c r="JM9" s="70"/>
      <c r="JN9" s="140"/>
      <c r="JO9" s="70" t="s">
        <v>465</v>
      </c>
      <c r="JP9" s="70" t="s">
        <v>850</v>
      </c>
      <c r="JQ9" s="70" t="s">
        <v>851</v>
      </c>
      <c r="JR9" s="70" t="s">
        <v>464</v>
      </c>
      <c r="JS9" s="63" t="s">
        <v>852</v>
      </c>
      <c r="JT9" s="70" t="s">
        <v>36</v>
      </c>
      <c r="JU9" s="63" t="s">
        <v>853</v>
      </c>
      <c r="JV9" s="70" t="s">
        <v>854</v>
      </c>
      <c r="JW9" s="70"/>
      <c r="JX9" s="140"/>
      <c r="JY9" s="70" t="s">
        <v>465</v>
      </c>
      <c r="JZ9" s="70" t="s">
        <v>850</v>
      </c>
      <c r="KA9" s="70" t="s">
        <v>851</v>
      </c>
      <c r="KB9" s="70" t="s">
        <v>464</v>
      </c>
      <c r="KC9" s="63" t="s">
        <v>852</v>
      </c>
      <c r="KD9" s="70" t="s">
        <v>36</v>
      </c>
      <c r="KE9" s="63" t="s">
        <v>853</v>
      </c>
      <c r="KF9" s="70" t="s">
        <v>854</v>
      </c>
      <c r="KG9" s="70"/>
      <c r="KH9" s="140"/>
      <c r="KI9" s="70" t="s">
        <v>465</v>
      </c>
      <c r="KJ9" s="70" t="s">
        <v>850</v>
      </c>
      <c r="KK9" s="70" t="s">
        <v>851</v>
      </c>
      <c r="KL9" s="70" t="s">
        <v>464</v>
      </c>
      <c r="KM9" s="63" t="s">
        <v>852</v>
      </c>
      <c r="KN9" s="70" t="s">
        <v>36</v>
      </c>
      <c r="KO9" s="63" t="s">
        <v>853</v>
      </c>
      <c r="KP9" s="70" t="s">
        <v>854</v>
      </c>
      <c r="KQ9" s="70"/>
      <c r="KR9" s="140"/>
      <c r="KS9" s="70" t="s">
        <v>465</v>
      </c>
      <c r="KT9" s="70" t="s">
        <v>850</v>
      </c>
      <c r="KU9" s="70" t="s">
        <v>851</v>
      </c>
      <c r="KV9" s="70" t="s">
        <v>464</v>
      </c>
      <c r="KW9" s="63" t="s">
        <v>852</v>
      </c>
      <c r="KX9" s="70" t="s">
        <v>36</v>
      </c>
      <c r="KY9" s="63" t="s">
        <v>853</v>
      </c>
      <c r="KZ9" s="70" t="s">
        <v>854</v>
      </c>
      <c r="LA9" s="70"/>
      <c r="LB9" s="140"/>
      <c r="LC9" s="70" t="s">
        <v>465</v>
      </c>
      <c r="LD9" s="70" t="s">
        <v>850</v>
      </c>
      <c r="LE9" s="70" t="s">
        <v>851</v>
      </c>
      <c r="LF9" s="70" t="s">
        <v>464</v>
      </c>
      <c r="LG9" s="63" t="s">
        <v>852</v>
      </c>
      <c r="LH9" s="70" t="s">
        <v>36</v>
      </c>
      <c r="LI9" s="63" t="s">
        <v>853</v>
      </c>
      <c r="LJ9" s="70" t="s">
        <v>854</v>
      </c>
      <c r="LK9" s="70"/>
      <c r="LL9" s="140"/>
    </row>
    <row r="10" spans="1:324">
      <c r="A10" s="720" t="s">
        <v>37</v>
      </c>
      <c r="B10" s="721" t="s">
        <v>38</v>
      </c>
      <c r="C10" s="14"/>
      <c r="D10" s="14"/>
      <c r="E10" s="4" t="s">
        <v>32</v>
      </c>
      <c r="F10" s="18">
        <f>SUM(F13:F38)</f>
        <v>644</v>
      </c>
      <c r="G10" s="4"/>
      <c r="H10" s="106"/>
      <c r="I10" s="141">
        <f>IF(F10&gt;0,H10/F10,0)</f>
        <v>0</v>
      </c>
      <c r="J10" s="114">
        <f>IF(M10&gt;0,M10/H10,0)</f>
        <v>0</v>
      </c>
      <c r="K10" s="142">
        <f>I10*J10</f>
        <v>0</v>
      </c>
      <c r="L10" s="114">
        <f>K10*F10</f>
        <v>0</v>
      </c>
      <c r="M10" s="106"/>
      <c r="N10" s="143">
        <f>M10-L10</f>
        <v>0</v>
      </c>
      <c r="O10" s="144">
        <f>K10/$LI10</f>
        <v>0</v>
      </c>
      <c r="P10" s="18">
        <f>SUM(P13:P38)</f>
        <v>1065</v>
      </c>
      <c r="Q10" s="4"/>
      <c r="R10" s="106"/>
      <c r="S10" s="141">
        <f>IF(P10&gt;0,R10/P10,0)</f>
        <v>0</v>
      </c>
      <c r="T10" s="114">
        <f>IF(W10&gt;0,W10/R10,0)</f>
        <v>0</v>
      </c>
      <c r="U10" s="142">
        <f>S10*T10</f>
        <v>0</v>
      </c>
      <c r="V10" s="114">
        <f>U10*P10</f>
        <v>0</v>
      </c>
      <c r="W10" s="106"/>
      <c r="X10" s="143">
        <f t="shared" ref="X10" si="0">W10-V10</f>
        <v>0</v>
      </c>
      <c r="Y10" s="144">
        <f t="shared" ref="Y10" si="1">U10/$LI10</f>
        <v>0</v>
      </c>
      <c r="Z10" s="18">
        <f t="shared" ref="Z10" si="2">SUM(Z13:Z38)</f>
        <v>820</v>
      </c>
      <c r="AA10" s="4"/>
      <c r="AB10" s="106"/>
      <c r="AC10" s="141">
        <f t="shared" ref="AC10" si="3">IF(Z10&gt;0,AB10/Z10,0)</f>
        <v>0</v>
      </c>
      <c r="AD10" s="114">
        <f t="shared" ref="AD10" si="4">IF(AG10&gt;0,AG10/AB10,0)</f>
        <v>0</v>
      </c>
      <c r="AE10" s="142">
        <f t="shared" ref="AE10" si="5">AC10*AD10</f>
        <v>0</v>
      </c>
      <c r="AF10" s="114">
        <f t="shared" ref="AF10" si="6">AE10*Z10</f>
        <v>0</v>
      </c>
      <c r="AG10" s="106"/>
      <c r="AH10" s="143">
        <f t="shared" ref="AH10" si="7">AG10-AF10</f>
        <v>0</v>
      </c>
      <c r="AI10" s="144">
        <f t="shared" ref="AI10" si="8">AE10/$LI10</f>
        <v>0</v>
      </c>
      <c r="AJ10" s="18">
        <f t="shared" ref="AJ10" si="9">SUM(AJ13:AJ38)</f>
        <v>607</v>
      </c>
      <c r="AK10" s="4"/>
      <c r="AL10" s="106"/>
      <c r="AM10" s="141">
        <f t="shared" ref="AM10" si="10">IF(AJ10&gt;0,AL10/AJ10,0)</f>
        <v>0</v>
      </c>
      <c r="AN10" s="114">
        <f t="shared" ref="AN10" si="11">IF(AQ10&gt;0,AQ10/AL10,0)</f>
        <v>0</v>
      </c>
      <c r="AO10" s="142">
        <f t="shared" ref="AO10" si="12">AM10*AN10</f>
        <v>0</v>
      </c>
      <c r="AP10" s="114">
        <f t="shared" ref="AP10" si="13">AO10*AJ10</f>
        <v>0</v>
      </c>
      <c r="AQ10" s="106"/>
      <c r="AR10" s="143">
        <f t="shared" ref="AR10" si="14">AQ10-AP10</f>
        <v>0</v>
      </c>
      <c r="AS10" s="144">
        <f t="shared" ref="AS10" si="15">AO10/$LI10</f>
        <v>0</v>
      </c>
      <c r="AT10" s="18">
        <f t="shared" ref="AT10" si="16">SUM(AT13:AT38)</f>
        <v>949</v>
      </c>
      <c r="AU10" s="4"/>
      <c r="AV10" s="106"/>
      <c r="AW10" s="141">
        <f t="shared" ref="AW10" si="17">IF(AT10&gt;0,AV10/AT10,0)</f>
        <v>0</v>
      </c>
      <c r="AX10" s="114">
        <f t="shared" ref="AX10" si="18">IF(BA10&gt;0,BA10/AV10,0)</f>
        <v>0</v>
      </c>
      <c r="AY10" s="142">
        <f t="shared" ref="AY10" si="19">AW10*AX10</f>
        <v>0</v>
      </c>
      <c r="AZ10" s="114">
        <f t="shared" ref="AZ10" si="20">AY10*AT10</f>
        <v>0</v>
      </c>
      <c r="BA10" s="106"/>
      <c r="BB10" s="143">
        <f t="shared" ref="BB10" si="21">BA10-AZ10</f>
        <v>0</v>
      </c>
      <c r="BC10" s="144">
        <f t="shared" ref="BC10" si="22">AY10/$LI10</f>
        <v>0</v>
      </c>
      <c r="BD10" s="18">
        <f t="shared" ref="BD10" si="23">SUM(BD13:BD38)</f>
        <v>676</v>
      </c>
      <c r="BE10" s="4"/>
      <c r="BF10" s="106"/>
      <c r="BG10" s="141">
        <f t="shared" ref="BG10" si="24">IF(BD10&gt;0,BF10/BD10,0)</f>
        <v>0</v>
      </c>
      <c r="BH10" s="114">
        <f t="shared" ref="BH10" si="25">IF(BK10&gt;0,BK10/BF10,0)</f>
        <v>0</v>
      </c>
      <c r="BI10" s="142">
        <f t="shared" ref="BI10" si="26">BG10*BH10</f>
        <v>0</v>
      </c>
      <c r="BJ10" s="114">
        <f t="shared" ref="BJ10" si="27">BI10*BD10</f>
        <v>0</v>
      </c>
      <c r="BK10" s="106"/>
      <c r="BL10" s="143">
        <f t="shared" ref="BL10" si="28">BK10-BJ10</f>
        <v>0</v>
      </c>
      <c r="BM10" s="144">
        <f t="shared" ref="BM10" si="29">BI10/$LI10</f>
        <v>0</v>
      </c>
      <c r="BN10" s="18">
        <f t="shared" ref="BN10" si="30">SUM(BN13:BN38)</f>
        <v>710</v>
      </c>
      <c r="BO10" s="4"/>
      <c r="BP10" s="106"/>
      <c r="BQ10" s="141">
        <f t="shared" ref="BQ10" si="31">IF(BN10&gt;0,BP10/BN10,0)</f>
        <v>0</v>
      </c>
      <c r="BR10" s="114">
        <f t="shared" ref="BR10" si="32">IF(BU10&gt;0,BU10/BP10,0)</f>
        <v>0</v>
      </c>
      <c r="BS10" s="142">
        <f t="shared" ref="BS10" si="33">BQ10*BR10</f>
        <v>0</v>
      </c>
      <c r="BT10" s="114">
        <f t="shared" ref="BT10" si="34">BS10*BN10</f>
        <v>0</v>
      </c>
      <c r="BU10" s="106"/>
      <c r="BV10" s="143">
        <f t="shared" ref="BV10" si="35">BU10-BT10</f>
        <v>0</v>
      </c>
      <c r="BW10" s="144">
        <f t="shared" ref="BW10" si="36">BS10/$LI10</f>
        <v>0</v>
      </c>
      <c r="BX10" s="18">
        <f t="shared" ref="BX10" si="37">SUM(BX13:BX38)</f>
        <v>801</v>
      </c>
      <c r="BY10" s="4"/>
      <c r="BZ10" s="106"/>
      <c r="CA10" s="141">
        <f t="shared" ref="CA10" si="38">IF(BX10&gt;0,BZ10/BX10,0)</f>
        <v>0</v>
      </c>
      <c r="CB10" s="114">
        <f t="shared" ref="CB10" si="39">IF(CE10&gt;0,CE10/BZ10,0)</f>
        <v>0</v>
      </c>
      <c r="CC10" s="142">
        <f t="shared" ref="CC10" si="40">CA10*CB10</f>
        <v>0</v>
      </c>
      <c r="CD10" s="114">
        <f t="shared" ref="CD10" si="41">CC10*BX10</f>
        <v>0</v>
      </c>
      <c r="CE10" s="106"/>
      <c r="CF10" s="143">
        <f t="shared" ref="CF10" si="42">CE10-CD10</f>
        <v>0</v>
      </c>
      <c r="CG10" s="144">
        <f t="shared" ref="CG10" si="43">CC10/$LI10</f>
        <v>0</v>
      </c>
      <c r="CH10" s="18">
        <f t="shared" ref="CH10" si="44">SUM(CH13:CH38)</f>
        <v>1002</v>
      </c>
      <c r="CI10" s="4"/>
      <c r="CJ10" s="106"/>
      <c r="CK10" s="141">
        <f t="shared" ref="CK10" si="45">IF(CH10&gt;0,CJ10/CH10,0)</f>
        <v>0</v>
      </c>
      <c r="CL10" s="114">
        <f t="shared" ref="CL10" si="46">IF(CO10&gt;0,CO10/CJ10,0)</f>
        <v>0</v>
      </c>
      <c r="CM10" s="142">
        <f t="shared" ref="CM10" si="47">CK10*CL10</f>
        <v>0</v>
      </c>
      <c r="CN10" s="114">
        <f t="shared" ref="CN10" si="48">CM10*CH10</f>
        <v>0</v>
      </c>
      <c r="CO10" s="106"/>
      <c r="CP10" s="143">
        <f t="shared" ref="CP10" si="49">CO10-CN10</f>
        <v>0</v>
      </c>
      <c r="CQ10" s="144">
        <f t="shared" ref="CQ10" si="50">CM10/$LI10</f>
        <v>0</v>
      </c>
      <c r="CR10" s="18">
        <f t="shared" ref="CR10" si="51">SUM(CR13:CR38)</f>
        <v>787</v>
      </c>
      <c r="CS10" s="4"/>
      <c r="CT10" s="106"/>
      <c r="CU10" s="141">
        <f t="shared" ref="CU10" si="52">IF(CR10&gt;0,CT10/CR10,0)</f>
        <v>0</v>
      </c>
      <c r="CV10" s="114">
        <f t="shared" ref="CV10" si="53">IF(CY10&gt;0,CY10/CT10,0)</f>
        <v>0</v>
      </c>
      <c r="CW10" s="142">
        <f t="shared" ref="CW10" si="54">CU10*CV10</f>
        <v>0</v>
      </c>
      <c r="CX10" s="114">
        <f t="shared" ref="CX10" si="55">CW10*CR10</f>
        <v>0</v>
      </c>
      <c r="CY10" s="106"/>
      <c r="CZ10" s="143">
        <f t="shared" ref="CZ10" si="56">CY10-CX10</f>
        <v>0</v>
      </c>
      <c r="DA10" s="144">
        <f t="shared" ref="DA10" si="57">CW10/$LI10</f>
        <v>0</v>
      </c>
      <c r="DB10" s="18">
        <f t="shared" ref="DB10" si="58">SUM(DB13:DB38)</f>
        <v>867</v>
      </c>
      <c r="DC10" s="4"/>
      <c r="DD10" s="106"/>
      <c r="DE10" s="141">
        <f t="shared" ref="DE10" si="59">IF(DB10&gt;0,DD10/DB10,0)</f>
        <v>0</v>
      </c>
      <c r="DF10" s="114">
        <f t="shared" ref="DF10" si="60">IF(DI10&gt;0,DI10/DD10,0)</f>
        <v>0</v>
      </c>
      <c r="DG10" s="142">
        <f t="shared" ref="DG10" si="61">DE10*DF10</f>
        <v>0</v>
      </c>
      <c r="DH10" s="114">
        <f t="shared" ref="DH10" si="62">DG10*DB10</f>
        <v>0</v>
      </c>
      <c r="DI10" s="106"/>
      <c r="DJ10" s="143">
        <f t="shared" ref="DJ10" si="63">DI10-DH10</f>
        <v>0</v>
      </c>
      <c r="DK10" s="144">
        <f t="shared" ref="DK10" si="64">DG10/$LI10</f>
        <v>0</v>
      </c>
      <c r="DL10" s="18">
        <f t="shared" ref="DL10" si="65">SUM(DL13:DL38)</f>
        <v>383</v>
      </c>
      <c r="DM10" s="4"/>
      <c r="DN10" s="106"/>
      <c r="DO10" s="141">
        <f t="shared" ref="DO10" si="66">IF(DL10&gt;0,DN10/DL10,0)</f>
        <v>0</v>
      </c>
      <c r="DP10" s="114">
        <f t="shared" ref="DP10" si="67">IF(DS10&gt;0,DS10/DN10,0)</f>
        <v>0</v>
      </c>
      <c r="DQ10" s="142">
        <f t="shared" ref="DQ10" si="68">DO10*DP10</f>
        <v>0</v>
      </c>
      <c r="DR10" s="114">
        <f t="shared" ref="DR10" si="69">DQ10*DL10</f>
        <v>0</v>
      </c>
      <c r="DS10" s="106"/>
      <c r="DT10" s="143">
        <f t="shared" ref="DT10" si="70">DS10-DR10</f>
        <v>0</v>
      </c>
      <c r="DU10" s="144">
        <f t="shared" ref="DU10" si="71">DQ10/$LI10</f>
        <v>0</v>
      </c>
      <c r="DV10" s="18">
        <f t="shared" ref="DV10" si="72">SUM(DV13:DV38)</f>
        <v>783</v>
      </c>
      <c r="DW10" s="4"/>
      <c r="DX10" s="106"/>
      <c r="DY10" s="141">
        <f t="shared" ref="DY10" si="73">IF(DV10&gt;0,DX10/DV10,0)</f>
        <v>0</v>
      </c>
      <c r="DZ10" s="114">
        <f t="shared" ref="DZ10" si="74">IF(EC10&gt;0,EC10/DX10,0)</f>
        <v>0</v>
      </c>
      <c r="EA10" s="142">
        <f t="shared" ref="EA10" si="75">DY10*DZ10</f>
        <v>0</v>
      </c>
      <c r="EB10" s="114">
        <f t="shared" ref="EB10" si="76">EA10*DV10</f>
        <v>0</v>
      </c>
      <c r="EC10" s="106"/>
      <c r="ED10" s="143">
        <f t="shared" ref="ED10" si="77">EC10-EB10</f>
        <v>0</v>
      </c>
      <c r="EE10" s="144">
        <f t="shared" ref="EE10" si="78">EA10/$LI10</f>
        <v>0</v>
      </c>
      <c r="EF10" s="18">
        <f t="shared" ref="EF10" si="79">SUM(EF13:EF38)</f>
        <v>862</v>
      </c>
      <c r="EG10" s="4"/>
      <c r="EH10" s="106"/>
      <c r="EI10" s="141">
        <f t="shared" ref="EI10" si="80">IF(EF10&gt;0,EH10/EF10,0)</f>
        <v>0</v>
      </c>
      <c r="EJ10" s="114">
        <f t="shared" ref="EJ10" si="81">IF(EM10&gt;0,EM10/EH10,0)</f>
        <v>0</v>
      </c>
      <c r="EK10" s="142">
        <f t="shared" ref="EK10" si="82">EI10*EJ10</f>
        <v>0</v>
      </c>
      <c r="EL10" s="114">
        <f t="shared" ref="EL10" si="83">EK10*EF10</f>
        <v>0</v>
      </c>
      <c r="EM10" s="106"/>
      <c r="EN10" s="143">
        <f t="shared" ref="EN10" si="84">EM10-EL10</f>
        <v>0</v>
      </c>
      <c r="EO10" s="144">
        <f t="shared" ref="EO10" si="85">EK10/$LI10</f>
        <v>0</v>
      </c>
      <c r="EP10" s="18">
        <f t="shared" ref="EP10" si="86">SUM(EP13:EP38)</f>
        <v>832</v>
      </c>
      <c r="EQ10" s="4"/>
      <c r="ER10" s="106"/>
      <c r="ES10" s="141">
        <f t="shared" ref="ES10" si="87">IF(EP10&gt;0,ER10/EP10,0)</f>
        <v>0</v>
      </c>
      <c r="ET10" s="114">
        <f t="shared" ref="ET10" si="88">IF(EW10&gt;0,EW10/ER10,0)</f>
        <v>0</v>
      </c>
      <c r="EU10" s="142">
        <f t="shared" ref="EU10" si="89">ES10*ET10</f>
        <v>0</v>
      </c>
      <c r="EV10" s="114">
        <f t="shared" ref="EV10" si="90">EU10*EP10</f>
        <v>0</v>
      </c>
      <c r="EW10" s="106"/>
      <c r="EX10" s="143">
        <f t="shared" ref="EX10" si="91">EW10-EV10</f>
        <v>0</v>
      </c>
      <c r="EY10" s="144">
        <f t="shared" ref="EY10" si="92">EU10/$LI10</f>
        <v>0</v>
      </c>
      <c r="EZ10" s="18">
        <f t="shared" ref="EZ10" si="93">SUM(EZ13:EZ38)</f>
        <v>741</v>
      </c>
      <c r="FA10" s="4"/>
      <c r="FB10" s="106">
        <v>80300</v>
      </c>
      <c r="FC10" s="141">
        <f t="shared" ref="FC10" si="94">IF(EZ10&gt;0,FB10/EZ10,0)</f>
        <v>108.36707152</v>
      </c>
      <c r="FD10" s="114">
        <f t="shared" ref="FD10" si="95">IF(FG10&gt;0,FG10/FB10,0)</f>
        <v>7.4</v>
      </c>
      <c r="FE10" s="142">
        <f t="shared" ref="FE10" si="96">FC10*FD10</f>
        <v>801.91633000000002</v>
      </c>
      <c r="FF10" s="114">
        <f t="shared" ref="FF10" si="97">FE10*EZ10</f>
        <v>594220</v>
      </c>
      <c r="FG10" s="106">
        <v>594220</v>
      </c>
      <c r="FH10" s="143">
        <f t="shared" ref="FH10" si="98">FG10-FF10</f>
        <v>0</v>
      </c>
      <c r="FI10" s="144">
        <f t="shared" ref="FI10" si="99">FE10/$LI10</f>
        <v>9.3463100000000008</v>
      </c>
      <c r="FJ10" s="18">
        <f t="shared" ref="FJ10" si="100">SUM(FJ13:FJ38)</f>
        <v>1009</v>
      </c>
      <c r="FK10" s="4"/>
      <c r="FL10" s="106"/>
      <c r="FM10" s="141">
        <f t="shared" ref="FM10" si="101">IF(FJ10&gt;0,FL10/FJ10,0)</f>
        <v>0</v>
      </c>
      <c r="FN10" s="114">
        <f t="shared" ref="FN10" si="102">IF(FQ10&gt;0,FQ10/FL10,0)</f>
        <v>0</v>
      </c>
      <c r="FO10" s="142">
        <f t="shared" ref="FO10" si="103">FM10*FN10</f>
        <v>0</v>
      </c>
      <c r="FP10" s="114">
        <f t="shared" ref="FP10" si="104">FO10*FJ10</f>
        <v>0</v>
      </c>
      <c r="FQ10" s="106"/>
      <c r="FR10" s="143">
        <f t="shared" ref="FR10" si="105">FQ10-FP10</f>
        <v>0</v>
      </c>
      <c r="FS10" s="144">
        <f t="shared" ref="FS10" si="106">FO10/$LI10</f>
        <v>0</v>
      </c>
      <c r="FT10" s="18">
        <f t="shared" ref="FT10" si="107">SUM(FT13:FT38)</f>
        <v>735</v>
      </c>
      <c r="FU10" s="4"/>
      <c r="FV10" s="106"/>
      <c r="FW10" s="141">
        <f t="shared" ref="FW10" si="108">IF(FT10&gt;0,FV10/FT10,0)</f>
        <v>0</v>
      </c>
      <c r="FX10" s="114">
        <f t="shared" ref="FX10" si="109">IF(GA10&gt;0,GA10/FV10,0)</f>
        <v>0</v>
      </c>
      <c r="FY10" s="142">
        <f t="shared" ref="FY10" si="110">FW10*FX10</f>
        <v>0</v>
      </c>
      <c r="FZ10" s="114">
        <f t="shared" ref="FZ10" si="111">FY10*FT10</f>
        <v>0</v>
      </c>
      <c r="GA10" s="106"/>
      <c r="GB10" s="143">
        <f t="shared" ref="GB10" si="112">GA10-FZ10</f>
        <v>0</v>
      </c>
      <c r="GC10" s="144">
        <f t="shared" ref="GC10" si="113">FY10/$LI10</f>
        <v>0</v>
      </c>
      <c r="GD10" s="18">
        <f t="shared" ref="GD10" si="114">SUM(GD13:GD38)</f>
        <v>503</v>
      </c>
      <c r="GE10" s="4"/>
      <c r="GF10" s="106">
        <v>73700</v>
      </c>
      <c r="GG10" s="141">
        <f t="shared" ref="GG10" si="115">IF(GD10&gt;0,GF10/GD10,0)</f>
        <v>146.52087474999999</v>
      </c>
      <c r="GH10" s="114">
        <f t="shared" ref="GH10" si="116">IF(GK10&gt;0,GK10/GF10,0)</f>
        <v>8.06</v>
      </c>
      <c r="GI10" s="142">
        <f t="shared" ref="GI10" si="117">GG10*GH10</f>
        <v>1180.9582499999999</v>
      </c>
      <c r="GJ10" s="114">
        <f t="shared" ref="GJ10" si="118">GI10*GD10</f>
        <v>594022</v>
      </c>
      <c r="GK10" s="106">
        <v>594022</v>
      </c>
      <c r="GL10" s="143">
        <f t="shared" ref="GL10" si="119">GK10-GJ10</f>
        <v>0</v>
      </c>
      <c r="GM10" s="144">
        <f t="shared" ref="GM10" si="120">GI10/$LI10</f>
        <v>13.76404</v>
      </c>
      <c r="GN10" s="18">
        <f t="shared" ref="GN10" si="121">SUM(GN13:GN38)</f>
        <v>840</v>
      </c>
      <c r="GO10" s="4"/>
      <c r="GP10" s="106"/>
      <c r="GQ10" s="141">
        <f t="shared" ref="GQ10" si="122">IF(GN10&gt;0,GP10/GN10,0)</f>
        <v>0</v>
      </c>
      <c r="GR10" s="114">
        <f t="shared" ref="GR10" si="123">IF(GU10&gt;0,GU10/GP10,0)</f>
        <v>0</v>
      </c>
      <c r="GS10" s="142">
        <f t="shared" ref="GS10" si="124">GQ10*GR10</f>
        <v>0</v>
      </c>
      <c r="GT10" s="114">
        <f t="shared" ref="GT10" si="125">GS10*GN10</f>
        <v>0</v>
      </c>
      <c r="GU10" s="106"/>
      <c r="GV10" s="143">
        <f t="shared" ref="GV10" si="126">GU10-GT10</f>
        <v>0</v>
      </c>
      <c r="GW10" s="144">
        <f t="shared" ref="GW10" si="127">GS10/$LI10</f>
        <v>0</v>
      </c>
      <c r="GX10" s="18">
        <f t="shared" ref="GX10" si="128">SUM(GX13:GX38)</f>
        <v>1543</v>
      </c>
      <c r="GY10" s="4"/>
      <c r="GZ10" s="106">
        <v>96000</v>
      </c>
      <c r="HA10" s="141">
        <f t="shared" ref="HA10" si="129">IF(GX10&gt;0,GZ10/GX10,0)</f>
        <v>62.216461440000003</v>
      </c>
      <c r="HB10" s="114">
        <f t="shared" ref="HB10" si="130">IF(HE10&gt;0,HE10/GZ10,0)</f>
        <v>10.94</v>
      </c>
      <c r="HC10" s="142">
        <f t="shared" ref="HC10" si="131">HA10*HB10</f>
        <v>680.64809000000002</v>
      </c>
      <c r="HD10" s="114">
        <f t="shared" ref="HD10" si="132">HC10*GX10</f>
        <v>1050240</v>
      </c>
      <c r="HE10" s="106">
        <v>1050240</v>
      </c>
      <c r="HF10" s="143">
        <f t="shared" ref="HF10" si="133">HE10-HD10</f>
        <v>0</v>
      </c>
      <c r="HG10" s="144">
        <f t="shared" ref="HG10" si="134">HC10/$LI10</f>
        <v>7.9329299999999998</v>
      </c>
      <c r="HH10" s="18">
        <f t="shared" ref="HH10" si="135">SUM(HH13:HH38)</f>
        <v>1064</v>
      </c>
      <c r="HI10" s="4"/>
      <c r="HJ10" s="106"/>
      <c r="HK10" s="141">
        <f t="shared" ref="HK10" si="136">IF(HH10&gt;0,HJ10/HH10,0)</f>
        <v>0</v>
      </c>
      <c r="HL10" s="114">
        <f t="shared" ref="HL10" si="137">IF(HO10&gt;0,HO10/HJ10,0)</f>
        <v>0</v>
      </c>
      <c r="HM10" s="142">
        <f t="shared" ref="HM10" si="138">HK10*HL10</f>
        <v>0</v>
      </c>
      <c r="HN10" s="114">
        <f t="shared" ref="HN10" si="139">HM10*HH10</f>
        <v>0</v>
      </c>
      <c r="HO10" s="106"/>
      <c r="HP10" s="143">
        <f t="shared" ref="HP10" si="140">HO10-HN10</f>
        <v>0</v>
      </c>
      <c r="HQ10" s="144">
        <f t="shared" ref="HQ10" si="141">HM10/$LI10</f>
        <v>0</v>
      </c>
      <c r="HR10" s="18">
        <f t="shared" ref="HR10" si="142">SUM(HR13:HR38)</f>
        <v>695</v>
      </c>
      <c r="HS10" s="4"/>
      <c r="HT10" s="106"/>
      <c r="HU10" s="141">
        <f t="shared" ref="HU10" si="143">IF(HR10&gt;0,HT10/HR10,0)</f>
        <v>0</v>
      </c>
      <c r="HV10" s="114">
        <f t="shared" ref="HV10" si="144">IF(HY10&gt;0,HY10/HT10,0)</f>
        <v>0</v>
      </c>
      <c r="HW10" s="142">
        <f t="shared" ref="HW10" si="145">HU10*HV10</f>
        <v>0</v>
      </c>
      <c r="HX10" s="114">
        <f t="shared" ref="HX10" si="146">HW10*HR10</f>
        <v>0</v>
      </c>
      <c r="HY10" s="106"/>
      <c r="HZ10" s="143">
        <f t="shared" ref="HZ10" si="147">HY10-HX10</f>
        <v>0</v>
      </c>
      <c r="IA10" s="144">
        <f t="shared" ref="IA10" si="148">HW10/$LI10</f>
        <v>0</v>
      </c>
      <c r="IB10" s="18">
        <f t="shared" ref="IB10" si="149">SUM(IB13:IB38)</f>
        <v>481</v>
      </c>
      <c r="IC10" s="4"/>
      <c r="ID10" s="106"/>
      <c r="IE10" s="141">
        <f t="shared" ref="IE10" si="150">IF(IB10&gt;0,ID10/IB10,0)</f>
        <v>0</v>
      </c>
      <c r="IF10" s="114">
        <f t="shared" ref="IF10" si="151">IF(II10&gt;0,II10/ID10,0)</f>
        <v>0</v>
      </c>
      <c r="IG10" s="142">
        <f t="shared" ref="IG10" si="152">IE10*IF10</f>
        <v>0</v>
      </c>
      <c r="IH10" s="114">
        <f t="shared" ref="IH10" si="153">IG10*IB10</f>
        <v>0</v>
      </c>
      <c r="II10" s="106"/>
      <c r="IJ10" s="143">
        <f t="shared" ref="IJ10" si="154">II10-IH10</f>
        <v>0</v>
      </c>
      <c r="IK10" s="144">
        <f t="shared" ref="IK10" si="155">IG10/$LI10</f>
        <v>0</v>
      </c>
      <c r="IL10" s="18">
        <f t="shared" ref="IL10" si="156">SUM(IL13:IL38)</f>
        <v>1133</v>
      </c>
      <c r="IM10" s="4"/>
      <c r="IN10" s="106"/>
      <c r="IO10" s="141">
        <f t="shared" ref="IO10" si="157">IF(IL10&gt;0,IN10/IL10,0)</f>
        <v>0</v>
      </c>
      <c r="IP10" s="114">
        <f t="shared" ref="IP10" si="158">IF(IS10&gt;0,IS10/IN10,0)</f>
        <v>0</v>
      </c>
      <c r="IQ10" s="142">
        <f t="shared" ref="IQ10" si="159">IO10*IP10</f>
        <v>0</v>
      </c>
      <c r="IR10" s="114">
        <f t="shared" ref="IR10" si="160">IQ10*IL10</f>
        <v>0</v>
      </c>
      <c r="IS10" s="106"/>
      <c r="IT10" s="143">
        <f t="shared" ref="IT10" si="161">IS10-IR10</f>
        <v>0</v>
      </c>
      <c r="IU10" s="144">
        <f t="shared" ref="IU10" si="162">IQ10/$LI10</f>
        <v>0</v>
      </c>
      <c r="IV10" s="18">
        <f t="shared" ref="IV10" si="163">SUM(IV13:IV38)</f>
        <v>675</v>
      </c>
      <c r="IW10" s="4"/>
      <c r="IX10" s="106"/>
      <c r="IY10" s="141">
        <f t="shared" ref="IY10" si="164">IF(IV10&gt;0,IX10/IV10,0)</f>
        <v>0</v>
      </c>
      <c r="IZ10" s="114">
        <f t="shared" ref="IZ10" si="165">IF(JC10&gt;0,JC10/IX10,0)</f>
        <v>0</v>
      </c>
      <c r="JA10" s="142">
        <f t="shared" ref="JA10" si="166">IY10*IZ10</f>
        <v>0</v>
      </c>
      <c r="JB10" s="114">
        <f t="shared" ref="JB10" si="167">JA10*IV10</f>
        <v>0</v>
      </c>
      <c r="JC10" s="106"/>
      <c r="JD10" s="143">
        <f t="shared" ref="JD10" si="168">JC10-JB10</f>
        <v>0</v>
      </c>
      <c r="JE10" s="144">
        <f t="shared" ref="JE10" si="169">JA10/$LI10</f>
        <v>0</v>
      </c>
      <c r="JF10" s="18">
        <f t="shared" ref="JF10" si="170">SUM(JF13:JF38)</f>
        <v>1321</v>
      </c>
      <c r="JG10" s="4"/>
      <c r="JH10" s="106"/>
      <c r="JI10" s="141">
        <f t="shared" ref="JI10" si="171">IF(JF10&gt;0,JH10/JF10,0)</f>
        <v>0</v>
      </c>
      <c r="JJ10" s="114">
        <f t="shared" ref="JJ10" si="172">IF(JM10&gt;0,JM10/JH10,0)</f>
        <v>0</v>
      </c>
      <c r="JK10" s="142">
        <f t="shared" ref="JK10" si="173">JI10*JJ10</f>
        <v>0</v>
      </c>
      <c r="JL10" s="114">
        <f t="shared" ref="JL10" si="174">JK10*JF10</f>
        <v>0</v>
      </c>
      <c r="JM10" s="106"/>
      <c r="JN10" s="143">
        <f t="shared" ref="JN10" si="175">JM10-JL10</f>
        <v>0</v>
      </c>
      <c r="JO10" s="144">
        <f t="shared" ref="JO10" si="176">JK10/$LI10</f>
        <v>0</v>
      </c>
      <c r="JP10" s="18">
        <f t="shared" ref="JP10" si="177">SUM(JP13:JP38)</f>
        <v>1212</v>
      </c>
      <c r="JQ10" s="4"/>
      <c r="JR10" s="106"/>
      <c r="JS10" s="141">
        <f t="shared" ref="JS10" si="178">IF(JP10&gt;0,JR10/JP10,0)</f>
        <v>0</v>
      </c>
      <c r="JT10" s="114">
        <f t="shared" ref="JT10" si="179">IF(JW10&gt;0,JW10/JR10,0)</f>
        <v>0</v>
      </c>
      <c r="JU10" s="142">
        <f t="shared" ref="JU10" si="180">JS10*JT10</f>
        <v>0</v>
      </c>
      <c r="JV10" s="114">
        <f t="shared" ref="JV10" si="181">JU10*JP10</f>
        <v>0</v>
      </c>
      <c r="JW10" s="106"/>
      <c r="JX10" s="143">
        <f t="shared" ref="JX10" si="182">JW10-JV10</f>
        <v>0</v>
      </c>
      <c r="JY10" s="144">
        <f t="shared" ref="JY10" si="183">JU10/$LI10</f>
        <v>0</v>
      </c>
      <c r="JZ10" s="18">
        <f t="shared" ref="JZ10" si="184">SUM(JZ13:JZ38)</f>
        <v>1110</v>
      </c>
      <c r="KA10" s="4"/>
      <c r="KB10" s="106"/>
      <c r="KC10" s="141">
        <f t="shared" ref="KC10" si="185">IF(JZ10&gt;0,KB10/JZ10,0)</f>
        <v>0</v>
      </c>
      <c r="KD10" s="114">
        <f t="shared" ref="KD10" si="186">IF(KG10&gt;0,KG10/KB10,0)</f>
        <v>0</v>
      </c>
      <c r="KE10" s="142">
        <f t="shared" ref="KE10" si="187">KC10*KD10</f>
        <v>0</v>
      </c>
      <c r="KF10" s="114">
        <f t="shared" ref="KF10" si="188">KE10*JZ10</f>
        <v>0</v>
      </c>
      <c r="KG10" s="106"/>
      <c r="KH10" s="143">
        <f t="shared" ref="KH10" si="189">KG10-KF10</f>
        <v>0</v>
      </c>
      <c r="KI10" s="144">
        <f t="shared" ref="KI10" si="190">KE10/$LI10</f>
        <v>0</v>
      </c>
      <c r="KJ10" s="18">
        <f t="shared" ref="KJ10" si="191">SUM(KJ13:KJ38)</f>
        <v>1228</v>
      </c>
      <c r="KK10" s="4"/>
      <c r="KL10" s="106"/>
      <c r="KM10" s="141">
        <f t="shared" ref="KM10" si="192">IF(KJ10&gt;0,KL10/KJ10,0)</f>
        <v>0</v>
      </c>
      <c r="KN10" s="114">
        <f t="shared" ref="KN10" si="193">IF(KQ10&gt;0,KQ10/KL10,0)</f>
        <v>0</v>
      </c>
      <c r="KO10" s="142">
        <f t="shared" ref="KO10" si="194">KM10*KN10</f>
        <v>0</v>
      </c>
      <c r="KP10" s="114">
        <f t="shared" ref="KP10" si="195">KO10*KJ10</f>
        <v>0</v>
      </c>
      <c r="KQ10" s="106"/>
      <c r="KR10" s="143">
        <f t="shared" ref="KR10" si="196">KQ10-KP10</f>
        <v>0</v>
      </c>
      <c r="KS10" s="144">
        <f t="shared" ref="KS10" si="197">KO10/$LI10</f>
        <v>0</v>
      </c>
      <c r="KT10" s="18">
        <f t="shared" ref="KT10" si="198">SUM(KT13:KT38)</f>
        <v>0</v>
      </c>
      <c r="KU10" s="4"/>
      <c r="KV10" s="106"/>
      <c r="KW10" s="141">
        <f t="shared" ref="KW10" si="199">IF(KT10&gt;0,KV10/KT10,0)</f>
        <v>0</v>
      </c>
      <c r="KX10" s="114">
        <f t="shared" ref="KX10" si="200">IF(LA10&gt;0,LA10/KV10,0)</f>
        <v>0</v>
      </c>
      <c r="KY10" s="142">
        <f t="shared" ref="KY10" si="201">KW10*KX10</f>
        <v>0</v>
      </c>
      <c r="KZ10" s="114">
        <f t="shared" ref="KZ10" si="202">KY10*KT10</f>
        <v>0</v>
      </c>
      <c r="LA10" s="106"/>
      <c r="LB10" s="143">
        <f t="shared" ref="LB10" si="203">LA10-KZ10</f>
        <v>0</v>
      </c>
      <c r="LC10" s="144">
        <f t="shared" ref="LC10" si="204">KY10/$LI10</f>
        <v>0</v>
      </c>
      <c r="LD10" s="18">
        <f>SUM(LD13:LD38)</f>
        <v>26078</v>
      </c>
      <c r="LE10" s="4"/>
      <c r="LF10" s="149">
        <f>H10+R10+AB10+AL10+AV10+BF10+BP10+BZ10+CJ10+CT10+DD10+DN10+DX10+EH10+ER10+FB10+FL10+FV10+GF10+GP10+GZ10+HJ10+HT10+ID10+IN10+IX10+JH10+JR10+KB10+KL10+KV10</f>
        <v>250000</v>
      </c>
      <c r="LG10" s="141">
        <f>IF(LD10&gt;0,LF10/LD10,0)</f>
        <v>9.5866247399999995</v>
      </c>
      <c r="LH10" s="114">
        <f>IF(LK10&gt;0,LK10/LF10,0)</f>
        <v>8.9499999999999993</v>
      </c>
      <c r="LI10" s="142">
        <f>LG10*LH10</f>
        <v>85.800290000000004</v>
      </c>
      <c r="LJ10" s="114">
        <f>LI10*LD10</f>
        <v>2237499.96</v>
      </c>
      <c r="LK10" s="149">
        <f>M10+W10+AG10+AQ10+BA10+BK10+BU10+CE10+CO10+CY10+DI10+DS10+EC10+EM10+EW10+FG10+FQ10+GA10+GK10+GU10+HE10+HO10+HY10+II10+IS10+JC10+JM10+JW10+KG10+KQ10+LA10</f>
        <v>2238482</v>
      </c>
      <c r="LL10" s="143">
        <f>LK10-LJ10</f>
        <v>982.04</v>
      </c>
    </row>
    <row r="11" spans="1:324" s="136" customFormat="1">
      <c r="A11" s="134"/>
      <c r="B11" s="135" t="s">
        <v>462</v>
      </c>
      <c r="C11" s="135"/>
      <c r="D11" s="135"/>
      <c r="E11" s="135"/>
      <c r="F11" s="145"/>
      <c r="G11" s="135"/>
      <c r="H11" s="143">
        <f>H10-(SUM(H13:H38))</f>
        <v>0</v>
      </c>
      <c r="I11" s="146"/>
      <c r="J11" s="143"/>
      <c r="K11" s="147"/>
      <c r="L11" s="143">
        <f>L10-(SUM(L13:L38))</f>
        <v>0</v>
      </c>
      <c r="M11" s="143"/>
      <c r="N11" s="143"/>
      <c r="O11" s="135"/>
      <c r="P11" s="145"/>
      <c r="Q11" s="135"/>
      <c r="R11" s="143">
        <f>R10-(SUM(R13:R38))</f>
        <v>0</v>
      </c>
      <c r="S11" s="146"/>
      <c r="T11" s="143"/>
      <c r="U11" s="147"/>
      <c r="V11" s="143">
        <f>V10-(SUM(V13:V38))</f>
        <v>0</v>
      </c>
      <c r="W11" s="143"/>
      <c r="X11" s="143"/>
      <c r="Y11" s="135"/>
      <c r="Z11" s="145"/>
      <c r="AA11" s="135"/>
      <c r="AB11" s="143">
        <f t="shared" ref="AB11" si="205">AB10-(SUM(AB13:AB38))</f>
        <v>0</v>
      </c>
      <c r="AC11" s="146"/>
      <c r="AD11" s="143"/>
      <c r="AE11" s="147"/>
      <c r="AF11" s="143">
        <f t="shared" ref="AF11" si="206">AF10-(SUM(AF13:AF38))</f>
        <v>0</v>
      </c>
      <c r="AG11" s="143"/>
      <c r="AH11" s="143"/>
      <c r="AI11" s="135"/>
      <c r="AJ11" s="145"/>
      <c r="AK11" s="135"/>
      <c r="AL11" s="143">
        <f t="shared" ref="AL11" si="207">AL10-(SUM(AL13:AL38))</f>
        <v>0</v>
      </c>
      <c r="AM11" s="146"/>
      <c r="AN11" s="143"/>
      <c r="AO11" s="147"/>
      <c r="AP11" s="143">
        <f t="shared" ref="AP11" si="208">AP10-(SUM(AP13:AP38))</f>
        <v>0</v>
      </c>
      <c r="AQ11" s="143"/>
      <c r="AR11" s="143"/>
      <c r="AS11" s="135"/>
      <c r="AT11" s="145"/>
      <c r="AU11" s="135"/>
      <c r="AV11" s="143">
        <f t="shared" ref="AV11" si="209">AV10-(SUM(AV13:AV38))</f>
        <v>0</v>
      </c>
      <c r="AW11" s="146"/>
      <c r="AX11" s="143"/>
      <c r="AY11" s="147"/>
      <c r="AZ11" s="143">
        <f t="shared" ref="AZ11" si="210">AZ10-(SUM(AZ13:AZ38))</f>
        <v>0</v>
      </c>
      <c r="BA11" s="143"/>
      <c r="BB11" s="143"/>
      <c r="BC11" s="135"/>
      <c r="BD11" s="145"/>
      <c r="BE11" s="135"/>
      <c r="BF11" s="143">
        <f t="shared" ref="BF11" si="211">BF10-(SUM(BF13:BF38))</f>
        <v>0</v>
      </c>
      <c r="BG11" s="146"/>
      <c r="BH11" s="143"/>
      <c r="BI11" s="147"/>
      <c r="BJ11" s="143">
        <f t="shared" ref="BJ11" si="212">BJ10-(SUM(BJ13:BJ38))</f>
        <v>0</v>
      </c>
      <c r="BK11" s="143"/>
      <c r="BL11" s="143"/>
      <c r="BM11" s="135"/>
      <c r="BN11" s="145"/>
      <c r="BO11" s="135"/>
      <c r="BP11" s="143">
        <f t="shared" ref="BP11" si="213">BP10-(SUM(BP13:BP38))</f>
        <v>0</v>
      </c>
      <c r="BQ11" s="146"/>
      <c r="BR11" s="143"/>
      <c r="BS11" s="147"/>
      <c r="BT11" s="143">
        <f t="shared" ref="BT11" si="214">BT10-(SUM(BT13:BT38))</f>
        <v>0</v>
      </c>
      <c r="BU11" s="143"/>
      <c r="BV11" s="143"/>
      <c r="BW11" s="135"/>
      <c r="BX11" s="145"/>
      <c r="BY11" s="135"/>
      <c r="BZ11" s="143">
        <f t="shared" ref="BZ11" si="215">BZ10-(SUM(BZ13:BZ38))</f>
        <v>0</v>
      </c>
      <c r="CA11" s="146"/>
      <c r="CB11" s="143"/>
      <c r="CC11" s="147"/>
      <c r="CD11" s="143">
        <f t="shared" ref="CD11" si="216">CD10-(SUM(CD13:CD38))</f>
        <v>0</v>
      </c>
      <c r="CE11" s="143"/>
      <c r="CF11" s="143"/>
      <c r="CG11" s="135"/>
      <c r="CH11" s="145"/>
      <c r="CI11" s="135"/>
      <c r="CJ11" s="143">
        <f t="shared" ref="CJ11" si="217">CJ10-(SUM(CJ13:CJ38))</f>
        <v>0</v>
      </c>
      <c r="CK11" s="146"/>
      <c r="CL11" s="143"/>
      <c r="CM11" s="147"/>
      <c r="CN11" s="143">
        <f t="shared" ref="CN11" si="218">CN10-(SUM(CN13:CN38))</f>
        <v>0</v>
      </c>
      <c r="CO11" s="143"/>
      <c r="CP11" s="143"/>
      <c r="CQ11" s="135"/>
      <c r="CR11" s="145"/>
      <c r="CS11" s="135"/>
      <c r="CT11" s="143">
        <f t="shared" ref="CT11" si="219">CT10-(SUM(CT13:CT38))</f>
        <v>0</v>
      </c>
      <c r="CU11" s="146"/>
      <c r="CV11" s="143"/>
      <c r="CW11" s="147"/>
      <c r="CX11" s="143">
        <f t="shared" ref="CX11" si="220">CX10-(SUM(CX13:CX38))</f>
        <v>0</v>
      </c>
      <c r="CY11" s="143"/>
      <c r="CZ11" s="143"/>
      <c r="DA11" s="135"/>
      <c r="DB11" s="145"/>
      <c r="DC11" s="135"/>
      <c r="DD11" s="143">
        <f t="shared" ref="DD11" si="221">DD10-(SUM(DD13:DD38))</f>
        <v>0</v>
      </c>
      <c r="DE11" s="146"/>
      <c r="DF11" s="143"/>
      <c r="DG11" s="147"/>
      <c r="DH11" s="143">
        <f t="shared" ref="DH11" si="222">DH10-(SUM(DH13:DH38))</f>
        <v>0</v>
      </c>
      <c r="DI11" s="143"/>
      <c r="DJ11" s="143"/>
      <c r="DK11" s="135"/>
      <c r="DL11" s="145"/>
      <c r="DM11" s="135"/>
      <c r="DN11" s="143">
        <f t="shared" ref="DN11" si="223">DN10-(SUM(DN13:DN38))</f>
        <v>0</v>
      </c>
      <c r="DO11" s="146"/>
      <c r="DP11" s="143"/>
      <c r="DQ11" s="147"/>
      <c r="DR11" s="143">
        <f t="shared" ref="DR11" si="224">DR10-(SUM(DR13:DR38))</f>
        <v>0</v>
      </c>
      <c r="DS11" s="143"/>
      <c r="DT11" s="143"/>
      <c r="DU11" s="135"/>
      <c r="DV11" s="145"/>
      <c r="DW11" s="135"/>
      <c r="DX11" s="143">
        <f t="shared" ref="DX11" si="225">DX10-(SUM(DX13:DX38))</f>
        <v>0</v>
      </c>
      <c r="DY11" s="146"/>
      <c r="DZ11" s="143"/>
      <c r="EA11" s="147"/>
      <c r="EB11" s="143">
        <f t="shared" ref="EB11" si="226">EB10-(SUM(EB13:EB38))</f>
        <v>0</v>
      </c>
      <c r="EC11" s="143"/>
      <c r="ED11" s="143"/>
      <c r="EE11" s="135"/>
      <c r="EF11" s="145"/>
      <c r="EG11" s="135"/>
      <c r="EH11" s="143">
        <f t="shared" ref="EH11" si="227">EH10-(SUM(EH13:EH38))</f>
        <v>0</v>
      </c>
      <c r="EI11" s="146"/>
      <c r="EJ11" s="143"/>
      <c r="EK11" s="147"/>
      <c r="EL11" s="143">
        <f t="shared" ref="EL11" si="228">EL10-(SUM(EL13:EL38))</f>
        <v>0</v>
      </c>
      <c r="EM11" s="143"/>
      <c r="EN11" s="143"/>
      <c r="EO11" s="135"/>
      <c r="EP11" s="145"/>
      <c r="EQ11" s="135"/>
      <c r="ER11" s="143">
        <f t="shared" ref="ER11" si="229">ER10-(SUM(ER13:ER38))</f>
        <v>0</v>
      </c>
      <c r="ES11" s="146"/>
      <c r="ET11" s="143"/>
      <c r="EU11" s="147"/>
      <c r="EV11" s="143">
        <f t="shared" ref="EV11" si="230">EV10-(SUM(EV13:EV38))</f>
        <v>0</v>
      </c>
      <c r="EW11" s="143"/>
      <c r="EX11" s="143"/>
      <c r="EY11" s="135"/>
      <c r="EZ11" s="145"/>
      <c r="FA11" s="135"/>
      <c r="FB11" s="143">
        <f t="shared" ref="FB11" si="231">FB10-(SUM(FB13:FB38))</f>
        <v>-0.02</v>
      </c>
      <c r="FC11" s="146"/>
      <c r="FD11" s="143"/>
      <c r="FE11" s="147"/>
      <c r="FF11" s="143">
        <f t="shared" ref="FF11" si="232">FF10-(SUM(FF13:FF38))</f>
        <v>-0.15</v>
      </c>
      <c r="FG11" s="143"/>
      <c r="FH11" s="143"/>
      <c r="FI11" s="135"/>
      <c r="FJ11" s="145"/>
      <c r="FK11" s="135"/>
      <c r="FL11" s="143">
        <f t="shared" ref="FL11" si="233">FL10-(SUM(FL13:FL38))</f>
        <v>0</v>
      </c>
      <c r="FM11" s="146"/>
      <c r="FN11" s="143"/>
      <c r="FO11" s="147"/>
      <c r="FP11" s="143">
        <f t="shared" ref="FP11" si="234">FP10-(SUM(FP13:FP38))</f>
        <v>0</v>
      </c>
      <c r="FQ11" s="143"/>
      <c r="FR11" s="143"/>
      <c r="FS11" s="135"/>
      <c r="FT11" s="145"/>
      <c r="FU11" s="135"/>
      <c r="FV11" s="143">
        <f t="shared" ref="FV11" si="235">FV10-(SUM(FV13:FV38))</f>
        <v>0</v>
      </c>
      <c r="FW11" s="146"/>
      <c r="FX11" s="143"/>
      <c r="FY11" s="147"/>
      <c r="FZ11" s="143">
        <f t="shared" ref="FZ11" si="236">FZ10-(SUM(FZ13:FZ38))</f>
        <v>0</v>
      </c>
      <c r="GA11" s="143"/>
      <c r="GB11" s="143"/>
      <c r="GC11" s="135"/>
      <c r="GD11" s="145"/>
      <c r="GE11" s="135"/>
      <c r="GF11" s="143">
        <f t="shared" ref="GF11" si="237">GF10-(SUM(GF13:GF38))</f>
        <v>-0.02</v>
      </c>
      <c r="GG11" s="146"/>
      <c r="GH11" s="143"/>
      <c r="GI11" s="147"/>
      <c r="GJ11" s="143">
        <f t="shared" ref="GJ11" si="238">GJ10-(SUM(GJ13:GJ38))</f>
        <v>-0.16</v>
      </c>
      <c r="GK11" s="143"/>
      <c r="GL11" s="143"/>
      <c r="GM11" s="135"/>
      <c r="GN11" s="145"/>
      <c r="GO11" s="135"/>
      <c r="GP11" s="143">
        <f t="shared" ref="GP11" si="239">GP10-(SUM(GP13:GP38))</f>
        <v>0</v>
      </c>
      <c r="GQ11" s="146"/>
      <c r="GR11" s="143"/>
      <c r="GS11" s="147"/>
      <c r="GT11" s="143">
        <f t="shared" ref="GT11" si="240">GT10-(SUM(GT13:GT38))</f>
        <v>0</v>
      </c>
      <c r="GU11" s="143"/>
      <c r="GV11" s="143"/>
      <c r="GW11" s="135"/>
      <c r="GX11" s="145"/>
      <c r="GY11" s="135"/>
      <c r="GZ11" s="143">
        <f t="shared" ref="GZ11" si="241">GZ10-(SUM(GZ13:GZ38))</f>
        <v>0</v>
      </c>
      <c r="HA11" s="146"/>
      <c r="HB11" s="143"/>
      <c r="HC11" s="147"/>
      <c r="HD11" s="143">
        <f t="shared" ref="HD11" si="242">HD10-(SUM(HD13:HD38))</f>
        <v>0</v>
      </c>
      <c r="HE11" s="143"/>
      <c r="HF11" s="143"/>
      <c r="HG11" s="135"/>
      <c r="HH11" s="145"/>
      <c r="HI11" s="135"/>
      <c r="HJ11" s="143">
        <f t="shared" ref="HJ11" si="243">HJ10-(SUM(HJ13:HJ38))</f>
        <v>0</v>
      </c>
      <c r="HK11" s="146"/>
      <c r="HL11" s="143"/>
      <c r="HM11" s="147"/>
      <c r="HN11" s="143">
        <f t="shared" ref="HN11" si="244">HN10-(SUM(HN13:HN38))</f>
        <v>0</v>
      </c>
      <c r="HO11" s="143"/>
      <c r="HP11" s="143"/>
      <c r="HQ11" s="135"/>
      <c r="HR11" s="145"/>
      <c r="HS11" s="135"/>
      <c r="HT11" s="143">
        <f t="shared" ref="HT11" si="245">HT10-(SUM(HT13:HT38))</f>
        <v>0</v>
      </c>
      <c r="HU11" s="146"/>
      <c r="HV11" s="143"/>
      <c r="HW11" s="147"/>
      <c r="HX11" s="143">
        <f t="shared" ref="HX11" si="246">HX10-(SUM(HX13:HX38))</f>
        <v>0</v>
      </c>
      <c r="HY11" s="143"/>
      <c r="HZ11" s="143"/>
      <c r="IA11" s="135"/>
      <c r="IB11" s="145"/>
      <c r="IC11" s="135"/>
      <c r="ID11" s="143">
        <f t="shared" ref="ID11" si="247">ID10-(SUM(ID13:ID38))</f>
        <v>0</v>
      </c>
      <c r="IE11" s="146"/>
      <c r="IF11" s="143"/>
      <c r="IG11" s="147"/>
      <c r="IH11" s="143">
        <f t="shared" ref="IH11" si="248">IH10-(SUM(IH13:IH38))</f>
        <v>0</v>
      </c>
      <c r="II11" s="143"/>
      <c r="IJ11" s="143"/>
      <c r="IK11" s="135"/>
      <c r="IL11" s="145"/>
      <c r="IM11" s="135"/>
      <c r="IN11" s="143">
        <f t="shared" ref="IN11" si="249">IN10-(SUM(IN13:IN38))</f>
        <v>0</v>
      </c>
      <c r="IO11" s="146"/>
      <c r="IP11" s="143"/>
      <c r="IQ11" s="147"/>
      <c r="IR11" s="143">
        <f t="shared" ref="IR11" si="250">IR10-(SUM(IR13:IR38))</f>
        <v>0</v>
      </c>
      <c r="IS11" s="143"/>
      <c r="IT11" s="143"/>
      <c r="IU11" s="135"/>
      <c r="IV11" s="145"/>
      <c r="IW11" s="135"/>
      <c r="IX11" s="143">
        <f t="shared" ref="IX11" si="251">IX10-(SUM(IX13:IX38))</f>
        <v>0</v>
      </c>
      <c r="IY11" s="146"/>
      <c r="IZ11" s="143"/>
      <c r="JA11" s="147"/>
      <c r="JB11" s="143">
        <f t="shared" ref="JB11" si="252">JB10-(SUM(JB13:JB38))</f>
        <v>0</v>
      </c>
      <c r="JC11" s="143"/>
      <c r="JD11" s="143"/>
      <c r="JE11" s="135"/>
      <c r="JF11" s="145"/>
      <c r="JG11" s="135"/>
      <c r="JH11" s="143">
        <f t="shared" ref="JH11" si="253">JH10-(SUM(JH13:JH38))</f>
        <v>0</v>
      </c>
      <c r="JI11" s="146"/>
      <c r="JJ11" s="143"/>
      <c r="JK11" s="147"/>
      <c r="JL11" s="143">
        <f t="shared" ref="JL11" si="254">JL10-(SUM(JL13:JL38))</f>
        <v>0</v>
      </c>
      <c r="JM11" s="143"/>
      <c r="JN11" s="143"/>
      <c r="JO11" s="135"/>
      <c r="JP11" s="145"/>
      <c r="JQ11" s="135"/>
      <c r="JR11" s="143">
        <f t="shared" ref="JR11" si="255">JR10-(SUM(JR13:JR38))</f>
        <v>0</v>
      </c>
      <c r="JS11" s="146"/>
      <c r="JT11" s="143"/>
      <c r="JU11" s="147"/>
      <c r="JV11" s="143">
        <f t="shared" ref="JV11" si="256">JV10-(SUM(JV13:JV38))</f>
        <v>0</v>
      </c>
      <c r="JW11" s="143"/>
      <c r="JX11" s="143"/>
      <c r="JY11" s="135"/>
      <c r="JZ11" s="145"/>
      <c r="KA11" s="135"/>
      <c r="KB11" s="143">
        <f t="shared" ref="KB11" si="257">KB10-(SUM(KB13:KB38))</f>
        <v>0</v>
      </c>
      <c r="KC11" s="146"/>
      <c r="KD11" s="143"/>
      <c r="KE11" s="147"/>
      <c r="KF11" s="143">
        <f t="shared" ref="KF11" si="258">KF10-(SUM(KF13:KF38))</f>
        <v>0</v>
      </c>
      <c r="KG11" s="143"/>
      <c r="KH11" s="143"/>
      <c r="KI11" s="135"/>
      <c r="KJ11" s="145"/>
      <c r="KK11" s="135"/>
      <c r="KL11" s="143">
        <f t="shared" ref="KL11" si="259">KL10-(SUM(KL13:KL38))</f>
        <v>0</v>
      </c>
      <c r="KM11" s="146"/>
      <c r="KN11" s="143"/>
      <c r="KO11" s="147"/>
      <c r="KP11" s="143">
        <f t="shared" ref="KP11" si="260">KP10-(SUM(KP13:KP38))</f>
        <v>0</v>
      </c>
      <c r="KQ11" s="143"/>
      <c r="KR11" s="143"/>
      <c r="KS11" s="135"/>
      <c r="KT11" s="145"/>
      <c r="KU11" s="135"/>
      <c r="KV11" s="143" t="e">
        <f t="shared" ref="KV11" si="261">KV10-(SUM(KV13:KV38))</f>
        <v>#DIV/0!</v>
      </c>
      <c r="KW11" s="146"/>
      <c r="KX11" s="143"/>
      <c r="KY11" s="147"/>
      <c r="KZ11" s="143">
        <f t="shared" ref="KZ11" si="262">KZ10-(SUM(KZ13:KZ38))</f>
        <v>0</v>
      </c>
      <c r="LA11" s="143"/>
      <c r="LB11" s="143"/>
      <c r="LC11" s="135"/>
      <c r="LD11" s="145"/>
      <c r="LE11" s="135"/>
      <c r="LF11" s="143">
        <f>LF10-(SUM(LF13:LF38))</f>
        <v>-2.5</v>
      </c>
      <c r="LG11" s="146"/>
      <c r="LH11" s="143"/>
      <c r="LI11" s="147"/>
      <c r="LJ11" s="143">
        <f>LJ10-(SUM(LJ13:LJ38))</f>
        <v>-22.42</v>
      </c>
      <c r="LK11" s="143"/>
      <c r="LL11" s="143"/>
    </row>
    <row r="12" spans="1:324" s="136" customFormat="1" ht="15" customHeight="1">
      <c r="A12" s="716"/>
      <c r="B12" s="716" t="s">
        <v>1230</v>
      </c>
      <c r="C12" s="135"/>
      <c r="D12" s="135"/>
      <c r="E12" s="135"/>
      <c r="F12" s="145"/>
      <c r="G12" s="135"/>
      <c r="H12" s="143"/>
      <c r="I12" s="146"/>
      <c r="J12" s="143"/>
      <c r="K12" s="147"/>
      <c r="L12" s="143"/>
      <c r="M12" s="143"/>
      <c r="N12" s="143"/>
      <c r="O12" s="135"/>
      <c r="P12" s="145"/>
      <c r="Q12" s="135"/>
      <c r="R12" s="143"/>
      <c r="S12" s="146"/>
      <c r="T12" s="143"/>
      <c r="U12" s="147"/>
      <c r="V12" s="143"/>
      <c r="W12" s="143"/>
      <c r="X12" s="143"/>
      <c r="Y12" s="135"/>
      <c r="Z12" s="145"/>
      <c r="AA12" s="135"/>
      <c r="AB12" s="143"/>
      <c r="AC12" s="146"/>
      <c r="AD12" s="143"/>
      <c r="AE12" s="147"/>
      <c r="AF12" s="143"/>
      <c r="AG12" s="143"/>
      <c r="AH12" s="143"/>
      <c r="AI12" s="135"/>
      <c r="AJ12" s="145"/>
      <c r="AK12" s="135"/>
      <c r="AL12" s="143"/>
      <c r="AM12" s="146"/>
      <c r="AN12" s="143"/>
      <c r="AO12" s="147"/>
      <c r="AP12" s="143"/>
      <c r="AQ12" s="143"/>
      <c r="AR12" s="143"/>
      <c r="AS12" s="135"/>
      <c r="AT12" s="145"/>
      <c r="AU12" s="135"/>
      <c r="AV12" s="143"/>
      <c r="AW12" s="146"/>
      <c r="AX12" s="143"/>
      <c r="AY12" s="147"/>
      <c r="AZ12" s="143"/>
      <c r="BA12" s="143"/>
      <c r="BB12" s="143"/>
      <c r="BC12" s="135"/>
      <c r="BD12" s="145"/>
      <c r="BE12" s="135"/>
      <c r="BF12" s="143"/>
      <c r="BG12" s="146"/>
      <c r="BH12" s="143"/>
      <c r="BI12" s="147"/>
      <c r="BJ12" s="143"/>
      <c r="BK12" s="143"/>
      <c r="BL12" s="143"/>
      <c r="BM12" s="135"/>
      <c r="BN12" s="145"/>
      <c r="BO12" s="135"/>
      <c r="BP12" s="143"/>
      <c r="BQ12" s="146"/>
      <c r="BR12" s="143"/>
      <c r="BS12" s="147"/>
      <c r="BT12" s="143"/>
      <c r="BU12" s="143"/>
      <c r="BV12" s="143"/>
      <c r="BW12" s="135"/>
      <c r="BX12" s="145"/>
      <c r="BY12" s="135"/>
      <c r="BZ12" s="143"/>
      <c r="CA12" s="146"/>
      <c r="CB12" s="143"/>
      <c r="CC12" s="147"/>
      <c r="CD12" s="143"/>
      <c r="CE12" s="143"/>
      <c r="CF12" s="143"/>
      <c r="CG12" s="135"/>
      <c r="CH12" s="145"/>
      <c r="CI12" s="135"/>
      <c r="CJ12" s="143"/>
      <c r="CK12" s="146"/>
      <c r="CL12" s="143"/>
      <c r="CM12" s="147"/>
      <c r="CN12" s="143"/>
      <c r="CO12" s="143"/>
      <c r="CP12" s="143"/>
      <c r="CQ12" s="135"/>
      <c r="CR12" s="145"/>
      <c r="CS12" s="135"/>
      <c r="CT12" s="143"/>
      <c r="CU12" s="146"/>
      <c r="CV12" s="143"/>
      <c r="CW12" s="147"/>
      <c r="CX12" s="143"/>
      <c r="CY12" s="143"/>
      <c r="CZ12" s="143"/>
      <c r="DA12" s="135"/>
      <c r="DB12" s="145"/>
      <c r="DC12" s="135"/>
      <c r="DD12" s="143"/>
      <c r="DE12" s="146"/>
      <c r="DF12" s="143"/>
      <c r="DG12" s="147"/>
      <c r="DH12" s="143"/>
      <c r="DI12" s="143"/>
      <c r="DJ12" s="143"/>
      <c r="DK12" s="135"/>
      <c r="DL12" s="145"/>
      <c r="DM12" s="135"/>
      <c r="DN12" s="143"/>
      <c r="DO12" s="146"/>
      <c r="DP12" s="143"/>
      <c r="DQ12" s="147"/>
      <c r="DR12" s="143"/>
      <c r="DS12" s="143"/>
      <c r="DT12" s="143"/>
      <c r="DU12" s="135"/>
      <c r="DV12" s="145"/>
      <c r="DW12" s="135"/>
      <c r="DX12" s="143"/>
      <c r="DY12" s="146"/>
      <c r="DZ12" s="143"/>
      <c r="EA12" s="147"/>
      <c r="EB12" s="143"/>
      <c r="EC12" s="143"/>
      <c r="ED12" s="143"/>
      <c r="EE12" s="135"/>
      <c r="EF12" s="145"/>
      <c r="EG12" s="135"/>
      <c r="EH12" s="143"/>
      <c r="EI12" s="146"/>
      <c r="EJ12" s="143"/>
      <c r="EK12" s="147"/>
      <c r="EL12" s="143"/>
      <c r="EM12" s="143"/>
      <c r="EN12" s="143"/>
      <c r="EO12" s="135"/>
      <c r="EP12" s="145"/>
      <c r="EQ12" s="135"/>
      <c r="ER12" s="143"/>
      <c r="ES12" s="146"/>
      <c r="ET12" s="143"/>
      <c r="EU12" s="147"/>
      <c r="EV12" s="143"/>
      <c r="EW12" s="143"/>
      <c r="EX12" s="143"/>
      <c r="EY12" s="135"/>
      <c r="EZ12" s="145"/>
      <c r="FA12" s="135"/>
      <c r="FB12" s="143"/>
      <c r="FC12" s="146"/>
      <c r="FD12" s="143"/>
      <c r="FE12" s="147"/>
      <c r="FF12" s="143"/>
      <c r="FG12" s="143"/>
      <c r="FH12" s="143"/>
      <c r="FI12" s="135"/>
      <c r="FJ12" s="145"/>
      <c r="FK12" s="135"/>
      <c r="FL12" s="143"/>
      <c r="FM12" s="146"/>
      <c r="FN12" s="143"/>
      <c r="FO12" s="147"/>
      <c r="FP12" s="143"/>
      <c r="FQ12" s="143"/>
      <c r="FR12" s="143"/>
      <c r="FS12" s="135"/>
      <c r="FT12" s="145"/>
      <c r="FU12" s="135"/>
      <c r="FV12" s="143"/>
      <c r="FW12" s="146"/>
      <c r="FX12" s="143"/>
      <c r="FY12" s="147"/>
      <c r="FZ12" s="143"/>
      <c r="GA12" s="143"/>
      <c r="GB12" s="143"/>
      <c r="GC12" s="135"/>
      <c r="GD12" s="145"/>
      <c r="GE12" s="135"/>
      <c r="GF12" s="143"/>
      <c r="GG12" s="146"/>
      <c r="GH12" s="143"/>
      <c r="GI12" s="147"/>
      <c r="GJ12" s="143"/>
      <c r="GK12" s="143"/>
      <c r="GL12" s="143"/>
      <c r="GM12" s="135"/>
      <c r="GN12" s="145"/>
      <c r="GO12" s="135"/>
      <c r="GP12" s="143"/>
      <c r="GQ12" s="146"/>
      <c r="GR12" s="143"/>
      <c r="GS12" s="147"/>
      <c r="GT12" s="143"/>
      <c r="GU12" s="143"/>
      <c r="GV12" s="143"/>
      <c r="GW12" s="135"/>
      <c r="GX12" s="145"/>
      <c r="GY12" s="135"/>
      <c r="GZ12" s="143"/>
      <c r="HA12" s="146"/>
      <c r="HB12" s="143"/>
      <c r="HC12" s="147"/>
      <c r="HD12" s="143"/>
      <c r="HE12" s="143"/>
      <c r="HF12" s="143"/>
      <c r="HG12" s="135"/>
      <c r="HH12" s="145"/>
      <c r="HI12" s="135"/>
      <c r="HJ12" s="143"/>
      <c r="HK12" s="146"/>
      <c r="HL12" s="143"/>
      <c r="HM12" s="147"/>
      <c r="HN12" s="143"/>
      <c r="HO12" s="143"/>
      <c r="HP12" s="143"/>
      <c r="HQ12" s="135"/>
      <c r="HR12" s="145"/>
      <c r="HS12" s="135"/>
      <c r="HT12" s="143"/>
      <c r="HU12" s="146"/>
      <c r="HV12" s="143"/>
      <c r="HW12" s="147"/>
      <c r="HX12" s="143"/>
      <c r="HY12" s="143"/>
      <c r="HZ12" s="143"/>
      <c r="IA12" s="135"/>
      <c r="IB12" s="145"/>
      <c r="IC12" s="135"/>
      <c r="ID12" s="143"/>
      <c r="IE12" s="146"/>
      <c r="IF12" s="143"/>
      <c r="IG12" s="147"/>
      <c r="IH12" s="143"/>
      <c r="II12" s="143"/>
      <c r="IJ12" s="143"/>
      <c r="IK12" s="135"/>
      <c r="IL12" s="145"/>
      <c r="IM12" s="135"/>
      <c r="IN12" s="143"/>
      <c r="IO12" s="146"/>
      <c r="IP12" s="143"/>
      <c r="IQ12" s="147"/>
      <c r="IR12" s="143"/>
      <c r="IS12" s="143"/>
      <c r="IT12" s="143"/>
      <c r="IU12" s="135"/>
      <c r="IV12" s="145"/>
      <c r="IW12" s="135"/>
      <c r="IX12" s="143"/>
      <c r="IY12" s="146"/>
      <c r="IZ12" s="143"/>
      <c r="JA12" s="147"/>
      <c r="JB12" s="143"/>
      <c r="JC12" s="143"/>
      <c r="JD12" s="143"/>
      <c r="JE12" s="135"/>
      <c r="JF12" s="145"/>
      <c r="JG12" s="135"/>
      <c r="JH12" s="143"/>
      <c r="JI12" s="146"/>
      <c r="JJ12" s="143"/>
      <c r="JK12" s="147"/>
      <c r="JL12" s="143"/>
      <c r="JM12" s="143"/>
      <c r="JN12" s="143"/>
      <c r="JO12" s="135"/>
      <c r="JP12" s="145"/>
      <c r="JQ12" s="135"/>
      <c r="JR12" s="143"/>
      <c r="JS12" s="146"/>
      <c r="JT12" s="143"/>
      <c r="JU12" s="147"/>
      <c r="JV12" s="143"/>
      <c r="JW12" s="143"/>
      <c r="JX12" s="143"/>
      <c r="JY12" s="135"/>
      <c r="JZ12" s="145"/>
      <c r="KA12" s="135"/>
      <c r="KB12" s="143"/>
      <c r="KC12" s="146"/>
      <c r="KD12" s="143"/>
      <c r="KE12" s="147"/>
      <c r="KF12" s="143"/>
      <c r="KG12" s="143"/>
      <c r="KH12" s="143"/>
      <c r="KI12" s="135"/>
      <c r="KJ12" s="145"/>
      <c r="KK12" s="135"/>
      <c r="KL12" s="143"/>
      <c r="KM12" s="146"/>
      <c r="KN12" s="143"/>
      <c r="KO12" s="147"/>
      <c r="KP12" s="143"/>
      <c r="KQ12" s="143"/>
      <c r="KR12" s="143"/>
      <c r="KS12" s="135"/>
      <c r="KT12" s="145"/>
      <c r="KU12" s="135"/>
      <c r="KV12" s="143"/>
      <c r="KW12" s="146"/>
      <c r="KX12" s="143"/>
      <c r="KY12" s="147"/>
      <c r="KZ12" s="143"/>
      <c r="LA12" s="143"/>
      <c r="LB12" s="143"/>
      <c r="LC12" s="135"/>
      <c r="LD12" s="145"/>
      <c r="LE12" s="135"/>
      <c r="LF12" s="143"/>
      <c r="LG12" s="146"/>
      <c r="LH12" s="143"/>
      <c r="LI12" s="147"/>
      <c r="LJ12" s="143"/>
      <c r="LK12" s="143"/>
      <c r="LL12" s="143"/>
    </row>
    <row r="13" spans="1:324" ht="18" customHeight="1">
      <c r="A13" s="717"/>
      <c r="B13" s="12" t="s">
        <v>728</v>
      </c>
      <c r="C13" s="12" t="s">
        <v>855</v>
      </c>
      <c r="D13" s="12" t="s">
        <v>421</v>
      </c>
      <c r="E13" s="4" t="s">
        <v>32</v>
      </c>
      <c r="F13" s="148">
        <v>239</v>
      </c>
      <c r="G13" s="474">
        <f>F13/F$10</f>
        <v>0.37112000000000001</v>
      </c>
      <c r="H13" s="475">
        <f>H$10*G13</f>
        <v>0</v>
      </c>
      <c r="I13" s="141">
        <f t="shared" ref="I13:I38" si="263">IF(F13&gt;0,H13/F13,0)</f>
        <v>0</v>
      </c>
      <c r="J13" s="476">
        <f>J$10</f>
        <v>0</v>
      </c>
      <c r="K13" s="142">
        <f t="shared" ref="K13:K38" si="264">I13*J13</f>
        <v>0</v>
      </c>
      <c r="L13" s="114">
        <f t="shared" ref="L13:L38" si="265">K13*F13</f>
        <v>0</v>
      </c>
      <c r="M13" s="114"/>
      <c r="N13" s="143"/>
      <c r="O13" s="144">
        <f t="shared" ref="O13:O37" si="266">K13/$LI13</f>
        <v>0</v>
      </c>
      <c r="P13" s="148">
        <v>448</v>
      </c>
      <c r="Q13" s="474">
        <f>P13/P$10</f>
        <v>0.42065999999999998</v>
      </c>
      <c r="R13" s="475">
        <f>R$10*Q13</f>
        <v>0</v>
      </c>
      <c r="S13" s="141">
        <f t="shared" ref="S13:S38" si="267">IF(P13&gt;0,R13/P13,0)</f>
        <v>0</v>
      </c>
      <c r="T13" s="476">
        <f>T$10</f>
        <v>0</v>
      </c>
      <c r="U13" s="142">
        <f t="shared" ref="U13:U38" si="268">S13*T13</f>
        <v>0</v>
      </c>
      <c r="V13" s="114">
        <f t="shared" ref="V13:V38" si="269">U13*P13</f>
        <v>0</v>
      </c>
      <c r="W13" s="114"/>
      <c r="X13" s="143"/>
      <c r="Y13" s="144">
        <f t="shared" ref="Y13:Y39" si="270">U13/$LI13</f>
        <v>0</v>
      </c>
      <c r="Z13" s="148">
        <v>249</v>
      </c>
      <c r="AA13" s="474">
        <f t="shared" ref="AA13:AK14" si="271">Z13/Z$10</f>
        <v>0.30365999999999999</v>
      </c>
      <c r="AB13" s="475">
        <f t="shared" ref="AB13:AL14" si="272">AB$10*AA13</f>
        <v>0</v>
      </c>
      <c r="AC13" s="141">
        <f t="shared" ref="AC13:AC39" si="273">IF(Z13&gt;0,AB13/Z13,0)</f>
        <v>0</v>
      </c>
      <c r="AD13" s="476">
        <f t="shared" ref="AD13:CL38" si="274">AD$10</f>
        <v>0</v>
      </c>
      <c r="AE13" s="142">
        <f t="shared" ref="AE13:AE39" si="275">AC13*AD13</f>
        <v>0</v>
      </c>
      <c r="AF13" s="114">
        <f t="shared" ref="AF13:AF39" si="276">AE13*Z13</f>
        <v>0</v>
      </c>
      <c r="AG13" s="114"/>
      <c r="AH13" s="143"/>
      <c r="AI13" s="144">
        <f t="shared" ref="AI13:AI39" si="277">AE13/$LI13</f>
        <v>0</v>
      </c>
      <c r="AJ13" s="148">
        <v>246</v>
      </c>
      <c r="AK13" s="474">
        <f t="shared" ref="AK13" si="278">AJ13/AJ$10</f>
        <v>0.40527000000000002</v>
      </c>
      <c r="AL13" s="475">
        <f t="shared" ref="AL13" si="279">AL$10*AK13</f>
        <v>0</v>
      </c>
      <c r="AM13" s="141">
        <f t="shared" ref="AM13:AM39" si="280">IF(AJ13&gt;0,AL13/AJ13,0)</f>
        <v>0</v>
      </c>
      <c r="AN13" s="476">
        <f t="shared" ref="AN13" si="281">AN$10</f>
        <v>0</v>
      </c>
      <c r="AO13" s="142">
        <f t="shared" ref="AO13:AO39" si="282">AM13*AN13</f>
        <v>0</v>
      </c>
      <c r="AP13" s="114">
        <f t="shared" ref="AP13:AP39" si="283">AO13*AJ13</f>
        <v>0</v>
      </c>
      <c r="AQ13" s="114"/>
      <c r="AR13" s="143"/>
      <c r="AS13" s="144">
        <f t="shared" ref="AS13:AS39" si="284">AO13/$LI13</f>
        <v>0</v>
      </c>
      <c r="AT13" s="148">
        <v>422</v>
      </c>
      <c r="AU13" s="474">
        <f t="shared" ref="AU13:BE14" si="285">AT13/AT$10</f>
        <v>0.44468000000000002</v>
      </c>
      <c r="AV13" s="475">
        <f t="shared" ref="AV13:BF14" si="286">AV$10*AU13</f>
        <v>0</v>
      </c>
      <c r="AW13" s="141">
        <f t="shared" ref="AW13:AW39" si="287">IF(AT13&gt;0,AV13/AT13,0)</f>
        <v>0</v>
      </c>
      <c r="AX13" s="476">
        <f t="shared" ref="AX13" si="288">AX$10</f>
        <v>0</v>
      </c>
      <c r="AY13" s="142">
        <f t="shared" ref="AY13:AY39" si="289">AW13*AX13</f>
        <v>0</v>
      </c>
      <c r="AZ13" s="114">
        <f t="shared" ref="AZ13:AZ39" si="290">AY13*AT13</f>
        <v>0</v>
      </c>
      <c r="BA13" s="114"/>
      <c r="BB13" s="143"/>
      <c r="BC13" s="144">
        <f t="shared" ref="BC13:BC39" si="291">AY13/$LI13</f>
        <v>0</v>
      </c>
      <c r="BD13" s="148">
        <v>332</v>
      </c>
      <c r="BE13" s="474">
        <f t="shared" ref="BE13" si="292">BD13/BD$10</f>
        <v>0.49112</v>
      </c>
      <c r="BF13" s="475">
        <f t="shared" ref="BF13" si="293">BF$10*BE13</f>
        <v>0</v>
      </c>
      <c r="BG13" s="141">
        <f t="shared" ref="BG13:BG39" si="294">IF(BD13&gt;0,BF13/BD13,0)</f>
        <v>0</v>
      </c>
      <c r="BH13" s="476">
        <f t="shared" ref="BH13" si="295">BH$10</f>
        <v>0</v>
      </c>
      <c r="BI13" s="142">
        <f t="shared" ref="BI13:BI39" si="296">BG13*BH13</f>
        <v>0</v>
      </c>
      <c r="BJ13" s="114">
        <f t="shared" ref="BJ13:BJ39" si="297">BI13*BD13</f>
        <v>0</v>
      </c>
      <c r="BK13" s="114"/>
      <c r="BL13" s="143"/>
      <c r="BM13" s="144">
        <f t="shared" ref="BM13:BM39" si="298">BI13/$LI13</f>
        <v>0</v>
      </c>
      <c r="BN13" s="148">
        <v>274</v>
      </c>
      <c r="BO13" s="474">
        <f t="shared" ref="BO13:BY14" si="299">BN13/BN$10</f>
        <v>0.38591999999999999</v>
      </c>
      <c r="BP13" s="475">
        <f t="shared" ref="BP13:BZ14" si="300">BP$10*BO13</f>
        <v>0</v>
      </c>
      <c r="BQ13" s="141">
        <f t="shared" ref="BQ13:BQ39" si="301">IF(BN13&gt;0,BP13/BN13,0)</f>
        <v>0</v>
      </c>
      <c r="BR13" s="476">
        <f t="shared" ref="BR13" si="302">BR$10</f>
        <v>0</v>
      </c>
      <c r="BS13" s="142">
        <f t="shared" ref="BS13:BS39" si="303">BQ13*BR13</f>
        <v>0</v>
      </c>
      <c r="BT13" s="114">
        <f t="shared" ref="BT13:BT39" si="304">BS13*BN13</f>
        <v>0</v>
      </c>
      <c r="BU13" s="114"/>
      <c r="BV13" s="143"/>
      <c r="BW13" s="144">
        <f t="shared" ref="BW13:BW39" si="305">BS13/$LI13</f>
        <v>0</v>
      </c>
      <c r="BX13" s="148">
        <v>320</v>
      </c>
      <c r="BY13" s="474">
        <f t="shared" ref="BY13" si="306">BX13/BX$10</f>
        <v>0.39950000000000002</v>
      </c>
      <c r="BZ13" s="475">
        <f t="shared" ref="BZ13" si="307">BZ$10*BY13</f>
        <v>0</v>
      </c>
      <c r="CA13" s="141">
        <f t="shared" ref="CA13:CA39" si="308">IF(BX13&gt;0,BZ13/BX13,0)</f>
        <v>0</v>
      </c>
      <c r="CB13" s="476">
        <f t="shared" ref="CB13" si="309">CB$10</f>
        <v>0</v>
      </c>
      <c r="CC13" s="142">
        <f t="shared" ref="CC13:CC39" si="310">CA13*CB13</f>
        <v>0</v>
      </c>
      <c r="CD13" s="114">
        <f t="shared" ref="CD13:CD39" si="311">CC13*BX13</f>
        <v>0</v>
      </c>
      <c r="CE13" s="114"/>
      <c r="CF13" s="143"/>
      <c r="CG13" s="144">
        <f t="shared" ref="CG13:CG39" si="312">CC13/$LI13</f>
        <v>0</v>
      </c>
      <c r="CH13" s="148">
        <v>396</v>
      </c>
      <c r="CI13" s="474">
        <f t="shared" ref="AA13:CI29" si="313">CH13/CH$10</f>
        <v>0.39521000000000001</v>
      </c>
      <c r="CJ13" s="475">
        <f t="shared" ref="AB13:CJ29" si="314">CJ$10*CI13</f>
        <v>0</v>
      </c>
      <c r="CK13" s="141">
        <f t="shared" ref="CK13:CK39" si="315">IF(CH13&gt;0,CJ13/CH13,0)</f>
        <v>0</v>
      </c>
      <c r="CL13" s="476">
        <f t="shared" ref="CL13" si="316">CL$10</f>
        <v>0</v>
      </c>
      <c r="CM13" s="142">
        <f t="shared" ref="CM13:CM39" si="317">CK13*CL13</f>
        <v>0</v>
      </c>
      <c r="CN13" s="114">
        <f t="shared" ref="CN13:CN39" si="318">CM13*CH13</f>
        <v>0</v>
      </c>
      <c r="CO13" s="114"/>
      <c r="CP13" s="143"/>
      <c r="CQ13" s="144">
        <f t="shared" ref="CQ13:CQ39" si="319">CM13/$LI13</f>
        <v>0</v>
      </c>
      <c r="CR13" s="148">
        <v>316</v>
      </c>
      <c r="CS13" s="474">
        <f t="shared" ref="CS13:DC14" si="320">CR13/CR$10</f>
        <v>0.40151999999999999</v>
      </c>
      <c r="CT13" s="475">
        <f t="shared" ref="CT13:DD14" si="321">CT$10*CS13</f>
        <v>0</v>
      </c>
      <c r="CU13" s="141">
        <f t="shared" ref="CU13:CU39" si="322">IF(CR13&gt;0,CT13/CR13,0)</f>
        <v>0</v>
      </c>
      <c r="CV13" s="476">
        <f t="shared" ref="CV13:FD38" si="323">CV$10</f>
        <v>0</v>
      </c>
      <c r="CW13" s="142">
        <f t="shared" ref="CW13:CW39" si="324">CU13*CV13</f>
        <v>0</v>
      </c>
      <c r="CX13" s="114">
        <f t="shared" ref="CX13:CX39" si="325">CW13*CR13</f>
        <v>0</v>
      </c>
      <c r="CY13" s="114"/>
      <c r="CZ13" s="143"/>
      <c r="DA13" s="144">
        <f t="shared" ref="DA13:DA39" si="326">CW13/$LI13</f>
        <v>0</v>
      </c>
      <c r="DB13" s="148">
        <v>360</v>
      </c>
      <c r="DC13" s="474">
        <f t="shared" ref="DC13" si="327">DB13/DB$10</f>
        <v>0.41521999999999998</v>
      </c>
      <c r="DD13" s="475">
        <f t="shared" ref="DD13" si="328">DD$10*DC13</f>
        <v>0</v>
      </c>
      <c r="DE13" s="141">
        <f t="shared" ref="DE13:DE39" si="329">IF(DB13&gt;0,DD13/DB13,0)</f>
        <v>0</v>
      </c>
      <c r="DF13" s="476">
        <f t="shared" ref="DF13" si="330">DF$10</f>
        <v>0</v>
      </c>
      <c r="DG13" s="142">
        <f t="shared" ref="DG13:DG39" si="331">DE13*DF13</f>
        <v>0</v>
      </c>
      <c r="DH13" s="114">
        <f t="shared" ref="DH13:DH39" si="332">DG13*DB13</f>
        <v>0</v>
      </c>
      <c r="DI13" s="114"/>
      <c r="DJ13" s="143"/>
      <c r="DK13" s="144">
        <f t="shared" ref="DK13:DK39" si="333">DG13/$LI13</f>
        <v>0</v>
      </c>
      <c r="DL13" s="148"/>
      <c r="DM13" s="474">
        <f t="shared" ref="DM13:DW14" si="334">DL13/DL$10</f>
        <v>0</v>
      </c>
      <c r="DN13" s="475">
        <f t="shared" ref="DN13:DX14" si="335">DN$10*DM13</f>
        <v>0</v>
      </c>
      <c r="DO13" s="141">
        <f t="shared" ref="DO13:DO39" si="336">IF(DL13&gt;0,DN13/DL13,0)</f>
        <v>0</v>
      </c>
      <c r="DP13" s="476">
        <f t="shared" ref="DP13" si="337">DP$10</f>
        <v>0</v>
      </c>
      <c r="DQ13" s="142">
        <f t="shared" ref="DQ13:DQ39" si="338">DO13*DP13</f>
        <v>0</v>
      </c>
      <c r="DR13" s="114">
        <f t="shared" ref="DR13:DR39" si="339">DQ13*DL13</f>
        <v>0</v>
      </c>
      <c r="DS13" s="114"/>
      <c r="DT13" s="143"/>
      <c r="DU13" s="144">
        <f t="shared" ref="DU13:DU39" si="340">DQ13/$LI13</f>
        <v>0</v>
      </c>
      <c r="DV13" s="148">
        <v>318</v>
      </c>
      <c r="DW13" s="474">
        <f t="shared" ref="DW13" si="341">DV13/DV$10</f>
        <v>0.40612999999999999</v>
      </c>
      <c r="DX13" s="475">
        <f t="shared" ref="DX13" si="342">DX$10*DW13</f>
        <v>0</v>
      </c>
      <c r="DY13" s="141">
        <f t="shared" ref="DY13:DY39" si="343">IF(DV13&gt;0,DX13/DV13,0)</f>
        <v>0</v>
      </c>
      <c r="DZ13" s="476">
        <f t="shared" ref="DZ13" si="344">DZ$10</f>
        <v>0</v>
      </c>
      <c r="EA13" s="142">
        <f t="shared" ref="EA13:EA39" si="345">DY13*DZ13</f>
        <v>0</v>
      </c>
      <c r="EB13" s="114">
        <f t="shared" ref="EB13:EB39" si="346">EA13*DV13</f>
        <v>0</v>
      </c>
      <c r="EC13" s="114"/>
      <c r="ED13" s="143"/>
      <c r="EE13" s="144">
        <f t="shared" ref="EE13:EE39" si="347">EA13/$LI13</f>
        <v>0</v>
      </c>
      <c r="EF13" s="148">
        <v>407</v>
      </c>
      <c r="EG13" s="474">
        <f t="shared" ref="EG13:EQ14" si="348">EF13/EF$10</f>
        <v>0.47216000000000002</v>
      </c>
      <c r="EH13" s="475">
        <f t="shared" ref="EH13:ER14" si="349">EH$10*EG13</f>
        <v>0</v>
      </c>
      <c r="EI13" s="141">
        <f t="shared" ref="EI13:EI39" si="350">IF(EF13&gt;0,EH13/EF13,0)</f>
        <v>0</v>
      </c>
      <c r="EJ13" s="476">
        <f t="shared" ref="EJ13" si="351">EJ$10</f>
        <v>0</v>
      </c>
      <c r="EK13" s="142">
        <f t="shared" ref="EK13:EK39" si="352">EI13*EJ13</f>
        <v>0</v>
      </c>
      <c r="EL13" s="114">
        <f t="shared" ref="EL13:EL39" si="353">EK13*EF13</f>
        <v>0</v>
      </c>
      <c r="EM13" s="114"/>
      <c r="EN13" s="143"/>
      <c r="EO13" s="144">
        <f t="shared" ref="EO13:EO39" si="354">EK13/$LI13</f>
        <v>0</v>
      </c>
      <c r="EP13" s="148">
        <v>369</v>
      </c>
      <c r="EQ13" s="474">
        <f t="shared" ref="EQ13" si="355">EP13/EP$10</f>
        <v>0.44351000000000002</v>
      </c>
      <c r="ER13" s="475">
        <f t="shared" ref="ER13" si="356">ER$10*EQ13</f>
        <v>0</v>
      </c>
      <c r="ES13" s="141">
        <f t="shared" ref="ES13:ES39" si="357">IF(EP13&gt;0,ER13/EP13,0)</f>
        <v>0</v>
      </c>
      <c r="ET13" s="476">
        <f t="shared" ref="ET13" si="358">ET$10</f>
        <v>0</v>
      </c>
      <c r="EU13" s="142">
        <f t="shared" ref="EU13:EU39" si="359">ES13*ET13</f>
        <v>0</v>
      </c>
      <c r="EV13" s="114">
        <f t="shared" ref="EV13:EV39" si="360">EU13*EP13</f>
        <v>0</v>
      </c>
      <c r="EW13" s="114"/>
      <c r="EX13" s="143"/>
      <c r="EY13" s="144">
        <f t="shared" ref="EY13:EY39" si="361">EU13/$LI13</f>
        <v>0</v>
      </c>
      <c r="EZ13" s="148">
        <v>368</v>
      </c>
      <c r="FA13" s="474">
        <f t="shared" ref="CS13:FA29" si="362">EZ13/EZ$10</f>
        <v>0.49663000000000002</v>
      </c>
      <c r="FB13" s="475">
        <f t="shared" ref="CT13:FB29" si="363">FB$10*FA13</f>
        <v>39879.39</v>
      </c>
      <c r="FC13" s="141">
        <f t="shared" ref="FC13:FC39" si="364">IF(EZ13&gt;0,FB13/EZ13,0)</f>
        <v>108.36790761</v>
      </c>
      <c r="FD13" s="476">
        <f t="shared" ref="FD13" si="365">FD$10</f>
        <v>7.4</v>
      </c>
      <c r="FE13" s="142">
        <f t="shared" ref="FE13:FE39" si="366">FC13*FD13</f>
        <v>801.92251999999996</v>
      </c>
      <c r="FF13" s="114">
        <f t="shared" ref="FF13:FF39" si="367">FE13*EZ13</f>
        <v>295107.49</v>
      </c>
      <c r="FG13" s="114"/>
      <c r="FH13" s="143"/>
      <c r="FI13" s="144">
        <f t="shared" ref="FI13:FI39" si="368">FE13/$LI13</f>
        <v>9.3462899999999998</v>
      </c>
      <c r="FJ13" s="148">
        <v>436</v>
      </c>
      <c r="FK13" s="474">
        <f t="shared" ref="FK13:FU38" si="369">FJ13/FJ$10</f>
        <v>0.43210999999999999</v>
      </c>
      <c r="FL13" s="475">
        <f t="shared" ref="FL13:FV38" si="370">FL$10*FK13</f>
        <v>0</v>
      </c>
      <c r="FM13" s="141">
        <f t="shared" ref="FM13:FM39" si="371">IF(FJ13&gt;0,FL13/FJ13,0)</f>
        <v>0</v>
      </c>
      <c r="FN13" s="476">
        <f t="shared" ref="FN13:GR38" si="372">FN$10</f>
        <v>0</v>
      </c>
      <c r="FO13" s="142">
        <f t="shared" ref="FO13:FO39" si="373">FM13*FN13</f>
        <v>0</v>
      </c>
      <c r="FP13" s="114">
        <f t="shared" ref="FP13:FP39" si="374">FO13*FJ13</f>
        <v>0</v>
      </c>
      <c r="FQ13" s="114"/>
      <c r="FR13" s="143"/>
      <c r="FS13" s="144">
        <f t="shared" ref="FS13:FS39" si="375">FO13/$LI13</f>
        <v>0</v>
      </c>
      <c r="FT13" s="148">
        <v>280</v>
      </c>
      <c r="FU13" s="474">
        <f t="shared" ref="FU13" si="376">FT13/FT$10</f>
        <v>0.38095000000000001</v>
      </c>
      <c r="FV13" s="475">
        <f t="shared" ref="FV13" si="377">FV$10*FU13</f>
        <v>0</v>
      </c>
      <c r="FW13" s="141">
        <f t="shared" ref="FW13:FW39" si="378">IF(FT13&gt;0,FV13/FT13,0)</f>
        <v>0</v>
      </c>
      <c r="FX13" s="476">
        <f t="shared" ref="FX13" si="379">FX$10</f>
        <v>0</v>
      </c>
      <c r="FY13" s="142">
        <f t="shared" ref="FY13:FY39" si="380">FW13*FX13</f>
        <v>0</v>
      </c>
      <c r="FZ13" s="114">
        <f t="shared" ref="FZ13:FZ39" si="381">FY13*FT13</f>
        <v>0</v>
      </c>
      <c r="GA13" s="114"/>
      <c r="GB13" s="143"/>
      <c r="GC13" s="144">
        <f t="shared" ref="GC13:GC39" si="382">FY13/$LI13</f>
        <v>0</v>
      </c>
      <c r="GD13" s="148">
        <v>170</v>
      </c>
      <c r="GE13" s="474">
        <f t="shared" ref="GE13:GO29" si="383">GD13/GD$10</f>
        <v>0.33796999999999999</v>
      </c>
      <c r="GF13" s="475">
        <f t="shared" ref="GF13:GP29" si="384">GF$10*GE13</f>
        <v>24908.39</v>
      </c>
      <c r="GG13" s="141">
        <f t="shared" ref="GG13:GG39" si="385">IF(GD13&gt;0,GF13/GD13,0)</f>
        <v>146.51994117999999</v>
      </c>
      <c r="GH13" s="476">
        <f t="shared" ref="GH13" si="386">GH$10</f>
        <v>8.06</v>
      </c>
      <c r="GI13" s="142">
        <f t="shared" ref="GI13:GI39" si="387">GG13*GH13</f>
        <v>1180.95073</v>
      </c>
      <c r="GJ13" s="114">
        <f t="shared" ref="GJ13:GJ39" si="388">GI13*GD13</f>
        <v>200761.62</v>
      </c>
      <c r="GK13" s="114"/>
      <c r="GL13" s="143"/>
      <c r="GM13" s="144">
        <f t="shared" ref="GM13:GM39" si="389">GI13/$LI13</f>
        <v>13.763809999999999</v>
      </c>
      <c r="GN13" s="148">
        <v>326</v>
      </c>
      <c r="GO13" s="474">
        <f t="shared" ref="GO13" si="390">GN13/GN$10</f>
        <v>0.3881</v>
      </c>
      <c r="GP13" s="475">
        <f t="shared" ref="GP13" si="391">GP$10*GO13</f>
        <v>0</v>
      </c>
      <c r="GQ13" s="141">
        <f t="shared" ref="GQ13:GQ39" si="392">IF(GN13&gt;0,GP13/GN13,0)</f>
        <v>0</v>
      </c>
      <c r="GR13" s="476">
        <f t="shared" ref="GR13" si="393">GR$10</f>
        <v>0</v>
      </c>
      <c r="GS13" s="142">
        <f t="shared" ref="GS13:GS39" si="394">GQ13*GR13</f>
        <v>0</v>
      </c>
      <c r="GT13" s="114">
        <f t="shared" ref="GT13:GT39" si="395">GS13*GN13</f>
        <v>0</v>
      </c>
      <c r="GU13" s="114"/>
      <c r="GV13" s="143"/>
      <c r="GW13" s="144">
        <f t="shared" ref="GW13:GW39" si="396">GS13/$LI13</f>
        <v>0</v>
      </c>
      <c r="GX13" s="148">
        <v>660</v>
      </c>
      <c r="GY13" s="474">
        <f t="shared" ref="GY13:HI38" si="397">GX13/GX$10</f>
        <v>0.42774000000000001</v>
      </c>
      <c r="GZ13" s="475">
        <f t="shared" ref="GZ13:HJ38" si="398">GZ$10*GY13</f>
        <v>41063.040000000001</v>
      </c>
      <c r="HA13" s="141">
        <f t="shared" ref="HA13:HA39" si="399">IF(GX13&gt;0,GZ13/GX13,0)</f>
        <v>62.21672727</v>
      </c>
      <c r="HB13" s="476">
        <f t="shared" ref="HB13:IF38" si="400">HB$10</f>
        <v>10.94</v>
      </c>
      <c r="HC13" s="142">
        <f t="shared" ref="HC13:HC39" si="401">HA13*HB13</f>
        <v>680.65099999999995</v>
      </c>
      <c r="HD13" s="114">
        <f t="shared" ref="HD13:HD39" si="402">HC13*GX13</f>
        <v>449229.66</v>
      </c>
      <c r="HE13" s="114"/>
      <c r="HF13" s="143"/>
      <c r="HG13" s="144">
        <f t="shared" ref="HG13:HG39" si="403">HC13/$LI13</f>
        <v>7.9328900000000004</v>
      </c>
      <c r="HH13" s="148">
        <v>466</v>
      </c>
      <c r="HI13" s="474">
        <f t="shared" ref="HI13" si="404">HH13/HH$10</f>
        <v>0.43797000000000003</v>
      </c>
      <c r="HJ13" s="475">
        <f t="shared" ref="HJ13" si="405">HJ$10*HI13</f>
        <v>0</v>
      </c>
      <c r="HK13" s="141">
        <f t="shared" ref="HK13:HK39" si="406">IF(HH13&gt;0,HJ13/HH13,0)</f>
        <v>0</v>
      </c>
      <c r="HL13" s="476">
        <f t="shared" ref="HL13" si="407">HL$10</f>
        <v>0</v>
      </c>
      <c r="HM13" s="142">
        <f t="shared" ref="HM13:HM39" si="408">HK13*HL13</f>
        <v>0</v>
      </c>
      <c r="HN13" s="114">
        <f t="shared" ref="HN13:HN39" si="409">HM13*HH13</f>
        <v>0</v>
      </c>
      <c r="HO13" s="114"/>
      <c r="HP13" s="143"/>
      <c r="HQ13" s="144">
        <f t="shared" ref="HQ13:HQ39" si="410">HM13/$LI13</f>
        <v>0</v>
      </c>
      <c r="HR13" s="148">
        <v>300</v>
      </c>
      <c r="HS13" s="474">
        <f t="shared" ref="HS13:IC29" si="411">HR13/HR$10</f>
        <v>0.43164999999999998</v>
      </c>
      <c r="HT13" s="475">
        <f t="shared" ref="HT13:ID29" si="412">HT$10*HS13</f>
        <v>0</v>
      </c>
      <c r="HU13" s="141">
        <f t="shared" ref="HU13:HU39" si="413">IF(HR13&gt;0,HT13/HR13,0)</f>
        <v>0</v>
      </c>
      <c r="HV13" s="476">
        <f t="shared" ref="HV13" si="414">HV$10</f>
        <v>0</v>
      </c>
      <c r="HW13" s="142">
        <f t="shared" ref="HW13:HW39" si="415">HU13*HV13</f>
        <v>0</v>
      </c>
      <c r="HX13" s="114">
        <f t="shared" ref="HX13:HX39" si="416">HW13*HR13</f>
        <v>0</v>
      </c>
      <c r="HY13" s="114"/>
      <c r="HZ13" s="143"/>
      <c r="IA13" s="144">
        <f t="shared" ref="IA13:IA39" si="417">HW13/$LI13</f>
        <v>0</v>
      </c>
      <c r="IB13" s="148">
        <v>191</v>
      </c>
      <c r="IC13" s="474">
        <f t="shared" ref="IC13" si="418">IB13/IB$10</f>
        <v>0.39709</v>
      </c>
      <c r="ID13" s="475">
        <f t="shared" ref="ID13" si="419">ID$10*IC13</f>
        <v>0</v>
      </c>
      <c r="IE13" s="141">
        <f t="shared" ref="IE13:IE39" si="420">IF(IB13&gt;0,ID13/IB13,0)</f>
        <v>0</v>
      </c>
      <c r="IF13" s="476">
        <f t="shared" ref="IF13" si="421">IF$10</f>
        <v>0</v>
      </c>
      <c r="IG13" s="142">
        <f t="shared" ref="IG13:IG39" si="422">IE13*IF13</f>
        <v>0</v>
      </c>
      <c r="IH13" s="114">
        <f t="shared" ref="IH13:IH39" si="423">IG13*IB13</f>
        <v>0</v>
      </c>
      <c r="II13" s="114"/>
      <c r="IJ13" s="143"/>
      <c r="IK13" s="144">
        <f t="shared" ref="IK13:IK39" si="424">IG13/$LI13</f>
        <v>0</v>
      </c>
      <c r="IL13" s="148">
        <v>517</v>
      </c>
      <c r="IM13" s="474">
        <f t="shared" ref="IM13:IW38" si="425">IL13/IL$10</f>
        <v>0.45630999999999999</v>
      </c>
      <c r="IN13" s="475">
        <f t="shared" ref="IN13:IX38" si="426">IN$10*IM13</f>
        <v>0</v>
      </c>
      <c r="IO13" s="141">
        <f t="shared" ref="IO13:IO39" si="427">IF(IL13&gt;0,IN13/IL13,0)</f>
        <v>0</v>
      </c>
      <c r="IP13" s="476">
        <f t="shared" ref="IP13:JT38" si="428">IP$10</f>
        <v>0</v>
      </c>
      <c r="IQ13" s="142">
        <f t="shared" ref="IQ13:IQ39" si="429">IO13*IP13</f>
        <v>0</v>
      </c>
      <c r="IR13" s="114">
        <f t="shared" ref="IR13:IR39" si="430">IQ13*IL13</f>
        <v>0</v>
      </c>
      <c r="IS13" s="114"/>
      <c r="IT13" s="143"/>
      <c r="IU13" s="144">
        <f t="shared" ref="IU13:IU39" si="431">IQ13/$LI13</f>
        <v>0</v>
      </c>
      <c r="IV13" s="148">
        <v>302</v>
      </c>
      <c r="IW13" s="474">
        <f t="shared" ref="IW13" si="432">IV13/IV$10</f>
        <v>0.44740999999999997</v>
      </c>
      <c r="IX13" s="475">
        <f t="shared" ref="IX13" si="433">IX$10*IW13</f>
        <v>0</v>
      </c>
      <c r="IY13" s="141">
        <f t="shared" ref="IY13:IY39" si="434">IF(IV13&gt;0,IX13/IV13,0)</f>
        <v>0</v>
      </c>
      <c r="IZ13" s="476">
        <f t="shared" ref="IZ13" si="435">IZ$10</f>
        <v>0</v>
      </c>
      <c r="JA13" s="142">
        <f t="shared" ref="JA13:JA39" si="436">IY13*IZ13</f>
        <v>0</v>
      </c>
      <c r="JB13" s="114">
        <f t="shared" ref="JB13:JB39" si="437">JA13*IV13</f>
        <v>0</v>
      </c>
      <c r="JC13" s="114"/>
      <c r="JD13" s="143"/>
      <c r="JE13" s="144">
        <f t="shared" ref="JE13:JE39" si="438">JA13/$LI13</f>
        <v>0</v>
      </c>
      <c r="JF13" s="148">
        <v>586</v>
      </c>
      <c r="JG13" s="474">
        <f t="shared" ref="JG13:JQ29" si="439">JF13/JF$10</f>
        <v>0.44359999999999999</v>
      </c>
      <c r="JH13" s="475">
        <f t="shared" ref="JH13:JR29" si="440">JH$10*JG13</f>
        <v>0</v>
      </c>
      <c r="JI13" s="141">
        <f t="shared" ref="JI13:JI39" si="441">IF(JF13&gt;0,JH13/JF13,0)</f>
        <v>0</v>
      </c>
      <c r="JJ13" s="476">
        <f t="shared" ref="JJ13" si="442">JJ$10</f>
        <v>0</v>
      </c>
      <c r="JK13" s="142">
        <f t="shared" ref="JK13:JK39" si="443">JI13*JJ13</f>
        <v>0</v>
      </c>
      <c r="JL13" s="114">
        <f t="shared" ref="JL13:JL39" si="444">JK13*JF13</f>
        <v>0</v>
      </c>
      <c r="JM13" s="114"/>
      <c r="JN13" s="143"/>
      <c r="JO13" s="144">
        <f t="shared" ref="JO13:JO39" si="445">JK13/$LI13</f>
        <v>0</v>
      </c>
      <c r="JP13" s="148">
        <v>516</v>
      </c>
      <c r="JQ13" s="474">
        <f t="shared" ref="JQ13" si="446">JP13/JP$10</f>
        <v>0.42574000000000001</v>
      </c>
      <c r="JR13" s="475">
        <f t="shared" ref="JR13" si="447">JR$10*JQ13</f>
        <v>0</v>
      </c>
      <c r="JS13" s="141">
        <f t="shared" ref="JS13:JS39" si="448">IF(JP13&gt;0,JR13/JP13,0)</f>
        <v>0</v>
      </c>
      <c r="JT13" s="476">
        <f t="shared" ref="JT13" si="449">JT$10</f>
        <v>0</v>
      </c>
      <c r="JU13" s="142">
        <f t="shared" ref="JU13:JU39" si="450">JS13*JT13</f>
        <v>0</v>
      </c>
      <c r="JV13" s="114">
        <f t="shared" ref="JV13:JV39" si="451">JU13*JP13</f>
        <v>0</v>
      </c>
      <c r="JW13" s="114"/>
      <c r="JX13" s="143"/>
      <c r="JY13" s="144">
        <f t="shared" ref="JY13:JY39" si="452">JU13/$LI13</f>
        <v>0</v>
      </c>
      <c r="JZ13" s="148">
        <v>458</v>
      </c>
      <c r="KA13" s="474">
        <f t="shared" ref="KA13:KK38" si="453">JZ13/JZ$10</f>
        <v>0.41260999999999998</v>
      </c>
      <c r="KB13" s="475">
        <f t="shared" ref="KB13:KL14" si="454">KB$10*KA13</f>
        <v>0</v>
      </c>
      <c r="KC13" s="141">
        <f t="shared" ref="KC13:KC39" si="455">IF(JZ13&gt;0,KB13/JZ13,0)</f>
        <v>0</v>
      </c>
      <c r="KD13" s="476">
        <f t="shared" ref="KD13:KX38" si="456">KD$10</f>
        <v>0</v>
      </c>
      <c r="KE13" s="142">
        <f t="shared" ref="KE13:KE39" si="457">KC13*KD13</f>
        <v>0</v>
      </c>
      <c r="KF13" s="114">
        <f t="shared" ref="KF13:KF39" si="458">KE13*JZ13</f>
        <v>0</v>
      </c>
      <c r="KG13" s="114"/>
      <c r="KH13" s="143"/>
      <c r="KI13" s="144">
        <f t="shared" ref="KI13:KI39" si="459">KE13/$LI13</f>
        <v>0</v>
      </c>
      <c r="KJ13" s="148">
        <v>550</v>
      </c>
      <c r="KK13" s="474">
        <f t="shared" ref="KK13" si="460">KJ13/KJ$10</f>
        <v>0.44788</v>
      </c>
      <c r="KL13" s="475">
        <f t="shared" ref="KL13" si="461">KL$10*KK13</f>
        <v>0</v>
      </c>
      <c r="KM13" s="141">
        <f t="shared" ref="KM13:KM39" si="462">IF(KJ13&gt;0,KL13/KJ13,0)</f>
        <v>0</v>
      </c>
      <c r="KN13" s="476">
        <f t="shared" ref="KN13" si="463">KN$10</f>
        <v>0</v>
      </c>
      <c r="KO13" s="142">
        <f t="shared" ref="KO13:KO39" si="464">KM13*KN13</f>
        <v>0</v>
      </c>
      <c r="KP13" s="114">
        <f t="shared" ref="KP13:KP39" si="465">KO13*KJ13</f>
        <v>0</v>
      </c>
      <c r="KQ13" s="114"/>
      <c r="KR13" s="143"/>
      <c r="KS13" s="144">
        <f t="shared" ref="KS13:KS39" si="466">KO13/$LI13</f>
        <v>0</v>
      </c>
      <c r="KT13" s="148"/>
      <c r="KU13" s="474" t="e">
        <f t="shared" ref="KU13:LE29" si="467">KT13/KT$10</f>
        <v>#DIV/0!</v>
      </c>
      <c r="KV13" s="475" t="e">
        <f t="shared" ref="KB13:KV29" si="468">KV$10*KU13</f>
        <v>#DIV/0!</v>
      </c>
      <c r="KW13" s="141">
        <f t="shared" ref="KW13:KW39" si="469">IF(KT13&gt;0,KV13/KT13,0)</f>
        <v>0</v>
      </c>
      <c r="KX13" s="476">
        <f t="shared" ref="KX13" si="470">KX$10</f>
        <v>0</v>
      </c>
      <c r="KY13" s="142">
        <f t="shared" ref="KY13:KY39" si="471">KW13*KX13</f>
        <v>0</v>
      </c>
      <c r="KZ13" s="114">
        <f t="shared" ref="KZ13:KZ39" si="472">KY13*KT13</f>
        <v>0</v>
      </c>
      <c r="LA13" s="114"/>
      <c r="LB13" s="143"/>
      <c r="LC13" s="144">
        <f t="shared" ref="LC13:LC39" si="473">KY13/$LI13</f>
        <v>0</v>
      </c>
      <c r="LD13" s="327">
        <f t="shared" ref="LD13:LD38" si="474">F13+P13+Z13+AJ13+AT13+BD13+BN13+BX13+CH13+CR13+DB13+DL13+DV13+EF13+EP13+EZ13+FJ13+FT13+GD13+GN13+GX13+HH13+HR13+IB13+IL13+IV13+JF13+JP13+JZ13+KJ13+KT13</f>
        <v>10822</v>
      </c>
      <c r="LE13" s="474">
        <f t="shared" si="467"/>
        <v>0.41499000000000003</v>
      </c>
      <c r="LF13" s="475">
        <f t="shared" ref="LF13:LF38" si="475">LF$10*LE13</f>
        <v>103747.5</v>
      </c>
      <c r="LG13" s="141">
        <f t="shared" ref="LG13:LG38" si="476">IF(LD13&gt;0,LF13/LD13,0)</f>
        <v>9.5867214900000004</v>
      </c>
      <c r="LH13" s="476">
        <f t="shared" ref="LH13:LH38" si="477">LH$10</f>
        <v>8.9499999999999993</v>
      </c>
      <c r="LI13" s="142">
        <f t="shared" ref="LI13:LI38" si="478">LG13*LH13</f>
        <v>85.801159999999996</v>
      </c>
      <c r="LJ13" s="114">
        <f t="shared" ref="LJ13:LJ38" si="479">LI13*LD13</f>
        <v>928540.15</v>
      </c>
      <c r="LK13" s="114"/>
      <c r="LL13" s="143"/>
    </row>
    <row r="14" spans="1:324" ht="27.75" customHeight="1">
      <c r="A14" s="718"/>
      <c r="B14" s="93" t="s">
        <v>729</v>
      </c>
      <c r="C14" s="12" t="s">
        <v>856</v>
      </c>
      <c r="D14" s="12" t="s">
        <v>424</v>
      </c>
      <c r="E14" s="4" t="s">
        <v>32</v>
      </c>
      <c r="F14" s="148"/>
      <c r="G14" s="474">
        <f t="shared" ref="G14:G38" si="480">F14/F$10</f>
        <v>0</v>
      </c>
      <c r="H14" s="475">
        <f t="shared" ref="H14:H38" si="481">H$10*G14</f>
        <v>0</v>
      </c>
      <c r="I14" s="141">
        <f t="shared" si="263"/>
        <v>0</v>
      </c>
      <c r="J14" s="476">
        <f t="shared" ref="J14:J38" si="482">J$10</f>
        <v>0</v>
      </c>
      <c r="K14" s="142">
        <f t="shared" si="264"/>
        <v>0</v>
      </c>
      <c r="L14" s="114">
        <f t="shared" si="265"/>
        <v>0</v>
      </c>
      <c r="M14" s="114"/>
      <c r="N14" s="143"/>
      <c r="O14" s="144" t="e">
        <f t="shared" si="266"/>
        <v>#DIV/0!</v>
      </c>
      <c r="P14" s="148"/>
      <c r="Q14" s="474">
        <f t="shared" ref="Q14:Q38" si="483">P14/P$10</f>
        <v>0</v>
      </c>
      <c r="R14" s="475">
        <f t="shared" ref="R14:R38" si="484">R$10*Q14</f>
        <v>0</v>
      </c>
      <c r="S14" s="141">
        <f t="shared" si="267"/>
        <v>0</v>
      </c>
      <c r="T14" s="476">
        <f t="shared" ref="T14:T38" si="485">T$10</f>
        <v>0</v>
      </c>
      <c r="U14" s="142">
        <f t="shared" si="268"/>
        <v>0</v>
      </c>
      <c r="V14" s="114">
        <f t="shared" si="269"/>
        <v>0</v>
      </c>
      <c r="W14" s="114"/>
      <c r="X14" s="143"/>
      <c r="Y14" s="144" t="e">
        <f t="shared" si="270"/>
        <v>#DIV/0!</v>
      </c>
      <c r="Z14" s="148"/>
      <c r="AA14" s="474">
        <f t="shared" si="271"/>
        <v>0</v>
      </c>
      <c r="AB14" s="475">
        <f t="shared" si="272"/>
        <v>0</v>
      </c>
      <c r="AC14" s="141">
        <f t="shared" si="273"/>
        <v>0</v>
      </c>
      <c r="AD14" s="476">
        <f t="shared" si="274"/>
        <v>0</v>
      </c>
      <c r="AE14" s="142">
        <f t="shared" si="275"/>
        <v>0</v>
      </c>
      <c r="AF14" s="114">
        <f t="shared" si="276"/>
        <v>0</v>
      </c>
      <c r="AG14" s="114"/>
      <c r="AH14" s="143"/>
      <c r="AI14" s="144" t="e">
        <f t="shared" si="277"/>
        <v>#DIV/0!</v>
      </c>
      <c r="AJ14" s="148"/>
      <c r="AK14" s="474">
        <f t="shared" si="271"/>
        <v>0</v>
      </c>
      <c r="AL14" s="475">
        <f t="shared" si="272"/>
        <v>0</v>
      </c>
      <c r="AM14" s="141">
        <f t="shared" si="280"/>
        <v>0</v>
      </c>
      <c r="AN14" s="476">
        <f t="shared" si="274"/>
        <v>0</v>
      </c>
      <c r="AO14" s="142">
        <f t="shared" si="282"/>
        <v>0</v>
      </c>
      <c r="AP14" s="114">
        <f t="shared" si="283"/>
        <v>0</v>
      </c>
      <c r="AQ14" s="114"/>
      <c r="AR14" s="143"/>
      <c r="AS14" s="144" t="e">
        <f t="shared" si="284"/>
        <v>#DIV/0!</v>
      </c>
      <c r="AT14" s="148"/>
      <c r="AU14" s="474">
        <f t="shared" si="285"/>
        <v>0</v>
      </c>
      <c r="AV14" s="475">
        <f t="shared" si="286"/>
        <v>0</v>
      </c>
      <c r="AW14" s="141">
        <f t="shared" si="287"/>
        <v>0</v>
      </c>
      <c r="AX14" s="476">
        <f t="shared" si="274"/>
        <v>0</v>
      </c>
      <c r="AY14" s="142">
        <f t="shared" si="289"/>
        <v>0</v>
      </c>
      <c r="AZ14" s="114">
        <f t="shared" si="290"/>
        <v>0</v>
      </c>
      <c r="BA14" s="114"/>
      <c r="BB14" s="143"/>
      <c r="BC14" s="144" t="e">
        <f t="shared" si="291"/>
        <v>#DIV/0!</v>
      </c>
      <c r="BD14" s="148"/>
      <c r="BE14" s="474">
        <f t="shared" si="285"/>
        <v>0</v>
      </c>
      <c r="BF14" s="475">
        <f t="shared" si="286"/>
        <v>0</v>
      </c>
      <c r="BG14" s="141">
        <f t="shared" si="294"/>
        <v>0</v>
      </c>
      <c r="BH14" s="476">
        <f t="shared" si="274"/>
        <v>0</v>
      </c>
      <c r="BI14" s="142">
        <f t="shared" si="296"/>
        <v>0</v>
      </c>
      <c r="BJ14" s="114">
        <f t="shared" si="297"/>
        <v>0</v>
      </c>
      <c r="BK14" s="114"/>
      <c r="BL14" s="143"/>
      <c r="BM14" s="144" t="e">
        <f t="shared" si="298"/>
        <v>#DIV/0!</v>
      </c>
      <c r="BN14" s="148"/>
      <c r="BO14" s="474">
        <f t="shared" si="299"/>
        <v>0</v>
      </c>
      <c r="BP14" s="475">
        <f t="shared" si="300"/>
        <v>0</v>
      </c>
      <c r="BQ14" s="141">
        <f t="shared" si="301"/>
        <v>0</v>
      </c>
      <c r="BR14" s="476">
        <f t="shared" si="274"/>
        <v>0</v>
      </c>
      <c r="BS14" s="142">
        <f t="shared" si="303"/>
        <v>0</v>
      </c>
      <c r="BT14" s="114">
        <f t="shared" si="304"/>
        <v>0</v>
      </c>
      <c r="BU14" s="114"/>
      <c r="BV14" s="143"/>
      <c r="BW14" s="144" t="e">
        <f t="shared" si="305"/>
        <v>#DIV/0!</v>
      </c>
      <c r="BX14" s="148"/>
      <c r="BY14" s="474">
        <f t="shared" si="299"/>
        <v>0</v>
      </c>
      <c r="BZ14" s="475">
        <f t="shared" si="300"/>
        <v>0</v>
      </c>
      <c r="CA14" s="141">
        <f t="shared" si="308"/>
        <v>0</v>
      </c>
      <c r="CB14" s="476">
        <f t="shared" si="274"/>
        <v>0</v>
      </c>
      <c r="CC14" s="142">
        <f t="shared" si="310"/>
        <v>0</v>
      </c>
      <c r="CD14" s="114">
        <f t="shared" si="311"/>
        <v>0</v>
      </c>
      <c r="CE14" s="114"/>
      <c r="CF14" s="143"/>
      <c r="CG14" s="144" t="e">
        <f t="shared" si="312"/>
        <v>#DIV/0!</v>
      </c>
      <c r="CH14" s="148"/>
      <c r="CI14" s="474">
        <f t="shared" si="313"/>
        <v>0</v>
      </c>
      <c r="CJ14" s="475">
        <f t="shared" si="314"/>
        <v>0</v>
      </c>
      <c r="CK14" s="141">
        <f t="shared" si="315"/>
        <v>0</v>
      </c>
      <c r="CL14" s="476">
        <f t="shared" si="274"/>
        <v>0</v>
      </c>
      <c r="CM14" s="142">
        <f t="shared" si="317"/>
        <v>0</v>
      </c>
      <c r="CN14" s="114">
        <f t="shared" si="318"/>
        <v>0</v>
      </c>
      <c r="CO14" s="114"/>
      <c r="CP14" s="143"/>
      <c r="CQ14" s="144" t="e">
        <f t="shared" si="319"/>
        <v>#DIV/0!</v>
      </c>
      <c r="CR14" s="148"/>
      <c r="CS14" s="474">
        <f t="shared" si="320"/>
        <v>0</v>
      </c>
      <c r="CT14" s="475">
        <f t="shared" si="321"/>
        <v>0</v>
      </c>
      <c r="CU14" s="141">
        <f t="shared" si="322"/>
        <v>0</v>
      </c>
      <c r="CV14" s="476">
        <f t="shared" si="323"/>
        <v>0</v>
      </c>
      <c r="CW14" s="142">
        <f t="shared" si="324"/>
        <v>0</v>
      </c>
      <c r="CX14" s="114">
        <f t="shared" si="325"/>
        <v>0</v>
      </c>
      <c r="CY14" s="114"/>
      <c r="CZ14" s="143"/>
      <c r="DA14" s="144" t="e">
        <f t="shared" si="326"/>
        <v>#DIV/0!</v>
      </c>
      <c r="DB14" s="148"/>
      <c r="DC14" s="474">
        <f t="shared" si="320"/>
        <v>0</v>
      </c>
      <c r="DD14" s="475">
        <f t="shared" si="321"/>
        <v>0</v>
      </c>
      <c r="DE14" s="141">
        <f t="shared" si="329"/>
        <v>0</v>
      </c>
      <c r="DF14" s="476">
        <f t="shared" si="323"/>
        <v>0</v>
      </c>
      <c r="DG14" s="142">
        <f t="shared" si="331"/>
        <v>0</v>
      </c>
      <c r="DH14" s="114">
        <f t="shared" si="332"/>
        <v>0</v>
      </c>
      <c r="DI14" s="114"/>
      <c r="DJ14" s="143"/>
      <c r="DK14" s="144" t="e">
        <f t="shared" si="333"/>
        <v>#DIV/0!</v>
      </c>
      <c r="DL14" s="148"/>
      <c r="DM14" s="474">
        <f t="shared" si="334"/>
        <v>0</v>
      </c>
      <c r="DN14" s="475">
        <f t="shared" si="335"/>
        <v>0</v>
      </c>
      <c r="DO14" s="141">
        <f t="shared" si="336"/>
        <v>0</v>
      </c>
      <c r="DP14" s="476">
        <f t="shared" si="323"/>
        <v>0</v>
      </c>
      <c r="DQ14" s="142">
        <f t="shared" si="338"/>
        <v>0</v>
      </c>
      <c r="DR14" s="114">
        <f t="shared" si="339"/>
        <v>0</v>
      </c>
      <c r="DS14" s="114"/>
      <c r="DT14" s="143"/>
      <c r="DU14" s="144" t="e">
        <f t="shared" si="340"/>
        <v>#DIV/0!</v>
      </c>
      <c r="DV14" s="148"/>
      <c r="DW14" s="474">
        <f t="shared" si="334"/>
        <v>0</v>
      </c>
      <c r="DX14" s="475">
        <f t="shared" si="335"/>
        <v>0</v>
      </c>
      <c r="DY14" s="141">
        <f t="shared" si="343"/>
        <v>0</v>
      </c>
      <c r="DZ14" s="476">
        <f t="shared" si="323"/>
        <v>0</v>
      </c>
      <c r="EA14" s="142">
        <f t="shared" si="345"/>
        <v>0</v>
      </c>
      <c r="EB14" s="114">
        <f t="shared" si="346"/>
        <v>0</v>
      </c>
      <c r="EC14" s="114"/>
      <c r="ED14" s="143"/>
      <c r="EE14" s="144" t="e">
        <f t="shared" si="347"/>
        <v>#DIV/0!</v>
      </c>
      <c r="EF14" s="148"/>
      <c r="EG14" s="474">
        <f t="shared" si="348"/>
        <v>0</v>
      </c>
      <c r="EH14" s="475">
        <f t="shared" si="349"/>
        <v>0</v>
      </c>
      <c r="EI14" s="141">
        <f t="shared" si="350"/>
        <v>0</v>
      </c>
      <c r="EJ14" s="476">
        <f t="shared" si="323"/>
        <v>0</v>
      </c>
      <c r="EK14" s="142">
        <f t="shared" si="352"/>
        <v>0</v>
      </c>
      <c r="EL14" s="114">
        <f t="shared" si="353"/>
        <v>0</v>
      </c>
      <c r="EM14" s="114"/>
      <c r="EN14" s="143"/>
      <c r="EO14" s="144" t="e">
        <f t="shared" si="354"/>
        <v>#DIV/0!</v>
      </c>
      <c r="EP14" s="148"/>
      <c r="EQ14" s="474">
        <f t="shared" si="348"/>
        <v>0</v>
      </c>
      <c r="ER14" s="475">
        <f t="shared" si="349"/>
        <v>0</v>
      </c>
      <c r="ES14" s="141">
        <f t="shared" si="357"/>
        <v>0</v>
      </c>
      <c r="ET14" s="476">
        <f t="shared" si="323"/>
        <v>0</v>
      </c>
      <c r="EU14" s="142">
        <f t="shared" si="359"/>
        <v>0</v>
      </c>
      <c r="EV14" s="114">
        <f t="shared" si="360"/>
        <v>0</v>
      </c>
      <c r="EW14" s="114"/>
      <c r="EX14" s="143"/>
      <c r="EY14" s="144" t="e">
        <f t="shared" si="361"/>
        <v>#DIV/0!</v>
      </c>
      <c r="EZ14" s="148"/>
      <c r="FA14" s="474">
        <f t="shared" si="362"/>
        <v>0</v>
      </c>
      <c r="FB14" s="475">
        <f t="shared" si="363"/>
        <v>0</v>
      </c>
      <c r="FC14" s="141">
        <f t="shared" si="364"/>
        <v>0</v>
      </c>
      <c r="FD14" s="476">
        <f t="shared" si="323"/>
        <v>7.4</v>
      </c>
      <c r="FE14" s="142">
        <f t="shared" si="366"/>
        <v>0</v>
      </c>
      <c r="FF14" s="114">
        <f t="shared" si="367"/>
        <v>0</v>
      </c>
      <c r="FG14" s="114"/>
      <c r="FH14" s="143"/>
      <c r="FI14" s="144" t="e">
        <f t="shared" si="368"/>
        <v>#DIV/0!</v>
      </c>
      <c r="FJ14" s="148"/>
      <c r="FK14" s="474">
        <f t="shared" si="369"/>
        <v>0</v>
      </c>
      <c r="FL14" s="475">
        <f t="shared" si="370"/>
        <v>0</v>
      </c>
      <c r="FM14" s="141">
        <f t="shared" si="371"/>
        <v>0</v>
      </c>
      <c r="FN14" s="476">
        <f t="shared" si="372"/>
        <v>0</v>
      </c>
      <c r="FO14" s="142">
        <f t="shared" si="373"/>
        <v>0</v>
      </c>
      <c r="FP14" s="114">
        <f t="shared" si="374"/>
        <v>0</v>
      </c>
      <c r="FQ14" s="114"/>
      <c r="FR14" s="143"/>
      <c r="FS14" s="144" t="e">
        <f t="shared" si="375"/>
        <v>#DIV/0!</v>
      </c>
      <c r="FT14" s="148"/>
      <c r="FU14" s="474">
        <f t="shared" si="369"/>
        <v>0</v>
      </c>
      <c r="FV14" s="475">
        <f t="shared" si="370"/>
        <v>0</v>
      </c>
      <c r="FW14" s="141">
        <f t="shared" si="378"/>
        <v>0</v>
      </c>
      <c r="FX14" s="476">
        <f t="shared" si="372"/>
        <v>0</v>
      </c>
      <c r="FY14" s="142">
        <f t="shared" si="380"/>
        <v>0</v>
      </c>
      <c r="FZ14" s="114">
        <f t="shared" si="381"/>
        <v>0</v>
      </c>
      <c r="GA14" s="114"/>
      <c r="GB14" s="143"/>
      <c r="GC14" s="144" t="e">
        <f t="shared" si="382"/>
        <v>#DIV/0!</v>
      </c>
      <c r="GD14" s="148"/>
      <c r="GE14" s="474">
        <f t="shared" si="383"/>
        <v>0</v>
      </c>
      <c r="GF14" s="475">
        <f t="shared" si="384"/>
        <v>0</v>
      </c>
      <c r="GG14" s="141">
        <f t="shared" si="385"/>
        <v>0</v>
      </c>
      <c r="GH14" s="476">
        <f t="shared" si="372"/>
        <v>8.06</v>
      </c>
      <c r="GI14" s="142">
        <f t="shared" si="387"/>
        <v>0</v>
      </c>
      <c r="GJ14" s="114">
        <f t="shared" si="388"/>
        <v>0</v>
      </c>
      <c r="GK14" s="114"/>
      <c r="GL14" s="143"/>
      <c r="GM14" s="144" t="e">
        <f t="shared" si="389"/>
        <v>#DIV/0!</v>
      </c>
      <c r="GN14" s="148"/>
      <c r="GO14" s="474">
        <f t="shared" si="383"/>
        <v>0</v>
      </c>
      <c r="GP14" s="475">
        <f t="shared" si="384"/>
        <v>0</v>
      </c>
      <c r="GQ14" s="141">
        <f t="shared" si="392"/>
        <v>0</v>
      </c>
      <c r="GR14" s="476">
        <f t="shared" si="372"/>
        <v>0</v>
      </c>
      <c r="GS14" s="142">
        <f t="shared" si="394"/>
        <v>0</v>
      </c>
      <c r="GT14" s="114">
        <f t="shared" si="395"/>
        <v>0</v>
      </c>
      <c r="GU14" s="114"/>
      <c r="GV14" s="143"/>
      <c r="GW14" s="144" t="e">
        <f t="shared" si="396"/>
        <v>#DIV/0!</v>
      </c>
      <c r="GX14" s="148"/>
      <c r="GY14" s="474">
        <f t="shared" si="397"/>
        <v>0</v>
      </c>
      <c r="GZ14" s="475">
        <f t="shared" si="398"/>
        <v>0</v>
      </c>
      <c r="HA14" s="141">
        <f t="shared" si="399"/>
        <v>0</v>
      </c>
      <c r="HB14" s="476">
        <f t="shared" si="400"/>
        <v>10.94</v>
      </c>
      <c r="HC14" s="142">
        <f t="shared" si="401"/>
        <v>0</v>
      </c>
      <c r="HD14" s="114">
        <f t="shared" si="402"/>
        <v>0</v>
      </c>
      <c r="HE14" s="114"/>
      <c r="HF14" s="143"/>
      <c r="HG14" s="144" t="e">
        <f t="shared" si="403"/>
        <v>#DIV/0!</v>
      </c>
      <c r="HH14" s="148"/>
      <c r="HI14" s="474">
        <f t="shared" si="397"/>
        <v>0</v>
      </c>
      <c r="HJ14" s="475">
        <f t="shared" si="398"/>
        <v>0</v>
      </c>
      <c r="HK14" s="141">
        <f t="shared" si="406"/>
        <v>0</v>
      </c>
      <c r="HL14" s="476">
        <f t="shared" si="400"/>
        <v>0</v>
      </c>
      <c r="HM14" s="142">
        <f t="shared" si="408"/>
        <v>0</v>
      </c>
      <c r="HN14" s="114">
        <f t="shared" si="409"/>
        <v>0</v>
      </c>
      <c r="HO14" s="114"/>
      <c r="HP14" s="143"/>
      <c r="HQ14" s="144" t="e">
        <f t="shared" si="410"/>
        <v>#DIV/0!</v>
      </c>
      <c r="HR14" s="148"/>
      <c r="HS14" s="474">
        <f t="shared" si="411"/>
        <v>0</v>
      </c>
      <c r="HT14" s="475">
        <f t="shared" si="412"/>
        <v>0</v>
      </c>
      <c r="HU14" s="141">
        <f t="shared" si="413"/>
        <v>0</v>
      </c>
      <c r="HV14" s="476">
        <f t="shared" si="400"/>
        <v>0</v>
      </c>
      <c r="HW14" s="142">
        <f t="shared" si="415"/>
        <v>0</v>
      </c>
      <c r="HX14" s="114">
        <f t="shared" si="416"/>
        <v>0</v>
      </c>
      <c r="HY14" s="114"/>
      <c r="HZ14" s="143"/>
      <c r="IA14" s="144" t="e">
        <f t="shared" si="417"/>
        <v>#DIV/0!</v>
      </c>
      <c r="IB14" s="148"/>
      <c r="IC14" s="474">
        <f t="shared" si="411"/>
        <v>0</v>
      </c>
      <c r="ID14" s="475">
        <f t="shared" si="412"/>
        <v>0</v>
      </c>
      <c r="IE14" s="141">
        <f t="shared" si="420"/>
        <v>0</v>
      </c>
      <c r="IF14" s="476">
        <f t="shared" si="400"/>
        <v>0</v>
      </c>
      <c r="IG14" s="142">
        <f t="shared" si="422"/>
        <v>0</v>
      </c>
      <c r="IH14" s="114">
        <f t="shared" si="423"/>
        <v>0</v>
      </c>
      <c r="II14" s="114"/>
      <c r="IJ14" s="143"/>
      <c r="IK14" s="144" t="e">
        <f t="shared" si="424"/>
        <v>#DIV/0!</v>
      </c>
      <c r="IL14" s="148"/>
      <c r="IM14" s="474">
        <f t="shared" si="425"/>
        <v>0</v>
      </c>
      <c r="IN14" s="475">
        <f t="shared" si="426"/>
        <v>0</v>
      </c>
      <c r="IO14" s="141">
        <f t="shared" si="427"/>
        <v>0</v>
      </c>
      <c r="IP14" s="476">
        <f t="shared" si="428"/>
        <v>0</v>
      </c>
      <c r="IQ14" s="142">
        <f t="shared" si="429"/>
        <v>0</v>
      </c>
      <c r="IR14" s="114">
        <f t="shared" si="430"/>
        <v>0</v>
      </c>
      <c r="IS14" s="114"/>
      <c r="IT14" s="143"/>
      <c r="IU14" s="144" t="e">
        <f t="shared" si="431"/>
        <v>#DIV/0!</v>
      </c>
      <c r="IV14" s="148"/>
      <c r="IW14" s="474">
        <f t="shared" si="425"/>
        <v>0</v>
      </c>
      <c r="IX14" s="475">
        <f t="shared" si="426"/>
        <v>0</v>
      </c>
      <c r="IY14" s="141">
        <f t="shared" si="434"/>
        <v>0</v>
      </c>
      <c r="IZ14" s="476">
        <f t="shared" si="428"/>
        <v>0</v>
      </c>
      <c r="JA14" s="142">
        <f t="shared" si="436"/>
        <v>0</v>
      </c>
      <c r="JB14" s="114">
        <f t="shared" si="437"/>
        <v>0</v>
      </c>
      <c r="JC14" s="114"/>
      <c r="JD14" s="143"/>
      <c r="JE14" s="144" t="e">
        <f t="shared" si="438"/>
        <v>#DIV/0!</v>
      </c>
      <c r="JF14" s="148"/>
      <c r="JG14" s="474">
        <f t="shared" si="439"/>
        <v>0</v>
      </c>
      <c r="JH14" s="475">
        <f t="shared" si="440"/>
        <v>0</v>
      </c>
      <c r="JI14" s="141">
        <f t="shared" si="441"/>
        <v>0</v>
      </c>
      <c r="JJ14" s="476">
        <f t="shared" si="428"/>
        <v>0</v>
      </c>
      <c r="JK14" s="142">
        <f t="shared" si="443"/>
        <v>0</v>
      </c>
      <c r="JL14" s="114">
        <f t="shared" si="444"/>
        <v>0</v>
      </c>
      <c r="JM14" s="114"/>
      <c r="JN14" s="143"/>
      <c r="JO14" s="144" t="e">
        <f t="shared" si="445"/>
        <v>#DIV/0!</v>
      </c>
      <c r="JP14" s="148"/>
      <c r="JQ14" s="474">
        <f t="shared" si="439"/>
        <v>0</v>
      </c>
      <c r="JR14" s="475">
        <f t="shared" si="440"/>
        <v>0</v>
      </c>
      <c r="JS14" s="141">
        <f t="shared" si="448"/>
        <v>0</v>
      </c>
      <c r="JT14" s="476">
        <f t="shared" si="428"/>
        <v>0</v>
      </c>
      <c r="JU14" s="142">
        <f t="shared" si="450"/>
        <v>0</v>
      </c>
      <c r="JV14" s="114">
        <f t="shared" si="451"/>
        <v>0</v>
      </c>
      <c r="JW14" s="114"/>
      <c r="JX14" s="143"/>
      <c r="JY14" s="144" t="e">
        <f t="shared" si="452"/>
        <v>#DIV/0!</v>
      </c>
      <c r="JZ14" s="148"/>
      <c r="KA14" s="474">
        <f t="shared" si="453"/>
        <v>0</v>
      </c>
      <c r="KB14" s="475">
        <f t="shared" si="454"/>
        <v>0</v>
      </c>
      <c r="KC14" s="141">
        <f t="shared" si="455"/>
        <v>0</v>
      </c>
      <c r="KD14" s="476">
        <f t="shared" si="456"/>
        <v>0</v>
      </c>
      <c r="KE14" s="142">
        <f t="shared" si="457"/>
        <v>0</v>
      </c>
      <c r="KF14" s="114">
        <f t="shared" si="458"/>
        <v>0</v>
      </c>
      <c r="KG14" s="114"/>
      <c r="KH14" s="143"/>
      <c r="KI14" s="144" t="e">
        <f t="shared" si="459"/>
        <v>#DIV/0!</v>
      </c>
      <c r="KJ14" s="148"/>
      <c r="KK14" s="474">
        <f t="shared" si="453"/>
        <v>0</v>
      </c>
      <c r="KL14" s="475">
        <f t="shared" si="454"/>
        <v>0</v>
      </c>
      <c r="KM14" s="141">
        <f t="shared" si="462"/>
        <v>0</v>
      </c>
      <c r="KN14" s="476">
        <f t="shared" si="456"/>
        <v>0</v>
      </c>
      <c r="KO14" s="142">
        <f t="shared" si="464"/>
        <v>0</v>
      </c>
      <c r="KP14" s="114">
        <f t="shared" si="465"/>
        <v>0</v>
      </c>
      <c r="KQ14" s="114"/>
      <c r="KR14" s="143"/>
      <c r="KS14" s="144" t="e">
        <f t="shared" si="466"/>
        <v>#DIV/0!</v>
      </c>
      <c r="KT14" s="148"/>
      <c r="KU14" s="474" t="e">
        <f t="shared" si="467"/>
        <v>#DIV/0!</v>
      </c>
      <c r="KV14" s="475" t="e">
        <f t="shared" si="468"/>
        <v>#DIV/0!</v>
      </c>
      <c r="KW14" s="141">
        <f t="shared" si="469"/>
        <v>0</v>
      </c>
      <c r="KX14" s="476">
        <f t="shared" si="456"/>
        <v>0</v>
      </c>
      <c r="KY14" s="142">
        <f t="shared" si="471"/>
        <v>0</v>
      </c>
      <c r="KZ14" s="114">
        <f t="shared" si="472"/>
        <v>0</v>
      </c>
      <c r="LA14" s="114"/>
      <c r="LB14" s="143"/>
      <c r="LC14" s="144" t="e">
        <f t="shared" si="473"/>
        <v>#DIV/0!</v>
      </c>
      <c r="LD14" s="327">
        <f t="shared" si="474"/>
        <v>0</v>
      </c>
      <c r="LE14" s="474">
        <f t="shared" si="467"/>
        <v>0</v>
      </c>
      <c r="LF14" s="475">
        <f t="shared" si="475"/>
        <v>0</v>
      </c>
      <c r="LG14" s="141">
        <f t="shared" si="476"/>
        <v>0</v>
      </c>
      <c r="LH14" s="476">
        <f t="shared" si="477"/>
        <v>8.9499999999999993</v>
      </c>
      <c r="LI14" s="142">
        <f t="shared" si="478"/>
        <v>0</v>
      </c>
      <c r="LJ14" s="114">
        <f t="shared" si="479"/>
        <v>0</v>
      </c>
      <c r="LK14" s="114"/>
      <c r="LL14" s="143"/>
    </row>
    <row r="15" spans="1:324" ht="24">
      <c r="A15" s="718"/>
      <c r="B15" s="12" t="s">
        <v>745</v>
      </c>
      <c r="C15" s="12" t="s">
        <v>855</v>
      </c>
      <c r="D15" s="12" t="s">
        <v>421</v>
      </c>
      <c r="E15" s="4" t="s">
        <v>32</v>
      </c>
      <c r="F15" s="148">
        <v>0</v>
      </c>
      <c r="G15" s="474">
        <f t="shared" si="480"/>
        <v>0</v>
      </c>
      <c r="H15" s="475">
        <f t="shared" si="481"/>
        <v>0</v>
      </c>
      <c r="I15" s="141">
        <f t="shared" si="263"/>
        <v>0</v>
      </c>
      <c r="J15" s="476">
        <f t="shared" si="482"/>
        <v>0</v>
      </c>
      <c r="K15" s="142">
        <f t="shared" si="264"/>
        <v>0</v>
      </c>
      <c r="L15" s="114">
        <f t="shared" si="265"/>
        <v>0</v>
      </c>
      <c r="M15" s="114"/>
      <c r="N15" s="143"/>
      <c r="O15" s="144">
        <f t="shared" si="266"/>
        <v>0</v>
      </c>
      <c r="P15" s="148"/>
      <c r="Q15" s="474">
        <f t="shared" si="483"/>
        <v>0</v>
      </c>
      <c r="R15" s="475">
        <f t="shared" si="484"/>
        <v>0</v>
      </c>
      <c r="S15" s="141">
        <f t="shared" si="267"/>
        <v>0</v>
      </c>
      <c r="T15" s="476">
        <f t="shared" si="485"/>
        <v>0</v>
      </c>
      <c r="U15" s="142">
        <f t="shared" si="268"/>
        <v>0</v>
      </c>
      <c r="V15" s="114">
        <f t="shared" si="269"/>
        <v>0</v>
      </c>
      <c r="W15" s="114"/>
      <c r="X15" s="143"/>
      <c r="Y15" s="144">
        <f t="shared" si="270"/>
        <v>0</v>
      </c>
      <c r="Z15" s="148"/>
      <c r="AA15" s="474">
        <f t="shared" si="313"/>
        <v>0</v>
      </c>
      <c r="AB15" s="475">
        <f t="shared" si="314"/>
        <v>0</v>
      </c>
      <c r="AC15" s="141">
        <f t="shared" si="273"/>
        <v>0</v>
      </c>
      <c r="AD15" s="476">
        <f t="shared" si="274"/>
        <v>0</v>
      </c>
      <c r="AE15" s="142">
        <f t="shared" si="275"/>
        <v>0</v>
      </c>
      <c r="AF15" s="114">
        <f t="shared" si="276"/>
        <v>0</v>
      </c>
      <c r="AG15" s="114"/>
      <c r="AH15" s="143"/>
      <c r="AI15" s="144">
        <f t="shared" si="277"/>
        <v>0</v>
      </c>
      <c r="AJ15" s="148"/>
      <c r="AK15" s="474">
        <f t="shared" si="313"/>
        <v>0</v>
      </c>
      <c r="AL15" s="475">
        <f t="shared" si="314"/>
        <v>0</v>
      </c>
      <c r="AM15" s="141">
        <f t="shared" si="280"/>
        <v>0</v>
      </c>
      <c r="AN15" s="476">
        <f t="shared" si="274"/>
        <v>0</v>
      </c>
      <c r="AO15" s="142">
        <f t="shared" si="282"/>
        <v>0</v>
      </c>
      <c r="AP15" s="114">
        <f t="shared" si="283"/>
        <v>0</v>
      </c>
      <c r="AQ15" s="114"/>
      <c r="AR15" s="143"/>
      <c r="AS15" s="144">
        <f t="shared" si="284"/>
        <v>0</v>
      </c>
      <c r="AT15" s="148">
        <v>12</v>
      </c>
      <c r="AU15" s="474">
        <f t="shared" si="313"/>
        <v>1.264E-2</v>
      </c>
      <c r="AV15" s="475">
        <f t="shared" si="314"/>
        <v>0</v>
      </c>
      <c r="AW15" s="141">
        <f t="shared" si="287"/>
        <v>0</v>
      </c>
      <c r="AX15" s="476">
        <f t="shared" si="274"/>
        <v>0</v>
      </c>
      <c r="AY15" s="142">
        <f t="shared" si="289"/>
        <v>0</v>
      </c>
      <c r="AZ15" s="114">
        <f t="shared" si="290"/>
        <v>0</v>
      </c>
      <c r="BA15" s="114"/>
      <c r="BB15" s="143"/>
      <c r="BC15" s="144">
        <f t="shared" si="291"/>
        <v>0</v>
      </c>
      <c r="BD15" s="148"/>
      <c r="BE15" s="474">
        <f t="shared" si="313"/>
        <v>0</v>
      </c>
      <c r="BF15" s="475">
        <f t="shared" si="314"/>
        <v>0</v>
      </c>
      <c r="BG15" s="141">
        <f t="shared" si="294"/>
        <v>0</v>
      </c>
      <c r="BH15" s="476">
        <f t="shared" si="274"/>
        <v>0</v>
      </c>
      <c r="BI15" s="142">
        <f t="shared" si="296"/>
        <v>0</v>
      </c>
      <c r="BJ15" s="114">
        <f t="shared" si="297"/>
        <v>0</v>
      </c>
      <c r="BK15" s="114"/>
      <c r="BL15" s="143"/>
      <c r="BM15" s="144">
        <f t="shared" si="298"/>
        <v>0</v>
      </c>
      <c r="BN15" s="148"/>
      <c r="BO15" s="474">
        <f t="shared" si="313"/>
        <v>0</v>
      </c>
      <c r="BP15" s="475">
        <f t="shared" si="314"/>
        <v>0</v>
      </c>
      <c r="BQ15" s="141">
        <f t="shared" si="301"/>
        <v>0</v>
      </c>
      <c r="BR15" s="476">
        <f t="shared" si="274"/>
        <v>0</v>
      </c>
      <c r="BS15" s="142">
        <f t="shared" si="303"/>
        <v>0</v>
      </c>
      <c r="BT15" s="114">
        <f t="shared" si="304"/>
        <v>0</v>
      </c>
      <c r="BU15" s="114"/>
      <c r="BV15" s="143"/>
      <c r="BW15" s="144">
        <f t="shared" si="305"/>
        <v>0</v>
      </c>
      <c r="BX15" s="148"/>
      <c r="BY15" s="474">
        <f t="shared" si="313"/>
        <v>0</v>
      </c>
      <c r="BZ15" s="475">
        <f t="shared" si="314"/>
        <v>0</v>
      </c>
      <c r="CA15" s="141">
        <f t="shared" si="308"/>
        <v>0</v>
      </c>
      <c r="CB15" s="476">
        <f t="shared" si="274"/>
        <v>0</v>
      </c>
      <c r="CC15" s="142">
        <f t="shared" si="310"/>
        <v>0</v>
      </c>
      <c r="CD15" s="114">
        <f t="shared" si="311"/>
        <v>0</v>
      </c>
      <c r="CE15" s="114"/>
      <c r="CF15" s="143"/>
      <c r="CG15" s="144">
        <f t="shared" si="312"/>
        <v>0</v>
      </c>
      <c r="CH15" s="148"/>
      <c r="CI15" s="474">
        <f t="shared" si="313"/>
        <v>0</v>
      </c>
      <c r="CJ15" s="475">
        <f t="shared" si="314"/>
        <v>0</v>
      </c>
      <c r="CK15" s="141">
        <f t="shared" si="315"/>
        <v>0</v>
      </c>
      <c r="CL15" s="476">
        <f t="shared" si="274"/>
        <v>0</v>
      </c>
      <c r="CM15" s="142">
        <f t="shared" si="317"/>
        <v>0</v>
      </c>
      <c r="CN15" s="114">
        <f t="shared" si="318"/>
        <v>0</v>
      </c>
      <c r="CO15" s="114"/>
      <c r="CP15" s="143"/>
      <c r="CQ15" s="144">
        <f t="shared" si="319"/>
        <v>0</v>
      </c>
      <c r="CR15" s="148">
        <v>14</v>
      </c>
      <c r="CS15" s="474">
        <f t="shared" si="362"/>
        <v>1.779E-2</v>
      </c>
      <c r="CT15" s="475">
        <f t="shared" si="363"/>
        <v>0</v>
      </c>
      <c r="CU15" s="141">
        <f t="shared" si="322"/>
        <v>0</v>
      </c>
      <c r="CV15" s="476">
        <f t="shared" si="323"/>
        <v>0</v>
      </c>
      <c r="CW15" s="142">
        <f t="shared" si="324"/>
        <v>0</v>
      </c>
      <c r="CX15" s="114">
        <f t="shared" si="325"/>
        <v>0</v>
      </c>
      <c r="CY15" s="114"/>
      <c r="CZ15" s="143"/>
      <c r="DA15" s="144">
        <f t="shared" si="326"/>
        <v>0</v>
      </c>
      <c r="DB15" s="148"/>
      <c r="DC15" s="474">
        <f t="shared" si="362"/>
        <v>0</v>
      </c>
      <c r="DD15" s="475">
        <f t="shared" si="363"/>
        <v>0</v>
      </c>
      <c r="DE15" s="141">
        <f t="shared" si="329"/>
        <v>0</v>
      </c>
      <c r="DF15" s="476">
        <f t="shared" si="323"/>
        <v>0</v>
      </c>
      <c r="DG15" s="142">
        <f t="shared" si="331"/>
        <v>0</v>
      </c>
      <c r="DH15" s="114">
        <f t="shared" si="332"/>
        <v>0</v>
      </c>
      <c r="DI15" s="114"/>
      <c r="DJ15" s="143"/>
      <c r="DK15" s="144">
        <f t="shared" si="333"/>
        <v>0</v>
      </c>
      <c r="DL15" s="148"/>
      <c r="DM15" s="474">
        <f t="shared" si="362"/>
        <v>0</v>
      </c>
      <c r="DN15" s="475">
        <f t="shared" si="363"/>
        <v>0</v>
      </c>
      <c r="DO15" s="141">
        <f t="shared" si="336"/>
        <v>0</v>
      </c>
      <c r="DP15" s="476">
        <f t="shared" si="323"/>
        <v>0</v>
      </c>
      <c r="DQ15" s="142">
        <f t="shared" si="338"/>
        <v>0</v>
      </c>
      <c r="DR15" s="114">
        <f t="shared" si="339"/>
        <v>0</v>
      </c>
      <c r="DS15" s="114"/>
      <c r="DT15" s="143"/>
      <c r="DU15" s="144">
        <f t="shared" si="340"/>
        <v>0</v>
      </c>
      <c r="DV15" s="148">
        <v>29</v>
      </c>
      <c r="DW15" s="474">
        <f t="shared" si="362"/>
        <v>3.7039999999999997E-2</v>
      </c>
      <c r="DX15" s="475">
        <f t="shared" si="363"/>
        <v>0</v>
      </c>
      <c r="DY15" s="141">
        <f t="shared" si="343"/>
        <v>0</v>
      </c>
      <c r="DZ15" s="476">
        <f t="shared" si="323"/>
        <v>0</v>
      </c>
      <c r="EA15" s="142">
        <f t="shared" si="345"/>
        <v>0</v>
      </c>
      <c r="EB15" s="114">
        <f t="shared" si="346"/>
        <v>0</v>
      </c>
      <c r="EC15" s="114"/>
      <c r="ED15" s="143"/>
      <c r="EE15" s="144">
        <f t="shared" si="347"/>
        <v>0</v>
      </c>
      <c r="EF15" s="148"/>
      <c r="EG15" s="474">
        <f t="shared" si="362"/>
        <v>0</v>
      </c>
      <c r="EH15" s="475">
        <f t="shared" si="363"/>
        <v>0</v>
      </c>
      <c r="EI15" s="141">
        <f t="shared" si="350"/>
        <v>0</v>
      </c>
      <c r="EJ15" s="476">
        <f t="shared" si="323"/>
        <v>0</v>
      </c>
      <c r="EK15" s="142">
        <f t="shared" si="352"/>
        <v>0</v>
      </c>
      <c r="EL15" s="114">
        <f t="shared" si="353"/>
        <v>0</v>
      </c>
      <c r="EM15" s="114"/>
      <c r="EN15" s="143"/>
      <c r="EO15" s="144">
        <f t="shared" si="354"/>
        <v>0</v>
      </c>
      <c r="EP15" s="148"/>
      <c r="EQ15" s="474">
        <f t="shared" si="362"/>
        <v>0</v>
      </c>
      <c r="ER15" s="475">
        <f t="shared" si="363"/>
        <v>0</v>
      </c>
      <c r="ES15" s="141">
        <f t="shared" si="357"/>
        <v>0</v>
      </c>
      <c r="ET15" s="476">
        <f t="shared" si="323"/>
        <v>0</v>
      </c>
      <c r="EU15" s="142">
        <f t="shared" si="359"/>
        <v>0</v>
      </c>
      <c r="EV15" s="114">
        <f t="shared" si="360"/>
        <v>0</v>
      </c>
      <c r="EW15" s="114"/>
      <c r="EX15" s="143"/>
      <c r="EY15" s="144">
        <f t="shared" si="361"/>
        <v>0</v>
      </c>
      <c r="EZ15" s="148">
        <v>25</v>
      </c>
      <c r="FA15" s="474">
        <f t="shared" si="362"/>
        <v>3.3739999999999999E-2</v>
      </c>
      <c r="FB15" s="475">
        <f t="shared" si="363"/>
        <v>2709.32</v>
      </c>
      <c r="FC15" s="141">
        <f t="shared" si="364"/>
        <v>108.3728</v>
      </c>
      <c r="FD15" s="476">
        <f t="shared" si="323"/>
        <v>7.4</v>
      </c>
      <c r="FE15" s="142">
        <f t="shared" si="366"/>
        <v>801.95871999999997</v>
      </c>
      <c r="FF15" s="114">
        <f t="shared" si="367"/>
        <v>20048.97</v>
      </c>
      <c r="FG15" s="114"/>
      <c r="FH15" s="143"/>
      <c r="FI15" s="144">
        <f t="shared" si="368"/>
        <v>9.3430099999999996</v>
      </c>
      <c r="FJ15" s="148"/>
      <c r="FK15" s="474">
        <f t="shared" si="369"/>
        <v>0</v>
      </c>
      <c r="FL15" s="475">
        <f t="shared" si="370"/>
        <v>0</v>
      </c>
      <c r="FM15" s="141">
        <f t="shared" si="371"/>
        <v>0</v>
      </c>
      <c r="FN15" s="476">
        <f t="shared" si="372"/>
        <v>0</v>
      </c>
      <c r="FO15" s="142">
        <f t="shared" si="373"/>
        <v>0</v>
      </c>
      <c r="FP15" s="114">
        <f t="shared" si="374"/>
        <v>0</v>
      </c>
      <c r="FQ15" s="114"/>
      <c r="FR15" s="143"/>
      <c r="FS15" s="144">
        <f t="shared" si="375"/>
        <v>0</v>
      </c>
      <c r="FT15" s="148"/>
      <c r="FU15" s="474">
        <f t="shared" si="369"/>
        <v>0</v>
      </c>
      <c r="FV15" s="475">
        <f t="shared" si="370"/>
        <v>0</v>
      </c>
      <c r="FW15" s="141">
        <f t="shared" si="378"/>
        <v>0</v>
      </c>
      <c r="FX15" s="476">
        <f t="shared" si="372"/>
        <v>0</v>
      </c>
      <c r="FY15" s="142">
        <f t="shared" si="380"/>
        <v>0</v>
      </c>
      <c r="FZ15" s="114">
        <f t="shared" si="381"/>
        <v>0</v>
      </c>
      <c r="GA15" s="114"/>
      <c r="GB15" s="143"/>
      <c r="GC15" s="144">
        <f t="shared" si="382"/>
        <v>0</v>
      </c>
      <c r="GD15" s="148">
        <v>44</v>
      </c>
      <c r="GE15" s="474">
        <f t="shared" si="383"/>
        <v>8.7480000000000002E-2</v>
      </c>
      <c r="GF15" s="475">
        <f t="shared" si="384"/>
        <v>6447.28</v>
      </c>
      <c r="GG15" s="141">
        <f t="shared" si="385"/>
        <v>146.52909091000001</v>
      </c>
      <c r="GH15" s="476">
        <f t="shared" si="372"/>
        <v>8.06</v>
      </c>
      <c r="GI15" s="142">
        <f t="shared" si="387"/>
        <v>1181.0244700000001</v>
      </c>
      <c r="GJ15" s="114">
        <f t="shared" si="388"/>
        <v>51965.08</v>
      </c>
      <c r="GK15" s="114"/>
      <c r="GL15" s="143"/>
      <c r="GM15" s="144">
        <f t="shared" si="389"/>
        <v>13.759219999999999</v>
      </c>
      <c r="GN15" s="148">
        <v>27</v>
      </c>
      <c r="GO15" s="474">
        <f t="shared" si="383"/>
        <v>3.2140000000000002E-2</v>
      </c>
      <c r="GP15" s="475">
        <f t="shared" si="384"/>
        <v>0</v>
      </c>
      <c r="GQ15" s="141">
        <f t="shared" si="392"/>
        <v>0</v>
      </c>
      <c r="GR15" s="476">
        <f t="shared" si="372"/>
        <v>0</v>
      </c>
      <c r="GS15" s="142">
        <f t="shared" si="394"/>
        <v>0</v>
      </c>
      <c r="GT15" s="114">
        <f t="shared" si="395"/>
        <v>0</v>
      </c>
      <c r="GU15" s="114"/>
      <c r="GV15" s="143"/>
      <c r="GW15" s="144">
        <f t="shared" si="396"/>
        <v>0</v>
      </c>
      <c r="GX15" s="148"/>
      <c r="GY15" s="474">
        <f t="shared" si="397"/>
        <v>0</v>
      </c>
      <c r="GZ15" s="475">
        <f t="shared" si="398"/>
        <v>0</v>
      </c>
      <c r="HA15" s="141">
        <f t="shared" si="399"/>
        <v>0</v>
      </c>
      <c r="HB15" s="476">
        <f t="shared" si="400"/>
        <v>10.94</v>
      </c>
      <c r="HC15" s="142">
        <f t="shared" si="401"/>
        <v>0</v>
      </c>
      <c r="HD15" s="114">
        <f t="shared" si="402"/>
        <v>0</v>
      </c>
      <c r="HE15" s="114"/>
      <c r="HF15" s="143"/>
      <c r="HG15" s="144">
        <f t="shared" si="403"/>
        <v>0</v>
      </c>
      <c r="HH15" s="148">
        <v>31</v>
      </c>
      <c r="HI15" s="474">
        <f t="shared" si="397"/>
        <v>2.9139999999999999E-2</v>
      </c>
      <c r="HJ15" s="475">
        <f t="shared" si="398"/>
        <v>0</v>
      </c>
      <c r="HK15" s="141">
        <f t="shared" si="406"/>
        <v>0</v>
      </c>
      <c r="HL15" s="476">
        <f t="shared" si="400"/>
        <v>0</v>
      </c>
      <c r="HM15" s="142">
        <f t="shared" si="408"/>
        <v>0</v>
      </c>
      <c r="HN15" s="114">
        <f t="shared" si="409"/>
        <v>0</v>
      </c>
      <c r="HO15" s="114"/>
      <c r="HP15" s="143"/>
      <c r="HQ15" s="144">
        <f t="shared" si="410"/>
        <v>0</v>
      </c>
      <c r="HR15" s="148"/>
      <c r="HS15" s="474">
        <f t="shared" si="411"/>
        <v>0</v>
      </c>
      <c r="HT15" s="475">
        <f t="shared" si="412"/>
        <v>0</v>
      </c>
      <c r="HU15" s="141">
        <f t="shared" si="413"/>
        <v>0</v>
      </c>
      <c r="HV15" s="476">
        <f t="shared" si="400"/>
        <v>0</v>
      </c>
      <c r="HW15" s="142">
        <f t="shared" si="415"/>
        <v>0</v>
      </c>
      <c r="HX15" s="114">
        <f t="shared" si="416"/>
        <v>0</v>
      </c>
      <c r="HY15" s="114"/>
      <c r="HZ15" s="143"/>
      <c r="IA15" s="144">
        <f t="shared" si="417"/>
        <v>0</v>
      </c>
      <c r="IB15" s="148">
        <v>27</v>
      </c>
      <c r="IC15" s="474">
        <f t="shared" si="411"/>
        <v>5.6129999999999999E-2</v>
      </c>
      <c r="ID15" s="475">
        <f t="shared" si="412"/>
        <v>0</v>
      </c>
      <c r="IE15" s="141">
        <f t="shared" si="420"/>
        <v>0</v>
      </c>
      <c r="IF15" s="476">
        <f t="shared" si="400"/>
        <v>0</v>
      </c>
      <c r="IG15" s="142">
        <f t="shared" si="422"/>
        <v>0</v>
      </c>
      <c r="IH15" s="114">
        <f t="shared" si="423"/>
        <v>0</v>
      </c>
      <c r="II15" s="114"/>
      <c r="IJ15" s="143"/>
      <c r="IK15" s="144">
        <f t="shared" si="424"/>
        <v>0</v>
      </c>
      <c r="IL15" s="148"/>
      <c r="IM15" s="474">
        <f t="shared" si="425"/>
        <v>0</v>
      </c>
      <c r="IN15" s="475">
        <f t="shared" si="426"/>
        <v>0</v>
      </c>
      <c r="IO15" s="141">
        <f t="shared" si="427"/>
        <v>0</v>
      </c>
      <c r="IP15" s="476">
        <f t="shared" si="428"/>
        <v>0</v>
      </c>
      <c r="IQ15" s="142">
        <f t="shared" si="429"/>
        <v>0</v>
      </c>
      <c r="IR15" s="114">
        <f t="shared" si="430"/>
        <v>0</v>
      </c>
      <c r="IS15" s="114"/>
      <c r="IT15" s="143"/>
      <c r="IU15" s="144">
        <f t="shared" si="431"/>
        <v>0</v>
      </c>
      <c r="IV15" s="148"/>
      <c r="IW15" s="474">
        <f t="shared" si="425"/>
        <v>0</v>
      </c>
      <c r="IX15" s="475">
        <f t="shared" si="426"/>
        <v>0</v>
      </c>
      <c r="IY15" s="141">
        <f t="shared" si="434"/>
        <v>0</v>
      </c>
      <c r="IZ15" s="476">
        <f t="shared" si="428"/>
        <v>0</v>
      </c>
      <c r="JA15" s="142">
        <f t="shared" si="436"/>
        <v>0</v>
      </c>
      <c r="JB15" s="114">
        <f t="shared" si="437"/>
        <v>0</v>
      </c>
      <c r="JC15" s="114"/>
      <c r="JD15" s="143"/>
      <c r="JE15" s="144">
        <f t="shared" si="438"/>
        <v>0</v>
      </c>
      <c r="JF15" s="148"/>
      <c r="JG15" s="474">
        <f t="shared" si="439"/>
        <v>0</v>
      </c>
      <c r="JH15" s="475">
        <f t="shared" si="440"/>
        <v>0</v>
      </c>
      <c r="JI15" s="141">
        <f t="shared" si="441"/>
        <v>0</v>
      </c>
      <c r="JJ15" s="476">
        <f t="shared" si="428"/>
        <v>0</v>
      </c>
      <c r="JK15" s="142">
        <f t="shared" si="443"/>
        <v>0</v>
      </c>
      <c r="JL15" s="114">
        <f t="shared" si="444"/>
        <v>0</v>
      </c>
      <c r="JM15" s="114"/>
      <c r="JN15" s="143"/>
      <c r="JO15" s="144">
        <f t="shared" si="445"/>
        <v>0</v>
      </c>
      <c r="JP15" s="148">
        <v>23</v>
      </c>
      <c r="JQ15" s="474">
        <f t="shared" si="439"/>
        <v>1.898E-2</v>
      </c>
      <c r="JR15" s="475">
        <f t="shared" si="440"/>
        <v>0</v>
      </c>
      <c r="JS15" s="141">
        <f t="shared" si="448"/>
        <v>0</v>
      </c>
      <c r="JT15" s="476">
        <f t="shared" si="428"/>
        <v>0</v>
      </c>
      <c r="JU15" s="142">
        <f t="shared" si="450"/>
        <v>0</v>
      </c>
      <c r="JV15" s="114">
        <f t="shared" si="451"/>
        <v>0</v>
      </c>
      <c r="JW15" s="114"/>
      <c r="JX15" s="143"/>
      <c r="JY15" s="144">
        <f t="shared" si="452"/>
        <v>0</v>
      </c>
      <c r="JZ15" s="148"/>
      <c r="KA15" s="474">
        <f t="shared" si="453"/>
        <v>0</v>
      </c>
      <c r="KB15" s="475">
        <f t="shared" si="468"/>
        <v>0</v>
      </c>
      <c r="KC15" s="141">
        <f t="shared" si="455"/>
        <v>0</v>
      </c>
      <c r="KD15" s="476">
        <f t="shared" si="456"/>
        <v>0</v>
      </c>
      <c r="KE15" s="142">
        <f t="shared" si="457"/>
        <v>0</v>
      </c>
      <c r="KF15" s="114">
        <f t="shared" si="458"/>
        <v>0</v>
      </c>
      <c r="KG15" s="114"/>
      <c r="KH15" s="143"/>
      <c r="KI15" s="144">
        <f t="shared" si="459"/>
        <v>0</v>
      </c>
      <c r="KJ15" s="148"/>
      <c r="KK15" s="474">
        <f t="shared" si="453"/>
        <v>0</v>
      </c>
      <c r="KL15" s="475">
        <f t="shared" si="468"/>
        <v>0</v>
      </c>
      <c r="KM15" s="141">
        <f t="shared" si="462"/>
        <v>0</v>
      </c>
      <c r="KN15" s="476">
        <f t="shared" si="456"/>
        <v>0</v>
      </c>
      <c r="KO15" s="142">
        <f t="shared" si="464"/>
        <v>0</v>
      </c>
      <c r="KP15" s="114">
        <f t="shared" si="465"/>
        <v>0</v>
      </c>
      <c r="KQ15" s="114"/>
      <c r="KR15" s="143"/>
      <c r="KS15" s="144">
        <f t="shared" si="466"/>
        <v>0</v>
      </c>
      <c r="KT15" s="148"/>
      <c r="KU15" s="474" t="e">
        <f t="shared" si="467"/>
        <v>#DIV/0!</v>
      </c>
      <c r="KV15" s="475" t="e">
        <f t="shared" si="468"/>
        <v>#DIV/0!</v>
      </c>
      <c r="KW15" s="141">
        <f t="shared" si="469"/>
        <v>0</v>
      </c>
      <c r="KX15" s="476">
        <f t="shared" si="456"/>
        <v>0</v>
      </c>
      <c r="KY15" s="142">
        <f t="shared" si="471"/>
        <v>0</v>
      </c>
      <c r="KZ15" s="114">
        <f t="shared" si="472"/>
        <v>0</v>
      </c>
      <c r="LA15" s="114"/>
      <c r="LB15" s="143"/>
      <c r="LC15" s="144">
        <f t="shared" si="473"/>
        <v>0</v>
      </c>
      <c r="LD15" s="327">
        <f t="shared" si="474"/>
        <v>232</v>
      </c>
      <c r="LE15" s="474">
        <f t="shared" si="467"/>
        <v>8.8999999999999999E-3</v>
      </c>
      <c r="LF15" s="475">
        <f t="shared" si="475"/>
        <v>2225</v>
      </c>
      <c r="LG15" s="141">
        <f t="shared" si="476"/>
        <v>9.5905172400000005</v>
      </c>
      <c r="LH15" s="476">
        <f t="shared" si="477"/>
        <v>8.9499999999999993</v>
      </c>
      <c r="LI15" s="142">
        <f t="shared" si="478"/>
        <v>85.835130000000007</v>
      </c>
      <c r="LJ15" s="114">
        <f t="shared" si="479"/>
        <v>19913.75</v>
      </c>
      <c r="LK15" s="114"/>
      <c r="LL15" s="143"/>
    </row>
    <row r="16" spans="1:324" ht="24" customHeight="1">
      <c r="A16" s="718"/>
      <c r="B16" s="12" t="s">
        <v>746</v>
      </c>
      <c r="C16" s="12" t="s">
        <v>856</v>
      </c>
      <c r="D16" s="12" t="s">
        <v>424</v>
      </c>
      <c r="E16" s="4" t="s">
        <v>32</v>
      </c>
      <c r="F16" s="148">
        <v>1</v>
      </c>
      <c r="G16" s="474">
        <f t="shared" si="480"/>
        <v>1.5499999999999999E-3</v>
      </c>
      <c r="H16" s="475">
        <f t="shared" si="481"/>
        <v>0</v>
      </c>
      <c r="I16" s="141">
        <f t="shared" si="263"/>
        <v>0</v>
      </c>
      <c r="J16" s="476">
        <f t="shared" si="482"/>
        <v>0</v>
      </c>
      <c r="K16" s="142">
        <f t="shared" si="264"/>
        <v>0</v>
      </c>
      <c r="L16" s="114">
        <f t="shared" si="265"/>
        <v>0</v>
      </c>
      <c r="M16" s="114"/>
      <c r="N16" s="143"/>
      <c r="O16" s="144">
        <f t="shared" si="266"/>
        <v>0</v>
      </c>
      <c r="P16" s="148">
        <v>2</v>
      </c>
      <c r="Q16" s="474">
        <f t="shared" si="483"/>
        <v>1.8799999999999999E-3</v>
      </c>
      <c r="R16" s="475">
        <f t="shared" si="484"/>
        <v>0</v>
      </c>
      <c r="S16" s="141">
        <f t="shared" si="267"/>
        <v>0</v>
      </c>
      <c r="T16" s="476">
        <f t="shared" si="485"/>
        <v>0</v>
      </c>
      <c r="U16" s="142">
        <f t="shared" si="268"/>
        <v>0</v>
      </c>
      <c r="V16" s="114">
        <f t="shared" si="269"/>
        <v>0</v>
      </c>
      <c r="W16" s="114"/>
      <c r="X16" s="143"/>
      <c r="Y16" s="144">
        <f t="shared" si="270"/>
        <v>0</v>
      </c>
      <c r="Z16" s="148"/>
      <c r="AA16" s="474">
        <f t="shared" si="313"/>
        <v>0</v>
      </c>
      <c r="AB16" s="475">
        <f t="shared" si="314"/>
        <v>0</v>
      </c>
      <c r="AC16" s="141">
        <f t="shared" si="273"/>
        <v>0</v>
      </c>
      <c r="AD16" s="476">
        <f t="shared" si="274"/>
        <v>0</v>
      </c>
      <c r="AE16" s="142">
        <f t="shared" si="275"/>
        <v>0</v>
      </c>
      <c r="AF16" s="114">
        <f t="shared" si="276"/>
        <v>0</v>
      </c>
      <c r="AG16" s="114"/>
      <c r="AH16" s="143"/>
      <c r="AI16" s="144">
        <f t="shared" si="277"/>
        <v>0</v>
      </c>
      <c r="AJ16" s="148">
        <v>1</v>
      </c>
      <c r="AK16" s="474">
        <f t="shared" si="313"/>
        <v>1.65E-3</v>
      </c>
      <c r="AL16" s="475">
        <f t="shared" si="314"/>
        <v>0</v>
      </c>
      <c r="AM16" s="141">
        <f t="shared" si="280"/>
        <v>0</v>
      </c>
      <c r="AN16" s="476">
        <f t="shared" si="274"/>
        <v>0</v>
      </c>
      <c r="AO16" s="142">
        <f t="shared" si="282"/>
        <v>0</v>
      </c>
      <c r="AP16" s="114">
        <f t="shared" si="283"/>
        <v>0</v>
      </c>
      <c r="AQ16" s="114"/>
      <c r="AR16" s="143"/>
      <c r="AS16" s="144">
        <f t="shared" si="284"/>
        <v>0</v>
      </c>
      <c r="AT16" s="148">
        <v>2</v>
      </c>
      <c r="AU16" s="474">
        <f t="shared" si="313"/>
        <v>2.1099999999999999E-3</v>
      </c>
      <c r="AV16" s="475">
        <f t="shared" si="314"/>
        <v>0</v>
      </c>
      <c r="AW16" s="141">
        <f t="shared" si="287"/>
        <v>0</v>
      </c>
      <c r="AX16" s="476">
        <f t="shared" si="274"/>
        <v>0</v>
      </c>
      <c r="AY16" s="142">
        <f t="shared" si="289"/>
        <v>0</v>
      </c>
      <c r="AZ16" s="114">
        <f t="shared" si="290"/>
        <v>0</v>
      </c>
      <c r="BA16" s="114"/>
      <c r="BB16" s="143"/>
      <c r="BC16" s="144">
        <f t="shared" si="291"/>
        <v>0</v>
      </c>
      <c r="BD16" s="148"/>
      <c r="BE16" s="474">
        <f t="shared" si="313"/>
        <v>0</v>
      </c>
      <c r="BF16" s="475">
        <f t="shared" si="314"/>
        <v>0</v>
      </c>
      <c r="BG16" s="141">
        <f t="shared" si="294"/>
        <v>0</v>
      </c>
      <c r="BH16" s="476">
        <f t="shared" si="274"/>
        <v>0</v>
      </c>
      <c r="BI16" s="142">
        <f t="shared" si="296"/>
        <v>0</v>
      </c>
      <c r="BJ16" s="114">
        <f t="shared" si="297"/>
        <v>0</v>
      </c>
      <c r="BK16" s="114"/>
      <c r="BL16" s="143"/>
      <c r="BM16" s="144">
        <f t="shared" si="298"/>
        <v>0</v>
      </c>
      <c r="BN16" s="148">
        <v>1</v>
      </c>
      <c r="BO16" s="474">
        <f t="shared" si="313"/>
        <v>1.41E-3</v>
      </c>
      <c r="BP16" s="475">
        <f t="shared" si="314"/>
        <v>0</v>
      </c>
      <c r="BQ16" s="141">
        <f t="shared" si="301"/>
        <v>0</v>
      </c>
      <c r="BR16" s="476">
        <f t="shared" si="274"/>
        <v>0</v>
      </c>
      <c r="BS16" s="142">
        <f t="shared" si="303"/>
        <v>0</v>
      </c>
      <c r="BT16" s="114">
        <f t="shared" si="304"/>
        <v>0</v>
      </c>
      <c r="BU16" s="114"/>
      <c r="BV16" s="143"/>
      <c r="BW16" s="144">
        <f t="shared" si="305"/>
        <v>0</v>
      </c>
      <c r="BX16" s="148"/>
      <c r="BY16" s="474">
        <f t="shared" si="313"/>
        <v>0</v>
      </c>
      <c r="BZ16" s="475">
        <f t="shared" si="314"/>
        <v>0</v>
      </c>
      <c r="CA16" s="141">
        <f t="shared" si="308"/>
        <v>0</v>
      </c>
      <c r="CB16" s="476">
        <f t="shared" si="274"/>
        <v>0</v>
      </c>
      <c r="CC16" s="142">
        <f t="shared" si="310"/>
        <v>0</v>
      </c>
      <c r="CD16" s="114">
        <f t="shared" si="311"/>
        <v>0</v>
      </c>
      <c r="CE16" s="114"/>
      <c r="CF16" s="143"/>
      <c r="CG16" s="144">
        <f t="shared" si="312"/>
        <v>0</v>
      </c>
      <c r="CH16" s="148">
        <v>1</v>
      </c>
      <c r="CI16" s="474">
        <f t="shared" si="313"/>
        <v>1E-3</v>
      </c>
      <c r="CJ16" s="475">
        <f t="shared" si="314"/>
        <v>0</v>
      </c>
      <c r="CK16" s="141">
        <f t="shared" si="315"/>
        <v>0</v>
      </c>
      <c r="CL16" s="476">
        <f t="shared" si="274"/>
        <v>0</v>
      </c>
      <c r="CM16" s="142">
        <f t="shared" si="317"/>
        <v>0</v>
      </c>
      <c r="CN16" s="114">
        <f t="shared" si="318"/>
        <v>0</v>
      </c>
      <c r="CO16" s="114"/>
      <c r="CP16" s="143"/>
      <c r="CQ16" s="144">
        <f t="shared" si="319"/>
        <v>0</v>
      </c>
      <c r="CR16" s="148">
        <v>1</v>
      </c>
      <c r="CS16" s="474">
        <f t="shared" si="362"/>
        <v>1.2700000000000001E-3</v>
      </c>
      <c r="CT16" s="475">
        <f t="shared" si="363"/>
        <v>0</v>
      </c>
      <c r="CU16" s="141">
        <f t="shared" si="322"/>
        <v>0</v>
      </c>
      <c r="CV16" s="476">
        <f t="shared" si="323"/>
        <v>0</v>
      </c>
      <c r="CW16" s="142">
        <f t="shared" si="324"/>
        <v>0</v>
      </c>
      <c r="CX16" s="114">
        <f t="shared" si="325"/>
        <v>0</v>
      </c>
      <c r="CY16" s="114"/>
      <c r="CZ16" s="143"/>
      <c r="DA16" s="144">
        <f t="shared" si="326"/>
        <v>0</v>
      </c>
      <c r="DB16" s="148"/>
      <c r="DC16" s="474">
        <f t="shared" si="362"/>
        <v>0</v>
      </c>
      <c r="DD16" s="475">
        <f t="shared" si="363"/>
        <v>0</v>
      </c>
      <c r="DE16" s="141">
        <f t="shared" si="329"/>
        <v>0</v>
      </c>
      <c r="DF16" s="476">
        <f t="shared" si="323"/>
        <v>0</v>
      </c>
      <c r="DG16" s="142">
        <f t="shared" si="331"/>
        <v>0</v>
      </c>
      <c r="DH16" s="114">
        <f t="shared" si="332"/>
        <v>0</v>
      </c>
      <c r="DI16" s="114"/>
      <c r="DJ16" s="143"/>
      <c r="DK16" s="144">
        <f t="shared" si="333"/>
        <v>0</v>
      </c>
      <c r="DL16" s="148"/>
      <c r="DM16" s="474">
        <f t="shared" si="362"/>
        <v>0</v>
      </c>
      <c r="DN16" s="475">
        <f t="shared" si="363"/>
        <v>0</v>
      </c>
      <c r="DO16" s="141">
        <f t="shared" si="336"/>
        <v>0</v>
      </c>
      <c r="DP16" s="476">
        <f t="shared" si="323"/>
        <v>0</v>
      </c>
      <c r="DQ16" s="142">
        <f t="shared" si="338"/>
        <v>0</v>
      </c>
      <c r="DR16" s="114">
        <f t="shared" si="339"/>
        <v>0</v>
      </c>
      <c r="DS16" s="114"/>
      <c r="DT16" s="143"/>
      <c r="DU16" s="144">
        <f t="shared" si="340"/>
        <v>0</v>
      </c>
      <c r="DV16" s="148">
        <v>4</v>
      </c>
      <c r="DW16" s="474">
        <f t="shared" si="362"/>
        <v>5.11E-3</v>
      </c>
      <c r="DX16" s="475">
        <f t="shared" si="363"/>
        <v>0</v>
      </c>
      <c r="DY16" s="141">
        <f t="shared" si="343"/>
        <v>0</v>
      </c>
      <c r="DZ16" s="476">
        <f t="shared" si="323"/>
        <v>0</v>
      </c>
      <c r="EA16" s="142">
        <f t="shared" si="345"/>
        <v>0</v>
      </c>
      <c r="EB16" s="114">
        <f t="shared" si="346"/>
        <v>0</v>
      </c>
      <c r="EC16" s="114"/>
      <c r="ED16" s="143"/>
      <c r="EE16" s="144">
        <f t="shared" si="347"/>
        <v>0</v>
      </c>
      <c r="EF16" s="148">
        <v>1</v>
      </c>
      <c r="EG16" s="474">
        <f t="shared" si="362"/>
        <v>1.16E-3</v>
      </c>
      <c r="EH16" s="475">
        <f t="shared" si="363"/>
        <v>0</v>
      </c>
      <c r="EI16" s="141">
        <f t="shared" si="350"/>
        <v>0</v>
      </c>
      <c r="EJ16" s="476">
        <f t="shared" si="323"/>
        <v>0</v>
      </c>
      <c r="EK16" s="142">
        <f t="shared" si="352"/>
        <v>0</v>
      </c>
      <c r="EL16" s="114">
        <f t="shared" si="353"/>
        <v>0</v>
      </c>
      <c r="EM16" s="114"/>
      <c r="EN16" s="143"/>
      <c r="EO16" s="144">
        <f t="shared" si="354"/>
        <v>0</v>
      </c>
      <c r="EP16" s="148"/>
      <c r="EQ16" s="474">
        <f t="shared" si="362"/>
        <v>0</v>
      </c>
      <c r="ER16" s="475">
        <f t="shared" si="363"/>
        <v>0</v>
      </c>
      <c r="ES16" s="141">
        <f t="shared" si="357"/>
        <v>0</v>
      </c>
      <c r="ET16" s="476">
        <f t="shared" si="323"/>
        <v>0</v>
      </c>
      <c r="EU16" s="142">
        <f t="shared" si="359"/>
        <v>0</v>
      </c>
      <c r="EV16" s="114">
        <f t="shared" si="360"/>
        <v>0</v>
      </c>
      <c r="EW16" s="114"/>
      <c r="EX16" s="143"/>
      <c r="EY16" s="144">
        <f t="shared" si="361"/>
        <v>0</v>
      </c>
      <c r="EZ16" s="148">
        <v>3</v>
      </c>
      <c r="FA16" s="474">
        <f t="shared" si="362"/>
        <v>4.0499999999999998E-3</v>
      </c>
      <c r="FB16" s="475">
        <f t="shared" si="363"/>
        <v>325.22000000000003</v>
      </c>
      <c r="FC16" s="141">
        <f t="shared" si="364"/>
        <v>108.40666667000001</v>
      </c>
      <c r="FD16" s="476">
        <f t="shared" si="323"/>
        <v>7.4</v>
      </c>
      <c r="FE16" s="142">
        <f t="shared" si="366"/>
        <v>802.20933000000002</v>
      </c>
      <c r="FF16" s="114">
        <f t="shared" si="367"/>
        <v>2406.63</v>
      </c>
      <c r="FG16" s="114"/>
      <c r="FH16" s="143"/>
      <c r="FI16" s="144">
        <f t="shared" si="368"/>
        <v>9.3628699999999991</v>
      </c>
      <c r="FJ16" s="148">
        <v>2</v>
      </c>
      <c r="FK16" s="474">
        <f t="shared" si="369"/>
        <v>1.98E-3</v>
      </c>
      <c r="FL16" s="475">
        <f t="shared" si="370"/>
        <v>0</v>
      </c>
      <c r="FM16" s="141">
        <f t="shared" si="371"/>
        <v>0</v>
      </c>
      <c r="FN16" s="476">
        <f t="shared" si="372"/>
        <v>0</v>
      </c>
      <c r="FO16" s="142">
        <f t="shared" si="373"/>
        <v>0</v>
      </c>
      <c r="FP16" s="114">
        <f t="shared" si="374"/>
        <v>0</v>
      </c>
      <c r="FQ16" s="114"/>
      <c r="FR16" s="143"/>
      <c r="FS16" s="144">
        <f t="shared" si="375"/>
        <v>0</v>
      </c>
      <c r="FT16" s="148">
        <v>1</v>
      </c>
      <c r="FU16" s="474">
        <f t="shared" si="369"/>
        <v>1.3600000000000001E-3</v>
      </c>
      <c r="FV16" s="475">
        <f t="shared" si="370"/>
        <v>0</v>
      </c>
      <c r="FW16" s="141">
        <f t="shared" si="378"/>
        <v>0</v>
      </c>
      <c r="FX16" s="476">
        <f t="shared" si="372"/>
        <v>0</v>
      </c>
      <c r="FY16" s="142">
        <f t="shared" si="380"/>
        <v>0</v>
      </c>
      <c r="FZ16" s="114">
        <f t="shared" si="381"/>
        <v>0</v>
      </c>
      <c r="GA16" s="114"/>
      <c r="GB16" s="143"/>
      <c r="GC16" s="144">
        <f t="shared" si="382"/>
        <v>0</v>
      </c>
      <c r="GD16" s="148">
        <v>2</v>
      </c>
      <c r="GE16" s="474">
        <f t="shared" si="383"/>
        <v>3.98E-3</v>
      </c>
      <c r="GF16" s="475">
        <f t="shared" si="384"/>
        <v>293.33</v>
      </c>
      <c r="GG16" s="141">
        <f t="shared" si="385"/>
        <v>146.66499999999999</v>
      </c>
      <c r="GH16" s="476">
        <f t="shared" si="372"/>
        <v>8.06</v>
      </c>
      <c r="GI16" s="142">
        <f t="shared" si="387"/>
        <v>1182.1198999999999</v>
      </c>
      <c r="GJ16" s="114">
        <f t="shared" si="388"/>
        <v>2364.2399999999998</v>
      </c>
      <c r="GK16" s="114"/>
      <c r="GL16" s="143"/>
      <c r="GM16" s="144">
        <f t="shared" si="389"/>
        <v>13.796939999999999</v>
      </c>
      <c r="GN16" s="148">
        <v>1</v>
      </c>
      <c r="GO16" s="474">
        <f t="shared" si="383"/>
        <v>1.1900000000000001E-3</v>
      </c>
      <c r="GP16" s="475">
        <f t="shared" si="384"/>
        <v>0</v>
      </c>
      <c r="GQ16" s="141">
        <f t="shared" si="392"/>
        <v>0</v>
      </c>
      <c r="GR16" s="476">
        <f t="shared" si="372"/>
        <v>0</v>
      </c>
      <c r="GS16" s="142">
        <f t="shared" si="394"/>
        <v>0</v>
      </c>
      <c r="GT16" s="114">
        <f t="shared" si="395"/>
        <v>0</v>
      </c>
      <c r="GU16" s="114"/>
      <c r="GV16" s="143"/>
      <c r="GW16" s="144">
        <f t="shared" si="396"/>
        <v>0</v>
      </c>
      <c r="GX16" s="148">
        <v>1</v>
      </c>
      <c r="GY16" s="474">
        <f t="shared" si="397"/>
        <v>6.4999999999999997E-4</v>
      </c>
      <c r="GZ16" s="475">
        <f t="shared" si="398"/>
        <v>62.4</v>
      </c>
      <c r="HA16" s="141">
        <f t="shared" si="399"/>
        <v>62.4</v>
      </c>
      <c r="HB16" s="476">
        <f t="shared" si="400"/>
        <v>10.94</v>
      </c>
      <c r="HC16" s="142">
        <f t="shared" si="401"/>
        <v>682.65599999999995</v>
      </c>
      <c r="HD16" s="114">
        <f t="shared" si="402"/>
        <v>682.66</v>
      </c>
      <c r="HE16" s="114"/>
      <c r="HF16" s="143"/>
      <c r="HG16" s="144">
        <f t="shared" si="403"/>
        <v>7.9675200000000004</v>
      </c>
      <c r="HH16" s="148">
        <v>1</v>
      </c>
      <c r="HI16" s="474">
        <f t="shared" si="397"/>
        <v>9.3999999999999997E-4</v>
      </c>
      <c r="HJ16" s="475">
        <f t="shared" si="398"/>
        <v>0</v>
      </c>
      <c r="HK16" s="141">
        <f t="shared" si="406"/>
        <v>0</v>
      </c>
      <c r="HL16" s="476">
        <f t="shared" si="400"/>
        <v>0</v>
      </c>
      <c r="HM16" s="142">
        <f t="shared" si="408"/>
        <v>0</v>
      </c>
      <c r="HN16" s="114">
        <f t="shared" si="409"/>
        <v>0</v>
      </c>
      <c r="HO16" s="114"/>
      <c r="HP16" s="143"/>
      <c r="HQ16" s="144">
        <f t="shared" si="410"/>
        <v>0</v>
      </c>
      <c r="HR16" s="148">
        <v>5</v>
      </c>
      <c r="HS16" s="474">
        <f t="shared" si="411"/>
        <v>7.1900000000000002E-3</v>
      </c>
      <c r="HT16" s="475">
        <f t="shared" si="412"/>
        <v>0</v>
      </c>
      <c r="HU16" s="141">
        <f t="shared" si="413"/>
        <v>0</v>
      </c>
      <c r="HV16" s="476">
        <f t="shared" si="400"/>
        <v>0</v>
      </c>
      <c r="HW16" s="142">
        <f t="shared" si="415"/>
        <v>0</v>
      </c>
      <c r="HX16" s="114">
        <f t="shared" si="416"/>
        <v>0</v>
      </c>
      <c r="HY16" s="114"/>
      <c r="HZ16" s="143"/>
      <c r="IA16" s="144">
        <f t="shared" si="417"/>
        <v>0</v>
      </c>
      <c r="IB16" s="148">
        <v>4</v>
      </c>
      <c r="IC16" s="474">
        <f t="shared" si="411"/>
        <v>8.3199999999999993E-3</v>
      </c>
      <c r="ID16" s="475">
        <f t="shared" si="412"/>
        <v>0</v>
      </c>
      <c r="IE16" s="141">
        <f t="shared" si="420"/>
        <v>0</v>
      </c>
      <c r="IF16" s="476">
        <f t="shared" si="400"/>
        <v>0</v>
      </c>
      <c r="IG16" s="142">
        <f t="shared" si="422"/>
        <v>0</v>
      </c>
      <c r="IH16" s="114">
        <f t="shared" si="423"/>
        <v>0</v>
      </c>
      <c r="II16" s="114"/>
      <c r="IJ16" s="143"/>
      <c r="IK16" s="144">
        <f t="shared" si="424"/>
        <v>0</v>
      </c>
      <c r="IL16" s="148">
        <v>1</v>
      </c>
      <c r="IM16" s="474">
        <f t="shared" si="425"/>
        <v>8.8000000000000003E-4</v>
      </c>
      <c r="IN16" s="475">
        <f t="shared" si="426"/>
        <v>0</v>
      </c>
      <c r="IO16" s="141">
        <f t="shared" si="427"/>
        <v>0</v>
      </c>
      <c r="IP16" s="476">
        <f t="shared" si="428"/>
        <v>0</v>
      </c>
      <c r="IQ16" s="142">
        <f t="shared" si="429"/>
        <v>0</v>
      </c>
      <c r="IR16" s="114">
        <f t="shared" si="430"/>
        <v>0</v>
      </c>
      <c r="IS16" s="114"/>
      <c r="IT16" s="143"/>
      <c r="IU16" s="144">
        <f t="shared" si="431"/>
        <v>0</v>
      </c>
      <c r="IV16" s="148">
        <v>3</v>
      </c>
      <c r="IW16" s="474">
        <f t="shared" si="425"/>
        <v>4.4400000000000004E-3</v>
      </c>
      <c r="IX16" s="475">
        <f t="shared" si="426"/>
        <v>0</v>
      </c>
      <c r="IY16" s="141">
        <f t="shared" si="434"/>
        <v>0</v>
      </c>
      <c r="IZ16" s="476">
        <f t="shared" si="428"/>
        <v>0</v>
      </c>
      <c r="JA16" s="142">
        <f t="shared" si="436"/>
        <v>0</v>
      </c>
      <c r="JB16" s="114">
        <f t="shared" si="437"/>
        <v>0</v>
      </c>
      <c r="JC16" s="114"/>
      <c r="JD16" s="143"/>
      <c r="JE16" s="144">
        <f t="shared" si="438"/>
        <v>0</v>
      </c>
      <c r="JF16" s="148"/>
      <c r="JG16" s="474">
        <f t="shared" si="439"/>
        <v>0</v>
      </c>
      <c r="JH16" s="475">
        <f t="shared" si="440"/>
        <v>0</v>
      </c>
      <c r="JI16" s="141">
        <f t="shared" si="441"/>
        <v>0</v>
      </c>
      <c r="JJ16" s="476">
        <f t="shared" si="428"/>
        <v>0</v>
      </c>
      <c r="JK16" s="142">
        <f t="shared" si="443"/>
        <v>0</v>
      </c>
      <c r="JL16" s="114">
        <f t="shared" si="444"/>
        <v>0</v>
      </c>
      <c r="JM16" s="114"/>
      <c r="JN16" s="143"/>
      <c r="JO16" s="144">
        <f t="shared" si="445"/>
        <v>0</v>
      </c>
      <c r="JP16" s="148">
        <v>3</v>
      </c>
      <c r="JQ16" s="474">
        <f t="shared" si="439"/>
        <v>2.48E-3</v>
      </c>
      <c r="JR16" s="475">
        <f t="shared" si="440"/>
        <v>0</v>
      </c>
      <c r="JS16" s="141">
        <f t="shared" si="448"/>
        <v>0</v>
      </c>
      <c r="JT16" s="476">
        <f t="shared" si="428"/>
        <v>0</v>
      </c>
      <c r="JU16" s="142">
        <f t="shared" si="450"/>
        <v>0</v>
      </c>
      <c r="JV16" s="114">
        <f t="shared" si="451"/>
        <v>0</v>
      </c>
      <c r="JW16" s="114"/>
      <c r="JX16" s="143"/>
      <c r="JY16" s="144">
        <f t="shared" si="452"/>
        <v>0</v>
      </c>
      <c r="JZ16" s="148"/>
      <c r="KA16" s="474">
        <f t="shared" si="453"/>
        <v>0</v>
      </c>
      <c r="KB16" s="475">
        <f t="shared" si="468"/>
        <v>0</v>
      </c>
      <c r="KC16" s="141">
        <f t="shared" si="455"/>
        <v>0</v>
      </c>
      <c r="KD16" s="476">
        <f t="shared" si="456"/>
        <v>0</v>
      </c>
      <c r="KE16" s="142">
        <f t="shared" si="457"/>
        <v>0</v>
      </c>
      <c r="KF16" s="114">
        <f t="shared" si="458"/>
        <v>0</v>
      </c>
      <c r="KG16" s="114"/>
      <c r="KH16" s="143"/>
      <c r="KI16" s="144">
        <f t="shared" si="459"/>
        <v>0</v>
      </c>
      <c r="KJ16" s="148"/>
      <c r="KK16" s="474">
        <f t="shared" si="453"/>
        <v>0</v>
      </c>
      <c r="KL16" s="475">
        <f t="shared" si="468"/>
        <v>0</v>
      </c>
      <c r="KM16" s="141">
        <f t="shared" si="462"/>
        <v>0</v>
      </c>
      <c r="KN16" s="476">
        <f t="shared" si="456"/>
        <v>0</v>
      </c>
      <c r="KO16" s="142">
        <f t="shared" si="464"/>
        <v>0</v>
      </c>
      <c r="KP16" s="114">
        <f t="shared" si="465"/>
        <v>0</v>
      </c>
      <c r="KQ16" s="114"/>
      <c r="KR16" s="143"/>
      <c r="KS16" s="144">
        <f t="shared" si="466"/>
        <v>0</v>
      </c>
      <c r="KT16" s="148"/>
      <c r="KU16" s="474" t="e">
        <f t="shared" si="467"/>
        <v>#DIV/0!</v>
      </c>
      <c r="KV16" s="475" t="e">
        <f t="shared" si="468"/>
        <v>#DIV/0!</v>
      </c>
      <c r="KW16" s="141">
        <f t="shared" si="469"/>
        <v>0</v>
      </c>
      <c r="KX16" s="476">
        <f t="shared" si="456"/>
        <v>0</v>
      </c>
      <c r="KY16" s="142">
        <f t="shared" si="471"/>
        <v>0</v>
      </c>
      <c r="KZ16" s="114">
        <f t="shared" si="472"/>
        <v>0</v>
      </c>
      <c r="LA16" s="114"/>
      <c r="LB16" s="143"/>
      <c r="LC16" s="144">
        <f t="shared" si="473"/>
        <v>0</v>
      </c>
      <c r="LD16" s="327">
        <f t="shared" si="474"/>
        <v>41</v>
      </c>
      <c r="LE16" s="474">
        <f t="shared" si="467"/>
        <v>1.57E-3</v>
      </c>
      <c r="LF16" s="475">
        <f t="shared" si="475"/>
        <v>392.5</v>
      </c>
      <c r="LG16" s="141">
        <f t="shared" si="476"/>
        <v>9.5731707299999993</v>
      </c>
      <c r="LH16" s="476">
        <f t="shared" si="477"/>
        <v>8.9499999999999993</v>
      </c>
      <c r="LI16" s="142">
        <f t="shared" si="478"/>
        <v>85.679879999999997</v>
      </c>
      <c r="LJ16" s="114">
        <f t="shared" si="479"/>
        <v>3512.88</v>
      </c>
      <c r="LK16" s="114"/>
      <c r="LL16" s="143"/>
    </row>
    <row r="17" spans="1:324" ht="26.25" customHeight="1">
      <c r="A17" s="718"/>
      <c r="B17" s="93" t="s">
        <v>759</v>
      </c>
      <c r="C17" s="12" t="s">
        <v>856</v>
      </c>
      <c r="D17" s="12" t="s">
        <v>424</v>
      </c>
      <c r="E17" s="4" t="s">
        <v>32</v>
      </c>
      <c r="F17" s="148"/>
      <c r="G17" s="474">
        <f t="shared" si="480"/>
        <v>0</v>
      </c>
      <c r="H17" s="475">
        <f t="shared" si="481"/>
        <v>0</v>
      </c>
      <c r="I17" s="141">
        <f t="shared" si="263"/>
        <v>0</v>
      </c>
      <c r="J17" s="476">
        <f t="shared" si="482"/>
        <v>0</v>
      </c>
      <c r="K17" s="142">
        <f t="shared" si="264"/>
        <v>0</v>
      </c>
      <c r="L17" s="114">
        <f t="shared" si="265"/>
        <v>0</v>
      </c>
      <c r="M17" s="114"/>
      <c r="N17" s="143"/>
      <c r="O17" s="144" t="e">
        <f t="shared" si="266"/>
        <v>#DIV/0!</v>
      </c>
      <c r="P17" s="148"/>
      <c r="Q17" s="474">
        <f t="shared" si="483"/>
        <v>0</v>
      </c>
      <c r="R17" s="475">
        <f t="shared" si="484"/>
        <v>0</v>
      </c>
      <c r="S17" s="141">
        <f t="shared" si="267"/>
        <v>0</v>
      </c>
      <c r="T17" s="476">
        <f t="shared" si="485"/>
        <v>0</v>
      </c>
      <c r="U17" s="142">
        <f t="shared" si="268"/>
        <v>0</v>
      </c>
      <c r="V17" s="114">
        <f t="shared" si="269"/>
        <v>0</v>
      </c>
      <c r="W17" s="114"/>
      <c r="X17" s="143"/>
      <c r="Y17" s="144" t="e">
        <f t="shared" si="270"/>
        <v>#DIV/0!</v>
      </c>
      <c r="Z17" s="148"/>
      <c r="AA17" s="474">
        <f t="shared" si="313"/>
        <v>0</v>
      </c>
      <c r="AB17" s="475">
        <f t="shared" si="314"/>
        <v>0</v>
      </c>
      <c r="AC17" s="141">
        <f t="shared" si="273"/>
        <v>0</v>
      </c>
      <c r="AD17" s="476">
        <f t="shared" si="274"/>
        <v>0</v>
      </c>
      <c r="AE17" s="142">
        <f t="shared" si="275"/>
        <v>0</v>
      </c>
      <c r="AF17" s="114">
        <f t="shared" si="276"/>
        <v>0</v>
      </c>
      <c r="AG17" s="114"/>
      <c r="AH17" s="143"/>
      <c r="AI17" s="144" t="e">
        <f t="shared" si="277"/>
        <v>#DIV/0!</v>
      </c>
      <c r="AJ17" s="148"/>
      <c r="AK17" s="474">
        <f t="shared" si="313"/>
        <v>0</v>
      </c>
      <c r="AL17" s="475">
        <f t="shared" si="314"/>
        <v>0</v>
      </c>
      <c r="AM17" s="141">
        <f t="shared" si="280"/>
        <v>0</v>
      </c>
      <c r="AN17" s="476">
        <f t="shared" si="274"/>
        <v>0</v>
      </c>
      <c r="AO17" s="142">
        <f t="shared" si="282"/>
        <v>0</v>
      </c>
      <c r="AP17" s="114">
        <f t="shared" si="283"/>
        <v>0</v>
      </c>
      <c r="AQ17" s="114"/>
      <c r="AR17" s="143"/>
      <c r="AS17" s="144" t="e">
        <f t="shared" si="284"/>
        <v>#DIV/0!</v>
      </c>
      <c r="AT17" s="148"/>
      <c r="AU17" s="474">
        <f t="shared" si="313"/>
        <v>0</v>
      </c>
      <c r="AV17" s="475">
        <f t="shared" si="314"/>
        <v>0</v>
      </c>
      <c r="AW17" s="141">
        <f t="shared" si="287"/>
        <v>0</v>
      </c>
      <c r="AX17" s="476">
        <f t="shared" si="274"/>
        <v>0</v>
      </c>
      <c r="AY17" s="142">
        <f t="shared" si="289"/>
        <v>0</v>
      </c>
      <c r="AZ17" s="114">
        <f t="shared" si="290"/>
        <v>0</v>
      </c>
      <c r="BA17" s="114"/>
      <c r="BB17" s="143"/>
      <c r="BC17" s="144" t="e">
        <f t="shared" si="291"/>
        <v>#DIV/0!</v>
      </c>
      <c r="BD17" s="148"/>
      <c r="BE17" s="474">
        <f t="shared" si="313"/>
        <v>0</v>
      </c>
      <c r="BF17" s="475">
        <f t="shared" si="314"/>
        <v>0</v>
      </c>
      <c r="BG17" s="141">
        <f t="shared" si="294"/>
        <v>0</v>
      </c>
      <c r="BH17" s="476">
        <f t="shared" si="274"/>
        <v>0</v>
      </c>
      <c r="BI17" s="142">
        <f t="shared" si="296"/>
        <v>0</v>
      </c>
      <c r="BJ17" s="114">
        <f t="shared" si="297"/>
        <v>0</v>
      </c>
      <c r="BK17" s="114"/>
      <c r="BL17" s="143"/>
      <c r="BM17" s="144" t="e">
        <f t="shared" si="298"/>
        <v>#DIV/0!</v>
      </c>
      <c r="BN17" s="148"/>
      <c r="BO17" s="474">
        <f t="shared" si="313"/>
        <v>0</v>
      </c>
      <c r="BP17" s="475">
        <f t="shared" si="314"/>
        <v>0</v>
      </c>
      <c r="BQ17" s="141">
        <f t="shared" si="301"/>
        <v>0</v>
      </c>
      <c r="BR17" s="476">
        <f t="shared" si="274"/>
        <v>0</v>
      </c>
      <c r="BS17" s="142">
        <f t="shared" si="303"/>
        <v>0</v>
      </c>
      <c r="BT17" s="114">
        <f t="shared" si="304"/>
        <v>0</v>
      </c>
      <c r="BU17" s="114"/>
      <c r="BV17" s="143"/>
      <c r="BW17" s="144" t="e">
        <f t="shared" si="305"/>
        <v>#DIV/0!</v>
      </c>
      <c r="BX17" s="148"/>
      <c r="BY17" s="474">
        <f t="shared" si="313"/>
        <v>0</v>
      </c>
      <c r="BZ17" s="475">
        <f t="shared" si="314"/>
        <v>0</v>
      </c>
      <c r="CA17" s="141">
        <f t="shared" si="308"/>
        <v>0</v>
      </c>
      <c r="CB17" s="476">
        <f t="shared" si="274"/>
        <v>0</v>
      </c>
      <c r="CC17" s="142">
        <f t="shared" si="310"/>
        <v>0</v>
      </c>
      <c r="CD17" s="114">
        <f t="shared" si="311"/>
        <v>0</v>
      </c>
      <c r="CE17" s="114"/>
      <c r="CF17" s="143"/>
      <c r="CG17" s="144" t="e">
        <f t="shared" si="312"/>
        <v>#DIV/0!</v>
      </c>
      <c r="CH17" s="148"/>
      <c r="CI17" s="474">
        <f t="shared" si="313"/>
        <v>0</v>
      </c>
      <c r="CJ17" s="475">
        <f t="shared" si="314"/>
        <v>0</v>
      </c>
      <c r="CK17" s="141">
        <f t="shared" si="315"/>
        <v>0</v>
      </c>
      <c r="CL17" s="476">
        <f t="shared" si="274"/>
        <v>0</v>
      </c>
      <c r="CM17" s="142">
        <f t="shared" si="317"/>
        <v>0</v>
      </c>
      <c r="CN17" s="114">
        <f t="shared" si="318"/>
        <v>0</v>
      </c>
      <c r="CO17" s="114"/>
      <c r="CP17" s="143"/>
      <c r="CQ17" s="144" t="e">
        <f t="shared" si="319"/>
        <v>#DIV/0!</v>
      </c>
      <c r="CR17" s="148"/>
      <c r="CS17" s="474">
        <f t="shared" si="362"/>
        <v>0</v>
      </c>
      <c r="CT17" s="475">
        <f t="shared" si="363"/>
        <v>0</v>
      </c>
      <c r="CU17" s="141">
        <f t="shared" si="322"/>
        <v>0</v>
      </c>
      <c r="CV17" s="476">
        <f t="shared" si="323"/>
        <v>0</v>
      </c>
      <c r="CW17" s="142">
        <f t="shared" si="324"/>
        <v>0</v>
      </c>
      <c r="CX17" s="114">
        <f t="shared" si="325"/>
        <v>0</v>
      </c>
      <c r="CY17" s="114"/>
      <c r="CZ17" s="143"/>
      <c r="DA17" s="144" t="e">
        <f t="shared" si="326"/>
        <v>#DIV/0!</v>
      </c>
      <c r="DB17" s="148"/>
      <c r="DC17" s="474">
        <f t="shared" si="362"/>
        <v>0</v>
      </c>
      <c r="DD17" s="475">
        <f t="shared" si="363"/>
        <v>0</v>
      </c>
      <c r="DE17" s="141">
        <f t="shared" si="329"/>
        <v>0</v>
      </c>
      <c r="DF17" s="476">
        <f t="shared" si="323"/>
        <v>0</v>
      </c>
      <c r="DG17" s="142">
        <f t="shared" si="331"/>
        <v>0</v>
      </c>
      <c r="DH17" s="114">
        <f t="shared" si="332"/>
        <v>0</v>
      </c>
      <c r="DI17" s="114"/>
      <c r="DJ17" s="143"/>
      <c r="DK17" s="144" t="e">
        <f t="shared" si="333"/>
        <v>#DIV/0!</v>
      </c>
      <c r="DL17" s="148"/>
      <c r="DM17" s="474">
        <f t="shared" si="362"/>
        <v>0</v>
      </c>
      <c r="DN17" s="475">
        <f t="shared" si="363"/>
        <v>0</v>
      </c>
      <c r="DO17" s="141">
        <f t="shared" si="336"/>
        <v>0</v>
      </c>
      <c r="DP17" s="476">
        <f t="shared" si="323"/>
        <v>0</v>
      </c>
      <c r="DQ17" s="142">
        <f t="shared" si="338"/>
        <v>0</v>
      </c>
      <c r="DR17" s="114">
        <f t="shared" si="339"/>
        <v>0</v>
      </c>
      <c r="DS17" s="114"/>
      <c r="DT17" s="143"/>
      <c r="DU17" s="144" t="e">
        <f t="shared" si="340"/>
        <v>#DIV/0!</v>
      </c>
      <c r="DV17" s="148"/>
      <c r="DW17" s="474">
        <f t="shared" si="362"/>
        <v>0</v>
      </c>
      <c r="DX17" s="475">
        <f t="shared" si="363"/>
        <v>0</v>
      </c>
      <c r="DY17" s="141">
        <f t="shared" si="343"/>
        <v>0</v>
      </c>
      <c r="DZ17" s="476">
        <f t="shared" si="323"/>
        <v>0</v>
      </c>
      <c r="EA17" s="142">
        <f t="shared" si="345"/>
        <v>0</v>
      </c>
      <c r="EB17" s="114">
        <f t="shared" si="346"/>
        <v>0</v>
      </c>
      <c r="EC17" s="114"/>
      <c r="ED17" s="143"/>
      <c r="EE17" s="144" t="e">
        <f t="shared" si="347"/>
        <v>#DIV/0!</v>
      </c>
      <c r="EF17" s="148"/>
      <c r="EG17" s="474">
        <f t="shared" si="362"/>
        <v>0</v>
      </c>
      <c r="EH17" s="475">
        <f t="shared" si="363"/>
        <v>0</v>
      </c>
      <c r="EI17" s="141">
        <f t="shared" si="350"/>
        <v>0</v>
      </c>
      <c r="EJ17" s="476">
        <f t="shared" si="323"/>
        <v>0</v>
      </c>
      <c r="EK17" s="142">
        <f t="shared" si="352"/>
        <v>0</v>
      </c>
      <c r="EL17" s="114">
        <f t="shared" si="353"/>
        <v>0</v>
      </c>
      <c r="EM17" s="114"/>
      <c r="EN17" s="143"/>
      <c r="EO17" s="144" t="e">
        <f t="shared" si="354"/>
        <v>#DIV/0!</v>
      </c>
      <c r="EP17" s="148"/>
      <c r="EQ17" s="474">
        <f t="shared" si="362"/>
        <v>0</v>
      </c>
      <c r="ER17" s="475">
        <f t="shared" si="363"/>
        <v>0</v>
      </c>
      <c r="ES17" s="141">
        <f t="shared" si="357"/>
        <v>0</v>
      </c>
      <c r="ET17" s="476">
        <f t="shared" si="323"/>
        <v>0</v>
      </c>
      <c r="EU17" s="142">
        <f t="shared" si="359"/>
        <v>0</v>
      </c>
      <c r="EV17" s="114">
        <f t="shared" si="360"/>
        <v>0</v>
      </c>
      <c r="EW17" s="114"/>
      <c r="EX17" s="143"/>
      <c r="EY17" s="144" t="e">
        <f t="shared" si="361"/>
        <v>#DIV/0!</v>
      </c>
      <c r="EZ17" s="148"/>
      <c r="FA17" s="474">
        <f t="shared" si="362"/>
        <v>0</v>
      </c>
      <c r="FB17" s="475">
        <f t="shared" si="363"/>
        <v>0</v>
      </c>
      <c r="FC17" s="141">
        <f t="shared" si="364"/>
        <v>0</v>
      </c>
      <c r="FD17" s="476">
        <f t="shared" si="323"/>
        <v>7.4</v>
      </c>
      <c r="FE17" s="142">
        <f t="shared" si="366"/>
        <v>0</v>
      </c>
      <c r="FF17" s="114">
        <f t="shared" si="367"/>
        <v>0</v>
      </c>
      <c r="FG17" s="114"/>
      <c r="FH17" s="143"/>
      <c r="FI17" s="144" t="e">
        <f t="shared" si="368"/>
        <v>#DIV/0!</v>
      </c>
      <c r="FJ17" s="148"/>
      <c r="FK17" s="474">
        <f t="shared" si="369"/>
        <v>0</v>
      </c>
      <c r="FL17" s="475">
        <f t="shared" si="370"/>
        <v>0</v>
      </c>
      <c r="FM17" s="141">
        <f t="shared" si="371"/>
        <v>0</v>
      </c>
      <c r="FN17" s="476">
        <f t="shared" si="372"/>
        <v>0</v>
      </c>
      <c r="FO17" s="142">
        <f t="shared" si="373"/>
        <v>0</v>
      </c>
      <c r="FP17" s="114">
        <f t="shared" si="374"/>
        <v>0</v>
      </c>
      <c r="FQ17" s="114"/>
      <c r="FR17" s="143"/>
      <c r="FS17" s="144" t="e">
        <f t="shared" si="375"/>
        <v>#DIV/0!</v>
      </c>
      <c r="FT17" s="148"/>
      <c r="FU17" s="474">
        <f t="shared" si="369"/>
        <v>0</v>
      </c>
      <c r="FV17" s="475">
        <f t="shared" si="370"/>
        <v>0</v>
      </c>
      <c r="FW17" s="141">
        <f t="shared" si="378"/>
        <v>0</v>
      </c>
      <c r="FX17" s="476">
        <f t="shared" si="372"/>
        <v>0</v>
      </c>
      <c r="FY17" s="142">
        <f t="shared" si="380"/>
        <v>0</v>
      </c>
      <c r="FZ17" s="114">
        <f t="shared" si="381"/>
        <v>0</v>
      </c>
      <c r="GA17" s="114"/>
      <c r="GB17" s="143"/>
      <c r="GC17" s="144" t="e">
        <f t="shared" si="382"/>
        <v>#DIV/0!</v>
      </c>
      <c r="GD17" s="148"/>
      <c r="GE17" s="474">
        <f t="shared" si="383"/>
        <v>0</v>
      </c>
      <c r="GF17" s="475">
        <f t="shared" si="384"/>
        <v>0</v>
      </c>
      <c r="GG17" s="141">
        <f t="shared" si="385"/>
        <v>0</v>
      </c>
      <c r="GH17" s="476">
        <f t="shared" si="372"/>
        <v>8.06</v>
      </c>
      <c r="GI17" s="142">
        <f t="shared" si="387"/>
        <v>0</v>
      </c>
      <c r="GJ17" s="114">
        <f t="shared" si="388"/>
        <v>0</v>
      </c>
      <c r="GK17" s="114"/>
      <c r="GL17" s="143"/>
      <c r="GM17" s="144" t="e">
        <f t="shared" si="389"/>
        <v>#DIV/0!</v>
      </c>
      <c r="GN17" s="148"/>
      <c r="GO17" s="474">
        <f t="shared" si="383"/>
        <v>0</v>
      </c>
      <c r="GP17" s="475">
        <f t="shared" si="384"/>
        <v>0</v>
      </c>
      <c r="GQ17" s="141">
        <f t="shared" si="392"/>
        <v>0</v>
      </c>
      <c r="GR17" s="476">
        <f t="shared" si="372"/>
        <v>0</v>
      </c>
      <c r="GS17" s="142">
        <f t="shared" si="394"/>
        <v>0</v>
      </c>
      <c r="GT17" s="114">
        <f t="shared" si="395"/>
        <v>0</v>
      </c>
      <c r="GU17" s="114"/>
      <c r="GV17" s="143"/>
      <c r="GW17" s="144" t="e">
        <f t="shared" si="396"/>
        <v>#DIV/0!</v>
      </c>
      <c r="GX17" s="148"/>
      <c r="GY17" s="474">
        <f t="shared" si="397"/>
        <v>0</v>
      </c>
      <c r="GZ17" s="475">
        <f t="shared" si="398"/>
        <v>0</v>
      </c>
      <c r="HA17" s="141">
        <f t="shared" si="399"/>
        <v>0</v>
      </c>
      <c r="HB17" s="476">
        <f t="shared" si="400"/>
        <v>10.94</v>
      </c>
      <c r="HC17" s="142">
        <f t="shared" si="401"/>
        <v>0</v>
      </c>
      <c r="HD17" s="114">
        <f t="shared" si="402"/>
        <v>0</v>
      </c>
      <c r="HE17" s="114"/>
      <c r="HF17" s="143"/>
      <c r="HG17" s="144" t="e">
        <f t="shared" si="403"/>
        <v>#DIV/0!</v>
      </c>
      <c r="HH17" s="148"/>
      <c r="HI17" s="474">
        <f t="shared" si="397"/>
        <v>0</v>
      </c>
      <c r="HJ17" s="475">
        <f t="shared" si="398"/>
        <v>0</v>
      </c>
      <c r="HK17" s="141">
        <f t="shared" si="406"/>
        <v>0</v>
      </c>
      <c r="HL17" s="476">
        <f t="shared" si="400"/>
        <v>0</v>
      </c>
      <c r="HM17" s="142">
        <f t="shared" si="408"/>
        <v>0</v>
      </c>
      <c r="HN17" s="114">
        <f t="shared" si="409"/>
        <v>0</v>
      </c>
      <c r="HO17" s="114"/>
      <c r="HP17" s="143"/>
      <c r="HQ17" s="144" t="e">
        <f t="shared" si="410"/>
        <v>#DIV/0!</v>
      </c>
      <c r="HR17" s="148"/>
      <c r="HS17" s="474">
        <f t="shared" si="411"/>
        <v>0</v>
      </c>
      <c r="HT17" s="475">
        <f t="shared" si="412"/>
        <v>0</v>
      </c>
      <c r="HU17" s="141">
        <f t="shared" si="413"/>
        <v>0</v>
      </c>
      <c r="HV17" s="476">
        <f t="shared" si="400"/>
        <v>0</v>
      </c>
      <c r="HW17" s="142">
        <f t="shared" si="415"/>
        <v>0</v>
      </c>
      <c r="HX17" s="114">
        <f t="shared" si="416"/>
        <v>0</v>
      </c>
      <c r="HY17" s="114"/>
      <c r="HZ17" s="143"/>
      <c r="IA17" s="144" t="e">
        <f t="shared" si="417"/>
        <v>#DIV/0!</v>
      </c>
      <c r="IB17" s="148"/>
      <c r="IC17" s="474">
        <f t="shared" si="411"/>
        <v>0</v>
      </c>
      <c r="ID17" s="475">
        <f t="shared" si="412"/>
        <v>0</v>
      </c>
      <c r="IE17" s="141">
        <f t="shared" si="420"/>
        <v>0</v>
      </c>
      <c r="IF17" s="476">
        <f t="shared" si="400"/>
        <v>0</v>
      </c>
      <c r="IG17" s="142">
        <f t="shared" si="422"/>
        <v>0</v>
      </c>
      <c r="IH17" s="114">
        <f t="shared" si="423"/>
        <v>0</v>
      </c>
      <c r="II17" s="114"/>
      <c r="IJ17" s="143"/>
      <c r="IK17" s="144" t="e">
        <f t="shared" si="424"/>
        <v>#DIV/0!</v>
      </c>
      <c r="IL17" s="148"/>
      <c r="IM17" s="474">
        <f t="shared" si="425"/>
        <v>0</v>
      </c>
      <c r="IN17" s="475">
        <f t="shared" si="426"/>
        <v>0</v>
      </c>
      <c r="IO17" s="141">
        <f t="shared" si="427"/>
        <v>0</v>
      </c>
      <c r="IP17" s="476">
        <f t="shared" si="428"/>
        <v>0</v>
      </c>
      <c r="IQ17" s="142">
        <f t="shared" si="429"/>
        <v>0</v>
      </c>
      <c r="IR17" s="114">
        <f t="shared" si="430"/>
        <v>0</v>
      </c>
      <c r="IS17" s="114"/>
      <c r="IT17" s="143"/>
      <c r="IU17" s="144" t="e">
        <f t="shared" si="431"/>
        <v>#DIV/0!</v>
      </c>
      <c r="IV17" s="148"/>
      <c r="IW17" s="474">
        <f t="shared" si="425"/>
        <v>0</v>
      </c>
      <c r="IX17" s="475">
        <f t="shared" si="426"/>
        <v>0</v>
      </c>
      <c r="IY17" s="141">
        <f t="shared" si="434"/>
        <v>0</v>
      </c>
      <c r="IZ17" s="476">
        <f t="shared" si="428"/>
        <v>0</v>
      </c>
      <c r="JA17" s="142">
        <f t="shared" si="436"/>
        <v>0</v>
      </c>
      <c r="JB17" s="114">
        <f t="shared" si="437"/>
        <v>0</v>
      </c>
      <c r="JC17" s="114"/>
      <c r="JD17" s="143"/>
      <c r="JE17" s="144" t="e">
        <f t="shared" si="438"/>
        <v>#DIV/0!</v>
      </c>
      <c r="JF17" s="148"/>
      <c r="JG17" s="474">
        <f t="shared" si="439"/>
        <v>0</v>
      </c>
      <c r="JH17" s="475">
        <f t="shared" si="440"/>
        <v>0</v>
      </c>
      <c r="JI17" s="141">
        <f t="shared" si="441"/>
        <v>0</v>
      </c>
      <c r="JJ17" s="476">
        <f t="shared" si="428"/>
        <v>0</v>
      </c>
      <c r="JK17" s="142">
        <f t="shared" si="443"/>
        <v>0</v>
      </c>
      <c r="JL17" s="114">
        <f t="shared" si="444"/>
        <v>0</v>
      </c>
      <c r="JM17" s="114"/>
      <c r="JN17" s="143"/>
      <c r="JO17" s="144" t="e">
        <f t="shared" si="445"/>
        <v>#DIV/0!</v>
      </c>
      <c r="JP17" s="148"/>
      <c r="JQ17" s="474">
        <f t="shared" si="439"/>
        <v>0</v>
      </c>
      <c r="JR17" s="475">
        <f t="shared" si="440"/>
        <v>0</v>
      </c>
      <c r="JS17" s="141">
        <f t="shared" si="448"/>
        <v>0</v>
      </c>
      <c r="JT17" s="476">
        <f t="shared" si="428"/>
        <v>0</v>
      </c>
      <c r="JU17" s="142">
        <f t="shared" si="450"/>
        <v>0</v>
      </c>
      <c r="JV17" s="114">
        <f t="shared" si="451"/>
        <v>0</v>
      </c>
      <c r="JW17" s="114"/>
      <c r="JX17" s="143"/>
      <c r="JY17" s="144" t="e">
        <f t="shared" si="452"/>
        <v>#DIV/0!</v>
      </c>
      <c r="JZ17" s="148"/>
      <c r="KA17" s="474">
        <f t="shared" si="453"/>
        <v>0</v>
      </c>
      <c r="KB17" s="475">
        <f t="shared" si="468"/>
        <v>0</v>
      </c>
      <c r="KC17" s="141">
        <f t="shared" si="455"/>
        <v>0</v>
      </c>
      <c r="KD17" s="476">
        <f t="shared" si="456"/>
        <v>0</v>
      </c>
      <c r="KE17" s="142">
        <f t="shared" si="457"/>
        <v>0</v>
      </c>
      <c r="KF17" s="114">
        <f t="shared" si="458"/>
        <v>0</v>
      </c>
      <c r="KG17" s="114"/>
      <c r="KH17" s="143"/>
      <c r="KI17" s="144" t="e">
        <f t="shared" si="459"/>
        <v>#DIV/0!</v>
      </c>
      <c r="KJ17" s="148"/>
      <c r="KK17" s="474">
        <f t="shared" si="453"/>
        <v>0</v>
      </c>
      <c r="KL17" s="475">
        <f t="shared" si="468"/>
        <v>0</v>
      </c>
      <c r="KM17" s="141">
        <f t="shared" si="462"/>
        <v>0</v>
      </c>
      <c r="KN17" s="476">
        <f t="shared" si="456"/>
        <v>0</v>
      </c>
      <c r="KO17" s="142">
        <f t="shared" si="464"/>
        <v>0</v>
      </c>
      <c r="KP17" s="114">
        <f t="shared" si="465"/>
        <v>0</v>
      </c>
      <c r="KQ17" s="114"/>
      <c r="KR17" s="143"/>
      <c r="KS17" s="144" t="e">
        <f t="shared" si="466"/>
        <v>#DIV/0!</v>
      </c>
      <c r="KT17" s="148"/>
      <c r="KU17" s="474" t="e">
        <f t="shared" si="467"/>
        <v>#DIV/0!</v>
      </c>
      <c r="KV17" s="475" t="e">
        <f t="shared" si="468"/>
        <v>#DIV/0!</v>
      </c>
      <c r="KW17" s="141">
        <f t="shared" si="469"/>
        <v>0</v>
      </c>
      <c r="KX17" s="476">
        <f t="shared" si="456"/>
        <v>0</v>
      </c>
      <c r="KY17" s="142">
        <f t="shared" si="471"/>
        <v>0</v>
      </c>
      <c r="KZ17" s="114">
        <f t="shared" si="472"/>
        <v>0</v>
      </c>
      <c r="LA17" s="114"/>
      <c r="LB17" s="143"/>
      <c r="LC17" s="144" t="e">
        <f t="shared" si="473"/>
        <v>#DIV/0!</v>
      </c>
      <c r="LD17" s="327">
        <f t="shared" si="474"/>
        <v>0</v>
      </c>
      <c r="LE17" s="474">
        <f t="shared" si="467"/>
        <v>0</v>
      </c>
      <c r="LF17" s="475">
        <f t="shared" si="475"/>
        <v>0</v>
      </c>
      <c r="LG17" s="141">
        <f t="shared" si="476"/>
        <v>0</v>
      </c>
      <c r="LH17" s="476">
        <f t="shared" si="477"/>
        <v>8.9499999999999993</v>
      </c>
      <c r="LI17" s="142">
        <f t="shared" si="478"/>
        <v>0</v>
      </c>
      <c r="LJ17" s="114">
        <f t="shared" si="479"/>
        <v>0</v>
      </c>
      <c r="LK17" s="114"/>
      <c r="LL17" s="143"/>
    </row>
    <row r="18" spans="1:324" ht="24">
      <c r="A18" s="718"/>
      <c r="B18" s="12" t="s">
        <v>747</v>
      </c>
      <c r="C18" s="12" t="s">
        <v>857</v>
      </c>
      <c r="D18" s="12" t="s">
        <v>423</v>
      </c>
      <c r="E18" s="4" t="s">
        <v>32</v>
      </c>
      <c r="F18" s="148">
        <v>1</v>
      </c>
      <c r="G18" s="474">
        <f t="shared" si="480"/>
        <v>1.5499999999999999E-3</v>
      </c>
      <c r="H18" s="475">
        <f t="shared" si="481"/>
        <v>0</v>
      </c>
      <c r="I18" s="141">
        <f t="shared" si="263"/>
        <v>0</v>
      </c>
      <c r="J18" s="476">
        <f t="shared" si="482"/>
        <v>0</v>
      </c>
      <c r="K18" s="142">
        <f t="shared" si="264"/>
        <v>0</v>
      </c>
      <c r="L18" s="114">
        <f t="shared" si="265"/>
        <v>0</v>
      </c>
      <c r="M18" s="114"/>
      <c r="N18" s="143"/>
      <c r="O18" s="144">
        <f t="shared" si="266"/>
        <v>0</v>
      </c>
      <c r="P18" s="148">
        <v>2</v>
      </c>
      <c r="Q18" s="474">
        <f t="shared" si="483"/>
        <v>1.8799999999999999E-3</v>
      </c>
      <c r="R18" s="475">
        <f t="shared" si="484"/>
        <v>0</v>
      </c>
      <c r="S18" s="141">
        <f t="shared" si="267"/>
        <v>0</v>
      </c>
      <c r="T18" s="476">
        <f t="shared" si="485"/>
        <v>0</v>
      </c>
      <c r="U18" s="142">
        <f t="shared" si="268"/>
        <v>0</v>
      </c>
      <c r="V18" s="114">
        <f t="shared" si="269"/>
        <v>0</v>
      </c>
      <c r="W18" s="114"/>
      <c r="X18" s="143"/>
      <c r="Y18" s="144">
        <f t="shared" si="270"/>
        <v>0</v>
      </c>
      <c r="Z18" s="148"/>
      <c r="AA18" s="474">
        <f t="shared" si="313"/>
        <v>0</v>
      </c>
      <c r="AB18" s="475">
        <f t="shared" si="314"/>
        <v>0</v>
      </c>
      <c r="AC18" s="141">
        <f t="shared" si="273"/>
        <v>0</v>
      </c>
      <c r="AD18" s="476">
        <f t="shared" si="274"/>
        <v>0</v>
      </c>
      <c r="AE18" s="142">
        <f t="shared" si="275"/>
        <v>0</v>
      </c>
      <c r="AF18" s="114">
        <f t="shared" si="276"/>
        <v>0</v>
      </c>
      <c r="AG18" s="114"/>
      <c r="AH18" s="143"/>
      <c r="AI18" s="144">
        <f t="shared" si="277"/>
        <v>0</v>
      </c>
      <c r="AJ18" s="148"/>
      <c r="AK18" s="474">
        <f t="shared" si="313"/>
        <v>0</v>
      </c>
      <c r="AL18" s="475">
        <f t="shared" si="314"/>
        <v>0</v>
      </c>
      <c r="AM18" s="141">
        <f t="shared" si="280"/>
        <v>0</v>
      </c>
      <c r="AN18" s="476">
        <f t="shared" si="274"/>
        <v>0</v>
      </c>
      <c r="AO18" s="142">
        <f t="shared" si="282"/>
        <v>0</v>
      </c>
      <c r="AP18" s="114">
        <f t="shared" si="283"/>
        <v>0</v>
      </c>
      <c r="AQ18" s="114"/>
      <c r="AR18" s="143"/>
      <c r="AS18" s="144">
        <f t="shared" si="284"/>
        <v>0</v>
      </c>
      <c r="AT18" s="148">
        <v>2</v>
      </c>
      <c r="AU18" s="474">
        <f t="shared" si="313"/>
        <v>2.1099999999999999E-3</v>
      </c>
      <c r="AV18" s="475">
        <f t="shared" si="314"/>
        <v>0</v>
      </c>
      <c r="AW18" s="141">
        <f t="shared" si="287"/>
        <v>0</v>
      </c>
      <c r="AX18" s="476">
        <f t="shared" si="274"/>
        <v>0</v>
      </c>
      <c r="AY18" s="142">
        <f t="shared" si="289"/>
        <v>0</v>
      </c>
      <c r="AZ18" s="114">
        <f t="shared" si="290"/>
        <v>0</v>
      </c>
      <c r="BA18" s="114"/>
      <c r="BB18" s="143"/>
      <c r="BC18" s="144">
        <f t="shared" si="291"/>
        <v>0</v>
      </c>
      <c r="BD18" s="148"/>
      <c r="BE18" s="474">
        <f t="shared" si="313"/>
        <v>0</v>
      </c>
      <c r="BF18" s="475">
        <f t="shared" si="314"/>
        <v>0</v>
      </c>
      <c r="BG18" s="141">
        <f t="shared" si="294"/>
        <v>0</v>
      </c>
      <c r="BH18" s="476">
        <f t="shared" si="274"/>
        <v>0</v>
      </c>
      <c r="BI18" s="142">
        <f t="shared" si="296"/>
        <v>0</v>
      </c>
      <c r="BJ18" s="114">
        <f t="shared" si="297"/>
        <v>0</v>
      </c>
      <c r="BK18" s="114"/>
      <c r="BL18" s="143"/>
      <c r="BM18" s="144">
        <f t="shared" si="298"/>
        <v>0</v>
      </c>
      <c r="BN18" s="148"/>
      <c r="BO18" s="474">
        <f t="shared" si="313"/>
        <v>0</v>
      </c>
      <c r="BP18" s="475">
        <f t="shared" si="314"/>
        <v>0</v>
      </c>
      <c r="BQ18" s="141">
        <f t="shared" si="301"/>
        <v>0</v>
      </c>
      <c r="BR18" s="476">
        <f t="shared" si="274"/>
        <v>0</v>
      </c>
      <c r="BS18" s="142">
        <f t="shared" si="303"/>
        <v>0</v>
      </c>
      <c r="BT18" s="114">
        <f t="shared" si="304"/>
        <v>0</v>
      </c>
      <c r="BU18" s="114"/>
      <c r="BV18" s="143"/>
      <c r="BW18" s="144">
        <f t="shared" si="305"/>
        <v>0</v>
      </c>
      <c r="BX18" s="148">
        <v>1</v>
      </c>
      <c r="BY18" s="474">
        <f t="shared" si="313"/>
        <v>1.25E-3</v>
      </c>
      <c r="BZ18" s="475">
        <f t="shared" si="314"/>
        <v>0</v>
      </c>
      <c r="CA18" s="141">
        <f t="shared" si="308"/>
        <v>0</v>
      </c>
      <c r="CB18" s="476">
        <f t="shared" si="274"/>
        <v>0</v>
      </c>
      <c r="CC18" s="142">
        <f t="shared" si="310"/>
        <v>0</v>
      </c>
      <c r="CD18" s="114">
        <f t="shared" si="311"/>
        <v>0</v>
      </c>
      <c r="CE18" s="114"/>
      <c r="CF18" s="143"/>
      <c r="CG18" s="144">
        <f t="shared" si="312"/>
        <v>0</v>
      </c>
      <c r="CH18" s="148">
        <v>1</v>
      </c>
      <c r="CI18" s="474">
        <f t="shared" si="313"/>
        <v>1E-3</v>
      </c>
      <c r="CJ18" s="475">
        <f t="shared" si="314"/>
        <v>0</v>
      </c>
      <c r="CK18" s="141">
        <f t="shared" si="315"/>
        <v>0</v>
      </c>
      <c r="CL18" s="476">
        <f t="shared" si="274"/>
        <v>0</v>
      </c>
      <c r="CM18" s="142">
        <f t="shared" si="317"/>
        <v>0</v>
      </c>
      <c r="CN18" s="114">
        <f t="shared" si="318"/>
        <v>0</v>
      </c>
      <c r="CO18" s="114"/>
      <c r="CP18" s="143"/>
      <c r="CQ18" s="144">
        <f t="shared" si="319"/>
        <v>0</v>
      </c>
      <c r="CR18" s="148"/>
      <c r="CS18" s="474">
        <f t="shared" si="362"/>
        <v>0</v>
      </c>
      <c r="CT18" s="475">
        <f t="shared" si="363"/>
        <v>0</v>
      </c>
      <c r="CU18" s="141">
        <f t="shared" si="322"/>
        <v>0</v>
      </c>
      <c r="CV18" s="476">
        <f t="shared" si="323"/>
        <v>0</v>
      </c>
      <c r="CW18" s="142">
        <f t="shared" si="324"/>
        <v>0</v>
      </c>
      <c r="CX18" s="114">
        <f t="shared" si="325"/>
        <v>0</v>
      </c>
      <c r="CY18" s="114"/>
      <c r="CZ18" s="143"/>
      <c r="DA18" s="144">
        <f t="shared" si="326"/>
        <v>0</v>
      </c>
      <c r="DB18" s="148"/>
      <c r="DC18" s="474">
        <f t="shared" si="362"/>
        <v>0</v>
      </c>
      <c r="DD18" s="475">
        <f t="shared" si="363"/>
        <v>0</v>
      </c>
      <c r="DE18" s="141">
        <f t="shared" si="329"/>
        <v>0</v>
      </c>
      <c r="DF18" s="476">
        <f t="shared" si="323"/>
        <v>0</v>
      </c>
      <c r="DG18" s="142">
        <f t="shared" si="331"/>
        <v>0</v>
      </c>
      <c r="DH18" s="114">
        <f t="shared" si="332"/>
        <v>0</v>
      </c>
      <c r="DI18" s="114"/>
      <c r="DJ18" s="143"/>
      <c r="DK18" s="144">
        <f t="shared" si="333"/>
        <v>0</v>
      </c>
      <c r="DL18" s="148"/>
      <c r="DM18" s="474">
        <f t="shared" si="362"/>
        <v>0</v>
      </c>
      <c r="DN18" s="475">
        <f t="shared" si="363"/>
        <v>0</v>
      </c>
      <c r="DO18" s="141">
        <f t="shared" si="336"/>
        <v>0</v>
      </c>
      <c r="DP18" s="476">
        <f t="shared" si="323"/>
        <v>0</v>
      </c>
      <c r="DQ18" s="142">
        <f t="shared" si="338"/>
        <v>0</v>
      </c>
      <c r="DR18" s="114">
        <f t="shared" si="339"/>
        <v>0</v>
      </c>
      <c r="DS18" s="114"/>
      <c r="DT18" s="143"/>
      <c r="DU18" s="144">
        <f t="shared" si="340"/>
        <v>0</v>
      </c>
      <c r="DV18" s="148"/>
      <c r="DW18" s="474">
        <f t="shared" si="362"/>
        <v>0</v>
      </c>
      <c r="DX18" s="475">
        <f t="shared" si="363"/>
        <v>0</v>
      </c>
      <c r="DY18" s="141">
        <f t="shared" si="343"/>
        <v>0</v>
      </c>
      <c r="DZ18" s="476">
        <f t="shared" si="323"/>
        <v>0</v>
      </c>
      <c r="EA18" s="142">
        <f t="shared" si="345"/>
        <v>0</v>
      </c>
      <c r="EB18" s="114">
        <f t="shared" si="346"/>
        <v>0</v>
      </c>
      <c r="EC18" s="114"/>
      <c r="ED18" s="143"/>
      <c r="EE18" s="144">
        <f t="shared" si="347"/>
        <v>0</v>
      </c>
      <c r="EF18" s="148"/>
      <c r="EG18" s="474">
        <f t="shared" si="362"/>
        <v>0</v>
      </c>
      <c r="EH18" s="475">
        <f t="shared" si="363"/>
        <v>0</v>
      </c>
      <c r="EI18" s="141">
        <f t="shared" si="350"/>
        <v>0</v>
      </c>
      <c r="EJ18" s="476">
        <f t="shared" si="323"/>
        <v>0</v>
      </c>
      <c r="EK18" s="142">
        <f t="shared" si="352"/>
        <v>0</v>
      </c>
      <c r="EL18" s="114">
        <f t="shared" si="353"/>
        <v>0</v>
      </c>
      <c r="EM18" s="114"/>
      <c r="EN18" s="143"/>
      <c r="EO18" s="144">
        <f t="shared" si="354"/>
        <v>0</v>
      </c>
      <c r="EP18" s="148">
        <v>3</v>
      </c>
      <c r="EQ18" s="474">
        <f t="shared" si="362"/>
        <v>3.6099999999999999E-3</v>
      </c>
      <c r="ER18" s="475">
        <f t="shared" si="363"/>
        <v>0</v>
      </c>
      <c r="ES18" s="141">
        <f t="shared" si="357"/>
        <v>0</v>
      </c>
      <c r="ET18" s="476">
        <f t="shared" si="323"/>
        <v>0</v>
      </c>
      <c r="EU18" s="142">
        <f t="shared" si="359"/>
        <v>0</v>
      </c>
      <c r="EV18" s="114">
        <f t="shared" si="360"/>
        <v>0</v>
      </c>
      <c r="EW18" s="114"/>
      <c r="EX18" s="143"/>
      <c r="EY18" s="144">
        <f t="shared" si="361"/>
        <v>0</v>
      </c>
      <c r="EZ18" s="148"/>
      <c r="FA18" s="474">
        <f t="shared" si="362"/>
        <v>0</v>
      </c>
      <c r="FB18" s="475">
        <f t="shared" si="363"/>
        <v>0</v>
      </c>
      <c r="FC18" s="141">
        <f t="shared" si="364"/>
        <v>0</v>
      </c>
      <c r="FD18" s="476">
        <f t="shared" si="323"/>
        <v>7.4</v>
      </c>
      <c r="FE18" s="142">
        <f t="shared" si="366"/>
        <v>0</v>
      </c>
      <c r="FF18" s="114">
        <f t="shared" si="367"/>
        <v>0</v>
      </c>
      <c r="FG18" s="114"/>
      <c r="FH18" s="143"/>
      <c r="FI18" s="144">
        <f t="shared" si="368"/>
        <v>0</v>
      </c>
      <c r="FJ18" s="148">
        <v>1</v>
      </c>
      <c r="FK18" s="474">
        <f t="shared" si="369"/>
        <v>9.8999999999999999E-4</v>
      </c>
      <c r="FL18" s="475">
        <f t="shared" si="370"/>
        <v>0</v>
      </c>
      <c r="FM18" s="141">
        <f t="shared" si="371"/>
        <v>0</v>
      </c>
      <c r="FN18" s="476">
        <f t="shared" si="372"/>
        <v>0</v>
      </c>
      <c r="FO18" s="142">
        <f t="shared" si="373"/>
        <v>0</v>
      </c>
      <c r="FP18" s="114">
        <f t="shared" si="374"/>
        <v>0</v>
      </c>
      <c r="FQ18" s="114"/>
      <c r="FR18" s="143"/>
      <c r="FS18" s="144">
        <f t="shared" si="375"/>
        <v>0</v>
      </c>
      <c r="FT18" s="148"/>
      <c r="FU18" s="474">
        <f t="shared" si="369"/>
        <v>0</v>
      </c>
      <c r="FV18" s="475">
        <f t="shared" si="370"/>
        <v>0</v>
      </c>
      <c r="FW18" s="141">
        <f t="shared" si="378"/>
        <v>0</v>
      </c>
      <c r="FX18" s="476">
        <f t="shared" si="372"/>
        <v>0</v>
      </c>
      <c r="FY18" s="142">
        <f t="shared" si="380"/>
        <v>0</v>
      </c>
      <c r="FZ18" s="114">
        <f t="shared" si="381"/>
        <v>0</v>
      </c>
      <c r="GA18" s="114"/>
      <c r="GB18" s="143"/>
      <c r="GC18" s="144">
        <f t="shared" si="382"/>
        <v>0</v>
      </c>
      <c r="GD18" s="148"/>
      <c r="GE18" s="474">
        <f t="shared" si="383"/>
        <v>0</v>
      </c>
      <c r="GF18" s="475">
        <f t="shared" si="384"/>
        <v>0</v>
      </c>
      <c r="GG18" s="141">
        <f t="shared" si="385"/>
        <v>0</v>
      </c>
      <c r="GH18" s="476">
        <f t="shared" si="372"/>
        <v>8.06</v>
      </c>
      <c r="GI18" s="142">
        <f t="shared" si="387"/>
        <v>0</v>
      </c>
      <c r="GJ18" s="114">
        <f t="shared" si="388"/>
        <v>0</v>
      </c>
      <c r="GK18" s="114"/>
      <c r="GL18" s="143"/>
      <c r="GM18" s="144">
        <f t="shared" si="389"/>
        <v>0</v>
      </c>
      <c r="GN18" s="148"/>
      <c r="GO18" s="474">
        <f t="shared" si="383"/>
        <v>0</v>
      </c>
      <c r="GP18" s="475">
        <f t="shared" si="384"/>
        <v>0</v>
      </c>
      <c r="GQ18" s="141">
        <f t="shared" si="392"/>
        <v>0</v>
      </c>
      <c r="GR18" s="476">
        <f t="shared" si="372"/>
        <v>0</v>
      </c>
      <c r="GS18" s="142">
        <f t="shared" si="394"/>
        <v>0</v>
      </c>
      <c r="GT18" s="114">
        <f t="shared" si="395"/>
        <v>0</v>
      </c>
      <c r="GU18" s="114"/>
      <c r="GV18" s="143"/>
      <c r="GW18" s="144">
        <f t="shared" si="396"/>
        <v>0</v>
      </c>
      <c r="GX18" s="148"/>
      <c r="GY18" s="474">
        <f t="shared" si="397"/>
        <v>0</v>
      </c>
      <c r="GZ18" s="475">
        <f t="shared" si="398"/>
        <v>0</v>
      </c>
      <c r="HA18" s="141">
        <f t="shared" si="399"/>
        <v>0</v>
      </c>
      <c r="HB18" s="476">
        <f t="shared" si="400"/>
        <v>10.94</v>
      </c>
      <c r="HC18" s="142">
        <f t="shared" si="401"/>
        <v>0</v>
      </c>
      <c r="HD18" s="114">
        <f t="shared" si="402"/>
        <v>0</v>
      </c>
      <c r="HE18" s="114"/>
      <c r="HF18" s="143"/>
      <c r="HG18" s="144">
        <f t="shared" si="403"/>
        <v>0</v>
      </c>
      <c r="HH18" s="148"/>
      <c r="HI18" s="474">
        <f t="shared" si="397"/>
        <v>0</v>
      </c>
      <c r="HJ18" s="475">
        <f t="shared" si="398"/>
        <v>0</v>
      </c>
      <c r="HK18" s="141">
        <f t="shared" si="406"/>
        <v>0</v>
      </c>
      <c r="HL18" s="476">
        <f t="shared" si="400"/>
        <v>0</v>
      </c>
      <c r="HM18" s="142">
        <f t="shared" si="408"/>
        <v>0</v>
      </c>
      <c r="HN18" s="114">
        <f t="shared" si="409"/>
        <v>0</v>
      </c>
      <c r="HO18" s="114"/>
      <c r="HP18" s="143"/>
      <c r="HQ18" s="144">
        <f t="shared" si="410"/>
        <v>0</v>
      </c>
      <c r="HR18" s="148">
        <v>4</v>
      </c>
      <c r="HS18" s="474">
        <f t="shared" si="411"/>
        <v>5.7600000000000004E-3</v>
      </c>
      <c r="HT18" s="475">
        <f t="shared" si="412"/>
        <v>0</v>
      </c>
      <c r="HU18" s="141">
        <f t="shared" si="413"/>
        <v>0</v>
      </c>
      <c r="HV18" s="476">
        <f t="shared" si="400"/>
        <v>0</v>
      </c>
      <c r="HW18" s="142">
        <f t="shared" si="415"/>
        <v>0</v>
      </c>
      <c r="HX18" s="114">
        <f t="shared" si="416"/>
        <v>0</v>
      </c>
      <c r="HY18" s="114"/>
      <c r="HZ18" s="143"/>
      <c r="IA18" s="144">
        <f t="shared" si="417"/>
        <v>0</v>
      </c>
      <c r="IB18" s="148">
        <v>2</v>
      </c>
      <c r="IC18" s="474">
        <f t="shared" si="411"/>
        <v>4.1599999999999996E-3</v>
      </c>
      <c r="ID18" s="475">
        <f t="shared" si="412"/>
        <v>0</v>
      </c>
      <c r="IE18" s="141">
        <f t="shared" si="420"/>
        <v>0</v>
      </c>
      <c r="IF18" s="476">
        <f t="shared" si="400"/>
        <v>0</v>
      </c>
      <c r="IG18" s="142">
        <f t="shared" si="422"/>
        <v>0</v>
      </c>
      <c r="IH18" s="114">
        <f t="shared" si="423"/>
        <v>0</v>
      </c>
      <c r="II18" s="114"/>
      <c r="IJ18" s="143"/>
      <c r="IK18" s="144">
        <f t="shared" si="424"/>
        <v>0</v>
      </c>
      <c r="IL18" s="148"/>
      <c r="IM18" s="474">
        <f t="shared" si="425"/>
        <v>0</v>
      </c>
      <c r="IN18" s="475">
        <f t="shared" si="426"/>
        <v>0</v>
      </c>
      <c r="IO18" s="141">
        <f t="shared" si="427"/>
        <v>0</v>
      </c>
      <c r="IP18" s="476">
        <f t="shared" si="428"/>
        <v>0</v>
      </c>
      <c r="IQ18" s="142">
        <f t="shared" si="429"/>
        <v>0</v>
      </c>
      <c r="IR18" s="114">
        <f t="shared" si="430"/>
        <v>0</v>
      </c>
      <c r="IS18" s="114"/>
      <c r="IT18" s="143"/>
      <c r="IU18" s="144">
        <f t="shared" si="431"/>
        <v>0</v>
      </c>
      <c r="IV18" s="148">
        <v>4</v>
      </c>
      <c r="IW18" s="474">
        <f t="shared" si="425"/>
        <v>5.9300000000000004E-3</v>
      </c>
      <c r="IX18" s="475">
        <f t="shared" si="426"/>
        <v>0</v>
      </c>
      <c r="IY18" s="141">
        <f t="shared" si="434"/>
        <v>0</v>
      </c>
      <c r="IZ18" s="476">
        <f t="shared" si="428"/>
        <v>0</v>
      </c>
      <c r="JA18" s="142">
        <f t="shared" si="436"/>
        <v>0</v>
      </c>
      <c r="JB18" s="114">
        <f t="shared" si="437"/>
        <v>0</v>
      </c>
      <c r="JC18" s="114"/>
      <c r="JD18" s="143"/>
      <c r="JE18" s="144">
        <f t="shared" si="438"/>
        <v>0</v>
      </c>
      <c r="JF18" s="148"/>
      <c r="JG18" s="474">
        <f t="shared" si="439"/>
        <v>0</v>
      </c>
      <c r="JH18" s="475">
        <f t="shared" si="440"/>
        <v>0</v>
      </c>
      <c r="JI18" s="141">
        <f t="shared" si="441"/>
        <v>0</v>
      </c>
      <c r="JJ18" s="476">
        <f t="shared" si="428"/>
        <v>0</v>
      </c>
      <c r="JK18" s="142">
        <f t="shared" si="443"/>
        <v>0</v>
      </c>
      <c r="JL18" s="114">
        <f t="shared" si="444"/>
        <v>0</v>
      </c>
      <c r="JM18" s="114"/>
      <c r="JN18" s="143"/>
      <c r="JO18" s="144">
        <f t="shared" si="445"/>
        <v>0</v>
      </c>
      <c r="JP18" s="148">
        <v>2</v>
      </c>
      <c r="JQ18" s="474">
        <f t="shared" si="439"/>
        <v>1.65E-3</v>
      </c>
      <c r="JR18" s="475">
        <f t="shared" si="440"/>
        <v>0</v>
      </c>
      <c r="JS18" s="141">
        <f t="shared" si="448"/>
        <v>0</v>
      </c>
      <c r="JT18" s="476">
        <f t="shared" si="428"/>
        <v>0</v>
      </c>
      <c r="JU18" s="142">
        <f t="shared" si="450"/>
        <v>0</v>
      </c>
      <c r="JV18" s="114">
        <f t="shared" si="451"/>
        <v>0</v>
      </c>
      <c r="JW18" s="114"/>
      <c r="JX18" s="143"/>
      <c r="JY18" s="144">
        <f t="shared" si="452"/>
        <v>0</v>
      </c>
      <c r="JZ18" s="148"/>
      <c r="KA18" s="474">
        <f t="shared" si="453"/>
        <v>0</v>
      </c>
      <c r="KB18" s="475">
        <f t="shared" si="468"/>
        <v>0</v>
      </c>
      <c r="KC18" s="141">
        <f t="shared" si="455"/>
        <v>0</v>
      </c>
      <c r="KD18" s="476">
        <f t="shared" si="456"/>
        <v>0</v>
      </c>
      <c r="KE18" s="142">
        <f t="shared" si="457"/>
        <v>0</v>
      </c>
      <c r="KF18" s="114">
        <f t="shared" si="458"/>
        <v>0</v>
      </c>
      <c r="KG18" s="114"/>
      <c r="KH18" s="143"/>
      <c r="KI18" s="144">
        <f t="shared" si="459"/>
        <v>0</v>
      </c>
      <c r="KJ18" s="148"/>
      <c r="KK18" s="474">
        <f t="shared" si="453"/>
        <v>0</v>
      </c>
      <c r="KL18" s="475">
        <f t="shared" si="468"/>
        <v>0</v>
      </c>
      <c r="KM18" s="141">
        <f t="shared" si="462"/>
        <v>0</v>
      </c>
      <c r="KN18" s="476">
        <f t="shared" si="456"/>
        <v>0</v>
      </c>
      <c r="KO18" s="142">
        <f t="shared" si="464"/>
        <v>0</v>
      </c>
      <c r="KP18" s="114">
        <f t="shared" si="465"/>
        <v>0</v>
      </c>
      <c r="KQ18" s="114"/>
      <c r="KR18" s="143"/>
      <c r="KS18" s="144">
        <f t="shared" si="466"/>
        <v>0</v>
      </c>
      <c r="KT18" s="148"/>
      <c r="KU18" s="474" t="e">
        <f t="shared" si="467"/>
        <v>#DIV/0!</v>
      </c>
      <c r="KV18" s="475" t="e">
        <f t="shared" si="468"/>
        <v>#DIV/0!</v>
      </c>
      <c r="KW18" s="141">
        <f t="shared" si="469"/>
        <v>0</v>
      </c>
      <c r="KX18" s="476">
        <f t="shared" si="456"/>
        <v>0</v>
      </c>
      <c r="KY18" s="142">
        <f t="shared" si="471"/>
        <v>0</v>
      </c>
      <c r="KZ18" s="114">
        <f t="shared" si="472"/>
        <v>0</v>
      </c>
      <c r="LA18" s="114"/>
      <c r="LB18" s="143"/>
      <c r="LC18" s="144">
        <f t="shared" si="473"/>
        <v>0</v>
      </c>
      <c r="LD18" s="327">
        <f t="shared" si="474"/>
        <v>23</v>
      </c>
      <c r="LE18" s="474">
        <f t="shared" si="467"/>
        <v>8.8000000000000003E-4</v>
      </c>
      <c r="LF18" s="475">
        <f t="shared" si="475"/>
        <v>220</v>
      </c>
      <c r="LG18" s="141">
        <f t="shared" si="476"/>
        <v>9.5652173900000008</v>
      </c>
      <c r="LH18" s="476">
        <f t="shared" si="477"/>
        <v>8.9499999999999993</v>
      </c>
      <c r="LI18" s="142">
        <f t="shared" si="478"/>
        <v>85.608699999999999</v>
      </c>
      <c r="LJ18" s="114">
        <f t="shared" si="479"/>
        <v>1969</v>
      </c>
      <c r="LK18" s="114"/>
      <c r="LL18" s="143"/>
    </row>
    <row r="19" spans="1:324" ht="24">
      <c r="A19" s="718"/>
      <c r="B19" s="93" t="s">
        <v>727</v>
      </c>
      <c r="C19" s="12" t="s">
        <v>857</v>
      </c>
      <c r="D19" s="12" t="s">
        <v>423</v>
      </c>
      <c r="E19" s="4" t="s">
        <v>32</v>
      </c>
      <c r="F19" s="148"/>
      <c r="G19" s="474">
        <f t="shared" si="480"/>
        <v>0</v>
      </c>
      <c r="H19" s="475">
        <f t="shared" si="481"/>
        <v>0</v>
      </c>
      <c r="I19" s="141">
        <f t="shared" si="263"/>
        <v>0</v>
      </c>
      <c r="J19" s="476">
        <f t="shared" si="482"/>
        <v>0</v>
      </c>
      <c r="K19" s="142">
        <f t="shared" si="264"/>
        <v>0</v>
      </c>
      <c r="L19" s="114">
        <f t="shared" si="265"/>
        <v>0</v>
      </c>
      <c r="M19" s="114"/>
      <c r="N19" s="143"/>
      <c r="O19" s="144" t="e">
        <f t="shared" si="266"/>
        <v>#DIV/0!</v>
      </c>
      <c r="P19" s="148"/>
      <c r="Q19" s="474">
        <f t="shared" si="483"/>
        <v>0</v>
      </c>
      <c r="R19" s="475">
        <f t="shared" si="484"/>
        <v>0</v>
      </c>
      <c r="S19" s="141">
        <f t="shared" si="267"/>
        <v>0</v>
      </c>
      <c r="T19" s="476">
        <f t="shared" si="485"/>
        <v>0</v>
      </c>
      <c r="U19" s="142">
        <f t="shared" si="268"/>
        <v>0</v>
      </c>
      <c r="V19" s="114">
        <f t="shared" si="269"/>
        <v>0</v>
      </c>
      <c r="W19" s="114"/>
      <c r="X19" s="143"/>
      <c r="Y19" s="144" t="e">
        <f t="shared" si="270"/>
        <v>#DIV/0!</v>
      </c>
      <c r="Z19" s="148"/>
      <c r="AA19" s="474">
        <f t="shared" si="313"/>
        <v>0</v>
      </c>
      <c r="AB19" s="475">
        <f t="shared" si="314"/>
        <v>0</v>
      </c>
      <c r="AC19" s="141">
        <f t="shared" si="273"/>
        <v>0</v>
      </c>
      <c r="AD19" s="476">
        <f t="shared" si="274"/>
        <v>0</v>
      </c>
      <c r="AE19" s="142">
        <f t="shared" si="275"/>
        <v>0</v>
      </c>
      <c r="AF19" s="114">
        <f t="shared" si="276"/>
        <v>0</v>
      </c>
      <c r="AG19" s="114"/>
      <c r="AH19" s="143"/>
      <c r="AI19" s="144" t="e">
        <f t="shared" si="277"/>
        <v>#DIV/0!</v>
      </c>
      <c r="AJ19" s="148"/>
      <c r="AK19" s="474">
        <f t="shared" si="313"/>
        <v>0</v>
      </c>
      <c r="AL19" s="475">
        <f t="shared" si="314"/>
        <v>0</v>
      </c>
      <c r="AM19" s="141">
        <f t="shared" si="280"/>
        <v>0</v>
      </c>
      <c r="AN19" s="476">
        <f t="shared" si="274"/>
        <v>0</v>
      </c>
      <c r="AO19" s="142">
        <f t="shared" si="282"/>
        <v>0</v>
      </c>
      <c r="AP19" s="114">
        <f t="shared" si="283"/>
        <v>0</v>
      </c>
      <c r="AQ19" s="114"/>
      <c r="AR19" s="143"/>
      <c r="AS19" s="144" t="e">
        <f t="shared" si="284"/>
        <v>#DIV/0!</v>
      </c>
      <c r="AT19" s="148"/>
      <c r="AU19" s="474">
        <f t="shared" si="313"/>
        <v>0</v>
      </c>
      <c r="AV19" s="475">
        <f t="shared" si="314"/>
        <v>0</v>
      </c>
      <c r="AW19" s="141">
        <f t="shared" si="287"/>
        <v>0</v>
      </c>
      <c r="AX19" s="476">
        <f t="shared" si="274"/>
        <v>0</v>
      </c>
      <c r="AY19" s="142">
        <f t="shared" si="289"/>
        <v>0</v>
      </c>
      <c r="AZ19" s="114">
        <f t="shared" si="290"/>
        <v>0</v>
      </c>
      <c r="BA19" s="114"/>
      <c r="BB19" s="143"/>
      <c r="BC19" s="144" t="e">
        <f t="shared" si="291"/>
        <v>#DIV/0!</v>
      </c>
      <c r="BD19" s="148"/>
      <c r="BE19" s="474">
        <f t="shared" si="313"/>
        <v>0</v>
      </c>
      <c r="BF19" s="475">
        <f t="shared" si="314"/>
        <v>0</v>
      </c>
      <c r="BG19" s="141">
        <f t="shared" si="294"/>
        <v>0</v>
      </c>
      <c r="BH19" s="476">
        <f t="shared" si="274"/>
        <v>0</v>
      </c>
      <c r="BI19" s="142">
        <f t="shared" si="296"/>
        <v>0</v>
      </c>
      <c r="BJ19" s="114">
        <f t="shared" si="297"/>
        <v>0</v>
      </c>
      <c r="BK19" s="114"/>
      <c r="BL19" s="143"/>
      <c r="BM19" s="144" t="e">
        <f t="shared" si="298"/>
        <v>#DIV/0!</v>
      </c>
      <c r="BN19" s="148"/>
      <c r="BO19" s="474">
        <f t="shared" si="313"/>
        <v>0</v>
      </c>
      <c r="BP19" s="475">
        <f t="shared" si="314"/>
        <v>0</v>
      </c>
      <c r="BQ19" s="141">
        <f t="shared" si="301"/>
        <v>0</v>
      </c>
      <c r="BR19" s="476">
        <f t="shared" si="274"/>
        <v>0</v>
      </c>
      <c r="BS19" s="142">
        <f t="shared" si="303"/>
        <v>0</v>
      </c>
      <c r="BT19" s="114">
        <f t="shared" si="304"/>
        <v>0</v>
      </c>
      <c r="BU19" s="114"/>
      <c r="BV19" s="143"/>
      <c r="BW19" s="144" t="e">
        <f t="shared" si="305"/>
        <v>#DIV/0!</v>
      </c>
      <c r="BX19" s="148"/>
      <c r="BY19" s="474">
        <f t="shared" si="313"/>
        <v>0</v>
      </c>
      <c r="BZ19" s="475">
        <f t="shared" si="314"/>
        <v>0</v>
      </c>
      <c r="CA19" s="141">
        <f t="shared" si="308"/>
        <v>0</v>
      </c>
      <c r="CB19" s="476">
        <f t="shared" si="274"/>
        <v>0</v>
      </c>
      <c r="CC19" s="142">
        <f t="shared" si="310"/>
        <v>0</v>
      </c>
      <c r="CD19" s="114">
        <f t="shared" si="311"/>
        <v>0</v>
      </c>
      <c r="CE19" s="114"/>
      <c r="CF19" s="143"/>
      <c r="CG19" s="144" t="e">
        <f t="shared" si="312"/>
        <v>#DIV/0!</v>
      </c>
      <c r="CH19" s="148"/>
      <c r="CI19" s="474">
        <f t="shared" si="313"/>
        <v>0</v>
      </c>
      <c r="CJ19" s="475">
        <f t="shared" si="314"/>
        <v>0</v>
      </c>
      <c r="CK19" s="141">
        <f t="shared" si="315"/>
        <v>0</v>
      </c>
      <c r="CL19" s="476">
        <f t="shared" si="274"/>
        <v>0</v>
      </c>
      <c r="CM19" s="142">
        <f t="shared" si="317"/>
        <v>0</v>
      </c>
      <c r="CN19" s="114">
        <f t="shared" si="318"/>
        <v>0</v>
      </c>
      <c r="CO19" s="114"/>
      <c r="CP19" s="143"/>
      <c r="CQ19" s="144" t="e">
        <f t="shared" si="319"/>
        <v>#DIV/0!</v>
      </c>
      <c r="CR19" s="148"/>
      <c r="CS19" s="474">
        <f t="shared" si="362"/>
        <v>0</v>
      </c>
      <c r="CT19" s="475">
        <f t="shared" si="363"/>
        <v>0</v>
      </c>
      <c r="CU19" s="141">
        <f t="shared" si="322"/>
        <v>0</v>
      </c>
      <c r="CV19" s="476">
        <f t="shared" si="323"/>
        <v>0</v>
      </c>
      <c r="CW19" s="142">
        <f t="shared" si="324"/>
        <v>0</v>
      </c>
      <c r="CX19" s="114">
        <f t="shared" si="325"/>
        <v>0</v>
      </c>
      <c r="CY19" s="114"/>
      <c r="CZ19" s="143"/>
      <c r="DA19" s="144" t="e">
        <f t="shared" si="326"/>
        <v>#DIV/0!</v>
      </c>
      <c r="DB19" s="148"/>
      <c r="DC19" s="474">
        <f t="shared" si="362"/>
        <v>0</v>
      </c>
      <c r="DD19" s="475">
        <f t="shared" si="363"/>
        <v>0</v>
      </c>
      <c r="DE19" s="141">
        <f t="shared" si="329"/>
        <v>0</v>
      </c>
      <c r="DF19" s="476">
        <f t="shared" si="323"/>
        <v>0</v>
      </c>
      <c r="DG19" s="142">
        <f t="shared" si="331"/>
        <v>0</v>
      </c>
      <c r="DH19" s="114">
        <f t="shared" si="332"/>
        <v>0</v>
      </c>
      <c r="DI19" s="114"/>
      <c r="DJ19" s="143"/>
      <c r="DK19" s="144" t="e">
        <f t="shared" si="333"/>
        <v>#DIV/0!</v>
      </c>
      <c r="DL19" s="148"/>
      <c r="DM19" s="474">
        <f t="shared" si="362"/>
        <v>0</v>
      </c>
      <c r="DN19" s="475">
        <f t="shared" si="363"/>
        <v>0</v>
      </c>
      <c r="DO19" s="141">
        <f t="shared" si="336"/>
        <v>0</v>
      </c>
      <c r="DP19" s="476">
        <f t="shared" si="323"/>
        <v>0</v>
      </c>
      <c r="DQ19" s="142">
        <f t="shared" si="338"/>
        <v>0</v>
      </c>
      <c r="DR19" s="114">
        <f t="shared" si="339"/>
        <v>0</v>
      </c>
      <c r="DS19" s="114"/>
      <c r="DT19" s="143"/>
      <c r="DU19" s="144" t="e">
        <f t="shared" si="340"/>
        <v>#DIV/0!</v>
      </c>
      <c r="DV19" s="148"/>
      <c r="DW19" s="474">
        <f t="shared" si="362"/>
        <v>0</v>
      </c>
      <c r="DX19" s="475">
        <f t="shared" si="363"/>
        <v>0</v>
      </c>
      <c r="DY19" s="141">
        <f t="shared" si="343"/>
        <v>0</v>
      </c>
      <c r="DZ19" s="476">
        <f t="shared" si="323"/>
        <v>0</v>
      </c>
      <c r="EA19" s="142">
        <f t="shared" si="345"/>
        <v>0</v>
      </c>
      <c r="EB19" s="114">
        <f t="shared" si="346"/>
        <v>0</v>
      </c>
      <c r="EC19" s="114"/>
      <c r="ED19" s="143"/>
      <c r="EE19" s="144" t="e">
        <f t="shared" si="347"/>
        <v>#DIV/0!</v>
      </c>
      <c r="EF19" s="148"/>
      <c r="EG19" s="474">
        <f t="shared" si="362"/>
        <v>0</v>
      </c>
      <c r="EH19" s="475">
        <f t="shared" si="363"/>
        <v>0</v>
      </c>
      <c r="EI19" s="141">
        <f t="shared" si="350"/>
        <v>0</v>
      </c>
      <c r="EJ19" s="476">
        <f t="shared" si="323"/>
        <v>0</v>
      </c>
      <c r="EK19" s="142">
        <f t="shared" si="352"/>
        <v>0</v>
      </c>
      <c r="EL19" s="114">
        <f t="shared" si="353"/>
        <v>0</v>
      </c>
      <c r="EM19" s="114"/>
      <c r="EN19" s="143"/>
      <c r="EO19" s="144" t="e">
        <f t="shared" si="354"/>
        <v>#DIV/0!</v>
      </c>
      <c r="EP19" s="148"/>
      <c r="EQ19" s="474">
        <f t="shared" si="362"/>
        <v>0</v>
      </c>
      <c r="ER19" s="475">
        <f t="shared" si="363"/>
        <v>0</v>
      </c>
      <c r="ES19" s="141">
        <f t="shared" si="357"/>
        <v>0</v>
      </c>
      <c r="ET19" s="476">
        <f t="shared" si="323"/>
        <v>0</v>
      </c>
      <c r="EU19" s="142">
        <f t="shared" si="359"/>
        <v>0</v>
      </c>
      <c r="EV19" s="114">
        <f t="shared" si="360"/>
        <v>0</v>
      </c>
      <c r="EW19" s="114"/>
      <c r="EX19" s="143"/>
      <c r="EY19" s="144" t="e">
        <f t="shared" si="361"/>
        <v>#DIV/0!</v>
      </c>
      <c r="EZ19" s="148"/>
      <c r="FA19" s="474">
        <f t="shared" si="362"/>
        <v>0</v>
      </c>
      <c r="FB19" s="475">
        <f t="shared" si="363"/>
        <v>0</v>
      </c>
      <c r="FC19" s="141">
        <f t="shared" si="364"/>
        <v>0</v>
      </c>
      <c r="FD19" s="476">
        <f t="shared" si="323"/>
        <v>7.4</v>
      </c>
      <c r="FE19" s="142">
        <f t="shared" si="366"/>
        <v>0</v>
      </c>
      <c r="FF19" s="114">
        <f t="shared" si="367"/>
        <v>0</v>
      </c>
      <c r="FG19" s="114"/>
      <c r="FH19" s="143"/>
      <c r="FI19" s="144" t="e">
        <f t="shared" si="368"/>
        <v>#DIV/0!</v>
      </c>
      <c r="FJ19" s="148"/>
      <c r="FK19" s="474">
        <f t="shared" si="369"/>
        <v>0</v>
      </c>
      <c r="FL19" s="475">
        <f t="shared" si="370"/>
        <v>0</v>
      </c>
      <c r="FM19" s="141">
        <f t="shared" si="371"/>
        <v>0</v>
      </c>
      <c r="FN19" s="476">
        <f t="shared" si="372"/>
        <v>0</v>
      </c>
      <c r="FO19" s="142">
        <f t="shared" si="373"/>
        <v>0</v>
      </c>
      <c r="FP19" s="114">
        <f t="shared" si="374"/>
        <v>0</v>
      </c>
      <c r="FQ19" s="114"/>
      <c r="FR19" s="143"/>
      <c r="FS19" s="144" t="e">
        <f t="shared" si="375"/>
        <v>#DIV/0!</v>
      </c>
      <c r="FT19" s="148"/>
      <c r="FU19" s="474">
        <f t="shared" si="369"/>
        <v>0</v>
      </c>
      <c r="FV19" s="475">
        <f t="shared" si="370"/>
        <v>0</v>
      </c>
      <c r="FW19" s="141">
        <f t="shared" si="378"/>
        <v>0</v>
      </c>
      <c r="FX19" s="476">
        <f t="shared" si="372"/>
        <v>0</v>
      </c>
      <c r="FY19" s="142">
        <f t="shared" si="380"/>
        <v>0</v>
      </c>
      <c r="FZ19" s="114">
        <f t="shared" si="381"/>
        <v>0</v>
      </c>
      <c r="GA19" s="114"/>
      <c r="GB19" s="143"/>
      <c r="GC19" s="144" t="e">
        <f t="shared" si="382"/>
        <v>#DIV/0!</v>
      </c>
      <c r="GD19" s="148"/>
      <c r="GE19" s="474">
        <f t="shared" si="383"/>
        <v>0</v>
      </c>
      <c r="GF19" s="475">
        <f t="shared" si="384"/>
        <v>0</v>
      </c>
      <c r="GG19" s="141">
        <f t="shared" si="385"/>
        <v>0</v>
      </c>
      <c r="GH19" s="476">
        <f t="shared" si="372"/>
        <v>8.06</v>
      </c>
      <c r="GI19" s="142">
        <f t="shared" si="387"/>
        <v>0</v>
      </c>
      <c r="GJ19" s="114">
        <f t="shared" si="388"/>
        <v>0</v>
      </c>
      <c r="GK19" s="114"/>
      <c r="GL19" s="143"/>
      <c r="GM19" s="144" t="e">
        <f t="shared" si="389"/>
        <v>#DIV/0!</v>
      </c>
      <c r="GN19" s="148"/>
      <c r="GO19" s="474">
        <f t="shared" si="383"/>
        <v>0</v>
      </c>
      <c r="GP19" s="475">
        <f t="shared" si="384"/>
        <v>0</v>
      </c>
      <c r="GQ19" s="141">
        <f t="shared" si="392"/>
        <v>0</v>
      </c>
      <c r="GR19" s="476">
        <f t="shared" si="372"/>
        <v>0</v>
      </c>
      <c r="GS19" s="142">
        <f t="shared" si="394"/>
        <v>0</v>
      </c>
      <c r="GT19" s="114">
        <f t="shared" si="395"/>
        <v>0</v>
      </c>
      <c r="GU19" s="114"/>
      <c r="GV19" s="143"/>
      <c r="GW19" s="144" t="e">
        <f t="shared" si="396"/>
        <v>#DIV/0!</v>
      </c>
      <c r="GX19" s="148"/>
      <c r="GY19" s="474">
        <f t="shared" si="397"/>
        <v>0</v>
      </c>
      <c r="GZ19" s="475">
        <f t="shared" si="398"/>
        <v>0</v>
      </c>
      <c r="HA19" s="141">
        <f t="shared" si="399"/>
        <v>0</v>
      </c>
      <c r="HB19" s="476">
        <f t="shared" si="400"/>
        <v>10.94</v>
      </c>
      <c r="HC19" s="142">
        <f t="shared" si="401"/>
        <v>0</v>
      </c>
      <c r="HD19" s="114">
        <f t="shared" si="402"/>
        <v>0</v>
      </c>
      <c r="HE19" s="114"/>
      <c r="HF19" s="143"/>
      <c r="HG19" s="144" t="e">
        <f t="shared" si="403"/>
        <v>#DIV/0!</v>
      </c>
      <c r="HH19" s="148"/>
      <c r="HI19" s="474">
        <f t="shared" si="397"/>
        <v>0</v>
      </c>
      <c r="HJ19" s="475">
        <f t="shared" si="398"/>
        <v>0</v>
      </c>
      <c r="HK19" s="141">
        <f t="shared" si="406"/>
        <v>0</v>
      </c>
      <c r="HL19" s="476">
        <f t="shared" si="400"/>
        <v>0</v>
      </c>
      <c r="HM19" s="142">
        <f t="shared" si="408"/>
        <v>0</v>
      </c>
      <c r="HN19" s="114">
        <f t="shared" si="409"/>
        <v>0</v>
      </c>
      <c r="HO19" s="114"/>
      <c r="HP19" s="143"/>
      <c r="HQ19" s="144" t="e">
        <f t="shared" si="410"/>
        <v>#DIV/0!</v>
      </c>
      <c r="HR19" s="148"/>
      <c r="HS19" s="474">
        <f t="shared" si="411"/>
        <v>0</v>
      </c>
      <c r="HT19" s="475">
        <f t="shared" si="412"/>
        <v>0</v>
      </c>
      <c r="HU19" s="141">
        <f t="shared" si="413"/>
        <v>0</v>
      </c>
      <c r="HV19" s="476">
        <f t="shared" si="400"/>
        <v>0</v>
      </c>
      <c r="HW19" s="142">
        <f t="shared" si="415"/>
        <v>0</v>
      </c>
      <c r="HX19" s="114">
        <f t="shared" si="416"/>
        <v>0</v>
      </c>
      <c r="HY19" s="114"/>
      <c r="HZ19" s="143"/>
      <c r="IA19" s="144" t="e">
        <f t="shared" si="417"/>
        <v>#DIV/0!</v>
      </c>
      <c r="IB19" s="148"/>
      <c r="IC19" s="474">
        <f t="shared" si="411"/>
        <v>0</v>
      </c>
      <c r="ID19" s="475">
        <f t="shared" si="412"/>
        <v>0</v>
      </c>
      <c r="IE19" s="141">
        <f t="shared" si="420"/>
        <v>0</v>
      </c>
      <c r="IF19" s="476">
        <f t="shared" si="400"/>
        <v>0</v>
      </c>
      <c r="IG19" s="142">
        <f t="shared" si="422"/>
        <v>0</v>
      </c>
      <c r="IH19" s="114">
        <f t="shared" si="423"/>
        <v>0</v>
      </c>
      <c r="II19" s="114"/>
      <c r="IJ19" s="143"/>
      <c r="IK19" s="144" t="e">
        <f t="shared" si="424"/>
        <v>#DIV/0!</v>
      </c>
      <c r="IL19" s="148"/>
      <c r="IM19" s="474">
        <f t="shared" si="425"/>
        <v>0</v>
      </c>
      <c r="IN19" s="475">
        <f t="shared" si="426"/>
        <v>0</v>
      </c>
      <c r="IO19" s="141">
        <f t="shared" si="427"/>
        <v>0</v>
      </c>
      <c r="IP19" s="476">
        <f t="shared" si="428"/>
        <v>0</v>
      </c>
      <c r="IQ19" s="142">
        <f t="shared" si="429"/>
        <v>0</v>
      </c>
      <c r="IR19" s="114">
        <f t="shared" si="430"/>
        <v>0</v>
      </c>
      <c r="IS19" s="114"/>
      <c r="IT19" s="143"/>
      <c r="IU19" s="144" t="e">
        <f t="shared" si="431"/>
        <v>#DIV/0!</v>
      </c>
      <c r="IV19" s="148"/>
      <c r="IW19" s="474">
        <f t="shared" si="425"/>
        <v>0</v>
      </c>
      <c r="IX19" s="475">
        <f t="shared" si="426"/>
        <v>0</v>
      </c>
      <c r="IY19" s="141">
        <f t="shared" si="434"/>
        <v>0</v>
      </c>
      <c r="IZ19" s="476">
        <f t="shared" si="428"/>
        <v>0</v>
      </c>
      <c r="JA19" s="142">
        <f t="shared" si="436"/>
        <v>0</v>
      </c>
      <c r="JB19" s="114">
        <f t="shared" si="437"/>
        <v>0</v>
      </c>
      <c r="JC19" s="114"/>
      <c r="JD19" s="143"/>
      <c r="JE19" s="144" t="e">
        <f t="shared" si="438"/>
        <v>#DIV/0!</v>
      </c>
      <c r="JF19" s="148"/>
      <c r="JG19" s="474">
        <f t="shared" si="439"/>
        <v>0</v>
      </c>
      <c r="JH19" s="475">
        <f t="shared" si="440"/>
        <v>0</v>
      </c>
      <c r="JI19" s="141">
        <f t="shared" si="441"/>
        <v>0</v>
      </c>
      <c r="JJ19" s="476">
        <f t="shared" si="428"/>
        <v>0</v>
      </c>
      <c r="JK19" s="142">
        <f t="shared" si="443"/>
        <v>0</v>
      </c>
      <c r="JL19" s="114">
        <f t="shared" si="444"/>
        <v>0</v>
      </c>
      <c r="JM19" s="114"/>
      <c r="JN19" s="143"/>
      <c r="JO19" s="144" t="e">
        <f t="shared" si="445"/>
        <v>#DIV/0!</v>
      </c>
      <c r="JP19" s="148"/>
      <c r="JQ19" s="474">
        <f t="shared" si="439"/>
        <v>0</v>
      </c>
      <c r="JR19" s="475">
        <f t="shared" si="440"/>
        <v>0</v>
      </c>
      <c r="JS19" s="141">
        <f t="shared" si="448"/>
        <v>0</v>
      </c>
      <c r="JT19" s="476">
        <f t="shared" si="428"/>
        <v>0</v>
      </c>
      <c r="JU19" s="142">
        <f t="shared" si="450"/>
        <v>0</v>
      </c>
      <c r="JV19" s="114">
        <f t="shared" si="451"/>
        <v>0</v>
      </c>
      <c r="JW19" s="114"/>
      <c r="JX19" s="143"/>
      <c r="JY19" s="144" t="e">
        <f t="shared" si="452"/>
        <v>#DIV/0!</v>
      </c>
      <c r="JZ19" s="148"/>
      <c r="KA19" s="474">
        <f t="shared" si="453"/>
        <v>0</v>
      </c>
      <c r="KB19" s="475">
        <f t="shared" si="468"/>
        <v>0</v>
      </c>
      <c r="KC19" s="141">
        <f t="shared" si="455"/>
        <v>0</v>
      </c>
      <c r="KD19" s="476">
        <f t="shared" si="456"/>
        <v>0</v>
      </c>
      <c r="KE19" s="142">
        <f t="shared" si="457"/>
        <v>0</v>
      </c>
      <c r="KF19" s="114">
        <f t="shared" si="458"/>
        <v>0</v>
      </c>
      <c r="KG19" s="114"/>
      <c r="KH19" s="143"/>
      <c r="KI19" s="144" t="e">
        <f t="shared" si="459"/>
        <v>#DIV/0!</v>
      </c>
      <c r="KJ19" s="148"/>
      <c r="KK19" s="474">
        <f t="shared" si="453"/>
        <v>0</v>
      </c>
      <c r="KL19" s="475">
        <f t="shared" si="468"/>
        <v>0</v>
      </c>
      <c r="KM19" s="141">
        <f t="shared" si="462"/>
        <v>0</v>
      </c>
      <c r="KN19" s="476">
        <f t="shared" si="456"/>
        <v>0</v>
      </c>
      <c r="KO19" s="142">
        <f t="shared" si="464"/>
        <v>0</v>
      </c>
      <c r="KP19" s="114">
        <f t="shared" si="465"/>
        <v>0</v>
      </c>
      <c r="KQ19" s="114"/>
      <c r="KR19" s="143"/>
      <c r="KS19" s="144" t="e">
        <f t="shared" si="466"/>
        <v>#DIV/0!</v>
      </c>
      <c r="KT19" s="148"/>
      <c r="KU19" s="474" t="e">
        <f t="shared" si="467"/>
        <v>#DIV/0!</v>
      </c>
      <c r="KV19" s="475" t="e">
        <f t="shared" si="468"/>
        <v>#DIV/0!</v>
      </c>
      <c r="KW19" s="141">
        <f t="shared" si="469"/>
        <v>0</v>
      </c>
      <c r="KX19" s="476">
        <f t="shared" si="456"/>
        <v>0</v>
      </c>
      <c r="KY19" s="142">
        <f t="shared" si="471"/>
        <v>0</v>
      </c>
      <c r="KZ19" s="114">
        <f t="shared" si="472"/>
        <v>0</v>
      </c>
      <c r="LA19" s="114"/>
      <c r="LB19" s="143"/>
      <c r="LC19" s="144" t="e">
        <f t="shared" si="473"/>
        <v>#DIV/0!</v>
      </c>
      <c r="LD19" s="327">
        <f t="shared" si="474"/>
        <v>0</v>
      </c>
      <c r="LE19" s="474">
        <f t="shared" si="467"/>
        <v>0</v>
      </c>
      <c r="LF19" s="475">
        <f t="shared" si="475"/>
        <v>0</v>
      </c>
      <c r="LG19" s="141">
        <f t="shared" si="476"/>
        <v>0</v>
      </c>
      <c r="LH19" s="476">
        <f t="shared" si="477"/>
        <v>8.9499999999999993</v>
      </c>
      <c r="LI19" s="142">
        <f t="shared" si="478"/>
        <v>0</v>
      </c>
      <c r="LJ19" s="114">
        <f t="shared" si="479"/>
        <v>0</v>
      </c>
      <c r="LK19" s="114"/>
      <c r="LL19" s="143"/>
    </row>
    <row r="20" spans="1:324" ht="24">
      <c r="A20" s="719"/>
      <c r="B20" s="93" t="s">
        <v>730</v>
      </c>
      <c r="C20" s="12" t="s">
        <v>858</v>
      </c>
      <c r="D20" s="12" t="s">
        <v>422</v>
      </c>
      <c r="E20" s="4" t="s">
        <v>32</v>
      </c>
      <c r="F20" s="148"/>
      <c r="G20" s="474">
        <f t="shared" si="480"/>
        <v>0</v>
      </c>
      <c r="H20" s="475">
        <f t="shared" si="481"/>
        <v>0</v>
      </c>
      <c r="I20" s="141">
        <f t="shared" si="263"/>
        <v>0</v>
      </c>
      <c r="J20" s="476">
        <f t="shared" si="482"/>
        <v>0</v>
      </c>
      <c r="K20" s="142">
        <f t="shared" si="264"/>
        <v>0</v>
      </c>
      <c r="L20" s="114">
        <f t="shared" si="265"/>
        <v>0</v>
      </c>
      <c r="M20" s="114"/>
      <c r="N20" s="143"/>
      <c r="O20" s="144" t="e">
        <f t="shared" si="266"/>
        <v>#DIV/0!</v>
      </c>
      <c r="P20" s="148"/>
      <c r="Q20" s="474">
        <f t="shared" si="483"/>
        <v>0</v>
      </c>
      <c r="R20" s="475">
        <f t="shared" si="484"/>
        <v>0</v>
      </c>
      <c r="S20" s="141">
        <f t="shared" si="267"/>
        <v>0</v>
      </c>
      <c r="T20" s="476">
        <f t="shared" si="485"/>
        <v>0</v>
      </c>
      <c r="U20" s="142">
        <f t="shared" si="268"/>
        <v>0</v>
      </c>
      <c r="V20" s="114">
        <f t="shared" si="269"/>
        <v>0</v>
      </c>
      <c r="W20" s="114"/>
      <c r="X20" s="143"/>
      <c r="Y20" s="144" t="e">
        <f t="shared" si="270"/>
        <v>#DIV/0!</v>
      </c>
      <c r="Z20" s="148"/>
      <c r="AA20" s="474">
        <f t="shared" si="313"/>
        <v>0</v>
      </c>
      <c r="AB20" s="475">
        <f t="shared" si="314"/>
        <v>0</v>
      </c>
      <c r="AC20" s="141">
        <f t="shared" si="273"/>
        <v>0</v>
      </c>
      <c r="AD20" s="476">
        <f t="shared" si="274"/>
        <v>0</v>
      </c>
      <c r="AE20" s="142">
        <f t="shared" si="275"/>
        <v>0</v>
      </c>
      <c r="AF20" s="114">
        <f t="shared" si="276"/>
        <v>0</v>
      </c>
      <c r="AG20" s="114"/>
      <c r="AH20" s="143"/>
      <c r="AI20" s="144" t="e">
        <f t="shared" si="277"/>
        <v>#DIV/0!</v>
      </c>
      <c r="AJ20" s="148"/>
      <c r="AK20" s="474">
        <f t="shared" si="313"/>
        <v>0</v>
      </c>
      <c r="AL20" s="475">
        <f t="shared" si="314"/>
        <v>0</v>
      </c>
      <c r="AM20" s="141">
        <f t="shared" si="280"/>
        <v>0</v>
      </c>
      <c r="AN20" s="476">
        <f t="shared" si="274"/>
        <v>0</v>
      </c>
      <c r="AO20" s="142">
        <f t="shared" si="282"/>
        <v>0</v>
      </c>
      <c r="AP20" s="114">
        <f t="shared" si="283"/>
        <v>0</v>
      </c>
      <c r="AQ20" s="114"/>
      <c r="AR20" s="143"/>
      <c r="AS20" s="144" t="e">
        <f t="shared" si="284"/>
        <v>#DIV/0!</v>
      </c>
      <c r="AT20" s="148"/>
      <c r="AU20" s="474">
        <f t="shared" si="313"/>
        <v>0</v>
      </c>
      <c r="AV20" s="475">
        <f t="shared" si="314"/>
        <v>0</v>
      </c>
      <c r="AW20" s="141">
        <f t="shared" si="287"/>
        <v>0</v>
      </c>
      <c r="AX20" s="476">
        <f t="shared" si="274"/>
        <v>0</v>
      </c>
      <c r="AY20" s="142">
        <f t="shared" si="289"/>
        <v>0</v>
      </c>
      <c r="AZ20" s="114">
        <f t="shared" si="290"/>
        <v>0</v>
      </c>
      <c r="BA20" s="114"/>
      <c r="BB20" s="143"/>
      <c r="BC20" s="144" t="e">
        <f t="shared" si="291"/>
        <v>#DIV/0!</v>
      </c>
      <c r="BD20" s="148"/>
      <c r="BE20" s="474">
        <f t="shared" si="313"/>
        <v>0</v>
      </c>
      <c r="BF20" s="475">
        <f t="shared" si="314"/>
        <v>0</v>
      </c>
      <c r="BG20" s="141">
        <f t="shared" si="294"/>
        <v>0</v>
      </c>
      <c r="BH20" s="476">
        <f t="shared" si="274"/>
        <v>0</v>
      </c>
      <c r="BI20" s="142">
        <f t="shared" si="296"/>
        <v>0</v>
      </c>
      <c r="BJ20" s="114">
        <f t="shared" si="297"/>
        <v>0</v>
      </c>
      <c r="BK20" s="114"/>
      <c r="BL20" s="143"/>
      <c r="BM20" s="144" t="e">
        <f t="shared" si="298"/>
        <v>#DIV/0!</v>
      </c>
      <c r="BN20" s="148"/>
      <c r="BO20" s="474">
        <f t="shared" si="313"/>
        <v>0</v>
      </c>
      <c r="BP20" s="475">
        <f t="shared" si="314"/>
        <v>0</v>
      </c>
      <c r="BQ20" s="141">
        <f t="shared" si="301"/>
        <v>0</v>
      </c>
      <c r="BR20" s="476">
        <f t="shared" si="274"/>
        <v>0</v>
      </c>
      <c r="BS20" s="142">
        <f t="shared" si="303"/>
        <v>0</v>
      </c>
      <c r="BT20" s="114">
        <f t="shared" si="304"/>
        <v>0</v>
      </c>
      <c r="BU20" s="114"/>
      <c r="BV20" s="143"/>
      <c r="BW20" s="144" t="e">
        <f t="shared" si="305"/>
        <v>#DIV/0!</v>
      </c>
      <c r="BX20" s="148"/>
      <c r="BY20" s="474">
        <f t="shared" si="313"/>
        <v>0</v>
      </c>
      <c r="BZ20" s="475">
        <f t="shared" si="314"/>
        <v>0</v>
      </c>
      <c r="CA20" s="141">
        <f t="shared" si="308"/>
        <v>0</v>
      </c>
      <c r="CB20" s="476">
        <f t="shared" si="274"/>
        <v>0</v>
      </c>
      <c r="CC20" s="142">
        <f t="shared" si="310"/>
        <v>0</v>
      </c>
      <c r="CD20" s="114">
        <f t="shared" si="311"/>
        <v>0</v>
      </c>
      <c r="CE20" s="114"/>
      <c r="CF20" s="143"/>
      <c r="CG20" s="144" t="e">
        <f t="shared" si="312"/>
        <v>#DIV/0!</v>
      </c>
      <c r="CH20" s="148"/>
      <c r="CI20" s="474">
        <f t="shared" si="313"/>
        <v>0</v>
      </c>
      <c r="CJ20" s="475">
        <f t="shared" si="314"/>
        <v>0</v>
      </c>
      <c r="CK20" s="141">
        <f t="shared" si="315"/>
        <v>0</v>
      </c>
      <c r="CL20" s="476">
        <f t="shared" si="274"/>
        <v>0</v>
      </c>
      <c r="CM20" s="142">
        <f t="shared" si="317"/>
        <v>0</v>
      </c>
      <c r="CN20" s="114">
        <f t="shared" si="318"/>
        <v>0</v>
      </c>
      <c r="CO20" s="114"/>
      <c r="CP20" s="143"/>
      <c r="CQ20" s="144" t="e">
        <f t="shared" si="319"/>
        <v>#DIV/0!</v>
      </c>
      <c r="CR20" s="148"/>
      <c r="CS20" s="474">
        <f t="shared" si="362"/>
        <v>0</v>
      </c>
      <c r="CT20" s="475">
        <f t="shared" si="363"/>
        <v>0</v>
      </c>
      <c r="CU20" s="141">
        <f t="shared" si="322"/>
        <v>0</v>
      </c>
      <c r="CV20" s="476">
        <f t="shared" si="323"/>
        <v>0</v>
      </c>
      <c r="CW20" s="142">
        <f t="shared" si="324"/>
        <v>0</v>
      </c>
      <c r="CX20" s="114">
        <f t="shared" si="325"/>
        <v>0</v>
      </c>
      <c r="CY20" s="114"/>
      <c r="CZ20" s="143"/>
      <c r="DA20" s="144" t="e">
        <f t="shared" si="326"/>
        <v>#DIV/0!</v>
      </c>
      <c r="DB20" s="148"/>
      <c r="DC20" s="474">
        <f t="shared" si="362"/>
        <v>0</v>
      </c>
      <c r="DD20" s="475">
        <f t="shared" si="363"/>
        <v>0</v>
      </c>
      <c r="DE20" s="141">
        <f t="shared" si="329"/>
        <v>0</v>
      </c>
      <c r="DF20" s="476">
        <f t="shared" si="323"/>
        <v>0</v>
      </c>
      <c r="DG20" s="142">
        <f t="shared" si="331"/>
        <v>0</v>
      </c>
      <c r="DH20" s="114">
        <f t="shared" si="332"/>
        <v>0</v>
      </c>
      <c r="DI20" s="114"/>
      <c r="DJ20" s="143"/>
      <c r="DK20" s="144" t="e">
        <f t="shared" si="333"/>
        <v>#DIV/0!</v>
      </c>
      <c r="DL20" s="148"/>
      <c r="DM20" s="474">
        <f t="shared" si="362"/>
        <v>0</v>
      </c>
      <c r="DN20" s="475">
        <f t="shared" si="363"/>
        <v>0</v>
      </c>
      <c r="DO20" s="141">
        <f t="shared" si="336"/>
        <v>0</v>
      </c>
      <c r="DP20" s="476">
        <f t="shared" si="323"/>
        <v>0</v>
      </c>
      <c r="DQ20" s="142">
        <f t="shared" si="338"/>
        <v>0</v>
      </c>
      <c r="DR20" s="114">
        <f t="shared" si="339"/>
        <v>0</v>
      </c>
      <c r="DS20" s="114"/>
      <c r="DT20" s="143"/>
      <c r="DU20" s="144" t="e">
        <f t="shared" si="340"/>
        <v>#DIV/0!</v>
      </c>
      <c r="DV20" s="148"/>
      <c r="DW20" s="474">
        <f t="shared" si="362"/>
        <v>0</v>
      </c>
      <c r="DX20" s="475">
        <f t="shared" si="363"/>
        <v>0</v>
      </c>
      <c r="DY20" s="141">
        <f t="shared" si="343"/>
        <v>0</v>
      </c>
      <c r="DZ20" s="476">
        <f t="shared" si="323"/>
        <v>0</v>
      </c>
      <c r="EA20" s="142">
        <f t="shared" si="345"/>
        <v>0</v>
      </c>
      <c r="EB20" s="114">
        <f t="shared" si="346"/>
        <v>0</v>
      </c>
      <c r="EC20" s="114"/>
      <c r="ED20" s="143"/>
      <c r="EE20" s="144" t="e">
        <f t="shared" si="347"/>
        <v>#DIV/0!</v>
      </c>
      <c r="EF20" s="148"/>
      <c r="EG20" s="474">
        <f t="shared" si="362"/>
        <v>0</v>
      </c>
      <c r="EH20" s="475">
        <f t="shared" si="363"/>
        <v>0</v>
      </c>
      <c r="EI20" s="141">
        <f t="shared" si="350"/>
        <v>0</v>
      </c>
      <c r="EJ20" s="476">
        <f t="shared" si="323"/>
        <v>0</v>
      </c>
      <c r="EK20" s="142">
        <f t="shared" si="352"/>
        <v>0</v>
      </c>
      <c r="EL20" s="114">
        <f t="shared" si="353"/>
        <v>0</v>
      </c>
      <c r="EM20" s="114"/>
      <c r="EN20" s="143"/>
      <c r="EO20" s="144" t="e">
        <f t="shared" si="354"/>
        <v>#DIV/0!</v>
      </c>
      <c r="EP20" s="148"/>
      <c r="EQ20" s="474">
        <f t="shared" si="362"/>
        <v>0</v>
      </c>
      <c r="ER20" s="475">
        <f t="shared" si="363"/>
        <v>0</v>
      </c>
      <c r="ES20" s="141">
        <f t="shared" si="357"/>
        <v>0</v>
      </c>
      <c r="ET20" s="476">
        <f t="shared" si="323"/>
        <v>0</v>
      </c>
      <c r="EU20" s="142">
        <f t="shared" si="359"/>
        <v>0</v>
      </c>
      <c r="EV20" s="114">
        <f t="shared" si="360"/>
        <v>0</v>
      </c>
      <c r="EW20" s="114"/>
      <c r="EX20" s="143"/>
      <c r="EY20" s="144" t="e">
        <f t="shared" si="361"/>
        <v>#DIV/0!</v>
      </c>
      <c r="EZ20" s="148"/>
      <c r="FA20" s="474">
        <f t="shared" si="362"/>
        <v>0</v>
      </c>
      <c r="FB20" s="475">
        <f t="shared" si="363"/>
        <v>0</v>
      </c>
      <c r="FC20" s="141">
        <f t="shared" si="364"/>
        <v>0</v>
      </c>
      <c r="FD20" s="476">
        <f t="shared" si="323"/>
        <v>7.4</v>
      </c>
      <c r="FE20" s="142">
        <f t="shared" si="366"/>
        <v>0</v>
      </c>
      <c r="FF20" s="114">
        <f t="shared" si="367"/>
        <v>0</v>
      </c>
      <c r="FG20" s="114"/>
      <c r="FH20" s="143"/>
      <c r="FI20" s="144" t="e">
        <f t="shared" si="368"/>
        <v>#DIV/0!</v>
      </c>
      <c r="FJ20" s="148"/>
      <c r="FK20" s="474">
        <f t="shared" si="369"/>
        <v>0</v>
      </c>
      <c r="FL20" s="475">
        <f t="shared" si="370"/>
        <v>0</v>
      </c>
      <c r="FM20" s="141">
        <f t="shared" si="371"/>
        <v>0</v>
      </c>
      <c r="FN20" s="476">
        <f t="shared" si="372"/>
        <v>0</v>
      </c>
      <c r="FO20" s="142">
        <f t="shared" si="373"/>
        <v>0</v>
      </c>
      <c r="FP20" s="114">
        <f t="shared" si="374"/>
        <v>0</v>
      </c>
      <c r="FQ20" s="114"/>
      <c r="FR20" s="143"/>
      <c r="FS20" s="144" t="e">
        <f t="shared" si="375"/>
        <v>#DIV/0!</v>
      </c>
      <c r="FT20" s="148"/>
      <c r="FU20" s="474">
        <f t="shared" si="369"/>
        <v>0</v>
      </c>
      <c r="FV20" s="475">
        <f t="shared" si="370"/>
        <v>0</v>
      </c>
      <c r="FW20" s="141">
        <f t="shared" si="378"/>
        <v>0</v>
      </c>
      <c r="FX20" s="476">
        <f t="shared" si="372"/>
        <v>0</v>
      </c>
      <c r="FY20" s="142">
        <f t="shared" si="380"/>
        <v>0</v>
      </c>
      <c r="FZ20" s="114">
        <f t="shared" si="381"/>
        <v>0</v>
      </c>
      <c r="GA20" s="114"/>
      <c r="GB20" s="143"/>
      <c r="GC20" s="144" t="e">
        <f t="shared" si="382"/>
        <v>#DIV/0!</v>
      </c>
      <c r="GD20" s="148"/>
      <c r="GE20" s="474">
        <f t="shared" si="383"/>
        <v>0</v>
      </c>
      <c r="GF20" s="475">
        <f t="shared" si="384"/>
        <v>0</v>
      </c>
      <c r="GG20" s="141">
        <f t="shared" si="385"/>
        <v>0</v>
      </c>
      <c r="GH20" s="476">
        <f t="shared" si="372"/>
        <v>8.06</v>
      </c>
      <c r="GI20" s="142">
        <f t="shared" si="387"/>
        <v>0</v>
      </c>
      <c r="GJ20" s="114">
        <f t="shared" si="388"/>
        <v>0</v>
      </c>
      <c r="GK20" s="114"/>
      <c r="GL20" s="143"/>
      <c r="GM20" s="144" t="e">
        <f t="shared" si="389"/>
        <v>#DIV/0!</v>
      </c>
      <c r="GN20" s="148"/>
      <c r="GO20" s="474">
        <f t="shared" si="383"/>
        <v>0</v>
      </c>
      <c r="GP20" s="475">
        <f t="shared" si="384"/>
        <v>0</v>
      </c>
      <c r="GQ20" s="141">
        <f t="shared" si="392"/>
        <v>0</v>
      </c>
      <c r="GR20" s="476">
        <f t="shared" si="372"/>
        <v>0</v>
      </c>
      <c r="GS20" s="142">
        <f t="shared" si="394"/>
        <v>0</v>
      </c>
      <c r="GT20" s="114">
        <f t="shared" si="395"/>
        <v>0</v>
      </c>
      <c r="GU20" s="114"/>
      <c r="GV20" s="143"/>
      <c r="GW20" s="144" t="e">
        <f t="shared" si="396"/>
        <v>#DIV/0!</v>
      </c>
      <c r="GX20" s="148"/>
      <c r="GY20" s="474">
        <f t="shared" si="397"/>
        <v>0</v>
      </c>
      <c r="GZ20" s="475">
        <f t="shared" si="398"/>
        <v>0</v>
      </c>
      <c r="HA20" s="141">
        <f t="shared" si="399"/>
        <v>0</v>
      </c>
      <c r="HB20" s="476">
        <f t="shared" si="400"/>
        <v>10.94</v>
      </c>
      <c r="HC20" s="142">
        <f t="shared" si="401"/>
        <v>0</v>
      </c>
      <c r="HD20" s="114">
        <f t="shared" si="402"/>
        <v>0</v>
      </c>
      <c r="HE20" s="114"/>
      <c r="HF20" s="143"/>
      <c r="HG20" s="144" t="e">
        <f t="shared" si="403"/>
        <v>#DIV/0!</v>
      </c>
      <c r="HH20" s="148"/>
      <c r="HI20" s="474">
        <f t="shared" si="397"/>
        <v>0</v>
      </c>
      <c r="HJ20" s="475">
        <f t="shared" si="398"/>
        <v>0</v>
      </c>
      <c r="HK20" s="141">
        <f t="shared" si="406"/>
        <v>0</v>
      </c>
      <c r="HL20" s="476">
        <f t="shared" si="400"/>
        <v>0</v>
      </c>
      <c r="HM20" s="142">
        <f t="shared" si="408"/>
        <v>0</v>
      </c>
      <c r="HN20" s="114">
        <f t="shared" si="409"/>
        <v>0</v>
      </c>
      <c r="HO20" s="114"/>
      <c r="HP20" s="143"/>
      <c r="HQ20" s="144" t="e">
        <f t="shared" si="410"/>
        <v>#DIV/0!</v>
      </c>
      <c r="HR20" s="148"/>
      <c r="HS20" s="474">
        <f t="shared" si="411"/>
        <v>0</v>
      </c>
      <c r="HT20" s="475">
        <f t="shared" si="412"/>
        <v>0</v>
      </c>
      <c r="HU20" s="141">
        <f t="shared" si="413"/>
        <v>0</v>
      </c>
      <c r="HV20" s="476">
        <f t="shared" si="400"/>
        <v>0</v>
      </c>
      <c r="HW20" s="142">
        <f t="shared" si="415"/>
        <v>0</v>
      </c>
      <c r="HX20" s="114">
        <f t="shared" si="416"/>
        <v>0</v>
      </c>
      <c r="HY20" s="114"/>
      <c r="HZ20" s="143"/>
      <c r="IA20" s="144" t="e">
        <f t="shared" si="417"/>
        <v>#DIV/0!</v>
      </c>
      <c r="IB20" s="148"/>
      <c r="IC20" s="474">
        <f t="shared" si="411"/>
        <v>0</v>
      </c>
      <c r="ID20" s="475">
        <f t="shared" si="412"/>
        <v>0</v>
      </c>
      <c r="IE20" s="141">
        <f t="shared" si="420"/>
        <v>0</v>
      </c>
      <c r="IF20" s="476">
        <f t="shared" si="400"/>
        <v>0</v>
      </c>
      <c r="IG20" s="142">
        <f t="shared" si="422"/>
        <v>0</v>
      </c>
      <c r="IH20" s="114">
        <f t="shared" si="423"/>
        <v>0</v>
      </c>
      <c r="II20" s="114"/>
      <c r="IJ20" s="143"/>
      <c r="IK20" s="144" t="e">
        <f t="shared" si="424"/>
        <v>#DIV/0!</v>
      </c>
      <c r="IL20" s="148"/>
      <c r="IM20" s="474">
        <f t="shared" si="425"/>
        <v>0</v>
      </c>
      <c r="IN20" s="475">
        <f t="shared" si="426"/>
        <v>0</v>
      </c>
      <c r="IO20" s="141">
        <f t="shared" si="427"/>
        <v>0</v>
      </c>
      <c r="IP20" s="476">
        <f t="shared" si="428"/>
        <v>0</v>
      </c>
      <c r="IQ20" s="142">
        <f t="shared" si="429"/>
        <v>0</v>
      </c>
      <c r="IR20" s="114">
        <f t="shared" si="430"/>
        <v>0</v>
      </c>
      <c r="IS20" s="114"/>
      <c r="IT20" s="143"/>
      <c r="IU20" s="144" t="e">
        <f t="shared" si="431"/>
        <v>#DIV/0!</v>
      </c>
      <c r="IV20" s="148"/>
      <c r="IW20" s="474">
        <f t="shared" si="425"/>
        <v>0</v>
      </c>
      <c r="IX20" s="475">
        <f t="shared" si="426"/>
        <v>0</v>
      </c>
      <c r="IY20" s="141">
        <f t="shared" si="434"/>
        <v>0</v>
      </c>
      <c r="IZ20" s="476">
        <f t="shared" si="428"/>
        <v>0</v>
      </c>
      <c r="JA20" s="142">
        <f t="shared" si="436"/>
        <v>0</v>
      </c>
      <c r="JB20" s="114">
        <f t="shared" si="437"/>
        <v>0</v>
      </c>
      <c r="JC20" s="114"/>
      <c r="JD20" s="143"/>
      <c r="JE20" s="144" t="e">
        <f t="shared" si="438"/>
        <v>#DIV/0!</v>
      </c>
      <c r="JF20" s="148"/>
      <c r="JG20" s="474">
        <f t="shared" si="439"/>
        <v>0</v>
      </c>
      <c r="JH20" s="475">
        <f t="shared" si="440"/>
        <v>0</v>
      </c>
      <c r="JI20" s="141">
        <f t="shared" si="441"/>
        <v>0</v>
      </c>
      <c r="JJ20" s="476">
        <f t="shared" si="428"/>
        <v>0</v>
      </c>
      <c r="JK20" s="142">
        <f t="shared" si="443"/>
        <v>0</v>
      </c>
      <c r="JL20" s="114">
        <f t="shared" si="444"/>
        <v>0</v>
      </c>
      <c r="JM20" s="114"/>
      <c r="JN20" s="143"/>
      <c r="JO20" s="144" t="e">
        <f t="shared" si="445"/>
        <v>#DIV/0!</v>
      </c>
      <c r="JP20" s="148"/>
      <c r="JQ20" s="474">
        <f t="shared" si="439"/>
        <v>0</v>
      </c>
      <c r="JR20" s="475">
        <f t="shared" si="440"/>
        <v>0</v>
      </c>
      <c r="JS20" s="141">
        <f t="shared" si="448"/>
        <v>0</v>
      </c>
      <c r="JT20" s="476">
        <f t="shared" si="428"/>
        <v>0</v>
      </c>
      <c r="JU20" s="142">
        <f t="shared" si="450"/>
        <v>0</v>
      </c>
      <c r="JV20" s="114">
        <f t="shared" si="451"/>
        <v>0</v>
      </c>
      <c r="JW20" s="114"/>
      <c r="JX20" s="143"/>
      <c r="JY20" s="144" t="e">
        <f t="shared" si="452"/>
        <v>#DIV/0!</v>
      </c>
      <c r="JZ20" s="148"/>
      <c r="KA20" s="474">
        <f t="shared" si="453"/>
        <v>0</v>
      </c>
      <c r="KB20" s="475">
        <f t="shared" si="468"/>
        <v>0</v>
      </c>
      <c r="KC20" s="141">
        <f t="shared" si="455"/>
        <v>0</v>
      </c>
      <c r="KD20" s="476">
        <f t="shared" si="456"/>
        <v>0</v>
      </c>
      <c r="KE20" s="142">
        <f t="shared" si="457"/>
        <v>0</v>
      </c>
      <c r="KF20" s="114">
        <f t="shared" si="458"/>
        <v>0</v>
      </c>
      <c r="KG20" s="114"/>
      <c r="KH20" s="143"/>
      <c r="KI20" s="144" t="e">
        <f t="shared" si="459"/>
        <v>#DIV/0!</v>
      </c>
      <c r="KJ20" s="148"/>
      <c r="KK20" s="474">
        <f t="shared" si="453"/>
        <v>0</v>
      </c>
      <c r="KL20" s="475">
        <f t="shared" si="468"/>
        <v>0</v>
      </c>
      <c r="KM20" s="141">
        <f t="shared" si="462"/>
        <v>0</v>
      </c>
      <c r="KN20" s="476">
        <f t="shared" si="456"/>
        <v>0</v>
      </c>
      <c r="KO20" s="142">
        <f t="shared" si="464"/>
        <v>0</v>
      </c>
      <c r="KP20" s="114">
        <f t="shared" si="465"/>
        <v>0</v>
      </c>
      <c r="KQ20" s="114"/>
      <c r="KR20" s="143"/>
      <c r="KS20" s="144" t="e">
        <f t="shared" si="466"/>
        <v>#DIV/0!</v>
      </c>
      <c r="KT20" s="148"/>
      <c r="KU20" s="474" t="e">
        <f t="shared" si="467"/>
        <v>#DIV/0!</v>
      </c>
      <c r="KV20" s="475" t="e">
        <f t="shared" si="468"/>
        <v>#DIV/0!</v>
      </c>
      <c r="KW20" s="141">
        <f t="shared" si="469"/>
        <v>0</v>
      </c>
      <c r="KX20" s="476">
        <f t="shared" si="456"/>
        <v>0</v>
      </c>
      <c r="KY20" s="142">
        <f t="shared" si="471"/>
        <v>0</v>
      </c>
      <c r="KZ20" s="114">
        <f t="shared" si="472"/>
        <v>0</v>
      </c>
      <c r="LA20" s="114"/>
      <c r="LB20" s="143"/>
      <c r="LC20" s="144" t="e">
        <f t="shared" si="473"/>
        <v>#DIV/0!</v>
      </c>
      <c r="LD20" s="327">
        <f t="shared" si="474"/>
        <v>0</v>
      </c>
      <c r="LE20" s="474">
        <f t="shared" si="467"/>
        <v>0</v>
      </c>
      <c r="LF20" s="475">
        <f t="shared" si="475"/>
        <v>0</v>
      </c>
      <c r="LG20" s="141">
        <f t="shared" si="476"/>
        <v>0</v>
      </c>
      <c r="LH20" s="476">
        <f t="shared" si="477"/>
        <v>8.9499999999999993</v>
      </c>
      <c r="LI20" s="142">
        <f t="shared" si="478"/>
        <v>0</v>
      </c>
      <c r="LJ20" s="114">
        <f t="shared" si="479"/>
        <v>0</v>
      </c>
      <c r="LK20" s="114"/>
      <c r="LL20" s="143"/>
    </row>
    <row r="21" spans="1:324">
      <c r="A21" s="716"/>
      <c r="B21" s="722" t="s">
        <v>1231</v>
      </c>
      <c r="C21" s="12"/>
      <c r="D21" s="12"/>
      <c r="E21" s="4"/>
      <c r="F21" s="148"/>
      <c r="G21" s="474"/>
      <c r="H21" s="475"/>
      <c r="I21" s="141"/>
      <c r="J21" s="476"/>
      <c r="K21" s="142"/>
      <c r="L21" s="114"/>
      <c r="M21" s="114"/>
      <c r="N21" s="143"/>
      <c r="O21" s="144"/>
      <c r="P21" s="148"/>
      <c r="Q21" s="474"/>
      <c r="R21" s="475"/>
      <c r="S21" s="141"/>
      <c r="T21" s="476"/>
      <c r="U21" s="142"/>
      <c r="V21" s="114"/>
      <c r="W21" s="114"/>
      <c r="X21" s="143"/>
      <c r="Y21" s="144"/>
      <c r="Z21" s="148"/>
      <c r="AA21" s="474"/>
      <c r="AB21" s="475"/>
      <c r="AC21" s="141"/>
      <c r="AD21" s="476"/>
      <c r="AE21" s="142"/>
      <c r="AF21" s="114"/>
      <c r="AG21" s="114"/>
      <c r="AH21" s="143"/>
      <c r="AI21" s="144"/>
      <c r="AJ21" s="148"/>
      <c r="AK21" s="474"/>
      <c r="AL21" s="475"/>
      <c r="AM21" s="141"/>
      <c r="AN21" s="476"/>
      <c r="AO21" s="142"/>
      <c r="AP21" s="114"/>
      <c r="AQ21" s="114"/>
      <c r="AR21" s="143"/>
      <c r="AS21" s="144"/>
      <c r="AT21" s="148"/>
      <c r="AU21" s="474"/>
      <c r="AV21" s="475"/>
      <c r="AW21" s="141"/>
      <c r="AX21" s="476"/>
      <c r="AY21" s="142"/>
      <c r="AZ21" s="114"/>
      <c r="BA21" s="114"/>
      <c r="BB21" s="143"/>
      <c r="BC21" s="144"/>
      <c r="BD21" s="148"/>
      <c r="BE21" s="474"/>
      <c r="BF21" s="475"/>
      <c r="BG21" s="141"/>
      <c r="BH21" s="476"/>
      <c r="BI21" s="142"/>
      <c r="BJ21" s="114"/>
      <c r="BK21" s="114"/>
      <c r="BL21" s="143"/>
      <c r="BM21" s="144"/>
      <c r="BN21" s="148"/>
      <c r="BO21" s="474"/>
      <c r="BP21" s="475"/>
      <c r="BQ21" s="141"/>
      <c r="BR21" s="476"/>
      <c r="BS21" s="142"/>
      <c r="BT21" s="114"/>
      <c r="BU21" s="114"/>
      <c r="BV21" s="143"/>
      <c r="BW21" s="144"/>
      <c r="BX21" s="148"/>
      <c r="BY21" s="474"/>
      <c r="BZ21" s="475"/>
      <c r="CA21" s="141"/>
      <c r="CB21" s="476"/>
      <c r="CC21" s="142"/>
      <c r="CD21" s="114"/>
      <c r="CE21" s="114"/>
      <c r="CF21" s="143"/>
      <c r="CG21" s="144"/>
      <c r="CH21" s="148"/>
      <c r="CI21" s="474"/>
      <c r="CJ21" s="475"/>
      <c r="CK21" s="141"/>
      <c r="CL21" s="476"/>
      <c r="CM21" s="142"/>
      <c r="CN21" s="114"/>
      <c r="CO21" s="114"/>
      <c r="CP21" s="143"/>
      <c r="CQ21" s="144"/>
      <c r="CR21" s="148"/>
      <c r="CS21" s="474"/>
      <c r="CT21" s="475"/>
      <c r="CU21" s="141"/>
      <c r="CV21" s="476"/>
      <c r="CW21" s="142"/>
      <c r="CX21" s="114"/>
      <c r="CY21" s="114"/>
      <c r="CZ21" s="143"/>
      <c r="DA21" s="144"/>
      <c r="DB21" s="148"/>
      <c r="DC21" s="474"/>
      <c r="DD21" s="475"/>
      <c r="DE21" s="141"/>
      <c r="DF21" s="476"/>
      <c r="DG21" s="142"/>
      <c r="DH21" s="114"/>
      <c r="DI21" s="114"/>
      <c r="DJ21" s="143"/>
      <c r="DK21" s="144"/>
      <c r="DL21" s="148"/>
      <c r="DM21" s="474"/>
      <c r="DN21" s="475"/>
      <c r="DO21" s="141"/>
      <c r="DP21" s="476"/>
      <c r="DQ21" s="142"/>
      <c r="DR21" s="114"/>
      <c r="DS21" s="114"/>
      <c r="DT21" s="143"/>
      <c r="DU21" s="144"/>
      <c r="DV21" s="148"/>
      <c r="DW21" s="474"/>
      <c r="DX21" s="475"/>
      <c r="DY21" s="141"/>
      <c r="DZ21" s="476"/>
      <c r="EA21" s="142"/>
      <c r="EB21" s="114"/>
      <c r="EC21" s="114"/>
      <c r="ED21" s="143"/>
      <c r="EE21" s="144"/>
      <c r="EF21" s="148"/>
      <c r="EG21" s="474"/>
      <c r="EH21" s="475"/>
      <c r="EI21" s="141"/>
      <c r="EJ21" s="476"/>
      <c r="EK21" s="142"/>
      <c r="EL21" s="114"/>
      <c r="EM21" s="114"/>
      <c r="EN21" s="143"/>
      <c r="EO21" s="144"/>
      <c r="EP21" s="148"/>
      <c r="EQ21" s="474"/>
      <c r="ER21" s="475"/>
      <c r="ES21" s="141"/>
      <c r="ET21" s="476"/>
      <c r="EU21" s="142"/>
      <c r="EV21" s="114"/>
      <c r="EW21" s="114"/>
      <c r="EX21" s="143"/>
      <c r="EY21" s="144"/>
      <c r="EZ21" s="148"/>
      <c r="FA21" s="474"/>
      <c r="FB21" s="475"/>
      <c r="FC21" s="141"/>
      <c r="FD21" s="476"/>
      <c r="FE21" s="142"/>
      <c r="FF21" s="114"/>
      <c r="FG21" s="114"/>
      <c r="FH21" s="143"/>
      <c r="FI21" s="144"/>
      <c r="FJ21" s="148"/>
      <c r="FK21" s="474"/>
      <c r="FL21" s="475"/>
      <c r="FM21" s="141"/>
      <c r="FN21" s="476"/>
      <c r="FO21" s="142"/>
      <c r="FP21" s="114"/>
      <c r="FQ21" s="114"/>
      <c r="FR21" s="143"/>
      <c r="FS21" s="144"/>
      <c r="FT21" s="148"/>
      <c r="FU21" s="474"/>
      <c r="FV21" s="475"/>
      <c r="FW21" s="141"/>
      <c r="FX21" s="476"/>
      <c r="FY21" s="142"/>
      <c r="FZ21" s="114"/>
      <c r="GA21" s="114"/>
      <c r="GB21" s="143"/>
      <c r="GC21" s="144"/>
      <c r="GD21" s="148"/>
      <c r="GE21" s="474"/>
      <c r="GF21" s="475"/>
      <c r="GG21" s="141"/>
      <c r="GH21" s="476"/>
      <c r="GI21" s="142"/>
      <c r="GJ21" s="114"/>
      <c r="GK21" s="114"/>
      <c r="GL21" s="143"/>
      <c r="GM21" s="144"/>
      <c r="GN21" s="148"/>
      <c r="GO21" s="474"/>
      <c r="GP21" s="475"/>
      <c r="GQ21" s="141"/>
      <c r="GR21" s="476"/>
      <c r="GS21" s="142"/>
      <c r="GT21" s="114"/>
      <c r="GU21" s="114"/>
      <c r="GV21" s="143"/>
      <c r="GW21" s="144"/>
      <c r="GX21" s="148"/>
      <c r="GY21" s="474"/>
      <c r="GZ21" s="475"/>
      <c r="HA21" s="141"/>
      <c r="HB21" s="476"/>
      <c r="HC21" s="142"/>
      <c r="HD21" s="114"/>
      <c r="HE21" s="114"/>
      <c r="HF21" s="143"/>
      <c r="HG21" s="144"/>
      <c r="HH21" s="148"/>
      <c r="HI21" s="474"/>
      <c r="HJ21" s="475"/>
      <c r="HK21" s="141"/>
      <c r="HL21" s="476"/>
      <c r="HM21" s="142"/>
      <c r="HN21" s="114"/>
      <c r="HO21" s="114"/>
      <c r="HP21" s="143"/>
      <c r="HQ21" s="144"/>
      <c r="HR21" s="148"/>
      <c r="HS21" s="474"/>
      <c r="HT21" s="475"/>
      <c r="HU21" s="141"/>
      <c r="HV21" s="476"/>
      <c r="HW21" s="142"/>
      <c r="HX21" s="114"/>
      <c r="HY21" s="114"/>
      <c r="HZ21" s="143"/>
      <c r="IA21" s="144"/>
      <c r="IB21" s="148"/>
      <c r="IC21" s="474"/>
      <c r="ID21" s="475"/>
      <c r="IE21" s="141"/>
      <c r="IF21" s="476"/>
      <c r="IG21" s="142"/>
      <c r="IH21" s="114"/>
      <c r="II21" s="114"/>
      <c r="IJ21" s="143"/>
      <c r="IK21" s="144"/>
      <c r="IL21" s="148"/>
      <c r="IM21" s="474"/>
      <c r="IN21" s="475"/>
      <c r="IO21" s="141"/>
      <c r="IP21" s="476"/>
      <c r="IQ21" s="142"/>
      <c r="IR21" s="114"/>
      <c r="IS21" s="114"/>
      <c r="IT21" s="143"/>
      <c r="IU21" s="144"/>
      <c r="IV21" s="148"/>
      <c r="IW21" s="474"/>
      <c r="IX21" s="475"/>
      <c r="IY21" s="141"/>
      <c r="IZ21" s="476"/>
      <c r="JA21" s="142"/>
      <c r="JB21" s="114"/>
      <c r="JC21" s="114"/>
      <c r="JD21" s="143"/>
      <c r="JE21" s="144"/>
      <c r="JF21" s="148"/>
      <c r="JG21" s="474"/>
      <c r="JH21" s="475"/>
      <c r="JI21" s="141"/>
      <c r="JJ21" s="476"/>
      <c r="JK21" s="142"/>
      <c r="JL21" s="114"/>
      <c r="JM21" s="114"/>
      <c r="JN21" s="143"/>
      <c r="JO21" s="144"/>
      <c r="JP21" s="148"/>
      <c r="JQ21" s="474"/>
      <c r="JR21" s="475"/>
      <c r="JS21" s="141"/>
      <c r="JT21" s="476"/>
      <c r="JU21" s="142"/>
      <c r="JV21" s="114"/>
      <c r="JW21" s="114"/>
      <c r="JX21" s="143"/>
      <c r="JY21" s="144"/>
      <c r="JZ21" s="148"/>
      <c r="KA21" s="474"/>
      <c r="KB21" s="475"/>
      <c r="KC21" s="141"/>
      <c r="KD21" s="476"/>
      <c r="KE21" s="142"/>
      <c r="KF21" s="114"/>
      <c r="KG21" s="114"/>
      <c r="KH21" s="143"/>
      <c r="KI21" s="144"/>
      <c r="KJ21" s="148"/>
      <c r="KK21" s="474"/>
      <c r="KL21" s="475"/>
      <c r="KM21" s="141"/>
      <c r="KN21" s="476"/>
      <c r="KO21" s="142"/>
      <c r="KP21" s="114"/>
      <c r="KQ21" s="114"/>
      <c r="KR21" s="143"/>
      <c r="KS21" s="144"/>
      <c r="KT21" s="148"/>
      <c r="KU21" s="474"/>
      <c r="KV21" s="475"/>
      <c r="KW21" s="141"/>
      <c r="KX21" s="476"/>
      <c r="KY21" s="142"/>
      <c r="KZ21" s="114"/>
      <c r="LA21" s="114"/>
      <c r="LB21" s="143"/>
      <c r="LC21" s="144"/>
      <c r="LD21" s="327"/>
      <c r="LE21" s="474"/>
      <c r="LF21" s="475"/>
      <c r="LG21" s="141"/>
      <c r="LH21" s="476"/>
      <c r="LI21" s="142"/>
      <c r="LJ21" s="114"/>
      <c r="LK21" s="114"/>
      <c r="LL21" s="143"/>
    </row>
    <row r="22" spans="1:324" ht="24">
      <c r="A22" s="717"/>
      <c r="B22" s="69" t="s">
        <v>728</v>
      </c>
      <c r="C22" s="12" t="s">
        <v>857</v>
      </c>
      <c r="D22" s="12" t="s">
        <v>423</v>
      </c>
      <c r="E22" s="4" t="s">
        <v>32</v>
      </c>
      <c r="F22" s="148">
        <v>294</v>
      </c>
      <c r="G22" s="474">
        <f t="shared" si="480"/>
        <v>0.45651999999999998</v>
      </c>
      <c r="H22" s="475">
        <f t="shared" si="481"/>
        <v>0</v>
      </c>
      <c r="I22" s="141">
        <f t="shared" si="263"/>
        <v>0</v>
      </c>
      <c r="J22" s="476">
        <f t="shared" si="482"/>
        <v>0</v>
      </c>
      <c r="K22" s="142">
        <f t="shared" si="264"/>
        <v>0</v>
      </c>
      <c r="L22" s="114">
        <f t="shared" si="265"/>
        <v>0</v>
      </c>
      <c r="M22" s="114"/>
      <c r="N22" s="143"/>
      <c r="O22" s="144">
        <f t="shared" si="266"/>
        <v>0</v>
      </c>
      <c r="P22" s="148">
        <v>514</v>
      </c>
      <c r="Q22" s="474">
        <f t="shared" si="483"/>
        <v>0.48263</v>
      </c>
      <c r="R22" s="475">
        <f t="shared" si="484"/>
        <v>0</v>
      </c>
      <c r="S22" s="141">
        <f t="shared" si="267"/>
        <v>0</v>
      </c>
      <c r="T22" s="476">
        <f t="shared" si="485"/>
        <v>0</v>
      </c>
      <c r="U22" s="142">
        <f t="shared" si="268"/>
        <v>0</v>
      </c>
      <c r="V22" s="114">
        <f t="shared" si="269"/>
        <v>0</v>
      </c>
      <c r="W22" s="114"/>
      <c r="X22" s="143"/>
      <c r="Y22" s="144">
        <f t="shared" si="270"/>
        <v>0</v>
      </c>
      <c r="Z22" s="148">
        <v>354</v>
      </c>
      <c r="AA22" s="474">
        <f t="shared" si="313"/>
        <v>0.43170999999999998</v>
      </c>
      <c r="AB22" s="475">
        <f t="shared" si="314"/>
        <v>0</v>
      </c>
      <c r="AC22" s="141">
        <f t="shared" si="273"/>
        <v>0</v>
      </c>
      <c r="AD22" s="476">
        <f t="shared" si="274"/>
        <v>0</v>
      </c>
      <c r="AE22" s="142">
        <f t="shared" si="275"/>
        <v>0</v>
      </c>
      <c r="AF22" s="114">
        <f t="shared" si="276"/>
        <v>0</v>
      </c>
      <c r="AG22" s="114"/>
      <c r="AH22" s="143"/>
      <c r="AI22" s="144">
        <f t="shared" si="277"/>
        <v>0</v>
      </c>
      <c r="AJ22" s="148">
        <v>301</v>
      </c>
      <c r="AK22" s="474">
        <f t="shared" si="313"/>
        <v>0.49587999999999999</v>
      </c>
      <c r="AL22" s="475">
        <f t="shared" si="314"/>
        <v>0</v>
      </c>
      <c r="AM22" s="141">
        <f t="shared" si="280"/>
        <v>0</v>
      </c>
      <c r="AN22" s="476">
        <f t="shared" si="274"/>
        <v>0</v>
      </c>
      <c r="AO22" s="142">
        <f t="shared" si="282"/>
        <v>0</v>
      </c>
      <c r="AP22" s="114">
        <f t="shared" si="283"/>
        <v>0</v>
      </c>
      <c r="AQ22" s="114"/>
      <c r="AR22" s="143"/>
      <c r="AS22" s="144">
        <f t="shared" si="284"/>
        <v>0</v>
      </c>
      <c r="AT22" s="148">
        <v>416</v>
      </c>
      <c r="AU22" s="474">
        <f t="shared" si="313"/>
        <v>0.43836000000000003</v>
      </c>
      <c r="AV22" s="475">
        <f t="shared" si="314"/>
        <v>0</v>
      </c>
      <c r="AW22" s="141">
        <f t="shared" si="287"/>
        <v>0</v>
      </c>
      <c r="AX22" s="476">
        <f t="shared" si="274"/>
        <v>0</v>
      </c>
      <c r="AY22" s="142">
        <f t="shared" si="289"/>
        <v>0</v>
      </c>
      <c r="AZ22" s="114">
        <f t="shared" si="290"/>
        <v>0</v>
      </c>
      <c r="BA22" s="114"/>
      <c r="BB22" s="143"/>
      <c r="BC22" s="144">
        <f t="shared" si="291"/>
        <v>0</v>
      </c>
      <c r="BD22" s="148">
        <v>287</v>
      </c>
      <c r="BE22" s="474">
        <f t="shared" si="313"/>
        <v>0.42455999999999999</v>
      </c>
      <c r="BF22" s="475">
        <f t="shared" si="314"/>
        <v>0</v>
      </c>
      <c r="BG22" s="141">
        <f t="shared" si="294"/>
        <v>0</v>
      </c>
      <c r="BH22" s="476">
        <f t="shared" si="274"/>
        <v>0</v>
      </c>
      <c r="BI22" s="142">
        <f t="shared" si="296"/>
        <v>0</v>
      </c>
      <c r="BJ22" s="114">
        <f t="shared" si="297"/>
        <v>0</v>
      </c>
      <c r="BK22" s="114"/>
      <c r="BL22" s="143"/>
      <c r="BM22" s="144">
        <f t="shared" si="298"/>
        <v>0</v>
      </c>
      <c r="BN22" s="148">
        <v>348</v>
      </c>
      <c r="BO22" s="474">
        <f t="shared" si="313"/>
        <v>0.49014000000000002</v>
      </c>
      <c r="BP22" s="475">
        <f t="shared" si="314"/>
        <v>0</v>
      </c>
      <c r="BQ22" s="141">
        <f t="shared" si="301"/>
        <v>0</v>
      </c>
      <c r="BR22" s="476">
        <f t="shared" si="274"/>
        <v>0</v>
      </c>
      <c r="BS22" s="142">
        <f t="shared" si="303"/>
        <v>0</v>
      </c>
      <c r="BT22" s="114">
        <f t="shared" si="304"/>
        <v>0</v>
      </c>
      <c r="BU22" s="114"/>
      <c r="BV22" s="143"/>
      <c r="BW22" s="144">
        <f t="shared" si="305"/>
        <v>0</v>
      </c>
      <c r="BX22" s="148">
        <v>387</v>
      </c>
      <c r="BY22" s="474">
        <f t="shared" si="313"/>
        <v>0.48315000000000002</v>
      </c>
      <c r="BZ22" s="475">
        <f t="shared" si="314"/>
        <v>0</v>
      </c>
      <c r="CA22" s="141">
        <f t="shared" si="308"/>
        <v>0</v>
      </c>
      <c r="CB22" s="476">
        <f t="shared" si="274"/>
        <v>0</v>
      </c>
      <c r="CC22" s="142">
        <f t="shared" si="310"/>
        <v>0</v>
      </c>
      <c r="CD22" s="114">
        <f t="shared" si="311"/>
        <v>0</v>
      </c>
      <c r="CE22" s="114"/>
      <c r="CF22" s="143"/>
      <c r="CG22" s="144">
        <f t="shared" si="312"/>
        <v>0</v>
      </c>
      <c r="CH22" s="148">
        <v>486</v>
      </c>
      <c r="CI22" s="474">
        <f t="shared" si="313"/>
        <v>0.48503000000000002</v>
      </c>
      <c r="CJ22" s="475">
        <f t="shared" si="314"/>
        <v>0</v>
      </c>
      <c r="CK22" s="141">
        <f t="shared" si="315"/>
        <v>0</v>
      </c>
      <c r="CL22" s="476">
        <f t="shared" si="274"/>
        <v>0</v>
      </c>
      <c r="CM22" s="142">
        <f t="shared" si="317"/>
        <v>0</v>
      </c>
      <c r="CN22" s="114">
        <f t="shared" si="318"/>
        <v>0</v>
      </c>
      <c r="CO22" s="114"/>
      <c r="CP22" s="143"/>
      <c r="CQ22" s="144">
        <f t="shared" si="319"/>
        <v>0</v>
      </c>
      <c r="CR22" s="148">
        <v>344</v>
      </c>
      <c r="CS22" s="474">
        <f t="shared" si="362"/>
        <v>0.43709999999999999</v>
      </c>
      <c r="CT22" s="475">
        <f t="shared" si="363"/>
        <v>0</v>
      </c>
      <c r="CU22" s="141">
        <f t="shared" si="322"/>
        <v>0</v>
      </c>
      <c r="CV22" s="476">
        <f t="shared" si="323"/>
        <v>0</v>
      </c>
      <c r="CW22" s="142">
        <f t="shared" si="324"/>
        <v>0</v>
      </c>
      <c r="CX22" s="114">
        <f t="shared" si="325"/>
        <v>0</v>
      </c>
      <c r="CY22" s="114"/>
      <c r="CZ22" s="143"/>
      <c r="DA22" s="144">
        <f t="shared" si="326"/>
        <v>0</v>
      </c>
      <c r="DB22" s="148">
        <v>383</v>
      </c>
      <c r="DC22" s="474">
        <f t="shared" si="362"/>
        <v>0.44174999999999998</v>
      </c>
      <c r="DD22" s="475">
        <f t="shared" si="363"/>
        <v>0</v>
      </c>
      <c r="DE22" s="141">
        <f t="shared" si="329"/>
        <v>0</v>
      </c>
      <c r="DF22" s="476">
        <f t="shared" si="323"/>
        <v>0</v>
      </c>
      <c r="DG22" s="142">
        <f t="shared" si="331"/>
        <v>0</v>
      </c>
      <c r="DH22" s="114">
        <f t="shared" si="332"/>
        <v>0</v>
      </c>
      <c r="DI22" s="114"/>
      <c r="DJ22" s="143"/>
      <c r="DK22" s="144">
        <f t="shared" si="333"/>
        <v>0</v>
      </c>
      <c r="DL22" s="148"/>
      <c r="DM22" s="474">
        <f t="shared" si="362"/>
        <v>0</v>
      </c>
      <c r="DN22" s="475">
        <f t="shared" si="363"/>
        <v>0</v>
      </c>
      <c r="DO22" s="141">
        <f t="shared" si="336"/>
        <v>0</v>
      </c>
      <c r="DP22" s="476">
        <f t="shared" si="323"/>
        <v>0</v>
      </c>
      <c r="DQ22" s="142">
        <f t="shared" si="338"/>
        <v>0</v>
      </c>
      <c r="DR22" s="114">
        <f t="shared" si="339"/>
        <v>0</v>
      </c>
      <c r="DS22" s="114"/>
      <c r="DT22" s="143"/>
      <c r="DU22" s="144">
        <f t="shared" si="340"/>
        <v>0</v>
      </c>
      <c r="DV22" s="148">
        <v>349</v>
      </c>
      <c r="DW22" s="474">
        <f t="shared" si="362"/>
        <v>0.44572000000000001</v>
      </c>
      <c r="DX22" s="475">
        <f t="shared" si="363"/>
        <v>0</v>
      </c>
      <c r="DY22" s="141">
        <f t="shared" si="343"/>
        <v>0</v>
      </c>
      <c r="DZ22" s="476">
        <f t="shared" si="323"/>
        <v>0</v>
      </c>
      <c r="EA22" s="142">
        <f t="shared" si="345"/>
        <v>0</v>
      </c>
      <c r="EB22" s="114">
        <f t="shared" si="346"/>
        <v>0</v>
      </c>
      <c r="EC22" s="114"/>
      <c r="ED22" s="143"/>
      <c r="EE22" s="144">
        <f t="shared" si="347"/>
        <v>0</v>
      </c>
      <c r="EF22" s="148">
        <v>363</v>
      </c>
      <c r="EG22" s="474">
        <f t="shared" si="362"/>
        <v>0.42110999999999998</v>
      </c>
      <c r="EH22" s="475">
        <f t="shared" si="363"/>
        <v>0</v>
      </c>
      <c r="EI22" s="141">
        <f t="shared" si="350"/>
        <v>0</v>
      </c>
      <c r="EJ22" s="476">
        <f t="shared" si="323"/>
        <v>0</v>
      </c>
      <c r="EK22" s="142">
        <f t="shared" si="352"/>
        <v>0</v>
      </c>
      <c r="EL22" s="114">
        <f t="shared" si="353"/>
        <v>0</v>
      </c>
      <c r="EM22" s="114"/>
      <c r="EN22" s="143"/>
      <c r="EO22" s="144">
        <f t="shared" si="354"/>
        <v>0</v>
      </c>
      <c r="EP22" s="148">
        <v>378</v>
      </c>
      <c r="EQ22" s="474">
        <f t="shared" si="362"/>
        <v>0.45433000000000001</v>
      </c>
      <c r="ER22" s="475">
        <f t="shared" si="363"/>
        <v>0</v>
      </c>
      <c r="ES22" s="141">
        <f t="shared" si="357"/>
        <v>0</v>
      </c>
      <c r="ET22" s="476">
        <f t="shared" si="323"/>
        <v>0</v>
      </c>
      <c r="EU22" s="142">
        <f t="shared" si="359"/>
        <v>0</v>
      </c>
      <c r="EV22" s="114">
        <f t="shared" si="360"/>
        <v>0</v>
      </c>
      <c r="EW22" s="114"/>
      <c r="EX22" s="143"/>
      <c r="EY22" s="144">
        <f t="shared" si="361"/>
        <v>0</v>
      </c>
      <c r="EZ22" s="148">
        <v>271</v>
      </c>
      <c r="FA22" s="474">
        <f t="shared" si="362"/>
        <v>0.36571999999999999</v>
      </c>
      <c r="FB22" s="475">
        <f t="shared" si="363"/>
        <v>29367.32</v>
      </c>
      <c r="FC22" s="141">
        <f t="shared" si="364"/>
        <v>108.36649446</v>
      </c>
      <c r="FD22" s="476">
        <f t="shared" si="323"/>
        <v>7.4</v>
      </c>
      <c r="FE22" s="142">
        <f t="shared" si="366"/>
        <v>801.91206</v>
      </c>
      <c r="FF22" s="114">
        <f t="shared" si="367"/>
        <v>217318.17</v>
      </c>
      <c r="FG22" s="114"/>
      <c r="FH22" s="143"/>
      <c r="FI22" s="144">
        <f t="shared" si="368"/>
        <v>9.3463100000000008</v>
      </c>
      <c r="FJ22" s="148">
        <v>471</v>
      </c>
      <c r="FK22" s="474">
        <f t="shared" si="369"/>
        <v>0.46679999999999999</v>
      </c>
      <c r="FL22" s="475">
        <f t="shared" si="370"/>
        <v>0</v>
      </c>
      <c r="FM22" s="141">
        <f t="shared" si="371"/>
        <v>0</v>
      </c>
      <c r="FN22" s="476">
        <f t="shared" si="372"/>
        <v>0</v>
      </c>
      <c r="FO22" s="142">
        <f t="shared" si="373"/>
        <v>0</v>
      </c>
      <c r="FP22" s="114">
        <f t="shared" si="374"/>
        <v>0</v>
      </c>
      <c r="FQ22" s="114"/>
      <c r="FR22" s="143"/>
      <c r="FS22" s="144">
        <f t="shared" si="375"/>
        <v>0</v>
      </c>
      <c r="FT22" s="148">
        <v>347</v>
      </c>
      <c r="FU22" s="474">
        <f t="shared" si="369"/>
        <v>0.47210999999999997</v>
      </c>
      <c r="FV22" s="475">
        <f t="shared" si="370"/>
        <v>0</v>
      </c>
      <c r="FW22" s="141">
        <f t="shared" si="378"/>
        <v>0</v>
      </c>
      <c r="FX22" s="476">
        <f t="shared" si="372"/>
        <v>0</v>
      </c>
      <c r="FY22" s="142">
        <f t="shared" si="380"/>
        <v>0</v>
      </c>
      <c r="FZ22" s="114">
        <f t="shared" si="381"/>
        <v>0</v>
      </c>
      <c r="GA22" s="114"/>
      <c r="GB22" s="143"/>
      <c r="GC22" s="144">
        <f t="shared" si="382"/>
        <v>0</v>
      </c>
      <c r="GD22" s="148">
        <v>205</v>
      </c>
      <c r="GE22" s="474">
        <f t="shared" si="383"/>
        <v>0.40755000000000002</v>
      </c>
      <c r="GF22" s="475">
        <f t="shared" si="384"/>
        <v>30036.44</v>
      </c>
      <c r="GG22" s="141">
        <f t="shared" si="385"/>
        <v>146.51921951</v>
      </c>
      <c r="GH22" s="476">
        <f t="shared" si="372"/>
        <v>8.06</v>
      </c>
      <c r="GI22" s="142">
        <f t="shared" si="387"/>
        <v>1180.9449099999999</v>
      </c>
      <c r="GJ22" s="114">
        <f t="shared" si="388"/>
        <v>242093.71</v>
      </c>
      <c r="GK22" s="114"/>
      <c r="GL22" s="143"/>
      <c r="GM22" s="144">
        <f t="shared" si="389"/>
        <v>13.76394</v>
      </c>
      <c r="GN22" s="148">
        <v>374</v>
      </c>
      <c r="GO22" s="474">
        <f t="shared" si="383"/>
        <v>0.44524000000000002</v>
      </c>
      <c r="GP22" s="475">
        <f t="shared" si="384"/>
        <v>0</v>
      </c>
      <c r="GQ22" s="141">
        <f t="shared" si="392"/>
        <v>0</v>
      </c>
      <c r="GR22" s="476">
        <f t="shared" si="372"/>
        <v>0</v>
      </c>
      <c r="GS22" s="142">
        <f t="shared" si="394"/>
        <v>0</v>
      </c>
      <c r="GT22" s="114">
        <f t="shared" si="395"/>
        <v>0</v>
      </c>
      <c r="GU22" s="114"/>
      <c r="GV22" s="143"/>
      <c r="GW22" s="144">
        <f t="shared" si="396"/>
        <v>0</v>
      </c>
      <c r="GX22" s="148">
        <v>708</v>
      </c>
      <c r="GY22" s="474">
        <f t="shared" si="397"/>
        <v>0.45884999999999998</v>
      </c>
      <c r="GZ22" s="475">
        <f t="shared" si="398"/>
        <v>44049.599999999999</v>
      </c>
      <c r="HA22" s="141">
        <f t="shared" si="399"/>
        <v>62.216949149999998</v>
      </c>
      <c r="HB22" s="476">
        <f t="shared" si="400"/>
        <v>10.94</v>
      </c>
      <c r="HC22" s="142">
        <f t="shared" si="401"/>
        <v>680.65341999999998</v>
      </c>
      <c r="HD22" s="114">
        <f t="shared" si="402"/>
        <v>481902.62</v>
      </c>
      <c r="HE22" s="114"/>
      <c r="HF22" s="143"/>
      <c r="HG22" s="144">
        <f t="shared" si="403"/>
        <v>7.9330299999999996</v>
      </c>
      <c r="HH22" s="148">
        <v>443</v>
      </c>
      <c r="HI22" s="474">
        <f t="shared" si="397"/>
        <v>0.41635</v>
      </c>
      <c r="HJ22" s="475">
        <f t="shared" si="398"/>
        <v>0</v>
      </c>
      <c r="HK22" s="141">
        <f t="shared" si="406"/>
        <v>0</v>
      </c>
      <c r="HL22" s="476">
        <f t="shared" si="400"/>
        <v>0</v>
      </c>
      <c r="HM22" s="142">
        <f t="shared" si="408"/>
        <v>0</v>
      </c>
      <c r="HN22" s="114">
        <f t="shared" si="409"/>
        <v>0</v>
      </c>
      <c r="HO22" s="114"/>
      <c r="HP22" s="143"/>
      <c r="HQ22" s="144">
        <f t="shared" si="410"/>
        <v>0</v>
      </c>
      <c r="HR22" s="148">
        <v>341</v>
      </c>
      <c r="HS22" s="474">
        <f t="shared" si="411"/>
        <v>0.49064999999999998</v>
      </c>
      <c r="HT22" s="475">
        <f t="shared" si="412"/>
        <v>0</v>
      </c>
      <c r="HU22" s="141">
        <f t="shared" si="413"/>
        <v>0</v>
      </c>
      <c r="HV22" s="476">
        <f t="shared" si="400"/>
        <v>0</v>
      </c>
      <c r="HW22" s="142">
        <f t="shared" si="415"/>
        <v>0</v>
      </c>
      <c r="HX22" s="114">
        <f t="shared" si="416"/>
        <v>0</v>
      </c>
      <c r="HY22" s="114"/>
      <c r="HZ22" s="143"/>
      <c r="IA22" s="144">
        <f t="shared" si="417"/>
        <v>0</v>
      </c>
      <c r="IB22" s="148">
        <v>160</v>
      </c>
      <c r="IC22" s="474">
        <f t="shared" si="411"/>
        <v>0.33263999999999999</v>
      </c>
      <c r="ID22" s="475">
        <f t="shared" si="412"/>
        <v>0</v>
      </c>
      <c r="IE22" s="141">
        <f t="shared" si="420"/>
        <v>0</v>
      </c>
      <c r="IF22" s="476">
        <f t="shared" si="400"/>
        <v>0</v>
      </c>
      <c r="IG22" s="142">
        <f t="shared" si="422"/>
        <v>0</v>
      </c>
      <c r="IH22" s="114">
        <f t="shared" si="423"/>
        <v>0</v>
      </c>
      <c r="II22" s="114"/>
      <c r="IJ22" s="143"/>
      <c r="IK22" s="144">
        <f t="shared" si="424"/>
        <v>0</v>
      </c>
      <c r="IL22" s="148">
        <v>534</v>
      </c>
      <c r="IM22" s="474">
        <f t="shared" si="425"/>
        <v>0.47132000000000002</v>
      </c>
      <c r="IN22" s="475">
        <f t="shared" si="426"/>
        <v>0</v>
      </c>
      <c r="IO22" s="141">
        <f t="shared" si="427"/>
        <v>0</v>
      </c>
      <c r="IP22" s="476">
        <f t="shared" si="428"/>
        <v>0</v>
      </c>
      <c r="IQ22" s="142">
        <f t="shared" si="429"/>
        <v>0</v>
      </c>
      <c r="IR22" s="114">
        <f t="shared" si="430"/>
        <v>0</v>
      </c>
      <c r="IS22" s="114"/>
      <c r="IT22" s="143"/>
      <c r="IU22" s="144">
        <f t="shared" si="431"/>
        <v>0</v>
      </c>
      <c r="IV22" s="148">
        <v>301</v>
      </c>
      <c r="IW22" s="474">
        <f t="shared" si="425"/>
        <v>0.44592999999999999</v>
      </c>
      <c r="IX22" s="475">
        <f t="shared" si="426"/>
        <v>0</v>
      </c>
      <c r="IY22" s="141">
        <f t="shared" si="434"/>
        <v>0</v>
      </c>
      <c r="IZ22" s="476">
        <f t="shared" si="428"/>
        <v>0</v>
      </c>
      <c r="JA22" s="142">
        <f t="shared" si="436"/>
        <v>0</v>
      </c>
      <c r="JB22" s="114">
        <f t="shared" si="437"/>
        <v>0</v>
      </c>
      <c r="JC22" s="114"/>
      <c r="JD22" s="143"/>
      <c r="JE22" s="144">
        <f t="shared" si="438"/>
        <v>0</v>
      </c>
      <c r="JF22" s="148">
        <v>607</v>
      </c>
      <c r="JG22" s="474">
        <f t="shared" si="439"/>
        <v>0.45950000000000002</v>
      </c>
      <c r="JH22" s="475">
        <f t="shared" si="440"/>
        <v>0</v>
      </c>
      <c r="JI22" s="141">
        <f t="shared" si="441"/>
        <v>0</v>
      </c>
      <c r="JJ22" s="476">
        <f t="shared" si="428"/>
        <v>0</v>
      </c>
      <c r="JK22" s="142">
        <f t="shared" si="443"/>
        <v>0</v>
      </c>
      <c r="JL22" s="114">
        <f t="shared" si="444"/>
        <v>0</v>
      </c>
      <c r="JM22" s="114"/>
      <c r="JN22" s="143"/>
      <c r="JO22" s="144">
        <f t="shared" si="445"/>
        <v>0</v>
      </c>
      <c r="JP22" s="148">
        <v>509</v>
      </c>
      <c r="JQ22" s="474">
        <f t="shared" si="439"/>
        <v>0.41997000000000001</v>
      </c>
      <c r="JR22" s="475">
        <f t="shared" si="440"/>
        <v>0</v>
      </c>
      <c r="JS22" s="141">
        <f t="shared" si="448"/>
        <v>0</v>
      </c>
      <c r="JT22" s="476">
        <f t="shared" si="428"/>
        <v>0</v>
      </c>
      <c r="JU22" s="142">
        <f t="shared" si="450"/>
        <v>0</v>
      </c>
      <c r="JV22" s="114">
        <f t="shared" si="451"/>
        <v>0</v>
      </c>
      <c r="JW22" s="114"/>
      <c r="JX22" s="143"/>
      <c r="JY22" s="144">
        <f t="shared" si="452"/>
        <v>0</v>
      </c>
      <c r="JZ22" s="148">
        <v>519</v>
      </c>
      <c r="KA22" s="474">
        <f t="shared" si="453"/>
        <v>0.46756999999999999</v>
      </c>
      <c r="KB22" s="475">
        <f t="shared" si="468"/>
        <v>0</v>
      </c>
      <c r="KC22" s="141">
        <f t="shared" si="455"/>
        <v>0</v>
      </c>
      <c r="KD22" s="476">
        <f t="shared" si="456"/>
        <v>0</v>
      </c>
      <c r="KE22" s="142">
        <f t="shared" si="457"/>
        <v>0</v>
      </c>
      <c r="KF22" s="114">
        <f t="shared" si="458"/>
        <v>0</v>
      </c>
      <c r="KG22" s="114"/>
      <c r="KH22" s="143"/>
      <c r="KI22" s="144">
        <f t="shared" si="459"/>
        <v>0</v>
      </c>
      <c r="KJ22" s="148">
        <v>556</v>
      </c>
      <c r="KK22" s="474">
        <f t="shared" si="453"/>
        <v>0.45277000000000001</v>
      </c>
      <c r="KL22" s="475">
        <f t="shared" si="468"/>
        <v>0</v>
      </c>
      <c r="KM22" s="141">
        <f t="shared" si="462"/>
        <v>0</v>
      </c>
      <c r="KN22" s="476">
        <f t="shared" si="456"/>
        <v>0</v>
      </c>
      <c r="KO22" s="142">
        <f t="shared" si="464"/>
        <v>0</v>
      </c>
      <c r="KP22" s="114">
        <f t="shared" si="465"/>
        <v>0</v>
      </c>
      <c r="KQ22" s="114"/>
      <c r="KR22" s="143"/>
      <c r="KS22" s="144">
        <f t="shared" si="466"/>
        <v>0</v>
      </c>
      <c r="KT22" s="148"/>
      <c r="KU22" s="474" t="e">
        <f t="shared" si="467"/>
        <v>#DIV/0!</v>
      </c>
      <c r="KV22" s="475" t="e">
        <f t="shared" si="468"/>
        <v>#DIV/0!</v>
      </c>
      <c r="KW22" s="141">
        <f t="shared" si="469"/>
        <v>0</v>
      </c>
      <c r="KX22" s="476">
        <f t="shared" si="456"/>
        <v>0</v>
      </c>
      <c r="KY22" s="142">
        <f t="shared" si="471"/>
        <v>0</v>
      </c>
      <c r="KZ22" s="114">
        <f t="shared" si="472"/>
        <v>0</v>
      </c>
      <c r="LA22" s="114"/>
      <c r="LB22" s="143"/>
      <c r="LC22" s="144">
        <f t="shared" si="473"/>
        <v>0</v>
      </c>
      <c r="LD22" s="327">
        <f t="shared" si="474"/>
        <v>11550</v>
      </c>
      <c r="LE22" s="474">
        <f t="shared" si="467"/>
        <v>0.44290000000000002</v>
      </c>
      <c r="LF22" s="475">
        <f t="shared" si="475"/>
        <v>110725</v>
      </c>
      <c r="LG22" s="141">
        <f t="shared" si="476"/>
        <v>9.58658009</v>
      </c>
      <c r="LH22" s="476">
        <f t="shared" si="477"/>
        <v>8.9499999999999993</v>
      </c>
      <c r="LI22" s="142">
        <f t="shared" si="478"/>
        <v>85.799890000000005</v>
      </c>
      <c r="LJ22" s="114">
        <f t="shared" si="479"/>
        <v>990988.73</v>
      </c>
      <c r="LK22" s="114"/>
      <c r="LL22" s="143"/>
    </row>
    <row r="23" spans="1:324" ht="16.5" customHeight="1">
      <c r="A23" s="718"/>
      <c r="B23" s="94" t="s">
        <v>729</v>
      </c>
      <c r="C23" s="12" t="s">
        <v>855</v>
      </c>
      <c r="D23" s="12" t="s">
        <v>421</v>
      </c>
      <c r="E23" s="4" t="s">
        <v>32</v>
      </c>
      <c r="F23" s="148"/>
      <c r="G23" s="474">
        <f t="shared" si="480"/>
        <v>0</v>
      </c>
      <c r="H23" s="475">
        <f t="shared" si="481"/>
        <v>0</v>
      </c>
      <c r="I23" s="141">
        <f t="shared" si="263"/>
        <v>0</v>
      </c>
      <c r="J23" s="476">
        <f t="shared" si="482"/>
        <v>0</v>
      </c>
      <c r="K23" s="142">
        <f t="shared" si="264"/>
        <v>0</v>
      </c>
      <c r="L23" s="114">
        <f t="shared" si="265"/>
        <v>0</v>
      </c>
      <c r="M23" s="114"/>
      <c r="N23" s="143"/>
      <c r="O23" s="144" t="e">
        <f t="shared" si="266"/>
        <v>#DIV/0!</v>
      </c>
      <c r="P23" s="148"/>
      <c r="Q23" s="474">
        <f t="shared" si="483"/>
        <v>0</v>
      </c>
      <c r="R23" s="475">
        <f t="shared" si="484"/>
        <v>0</v>
      </c>
      <c r="S23" s="141">
        <f t="shared" si="267"/>
        <v>0</v>
      </c>
      <c r="T23" s="476">
        <f t="shared" si="485"/>
        <v>0</v>
      </c>
      <c r="U23" s="142">
        <f t="shared" si="268"/>
        <v>0</v>
      </c>
      <c r="V23" s="114">
        <f t="shared" si="269"/>
        <v>0</v>
      </c>
      <c r="W23" s="114"/>
      <c r="X23" s="143"/>
      <c r="Y23" s="144" t="e">
        <f t="shared" si="270"/>
        <v>#DIV/0!</v>
      </c>
      <c r="Z23" s="148"/>
      <c r="AA23" s="474">
        <f t="shared" si="313"/>
        <v>0</v>
      </c>
      <c r="AB23" s="475">
        <f t="shared" si="314"/>
        <v>0</v>
      </c>
      <c r="AC23" s="141">
        <f t="shared" si="273"/>
        <v>0</v>
      </c>
      <c r="AD23" s="476">
        <f t="shared" si="274"/>
        <v>0</v>
      </c>
      <c r="AE23" s="142">
        <f t="shared" si="275"/>
        <v>0</v>
      </c>
      <c r="AF23" s="114">
        <f t="shared" si="276"/>
        <v>0</v>
      </c>
      <c r="AG23" s="114"/>
      <c r="AH23" s="143"/>
      <c r="AI23" s="144" t="e">
        <f t="shared" si="277"/>
        <v>#DIV/0!</v>
      </c>
      <c r="AJ23" s="148"/>
      <c r="AK23" s="474">
        <f t="shared" si="313"/>
        <v>0</v>
      </c>
      <c r="AL23" s="475">
        <f t="shared" si="314"/>
        <v>0</v>
      </c>
      <c r="AM23" s="141">
        <f t="shared" si="280"/>
        <v>0</v>
      </c>
      <c r="AN23" s="476">
        <f t="shared" si="274"/>
        <v>0</v>
      </c>
      <c r="AO23" s="142">
        <f t="shared" si="282"/>
        <v>0</v>
      </c>
      <c r="AP23" s="114">
        <f t="shared" si="283"/>
        <v>0</v>
      </c>
      <c r="AQ23" s="114"/>
      <c r="AR23" s="143"/>
      <c r="AS23" s="144" t="e">
        <f t="shared" si="284"/>
        <v>#DIV/0!</v>
      </c>
      <c r="AT23" s="148"/>
      <c r="AU23" s="474">
        <f t="shared" si="313"/>
        <v>0</v>
      </c>
      <c r="AV23" s="475">
        <f t="shared" si="314"/>
        <v>0</v>
      </c>
      <c r="AW23" s="141">
        <f t="shared" si="287"/>
        <v>0</v>
      </c>
      <c r="AX23" s="476">
        <f t="shared" si="274"/>
        <v>0</v>
      </c>
      <c r="AY23" s="142">
        <f t="shared" si="289"/>
        <v>0</v>
      </c>
      <c r="AZ23" s="114">
        <f t="shared" si="290"/>
        <v>0</v>
      </c>
      <c r="BA23" s="114"/>
      <c r="BB23" s="143"/>
      <c r="BC23" s="144" t="e">
        <f t="shared" si="291"/>
        <v>#DIV/0!</v>
      </c>
      <c r="BD23" s="148"/>
      <c r="BE23" s="474">
        <f t="shared" si="313"/>
        <v>0</v>
      </c>
      <c r="BF23" s="475">
        <f t="shared" si="314"/>
        <v>0</v>
      </c>
      <c r="BG23" s="141">
        <f t="shared" si="294"/>
        <v>0</v>
      </c>
      <c r="BH23" s="476">
        <f t="shared" si="274"/>
        <v>0</v>
      </c>
      <c r="BI23" s="142">
        <f t="shared" si="296"/>
        <v>0</v>
      </c>
      <c r="BJ23" s="114">
        <f t="shared" si="297"/>
        <v>0</v>
      </c>
      <c r="BK23" s="114"/>
      <c r="BL23" s="143"/>
      <c r="BM23" s="144" t="e">
        <f t="shared" si="298"/>
        <v>#DIV/0!</v>
      </c>
      <c r="BN23" s="148"/>
      <c r="BO23" s="474">
        <f t="shared" si="313"/>
        <v>0</v>
      </c>
      <c r="BP23" s="475">
        <f t="shared" si="314"/>
        <v>0</v>
      </c>
      <c r="BQ23" s="141">
        <f t="shared" si="301"/>
        <v>0</v>
      </c>
      <c r="BR23" s="476">
        <f t="shared" si="274"/>
        <v>0</v>
      </c>
      <c r="BS23" s="142">
        <f t="shared" si="303"/>
        <v>0</v>
      </c>
      <c r="BT23" s="114">
        <f t="shared" si="304"/>
        <v>0</v>
      </c>
      <c r="BU23" s="114"/>
      <c r="BV23" s="143"/>
      <c r="BW23" s="144" t="e">
        <f t="shared" si="305"/>
        <v>#DIV/0!</v>
      </c>
      <c r="BX23" s="148"/>
      <c r="BY23" s="474">
        <f t="shared" si="313"/>
        <v>0</v>
      </c>
      <c r="BZ23" s="475">
        <f t="shared" si="314"/>
        <v>0</v>
      </c>
      <c r="CA23" s="141">
        <f t="shared" si="308"/>
        <v>0</v>
      </c>
      <c r="CB23" s="476">
        <f t="shared" si="274"/>
        <v>0</v>
      </c>
      <c r="CC23" s="142">
        <f t="shared" si="310"/>
        <v>0</v>
      </c>
      <c r="CD23" s="114">
        <f t="shared" si="311"/>
        <v>0</v>
      </c>
      <c r="CE23" s="114"/>
      <c r="CF23" s="143"/>
      <c r="CG23" s="144" t="e">
        <f t="shared" si="312"/>
        <v>#DIV/0!</v>
      </c>
      <c r="CH23" s="148"/>
      <c r="CI23" s="474">
        <f t="shared" si="313"/>
        <v>0</v>
      </c>
      <c r="CJ23" s="475">
        <f t="shared" si="314"/>
        <v>0</v>
      </c>
      <c r="CK23" s="141">
        <f t="shared" si="315"/>
        <v>0</v>
      </c>
      <c r="CL23" s="476">
        <f t="shared" si="274"/>
        <v>0</v>
      </c>
      <c r="CM23" s="142">
        <f t="shared" si="317"/>
        <v>0</v>
      </c>
      <c r="CN23" s="114">
        <f t="shared" si="318"/>
        <v>0</v>
      </c>
      <c r="CO23" s="114"/>
      <c r="CP23" s="143"/>
      <c r="CQ23" s="144" t="e">
        <f t="shared" si="319"/>
        <v>#DIV/0!</v>
      </c>
      <c r="CR23" s="148"/>
      <c r="CS23" s="474">
        <f t="shared" si="362"/>
        <v>0</v>
      </c>
      <c r="CT23" s="475">
        <f t="shared" si="363"/>
        <v>0</v>
      </c>
      <c r="CU23" s="141">
        <f t="shared" si="322"/>
        <v>0</v>
      </c>
      <c r="CV23" s="476">
        <f t="shared" si="323"/>
        <v>0</v>
      </c>
      <c r="CW23" s="142">
        <f t="shared" si="324"/>
        <v>0</v>
      </c>
      <c r="CX23" s="114">
        <f t="shared" si="325"/>
        <v>0</v>
      </c>
      <c r="CY23" s="114"/>
      <c r="CZ23" s="143"/>
      <c r="DA23" s="144" t="e">
        <f t="shared" si="326"/>
        <v>#DIV/0!</v>
      </c>
      <c r="DB23" s="148"/>
      <c r="DC23" s="474">
        <f t="shared" si="362"/>
        <v>0</v>
      </c>
      <c r="DD23" s="475">
        <f t="shared" si="363"/>
        <v>0</v>
      </c>
      <c r="DE23" s="141">
        <f t="shared" si="329"/>
        <v>0</v>
      </c>
      <c r="DF23" s="476">
        <f t="shared" si="323"/>
        <v>0</v>
      </c>
      <c r="DG23" s="142">
        <f t="shared" si="331"/>
        <v>0</v>
      </c>
      <c r="DH23" s="114">
        <f t="shared" si="332"/>
        <v>0</v>
      </c>
      <c r="DI23" s="114"/>
      <c r="DJ23" s="143"/>
      <c r="DK23" s="144" t="e">
        <f t="shared" si="333"/>
        <v>#DIV/0!</v>
      </c>
      <c r="DL23" s="148"/>
      <c r="DM23" s="474">
        <f t="shared" si="362"/>
        <v>0</v>
      </c>
      <c r="DN23" s="475">
        <f t="shared" si="363"/>
        <v>0</v>
      </c>
      <c r="DO23" s="141">
        <f t="shared" si="336"/>
        <v>0</v>
      </c>
      <c r="DP23" s="476">
        <f t="shared" si="323"/>
        <v>0</v>
      </c>
      <c r="DQ23" s="142">
        <f t="shared" si="338"/>
        <v>0</v>
      </c>
      <c r="DR23" s="114">
        <f t="shared" si="339"/>
        <v>0</v>
      </c>
      <c r="DS23" s="114"/>
      <c r="DT23" s="143"/>
      <c r="DU23" s="144" t="e">
        <f t="shared" si="340"/>
        <v>#DIV/0!</v>
      </c>
      <c r="DV23" s="148"/>
      <c r="DW23" s="474">
        <f t="shared" si="362"/>
        <v>0</v>
      </c>
      <c r="DX23" s="475">
        <f t="shared" si="363"/>
        <v>0</v>
      </c>
      <c r="DY23" s="141">
        <f t="shared" si="343"/>
        <v>0</v>
      </c>
      <c r="DZ23" s="476">
        <f t="shared" si="323"/>
        <v>0</v>
      </c>
      <c r="EA23" s="142">
        <f t="shared" si="345"/>
        <v>0</v>
      </c>
      <c r="EB23" s="114">
        <f t="shared" si="346"/>
        <v>0</v>
      </c>
      <c r="EC23" s="114"/>
      <c r="ED23" s="143"/>
      <c r="EE23" s="144" t="e">
        <f t="shared" si="347"/>
        <v>#DIV/0!</v>
      </c>
      <c r="EF23" s="148"/>
      <c r="EG23" s="474">
        <f t="shared" si="362"/>
        <v>0</v>
      </c>
      <c r="EH23" s="475">
        <f t="shared" si="363"/>
        <v>0</v>
      </c>
      <c r="EI23" s="141">
        <f t="shared" si="350"/>
        <v>0</v>
      </c>
      <c r="EJ23" s="476">
        <f t="shared" si="323"/>
        <v>0</v>
      </c>
      <c r="EK23" s="142">
        <f t="shared" si="352"/>
        <v>0</v>
      </c>
      <c r="EL23" s="114">
        <f t="shared" si="353"/>
        <v>0</v>
      </c>
      <c r="EM23" s="114"/>
      <c r="EN23" s="143"/>
      <c r="EO23" s="144" t="e">
        <f t="shared" si="354"/>
        <v>#DIV/0!</v>
      </c>
      <c r="EP23" s="148"/>
      <c r="EQ23" s="474">
        <f t="shared" si="362"/>
        <v>0</v>
      </c>
      <c r="ER23" s="475">
        <f t="shared" si="363"/>
        <v>0</v>
      </c>
      <c r="ES23" s="141">
        <f t="shared" si="357"/>
        <v>0</v>
      </c>
      <c r="ET23" s="476">
        <f t="shared" si="323"/>
        <v>0</v>
      </c>
      <c r="EU23" s="142">
        <f t="shared" si="359"/>
        <v>0</v>
      </c>
      <c r="EV23" s="114">
        <f t="shared" si="360"/>
        <v>0</v>
      </c>
      <c r="EW23" s="114"/>
      <c r="EX23" s="143"/>
      <c r="EY23" s="144" t="e">
        <f t="shared" si="361"/>
        <v>#DIV/0!</v>
      </c>
      <c r="EZ23" s="148"/>
      <c r="FA23" s="474">
        <f t="shared" si="362"/>
        <v>0</v>
      </c>
      <c r="FB23" s="475">
        <f t="shared" si="363"/>
        <v>0</v>
      </c>
      <c r="FC23" s="141">
        <f t="shared" si="364"/>
        <v>0</v>
      </c>
      <c r="FD23" s="476">
        <f t="shared" si="323"/>
        <v>7.4</v>
      </c>
      <c r="FE23" s="142">
        <f t="shared" si="366"/>
        <v>0</v>
      </c>
      <c r="FF23" s="114">
        <f t="shared" si="367"/>
        <v>0</v>
      </c>
      <c r="FG23" s="114"/>
      <c r="FH23" s="143"/>
      <c r="FI23" s="144" t="e">
        <f t="shared" si="368"/>
        <v>#DIV/0!</v>
      </c>
      <c r="FJ23" s="148"/>
      <c r="FK23" s="474">
        <f t="shared" si="369"/>
        <v>0</v>
      </c>
      <c r="FL23" s="475">
        <f t="shared" si="370"/>
        <v>0</v>
      </c>
      <c r="FM23" s="141">
        <f t="shared" si="371"/>
        <v>0</v>
      </c>
      <c r="FN23" s="476">
        <f t="shared" si="372"/>
        <v>0</v>
      </c>
      <c r="FO23" s="142">
        <f t="shared" si="373"/>
        <v>0</v>
      </c>
      <c r="FP23" s="114">
        <f t="shared" si="374"/>
        <v>0</v>
      </c>
      <c r="FQ23" s="114"/>
      <c r="FR23" s="143"/>
      <c r="FS23" s="144" t="e">
        <f t="shared" si="375"/>
        <v>#DIV/0!</v>
      </c>
      <c r="FT23" s="148"/>
      <c r="FU23" s="474">
        <f t="shared" si="369"/>
        <v>0</v>
      </c>
      <c r="FV23" s="475">
        <f t="shared" si="370"/>
        <v>0</v>
      </c>
      <c r="FW23" s="141">
        <f t="shared" si="378"/>
        <v>0</v>
      </c>
      <c r="FX23" s="476">
        <f t="shared" si="372"/>
        <v>0</v>
      </c>
      <c r="FY23" s="142">
        <f t="shared" si="380"/>
        <v>0</v>
      </c>
      <c r="FZ23" s="114">
        <f t="shared" si="381"/>
        <v>0</v>
      </c>
      <c r="GA23" s="114"/>
      <c r="GB23" s="143"/>
      <c r="GC23" s="144" t="e">
        <f t="shared" si="382"/>
        <v>#DIV/0!</v>
      </c>
      <c r="GD23" s="148"/>
      <c r="GE23" s="474">
        <f t="shared" si="383"/>
        <v>0</v>
      </c>
      <c r="GF23" s="475">
        <f t="shared" si="384"/>
        <v>0</v>
      </c>
      <c r="GG23" s="141">
        <f t="shared" si="385"/>
        <v>0</v>
      </c>
      <c r="GH23" s="476">
        <f t="shared" si="372"/>
        <v>8.06</v>
      </c>
      <c r="GI23" s="142">
        <f t="shared" si="387"/>
        <v>0</v>
      </c>
      <c r="GJ23" s="114">
        <f t="shared" si="388"/>
        <v>0</v>
      </c>
      <c r="GK23" s="114"/>
      <c r="GL23" s="143"/>
      <c r="GM23" s="144" t="e">
        <f t="shared" si="389"/>
        <v>#DIV/0!</v>
      </c>
      <c r="GN23" s="148"/>
      <c r="GO23" s="474">
        <f t="shared" si="383"/>
        <v>0</v>
      </c>
      <c r="GP23" s="475">
        <f t="shared" si="384"/>
        <v>0</v>
      </c>
      <c r="GQ23" s="141">
        <f t="shared" si="392"/>
        <v>0</v>
      </c>
      <c r="GR23" s="476">
        <f t="shared" si="372"/>
        <v>0</v>
      </c>
      <c r="GS23" s="142">
        <f t="shared" si="394"/>
        <v>0</v>
      </c>
      <c r="GT23" s="114">
        <f t="shared" si="395"/>
        <v>0</v>
      </c>
      <c r="GU23" s="114"/>
      <c r="GV23" s="143"/>
      <c r="GW23" s="144" t="e">
        <f t="shared" si="396"/>
        <v>#DIV/0!</v>
      </c>
      <c r="GX23" s="148"/>
      <c r="GY23" s="474">
        <f t="shared" si="397"/>
        <v>0</v>
      </c>
      <c r="GZ23" s="475">
        <f t="shared" si="398"/>
        <v>0</v>
      </c>
      <c r="HA23" s="141">
        <f t="shared" si="399"/>
        <v>0</v>
      </c>
      <c r="HB23" s="476">
        <f t="shared" si="400"/>
        <v>10.94</v>
      </c>
      <c r="HC23" s="142">
        <f t="shared" si="401"/>
        <v>0</v>
      </c>
      <c r="HD23" s="114">
        <f t="shared" si="402"/>
        <v>0</v>
      </c>
      <c r="HE23" s="114"/>
      <c r="HF23" s="143"/>
      <c r="HG23" s="144" t="e">
        <f t="shared" si="403"/>
        <v>#DIV/0!</v>
      </c>
      <c r="HH23" s="148"/>
      <c r="HI23" s="474">
        <f t="shared" si="397"/>
        <v>0</v>
      </c>
      <c r="HJ23" s="475">
        <f t="shared" si="398"/>
        <v>0</v>
      </c>
      <c r="HK23" s="141">
        <f t="shared" si="406"/>
        <v>0</v>
      </c>
      <c r="HL23" s="476">
        <f t="shared" si="400"/>
        <v>0</v>
      </c>
      <c r="HM23" s="142">
        <f t="shared" si="408"/>
        <v>0</v>
      </c>
      <c r="HN23" s="114">
        <f t="shared" si="409"/>
        <v>0</v>
      </c>
      <c r="HO23" s="114"/>
      <c r="HP23" s="143"/>
      <c r="HQ23" s="144" t="e">
        <f t="shared" si="410"/>
        <v>#DIV/0!</v>
      </c>
      <c r="HR23" s="148"/>
      <c r="HS23" s="474">
        <f t="shared" si="411"/>
        <v>0</v>
      </c>
      <c r="HT23" s="475">
        <f t="shared" si="412"/>
        <v>0</v>
      </c>
      <c r="HU23" s="141">
        <f t="shared" si="413"/>
        <v>0</v>
      </c>
      <c r="HV23" s="476">
        <f t="shared" si="400"/>
        <v>0</v>
      </c>
      <c r="HW23" s="142">
        <f t="shared" si="415"/>
        <v>0</v>
      </c>
      <c r="HX23" s="114">
        <f t="shared" si="416"/>
        <v>0</v>
      </c>
      <c r="HY23" s="114"/>
      <c r="HZ23" s="143"/>
      <c r="IA23" s="144" t="e">
        <f t="shared" si="417"/>
        <v>#DIV/0!</v>
      </c>
      <c r="IB23" s="148"/>
      <c r="IC23" s="474">
        <f t="shared" si="411"/>
        <v>0</v>
      </c>
      <c r="ID23" s="475">
        <f t="shared" si="412"/>
        <v>0</v>
      </c>
      <c r="IE23" s="141">
        <f t="shared" si="420"/>
        <v>0</v>
      </c>
      <c r="IF23" s="476">
        <f t="shared" si="400"/>
        <v>0</v>
      </c>
      <c r="IG23" s="142">
        <f t="shared" si="422"/>
        <v>0</v>
      </c>
      <c r="IH23" s="114">
        <f t="shared" si="423"/>
        <v>0</v>
      </c>
      <c r="II23" s="114"/>
      <c r="IJ23" s="143"/>
      <c r="IK23" s="144" t="e">
        <f t="shared" si="424"/>
        <v>#DIV/0!</v>
      </c>
      <c r="IL23" s="148"/>
      <c r="IM23" s="474">
        <f t="shared" si="425"/>
        <v>0</v>
      </c>
      <c r="IN23" s="475">
        <f t="shared" si="426"/>
        <v>0</v>
      </c>
      <c r="IO23" s="141">
        <f t="shared" si="427"/>
        <v>0</v>
      </c>
      <c r="IP23" s="476">
        <f t="shared" si="428"/>
        <v>0</v>
      </c>
      <c r="IQ23" s="142">
        <f t="shared" si="429"/>
        <v>0</v>
      </c>
      <c r="IR23" s="114">
        <f t="shared" si="430"/>
        <v>0</v>
      </c>
      <c r="IS23" s="114"/>
      <c r="IT23" s="143"/>
      <c r="IU23" s="144" t="e">
        <f t="shared" si="431"/>
        <v>#DIV/0!</v>
      </c>
      <c r="IV23" s="148"/>
      <c r="IW23" s="474">
        <f t="shared" si="425"/>
        <v>0</v>
      </c>
      <c r="IX23" s="475">
        <f t="shared" si="426"/>
        <v>0</v>
      </c>
      <c r="IY23" s="141">
        <f t="shared" si="434"/>
        <v>0</v>
      </c>
      <c r="IZ23" s="476">
        <f t="shared" si="428"/>
        <v>0</v>
      </c>
      <c r="JA23" s="142">
        <f t="shared" si="436"/>
        <v>0</v>
      </c>
      <c r="JB23" s="114">
        <f t="shared" si="437"/>
        <v>0</v>
      </c>
      <c r="JC23" s="114"/>
      <c r="JD23" s="143"/>
      <c r="JE23" s="144" t="e">
        <f t="shared" si="438"/>
        <v>#DIV/0!</v>
      </c>
      <c r="JF23" s="148"/>
      <c r="JG23" s="474">
        <f t="shared" si="439"/>
        <v>0</v>
      </c>
      <c r="JH23" s="475">
        <f t="shared" si="440"/>
        <v>0</v>
      </c>
      <c r="JI23" s="141">
        <f t="shared" si="441"/>
        <v>0</v>
      </c>
      <c r="JJ23" s="476">
        <f t="shared" si="428"/>
        <v>0</v>
      </c>
      <c r="JK23" s="142">
        <f t="shared" si="443"/>
        <v>0</v>
      </c>
      <c r="JL23" s="114">
        <f t="shared" si="444"/>
        <v>0</v>
      </c>
      <c r="JM23" s="114"/>
      <c r="JN23" s="143"/>
      <c r="JO23" s="144" t="e">
        <f t="shared" si="445"/>
        <v>#DIV/0!</v>
      </c>
      <c r="JP23" s="148"/>
      <c r="JQ23" s="474">
        <f t="shared" si="439"/>
        <v>0</v>
      </c>
      <c r="JR23" s="475">
        <f t="shared" si="440"/>
        <v>0</v>
      </c>
      <c r="JS23" s="141">
        <f t="shared" si="448"/>
        <v>0</v>
      </c>
      <c r="JT23" s="476">
        <f t="shared" si="428"/>
        <v>0</v>
      </c>
      <c r="JU23" s="142">
        <f t="shared" si="450"/>
        <v>0</v>
      </c>
      <c r="JV23" s="114">
        <f t="shared" si="451"/>
        <v>0</v>
      </c>
      <c r="JW23" s="114"/>
      <c r="JX23" s="143"/>
      <c r="JY23" s="144" t="e">
        <f t="shared" si="452"/>
        <v>#DIV/0!</v>
      </c>
      <c r="JZ23" s="148"/>
      <c r="KA23" s="474">
        <f t="shared" si="453"/>
        <v>0</v>
      </c>
      <c r="KB23" s="475">
        <f t="shared" si="468"/>
        <v>0</v>
      </c>
      <c r="KC23" s="141">
        <f t="shared" si="455"/>
        <v>0</v>
      </c>
      <c r="KD23" s="476">
        <f t="shared" si="456"/>
        <v>0</v>
      </c>
      <c r="KE23" s="142">
        <f t="shared" si="457"/>
        <v>0</v>
      </c>
      <c r="KF23" s="114">
        <f t="shared" si="458"/>
        <v>0</v>
      </c>
      <c r="KG23" s="114"/>
      <c r="KH23" s="143"/>
      <c r="KI23" s="144" t="e">
        <f t="shared" si="459"/>
        <v>#DIV/0!</v>
      </c>
      <c r="KJ23" s="148"/>
      <c r="KK23" s="474">
        <f t="shared" si="453"/>
        <v>0</v>
      </c>
      <c r="KL23" s="475">
        <f t="shared" si="468"/>
        <v>0</v>
      </c>
      <c r="KM23" s="141">
        <f t="shared" si="462"/>
        <v>0</v>
      </c>
      <c r="KN23" s="476">
        <f t="shared" si="456"/>
        <v>0</v>
      </c>
      <c r="KO23" s="142">
        <f t="shared" si="464"/>
        <v>0</v>
      </c>
      <c r="KP23" s="114">
        <f t="shared" si="465"/>
        <v>0</v>
      </c>
      <c r="KQ23" s="114"/>
      <c r="KR23" s="143"/>
      <c r="KS23" s="144" t="e">
        <f t="shared" si="466"/>
        <v>#DIV/0!</v>
      </c>
      <c r="KT23" s="148"/>
      <c r="KU23" s="474" t="e">
        <f t="shared" si="467"/>
        <v>#DIV/0!</v>
      </c>
      <c r="KV23" s="475" t="e">
        <f t="shared" si="468"/>
        <v>#DIV/0!</v>
      </c>
      <c r="KW23" s="141">
        <f t="shared" si="469"/>
        <v>0</v>
      </c>
      <c r="KX23" s="476">
        <f t="shared" si="456"/>
        <v>0</v>
      </c>
      <c r="KY23" s="142">
        <f t="shared" si="471"/>
        <v>0</v>
      </c>
      <c r="KZ23" s="114">
        <f t="shared" si="472"/>
        <v>0</v>
      </c>
      <c r="LA23" s="114"/>
      <c r="LB23" s="143"/>
      <c r="LC23" s="144" t="e">
        <f t="shared" si="473"/>
        <v>#DIV/0!</v>
      </c>
      <c r="LD23" s="327">
        <f t="shared" si="474"/>
        <v>0</v>
      </c>
      <c r="LE23" s="474">
        <f t="shared" si="467"/>
        <v>0</v>
      </c>
      <c r="LF23" s="475">
        <f t="shared" si="475"/>
        <v>0</v>
      </c>
      <c r="LG23" s="141">
        <f t="shared" si="476"/>
        <v>0</v>
      </c>
      <c r="LH23" s="476">
        <f t="shared" si="477"/>
        <v>8.9499999999999993</v>
      </c>
      <c r="LI23" s="142">
        <f t="shared" si="478"/>
        <v>0</v>
      </c>
      <c r="LJ23" s="114">
        <f t="shared" si="479"/>
        <v>0</v>
      </c>
      <c r="LK23" s="114"/>
      <c r="LL23" s="143"/>
    </row>
    <row r="24" spans="1:324" ht="18" customHeight="1">
      <c r="A24" s="718"/>
      <c r="B24" s="69" t="s">
        <v>745</v>
      </c>
      <c r="C24" s="12" t="s">
        <v>856</v>
      </c>
      <c r="D24" s="12" t="s">
        <v>424</v>
      </c>
      <c r="E24" s="4" t="s">
        <v>32</v>
      </c>
      <c r="F24" s="148">
        <v>13</v>
      </c>
      <c r="G24" s="474">
        <f t="shared" si="480"/>
        <v>2.019E-2</v>
      </c>
      <c r="H24" s="475">
        <f t="shared" si="481"/>
        <v>0</v>
      </c>
      <c r="I24" s="141">
        <f t="shared" si="263"/>
        <v>0</v>
      </c>
      <c r="J24" s="476">
        <f t="shared" si="482"/>
        <v>0</v>
      </c>
      <c r="K24" s="142">
        <f t="shared" si="264"/>
        <v>0</v>
      </c>
      <c r="L24" s="114">
        <f t="shared" si="265"/>
        <v>0</v>
      </c>
      <c r="M24" s="114"/>
      <c r="N24" s="143"/>
      <c r="O24" s="144">
        <f t="shared" si="266"/>
        <v>0</v>
      </c>
      <c r="P24" s="148"/>
      <c r="Q24" s="474">
        <f t="shared" si="483"/>
        <v>0</v>
      </c>
      <c r="R24" s="475">
        <f t="shared" si="484"/>
        <v>0</v>
      </c>
      <c r="S24" s="141">
        <f t="shared" si="267"/>
        <v>0</v>
      </c>
      <c r="T24" s="476">
        <f t="shared" si="485"/>
        <v>0</v>
      </c>
      <c r="U24" s="142">
        <f t="shared" si="268"/>
        <v>0</v>
      </c>
      <c r="V24" s="114">
        <f t="shared" si="269"/>
        <v>0</v>
      </c>
      <c r="W24" s="114"/>
      <c r="X24" s="143"/>
      <c r="Y24" s="144">
        <f t="shared" si="270"/>
        <v>0</v>
      </c>
      <c r="Z24" s="148"/>
      <c r="AA24" s="474">
        <f t="shared" si="313"/>
        <v>0</v>
      </c>
      <c r="AB24" s="475">
        <f t="shared" si="314"/>
        <v>0</v>
      </c>
      <c r="AC24" s="141">
        <f t="shared" si="273"/>
        <v>0</v>
      </c>
      <c r="AD24" s="476">
        <f t="shared" si="274"/>
        <v>0</v>
      </c>
      <c r="AE24" s="142">
        <f t="shared" si="275"/>
        <v>0</v>
      </c>
      <c r="AF24" s="114">
        <f t="shared" si="276"/>
        <v>0</v>
      </c>
      <c r="AG24" s="114"/>
      <c r="AH24" s="143"/>
      <c r="AI24" s="144">
        <f t="shared" si="277"/>
        <v>0</v>
      </c>
      <c r="AJ24" s="148"/>
      <c r="AK24" s="474">
        <f t="shared" si="313"/>
        <v>0</v>
      </c>
      <c r="AL24" s="475">
        <f t="shared" si="314"/>
        <v>0</v>
      </c>
      <c r="AM24" s="141">
        <f t="shared" si="280"/>
        <v>0</v>
      </c>
      <c r="AN24" s="476">
        <f t="shared" si="274"/>
        <v>0</v>
      </c>
      <c r="AO24" s="142">
        <f t="shared" si="282"/>
        <v>0</v>
      </c>
      <c r="AP24" s="114">
        <f t="shared" si="283"/>
        <v>0</v>
      </c>
      <c r="AQ24" s="114"/>
      <c r="AR24" s="143"/>
      <c r="AS24" s="144">
        <f t="shared" si="284"/>
        <v>0</v>
      </c>
      <c r="AT24" s="148">
        <v>42</v>
      </c>
      <c r="AU24" s="474">
        <f t="shared" si="313"/>
        <v>4.4260000000000001E-2</v>
      </c>
      <c r="AV24" s="475">
        <f t="shared" si="314"/>
        <v>0</v>
      </c>
      <c r="AW24" s="141">
        <f t="shared" si="287"/>
        <v>0</v>
      </c>
      <c r="AX24" s="476">
        <f t="shared" si="274"/>
        <v>0</v>
      </c>
      <c r="AY24" s="142">
        <f t="shared" si="289"/>
        <v>0</v>
      </c>
      <c r="AZ24" s="114">
        <f t="shared" si="290"/>
        <v>0</v>
      </c>
      <c r="BA24" s="114"/>
      <c r="BB24" s="143"/>
      <c r="BC24" s="144">
        <f t="shared" si="291"/>
        <v>0</v>
      </c>
      <c r="BD24" s="148"/>
      <c r="BE24" s="474">
        <f t="shared" si="313"/>
        <v>0</v>
      </c>
      <c r="BF24" s="475">
        <f t="shared" si="314"/>
        <v>0</v>
      </c>
      <c r="BG24" s="141">
        <f t="shared" si="294"/>
        <v>0</v>
      </c>
      <c r="BH24" s="476">
        <f t="shared" si="274"/>
        <v>0</v>
      </c>
      <c r="BI24" s="142">
        <f t="shared" si="296"/>
        <v>0</v>
      </c>
      <c r="BJ24" s="114">
        <f t="shared" si="297"/>
        <v>0</v>
      </c>
      <c r="BK24" s="114"/>
      <c r="BL24" s="143"/>
      <c r="BM24" s="144">
        <f t="shared" si="298"/>
        <v>0</v>
      </c>
      <c r="BN24" s="148"/>
      <c r="BO24" s="474">
        <f t="shared" si="313"/>
        <v>0</v>
      </c>
      <c r="BP24" s="475">
        <f t="shared" si="314"/>
        <v>0</v>
      </c>
      <c r="BQ24" s="141">
        <f t="shared" si="301"/>
        <v>0</v>
      </c>
      <c r="BR24" s="476">
        <f t="shared" si="274"/>
        <v>0</v>
      </c>
      <c r="BS24" s="142">
        <f t="shared" si="303"/>
        <v>0</v>
      </c>
      <c r="BT24" s="114">
        <f t="shared" si="304"/>
        <v>0</v>
      </c>
      <c r="BU24" s="114"/>
      <c r="BV24" s="143"/>
      <c r="BW24" s="144">
        <f t="shared" si="305"/>
        <v>0</v>
      </c>
      <c r="BX24" s="148"/>
      <c r="BY24" s="474">
        <f t="shared" si="313"/>
        <v>0</v>
      </c>
      <c r="BZ24" s="475">
        <f t="shared" si="314"/>
        <v>0</v>
      </c>
      <c r="CA24" s="141">
        <f t="shared" si="308"/>
        <v>0</v>
      </c>
      <c r="CB24" s="476">
        <f t="shared" si="274"/>
        <v>0</v>
      </c>
      <c r="CC24" s="142">
        <f t="shared" si="310"/>
        <v>0</v>
      </c>
      <c r="CD24" s="114">
        <f t="shared" si="311"/>
        <v>0</v>
      </c>
      <c r="CE24" s="114"/>
      <c r="CF24" s="143"/>
      <c r="CG24" s="144">
        <f t="shared" si="312"/>
        <v>0</v>
      </c>
      <c r="CH24" s="148"/>
      <c r="CI24" s="474">
        <f t="shared" si="313"/>
        <v>0</v>
      </c>
      <c r="CJ24" s="475">
        <f t="shared" si="314"/>
        <v>0</v>
      </c>
      <c r="CK24" s="141">
        <f t="shared" si="315"/>
        <v>0</v>
      </c>
      <c r="CL24" s="476">
        <f t="shared" si="274"/>
        <v>0</v>
      </c>
      <c r="CM24" s="142">
        <f t="shared" si="317"/>
        <v>0</v>
      </c>
      <c r="CN24" s="114">
        <f t="shared" si="318"/>
        <v>0</v>
      </c>
      <c r="CO24" s="114"/>
      <c r="CP24" s="143"/>
      <c r="CQ24" s="144">
        <f t="shared" si="319"/>
        <v>0</v>
      </c>
      <c r="CR24" s="148">
        <v>48</v>
      </c>
      <c r="CS24" s="474">
        <f t="shared" si="362"/>
        <v>6.0990000000000003E-2</v>
      </c>
      <c r="CT24" s="475">
        <f t="shared" si="363"/>
        <v>0</v>
      </c>
      <c r="CU24" s="141">
        <f t="shared" si="322"/>
        <v>0</v>
      </c>
      <c r="CV24" s="476">
        <f t="shared" si="323"/>
        <v>0</v>
      </c>
      <c r="CW24" s="142">
        <f t="shared" si="324"/>
        <v>0</v>
      </c>
      <c r="CX24" s="114">
        <f t="shared" si="325"/>
        <v>0</v>
      </c>
      <c r="CY24" s="114"/>
      <c r="CZ24" s="143"/>
      <c r="DA24" s="144">
        <f t="shared" si="326"/>
        <v>0</v>
      </c>
      <c r="DB24" s="148"/>
      <c r="DC24" s="474">
        <f t="shared" si="362"/>
        <v>0</v>
      </c>
      <c r="DD24" s="475">
        <f t="shared" si="363"/>
        <v>0</v>
      </c>
      <c r="DE24" s="141">
        <f t="shared" si="329"/>
        <v>0</v>
      </c>
      <c r="DF24" s="476">
        <f t="shared" si="323"/>
        <v>0</v>
      </c>
      <c r="DG24" s="142">
        <f t="shared" si="331"/>
        <v>0</v>
      </c>
      <c r="DH24" s="114">
        <f t="shared" si="332"/>
        <v>0</v>
      </c>
      <c r="DI24" s="114"/>
      <c r="DJ24" s="143"/>
      <c r="DK24" s="144">
        <f t="shared" si="333"/>
        <v>0</v>
      </c>
      <c r="DL24" s="148">
        <v>170</v>
      </c>
      <c r="DM24" s="474">
        <f t="shared" si="362"/>
        <v>0.44385999999999998</v>
      </c>
      <c r="DN24" s="475">
        <f t="shared" si="363"/>
        <v>0</v>
      </c>
      <c r="DO24" s="141">
        <f t="shared" si="336"/>
        <v>0</v>
      </c>
      <c r="DP24" s="476">
        <f t="shared" si="323"/>
        <v>0</v>
      </c>
      <c r="DQ24" s="142">
        <f t="shared" si="338"/>
        <v>0</v>
      </c>
      <c r="DR24" s="114">
        <f t="shared" si="339"/>
        <v>0</v>
      </c>
      <c r="DS24" s="114"/>
      <c r="DT24" s="143"/>
      <c r="DU24" s="144">
        <f t="shared" si="340"/>
        <v>0</v>
      </c>
      <c r="DV24" s="148">
        <v>33</v>
      </c>
      <c r="DW24" s="474">
        <f t="shared" si="362"/>
        <v>4.215E-2</v>
      </c>
      <c r="DX24" s="475">
        <f t="shared" si="363"/>
        <v>0</v>
      </c>
      <c r="DY24" s="141">
        <f t="shared" si="343"/>
        <v>0</v>
      </c>
      <c r="DZ24" s="476">
        <f t="shared" si="323"/>
        <v>0</v>
      </c>
      <c r="EA24" s="142">
        <f t="shared" si="345"/>
        <v>0</v>
      </c>
      <c r="EB24" s="114">
        <f t="shared" si="346"/>
        <v>0</v>
      </c>
      <c r="EC24" s="114"/>
      <c r="ED24" s="143"/>
      <c r="EE24" s="144">
        <f t="shared" si="347"/>
        <v>0</v>
      </c>
      <c r="EF24" s="148">
        <v>28</v>
      </c>
      <c r="EG24" s="474">
        <f t="shared" si="362"/>
        <v>3.2480000000000002E-2</v>
      </c>
      <c r="EH24" s="475">
        <f t="shared" si="363"/>
        <v>0</v>
      </c>
      <c r="EI24" s="141">
        <f t="shared" si="350"/>
        <v>0</v>
      </c>
      <c r="EJ24" s="476">
        <f t="shared" si="323"/>
        <v>0</v>
      </c>
      <c r="EK24" s="142">
        <f t="shared" si="352"/>
        <v>0</v>
      </c>
      <c r="EL24" s="114">
        <f t="shared" si="353"/>
        <v>0</v>
      </c>
      <c r="EM24" s="114"/>
      <c r="EN24" s="143"/>
      <c r="EO24" s="144">
        <f t="shared" si="354"/>
        <v>0</v>
      </c>
      <c r="EP24" s="148"/>
      <c r="EQ24" s="474">
        <f t="shared" si="362"/>
        <v>0</v>
      </c>
      <c r="ER24" s="475">
        <f t="shared" si="363"/>
        <v>0</v>
      </c>
      <c r="ES24" s="141">
        <f t="shared" si="357"/>
        <v>0</v>
      </c>
      <c r="ET24" s="476">
        <f t="shared" si="323"/>
        <v>0</v>
      </c>
      <c r="EU24" s="142">
        <f t="shared" si="359"/>
        <v>0</v>
      </c>
      <c r="EV24" s="114">
        <f t="shared" si="360"/>
        <v>0</v>
      </c>
      <c r="EW24" s="114"/>
      <c r="EX24" s="143"/>
      <c r="EY24" s="144">
        <f t="shared" si="361"/>
        <v>0</v>
      </c>
      <c r="EZ24" s="148">
        <v>35</v>
      </c>
      <c r="FA24" s="474">
        <f t="shared" si="362"/>
        <v>4.7230000000000001E-2</v>
      </c>
      <c r="FB24" s="475">
        <f t="shared" si="363"/>
        <v>3792.57</v>
      </c>
      <c r="FC24" s="141">
        <f t="shared" si="364"/>
        <v>108.35914286000001</v>
      </c>
      <c r="FD24" s="476">
        <f t="shared" si="323"/>
        <v>7.4</v>
      </c>
      <c r="FE24" s="142">
        <f t="shared" si="366"/>
        <v>801.85766000000001</v>
      </c>
      <c r="FF24" s="114">
        <f t="shared" si="367"/>
        <v>28065.02</v>
      </c>
      <c r="FG24" s="114"/>
      <c r="FH24" s="143"/>
      <c r="FI24" s="144">
        <f t="shared" si="368"/>
        <v>9.3448899999999995</v>
      </c>
      <c r="FJ24" s="148"/>
      <c r="FK24" s="474">
        <f t="shared" si="369"/>
        <v>0</v>
      </c>
      <c r="FL24" s="475">
        <f t="shared" si="370"/>
        <v>0</v>
      </c>
      <c r="FM24" s="141">
        <f t="shared" si="371"/>
        <v>0</v>
      </c>
      <c r="FN24" s="476">
        <f t="shared" si="372"/>
        <v>0</v>
      </c>
      <c r="FO24" s="142">
        <f t="shared" si="373"/>
        <v>0</v>
      </c>
      <c r="FP24" s="114">
        <f t="shared" si="374"/>
        <v>0</v>
      </c>
      <c r="FQ24" s="114"/>
      <c r="FR24" s="143"/>
      <c r="FS24" s="144">
        <f t="shared" si="375"/>
        <v>0</v>
      </c>
      <c r="FT24" s="148">
        <v>27</v>
      </c>
      <c r="FU24" s="474">
        <f t="shared" si="369"/>
        <v>3.6729999999999999E-2</v>
      </c>
      <c r="FV24" s="475">
        <f t="shared" si="370"/>
        <v>0</v>
      </c>
      <c r="FW24" s="141">
        <f t="shared" si="378"/>
        <v>0</v>
      </c>
      <c r="FX24" s="476">
        <f t="shared" si="372"/>
        <v>0</v>
      </c>
      <c r="FY24" s="142">
        <f t="shared" si="380"/>
        <v>0</v>
      </c>
      <c r="FZ24" s="114">
        <f t="shared" si="381"/>
        <v>0</v>
      </c>
      <c r="GA24" s="114"/>
      <c r="GB24" s="143"/>
      <c r="GC24" s="144">
        <f t="shared" si="382"/>
        <v>0</v>
      </c>
      <c r="GD24" s="148">
        <v>46</v>
      </c>
      <c r="GE24" s="474">
        <f t="shared" si="383"/>
        <v>9.1450000000000004E-2</v>
      </c>
      <c r="GF24" s="475">
        <f t="shared" si="384"/>
        <v>6739.87</v>
      </c>
      <c r="GG24" s="141">
        <f t="shared" si="385"/>
        <v>146.51891304</v>
      </c>
      <c r="GH24" s="476">
        <f t="shared" si="372"/>
        <v>8.06</v>
      </c>
      <c r="GI24" s="142">
        <f t="shared" si="387"/>
        <v>1180.94244</v>
      </c>
      <c r="GJ24" s="114">
        <f t="shared" si="388"/>
        <v>54323.35</v>
      </c>
      <c r="GK24" s="114"/>
      <c r="GL24" s="143"/>
      <c r="GM24" s="144">
        <f t="shared" si="389"/>
        <v>13.76277</v>
      </c>
      <c r="GN24" s="148">
        <v>8</v>
      </c>
      <c r="GO24" s="474">
        <f t="shared" si="383"/>
        <v>9.5200000000000007E-3</v>
      </c>
      <c r="GP24" s="475">
        <f t="shared" si="384"/>
        <v>0</v>
      </c>
      <c r="GQ24" s="141">
        <f t="shared" si="392"/>
        <v>0</v>
      </c>
      <c r="GR24" s="476">
        <f t="shared" si="372"/>
        <v>0</v>
      </c>
      <c r="GS24" s="142">
        <f t="shared" si="394"/>
        <v>0</v>
      </c>
      <c r="GT24" s="114">
        <f t="shared" si="395"/>
        <v>0</v>
      </c>
      <c r="GU24" s="114"/>
      <c r="GV24" s="143"/>
      <c r="GW24" s="144">
        <f t="shared" si="396"/>
        <v>0</v>
      </c>
      <c r="GX24" s="148"/>
      <c r="GY24" s="474">
        <f t="shared" si="397"/>
        <v>0</v>
      </c>
      <c r="GZ24" s="475">
        <f t="shared" si="398"/>
        <v>0</v>
      </c>
      <c r="HA24" s="141">
        <f t="shared" si="399"/>
        <v>0</v>
      </c>
      <c r="HB24" s="476">
        <f t="shared" si="400"/>
        <v>10.94</v>
      </c>
      <c r="HC24" s="142">
        <f t="shared" si="401"/>
        <v>0</v>
      </c>
      <c r="HD24" s="114">
        <f t="shared" si="402"/>
        <v>0</v>
      </c>
      <c r="HE24" s="114"/>
      <c r="HF24" s="143"/>
      <c r="HG24" s="144">
        <f t="shared" si="403"/>
        <v>0</v>
      </c>
      <c r="HH24" s="148">
        <v>35</v>
      </c>
      <c r="HI24" s="474">
        <f t="shared" si="397"/>
        <v>3.2890000000000003E-2</v>
      </c>
      <c r="HJ24" s="475">
        <f t="shared" si="398"/>
        <v>0</v>
      </c>
      <c r="HK24" s="141">
        <f t="shared" si="406"/>
        <v>0</v>
      </c>
      <c r="HL24" s="476">
        <f t="shared" si="400"/>
        <v>0</v>
      </c>
      <c r="HM24" s="142">
        <f t="shared" si="408"/>
        <v>0</v>
      </c>
      <c r="HN24" s="114">
        <f t="shared" si="409"/>
        <v>0</v>
      </c>
      <c r="HO24" s="114"/>
      <c r="HP24" s="143"/>
      <c r="HQ24" s="144">
        <f t="shared" si="410"/>
        <v>0</v>
      </c>
      <c r="HR24" s="148"/>
      <c r="HS24" s="474">
        <f t="shared" si="411"/>
        <v>0</v>
      </c>
      <c r="HT24" s="475">
        <f t="shared" si="412"/>
        <v>0</v>
      </c>
      <c r="HU24" s="141">
        <f t="shared" si="413"/>
        <v>0</v>
      </c>
      <c r="HV24" s="476">
        <f t="shared" si="400"/>
        <v>0</v>
      </c>
      <c r="HW24" s="142">
        <f t="shared" si="415"/>
        <v>0</v>
      </c>
      <c r="HX24" s="114">
        <f t="shared" si="416"/>
        <v>0</v>
      </c>
      <c r="HY24" s="114"/>
      <c r="HZ24" s="143"/>
      <c r="IA24" s="144">
        <f t="shared" si="417"/>
        <v>0</v>
      </c>
      <c r="IB24" s="148">
        <v>53</v>
      </c>
      <c r="IC24" s="474">
        <f t="shared" si="411"/>
        <v>0.11019</v>
      </c>
      <c r="ID24" s="475">
        <f t="shared" si="412"/>
        <v>0</v>
      </c>
      <c r="IE24" s="141">
        <f t="shared" si="420"/>
        <v>0</v>
      </c>
      <c r="IF24" s="476">
        <f t="shared" si="400"/>
        <v>0</v>
      </c>
      <c r="IG24" s="142">
        <f t="shared" si="422"/>
        <v>0</v>
      </c>
      <c r="IH24" s="114">
        <f t="shared" si="423"/>
        <v>0</v>
      </c>
      <c r="II24" s="114"/>
      <c r="IJ24" s="143"/>
      <c r="IK24" s="144">
        <f t="shared" si="424"/>
        <v>0</v>
      </c>
      <c r="IL24" s="148"/>
      <c r="IM24" s="474">
        <f t="shared" si="425"/>
        <v>0</v>
      </c>
      <c r="IN24" s="475">
        <f t="shared" si="426"/>
        <v>0</v>
      </c>
      <c r="IO24" s="141">
        <f t="shared" si="427"/>
        <v>0</v>
      </c>
      <c r="IP24" s="476">
        <f t="shared" si="428"/>
        <v>0</v>
      </c>
      <c r="IQ24" s="142">
        <f t="shared" si="429"/>
        <v>0</v>
      </c>
      <c r="IR24" s="114">
        <f t="shared" si="430"/>
        <v>0</v>
      </c>
      <c r="IS24" s="114"/>
      <c r="IT24" s="143"/>
      <c r="IU24" s="144">
        <f t="shared" si="431"/>
        <v>0</v>
      </c>
      <c r="IV24" s="148"/>
      <c r="IW24" s="474">
        <f t="shared" si="425"/>
        <v>0</v>
      </c>
      <c r="IX24" s="475">
        <f t="shared" si="426"/>
        <v>0</v>
      </c>
      <c r="IY24" s="141">
        <f t="shared" si="434"/>
        <v>0</v>
      </c>
      <c r="IZ24" s="476">
        <f t="shared" si="428"/>
        <v>0</v>
      </c>
      <c r="JA24" s="142">
        <f t="shared" si="436"/>
        <v>0</v>
      </c>
      <c r="JB24" s="114">
        <f t="shared" si="437"/>
        <v>0</v>
      </c>
      <c r="JC24" s="114"/>
      <c r="JD24" s="143"/>
      <c r="JE24" s="144">
        <f t="shared" si="438"/>
        <v>0</v>
      </c>
      <c r="JF24" s="148"/>
      <c r="JG24" s="474">
        <f t="shared" si="439"/>
        <v>0</v>
      </c>
      <c r="JH24" s="475">
        <f t="shared" si="440"/>
        <v>0</v>
      </c>
      <c r="JI24" s="141">
        <f t="shared" si="441"/>
        <v>0</v>
      </c>
      <c r="JJ24" s="476">
        <f t="shared" si="428"/>
        <v>0</v>
      </c>
      <c r="JK24" s="142">
        <f t="shared" si="443"/>
        <v>0</v>
      </c>
      <c r="JL24" s="114">
        <f t="shared" si="444"/>
        <v>0</v>
      </c>
      <c r="JM24" s="114"/>
      <c r="JN24" s="143"/>
      <c r="JO24" s="144">
        <f t="shared" si="445"/>
        <v>0</v>
      </c>
      <c r="JP24" s="148">
        <v>80</v>
      </c>
      <c r="JQ24" s="474">
        <f t="shared" si="439"/>
        <v>6.6009999999999999E-2</v>
      </c>
      <c r="JR24" s="475">
        <f t="shared" si="440"/>
        <v>0</v>
      </c>
      <c r="JS24" s="141">
        <f t="shared" si="448"/>
        <v>0</v>
      </c>
      <c r="JT24" s="476">
        <f t="shared" si="428"/>
        <v>0</v>
      </c>
      <c r="JU24" s="142">
        <f t="shared" si="450"/>
        <v>0</v>
      </c>
      <c r="JV24" s="114">
        <f t="shared" si="451"/>
        <v>0</v>
      </c>
      <c r="JW24" s="114"/>
      <c r="JX24" s="143"/>
      <c r="JY24" s="144">
        <f t="shared" si="452"/>
        <v>0</v>
      </c>
      <c r="JZ24" s="148"/>
      <c r="KA24" s="474">
        <f t="shared" si="453"/>
        <v>0</v>
      </c>
      <c r="KB24" s="475">
        <f t="shared" si="468"/>
        <v>0</v>
      </c>
      <c r="KC24" s="141">
        <f t="shared" si="455"/>
        <v>0</v>
      </c>
      <c r="KD24" s="476">
        <f t="shared" si="456"/>
        <v>0</v>
      </c>
      <c r="KE24" s="142">
        <f t="shared" si="457"/>
        <v>0</v>
      </c>
      <c r="KF24" s="114">
        <f t="shared" si="458"/>
        <v>0</v>
      </c>
      <c r="KG24" s="114"/>
      <c r="KH24" s="143"/>
      <c r="KI24" s="144">
        <f t="shared" si="459"/>
        <v>0</v>
      </c>
      <c r="KJ24" s="148"/>
      <c r="KK24" s="474">
        <f t="shared" si="453"/>
        <v>0</v>
      </c>
      <c r="KL24" s="475">
        <f t="shared" si="468"/>
        <v>0</v>
      </c>
      <c r="KM24" s="141">
        <f t="shared" si="462"/>
        <v>0</v>
      </c>
      <c r="KN24" s="476">
        <f t="shared" si="456"/>
        <v>0</v>
      </c>
      <c r="KO24" s="142">
        <f t="shared" si="464"/>
        <v>0</v>
      </c>
      <c r="KP24" s="114">
        <f t="shared" si="465"/>
        <v>0</v>
      </c>
      <c r="KQ24" s="114"/>
      <c r="KR24" s="143"/>
      <c r="KS24" s="144">
        <f t="shared" si="466"/>
        <v>0</v>
      </c>
      <c r="KT24" s="148"/>
      <c r="KU24" s="474" t="e">
        <f t="shared" si="467"/>
        <v>#DIV/0!</v>
      </c>
      <c r="KV24" s="475" t="e">
        <f t="shared" si="468"/>
        <v>#DIV/0!</v>
      </c>
      <c r="KW24" s="141">
        <f t="shared" si="469"/>
        <v>0</v>
      </c>
      <c r="KX24" s="476">
        <f t="shared" si="456"/>
        <v>0</v>
      </c>
      <c r="KY24" s="142">
        <f t="shared" si="471"/>
        <v>0</v>
      </c>
      <c r="KZ24" s="114">
        <f t="shared" si="472"/>
        <v>0</v>
      </c>
      <c r="LA24" s="114"/>
      <c r="LB24" s="143"/>
      <c r="LC24" s="144">
        <f t="shared" si="473"/>
        <v>0</v>
      </c>
      <c r="LD24" s="327">
        <f t="shared" si="474"/>
        <v>618</v>
      </c>
      <c r="LE24" s="474">
        <f t="shared" si="467"/>
        <v>2.3699999999999999E-2</v>
      </c>
      <c r="LF24" s="475">
        <f t="shared" si="475"/>
        <v>5925</v>
      </c>
      <c r="LG24" s="141">
        <f t="shared" si="476"/>
        <v>9.5873786400000007</v>
      </c>
      <c r="LH24" s="476">
        <f t="shared" si="477"/>
        <v>8.9499999999999993</v>
      </c>
      <c r="LI24" s="142">
        <f t="shared" si="478"/>
        <v>85.807040000000001</v>
      </c>
      <c r="LJ24" s="114">
        <f t="shared" si="479"/>
        <v>53028.75</v>
      </c>
      <c r="LK24" s="114"/>
      <c r="LL24" s="143"/>
    </row>
    <row r="25" spans="1:324" ht="17.25" customHeight="1">
      <c r="A25" s="718"/>
      <c r="B25" s="94" t="s">
        <v>759</v>
      </c>
      <c r="C25" s="12" t="s">
        <v>855</v>
      </c>
      <c r="D25" s="12" t="s">
        <v>421</v>
      </c>
      <c r="E25" s="4" t="s">
        <v>32</v>
      </c>
      <c r="F25" s="148"/>
      <c r="G25" s="474">
        <f t="shared" si="480"/>
        <v>0</v>
      </c>
      <c r="H25" s="475">
        <f t="shared" si="481"/>
        <v>0</v>
      </c>
      <c r="I25" s="141">
        <f t="shared" si="263"/>
        <v>0</v>
      </c>
      <c r="J25" s="476">
        <f t="shared" si="482"/>
        <v>0</v>
      </c>
      <c r="K25" s="142">
        <f t="shared" si="264"/>
        <v>0</v>
      </c>
      <c r="L25" s="114">
        <f t="shared" si="265"/>
        <v>0</v>
      </c>
      <c r="M25" s="114"/>
      <c r="N25" s="143"/>
      <c r="O25" s="144" t="e">
        <f t="shared" si="266"/>
        <v>#DIV/0!</v>
      </c>
      <c r="P25" s="148"/>
      <c r="Q25" s="474">
        <f t="shared" si="483"/>
        <v>0</v>
      </c>
      <c r="R25" s="475">
        <f t="shared" si="484"/>
        <v>0</v>
      </c>
      <c r="S25" s="141">
        <f t="shared" si="267"/>
        <v>0</v>
      </c>
      <c r="T25" s="476">
        <f t="shared" si="485"/>
        <v>0</v>
      </c>
      <c r="U25" s="142">
        <f t="shared" si="268"/>
        <v>0</v>
      </c>
      <c r="V25" s="114">
        <f t="shared" si="269"/>
        <v>0</v>
      </c>
      <c r="W25" s="114"/>
      <c r="X25" s="143"/>
      <c r="Y25" s="144" t="e">
        <f t="shared" si="270"/>
        <v>#DIV/0!</v>
      </c>
      <c r="Z25" s="148"/>
      <c r="AA25" s="474">
        <f t="shared" si="313"/>
        <v>0</v>
      </c>
      <c r="AB25" s="475">
        <f t="shared" si="314"/>
        <v>0</v>
      </c>
      <c r="AC25" s="141">
        <f t="shared" si="273"/>
        <v>0</v>
      </c>
      <c r="AD25" s="476">
        <f t="shared" si="274"/>
        <v>0</v>
      </c>
      <c r="AE25" s="142">
        <f t="shared" si="275"/>
        <v>0</v>
      </c>
      <c r="AF25" s="114">
        <f t="shared" si="276"/>
        <v>0</v>
      </c>
      <c r="AG25" s="114"/>
      <c r="AH25" s="143"/>
      <c r="AI25" s="144" t="e">
        <f t="shared" si="277"/>
        <v>#DIV/0!</v>
      </c>
      <c r="AJ25" s="148"/>
      <c r="AK25" s="474">
        <f t="shared" si="313"/>
        <v>0</v>
      </c>
      <c r="AL25" s="475">
        <f t="shared" si="314"/>
        <v>0</v>
      </c>
      <c r="AM25" s="141">
        <f t="shared" si="280"/>
        <v>0</v>
      </c>
      <c r="AN25" s="476">
        <f t="shared" si="274"/>
        <v>0</v>
      </c>
      <c r="AO25" s="142">
        <f t="shared" si="282"/>
        <v>0</v>
      </c>
      <c r="AP25" s="114">
        <f t="shared" si="283"/>
        <v>0</v>
      </c>
      <c r="AQ25" s="114"/>
      <c r="AR25" s="143"/>
      <c r="AS25" s="144" t="e">
        <f t="shared" si="284"/>
        <v>#DIV/0!</v>
      </c>
      <c r="AT25" s="148"/>
      <c r="AU25" s="474">
        <f t="shared" si="313"/>
        <v>0</v>
      </c>
      <c r="AV25" s="475">
        <f t="shared" si="314"/>
        <v>0</v>
      </c>
      <c r="AW25" s="141">
        <f t="shared" si="287"/>
        <v>0</v>
      </c>
      <c r="AX25" s="476">
        <f t="shared" si="274"/>
        <v>0</v>
      </c>
      <c r="AY25" s="142">
        <f t="shared" si="289"/>
        <v>0</v>
      </c>
      <c r="AZ25" s="114">
        <f t="shared" si="290"/>
        <v>0</v>
      </c>
      <c r="BA25" s="114"/>
      <c r="BB25" s="143"/>
      <c r="BC25" s="144" t="e">
        <f t="shared" si="291"/>
        <v>#DIV/0!</v>
      </c>
      <c r="BD25" s="148"/>
      <c r="BE25" s="474">
        <f t="shared" si="313"/>
        <v>0</v>
      </c>
      <c r="BF25" s="475">
        <f t="shared" si="314"/>
        <v>0</v>
      </c>
      <c r="BG25" s="141">
        <f t="shared" si="294"/>
        <v>0</v>
      </c>
      <c r="BH25" s="476">
        <f t="shared" si="274"/>
        <v>0</v>
      </c>
      <c r="BI25" s="142">
        <f t="shared" si="296"/>
        <v>0</v>
      </c>
      <c r="BJ25" s="114">
        <f t="shared" si="297"/>
        <v>0</v>
      </c>
      <c r="BK25" s="114"/>
      <c r="BL25" s="143"/>
      <c r="BM25" s="144" t="e">
        <f t="shared" si="298"/>
        <v>#DIV/0!</v>
      </c>
      <c r="BN25" s="148"/>
      <c r="BO25" s="474">
        <f t="shared" si="313"/>
        <v>0</v>
      </c>
      <c r="BP25" s="475">
        <f t="shared" si="314"/>
        <v>0</v>
      </c>
      <c r="BQ25" s="141">
        <f t="shared" si="301"/>
        <v>0</v>
      </c>
      <c r="BR25" s="476">
        <f t="shared" si="274"/>
        <v>0</v>
      </c>
      <c r="BS25" s="142">
        <f t="shared" si="303"/>
        <v>0</v>
      </c>
      <c r="BT25" s="114">
        <f t="shared" si="304"/>
        <v>0</v>
      </c>
      <c r="BU25" s="114"/>
      <c r="BV25" s="143"/>
      <c r="BW25" s="144" t="e">
        <f t="shared" si="305"/>
        <v>#DIV/0!</v>
      </c>
      <c r="BX25" s="148"/>
      <c r="BY25" s="474">
        <f t="shared" si="313"/>
        <v>0</v>
      </c>
      <c r="BZ25" s="475">
        <f t="shared" si="314"/>
        <v>0</v>
      </c>
      <c r="CA25" s="141">
        <f t="shared" si="308"/>
        <v>0</v>
      </c>
      <c r="CB25" s="476">
        <f t="shared" si="274"/>
        <v>0</v>
      </c>
      <c r="CC25" s="142">
        <f t="shared" si="310"/>
        <v>0</v>
      </c>
      <c r="CD25" s="114">
        <f t="shared" si="311"/>
        <v>0</v>
      </c>
      <c r="CE25" s="114"/>
      <c r="CF25" s="143"/>
      <c r="CG25" s="144" t="e">
        <f t="shared" si="312"/>
        <v>#DIV/0!</v>
      </c>
      <c r="CH25" s="148"/>
      <c r="CI25" s="474">
        <f t="shared" si="313"/>
        <v>0</v>
      </c>
      <c r="CJ25" s="475">
        <f t="shared" si="314"/>
        <v>0</v>
      </c>
      <c r="CK25" s="141">
        <f t="shared" si="315"/>
        <v>0</v>
      </c>
      <c r="CL25" s="476">
        <f t="shared" si="274"/>
        <v>0</v>
      </c>
      <c r="CM25" s="142">
        <f t="shared" si="317"/>
        <v>0</v>
      </c>
      <c r="CN25" s="114">
        <f t="shared" si="318"/>
        <v>0</v>
      </c>
      <c r="CO25" s="114"/>
      <c r="CP25" s="143"/>
      <c r="CQ25" s="144" t="e">
        <f t="shared" si="319"/>
        <v>#DIV/0!</v>
      </c>
      <c r="CR25" s="148"/>
      <c r="CS25" s="474">
        <f t="shared" si="362"/>
        <v>0</v>
      </c>
      <c r="CT25" s="475">
        <f t="shared" si="363"/>
        <v>0</v>
      </c>
      <c r="CU25" s="141">
        <f t="shared" si="322"/>
        <v>0</v>
      </c>
      <c r="CV25" s="476">
        <f t="shared" si="323"/>
        <v>0</v>
      </c>
      <c r="CW25" s="142">
        <f t="shared" si="324"/>
        <v>0</v>
      </c>
      <c r="CX25" s="114">
        <f t="shared" si="325"/>
        <v>0</v>
      </c>
      <c r="CY25" s="114"/>
      <c r="CZ25" s="143"/>
      <c r="DA25" s="144" t="e">
        <f t="shared" si="326"/>
        <v>#DIV/0!</v>
      </c>
      <c r="DB25" s="148"/>
      <c r="DC25" s="474">
        <f t="shared" si="362"/>
        <v>0</v>
      </c>
      <c r="DD25" s="475">
        <f t="shared" si="363"/>
        <v>0</v>
      </c>
      <c r="DE25" s="141">
        <f t="shared" si="329"/>
        <v>0</v>
      </c>
      <c r="DF25" s="476">
        <f t="shared" si="323"/>
        <v>0</v>
      </c>
      <c r="DG25" s="142">
        <f t="shared" si="331"/>
        <v>0</v>
      </c>
      <c r="DH25" s="114">
        <f t="shared" si="332"/>
        <v>0</v>
      </c>
      <c r="DI25" s="114"/>
      <c r="DJ25" s="143"/>
      <c r="DK25" s="144" t="e">
        <f t="shared" si="333"/>
        <v>#DIV/0!</v>
      </c>
      <c r="DL25" s="148"/>
      <c r="DM25" s="474">
        <f t="shared" si="362"/>
        <v>0</v>
      </c>
      <c r="DN25" s="475">
        <f t="shared" si="363"/>
        <v>0</v>
      </c>
      <c r="DO25" s="141">
        <f t="shared" si="336"/>
        <v>0</v>
      </c>
      <c r="DP25" s="476">
        <f t="shared" si="323"/>
        <v>0</v>
      </c>
      <c r="DQ25" s="142">
        <f t="shared" si="338"/>
        <v>0</v>
      </c>
      <c r="DR25" s="114">
        <f t="shared" si="339"/>
        <v>0</v>
      </c>
      <c r="DS25" s="114"/>
      <c r="DT25" s="143"/>
      <c r="DU25" s="144" t="e">
        <f t="shared" si="340"/>
        <v>#DIV/0!</v>
      </c>
      <c r="DV25" s="148"/>
      <c r="DW25" s="474">
        <f t="shared" si="362"/>
        <v>0</v>
      </c>
      <c r="DX25" s="475">
        <f t="shared" si="363"/>
        <v>0</v>
      </c>
      <c r="DY25" s="141">
        <f t="shared" si="343"/>
        <v>0</v>
      </c>
      <c r="DZ25" s="476">
        <f t="shared" si="323"/>
        <v>0</v>
      </c>
      <c r="EA25" s="142">
        <f t="shared" si="345"/>
        <v>0</v>
      </c>
      <c r="EB25" s="114">
        <f t="shared" si="346"/>
        <v>0</v>
      </c>
      <c r="EC25" s="114"/>
      <c r="ED25" s="143"/>
      <c r="EE25" s="144" t="e">
        <f t="shared" si="347"/>
        <v>#DIV/0!</v>
      </c>
      <c r="EF25" s="148"/>
      <c r="EG25" s="474">
        <f t="shared" si="362"/>
        <v>0</v>
      </c>
      <c r="EH25" s="475">
        <f t="shared" si="363"/>
        <v>0</v>
      </c>
      <c r="EI25" s="141">
        <f t="shared" si="350"/>
        <v>0</v>
      </c>
      <c r="EJ25" s="476">
        <f t="shared" si="323"/>
        <v>0</v>
      </c>
      <c r="EK25" s="142">
        <f t="shared" si="352"/>
        <v>0</v>
      </c>
      <c r="EL25" s="114">
        <f t="shared" si="353"/>
        <v>0</v>
      </c>
      <c r="EM25" s="114"/>
      <c r="EN25" s="143"/>
      <c r="EO25" s="144" t="e">
        <f t="shared" si="354"/>
        <v>#DIV/0!</v>
      </c>
      <c r="EP25" s="148"/>
      <c r="EQ25" s="474">
        <f t="shared" si="362"/>
        <v>0</v>
      </c>
      <c r="ER25" s="475">
        <f t="shared" si="363"/>
        <v>0</v>
      </c>
      <c r="ES25" s="141">
        <f t="shared" si="357"/>
        <v>0</v>
      </c>
      <c r="ET25" s="476">
        <f t="shared" si="323"/>
        <v>0</v>
      </c>
      <c r="EU25" s="142">
        <f t="shared" si="359"/>
        <v>0</v>
      </c>
      <c r="EV25" s="114">
        <f t="shared" si="360"/>
        <v>0</v>
      </c>
      <c r="EW25" s="114"/>
      <c r="EX25" s="143"/>
      <c r="EY25" s="144" t="e">
        <f t="shared" si="361"/>
        <v>#DIV/0!</v>
      </c>
      <c r="EZ25" s="148"/>
      <c r="FA25" s="474">
        <f t="shared" si="362"/>
        <v>0</v>
      </c>
      <c r="FB25" s="475">
        <f t="shared" si="363"/>
        <v>0</v>
      </c>
      <c r="FC25" s="141">
        <f t="shared" si="364"/>
        <v>0</v>
      </c>
      <c r="FD25" s="476">
        <f t="shared" si="323"/>
        <v>7.4</v>
      </c>
      <c r="FE25" s="142">
        <f t="shared" si="366"/>
        <v>0</v>
      </c>
      <c r="FF25" s="114">
        <f t="shared" si="367"/>
        <v>0</v>
      </c>
      <c r="FG25" s="114"/>
      <c r="FH25" s="143"/>
      <c r="FI25" s="144" t="e">
        <f t="shared" si="368"/>
        <v>#DIV/0!</v>
      </c>
      <c r="FJ25" s="148"/>
      <c r="FK25" s="474">
        <f t="shared" si="369"/>
        <v>0</v>
      </c>
      <c r="FL25" s="475">
        <f t="shared" si="370"/>
        <v>0</v>
      </c>
      <c r="FM25" s="141">
        <f t="shared" si="371"/>
        <v>0</v>
      </c>
      <c r="FN25" s="476">
        <f t="shared" si="372"/>
        <v>0</v>
      </c>
      <c r="FO25" s="142">
        <f t="shared" si="373"/>
        <v>0</v>
      </c>
      <c r="FP25" s="114">
        <f t="shared" si="374"/>
        <v>0</v>
      </c>
      <c r="FQ25" s="114"/>
      <c r="FR25" s="143"/>
      <c r="FS25" s="144" t="e">
        <f t="shared" si="375"/>
        <v>#DIV/0!</v>
      </c>
      <c r="FT25" s="148"/>
      <c r="FU25" s="474">
        <f t="shared" si="369"/>
        <v>0</v>
      </c>
      <c r="FV25" s="475">
        <f t="shared" si="370"/>
        <v>0</v>
      </c>
      <c r="FW25" s="141">
        <f t="shared" si="378"/>
        <v>0</v>
      </c>
      <c r="FX25" s="476">
        <f t="shared" si="372"/>
        <v>0</v>
      </c>
      <c r="FY25" s="142">
        <f t="shared" si="380"/>
        <v>0</v>
      </c>
      <c r="FZ25" s="114">
        <f t="shared" si="381"/>
        <v>0</v>
      </c>
      <c r="GA25" s="114"/>
      <c r="GB25" s="143"/>
      <c r="GC25" s="144" t="e">
        <f t="shared" si="382"/>
        <v>#DIV/0!</v>
      </c>
      <c r="GD25" s="148"/>
      <c r="GE25" s="474">
        <f t="shared" si="383"/>
        <v>0</v>
      </c>
      <c r="GF25" s="475">
        <f t="shared" si="384"/>
        <v>0</v>
      </c>
      <c r="GG25" s="141">
        <f t="shared" si="385"/>
        <v>0</v>
      </c>
      <c r="GH25" s="476">
        <f t="shared" si="372"/>
        <v>8.06</v>
      </c>
      <c r="GI25" s="142">
        <f t="shared" si="387"/>
        <v>0</v>
      </c>
      <c r="GJ25" s="114">
        <f t="shared" si="388"/>
        <v>0</v>
      </c>
      <c r="GK25" s="114"/>
      <c r="GL25" s="143"/>
      <c r="GM25" s="144" t="e">
        <f t="shared" si="389"/>
        <v>#DIV/0!</v>
      </c>
      <c r="GN25" s="148"/>
      <c r="GO25" s="474">
        <f t="shared" si="383"/>
        <v>0</v>
      </c>
      <c r="GP25" s="475">
        <f t="shared" si="384"/>
        <v>0</v>
      </c>
      <c r="GQ25" s="141">
        <f t="shared" si="392"/>
        <v>0</v>
      </c>
      <c r="GR25" s="476">
        <f t="shared" si="372"/>
        <v>0</v>
      </c>
      <c r="GS25" s="142">
        <f t="shared" si="394"/>
        <v>0</v>
      </c>
      <c r="GT25" s="114">
        <f t="shared" si="395"/>
        <v>0</v>
      </c>
      <c r="GU25" s="114"/>
      <c r="GV25" s="143"/>
      <c r="GW25" s="144" t="e">
        <f t="shared" si="396"/>
        <v>#DIV/0!</v>
      </c>
      <c r="GX25" s="148"/>
      <c r="GY25" s="474">
        <f t="shared" si="397"/>
        <v>0</v>
      </c>
      <c r="GZ25" s="475">
        <f t="shared" si="398"/>
        <v>0</v>
      </c>
      <c r="HA25" s="141">
        <f t="shared" si="399"/>
        <v>0</v>
      </c>
      <c r="HB25" s="476">
        <f t="shared" si="400"/>
        <v>10.94</v>
      </c>
      <c r="HC25" s="142">
        <f t="shared" si="401"/>
        <v>0</v>
      </c>
      <c r="HD25" s="114">
        <f t="shared" si="402"/>
        <v>0</v>
      </c>
      <c r="HE25" s="114"/>
      <c r="HF25" s="143"/>
      <c r="HG25" s="144" t="e">
        <f t="shared" si="403"/>
        <v>#DIV/0!</v>
      </c>
      <c r="HH25" s="148"/>
      <c r="HI25" s="474">
        <f t="shared" si="397"/>
        <v>0</v>
      </c>
      <c r="HJ25" s="475">
        <f t="shared" si="398"/>
        <v>0</v>
      </c>
      <c r="HK25" s="141">
        <f t="shared" si="406"/>
        <v>0</v>
      </c>
      <c r="HL25" s="476">
        <f t="shared" si="400"/>
        <v>0</v>
      </c>
      <c r="HM25" s="142">
        <f t="shared" si="408"/>
        <v>0</v>
      </c>
      <c r="HN25" s="114">
        <f t="shared" si="409"/>
        <v>0</v>
      </c>
      <c r="HO25" s="114"/>
      <c r="HP25" s="143"/>
      <c r="HQ25" s="144" t="e">
        <f t="shared" si="410"/>
        <v>#DIV/0!</v>
      </c>
      <c r="HR25" s="148"/>
      <c r="HS25" s="474">
        <f t="shared" si="411"/>
        <v>0</v>
      </c>
      <c r="HT25" s="475">
        <f t="shared" si="412"/>
        <v>0</v>
      </c>
      <c r="HU25" s="141">
        <f t="shared" si="413"/>
        <v>0</v>
      </c>
      <c r="HV25" s="476">
        <f t="shared" si="400"/>
        <v>0</v>
      </c>
      <c r="HW25" s="142">
        <f t="shared" si="415"/>
        <v>0</v>
      </c>
      <c r="HX25" s="114">
        <f t="shared" si="416"/>
        <v>0</v>
      </c>
      <c r="HY25" s="114"/>
      <c r="HZ25" s="143"/>
      <c r="IA25" s="144" t="e">
        <f t="shared" si="417"/>
        <v>#DIV/0!</v>
      </c>
      <c r="IB25" s="148"/>
      <c r="IC25" s="474">
        <f t="shared" si="411"/>
        <v>0</v>
      </c>
      <c r="ID25" s="475">
        <f t="shared" si="412"/>
        <v>0</v>
      </c>
      <c r="IE25" s="141">
        <f t="shared" si="420"/>
        <v>0</v>
      </c>
      <c r="IF25" s="476">
        <f t="shared" si="400"/>
        <v>0</v>
      </c>
      <c r="IG25" s="142">
        <f t="shared" si="422"/>
        <v>0</v>
      </c>
      <c r="IH25" s="114">
        <f t="shared" si="423"/>
        <v>0</v>
      </c>
      <c r="II25" s="114"/>
      <c r="IJ25" s="143"/>
      <c r="IK25" s="144" t="e">
        <f t="shared" si="424"/>
        <v>#DIV/0!</v>
      </c>
      <c r="IL25" s="148"/>
      <c r="IM25" s="474">
        <f t="shared" si="425"/>
        <v>0</v>
      </c>
      <c r="IN25" s="475">
        <f t="shared" si="426"/>
        <v>0</v>
      </c>
      <c r="IO25" s="141">
        <f t="shared" si="427"/>
        <v>0</v>
      </c>
      <c r="IP25" s="476">
        <f t="shared" si="428"/>
        <v>0</v>
      </c>
      <c r="IQ25" s="142">
        <f t="shared" si="429"/>
        <v>0</v>
      </c>
      <c r="IR25" s="114">
        <f t="shared" si="430"/>
        <v>0</v>
      </c>
      <c r="IS25" s="114"/>
      <c r="IT25" s="143"/>
      <c r="IU25" s="144" t="e">
        <f t="shared" si="431"/>
        <v>#DIV/0!</v>
      </c>
      <c r="IV25" s="148"/>
      <c r="IW25" s="474">
        <f t="shared" si="425"/>
        <v>0</v>
      </c>
      <c r="IX25" s="475">
        <f t="shared" si="426"/>
        <v>0</v>
      </c>
      <c r="IY25" s="141">
        <f t="shared" si="434"/>
        <v>0</v>
      </c>
      <c r="IZ25" s="476">
        <f t="shared" si="428"/>
        <v>0</v>
      </c>
      <c r="JA25" s="142">
        <f t="shared" si="436"/>
        <v>0</v>
      </c>
      <c r="JB25" s="114">
        <f t="shared" si="437"/>
        <v>0</v>
      </c>
      <c r="JC25" s="114"/>
      <c r="JD25" s="143"/>
      <c r="JE25" s="144" t="e">
        <f t="shared" si="438"/>
        <v>#DIV/0!</v>
      </c>
      <c r="JF25" s="148"/>
      <c r="JG25" s="474">
        <f t="shared" si="439"/>
        <v>0</v>
      </c>
      <c r="JH25" s="475">
        <f t="shared" si="440"/>
        <v>0</v>
      </c>
      <c r="JI25" s="141">
        <f t="shared" si="441"/>
        <v>0</v>
      </c>
      <c r="JJ25" s="476">
        <f t="shared" si="428"/>
        <v>0</v>
      </c>
      <c r="JK25" s="142">
        <f t="shared" si="443"/>
        <v>0</v>
      </c>
      <c r="JL25" s="114">
        <f t="shared" si="444"/>
        <v>0</v>
      </c>
      <c r="JM25" s="114"/>
      <c r="JN25" s="143"/>
      <c r="JO25" s="144" t="e">
        <f t="shared" si="445"/>
        <v>#DIV/0!</v>
      </c>
      <c r="JP25" s="148"/>
      <c r="JQ25" s="474">
        <f t="shared" si="439"/>
        <v>0</v>
      </c>
      <c r="JR25" s="475">
        <f t="shared" si="440"/>
        <v>0</v>
      </c>
      <c r="JS25" s="141">
        <f t="shared" si="448"/>
        <v>0</v>
      </c>
      <c r="JT25" s="476">
        <f t="shared" si="428"/>
        <v>0</v>
      </c>
      <c r="JU25" s="142">
        <f t="shared" si="450"/>
        <v>0</v>
      </c>
      <c r="JV25" s="114">
        <f t="shared" si="451"/>
        <v>0</v>
      </c>
      <c r="JW25" s="114"/>
      <c r="JX25" s="143"/>
      <c r="JY25" s="144" t="e">
        <f t="shared" si="452"/>
        <v>#DIV/0!</v>
      </c>
      <c r="JZ25" s="148"/>
      <c r="KA25" s="474">
        <f t="shared" si="453"/>
        <v>0</v>
      </c>
      <c r="KB25" s="475">
        <f t="shared" si="468"/>
        <v>0</v>
      </c>
      <c r="KC25" s="141">
        <f t="shared" si="455"/>
        <v>0</v>
      </c>
      <c r="KD25" s="476">
        <f t="shared" si="456"/>
        <v>0</v>
      </c>
      <c r="KE25" s="142">
        <f t="shared" si="457"/>
        <v>0</v>
      </c>
      <c r="KF25" s="114">
        <f t="shared" si="458"/>
        <v>0</v>
      </c>
      <c r="KG25" s="114"/>
      <c r="KH25" s="143"/>
      <c r="KI25" s="144" t="e">
        <f t="shared" si="459"/>
        <v>#DIV/0!</v>
      </c>
      <c r="KJ25" s="148"/>
      <c r="KK25" s="474">
        <f t="shared" si="453"/>
        <v>0</v>
      </c>
      <c r="KL25" s="475">
        <f t="shared" si="468"/>
        <v>0</v>
      </c>
      <c r="KM25" s="141">
        <f t="shared" si="462"/>
        <v>0</v>
      </c>
      <c r="KN25" s="476">
        <f t="shared" si="456"/>
        <v>0</v>
      </c>
      <c r="KO25" s="142">
        <f t="shared" si="464"/>
        <v>0</v>
      </c>
      <c r="KP25" s="114">
        <f t="shared" si="465"/>
        <v>0</v>
      </c>
      <c r="KQ25" s="114"/>
      <c r="KR25" s="143"/>
      <c r="KS25" s="144" t="e">
        <f t="shared" si="466"/>
        <v>#DIV/0!</v>
      </c>
      <c r="KT25" s="148"/>
      <c r="KU25" s="474" t="e">
        <f t="shared" si="467"/>
        <v>#DIV/0!</v>
      </c>
      <c r="KV25" s="475" t="e">
        <f t="shared" si="468"/>
        <v>#DIV/0!</v>
      </c>
      <c r="KW25" s="141">
        <f t="shared" si="469"/>
        <v>0</v>
      </c>
      <c r="KX25" s="476">
        <f t="shared" si="456"/>
        <v>0</v>
      </c>
      <c r="KY25" s="142">
        <f t="shared" si="471"/>
        <v>0</v>
      </c>
      <c r="KZ25" s="114">
        <f t="shared" si="472"/>
        <v>0</v>
      </c>
      <c r="LA25" s="114"/>
      <c r="LB25" s="143"/>
      <c r="LC25" s="144" t="e">
        <f t="shared" si="473"/>
        <v>#DIV/0!</v>
      </c>
      <c r="LD25" s="327">
        <f t="shared" si="474"/>
        <v>0</v>
      </c>
      <c r="LE25" s="474">
        <f t="shared" si="467"/>
        <v>0</v>
      </c>
      <c r="LF25" s="475">
        <f t="shared" si="475"/>
        <v>0</v>
      </c>
      <c r="LG25" s="141">
        <f t="shared" si="476"/>
        <v>0</v>
      </c>
      <c r="LH25" s="476">
        <f t="shared" si="477"/>
        <v>8.9499999999999993</v>
      </c>
      <c r="LI25" s="142">
        <f t="shared" si="478"/>
        <v>0</v>
      </c>
      <c r="LJ25" s="114">
        <f t="shared" si="479"/>
        <v>0</v>
      </c>
      <c r="LK25" s="114"/>
      <c r="LL25" s="143"/>
    </row>
    <row r="26" spans="1:324" ht="15" customHeight="1">
      <c r="A26" s="718"/>
      <c r="B26" s="69" t="s">
        <v>746</v>
      </c>
      <c r="C26" s="12" t="s">
        <v>856</v>
      </c>
      <c r="D26" s="12" t="s">
        <v>424</v>
      </c>
      <c r="E26" s="4" t="s">
        <v>32</v>
      </c>
      <c r="F26" s="148">
        <v>2</v>
      </c>
      <c r="G26" s="474">
        <f t="shared" si="480"/>
        <v>3.1099999999999999E-3</v>
      </c>
      <c r="H26" s="475">
        <f t="shared" si="481"/>
        <v>0</v>
      </c>
      <c r="I26" s="141">
        <f t="shared" si="263"/>
        <v>0</v>
      </c>
      <c r="J26" s="476">
        <f t="shared" si="482"/>
        <v>0</v>
      </c>
      <c r="K26" s="142">
        <f t="shared" si="264"/>
        <v>0</v>
      </c>
      <c r="L26" s="114">
        <f t="shared" si="265"/>
        <v>0</v>
      </c>
      <c r="M26" s="114"/>
      <c r="N26" s="143"/>
      <c r="O26" s="144">
        <f t="shared" si="266"/>
        <v>0</v>
      </c>
      <c r="P26" s="148">
        <v>1</v>
      </c>
      <c r="Q26" s="474">
        <f t="shared" si="483"/>
        <v>9.3999999999999997E-4</v>
      </c>
      <c r="R26" s="475">
        <f t="shared" si="484"/>
        <v>0</v>
      </c>
      <c r="S26" s="141">
        <f t="shared" si="267"/>
        <v>0</v>
      </c>
      <c r="T26" s="476">
        <f t="shared" si="485"/>
        <v>0</v>
      </c>
      <c r="U26" s="142">
        <f t="shared" si="268"/>
        <v>0</v>
      </c>
      <c r="V26" s="114">
        <f t="shared" si="269"/>
        <v>0</v>
      </c>
      <c r="W26" s="114"/>
      <c r="X26" s="143"/>
      <c r="Y26" s="144">
        <f t="shared" si="270"/>
        <v>0</v>
      </c>
      <c r="Z26" s="148"/>
      <c r="AA26" s="474">
        <f t="shared" si="313"/>
        <v>0</v>
      </c>
      <c r="AB26" s="475">
        <f t="shared" si="314"/>
        <v>0</v>
      </c>
      <c r="AC26" s="141">
        <f t="shared" si="273"/>
        <v>0</v>
      </c>
      <c r="AD26" s="476">
        <f t="shared" si="274"/>
        <v>0</v>
      </c>
      <c r="AE26" s="142">
        <f t="shared" si="275"/>
        <v>0</v>
      </c>
      <c r="AF26" s="114">
        <f t="shared" si="276"/>
        <v>0</v>
      </c>
      <c r="AG26" s="114"/>
      <c r="AH26" s="143"/>
      <c r="AI26" s="144">
        <f t="shared" si="277"/>
        <v>0</v>
      </c>
      <c r="AJ26" s="148">
        <v>2</v>
      </c>
      <c r="AK26" s="474">
        <f t="shared" si="313"/>
        <v>3.29E-3</v>
      </c>
      <c r="AL26" s="475">
        <f t="shared" si="314"/>
        <v>0</v>
      </c>
      <c r="AM26" s="141">
        <f t="shared" si="280"/>
        <v>0</v>
      </c>
      <c r="AN26" s="476">
        <f t="shared" si="274"/>
        <v>0</v>
      </c>
      <c r="AO26" s="142">
        <f t="shared" si="282"/>
        <v>0</v>
      </c>
      <c r="AP26" s="114">
        <f t="shared" si="283"/>
        <v>0</v>
      </c>
      <c r="AQ26" s="114"/>
      <c r="AR26" s="143"/>
      <c r="AS26" s="144">
        <f t="shared" si="284"/>
        <v>0</v>
      </c>
      <c r="AT26" s="148">
        <v>3</v>
      </c>
      <c r="AU26" s="474">
        <f t="shared" si="313"/>
        <v>3.16E-3</v>
      </c>
      <c r="AV26" s="475">
        <f t="shared" si="314"/>
        <v>0</v>
      </c>
      <c r="AW26" s="141">
        <f t="shared" si="287"/>
        <v>0</v>
      </c>
      <c r="AX26" s="476">
        <f t="shared" si="274"/>
        <v>0</v>
      </c>
      <c r="AY26" s="142">
        <f t="shared" si="289"/>
        <v>0</v>
      </c>
      <c r="AZ26" s="114">
        <f t="shared" si="290"/>
        <v>0</v>
      </c>
      <c r="BA26" s="114"/>
      <c r="BB26" s="143"/>
      <c r="BC26" s="144">
        <f t="shared" si="291"/>
        <v>0</v>
      </c>
      <c r="BD26" s="148"/>
      <c r="BE26" s="474">
        <f t="shared" si="313"/>
        <v>0</v>
      </c>
      <c r="BF26" s="475">
        <f t="shared" si="314"/>
        <v>0</v>
      </c>
      <c r="BG26" s="141">
        <f t="shared" si="294"/>
        <v>0</v>
      </c>
      <c r="BH26" s="476">
        <f t="shared" si="274"/>
        <v>0</v>
      </c>
      <c r="BI26" s="142">
        <f t="shared" si="296"/>
        <v>0</v>
      </c>
      <c r="BJ26" s="114">
        <f t="shared" si="297"/>
        <v>0</v>
      </c>
      <c r="BK26" s="114"/>
      <c r="BL26" s="143"/>
      <c r="BM26" s="144">
        <f t="shared" si="298"/>
        <v>0</v>
      </c>
      <c r="BN26" s="148">
        <v>1</v>
      </c>
      <c r="BO26" s="474">
        <f t="shared" si="313"/>
        <v>1.41E-3</v>
      </c>
      <c r="BP26" s="475">
        <f t="shared" si="314"/>
        <v>0</v>
      </c>
      <c r="BQ26" s="141">
        <f t="shared" si="301"/>
        <v>0</v>
      </c>
      <c r="BR26" s="476">
        <f t="shared" si="274"/>
        <v>0</v>
      </c>
      <c r="BS26" s="142">
        <f t="shared" si="303"/>
        <v>0</v>
      </c>
      <c r="BT26" s="114">
        <f t="shared" si="304"/>
        <v>0</v>
      </c>
      <c r="BU26" s="114"/>
      <c r="BV26" s="143"/>
      <c r="BW26" s="144">
        <f t="shared" si="305"/>
        <v>0</v>
      </c>
      <c r="BX26" s="148"/>
      <c r="BY26" s="474">
        <f t="shared" si="313"/>
        <v>0</v>
      </c>
      <c r="BZ26" s="475">
        <f t="shared" si="314"/>
        <v>0</v>
      </c>
      <c r="CA26" s="141">
        <f t="shared" si="308"/>
        <v>0</v>
      </c>
      <c r="CB26" s="476">
        <f t="shared" si="274"/>
        <v>0</v>
      </c>
      <c r="CC26" s="142">
        <f t="shared" si="310"/>
        <v>0</v>
      </c>
      <c r="CD26" s="114">
        <f t="shared" si="311"/>
        <v>0</v>
      </c>
      <c r="CE26" s="114"/>
      <c r="CF26" s="143"/>
      <c r="CG26" s="144">
        <f t="shared" si="312"/>
        <v>0</v>
      </c>
      <c r="CH26" s="148"/>
      <c r="CI26" s="474">
        <f t="shared" si="313"/>
        <v>0</v>
      </c>
      <c r="CJ26" s="475">
        <f t="shared" si="314"/>
        <v>0</v>
      </c>
      <c r="CK26" s="141">
        <f t="shared" si="315"/>
        <v>0</v>
      </c>
      <c r="CL26" s="476">
        <f t="shared" si="274"/>
        <v>0</v>
      </c>
      <c r="CM26" s="142">
        <f t="shared" si="317"/>
        <v>0</v>
      </c>
      <c r="CN26" s="114">
        <f t="shared" si="318"/>
        <v>0</v>
      </c>
      <c r="CO26" s="114"/>
      <c r="CP26" s="143"/>
      <c r="CQ26" s="144">
        <f t="shared" si="319"/>
        <v>0</v>
      </c>
      <c r="CR26" s="148">
        <v>4</v>
      </c>
      <c r="CS26" s="474">
        <f t="shared" si="362"/>
        <v>5.0800000000000003E-3</v>
      </c>
      <c r="CT26" s="475">
        <f t="shared" si="363"/>
        <v>0</v>
      </c>
      <c r="CU26" s="141">
        <f t="shared" si="322"/>
        <v>0</v>
      </c>
      <c r="CV26" s="476">
        <f t="shared" si="323"/>
        <v>0</v>
      </c>
      <c r="CW26" s="142">
        <f t="shared" si="324"/>
        <v>0</v>
      </c>
      <c r="CX26" s="114">
        <f t="shared" si="325"/>
        <v>0</v>
      </c>
      <c r="CY26" s="114"/>
      <c r="CZ26" s="143"/>
      <c r="DA26" s="144">
        <f t="shared" si="326"/>
        <v>0</v>
      </c>
      <c r="DB26" s="148"/>
      <c r="DC26" s="474">
        <f t="shared" si="362"/>
        <v>0</v>
      </c>
      <c r="DD26" s="475">
        <f t="shared" si="363"/>
        <v>0</v>
      </c>
      <c r="DE26" s="141">
        <f t="shared" si="329"/>
        <v>0</v>
      </c>
      <c r="DF26" s="476">
        <f t="shared" si="323"/>
        <v>0</v>
      </c>
      <c r="DG26" s="142">
        <f t="shared" si="331"/>
        <v>0</v>
      </c>
      <c r="DH26" s="114">
        <f t="shared" si="332"/>
        <v>0</v>
      </c>
      <c r="DI26" s="114"/>
      <c r="DJ26" s="143"/>
      <c r="DK26" s="144">
        <f t="shared" si="333"/>
        <v>0</v>
      </c>
      <c r="DL26" s="148"/>
      <c r="DM26" s="474">
        <f t="shared" si="362"/>
        <v>0</v>
      </c>
      <c r="DN26" s="475">
        <f t="shared" si="363"/>
        <v>0</v>
      </c>
      <c r="DO26" s="141">
        <f t="shared" si="336"/>
        <v>0</v>
      </c>
      <c r="DP26" s="476">
        <f t="shared" si="323"/>
        <v>0</v>
      </c>
      <c r="DQ26" s="142">
        <f t="shared" si="338"/>
        <v>0</v>
      </c>
      <c r="DR26" s="114">
        <f t="shared" si="339"/>
        <v>0</v>
      </c>
      <c r="DS26" s="114"/>
      <c r="DT26" s="143"/>
      <c r="DU26" s="144">
        <f t="shared" si="340"/>
        <v>0</v>
      </c>
      <c r="DV26" s="148">
        <v>9</v>
      </c>
      <c r="DW26" s="474">
        <f t="shared" si="362"/>
        <v>1.149E-2</v>
      </c>
      <c r="DX26" s="475">
        <f t="shared" si="363"/>
        <v>0</v>
      </c>
      <c r="DY26" s="141">
        <f t="shared" si="343"/>
        <v>0</v>
      </c>
      <c r="DZ26" s="476">
        <f t="shared" si="323"/>
        <v>0</v>
      </c>
      <c r="EA26" s="142">
        <f t="shared" si="345"/>
        <v>0</v>
      </c>
      <c r="EB26" s="114">
        <f t="shared" si="346"/>
        <v>0</v>
      </c>
      <c r="EC26" s="114"/>
      <c r="ED26" s="143"/>
      <c r="EE26" s="144">
        <f t="shared" si="347"/>
        <v>0</v>
      </c>
      <c r="EF26" s="148">
        <v>3</v>
      </c>
      <c r="EG26" s="474">
        <f t="shared" si="362"/>
        <v>3.48E-3</v>
      </c>
      <c r="EH26" s="475">
        <f t="shared" si="363"/>
        <v>0</v>
      </c>
      <c r="EI26" s="141">
        <f t="shared" si="350"/>
        <v>0</v>
      </c>
      <c r="EJ26" s="476">
        <f t="shared" si="323"/>
        <v>0</v>
      </c>
      <c r="EK26" s="142">
        <f t="shared" si="352"/>
        <v>0</v>
      </c>
      <c r="EL26" s="114">
        <f t="shared" si="353"/>
        <v>0</v>
      </c>
      <c r="EM26" s="114"/>
      <c r="EN26" s="143"/>
      <c r="EO26" s="144">
        <f t="shared" si="354"/>
        <v>0</v>
      </c>
      <c r="EP26" s="148">
        <v>2</v>
      </c>
      <c r="EQ26" s="474">
        <f t="shared" si="362"/>
        <v>2.3999999999999998E-3</v>
      </c>
      <c r="ER26" s="475">
        <f t="shared" si="363"/>
        <v>0</v>
      </c>
      <c r="ES26" s="141">
        <f t="shared" si="357"/>
        <v>0</v>
      </c>
      <c r="ET26" s="476">
        <f t="shared" si="323"/>
        <v>0</v>
      </c>
      <c r="EU26" s="142">
        <f t="shared" si="359"/>
        <v>0</v>
      </c>
      <c r="EV26" s="114">
        <f t="shared" si="360"/>
        <v>0</v>
      </c>
      <c r="EW26" s="114"/>
      <c r="EX26" s="143"/>
      <c r="EY26" s="144">
        <f t="shared" si="361"/>
        <v>0</v>
      </c>
      <c r="EZ26" s="148">
        <v>1</v>
      </c>
      <c r="FA26" s="474">
        <f t="shared" si="362"/>
        <v>1.3500000000000001E-3</v>
      </c>
      <c r="FB26" s="475">
        <f t="shared" si="363"/>
        <v>108.41</v>
      </c>
      <c r="FC26" s="141">
        <f t="shared" si="364"/>
        <v>108.41</v>
      </c>
      <c r="FD26" s="476">
        <f t="shared" si="323"/>
        <v>7.4</v>
      </c>
      <c r="FE26" s="142">
        <f t="shared" si="366"/>
        <v>802.23400000000004</v>
      </c>
      <c r="FF26" s="114">
        <f t="shared" si="367"/>
        <v>802.23</v>
      </c>
      <c r="FG26" s="114"/>
      <c r="FH26" s="143"/>
      <c r="FI26" s="144">
        <f t="shared" si="368"/>
        <v>9.3338999999999999</v>
      </c>
      <c r="FJ26" s="148">
        <v>2</v>
      </c>
      <c r="FK26" s="474">
        <f t="shared" si="369"/>
        <v>1.98E-3</v>
      </c>
      <c r="FL26" s="475">
        <f t="shared" si="370"/>
        <v>0</v>
      </c>
      <c r="FM26" s="141">
        <f t="shared" si="371"/>
        <v>0</v>
      </c>
      <c r="FN26" s="476">
        <f t="shared" si="372"/>
        <v>0</v>
      </c>
      <c r="FO26" s="142">
        <f t="shared" si="373"/>
        <v>0</v>
      </c>
      <c r="FP26" s="114">
        <f t="shared" si="374"/>
        <v>0</v>
      </c>
      <c r="FQ26" s="114"/>
      <c r="FR26" s="143"/>
      <c r="FS26" s="144">
        <f t="shared" si="375"/>
        <v>0</v>
      </c>
      <c r="FT26" s="148">
        <v>3</v>
      </c>
      <c r="FU26" s="474">
        <f t="shared" si="369"/>
        <v>4.0800000000000003E-3</v>
      </c>
      <c r="FV26" s="475">
        <f t="shared" si="370"/>
        <v>0</v>
      </c>
      <c r="FW26" s="141">
        <f t="shared" si="378"/>
        <v>0</v>
      </c>
      <c r="FX26" s="476">
        <f t="shared" si="372"/>
        <v>0</v>
      </c>
      <c r="FY26" s="142">
        <f t="shared" si="380"/>
        <v>0</v>
      </c>
      <c r="FZ26" s="114">
        <f t="shared" si="381"/>
        <v>0</v>
      </c>
      <c r="GA26" s="114"/>
      <c r="GB26" s="143"/>
      <c r="GC26" s="144">
        <f t="shared" si="382"/>
        <v>0</v>
      </c>
      <c r="GD26" s="148">
        <v>1</v>
      </c>
      <c r="GE26" s="474">
        <f t="shared" si="383"/>
        <v>1.99E-3</v>
      </c>
      <c r="GF26" s="475">
        <f t="shared" si="384"/>
        <v>146.66</v>
      </c>
      <c r="GG26" s="141">
        <f t="shared" si="385"/>
        <v>146.66</v>
      </c>
      <c r="GH26" s="476">
        <f t="shared" si="372"/>
        <v>8.06</v>
      </c>
      <c r="GI26" s="142">
        <f t="shared" si="387"/>
        <v>1182.0796</v>
      </c>
      <c r="GJ26" s="114">
        <f t="shared" si="388"/>
        <v>1182.08</v>
      </c>
      <c r="GK26" s="114"/>
      <c r="GL26" s="143"/>
      <c r="GM26" s="144">
        <f t="shared" si="389"/>
        <v>13.753360000000001</v>
      </c>
      <c r="GN26" s="148">
        <v>1</v>
      </c>
      <c r="GO26" s="474">
        <f t="shared" si="383"/>
        <v>1.1900000000000001E-3</v>
      </c>
      <c r="GP26" s="475">
        <f t="shared" si="384"/>
        <v>0</v>
      </c>
      <c r="GQ26" s="141">
        <f t="shared" si="392"/>
        <v>0</v>
      </c>
      <c r="GR26" s="476">
        <f t="shared" si="372"/>
        <v>0</v>
      </c>
      <c r="GS26" s="142">
        <f t="shared" si="394"/>
        <v>0</v>
      </c>
      <c r="GT26" s="114">
        <f t="shared" si="395"/>
        <v>0</v>
      </c>
      <c r="GU26" s="114"/>
      <c r="GV26" s="143"/>
      <c r="GW26" s="144">
        <f t="shared" si="396"/>
        <v>0</v>
      </c>
      <c r="GX26" s="148">
        <v>3</v>
      </c>
      <c r="GY26" s="474">
        <f t="shared" si="397"/>
        <v>1.9400000000000001E-3</v>
      </c>
      <c r="GZ26" s="475">
        <f t="shared" si="398"/>
        <v>186.24</v>
      </c>
      <c r="HA26" s="141">
        <f t="shared" si="399"/>
        <v>62.08</v>
      </c>
      <c r="HB26" s="476">
        <f t="shared" si="400"/>
        <v>10.94</v>
      </c>
      <c r="HC26" s="142">
        <f t="shared" si="401"/>
        <v>679.15520000000004</v>
      </c>
      <c r="HD26" s="114">
        <f t="shared" si="402"/>
        <v>2037.47</v>
      </c>
      <c r="HE26" s="114"/>
      <c r="HF26" s="143"/>
      <c r="HG26" s="144">
        <f t="shared" si="403"/>
        <v>7.9018899999999999</v>
      </c>
      <c r="HH26" s="148">
        <v>2</v>
      </c>
      <c r="HI26" s="474">
        <f t="shared" si="397"/>
        <v>1.8799999999999999E-3</v>
      </c>
      <c r="HJ26" s="475">
        <f t="shared" si="398"/>
        <v>0</v>
      </c>
      <c r="HK26" s="141">
        <f t="shared" si="406"/>
        <v>0</v>
      </c>
      <c r="HL26" s="476">
        <f t="shared" si="400"/>
        <v>0</v>
      </c>
      <c r="HM26" s="142">
        <f t="shared" si="408"/>
        <v>0</v>
      </c>
      <c r="HN26" s="114">
        <f t="shared" si="409"/>
        <v>0</v>
      </c>
      <c r="HO26" s="114"/>
      <c r="HP26" s="143"/>
      <c r="HQ26" s="144">
        <f t="shared" si="410"/>
        <v>0</v>
      </c>
      <c r="HR26" s="148">
        <v>3</v>
      </c>
      <c r="HS26" s="474">
        <f t="shared" si="411"/>
        <v>4.3200000000000001E-3</v>
      </c>
      <c r="HT26" s="475">
        <f t="shared" si="412"/>
        <v>0</v>
      </c>
      <c r="HU26" s="141">
        <f t="shared" si="413"/>
        <v>0</v>
      </c>
      <c r="HV26" s="476">
        <f t="shared" si="400"/>
        <v>0</v>
      </c>
      <c r="HW26" s="142">
        <f t="shared" si="415"/>
        <v>0</v>
      </c>
      <c r="HX26" s="114">
        <f t="shared" si="416"/>
        <v>0</v>
      </c>
      <c r="HY26" s="114"/>
      <c r="HZ26" s="143"/>
      <c r="IA26" s="144">
        <f t="shared" si="417"/>
        <v>0</v>
      </c>
      <c r="IB26" s="148">
        <v>4</v>
      </c>
      <c r="IC26" s="474">
        <f t="shared" si="411"/>
        <v>8.3199999999999993E-3</v>
      </c>
      <c r="ID26" s="475">
        <f t="shared" si="412"/>
        <v>0</v>
      </c>
      <c r="IE26" s="141">
        <f t="shared" si="420"/>
        <v>0</v>
      </c>
      <c r="IF26" s="476">
        <f t="shared" si="400"/>
        <v>0</v>
      </c>
      <c r="IG26" s="142">
        <f t="shared" si="422"/>
        <v>0</v>
      </c>
      <c r="IH26" s="114">
        <f t="shared" si="423"/>
        <v>0</v>
      </c>
      <c r="II26" s="114"/>
      <c r="IJ26" s="143"/>
      <c r="IK26" s="144">
        <f t="shared" si="424"/>
        <v>0</v>
      </c>
      <c r="IL26" s="148">
        <v>1</v>
      </c>
      <c r="IM26" s="474">
        <f t="shared" si="425"/>
        <v>8.8000000000000003E-4</v>
      </c>
      <c r="IN26" s="475">
        <f t="shared" si="426"/>
        <v>0</v>
      </c>
      <c r="IO26" s="141">
        <f t="shared" si="427"/>
        <v>0</v>
      </c>
      <c r="IP26" s="476">
        <f t="shared" si="428"/>
        <v>0</v>
      </c>
      <c r="IQ26" s="142">
        <f t="shared" si="429"/>
        <v>0</v>
      </c>
      <c r="IR26" s="114">
        <f t="shared" si="430"/>
        <v>0</v>
      </c>
      <c r="IS26" s="114"/>
      <c r="IT26" s="143"/>
      <c r="IU26" s="144">
        <f t="shared" si="431"/>
        <v>0</v>
      </c>
      <c r="IV26" s="148">
        <v>2</v>
      </c>
      <c r="IW26" s="474">
        <f t="shared" si="425"/>
        <v>2.96E-3</v>
      </c>
      <c r="IX26" s="475">
        <f t="shared" si="426"/>
        <v>0</v>
      </c>
      <c r="IY26" s="141">
        <f t="shared" si="434"/>
        <v>0</v>
      </c>
      <c r="IZ26" s="476">
        <f t="shared" si="428"/>
        <v>0</v>
      </c>
      <c r="JA26" s="142">
        <f t="shared" si="436"/>
        <v>0</v>
      </c>
      <c r="JB26" s="114">
        <f t="shared" si="437"/>
        <v>0</v>
      </c>
      <c r="JC26" s="114"/>
      <c r="JD26" s="143"/>
      <c r="JE26" s="144">
        <f t="shared" si="438"/>
        <v>0</v>
      </c>
      <c r="JF26" s="148">
        <v>6</v>
      </c>
      <c r="JG26" s="474">
        <f t="shared" si="439"/>
        <v>4.5399999999999998E-3</v>
      </c>
      <c r="JH26" s="475">
        <f t="shared" si="440"/>
        <v>0</v>
      </c>
      <c r="JI26" s="141">
        <f t="shared" si="441"/>
        <v>0</v>
      </c>
      <c r="JJ26" s="476">
        <f t="shared" si="428"/>
        <v>0</v>
      </c>
      <c r="JK26" s="142">
        <f t="shared" si="443"/>
        <v>0</v>
      </c>
      <c r="JL26" s="114">
        <f t="shared" si="444"/>
        <v>0</v>
      </c>
      <c r="JM26" s="114"/>
      <c r="JN26" s="143"/>
      <c r="JO26" s="144">
        <f t="shared" si="445"/>
        <v>0</v>
      </c>
      <c r="JP26" s="148">
        <v>3</v>
      </c>
      <c r="JQ26" s="474">
        <f t="shared" si="439"/>
        <v>2.48E-3</v>
      </c>
      <c r="JR26" s="475">
        <f t="shared" si="440"/>
        <v>0</v>
      </c>
      <c r="JS26" s="141">
        <f t="shared" si="448"/>
        <v>0</v>
      </c>
      <c r="JT26" s="476">
        <f t="shared" si="428"/>
        <v>0</v>
      </c>
      <c r="JU26" s="142">
        <f t="shared" si="450"/>
        <v>0</v>
      </c>
      <c r="JV26" s="114">
        <f t="shared" si="451"/>
        <v>0</v>
      </c>
      <c r="JW26" s="114"/>
      <c r="JX26" s="143"/>
      <c r="JY26" s="144">
        <f t="shared" si="452"/>
        <v>0</v>
      </c>
      <c r="JZ26" s="148"/>
      <c r="KA26" s="474">
        <f t="shared" si="453"/>
        <v>0</v>
      </c>
      <c r="KB26" s="475">
        <f t="shared" si="468"/>
        <v>0</v>
      </c>
      <c r="KC26" s="141">
        <f t="shared" si="455"/>
        <v>0</v>
      </c>
      <c r="KD26" s="476">
        <f t="shared" si="456"/>
        <v>0</v>
      </c>
      <c r="KE26" s="142">
        <f t="shared" si="457"/>
        <v>0</v>
      </c>
      <c r="KF26" s="114">
        <f t="shared" si="458"/>
        <v>0</v>
      </c>
      <c r="KG26" s="114"/>
      <c r="KH26" s="143"/>
      <c r="KI26" s="144">
        <f t="shared" si="459"/>
        <v>0</v>
      </c>
      <c r="KJ26" s="148">
        <v>4</v>
      </c>
      <c r="KK26" s="474">
        <f t="shared" si="453"/>
        <v>3.2599999999999999E-3</v>
      </c>
      <c r="KL26" s="475">
        <f t="shared" si="468"/>
        <v>0</v>
      </c>
      <c r="KM26" s="141">
        <f t="shared" si="462"/>
        <v>0</v>
      </c>
      <c r="KN26" s="476">
        <f t="shared" si="456"/>
        <v>0</v>
      </c>
      <c r="KO26" s="142">
        <f t="shared" si="464"/>
        <v>0</v>
      </c>
      <c r="KP26" s="114">
        <f t="shared" si="465"/>
        <v>0</v>
      </c>
      <c r="KQ26" s="114"/>
      <c r="KR26" s="143"/>
      <c r="KS26" s="144">
        <f t="shared" si="466"/>
        <v>0</v>
      </c>
      <c r="KT26" s="148"/>
      <c r="KU26" s="474" t="e">
        <f t="shared" si="467"/>
        <v>#DIV/0!</v>
      </c>
      <c r="KV26" s="475" t="e">
        <f t="shared" si="468"/>
        <v>#DIV/0!</v>
      </c>
      <c r="KW26" s="141">
        <f t="shared" si="469"/>
        <v>0</v>
      </c>
      <c r="KX26" s="476">
        <f t="shared" si="456"/>
        <v>0</v>
      </c>
      <c r="KY26" s="142">
        <f t="shared" si="471"/>
        <v>0</v>
      </c>
      <c r="KZ26" s="114">
        <f t="shared" si="472"/>
        <v>0</v>
      </c>
      <c r="LA26" s="114"/>
      <c r="LB26" s="143"/>
      <c r="LC26" s="144">
        <f t="shared" si="473"/>
        <v>0</v>
      </c>
      <c r="LD26" s="327">
        <f t="shared" si="474"/>
        <v>63</v>
      </c>
      <c r="LE26" s="474">
        <f t="shared" si="467"/>
        <v>2.4199999999999998E-3</v>
      </c>
      <c r="LF26" s="475">
        <f t="shared" si="475"/>
        <v>605</v>
      </c>
      <c r="LG26" s="141">
        <f t="shared" si="476"/>
        <v>9.6031745999999991</v>
      </c>
      <c r="LH26" s="476">
        <f t="shared" si="477"/>
        <v>8.9499999999999993</v>
      </c>
      <c r="LI26" s="142">
        <f t="shared" si="478"/>
        <v>85.948409999999996</v>
      </c>
      <c r="LJ26" s="114">
        <f t="shared" si="479"/>
        <v>5414.75</v>
      </c>
      <c r="LK26" s="114"/>
      <c r="LL26" s="143"/>
    </row>
    <row r="27" spans="1:324" ht="15" customHeight="1">
      <c r="A27" s="718"/>
      <c r="B27" s="69" t="s">
        <v>747</v>
      </c>
      <c r="C27" s="12" t="s">
        <v>856</v>
      </c>
      <c r="D27" s="12" t="s">
        <v>424</v>
      </c>
      <c r="E27" s="4" t="s">
        <v>32</v>
      </c>
      <c r="F27" s="148">
        <v>2</v>
      </c>
      <c r="G27" s="474">
        <f t="shared" si="480"/>
        <v>3.1099999999999999E-3</v>
      </c>
      <c r="H27" s="475">
        <f t="shared" si="481"/>
        <v>0</v>
      </c>
      <c r="I27" s="141">
        <f t="shared" si="263"/>
        <v>0</v>
      </c>
      <c r="J27" s="476">
        <f t="shared" si="482"/>
        <v>0</v>
      </c>
      <c r="K27" s="142">
        <f t="shared" si="264"/>
        <v>0</v>
      </c>
      <c r="L27" s="114">
        <f t="shared" si="265"/>
        <v>0</v>
      </c>
      <c r="M27" s="114"/>
      <c r="N27" s="143"/>
      <c r="O27" s="144">
        <f t="shared" si="266"/>
        <v>0</v>
      </c>
      <c r="P27" s="148">
        <v>3</v>
      </c>
      <c r="Q27" s="474">
        <f t="shared" si="483"/>
        <v>2.82E-3</v>
      </c>
      <c r="R27" s="475">
        <f t="shared" si="484"/>
        <v>0</v>
      </c>
      <c r="S27" s="141">
        <f t="shared" si="267"/>
        <v>0</v>
      </c>
      <c r="T27" s="476">
        <f t="shared" si="485"/>
        <v>0</v>
      </c>
      <c r="U27" s="142">
        <f t="shared" si="268"/>
        <v>0</v>
      </c>
      <c r="V27" s="114">
        <f t="shared" si="269"/>
        <v>0</v>
      </c>
      <c r="W27" s="114"/>
      <c r="X27" s="143"/>
      <c r="Y27" s="144">
        <f t="shared" si="270"/>
        <v>0</v>
      </c>
      <c r="Z27" s="148"/>
      <c r="AA27" s="474">
        <f t="shared" si="313"/>
        <v>0</v>
      </c>
      <c r="AB27" s="475">
        <f t="shared" si="314"/>
        <v>0</v>
      </c>
      <c r="AC27" s="141">
        <f t="shared" si="273"/>
        <v>0</v>
      </c>
      <c r="AD27" s="476">
        <f t="shared" si="274"/>
        <v>0</v>
      </c>
      <c r="AE27" s="142">
        <f t="shared" si="275"/>
        <v>0</v>
      </c>
      <c r="AF27" s="114">
        <f t="shared" si="276"/>
        <v>0</v>
      </c>
      <c r="AG27" s="114"/>
      <c r="AH27" s="143"/>
      <c r="AI27" s="144">
        <f t="shared" si="277"/>
        <v>0</v>
      </c>
      <c r="AJ27" s="148">
        <v>1</v>
      </c>
      <c r="AK27" s="474">
        <f t="shared" si="313"/>
        <v>1.65E-3</v>
      </c>
      <c r="AL27" s="475">
        <f t="shared" si="314"/>
        <v>0</v>
      </c>
      <c r="AM27" s="141">
        <f t="shared" si="280"/>
        <v>0</v>
      </c>
      <c r="AN27" s="476">
        <f t="shared" si="274"/>
        <v>0</v>
      </c>
      <c r="AO27" s="142">
        <f t="shared" si="282"/>
        <v>0</v>
      </c>
      <c r="AP27" s="114">
        <f t="shared" si="283"/>
        <v>0</v>
      </c>
      <c r="AQ27" s="114"/>
      <c r="AR27" s="143"/>
      <c r="AS27" s="144">
        <f t="shared" si="284"/>
        <v>0</v>
      </c>
      <c r="AT27" s="148"/>
      <c r="AU27" s="474">
        <f t="shared" si="313"/>
        <v>0</v>
      </c>
      <c r="AV27" s="475">
        <f t="shared" si="314"/>
        <v>0</v>
      </c>
      <c r="AW27" s="141">
        <f t="shared" si="287"/>
        <v>0</v>
      </c>
      <c r="AX27" s="476">
        <f t="shared" si="274"/>
        <v>0</v>
      </c>
      <c r="AY27" s="142">
        <f t="shared" si="289"/>
        <v>0</v>
      </c>
      <c r="AZ27" s="114">
        <f t="shared" si="290"/>
        <v>0</v>
      </c>
      <c r="BA27" s="114"/>
      <c r="BB27" s="143"/>
      <c r="BC27" s="144">
        <f t="shared" si="291"/>
        <v>0</v>
      </c>
      <c r="BD27" s="148"/>
      <c r="BE27" s="474">
        <f t="shared" si="313"/>
        <v>0</v>
      </c>
      <c r="BF27" s="475">
        <f t="shared" si="314"/>
        <v>0</v>
      </c>
      <c r="BG27" s="141">
        <f t="shared" si="294"/>
        <v>0</v>
      </c>
      <c r="BH27" s="476">
        <f t="shared" si="274"/>
        <v>0</v>
      </c>
      <c r="BI27" s="142">
        <f t="shared" si="296"/>
        <v>0</v>
      </c>
      <c r="BJ27" s="114">
        <f t="shared" si="297"/>
        <v>0</v>
      </c>
      <c r="BK27" s="114"/>
      <c r="BL27" s="143"/>
      <c r="BM27" s="144">
        <f t="shared" si="298"/>
        <v>0</v>
      </c>
      <c r="BN27" s="148"/>
      <c r="BO27" s="474">
        <f t="shared" si="313"/>
        <v>0</v>
      </c>
      <c r="BP27" s="475">
        <f t="shared" si="314"/>
        <v>0</v>
      </c>
      <c r="BQ27" s="141">
        <f t="shared" si="301"/>
        <v>0</v>
      </c>
      <c r="BR27" s="476">
        <f t="shared" si="274"/>
        <v>0</v>
      </c>
      <c r="BS27" s="142">
        <f t="shared" si="303"/>
        <v>0</v>
      </c>
      <c r="BT27" s="114">
        <f t="shared" si="304"/>
        <v>0</v>
      </c>
      <c r="BU27" s="114"/>
      <c r="BV27" s="143"/>
      <c r="BW27" s="144">
        <f t="shared" si="305"/>
        <v>0</v>
      </c>
      <c r="BX27" s="148"/>
      <c r="BY27" s="474">
        <f t="shared" si="313"/>
        <v>0</v>
      </c>
      <c r="BZ27" s="475">
        <f t="shared" si="314"/>
        <v>0</v>
      </c>
      <c r="CA27" s="141">
        <f t="shared" si="308"/>
        <v>0</v>
      </c>
      <c r="CB27" s="476">
        <f t="shared" si="274"/>
        <v>0</v>
      </c>
      <c r="CC27" s="142">
        <f t="shared" si="310"/>
        <v>0</v>
      </c>
      <c r="CD27" s="114">
        <f t="shared" si="311"/>
        <v>0</v>
      </c>
      <c r="CE27" s="114"/>
      <c r="CF27" s="143"/>
      <c r="CG27" s="144">
        <f t="shared" si="312"/>
        <v>0</v>
      </c>
      <c r="CH27" s="148">
        <v>2</v>
      </c>
      <c r="CI27" s="474">
        <f t="shared" si="313"/>
        <v>2E-3</v>
      </c>
      <c r="CJ27" s="475">
        <f t="shared" si="314"/>
        <v>0</v>
      </c>
      <c r="CK27" s="141">
        <f t="shared" si="315"/>
        <v>0</v>
      </c>
      <c r="CL27" s="476">
        <f t="shared" si="274"/>
        <v>0</v>
      </c>
      <c r="CM27" s="142">
        <f t="shared" si="317"/>
        <v>0</v>
      </c>
      <c r="CN27" s="114">
        <f t="shared" si="318"/>
        <v>0</v>
      </c>
      <c r="CO27" s="114"/>
      <c r="CP27" s="143"/>
      <c r="CQ27" s="144">
        <f t="shared" si="319"/>
        <v>0</v>
      </c>
      <c r="CR27" s="148">
        <v>4</v>
      </c>
      <c r="CS27" s="474">
        <f t="shared" si="362"/>
        <v>5.0800000000000003E-3</v>
      </c>
      <c r="CT27" s="475">
        <f t="shared" si="363"/>
        <v>0</v>
      </c>
      <c r="CU27" s="141">
        <f t="shared" si="322"/>
        <v>0</v>
      </c>
      <c r="CV27" s="476">
        <f t="shared" si="323"/>
        <v>0</v>
      </c>
      <c r="CW27" s="142">
        <f t="shared" si="324"/>
        <v>0</v>
      </c>
      <c r="CX27" s="114">
        <f t="shared" si="325"/>
        <v>0</v>
      </c>
      <c r="CY27" s="114"/>
      <c r="CZ27" s="143"/>
      <c r="DA27" s="144">
        <f t="shared" si="326"/>
        <v>0</v>
      </c>
      <c r="DB27" s="148">
        <v>4</v>
      </c>
      <c r="DC27" s="474">
        <f t="shared" si="362"/>
        <v>4.6100000000000004E-3</v>
      </c>
      <c r="DD27" s="475">
        <f t="shared" si="363"/>
        <v>0</v>
      </c>
      <c r="DE27" s="141">
        <f t="shared" si="329"/>
        <v>0</v>
      </c>
      <c r="DF27" s="476">
        <f t="shared" si="323"/>
        <v>0</v>
      </c>
      <c r="DG27" s="142">
        <f t="shared" si="331"/>
        <v>0</v>
      </c>
      <c r="DH27" s="114">
        <f t="shared" si="332"/>
        <v>0</v>
      </c>
      <c r="DI27" s="114"/>
      <c r="DJ27" s="143"/>
      <c r="DK27" s="144">
        <f t="shared" si="333"/>
        <v>0</v>
      </c>
      <c r="DL27" s="148"/>
      <c r="DM27" s="474">
        <f t="shared" si="362"/>
        <v>0</v>
      </c>
      <c r="DN27" s="475">
        <f t="shared" si="363"/>
        <v>0</v>
      </c>
      <c r="DO27" s="141">
        <f t="shared" si="336"/>
        <v>0</v>
      </c>
      <c r="DP27" s="476">
        <f t="shared" si="323"/>
        <v>0</v>
      </c>
      <c r="DQ27" s="142">
        <f t="shared" si="338"/>
        <v>0</v>
      </c>
      <c r="DR27" s="114">
        <f t="shared" si="339"/>
        <v>0</v>
      </c>
      <c r="DS27" s="114"/>
      <c r="DT27" s="143"/>
      <c r="DU27" s="144">
        <f t="shared" si="340"/>
        <v>0</v>
      </c>
      <c r="DV27" s="148"/>
      <c r="DW27" s="474">
        <f t="shared" si="362"/>
        <v>0</v>
      </c>
      <c r="DX27" s="475">
        <f t="shared" si="363"/>
        <v>0</v>
      </c>
      <c r="DY27" s="141">
        <f t="shared" si="343"/>
        <v>0</v>
      </c>
      <c r="DZ27" s="476">
        <f t="shared" si="323"/>
        <v>0</v>
      </c>
      <c r="EA27" s="142">
        <f t="shared" si="345"/>
        <v>0</v>
      </c>
      <c r="EB27" s="114">
        <f t="shared" si="346"/>
        <v>0</v>
      </c>
      <c r="EC27" s="114"/>
      <c r="ED27" s="143"/>
      <c r="EE27" s="144">
        <f t="shared" si="347"/>
        <v>0</v>
      </c>
      <c r="EF27" s="148"/>
      <c r="EG27" s="474">
        <f t="shared" si="362"/>
        <v>0</v>
      </c>
      <c r="EH27" s="475">
        <f t="shared" si="363"/>
        <v>0</v>
      </c>
      <c r="EI27" s="141">
        <f t="shared" si="350"/>
        <v>0</v>
      </c>
      <c r="EJ27" s="476">
        <f t="shared" si="323"/>
        <v>0</v>
      </c>
      <c r="EK27" s="142">
        <f t="shared" si="352"/>
        <v>0</v>
      </c>
      <c r="EL27" s="114">
        <f t="shared" si="353"/>
        <v>0</v>
      </c>
      <c r="EM27" s="114"/>
      <c r="EN27" s="143"/>
      <c r="EO27" s="144">
        <f t="shared" si="354"/>
        <v>0</v>
      </c>
      <c r="EP27" s="148">
        <v>7</v>
      </c>
      <c r="EQ27" s="474">
        <f t="shared" si="362"/>
        <v>8.4100000000000008E-3</v>
      </c>
      <c r="ER27" s="475">
        <f t="shared" si="363"/>
        <v>0</v>
      </c>
      <c r="ES27" s="141">
        <f t="shared" si="357"/>
        <v>0</v>
      </c>
      <c r="ET27" s="476">
        <f t="shared" si="323"/>
        <v>0</v>
      </c>
      <c r="EU27" s="142">
        <f t="shared" si="359"/>
        <v>0</v>
      </c>
      <c r="EV27" s="114">
        <f t="shared" si="360"/>
        <v>0</v>
      </c>
      <c r="EW27" s="114"/>
      <c r="EX27" s="143"/>
      <c r="EY27" s="144">
        <f t="shared" si="361"/>
        <v>0</v>
      </c>
      <c r="EZ27" s="148"/>
      <c r="FA27" s="474">
        <f t="shared" si="362"/>
        <v>0</v>
      </c>
      <c r="FB27" s="475">
        <f t="shared" si="363"/>
        <v>0</v>
      </c>
      <c r="FC27" s="141">
        <f t="shared" si="364"/>
        <v>0</v>
      </c>
      <c r="FD27" s="476">
        <f t="shared" si="323"/>
        <v>7.4</v>
      </c>
      <c r="FE27" s="142">
        <f t="shared" si="366"/>
        <v>0</v>
      </c>
      <c r="FF27" s="114">
        <f t="shared" si="367"/>
        <v>0</v>
      </c>
      <c r="FG27" s="114"/>
      <c r="FH27" s="143"/>
      <c r="FI27" s="144">
        <f t="shared" si="368"/>
        <v>0</v>
      </c>
      <c r="FJ27" s="148"/>
      <c r="FK27" s="474">
        <f t="shared" si="369"/>
        <v>0</v>
      </c>
      <c r="FL27" s="475">
        <f t="shared" si="370"/>
        <v>0</v>
      </c>
      <c r="FM27" s="141">
        <f t="shared" si="371"/>
        <v>0</v>
      </c>
      <c r="FN27" s="476">
        <f t="shared" si="372"/>
        <v>0</v>
      </c>
      <c r="FO27" s="142">
        <f t="shared" si="373"/>
        <v>0</v>
      </c>
      <c r="FP27" s="114">
        <f t="shared" si="374"/>
        <v>0</v>
      </c>
      <c r="FQ27" s="114"/>
      <c r="FR27" s="143"/>
      <c r="FS27" s="144">
        <f t="shared" si="375"/>
        <v>0</v>
      </c>
      <c r="FT27" s="148"/>
      <c r="FU27" s="474">
        <f t="shared" si="369"/>
        <v>0</v>
      </c>
      <c r="FV27" s="475">
        <f t="shared" si="370"/>
        <v>0</v>
      </c>
      <c r="FW27" s="141">
        <f t="shared" si="378"/>
        <v>0</v>
      </c>
      <c r="FX27" s="476">
        <f t="shared" si="372"/>
        <v>0</v>
      </c>
      <c r="FY27" s="142">
        <f t="shared" si="380"/>
        <v>0</v>
      </c>
      <c r="FZ27" s="114">
        <f t="shared" si="381"/>
        <v>0</v>
      </c>
      <c r="GA27" s="114"/>
      <c r="GB27" s="143"/>
      <c r="GC27" s="144">
        <f t="shared" si="382"/>
        <v>0</v>
      </c>
      <c r="GD27" s="148"/>
      <c r="GE27" s="474">
        <f t="shared" si="383"/>
        <v>0</v>
      </c>
      <c r="GF27" s="475">
        <f t="shared" si="384"/>
        <v>0</v>
      </c>
      <c r="GG27" s="141">
        <f t="shared" si="385"/>
        <v>0</v>
      </c>
      <c r="GH27" s="476">
        <f t="shared" si="372"/>
        <v>8.06</v>
      </c>
      <c r="GI27" s="142">
        <f t="shared" si="387"/>
        <v>0</v>
      </c>
      <c r="GJ27" s="114">
        <f t="shared" si="388"/>
        <v>0</v>
      </c>
      <c r="GK27" s="114"/>
      <c r="GL27" s="143"/>
      <c r="GM27" s="144">
        <f t="shared" si="389"/>
        <v>0</v>
      </c>
      <c r="GN27" s="148"/>
      <c r="GO27" s="474">
        <f t="shared" si="383"/>
        <v>0</v>
      </c>
      <c r="GP27" s="475">
        <f t="shared" si="384"/>
        <v>0</v>
      </c>
      <c r="GQ27" s="141">
        <f t="shared" si="392"/>
        <v>0</v>
      </c>
      <c r="GR27" s="476">
        <f t="shared" si="372"/>
        <v>0</v>
      </c>
      <c r="GS27" s="142">
        <f t="shared" si="394"/>
        <v>0</v>
      </c>
      <c r="GT27" s="114">
        <f t="shared" si="395"/>
        <v>0</v>
      </c>
      <c r="GU27" s="114"/>
      <c r="GV27" s="143"/>
      <c r="GW27" s="144">
        <f t="shared" si="396"/>
        <v>0</v>
      </c>
      <c r="GX27" s="148">
        <v>4</v>
      </c>
      <c r="GY27" s="474">
        <f t="shared" si="397"/>
        <v>2.5899999999999999E-3</v>
      </c>
      <c r="GZ27" s="475">
        <f t="shared" si="398"/>
        <v>248.64</v>
      </c>
      <c r="HA27" s="141">
        <f t="shared" si="399"/>
        <v>62.16</v>
      </c>
      <c r="HB27" s="476">
        <f t="shared" si="400"/>
        <v>10.94</v>
      </c>
      <c r="HC27" s="142">
        <f t="shared" si="401"/>
        <v>680.03039999999999</v>
      </c>
      <c r="HD27" s="114">
        <f t="shared" si="402"/>
        <v>2720.12</v>
      </c>
      <c r="HE27" s="114"/>
      <c r="HF27" s="143"/>
      <c r="HG27" s="144">
        <f t="shared" si="403"/>
        <v>7.9487899999999998</v>
      </c>
      <c r="HH27" s="148"/>
      <c r="HI27" s="474">
        <f t="shared" si="397"/>
        <v>0</v>
      </c>
      <c r="HJ27" s="475">
        <f t="shared" si="398"/>
        <v>0</v>
      </c>
      <c r="HK27" s="141">
        <f t="shared" si="406"/>
        <v>0</v>
      </c>
      <c r="HL27" s="476">
        <f t="shared" si="400"/>
        <v>0</v>
      </c>
      <c r="HM27" s="142">
        <f t="shared" si="408"/>
        <v>0</v>
      </c>
      <c r="HN27" s="114">
        <f t="shared" si="409"/>
        <v>0</v>
      </c>
      <c r="HO27" s="114"/>
      <c r="HP27" s="143"/>
      <c r="HQ27" s="144">
        <f t="shared" si="410"/>
        <v>0</v>
      </c>
      <c r="HR27" s="148">
        <v>2</v>
      </c>
      <c r="HS27" s="474">
        <f t="shared" si="411"/>
        <v>2.8800000000000002E-3</v>
      </c>
      <c r="HT27" s="475">
        <f t="shared" si="412"/>
        <v>0</v>
      </c>
      <c r="HU27" s="141">
        <f t="shared" si="413"/>
        <v>0</v>
      </c>
      <c r="HV27" s="476">
        <f t="shared" si="400"/>
        <v>0</v>
      </c>
      <c r="HW27" s="142">
        <f t="shared" si="415"/>
        <v>0</v>
      </c>
      <c r="HX27" s="114">
        <f t="shared" si="416"/>
        <v>0</v>
      </c>
      <c r="HY27" s="114"/>
      <c r="HZ27" s="143"/>
      <c r="IA27" s="144">
        <f t="shared" si="417"/>
        <v>0</v>
      </c>
      <c r="IB27" s="148">
        <v>3</v>
      </c>
      <c r="IC27" s="474">
        <f t="shared" si="411"/>
        <v>6.2399999999999999E-3</v>
      </c>
      <c r="ID27" s="475">
        <f t="shared" si="412"/>
        <v>0</v>
      </c>
      <c r="IE27" s="141">
        <f t="shared" si="420"/>
        <v>0</v>
      </c>
      <c r="IF27" s="476">
        <f t="shared" si="400"/>
        <v>0</v>
      </c>
      <c r="IG27" s="142">
        <f t="shared" si="422"/>
        <v>0</v>
      </c>
      <c r="IH27" s="114">
        <f t="shared" si="423"/>
        <v>0</v>
      </c>
      <c r="II27" s="114"/>
      <c r="IJ27" s="143"/>
      <c r="IK27" s="144">
        <f t="shared" si="424"/>
        <v>0</v>
      </c>
      <c r="IL27" s="148"/>
      <c r="IM27" s="474">
        <f t="shared" si="425"/>
        <v>0</v>
      </c>
      <c r="IN27" s="475">
        <f t="shared" si="426"/>
        <v>0</v>
      </c>
      <c r="IO27" s="141">
        <f t="shared" si="427"/>
        <v>0</v>
      </c>
      <c r="IP27" s="476">
        <f t="shared" si="428"/>
        <v>0</v>
      </c>
      <c r="IQ27" s="142">
        <f t="shared" si="429"/>
        <v>0</v>
      </c>
      <c r="IR27" s="114">
        <f t="shared" si="430"/>
        <v>0</v>
      </c>
      <c r="IS27" s="114"/>
      <c r="IT27" s="143"/>
      <c r="IU27" s="144">
        <f t="shared" si="431"/>
        <v>0</v>
      </c>
      <c r="IV27" s="148">
        <v>1</v>
      </c>
      <c r="IW27" s="474">
        <f t="shared" si="425"/>
        <v>1.48E-3</v>
      </c>
      <c r="IX27" s="475">
        <f t="shared" si="426"/>
        <v>0</v>
      </c>
      <c r="IY27" s="141">
        <f t="shared" si="434"/>
        <v>0</v>
      </c>
      <c r="IZ27" s="476">
        <f t="shared" si="428"/>
        <v>0</v>
      </c>
      <c r="JA27" s="142">
        <f t="shared" si="436"/>
        <v>0</v>
      </c>
      <c r="JB27" s="114">
        <f t="shared" si="437"/>
        <v>0</v>
      </c>
      <c r="JC27" s="114"/>
      <c r="JD27" s="143"/>
      <c r="JE27" s="144">
        <f t="shared" si="438"/>
        <v>0</v>
      </c>
      <c r="JF27" s="148"/>
      <c r="JG27" s="474">
        <f t="shared" si="439"/>
        <v>0</v>
      </c>
      <c r="JH27" s="475">
        <f t="shared" si="440"/>
        <v>0</v>
      </c>
      <c r="JI27" s="141">
        <f t="shared" si="441"/>
        <v>0</v>
      </c>
      <c r="JJ27" s="476">
        <f t="shared" si="428"/>
        <v>0</v>
      </c>
      <c r="JK27" s="142">
        <f t="shared" si="443"/>
        <v>0</v>
      </c>
      <c r="JL27" s="114">
        <f t="shared" si="444"/>
        <v>0</v>
      </c>
      <c r="JM27" s="114"/>
      <c r="JN27" s="143"/>
      <c r="JO27" s="144">
        <f t="shared" si="445"/>
        <v>0</v>
      </c>
      <c r="JP27" s="148">
        <v>1</v>
      </c>
      <c r="JQ27" s="474">
        <f t="shared" si="439"/>
        <v>8.3000000000000001E-4</v>
      </c>
      <c r="JR27" s="475">
        <f t="shared" si="440"/>
        <v>0</v>
      </c>
      <c r="JS27" s="141">
        <f t="shared" si="448"/>
        <v>0</v>
      </c>
      <c r="JT27" s="476">
        <f t="shared" si="428"/>
        <v>0</v>
      </c>
      <c r="JU27" s="142">
        <f t="shared" si="450"/>
        <v>0</v>
      </c>
      <c r="JV27" s="114">
        <f t="shared" si="451"/>
        <v>0</v>
      </c>
      <c r="JW27" s="114"/>
      <c r="JX27" s="143"/>
      <c r="JY27" s="144">
        <f t="shared" si="452"/>
        <v>0</v>
      </c>
      <c r="JZ27" s="148"/>
      <c r="KA27" s="474">
        <f t="shared" si="453"/>
        <v>0</v>
      </c>
      <c r="KB27" s="475">
        <f t="shared" si="468"/>
        <v>0</v>
      </c>
      <c r="KC27" s="141">
        <f t="shared" si="455"/>
        <v>0</v>
      </c>
      <c r="KD27" s="476">
        <f t="shared" si="456"/>
        <v>0</v>
      </c>
      <c r="KE27" s="142">
        <f t="shared" si="457"/>
        <v>0</v>
      </c>
      <c r="KF27" s="114">
        <f t="shared" si="458"/>
        <v>0</v>
      </c>
      <c r="KG27" s="114"/>
      <c r="KH27" s="143"/>
      <c r="KI27" s="144">
        <f t="shared" si="459"/>
        <v>0</v>
      </c>
      <c r="KJ27" s="148"/>
      <c r="KK27" s="474">
        <f t="shared" si="453"/>
        <v>0</v>
      </c>
      <c r="KL27" s="475">
        <f t="shared" si="468"/>
        <v>0</v>
      </c>
      <c r="KM27" s="141">
        <f t="shared" si="462"/>
        <v>0</v>
      </c>
      <c r="KN27" s="476">
        <f t="shared" si="456"/>
        <v>0</v>
      </c>
      <c r="KO27" s="142">
        <f t="shared" si="464"/>
        <v>0</v>
      </c>
      <c r="KP27" s="114">
        <f t="shared" si="465"/>
        <v>0</v>
      </c>
      <c r="KQ27" s="114"/>
      <c r="KR27" s="143"/>
      <c r="KS27" s="144">
        <f t="shared" si="466"/>
        <v>0</v>
      </c>
      <c r="KT27" s="148"/>
      <c r="KU27" s="474" t="e">
        <f t="shared" si="467"/>
        <v>#DIV/0!</v>
      </c>
      <c r="KV27" s="475" t="e">
        <f t="shared" si="468"/>
        <v>#DIV/0!</v>
      </c>
      <c r="KW27" s="141">
        <f t="shared" si="469"/>
        <v>0</v>
      </c>
      <c r="KX27" s="476">
        <f t="shared" si="456"/>
        <v>0</v>
      </c>
      <c r="KY27" s="142">
        <f t="shared" si="471"/>
        <v>0</v>
      </c>
      <c r="KZ27" s="114">
        <f t="shared" si="472"/>
        <v>0</v>
      </c>
      <c r="LA27" s="114"/>
      <c r="LB27" s="143"/>
      <c r="LC27" s="144">
        <f t="shared" si="473"/>
        <v>0</v>
      </c>
      <c r="LD27" s="327">
        <f t="shared" si="474"/>
        <v>34</v>
      </c>
      <c r="LE27" s="474">
        <f t="shared" si="467"/>
        <v>1.2999999999999999E-3</v>
      </c>
      <c r="LF27" s="475">
        <f t="shared" si="475"/>
        <v>325</v>
      </c>
      <c r="LG27" s="141">
        <f t="shared" si="476"/>
        <v>9.5588235299999997</v>
      </c>
      <c r="LH27" s="476">
        <f t="shared" si="477"/>
        <v>8.9499999999999993</v>
      </c>
      <c r="LI27" s="142">
        <f t="shared" si="478"/>
        <v>85.551469999999995</v>
      </c>
      <c r="LJ27" s="114">
        <f t="shared" si="479"/>
        <v>2908.75</v>
      </c>
      <c r="LK27" s="114"/>
      <c r="LL27" s="143"/>
    </row>
    <row r="28" spans="1:324" ht="15" customHeight="1">
      <c r="A28" s="718"/>
      <c r="B28" s="580" t="s">
        <v>727</v>
      </c>
      <c r="C28" s="12" t="s">
        <v>856</v>
      </c>
      <c r="D28" s="12" t="s">
        <v>424</v>
      </c>
      <c r="E28" s="4" t="s">
        <v>32</v>
      </c>
      <c r="F28" s="148"/>
      <c r="G28" s="474">
        <f t="shared" si="480"/>
        <v>0</v>
      </c>
      <c r="H28" s="475">
        <f t="shared" si="481"/>
        <v>0</v>
      </c>
      <c r="I28" s="141">
        <f t="shared" si="263"/>
        <v>0</v>
      </c>
      <c r="J28" s="476">
        <f t="shared" si="482"/>
        <v>0</v>
      </c>
      <c r="K28" s="142">
        <f t="shared" si="264"/>
        <v>0</v>
      </c>
      <c r="L28" s="114">
        <f t="shared" si="265"/>
        <v>0</v>
      </c>
      <c r="M28" s="114"/>
      <c r="N28" s="143"/>
      <c r="O28" s="144">
        <f t="shared" si="266"/>
        <v>0</v>
      </c>
      <c r="P28" s="148"/>
      <c r="Q28" s="474">
        <f t="shared" si="483"/>
        <v>0</v>
      </c>
      <c r="R28" s="475">
        <f t="shared" si="484"/>
        <v>0</v>
      </c>
      <c r="S28" s="141">
        <f t="shared" si="267"/>
        <v>0</v>
      </c>
      <c r="T28" s="476">
        <f t="shared" si="485"/>
        <v>0</v>
      </c>
      <c r="U28" s="142">
        <f t="shared" si="268"/>
        <v>0</v>
      </c>
      <c r="V28" s="114">
        <f t="shared" si="269"/>
        <v>0</v>
      </c>
      <c r="W28" s="114"/>
      <c r="X28" s="143"/>
      <c r="Y28" s="144">
        <f t="shared" si="270"/>
        <v>0</v>
      </c>
      <c r="Z28" s="148"/>
      <c r="AA28" s="474">
        <f t="shared" si="313"/>
        <v>0</v>
      </c>
      <c r="AB28" s="475">
        <f t="shared" si="314"/>
        <v>0</v>
      </c>
      <c r="AC28" s="141">
        <f t="shared" si="273"/>
        <v>0</v>
      </c>
      <c r="AD28" s="476">
        <f t="shared" si="274"/>
        <v>0</v>
      </c>
      <c r="AE28" s="142">
        <f t="shared" si="275"/>
        <v>0</v>
      </c>
      <c r="AF28" s="114">
        <f t="shared" si="276"/>
        <v>0</v>
      </c>
      <c r="AG28" s="114"/>
      <c r="AH28" s="143"/>
      <c r="AI28" s="144">
        <f t="shared" si="277"/>
        <v>0</v>
      </c>
      <c r="AJ28" s="148"/>
      <c r="AK28" s="474">
        <f t="shared" si="313"/>
        <v>0</v>
      </c>
      <c r="AL28" s="475">
        <f t="shared" si="314"/>
        <v>0</v>
      </c>
      <c r="AM28" s="141">
        <f t="shared" si="280"/>
        <v>0</v>
      </c>
      <c r="AN28" s="476">
        <f t="shared" si="274"/>
        <v>0</v>
      </c>
      <c r="AO28" s="142">
        <f t="shared" si="282"/>
        <v>0</v>
      </c>
      <c r="AP28" s="114">
        <f t="shared" si="283"/>
        <v>0</v>
      </c>
      <c r="AQ28" s="114"/>
      <c r="AR28" s="143"/>
      <c r="AS28" s="144">
        <f t="shared" si="284"/>
        <v>0</v>
      </c>
      <c r="AT28" s="148"/>
      <c r="AU28" s="474">
        <f t="shared" si="313"/>
        <v>0</v>
      </c>
      <c r="AV28" s="475">
        <f t="shared" si="314"/>
        <v>0</v>
      </c>
      <c r="AW28" s="141">
        <f t="shared" si="287"/>
        <v>0</v>
      </c>
      <c r="AX28" s="476">
        <f t="shared" si="274"/>
        <v>0</v>
      </c>
      <c r="AY28" s="142">
        <f t="shared" si="289"/>
        <v>0</v>
      </c>
      <c r="AZ28" s="114">
        <f t="shared" si="290"/>
        <v>0</v>
      </c>
      <c r="BA28" s="114"/>
      <c r="BB28" s="143"/>
      <c r="BC28" s="144">
        <f t="shared" si="291"/>
        <v>0</v>
      </c>
      <c r="BD28" s="148"/>
      <c r="BE28" s="474">
        <f t="shared" si="313"/>
        <v>0</v>
      </c>
      <c r="BF28" s="475">
        <f t="shared" si="314"/>
        <v>0</v>
      </c>
      <c r="BG28" s="141">
        <f t="shared" si="294"/>
        <v>0</v>
      </c>
      <c r="BH28" s="476">
        <f t="shared" si="274"/>
        <v>0</v>
      </c>
      <c r="BI28" s="142">
        <f t="shared" si="296"/>
        <v>0</v>
      </c>
      <c r="BJ28" s="114">
        <f t="shared" si="297"/>
        <v>0</v>
      </c>
      <c r="BK28" s="114"/>
      <c r="BL28" s="143"/>
      <c r="BM28" s="144">
        <f t="shared" si="298"/>
        <v>0</v>
      </c>
      <c r="BN28" s="148"/>
      <c r="BO28" s="474">
        <f t="shared" si="313"/>
        <v>0</v>
      </c>
      <c r="BP28" s="475">
        <f t="shared" si="314"/>
        <v>0</v>
      </c>
      <c r="BQ28" s="141">
        <f t="shared" si="301"/>
        <v>0</v>
      </c>
      <c r="BR28" s="476">
        <f t="shared" si="274"/>
        <v>0</v>
      </c>
      <c r="BS28" s="142">
        <f t="shared" si="303"/>
        <v>0</v>
      </c>
      <c r="BT28" s="114">
        <f t="shared" si="304"/>
        <v>0</v>
      </c>
      <c r="BU28" s="114"/>
      <c r="BV28" s="143"/>
      <c r="BW28" s="144">
        <f t="shared" si="305"/>
        <v>0</v>
      </c>
      <c r="BX28" s="148"/>
      <c r="BY28" s="474">
        <f t="shared" si="313"/>
        <v>0</v>
      </c>
      <c r="BZ28" s="475">
        <f t="shared" si="314"/>
        <v>0</v>
      </c>
      <c r="CA28" s="141">
        <f t="shared" si="308"/>
        <v>0</v>
      </c>
      <c r="CB28" s="476">
        <f t="shared" si="274"/>
        <v>0</v>
      </c>
      <c r="CC28" s="142">
        <f t="shared" si="310"/>
        <v>0</v>
      </c>
      <c r="CD28" s="114">
        <f t="shared" si="311"/>
        <v>0</v>
      </c>
      <c r="CE28" s="114"/>
      <c r="CF28" s="143"/>
      <c r="CG28" s="144">
        <f t="shared" si="312"/>
        <v>0</v>
      </c>
      <c r="CH28" s="148"/>
      <c r="CI28" s="474">
        <f t="shared" si="313"/>
        <v>0</v>
      </c>
      <c r="CJ28" s="475">
        <f t="shared" si="314"/>
        <v>0</v>
      </c>
      <c r="CK28" s="141">
        <f t="shared" si="315"/>
        <v>0</v>
      </c>
      <c r="CL28" s="476">
        <f t="shared" si="274"/>
        <v>0</v>
      </c>
      <c r="CM28" s="142">
        <f t="shared" si="317"/>
        <v>0</v>
      </c>
      <c r="CN28" s="114">
        <f t="shared" si="318"/>
        <v>0</v>
      </c>
      <c r="CO28" s="114"/>
      <c r="CP28" s="143"/>
      <c r="CQ28" s="144">
        <f t="shared" si="319"/>
        <v>0</v>
      </c>
      <c r="CR28" s="148"/>
      <c r="CS28" s="474">
        <f t="shared" si="362"/>
        <v>0</v>
      </c>
      <c r="CT28" s="475">
        <f t="shared" si="363"/>
        <v>0</v>
      </c>
      <c r="CU28" s="141">
        <f t="shared" si="322"/>
        <v>0</v>
      </c>
      <c r="CV28" s="476">
        <f t="shared" si="323"/>
        <v>0</v>
      </c>
      <c r="CW28" s="142">
        <f t="shared" si="324"/>
        <v>0</v>
      </c>
      <c r="CX28" s="114">
        <f t="shared" si="325"/>
        <v>0</v>
      </c>
      <c r="CY28" s="114"/>
      <c r="CZ28" s="143"/>
      <c r="DA28" s="144">
        <f t="shared" si="326"/>
        <v>0</v>
      </c>
      <c r="DB28" s="148"/>
      <c r="DC28" s="474">
        <f t="shared" si="362"/>
        <v>0</v>
      </c>
      <c r="DD28" s="475">
        <f t="shared" si="363"/>
        <v>0</v>
      </c>
      <c r="DE28" s="141">
        <f t="shared" si="329"/>
        <v>0</v>
      </c>
      <c r="DF28" s="476">
        <f t="shared" si="323"/>
        <v>0</v>
      </c>
      <c r="DG28" s="142">
        <f t="shared" si="331"/>
        <v>0</v>
      </c>
      <c r="DH28" s="114">
        <f t="shared" si="332"/>
        <v>0</v>
      </c>
      <c r="DI28" s="114"/>
      <c r="DJ28" s="143"/>
      <c r="DK28" s="144">
        <f t="shared" si="333"/>
        <v>0</v>
      </c>
      <c r="DL28" s="148">
        <v>166</v>
      </c>
      <c r="DM28" s="474">
        <f t="shared" si="362"/>
        <v>0.43342000000000003</v>
      </c>
      <c r="DN28" s="475">
        <f t="shared" si="363"/>
        <v>0</v>
      </c>
      <c r="DO28" s="141">
        <f t="shared" si="336"/>
        <v>0</v>
      </c>
      <c r="DP28" s="476">
        <f t="shared" si="323"/>
        <v>0</v>
      </c>
      <c r="DQ28" s="142">
        <f t="shared" si="338"/>
        <v>0</v>
      </c>
      <c r="DR28" s="114">
        <f t="shared" si="339"/>
        <v>0</v>
      </c>
      <c r="DS28" s="114"/>
      <c r="DT28" s="143"/>
      <c r="DU28" s="144">
        <f t="shared" si="340"/>
        <v>0</v>
      </c>
      <c r="DV28" s="148"/>
      <c r="DW28" s="474">
        <f t="shared" si="362"/>
        <v>0</v>
      </c>
      <c r="DX28" s="475">
        <f t="shared" si="363"/>
        <v>0</v>
      </c>
      <c r="DY28" s="141">
        <f t="shared" si="343"/>
        <v>0</v>
      </c>
      <c r="DZ28" s="476">
        <f t="shared" si="323"/>
        <v>0</v>
      </c>
      <c r="EA28" s="142">
        <f t="shared" si="345"/>
        <v>0</v>
      </c>
      <c r="EB28" s="114">
        <f t="shared" si="346"/>
        <v>0</v>
      </c>
      <c r="EC28" s="114"/>
      <c r="ED28" s="143"/>
      <c r="EE28" s="144">
        <f t="shared" si="347"/>
        <v>0</v>
      </c>
      <c r="EF28" s="148"/>
      <c r="EG28" s="474">
        <f t="shared" si="362"/>
        <v>0</v>
      </c>
      <c r="EH28" s="475">
        <f t="shared" si="363"/>
        <v>0</v>
      </c>
      <c r="EI28" s="141">
        <f t="shared" si="350"/>
        <v>0</v>
      </c>
      <c r="EJ28" s="476">
        <f t="shared" si="323"/>
        <v>0</v>
      </c>
      <c r="EK28" s="142">
        <f t="shared" si="352"/>
        <v>0</v>
      </c>
      <c r="EL28" s="114">
        <f t="shared" si="353"/>
        <v>0</v>
      </c>
      <c r="EM28" s="114"/>
      <c r="EN28" s="143"/>
      <c r="EO28" s="144">
        <f t="shared" si="354"/>
        <v>0</v>
      </c>
      <c r="EP28" s="148"/>
      <c r="EQ28" s="474">
        <f t="shared" si="362"/>
        <v>0</v>
      </c>
      <c r="ER28" s="475">
        <f t="shared" si="363"/>
        <v>0</v>
      </c>
      <c r="ES28" s="141">
        <f t="shared" si="357"/>
        <v>0</v>
      </c>
      <c r="ET28" s="476">
        <f t="shared" si="323"/>
        <v>0</v>
      </c>
      <c r="EU28" s="142">
        <f t="shared" si="359"/>
        <v>0</v>
      </c>
      <c r="EV28" s="114">
        <f t="shared" si="360"/>
        <v>0</v>
      </c>
      <c r="EW28" s="114"/>
      <c r="EX28" s="143"/>
      <c r="EY28" s="144">
        <f t="shared" si="361"/>
        <v>0</v>
      </c>
      <c r="EZ28" s="148"/>
      <c r="FA28" s="474">
        <f t="shared" si="362"/>
        <v>0</v>
      </c>
      <c r="FB28" s="475">
        <f t="shared" si="363"/>
        <v>0</v>
      </c>
      <c r="FC28" s="141">
        <f t="shared" si="364"/>
        <v>0</v>
      </c>
      <c r="FD28" s="476">
        <f t="shared" si="323"/>
        <v>7.4</v>
      </c>
      <c r="FE28" s="142">
        <f t="shared" si="366"/>
        <v>0</v>
      </c>
      <c r="FF28" s="114">
        <f t="shared" si="367"/>
        <v>0</v>
      </c>
      <c r="FG28" s="114"/>
      <c r="FH28" s="143"/>
      <c r="FI28" s="144">
        <f t="shared" si="368"/>
        <v>0</v>
      </c>
      <c r="FJ28" s="148"/>
      <c r="FK28" s="474">
        <f t="shared" si="369"/>
        <v>0</v>
      </c>
      <c r="FL28" s="475">
        <f t="shared" si="370"/>
        <v>0</v>
      </c>
      <c r="FM28" s="141">
        <f t="shared" si="371"/>
        <v>0</v>
      </c>
      <c r="FN28" s="476">
        <f t="shared" si="372"/>
        <v>0</v>
      </c>
      <c r="FO28" s="142">
        <f t="shared" si="373"/>
        <v>0</v>
      </c>
      <c r="FP28" s="114">
        <f t="shared" si="374"/>
        <v>0</v>
      </c>
      <c r="FQ28" s="114"/>
      <c r="FR28" s="143"/>
      <c r="FS28" s="144">
        <f t="shared" si="375"/>
        <v>0</v>
      </c>
      <c r="FT28" s="148"/>
      <c r="FU28" s="474">
        <f t="shared" si="369"/>
        <v>0</v>
      </c>
      <c r="FV28" s="475">
        <f t="shared" si="370"/>
        <v>0</v>
      </c>
      <c r="FW28" s="141">
        <f t="shared" si="378"/>
        <v>0</v>
      </c>
      <c r="FX28" s="476">
        <f t="shared" si="372"/>
        <v>0</v>
      </c>
      <c r="FY28" s="142">
        <f t="shared" si="380"/>
        <v>0</v>
      </c>
      <c r="FZ28" s="114">
        <f t="shared" si="381"/>
        <v>0</v>
      </c>
      <c r="GA28" s="114"/>
      <c r="GB28" s="143"/>
      <c r="GC28" s="144">
        <f t="shared" si="382"/>
        <v>0</v>
      </c>
      <c r="GD28" s="148"/>
      <c r="GE28" s="474">
        <f t="shared" si="383"/>
        <v>0</v>
      </c>
      <c r="GF28" s="475">
        <f t="shared" si="384"/>
        <v>0</v>
      </c>
      <c r="GG28" s="141">
        <f t="shared" si="385"/>
        <v>0</v>
      </c>
      <c r="GH28" s="476">
        <f t="shared" si="372"/>
        <v>8.06</v>
      </c>
      <c r="GI28" s="142">
        <f t="shared" si="387"/>
        <v>0</v>
      </c>
      <c r="GJ28" s="114">
        <f t="shared" si="388"/>
        <v>0</v>
      </c>
      <c r="GK28" s="114"/>
      <c r="GL28" s="143"/>
      <c r="GM28" s="144">
        <f t="shared" si="389"/>
        <v>0</v>
      </c>
      <c r="GN28" s="148"/>
      <c r="GO28" s="474">
        <f t="shared" si="383"/>
        <v>0</v>
      </c>
      <c r="GP28" s="475">
        <f t="shared" si="384"/>
        <v>0</v>
      </c>
      <c r="GQ28" s="141">
        <f t="shared" si="392"/>
        <v>0</v>
      </c>
      <c r="GR28" s="476">
        <f t="shared" si="372"/>
        <v>0</v>
      </c>
      <c r="GS28" s="142">
        <f t="shared" si="394"/>
        <v>0</v>
      </c>
      <c r="GT28" s="114">
        <f t="shared" si="395"/>
        <v>0</v>
      </c>
      <c r="GU28" s="114"/>
      <c r="GV28" s="143"/>
      <c r="GW28" s="144">
        <f t="shared" si="396"/>
        <v>0</v>
      </c>
      <c r="GX28" s="148"/>
      <c r="GY28" s="474">
        <f t="shared" si="397"/>
        <v>0</v>
      </c>
      <c r="GZ28" s="475">
        <f t="shared" si="398"/>
        <v>0</v>
      </c>
      <c r="HA28" s="141">
        <f t="shared" si="399"/>
        <v>0</v>
      </c>
      <c r="HB28" s="476">
        <f t="shared" si="400"/>
        <v>10.94</v>
      </c>
      <c r="HC28" s="142">
        <f t="shared" si="401"/>
        <v>0</v>
      </c>
      <c r="HD28" s="114">
        <f t="shared" si="402"/>
        <v>0</v>
      </c>
      <c r="HE28" s="114"/>
      <c r="HF28" s="143"/>
      <c r="HG28" s="144">
        <f t="shared" si="403"/>
        <v>0</v>
      </c>
      <c r="HH28" s="148"/>
      <c r="HI28" s="474">
        <f t="shared" si="397"/>
        <v>0</v>
      </c>
      <c r="HJ28" s="475">
        <f t="shared" si="398"/>
        <v>0</v>
      </c>
      <c r="HK28" s="141">
        <f t="shared" si="406"/>
        <v>0</v>
      </c>
      <c r="HL28" s="476">
        <f t="shared" si="400"/>
        <v>0</v>
      </c>
      <c r="HM28" s="142">
        <f t="shared" si="408"/>
        <v>0</v>
      </c>
      <c r="HN28" s="114">
        <f t="shared" si="409"/>
        <v>0</v>
      </c>
      <c r="HO28" s="114"/>
      <c r="HP28" s="143"/>
      <c r="HQ28" s="144">
        <f t="shared" si="410"/>
        <v>0</v>
      </c>
      <c r="HR28" s="148"/>
      <c r="HS28" s="474">
        <f t="shared" si="411"/>
        <v>0</v>
      </c>
      <c r="HT28" s="475">
        <f t="shared" si="412"/>
        <v>0</v>
      </c>
      <c r="HU28" s="141">
        <f t="shared" si="413"/>
        <v>0</v>
      </c>
      <c r="HV28" s="476">
        <f t="shared" si="400"/>
        <v>0</v>
      </c>
      <c r="HW28" s="142">
        <f t="shared" si="415"/>
        <v>0</v>
      </c>
      <c r="HX28" s="114">
        <f t="shared" si="416"/>
        <v>0</v>
      </c>
      <c r="HY28" s="114"/>
      <c r="HZ28" s="143"/>
      <c r="IA28" s="144">
        <f t="shared" si="417"/>
        <v>0</v>
      </c>
      <c r="IB28" s="148"/>
      <c r="IC28" s="474">
        <f t="shared" si="411"/>
        <v>0</v>
      </c>
      <c r="ID28" s="475">
        <f t="shared" si="412"/>
        <v>0</v>
      </c>
      <c r="IE28" s="141">
        <f t="shared" si="420"/>
        <v>0</v>
      </c>
      <c r="IF28" s="476">
        <f t="shared" si="400"/>
        <v>0</v>
      </c>
      <c r="IG28" s="142">
        <f t="shared" si="422"/>
        <v>0</v>
      </c>
      <c r="IH28" s="114">
        <f t="shared" si="423"/>
        <v>0</v>
      </c>
      <c r="II28" s="114"/>
      <c r="IJ28" s="143"/>
      <c r="IK28" s="144">
        <f t="shared" si="424"/>
        <v>0</v>
      </c>
      <c r="IL28" s="148"/>
      <c r="IM28" s="474">
        <f t="shared" si="425"/>
        <v>0</v>
      </c>
      <c r="IN28" s="475">
        <f t="shared" si="426"/>
        <v>0</v>
      </c>
      <c r="IO28" s="141">
        <f t="shared" si="427"/>
        <v>0</v>
      </c>
      <c r="IP28" s="476">
        <f t="shared" si="428"/>
        <v>0</v>
      </c>
      <c r="IQ28" s="142">
        <f t="shared" si="429"/>
        <v>0</v>
      </c>
      <c r="IR28" s="114">
        <f t="shared" si="430"/>
        <v>0</v>
      </c>
      <c r="IS28" s="114"/>
      <c r="IT28" s="143"/>
      <c r="IU28" s="144">
        <f t="shared" si="431"/>
        <v>0</v>
      </c>
      <c r="IV28" s="148"/>
      <c r="IW28" s="474">
        <f t="shared" si="425"/>
        <v>0</v>
      </c>
      <c r="IX28" s="475">
        <f t="shared" si="426"/>
        <v>0</v>
      </c>
      <c r="IY28" s="141">
        <f t="shared" si="434"/>
        <v>0</v>
      </c>
      <c r="IZ28" s="476">
        <f t="shared" si="428"/>
        <v>0</v>
      </c>
      <c r="JA28" s="142">
        <f t="shared" si="436"/>
        <v>0</v>
      </c>
      <c r="JB28" s="114">
        <f t="shared" si="437"/>
        <v>0</v>
      </c>
      <c r="JC28" s="114"/>
      <c r="JD28" s="143"/>
      <c r="JE28" s="144">
        <f t="shared" si="438"/>
        <v>0</v>
      </c>
      <c r="JF28" s="148"/>
      <c r="JG28" s="474">
        <f t="shared" si="439"/>
        <v>0</v>
      </c>
      <c r="JH28" s="475">
        <f t="shared" si="440"/>
        <v>0</v>
      </c>
      <c r="JI28" s="141">
        <f t="shared" si="441"/>
        <v>0</v>
      </c>
      <c r="JJ28" s="476">
        <f t="shared" si="428"/>
        <v>0</v>
      </c>
      <c r="JK28" s="142">
        <f t="shared" si="443"/>
        <v>0</v>
      </c>
      <c r="JL28" s="114">
        <f t="shared" si="444"/>
        <v>0</v>
      </c>
      <c r="JM28" s="114"/>
      <c r="JN28" s="143"/>
      <c r="JO28" s="144">
        <f t="shared" si="445"/>
        <v>0</v>
      </c>
      <c r="JP28" s="148"/>
      <c r="JQ28" s="474">
        <f t="shared" si="439"/>
        <v>0</v>
      </c>
      <c r="JR28" s="475">
        <f t="shared" si="440"/>
        <v>0</v>
      </c>
      <c r="JS28" s="141">
        <f t="shared" si="448"/>
        <v>0</v>
      </c>
      <c r="JT28" s="476">
        <f t="shared" si="428"/>
        <v>0</v>
      </c>
      <c r="JU28" s="142">
        <f t="shared" si="450"/>
        <v>0</v>
      </c>
      <c r="JV28" s="114">
        <f t="shared" si="451"/>
        <v>0</v>
      </c>
      <c r="JW28" s="114"/>
      <c r="JX28" s="143"/>
      <c r="JY28" s="144">
        <f t="shared" si="452"/>
        <v>0</v>
      </c>
      <c r="JZ28" s="148"/>
      <c r="KA28" s="474">
        <f t="shared" si="453"/>
        <v>0</v>
      </c>
      <c r="KB28" s="475">
        <f t="shared" si="468"/>
        <v>0</v>
      </c>
      <c r="KC28" s="141">
        <f t="shared" si="455"/>
        <v>0</v>
      </c>
      <c r="KD28" s="476">
        <f t="shared" si="456"/>
        <v>0</v>
      </c>
      <c r="KE28" s="142">
        <f t="shared" si="457"/>
        <v>0</v>
      </c>
      <c r="KF28" s="114">
        <f t="shared" si="458"/>
        <v>0</v>
      </c>
      <c r="KG28" s="114"/>
      <c r="KH28" s="143"/>
      <c r="KI28" s="144">
        <f t="shared" si="459"/>
        <v>0</v>
      </c>
      <c r="KJ28" s="148"/>
      <c r="KK28" s="474">
        <f t="shared" si="453"/>
        <v>0</v>
      </c>
      <c r="KL28" s="475">
        <f t="shared" si="468"/>
        <v>0</v>
      </c>
      <c r="KM28" s="141">
        <f t="shared" si="462"/>
        <v>0</v>
      </c>
      <c r="KN28" s="476">
        <f t="shared" si="456"/>
        <v>0</v>
      </c>
      <c r="KO28" s="142">
        <f t="shared" si="464"/>
        <v>0</v>
      </c>
      <c r="KP28" s="114">
        <f t="shared" si="465"/>
        <v>0</v>
      </c>
      <c r="KQ28" s="114"/>
      <c r="KR28" s="143"/>
      <c r="KS28" s="144">
        <f t="shared" si="466"/>
        <v>0</v>
      </c>
      <c r="KT28" s="148"/>
      <c r="KU28" s="474" t="e">
        <f t="shared" si="467"/>
        <v>#DIV/0!</v>
      </c>
      <c r="KV28" s="475" t="e">
        <f t="shared" si="468"/>
        <v>#DIV/0!</v>
      </c>
      <c r="KW28" s="141">
        <f t="shared" si="469"/>
        <v>0</v>
      </c>
      <c r="KX28" s="476">
        <f t="shared" si="456"/>
        <v>0</v>
      </c>
      <c r="KY28" s="142">
        <f t="shared" si="471"/>
        <v>0</v>
      </c>
      <c r="KZ28" s="114">
        <f t="shared" si="472"/>
        <v>0</v>
      </c>
      <c r="LA28" s="114"/>
      <c r="LB28" s="143"/>
      <c r="LC28" s="144">
        <f t="shared" si="473"/>
        <v>0</v>
      </c>
      <c r="LD28" s="327">
        <f t="shared" si="474"/>
        <v>166</v>
      </c>
      <c r="LE28" s="474">
        <f t="shared" si="467"/>
        <v>6.3699999999999998E-3</v>
      </c>
      <c r="LF28" s="475">
        <f t="shared" si="475"/>
        <v>1592.5</v>
      </c>
      <c r="LG28" s="141">
        <f t="shared" si="476"/>
        <v>9.5933734899999994</v>
      </c>
      <c r="LH28" s="476">
        <f t="shared" si="477"/>
        <v>8.9499999999999993</v>
      </c>
      <c r="LI28" s="142">
        <f t="shared" si="478"/>
        <v>85.860690000000005</v>
      </c>
      <c r="LJ28" s="114">
        <f t="shared" si="479"/>
        <v>14252.87</v>
      </c>
      <c r="LK28" s="114"/>
      <c r="LL28" s="143"/>
    </row>
    <row r="29" spans="1:324" ht="15" customHeight="1">
      <c r="A29" s="719"/>
      <c r="B29" s="94" t="s">
        <v>730</v>
      </c>
      <c r="C29" s="12" t="s">
        <v>856</v>
      </c>
      <c r="D29" s="12" t="s">
        <v>424</v>
      </c>
      <c r="E29" s="4" t="s">
        <v>32</v>
      </c>
      <c r="F29" s="148"/>
      <c r="G29" s="474">
        <f t="shared" si="480"/>
        <v>0</v>
      </c>
      <c r="H29" s="475">
        <f t="shared" si="481"/>
        <v>0</v>
      </c>
      <c r="I29" s="141">
        <f t="shared" si="263"/>
        <v>0</v>
      </c>
      <c r="J29" s="476">
        <f t="shared" si="482"/>
        <v>0</v>
      </c>
      <c r="K29" s="142">
        <f t="shared" si="264"/>
        <v>0</v>
      </c>
      <c r="L29" s="114">
        <f t="shared" si="265"/>
        <v>0</v>
      </c>
      <c r="M29" s="114"/>
      <c r="N29" s="143"/>
      <c r="O29" s="144" t="e">
        <f t="shared" si="266"/>
        <v>#DIV/0!</v>
      </c>
      <c r="P29" s="148"/>
      <c r="Q29" s="474">
        <f t="shared" si="483"/>
        <v>0</v>
      </c>
      <c r="R29" s="475">
        <f t="shared" si="484"/>
        <v>0</v>
      </c>
      <c r="S29" s="141">
        <f t="shared" si="267"/>
        <v>0</v>
      </c>
      <c r="T29" s="476">
        <f t="shared" si="485"/>
        <v>0</v>
      </c>
      <c r="U29" s="142">
        <f t="shared" si="268"/>
        <v>0</v>
      </c>
      <c r="V29" s="114">
        <f t="shared" si="269"/>
        <v>0</v>
      </c>
      <c r="W29" s="114"/>
      <c r="X29" s="143"/>
      <c r="Y29" s="144" t="e">
        <f t="shared" si="270"/>
        <v>#DIV/0!</v>
      </c>
      <c r="Z29" s="148"/>
      <c r="AA29" s="474">
        <f t="shared" si="313"/>
        <v>0</v>
      </c>
      <c r="AB29" s="475">
        <f t="shared" si="314"/>
        <v>0</v>
      </c>
      <c r="AC29" s="141">
        <f t="shared" si="273"/>
        <v>0</v>
      </c>
      <c r="AD29" s="476">
        <f t="shared" si="274"/>
        <v>0</v>
      </c>
      <c r="AE29" s="142">
        <f t="shared" si="275"/>
        <v>0</v>
      </c>
      <c r="AF29" s="114">
        <f t="shared" si="276"/>
        <v>0</v>
      </c>
      <c r="AG29" s="114"/>
      <c r="AH29" s="143"/>
      <c r="AI29" s="144" t="e">
        <f t="shared" si="277"/>
        <v>#DIV/0!</v>
      </c>
      <c r="AJ29" s="148"/>
      <c r="AK29" s="474">
        <f t="shared" si="313"/>
        <v>0</v>
      </c>
      <c r="AL29" s="475">
        <f t="shared" si="314"/>
        <v>0</v>
      </c>
      <c r="AM29" s="141">
        <f t="shared" si="280"/>
        <v>0</v>
      </c>
      <c r="AN29" s="476">
        <f t="shared" si="274"/>
        <v>0</v>
      </c>
      <c r="AO29" s="142">
        <f t="shared" si="282"/>
        <v>0</v>
      </c>
      <c r="AP29" s="114">
        <f t="shared" si="283"/>
        <v>0</v>
      </c>
      <c r="AQ29" s="114"/>
      <c r="AR29" s="143"/>
      <c r="AS29" s="144" t="e">
        <f t="shared" si="284"/>
        <v>#DIV/0!</v>
      </c>
      <c r="AT29" s="148"/>
      <c r="AU29" s="474">
        <f t="shared" si="313"/>
        <v>0</v>
      </c>
      <c r="AV29" s="475">
        <f t="shared" si="314"/>
        <v>0</v>
      </c>
      <c r="AW29" s="141">
        <f t="shared" si="287"/>
        <v>0</v>
      </c>
      <c r="AX29" s="476">
        <f t="shared" si="274"/>
        <v>0</v>
      </c>
      <c r="AY29" s="142">
        <f t="shared" si="289"/>
        <v>0</v>
      </c>
      <c r="AZ29" s="114">
        <f t="shared" si="290"/>
        <v>0</v>
      </c>
      <c r="BA29" s="114"/>
      <c r="BB29" s="143"/>
      <c r="BC29" s="144" t="e">
        <f t="shared" si="291"/>
        <v>#DIV/0!</v>
      </c>
      <c r="BD29" s="148"/>
      <c r="BE29" s="474">
        <f t="shared" si="313"/>
        <v>0</v>
      </c>
      <c r="BF29" s="475">
        <f t="shared" si="314"/>
        <v>0</v>
      </c>
      <c r="BG29" s="141">
        <f t="shared" si="294"/>
        <v>0</v>
      </c>
      <c r="BH29" s="476">
        <f t="shared" si="274"/>
        <v>0</v>
      </c>
      <c r="BI29" s="142">
        <f t="shared" si="296"/>
        <v>0</v>
      </c>
      <c r="BJ29" s="114">
        <f t="shared" si="297"/>
        <v>0</v>
      </c>
      <c r="BK29" s="114"/>
      <c r="BL29" s="143"/>
      <c r="BM29" s="144" t="e">
        <f t="shared" si="298"/>
        <v>#DIV/0!</v>
      </c>
      <c r="BN29" s="148"/>
      <c r="BO29" s="474">
        <f t="shared" si="313"/>
        <v>0</v>
      </c>
      <c r="BP29" s="475">
        <f t="shared" si="314"/>
        <v>0</v>
      </c>
      <c r="BQ29" s="141">
        <f t="shared" si="301"/>
        <v>0</v>
      </c>
      <c r="BR29" s="476">
        <f t="shared" si="274"/>
        <v>0</v>
      </c>
      <c r="BS29" s="142">
        <f t="shared" si="303"/>
        <v>0</v>
      </c>
      <c r="BT29" s="114">
        <f t="shared" si="304"/>
        <v>0</v>
      </c>
      <c r="BU29" s="114"/>
      <c r="BV29" s="143"/>
      <c r="BW29" s="144" t="e">
        <f t="shared" si="305"/>
        <v>#DIV/0!</v>
      </c>
      <c r="BX29" s="148"/>
      <c r="BY29" s="474">
        <f t="shared" si="313"/>
        <v>0</v>
      </c>
      <c r="BZ29" s="475">
        <f t="shared" si="314"/>
        <v>0</v>
      </c>
      <c r="CA29" s="141">
        <f t="shared" si="308"/>
        <v>0</v>
      </c>
      <c r="CB29" s="476">
        <f t="shared" si="274"/>
        <v>0</v>
      </c>
      <c r="CC29" s="142">
        <f t="shared" si="310"/>
        <v>0</v>
      </c>
      <c r="CD29" s="114">
        <f t="shared" si="311"/>
        <v>0</v>
      </c>
      <c r="CE29" s="114"/>
      <c r="CF29" s="143"/>
      <c r="CG29" s="144" t="e">
        <f t="shared" si="312"/>
        <v>#DIV/0!</v>
      </c>
      <c r="CH29" s="148"/>
      <c r="CI29" s="474">
        <f t="shared" si="313"/>
        <v>0</v>
      </c>
      <c r="CJ29" s="475">
        <f t="shared" si="314"/>
        <v>0</v>
      </c>
      <c r="CK29" s="141">
        <f t="shared" si="315"/>
        <v>0</v>
      </c>
      <c r="CL29" s="476">
        <f t="shared" si="274"/>
        <v>0</v>
      </c>
      <c r="CM29" s="142">
        <f t="shared" si="317"/>
        <v>0</v>
      </c>
      <c r="CN29" s="114">
        <f t="shared" si="318"/>
        <v>0</v>
      </c>
      <c r="CO29" s="114"/>
      <c r="CP29" s="143"/>
      <c r="CQ29" s="144" t="e">
        <f t="shared" si="319"/>
        <v>#DIV/0!</v>
      </c>
      <c r="CR29" s="148"/>
      <c r="CS29" s="474">
        <f t="shared" si="362"/>
        <v>0</v>
      </c>
      <c r="CT29" s="475">
        <f t="shared" si="363"/>
        <v>0</v>
      </c>
      <c r="CU29" s="141">
        <f t="shared" si="322"/>
        <v>0</v>
      </c>
      <c r="CV29" s="476">
        <f t="shared" si="323"/>
        <v>0</v>
      </c>
      <c r="CW29" s="142">
        <f t="shared" si="324"/>
        <v>0</v>
      </c>
      <c r="CX29" s="114">
        <f t="shared" si="325"/>
        <v>0</v>
      </c>
      <c r="CY29" s="114"/>
      <c r="CZ29" s="143"/>
      <c r="DA29" s="144" t="e">
        <f t="shared" si="326"/>
        <v>#DIV/0!</v>
      </c>
      <c r="DB29" s="148"/>
      <c r="DC29" s="474">
        <f t="shared" si="362"/>
        <v>0</v>
      </c>
      <c r="DD29" s="475">
        <f t="shared" si="363"/>
        <v>0</v>
      </c>
      <c r="DE29" s="141">
        <f t="shared" si="329"/>
        <v>0</v>
      </c>
      <c r="DF29" s="476">
        <f t="shared" si="323"/>
        <v>0</v>
      </c>
      <c r="DG29" s="142">
        <f t="shared" si="331"/>
        <v>0</v>
      </c>
      <c r="DH29" s="114">
        <f t="shared" si="332"/>
        <v>0</v>
      </c>
      <c r="DI29" s="114"/>
      <c r="DJ29" s="143"/>
      <c r="DK29" s="144" t="e">
        <f t="shared" si="333"/>
        <v>#DIV/0!</v>
      </c>
      <c r="DL29" s="148"/>
      <c r="DM29" s="474">
        <f t="shared" si="362"/>
        <v>0</v>
      </c>
      <c r="DN29" s="475">
        <f t="shared" si="363"/>
        <v>0</v>
      </c>
      <c r="DO29" s="141">
        <f t="shared" si="336"/>
        <v>0</v>
      </c>
      <c r="DP29" s="476">
        <f t="shared" si="323"/>
        <v>0</v>
      </c>
      <c r="DQ29" s="142">
        <f t="shared" si="338"/>
        <v>0</v>
      </c>
      <c r="DR29" s="114">
        <f t="shared" si="339"/>
        <v>0</v>
      </c>
      <c r="DS29" s="114"/>
      <c r="DT29" s="143"/>
      <c r="DU29" s="144" t="e">
        <f t="shared" si="340"/>
        <v>#DIV/0!</v>
      </c>
      <c r="DV29" s="148"/>
      <c r="DW29" s="474">
        <f t="shared" si="362"/>
        <v>0</v>
      </c>
      <c r="DX29" s="475">
        <f t="shared" si="363"/>
        <v>0</v>
      </c>
      <c r="DY29" s="141">
        <f t="shared" si="343"/>
        <v>0</v>
      </c>
      <c r="DZ29" s="476">
        <f t="shared" si="323"/>
        <v>0</v>
      </c>
      <c r="EA29" s="142">
        <f t="shared" si="345"/>
        <v>0</v>
      </c>
      <c r="EB29" s="114">
        <f t="shared" si="346"/>
        <v>0</v>
      </c>
      <c r="EC29" s="114"/>
      <c r="ED29" s="143"/>
      <c r="EE29" s="144" t="e">
        <f t="shared" si="347"/>
        <v>#DIV/0!</v>
      </c>
      <c r="EF29" s="148"/>
      <c r="EG29" s="474">
        <f t="shared" si="362"/>
        <v>0</v>
      </c>
      <c r="EH29" s="475">
        <f t="shared" si="363"/>
        <v>0</v>
      </c>
      <c r="EI29" s="141">
        <f t="shared" si="350"/>
        <v>0</v>
      </c>
      <c r="EJ29" s="476">
        <f t="shared" si="323"/>
        <v>0</v>
      </c>
      <c r="EK29" s="142">
        <f t="shared" si="352"/>
        <v>0</v>
      </c>
      <c r="EL29" s="114">
        <f t="shared" si="353"/>
        <v>0</v>
      </c>
      <c r="EM29" s="114"/>
      <c r="EN29" s="143"/>
      <c r="EO29" s="144" t="e">
        <f t="shared" si="354"/>
        <v>#DIV/0!</v>
      </c>
      <c r="EP29" s="148"/>
      <c r="EQ29" s="474">
        <f t="shared" si="362"/>
        <v>0</v>
      </c>
      <c r="ER29" s="475">
        <f t="shared" si="363"/>
        <v>0</v>
      </c>
      <c r="ES29" s="141">
        <f t="shared" si="357"/>
        <v>0</v>
      </c>
      <c r="ET29" s="476">
        <f t="shared" si="323"/>
        <v>0</v>
      </c>
      <c r="EU29" s="142">
        <f t="shared" si="359"/>
        <v>0</v>
      </c>
      <c r="EV29" s="114">
        <f t="shared" si="360"/>
        <v>0</v>
      </c>
      <c r="EW29" s="114"/>
      <c r="EX29" s="143"/>
      <c r="EY29" s="144" t="e">
        <f t="shared" si="361"/>
        <v>#DIV/0!</v>
      </c>
      <c r="EZ29" s="148"/>
      <c r="FA29" s="474">
        <f t="shared" si="362"/>
        <v>0</v>
      </c>
      <c r="FB29" s="475">
        <f t="shared" si="363"/>
        <v>0</v>
      </c>
      <c r="FC29" s="141">
        <f t="shared" si="364"/>
        <v>0</v>
      </c>
      <c r="FD29" s="476">
        <f t="shared" si="323"/>
        <v>7.4</v>
      </c>
      <c r="FE29" s="142">
        <f t="shared" si="366"/>
        <v>0</v>
      </c>
      <c r="FF29" s="114">
        <f t="shared" si="367"/>
        <v>0</v>
      </c>
      <c r="FG29" s="114"/>
      <c r="FH29" s="143"/>
      <c r="FI29" s="144" t="e">
        <f t="shared" si="368"/>
        <v>#DIV/0!</v>
      </c>
      <c r="FJ29" s="148"/>
      <c r="FK29" s="474">
        <f t="shared" si="369"/>
        <v>0</v>
      </c>
      <c r="FL29" s="475">
        <f t="shared" si="370"/>
        <v>0</v>
      </c>
      <c r="FM29" s="141">
        <f t="shared" si="371"/>
        <v>0</v>
      </c>
      <c r="FN29" s="476">
        <f t="shared" si="372"/>
        <v>0</v>
      </c>
      <c r="FO29" s="142">
        <f t="shared" si="373"/>
        <v>0</v>
      </c>
      <c r="FP29" s="114">
        <f t="shared" si="374"/>
        <v>0</v>
      </c>
      <c r="FQ29" s="114"/>
      <c r="FR29" s="143"/>
      <c r="FS29" s="144" t="e">
        <f t="shared" si="375"/>
        <v>#DIV/0!</v>
      </c>
      <c r="FT29" s="148"/>
      <c r="FU29" s="474">
        <f t="shared" si="369"/>
        <v>0</v>
      </c>
      <c r="FV29" s="475">
        <f t="shared" si="370"/>
        <v>0</v>
      </c>
      <c r="FW29" s="141">
        <f t="shared" si="378"/>
        <v>0</v>
      </c>
      <c r="FX29" s="476">
        <f t="shared" si="372"/>
        <v>0</v>
      </c>
      <c r="FY29" s="142">
        <f t="shared" si="380"/>
        <v>0</v>
      </c>
      <c r="FZ29" s="114">
        <f t="shared" si="381"/>
        <v>0</v>
      </c>
      <c r="GA29" s="114"/>
      <c r="GB29" s="143"/>
      <c r="GC29" s="144" t="e">
        <f t="shared" si="382"/>
        <v>#DIV/0!</v>
      </c>
      <c r="GD29" s="148"/>
      <c r="GE29" s="474">
        <f t="shared" si="383"/>
        <v>0</v>
      </c>
      <c r="GF29" s="475">
        <f t="shared" si="384"/>
        <v>0</v>
      </c>
      <c r="GG29" s="141">
        <f t="shared" si="385"/>
        <v>0</v>
      </c>
      <c r="GH29" s="476">
        <f t="shared" si="372"/>
        <v>8.06</v>
      </c>
      <c r="GI29" s="142">
        <f t="shared" si="387"/>
        <v>0</v>
      </c>
      <c r="GJ29" s="114">
        <f t="shared" si="388"/>
        <v>0</v>
      </c>
      <c r="GK29" s="114"/>
      <c r="GL29" s="143"/>
      <c r="GM29" s="144" t="e">
        <f t="shared" si="389"/>
        <v>#DIV/0!</v>
      </c>
      <c r="GN29" s="148"/>
      <c r="GO29" s="474">
        <f t="shared" si="383"/>
        <v>0</v>
      </c>
      <c r="GP29" s="475">
        <f t="shared" si="384"/>
        <v>0</v>
      </c>
      <c r="GQ29" s="141">
        <f t="shared" si="392"/>
        <v>0</v>
      </c>
      <c r="GR29" s="476">
        <f t="shared" si="372"/>
        <v>0</v>
      </c>
      <c r="GS29" s="142">
        <f t="shared" si="394"/>
        <v>0</v>
      </c>
      <c r="GT29" s="114">
        <f t="shared" si="395"/>
        <v>0</v>
      </c>
      <c r="GU29" s="114"/>
      <c r="GV29" s="143"/>
      <c r="GW29" s="144" t="e">
        <f t="shared" si="396"/>
        <v>#DIV/0!</v>
      </c>
      <c r="GX29" s="148"/>
      <c r="GY29" s="474">
        <f t="shared" si="397"/>
        <v>0</v>
      </c>
      <c r="GZ29" s="475">
        <f t="shared" si="398"/>
        <v>0</v>
      </c>
      <c r="HA29" s="141">
        <f t="shared" si="399"/>
        <v>0</v>
      </c>
      <c r="HB29" s="476">
        <f t="shared" si="400"/>
        <v>10.94</v>
      </c>
      <c r="HC29" s="142">
        <f t="shared" si="401"/>
        <v>0</v>
      </c>
      <c r="HD29" s="114">
        <f t="shared" si="402"/>
        <v>0</v>
      </c>
      <c r="HE29" s="114"/>
      <c r="HF29" s="143"/>
      <c r="HG29" s="144" t="e">
        <f t="shared" si="403"/>
        <v>#DIV/0!</v>
      </c>
      <c r="HH29" s="148"/>
      <c r="HI29" s="474">
        <f t="shared" si="397"/>
        <v>0</v>
      </c>
      <c r="HJ29" s="475">
        <f t="shared" si="398"/>
        <v>0</v>
      </c>
      <c r="HK29" s="141">
        <f t="shared" si="406"/>
        <v>0</v>
      </c>
      <c r="HL29" s="476">
        <f t="shared" si="400"/>
        <v>0</v>
      </c>
      <c r="HM29" s="142">
        <f t="shared" si="408"/>
        <v>0</v>
      </c>
      <c r="HN29" s="114">
        <f t="shared" si="409"/>
        <v>0</v>
      </c>
      <c r="HO29" s="114"/>
      <c r="HP29" s="143"/>
      <c r="HQ29" s="144" t="e">
        <f t="shared" si="410"/>
        <v>#DIV/0!</v>
      </c>
      <c r="HR29" s="148"/>
      <c r="HS29" s="474">
        <f t="shared" si="411"/>
        <v>0</v>
      </c>
      <c r="HT29" s="475">
        <f t="shared" si="412"/>
        <v>0</v>
      </c>
      <c r="HU29" s="141">
        <f t="shared" si="413"/>
        <v>0</v>
      </c>
      <c r="HV29" s="476">
        <f t="shared" si="400"/>
        <v>0</v>
      </c>
      <c r="HW29" s="142">
        <f t="shared" si="415"/>
        <v>0</v>
      </c>
      <c r="HX29" s="114">
        <f t="shared" si="416"/>
        <v>0</v>
      </c>
      <c r="HY29" s="114"/>
      <c r="HZ29" s="143"/>
      <c r="IA29" s="144" t="e">
        <f t="shared" si="417"/>
        <v>#DIV/0!</v>
      </c>
      <c r="IB29" s="148"/>
      <c r="IC29" s="474">
        <f t="shared" si="411"/>
        <v>0</v>
      </c>
      <c r="ID29" s="475">
        <f t="shared" si="412"/>
        <v>0</v>
      </c>
      <c r="IE29" s="141">
        <f t="shared" si="420"/>
        <v>0</v>
      </c>
      <c r="IF29" s="476">
        <f t="shared" si="400"/>
        <v>0</v>
      </c>
      <c r="IG29" s="142">
        <f t="shared" si="422"/>
        <v>0</v>
      </c>
      <c r="IH29" s="114">
        <f t="shared" si="423"/>
        <v>0</v>
      </c>
      <c r="II29" s="114"/>
      <c r="IJ29" s="143"/>
      <c r="IK29" s="144" t="e">
        <f t="shared" si="424"/>
        <v>#DIV/0!</v>
      </c>
      <c r="IL29" s="148"/>
      <c r="IM29" s="474">
        <f t="shared" si="425"/>
        <v>0</v>
      </c>
      <c r="IN29" s="475">
        <f t="shared" si="426"/>
        <v>0</v>
      </c>
      <c r="IO29" s="141">
        <f t="shared" si="427"/>
        <v>0</v>
      </c>
      <c r="IP29" s="476">
        <f t="shared" si="428"/>
        <v>0</v>
      </c>
      <c r="IQ29" s="142">
        <f t="shared" si="429"/>
        <v>0</v>
      </c>
      <c r="IR29" s="114">
        <f t="shared" si="430"/>
        <v>0</v>
      </c>
      <c r="IS29" s="114"/>
      <c r="IT29" s="143"/>
      <c r="IU29" s="144" t="e">
        <f t="shared" si="431"/>
        <v>#DIV/0!</v>
      </c>
      <c r="IV29" s="148"/>
      <c r="IW29" s="474">
        <f t="shared" si="425"/>
        <v>0</v>
      </c>
      <c r="IX29" s="475">
        <f t="shared" si="426"/>
        <v>0</v>
      </c>
      <c r="IY29" s="141">
        <f t="shared" si="434"/>
        <v>0</v>
      </c>
      <c r="IZ29" s="476">
        <f t="shared" si="428"/>
        <v>0</v>
      </c>
      <c r="JA29" s="142">
        <f t="shared" si="436"/>
        <v>0</v>
      </c>
      <c r="JB29" s="114">
        <f t="shared" si="437"/>
        <v>0</v>
      </c>
      <c r="JC29" s="114"/>
      <c r="JD29" s="143"/>
      <c r="JE29" s="144" t="e">
        <f t="shared" si="438"/>
        <v>#DIV/0!</v>
      </c>
      <c r="JF29" s="148"/>
      <c r="JG29" s="474">
        <f t="shared" si="439"/>
        <v>0</v>
      </c>
      <c r="JH29" s="475">
        <f t="shared" si="440"/>
        <v>0</v>
      </c>
      <c r="JI29" s="141">
        <f t="shared" si="441"/>
        <v>0</v>
      </c>
      <c r="JJ29" s="476">
        <f t="shared" si="428"/>
        <v>0</v>
      </c>
      <c r="JK29" s="142">
        <f t="shared" si="443"/>
        <v>0</v>
      </c>
      <c r="JL29" s="114">
        <f t="shared" si="444"/>
        <v>0</v>
      </c>
      <c r="JM29" s="114"/>
      <c r="JN29" s="143"/>
      <c r="JO29" s="144" t="e">
        <f t="shared" si="445"/>
        <v>#DIV/0!</v>
      </c>
      <c r="JP29" s="148"/>
      <c r="JQ29" s="474">
        <f t="shared" si="439"/>
        <v>0</v>
      </c>
      <c r="JR29" s="475">
        <f t="shared" si="440"/>
        <v>0</v>
      </c>
      <c r="JS29" s="141">
        <f t="shared" si="448"/>
        <v>0</v>
      </c>
      <c r="JT29" s="476">
        <f t="shared" si="428"/>
        <v>0</v>
      </c>
      <c r="JU29" s="142">
        <f t="shared" si="450"/>
        <v>0</v>
      </c>
      <c r="JV29" s="114">
        <f t="shared" si="451"/>
        <v>0</v>
      </c>
      <c r="JW29" s="114"/>
      <c r="JX29" s="143"/>
      <c r="JY29" s="144" t="e">
        <f t="shared" si="452"/>
        <v>#DIV/0!</v>
      </c>
      <c r="JZ29" s="148"/>
      <c r="KA29" s="474">
        <f t="shared" si="453"/>
        <v>0</v>
      </c>
      <c r="KB29" s="475">
        <f t="shared" si="468"/>
        <v>0</v>
      </c>
      <c r="KC29" s="141">
        <f t="shared" si="455"/>
        <v>0</v>
      </c>
      <c r="KD29" s="476">
        <f t="shared" si="456"/>
        <v>0</v>
      </c>
      <c r="KE29" s="142">
        <f t="shared" si="457"/>
        <v>0</v>
      </c>
      <c r="KF29" s="114">
        <f t="shared" si="458"/>
        <v>0</v>
      </c>
      <c r="KG29" s="114"/>
      <c r="KH29" s="143"/>
      <c r="KI29" s="144" t="e">
        <f t="shared" si="459"/>
        <v>#DIV/0!</v>
      </c>
      <c r="KJ29" s="148"/>
      <c r="KK29" s="474">
        <f t="shared" si="453"/>
        <v>0</v>
      </c>
      <c r="KL29" s="475">
        <f t="shared" si="468"/>
        <v>0</v>
      </c>
      <c r="KM29" s="141">
        <f t="shared" si="462"/>
        <v>0</v>
      </c>
      <c r="KN29" s="476">
        <f t="shared" si="456"/>
        <v>0</v>
      </c>
      <c r="KO29" s="142">
        <f t="shared" si="464"/>
        <v>0</v>
      </c>
      <c r="KP29" s="114">
        <f t="shared" si="465"/>
        <v>0</v>
      </c>
      <c r="KQ29" s="114"/>
      <c r="KR29" s="143"/>
      <c r="KS29" s="144" t="e">
        <f t="shared" si="466"/>
        <v>#DIV/0!</v>
      </c>
      <c r="KT29" s="148"/>
      <c r="KU29" s="474" t="e">
        <f t="shared" si="467"/>
        <v>#DIV/0!</v>
      </c>
      <c r="KV29" s="475" t="e">
        <f t="shared" si="468"/>
        <v>#DIV/0!</v>
      </c>
      <c r="KW29" s="141">
        <f t="shared" si="469"/>
        <v>0</v>
      </c>
      <c r="KX29" s="476">
        <f t="shared" si="456"/>
        <v>0</v>
      </c>
      <c r="KY29" s="142">
        <f t="shared" si="471"/>
        <v>0</v>
      </c>
      <c r="KZ29" s="114">
        <f t="shared" si="472"/>
        <v>0</v>
      </c>
      <c r="LA29" s="114"/>
      <c r="LB29" s="143"/>
      <c r="LC29" s="144" t="e">
        <f t="shared" si="473"/>
        <v>#DIV/0!</v>
      </c>
      <c r="LD29" s="327">
        <f t="shared" si="474"/>
        <v>0</v>
      </c>
      <c r="LE29" s="474">
        <f t="shared" si="467"/>
        <v>0</v>
      </c>
      <c r="LF29" s="475">
        <f t="shared" si="475"/>
        <v>0</v>
      </c>
      <c r="LG29" s="141">
        <f t="shared" si="476"/>
        <v>0</v>
      </c>
      <c r="LH29" s="476">
        <f t="shared" si="477"/>
        <v>8.9499999999999993</v>
      </c>
      <c r="LI29" s="142">
        <f t="shared" si="478"/>
        <v>0</v>
      </c>
      <c r="LJ29" s="114">
        <f t="shared" si="479"/>
        <v>0</v>
      </c>
      <c r="LK29" s="114"/>
      <c r="LL29" s="143"/>
    </row>
    <row r="30" spans="1:324" ht="15" customHeight="1">
      <c r="A30" s="716"/>
      <c r="B30" s="716" t="s">
        <v>1232</v>
      </c>
      <c r="C30" s="12"/>
      <c r="D30" s="12"/>
      <c r="E30" s="4"/>
      <c r="F30" s="148"/>
      <c r="G30" s="474"/>
      <c r="H30" s="475"/>
      <c r="I30" s="141"/>
      <c r="J30" s="476"/>
      <c r="K30" s="142"/>
      <c r="L30" s="114"/>
      <c r="M30" s="114"/>
      <c r="N30" s="143"/>
      <c r="O30" s="144"/>
      <c r="P30" s="148"/>
      <c r="Q30" s="474"/>
      <c r="R30" s="475"/>
      <c r="S30" s="141"/>
      <c r="T30" s="476"/>
      <c r="U30" s="142"/>
      <c r="V30" s="114"/>
      <c r="W30" s="114"/>
      <c r="X30" s="143"/>
      <c r="Y30" s="144"/>
      <c r="Z30" s="148"/>
      <c r="AA30" s="474"/>
      <c r="AB30" s="475"/>
      <c r="AC30" s="141"/>
      <c r="AD30" s="476"/>
      <c r="AE30" s="142"/>
      <c r="AF30" s="114"/>
      <c r="AG30" s="114"/>
      <c r="AH30" s="143"/>
      <c r="AI30" s="144"/>
      <c r="AJ30" s="148"/>
      <c r="AK30" s="474"/>
      <c r="AL30" s="475"/>
      <c r="AM30" s="141"/>
      <c r="AN30" s="476"/>
      <c r="AO30" s="142"/>
      <c r="AP30" s="114"/>
      <c r="AQ30" s="114"/>
      <c r="AR30" s="143"/>
      <c r="AS30" s="144"/>
      <c r="AT30" s="148"/>
      <c r="AU30" s="474"/>
      <c r="AV30" s="475"/>
      <c r="AW30" s="141"/>
      <c r="AX30" s="476"/>
      <c r="AY30" s="142"/>
      <c r="AZ30" s="114"/>
      <c r="BA30" s="114"/>
      <c r="BB30" s="143"/>
      <c r="BC30" s="144"/>
      <c r="BD30" s="148"/>
      <c r="BE30" s="474"/>
      <c r="BF30" s="475"/>
      <c r="BG30" s="141"/>
      <c r="BH30" s="476"/>
      <c r="BI30" s="142"/>
      <c r="BJ30" s="114"/>
      <c r="BK30" s="114"/>
      <c r="BL30" s="143"/>
      <c r="BM30" s="144"/>
      <c r="BN30" s="148"/>
      <c r="BO30" s="474"/>
      <c r="BP30" s="475"/>
      <c r="BQ30" s="141"/>
      <c r="BR30" s="476"/>
      <c r="BS30" s="142"/>
      <c r="BT30" s="114"/>
      <c r="BU30" s="114"/>
      <c r="BV30" s="143"/>
      <c r="BW30" s="144"/>
      <c r="BX30" s="148"/>
      <c r="BY30" s="474"/>
      <c r="BZ30" s="475"/>
      <c r="CA30" s="141"/>
      <c r="CB30" s="476"/>
      <c r="CC30" s="142"/>
      <c r="CD30" s="114"/>
      <c r="CE30" s="114"/>
      <c r="CF30" s="143"/>
      <c r="CG30" s="144"/>
      <c r="CH30" s="148"/>
      <c r="CI30" s="474"/>
      <c r="CJ30" s="475"/>
      <c r="CK30" s="141"/>
      <c r="CL30" s="476"/>
      <c r="CM30" s="142"/>
      <c r="CN30" s="114"/>
      <c r="CO30" s="114"/>
      <c r="CP30" s="143"/>
      <c r="CQ30" s="144"/>
      <c r="CR30" s="148"/>
      <c r="CS30" s="474"/>
      <c r="CT30" s="475"/>
      <c r="CU30" s="141"/>
      <c r="CV30" s="476"/>
      <c r="CW30" s="142"/>
      <c r="CX30" s="114"/>
      <c r="CY30" s="114"/>
      <c r="CZ30" s="143"/>
      <c r="DA30" s="144"/>
      <c r="DB30" s="148"/>
      <c r="DC30" s="474"/>
      <c r="DD30" s="475"/>
      <c r="DE30" s="141"/>
      <c r="DF30" s="476"/>
      <c r="DG30" s="142"/>
      <c r="DH30" s="114"/>
      <c r="DI30" s="114"/>
      <c r="DJ30" s="143"/>
      <c r="DK30" s="144"/>
      <c r="DL30" s="148"/>
      <c r="DM30" s="474"/>
      <c r="DN30" s="475"/>
      <c r="DO30" s="141"/>
      <c r="DP30" s="476"/>
      <c r="DQ30" s="142"/>
      <c r="DR30" s="114"/>
      <c r="DS30" s="114"/>
      <c r="DT30" s="143"/>
      <c r="DU30" s="144"/>
      <c r="DV30" s="148"/>
      <c r="DW30" s="474"/>
      <c r="DX30" s="475"/>
      <c r="DY30" s="141"/>
      <c r="DZ30" s="476"/>
      <c r="EA30" s="142"/>
      <c r="EB30" s="114"/>
      <c r="EC30" s="114"/>
      <c r="ED30" s="143"/>
      <c r="EE30" s="144"/>
      <c r="EF30" s="148"/>
      <c r="EG30" s="474"/>
      <c r="EH30" s="475"/>
      <c r="EI30" s="141"/>
      <c r="EJ30" s="476"/>
      <c r="EK30" s="142"/>
      <c r="EL30" s="114"/>
      <c r="EM30" s="114"/>
      <c r="EN30" s="143"/>
      <c r="EO30" s="144"/>
      <c r="EP30" s="148"/>
      <c r="EQ30" s="474"/>
      <c r="ER30" s="475"/>
      <c r="ES30" s="141"/>
      <c r="ET30" s="476"/>
      <c r="EU30" s="142"/>
      <c r="EV30" s="114"/>
      <c r="EW30" s="114"/>
      <c r="EX30" s="143"/>
      <c r="EY30" s="144"/>
      <c r="EZ30" s="148"/>
      <c r="FA30" s="474"/>
      <c r="FB30" s="475"/>
      <c r="FC30" s="141"/>
      <c r="FD30" s="476"/>
      <c r="FE30" s="142"/>
      <c r="FF30" s="114"/>
      <c r="FG30" s="114"/>
      <c r="FH30" s="143"/>
      <c r="FI30" s="144"/>
      <c r="FJ30" s="148"/>
      <c r="FK30" s="474"/>
      <c r="FL30" s="475"/>
      <c r="FM30" s="141"/>
      <c r="FN30" s="476"/>
      <c r="FO30" s="142"/>
      <c r="FP30" s="114"/>
      <c r="FQ30" s="114"/>
      <c r="FR30" s="143"/>
      <c r="FS30" s="144"/>
      <c r="FT30" s="148"/>
      <c r="FU30" s="474"/>
      <c r="FV30" s="475"/>
      <c r="FW30" s="141"/>
      <c r="FX30" s="476"/>
      <c r="FY30" s="142"/>
      <c r="FZ30" s="114"/>
      <c r="GA30" s="114"/>
      <c r="GB30" s="143"/>
      <c r="GC30" s="144"/>
      <c r="GD30" s="148"/>
      <c r="GE30" s="474"/>
      <c r="GF30" s="475"/>
      <c r="GG30" s="141"/>
      <c r="GH30" s="476"/>
      <c r="GI30" s="142"/>
      <c r="GJ30" s="114"/>
      <c r="GK30" s="114"/>
      <c r="GL30" s="143"/>
      <c r="GM30" s="144"/>
      <c r="GN30" s="148"/>
      <c r="GO30" s="474"/>
      <c r="GP30" s="475"/>
      <c r="GQ30" s="141"/>
      <c r="GR30" s="476"/>
      <c r="GS30" s="142"/>
      <c r="GT30" s="114"/>
      <c r="GU30" s="114"/>
      <c r="GV30" s="143"/>
      <c r="GW30" s="144"/>
      <c r="GX30" s="148"/>
      <c r="GY30" s="474"/>
      <c r="GZ30" s="475"/>
      <c r="HA30" s="141"/>
      <c r="HB30" s="476"/>
      <c r="HC30" s="142"/>
      <c r="HD30" s="114"/>
      <c r="HE30" s="114"/>
      <c r="HF30" s="143"/>
      <c r="HG30" s="144"/>
      <c r="HH30" s="148"/>
      <c r="HI30" s="474"/>
      <c r="HJ30" s="475"/>
      <c r="HK30" s="141"/>
      <c r="HL30" s="476"/>
      <c r="HM30" s="142"/>
      <c r="HN30" s="114"/>
      <c r="HO30" s="114"/>
      <c r="HP30" s="143"/>
      <c r="HQ30" s="144"/>
      <c r="HR30" s="148"/>
      <c r="HS30" s="474"/>
      <c r="HT30" s="475"/>
      <c r="HU30" s="141"/>
      <c r="HV30" s="476"/>
      <c r="HW30" s="142"/>
      <c r="HX30" s="114"/>
      <c r="HY30" s="114"/>
      <c r="HZ30" s="143"/>
      <c r="IA30" s="144"/>
      <c r="IB30" s="148"/>
      <c r="IC30" s="474"/>
      <c r="ID30" s="475"/>
      <c r="IE30" s="141"/>
      <c r="IF30" s="476"/>
      <c r="IG30" s="142"/>
      <c r="IH30" s="114"/>
      <c r="II30" s="114"/>
      <c r="IJ30" s="143"/>
      <c r="IK30" s="144"/>
      <c r="IL30" s="148"/>
      <c r="IM30" s="474"/>
      <c r="IN30" s="475"/>
      <c r="IO30" s="141"/>
      <c r="IP30" s="476"/>
      <c r="IQ30" s="142"/>
      <c r="IR30" s="114"/>
      <c r="IS30" s="114"/>
      <c r="IT30" s="143"/>
      <c r="IU30" s="144"/>
      <c r="IV30" s="148"/>
      <c r="IW30" s="474"/>
      <c r="IX30" s="475"/>
      <c r="IY30" s="141"/>
      <c r="IZ30" s="476"/>
      <c r="JA30" s="142"/>
      <c r="JB30" s="114"/>
      <c r="JC30" s="114"/>
      <c r="JD30" s="143"/>
      <c r="JE30" s="144"/>
      <c r="JF30" s="148"/>
      <c r="JG30" s="474"/>
      <c r="JH30" s="475"/>
      <c r="JI30" s="141"/>
      <c r="JJ30" s="476"/>
      <c r="JK30" s="142"/>
      <c r="JL30" s="114"/>
      <c r="JM30" s="114"/>
      <c r="JN30" s="143"/>
      <c r="JO30" s="144"/>
      <c r="JP30" s="148"/>
      <c r="JQ30" s="474"/>
      <c r="JR30" s="475"/>
      <c r="JS30" s="141"/>
      <c r="JT30" s="476"/>
      <c r="JU30" s="142"/>
      <c r="JV30" s="114"/>
      <c r="JW30" s="114"/>
      <c r="JX30" s="143"/>
      <c r="JY30" s="144"/>
      <c r="JZ30" s="148"/>
      <c r="KA30" s="474"/>
      <c r="KB30" s="475"/>
      <c r="KC30" s="141"/>
      <c r="KD30" s="476"/>
      <c r="KE30" s="142"/>
      <c r="KF30" s="114"/>
      <c r="KG30" s="114"/>
      <c r="KH30" s="143"/>
      <c r="KI30" s="144"/>
      <c r="KJ30" s="148"/>
      <c r="KK30" s="474"/>
      <c r="KL30" s="475"/>
      <c r="KM30" s="141"/>
      <c r="KN30" s="476"/>
      <c r="KO30" s="142"/>
      <c r="KP30" s="114"/>
      <c r="KQ30" s="114"/>
      <c r="KR30" s="143"/>
      <c r="KS30" s="144"/>
      <c r="KT30" s="148"/>
      <c r="KU30" s="474"/>
      <c r="KV30" s="475"/>
      <c r="KW30" s="141"/>
      <c r="KX30" s="476"/>
      <c r="KY30" s="142"/>
      <c r="KZ30" s="114"/>
      <c r="LA30" s="114"/>
      <c r="LB30" s="143"/>
      <c r="LC30" s="144"/>
      <c r="LD30" s="327"/>
      <c r="LE30" s="474"/>
      <c r="LF30" s="475"/>
      <c r="LG30" s="141"/>
      <c r="LH30" s="476"/>
      <c r="LI30" s="142"/>
      <c r="LJ30" s="114"/>
      <c r="LK30" s="114"/>
      <c r="LL30" s="143"/>
    </row>
    <row r="31" spans="1:324" ht="15" customHeight="1">
      <c r="A31" s="717"/>
      <c r="B31" s="12" t="s">
        <v>728</v>
      </c>
      <c r="C31" s="12" t="s">
        <v>856</v>
      </c>
      <c r="D31" s="12" t="s">
        <v>424</v>
      </c>
      <c r="E31" s="4" t="s">
        <v>32</v>
      </c>
      <c r="F31" s="148">
        <v>92</v>
      </c>
      <c r="G31" s="474">
        <f t="shared" si="480"/>
        <v>0.14285999999999999</v>
      </c>
      <c r="H31" s="475">
        <f t="shared" si="481"/>
        <v>0</v>
      </c>
      <c r="I31" s="141">
        <f t="shared" si="263"/>
        <v>0</v>
      </c>
      <c r="J31" s="476">
        <f t="shared" si="482"/>
        <v>0</v>
      </c>
      <c r="K31" s="142">
        <f t="shared" si="264"/>
        <v>0</v>
      </c>
      <c r="L31" s="114">
        <f t="shared" si="265"/>
        <v>0</v>
      </c>
      <c r="M31" s="114"/>
      <c r="N31" s="143"/>
      <c r="O31" s="144">
        <f t="shared" si="266"/>
        <v>0</v>
      </c>
      <c r="P31" s="148">
        <v>95</v>
      </c>
      <c r="Q31" s="474">
        <f t="shared" si="483"/>
        <v>8.9200000000000002E-2</v>
      </c>
      <c r="R31" s="475">
        <f t="shared" si="484"/>
        <v>0</v>
      </c>
      <c r="S31" s="141">
        <f t="shared" si="267"/>
        <v>0</v>
      </c>
      <c r="T31" s="476">
        <f t="shared" si="485"/>
        <v>0</v>
      </c>
      <c r="U31" s="142">
        <f t="shared" si="268"/>
        <v>0</v>
      </c>
      <c r="V31" s="114">
        <f t="shared" si="269"/>
        <v>0</v>
      </c>
      <c r="W31" s="114"/>
      <c r="X31" s="143"/>
      <c r="Y31" s="144">
        <f t="shared" si="270"/>
        <v>0</v>
      </c>
      <c r="Z31" s="148">
        <v>216</v>
      </c>
      <c r="AA31" s="474">
        <f t="shared" ref="AA31:AK38" si="486">Z31/Z$10</f>
        <v>0.26340999999999998</v>
      </c>
      <c r="AB31" s="475">
        <f t="shared" ref="AB31:AL38" si="487">AB$10*AA31</f>
        <v>0</v>
      </c>
      <c r="AC31" s="141">
        <f t="shared" si="273"/>
        <v>0</v>
      </c>
      <c r="AD31" s="476">
        <f t="shared" si="274"/>
        <v>0</v>
      </c>
      <c r="AE31" s="142">
        <f t="shared" si="275"/>
        <v>0</v>
      </c>
      <c r="AF31" s="114">
        <f t="shared" si="276"/>
        <v>0</v>
      </c>
      <c r="AG31" s="114"/>
      <c r="AH31" s="143"/>
      <c r="AI31" s="144">
        <f t="shared" si="277"/>
        <v>0</v>
      </c>
      <c r="AJ31" s="148">
        <v>53</v>
      </c>
      <c r="AK31" s="474">
        <f t="shared" ref="AK31:AK37" si="488">AJ31/AJ$10</f>
        <v>8.7309999999999999E-2</v>
      </c>
      <c r="AL31" s="475">
        <f t="shared" ref="AL31:AL37" si="489">AL$10*AK31</f>
        <v>0</v>
      </c>
      <c r="AM31" s="141">
        <f t="shared" si="280"/>
        <v>0</v>
      </c>
      <c r="AN31" s="476">
        <f t="shared" si="274"/>
        <v>0</v>
      </c>
      <c r="AO31" s="142">
        <f t="shared" si="282"/>
        <v>0</v>
      </c>
      <c r="AP31" s="114">
        <f t="shared" si="283"/>
        <v>0</v>
      </c>
      <c r="AQ31" s="114"/>
      <c r="AR31" s="143"/>
      <c r="AS31" s="144">
        <f t="shared" si="284"/>
        <v>0</v>
      </c>
      <c r="AT31" s="148">
        <v>49</v>
      </c>
      <c r="AU31" s="474">
        <f t="shared" ref="AU31:BE38" si="490">AT31/AT$10</f>
        <v>5.1630000000000002E-2</v>
      </c>
      <c r="AV31" s="475">
        <f t="shared" ref="AV31:BF38" si="491">AV$10*AU31</f>
        <v>0</v>
      </c>
      <c r="AW31" s="141">
        <f t="shared" si="287"/>
        <v>0</v>
      </c>
      <c r="AX31" s="476">
        <f t="shared" si="274"/>
        <v>0</v>
      </c>
      <c r="AY31" s="142">
        <f t="shared" si="289"/>
        <v>0</v>
      </c>
      <c r="AZ31" s="114">
        <f t="shared" si="290"/>
        <v>0</v>
      </c>
      <c r="BA31" s="114"/>
      <c r="BB31" s="143"/>
      <c r="BC31" s="144">
        <f t="shared" si="291"/>
        <v>0</v>
      </c>
      <c r="BD31" s="148">
        <v>57</v>
      </c>
      <c r="BE31" s="474">
        <f t="shared" ref="BE31:BE37" si="492">BD31/BD$10</f>
        <v>8.4320000000000006E-2</v>
      </c>
      <c r="BF31" s="475">
        <f t="shared" ref="BF31:BF37" si="493">BF$10*BE31</f>
        <v>0</v>
      </c>
      <c r="BG31" s="141">
        <f t="shared" si="294"/>
        <v>0</v>
      </c>
      <c r="BH31" s="476">
        <f t="shared" si="274"/>
        <v>0</v>
      </c>
      <c r="BI31" s="142">
        <f t="shared" si="296"/>
        <v>0</v>
      </c>
      <c r="BJ31" s="114">
        <f t="shared" si="297"/>
        <v>0</v>
      </c>
      <c r="BK31" s="114"/>
      <c r="BL31" s="143"/>
      <c r="BM31" s="144">
        <f t="shared" si="298"/>
        <v>0</v>
      </c>
      <c r="BN31" s="148">
        <v>86</v>
      </c>
      <c r="BO31" s="474">
        <f t="shared" ref="BO31:BY38" si="494">BN31/BN$10</f>
        <v>0.12113</v>
      </c>
      <c r="BP31" s="475">
        <f t="shared" ref="BP31:BZ38" si="495">BP$10*BO31</f>
        <v>0</v>
      </c>
      <c r="BQ31" s="141">
        <f t="shared" si="301"/>
        <v>0</v>
      </c>
      <c r="BR31" s="476">
        <f t="shared" si="274"/>
        <v>0</v>
      </c>
      <c r="BS31" s="142">
        <f t="shared" si="303"/>
        <v>0</v>
      </c>
      <c r="BT31" s="114">
        <f t="shared" si="304"/>
        <v>0</v>
      </c>
      <c r="BU31" s="114"/>
      <c r="BV31" s="143"/>
      <c r="BW31" s="144">
        <f t="shared" si="305"/>
        <v>0</v>
      </c>
      <c r="BX31" s="148">
        <v>91</v>
      </c>
      <c r="BY31" s="474">
        <f t="shared" ref="BY31:BY37" si="496">BX31/BX$10</f>
        <v>0.11361</v>
      </c>
      <c r="BZ31" s="475">
        <f t="shared" ref="BZ31:BZ37" si="497">BZ$10*BY31</f>
        <v>0</v>
      </c>
      <c r="CA31" s="141">
        <f t="shared" si="308"/>
        <v>0</v>
      </c>
      <c r="CB31" s="476">
        <f t="shared" si="274"/>
        <v>0</v>
      </c>
      <c r="CC31" s="142">
        <f t="shared" si="310"/>
        <v>0</v>
      </c>
      <c r="CD31" s="114">
        <f t="shared" si="311"/>
        <v>0</v>
      </c>
      <c r="CE31" s="114"/>
      <c r="CF31" s="143"/>
      <c r="CG31" s="144">
        <f t="shared" si="312"/>
        <v>0</v>
      </c>
      <c r="CH31" s="148">
        <v>116</v>
      </c>
      <c r="CI31" s="474">
        <f t="shared" ref="CI31:CI38" si="498">CH31/CH$10</f>
        <v>0.11577</v>
      </c>
      <c r="CJ31" s="475">
        <f t="shared" ref="CJ31:CJ38" si="499">CJ$10*CI31</f>
        <v>0</v>
      </c>
      <c r="CK31" s="141">
        <f t="shared" si="315"/>
        <v>0</v>
      </c>
      <c r="CL31" s="476">
        <f t="shared" si="274"/>
        <v>0</v>
      </c>
      <c r="CM31" s="142">
        <f t="shared" si="317"/>
        <v>0</v>
      </c>
      <c r="CN31" s="114">
        <f t="shared" si="318"/>
        <v>0</v>
      </c>
      <c r="CO31" s="114"/>
      <c r="CP31" s="143"/>
      <c r="CQ31" s="144">
        <f t="shared" si="319"/>
        <v>0</v>
      </c>
      <c r="CR31" s="148">
        <v>56</v>
      </c>
      <c r="CS31" s="474">
        <f t="shared" ref="CS31:DC38" si="500">CR31/CR$10</f>
        <v>7.1160000000000001E-2</v>
      </c>
      <c r="CT31" s="475">
        <f t="shared" ref="CT31:DD38" si="501">CT$10*CS31</f>
        <v>0</v>
      </c>
      <c r="CU31" s="141">
        <f t="shared" si="322"/>
        <v>0</v>
      </c>
      <c r="CV31" s="476">
        <f t="shared" si="323"/>
        <v>0</v>
      </c>
      <c r="CW31" s="142">
        <f t="shared" si="324"/>
        <v>0</v>
      </c>
      <c r="CX31" s="114">
        <f t="shared" si="325"/>
        <v>0</v>
      </c>
      <c r="CY31" s="114"/>
      <c r="CZ31" s="143"/>
      <c r="DA31" s="144">
        <f t="shared" si="326"/>
        <v>0</v>
      </c>
      <c r="DB31" s="148">
        <v>119</v>
      </c>
      <c r="DC31" s="474">
        <f t="shared" ref="DC31:DC37" si="502">DB31/DB$10</f>
        <v>0.13725000000000001</v>
      </c>
      <c r="DD31" s="475">
        <f t="shared" ref="DD31:DD37" si="503">DD$10*DC31</f>
        <v>0</v>
      </c>
      <c r="DE31" s="141">
        <f t="shared" si="329"/>
        <v>0</v>
      </c>
      <c r="DF31" s="476">
        <f t="shared" si="323"/>
        <v>0</v>
      </c>
      <c r="DG31" s="142">
        <f t="shared" si="331"/>
        <v>0</v>
      </c>
      <c r="DH31" s="114">
        <f t="shared" si="332"/>
        <v>0</v>
      </c>
      <c r="DI31" s="114"/>
      <c r="DJ31" s="143"/>
      <c r="DK31" s="144">
        <f t="shared" si="333"/>
        <v>0</v>
      </c>
      <c r="DL31" s="148"/>
      <c r="DM31" s="474">
        <f t="shared" ref="DM31:DW38" si="504">DL31/DL$10</f>
        <v>0</v>
      </c>
      <c r="DN31" s="475">
        <f t="shared" ref="DN31:DX38" si="505">DN$10*DM31</f>
        <v>0</v>
      </c>
      <c r="DO31" s="141">
        <f t="shared" si="336"/>
        <v>0</v>
      </c>
      <c r="DP31" s="476">
        <f t="shared" si="323"/>
        <v>0</v>
      </c>
      <c r="DQ31" s="142">
        <f t="shared" si="338"/>
        <v>0</v>
      </c>
      <c r="DR31" s="114">
        <f t="shared" si="339"/>
        <v>0</v>
      </c>
      <c r="DS31" s="114"/>
      <c r="DT31" s="143"/>
      <c r="DU31" s="144">
        <f t="shared" si="340"/>
        <v>0</v>
      </c>
      <c r="DV31" s="148">
        <v>41</v>
      </c>
      <c r="DW31" s="474">
        <f t="shared" ref="DW31:DW37" si="506">DV31/DV$10</f>
        <v>5.2359999999999997E-2</v>
      </c>
      <c r="DX31" s="475">
        <f t="shared" ref="DX31:DX37" si="507">DX$10*DW31</f>
        <v>0</v>
      </c>
      <c r="DY31" s="141">
        <f t="shared" si="343"/>
        <v>0</v>
      </c>
      <c r="DZ31" s="476">
        <f t="shared" si="323"/>
        <v>0</v>
      </c>
      <c r="EA31" s="142">
        <f t="shared" si="345"/>
        <v>0</v>
      </c>
      <c r="EB31" s="114">
        <f t="shared" si="346"/>
        <v>0</v>
      </c>
      <c r="EC31" s="114"/>
      <c r="ED31" s="143"/>
      <c r="EE31" s="144">
        <f t="shared" si="347"/>
        <v>0</v>
      </c>
      <c r="EF31" s="148">
        <v>60</v>
      </c>
      <c r="EG31" s="474">
        <f t="shared" ref="EG31:EQ38" si="508">EF31/EF$10</f>
        <v>6.9610000000000005E-2</v>
      </c>
      <c r="EH31" s="475">
        <f t="shared" ref="EH31:ER38" si="509">EH$10*EG31</f>
        <v>0</v>
      </c>
      <c r="EI31" s="141">
        <f t="shared" si="350"/>
        <v>0</v>
      </c>
      <c r="EJ31" s="476">
        <f t="shared" si="323"/>
        <v>0</v>
      </c>
      <c r="EK31" s="142">
        <f t="shared" si="352"/>
        <v>0</v>
      </c>
      <c r="EL31" s="114">
        <f t="shared" si="353"/>
        <v>0</v>
      </c>
      <c r="EM31" s="114"/>
      <c r="EN31" s="143"/>
      <c r="EO31" s="144">
        <f t="shared" si="354"/>
        <v>0</v>
      </c>
      <c r="EP31" s="148">
        <v>73</v>
      </c>
      <c r="EQ31" s="474">
        <f t="shared" ref="EQ31:EQ37" si="510">EP31/EP$10</f>
        <v>8.7739999999999999E-2</v>
      </c>
      <c r="ER31" s="475">
        <f t="shared" ref="ER31:ER37" si="511">ER$10*EQ31</f>
        <v>0</v>
      </c>
      <c r="ES31" s="141">
        <f t="shared" si="357"/>
        <v>0</v>
      </c>
      <c r="ET31" s="476">
        <f t="shared" si="323"/>
        <v>0</v>
      </c>
      <c r="EU31" s="142">
        <f t="shared" si="359"/>
        <v>0</v>
      </c>
      <c r="EV31" s="114">
        <f t="shared" si="360"/>
        <v>0</v>
      </c>
      <c r="EW31" s="114"/>
      <c r="EX31" s="143"/>
      <c r="EY31" s="144">
        <f t="shared" si="361"/>
        <v>0</v>
      </c>
      <c r="EZ31" s="148">
        <v>37</v>
      </c>
      <c r="FA31" s="474">
        <f t="shared" ref="FA31:FA38" si="512">EZ31/EZ$10</f>
        <v>4.9930000000000002E-2</v>
      </c>
      <c r="FB31" s="475">
        <f t="shared" ref="FB31:FB38" si="513">FB$10*FA31</f>
        <v>4009.38</v>
      </c>
      <c r="FC31" s="141">
        <f t="shared" si="364"/>
        <v>108.36162161999999</v>
      </c>
      <c r="FD31" s="476">
        <f t="shared" si="323"/>
        <v>7.4</v>
      </c>
      <c r="FE31" s="142">
        <f t="shared" si="366"/>
        <v>801.87599999999998</v>
      </c>
      <c r="FF31" s="114">
        <f t="shared" si="367"/>
        <v>29669.41</v>
      </c>
      <c r="FG31" s="114"/>
      <c r="FH31" s="143"/>
      <c r="FI31" s="144">
        <f t="shared" si="368"/>
        <v>9.3462499999999995</v>
      </c>
      <c r="FJ31" s="148">
        <v>97</v>
      </c>
      <c r="FK31" s="474">
        <f t="shared" si="369"/>
        <v>9.6129999999999993E-2</v>
      </c>
      <c r="FL31" s="475">
        <f t="shared" si="370"/>
        <v>0</v>
      </c>
      <c r="FM31" s="141">
        <f t="shared" si="371"/>
        <v>0</v>
      </c>
      <c r="FN31" s="476">
        <f t="shared" si="372"/>
        <v>0</v>
      </c>
      <c r="FO31" s="142">
        <f t="shared" si="373"/>
        <v>0</v>
      </c>
      <c r="FP31" s="114">
        <f t="shared" si="374"/>
        <v>0</v>
      </c>
      <c r="FQ31" s="114"/>
      <c r="FR31" s="143"/>
      <c r="FS31" s="144">
        <f t="shared" si="375"/>
        <v>0</v>
      </c>
      <c r="FT31" s="148">
        <v>76</v>
      </c>
      <c r="FU31" s="474">
        <f t="shared" si="369"/>
        <v>0.10340000000000001</v>
      </c>
      <c r="FV31" s="475">
        <f t="shared" si="370"/>
        <v>0</v>
      </c>
      <c r="FW31" s="141">
        <f t="shared" si="378"/>
        <v>0</v>
      </c>
      <c r="FX31" s="476">
        <f t="shared" si="372"/>
        <v>0</v>
      </c>
      <c r="FY31" s="142">
        <f t="shared" si="380"/>
        <v>0</v>
      </c>
      <c r="FZ31" s="114">
        <f t="shared" si="381"/>
        <v>0</v>
      </c>
      <c r="GA31" s="114"/>
      <c r="GB31" s="143"/>
      <c r="GC31" s="144">
        <f t="shared" si="382"/>
        <v>0</v>
      </c>
      <c r="GD31" s="148">
        <v>35</v>
      </c>
      <c r="GE31" s="474">
        <f t="shared" ref="GE31:GO38" si="514">GD31/GD$10</f>
        <v>6.9580000000000003E-2</v>
      </c>
      <c r="GF31" s="475">
        <f t="shared" ref="GF31:GP38" si="515">GF$10*GE31</f>
        <v>5128.05</v>
      </c>
      <c r="GG31" s="141">
        <f t="shared" si="385"/>
        <v>146.51571429000001</v>
      </c>
      <c r="GH31" s="476">
        <f t="shared" si="372"/>
        <v>8.06</v>
      </c>
      <c r="GI31" s="142">
        <f t="shared" si="387"/>
        <v>1180.9166600000001</v>
      </c>
      <c r="GJ31" s="114">
        <f t="shared" si="388"/>
        <v>41332.080000000002</v>
      </c>
      <c r="GK31" s="114"/>
      <c r="GL31" s="143"/>
      <c r="GM31" s="144">
        <f t="shared" si="389"/>
        <v>13.764150000000001</v>
      </c>
      <c r="GN31" s="148">
        <v>103</v>
      </c>
      <c r="GO31" s="474">
        <f t="shared" ref="GO31:GO37" si="516">GN31/GN$10</f>
        <v>0.12262000000000001</v>
      </c>
      <c r="GP31" s="475">
        <f t="shared" ref="GP31:GP37" si="517">GP$10*GO31</f>
        <v>0</v>
      </c>
      <c r="GQ31" s="141">
        <f t="shared" si="392"/>
        <v>0</v>
      </c>
      <c r="GR31" s="476">
        <f t="shared" si="372"/>
        <v>0</v>
      </c>
      <c r="GS31" s="142">
        <f t="shared" si="394"/>
        <v>0</v>
      </c>
      <c r="GT31" s="114">
        <f t="shared" si="395"/>
        <v>0</v>
      </c>
      <c r="GU31" s="114"/>
      <c r="GV31" s="143"/>
      <c r="GW31" s="144">
        <f t="shared" si="396"/>
        <v>0</v>
      </c>
      <c r="GX31" s="148">
        <v>165</v>
      </c>
      <c r="GY31" s="474">
        <f t="shared" si="397"/>
        <v>0.10693</v>
      </c>
      <c r="GZ31" s="475">
        <f t="shared" si="398"/>
        <v>10265.280000000001</v>
      </c>
      <c r="HA31" s="141">
        <f t="shared" si="399"/>
        <v>62.213818179999997</v>
      </c>
      <c r="HB31" s="476">
        <f t="shared" si="400"/>
        <v>10.94</v>
      </c>
      <c r="HC31" s="142">
        <f t="shared" si="401"/>
        <v>680.61917000000005</v>
      </c>
      <c r="HD31" s="114">
        <f t="shared" si="402"/>
        <v>112302.16</v>
      </c>
      <c r="HE31" s="114"/>
      <c r="HF31" s="143"/>
      <c r="HG31" s="144">
        <f t="shared" si="403"/>
        <v>7.9329400000000003</v>
      </c>
      <c r="HH31" s="148">
        <v>85</v>
      </c>
      <c r="HI31" s="474">
        <f t="shared" si="397"/>
        <v>7.9890000000000003E-2</v>
      </c>
      <c r="HJ31" s="475">
        <f t="shared" si="398"/>
        <v>0</v>
      </c>
      <c r="HK31" s="141">
        <f t="shared" si="406"/>
        <v>0</v>
      </c>
      <c r="HL31" s="476">
        <f t="shared" si="400"/>
        <v>0</v>
      </c>
      <c r="HM31" s="142">
        <f t="shared" si="408"/>
        <v>0</v>
      </c>
      <c r="HN31" s="114">
        <f t="shared" si="409"/>
        <v>0</v>
      </c>
      <c r="HO31" s="114"/>
      <c r="HP31" s="143"/>
      <c r="HQ31" s="144">
        <f t="shared" si="410"/>
        <v>0</v>
      </c>
      <c r="HR31" s="148">
        <v>40</v>
      </c>
      <c r="HS31" s="474">
        <f t="shared" ref="HS31:IC38" si="518">HR31/HR$10</f>
        <v>5.7549999999999997E-2</v>
      </c>
      <c r="HT31" s="475">
        <f t="shared" ref="HT31:ID38" si="519">HT$10*HS31</f>
        <v>0</v>
      </c>
      <c r="HU31" s="141">
        <f t="shared" si="413"/>
        <v>0</v>
      </c>
      <c r="HV31" s="476">
        <f t="shared" si="400"/>
        <v>0</v>
      </c>
      <c r="HW31" s="142">
        <f t="shared" si="415"/>
        <v>0</v>
      </c>
      <c r="HX31" s="114">
        <f t="shared" si="416"/>
        <v>0</v>
      </c>
      <c r="HY31" s="114"/>
      <c r="HZ31" s="143"/>
      <c r="IA31" s="144">
        <f t="shared" si="417"/>
        <v>0</v>
      </c>
      <c r="IB31" s="148">
        <v>37</v>
      </c>
      <c r="IC31" s="474">
        <f t="shared" ref="IC31:IC37" si="520">IB31/IB$10</f>
        <v>7.6920000000000002E-2</v>
      </c>
      <c r="ID31" s="475">
        <f t="shared" ref="ID31:ID37" si="521">ID$10*IC31</f>
        <v>0</v>
      </c>
      <c r="IE31" s="141">
        <f t="shared" si="420"/>
        <v>0</v>
      </c>
      <c r="IF31" s="476">
        <f t="shared" si="400"/>
        <v>0</v>
      </c>
      <c r="IG31" s="142">
        <f t="shared" si="422"/>
        <v>0</v>
      </c>
      <c r="IH31" s="114">
        <f t="shared" si="423"/>
        <v>0</v>
      </c>
      <c r="II31" s="114"/>
      <c r="IJ31" s="143"/>
      <c r="IK31" s="144">
        <f t="shared" si="424"/>
        <v>0</v>
      </c>
      <c r="IL31" s="148">
        <v>79</v>
      </c>
      <c r="IM31" s="474">
        <f t="shared" si="425"/>
        <v>6.973E-2</v>
      </c>
      <c r="IN31" s="475">
        <f t="shared" si="426"/>
        <v>0</v>
      </c>
      <c r="IO31" s="141">
        <f t="shared" si="427"/>
        <v>0</v>
      </c>
      <c r="IP31" s="476">
        <f t="shared" si="428"/>
        <v>0</v>
      </c>
      <c r="IQ31" s="142">
        <f t="shared" si="429"/>
        <v>0</v>
      </c>
      <c r="IR31" s="114">
        <f t="shared" si="430"/>
        <v>0</v>
      </c>
      <c r="IS31" s="114"/>
      <c r="IT31" s="143"/>
      <c r="IU31" s="144">
        <f t="shared" si="431"/>
        <v>0</v>
      </c>
      <c r="IV31" s="148">
        <v>62</v>
      </c>
      <c r="IW31" s="474">
        <f t="shared" si="425"/>
        <v>9.1850000000000001E-2</v>
      </c>
      <c r="IX31" s="475">
        <f t="shared" si="426"/>
        <v>0</v>
      </c>
      <c r="IY31" s="141">
        <f t="shared" si="434"/>
        <v>0</v>
      </c>
      <c r="IZ31" s="476">
        <f t="shared" si="428"/>
        <v>0</v>
      </c>
      <c r="JA31" s="142">
        <f t="shared" si="436"/>
        <v>0</v>
      </c>
      <c r="JB31" s="114">
        <f t="shared" si="437"/>
        <v>0</v>
      </c>
      <c r="JC31" s="114"/>
      <c r="JD31" s="143"/>
      <c r="JE31" s="144">
        <f t="shared" si="438"/>
        <v>0</v>
      </c>
      <c r="JF31" s="148">
        <v>122</v>
      </c>
      <c r="JG31" s="474">
        <f t="shared" ref="JG31:JQ38" si="522">JF31/JF$10</f>
        <v>9.2350000000000002E-2</v>
      </c>
      <c r="JH31" s="475">
        <f t="shared" ref="JH31:JR38" si="523">JH$10*JG31</f>
        <v>0</v>
      </c>
      <c r="JI31" s="141">
        <f t="shared" si="441"/>
        <v>0</v>
      </c>
      <c r="JJ31" s="476">
        <f t="shared" si="428"/>
        <v>0</v>
      </c>
      <c r="JK31" s="142">
        <f t="shared" si="443"/>
        <v>0</v>
      </c>
      <c r="JL31" s="114">
        <f t="shared" si="444"/>
        <v>0</v>
      </c>
      <c r="JM31" s="114"/>
      <c r="JN31" s="143"/>
      <c r="JO31" s="144">
        <f t="shared" si="445"/>
        <v>0</v>
      </c>
      <c r="JP31" s="148">
        <v>74</v>
      </c>
      <c r="JQ31" s="474">
        <f t="shared" ref="JQ31:JQ37" si="524">JP31/JP$10</f>
        <v>6.1060000000000003E-2</v>
      </c>
      <c r="JR31" s="475">
        <f t="shared" ref="JR31:JR37" si="525">JR$10*JQ31</f>
        <v>0</v>
      </c>
      <c r="JS31" s="141">
        <f t="shared" si="448"/>
        <v>0</v>
      </c>
      <c r="JT31" s="476">
        <f t="shared" si="428"/>
        <v>0</v>
      </c>
      <c r="JU31" s="142">
        <f t="shared" si="450"/>
        <v>0</v>
      </c>
      <c r="JV31" s="114">
        <f t="shared" si="451"/>
        <v>0</v>
      </c>
      <c r="JW31" s="114"/>
      <c r="JX31" s="143"/>
      <c r="JY31" s="144">
        <f t="shared" si="452"/>
        <v>0</v>
      </c>
      <c r="JZ31" s="148">
        <v>133</v>
      </c>
      <c r="KA31" s="474">
        <f t="shared" si="453"/>
        <v>0.11982</v>
      </c>
      <c r="KB31" s="475">
        <f t="shared" ref="KB31:KL38" si="526">KB$10*KA31</f>
        <v>0</v>
      </c>
      <c r="KC31" s="141">
        <f t="shared" si="455"/>
        <v>0</v>
      </c>
      <c r="KD31" s="476">
        <f t="shared" si="456"/>
        <v>0</v>
      </c>
      <c r="KE31" s="142">
        <f t="shared" si="457"/>
        <v>0</v>
      </c>
      <c r="KF31" s="114">
        <f t="shared" si="458"/>
        <v>0</v>
      </c>
      <c r="KG31" s="114"/>
      <c r="KH31" s="143"/>
      <c r="KI31" s="144">
        <f t="shared" si="459"/>
        <v>0</v>
      </c>
      <c r="KJ31" s="148">
        <v>116</v>
      </c>
      <c r="KK31" s="474">
        <f t="shared" si="453"/>
        <v>9.4460000000000002E-2</v>
      </c>
      <c r="KL31" s="475">
        <f t="shared" ref="KL31:KL37" si="527">KL$10*KK31</f>
        <v>0</v>
      </c>
      <c r="KM31" s="141">
        <f t="shared" si="462"/>
        <v>0</v>
      </c>
      <c r="KN31" s="476">
        <f t="shared" si="456"/>
        <v>0</v>
      </c>
      <c r="KO31" s="142">
        <f t="shared" si="464"/>
        <v>0</v>
      </c>
      <c r="KP31" s="114">
        <f t="shared" si="465"/>
        <v>0</v>
      </c>
      <c r="KQ31" s="114"/>
      <c r="KR31" s="143"/>
      <c r="KS31" s="144">
        <f t="shared" si="466"/>
        <v>0</v>
      </c>
      <c r="KT31" s="148"/>
      <c r="KU31" s="474" t="e">
        <f t="shared" ref="KU31:KU38" si="528">KT31/KT$10</f>
        <v>#DIV/0!</v>
      </c>
      <c r="KV31" s="475" t="e">
        <f t="shared" ref="KV31:KV38" si="529">KV$10*KU31</f>
        <v>#DIV/0!</v>
      </c>
      <c r="KW31" s="141">
        <f t="shared" si="469"/>
        <v>0</v>
      </c>
      <c r="KX31" s="476">
        <f t="shared" si="456"/>
        <v>0</v>
      </c>
      <c r="KY31" s="142">
        <f t="shared" si="471"/>
        <v>0</v>
      </c>
      <c r="KZ31" s="114">
        <f t="shared" si="472"/>
        <v>0</v>
      </c>
      <c r="LA31" s="114"/>
      <c r="LB31" s="143"/>
      <c r="LC31" s="144">
        <f t="shared" si="473"/>
        <v>0</v>
      </c>
      <c r="LD31" s="327">
        <f t="shared" si="474"/>
        <v>2465</v>
      </c>
      <c r="LE31" s="474">
        <f t="shared" ref="LE31:LE38" si="530">LD31/LD$10</f>
        <v>9.4520000000000007E-2</v>
      </c>
      <c r="LF31" s="475">
        <f t="shared" si="475"/>
        <v>23630</v>
      </c>
      <c r="LG31" s="141">
        <f t="shared" si="476"/>
        <v>9.5862069000000005</v>
      </c>
      <c r="LH31" s="476">
        <f t="shared" si="477"/>
        <v>8.9499999999999993</v>
      </c>
      <c r="LI31" s="142">
        <f t="shared" si="478"/>
        <v>85.796549999999996</v>
      </c>
      <c r="LJ31" s="114">
        <f t="shared" si="479"/>
        <v>211488.5</v>
      </c>
      <c r="LK31" s="114"/>
      <c r="LL31" s="143"/>
    </row>
    <row r="32" spans="1:324" ht="15" customHeight="1">
      <c r="A32" s="718"/>
      <c r="B32" s="93" t="s">
        <v>729</v>
      </c>
      <c r="C32" s="12" t="s">
        <v>856</v>
      </c>
      <c r="D32" s="12" t="s">
        <v>424</v>
      </c>
      <c r="E32" s="4" t="s">
        <v>32</v>
      </c>
      <c r="F32" s="148"/>
      <c r="G32" s="474">
        <f t="shared" si="480"/>
        <v>0</v>
      </c>
      <c r="H32" s="475">
        <f t="shared" si="481"/>
        <v>0</v>
      </c>
      <c r="I32" s="141">
        <f t="shared" si="263"/>
        <v>0</v>
      </c>
      <c r="J32" s="476">
        <f t="shared" si="482"/>
        <v>0</v>
      </c>
      <c r="K32" s="142">
        <f t="shared" si="264"/>
        <v>0</v>
      </c>
      <c r="L32" s="114">
        <f t="shared" si="265"/>
        <v>0</v>
      </c>
      <c r="M32" s="114"/>
      <c r="N32" s="143"/>
      <c r="O32" s="144" t="e">
        <f t="shared" si="266"/>
        <v>#DIV/0!</v>
      </c>
      <c r="P32" s="148"/>
      <c r="Q32" s="474">
        <f t="shared" si="483"/>
        <v>0</v>
      </c>
      <c r="R32" s="475">
        <f t="shared" si="484"/>
        <v>0</v>
      </c>
      <c r="S32" s="141">
        <f t="shared" si="267"/>
        <v>0</v>
      </c>
      <c r="T32" s="476">
        <f t="shared" si="485"/>
        <v>0</v>
      </c>
      <c r="U32" s="142">
        <f t="shared" si="268"/>
        <v>0</v>
      </c>
      <c r="V32" s="114">
        <f t="shared" si="269"/>
        <v>0</v>
      </c>
      <c r="W32" s="114"/>
      <c r="X32" s="143"/>
      <c r="Y32" s="144" t="e">
        <f t="shared" si="270"/>
        <v>#DIV/0!</v>
      </c>
      <c r="Z32" s="148"/>
      <c r="AA32" s="474">
        <f t="shared" si="486"/>
        <v>0</v>
      </c>
      <c r="AB32" s="475">
        <f t="shared" si="487"/>
        <v>0</v>
      </c>
      <c r="AC32" s="141">
        <f t="shared" si="273"/>
        <v>0</v>
      </c>
      <c r="AD32" s="476">
        <f t="shared" si="274"/>
        <v>0</v>
      </c>
      <c r="AE32" s="142">
        <f t="shared" si="275"/>
        <v>0</v>
      </c>
      <c r="AF32" s="114">
        <f t="shared" si="276"/>
        <v>0</v>
      </c>
      <c r="AG32" s="114"/>
      <c r="AH32" s="143"/>
      <c r="AI32" s="144" t="e">
        <f t="shared" si="277"/>
        <v>#DIV/0!</v>
      </c>
      <c r="AJ32" s="148"/>
      <c r="AK32" s="474">
        <f t="shared" si="488"/>
        <v>0</v>
      </c>
      <c r="AL32" s="475">
        <f t="shared" si="489"/>
        <v>0</v>
      </c>
      <c r="AM32" s="141">
        <f t="shared" si="280"/>
        <v>0</v>
      </c>
      <c r="AN32" s="476">
        <f t="shared" si="274"/>
        <v>0</v>
      </c>
      <c r="AO32" s="142">
        <f t="shared" si="282"/>
        <v>0</v>
      </c>
      <c r="AP32" s="114">
        <f t="shared" si="283"/>
        <v>0</v>
      </c>
      <c r="AQ32" s="114"/>
      <c r="AR32" s="143"/>
      <c r="AS32" s="144" t="e">
        <f t="shared" si="284"/>
        <v>#DIV/0!</v>
      </c>
      <c r="AT32" s="148"/>
      <c r="AU32" s="474">
        <f t="shared" si="490"/>
        <v>0</v>
      </c>
      <c r="AV32" s="475">
        <f t="shared" si="491"/>
        <v>0</v>
      </c>
      <c r="AW32" s="141">
        <f t="shared" si="287"/>
        <v>0</v>
      </c>
      <c r="AX32" s="476">
        <f t="shared" si="274"/>
        <v>0</v>
      </c>
      <c r="AY32" s="142">
        <f t="shared" si="289"/>
        <v>0</v>
      </c>
      <c r="AZ32" s="114">
        <f t="shared" si="290"/>
        <v>0</v>
      </c>
      <c r="BA32" s="114"/>
      <c r="BB32" s="143"/>
      <c r="BC32" s="144" t="e">
        <f t="shared" si="291"/>
        <v>#DIV/0!</v>
      </c>
      <c r="BD32" s="148"/>
      <c r="BE32" s="474">
        <f t="shared" si="492"/>
        <v>0</v>
      </c>
      <c r="BF32" s="475">
        <f t="shared" si="493"/>
        <v>0</v>
      </c>
      <c r="BG32" s="141">
        <f t="shared" si="294"/>
        <v>0</v>
      </c>
      <c r="BH32" s="476">
        <f t="shared" si="274"/>
        <v>0</v>
      </c>
      <c r="BI32" s="142">
        <f t="shared" si="296"/>
        <v>0</v>
      </c>
      <c r="BJ32" s="114">
        <f t="shared" si="297"/>
        <v>0</v>
      </c>
      <c r="BK32" s="114"/>
      <c r="BL32" s="143"/>
      <c r="BM32" s="144" t="e">
        <f t="shared" si="298"/>
        <v>#DIV/0!</v>
      </c>
      <c r="BN32" s="148"/>
      <c r="BO32" s="474">
        <f t="shared" si="494"/>
        <v>0</v>
      </c>
      <c r="BP32" s="475">
        <f t="shared" si="495"/>
        <v>0</v>
      </c>
      <c r="BQ32" s="141">
        <f t="shared" si="301"/>
        <v>0</v>
      </c>
      <c r="BR32" s="476">
        <f t="shared" si="274"/>
        <v>0</v>
      </c>
      <c r="BS32" s="142">
        <f t="shared" si="303"/>
        <v>0</v>
      </c>
      <c r="BT32" s="114">
        <f t="shared" si="304"/>
        <v>0</v>
      </c>
      <c r="BU32" s="114"/>
      <c r="BV32" s="143"/>
      <c r="BW32" s="144" t="e">
        <f t="shared" si="305"/>
        <v>#DIV/0!</v>
      </c>
      <c r="BX32" s="148"/>
      <c r="BY32" s="474">
        <f t="shared" si="496"/>
        <v>0</v>
      </c>
      <c r="BZ32" s="475">
        <f t="shared" si="497"/>
        <v>0</v>
      </c>
      <c r="CA32" s="141">
        <f t="shared" si="308"/>
        <v>0</v>
      </c>
      <c r="CB32" s="476">
        <f t="shared" si="274"/>
        <v>0</v>
      </c>
      <c r="CC32" s="142">
        <f t="shared" si="310"/>
        <v>0</v>
      </c>
      <c r="CD32" s="114">
        <f t="shared" si="311"/>
        <v>0</v>
      </c>
      <c r="CE32" s="114"/>
      <c r="CF32" s="143"/>
      <c r="CG32" s="144" t="e">
        <f t="shared" si="312"/>
        <v>#DIV/0!</v>
      </c>
      <c r="CH32" s="148"/>
      <c r="CI32" s="474">
        <f t="shared" si="498"/>
        <v>0</v>
      </c>
      <c r="CJ32" s="475">
        <f t="shared" si="499"/>
        <v>0</v>
      </c>
      <c r="CK32" s="141">
        <f t="shared" si="315"/>
        <v>0</v>
      </c>
      <c r="CL32" s="476">
        <f t="shared" si="274"/>
        <v>0</v>
      </c>
      <c r="CM32" s="142">
        <f t="shared" si="317"/>
        <v>0</v>
      </c>
      <c r="CN32" s="114">
        <f t="shared" si="318"/>
        <v>0</v>
      </c>
      <c r="CO32" s="114"/>
      <c r="CP32" s="143"/>
      <c r="CQ32" s="144" t="e">
        <f t="shared" si="319"/>
        <v>#DIV/0!</v>
      </c>
      <c r="CR32" s="148"/>
      <c r="CS32" s="474">
        <f t="shared" si="500"/>
        <v>0</v>
      </c>
      <c r="CT32" s="475">
        <f t="shared" si="501"/>
        <v>0</v>
      </c>
      <c r="CU32" s="141">
        <f t="shared" si="322"/>
        <v>0</v>
      </c>
      <c r="CV32" s="476">
        <f t="shared" si="323"/>
        <v>0</v>
      </c>
      <c r="CW32" s="142">
        <f t="shared" si="324"/>
        <v>0</v>
      </c>
      <c r="CX32" s="114">
        <f t="shared" si="325"/>
        <v>0</v>
      </c>
      <c r="CY32" s="114"/>
      <c r="CZ32" s="143"/>
      <c r="DA32" s="144" t="e">
        <f t="shared" si="326"/>
        <v>#DIV/0!</v>
      </c>
      <c r="DB32" s="148"/>
      <c r="DC32" s="474">
        <f t="shared" si="502"/>
        <v>0</v>
      </c>
      <c r="DD32" s="475">
        <f t="shared" si="503"/>
        <v>0</v>
      </c>
      <c r="DE32" s="141">
        <f t="shared" si="329"/>
        <v>0</v>
      </c>
      <c r="DF32" s="476">
        <f t="shared" si="323"/>
        <v>0</v>
      </c>
      <c r="DG32" s="142">
        <f t="shared" si="331"/>
        <v>0</v>
      </c>
      <c r="DH32" s="114">
        <f t="shared" si="332"/>
        <v>0</v>
      </c>
      <c r="DI32" s="114"/>
      <c r="DJ32" s="143"/>
      <c r="DK32" s="144" t="e">
        <f t="shared" si="333"/>
        <v>#DIV/0!</v>
      </c>
      <c r="DL32" s="148"/>
      <c r="DM32" s="474">
        <f t="shared" si="504"/>
        <v>0</v>
      </c>
      <c r="DN32" s="475">
        <f t="shared" si="505"/>
        <v>0</v>
      </c>
      <c r="DO32" s="141">
        <f t="shared" si="336"/>
        <v>0</v>
      </c>
      <c r="DP32" s="476">
        <f t="shared" si="323"/>
        <v>0</v>
      </c>
      <c r="DQ32" s="142">
        <f t="shared" si="338"/>
        <v>0</v>
      </c>
      <c r="DR32" s="114">
        <f t="shared" si="339"/>
        <v>0</v>
      </c>
      <c r="DS32" s="114"/>
      <c r="DT32" s="143"/>
      <c r="DU32" s="144" t="e">
        <f t="shared" si="340"/>
        <v>#DIV/0!</v>
      </c>
      <c r="DV32" s="148"/>
      <c r="DW32" s="474">
        <f t="shared" si="506"/>
        <v>0</v>
      </c>
      <c r="DX32" s="475">
        <f t="shared" si="507"/>
        <v>0</v>
      </c>
      <c r="DY32" s="141">
        <f t="shared" si="343"/>
        <v>0</v>
      </c>
      <c r="DZ32" s="476">
        <f t="shared" si="323"/>
        <v>0</v>
      </c>
      <c r="EA32" s="142">
        <f t="shared" si="345"/>
        <v>0</v>
      </c>
      <c r="EB32" s="114">
        <f t="shared" si="346"/>
        <v>0</v>
      </c>
      <c r="EC32" s="114"/>
      <c r="ED32" s="143"/>
      <c r="EE32" s="144" t="e">
        <f t="shared" si="347"/>
        <v>#DIV/0!</v>
      </c>
      <c r="EF32" s="148"/>
      <c r="EG32" s="474">
        <f t="shared" si="508"/>
        <v>0</v>
      </c>
      <c r="EH32" s="475">
        <f t="shared" si="509"/>
        <v>0</v>
      </c>
      <c r="EI32" s="141">
        <f t="shared" si="350"/>
        <v>0</v>
      </c>
      <c r="EJ32" s="476">
        <f t="shared" si="323"/>
        <v>0</v>
      </c>
      <c r="EK32" s="142">
        <f t="shared" si="352"/>
        <v>0</v>
      </c>
      <c r="EL32" s="114">
        <f t="shared" si="353"/>
        <v>0</v>
      </c>
      <c r="EM32" s="114"/>
      <c r="EN32" s="143"/>
      <c r="EO32" s="144" t="e">
        <f t="shared" si="354"/>
        <v>#DIV/0!</v>
      </c>
      <c r="EP32" s="148"/>
      <c r="EQ32" s="474">
        <f t="shared" si="510"/>
        <v>0</v>
      </c>
      <c r="ER32" s="475">
        <f t="shared" si="511"/>
        <v>0</v>
      </c>
      <c r="ES32" s="141">
        <f t="shared" si="357"/>
        <v>0</v>
      </c>
      <c r="ET32" s="476">
        <f t="shared" si="323"/>
        <v>0</v>
      </c>
      <c r="EU32" s="142">
        <f t="shared" si="359"/>
        <v>0</v>
      </c>
      <c r="EV32" s="114">
        <f t="shared" si="360"/>
        <v>0</v>
      </c>
      <c r="EW32" s="114"/>
      <c r="EX32" s="143"/>
      <c r="EY32" s="144" t="e">
        <f t="shared" si="361"/>
        <v>#DIV/0!</v>
      </c>
      <c r="EZ32" s="148"/>
      <c r="FA32" s="474">
        <f t="shared" si="512"/>
        <v>0</v>
      </c>
      <c r="FB32" s="475">
        <f t="shared" si="513"/>
        <v>0</v>
      </c>
      <c r="FC32" s="141">
        <f t="shared" si="364"/>
        <v>0</v>
      </c>
      <c r="FD32" s="476">
        <f t="shared" si="323"/>
        <v>7.4</v>
      </c>
      <c r="FE32" s="142">
        <f t="shared" si="366"/>
        <v>0</v>
      </c>
      <c r="FF32" s="114">
        <f t="shared" si="367"/>
        <v>0</v>
      </c>
      <c r="FG32" s="114"/>
      <c r="FH32" s="143"/>
      <c r="FI32" s="144" t="e">
        <f t="shared" si="368"/>
        <v>#DIV/0!</v>
      </c>
      <c r="FJ32" s="148"/>
      <c r="FK32" s="474">
        <f t="shared" si="369"/>
        <v>0</v>
      </c>
      <c r="FL32" s="475">
        <f t="shared" si="370"/>
        <v>0</v>
      </c>
      <c r="FM32" s="141">
        <f t="shared" si="371"/>
        <v>0</v>
      </c>
      <c r="FN32" s="476">
        <f t="shared" si="372"/>
        <v>0</v>
      </c>
      <c r="FO32" s="142">
        <f t="shared" si="373"/>
        <v>0</v>
      </c>
      <c r="FP32" s="114">
        <f t="shared" si="374"/>
        <v>0</v>
      </c>
      <c r="FQ32" s="114"/>
      <c r="FR32" s="143"/>
      <c r="FS32" s="144" t="e">
        <f t="shared" si="375"/>
        <v>#DIV/0!</v>
      </c>
      <c r="FT32" s="148"/>
      <c r="FU32" s="474">
        <f t="shared" si="369"/>
        <v>0</v>
      </c>
      <c r="FV32" s="475">
        <f t="shared" si="370"/>
        <v>0</v>
      </c>
      <c r="FW32" s="141">
        <f t="shared" si="378"/>
        <v>0</v>
      </c>
      <c r="FX32" s="476">
        <f t="shared" si="372"/>
        <v>0</v>
      </c>
      <c r="FY32" s="142">
        <f t="shared" si="380"/>
        <v>0</v>
      </c>
      <c r="FZ32" s="114">
        <f t="shared" si="381"/>
        <v>0</v>
      </c>
      <c r="GA32" s="114"/>
      <c r="GB32" s="143"/>
      <c r="GC32" s="144" t="e">
        <f t="shared" si="382"/>
        <v>#DIV/0!</v>
      </c>
      <c r="GD32" s="148"/>
      <c r="GE32" s="474">
        <f t="shared" si="514"/>
        <v>0</v>
      </c>
      <c r="GF32" s="475">
        <f t="shared" si="515"/>
        <v>0</v>
      </c>
      <c r="GG32" s="141">
        <f t="shared" si="385"/>
        <v>0</v>
      </c>
      <c r="GH32" s="476">
        <f t="shared" si="372"/>
        <v>8.06</v>
      </c>
      <c r="GI32" s="142">
        <f t="shared" si="387"/>
        <v>0</v>
      </c>
      <c r="GJ32" s="114">
        <f t="shared" si="388"/>
        <v>0</v>
      </c>
      <c r="GK32" s="114"/>
      <c r="GL32" s="143"/>
      <c r="GM32" s="144" t="e">
        <f t="shared" si="389"/>
        <v>#DIV/0!</v>
      </c>
      <c r="GN32" s="148"/>
      <c r="GO32" s="474">
        <f t="shared" si="516"/>
        <v>0</v>
      </c>
      <c r="GP32" s="475">
        <f t="shared" si="517"/>
        <v>0</v>
      </c>
      <c r="GQ32" s="141">
        <f t="shared" si="392"/>
        <v>0</v>
      </c>
      <c r="GR32" s="476">
        <f t="shared" si="372"/>
        <v>0</v>
      </c>
      <c r="GS32" s="142">
        <f t="shared" si="394"/>
        <v>0</v>
      </c>
      <c r="GT32" s="114">
        <f t="shared" si="395"/>
        <v>0</v>
      </c>
      <c r="GU32" s="114"/>
      <c r="GV32" s="143"/>
      <c r="GW32" s="144" t="e">
        <f t="shared" si="396"/>
        <v>#DIV/0!</v>
      </c>
      <c r="GX32" s="148"/>
      <c r="GY32" s="474">
        <f t="shared" si="397"/>
        <v>0</v>
      </c>
      <c r="GZ32" s="475">
        <f t="shared" si="398"/>
        <v>0</v>
      </c>
      <c r="HA32" s="141">
        <f t="shared" si="399"/>
        <v>0</v>
      </c>
      <c r="HB32" s="476">
        <f t="shared" si="400"/>
        <v>10.94</v>
      </c>
      <c r="HC32" s="142">
        <f t="shared" si="401"/>
        <v>0</v>
      </c>
      <c r="HD32" s="114">
        <f t="shared" si="402"/>
        <v>0</v>
      </c>
      <c r="HE32" s="114"/>
      <c r="HF32" s="143"/>
      <c r="HG32" s="144" t="e">
        <f t="shared" si="403"/>
        <v>#DIV/0!</v>
      </c>
      <c r="HH32" s="148"/>
      <c r="HI32" s="474">
        <f t="shared" si="397"/>
        <v>0</v>
      </c>
      <c r="HJ32" s="475">
        <f t="shared" si="398"/>
        <v>0</v>
      </c>
      <c r="HK32" s="141">
        <f t="shared" si="406"/>
        <v>0</v>
      </c>
      <c r="HL32" s="476">
        <f t="shared" si="400"/>
        <v>0</v>
      </c>
      <c r="HM32" s="142">
        <f t="shared" si="408"/>
        <v>0</v>
      </c>
      <c r="HN32" s="114">
        <f t="shared" si="409"/>
        <v>0</v>
      </c>
      <c r="HO32" s="114"/>
      <c r="HP32" s="143"/>
      <c r="HQ32" s="144" t="e">
        <f t="shared" si="410"/>
        <v>#DIV/0!</v>
      </c>
      <c r="HR32" s="148"/>
      <c r="HS32" s="474">
        <f t="shared" si="518"/>
        <v>0</v>
      </c>
      <c r="HT32" s="475">
        <f t="shared" si="519"/>
        <v>0</v>
      </c>
      <c r="HU32" s="141">
        <f t="shared" si="413"/>
        <v>0</v>
      </c>
      <c r="HV32" s="476">
        <f t="shared" si="400"/>
        <v>0</v>
      </c>
      <c r="HW32" s="142">
        <f t="shared" si="415"/>
        <v>0</v>
      </c>
      <c r="HX32" s="114">
        <f t="shared" si="416"/>
        <v>0</v>
      </c>
      <c r="HY32" s="114"/>
      <c r="HZ32" s="143"/>
      <c r="IA32" s="144" t="e">
        <f t="shared" si="417"/>
        <v>#DIV/0!</v>
      </c>
      <c r="IB32" s="148"/>
      <c r="IC32" s="474">
        <f t="shared" si="520"/>
        <v>0</v>
      </c>
      <c r="ID32" s="475">
        <f t="shared" si="521"/>
        <v>0</v>
      </c>
      <c r="IE32" s="141">
        <f t="shared" si="420"/>
        <v>0</v>
      </c>
      <c r="IF32" s="476">
        <f t="shared" si="400"/>
        <v>0</v>
      </c>
      <c r="IG32" s="142">
        <f t="shared" si="422"/>
        <v>0</v>
      </c>
      <c r="IH32" s="114">
        <f t="shared" si="423"/>
        <v>0</v>
      </c>
      <c r="II32" s="114"/>
      <c r="IJ32" s="143"/>
      <c r="IK32" s="144" t="e">
        <f t="shared" si="424"/>
        <v>#DIV/0!</v>
      </c>
      <c r="IL32" s="148"/>
      <c r="IM32" s="474">
        <f t="shared" si="425"/>
        <v>0</v>
      </c>
      <c r="IN32" s="475">
        <f t="shared" si="426"/>
        <v>0</v>
      </c>
      <c r="IO32" s="141">
        <f t="shared" si="427"/>
        <v>0</v>
      </c>
      <c r="IP32" s="476">
        <f t="shared" si="428"/>
        <v>0</v>
      </c>
      <c r="IQ32" s="142">
        <f t="shared" si="429"/>
        <v>0</v>
      </c>
      <c r="IR32" s="114">
        <f t="shared" si="430"/>
        <v>0</v>
      </c>
      <c r="IS32" s="114"/>
      <c r="IT32" s="143"/>
      <c r="IU32" s="144" t="e">
        <f t="shared" si="431"/>
        <v>#DIV/0!</v>
      </c>
      <c r="IV32" s="148"/>
      <c r="IW32" s="474">
        <f t="shared" si="425"/>
        <v>0</v>
      </c>
      <c r="IX32" s="475">
        <f t="shared" si="426"/>
        <v>0</v>
      </c>
      <c r="IY32" s="141">
        <f t="shared" si="434"/>
        <v>0</v>
      </c>
      <c r="IZ32" s="476">
        <f t="shared" si="428"/>
        <v>0</v>
      </c>
      <c r="JA32" s="142">
        <f t="shared" si="436"/>
        <v>0</v>
      </c>
      <c r="JB32" s="114">
        <f t="shared" si="437"/>
        <v>0</v>
      </c>
      <c r="JC32" s="114"/>
      <c r="JD32" s="143"/>
      <c r="JE32" s="144" t="e">
        <f t="shared" si="438"/>
        <v>#DIV/0!</v>
      </c>
      <c r="JF32" s="148"/>
      <c r="JG32" s="474">
        <f t="shared" si="522"/>
        <v>0</v>
      </c>
      <c r="JH32" s="475">
        <f t="shared" si="523"/>
        <v>0</v>
      </c>
      <c r="JI32" s="141">
        <f t="shared" si="441"/>
        <v>0</v>
      </c>
      <c r="JJ32" s="476">
        <f t="shared" si="428"/>
        <v>0</v>
      </c>
      <c r="JK32" s="142">
        <f t="shared" si="443"/>
        <v>0</v>
      </c>
      <c r="JL32" s="114">
        <f t="shared" si="444"/>
        <v>0</v>
      </c>
      <c r="JM32" s="114"/>
      <c r="JN32" s="143"/>
      <c r="JO32" s="144" t="e">
        <f t="shared" si="445"/>
        <v>#DIV/0!</v>
      </c>
      <c r="JP32" s="148"/>
      <c r="JQ32" s="474">
        <f t="shared" si="524"/>
        <v>0</v>
      </c>
      <c r="JR32" s="475">
        <f t="shared" si="525"/>
        <v>0</v>
      </c>
      <c r="JS32" s="141">
        <f t="shared" si="448"/>
        <v>0</v>
      </c>
      <c r="JT32" s="476">
        <f t="shared" si="428"/>
        <v>0</v>
      </c>
      <c r="JU32" s="142">
        <f t="shared" si="450"/>
        <v>0</v>
      </c>
      <c r="JV32" s="114">
        <f t="shared" si="451"/>
        <v>0</v>
      </c>
      <c r="JW32" s="114"/>
      <c r="JX32" s="143"/>
      <c r="JY32" s="144" t="e">
        <f t="shared" si="452"/>
        <v>#DIV/0!</v>
      </c>
      <c r="JZ32" s="148"/>
      <c r="KA32" s="474">
        <f t="shared" si="453"/>
        <v>0</v>
      </c>
      <c r="KB32" s="475">
        <f t="shared" si="526"/>
        <v>0</v>
      </c>
      <c r="KC32" s="141">
        <f t="shared" si="455"/>
        <v>0</v>
      </c>
      <c r="KD32" s="476">
        <f t="shared" si="456"/>
        <v>0</v>
      </c>
      <c r="KE32" s="142">
        <f t="shared" si="457"/>
        <v>0</v>
      </c>
      <c r="KF32" s="114">
        <f t="shared" si="458"/>
        <v>0</v>
      </c>
      <c r="KG32" s="114"/>
      <c r="KH32" s="143"/>
      <c r="KI32" s="144" t="e">
        <f t="shared" si="459"/>
        <v>#DIV/0!</v>
      </c>
      <c r="KJ32" s="148"/>
      <c r="KK32" s="474">
        <f t="shared" si="453"/>
        <v>0</v>
      </c>
      <c r="KL32" s="475">
        <f t="shared" si="527"/>
        <v>0</v>
      </c>
      <c r="KM32" s="141">
        <f t="shared" si="462"/>
        <v>0</v>
      </c>
      <c r="KN32" s="476">
        <f t="shared" si="456"/>
        <v>0</v>
      </c>
      <c r="KO32" s="142">
        <f t="shared" si="464"/>
        <v>0</v>
      </c>
      <c r="KP32" s="114">
        <f t="shared" si="465"/>
        <v>0</v>
      </c>
      <c r="KQ32" s="114"/>
      <c r="KR32" s="143"/>
      <c r="KS32" s="144" t="e">
        <f t="shared" si="466"/>
        <v>#DIV/0!</v>
      </c>
      <c r="KT32" s="148"/>
      <c r="KU32" s="474" t="e">
        <f t="shared" si="528"/>
        <v>#DIV/0!</v>
      </c>
      <c r="KV32" s="475" t="e">
        <f t="shared" si="529"/>
        <v>#DIV/0!</v>
      </c>
      <c r="KW32" s="141">
        <f t="shared" si="469"/>
        <v>0</v>
      </c>
      <c r="KX32" s="476">
        <f t="shared" si="456"/>
        <v>0</v>
      </c>
      <c r="KY32" s="142">
        <f t="shared" si="471"/>
        <v>0</v>
      </c>
      <c r="KZ32" s="114">
        <f t="shared" si="472"/>
        <v>0</v>
      </c>
      <c r="LA32" s="114"/>
      <c r="LB32" s="143"/>
      <c r="LC32" s="144" t="e">
        <f t="shared" si="473"/>
        <v>#DIV/0!</v>
      </c>
      <c r="LD32" s="327">
        <f t="shared" si="474"/>
        <v>0</v>
      </c>
      <c r="LE32" s="474">
        <f t="shared" si="530"/>
        <v>0</v>
      </c>
      <c r="LF32" s="475">
        <f t="shared" si="475"/>
        <v>0</v>
      </c>
      <c r="LG32" s="141">
        <f t="shared" si="476"/>
        <v>0</v>
      </c>
      <c r="LH32" s="476">
        <f t="shared" si="477"/>
        <v>8.9499999999999993</v>
      </c>
      <c r="LI32" s="142">
        <f t="shared" si="478"/>
        <v>0</v>
      </c>
      <c r="LJ32" s="114">
        <f t="shared" si="479"/>
        <v>0</v>
      </c>
      <c r="LK32" s="114"/>
      <c r="LL32" s="143"/>
    </row>
    <row r="33" spans="1:324" ht="15" customHeight="1">
      <c r="A33" s="718"/>
      <c r="B33" s="93" t="s">
        <v>745</v>
      </c>
      <c r="C33" s="12" t="s">
        <v>856</v>
      </c>
      <c r="D33" s="12" t="s">
        <v>424</v>
      </c>
      <c r="E33" s="4" t="s">
        <v>32</v>
      </c>
      <c r="F33" s="148"/>
      <c r="G33" s="474">
        <f t="shared" si="480"/>
        <v>0</v>
      </c>
      <c r="H33" s="475">
        <f t="shared" si="481"/>
        <v>0</v>
      </c>
      <c r="I33" s="141">
        <f t="shared" si="263"/>
        <v>0</v>
      </c>
      <c r="J33" s="476">
        <f t="shared" si="482"/>
        <v>0</v>
      </c>
      <c r="K33" s="142">
        <f t="shared" si="264"/>
        <v>0</v>
      </c>
      <c r="L33" s="114">
        <f t="shared" si="265"/>
        <v>0</v>
      </c>
      <c r="M33" s="114"/>
      <c r="N33" s="143"/>
      <c r="O33" s="144" t="e">
        <f t="shared" si="266"/>
        <v>#DIV/0!</v>
      </c>
      <c r="P33" s="148"/>
      <c r="Q33" s="474">
        <f t="shared" si="483"/>
        <v>0</v>
      </c>
      <c r="R33" s="475">
        <f t="shared" si="484"/>
        <v>0</v>
      </c>
      <c r="S33" s="141">
        <f t="shared" si="267"/>
        <v>0</v>
      </c>
      <c r="T33" s="476">
        <f t="shared" si="485"/>
        <v>0</v>
      </c>
      <c r="U33" s="142">
        <f t="shared" si="268"/>
        <v>0</v>
      </c>
      <c r="V33" s="114">
        <f t="shared" si="269"/>
        <v>0</v>
      </c>
      <c r="W33" s="114"/>
      <c r="X33" s="143"/>
      <c r="Y33" s="144" t="e">
        <f t="shared" si="270"/>
        <v>#DIV/0!</v>
      </c>
      <c r="Z33" s="148"/>
      <c r="AA33" s="474">
        <f t="shared" si="486"/>
        <v>0</v>
      </c>
      <c r="AB33" s="475">
        <f t="shared" si="487"/>
        <v>0</v>
      </c>
      <c r="AC33" s="141">
        <f t="shared" si="273"/>
        <v>0</v>
      </c>
      <c r="AD33" s="476">
        <f t="shared" si="274"/>
        <v>0</v>
      </c>
      <c r="AE33" s="142">
        <f t="shared" si="275"/>
        <v>0</v>
      </c>
      <c r="AF33" s="114">
        <f t="shared" si="276"/>
        <v>0</v>
      </c>
      <c r="AG33" s="114"/>
      <c r="AH33" s="143"/>
      <c r="AI33" s="144" t="e">
        <f t="shared" si="277"/>
        <v>#DIV/0!</v>
      </c>
      <c r="AJ33" s="148"/>
      <c r="AK33" s="474">
        <f t="shared" si="488"/>
        <v>0</v>
      </c>
      <c r="AL33" s="475">
        <f t="shared" si="489"/>
        <v>0</v>
      </c>
      <c r="AM33" s="141">
        <f t="shared" si="280"/>
        <v>0</v>
      </c>
      <c r="AN33" s="476">
        <f t="shared" si="274"/>
        <v>0</v>
      </c>
      <c r="AO33" s="142">
        <f t="shared" si="282"/>
        <v>0</v>
      </c>
      <c r="AP33" s="114">
        <f t="shared" si="283"/>
        <v>0</v>
      </c>
      <c r="AQ33" s="114"/>
      <c r="AR33" s="143"/>
      <c r="AS33" s="144" t="e">
        <f t="shared" si="284"/>
        <v>#DIV/0!</v>
      </c>
      <c r="AT33" s="148"/>
      <c r="AU33" s="474">
        <f t="shared" si="490"/>
        <v>0</v>
      </c>
      <c r="AV33" s="475">
        <f t="shared" si="491"/>
        <v>0</v>
      </c>
      <c r="AW33" s="141">
        <f t="shared" si="287"/>
        <v>0</v>
      </c>
      <c r="AX33" s="476">
        <f t="shared" si="274"/>
        <v>0</v>
      </c>
      <c r="AY33" s="142">
        <f t="shared" si="289"/>
        <v>0</v>
      </c>
      <c r="AZ33" s="114">
        <f t="shared" si="290"/>
        <v>0</v>
      </c>
      <c r="BA33" s="114"/>
      <c r="BB33" s="143"/>
      <c r="BC33" s="144" t="e">
        <f t="shared" si="291"/>
        <v>#DIV/0!</v>
      </c>
      <c r="BD33" s="148"/>
      <c r="BE33" s="474">
        <f t="shared" si="492"/>
        <v>0</v>
      </c>
      <c r="BF33" s="475">
        <f t="shared" si="493"/>
        <v>0</v>
      </c>
      <c r="BG33" s="141">
        <f t="shared" si="294"/>
        <v>0</v>
      </c>
      <c r="BH33" s="476">
        <f t="shared" si="274"/>
        <v>0</v>
      </c>
      <c r="BI33" s="142">
        <f t="shared" si="296"/>
        <v>0</v>
      </c>
      <c r="BJ33" s="114">
        <f t="shared" si="297"/>
        <v>0</v>
      </c>
      <c r="BK33" s="114"/>
      <c r="BL33" s="143"/>
      <c r="BM33" s="144" t="e">
        <f t="shared" si="298"/>
        <v>#DIV/0!</v>
      </c>
      <c r="BN33" s="148"/>
      <c r="BO33" s="474">
        <f t="shared" si="494"/>
        <v>0</v>
      </c>
      <c r="BP33" s="475">
        <f t="shared" si="495"/>
        <v>0</v>
      </c>
      <c r="BQ33" s="141">
        <f t="shared" si="301"/>
        <v>0</v>
      </c>
      <c r="BR33" s="476">
        <f t="shared" si="274"/>
        <v>0</v>
      </c>
      <c r="BS33" s="142">
        <f t="shared" si="303"/>
        <v>0</v>
      </c>
      <c r="BT33" s="114">
        <f t="shared" si="304"/>
        <v>0</v>
      </c>
      <c r="BU33" s="114"/>
      <c r="BV33" s="143"/>
      <c r="BW33" s="144" t="e">
        <f t="shared" si="305"/>
        <v>#DIV/0!</v>
      </c>
      <c r="BX33" s="148"/>
      <c r="BY33" s="474">
        <f t="shared" si="496"/>
        <v>0</v>
      </c>
      <c r="BZ33" s="475">
        <f t="shared" si="497"/>
        <v>0</v>
      </c>
      <c r="CA33" s="141">
        <f t="shared" si="308"/>
        <v>0</v>
      </c>
      <c r="CB33" s="476">
        <f t="shared" si="274"/>
        <v>0</v>
      </c>
      <c r="CC33" s="142">
        <f t="shared" si="310"/>
        <v>0</v>
      </c>
      <c r="CD33" s="114">
        <f t="shared" si="311"/>
        <v>0</v>
      </c>
      <c r="CE33" s="114"/>
      <c r="CF33" s="143"/>
      <c r="CG33" s="144" t="e">
        <f t="shared" si="312"/>
        <v>#DIV/0!</v>
      </c>
      <c r="CH33" s="148"/>
      <c r="CI33" s="474">
        <f t="shared" si="498"/>
        <v>0</v>
      </c>
      <c r="CJ33" s="475">
        <f t="shared" si="499"/>
        <v>0</v>
      </c>
      <c r="CK33" s="141">
        <f t="shared" si="315"/>
        <v>0</v>
      </c>
      <c r="CL33" s="476">
        <f t="shared" si="274"/>
        <v>0</v>
      </c>
      <c r="CM33" s="142">
        <f t="shared" si="317"/>
        <v>0</v>
      </c>
      <c r="CN33" s="114">
        <f t="shared" si="318"/>
        <v>0</v>
      </c>
      <c r="CO33" s="114"/>
      <c r="CP33" s="143"/>
      <c r="CQ33" s="144" t="e">
        <f t="shared" si="319"/>
        <v>#DIV/0!</v>
      </c>
      <c r="CR33" s="148"/>
      <c r="CS33" s="474">
        <f t="shared" si="500"/>
        <v>0</v>
      </c>
      <c r="CT33" s="475">
        <f t="shared" si="501"/>
        <v>0</v>
      </c>
      <c r="CU33" s="141">
        <f t="shared" si="322"/>
        <v>0</v>
      </c>
      <c r="CV33" s="476">
        <f t="shared" si="323"/>
        <v>0</v>
      </c>
      <c r="CW33" s="142">
        <f t="shared" si="324"/>
        <v>0</v>
      </c>
      <c r="CX33" s="114">
        <f t="shared" si="325"/>
        <v>0</v>
      </c>
      <c r="CY33" s="114"/>
      <c r="CZ33" s="143"/>
      <c r="DA33" s="144" t="e">
        <f t="shared" si="326"/>
        <v>#DIV/0!</v>
      </c>
      <c r="DB33" s="148"/>
      <c r="DC33" s="474">
        <f t="shared" si="502"/>
        <v>0</v>
      </c>
      <c r="DD33" s="475">
        <f t="shared" si="503"/>
        <v>0</v>
      </c>
      <c r="DE33" s="141">
        <f t="shared" si="329"/>
        <v>0</v>
      </c>
      <c r="DF33" s="476">
        <f t="shared" si="323"/>
        <v>0</v>
      </c>
      <c r="DG33" s="142">
        <f t="shared" si="331"/>
        <v>0</v>
      </c>
      <c r="DH33" s="114">
        <f t="shared" si="332"/>
        <v>0</v>
      </c>
      <c r="DI33" s="114"/>
      <c r="DJ33" s="143"/>
      <c r="DK33" s="144" t="e">
        <f t="shared" si="333"/>
        <v>#DIV/0!</v>
      </c>
      <c r="DL33" s="148"/>
      <c r="DM33" s="474">
        <f t="shared" si="504"/>
        <v>0</v>
      </c>
      <c r="DN33" s="475">
        <f t="shared" si="505"/>
        <v>0</v>
      </c>
      <c r="DO33" s="141">
        <f t="shared" si="336"/>
        <v>0</v>
      </c>
      <c r="DP33" s="476">
        <f t="shared" si="323"/>
        <v>0</v>
      </c>
      <c r="DQ33" s="142">
        <f t="shared" si="338"/>
        <v>0</v>
      </c>
      <c r="DR33" s="114">
        <f t="shared" si="339"/>
        <v>0</v>
      </c>
      <c r="DS33" s="114"/>
      <c r="DT33" s="143"/>
      <c r="DU33" s="144" t="e">
        <f t="shared" si="340"/>
        <v>#DIV/0!</v>
      </c>
      <c r="DV33" s="148"/>
      <c r="DW33" s="474">
        <f t="shared" si="506"/>
        <v>0</v>
      </c>
      <c r="DX33" s="475">
        <f t="shared" si="507"/>
        <v>0</v>
      </c>
      <c r="DY33" s="141">
        <f t="shared" si="343"/>
        <v>0</v>
      </c>
      <c r="DZ33" s="476">
        <f t="shared" si="323"/>
        <v>0</v>
      </c>
      <c r="EA33" s="142">
        <f t="shared" si="345"/>
        <v>0</v>
      </c>
      <c r="EB33" s="114">
        <f t="shared" si="346"/>
        <v>0</v>
      </c>
      <c r="EC33" s="114"/>
      <c r="ED33" s="143"/>
      <c r="EE33" s="144" t="e">
        <f t="shared" si="347"/>
        <v>#DIV/0!</v>
      </c>
      <c r="EF33" s="148"/>
      <c r="EG33" s="474">
        <f t="shared" si="508"/>
        <v>0</v>
      </c>
      <c r="EH33" s="475">
        <f t="shared" si="509"/>
        <v>0</v>
      </c>
      <c r="EI33" s="141">
        <f t="shared" si="350"/>
        <v>0</v>
      </c>
      <c r="EJ33" s="476">
        <f t="shared" si="323"/>
        <v>0</v>
      </c>
      <c r="EK33" s="142">
        <f t="shared" si="352"/>
        <v>0</v>
      </c>
      <c r="EL33" s="114">
        <f t="shared" si="353"/>
        <v>0</v>
      </c>
      <c r="EM33" s="114"/>
      <c r="EN33" s="143"/>
      <c r="EO33" s="144" t="e">
        <f t="shared" si="354"/>
        <v>#DIV/0!</v>
      </c>
      <c r="EP33" s="148"/>
      <c r="EQ33" s="474">
        <f t="shared" si="510"/>
        <v>0</v>
      </c>
      <c r="ER33" s="475">
        <f t="shared" si="511"/>
        <v>0</v>
      </c>
      <c r="ES33" s="141">
        <f t="shared" si="357"/>
        <v>0</v>
      </c>
      <c r="ET33" s="476">
        <f t="shared" si="323"/>
        <v>0</v>
      </c>
      <c r="EU33" s="142">
        <f t="shared" si="359"/>
        <v>0</v>
      </c>
      <c r="EV33" s="114">
        <f t="shared" si="360"/>
        <v>0</v>
      </c>
      <c r="EW33" s="114"/>
      <c r="EX33" s="143"/>
      <c r="EY33" s="144" t="e">
        <f t="shared" si="361"/>
        <v>#DIV/0!</v>
      </c>
      <c r="EZ33" s="148"/>
      <c r="FA33" s="474">
        <f t="shared" si="512"/>
        <v>0</v>
      </c>
      <c r="FB33" s="475">
        <f t="shared" si="513"/>
        <v>0</v>
      </c>
      <c r="FC33" s="141">
        <f t="shared" si="364"/>
        <v>0</v>
      </c>
      <c r="FD33" s="476">
        <f t="shared" si="323"/>
        <v>7.4</v>
      </c>
      <c r="FE33" s="142">
        <f t="shared" si="366"/>
        <v>0</v>
      </c>
      <c r="FF33" s="114">
        <f t="shared" si="367"/>
        <v>0</v>
      </c>
      <c r="FG33" s="114"/>
      <c r="FH33" s="143"/>
      <c r="FI33" s="144" t="e">
        <f t="shared" si="368"/>
        <v>#DIV/0!</v>
      </c>
      <c r="FJ33" s="148"/>
      <c r="FK33" s="474">
        <f t="shared" si="369"/>
        <v>0</v>
      </c>
      <c r="FL33" s="475">
        <f t="shared" si="370"/>
        <v>0</v>
      </c>
      <c r="FM33" s="141">
        <f t="shared" si="371"/>
        <v>0</v>
      </c>
      <c r="FN33" s="476">
        <f t="shared" si="372"/>
        <v>0</v>
      </c>
      <c r="FO33" s="142">
        <f t="shared" si="373"/>
        <v>0</v>
      </c>
      <c r="FP33" s="114">
        <f t="shared" si="374"/>
        <v>0</v>
      </c>
      <c r="FQ33" s="114"/>
      <c r="FR33" s="143"/>
      <c r="FS33" s="144" t="e">
        <f t="shared" si="375"/>
        <v>#DIV/0!</v>
      </c>
      <c r="FT33" s="148"/>
      <c r="FU33" s="474">
        <f t="shared" si="369"/>
        <v>0</v>
      </c>
      <c r="FV33" s="475">
        <f t="shared" si="370"/>
        <v>0</v>
      </c>
      <c r="FW33" s="141">
        <f t="shared" si="378"/>
        <v>0</v>
      </c>
      <c r="FX33" s="476">
        <f t="shared" si="372"/>
        <v>0</v>
      </c>
      <c r="FY33" s="142">
        <f t="shared" si="380"/>
        <v>0</v>
      </c>
      <c r="FZ33" s="114">
        <f t="shared" si="381"/>
        <v>0</v>
      </c>
      <c r="GA33" s="114"/>
      <c r="GB33" s="143"/>
      <c r="GC33" s="144" t="e">
        <f t="shared" si="382"/>
        <v>#DIV/0!</v>
      </c>
      <c r="GD33" s="148"/>
      <c r="GE33" s="474">
        <f t="shared" si="514"/>
        <v>0</v>
      </c>
      <c r="GF33" s="475">
        <f t="shared" si="515"/>
        <v>0</v>
      </c>
      <c r="GG33" s="141">
        <f t="shared" si="385"/>
        <v>0</v>
      </c>
      <c r="GH33" s="476">
        <f t="shared" si="372"/>
        <v>8.06</v>
      </c>
      <c r="GI33" s="142">
        <f t="shared" si="387"/>
        <v>0</v>
      </c>
      <c r="GJ33" s="114">
        <f t="shared" si="388"/>
        <v>0</v>
      </c>
      <c r="GK33" s="114"/>
      <c r="GL33" s="143"/>
      <c r="GM33" s="144" t="e">
        <f t="shared" si="389"/>
        <v>#DIV/0!</v>
      </c>
      <c r="GN33" s="148"/>
      <c r="GO33" s="474">
        <f t="shared" si="516"/>
        <v>0</v>
      </c>
      <c r="GP33" s="475">
        <f t="shared" si="517"/>
        <v>0</v>
      </c>
      <c r="GQ33" s="141">
        <f t="shared" si="392"/>
        <v>0</v>
      </c>
      <c r="GR33" s="476">
        <f t="shared" si="372"/>
        <v>0</v>
      </c>
      <c r="GS33" s="142">
        <f t="shared" si="394"/>
        <v>0</v>
      </c>
      <c r="GT33" s="114">
        <f t="shared" si="395"/>
        <v>0</v>
      </c>
      <c r="GU33" s="114"/>
      <c r="GV33" s="143"/>
      <c r="GW33" s="144" t="e">
        <f t="shared" si="396"/>
        <v>#DIV/0!</v>
      </c>
      <c r="GX33" s="148"/>
      <c r="GY33" s="474">
        <f t="shared" si="397"/>
        <v>0</v>
      </c>
      <c r="GZ33" s="475">
        <f t="shared" si="398"/>
        <v>0</v>
      </c>
      <c r="HA33" s="141">
        <f t="shared" si="399"/>
        <v>0</v>
      </c>
      <c r="HB33" s="476">
        <f t="shared" si="400"/>
        <v>10.94</v>
      </c>
      <c r="HC33" s="142">
        <f t="shared" si="401"/>
        <v>0</v>
      </c>
      <c r="HD33" s="114">
        <f t="shared" si="402"/>
        <v>0</v>
      </c>
      <c r="HE33" s="114"/>
      <c r="HF33" s="143"/>
      <c r="HG33" s="144" t="e">
        <f t="shared" si="403"/>
        <v>#DIV/0!</v>
      </c>
      <c r="HH33" s="148"/>
      <c r="HI33" s="474">
        <f t="shared" si="397"/>
        <v>0</v>
      </c>
      <c r="HJ33" s="475">
        <f t="shared" si="398"/>
        <v>0</v>
      </c>
      <c r="HK33" s="141">
        <f t="shared" si="406"/>
        <v>0</v>
      </c>
      <c r="HL33" s="476">
        <f t="shared" si="400"/>
        <v>0</v>
      </c>
      <c r="HM33" s="142">
        <f t="shared" si="408"/>
        <v>0</v>
      </c>
      <c r="HN33" s="114">
        <f t="shared" si="409"/>
        <v>0</v>
      </c>
      <c r="HO33" s="114"/>
      <c r="HP33" s="143"/>
      <c r="HQ33" s="144" t="e">
        <f t="shared" si="410"/>
        <v>#DIV/0!</v>
      </c>
      <c r="HR33" s="148"/>
      <c r="HS33" s="474">
        <f t="shared" si="518"/>
        <v>0</v>
      </c>
      <c r="HT33" s="475">
        <f t="shared" si="519"/>
        <v>0</v>
      </c>
      <c r="HU33" s="141">
        <f t="shared" si="413"/>
        <v>0</v>
      </c>
      <c r="HV33" s="476">
        <f t="shared" si="400"/>
        <v>0</v>
      </c>
      <c r="HW33" s="142">
        <f t="shared" si="415"/>
        <v>0</v>
      </c>
      <c r="HX33" s="114">
        <f t="shared" si="416"/>
        <v>0</v>
      </c>
      <c r="HY33" s="114"/>
      <c r="HZ33" s="143"/>
      <c r="IA33" s="144" t="e">
        <f t="shared" si="417"/>
        <v>#DIV/0!</v>
      </c>
      <c r="IB33" s="148"/>
      <c r="IC33" s="474">
        <f t="shared" si="520"/>
        <v>0</v>
      </c>
      <c r="ID33" s="475">
        <f t="shared" si="521"/>
        <v>0</v>
      </c>
      <c r="IE33" s="141">
        <f t="shared" si="420"/>
        <v>0</v>
      </c>
      <c r="IF33" s="476">
        <f t="shared" si="400"/>
        <v>0</v>
      </c>
      <c r="IG33" s="142">
        <f t="shared" si="422"/>
        <v>0</v>
      </c>
      <c r="IH33" s="114">
        <f t="shared" si="423"/>
        <v>0</v>
      </c>
      <c r="II33" s="114"/>
      <c r="IJ33" s="143"/>
      <c r="IK33" s="144" t="e">
        <f t="shared" si="424"/>
        <v>#DIV/0!</v>
      </c>
      <c r="IL33" s="148"/>
      <c r="IM33" s="474">
        <f t="shared" si="425"/>
        <v>0</v>
      </c>
      <c r="IN33" s="475">
        <f t="shared" si="426"/>
        <v>0</v>
      </c>
      <c r="IO33" s="141">
        <f t="shared" si="427"/>
        <v>0</v>
      </c>
      <c r="IP33" s="476">
        <f t="shared" si="428"/>
        <v>0</v>
      </c>
      <c r="IQ33" s="142">
        <f t="shared" si="429"/>
        <v>0</v>
      </c>
      <c r="IR33" s="114">
        <f t="shared" si="430"/>
        <v>0</v>
      </c>
      <c r="IS33" s="114"/>
      <c r="IT33" s="143"/>
      <c r="IU33" s="144" t="e">
        <f t="shared" si="431"/>
        <v>#DIV/0!</v>
      </c>
      <c r="IV33" s="148"/>
      <c r="IW33" s="474">
        <f t="shared" si="425"/>
        <v>0</v>
      </c>
      <c r="IX33" s="475">
        <f t="shared" si="426"/>
        <v>0</v>
      </c>
      <c r="IY33" s="141">
        <f t="shared" si="434"/>
        <v>0</v>
      </c>
      <c r="IZ33" s="476">
        <f t="shared" si="428"/>
        <v>0</v>
      </c>
      <c r="JA33" s="142">
        <f t="shared" si="436"/>
        <v>0</v>
      </c>
      <c r="JB33" s="114">
        <f t="shared" si="437"/>
        <v>0</v>
      </c>
      <c r="JC33" s="114"/>
      <c r="JD33" s="143"/>
      <c r="JE33" s="144" t="e">
        <f t="shared" si="438"/>
        <v>#DIV/0!</v>
      </c>
      <c r="JF33" s="148"/>
      <c r="JG33" s="474">
        <f t="shared" si="522"/>
        <v>0</v>
      </c>
      <c r="JH33" s="475">
        <f t="shared" si="523"/>
        <v>0</v>
      </c>
      <c r="JI33" s="141">
        <f t="shared" si="441"/>
        <v>0</v>
      </c>
      <c r="JJ33" s="476">
        <f t="shared" si="428"/>
        <v>0</v>
      </c>
      <c r="JK33" s="142">
        <f t="shared" si="443"/>
        <v>0</v>
      </c>
      <c r="JL33" s="114">
        <f t="shared" si="444"/>
        <v>0</v>
      </c>
      <c r="JM33" s="114"/>
      <c r="JN33" s="143"/>
      <c r="JO33" s="144" t="e">
        <f t="shared" si="445"/>
        <v>#DIV/0!</v>
      </c>
      <c r="JP33" s="148"/>
      <c r="JQ33" s="474">
        <f t="shared" si="524"/>
        <v>0</v>
      </c>
      <c r="JR33" s="475">
        <f t="shared" si="525"/>
        <v>0</v>
      </c>
      <c r="JS33" s="141">
        <f t="shared" si="448"/>
        <v>0</v>
      </c>
      <c r="JT33" s="476">
        <f t="shared" si="428"/>
        <v>0</v>
      </c>
      <c r="JU33" s="142">
        <f t="shared" si="450"/>
        <v>0</v>
      </c>
      <c r="JV33" s="114">
        <f t="shared" si="451"/>
        <v>0</v>
      </c>
      <c r="JW33" s="114"/>
      <c r="JX33" s="143"/>
      <c r="JY33" s="144" t="e">
        <f t="shared" si="452"/>
        <v>#DIV/0!</v>
      </c>
      <c r="JZ33" s="148"/>
      <c r="KA33" s="474">
        <f t="shared" si="453"/>
        <v>0</v>
      </c>
      <c r="KB33" s="475">
        <f t="shared" si="526"/>
        <v>0</v>
      </c>
      <c r="KC33" s="141">
        <f t="shared" si="455"/>
        <v>0</v>
      </c>
      <c r="KD33" s="476">
        <f t="shared" si="456"/>
        <v>0</v>
      </c>
      <c r="KE33" s="142">
        <f t="shared" si="457"/>
        <v>0</v>
      </c>
      <c r="KF33" s="114">
        <f t="shared" si="458"/>
        <v>0</v>
      </c>
      <c r="KG33" s="114"/>
      <c r="KH33" s="143"/>
      <c r="KI33" s="144" t="e">
        <f t="shared" si="459"/>
        <v>#DIV/0!</v>
      </c>
      <c r="KJ33" s="148"/>
      <c r="KK33" s="474">
        <f t="shared" si="453"/>
        <v>0</v>
      </c>
      <c r="KL33" s="475">
        <f t="shared" si="527"/>
        <v>0</v>
      </c>
      <c r="KM33" s="141">
        <f t="shared" si="462"/>
        <v>0</v>
      </c>
      <c r="KN33" s="476">
        <f t="shared" si="456"/>
        <v>0</v>
      </c>
      <c r="KO33" s="142">
        <f t="shared" si="464"/>
        <v>0</v>
      </c>
      <c r="KP33" s="114">
        <f t="shared" si="465"/>
        <v>0</v>
      </c>
      <c r="KQ33" s="114"/>
      <c r="KR33" s="143"/>
      <c r="KS33" s="144" t="e">
        <f t="shared" si="466"/>
        <v>#DIV/0!</v>
      </c>
      <c r="KT33" s="148"/>
      <c r="KU33" s="474" t="e">
        <f t="shared" si="528"/>
        <v>#DIV/0!</v>
      </c>
      <c r="KV33" s="475" t="e">
        <f t="shared" si="529"/>
        <v>#DIV/0!</v>
      </c>
      <c r="KW33" s="141">
        <f t="shared" si="469"/>
        <v>0</v>
      </c>
      <c r="KX33" s="476">
        <f t="shared" si="456"/>
        <v>0</v>
      </c>
      <c r="KY33" s="142">
        <f t="shared" si="471"/>
        <v>0</v>
      </c>
      <c r="KZ33" s="114">
        <f t="shared" si="472"/>
        <v>0</v>
      </c>
      <c r="LA33" s="114"/>
      <c r="LB33" s="143"/>
      <c r="LC33" s="144" t="e">
        <f t="shared" si="473"/>
        <v>#DIV/0!</v>
      </c>
      <c r="LD33" s="327">
        <f t="shared" si="474"/>
        <v>0</v>
      </c>
      <c r="LE33" s="474">
        <f t="shared" si="530"/>
        <v>0</v>
      </c>
      <c r="LF33" s="475">
        <f t="shared" si="475"/>
        <v>0</v>
      </c>
      <c r="LG33" s="141">
        <f t="shared" si="476"/>
        <v>0</v>
      </c>
      <c r="LH33" s="476">
        <f t="shared" si="477"/>
        <v>8.9499999999999993</v>
      </c>
      <c r="LI33" s="142">
        <f t="shared" si="478"/>
        <v>0</v>
      </c>
      <c r="LJ33" s="114">
        <f t="shared" si="479"/>
        <v>0</v>
      </c>
      <c r="LK33" s="114"/>
      <c r="LL33" s="143"/>
    </row>
    <row r="34" spans="1:324" ht="15" customHeight="1">
      <c r="A34" s="718"/>
      <c r="B34" s="93" t="s">
        <v>759</v>
      </c>
      <c r="C34" s="12" t="s">
        <v>856</v>
      </c>
      <c r="D34" s="12" t="s">
        <v>424</v>
      </c>
      <c r="E34" s="4" t="s">
        <v>32</v>
      </c>
      <c r="F34" s="148"/>
      <c r="G34" s="474">
        <f t="shared" si="480"/>
        <v>0</v>
      </c>
      <c r="H34" s="475">
        <f t="shared" si="481"/>
        <v>0</v>
      </c>
      <c r="I34" s="141">
        <f t="shared" si="263"/>
        <v>0</v>
      </c>
      <c r="J34" s="476">
        <f t="shared" si="482"/>
        <v>0</v>
      </c>
      <c r="K34" s="142">
        <f t="shared" si="264"/>
        <v>0</v>
      </c>
      <c r="L34" s="114">
        <f t="shared" si="265"/>
        <v>0</v>
      </c>
      <c r="M34" s="114"/>
      <c r="N34" s="143"/>
      <c r="O34" s="144" t="e">
        <f t="shared" si="266"/>
        <v>#DIV/0!</v>
      </c>
      <c r="P34" s="148"/>
      <c r="Q34" s="474">
        <f t="shared" si="483"/>
        <v>0</v>
      </c>
      <c r="R34" s="475">
        <f t="shared" si="484"/>
        <v>0</v>
      </c>
      <c r="S34" s="141">
        <f t="shared" si="267"/>
        <v>0</v>
      </c>
      <c r="T34" s="476">
        <f t="shared" si="485"/>
        <v>0</v>
      </c>
      <c r="U34" s="142">
        <f t="shared" si="268"/>
        <v>0</v>
      </c>
      <c r="V34" s="114">
        <f t="shared" si="269"/>
        <v>0</v>
      </c>
      <c r="W34" s="114"/>
      <c r="X34" s="143"/>
      <c r="Y34" s="144" t="e">
        <f t="shared" si="270"/>
        <v>#DIV/0!</v>
      </c>
      <c r="Z34" s="148"/>
      <c r="AA34" s="474">
        <f t="shared" si="486"/>
        <v>0</v>
      </c>
      <c r="AB34" s="475">
        <f t="shared" si="487"/>
        <v>0</v>
      </c>
      <c r="AC34" s="141">
        <f t="shared" si="273"/>
        <v>0</v>
      </c>
      <c r="AD34" s="476">
        <f t="shared" si="274"/>
        <v>0</v>
      </c>
      <c r="AE34" s="142">
        <f t="shared" si="275"/>
        <v>0</v>
      </c>
      <c r="AF34" s="114">
        <f t="shared" si="276"/>
        <v>0</v>
      </c>
      <c r="AG34" s="114"/>
      <c r="AH34" s="143"/>
      <c r="AI34" s="144" t="e">
        <f t="shared" si="277"/>
        <v>#DIV/0!</v>
      </c>
      <c r="AJ34" s="148"/>
      <c r="AK34" s="474">
        <f t="shared" si="488"/>
        <v>0</v>
      </c>
      <c r="AL34" s="475">
        <f t="shared" si="489"/>
        <v>0</v>
      </c>
      <c r="AM34" s="141">
        <f t="shared" si="280"/>
        <v>0</v>
      </c>
      <c r="AN34" s="476">
        <f t="shared" si="274"/>
        <v>0</v>
      </c>
      <c r="AO34" s="142">
        <f t="shared" si="282"/>
        <v>0</v>
      </c>
      <c r="AP34" s="114">
        <f t="shared" si="283"/>
        <v>0</v>
      </c>
      <c r="AQ34" s="114"/>
      <c r="AR34" s="143"/>
      <c r="AS34" s="144" t="e">
        <f t="shared" si="284"/>
        <v>#DIV/0!</v>
      </c>
      <c r="AT34" s="148"/>
      <c r="AU34" s="474">
        <f t="shared" si="490"/>
        <v>0</v>
      </c>
      <c r="AV34" s="475">
        <f t="shared" si="491"/>
        <v>0</v>
      </c>
      <c r="AW34" s="141">
        <f t="shared" si="287"/>
        <v>0</v>
      </c>
      <c r="AX34" s="476">
        <f t="shared" si="274"/>
        <v>0</v>
      </c>
      <c r="AY34" s="142">
        <f t="shared" si="289"/>
        <v>0</v>
      </c>
      <c r="AZ34" s="114">
        <f t="shared" si="290"/>
        <v>0</v>
      </c>
      <c r="BA34" s="114"/>
      <c r="BB34" s="143"/>
      <c r="BC34" s="144" t="e">
        <f t="shared" si="291"/>
        <v>#DIV/0!</v>
      </c>
      <c r="BD34" s="148"/>
      <c r="BE34" s="474">
        <f t="shared" si="492"/>
        <v>0</v>
      </c>
      <c r="BF34" s="475">
        <f t="shared" si="493"/>
        <v>0</v>
      </c>
      <c r="BG34" s="141">
        <f t="shared" si="294"/>
        <v>0</v>
      </c>
      <c r="BH34" s="476">
        <f t="shared" si="274"/>
        <v>0</v>
      </c>
      <c r="BI34" s="142">
        <f t="shared" si="296"/>
        <v>0</v>
      </c>
      <c r="BJ34" s="114">
        <f t="shared" si="297"/>
        <v>0</v>
      </c>
      <c r="BK34" s="114"/>
      <c r="BL34" s="143"/>
      <c r="BM34" s="144" t="e">
        <f t="shared" si="298"/>
        <v>#DIV/0!</v>
      </c>
      <c r="BN34" s="148"/>
      <c r="BO34" s="474">
        <f t="shared" si="494"/>
        <v>0</v>
      </c>
      <c r="BP34" s="475">
        <f t="shared" si="495"/>
        <v>0</v>
      </c>
      <c r="BQ34" s="141">
        <f t="shared" si="301"/>
        <v>0</v>
      </c>
      <c r="BR34" s="476">
        <f t="shared" si="274"/>
        <v>0</v>
      </c>
      <c r="BS34" s="142">
        <f t="shared" si="303"/>
        <v>0</v>
      </c>
      <c r="BT34" s="114">
        <f t="shared" si="304"/>
        <v>0</v>
      </c>
      <c r="BU34" s="114"/>
      <c r="BV34" s="143"/>
      <c r="BW34" s="144" t="e">
        <f t="shared" si="305"/>
        <v>#DIV/0!</v>
      </c>
      <c r="BX34" s="148"/>
      <c r="BY34" s="474">
        <f t="shared" si="496"/>
        <v>0</v>
      </c>
      <c r="BZ34" s="475">
        <f t="shared" si="497"/>
        <v>0</v>
      </c>
      <c r="CA34" s="141">
        <f t="shared" si="308"/>
        <v>0</v>
      </c>
      <c r="CB34" s="476">
        <f t="shared" si="274"/>
        <v>0</v>
      </c>
      <c r="CC34" s="142">
        <f t="shared" si="310"/>
        <v>0</v>
      </c>
      <c r="CD34" s="114">
        <f t="shared" si="311"/>
        <v>0</v>
      </c>
      <c r="CE34" s="114"/>
      <c r="CF34" s="143"/>
      <c r="CG34" s="144" t="e">
        <f t="shared" si="312"/>
        <v>#DIV/0!</v>
      </c>
      <c r="CH34" s="148"/>
      <c r="CI34" s="474">
        <f t="shared" si="498"/>
        <v>0</v>
      </c>
      <c r="CJ34" s="475">
        <f t="shared" si="499"/>
        <v>0</v>
      </c>
      <c r="CK34" s="141">
        <f t="shared" si="315"/>
        <v>0</v>
      </c>
      <c r="CL34" s="476">
        <f t="shared" si="274"/>
        <v>0</v>
      </c>
      <c r="CM34" s="142">
        <f t="shared" si="317"/>
        <v>0</v>
      </c>
      <c r="CN34" s="114">
        <f t="shared" si="318"/>
        <v>0</v>
      </c>
      <c r="CO34" s="114"/>
      <c r="CP34" s="143"/>
      <c r="CQ34" s="144" t="e">
        <f t="shared" si="319"/>
        <v>#DIV/0!</v>
      </c>
      <c r="CR34" s="148"/>
      <c r="CS34" s="474">
        <f t="shared" si="500"/>
        <v>0</v>
      </c>
      <c r="CT34" s="475">
        <f t="shared" si="501"/>
        <v>0</v>
      </c>
      <c r="CU34" s="141">
        <f t="shared" si="322"/>
        <v>0</v>
      </c>
      <c r="CV34" s="476">
        <f t="shared" si="323"/>
        <v>0</v>
      </c>
      <c r="CW34" s="142">
        <f t="shared" si="324"/>
        <v>0</v>
      </c>
      <c r="CX34" s="114">
        <f t="shared" si="325"/>
        <v>0</v>
      </c>
      <c r="CY34" s="114"/>
      <c r="CZ34" s="143"/>
      <c r="DA34" s="144" t="e">
        <f t="shared" si="326"/>
        <v>#DIV/0!</v>
      </c>
      <c r="DB34" s="148"/>
      <c r="DC34" s="474">
        <f t="shared" si="502"/>
        <v>0</v>
      </c>
      <c r="DD34" s="475">
        <f t="shared" si="503"/>
        <v>0</v>
      </c>
      <c r="DE34" s="141">
        <f t="shared" si="329"/>
        <v>0</v>
      </c>
      <c r="DF34" s="476">
        <f t="shared" si="323"/>
        <v>0</v>
      </c>
      <c r="DG34" s="142">
        <f t="shared" si="331"/>
        <v>0</v>
      </c>
      <c r="DH34" s="114">
        <f t="shared" si="332"/>
        <v>0</v>
      </c>
      <c r="DI34" s="114"/>
      <c r="DJ34" s="143"/>
      <c r="DK34" s="144" t="e">
        <f t="shared" si="333"/>
        <v>#DIV/0!</v>
      </c>
      <c r="DL34" s="148"/>
      <c r="DM34" s="474">
        <f t="shared" si="504"/>
        <v>0</v>
      </c>
      <c r="DN34" s="475">
        <f t="shared" si="505"/>
        <v>0</v>
      </c>
      <c r="DO34" s="141">
        <f t="shared" si="336"/>
        <v>0</v>
      </c>
      <c r="DP34" s="476">
        <f t="shared" si="323"/>
        <v>0</v>
      </c>
      <c r="DQ34" s="142">
        <f t="shared" si="338"/>
        <v>0</v>
      </c>
      <c r="DR34" s="114">
        <f t="shared" si="339"/>
        <v>0</v>
      </c>
      <c r="DS34" s="114"/>
      <c r="DT34" s="143"/>
      <c r="DU34" s="144" t="e">
        <f t="shared" si="340"/>
        <v>#DIV/0!</v>
      </c>
      <c r="DV34" s="148"/>
      <c r="DW34" s="474">
        <f t="shared" si="506"/>
        <v>0</v>
      </c>
      <c r="DX34" s="475">
        <f t="shared" si="507"/>
        <v>0</v>
      </c>
      <c r="DY34" s="141">
        <f t="shared" si="343"/>
        <v>0</v>
      </c>
      <c r="DZ34" s="476">
        <f t="shared" si="323"/>
        <v>0</v>
      </c>
      <c r="EA34" s="142">
        <f t="shared" si="345"/>
        <v>0</v>
      </c>
      <c r="EB34" s="114">
        <f t="shared" si="346"/>
        <v>0</v>
      </c>
      <c r="EC34" s="114"/>
      <c r="ED34" s="143"/>
      <c r="EE34" s="144" t="e">
        <f t="shared" si="347"/>
        <v>#DIV/0!</v>
      </c>
      <c r="EF34" s="148"/>
      <c r="EG34" s="474">
        <f t="shared" si="508"/>
        <v>0</v>
      </c>
      <c r="EH34" s="475">
        <f t="shared" si="509"/>
        <v>0</v>
      </c>
      <c r="EI34" s="141">
        <f t="shared" si="350"/>
        <v>0</v>
      </c>
      <c r="EJ34" s="476">
        <f t="shared" si="323"/>
        <v>0</v>
      </c>
      <c r="EK34" s="142">
        <f t="shared" si="352"/>
        <v>0</v>
      </c>
      <c r="EL34" s="114">
        <f t="shared" si="353"/>
        <v>0</v>
      </c>
      <c r="EM34" s="114"/>
      <c r="EN34" s="143"/>
      <c r="EO34" s="144" t="e">
        <f t="shared" si="354"/>
        <v>#DIV/0!</v>
      </c>
      <c r="EP34" s="148"/>
      <c r="EQ34" s="474">
        <f t="shared" si="510"/>
        <v>0</v>
      </c>
      <c r="ER34" s="475">
        <f t="shared" si="511"/>
        <v>0</v>
      </c>
      <c r="ES34" s="141">
        <f t="shared" si="357"/>
        <v>0</v>
      </c>
      <c r="ET34" s="476">
        <f t="shared" si="323"/>
        <v>0</v>
      </c>
      <c r="EU34" s="142">
        <f t="shared" si="359"/>
        <v>0</v>
      </c>
      <c r="EV34" s="114">
        <f t="shared" si="360"/>
        <v>0</v>
      </c>
      <c r="EW34" s="114"/>
      <c r="EX34" s="143"/>
      <c r="EY34" s="144" t="e">
        <f t="shared" si="361"/>
        <v>#DIV/0!</v>
      </c>
      <c r="EZ34" s="148"/>
      <c r="FA34" s="474">
        <f t="shared" si="512"/>
        <v>0</v>
      </c>
      <c r="FB34" s="475">
        <f t="shared" si="513"/>
        <v>0</v>
      </c>
      <c r="FC34" s="141">
        <f t="shared" si="364"/>
        <v>0</v>
      </c>
      <c r="FD34" s="476">
        <f t="shared" si="323"/>
        <v>7.4</v>
      </c>
      <c r="FE34" s="142">
        <f t="shared" si="366"/>
        <v>0</v>
      </c>
      <c r="FF34" s="114">
        <f t="shared" si="367"/>
        <v>0</v>
      </c>
      <c r="FG34" s="114"/>
      <c r="FH34" s="143"/>
      <c r="FI34" s="144" t="e">
        <f t="shared" si="368"/>
        <v>#DIV/0!</v>
      </c>
      <c r="FJ34" s="148"/>
      <c r="FK34" s="474">
        <f t="shared" si="369"/>
        <v>0</v>
      </c>
      <c r="FL34" s="475">
        <f t="shared" si="370"/>
        <v>0</v>
      </c>
      <c r="FM34" s="141">
        <f t="shared" si="371"/>
        <v>0</v>
      </c>
      <c r="FN34" s="476">
        <f t="shared" si="372"/>
        <v>0</v>
      </c>
      <c r="FO34" s="142">
        <f t="shared" si="373"/>
        <v>0</v>
      </c>
      <c r="FP34" s="114">
        <f t="shared" si="374"/>
        <v>0</v>
      </c>
      <c r="FQ34" s="114"/>
      <c r="FR34" s="143"/>
      <c r="FS34" s="144" t="e">
        <f t="shared" si="375"/>
        <v>#DIV/0!</v>
      </c>
      <c r="FT34" s="148"/>
      <c r="FU34" s="474">
        <f t="shared" si="369"/>
        <v>0</v>
      </c>
      <c r="FV34" s="475">
        <f t="shared" si="370"/>
        <v>0</v>
      </c>
      <c r="FW34" s="141">
        <f t="shared" si="378"/>
        <v>0</v>
      </c>
      <c r="FX34" s="476">
        <f t="shared" si="372"/>
        <v>0</v>
      </c>
      <c r="FY34" s="142">
        <f t="shared" si="380"/>
        <v>0</v>
      </c>
      <c r="FZ34" s="114">
        <f t="shared" si="381"/>
        <v>0</v>
      </c>
      <c r="GA34" s="114"/>
      <c r="GB34" s="143"/>
      <c r="GC34" s="144" t="e">
        <f t="shared" si="382"/>
        <v>#DIV/0!</v>
      </c>
      <c r="GD34" s="148"/>
      <c r="GE34" s="474">
        <f t="shared" si="514"/>
        <v>0</v>
      </c>
      <c r="GF34" s="475">
        <f t="shared" si="515"/>
        <v>0</v>
      </c>
      <c r="GG34" s="141">
        <f t="shared" si="385"/>
        <v>0</v>
      </c>
      <c r="GH34" s="476">
        <f t="shared" si="372"/>
        <v>8.06</v>
      </c>
      <c r="GI34" s="142">
        <f t="shared" si="387"/>
        <v>0</v>
      </c>
      <c r="GJ34" s="114">
        <f t="shared" si="388"/>
        <v>0</v>
      </c>
      <c r="GK34" s="114"/>
      <c r="GL34" s="143"/>
      <c r="GM34" s="144" t="e">
        <f t="shared" si="389"/>
        <v>#DIV/0!</v>
      </c>
      <c r="GN34" s="148"/>
      <c r="GO34" s="474">
        <f t="shared" si="516"/>
        <v>0</v>
      </c>
      <c r="GP34" s="475">
        <f t="shared" si="517"/>
        <v>0</v>
      </c>
      <c r="GQ34" s="141">
        <f t="shared" si="392"/>
        <v>0</v>
      </c>
      <c r="GR34" s="476">
        <f t="shared" si="372"/>
        <v>0</v>
      </c>
      <c r="GS34" s="142">
        <f t="shared" si="394"/>
        <v>0</v>
      </c>
      <c r="GT34" s="114">
        <f t="shared" si="395"/>
        <v>0</v>
      </c>
      <c r="GU34" s="114"/>
      <c r="GV34" s="143"/>
      <c r="GW34" s="144" t="e">
        <f t="shared" si="396"/>
        <v>#DIV/0!</v>
      </c>
      <c r="GX34" s="148"/>
      <c r="GY34" s="474">
        <f t="shared" si="397"/>
        <v>0</v>
      </c>
      <c r="GZ34" s="475">
        <f t="shared" si="398"/>
        <v>0</v>
      </c>
      <c r="HA34" s="141">
        <f t="shared" si="399"/>
        <v>0</v>
      </c>
      <c r="HB34" s="476">
        <f t="shared" si="400"/>
        <v>10.94</v>
      </c>
      <c r="HC34" s="142">
        <f t="shared" si="401"/>
        <v>0</v>
      </c>
      <c r="HD34" s="114">
        <f t="shared" si="402"/>
        <v>0</v>
      </c>
      <c r="HE34" s="114"/>
      <c r="HF34" s="143"/>
      <c r="HG34" s="144" t="e">
        <f t="shared" si="403"/>
        <v>#DIV/0!</v>
      </c>
      <c r="HH34" s="148"/>
      <c r="HI34" s="474">
        <f t="shared" si="397"/>
        <v>0</v>
      </c>
      <c r="HJ34" s="475">
        <f t="shared" si="398"/>
        <v>0</v>
      </c>
      <c r="HK34" s="141">
        <f t="shared" si="406"/>
        <v>0</v>
      </c>
      <c r="HL34" s="476">
        <f t="shared" si="400"/>
        <v>0</v>
      </c>
      <c r="HM34" s="142">
        <f t="shared" si="408"/>
        <v>0</v>
      </c>
      <c r="HN34" s="114">
        <f t="shared" si="409"/>
        <v>0</v>
      </c>
      <c r="HO34" s="114"/>
      <c r="HP34" s="143"/>
      <c r="HQ34" s="144" t="e">
        <f t="shared" si="410"/>
        <v>#DIV/0!</v>
      </c>
      <c r="HR34" s="148"/>
      <c r="HS34" s="474">
        <f t="shared" si="518"/>
        <v>0</v>
      </c>
      <c r="HT34" s="475">
        <f t="shared" si="519"/>
        <v>0</v>
      </c>
      <c r="HU34" s="141">
        <f t="shared" si="413"/>
        <v>0</v>
      </c>
      <c r="HV34" s="476">
        <f t="shared" si="400"/>
        <v>0</v>
      </c>
      <c r="HW34" s="142">
        <f t="shared" si="415"/>
        <v>0</v>
      </c>
      <c r="HX34" s="114">
        <f t="shared" si="416"/>
        <v>0</v>
      </c>
      <c r="HY34" s="114"/>
      <c r="HZ34" s="143"/>
      <c r="IA34" s="144" t="e">
        <f t="shared" si="417"/>
        <v>#DIV/0!</v>
      </c>
      <c r="IB34" s="148"/>
      <c r="IC34" s="474">
        <f t="shared" si="520"/>
        <v>0</v>
      </c>
      <c r="ID34" s="475">
        <f t="shared" si="521"/>
        <v>0</v>
      </c>
      <c r="IE34" s="141">
        <f t="shared" si="420"/>
        <v>0</v>
      </c>
      <c r="IF34" s="476">
        <f t="shared" si="400"/>
        <v>0</v>
      </c>
      <c r="IG34" s="142">
        <f t="shared" si="422"/>
        <v>0</v>
      </c>
      <c r="IH34" s="114">
        <f t="shared" si="423"/>
        <v>0</v>
      </c>
      <c r="II34" s="114"/>
      <c r="IJ34" s="143"/>
      <c r="IK34" s="144" t="e">
        <f t="shared" si="424"/>
        <v>#DIV/0!</v>
      </c>
      <c r="IL34" s="148"/>
      <c r="IM34" s="474">
        <f t="shared" si="425"/>
        <v>0</v>
      </c>
      <c r="IN34" s="475">
        <f t="shared" si="426"/>
        <v>0</v>
      </c>
      <c r="IO34" s="141">
        <f t="shared" si="427"/>
        <v>0</v>
      </c>
      <c r="IP34" s="476">
        <f t="shared" si="428"/>
        <v>0</v>
      </c>
      <c r="IQ34" s="142">
        <f t="shared" si="429"/>
        <v>0</v>
      </c>
      <c r="IR34" s="114">
        <f t="shared" si="430"/>
        <v>0</v>
      </c>
      <c r="IS34" s="114"/>
      <c r="IT34" s="143"/>
      <c r="IU34" s="144" t="e">
        <f t="shared" si="431"/>
        <v>#DIV/0!</v>
      </c>
      <c r="IV34" s="148"/>
      <c r="IW34" s="474">
        <f t="shared" si="425"/>
        <v>0</v>
      </c>
      <c r="IX34" s="475">
        <f t="shared" si="426"/>
        <v>0</v>
      </c>
      <c r="IY34" s="141">
        <f t="shared" si="434"/>
        <v>0</v>
      </c>
      <c r="IZ34" s="476">
        <f t="shared" si="428"/>
        <v>0</v>
      </c>
      <c r="JA34" s="142">
        <f t="shared" si="436"/>
        <v>0</v>
      </c>
      <c r="JB34" s="114">
        <f t="shared" si="437"/>
        <v>0</v>
      </c>
      <c r="JC34" s="114"/>
      <c r="JD34" s="143"/>
      <c r="JE34" s="144" t="e">
        <f t="shared" si="438"/>
        <v>#DIV/0!</v>
      </c>
      <c r="JF34" s="148"/>
      <c r="JG34" s="474">
        <f t="shared" si="522"/>
        <v>0</v>
      </c>
      <c r="JH34" s="475">
        <f t="shared" si="523"/>
        <v>0</v>
      </c>
      <c r="JI34" s="141">
        <f t="shared" si="441"/>
        <v>0</v>
      </c>
      <c r="JJ34" s="476">
        <f t="shared" si="428"/>
        <v>0</v>
      </c>
      <c r="JK34" s="142">
        <f t="shared" si="443"/>
        <v>0</v>
      </c>
      <c r="JL34" s="114">
        <f t="shared" si="444"/>
        <v>0</v>
      </c>
      <c r="JM34" s="114"/>
      <c r="JN34" s="143"/>
      <c r="JO34" s="144" t="e">
        <f t="shared" si="445"/>
        <v>#DIV/0!</v>
      </c>
      <c r="JP34" s="148"/>
      <c r="JQ34" s="474">
        <f t="shared" si="524"/>
        <v>0</v>
      </c>
      <c r="JR34" s="475">
        <f t="shared" si="525"/>
        <v>0</v>
      </c>
      <c r="JS34" s="141">
        <f t="shared" si="448"/>
        <v>0</v>
      </c>
      <c r="JT34" s="476">
        <f t="shared" si="428"/>
        <v>0</v>
      </c>
      <c r="JU34" s="142">
        <f t="shared" si="450"/>
        <v>0</v>
      </c>
      <c r="JV34" s="114">
        <f t="shared" si="451"/>
        <v>0</v>
      </c>
      <c r="JW34" s="114"/>
      <c r="JX34" s="143"/>
      <c r="JY34" s="144" t="e">
        <f t="shared" si="452"/>
        <v>#DIV/0!</v>
      </c>
      <c r="JZ34" s="148"/>
      <c r="KA34" s="474">
        <f t="shared" si="453"/>
        <v>0</v>
      </c>
      <c r="KB34" s="475">
        <f t="shared" si="526"/>
        <v>0</v>
      </c>
      <c r="KC34" s="141">
        <f t="shared" si="455"/>
        <v>0</v>
      </c>
      <c r="KD34" s="476">
        <f t="shared" si="456"/>
        <v>0</v>
      </c>
      <c r="KE34" s="142">
        <f t="shared" si="457"/>
        <v>0</v>
      </c>
      <c r="KF34" s="114">
        <f t="shared" si="458"/>
        <v>0</v>
      </c>
      <c r="KG34" s="114"/>
      <c r="KH34" s="143"/>
      <c r="KI34" s="144" t="e">
        <f t="shared" si="459"/>
        <v>#DIV/0!</v>
      </c>
      <c r="KJ34" s="148"/>
      <c r="KK34" s="474">
        <f t="shared" si="453"/>
        <v>0</v>
      </c>
      <c r="KL34" s="475">
        <f t="shared" si="527"/>
        <v>0</v>
      </c>
      <c r="KM34" s="141">
        <f t="shared" si="462"/>
        <v>0</v>
      </c>
      <c r="KN34" s="476">
        <f t="shared" si="456"/>
        <v>0</v>
      </c>
      <c r="KO34" s="142">
        <f t="shared" si="464"/>
        <v>0</v>
      </c>
      <c r="KP34" s="114">
        <f t="shared" si="465"/>
        <v>0</v>
      </c>
      <c r="KQ34" s="114"/>
      <c r="KR34" s="143"/>
      <c r="KS34" s="144" t="e">
        <f t="shared" si="466"/>
        <v>#DIV/0!</v>
      </c>
      <c r="KT34" s="148"/>
      <c r="KU34" s="474" t="e">
        <f t="shared" si="528"/>
        <v>#DIV/0!</v>
      </c>
      <c r="KV34" s="475" t="e">
        <f t="shared" si="529"/>
        <v>#DIV/0!</v>
      </c>
      <c r="KW34" s="141">
        <f t="shared" si="469"/>
        <v>0</v>
      </c>
      <c r="KX34" s="476">
        <f t="shared" si="456"/>
        <v>0</v>
      </c>
      <c r="KY34" s="142">
        <f t="shared" si="471"/>
        <v>0</v>
      </c>
      <c r="KZ34" s="114">
        <f t="shared" si="472"/>
        <v>0</v>
      </c>
      <c r="LA34" s="114"/>
      <c r="LB34" s="143"/>
      <c r="LC34" s="144" t="e">
        <f t="shared" si="473"/>
        <v>#DIV/0!</v>
      </c>
      <c r="LD34" s="327">
        <f t="shared" si="474"/>
        <v>0</v>
      </c>
      <c r="LE34" s="474">
        <f t="shared" si="530"/>
        <v>0</v>
      </c>
      <c r="LF34" s="475">
        <f t="shared" si="475"/>
        <v>0</v>
      </c>
      <c r="LG34" s="141">
        <f t="shared" si="476"/>
        <v>0</v>
      </c>
      <c r="LH34" s="476">
        <f t="shared" si="477"/>
        <v>8.9499999999999993</v>
      </c>
      <c r="LI34" s="142">
        <f t="shared" si="478"/>
        <v>0</v>
      </c>
      <c r="LJ34" s="114">
        <f t="shared" si="479"/>
        <v>0</v>
      </c>
      <c r="LK34" s="114"/>
      <c r="LL34" s="143"/>
    </row>
    <row r="35" spans="1:324" ht="15" customHeight="1">
      <c r="A35" s="718"/>
      <c r="B35" s="12" t="s">
        <v>746</v>
      </c>
      <c r="C35" s="12" t="s">
        <v>856</v>
      </c>
      <c r="D35" s="12" t="s">
        <v>424</v>
      </c>
      <c r="E35" s="4" t="s">
        <v>32</v>
      </c>
      <c r="F35" s="148"/>
      <c r="G35" s="474">
        <f t="shared" si="480"/>
        <v>0</v>
      </c>
      <c r="H35" s="475">
        <f t="shared" si="481"/>
        <v>0</v>
      </c>
      <c r="I35" s="141">
        <f t="shared" si="263"/>
        <v>0</v>
      </c>
      <c r="J35" s="476">
        <f t="shared" si="482"/>
        <v>0</v>
      </c>
      <c r="K35" s="142">
        <f t="shared" si="264"/>
        <v>0</v>
      </c>
      <c r="L35" s="114">
        <f t="shared" si="265"/>
        <v>0</v>
      </c>
      <c r="M35" s="114"/>
      <c r="N35" s="143"/>
      <c r="O35" s="144">
        <f t="shared" si="266"/>
        <v>0</v>
      </c>
      <c r="P35" s="148"/>
      <c r="Q35" s="474">
        <f t="shared" si="483"/>
        <v>0</v>
      </c>
      <c r="R35" s="475">
        <f t="shared" si="484"/>
        <v>0</v>
      </c>
      <c r="S35" s="141">
        <f t="shared" si="267"/>
        <v>0</v>
      </c>
      <c r="T35" s="476">
        <f t="shared" si="485"/>
        <v>0</v>
      </c>
      <c r="U35" s="142">
        <f t="shared" si="268"/>
        <v>0</v>
      </c>
      <c r="V35" s="114">
        <f t="shared" si="269"/>
        <v>0</v>
      </c>
      <c r="W35" s="114"/>
      <c r="X35" s="143"/>
      <c r="Y35" s="144">
        <f t="shared" si="270"/>
        <v>0</v>
      </c>
      <c r="Z35" s="148">
        <v>1</v>
      </c>
      <c r="AA35" s="474">
        <f t="shared" si="486"/>
        <v>1.2199999999999999E-3</v>
      </c>
      <c r="AB35" s="475">
        <f t="shared" si="487"/>
        <v>0</v>
      </c>
      <c r="AC35" s="141">
        <f t="shared" si="273"/>
        <v>0</v>
      </c>
      <c r="AD35" s="476">
        <f t="shared" si="274"/>
        <v>0</v>
      </c>
      <c r="AE35" s="142">
        <f t="shared" si="275"/>
        <v>0</v>
      </c>
      <c r="AF35" s="114">
        <f t="shared" si="276"/>
        <v>0</v>
      </c>
      <c r="AG35" s="114"/>
      <c r="AH35" s="143"/>
      <c r="AI35" s="144">
        <f t="shared" si="277"/>
        <v>0</v>
      </c>
      <c r="AJ35" s="148">
        <v>2</v>
      </c>
      <c r="AK35" s="474">
        <f t="shared" si="488"/>
        <v>3.29E-3</v>
      </c>
      <c r="AL35" s="475">
        <f t="shared" si="489"/>
        <v>0</v>
      </c>
      <c r="AM35" s="141">
        <f t="shared" si="280"/>
        <v>0</v>
      </c>
      <c r="AN35" s="476">
        <f t="shared" si="274"/>
        <v>0</v>
      </c>
      <c r="AO35" s="142">
        <f t="shared" si="282"/>
        <v>0</v>
      </c>
      <c r="AP35" s="114">
        <f t="shared" si="283"/>
        <v>0</v>
      </c>
      <c r="AQ35" s="114"/>
      <c r="AR35" s="143"/>
      <c r="AS35" s="144">
        <f t="shared" si="284"/>
        <v>0</v>
      </c>
      <c r="AT35" s="148">
        <v>1</v>
      </c>
      <c r="AU35" s="474">
        <f t="shared" si="490"/>
        <v>1.0499999999999999E-3</v>
      </c>
      <c r="AV35" s="475">
        <f t="shared" si="491"/>
        <v>0</v>
      </c>
      <c r="AW35" s="141">
        <f t="shared" si="287"/>
        <v>0</v>
      </c>
      <c r="AX35" s="476">
        <f t="shared" si="274"/>
        <v>0</v>
      </c>
      <c r="AY35" s="142">
        <f t="shared" si="289"/>
        <v>0</v>
      </c>
      <c r="AZ35" s="114">
        <f t="shared" si="290"/>
        <v>0</v>
      </c>
      <c r="BA35" s="114"/>
      <c r="BB35" s="143"/>
      <c r="BC35" s="144">
        <f t="shared" si="291"/>
        <v>0</v>
      </c>
      <c r="BD35" s="148"/>
      <c r="BE35" s="474">
        <f t="shared" si="492"/>
        <v>0</v>
      </c>
      <c r="BF35" s="475">
        <f t="shared" si="493"/>
        <v>0</v>
      </c>
      <c r="BG35" s="141">
        <f t="shared" si="294"/>
        <v>0</v>
      </c>
      <c r="BH35" s="476">
        <f t="shared" si="274"/>
        <v>0</v>
      </c>
      <c r="BI35" s="142">
        <f t="shared" si="296"/>
        <v>0</v>
      </c>
      <c r="BJ35" s="114">
        <f t="shared" si="297"/>
        <v>0</v>
      </c>
      <c r="BK35" s="114"/>
      <c r="BL35" s="143"/>
      <c r="BM35" s="144">
        <f t="shared" si="298"/>
        <v>0</v>
      </c>
      <c r="BN35" s="148"/>
      <c r="BO35" s="474">
        <f t="shared" si="494"/>
        <v>0</v>
      </c>
      <c r="BP35" s="475">
        <f t="shared" si="495"/>
        <v>0</v>
      </c>
      <c r="BQ35" s="141">
        <f t="shared" si="301"/>
        <v>0</v>
      </c>
      <c r="BR35" s="476">
        <f t="shared" si="274"/>
        <v>0</v>
      </c>
      <c r="BS35" s="142">
        <f t="shared" si="303"/>
        <v>0</v>
      </c>
      <c r="BT35" s="114">
        <f t="shared" si="304"/>
        <v>0</v>
      </c>
      <c r="BU35" s="114"/>
      <c r="BV35" s="143"/>
      <c r="BW35" s="144">
        <f t="shared" si="305"/>
        <v>0</v>
      </c>
      <c r="BX35" s="148">
        <v>1</v>
      </c>
      <c r="BY35" s="474">
        <f t="shared" si="496"/>
        <v>1.25E-3</v>
      </c>
      <c r="BZ35" s="475">
        <f t="shared" si="497"/>
        <v>0</v>
      </c>
      <c r="CA35" s="141">
        <f t="shared" si="308"/>
        <v>0</v>
      </c>
      <c r="CB35" s="476">
        <f t="shared" si="274"/>
        <v>0</v>
      </c>
      <c r="CC35" s="142">
        <f t="shared" si="310"/>
        <v>0</v>
      </c>
      <c r="CD35" s="114">
        <f t="shared" si="311"/>
        <v>0</v>
      </c>
      <c r="CE35" s="114"/>
      <c r="CF35" s="143"/>
      <c r="CG35" s="144">
        <f t="shared" si="312"/>
        <v>0</v>
      </c>
      <c r="CH35" s="148"/>
      <c r="CI35" s="474">
        <f t="shared" si="498"/>
        <v>0</v>
      </c>
      <c r="CJ35" s="475">
        <f t="shared" si="499"/>
        <v>0</v>
      </c>
      <c r="CK35" s="141">
        <f t="shared" si="315"/>
        <v>0</v>
      </c>
      <c r="CL35" s="476">
        <f t="shared" si="274"/>
        <v>0</v>
      </c>
      <c r="CM35" s="142">
        <f t="shared" si="317"/>
        <v>0</v>
      </c>
      <c r="CN35" s="114">
        <f t="shared" si="318"/>
        <v>0</v>
      </c>
      <c r="CO35" s="114"/>
      <c r="CP35" s="143"/>
      <c r="CQ35" s="144">
        <f t="shared" si="319"/>
        <v>0</v>
      </c>
      <c r="CR35" s="148"/>
      <c r="CS35" s="474">
        <f t="shared" si="500"/>
        <v>0</v>
      </c>
      <c r="CT35" s="475">
        <f t="shared" si="501"/>
        <v>0</v>
      </c>
      <c r="CU35" s="141">
        <f t="shared" si="322"/>
        <v>0</v>
      </c>
      <c r="CV35" s="476">
        <f t="shared" si="323"/>
        <v>0</v>
      </c>
      <c r="CW35" s="142">
        <f t="shared" si="324"/>
        <v>0</v>
      </c>
      <c r="CX35" s="114">
        <f t="shared" si="325"/>
        <v>0</v>
      </c>
      <c r="CY35" s="114"/>
      <c r="CZ35" s="143"/>
      <c r="DA35" s="144">
        <f t="shared" si="326"/>
        <v>0</v>
      </c>
      <c r="DB35" s="148">
        <v>1</v>
      </c>
      <c r="DC35" s="474">
        <f t="shared" si="502"/>
        <v>1.15E-3</v>
      </c>
      <c r="DD35" s="475">
        <f t="shared" si="503"/>
        <v>0</v>
      </c>
      <c r="DE35" s="141">
        <f t="shared" si="329"/>
        <v>0</v>
      </c>
      <c r="DF35" s="476">
        <f t="shared" si="323"/>
        <v>0</v>
      </c>
      <c r="DG35" s="142">
        <f t="shared" si="331"/>
        <v>0</v>
      </c>
      <c r="DH35" s="114">
        <f t="shared" si="332"/>
        <v>0</v>
      </c>
      <c r="DI35" s="114"/>
      <c r="DJ35" s="143"/>
      <c r="DK35" s="144">
        <f t="shared" si="333"/>
        <v>0</v>
      </c>
      <c r="DL35" s="148"/>
      <c r="DM35" s="474">
        <f t="shared" si="504"/>
        <v>0</v>
      </c>
      <c r="DN35" s="475">
        <f t="shared" si="505"/>
        <v>0</v>
      </c>
      <c r="DO35" s="141">
        <f t="shared" si="336"/>
        <v>0</v>
      </c>
      <c r="DP35" s="476">
        <f t="shared" si="323"/>
        <v>0</v>
      </c>
      <c r="DQ35" s="142">
        <f t="shared" si="338"/>
        <v>0</v>
      </c>
      <c r="DR35" s="114">
        <f t="shared" si="339"/>
        <v>0</v>
      </c>
      <c r="DS35" s="114"/>
      <c r="DT35" s="143"/>
      <c r="DU35" s="144">
        <f t="shared" si="340"/>
        <v>0</v>
      </c>
      <c r="DV35" s="148"/>
      <c r="DW35" s="474">
        <f t="shared" si="506"/>
        <v>0</v>
      </c>
      <c r="DX35" s="475">
        <f t="shared" si="507"/>
        <v>0</v>
      </c>
      <c r="DY35" s="141">
        <f t="shared" si="343"/>
        <v>0</v>
      </c>
      <c r="DZ35" s="476">
        <f t="shared" si="323"/>
        <v>0</v>
      </c>
      <c r="EA35" s="142">
        <f t="shared" si="345"/>
        <v>0</v>
      </c>
      <c r="EB35" s="114">
        <f t="shared" si="346"/>
        <v>0</v>
      </c>
      <c r="EC35" s="114"/>
      <c r="ED35" s="143"/>
      <c r="EE35" s="144">
        <f t="shared" si="347"/>
        <v>0</v>
      </c>
      <c r="EF35" s="148"/>
      <c r="EG35" s="474">
        <f t="shared" si="508"/>
        <v>0</v>
      </c>
      <c r="EH35" s="475">
        <f t="shared" si="509"/>
        <v>0</v>
      </c>
      <c r="EI35" s="141">
        <f t="shared" si="350"/>
        <v>0</v>
      </c>
      <c r="EJ35" s="476">
        <f t="shared" si="323"/>
        <v>0</v>
      </c>
      <c r="EK35" s="142">
        <f t="shared" si="352"/>
        <v>0</v>
      </c>
      <c r="EL35" s="114">
        <f t="shared" si="353"/>
        <v>0</v>
      </c>
      <c r="EM35" s="114"/>
      <c r="EN35" s="143"/>
      <c r="EO35" s="144">
        <f t="shared" si="354"/>
        <v>0</v>
      </c>
      <c r="EP35" s="148"/>
      <c r="EQ35" s="474">
        <f t="shared" si="510"/>
        <v>0</v>
      </c>
      <c r="ER35" s="475">
        <f t="shared" si="511"/>
        <v>0</v>
      </c>
      <c r="ES35" s="141">
        <f t="shared" si="357"/>
        <v>0</v>
      </c>
      <c r="ET35" s="476">
        <f t="shared" si="323"/>
        <v>0</v>
      </c>
      <c r="EU35" s="142">
        <f t="shared" si="359"/>
        <v>0</v>
      </c>
      <c r="EV35" s="114">
        <f t="shared" si="360"/>
        <v>0</v>
      </c>
      <c r="EW35" s="114"/>
      <c r="EX35" s="143"/>
      <c r="EY35" s="144">
        <f t="shared" si="361"/>
        <v>0</v>
      </c>
      <c r="EZ35" s="148">
        <v>1</v>
      </c>
      <c r="FA35" s="474">
        <f t="shared" si="512"/>
        <v>1.3500000000000001E-3</v>
      </c>
      <c r="FB35" s="475">
        <f t="shared" si="513"/>
        <v>108.41</v>
      </c>
      <c r="FC35" s="141">
        <f t="shared" si="364"/>
        <v>108.41</v>
      </c>
      <c r="FD35" s="476">
        <f t="shared" si="323"/>
        <v>7.4</v>
      </c>
      <c r="FE35" s="142">
        <f t="shared" si="366"/>
        <v>802.23400000000004</v>
      </c>
      <c r="FF35" s="114">
        <f t="shared" si="367"/>
        <v>802.23</v>
      </c>
      <c r="FG35" s="114"/>
      <c r="FH35" s="143"/>
      <c r="FI35" s="144">
        <f t="shared" si="368"/>
        <v>9.2725899999999992</v>
      </c>
      <c r="FJ35" s="148"/>
      <c r="FK35" s="474">
        <f t="shared" si="369"/>
        <v>0</v>
      </c>
      <c r="FL35" s="475">
        <f t="shared" si="370"/>
        <v>0</v>
      </c>
      <c r="FM35" s="141">
        <f t="shared" si="371"/>
        <v>0</v>
      </c>
      <c r="FN35" s="476">
        <f t="shared" si="372"/>
        <v>0</v>
      </c>
      <c r="FO35" s="142">
        <f t="shared" si="373"/>
        <v>0</v>
      </c>
      <c r="FP35" s="114">
        <f t="shared" si="374"/>
        <v>0</v>
      </c>
      <c r="FQ35" s="114"/>
      <c r="FR35" s="143"/>
      <c r="FS35" s="144">
        <f t="shared" si="375"/>
        <v>0</v>
      </c>
      <c r="FT35" s="148">
        <v>1</v>
      </c>
      <c r="FU35" s="474">
        <f t="shared" si="369"/>
        <v>1.3600000000000001E-3</v>
      </c>
      <c r="FV35" s="475">
        <f t="shared" si="370"/>
        <v>0</v>
      </c>
      <c r="FW35" s="141">
        <f t="shared" si="378"/>
        <v>0</v>
      </c>
      <c r="FX35" s="476">
        <f t="shared" si="372"/>
        <v>0</v>
      </c>
      <c r="FY35" s="142">
        <f t="shared" si="380"/>
        <v>0</v>
      </c>
      <c r="FZ35" s="114">
        <f t="shared" si="381"/>
        <v>0</v>
      </c>
      <c r="GA35" s="114"/>
      <c r="GB35" s="143"/>
      <c r="GC35" s="144">
        <f t="shared" si="382"/>
        <v>0</v>
      </c>
      <c r="GD35" s="148"/>
      <c r="GE35" s="474">
        <f t="shared" si="514"/>
        <v>0</v>
      </c>
      <c r="GF35" s="475">
        <f t="shared" si="515"/>
        <v>0</v>
      </c>
      <c r="GG35" s="141">
        <f t="shared" si="385"/>
        <v>0</v>
      </c>
      <c r="GH35" s="476">
        <f t="shared" si="372"/>
        <v>8.06</v>
      </c>
      <c r="GI35" s="142">
        <f t="shared" si="387"/>
        <v>0</v>
      </c>
      <c r="GJ35" s="114">
        <f t="shared" si="388"/>
        <v>0</v>
      </c>
      <c r="GK35" s="114"/>
      <c r="GL35" s="143"/>
      <c r="GM35" s="144">
        <f t="shared" si="389"/>
        <v>0</v>
      </c>
      <c r="GN35" s="148"/>
      <c r="GO35" s="474">
        <f t="shared" si="516"/>
        <v>0</v>
      </c>
      <c r="GP35" s="475">
        <f t="shared" si="517"/>
        <v>0</v>
      </c>
      <c r="GQ35" s="141">
        <f t="shared" si="392"/>
        <v>0</v>
      </c>
      <c r="GR35" s="476">
        <f t="shared" si="372"/>
        <v>0</v>
      </c>
      <c r="GS35" s="142">
        <f t="shared" si="394"/>
        <v>0</v>
      </c>
      <c r="GT35" s="114">
        <f t="shared" si="395"/>
        <v>0</v>
      </c>
      <c r="GU35" s="114"/>
      <c r="GV35" s="143"/>
      <c r="GW35" s="144">
        <f t="shared" si="396"/>
        <v>0</v>
      </c>
      <c r="GX35" s="148">
        <v>2</v>
      </c>
      <c r="GY35" s="474">
        <f t="shared" si="397"/>
        <v>1.2999999999999999E-3</v>
      </c>
      <c r="GZ35" s="475">
        <f t="shared" si="398"/>
        <v>124.8</v>
      </c>
      <c r="HA35" s="141">
        <f t="shared" si="399"/>
        <v>62.4</v>
      </c>
      <c r="HB35" s="476">
        <f t="shared" si="400"/>
        <v>10.94</v>
      </c>
      <c r="HC35" s="142">
        <f t="shared" si="401"/>
        <v>682.65599999999995</v>
      </c>
      <c r="HD35" s="114">
        <f t="shared" si="402"/>
        <v>1365.31</v>
      </c>
      <c r="HE35" s="114"/>
      <c r="HF35" s="143"/>
      <c r="HG35" s="144">
        <f t="shared" si="403"/>
        <v>7.89046</v>
      </c>
      <c r="HH35" s="148">
        <v>1</v>
      </c>
      <c r="HI35" s="474">
        <f t="shared" si="397"/>
        <v>9.3999999999999997E-4</v>
      </c>
      <c r="HJ35" s="475">
        <f t="shared" si="398"/>
        <v>0</v>
      </c>
      <c r="HK35" s="141">
        <f t="shared" si="406"/>
        <v>0</v>
      </c>
      <c r="HL35" s="476">
        <f t="shared" si="400"/>
        <v>0</v>
      </c>
      <c r="HM35" s="142">
        <f t="shared" si="408"/>
        <v>0</v>
      </c>
      <c r="HN35" s="114">
        <f t="shared" si="409"/>
        <v>0</v>
      </c>
      <c r="HO35" s="114"/>
      <c r="HP35" s="143"/>
      <c r="HQ35" s="144">
        <f t="shared" si="410"/>
        <v>0</v>
      </c>
      <c r="HR35" s="148"/>
      <c r="HS35" s="474">
        <f t="shared" si="518"/>
        <v>0</v>
      </c>
      <c r="HT35" s="475">
        <f t="shared" si="519"/>
        <v>0</v>
      </c>
      <c r="HU35" s="141">
        <f t="shared" si="413"/>
        <v>0</v>
      </c>
      <c r="HV35" s="476">
        <f t="shared" si="400"/>
        <v>0</v>
      </c>
      <c r="HW35" s="142">
        <f t="shared" si="415"/>
        <v>0</v>
      </c>
      <c r="HX35" s="114">
        <f t="shared" si="416"/>
        <v>0</v>
      </c>
      <c r="HY35" s="114"/>
      <c r="HZ35" s="143"/>
      <c r="IA35" s="144">
        <f t="shared" si="417"/>
        <v>0</v>
      </c>
      <c r="IB35" s="148"/>
      <c r="IC35" s="474">
        <f t="shared" si="520"/>
        <v>0</v>
      </c>
      <c r="ID35" s="475">
        <f t="shared" si="521"/>
        <v>0</v>
      </c>
      <c r="IE35" s="141">
        <f t="shared" si="420"/>
        <v>0</v>
      </c>
      <c r="IF35" s="476">
        <f t="shared" si="400"/>
        <v>0</v>
      </c>
      <c r="IG35" s="142">
        <f t="shared" si="422"/>
        <v>0</v>
      </c>
      <c r="IH35" s="114">
        <f t="shared" si="423"/>
        <v>0</v>
      </c>
      <c r="II35" s="114"/>
      <c r="IJ35" s="143"/>
      <c r="IK35" s="144">
        <f t="shared" si="424"/>
        <v>0</v>
      </c>
      <c r="IL35" s="148">
        <v>1</v>
      </c>
      <c r="IM35" s="474">
        <f t="shared" si="425"/>
        <v>8.8000000000000003E-4</v>
      </c>
      <c r="IN35" s="475">
        <f t="shared" si="426"/>
        <v>0</v>
      </c>
      <c r="IO35" s="141">
        <f t="shared" si="427"/>
        <v>0</v>
      </c>
      <c r="IP35" s="476">
        <f t="shared" si="428"/>
        <v>0</v>
      </c>
      <c r="IQ35" s="142">
        <f t="shared" si="429"/>
        <v>0</v>
      </c>
      <c r="IR35" s="114">
        <f t="shared" si="430"/>
        <v>0</v>
      </c>
      <c r="IS35" s="114"/>
      <c r="IT35" s="143"/>
      <c r="IU35" s="144">
        <f t="shared" si="431"/>
        <v>0</v>
      </c>
      <c r="IV35" s="148"/>
      <c r="IW35" s="474">
        <f t="shared" si="425"/>
        <v>0</v>
      </c>
      <c r="IX35" s="475">
        <f t="shared" si="426"/>
        <v>0</v>
      </c>
      <c r="IY35" s="141">
        <f t="shared" si="434"/>
        <v>0</v>
      </c>
      <c r="IZ35" s="476">
        <f t="shared" si="428"/>
        <v>0</v>
      </c>
      <c r="JA35" s="142">
        <f t="shared" si="436"/>
        <v>0</v>
      </c>
      <c r="JB35" s="114">
        <f t="shared" si="437"/>
        <v>0</v>
      </c>
      <c r="JC35" s="114"/>
      <c r="JD35" s="143"/>
      <c r="JE35" s="144">
        <f t="shared" si="438"/>
        <v>0</v>
      </c>
      <c r="JF35" s="148"/>
      <c r="JG35" s="474">
        <f t="shared" si="522"/>
        <v>0</v>
      </c>
      <c r="JH35" s="475">
        <f t="shared" si="523"/>
        <v>0</v>
      </c>
      <c r="JI35" s="141">
        <f t="shared" si="441"/>
        <v>0</v>
      </c>
      <c r="JJ35" s="476">
        <f t="shared" si="428"/>
        <v>0</v>
      </c>
      <c r="JK35" s="142">
        <f t="shared" si="443"/>
        <v>0</v>
      </c>
      <c r="JL35" s="114">
        <f t="shared" si="444"/>
        <v>0</v>
      </c>
      <c r="JM35" s="114"/>
      <c r="JN35" s="143"/>
      <c r="JO35" s="144">
        <f t="shared" si="445"/>
        <v>0</v>
      </c>
      <c r="JP35" s="148">
        <v>1</v>
      </c>
      <c r="JQ35" s="474">
        <f t="shared" si="524"/>
        <v>8.3000000000000001E-4</v>
      </c>
      <c r="JR35" s="475">
        <f t="shared" si="525"/>
        <v>0</v>
      </c>
      <c r="JS35" s="141">
        <f t="shared" si="448"/>
        <v>0</v>
      </c>
      <c r="JT35" s="476">
        <f t="shared" si="428"/>
        <v>0</v>
      </c>
      <c r="JU35" s="142">
        <f t="shared" si="450"/>
        <v>0</v>
      </c>
      <c r="JV35" s="114">
        <f t="shared" si="451"/>
        <v>0</v>
      </c>
      <c r="JW35" s="114"/>
      <c r="JX35" s="143"/>
      <c r="JY35" s="144">
        <f t="shared" si="452"/>
        <v>0</v>
      </c>
      <c r="JZ35" s="148"/>
      <c r="KA35" s="474">
        <f t="shared" si="453"/>
        <v>0</v>
      </c>
      <c r="KB35" s="475">
        <f t="shared" si="526"/>
        <v>0</v>
      </c>
      <c r="KC35" s="141">
        <f t="shared" si="455"/>
        <v>0</v>
      </c>
      <c r="KD35" s="476">
        <f t="shared" si="456"/>
        <v>0</v>
      </c>
      <c r="KE35" s="142">
        <f t="shared" si="457"/>
        <v>0</v>
      </c>
      <c r="KF35" s="114">
        <f t="shared" si="458"/>
        <v>0</v>
      </c>
      <c r="KG35" s="114"/>
      <c r="KH35" s="143"/>
      <c r="KI35" s="144">
        <f t="shared" si="459"/>
        <v>0</v>
      </c>
      <c r="KJ35" s="148">
        <v>2</v>
      </c>
      <c r="KK35" s="474">
        <f t="shared" si="453"/>
        <v>1.6299999999999999E-3</v>
      </c>
      <c r="KL35" s="475">
        <f t="shared" si="527"/>
        <v>0</v>
      </c>
      <c r="KM35" s="141">
        <f t="shared" si="462"/>
        <v>0</v>
      </c>
      <c r="KN35" s="476">
        <f t="shared" si="456"/>
        <v>0</v>
      </c>
      <c r="KO35" s="142">
        <f t="shared" si="464"/>
        <v>0</v>
      </c>
      <c r="KP35" s="114">
        <f t="shared" si="465"/>
        <v>0</v>
      </c>
      <c r="KQ35" s="114"/>
      <c r="KR35" s="143"/>
      <c r="KS35" s="144">
        <f t="shared" si="466"/>
        <v>0</v>
      </c>
      <c r="KT35" s="148"/>
      <c r="KU35" s="474" t="e">
        <f t="shared" si="528"/>
        <v>#DIV/0!</v>
      </c>
      <c r="KV35" s="475" t="e">
        <f t="shared" si="529"/>
        <v>#DIV/0!</v>
      </c>
      <c r="KW35" s="141">
        <f t="shared" si="469"/>
        <v>0</v>
      </c>
      <c r="KX35" s="476">
        <f t="shared" si="456"/>
        <v>0</v>
      </c>
      <c r="KY35" s="142">
        <f t="shared" si="471"/>
        <v>0</v>
      </c>
      <c r="KZ35" s="114">
        <f t="shared" si="472"/>
        <v>0</v>
      </c>
      <c r="LA35" s="114"/>
      <c r="LB35" s="143"/>
      <c r="LC35" s="144">
        <f t="shared" si="473"/>
        <v>0</v>
      </c>
      <c r="LD35" s="327">
        <f t="shared" si="474"/>
        <v>15</v>
      </c>
      <c r="LE35" s="474">
        <f t="shared" si="530"/>
        <v>5.8E-4</v>
      </c>
      <c r="LF35" s="475">
        <f t="shared" si="475"/>
        <v>145</v>
      </c>
      <c r="LG35" s="141">
        <f t="shared" si="476"/>
        <v>9.6666666699999997</v>
      </c>
      <c r="LH35" s="476">
        <f t="shared" si="477"/>
        <v>8.9499999999999993</v>
      </c>
      <c r="LI35" s="142">
        <f t="shared" si="478"/>
        <v>86.516670000000005</v>
      </c>
      <c r="LJ35" s="114">
        <f t="shared" si="479"/>
        <v>1297.75</v>
      </c>
      <c r="LK35" s="114"/>
      <c r="LL35" s="143"/>
    </row>
    <row r="36" spans="1:324" ht="15" customHeight="1">
      <c r="A36" s="718"/>
      <c r="B36" s="12" t="s">
        <v>747</v>
      </c>
      <c r="C36" s="12" t="s">
        <v>856</v>
      </c>
      <c r="D36" s="12" t="s">
        <v>424</v>
      </c>
      <c r="E36" s="4" t="s">
        <v>32</v>
      </c>
      <c r="F36" s="148"/>
      <c r="G36" s="474">
        <f t="shared" si="480"/>
        <v>0</v>
      </c>
      <c r="H36" s="475">
        <f t="shared" si="481"/>
        <v>0</v>
      </c>
      <c r="I36" s="141">
        <f t="shared" si="263"/>
        <v>0</v>
      </c>
      <c r="J36" s="476">
        <f t="shared" si="482"/>
        <v>0</v>
      </c>
      <c r="K36" s="142">
        <f t="shared" si="264"/>
        <v>0</v>
      </c>
      <c r="L36" s="114">
        <f t="shared" si="265"/>
        <v>0</v>
      </c>
      <c r="M36" s="114"/>
      <c r="N36" s="143"/>
      <c r="O36" s="144">
        <f t="shared" si="266"/>
        <v>0</v>
      </c>
      <c r="P36" s="148"/>
      <c r="Q36" s="474">
        <f t="shared" si="483"/>
        <v>0</v>
      </c>
      <c r="R36" s="475">
        <f t="shared" si="484"/>
        <v>0</v>
      </c>
      <c r="S36" s="141">
        <f t="shared" si="267"/>
        <v>0</v>
      </c>
      <c r="T36" s="476">
        <f t="shared" si="485"/>
        <v>0</v>
      </c>
      <c r="U36" s="142">
        <f t="shared" si="268"/>
        <v>0</v>
      </c>
      <c r="V36" s="114">
        <f t="shared" si="269"/>
        <v>0</v>
      </c>
      <c r="W36" s="114"/>
      <c r="X36" s="143"/>
      <c r="Y36" s="144">
        <f t="shared" si="270"/>
        <v>0</v>
      </c>
      <c r="Z36" s="148"/>
      <c r="AA36" s="474">
        <f t="shared" si="486"/>
        <v>0</v>
      </c>
      <c r="AB36" s="475">
        <f t="shared" si="487"/>
        <v>0</v>
      </c>
      <c r="AC36" s="141">
        <f t="shared" si="273"/>
        <v>0</v>
      </c>
      <c r="AD36" s="476">
        <f t="shared" si="274"/>
        <v>0</v>
      </c>
      <c r="AE36" s="142">
        <f t="shared" si="275"/>
        <v>0</v>
      </c>
      <c r="AF36" s="114">
        <f t="shared" si="276"/>
        <v>0</v>
      </c>
      <c r="AG36" s="114"/>
      <c r="AH36" s="143"/>
      <c r="AI36" s="144">
        <f t="shared" si="277"/>
        <v>0</v>
      </c>
      <c r="AJ36" s="148">
        <v>1</v>
      </c>
      <c r="AK36" s="474">
        <f t="shared" si="488"/>
        <v>1.65E-3</v>
      </c>
      <c r="AL36" s="475">
        <f t="shared" si="489"/>
        <v>0</v>
      </c>
      <c r="AM36" s="141">
        <f t="shared" si="280"/>
        <v>0</v>
      </c>
      <c r="AN36" s="476">
        <f t="shared" si="274"/>
        <v>0</v>
      </c>
      <c r="AO36" s="142">
        <f t="shared" si="282"/>
        <v>0</v>
      </c>
      <c r="AP36" s="114">
        <f t="shared" si="283"/>
        <v>0</v>
      </c>
      <c r="AQ36" s="114"/>
      <c r="AR36" s="143"/>
      <c r="AS36" s="144">
        <f t="shared" si="284"/>
        <v>0</v>
      </c>
      <c r="AT36" s="148"/>
      <c r="AU36" s="474">
        <f t="shared" si="490"/>
        <v>0</v>
      </c>
      <c r="AV36" s="475">
        <f t="shared" si="491"/>
        <v>0</v>
      </c>
      <c r="AW36" s="141">
        <f t="shared" si="287"/>
        <v>0</v>
      </c>
      <c r="AX36" s="476">
        <f t="shared" si="274"/>
        <v>0</v>
      </c>
      <c r="AY36" s="142">
        <f t="shared" si="289"/>
        <v>0</v>
      </c>
      <c r="AZ36" s="114">
        <f t="shared" si="290"/>
        <v>0</v>
      </c>
      <c r="BA36" s="114"/>
      <c r="BB36" s="143"/>
      <c r="BC36" s="144">
        <f t="shared" si="291"/>
        <v>0</v>
      </c>
      <c r="BD36" s="148"/>
      <c r="BE36" s="474">
        <f t="shared" si="492"/>
        <v>0</v>
      </c>
      <c r="BF36" s="475">
        <f t="shared" si="493"/>
        <v>0</v>
      </c>
      <c r="BG36" s="141">
        <f t="shared" si="294"/>
        <v>0</v>
      </c>
      <c r="BH36" s="476">
        <f t="shared" si="274"/>
        <v>0</v>
      </c>
      <c r="BI36" s="142">
        <f t="shared" si="296"/>
        <v>0</v>
      </c>
      <c r="BJ36" s="114">
        <f t="shared" si="297"/>
        <v>0</v>
      </c>
      <c r="BK36" s="114"/>
      <c r="BL36" s="143"/>
      <c r="BM36" s="144">
        <f t="shared" si="298"/>
        <v>0</v>
      </c>
      <c r="BN36" s="148"/>
      <c r="BO36" s="474">
        <f t="shared" si="494"/>
        <v>0</v>
      </c>
      <c r="BP36" s="475">
        <f t="shared" si="495"/>
        <v>0</v>
      </c>
      <c r="BQ36" s="141">
        <f t="shared" si="301"/>
        <v>0</v>
      </c>
      <c r="BR36" s="476">
        <f t="shared" si="274"/>
        <v>0</v>
      </c>
      <c r="BS36" s="142">
        <f t="shared" si="303"/>
        <v>0</v>
      </c>
      <c r="BT36" s="114">
        <f t="shared" si="304"/>
        <v>0</v>
      </c>
      <c r="BU36" s="114"/>
      <c r="BV36" s="143"/>
      <c r="BW36" s="144">
        <f t="shared" si="305"/>
        <v>0</v>
      </c>
      <c r="BX36" s="148">
        <v>1</v>
      </c>
      <c r="BY36" s="474">
        <f t="shared" si="496"/>
        <v>1.25E-3</v>
      </c>
      <c r="BZ36" s="475">
        <f t="shared" si="497"/>
        <v>0</v>
      </c>
      <c r="CA36" s="141">
        <f t="shared" si="308"/>
        <v>0</v>
      </c>
      <c r="CB36" s="476">
        <f t="shared" si="274"/>
        <v>0</v>
      </c>
      <c r="CC36" s="142">
        <f t="shared" si="310"/>
        <v>0</v>
      </c>
      <c r="CD36" s="114">
        <f t="shared" si="311"/>
        <v>0</v>
      </c>
      <c r="CE36" s="114"/>
      <c r="CF36" s="143"/>
      <c r="CG36" s="144">
        <f t="shared" si="312"/>
        <v>0</v>
      </c>
      <c r="CH36" s="148"/>
      <c r="CI36" s="474">
        <f t="shared" si="498"/>
        <v>0</v>
      </c>
      <c r="CJ36" s="475">
        <f t="shared" si="499"/>
        <v>0</v>
      </c>
      <c r="CK36" s="141">
        <f t="shared" si="315"/>
        <v>0</v>
      </c>
      <c r="CL36" s="476">
        <f t="shared" si="274"/>
        <v>0</v>
      </c>
      <c r="CM36" s="142">
        <f t="shared" si="317"/>
        <v>0</v>
      </c>
      <c r="CN36" s="114">
        <f t="shared" si="318"/>
        <v>0</v>
      </c>
      <c r="CO36" s="114"/>
      <c r="CP36" s="143"/>
      <c r="CQ36" s="144">
        <f t="shared" si="319"/>
        <v>0</v>
      </c>
      <c r="CR36" s="148"/>
      <c r="CS36" s="474">
        <f t="shared" si="500"/>
        <v>0</v>
      </c>
      <c r="CT36" s="475">
        <f t="shared" si="501"/>
        <v>0</v>
      </c>
      <c r="CU36" s="141">
        <f t="shared" si="322"/>
        <v>0</v>
      </c>
      <c r="CV36" s="476">
        <f t="shared" si="323"/>
        <v>0</v>
      </c>
      <c r="CW36" s="142">
        <f t="shared" si="324"/>
        <v>0</v>
      </c>
      <c r="CX36" s="114">
        <f t="shared" si="325"/>
        <v>0</v>
      </c>
      <c r="CY36" s="114"/>
      <c r="CZ36" s="143"/>
      <c r="DA36" s="144">
        <f t="shared" si="326"/>
        <v>0</v>
      </c>
      <c r="DB36" s="148"/>
      <c r="DC36" s="474">
        <f t="shared" si="502"/>
        <v>0</v>
      </c>
      <c r="DD36" s="475">
        <f t="shared" si="503"/>
        <v>0</v>
      </c>
      <c r="DE36" s="141">
        <f t="shared" si="329"/>
        <v>0</v>
      </c>
      <c r="DF36" s="476">
        <f t="shared" si="323"/>
        <v>0</v>
      </c>
      <c r="DG36" s="142">
        <f t="shared" si="331"/>
        <v>0</v>
      </c>
      <c r="DH36" s="114">
        <f t="shared" si="332"/>
        <v>0</v>
      </c>
      <c r="DI36" s="114"/>
      <c r="DJ36" s="143"/>
      <c r="DK36" s="144">
        <f t="shared" si="333"/>
        <v>0</v>
      </c>
      <c r="DL36" s="148"/>
      <c r="DM36" s="474">
        <f t="shared" si="504"/>
        <v>0</v>
      </c>
      <c r="DN36" s="475">
        <f t="shared" si="505"/>
        <v>0</v>
      </c>
      <c r="DO36" s="141">
        <f t="shared" si="336"/>
        <v>0</v>
      </c>
      <c r="DP36" s="476">
        <f t="shared" si="323"/>
        <v>0</v>
      </c>
      <c r="DQ36" s="142">
        <f t="shared" si="338"/>
        <v>0</v>
      </c>
      <c r="DR36" s="114">
        <f t="shared" si="339"/>
        <v>0</v>
      </c>
      <c r="DS36" s="114"/>
      <c r="DT36" s="143"/>
      <c r="DU36" s="144">
        <f t="shared" si="340"/>
        <v>0</v>
      </c>
      <c r="DV36" s="148"/>
      <c r="DW36" s="474">
        <f t="shared" si="506"/>
        <v>0</v>
      </c>
      <c r="DX36" s="475">
        <f t="shared" si="507"/>
        <v>0</v>
      </c>
      <c r="DY36" s="141">
        <f t="shared" si="343"/>
        <v>0</v>
      </c>
      <c r="DZ36" s="476">
        <f t="shared" si="323"/>
        <v>0</v>
      </c>
      <c r="EA36" s="142">
        <f t="shared" si="345"/>
        <v>0</v>
      </c>
      <c r="EB36" s="114">
        <f t="shared" si="346"/>
        <v>0</v>
      </c>
      <c r="EC36" s="114"/>
      <c r="ED36" s="143"/>
      <c r="EE36" s="144">
        <f t="shared" si="347"/>
        <v>0</v>
      </c>
      <c r="EF36" s="148"/>
      <c r="EG36" s="474">
        <f t="shared" si="508"/>
        <v>0</v>
      </c>
      <c r="EH36" s="475">
        <f t="shared" si="509"/>
        <v>0</v>
      </c>
      <c r="EI36" s="141">
        <f t="shared" si="350"/>
        <v>0</v>
      </c>
      <c r="EJ36" s="476">
        <f t="shared" si="323"/>
        <v>0</v>
      </c>
      <c r="EK36" s="142">
        <f t="shared" si="352"/>
        <v>0</v>
      </c>
      <c r="EL36" s="114">
        <f t="shared" si="353"/>
        <v>0</v>
      </c>
      <c r="EM36" s="114"/>
      <c r="EN36" s="143"/>
      <c r="EO36" s="144">
        <f t="shared" si="354"/>
        <v>0</v>
      </c>
      <c r="EP36" s="148"/>
      <c r="EQ36" s="474">
        <f t="shared" si="510"/>
        <v>0</v>
      </c>
      <c r="ER36" s="475">
        <f t="shared" si="511"/>
        <v>0</v>
      </c>
      <c r="ES36" s="141">
        <f t="shared" si="357"/>
        <v>0</v>
      </c>
      <c r="ET36" s="476">
        <f t="shared" si="323"/>
        <v>0</v>
      </c>
      <c r="EU36" s="142">
        <f t="shared" si="359"/>
        <v>0</v>
      </c>
      <c r="EV36" s="114">
        <f t="shared" si="360"/>
        <v>0</v>
      </c>
      <c r="EW36" s="114"/>
      <c r="EX36" s="143"/>
      <c r="EY36" s="144">
        <f t="shared" si="361"/>
        <v>0</v>
      </c>
      <c r="EZ36" s="148"/>
      <c r="FA36" s="474">
        <f t="shared" si="512"/>
        <v>0</v>
      </c>
      <c r="FB36" s="475">
        <f t="shared" si="513"/>
        <v>0</v>
      </c>
      <c r="FC36" s="141">
        <f t="shared" si="364"/>
        <v>0</v>
      </c>
      <c r="FD36" s="476">
        <f t="shared" si="323"/>
        <v>7.4</v>
      </c>
      <c r="FE36" s="142">
        <f t="shared" si="366"/>
        <v>0</v>
      </c>
      <c r="FF36" s="114">
        <f t="shared" si="367"/>
        <v>0</v>
      </c>
      <c r="FG36" s="114"/>
      <c r="FH36" s="143"/>
      <c r="FI36" s="144">
        <f t="shared" si="368"/>
        <v>0</v>
      </c>
      <c r="FJ36" s="148"/>
      <c r="FK36" s="474">
        <f t="shared" si="369"/>
        <v>0</v>
      </c>
      <c r="FL36" s="475">
        <f t="shared" si="370"/>
        <v>0</v>
      </c>
      <c r="FM36" s="141">
        <f t="shared" si="371"/>
        <v>0</v>
      </c>
      <c r="FN36" s="476">
        <f t="shared" si="372"/>
        <v>0</v>
      </c>
      <c r="FO36" s="142">
        <f t="shared" si="373"/>
        <v>0</v>
      </c>
      <c r="FP36" s="114">
        <f t="shared" si="374"/>
        <v>0</v>
      </c>
      <c r="FQ36" s="114"/>
      <c r="FR36" s="143"/>
      <c r="FS36" s="144">
        <f t="shared" si="375"/>
        <v>0</v>
      </c>
      <c r="FT36" s="148"/>
      <c r="FU36" s="474">
        <f t="shared" si="369"/>
        <v>0</v>
      </c>
      <c r="FV36" s="475">
        <f t="shared" si="370"/>
        <v>0</v>
      </c>
      <c r="FW36" s="141">
        <f t="shared" si="378"/>
        <v>0</v>
      </c>
      <c r="FX36" s="476">
        <f t="shared" si="372"/>
        <v>0</v>
      </c>
      <c r="FY36" s="142">
        <f t="shared" si="380"/>
        <v>0</v>
      </c>
      <c r="FZ36" s="114">
        <f t="shared" si="381"/>
        <v>0</v>
      </c>
      <c r="GA36" s="114"/>
      <c r="GB36" s="143"/>
      <c r="GC36" s="144">
        <f t="shared" si="382"/>
        <v>0</v>
      </c>
      <c r="GD36" s="148"/>
      <c r="GE36" s="474">
        <f t="shared" si="514"/>
        <v>0</v>
      </c>
      <c r="GF36" s="475">
        <f t="shared" si="515"/>
        <v>0</v>
      </c>
      <c r="GG36" s="141">
        <f t="shared" si="385"/>
        <v>0</v>
      </c>
      <c r="GH36" s="476">
        <f t="shared" si="372"/>
        <v>8.06</v>
      </c>
      <c r="GI36" s="142">
        <f t="shared" si="387"/>
        <v>0</v>
      </c>
      <c r="GJ36" s="114">
        <f t="shared" si="388"/>
        <v>0</v>
      </c>
      <c r="GK36" s="114"/>
      <c r="GL36" s="143"/>
      <c r="GM36" s="144">
        <f t="shared" si="389"/>
        <v>0</v>
      </c>
      <c r="GN36" s="148"/>
      <c r="GO36" s="474">
        <f t="shared" si="516"/>
        <v>0</v>
      </c>
      <c r="GP36" s="475">
        <f t="shared" si="517"/>
        <v>0</v>
      </c>
      <c r="GQ36" s="141">
        <f t="shared" si="392"/>
        <v>0</v>
      </c>
      <c r="GR36" s="476">
        <f t="shared" si="372"/>
        <v>0</v>
      </c>
      <c r="GS36" s="142">
        <f t="shared" si="394"/>
        <v>0</v>
      </c>
      <c r="GT36" s="114">
        <f t="shared" si="395"/>
        <v>0</v>
      </c>
      <c r="GU36" s="114"/>
      <c r="GV36" s="143"/>
      <c r="GW36" s="144">
        <f t="shared" si="396"/>
        <v>0</v>
      </c>
      <c r="GX36" s="148"/>
      <c r="GY36" s="474">
        <f t="shared" si="397"/>
        <v>0</v>
      </c>
      <c r="GZ36" s="475">
        <f t="shared" si="398"/>
        <v>0</v>
      </c>
      <c r="HA36" s="141">
        <f t="shared" si="399"/>
        <v>0</v>
      </c>
      <c r="HB36" s="476">
        <f t="shared" si="400"/>
        <v>10.94</v>
      </c>
      <c r="HC36" s="142">
        <f t="shared" si="401"/>
        <v>0</v>
      </c>
      <c r="HD36" s="114">
        <f t="shared" si="402"/>
        <v>0</v>
      </c>
      <c r="HE36" s="114"/>
      <c r="HF36" s="143"/>
      <c r="HG36" s="144">
        <f t="shared" si="403"/>
        <v>0</v>
      </c>
      <c r="HH36" s="148"/>
      <c r="HI36" s="474">
        <f t="shared" si="397"/>
        <v>0</v>
      </c>
      <c r="HJ36" s="475">
        <f t="shared" si="398"/>
        <v>0</v>
      </c>
      <c r="HK36" s="141">
        <f t="shared" si="406"/>
        <v>0</v>
      </c>
      <c r="HL36" s="476">
        <f t="shared" si="400"/>
        <v>0</v>
      </c>
      <c r="HM36" s="142">
        <f t="shared" si="408"/>
        <v>0</v>
      </c>
      <c r="HN36" s="114">
        <f t="shared" si="409"/>
        <v>0</v>
      </c>
      <c r="HO36" s="114"/>
      <c r="HP36" s="143"/>
      <c r="HQ36" s="144">
        <f t="shared" si="410"/>
        <v>0</v>
      </c>
      <c r="HR36" s="148"/>
      <c r="HS36" s="474">
        <f t="shared" si="518"/>
        <v>0</v>
      </c>
      <c r="HT36" s="475">
        <f t="shared" si="519"/>
        <v>0</v>
      </c>
      <c r="HU36" s="141">
        <f t="shared" si="413"/>
        <v>0</v>
      </c>
      <c r="HV36" s="476">
        <f t="shared" si="400"/>
        <v>0</v>
      </c>
      <c r="HW36" s="142">
        <f t="shared" si="415"/>
        <v>0</v>
      </c>
      <c r="HX36" s="114">
        <f t="shared" si="416"/>
        <v>0</v>
      </c>
      <c r="HY36" s="114"/>
      <c r="HZ36" s="143"/>
      <c r="IA36" s="144">
        <f t="shared" si="417"/>
        <v>0</v>
      </c>
      <c r="IB36" s="148"/>
      <c r="IC36" s="474">
        <f t="shared" si="520"/>
        <v>0</v>
      </c>
      <c r="ID36" s="475">
        <f t="shared" si="521"/>
        <v>0</v>
      </c>
      <c r="IE36" s="141">
        <f t="shared" si="420"/>
        <v>0</v>
      </c>
      <c r="IF36" s="476">
        <f t="shared" si="400"/>
        <v>0</v>
      </c>
      <c r="IG36" s="142">
        <f t="shared" si="422"/>
        <v>0</v>
      </c>
      <c r="IH36" s="114">
        <f t="shared" si="423"/>
        <v>0</v>
      </c>
      <c r="II36" s="114"/>
      <c r="IJ36" s="143"/>
      <c r="IK36" s="144">
        <f t="shared" si="424"/>
        <v>0</v>
      </c>
      <c r="IL36" s="148"/>
      <c r="IM36" s="474">
        <f t="shared" si="425"/>
        <v>0</v>
      </c>
      <c r="IN36" s="475">
        <f t="shared" si="426"/>
        <v>0</v>
      </c>
      <c r="IO36" s="141">
        <f t="shared" si="427"/>
        <v>0</v>
      </c>
      <c r="IP36" s="476">
        <f t="shared" si="428"/>
        <v>0</v>
      </c>
      <c r="IQ36" s="142">
        <f t="shared" si="429"/>
        <v>0</v>
      </c>
      <c r="IR36" s="114">
        <f t="shared" si="430"/>
        <v>0</v>
      </c>
      <c r="IS36" s="114"/>
      <c r="IT36" s="143"/>
      <c r="IU36" s="144">
        <f t="shared" si="431"/>
        <v>0</v>
      </c>
      <c r="IV36" s="148"/>
      <c r="IW36" s="474">
        <f t="shared" si="425"/>
        <v>0</v>
      </c>
      <c r="IX36" s="475">
        <f t="shared" si="426"/>
        <v>0</v>
      </c>
      <c r="IY36" s="141">
        <f t="shared" si="434"/>
        <v>0</v>
      </c>
      <c r="IZ36" s="476">
        <f t="shared" si="428"/>
        <v>0</v>
      </c>
      <c r="JA36" s="142">
        <f t="shared" si="436"/>
        <v>0</v>
      </c>
      <c r="JB36" s="114">
        <f t="shared" si="437"/>
        <v>0</v>
      </c>
      <c r="JC36" s="114"/>
      <c r="JD36" s="143"/>
      <c r="JE36" s="144">
        <f t="shared" si="438"/>
        <v>0</v>
      </c>
      <c r="JF36" s="148"/>
      <c r="JG36" s="474">
        <f t="shared" si="522"/>
        <v>0</v>
      </c>
      <c r="JH36" s="475">
        <f t="shared" si="523"/>
        <v>0</v>
      </c>
      <c r="JI36" s="141">
        <f t="shared" si="441"/>
        <v>0</v>
      </c>
      <c r="JJ36" s="476">
        <f t="shared" si="428"/>
        <v>0</v>
      </c>
      <c r="JK36" s="142">
        <f t="shared" si="443"/>
        <v>0</v>
      </c>
      <c r="JL36" s="114">
        <f t="shared" si="444"/>
        <v>0</v>
      </c>
      <c r="JM36" s="114"/>
      <c r="JN36" s="143"/>
      <c r="JO36" s="144">
        <f t="shared" si="445"/>
        <v>0</v>
      </c>
      <c r="JP36" s="148"/>
      <c r="JQ36" s="474">
        <f t="shared" si="524"/>
        <v>0</v>
      </c>
      <c r="JR36" s="475">
        <f t="shared" si="525"/>
        <v>0</v>
      </c>
      <c r="JS36" s="141">
        <f t="shared" si="448"/>
        <v>0</v>
      </c>
      <c r="JT36" s="476">
        <f t="shared" si="428"/>
        <v>0</v>
      </c>
      <c r="JU36" s="142">
        <f t="shared" si="450"/>
        <v>0</v>
      </c>
      <c r="JV36" s="114">
        <f t="shared" si="451"/>
        <v>0</v>
      </c>
      <c r="JW36" s="114"/>
      <c r="JX36" s="143"/>
      <c r="JY36" s="144">
        <f t="shared" si="452"/>
        <v>0</v>
      </c>
      <c r="JZ36" s="148"/>
      <c r="KA36" s="474">
        <f t="shared" si="453"/>
        <v>0</v>
      </c>
      <c r="KB36" s="475">
        <f t="shared" si="526"/>
        <v>0</v>
      </c>
      <c r="KC36" s="141">
        <f t="shared" si="455"/>
        <v>0</v>
      </c>
      <c r="KD36" s="476">
        <f t="shared" si="456"/>
        <v>0</v>
      </c>
      <c r="KE36" s="142">
        <f t="shared" si="457"/>
        <v>0</v>
      </c>
      <c r="KF36" s="114">
        <f t="shared" si="458"/>
        <v>0</v>
      </c>
      <c r="KG36" s="114"/>
      <c r="KH36" s="143"/>
      <c r="KI36" s="144">
        <f t="shared" si="459"/>
        <v>0</v>
      </c>
      <c r="KJ36" s="148"/>
      <c r="KK36" s="474">
        <f t="shared" si="453"/>
        <v>0</v>
      </c>
      <c r="KL36" s="475">
        <f t="shared" si="527"/>
        <v>0</v>
      </c>
      <c r="KM36" s="141">
        <f t="shared" si="462"/>
        <v>0</v>
      </c>
      <c r="KN36" s="476">
        <f t="shared" si="456"/>
        <v>0</v>
      </c>
      <c r="KO36" s="142">
        <f t="shared" si="464"/>
        <v>0</v>
      </c>
      <c r="KP36" s="114">
        <f t="shared" si="465"/>
        <v>0</v>
      </c>
      <c r="KQ36" s="114"/>
      <c r="KR36" s="143"/>
      <c r="KS36" s="144">
        <f t="shared" si="466"/>
        <v>0</v>
      </c>
      <c r="KT36" s="148"/>
      <c r="KU36" s="474" t="e">
        <f t="shared" si="528"/>
        <v>#DIV/0!</v>
      </c>
      <c r="KV36" s="475" t="e">
        <f t="shared" si="529"/>
        <v>#DIV/0!</v>
      </c>
      <c r="KW36" s="141">
        <f t="shared" si="469"/>
        <v>0</v>
      </c>
      <c r="KX36" s="476">
        <f t="shared" si="456"/>
        <v>0</v>
      </c>
      <c r="KY36" s="142">
        <f t="shared" si="471"/>
        <v>0</v>
      </c>
      <c r="KZ36" s="114">
        <f t="shared" si="472"/>
        <v>0</v>
      </c>
      <c r="LA36" s="114"/>
      <c r="LB36" s="143"/>
      <c r="LC36" s="144">
        <f t="shared" si="473"/>
        <v>0</v>
      </c>
      <c r="LD36" s="327">
        <f t="shared" si="474"/>
        <v>2</v>
      </c>
      <c r="LE36" s="474">
        <f t="shared" si="530"/>
        <v>8.0000000000000007E-5</v>
      </c>
      <c r="LF36" s="475">
        <f t="shared" si="475"/>
        <v>20</v>
      </c>
      <c r="LG36" s="141">
        <f t="shared" si="476"/>
        <v>10</v>
      </c>
      <c r="LH36" s="476">
        <f t="shared" si="477"/>
        <v>8.9499999999999993</v>
      </c>
      <c r="LI36" s="142">
        <f t="shared" si="478"/>
        <v>89.5</v>
      </c>
      <c r="LJ36" s="114">
        <f t="shared" si="479"/>
        <v>179</v>
      </c>
      <c r="LK36" s="114"/>
      <c r="LL36" s="143"/>
    </row>
    <row r="37" spans="1:324" ht="15" customHeight="1">
      <c r="A37" s="718"/>
      <c r="B37" s="302" t="s">
        <v>727</v>
      </c>
      <c r="C37" s="12" t="s">
        <v>856</v>
      </c>
      <c r="D37" s="12" t="s">
        <v>424</v>
      </c>
      <c r="E37" s="4" t="s">
        <v>32</v>
      </c>
      <c r="F37" s="148"/>
      <c r="G37" s="474">
        <f t="shared" si="480"/>
        <v>0</v>
      </c>
      <c r="H37" s="475">
        <f t="shared" si="481"/>
        <v>0</v>
      </c>
      <c r="I37" s="141">
        <f t="shared" si="263"/>
        <v>0</v>
      </c>
      <c r="J37" s="476">
        <f t="shared" si="482"/>
        <v>0</v>
      </c>
      <c r="K37" s="142">
        <f t="shared" si="264"/>
        <v>0</v>
      </c>
      <c r="L37" s="114">
        <f t="shared" si="265"/>
        <v>0</v>
      </c>
      <c r="M37" s="114"/>
      <c r="N37" s="143"/>
      <c r="O37" s="144">
        <f t="shared" si="266"/>
        <v>0</v>
      </c>
      <c r="P37" s="148"/>
      <c r="Q37" s="474">
        <f t="shared" si="483"/>
        <v>0</v>
      </c>
      <c r="R37" s="475">
        <f t="shared" si="484"/>
        <v>0</v>
      </c>
      <c r="S37" s="141">
        <f t="shared" si="267"/>
        <v>0</v>
      </c>
      <c r="T37" s="476">
        <f t="shared" si="485"/>
        <v>0</v>
      </c>
      <c r="U37" s="142">
        <f t="shared" si="268"/>
        <v>0</v>
      </c>
      <c r="V37" s="114">
        <f t="shared" si="269"/>
        <v>0</v>
      </c>
      <c r="W37" s="114"/>
      <c r="X37" s="143"/>
      <c r="Y37" s="144">
        <f t="shared" si="270"/>
        <v>0</v>
      </c>
      <c r="Z37" s="148"/>
      <c r="AA37" s="474">
        <f t="shared" si="486"/>
        <v>0</v>
      </c>
      <c r="AB37" s="475">
        <f t="shared" si="487"/>
        <v>0</v>
      </c>
      <c r="AC37" s="141">
        <f t="shared" si="273"/>
        <v>0</v>
      </c>
      <c r="AD37" s="476">
        <f t="shared" si="274"/>
        <v>0</v>
      </c>
      <c r="AE37" s="142">
        <f t="shared" si="275"/>
        <v>0</v>
      </c>
      <c r="AF37" s="114">
        <f t="shared" si="276"/>
        <v>0</v>
      </c>
      <c r="AG37" s="114"/>
      <c r="AH37" s="143"/>
      <c r="AI37" s="144">
        <f t="shared" si="277"/>
        <v>0</v>
      </c>
      <c r="AJ37" s="148"/>
      <c r="AK37" s="474">
        <f t="shared" si="488"/>
        <v>0</v>
      </c>
      <c r="AL37" s="475">
        <f t="shared" si="489"/>
        <v>0</v>
      </c>
      <c r="AM37" s="141">
        <f t="shared" si="280"/>
        <v>0</v>
      </c>
      <c r="AN37" s="476">
        <f t="shared" si="274"/>
        <v>0</v>
      </c>
      <c r="AO37" s="142">
        <f t="shared" si="282"/>
        <v>0</v>
      </c>
      <c r="AP37" s="114">
        <f t="shared" si="283"/>
        <v>0</v>
      </c>
      <c r="AQ37" s="114"/>
      <c r="AR37" s="143"/>
      <c r="AS37" s="144">
        <f t="shared" si="284"/>
        <v>0</v>
      </c>
      <c r="AT37" s="148"/>
      <c r="AU37" s="474">
        <f t="shared" si="490"/>
        <v>0</v>
      </c>
      <c r="AV37" s="475">
        <f t="shared" si="491"/>
        <v>0</v>
      </c>
      <c r="AW37" s="141">
        <f t="shared" si="287"/>
        <v>0</v>
      </c>
      <c r="AX37" s="476">
        <f t="shared" si="274"/>
        <v>0</v>
      </c>
      <c r="AY37" s="142">
        <f t="shared" si="289"/>
        <v>0</v>
      </c>
      <c r="AZ37" s="114">
        <f t="shared" si="290"/>
        <v>0</v>
      </c>
      <c r="BA37" s="114"/>
      <c r="BB37" s="143"/>
      <c r="BC37" s="144">
        <f t="shared" si="291"/>
        <v>0</v>
      </c>
      <c r="BD37" s="148"/>
      <c r="BE37" s="474">
        <f t="shared" si="492"/>
        <v>0</v>
      </c>
      <c r="BF37" s="475">
        <f t="shared" si="493"/>
        <v>0</v>
      </c>
      <c r="BG37" s="141">
        <f t="shared" si="294"/>
        <v>0</v>
      </c>
      <c r="BH37" s="476">
        <f t="shared" si="274"/>
        <v>0</v>
      </c>
      <c r="BI37" s="142">
        <f t="shared" si="296"/>
        <v>0</v>
      </c>
      <c r="BJ37" s="114">
        <f t="shared" si="297"/>
        <v>0</v>
      </c>
      <c r="BK37" s="114"/>
      <c r="BL37" s="143"/>
      <c r="BM37" s="144">
        <f t="shared" si="298"/>
        <v>0</v>
      </c>
      <c r="BN37" s="148"/>
      <c r="BO37" s="474">
        <f t="shared" si="494"/>
        <v>0</v>
      </c>
      <c r="BP37" s="475">
        <f t="shared" si="495"/>
        <v>0</v>
      </c>
      <c r="BQ37" s="141">
        <f t="shared" si="301"/>
        <v>0</v>
      </c>
      <c r="BR37" s="476">
        <f t="shared" si="274"/>
        <v>0</v>
      </c>
      <c r="BS37" s="142">
        <f t="shared" si="303"/>
        <v>0</v>
      </c>
      <c r="BT37" s="114">
        <f t="shared" si="304"/>
        <v>0</v>
      </c>
      <c r="BU37" s="114"/>
      <c r="BV37" s="143"/>
      <c r="BW37" s="144">
        <f t="shared" si="305"/>
        <v>0</v>
      </c>
      <c r="BX37" s="148"/>
      <c r="BY37" s="474">
        <f t="shared" si="496"/>
        <v>0</v>
      </c>
      <c r="BZ37" s="475">
        <f t="shared" si="497"/>
        <v>0</v>
      </c>
      <c r="CA37" s="141">
        <f t="shared" si="308"/>
        <v>0</v>
      </c>
      <c r="CB37" s="476">
        <f t="shared" si="274"/>
        <v>0</v>
      </c>
      <c r="CC37" s="142">
        <f t="shared" si="310"/>
        <v>0</v>
      </c>
      <c r="CD37" s="114">
        <f t="shared" si="311"/>
        <v>0</v>
      </c>
      <c r="CE37" s="114"/>
      <c r="CF37" s="143"/>
      <c r="CG37" s="144">
        <f t="shared" si="312"/>
        <v>0</v>
      </c>
      <c r="CH37" s="148"/>
      <c r="CI37" s="474">
        <f t="shared" si="498"/>
        <v>0</v>
      </c>
      <c r="CJ37" s="475">
        <f t="shared" si="499"/>
        <v>0</v>
      </c>
      <c r="CK37" s="141">
        <f t="shared" si="315"/>
        <v>0</v>
      </c>
      <c r="CL37" s="476">
        <f t="shared" si="274"/>
        <v>0</v>
      </c>
      <c r="CM37" s="142">
        <f t="shared" si="317"/>
        <v>0</v>
      </c>
      <c r="CN37" s="114">
        <f t="shared" si="318"/>
        <v>0</v>
      </c>
      <c r="CO37" s="114"/>
      <c r="CP37" s="143"/>
      <c r="CQ37" s="144">
        <f t="shared" si="319"/>
        <v>0</v>
      </c>
      <c r="CR37" s="148"/>
      <c r="CS37" s="474">
        <f t="shared" si="500"/>
        <v>0</v>
      </c>
      <c r="CT37" s="475">
        <f t="shared" si="501"/>
        <v>0</v>
      </c>
      <c r="CU37" s="141">
        <f t="shared" si="322"/>
        <v>0</v>
      </c>
      <c r="CV37" s="476">
        <f t="shared" si="323"/>
        <v>0</v>
      </c>
      <c r="CW37" s="142">
        <f t="shared" si="324"/>
        <v>0</v>
      </c>
      <c r="CX37" s="114">
        <f t="shared" si="325"/>
        <v>0</v>
      </c>
      <c r="CY37" s="114"/>
      <c r="CZ37" s="143"/>
      <c r="DA37" s="144">
        <f t="shared" si="326"/>
        <v>0</v>
      </c>
      <c r="DB37" s="148"/>
      <c r="DC37" s="474">
        <f t="shared" si="502"/>
        <v>0</v>
      </c>
      <c r="DD37" s="475">
        <f t="shared" si="503"/>
        <v>0</v>
      </c>
      <c r="DE37" s="141">
        <f t="shared" si="329"/>
        <v>0</v>
      </c>
      <c r="DF37" s="476">
        <f t="shared" si="323"/>
        <v>0</v>
      </c>
      <c r="DG37" s="142">
        <f t="shared" si="331"/>
        <v>0</v>
      </c>
      <c r="DH37" s="114">
        <f t="shared" si="332"/>
        <v>0</v>
      </c>
      <c r="DI37" s="114"/>
      <c r="DJ37" s="143"/>
      <c r="DK37" s="144">
        <f t="shared" si="333"/>
        <v>0</v>
      </c>
      <c r="DL37" s="148">
        <v>47</v>
      </c>
      <c r="DM37" s="474">
        <f t="shared" si="504"/>
        <v>0.12272</v>
      </c>
      <c r="DN37" s="475">
        <f t="shared" si="505"/>
        <v>0</v>
      </c>
      <c r="DO37" s="141">
        <f t="shared" si="336"/>
        <v>0</v>
      </c>
      <c r="DP37" s="476">
        <f t="shared" si="323"/>
        <v>0</v>
      </c>
      <c r="DQ37" s="142">
        <f t="shared" si="338"/>
        <v>0</v>
      </c>
      <c r="DR37" s="114">
        <f t="shared" si="339"/>
        <v>0</v>
      </c>
      <c r="DS37" s="114"/>
      <c r="DT37" s="143"/>
      <c r="DU37" s="144">
        <f t="shared" si="340"/>
        <v>0</v>
      </c>
      <c r="DV37" s="148"/>
      <c r="DW37" s="474">
        <f t="shared" si="506"/>
        <v>0</v>
      </c>
      <c r="DX37" s="475">
        <f t="shared" si="507"/>
        <v>0</v>
      </c>
      <c r="DY37" s="141">
        <f t="shared" si="343"/>
        <v>0</v>
      </c>
      <c r="DZ37" s="476">
        <f t="shared" si="323"/>
        <v>0</v>
      </c>
      <c r="EA37" s="142">
        <f t="shared" si="345"/>
        <v>0</v>
      </c>
      <c r="EB37" s="114">
        <f t="shared" si="346"/>
        <v>0</v>
      </c>
      <c r="EC37" s="114"/>
      <c r="ED37" s="143"/>
      <c r="EE37" s="144">
        <f t="shared" si="347"/>
        <v>0</v>
      </c>
      <c r="EF37" s="148"/>
      <c r="EG37" s="474">
        <f t="shared" si="508"/>
        <v>0</v>
      </c>
      <c r="EH37" s="475">
        <f t="shared" si="509"/>
        <v>0</v>
      </c>
      <c r="EI37" s="141">
        <f t="shared" si="350"/>
        <v>0</v>
      </c>
      <c r="EJ37" s="476">
        <f t="shared" si="323"/>
        <v>0</v>
      </c>
      <c r="EK37" s="142">
        <f t="shared" si="352"/>
        <v>0</v>
      </c>
      <c r="EL37" s="114">
        <f t="shared" si="353"/>
        <v>0</v>
      </c>
      <c r="EM37" s="114"/>
      <c r="EN37" s="143"/>
      <c r="EO37" s="144">
        <f t="shared" si="354"/>
        <v>0</v>
      </c>
      <c r="EP37" s="148"/>
      <c r="EQ37" s="474">
        <f t="shared" si="510"/>
        <v>0</v>
      </c>
      <c r="ER37" s="475">
        <f t="shared" si="511"/>
        <v>0</v>
      </c>
      <c r="ES37" s="141">
        <f t="shared" si="357"/>
        <v>0</v>
      </c>
      <c r="ET37" s="476">
        <f t="shared" si="323"/>
        <v>0</v>
      </c>
      <c r="EU37" s="142">
        <f t="shared" si="359"/>
        <v>0</v>
      </c>
      <c r="EV37" s="114">
        <f t="shared" si="360"/>
        <v>0</v>
      </c>
      <c r="EW37" s="114"/>
      <c r="EX37" s="143"/>
      <c r="EY37" s="144">
        <f t="shared" si="361"/>
        <v>0</v>
      </c>
      <c r="EZ37" s="148"/>
      <c r="FA37" s="474">
        <f t="shared" si="512"/>
        <v>0</v>
      </c>
      <c r="FB37" s="475">
        <f t="shared" si="513"/>
        <v>0</v>
      </c>
      <c r="FC37" s="141">
        <f t="shared" si="364"/>
        <v>0</v>
      </c>
      <c r="FD37" s="476">
        <f t="shared" si="323"/>
        <v>7.4</v>
      </c>
      <c r="FE37" s="142">
        <f t="shared" si="366"/>
        <v>0</v>
      </c>
      <c r="FF37" s="114">
        <f t="shared" si="367"/>
        <v>0</v>
      </c>
      <c r="FG37" s="114"/>
      <c r="FH37" s="143"/>
      <c r="FI37" s="144">
        <f t="shared" si="368"/>
        <v>0</v>
      </c>
      <c r="FJ37" s="148"/>
      <c r="FK37" s="474">
        <f t="shared" si="369"/>
        <v>0</v>
      </c>
      <c r="FL37" s="475">
        <f t="shared" si="370"/>
        <v>0</v>
      </c>
      <c r="FM37" s="141">
        <f t="shared" si="371"/>
        <v>0</v>
      </c>
      <c r="FN37" s="476">
        <f t="shared" si="372"/>
        <v>0</v>
      </c>
      <c r="FO37" s="142">
        <f t="shared" si="373"/>
        <v>0</v>
      </c>
      <c r="FP37" s="114">
        <f t="shared" si="374"/>
        <v>0</v>
      </c>
      <c r="FQ37" s="114"/>
      <c r="FR37" s="143"/>
      <c r="FS37" s="144">
        <f t="shared" si="375"/>
        <v>0</v>
      </c>
      <c r="FT37" s="148"/>
      <c r="FU37" s="474">
        <f t="shared" si="369"/>
        <v>0</v>
      </c>
      <c r="FV37" s="475">
        <f t="shared" si="370"/>
        <v>0</v>
      </c>
      <c r="FW37" s="141">
        <f t="shared" si="378"/>
        <v>0</v>
      </c>
      <c r="FX37" s="476">
        <f t="shared" si="372"/>
        <v>0</v>
      </c>
      <c r="FY37" s="142">
        <f t="shared" si="380"/>
        <v>0</v>
      </c>
      <c r="FZ37" s="114">
        <f t="shared" si="381"/>
        <v>0</v>
      </c>
      <c r="GA37" s="114"/>
      <c r="GB37" s="143"/>
      <c r="GC37" s="144">
        <f t="shared" si="382"/>
        <v>0</v>
      </c>
      <c r="GD37" s="148"/>
      <c r="GE37" s="474">
        <f t="shared" si="514"/>
        <v>0</v>
      </c>
      <c r="GF37" s="475">
        <f t="shared" si="515"/>
        <v>0</v>
      </c>
      <c r="GG37" s="141">
        <f t="shared" si="385"/>
        <v>0</v>
      </c>
      <c r="GH37" s="476">
        <f t="shared" si="372"/>
        <v>8.06</v>
      </c>
      <c r="GI37" s="142">
        <f t="shared" si="387"/>
        <v>0</v>
      </c>
      <c r="GJ37" s="114">
        <f t="shared" si="388"/>
        <v>0</v>
      </c>
      <c r="GK37" s="114"/>
      <c r="GL37" s="143"/>
      <c r="GM37" s="144">
        <f t="shared" si="389"/>
        <v>0</v>
      </c>
      <c r="GN37" s="148"/>
      <c r="GO37" s="474">
        <f t="shared" si="516"/>
        <v>0</v>
      </c>
      <c r="GP37" s="475">
        <f t="shared" si="517"/>
        <v>0</v>
      </c>
      <c r="GQ37" s="141">
        <f t="shared" si="392"/>
        <v>0</v>
      </c>
      <c r="GR37" s="476">
        <f t="shared" si="372"/>
        <v>0</v>
      </c>
      <c r="GS37" s="142">
        <f t="shared" si="394"/>
        <v>0</v>
      </c>
      <c r="GT37" s="114">
        <f t="shared" si="395"/>
        <v>0</v>
      </c>
      <c r="GU37" s="114"/>
      <c r="GV37" s="143"/>
      <c r="GW37" s="144">
        <f t="shared" si="396"/>
        <v>0</v>
      </c>
      <c r="GX37" s="148"/>
      <c r="GY37" s="474">
        <f t="shared" si="397"/>
        <v>0</v>
      </c>
      <c r="GZ37" s="475">
        <f t="shared" si="398"/>
        <v>0</v>
      </c>
      <c r="HA37" s="141">
        <f t="shared" si="399"/>
        <v>0</v>
      </c>
      <c r="HB37" s="476">
        <f t="shared" si="400"/>
        <v>10.94</v>
      </c>
      <c r="HC37" s="142">
        <f t="shared" si="401"/>
        <v>0</v>
      </c>
      <c r="HD37" s="114">
        <f t="shared" si="402"/>
        <v>0</v>
      </c>
      <c r="HE37" s="114"/>
      <c r="HF37" s="143"/>
      <c r="HG37" s="144">
        <f t="shared" si="403"/>
        <v>0</v>
      </c>
      <c r="HH37" s="148"/>
      <c r="HI37" s="474">
        <f t="shared" si="397"/>
        <v>0</v>
      </c>
      <c r="HJ37" s="475">
        <f t="shared" si="398"/>
        <v>0</v>
      </c>
      <c r="HK37" s="141">
        <f t="shared" si="406"/>
        <v>0</v>
      </c>
      <c r="HL37" s="476">
        <f t="shared" si="400"/>
        <v>0</v>
      </c>
      <c r="HM37" s="142">
        <f t="shared" si="408"/>
        <v>0</v>
      </c>
      <c r="HN37" s="114">
        <f t="shared" si="409"/>
        <v>0</v>
      </c>
      <c r="HO37" s="114"/>
      <c r="HP37" s="143"/>
      <c r="HQ37" s="144">
        <f t="shared" si="410"/>
        <v>0</v>
      </c>
      <c r="HR37" s="148"/>
      <c r="HS37" s="474">
        <f t="shared" si="518"/>
        <v>0</v>
      </c>
      <c r="HT37" s="475">
        <f t="shared" si="519"/>
        <v>0</v>
      </c>
      <c r="HU37" s="141">
        <f t="shared" si="413"/>
        <v>0</v>
      </c>
      <c r="HV37" s="476">
        <f t="shared" si="400"/>
        <v>0</v>
      </c>
      <c r="HW37" s="142">
        <f t="shared" si="415"/>
        <v>0</v>
      </c>
      <c r="HX37" s="114">
        <f t="shared" si="416"/>
        <v>0</v>
      </c>
      <c r="HY37" s="114"/>
      <c r="HZ37" s="143"/>
      <c r="IA37" s="144">
        <f t="shared" si="417"/>
        <v>0</v>
      </c>
      <c r="IB37" s="148"/>
      <c r="IC37" s="474">
        <f t="shared" si="520"/>
        <v>0</v>
      </c>
      <c r="ID37" s="475">
        <f t="shared" si="521"/>
        <v>0</v>
      </c>
      <c r="IE37" s="141">
        <f t="shared" si="420"/>
        <v>0</v>
      </c>
      <c r="IF37" s="476">
        <f t="shared" si="400"/>
        <v>0</v>
      </c>
      <c r="IG37" s="142">
        <f t="shared" si="422"/>
        <v>0</v>
      </c>
      <c r="IH37" s="114">
        <f t="shared" si="423"/>
        <v>0</v>
      </c>
      <c r="II37" s="114"/>
      <c r="IJ37" s="143"/>
      <c r="IK37" s="144">
        <f t="shared" si="424"/>
        <v>0</v>
      </c>
      <c r="IL37" s="148"/>
      <c r="IM37" s="474">
        <f t="shared" si="425"/>
        <v>0</v>
      </c>
      <c r="IN37" s="475">
        <f t="shared" si="426"/>
        <v>0</v>
      </c>
      <c r="IO37" s="141">
        <f t="shared" si="427"/>
        <v>0</v>
      </c>
      <c r="IP37" s="476">
        <f t="shared" si="428"/>
        <v>0</v>
      </c>
      <c r="IQ37" s="142">
        <f t="shared" si="429"/>
        <v>0</v>
      </c>
      <c r="IR37" s="114">
        <f t="shared" si="430"/>
        <v>0</v>
      </c>
      <c r="IS37" s="114"/>
      <c r="IT37" s="143"/>
      <c r="IU37" s="144">
        <f t="shared" si="431"/>
        <v>0</v>
      </c>
      <c r="IV37" s="148"/>
      <c r="IW37" s="474">
        <f t="shared" si="425"/>
        <v>0</v>
      </c>
      <c r="IX37" s="475">
        <f t="shared" si="426"/>
        <v>0</v>
      </c>
      <c r="IY37" s="141">
        <f t="shared" si="434"/>
        <v>0</v>
      </c>
      <c r="IZ37" s="476">
        <f t="shared" si="428"/>
        <v>0</v>
      </c>
      <c r="JA37" s="142">
        <f t="shared" si="436"/>
        <v>0</v>
      </c>
      <c r="JB37" s="114">
        <f t="shared" si="437"/>
        <v>0</v>
      </c>
      <c r="JC37" s="114"/>
      <c r="JD37" s="143"/>
      <c r="JE37" s="144">
        <f t="shared" si="438"/>
        <v>0</v>
      </c>
      <c r="JF37" s="148"/>
      <c r="JG37" s="474">
        <f t="shared" si="522"/>
        <v>0</v>
      </c>
      <c r="JH37" s="475">
        <f t="shared" si="523"/>
        <v>0</v>
      </c>
      <c r="JI37" s="141">
        <f t="shared" si="441"/>
        <v>0</v>
      </c>
      <c r="JJ37" s="476">
        <f t="shared" si="428"/>
        <v>0</v>
      </c>
      <c r="JK37" s="142">
        <f t="shared" si="443"/>
        <v>0</v>
      </c>
      <c r="JL37" s="114">
        <f t="shared" si="444"/>
        <v>0</v>
      </c>
      <c r="JM37" s="114"/>
      <c r="JN37" s="143"/>
      <c r="JO37" s="144">
        <f t="shared" si="445"/>
        <v>0</v>
      </c>
      <c r="JP37" s="148"/>
      <c r="JQ37" s="474">
        <f t="shared" si="524"/>
        <v>0</v>
      </c>
      <c r="JR37" s="475">
        <f t="shared" si="525"/>
        <v>0</v>
      </c>
      <c r="JS37" s="141">
        <f t="shared" si="448"/>
        <v>0</v>
      </c>
      <c r="JT37" s="476">
        <f t="shared" si="428"/>
        <v>0</v>
      </c>
      <c r="JU37" s="142">
        <f t="shared" si="450"/>
        <v>0</v>
      </c>
      <c r="JV37" s="114">
        <f t="shared" si="451"/>
        <v>0</v>
      </c>
      <c r="JW37" s="114"/>
      <c r="JX37" s="143"/>
      <c r="JY37" s="144">
        <f t="shared" si="452"/>
        <v>0</v>
      </c>
      <c r="JZ37" s="148"/>
      <c r="KA37" s="474">
        <f t="shared" si="453"/>
        <v>0</v>
      </c>
      <c r="KB37" s="475">
        <f t="shared" si="526"/>
        <v>0</v>
      </c>
      <c r="KC37" s="141">
        <f t="shared" si="455"/>
        <v>0</v>
      </c>
      <c r="KD37" s="476">
        <f t="shared" si="456"/>
        <v>0</v>
      </c>
      <c r="KE37" s="142">
        <f t="shared" si="457"/>
        <v>0</v>
      </c>
      <c r="KF37" s="114">
        <f t="shared" si="458"/>
        <v>0</v>
      </c>
      <c r="KG37" s="114"/>
      <c r="KH37" s="143"/>
      <c r="KI37" s="144">
        <f t="shared" si="459"/>
        <v>0</v>
      </c>
      <c r="KJ37" s="148"/>
      <c r="KK37" s="474">
        <f t="shared" si="453"/>
        <v>0</v>
      </c>
      <c r="KL37" s="475">
        <f t="shared" si="527"/>
        <v>0</v>
      </c>
      <c r="KM37" s="141">
        <f t="shared" si="462"/>
        <v>0</v>
      </c>
      <c r="KN37" s="476">
        <f t="shared" si="456"/>
        <v>0</v>
      </c>
      <c r="KO37" s="142">
        <f t="shared" si="464"/>
        <v>0</v>
      </c>
      <c r="KP37" s="114">
        <f t="shared" si="465"/>
        <v>0</v>
      </c>
      <c r="KQ37" s="114"/>
      <c r="KR37" s="143"/>
      <c r="KS37" s="144">
        <f t="shared" si="466"/>
        <v>0</v>
      </c>
      <c r="KT37" s="148"/>
      <c r="KU37" s="474" t="e">
        <f t="shared" si="528"/>
        <v>#DIV/0!</v>
      </c>
      <c r="KV37" s="475" t="e">
        <f t="shared" si="529"/>
        <v>#DIV/0!</v>
      </c>
      <c r="KW37" s="141">
        <f t="shared" si="469"/>
        <v>0</v>
      </c>
      <c r="KX37" s="476">
        <f t="shared" si="456"/>
        <v>0</v>
      </c>
      <c r="KY37" s="142">
        <f t="shared" si="471"/>
        <v>0</v>
      </c>
      <c r="KZ37" s="114">
        <f t="shared" si="472"/>
        <v>0</v>
      </c>
      <c r="LA37" s="114"/>
      <c r="LB37" s="143"/>
      <c r="LC37" s="144">
        <f t="shared" si="473"/>
        <v>0</v>
      </c>
      <c r="LD37" s="327">
        <f t="shared" si="474"/>
        <v>47</v>
      </c>
      <c r="LE37" s="474">
        <f t="shared" si="530"/>
        <v>1.8E-3</v>
      </c>
      <c r="LF37" s="475">
        <f t="shared" si="475"/>
        <v>450</v>
      </c>
      <c r="LG37" s="141">
        <f t="shared" si="476"/>
        <v>9.5744680899999999</v>
      </c>
      <c r="LH37" s="476">
        <f t="shared" si="477"/>
        <v>8.9499999999999993</v>
      </c>
      <c r="LI37" s="142">
        <f t="shared" si="478"/>
        <v>85.691490000000002</v>
      </c>
      <c r="LJ37" s="114">
        <f t="shared" si="479"/>
        <v>4027.5</v>
      </c>
      <c r="LK37" s="114"/>
      <c r="LL37" s="143"/>
    </row>
    <row r="38" spans="1:324">
      <c r="A38" s="719"/>
      <c r="B38" s="93" t="s">
        <v>730</v>
      </c>
      <c r="C38" s="12"/>
      <c r="D38" s="12"/>
      <c r="E38" s="4" t="s">
        <v>32</v>
      </c>
      <c r="F38" s="148"/>
      <c r="G38" s="474">
        <f t="shared" si="480"/>
        <v>0</v>
      </c>
      <c r="H38" s="475">
        <f t="shared" si="481"/>
        <v>0</v>
      </c>
      <c r="I38" s="141">
        <f t="shared" si="263"/>
        <v>0</v>
      </c>
      <c r="J38" s="476">
        <f t="shared" si="482"/>
        <v>0</v>
      </c>
      <c r="K38" s="142">
        <f t="shared" si="264"/>
        <v>0</v>
      </c>
      <c r="L38" s="114">
        <f t="shared" si="265"/>
        <v>0</v>
      </c>
      <c r="M38" s="114"/>
      <c r="N38" s="143"/>
      <c r="O38" s="144" t="e">
        <f>K38/$LI38</f>
        <v>#DIV/0!</v>
      </c>
      <c r="P38" s="148"/>
      <c r="Q38" s="474">
        <f t="shared" si="483"/>
        <v>0</v>
      </c>
      <c r="R38" s="475">
        <f t="shared" si="484"/>
        <v>0</v>
      </c>
      <c r="S38" s="141">
        <f t="shared" si="267"/>
        <v>0</v>
      </c>
      <c r="T38" s="476">
        <f t="shared" si="485"/>
        <v>0</v>
      </c>
      <c r="U38" s="142">
        <f t="shared" si="268"/>
        <v>0</v>
      </c>
      <c r="V38" s="114">
        <f t="shared" si="269"/>
        <v>0</v>
      </c>
      <c r="W38" s="114"/>
      <c r="X38" s="143"/>
      <c r="Y38" s="144" t="e">
        <f t="shared" si="270"/>
        <v>#DIV/0!</v>
      </c>
      <c r="Z38" s="148"/>
      <c r="AA38" s="474">
        <f t="shared" si="486"/>
        <v>0</v>
      </c>
      <c r="AB38" s="475">
        <f t="shared" si="487"/>
        <v>0</v>
      </c>
      <c r="AC38" s="141">
        <f t="shared" si="273"/>
        <v>0</v>
      </c>
      <c r="AD38" s="476">
        <f t="shared" si="274"/>
        <v>0</v>
      </c>
      <c r="AE38" s="142">
        <f t="shared" si="275"/>
        <v>0</v>
      </c>
      <c r="AF38" s="114">
        <f t="shared" si="276"/>
        <v>0</v>
      </c>
      <c r="AG38" s="114"/>
      <c r="AH38" s="143"/>
      <c r="AI38" s="144" t="e">
        <f t="shared" si="277"/>
        <v>#DIV/0!</v>
      </c>
      <c r="AJ38" s="148"/>
      <c r="AK38" s="474">
        <f t="shared" si="486"/>
        <v>0</v>
      </c>
      <c r="AL38" s="475">
        <f t="shared" si="487"/>
        <v>0</v>
      </c>
      <c r="AM38" s="141">
        <f t="shared" si="280"/>
        <v>0</v>
      </c>
      <c r="AN38" s="476">
        <f t="shared" si="274"/>
        <v>0</v>
      </c>
      <c r="AO38" s="142">
        <f t="shared" si="282"/>
        <v>0</v>
      </c>
      <c r="AP38" s="114">
        <f t="shared" si="283"/>
        <v>0</v>
      </c>
      <c r="AQ38" s="114"/>
      <c r="AR38" s="143"/>
      <c r="AS38" s="144" t="e">
        <f t="shared" si="284"/>
        <v>#DIV/0!</v>
      </c>
      <c r="AT38" s="148"/>
      <c r="AU38" s="474">
        <f t="shared" si="490"/>
        <v>0</v>
      </c>
      <c r="AV38" s="475">
        <f t="shared" si="491"/>
        <v>0</v>
      </c>
      <c r="AW38" s="141">
        <f t="shared" si="287"/>
        <v>0</v>
      </c>
      <c r="AX38" s="476">
        <f t="shared" si="274"/>
        <v>0</v>
      </c>
      <c r="AY38" s="142">
        <f t="shared" si="289"/>
        <v>0</v>
      </c>
      <c r="AZ38" s="114">
        <f t="shared" si="290"/>
        <v>0</v>
      </c>
      <c r="BA38" s="114"/>
      <c r="BB38" s="143"/>
      <c r="BC38" s="144" t="e">
        <f t="shared" si="291"/>
        <v>#DIV/0!</v>
      </c>
      <c r="BD38" s="148"/>
      <c r="BE38" s="474">
        <f t="shared" si="490"/>
        <v>0</v>
      </c>
      <c r="BF38" s="475">
        <f t="shared" si="491"/>
        <v>0</v>
      </c>
      <c r="BG38" s="141">
        <f t="shared" si="294"/>
        <v>0</v>
      </c>
      <c r="BH38" s="476">
        <f t="shared" si="274"/>
        <v>0</v>
      </c>
      <c r="BI38" s="142">
        <f t="shared" si="296"/>
        <v>0</v>
      </c>
      <c r="BJ38" s="114">
        <f t="shared" si="297"/>
        <v>0</v>
      </c>
      <c r="BK38" s="114"/>
      <c r="BL38" s="143"/>
      <c r="BM38" s="144" t="e">
        <f t="shared" si="298"/>
        <v>#DIV/0!</v>
      </c>
      <c r="BN38" s="148"/>
      <c r="BO38" s="474">
        <f t="shared" si="494"/>
        <v>0</v>
      </c>
      <c r="BP38" s="475">
        <f t="shared" si="495"/>
        <v>0</v>
      </c>
      <c r="BQ38" s="141">
        <f t="shared" si="301"/>
        <v>0</v>
      </c>
      <c r="BR38" s="476">
        <f t="shared" si="274"/>
        <v>0</v>
      </c>
      <c r="BS38" s="142">
        <f t="shared" si="303"/>
        <v>0</v>
      </c>
      <c r="BT38" s="114">
        <f t="shared" si="304"/>
        <v>0</v>
      </c>
      <c r="BU38" s="114"/>
      <c r="BV38" s="143"/>
      <c r="BW38" s="144" t="e">
        <f t="shared" si="305"/>
        <v>#DIV/0!</v>
      </c>
      <c r="BX38" s="148"/>
      <c r="BY38" s="474">
        <f t="shared" si="494"/>
        <v>0</v>
      </c>
      <c r="BZ38" s="475">
        <f t="shared" si="495"/>
        <v>0</v>
      </c>
      <c r="CA38" s="141">
        <f t="shared" si="308"/>
        <v>0</v>
      </c>
      <c r="CB38" s="476">
        <f t="shared" si="274"/>
        <v>0</v>
      </c>
      <c r="CC38" s="142">
        <f t="shared" si="310"/>
        <v>0</v>
      </c>
      <c r="CD38" s="114">
        <f t="shared" si="311"/>
        <v>0</v>
      </c>
      <c r="CE38" s="114"/>
      <c r="CF38" s="143"/>
      <c r="CG38" s="144" t="e">
        <f t="shared" si="312"/>
        <v>#DIV/0!</v>
      </c>
      <c r="CH38" s="148"/>
      <c r="CI38" s="474">
        <f t="shared" si="498"/>
        <v>0</v>
      </c>
      <c r="CJ38" s="475">
        <f t="shared" si="499"/>
        <v>0</v>
      </c>
      <c r="CK38" s="141">
        <f t="shared" si="315"/>
        <v>0</v>
      </c>
      <c r="CL38" s="476">
        <f t="shared" si="274"/>
        <v>0</v>
      </c>
      <c r="CM38" s="142">
        <f t="shared" si="317"/>
        <v>0</v>
      </c>
      <c r="CN38" s="114">
        <f t="shared" si="318"/>
        <v>0</v>
      </c>
      <c r="CO38" s="114"/>
      <c r="CP38" s="143"/>
      <c r="CQ38" s="144" t="e">
        <f t="shared" si="319"/>
        <v>#DIV/0!</v>
      </c>
      <c r="CR38" s="148"/>
      <c r="CS38" s="474">
        <f t="shared" si="500"/>
        <v>0</v>
      </c>
      <c r="CT38" s="475">
        <f t="shared" si="501"/>
        <v>0</v>
      </c>
      <c r="CU38" s="141">
        <f t="shared" si="322"/>
        <v>0</v>
      </c>
      <c r="CV38" s="476">
        <f t="shared" si="323"/>
        <v>0</v>
      </c>
      <c r="CW38" s="142">
        <f t="shared" si="324"/>
        <v>0</v>
      </c>
      <c r="CX38" s="114">
        <f t="shared" si="325"/>
        <v>0</v>
      </c>
      <c r="CY38" s="114"/>
      <c r="CZ38" s="143"/>
      <c r="DA38" s="144" t="e">
        <f t="shared" si="326"/>
        <v>#DIV/0!</v>
      </c>
      <c r="DB38" s="148"/>
      <c r="DC38" s="474">
        <f t="shared" si="500"/>
        <v>0</v>
      </c>
      <c r="DD38" s="475">
        <f t="shared" si="501"/>
        <v>0</v>
      </c>
      <c r="DE38" s="141">
        <f t="shared" si="329"/>
        <v>0</v>
      </c>
      <c r="DF38" s="476">
        <f t="shared" si="323"/>
        <v>0</v>
      </c>
      <c r="DG38" s="142">
        <f t="shared" si="331"/>
        <v>0</v>
      </c>
      <c r="DH38" s="114">
        <f t="shared" si="332"/>
        <v>0</v>
      </c>
      <c r="DI38" s="114"/>
      <c r="DJ38" s="143"/>
      <c r="DK38" s="144" t="e">
        <f t="shared" si="333"/>
        <v>#DIV/0!</v>
      </c>
      <c r="DL38" s="148"/>
      <c r="DM38" s="474">
        <f t="shared" si="504"/>
        <v>0</v>
      </c>
      <c r="DN38" s="475">
        <f t="shared" si="505"/>
        <v>0</v>
      </c>
      <c r="DO38" s="141">
        <f t="shared" si="336"/>
        <v>0</v>
      </c>
      <c r="DP38" s="476">
        <f t="shared" si="323"/>
        <v>0</v>
      </c>
      <c r="DQ38" s="142">
        <f t="shared" si="338"/>
        <v>0</v>
      </c>
      <c r="DR38" s="114">
        <f t="shared" si="339"/>
        <v>0</v>
      </c>
      <c r="DS38" s="114"/>
      <c r="DT38" s="143"/>
      <c r="DU38" s="144" t="e">
        <f t="shared" si="340"/>
        <v>#DIV/0!</v>
      </c>
      <c r="DV38" s="148"/>
      <c r="DW38" s="474">
        <f t="shared" si="504"/>
        <v>0</v>
      </c>
      <c r="DX38" s="475">
        <f t="shared" si="505"/>
        <v>0</v>
      </c>
      <c r="DY38" s="141">
        <f t="shared" si="343"/>
        <v>0</v>
      </c>
      <c r="DZ38" s="476">
        <f t="shared" si="323"/>
        <v>0</v>
      </c>
      <c r="EA38" s="142">
        <f t="shared" si="345"/>
        <v>0</v>
      </c>
      <c r="EB38" s="114">
        <f t="shared" si="346"/>
        <v>0</v>
      </c>
      <c r="EC38" s="114"/>
      <c r="ED38" s="143"/>
      <c r="EE38" s="144" t="e">
        <f t="shared" si="347"/>
        <v>#DIV/0!</v>
      </c>
      <c r="EF38" s="148"/>
      <c r="EG38" s="474">
        <f t="shared" si="508"/>
        <v>0</v>
      </c>
      <c r="EH38" s="475">
        <f t="shared" si="509"/>
        <v>0</v>
      </c>
      <c r="EI38" s="141">
        <f t="shared" si="350"/>
        <v>0</v>
      </c>
      <c r="EJ38" s="476">
        <f t="shared" si="323"/>
        <v>0</v>
      </c>
      <c r="EK38" s="142">
        <f t="shared" si="352"/>
        <v>0</v>
      </c>
      <c r="EL38" s="114">
        <f t="shared" si="353"/>
        <v>0</v>
      </c>
      <c r="EM38" s="114"/>
      <c r="EN38" s="143"/>
      <c r="EO38" s="144" t="e">
        <f t="shared" si="354"/>
        <v>#DIV/0!</v>
      </c>
      <c r="EP38" s="148"/>
      <c r="EQ38" s="474">
        <f t="shared" si="508"/>
        <v>0</v>
      </c>
      <c r="ER38" s="475">
        <f t="shared" si="509"/>
        <v>0</v>
      </c>
      <c r="ES38" s="141">
        <f t="shared" si="357"/>
        <v>0</v>
      </c>
      <c r="ET38" s="476">
        <f t="shared" si="323"/>
        <v>0</v>
      </c>
      <c r="EU38" s="142">
        <f t="shared" si="359"/>
        <v>0</v>
      </c>
      <c r="EV38" s="114">
        <f t="shared" si="360"/>
        <v>0</v>
      </c>
      <c r="EW38" s="114"/>
      <c r="EX38" s="143"/>
      <c r="EY38" s="144" t="e">
        <f t="shared" si="361"/>
        <v>#DIV/0!</v>
      </c>
      <c r="EZ38" s="148"/>
      <c r="FA38" s="474">
        <f t="shared" si="512"/>
        <v>0</v>
      </c>
      <c r="FB38" s="475">
        <f t="shared" si="513"/>
        <v>0</v>
      </c>
      <c r="FC38" s="141">
        <f t="shared" si="364"/>
        <v>0</v>
      </c>
      <c r="FD38" s="476">
        <f t="shared" si="323"/>
        <v>7.4</v>
      </c>
      <c r="FE38" s="142">
        <f t="shared" si="366"/>
        <v>0</v>
      </c>
      <c r="FF38" s="114">
        <f t="shared" si="367"/>
        <v>0</v>
      </c>
      <c r="FG38" s="114"/>
      <c r="FH38" s="143"/>
      <c r="FI38" s="144" t="e">
        <f t="shared" si="368"/>
        <v>#DIV/0!</v>
      </c>
      <c r="FJ38" s="148"/>
      <c r="FK38" s="474">
        <f t="shared" si="369"/>
        <v>0</v>
      </c>
      <c r="FL38" s="475">
        <f t="shared" si="370"/>
        <v>0</v>
      </c>
      <c r="FM38" s="141">
        <f t="shared" si="371"/>
        <v>0</v>
      </c>
      <c r="FN38" s="476">
        <f t="shared" si="372"/>
        <v>0</v>
      </c>
      <c r="FO38" s="142">
        <f t="shared" si="373"/>
        <v>0</v>
      </c>
      <c r="FP38" s="114">
        <f t="shared" si="374"/>
        <v>0</v>
      </c>
      <c r="FQ38" s="114"/>
      <c r="FR38" s="143"/>
      <c r="FS38" s="144" t="e">
        <f t="shared" si="375"/>
        <v>#DIV/0!</v>
      </c>
      <c r="FT38" s="148"/>
      <c r="FU38" s="474">
        <f t="shared" si="369"/>
        <v>0</v>
      </c>
      <c r="FV38" s="475">
        <f t="shared" si="370"/>
        <v>0</v>
      </c>
      <c r="FW38" s="141">
        <f t="shared" si="378"/>
        <v>0</v>
      </c>
      <c r="FX38" s="476">
        <f t="shared" si="372"/>
        <v>0</v>
      </c>
      <c r="FY38" s="142">
        <f t="shared" si="380"/>
        <v>0</v>
      </c>
      <c r="FZ38" s="114">
        <f t="shared" si="381"/>
        <v>0</v>
      </c>
      <c r="GA38" s="114"/>
      <c r="GB38" s="143"/>
      <c r="GC38" s="144" t="e">
        <f t="shared" si="382"/>
        <v>#DIV/0!</v>
      </c>
      <c r="GD38" s="148"/>
      <c r="GE38" s="474">
        <f t="shared" si="514"/>
        <v>0</v>
      </c>
      <c r="GF38" s="475">
        <f t="shared" si="515"/>
        <v>0</v>
      </c>
      <c r="GG38" s="141">
        <f t="shared" si="385"/>
        <v>0</v>
      </c>
      <c r="GH38" s="476">
        <f t="shared" si="372"/>
        <v>8.06</v>
      </c>
      <c r="GI38" s="142">
        <f t="shared" si="387"/>
        <v>0</v>
      </c>
      <c r="GJ38" s="114">
        <f t="shared" si="388"/>
        <v>0</v>
      </c>
      <c r="GK38" s="114"/>
      <c r="GL38" s="143"/>
      <c r="GM38" s="144" t="e">
        <f t="shared" si="389"/>
        <v>#DIV/0!</v>
      </c>
      <c r="GN38" s="148"/>
      <c r="GO38" s="474">
        <f t="shared" si="514"/>
        <v>0</v>
      </c>
      <c r="GP38" s="475">
        <f t="shared" si="515"/>
        <v>0</v>
      </c>
      <c r="GQ38" s="141">
        <f t="shared" si="392"/>
        <v>0</v>
      </c>
      <c r="GR38" s="476">
        <f t="shared" si="372"/>
        <v>0</v>
      </c>
      <c r="GS38" s="142">
        <f t="shared" si="394"/>
        <v>0</v>
      </c>
      <c r="GT38" s="114">
        <f t="shared" si="395"/>
        <v>0</v>
      </c>
      <c r="GU38" s="114"/>
      <c r="GV38" s="143"/>
      <c r="GW38" s="144" t="e">
        <f t="shared" si="396"/>
        <v>#DIV/0!</v>
      </c>
      <c r="GX38" s="148"/>
      <c r="GY38" s="474">
        <f t="shared" si="397"/>
        <v>0</v>
      </c>
      <c r="GZ38" s="475">
        <f t="shared" si="398"/>
        <v>0</v>
      </c>
      <c r="HA38" s="141">
        <f t="shared" si="399"/>
        <v>0</v>
      </c>
      <c r="HB38" s="476">
        <f t="shared" si="400"/>
        <v>10.94</v>
      </c>
      <c r="HC38" s="142">
        <f t="shared" si="401"/>
        <v>0</v>
      </c>
      <c r="HD38" s="114">
        <f t="shared" si="402"/>
        <v>0</v>
      </c>
      <c r="HE38" s="114"/>
      <c r="HF38" s="143"/>
      <c r="HG38" s="144" t="e">
        <f t="shared" si="403"/>
        <v>#DIV/0!</v>
      </c>
      <c r="HH38" s="148"/>
      <c r="HI38" s="474">
        <f t="shared" si="397"/>
        <v>0</v>
      </c>
      <c r="HJ38" s="475">
        <f t="shared" si="398"/>
        <v>0</v>
      </c>
      <c r="HK38" s="141">
        <f t="shared" si="406"/>
        <v>0</v>
      </c>
      <c r="HL38" s="476">
        <f t="shared" si="400"/>
        <v>0</v>
      </c>
      <c r="HM38" s="142">
        <f t="shared" si="408"/>
        <v>0</v>
      </c>
      <c r="HN38" s="114">
        <f t="shared" si="409"/>
        <v>0</v>
      </c>
      <c r="HO38" s="114"/>
      <c r="HP38" s="143"/>
      <c r="HQ38" s="144" t="e">
        <f t="shared" si="410"/>
        <v>#DIV/0!</v>
      </c>
      <c r="HR38" s="148"/>
      <c r="HS38" s="474">
        <f t="shared" si="518"/>
        <v>0</v>
      </c>
      <c r="HT38" s="475">
        <f t="shared" si="519"/>
        <v>0</v>
      </c>
      <c r="HU38" s="141">
        <f t="shared" si="413"/>
        <v>0</v>
      </c>
      <c r="HV38" s="476">
        <f t="shared" si="400"/>
        <v>0</v>
      </c>
      <c r="HW38" s="142">
        <f t="shared" si="415"/>
        <v>0</v>
      </c>
      <c r="HX38" s="114">
        <f t="shared" si="416"/>
        <v>0</v>
      </c>
      <c r="HY38" s="114"/>
      <c r="HZ38" s="143"/>
      <c r="IA38" s="144" t="e">
        <f t="shared" si="417"/>
        <v>#DIV/0!</v>
      </c>
      <c r="IB38" s="148"/>
      <c r="IC38" s="474">
        <f t="shared" si="518"/>
        <v>0</v>
      </c>
      <c r="ID38" s="475">
        <f t="shared" si="519"/>
        <v>0</v>
      </c>
      <c r="IE38" s="141">
        <f t="shared" si="420"/>
        <v>0</v>
      </c>
      <c r="IF38" s="476">
        <f t="shared" si="400"/>
        <v>0</v>
      </c>
      <c r="IG38" s="142">
        <f t="shared" si="422"/>
        <v>0</v>
      </c>
      <c r="IH38" s="114">
        <f t="shared" si="423"/>
        <v>0</v>
      </c>
      <c r="II38" s="114"/>
      <c r="IJ38" s="143"/>
      <c r="IK38" s="144" t="e">
        <f t="shared" si="424"/>
        <v>#DIV/0!</v>
      </c>
      <c r="IL38" s="148"/>
      <c r="IM38" s="474">
        <f t="shared" si="425"/>
        <v>0</v>
      </c>
      <c r="IN38" s="475">
        <f t="shared" si="426"/>
        <v>0</v>
      </c>
      <c r="IO38" s="141">
        <f t="shared" si="427"/>
        <v>0</v>
      </c>
      <c r="IP38" s="476">
        <f t="shared" si="428"/>
        <v>0</v>
      </c>
      <c r="IQ38" s="142">
        <f t="shared" si="429"/>
        <v>0</v>
      </c>
      <c r="IR38" s="114">
        <f t="shared" si="430"/>
        <v>0</v>
      </c>
      <c r="IS38" s="114"/>
      <c r="IT38" s="143"/>
      <c r="IU38" s="144" t="e">
        <f t="shared" si="431"/>
        <v>#DIV/0!</v>
      </c>
      <c r="IV38" s="148"/>
      <c r="IW38" s="474">
        <f t="shared" si="425"/>
        <v>0</v>
      </c>
      <c r="IX38" s="475">
        <f t="shared" si="426"/>
        <v>0</v>
      </c>
      <c r="IY38" s="141">
        <f t="shared" si="434"/>
        <v>0</v>
      </c>
      <c r="IZ38" s="476">
        <f t="shared" si="428"/>
        <v>0</v>
      </c>
      <c r="JA38" s="142">
        <f t="shared" si="436"/>
        <v>0</v>
      </c>
      <c r="JB38" s="114">
        <f t="shared" si="437"/>
        <v>0</v>
      </c>
      <c r="JC38" s="114"/>
      <c r="JD38" s="143"/>
      <c r="JE38" s="144" t="e">
        <f t="shared" si="438"/>
        <v>#DIV/0!</v>
      </c>
      <c r="JF38" s="148"/>
      <c r="JG38" s="474">
        <f t="shared" si="522"/>
        <v>0</v>
      </c>
      <c r="JH38" s="475">
        <f t="shared" si="523"/>
        <v>0</v>
      </c>
      <c r="JI38" s="141">
        <f t="shared" si="441"/>
        <v>0</v>
      </c>
      <c r="JJ38" s="476">
        <f t="shared" si="428"/>
        <v>0</v>
      </c>
      <c r="JK38" s="142">
        <f t="shared" si="443"/>
        <v>0</v>
      </c>
      <c r="JL38" s="114">
        <f t="shared" si="444"/>
        <v>0</v>
      </c>
      <c r="JM38" s="114"/>
      <c r="JN38" s="143"/>
      <c r="JO38" s="144" t="e">
        <f t="shared" si="445"/>
        <v>#DIV/0!</v>
      </c>
      <c r="JP38" s="148"/>
      <c r="JQ38" s="474">
        <f t="shared" si="522"/>
        <v>0</v>
      </c>
      <c r="JR38" s="475">
        <f t="shared" si="523"/>
        <v>0</v>
      </c>
      <c r="JS38" s="141">
        <f t="shared" si="448"/>
        <v>0</v>
      </c>
      <c r="JT38" s="476">
        <f t="shared" si="428"/>
        <v>0</v>
      </c>
      <c r="JU38" s="142">
        <f t="shared" si="450"/>
        <v>0</v>
      </c>
      <c r="JV38" s="114">
        <f t="shared" si="451"/>
        <v>0</v>
      </c>
      <c r="JW38" s="114"/>
      <c r="JX38" s="143"/>
      <c r="JY38" s="144" t="e">
        <f t="shared" si="452"/>
        <v>#DIV/0!</v>
      </c>
      <c r="JZ38" s="148"/>
      <c r="KA38" s="474">
        <f t="shared" si="453"/>
        <v>0</v>
      </c>
      <c r="KB38" s="475">
        <f t="shared" si="526"/>
        <v>0</v>
      </c>
      <c r="KC38" s="141">
        <f t="shared" si="455"/>
        <v>0</v>
      </c>
      <c r="KD38" s="476">
        <f t="shared" si="456"/>
        <v>0</v>
      </c>
      <c r="KE38" s="142">
        <f t="shared" si="457"/>
        <v>0</v>
      </c>
      <c r="KF38" s="114">
        <f t="shared" si="458"/>
        <v>0</v>
      </c>
      <c r="KG38" s="114"/>
      <c r="KH38" s="143"/>
      <c r="KI38" s="144" t="e">
        <f t="shared" si="459"/>
        <v>#DIV/0!</v>
      </c>
      <c r="KJ38" s="148"/>
      <c r="KK38" s="474">
        <f t="shared" si="453"/>
        <v>0</v>
      </c>
      <c r="KL38" s="475">
        <f t="shared" si="526"/>
        <v>0</v>
      </c>
      <c r="KM38" s="141">
        <f t="shared" si="462"/>
        <v>0</v>
      </c>
      <c r="KN38" s="476">
        <f t="shared" si="456"/>
        <v>0</v>
      </c>
      <c r="KO38" s="142">
        <f t="shared" si="464"/>
        <v>0</v>
      </c>
      <c r="KP38" s="114">
        <f t="shared" si="465"/>
        <v>0</v>
      </c>
      <c r="KQ38" s="114"/>
      <c r="KR38" s="143"/>
      <c r="KS38" s="144" t="e">
        <f t="shared" si="466"/>
        <v>#DIV/0!</v>
      </c>
      <c r="KT38" s="148"/>
      <c r="KU38" s="474" t="e">
        <f t="shared" si="528"/>
        <v>#DIV/0!</v>
      </c>
      <c r="KV38" s="475" t="e">
        <f t="shared" si="529"/>
        <v>#DIV/0!</v>
      </c>
      <c r="KW38" s="141">
        <f t="shared" si="469"/>
        <v>0</v>
      </c>
      <c r="KX38" s="476">
        <f t="shared" si="456"/>
        <v>0</v>
      </c>
      <c r="KY38" s="142">
        <f t="shared" si="471"/>
        <v>0</v>
      </c>
      <c r="KZ38" s="114">
        <f t="shared" si="472"/>
        <v>0</v>
      </c>
      <c r="LA38" s="114"/>
      <c r="LB38" s="143"/>
      <c r="LC38" s="144" t="e">
        <f t="shared" si="473"/>
        <v>#DIV/0!</v>
      </c>
      <c r="LD38" s="327">
        <f t="shared" si="474"/>
        <v>0</v>
      </c>
      <c r="LE38" s="474">
        <f t="shared" si="530"/>
        <v>0</v>
      </c>
      <c r="LF38" s="475">
        <f t="shared" si="475"/>
        <v>0</v>
      </c>
      <c r="LG38" s="141">
        <f t="shared" si="476"/>
        <v>0</v>
      </c>
      <c r="LH38" s="476">
        <f t="shared" si="477"/>
        <v>8.9499999999999993</v>
      </c>
      <c r="LI38" s="142">
        <f t="shared" si="478"/>
        <v>0</v>
      </c>
      <c r="LJ38" s="114">
        <f t="shared" si="479"/>
        <v>0</v>
      </c>
      <c r="LK38" s="114"/>
      <c r="LL38" s="143"/>
    </row>
    <row r="39" spans="1:324">
      <c r="A39" s="720" t="s">
        <v>39</v>
      </c>
      <c r="B39" s="721" t="s">
        <v>40</v>
      </c>
      <c r="C39" s="14"/>
      <c r="D39" s="14"/>
      <c r="E39" s="4" t="s">
        <v>33</v>
      </c>
      <c r="F39" s="18">
        <f>SUM(F42:F67)</f>
        <v>644</v>
      </c>
      <c r="G39" s="4"/>
      <c r="H39" s="106">
        <v>64140</v>
      </c>
      <c r="I39" s="141">
        <f>IF(F39&gt;0,H39/F39,0)</f>
        <v>99.596273289999999</v>
      </c>
      <c r="J39" s="114">
        <f>IF(M39&gt;0,M39/H39,0)</f>
        <v>7.42</v>
      </c>
      <c r="K39" s="142">
        <f>I39*J39</f>
        <v>739.00435000000004</v>
      </c>
      <c r="L39" s="114">
        <f>K39*F39</f>
        <v>475918.8</v>
      </c>
      <c r="M39" s="106">
        <v>475918.8</v>
      </c>
      <c r="N39" s="143">
        <f>M39-L39</f>
        <v>0</v>
      </c>
      <c r="O39" s="144">
        <f>K39/$LI39</f>
        <v>0.95887999999999995</v>
      </c>
      <c r="P39" s="18">
        <f>SUM(P42:P67)</f>
        <v>1065</v>
      </c>
      <c r="Q39" s="4"/>
      <c r="R39" s="106">
        <v>82080</v>
      </c>
      <c r="S39" s="141">
        <f>IF(P39&gt;0,R39/P39,0)</f>
        <v>77.070422539999996</v>
      </c>
      <c r="T39" s="114">
        <f>IF(W39&gt;0,W39/R39,0)</f>
        <v>7.9</v>
      </c>
      <c r="U39" s="142">
        <f>S39*T39</f>
        <v>608.85634000000005</v>
      </c>
      <c r="V39" s="114">
        <f>U39*P39</f>
        <v>648432</v>
      </c>
      <c r="W39" s="106">
        <v>648432</v>
      </c>
      <c r="X39" s="143">
        <f t="shared" ref="X39" si="531">W39-V39</f>
        <v>0</v>
      </c>
      <c r="Y39" s="144">
        <f t="shared" si="270"/>
        <v>0.79000999999999999</v>
      </c>
      <c r="Z39" s="18">
        <f t="shared" ref="Z39" si="532">SUM(Z42:Z67)</f>
        <v>820</v>
      </c>
      <c r="AA39" s="4"/>
      <c r="AB39" s="106">
        <v>61000</v>
      </c>
      <c r="AC39" s="141">
        <f t="shared" si="273"/>
        <v>74.390243900000002</v>
      </c>
      <c r="AD39" s="114">
        <f t="shared" ref="AD39" si="533">IF(AG39&gt;0,AG39/AB39,0)</f>
        <v>7.77</v>
      </c>
      <c r="AE39" s="142">
        <f t="shared" si="275"/>
        <v>578.01220000000001</v>
      </c>
      <c r="AF39" s="114">
        <f t="shared" si="276"/>
        <v>473970</v>
      </c>
      <c r="AG39" s="106">
        <v>473970</v>
      </c>
      <c r="AH39" s="143">
        <f t="shared" ref="AH39" si="534">AG39-AF39</f>
        <v>0</v>
      </c>
      <c r="AI39" s="144">
        <f t="shared" si="277"/>
        <v>0.74999000000000005</v>
      </c>
      <c r="AJ39" s="18">
        <f t="shared" ref="AJ39" si="535">SUM(AJ42:AJ67)</f>
        <v>607</v>
      </c>
      <c r="AK39" s="4"/>
      <c r="AL39" s="106">
        <v>20850</v>
      </c>
      <c r="AM39" s="141">
        <f t="shared" si="280"/>
        <v>34.349258650000003</v>
      </c>
      <c r="AN39" s="114">
        <f t="shared" ref="AN39" si="536">IF(AQ39&gt;0,AQ39/AL39,0)</f>
        <v>7.7</v>
      </c>
      <c r="AO39" s="142">
        <f t="shared" si="282"/>
        <v>264.48928999999998</v>
      </c>
      <c r="AP39" s="114">
        <f t="shared" si="283"/>
        <v>160545</v>
      </c>
      <c r="AQ39" s="106">
        <v>160545</v>
      </c>
      <c r="AR39" s="143">
        <f t="shared" ref="AR39" si="537">AQ39-AP39</f>
        <v>0</v>
      </c>
      <c r="AS39" s="144">
        <f t="shared" si="284"/>
        <v>0.34317999999999999</v>
      </c>
      <c r="AT39" s="18">
        <f t="shared" ref="AT39" si="538">SUM(AT42:AT67)</f>
        <v>949</v>
      </c>
      <c r="AU39" s="4"/>
      <c r="AV39" s="106">
        <v>52000</v>
      </c>
      <c r="AW39" s="141">
        <f t="shared" si="287"/>
        <v>54.794520550000001</v>
      </c>
      <c r="AX39" s="114">
        <f t="shared" ref="AX39" si="539">IF(BA39&gt;0,BA39/AV39,0)</f>
        <v>7.04</v>
      </c>
      <c r="AY39" s="142">
        <f t="shared" si="289"/>
        <v>385.75342000000001</v>
      </c>
      <c r="AZ39" s="114">
        <f t="shared" si="290"/>
        <v>366080</v>
      </c>
      <c r="BA39" s="106">
        <v>366080</v>
      </c>
      <c r="BB39" s="143">
        <f t="shared" ref="BB39" si="540">BA39-AZ39</f>
        <v>0</v>
      </c>
      <c r="BC39" s="144">
        <f t="shared" si="291"/>
        <v>0.50053000000000003</v>
      </c>
      <c r="BD39" s="18">
        <f t="shared" ref="BD39" si="541">SUM(BD42:BD67)</f>
        <v>676</v>
      </c>
      <c r="BE39" s="4"/>
      <c r="BF39" s="106">
        <v>40140</v>
      </c>
      <c r="BG39" s="141">
        <f t="shared" si="294"/>
        <v>59.378698219999997</v>
      </c>
      <c r="BH39" s="114">
        <f t="shared" ref="BH39" si="542">IF(BK39&gt;0,BK39/BF39,0)</f>
        <v>7.9</v>
      </c>
      <c r="BI39" s="142">
        <f t="shared" si="296"/>
        <v>469.09172000000001</v>
      </c>
      <c r="BJ39" s="114">
        <f t="shared" si="297"/>
        <v>317106</v>
      </c>
      <c r="BK39" s="106">
        <v>317106</v>
      </c>
      <c r="BL39" s="143">
        <f t="shared" ref="BL39" si="543">BK39-BJ39</f>
        <v>0</v>
      </c>
      <c r="BM39" s="144">
        <f t="shared" si="298"/>
        <v>0.60865999999999998</v>
      </c>
      <c r="BN39" s="18">
        <f t="shared" ref="BN39" si="544">SUM(BN42:BN67)</f>
        <v>710</v>
      </c>
      <c r="BO39" s="4"/>
      <c r="BP39" s="106">
        <v>57280</v>
      </c>
      <c r="BQ39" s="141">
        <f t="shared" si="301"/>
        <v>80.676056340000002</v>
      </c>
      <c r="BR39" s="114">
        <f t="shared" ref="BR39" si="545">IF(BU39&gt;0,BU39/BP39,0)</f>
        <v>7.66</v>
      </c>
      <c r="BS39" s="142">
        <f t="shared" si="303"/>
        <v>617.97859000000005</v>
      </c>
      <c r="BT39" s="114">
        <f t="shared" si="304"/>
        <v>438764.79999999999</v>
      </c>
      <c r="BU39" s="106">
        <v>438764.79999999999</v>
      </c>
      <c r="BV39" s="143">
        <f t="shared" ref="BV39" si="546">BU39-BT39</f>
        <v>0</v>
      </c>
      <c r="BW39" s="144">
        <f t="shared" si="305"/>
        <v>0.80184999999999995</v>
      </c>
      <c r="BX39" s="18">
        <f t="shared" ref="BX39" si="547">SUM(BX42:BX67)</f>
        <v>801</v>
      </c>
      <c r="BY39" s="4"/>
      <c r="BZ39" s="106">
        <v>76200</v>
      </c>
      <c r="CA39" s="141">
        <f t="shared" si="308"/>
        <v>95.131086139999994</v>
      </c>
      <c r="CB39" s="114">
        <f t="shared" ref="CB39" si="548">IF(CE39&gt;0,CE39/BZ39,0)</f>
        <v>7.06</v>
      </c>
      <c r="CC39" s="142">
        <f t="shared" si="310"/>
        <v>671.62546999999995</v>
      </c>
      <c r="CD39" s="114">
        <f t="shared" si="311"/>
        <v>537972</v>
      </c>
      <c r="CE39" s="106">
        <v>537972</v>
      </c>
      <c r="CF39" s="143">
        <f t="shared" ref="CF39" si="549">CE39-CD39</f>
        <v>0</v>
      </c>
      <c r="CG39" s="144">
        <f t="shared" si="312"/>
        <v>0.87144999999999995</v>
      </c>
      <c r="CH39" s="18">
        <f t="shared" ref="CH39" si="550">SUM(CH42:CH67)</f>
        <v>1002</v>
      </c>
      <c r="CI39" s="4"/>
      <c r="CJ39" s="106">
        <v>161160</v>
      </c>
      <c r="CK39" s="141">
        <f t="shared" si="315"/>
        <v>160.83832335</v>
      </c>
      <c r="CL39" s="114">
        <f t="shared" ref="CL39" si="551">IF(CO39&gt;0,CO39/CJ39,0)</f>
        <v>7.6</v>
      </c>
      <c r="CM39" s="142">
        <f t="shared" si="317"/>
        <v>1222.3712599999999</v>
      </c>
      <c r="CN39" s="114">
        <f t="shared" si="318"/>
        <v>1224816</v>
      </c>
      <c r="CO39" s="106">
        <v>1224816</v>
      </c>
      <c r="CP39" s="143">
        <f t="shared" ref="CP39" si="552">CO39-CN39</f>
        <v>0</v>
      </c>
      <c r="CQ39" s="144">
        <f t="shared" si="319"/>
        <v>1.58606</v>
      </c>
      <c r="CR39" s="18">
        <f t="shared" ref="CR39" si="553">SUM(CR42:CR67)</f>
        <v>787</v>
      </c>
      <c r="CS39" s="4"/>
      <c r="CT39" s="106">
        <v>80000</v>
      </c>
      <c r="CU39" s="141">
        <f t="shared" si="322"/>
        <v>101.65184244</v>
      </c>
      <c r="CV39" s="114">
        <f t="shared" ref="CV39" si="554">IF(CY39&gt;0,CY39/CT39,0)</f>
        <v>7.9</v>
      </c>
      <c r="CW39" s="142">
        <f t="shared" si="324"/>
        <v>803.04956000000004</v>
      </c>
      <c r="CX39" s="114">
        <f t="shared" si="325"/>
        <v>632000</v>
      </c>
      <c r="CY39" s="106">
        <v>632000</v>
      </c>
      <c r="CZ39" s="143">
        <f t="shared" ref="CZ39" si="555">CY39-CX39</f>
        <v>0</v>
      </c>
      <c r="DA39" s="144">
        <f t="shared" si="326"/>
        <v>1.0419799999999999</v>
      </c>
      <c r="DB39" s="18">
        <f t="shared" ref="DB39" si="556">SUM(DB42:DB67)</f>
        <v>867</v>
      </c>
      <c r="DC39" s="4"/>
      <c r="DD39" s="106">
        <v>56180</v>
      </c>
      <c r="DE39" s="141">
        <f t="shared" si="329"/>
        <v>64.79815456</v>
      </c>
      <c r="DF39" s="114">
        <f t="shared" ref="DF39" si="557">IF(DI39&gt;0,DI39/DD39,0)</f>
        <v>7.66</v>
      </c>
      <c r="DG39" s="142">
        <f t="shared" si="331"/>
        <v>496.35386</v>
      </c>
      <c r="DH39" s="114">
        <f t="shared" si="332"/>
        <v>430338.8</v>
      </c>
      <c r="DI39" s="106">
        <v>430338.8</v>
      </c>
      <c r="DJ39" s="143">
        <f t="shared" ref="DJ39" si="558">DI39-DH39</f>
        <v>0</v>
      </c>
      <c r="DK39" s="144">
        <f t="shared" si="333"/>
        <v>0.64402999999999999</v>
      </c>
      <c r="DL39" s="18">
        <f t="shared" ref="DL39" si="559">SUM(DL42:DL67)</f>
        <v>383</v>
      </c>
      <c r="DM39" s="4"/>
      <c r="DN39" s="106">
        <v>41030</v>
      </c>
      <c r="DO39" s="141">
        <f t="shared" si="336"/>
        <v>107.12793734</v>
      </c>
      <c r="DP39" s="114">
        <f t="shared" ref="DP39" si="560">IF(DS39&gt;0,DS39/DN39,0)</f>
        <v>7.74</v>
      </c>
      <c r="DQ39" s="142">
        <f t="shared" si="338"/>
        <v>829.17024000000004</v>
      </c>
      <c r="DR39" s="114">
        <f t="shared" si="339"/>
        <v>317572.2</v>
      </c>
      <c r="DS39" s="106">
        <v>317572.2</v>
      </c>
      <c r="DT39" s="143">
        <f t="shared" ref="DT39" si="561">DS39-DR39</f>
        <v>0</v>
      </c>
      <c r="DU39" s="144">
        <f t="shared" si="340"/>
        <v>1.0758700000000001</v>
      </c>
      <c r="DV39" s="18">
        <f t="shared" ref="DV39" si="562">SUM(DV42:DV67)</f>
        <v>783</v>
      </c>
      <c r="DW39" s="4"/>
      <c r="DX39" s="106">
        <v>140750</v>
      </c>
      <c r="DY39" s="141">
        <f t="shared" si="343"/>
        <v>179.75734355</v>
      </c>
      <c r="DZ39" s="114">
        <f t="shared" ref="DZ39" si="563">IF(EC39&gt;0,EC39/DX39,0)</f>
        <v>7.1</v>
      </c>
      <c r="EA39" s="142">
        <f t="shared" si="345"/>
        <v>1276.2771399999999</v>
      </c>
      <c r="EB39" s="114">
        <f t="shared" si="346"/>
        <v>999325</v>
      </c>
      <c r="EC39" s="106">
        <v>999325</v>
      </c>
      <c r="ED39" s="143">
        <f t="shared" ref="ED39" si="564">EC39-EB39</f>
        <v>0</v>
      </c>
      <c r="EE39" s="144">
        <f t="shared" si="347"/>
        <v>1.65601</v>
      </c>
      <c r="EF39" s="18">
        <f t="shared" ref="EF39" si="565">SUM(EF42:EF67)</f>
        <v>862</v>
      </c>
      <c r="EG39" s="4"/>
      <c r="EH39" s="106">
        <v>65990</v>
      </c>
      <c r="EI39" s="141">
        <f t="shared" si="350"/>
        <v>76.554524360000002</v>
      </c>
      <c r="EJ39" s="114">
        <f t="shared" ref="EJ39" si="566">IF(EM39&gt;0,EM39/EH39,0)</f>
        <v>7.5</v>
      </c>
      <c r="EK39" s="142">
        <f t="shared" si="352"/>
        <v>574.15893000000005</v>
      </c>
      <c r="EL39" s="114">
        <f t="shared" si="353"/>
        <v>494925</v>
      </c>
      <c r="EM39" s="106">
        <v>494925</v>
      </c>
      <c r="EN39" s="143">
        <f t="shared" ref="EN39" si="567">EM39-EL39</f>
        <v>0</v>
      </c>
      <c r="EO39" s="144">
        <f t="shared" si="354"/>
        <v>0.74499000000000004</v>
      </c>
      <c r="EP39" s="18">
        <f t="shared" ref="EP39" si="568">SUM(EP42:EP67)</f>
        <v>832</v>
      </c>
      <c r="EQ39" s="4"/>
      <c r="ER39" s="106">
        <v>120000</v>
      </c>
      <c r="ES39" s="141">
        <f t="shared" si="357"/>
        <v>144.23076922999999</v>
      </c>
      <c r="ET39" s="114">
        <f t="shared" ref="ET39" si="569">IF(EW39&gt;0,EW39/ER39,0)</f>
        <v>7</v>
      </c>
      <c r="EU39" s="142">
        <f t="shared" si="359"/>
        <v>1009.61538</v>
      </c>
      <c r="EV39" s="114">
        <f t="shared" si="360"/>
        <v>840000</v>
      </c>
      <c r="EW39" s="106">
        <v>840000</v>
      </c>
      <c r="EX39" s="143">
        <f t="shared" ref="EX39" si="570">EW39-EV39</f>
        <v>0</v>
      </c>
      <c r="EY39" s="144">
        <f t="shared" si="361"/>
        <v>1.3100099999999999</v>
      </c>
      <c r="EZ39" s="18">
        <f t="shared" ref="EZ39" si="571">SUM(EZ42:EZ67)</f>
        <v>741</v>
      </c>
      <c r="FA39" s="4"/>
      <c r="FB39" s="106">
        <v>66000</v>
      </c>
      <c r="FC39" s="141">
        <f t="shared" si="364"/>
        <v>89.068825910000001</v>
      </c>
      <c r="FD39" s="114">
        <f t="shared" ref="FD39" si="572">IF(FG39&gt;0,FG39/FB39,0)</f>
        <v>7.05</v>
      </c>
      <c r="FE39" s="142">
        <f t="shared" si="366"/>
        <v>627.93521999999996</v>
      </c>
      <c r="FF39" s="114">
        <f t="shared" si="367"/>
        <v>465300</v>
      </c>
      <c r="FG39" s="106">
        <v>465300</v>
      </c>
      <c r="FH39" s="143">
        <f t="shared" ref="FH39" si="573">FG39-FF39</f>
        <v>0</v>
      </c>
      <c r="FI39" s="144">
        <f t="shared" si="368"/>
        <v>0.81476000000000004</v>
      </c>
      <c r="FJ39" s="18">
        <f t="shared" ref="FJ39" si="574">SUM(FJ42:FJ67)</f>
        <v>1009</v>
      </c>
      <c r="FK39" s="4"/>
      <c r="FL39" s="106">
        <v>127770</v>
      </c>
      <c r="FM39" s="141">
        <f t="shared" si="371"/>
        <v>126.63032706</v>
      </c>
      <c r="FN39" s="114">
        <f t="shared" ref="FN39" si="575">IF(FQ39&gt;0,FQ39/FL39,0)</f>
        <v>7.05</v>
      </c>
      <c r="FO39" s="142">
        <f t="shared" si="373"/>
        <v>892.74381000000005</v>
      </c>
      <c r="FP39" s="114">
        <f t="shared" si="374"/>
        <v>900778.5</v>
      </c>
      <c r="FQ39" s="106">
        <v>900778.5</v>
      </c>
      <c r="FR39" s="143">
        <f t="shared" ref="FR39" si="576">FQ39-FP39</f>
        <v>0</v>
      </c>
      <c r="FS39" s="144">
        <f t="shared" si="375"/>
        <v>1.1583600000000001</v>
      </c>
      <c r="FT39" s="18">
        <f t="shared" ref="FT39" si="577">SUM(FT42:FT67)</f>
        <v>735</v>
      </c>
      <c r="FU39" s="4"/>
      <c r="FV39" s="106">
        <v>73210</v>
      </c>
      <c r="FW39" s="141">
        <f t="shared" si="378"/>
        <v>99.605442179999997</v>
      </c>
      <c r="FX39" s="114">
        <f t="shared" ref="FX39" si="578">IF(GA39&gt;0,GA39/FV39,0)</f>
        <v>7.3</v>
      </c>
      <c r="FY39" s="142">
        <f t="shared" si="380"/>
        <v>727.11973</v>
      </c>
      <c r="FZ39" s="114">
        <f t="shared" si="381"/>
        <v>534433</v>
      </c>
      <c r="GA39" s="106">
        <v>534433</v>
      </c>
      <c r="GB39" s="143">
        <f t="shared" ref="GB39" si="579">GA39-FZ39</f>
        <v>0</v>
      </c>
      <c r="GC39" s="144">
        <f t="shared" si="382"/>
        <v>0.94345999999999997</v>
      </c>
      <c r="GD39" s="18">
        <f t="shared" ref="GD39" si="580">SUM(GD42:GD67)</f>
        <v>503</v>
      </c>
      <c r="GE39" s="4"/>
      <c r="GF39" s="106">
        <v>33000</v>
      </c>
      <c r="GG39" s="141">
        <f t="shared" si="385"/>
        <v>65.606361829999997</v>
      </c>
      <c r="GH39" s="114">
        <f t="shared" ref="GH39" si="581">IF(GK39&gt;0,GK39/GF39,0)</f>
        <v>7.13</v>
      </c>
      <c r="GI39" s="142">
        <f t="shared" si="387"/>
        <v>467.77336000000003</v>
      </c>
      <c r="GJ39" s="114">
        <f t="shared" si="388"/>
        <v>235290</v>
      </c>
      <c r="GK39" s="106">
        <v>235290</v>
      </c>
      <c r="GL39" s="143">
        <f t="shared" ref="GL39" si="582">GK39-GJ39</f>
        <v>0</v>
      </c>
      <c r="GM39" s="144">
        <f t="shared" si="389"/>
        <v>0.60694999999999999</v>
      </c>
      <c r="GN39" s="18">
        <f t="shared" ref="GN39" si="583">SUM(GN42:GN67)</f>
        <v>840</v>
      </c>
      <c r="GO39" s="4"/>
      <c r="GP39" s="106">
        <v>147060</v>
      </c>
      <c r="GQ39" s="141">
        <f t="shared" si="392"/>
        <v>175.07142856999999</v>
      </c>
      <c r="GR39" s="114">
        <f t="shared" ref="GR39" si="584">IF(GU39&gt;0,GU39/GP39,0)</f>
        <v>7.58</v>
      </c>
      <c r="GS39" s="142">
        <f t="shared" si="394"/>
        <v>1327.04143</v>
      </c>
      <c r="GT39" s="114">
        <f t="shared" si="395"/>
        <v>1114714.8</v>
      </c>
      <c r="GU39" s="106">
        <v>1114714.8</v>
      </c>
      <c r="GV39" s="143">
        <f t="shared" ref="GV39" si="585">GU39-GT39</f>
        <v>0</v>
      </c>
      <c r="GW39" s="144">
        <f t="shared" si="396"/>
        <v>1.7218800000000001</v>
      </c>
      <c r="GX39" s="18">
        <f t="shared" ref="GX39" si="586">SUM(GX42:GX67)</f>
        <v>1543</v>
      </c>
      <c r="GY39" s="4"/>
      <c r="GZ39" s="106">
        <v>178000</v>
      </c>
      <c r="HA39" s="141">
        <f t="shared" si="399"/>
        <v>115.35968892</v>
      </c>
      <c r="HB39" s="114">
        <f t="shared" ref="HB39" si="587">IF(HE39&gt;0,HE39/GZ39,0)</f>
        <v>7.83</v>
      </c>
      <c r="HC39" s="142">
        <f t="shared" si="401"/>
        <v>903.26635999999996</v>
      </c>
      <c r="HD39" s="114">
        <f t="shared" si="402"/>
        <v>1393739.99</v>
      </c>
      <c r="HE39" s="106">
        <v>1393740</v>
      </c>
      <c r="HF39" s="143">
        <f t="shared" ref="HF39" si="588">HE39-HD39</f>
        <v>0.01</v>
      </c>
      <c r="HG39" s="144">
        <f t="shared" si="403"/>
        <v>1.1720200000000001</v>
      </c>
      <c r="HH39" s="18">
        <f t="shared" ref="HH39" si="589">SUM(HH42:HH67)</f>
        <v>1064</v>
      </c>
      <c r="HI39" s="4"/>
      <c r="HJ39" s="106">
        <v>105000</v>
      </c>
      <c r="HK39" s="141">
        <f t="shared" si="406"/>
        <v>98.684210530000001</v>
      </c>
      <c r="HL39" s="114">
        <f t="shared" ref="HL39" si="590">IF(HO39&gt;0,HO39/HJ39,0)</f>
        <v>7.9</v>
      </c>
      <c r="HM39" s="142">
        <f t="shared" si="408"/>
        <v>779.60526000000004</v>
      </c>
      <c r="HN39" s="114">
        <f t="shared" si="409"/>
        <v>829500</v>
      </c>
      <c r="HO39" s="106">
        <v>829500</v>
      </c>
      <c r="HP39" s="143">
        <f t="shared" ref="HP39" si="591">HO39-HN39</f>
        <v>0</v>
      </c>
      <c r="HQ39" s="144">
        <f t="shared" si="410"/>
        <v>1.01156</v>
      </c>
      <c r="HR39" s="18">
        <f t="shared" ref="HR39" si="592">SUM(HR42:HR67)</f>
        <v>695</v>
      </c>
      <c r="HS39" s="4"/>
      <c r="HT39" s="106">
        <v>34840</v>
      </c>
      <c r="HU39" s="141">
        <f t="shared" si="413"/>
        <v>50.129496400000001</v>
      </c>
      <c r="HV39" s="114">
        <f t="shared" ref="HV39" si="593">IF(HY39&gt;0,HY39/HT39,0)</f>
        <v>7.68</v>
      </c>
      <c r="HW39" s="142">
        <f t="shared" si="415"/>
        <v>384.99453</v>
      </c>
      <c r="HX39" s="114">
        <f t="shared" si="416"/>
        <v>267571.20000000001</v>
      </c>
      <c r="HY39" s="106">
        <v>267571.20000000001</v>
      </c>
      <c r="HZ39" s="143">
        <f t="shared" ref="HZ39" si="594">HY39-HX39</f>
        <v>0</v>
      </c>
      <c r="IA39" s="144">
        <f t="shared" si="417"/>
        <v>0.49953999999999998</v>
      </c>
      <c r="IB39" s="18">
        <f t="shared" ref="IB39" si="595">SUM(IB42:IB67)</f>
        <v>481</v>
      </c>
      <c r="IC39" s="4"/>
      <c r="ID39" s="106">
        <v>42390</v>
      </c>
      <c r="IE39" s="141">
        <f t="shared" si="420"/>
        <v>88.128898129999996</v>
      </c>
      <c r="IF39" s="114">
        <f t="shared" ref="IF39" si="596">IF(II39&gt;0,II39/ID39,0)</f>
        <v>7.9</v>
      </c>
      <c r="IG39" s="142">
        <f t="shared" si="422"/>
        <v>696.2183</v>
      </c>
      <c r="IH39" s="114">
        <f t="shared" si="423"/>
        <v>334881</v>
      </c>
      <c r="II39" s="106">
        <v>334881</v>
      </c>
      <c r="IJ39" s="143">
        <f t="shared" ref="IJ39" si="597">II39-IH39</f>
        <v>0</v>
      </c>
      <c r="IK39" s="144">
        <f t="shared" si="424"/>
        <v>0.90336000000000005</v>
      </c>
      <c r="IL39" s="18">
        <f t="shared" ref="IL39" si="598">SUM(IL42:IL67)</f>
        <v>1133</v>
      </c>
      <c r="IM39" s="4"/>
      <c r="IN39" s="106">
        <v>162060</v>
      </c>
      <c r="IO39" s="141">
        <f t="shared" si="427"/>
        <v>143.03618710999999</v>
      </c>
      <c r="IP39" s="114">
        <f t="shared" ref="IP39" si="599">IF(IS39&gt;0,IS39/IN39,0)</f>
        <v>5</v>
      </c>
      <c r="IQ39" s="142">
        <f t="shared" si="429"/>
        <v>715.18093999999996</v>
      </c>
      <c r="IR39" s="114">
        <f t="shared" si="430"/>
        <v>810300.01</v>
      </c>
      <c r="IS39" s="106">
        <v>810300</v>
      </c>
      <c r="IT39" s="143">
        <f t="shared" ref="IT39" si="600">IS39-IR39</f>
        <v>-0.01</v>
      </c>
      <c r="IU39" s="144">
        <f t="shared" si="431"/>
        <v>0.92796999999999996</v>
      </c>
      <c r="IV39" s="18">
        <f t="shared" ref="IV39" si="601">SUM(IV42:IV67)</f>
        <v>675</v>
      </c>
      <c r="IW39" s="4"/>
      <c r="IX39" s="106">
        <v>100000</v>
      </c>
      <c r="IY39" s="141">
        <f t="shared" si="434"/>
        <v>148.14814815</v>
      </c>
      <c r="IZ39" s="114">
        <f t="shared" ref="IZ39" si="602">IF(JC39&gt;0,JC39/IX39,0)</f>
        <v>7.6</v>
      </c>
      <c r="JA39" s="142">
        <f t="shared" si="436"/>
        <v>1125.9259300000001</v>
      </c>
      <c r="JB39" s="114">
        <f t="shared" si="437"/>
        <v>760000</v>
      </c>
      <c r="JC39" s="106">
        <v>760000</v>
      </c>
      <c r="JD39" s="143">
        <f t="shared" ref="JD39" si="603">JC39-JB39</f>
        <v>0</v>
      </c>
      <c r="JE39" s="144">
        <f t="shared" si="438"/>
        <v>1.46092</v>
      </c>
      <c r="JF39" s="18">
        <f t="shared" ref="JF39" si="604">SUM(JF42:JF67)</f>
        <v>1321</v>
      </c>
      <c r="JG39" s="4"/>
      <c r="JH39" s="106">
        <v>130000</v>
      </c>
      <c r="JI39" s="141">
        <f t="shared" si="441"/>
        <v>98.410295230000003</v>
      </c>
      <c r="JJ39" s="114">
        <f t="shared" ref="JJ39" si="605">IF(JM39&gt;0,JM39/JH39,0)</f>
        <v>7</v>
      </c>
      <c r="JK39" s="142">
        <f t="shared" si="443"/>
        <v>688.87207000000001</v>
      </c>
      <c r="JL39" s="114">
        <f t="shared" si="444"/>
        <v>910000</v>
      </c>
      <c r="JM39" s="106">
        <v>910000</v>
      </c>
      <c r="JN39" s="143">
        <f t="shared" ref="JN39" si="606">JM39-JL39</f>
        <v>0</v>
      </c>
      <c r="JO39" s="144">
        <f t="shared" si="445"/>
        <v>0.89383000000000001</v>
      </c>
      <c r="JP39" s="18">
        <f t="shared" ref="JP39" si="607">SUM(JP42:JP67)</f>
        <v>1212</v>
      </c>
      <c r="JQ39" s="4"/>
      <c r="JR39" s="106">
        <v>140000</v>
      </c>
      <c r="JS39" s="141">
        <f t="shared" si="448"/>
        <v>115.51155116</v>
      </c>
      <c r="JT39" s="114">
        <f t="shared" ref="JT39" si="608">IF(JW39&gt;0,JW39/JR39,0)</f>
        <v>7.5</v>
      </c>
      <c r="JU39" s="142">
        <f t="shared" si="450"/>
        <v>866.33663000000001</v>
      </c>
      <c r="JV39" s="114">
        <f t="shared" si="451"/>
        <v>1050000</v>
      </c>
      <c r="JW39" s="106">
        <v>1050000</v>
      </c>
      <c r="JX39" s="143">
        <f t="shared" ref="JX39" si="609">JW39-JV39</f>
        <v>0</v>
      </c>
      <c r="JY39" s="144">
        <f t="shared" si="452"/>
        <v>1.1241000000000001</v>
      </c>
      <c r="JZ39" s="18">
        <f t="shared" ref="JZ39" si="610">SUM(JZ42:JZ67)</f>
        <v>1110</v>
      </c>
      <c r="KA39" s="4"/>
      <c r="KB39" s="106">
        <v>200000</v>
      </c>
      <c r="KC39" s="141">
        <f t="shared" si="455"/>
        <v>180.18018018000001</v>
      </c>
      <c r="KD39" s="114">
        <f t="shared" ref="KD39" si="611">IF(KG39&gt;0,KG39/KB39,0)</f>
        <v>7.23</v>
      </c>
      <c r="KE39" s="142">
        <f t="shared" si="457"/>
        <v>1302.7027</v>
      </c>
      <c r="KF39" s="114">
        <f t="shared" si="458"/>
        <v>1446000</v>
      </c>
      <c r="KG39" s="106">
        <v>1446000</v>
      </c>
      <c r="KH39" s="143">
        <f t="shared" ref="KH39" si="612">KG39-KF39</f>
        <v>0</v>
      </c>
      <c r="KI39" s="144">
        <f t="shared" si="459"/>
        <v>1.6902999999999999</v>
      </c>
      <c r="KJ39" s="18">
        <f t="shared" ref="KJ39" si="613">SUM(KJ42:KJ67)</f>
        <v>1228</v>
      </c>
      <c r="KK39" s="4"/>
      <c r="KL39" s="106">
        <v>91280</v>
      </c>
      <c r="KM39" s="141">
        <f t="shared" si="462"/>
        <v>74.332247559999999</v>
      </c>
      <c r="KN39" s="114">
        <f t="shared" ref="KN39" si="614">IF(KQ39&gt;0,KQ39/KL39,0)</f>
        <v>7.5</v>
      </c>
      <c r="KO39" s="142">
        <f t="shared" si="464"/>
        <v>557.49185999999997</v>
      </c>
      <c r="KP39" s="114">
        <f t="shared" si="465"/>
        <v>684600</v>
      </c>
      <c r="KQ39" s="106">
        <v>684600</v>
      </c>
      <c r="KR39" s="143">
        <f t="shared" ref="KR39" si="615">KQ39-KP39</f>
        <v>0</v>
      </c>
      <c r="KS39" s="144">
        <f t="shared" si="466"/>
        <v>0.72336</v>
      </c>
      <c r="KT39" s="18">
        <f t="shared" ref="KT39" si="616">SUM(KT42:KT67)</f>
        <v>0</v>
      </c>
      <c r="KU39" s="4"/>
      <c r="KV39" s="106"/>
      <c r="KW39" s="141">
        <f t="shared" si="469"/>
        <v>0</v>
      </c>
      <c r="KX39" s="114">
        <f t="shared" ref="KX39" si="617">IF(LA39&gt;0,LA39/KV39,0)</f>
        <v>0</v>
      </c>
      <c r="KY39" s="142">
        <f t="shared" si="471"/>
        <v>0</v>
      </c>
      <c r="KZ39" s="114">
        <f t="shared" si="472"/>
        <v>0</v>
      </c>
      <c r="LA39" s="106"/>
      <c r="LB39" s="143">
        <f t="shared" ref="LB39" si="618">LA39-KZ39</f>
        <v>0</v>
      </c>
      <c r="LC39" s="144">
        <f t="shared" si="473"/>
        <v>0</v>
      </c>
      <c r="LD39" s="18">
        <f>SUM(LD42:LD67)</f>
        <v>26078</v>
      </c>
      <c r="LE39" s="4"/>
      <c r="LF39" s="149">
        <f>H39+R39+AB39+AL39+AV39+BF39+BP39+BZ39+CJ39+CT39+DD39+DN39+DX39+EH39+ER39+FB39+FL39+FV39+GF39+GP39+GZ39+HJ39+HT39+ID39+IN39+IX39+JH39+JR39+KB39+KL39+KV39</f>
        <v>2749410</v>
      </c>
      <c r="LG39" s="141">
        <f>IF(LD39&gt;0,LF39/LD39,0)</f>
        <v>105.43024772</v>
      </c>
      <c r="LH39" s="114">
        <f>IF(LK39&gt;0,LK39/LF39,0)</f>
        <v>7.31</v>
      </c>
      <c r="LI39" s="142">
        <f>LG39*LH39</f>
        <v>770.69511</v>
      </c>
      <c r="LJ39" s="114">
        <f>LI39*LD39</f>
        <v>20098187.079999998</v>
      </c>
      <c r="LK39" s="149">
        <f>M39+W39+AG39+AQ39+BA39+BK39+BU39+CE39+CO39+CY39+DI39+DS39+EC39+EM39+EW39+FG39+FQ39+GA39+GK39+GU39+HE39+HO39+HY39+II39+IS39+JC39+JM39+JW39+KG39+KQ39+LA39</f>
        <v>20094874.100000001</v>
      </c>
      <c r="LL39" s="143">
        <f>LK39-LJ39</f>
        <v>-3312.98</v>
      </c>
    </row>
    <row r="40" spans="1:324" s="136" customFormat="1">
      <c r="A40" s="134"/>
      <c r="B40" s="135" t="s">
        <v>462</v>
      </c>
      <c r="C40" s="135"/>
      <c r="D40" s="135"/>
      <c r="E40" s="135"/>
      <c r="F40" s="145"/>
      <c r="G40" s="135"/>
      <c r="H40" s="143">
        <f>H39-(SUM(H42:H67))</f>
        <v>-0.66</v>
      </c>
      <c r="I40" s="146"/>
      <c r="J40" s="143"/>
      <c r="K40" s="147"/>
      <c r="L40" s="143">
        <f>L39-(SUM(L42:L67))</f>
        <v>-4.91</v>
      </c>
      <c r="M40" s="143"/>
      <c r="N40" s="143"/>
      <c r="O40" s="135"/>
      <c r="P40" s="145"/>
      <c r="Q40" s="135"/>
      <c r="R40" s="143">
        <f>R39-(SUM(R42:R67))</f>
        <v>-0.83</v>
      </c>
      <c r="S40" s="146"/>
      <c r="T40" s="143"/>
      <c r="U40" s="147"/>
      <c r="V40" s="143">
        <f>V39-(SUM(V42:V67))</f>
        <v>-6.55</v>
      </c>
      <c r="W40" s="143"/>
      <c r="X40" s="143"/>
      <c r="Y40" s="135"/>
      <c r="Z40" s="145"/>
      <c r="AA40" s="135"/>
      <c r="AB40" s="143">
        <f t="shared" ref="AB40" si="619">AB39-(SUM(AB42:AB67))</f>
        <v>0</v>
      </c>
      <c r="AC40" s="146"/>
      <c r="AD40" s="143"/>
      <c r="AE40" s="147"/>
      <c r="AF40" s="143">
        <f t="shared" ref="AF40" si="620">AF39-(SUM(AF42:AF67))</f>
        <v>0</v>
      </c>
      <c r="AG40" s="143"/>
      <c r="AH40" s="143"/>
      <c r="AI40" s="135"/>
      <c r="AJ40" s="145"/>
      <c r="AK40" s="135"/>
      <c r="AL40" s="143">
        <f t="shared" ref="AL40" si="621">AL39-(SUM(AL42:AL67))</f>
        <v>0.21</v>
      </c>
      <c r="AM40" s="146"/>
      <c r="AN40" s="143"/>
      <c r="AO40" s="147"/>
      <c r="AP40" s="143">
        <f t="shared" ref="AP40" si="622">AP39-(SUM(AP42:AP67))</f>
        <v>1.61</v>
      </c>
      <c r="AQ40" s="143"/>
      <c r="AR40" s="143"/>
      <c r="AS40" s="135"/>
      <c r="AT40" s="145"/>
      <c r="AU40" s="135"/>
      <c r="AV40" s="143">
        <f t="shared" ref="AV40" si="623">AV39-(SUM(AV42:AV67))</f>
        <v>0</v>
      </c>
      <c r="AW40" s="146"/>
      <c r="AX40" s="143"/>
      <c r="AY40" s="147"/>
      <c r="AZ40" s="143">
        <f t="shared" ref="AZ40" si="624">AZ39-(SUM(AZ42:AZ67))</f>
        <v>0.01</v>
      </c>
      <c r="BA40" s="143"/>
      <c r="BB40" s="143"/>
      <c r="BC40" s="135"/>
      <c r="BD40" s="145"/>
      <c r="BE40" s="135"/>
      <c r="BF40" s="143">
        <f t="shared" ref="BF40" si="625">BF39-(SUM(BF42:BF67))</f>
        <v>0</v>
      </c>
      <c r="BG40" s="146"/>
      <c r="BH40" s="143"/>
      <c r="BI40" s="147"/>
      <c r="BJ40" s="143">
        <f t="shared" ref="BJ40" si="626">BJ39-(SUM(BJ42:BJ67))</f>
        <v>0.01</v>
      </c>
      <c r="BK40" s="143"/>
      <c r="BL40" s="143"/>
      <c r="BM40" s="135"/>
      <c r="BN40" s="145"/>
      <c r="BO40" s="135"/>
      <c r="BP40" s="143">
        <f t="shared" ref="BP40" si="627">BP39-(SUM(BP42:BP67))</f>
        <v>-0.56999999999999995</v>
      </c>
      <c r="BQ40" s="146"/>
      <c r="BR40" s="143"/>
      <c r="BS40" s="147"/>
      <c r="BT40" s="143">
        <f t="shared" ref="BT40" si="628">BT39-(SUM(BT42:BT67))</f>
        <v>-4.3600000000000003</v>
      </c>
      <c r="BU40" s="143"/>
      <c r="BV40" s="143"/>
      <c r="BW40" s="135"/>
      <c r="BX40" s="145"/>
      <c r="BY40" s="135"/>
      <c r="BZ40" s="143">
        <f t="shared" ref="BZ40" si="629">BZ39-(SUM(BZ42:BZ67))</f>
        <v>-0.76</v>
      </c>
      <c r="CA40" s="146"/>
      <c r="CB40" s="143"/>
      <c r="CC40" s="147"/>
      <c r="CD40" s="143">
        <f t="shared" ref="CD40" si="630">CD39-(SUM(CD42:CD67))</f>
        <v>-5.38</v>
      </c>
      <c r="CE40" s="143"/>
      <c r="CF40" s="143"/>
      <c r="CG40" s="135"/>
      <c r="CH40" s="145"/>
      <c r="CI40" s="135"/>
      <c r="CJ40" s="143">
        <f t="shared" ref="CJ40" si="631">CJ39-(SUM(CJ42:CJ67))</f>
        <v>-1.6</v>
      </c>
      <c r="CK40" s="146"/>
      <c r="CL40" s="143"/>
      <c r="CM40" s="147"/>
      <c r="CN40" s="143">
        <f t="shared" ref="CN40" si="632">CN39-(SUM(CN42:CN67))</f>
        <v>-12.16</v>
      </c>
      <c r="CO40" s="143"/>
      <c r="CP40" s="143"/>
      <c r="CQ40" s="135"/>
      <c r="CR40" s="145"/>
      <c r="CS40" s="135"/>
      <c r="CT40" s="143">
        <f t="shared" ref="CT40" si="633">CT39-(SUM(CT42:CT67))</f>
        <v>0.8</v>
      </c>
      <c r="CU40" s="146"/>
      <c r="CV40" s="143"/>
      <c r="CW40" s="147"/>
      <c r="CX40" s="143">
        <f t="shared" ref="CX40" si="634">CX39-(SUM(CX42:CX67))</f>
        <v>6.32</v>
      </c>
      <c r="CY40" s="143"/>
      <c r="CZ40" s="143"/>
      <c r="DA40" s="135"/>
      <c r="DB40" s="145"/>
      <c r="DC40" s="135"/>
      <c r="DD40" s="143">
        <f t="shared" ref="DD40" si="635">DD39-(SUM(DD42:DD67))</f>
        <v>1.1100000000000001</v>
      </c>
      <c r="DE40" s="146"/>
      <c r="DF40" s="143"/>
      <c r="DG40" s="147"/>
      <c r="DH40" s="143">
        <f t="shared" ref="DH40" si="636">DH39-(SUM(DH42:DH67))</f>
        <v>8.51</v>
      </c>
      <c r="DI40" s="143"/>
      <c r="DJ40" s="143"/>
      <c r="DK40" s="135"/>
      <c r="DL40" s="145"/>
      <c r="DM40" s="135"/>
      <c r="DN40" s="143">
        <f t="shared" ref="DN40" si="637">DN39-(SUM(DN42:DN67))</f>
        <v>0</v>
      </c>
      <c r="DO40" s="146"/>
      <c r="DP40" s="143"/>
      <c r="DQ40" s="147"/>
      <c r="DR40" s="143">
        <f t="shared" ref="DR40" si="638">DR39-(SUM(DR42:DR67))</f>
        <v>0</v>
      </c>
      <c r="DS40" s="143"/>
      <c r="DT40" s="143"/>
      <c r="DU40" s="135"/>
      <c r="DV40" s="145"/>
      <c r="DW40" s="135"/>
      <c r="DX40" s="143">
        <f t="shared" ref="DX40" si="639">DX39-(SUM(DX42:DX67))</f>
        <v>0</v>
      </c>
      <c r="DY40" s="146"/>
      <c r="DZ40" s="143"/>
      <c r="EA40" s="147"/>
      <c r="EB40" s="143">
        <f t="shared" ref="EB40" si="640">EB39-(SUM(EB42:EB67))</f>
        <v>0</v>
      </c>
      <c r="EC40" s="143"/>
      <c r="ED40" s="143"/>
      <c r="EE40" s="135"/>
      <c r="EF40" s="145"/>
      <c r="EG40" s="135"/>
      <c r="EH40" s="143">
        <f t="shared" ref="EH40" si="641">EH39-(SUM(EH42:EH67))</f>
        <v>-0.01</v>
      </c>
      <c r="EI40" s="146"/>
      <c r="EJ40" s="143"/>
      <c r="EK40" s="147"/>
      <c r="EL40" s="143">
        <f t="shared" ref="EL40" si="642">EL39-(SUM(EL42:EL67))</f>
        <v>-0.09</v>
      </c>
      <c r="EM40" s="143"/>
      <c r="EN40" s="143"/>
      <c r="EO40" s="135"/>
      <c r="EP40" s="145"/>
      <c r="EQ40" s="135"/>
      <c r="ER40" s="143">
        <f t="shared" ref="ER40" si="643">ER39-(SUM(ER42:ER67))</f>
        <v>0</v>
      </c>
      <c r="ES40" s="146"/>
      <c r="ET40" s="143"/>
      <c r="EU40" s="147"/>
      <c r="EV40" s="143">
        <f t="shared" ref="EV40" si="644">EV39-(SUM(EV42:EV67))</f>
        <v>0</v>
      </c>
      <c r="EW40" s="143"/>
      <c r="EX40" s="143"/>
      <c r="EY40" s="135"/>
      <c r="EZ40" s="145"/>
      <c r="FA40" s="135"/>
      <c r="FB40" s="143">
        <f t="shared" ref="FB40" si="645">FB39-(SUM(FB42:FB67))</f>
        <v>0</v>
      </c>
      <c r="FC40" s="146"/>
      <c r="FD40" s="143"/>
      <c r="FE40" s="147"/>
      <c r="FF40" s="143">
        <f t="shared" ref="FF40" si="646">FF39-(SUM(FF42:FF67))</f>
        <v>-0.02</v>
      </c>
      <c r="FG40" s="143"/>
      <c r="FH40" s="143"/>
      <c r="FI40" s="135"/>
      <c r="FJ40" s="145"/>
      <c r="FK40" s="135"/>
      <c r="FL40" s="143">
        <f t="shared" ref="FL40" si="647">FL39-(SUM(FL42:FL67))</f>
        <v>1.29</v>
      </c>
      <c r="FM40" s="146"/>
      <c r="FN40" s="143"/>
      <c r="FO40" s="147"/>
      <c r="FP40" s="143">
        <f t="shared" ref="FP40" si="648">FP39-(SUM(FP42:FP67))</f>
        <v>9.1</v>
      </c>
      <c r="FQ40" s="143"/>
      <c r="FR40" s="143"/>
      <c r="FS40" s="135"/>
      <c r="FT40" s="145"/>
      <c r="FU40" s="135"/>
      <c r="FV40" s="143">
        <f t="shared" ref="FV40" si="649">FV39-(SUM(FV42:FV67))</f>
        <v>0.73</v>
      </c>
      <c r="FW40" s="146"/>
      <c r="FX40" s="143"/>
      <c r="FY40" s="147"/>
      <c r="FZ40" s="143">
        <f t="shared" ref="FZ40" si="650">FZ39-(SUM(FZ42:FZ67))</f>
        <v>5.33</v>
      </c>
      <c r="GA40" s="143"/>
      <c r="GB40" s="143"/>
      <c r="GC40" s="135"/>
      <c r="GD40" s="145"/>
      <c r="GE40" s="135"/>
      <c r="GF40" s="143">
        <f t="shared" ref="GF40" si="651">GF39-(SUM(GF42:GF67))</f>
        <v>0</v>
      </c>
      <c r="GG40" s="146"/>
      <c r="GH40" s="143"/>
      <c r="GI40" s="147"/>
      <c r="GJ40" s="143">
        <f t="shared" ref="GJ40" si="652">GJ39-(SUM(GJ42:GJ67))</f>
        <v>0</v>
      </c>
      <c r="GK40" s="143"/>
      <c r="GL40" s="143"/>
      <c r="GM40" s="135"/>
      <c r="GN40" s="145"/>
      <c r="GO40" s="135"/>
      <c r="GP40" s="143">
        <f t="shared" ref="GP40" si="653">GP39-(SUM(GP42:GP67))</f>
        <v>0</v>
      </c>
      <c r="GQ40" s="146"/>
      <c r="GR40" s="143"/>
      <c r="GS40" s="147"/>
      <c r="GT40" s="143">
        <f t="shared" ref="GT40" si="654">GT39-(SUM(GT42:GT67))</f>
        <v>-0.01</v>
      </c>
      <c r="GU40" s="143"/>
      <c r="GV40" s="143"/>
      <c r="GW40" s="135"/>
      <c r="GX40" s="145"/>
      <c r="GY40" s="135"/>
      <c r="GZ40" s="143">
        <f t="shared" ref="GZ40" si="655">GZ39-(SUM(GZ42:GZ67))</f>
        <v>0</v>
      </c>
      <c r="HA40" s="146"/>
      <c r="HB40" s="143"/>
      <c r="HC40" s="147"/>
      <c r="HD40" s="143">
        <f t="shared" ref="HD40" si="656">HD39-(SUM(HD42:HD67))</f>
        <v>-0.02</v>
      </c>
      <c r="HE40" s="143"/>
      <c r="HF40" s="143"/>
      <c r="HG40" s="135"/>
      <c r="HH40" s="145"/>
      <c r="HI40" s="135"/>
      <c r="HJ40" s="143">
        <f t="shared" ref="HJ40" si="657">HJ39-(SUM(HJ42:HJ67))</f>
        <v>0</v>
      </c>
      <c r="HK40" s="146"/>
      <c r="HL40" s="143"/>
      <c r="HM40" s="147"/>
      <c r="HN40" s="143">
        <f t="shared" ref="HN40" si="658">HN39-(SUM(HN42:HN67))</f>
        <v>-0.01</v>
      </c>
      <c r="HO40" s="143"/>
      <c r="HP40" s="143"/>
      <c r="HQ40" s="135"/>
      <c r="HR40" s="145"/>
      <c r="HS40" s="135"/>
      <c r="HT40" s="143">
        <f t="shared" ref="HT40" si="659">HT39-(SUM(HT42:HT67))</f>
        <v>-0.01</v>
      </c>
      <c r="HU40" s="146"/>
      <c r="HV40" s="143"/>
      <c r="HW40" s="147"/>
      <c r="HX40" s="143">
        <f t="shared" ref="HX40" si="660">HX39-(SUM(HX42:HX67))</f>
        <v>-0.08</v>
      </c>
      <c r="HY40" s="143"/>
      <c r="HZ40" s="143"/>
      <c r="IA40" s="135"/>
      <c r="IB40" s="145"/>
      <c r="IC40" s="135"/>
      <c r="ID40" s="143">
        <f t="shared" ref="ID40" si="661">ID39-(SUM(ID42:ID67))</f>
        <v>-0.41</v>
      </c>
      <c r="IE40" s="146"/>
      <c r="IF40" s="143"/>
      <c r="IG40" s="147"/>
      <c r="IH40" s="143">
        <f t="shared" ref="IH40" si="662">IH39-(SUM(IH42:IH67))</f>
        <v>-3.24</v>
      </c>
      <c r="II40" s="143"/>
      <c r="IJ40" s="143"/>
      <c r="IK40" s="135"/>
      <c r="IL40" s="145"/>
      <c r="IM40" s="135"/>
      <c r="IN40" s="143">
        <f t="shared" ref="IN40" si="663">IN39-(SUM(IN42:IN67))</f>
        <v>0.01</v>
      </c>
      <c r="IO40" s="146"/>
      <c r="IP40" s="143"/>
      <c r="IQ40" s="147"/>
      <c r="IR40" s="143">
        <f t="shared" ref="IR40" si="664">IR39-(SUM(IR42:IR67))</f>
        <v>0.06</v>
      </c>
      <c r="IS40" s="143"/>
      <c r="IT40" s="143"/>
      <c r="IU40" s="135"/>
      <c r="IV40" s="145"/>
      <c r="IW40" s="135"/>
      <c r="IX40" s="143">
        <f t="shared" ref="IX40" si="665">IX39-(SUM(IX42:IX67))</f>
        <v>0</v>
      </c>
      <c r="IY40" s="146"/>
      <c r="IZ40" s="143"/>
      <c r="JA40" s="147"/>
      <c r="JB40" s="143">
        <f t="shared" ref="JB40" si="666">JB39-(SUM(JB42:JB67))</f>
        <v>0</v>
      </c>
      <c r="JC40" s="143"/>
      <c r="JD40" s="143"/>
      <c r="JE40" s="135"/>
      <c r="JF40" s="145"/>
      <c r="JG40" s="135"/>
      <c r="JH40" s="143">
        <f t="shared" ref="JH40" si="667">JH39-(SUM(JH42:JH67))</f>
        <v>1.3</v>
      </c>
      <c r="JI40" s="146"/>
      <c r="JJ40" s="143"/>
      <c r="JK40" s="147"/>
      <c r="JL40" s="143">
        <f t="shared" ref="JL40" si="668">JL39-(SUM(JL42:JL67))</f>
        <v>9.1</v>
      </c>
      <c r="JM40" s="143"/>
      <c r="JN40" s="143"/>
      <c r="JO40" s="135"/>
      <c r="JP40" s="145"/>
      <c r="JQ40" s="135"/>
      <c r="JR40" s="143">
        <f t="shared" ref="JR40" si="669">JR39-(SUM(JR42:JR67))</f>
        <v>-4.2</v>
      </c>
      <c r="JS40" s="146"/>
      <c r="JT40" s="143"/>
      <c r="JU40" s="147"/>
      <c r="JV40" s="143">
        <f t="shared" ref="JV40" si="670">JV39-(SUM(JV42:JV67))</f>
        <v>-31.5</v>
      </c>
      <c r="JW40" s="143"/>
      <c r="JX40" s="143"/>
      <c r="JY40" s="135"/>
      <c r="JZ40" s="145"/>
      <c r="KA40" s="135"/>
      <c r="KB40" s="143">
        <f t="shared" ref="KB40" si="671">KB39-(SUM(KB42:KB67))</f>
        <v>0</v>
      </c>
      <c r="KC40" s="146"/>
      <c r="KD40" s="143"/>
      <c r="KE40" s="147"/>
      <c r="KF40" s="143">
        <f t="shared" ref="KF40" si="672">KF39-(SUM(KF42:KF67))</f>
        <v>0</v>
      </c>
      <c r="KG40" s="143"/>
      <c r="KH40" s="143"/>
      <c r="KI40" s="135"/>
      <c r="KJ40" s="145"/>
      <c r="KK40" s="135"/>
      <c r="KL40" s="143">
        <f t="shared" ref="KL40" si="673">KL39-(SUM(KL42:KL67))</f>
        <v>-0.01</v>
      </c>
      <c r="KM40" s="146"/>
      <c r="KN40" s="143"/>
      <c r="KO40" s="147"/>
      <c r="KP40" s="143">
        <f t="shared" ref="KP40" si="674">KP39-(SUM(KP42:KP67))</f>
        <v>-0.09</v>
      </c>
      <c r="KQ40" s="143"/>
      <c r="KR40" s="143"/>
      <c r="KS40" s="135"/>
      <c r="KT40" s="145"/>
      <c r="KU40" s="135"/>
      <c r="KV40" s="143" t="e">
        <f t="shared" ref="KV40" si="675">KV39-(SUM(KV42:KV67))</f>
        <v>#DIV/0!</v>
      </c>
      <c r="KW40" s="146"/>
      <c r="KX40" s="143"/>
      <c r="KY40" s="147"/>
      <c r="KZ40" s="143">
        <f t="shared" ref="KZ40" si="676">KZ39-(SUM(KZ42:KZ67))</f>
        <v>0</v>
      </c>
      <c r="LA40" s="143"/>
      <c r="LB40" s="143"/>
      <c r="LC40" s="135"/>
      <c r="LD40" s="145"/>
      <c r="LE40" s="135"/>
      <c r="LF40" s="143">
        <f>LF39-(SUM(LF42:LF67))</f>
        <v>-27.49</v>
      </c>
      <c r="LG40" s="146"/>
      <c r="LH40" s="143"/>
      <c r="LI40" s="147"/>
      <c r="LJ40" s="143">
        <f>LJ39-(SUM(LJ42:LJ67))</f>
        <v>-200.93</v>
      </c>
      <c r="LK40" s="143"/>
      <c r="LL40" s="143"/>
    </row>
    <row r="41" spans="1:324" s="136" customFormat="1">
      <c r="A41" s="716"/>
      <c r="B41" s="716" t="s">
        <v>1230</v>
      </c>
      <c r="C41" s="135"/>
      <c r="D41" s="135"/>
      <c r="E41" s="135"/>
      <c r="F41" s="145"/>
      <c r="G41" s="135"/>
      <c r="H41" s="143"/>
      <c r="I41" s="146"/>
      <c r="J41" s="143"/>
      <c r="K41" s="147"/>
      <c r="L41" s="143"/>
      <c r="M41" s="143"/>
      <c r="N41" s="143"/>
      <c r="O41" s="135"/>
      <c r="P41" s="145"/>
      <c r="Q41" s="135"/>
      <c r="R41" s="143"/>
      <c r="S41" s="146"/>
      <c r="T41" s="143"/>
      <c r="U41" s="147"/>
      <c r="V41" s="143"/>
      <c r="W41" s="143"/>
      <c r="X41" s="143"/>
      <c r="Y41" s="135"/>
      <c r="Z41" s="145"/>
      <c r="AA41" s="135"/>
      <c r="AB41" s="143"/>
      <c r="AC41" s="146"/>
      <c r="AD41" s="143"/>
      <c r="AE41" s="147"/>
      <c r="AF41" s="143"/>
      <c r="AG41" s="143"/>
      <c r="AH41" s="143"/>
      <c r="AI41" s="135"/>
      <c r="AJ41" s="145"/>
      <c r="AK41" s="135"/>
      <c r="AL41" s="143"/>
      <c r="AM41" s="146"/>
      <c r="AN41" s="143"/>
      <c r="AO41" s="147"/>
      <c r="AP41" s="143"/>
      <c r="AQ41" s="143"/>
      <c r="AR41" s="143"/>
      <c r="AS41" s="135"/>
      <c r="AT41" s="145"/>
      <c r="AU41" s="135"/>
      <c r="AV41" s="143"/>
      <c r="AW41" s="146"/>
      <c r="AX41" s="143"/>
      <c r="AY41" s="147"/>
      <c r="AZ41" s="143"/>
      <c r="BA41" s="143"/>
      <c r="BB41" s="143"/>
      <c r="BC41" s="135"/>
      <c r="BD41" s="145"/>
      <c r="BE41" s="135"/>
      <c r="BF41" s="143"/>
      <c r="BG41" s="146"/>
      <c r="BH41" s="143"/>
      <c r="BI41" s="147"/>
      <c r="BJ41" s="143"/>
      <c r="BK41" s="143"/>
      <c r="BL41" s="143"/>
      <c r="BM41" s="135"/>
      <c r="BN41" s="145"/>
      <c r="BO41" s="135"/>
      <c r="BP41" s="143"/>
      <c r="BQ41" s="146"/>
      <c r="BR41" s="143"/>
      <c r="BS41" s="147"/>
      <c r="BT41" s="143"/>
      <c r="BU41" s="143"/>
      <c r="BV41" s="143"/>
      <c r="BW41" s="135"/>
      <c r="BX41" s="145"/>
      <c r="BY41" s="135"/>
      <c r="BZ41" s="143"/>
      <c r="CA41" s="146"/>
      <c r="CB41" s="143"/>
      <c r="CC41" s="147"/>
      <c r="CD41" s="143"/>
      <c r="CE41" s="143"/>
      <c r="CF41" s="143"/>
      <c r="CG41" s="135"/>
      <c r="CH41" s="145"/>
      <c r="CI41" s="135"/>
      <c r="CJ41" s="143"/>
      <c r="CK41" s="146"/>
      <c r="CL41" s="143"/>
      <c r="CM41" s="147"/>
      <c r="CN41" s="143"/>
      <c r="CO41" s="143"/>
      <c r="CP41" s="143"/>
      <c r="CQ41" s="135"/>
      <c r="CR41" s="145"/>
      <c r="CS41" s="135"/>
      <c r="CT41" s="143"/>
      <c r="CU41" s="146"/>
      <c r="CV41" s="143"/>
      <c r="CW41" s="147"/>
      <c r="CX41" s="143"/>
      <c r="CY41" s="143"/>
      <c r="CZ41" s="143"/>
      <c r="DA41" s="135"/>
      <c r="DB41" s="145"/>
      <c r="DC41" s="135"/>
      <c r="DD41" s="143"/>
      <c r="DE41" s="146"/>
      <c r="DF41" s="143"/>
      <c r="DG41" s="147"/>
      <c r="DH41" s="143"/>
      <c r="DI41" s="143"/>
      <c r="DJ41" s="143"/>
      <c r="DK41" s="135"/>
      <c r="DL41" s="145"/>
      <c r="DM41" s="135"/>
      <c r="DN41" s="143"/>
      <c r="DO41" s="146"/>
      <c r="DP41" s="143"/>
      <c r="DQ41" s="147"/>
      <c r="DR41" s="143"/>
      <c r="DS41" s="143"/>
      <c r="DT41" s="143"/>
      <c r="DU41" s="135"/>
      <c r="DV41" s="145"/>
      <c r="DW41" s="135"/>
      <c r="DX41" s="143"/>
      <c r="DY41" s="146"/>
      <c r="DZ41" s="143"/>
      <c r="EA41" s="147"/>
      <c r="EB41" s="143"/>
      <c r="EC41" s="143"/>
      <c r="ED41" s="143"/>
      <c r="EE41" s="135"/>
      <c r="EF41" s="145"/>
      <c r="EG41" s="135"/>
      <c r="EH41" s="143"/>
      <c r="EI41" s="146"/>
      <c r="EJ41" s="143"/>
      <c r="EK41" s="147"/>
      <c r="EL41" s="143"/>
      <c r="EM41" s="143"/>
      <c r="EN41" s="143"/>
      <c r="EO41" s="135"/>
      <c r="EP41" s="145"/>
      <c r="EQ41" s="135"/>
      <c r="ER41" s="143"/>
      <c r="ES41" s="146"/>
      <c r="ET41" s="143"/>
      <c r="EU41" s="147"/>
      <c r="EV41" s="143"/>
      <c r="EW41" s="143"/>
      <c r="EX41" s="143"/>
      <c r="EY41" s="135"/>
      <c r="EZ41" s="145"/>
      <c r="FA41" s="135"/>
      <c r="FB41" s="143"/>
      <c r="FC41" s="146"/>
      <c r="FD41" s="143"/>
      <c r="FE41" s="147"/>
      <c r="FF41" s="143"/>
      <c r="FG41" s="143"/>
      <c r="FH41" s="143"/>
      <c r="FI41" s="135"/>
      <c r="FJ41" s="145"/>
      <c r="FK41" s="135"/>
      <c r="FL41" s="143"/>
      <c r="FM41" s="146"/>
      <c r="FN41" s="143"/>
      <c r="FO41" s="147"/>
      <c r="FP41" s="143"/>
      <c r="FQ41" s="143"/>
      <c r="FR41" s="143"/>
      <c r="FS41" s="135"/>
      <c r="FT41" s="145"/>
      <c r="FU41" s="135"/>
      <c r="FV41" s="143"/>
      <c r="FW41" s="146"/>
      <c r="FX41" s="143"/>
      <c r="FY41" s="147"/>
      <c r="FZ41" s="143"/>
      <c r="GA41" s="143"/>
      <c r="GB41" s="143"/>
      <c r="GC41" s="135"/>
      <c r="GD41" s="145"/>
      <c r="GE41" s="135"/>
      <c r="GF41" s="143"/>
      <c r="GG41" s="146"/>
      <c r="GH41" s="143"/>
      <c r="GI41" s="147"/>
      <c r="GJ41" s="143"/>
      <c r="GK41" s="143"/>
      <c r="GL41" s="143"/>
      <c r="GM41" s="135"/>
      <c r="GN41" s="145"/>
      <c r="GO41" s="135"/>
      <c r="GP41" s="143"/>
      <c r="GQ41" s="146"/>
      <c r="GR41" s="143"/>
      <c r="GS41" s="147"/>
      <c r="GT41" s="143"/>
      <c r="GU41" s="143"/>
      <c r="GV41" s="143"/>
      <c r="GW41" s="135"/>
      <c r="GX41" s="145"/>
      <c r="GY41" s="135"/>
      <c r="GZ41" s="143"/>
      <c r="HA41" s="146"/>
      <c r="HB41" s="143"/>
      <c r="HC41" s="147"/>
      <c r="HD41" s="143"/>
      <c r="HE41" s="143"/>
      <c r="HF41" s="143"/>
      <c r="HG41" s="135"/>
      <c r="HH41" s="145"/>
      <c r="HI41" s="135"/>
      <c r="HJ41" s="143"/>
      <c r="HK41" s="146"/>
      <c r="HL41" s="143"/>
      <c r="HM41" s="147"/>
      <c r="HN41" s="143"/>
      <c r="HO41" s="143"/>
      <c r="HP41" s="143"/>
      <c r="HQ41" s="135"/>
      <c r="HR41" s="145"/>
      <c r="HS41" s="135"/>
      <c r="HT41" s="143"/>
      <c r="HU41" s="146"/>
      <c r="HV41" s="143"/>
      <c r="HW41" s="147"/>
      <c r="HX41" s="143"/>
      <c r="HY41" s="143"/>
      <c r="HZ41" s="143"/>
      <c r="IA41" s="135"/>
      <c r="IB41" s="145"/>
      <c r="IC41" s="135"/>
      <c r="ID41" s="143"/>
      <c r="IE41" s="146"/>
      <c r="IF41" s="143"/>
      <c r="IG41" s="147"/>
      <c r="IH41" s="143"/>
      <c r="II41" s="143"/>
      <c r="IJ41" s="143"/>
      <c r="IK41" s="135"/>
      <c r="IL41" s="145"/>
      <c r="IM41" s="135"/>
      <c r="IN41" s="143"/>
      <c r="IO41" s="146"/>
      <c r="IP41" s="143"/>
      <c r="IQ41" s="147"/>
      <c r="IR41" s="143"/>
      <c r="IS41" s="143"/>
      <c r="IT41" s="143"/>
      <c r="IU41" s="135"/>
      <c r="IV41" s="145"/>
      <c r="IW41" s="135"/>
      <c r="IX41" s="143"/>
      <c r="IY41" s="146"/>
      <c r="IZ41" s="143"/>
      <c r="JA41" s="147"/>
      <c r="JB41" s="143"/>
      <c r="JC41" s="143"/>
      <c r="JD41" s="143"/>
      <c r="JE41" s="135"/>
      <c r="JF41" s="145"/>
      <c r="JG41" s="135"/>
      <c r="JH41" s="143"/>
      <c r="JI41" s="146"/>
      <c r="JJ41" s="143"/>
      <c r="JK41" s="147"/>
      <c r="JL41" s="143"/>
      <c r="JM41" s="143"/>
      <c r="JN41" s="143"/>
      <c r="JO41" s="135"/>
      <c r="JP41" s="145"/>
      <c r="JQ41" s="135"/>
      <c r="JR41" s="143"/>
      <c r="JS41" s="146"/>
      <c r="JT41" s="143"/>
      <c r="JU41" s="147"/>
      <c r="JV41" s="143"/>
      <c r="JW41" s="143"/>
      <c r="JX41" s="143"/>
      <c r="JY41" s="135"/>
      <c r="JZ41" s="145"/>
      <c r="KA41" s="135"/>
      <c r="KB41" s="143"/>
      <c r="KC41" s="146"/>
      <c r="KD41" s="143"/>
      <c r="KE41" s="147"/>
      <c r="KF41" s="143"/>
      <c r="KG41" s="143"/>
      <c r="KH41" s="143"/>
      <c r="KI41" s="135"/>
      <c r="KJ41" s="145"/>
      <c r="KK41" s="135"/>
      <c r="KL41" s="143"/>
      <c r="KM41" s="146"/>
      <c r="KN41" s="143"/>
      <c r="KO41" s="147"/>
      <c r="KP41" s="143"/>
      <c r="KQ41" s="143"/>
      <c r="KR41" s="143"/>
      <c r="KS41" s="135"/>
      <c r="KT41" s="145"/>
      <c r="KU41" s="135"/>
      <c r="KV41" s="143"/>
      <c r="KW41" s="146"/>
      <c r="KX41" s="143"/>
      <c r="KY41" s="147"/>
      <c r="KZ41" s="143"/>
      <c r="LA41" s="143"/>
      <c r="LB41" s="143"/>
      <c r="LC41" s="135"/>
      <c r="LD41" s="145"/>
      <c r="LE41" s="135"/>
      <c r="LF41" s="143"/>
      <c r="LG41" s="146"/>
      <c r="LH41" s="143"/>
      <c r="LI41" s="147"/>
      <c r="LJ41" s="143"/>
      <c r="LK41" s="143"/>
      <c r="LL41" s="143"/>
    </row>
    <row r="42" spans="1:324" ht="25.5" customHeight="1">
      <c r="A42" s="717"/>
      <c r="B42" s="12" t="s">
        <v>728</v>
      </c>
      <c r="C42" s="12" t="s">
        <v>855</v>
      </c>
      <c r="D42" s="12" t="s">
        <v>421</v>
      </c>
      <c r="E42" s="4" t="s">
        <v>33</v>
      </c>
      <c r="F42" s="328">
        <f t="shared" ref="F42:F49" si="677">F13</f>
        <v>239</v>
      </c>
      <c r="G42" s="474">
        <f>F42/F$39</f>
        <v>0.37112000000000001</v>
      </c>
      <c r="H42" s="475">
        <f>H$39*G42</f>
        <v>23803.64</v>
      </c>
      <c r="I42" s="141">
        <f t="shared" ref="I42:I67" si="678">IF(F42&gt;0,H42/F42,0)</f>
        <v>99.596820080000001</v>
      </c>
      <c r="J42" s="476">
        <f>J$39</f>
        <v>7.42</v>
      </c>
      <c r="K42" s="142">
        <f t="shared" ref="K42:K67" si="679">I42*J42</f>
        <v>739.00840000000005</v>
      </c>
      <c r="L42" s="114">
        <f t="shared" ref="L42:L67" si="680">K42*F42</f>
        <v>176623.01</v>
      </c>
      <c r="M42" s="114"/>
      <c r="N42" s="143"/>
      <c r="O42" s="144">
        <f t="shared" ref="O42:O66" si="681">K42/$LI42</f>
        <v>0.95887999999999995</v>
      </c>
      <c r="P42" s="328">
        <f t="shared" ref="P42:P49" si="682">P13</f>
        <v>448</v>
      </c>
      <c r="Q42" s="474">
        <f>P42/P$39</f>
        <v>0.42065999999999998</v>
      </c>
      <c r="R42" s="475">
        <f>R$39*Q42</f>
        <v>34527.769999999997</v>
      </c>
      <c r="S42" s="141">
        <f t="shared" ref="S42:S67" si="683">IF(P42&gt;0,R42/P42,0)</f>
        <v>77.07091518</v>
      </c>
      <c r="T42" s="476">
        <f>T$39</f>
        <v>7.9</v>
      </c>
      <c r="U42" s="142">
        <f t="shared" ref="U42:U67" si="684">S42*T42</f>
        <v>608.86023</v>
      </c>
      <c r="V42" s="114">
        <f t="shared" ref="V42:V67" si="685">U42*P42</f>
        <v>272769.38</v>
      </c>
      <c r="W42" s="114"/>
      <c r="X42" s="143"/>
      <c r="Y42" s="144">
        <f t="shared" ref="Y42:Y68" si="686">U42/$LI42</f>
        <v>0.79000999999999999</v>
      </c>
      <c r="Z42" s="328">
        <f t="shared" ref="Z42:Z49" si="687">Z13</f>
        <v>249</v>
      </c>
      <c r="AA42" s="474">
        <f t="shared" ref="AA42:AK43" si="688">Z42/Z$39</f>
        <v>0.30365999999999999</v>
      </c>
      <c r="AB42" s="475">
        <f t="shared" ref="AB42:AL43" si="689">AB$39*AA42</f>
        <v>18523.259999999998</v>
      </c>
      <c r="AC42" s="141">
        <f t="shared" ref="AC42:AC68" si="690">IF(Z42&gt;0,AB42/Z42,0)</f>
        <v>74.39060241</v>
      </c>
      <c r="AD42" s="476">
        <f t="shared" ref="AD42:CL67" si="691">AD$39</f>
        <v>7.77</v>
      </c>
      <c r="AE42" s="142">
        <f t="shared" ref="AE42:AE68" si="692">AC42*AD42</f>
        <v>578.01498000000004</v>
      </c>
      <c r="AF42" s="114">
        <f t="shared" ref="AF42:AF68" si="693">AE42*Z42</f>
        <v>143925.73000000001</v>
      </c>
      <c r="AG42" s="114"/>
      <c r="AH42" s="143"/>
      <c r="AI42" s="144">
        <f t="shared" ref="AI42:AI68" si="694">AE42/$LI42</f>
        <v>0.74997999999999998</v>
      </c>
      <c r="AJ42" s="328">
        <f t="shared" ref="AJ42:AJ49" si="695">AJ13</f>
        <v>246</v>
      </c>
      <c r="AK42" s="474">
        <f t="shared" ref="AK42" si="696">AJ42/AJ$39</f>
        <v>0.40527000000000002</v>
      </c>
      <c r="AL42" s="475">
        <f t="shared" ref="AL42" si="697">AL$39*AK42</f>
        <v>8449.8799999999992</v>
      </c>
      <c r="AM42" s="141">
        <f t="shared" ref="AM42:AM68" si="698">IF(AJ42&gt;0,AL42/AJ42,0)</f>
        <v>34.349105690000002</v>
      </c>
      <c r="AN42" s="476">
        <f t="shared" ref="AN42" si="699">AN$39</f>
        <v>7.7</v>
      </c>
      <c r="AO42" s="142">
        <f t="shared" ref="AO42:AO68" si="700">AM42*AN42</f>
        <v>264.48811000000001</v>
      </c>
      <c r="AP42" s="114">
        <f t="shared" ref="AP42:AP68" si="701">AO42*AJ42</f>
        <v>65064.08</v>
      </c>
      <c r="AQ42" s="114"/>
      <c r="AR42" s="143"/>
      <c r="AS42" s="144">
        <f t="shared" ref="AS42:AS68" si="702">AO42/$LI42</f>
        <v>0.34317999999999999</v>
      </c>
      <c r="AT42" s="328">
        <f t="shared" ref="AT42:AT49" si="703">AT13</f>
        <v>422</v>
      </c>
      <c r="AU42" s="474">
        <f t="shared" ref="AU42:BE43" si="704">AT42/AT$39</f>
        <v>0.44468000000000002</v>
      </c>
      <c r="AV42" s="475">
        <f t="shared" ref="AV42:BF43" si="705">AV$39*AU42</f>
        <v>23123.360000000001</v>
      </c>
      <c r="AW42" s="141">
        <f t="shared" ref="AW42:AW68" si="706">IF(AT42&gt;0,AV42/AT42,0)</f>
        <v>54.79469194</v>
      </c>
      <c r="AX42" s="476">
        <f t="shared" ref="AX42" si="707">AX$39</f>
        <v>7.04</v>
      </c>
      <c r="AY42" s="142">
        <f t="shared" ref="AY42:AY68" si="708">AW42*AX42</f>
        <v>385.75463000000002</v>
      </c>
      <c r="AZ42" s="114">
        <f t="shared" ref="AZ42:AZ68" si="709">AY42*AT42</f>
        <v>162788.45000000001</v>
      </c>
      <c r="BA42" s="114"/>
      <c r="BB42" s="143"/>
      <c r="BC42" s="144">
        <f t="shared" ref="BC42:BC68" si="710">AY42/$LI42</f>
        <v>0.50051999999999996</v>
      </c>
      <c r="BD42" s="328">
        <f t="shared" ref="BD42:BD49" si="711">BD13</f>
        <v>332</v>
      </c>
      <c r="BE42" s="474">
        <f t="shared" ref="BE42" si="712">BD42/BD$39</f>
        <v>0.49112</v>
      </c>
      <c r="BF42" s="475">
        <f t="shared" ref="BF42" si="713">BF$39*BE42</f>
        <v>19713.560000000001</v>
      </c>
      <c r="BG42" s="141">
        <f t="shared" ref="BG42:BG68" si="714">IF(BD42&gt;0,BF42/BD42,0)</f>
        <v>59.378192769999998</v>
      </c>
      <c r="BH42" s="476">
        <f t="shared" ref="BH42" si="715">BH$39</f>
        <v>7.9</v>
      </c>
      <c r="BI42" s="142">
        <f t="shared" ref="BI42:BI68" si="716">BG42*BH42</f>
        <v>469.08771999999999</v>
      </c>
      <c r="BJ42" s="114">
        <f t="shared" ref="BJ42:BJ68" si="717">BI42*BD42</f>
        <v>155737.12</v>
      </c>
      <c r="BK42" s="114"/>
      <c r="BL42" s="143"/>
      <c r="BM42" s="144">
        <f t="shared" ref="BM42:BM68" si="718">BI42/$LI42</f>
        <v>0.60865000000000002</v>
      </c>
      <c r="BN42" s="328">
        <f t="shared" ref="BN42:BN49" si="719">BN13</f>
        <v>274</v>
      </c>
      <c r="BO42" s="474">
        <f t="shared" ref="BO42:BY43" si="720">BN42/BN$39</f>
        <v>0.38591999999999999</v>
      </c>
      <c r="BP42" s="475">
        <f t="shared" ref="BP42:BZ43" si="721">BP$39*BO42</f>
        <v>22105.5</v>
      </c>
      <c r="BQ42" s="141">
        <f t="shared" ref="BQ42:BQ68" si="722">IF(BN42&gt;0,BP42/BN42,0)</f>
        <v>80.6770073</v>
      </c>
      <c r="BR42" s="476">
        <f t="shared" ref="BR42" si="723">BR$39</f>
        <v>7.66</v>
      </c>
      <c r="BS42" s="142">
        <f t="shared" ref="BS42:BS68" si="724">BQ42*BR42</f>
        <v>617.98587999999995</v>
      </c>
      <c r="BT42" s="114">
        <f t="shared" ref="BT42:BT68" si="725">BS42*BN42</f>
        <v>169328.13</v>
      </c>
      <c r="BU42" s="114"/>
      <c r="BV42" s="143"/>
      <c r="BW42" s="144">
        <f t="shared" ref="BW42:BW68" si="726">BS42/$LI42</f>
        <v>0.80184999999999995</v>
      </c>
      <c r="BX42" s="328">
        <f t="shared" ref="BX42:BX49" si="727">BX13</f>
        <v>320</v>
      </c>
      <c r="BY42" s="474">
        <f t="shared" ref="BY42" si="728">BX42/BX$39</f>
        <v>0.39950000000000002</v>
      </c>
      <c r="BZ42" s="475">
        <f t="shared" ref="BZ42" si="729">BZ$39*BY42</f>
        <v>30441.9</v>
      </c>
      <c r="CA42" s="141">
        <f t="shared" ref="CA42:CA68" si="730">IF(BX42&gt;0,BZ42/BX42,0)</f>
        <v>95.130937500000002</v>
      </c>
      <c r="CB42" s="476">
        <f t="shared" ref="CB42" si="731">CB$39</f>
        <v>7.06</v>
      </c>
      <c r="CC42" s="142">
        <f t="shared" ref="CC42:CC68" si="732">CA42*CB42</f>
        <v>671.62441999999999</v>
      </c>
      <c r="CD42" s="114">
        <f t="shared" ref="CD42:CD68" si="733">CC42*BX42</f>
        <v>214919.81</v>
      </c>
      <c r="CE42" s="114"/>
      <c r="CF42" s="143"/>
      <c r="CG42" s="144">
        <f t="shared" ref="CG42:CG68" si="734">CC42/$LI42</f>
        <v>0.87143999999999999</v>
      </c>
      <c r="CH42" s="328">
        <f t="shared" ref="CH42:CH49" si="735">CH13</f>
        <v>396</v>
      </c>
      <c r="CI42" s="474">
        <f t="shared" ref="AA42:CI58" si="736">CH42/CH$39</f>
        <v>0.39521000000000001</v>
      </c>
      <c r="CJ42" s="475">
        <f t="shared" ref="AB42:CJ58" si="737">CJ$39*CI42</f>
        <v>63692.04</v>
      </c>
      <c r="CK42" s="141">
        <f t="shared" ref="CK42:CK68" si="738">IF(CH42&gt;0,CJ42/CH42,0)</f>
        <v>160.83848484999999</v>
      </c>
      <c r="CL42" s="476">
        <f t="shared" ref="CL42" si="739">CL$39</f>
        <v>7.6</v>
      </c>
      <c r="CM42" s="142">
        <f t="shared" ref="CM42:CM68" si="740">CK42*CL42</f>
        <v>1222.37248</v>
      </c>
      <c r="CN42" s="114">
        <f t="shared" ref="CN42:CN68" si="741">CM42*CH42</f>
        <v>484059.5</v>
      </c>
      <c r="CO42" s="114"/>
      <c r="CP42" s="143"/>
      <c r="CQ42" s="144">
        <f t="shared" ref="CQ42:CQ68" si="742">CM42/$LI42</f>
        <v>1.58605</v>
      </c>
      <c r="CR42" s="328">
        <f t="shared" ref="CR42:CR49" si="743">CR13</f>
        <v>316</v>
      </c>
      <c r="CS42" s="474">
        <f t="shared" ref="CS42:DC43" si="744">CR42/CR$39</f>
        <v>0.40151999999999999</v>
      </c>
      <c r="CT42" s="475">
        <f t="shared" ref="CT42:DD43" si="745">CT$39*CS42</f>
        <v>32121.599999999999</v>
      </c>
      <c r="CU42" s="141">
        <f t="shared" ref="CU42:CU68" si="746">IF(CR42&gt;0,CT42/CR42,0)</f>
        <v>101.65063291</v>
      </c>
      <c r="CV42" s="476">
        <f t="shared" ref="CV42:FD67" si="747">CV$39</f>
        <v>7.9</v>
      </c>
      <c r="CW42" s="142">
        <f t="shared" ref="CW42:CW68" si="748">CU42*CV42</f>
        <v>803.04</v>
      </c>
      <c r="CX42" s="114">
        <f t="shared" ref="CX42:CX68" si="749">CW42*CR42</f>
        <v>253760.64000000001</v>
      </c>
      <c r="CY42" s="114"/>
      <c r="CZ42" s="143"/>
      <c r="DA42" s="144">
        <f t="shared" ref="DA42:DA68" si="750">CW42/$LI42</f>
        <v>1.04196</v>
      </c>
      <c r="DB42" s="328">
        <f t="shared" ref="DB42:DB49" si="751">DB13</f>
        <v>360</v>
      </c>
      <c r="DC42" s="474">
        <f t="shared" ref="DC42" si="752">DB42/DB$39</f>
        <v>0.41521999999999998</v>
      </c>
      <c r="DD42" s="475">
        <f t="shared" ref="DD42" si="753">DD$39*DC42</f>
        <v>23327.06</v>
      </c>
      <c r="DE42" s="141">
        <f t="shared" ref="DE42:DE68" si="754">IF(DB42&gt;0,DD42/DB42,0)</f>
        <v>64.797388889999993</v>
      </c>
      <c r="DF42" s="476">
        <f t="shared" ref="DF42" si="755">DF$39</f>
        <v>7.66</v>
      </c>
      <c r="DG42" s="142">
        <f t="shared" ref="DG42:DG68" si="756">DE42*DF42</f>
        <v>496.34800000000001</v>
      </c>
      <c r="DH42" s="114">
        <f t="shared" ref="DH42:DH68" si="757">DG42*DB42</f>
        <v>178685.28</v>
      </c>
      <c r="DI42" s="114"/>
      <c r="DJ42" s="143"/>
      <c r="DK42" s="144">
        <f t="shared" ref="DK42:DK68" si="758">DG42/$LI42</f>
        <v>0.64402000000000004</v>
      </c>
      <c r="DL42" s="328">
        <f t="shared" ref="DL42:DL49" si="759">DL13</f>
        <v>0</v>
      </c>
      <c r="DM42" s="474">
        <f t="shared" ref="DM42:DW43" si="760">DL42/DL$39</f>
        <v>0</v>
      </c>
      <c r="DN42" s="475">
        <f t="shared" ref="DN42:DX43" si="761">DN$39*DM42</f>
        <v>0</v>
      </c>
      <c r="DO42" s="141">
        <f t="shared" ref="DO42:DO68" si="762">IF(DL42&gt;0,DN42/DL42,0)</f>
        <v>0</v>
      </c>
      <c r="DP42" s="476">
        <f t="shared" ref="DP42" si="763">DP$39</f>
        <v>7.74</v>
      </c>
      <c r="DQ42" s="142">
        <f t="shared" ref="DQ42:DQ68" si="764">DO42*DP42</f>
        <v>0</v>
      </c>
      <c r="DR42" s="114">
        <f t="shared" ref="DR42:DR68" si="765">DQ42*DL42</f>
        <v>0</v>
      </c>
      <c r="DS42" s="114"/>
      <c r="DT42" s="143"/>
      <c r="DU42" s="144">
        <f t="shared" ref="DU42:DU68" si="766">DQ42/$LI42</f>
        <v>0</v>
      </c>
      <c r="DV42" s="328">
        <f t="shared" ref="DV42:DV49" si="767">DV13</f>
        <v>318</v>
      </c>
      <c r="DW42" s="474">
        <f t="shared" ref="DW42" si="768">DV42/DV$39</f>
        <v>0.40612999999999999</v>
      </c>
      <c r="DX42" s="475">
        <f t="shared" ref="DX42" si="769">DX$39*DW42</f>
        <v>57162.8</v>
      </c>
      <c r="DY42" s="141">
        <f t="shared" ref="DY42:DY68" si="770">IF(DV42&gt;0,DX42/DV42,0)</f>
        <v>179.7572327</v>
      </c>
      <c r="DZ42" s="476">
        <f t="shared" ref="DZ42" si="771">DZ$39</f>
        <v>7.1</v>
      </c>
      <c r="EA42" s="142">
        <f t="shared" ref="EA42:EA68" si="772">DY42*DZ42</f>
        <v>1276.2763500000001</v>
      </c>
      <c r="EB42" s="114">
        <f t="shared" ref="EB42:EB68" si="773">EA42*DV42</f>
        <v>405855.88</v>
      </c>
      <c r="EC42" s="114"/>
      <c r="ED42" s="143"/>
      <c r="EE42" s="144">
        <f t="shared" ref="EE42:EE68" si="774">EA42/$LI42</f>
        <v>1.6559900000000001</v>
      </c>
      <c r="EF42" s="328">
        <f t="shared" ref="EF42:EF49" si="775">EF13</f>
        <v>407</v>
      </c>
      <c r="EG42" s="474">
        <f t="shared" ref="EG42:EQ43" si="776">EF42/EF$39</f>
        <v>0.47216000000000002</v>
      </c>
      <c r="EH42" s="475">
        <f t="shared" ref="EH42:ER43" si="777">EH$39*EG42</f>
        <v>31157.84</v>
      </c>
      <c r="EI42" s="141">
        <f t="shared" ref="EI42:EI68" si="778">IF(EF42&gt;0,EH42/EF42,0)</f>
        <v>76.554889430000003</v>
      </c>
      <c r="EJ42" s="476">
        <f t="shared" ref="EJ42" si="779">EJ$39</f>
        <v>7.5</v>
      </c>
      <c r="EK42" s="142">
        <f t="shared" ref="EK42:EK68" si="780">EI42*EJ42</f>
        <v>574.16166999999996</v>
      </c>
      <c r="EL42" s="114">
        <f t="shared" ref="EL42:EL68" si="781">EK42*EF42</f>
        <v>233683.8</v>
      </c>
      <c r="EM42" s="114"/>
      <c r="EN42" s="143"/>
      <c r="EO42" s="144">
        <f t="shared" ref="EO42:EO68" si="782">EK42/$LI42</f>
        <v>0.74497999999999998</v>
      </c>
      <c r="EP42" s="328">
        <f t="shared" ref="EP42:EP49" si="783">EP13</f>
        <v>369</v>
      </c>
      <c r="EQ42" s="474">
        <f t="shared" ref="EQ42" si="784">EP42/EP$39</f>
        <v>0.44351000000000002</v>
      </c>
      <c r="ER42" s="475">
        <f t="shared" ref="ER42" si="785">ER$39*EQ42</f>
        <v>53221.2</v>
      </c>
      <c r="ES42" s="141">
        <f t="shared" ref="ES42:ES68" si="786">IF(EP42&gt;0,ER42/EP42,0)</f>
        <v>144.23089431</v>
      </c>
      <c r="ET42" s="476">
        <f t="shared" ref="ET42" si="787">ET$39</f>
        <v>7</v>
      </c>
      <c r="EU42" s="142">
        <f t="shared" ref="EU42:EU68" si="788">ES42*ET42</f>
        <v>1009.61626</v>
      </c>
      <c r="EV42" s="114">
        <f t="shared" ref="EV42:EV68" si="789">EU42*EP42</f>
        <v>372548.4</v>
      </c>
      <c r="EW42" s="114"/>
      <c r="EX42" s="143"/>
      <c r="EY42" s="144">
        <f t="shared" ref="EY42:EY68" si="790">EU42/$LI42</f>
        <v>1.30999</v>
      </c>
      <c r="EZ42" s="328">
        <f t="shared" ref="EZ42:EZ49" si="791">EZ13</f>
        <v>368</v>
      </c>
      <c r="FA42" s="474">
        <f t="shared" ref="CS42:FA58" si="792">EZ42/EZ$39</f>
        <v>0.49663000000000002</v>
      </c>
      <c r="FB42" s="475">
        <f t="shared" ref="CT42:FB58" si="793">FB$39*FA42</f>
        <v>32777.58</v>
      </c>
      <c r="FC42" s="141">
        <f t="shared" ref="FC42:FC68" si="794">IF(EZ42&gt;0,FB42/EZ42,0)</f>
        <v>89.069510870000002</v>
      </c>
      <c r="FD42" s="476">
        <f t="shared" ref="FD42" si="795">FD$39</f>
        <v>7.05</v>
      </c>
      <c r="FE42" s="142">
        <f t="shared" ref="FE42:FE68" si="796">FC42*FD42</f>
        <v>627.94005000000004</v>
      </c>
      <c r="FF42" s="114">
        <f t="shared" ref="FF42:FF68" si="797">FE42*EZ42</f>
        <v>231081.94</v>
      </c>
      <c r="FG42" s="114"/>
      <c r="FH42" s="143"/>
      <c r="FI42" s="144">
        <f t="shared" ref="FI42:FI68" si="798">FE42/$LI42</f>
        <v>0.81476000000000004</v>
      </c>
      <c r="FJ42" s="328">
        <f t="shared" ref="FJ42:FJ49" si="799">FJ13</f>
        <v>436</v>
      </c>
      <c r="FK42" s="474">
        <f t="shared" ref="FK42:FU67" si="800">FJ42/FJ$39</f>
        <v>0.43210999999999999</v>
      </c>
      <c r="FL42" s="475">
        <f t="shared" ref="FL42:FV67" si="801">FL$39*FK42</f>
        <v>55210.69</v>
      </c>
      <c r="FM42" s="141">
        <f t="shared" ref="FM42:FM68" si="802">IF(FJ42&gt;0,FL42/FJ42,0)</f>
        <v>126.63002294</v>
      </c>
      <c r="FN42" s="476">
        <f t="shared" ref="FN42:GR67" si="803">FN$39</f>
        <v>7.05</v>
      </c>
      <c r="FO42" s="142">
        <f t="shared" ref="FO42:FO68" si="804">FM42*FN42</f>
        <v>892.74166000000002</v>
      </c>
      <c r="FP42" s="114">
        <f t="shared" ref="FP42:FP68" si="805">FO42*FJ42</f>
        <v>389235.36</v>
      </c>
      <c r="FQ42" s="114"/>
      <c r="FR42" s="143"/>
      <c r="FS42" s="144">
        <f t="shared" ref="FS42:FS68" si="806">FO42/$LI42</f>
        <v>1.15835</v>
      </c>
      <c r="FT42" s="328">
        <f t="shared" ref="FT42:FT49" si="807">FT13</f>
        <v>280</v>
      </c>
      <c r="FU42" s="474">
        <f t="shared" ref="FU42" si="808">FT42/FT$39</f>
        <v>0.38095000000000001</v>
      </c>
      <c r="FV42" s="475">
        <f t="shared" ref="FV42" si="809">FV$39*FU42</f>
        <v>27889.35</v>
      </c>
      <c r="FW42" s="141">
        <f t="shared" ref="FW42:FW68" si="810">IF(FT42&gt;0,FV42/FT42,0)</f>
        <v>99.604821430000001</v>
      </c>
      <c r="FX42" s="476">
        <f t="shared" ref="FX42" si="811">FX$39</f>
        <v>7.3</v>
      </c>
      <c r="FY42" s="142">
        <f t="shared" ref="FY42:FY68" si="812">FW42*FX42</f>
        <v>727.11519999999996</v>
      </c>
      <c r="FZ42" s="114">
        <f t="shared" ref="FZ42:FZ68" si="813">FY42*FT42</f>
        <v>203592.26</v>
      </c>
      <c r="GA42" s="114"/>
      <c r="GB42" s="143"/>
      <c r="GC42" s="144">
        <f t="shared" ref="GC42:GC68" si="814">FY42/$LI42</f>
        <v>0.94343999999999995</v>
      </c>
      <c r="GD42" s="328">
        <f t="shared" ref="GD42:GD49" si="815">GD13</f>
        <v>170</v>
      </c>
      <c r="GE42" s="474">
        <f t="shared" ref="GE42:GO58" si="816">GD42/GD$39</f>
        <v>0.33796999999999999</v>
      </c>
      <c r="GF42" s="475">
        <f t="shared" ref="GF42:GP58" si="817">GF$39*GE42</f>
        <v>11153.01</v>
      </c>
      <c r="GG42" s="141">
        <f t="shared" ref="GG42:GG68" si="818">IF(GD42&gt;0,GF42/GD42,0)</f>
        <v>65.605941180000002</v>
      </c>
      <c r="GH42" s="476">
        <f t="shared" ref="GH42" si="819">GH$39</f>
        <v>7.13</v>
      </c>
      <c r="GI42" s="142">
        <f t="shared" ref="GI42:GI68" si="820">GG42*GH42</f>
        <v>467.77035999999998</v>
      </c>
      <c r="GJ42" s="114">
        <f t="shared" ref="GJ42:GJ68" si="821">GI42*GD42</f>
        <v>79520.960000000006</v>
      </c>
      <c r="GK42" s="114"/>
      <c r="GL42" s="143"/>
      <c r="GM42" s="144">
        <f t="shared" ref="GM42:GM68" si="822">GI42/$LI42</f>
        <v>0.60694000000000004</v>
      </c>
      <c r="GN42" s="328">
        <f t="shared" ref="GN42:GN49" si="823">GN13</f>
        <v>326</v>
      </c>
      <c r="GO42" s="474">
        <f t="shared" ref="GO42" si="824">GN42/GN$39</f>
        <v>0.3881</v>
      </c>
      <c r="GP42" s="475">
        <f t="shared" ref="GP42" si="825">GP$39*GO42</f>
        <v>57073.99</v>
      </c>
      <c r="GQ42" s="141">
        <f t="shared" ref="GQ42:GQ68" si="826">IF(GN42&gt;0,GP42/GN42,0)</f>
        <v>175.07358896</v>
      </c>
      <c r="GR42" s="476">
        <f t="shared" ref="GR42" si="827">GR$39</f>
        <v>7.58</v>
      </c>
      <c r="GS42" s="142">
        <f t="shared" ref="GS42:GS68" si="828">GQ42*GR42</f>
        <v>1327.0578</v>
      </c>
      <c r="GT42" s="114">
        <f t="shared" ref="GT42:GT68" si="829">GS42*GN42</f>
        <v>432620.84</v>
      </c>
      <c r="GU42" s="114"/>
      <c r="GV42" s="143"/>
      <c r="GW42" s="144">
        <f t="shared" ref="GW42:GW68" si="830">GS42/$LI42</f>
        <v>1.7218800000000001</v>
      </c>
      <c r="GX42" s="328">
        <f t="shared" ref="GX42:GX49" si="831">GX13</f>
        <v>660</v>
      </c>
      <c r="GY42" s="474">
        <f t="shared" ref="GY42:HI67" si="832">GX42/GX$39</f>
        <v>0.42774000000000001</v>
      </c>
      <c r="GZ42" s="475">
        <f t="shared" ref="GZ42:HJ67" si="833">GZ$39*GY42</f>
        <v>76137.72</v>
      </c>
      <c r="HA42" s="141">
        <f t="shared" ref="HA42:HA68" si="834">IF(GX42&gt;0,GZ42/GX42,0)</f>
        <v>115.36018181999999</v>
      </c>
      <c r="HB42" s="476">
        <f t="shared" ref="HB42:IF67" si="835">HB$39</f>
        <v>7.83</v>
      </c>
      <c r="HC42" s="142">
        <f t="shared" ref="HC42:HC68" si="836">HA42*HB42</f>
        <v>903.27021999999999</v>
      </c>
      <c r="HD42" s="114">
        <f t="shared" ref="HD42:HD68" si="837">HC42*GX42</f>
        <v>596158.35</v>
      </c>
      <c r="HE42" s="114"/>
      <c r="HF42" s="143"/>
      <c r="HG42" s="144">
        <f t="shared" ref="HG42:HG68" si="838">HC42/$LI42</f>
        <v>1.17201</v>
      </c>
      <c r="HH42" s="328">
        <f t="shared" ref="HH42:HH49" si="839">HH13</f>
        <v>466</v>
      </c>
      <c r="HI42" s="474">
        <f t="shared" ref="HI42" si="840">HH42/HH$39</f>
        <v>0.43797000000000003</v>
      </c>
      <c r="HJ42" s="475">
        <f t="shared" ref="HJ42" si="841">HJ$39*HI42</f>
        <v>45986.85</v>
      </c>
      <c r="HK42" s="141">
        <f t="shared" ref="HK42:HK68" si="842">IF(HH42&gt;0,HJ42/HH42,0)</f>
        <v>98.684227469999996</v>
      </c>
      <c r="HL42" s="476">
        <f t="shared" ref="HL42" si="843">HL$39</f>
        <v>7.9</v>
      </c>
      <c r="HM42" s="142">
        <f t="shared" ref="HM42:HM68" si="844">HK42*HL42</f>
        <v>779.60540000000003</v>
      </c>
      <c r="HN42" s="114">
        <f t="shared" ref="HN42:HN68" si="845">HM42*HH42</f>
        <v>363296.12</v>
      </c>
      <c r="HO42" s="114"/>
      <c r="HP42" s="143"/>
      <c r="HQ42" s="144">
        <f t="shared" ref="HQ42:HQ68" si="846">HM42/$LI42</f>
        <v>1.0115499999999999</v>
      </c>
      <c r="HR42" s="328">
        <f t="shared" ref="HR42:HR49" si="847">HR13</f>
        <v>300</v>
      </c>
      <c r="HS42" s="474">
        <f t="shared" ref="HS42:IC58" si="848">HR42/HR$39</f>
        <v>0.43164999999999998</v>
      </c>
      <c r="HT42" s="475">
        <f t="shared" ref="HT42:ID58" si="849">HT$39*HS42</f>
        <v>15038.69</v>
      </c>
      <c r="HU42" s="141">
        <f t="shared" ref="HU42:HU68" si="850">IF(HR42&gt;0,HT42/HR42,0)</f>
        <v>50.128966669999997</v>
      </c>
      <c r="HV42" s="476">
        <f t="shared" ref="HV42" si="851">HV$39</f>
        <v>7.68</v>
      </c>
      <c r="HW42" s="142">
        <f t="shared" ref="HW42:HW68" si="852">HU42*HV42</f>
        <v>384.99045999999998</v>
      </c>
      <c r="HX42" s="114">
        <f t="shared" ref="HX42:HX68" si="853">HW42*HR42</f>
        <v>115497.14</v>
      </c>
      <c r="HY42" s="114"/>
      <c r="HZ42" s="143"/>
      <c r="IA42" s="144">
        <f t="shared" ref="IA42:IA68" si="854">HW42/$LI42</f>
        <v>0.49952999999999997</v>
      </c>
      <c r="IB42" s="328">
        <f t="shared" ref="IB42:IB49" si="855">IB13</f>
        <v>191</v>
      </c>
      <c r="IC42" s="474">
        <f t="shared" ref="IC42" si="856">IB42/IB$39</f>
        <v>0.39709</v>
      </c>
      <c r="ID42" s="475">
        <f t="shared" ref="ID42" si="857">ID$39*IC42</f>
        <v>16832.650000000001</v>
      </c>
      <c r="IE42" s="141">
        <f t="shared" ref="IE42:IE68" si="858">IF(IB42&gt;0,ID42/IB42,0)</f>
        <v>88.129057590000002</v>
      </c>
      <c r="IF42" s="476">
        <f t="shared" ref="IF42" si="859">IF$39</f>
        <v>7.9</v>
      </c>
      <c r="IG42" s="142">
        <f t="shared" ref="IG42:IG68" si="860">IE42*IF42</f>
        <v>696.21955000000003</v>
      </c>
      <c r="IH42" s="114">
        <f t="shared" ref="IH42:IH68" si="861">IG42*IB42</f>
        <v>132977.93</v>
      </c>
      <c r="II42" s="114"/>
      <c r="IJ42" s="143"/>
      <c r="IK42" s="144">
        <f t="shared" ref="IK42:IK68" si="862">IG42/$LI42</f>
        <v>0.90336000000000005</v>
      </c>
      <c r="IL42" s="328">
        <f t="shared" ref="IL42:IL49" si="863">IL13</f>
        <v>517</v>
      </c>
      <c r="IM42" s="474">
        <f t="shared" ref="IM42:IW67" si="864">IL42/IL$39</f>
        <v>0.45630999999999999</v>
      </c>
      <c r="IN42" s="475">
        <f t="shared" ref="IN42:IX67" si="865">IN$39*IM42</f>
        <v>73949.600000000006</v>
      </c>
      <c r="IO42" s="141">
        <f t="shared" ref="IO42:IO68" si="866">IF(IL42&gt;0,IN42/IL42,0)</f>
        <v>143.03597679000001</v>
      </c>
      <c r="IP42" s="476">
        <f t="shared" ref="IP42:JT67" si="867">IP$39</f>
        <v>5</v>
      </c>
      <c r="IQ42" s="142">
        <f t="shared" ref="IQ42:IQ68" si="868">IO42*IP42</f>
        <v>715.17988000000003</v>
      </c>
      <c r="IR42" s="114">
        <f t="shared" ref="IR42:IR68" si="869">IQ42*IL42</f>
        <v>369748</v>
      </c>
      <c r="IS42" s="114"/>
      <c r="IT42" s="143"/>
      <c r="IU42" s="144">
        <f t="shared" ref="IU42:IU68" si="870">IQ42/$LI42</f>
        <v>0.92796000000000001</v>
      </c>
      <c r="IV42" s="328">
        <f t="shared" ref="IV42:IV49" si="871">IV13</f>
        <v>302</v>
      </c>
      <c r="IW42" s="474">
        <f t="shared" ref="IW42" si="872">IV42/IV$39</f>
        <v>0.44740999999999997</v>
      </c>
      <c r="IX42" s="475">
        <f t="shared" ref="IX42" si="873">IX$39*IW42</f>
        <v>44741</v>
      </c>
      <c r="IY42" s="141">
        <f t="shared" ref="IY42:IY68" si="874">IF(IV42&gt;0,IX42/IV42,0)</f>
        <v>148.14900661999999</v>
      </c>
      <c r="IZ42" s="476">
        <f t="shared" ref="IZ42" si="875">IZ$39</f>
        <v>7.6</v>
      </c>
      <c r="JA42" s="142">
        <f t="shared" ref="JA42:JA68" si="876">IY42*IZ42</f>
        <v>1125.93245</v>
      </c>
      <c r="JB42" s="114">
        <f t="shared" ref="JB42:JB68" si="877">JA42*IV42</f>
        <v>340031.6</v>
      </c>
      <c r="JC42" s="114"/>
      <c r="JD42" s="143"/>
      <c r="JE42" s="144">
        <f t="shared" ref="JE42:JE68" si="878">JA42/$LI42</f>
        <v>1.46092</v>
      </c>
      <c r="JF42" s="328">
        <f t="shared" ref="JF42:JF49" si="879">JF13</f>
        <v>586</v>
      </c>
      <c r="JG42" s="474">
        <f t="shared" ref="JG42:JQ58" si="880">JF42/JF$39</f>
        <v>0.44359999999999999</v>
      </c>
      <c r="JH42" s="475">
        <f t="shared" ref="JH42:JR58" si="881">JH$39*JG42</f>
        <v>57668</v>
      </c>
      <c r="JI42" s="141">
        <f t="shared" ref="JI42:JI68" si="882">IF(JF42&gt;0,JH42/JF42,0)</f>
        <v>98.409556309999999</v>
      </c>
      <c r="JJ42" s="476">
        <f t="shared" ref="JJ42" si="883">JJ$39</f>
        <v>7</v>
      </c>
      <c r="JK42" s="142">
        <f t="shared" ref="JK42:JK68" si="884">JI42*JJ42</f>
        <v>688.86689000000001</v>
      </c>
      <c r="JL42" s="114">
        <f t="shared" ref="JL42:JL68" si="885">JK42*JF42</f>
        <v>403676</v>
      </c>
      <c r="JM42" s="114"/>
      <c r="JN42" s="143"/>
      <c r="JO42" s="144">
        <f t="shared" ref="JO42:JO68" si="886">JK42/$LI42</f>
        <v>0.89381999999999995</v>
      </c>
      <c r="JP42" s="328">
        <f t="shared" ref="JP42:JP49" si="887">JP13</f>
        <v>516</v>
      </c>
      <c r="JQ42" s="474">
        <f t="shared" ref="JQ42" si="888">JP42/JP$39</f>
        <v>0.42574000000000001</v>
      </c>
      <c r="JR42" s="475">
        <f t="shared" ref="JR42" si="889">JR$39*JQ42</f>
        <v>59603.6</v>
      </c>
      <c r="JS42" s="141">
        <f t="shared" ref="JS42:JS68" si="890">IF(JP42&gt;0,JR42/JP42,0)</f>
        <v>115.51085270999999</v>
      </c>
      <c r="JT42" s="476">
        <f t="shared" ref="JT42" si="891">JT$39</f>
        <v>7.5</v>
      </c>
      <c r="JU42" s="142">
        <f t="shared" ref="JU42:JU68" si="892">JS42*JT42</f>
        <v>866.33140000000003</v>
      </c>
      <c r="JV42" s="114">
        <f t="shared" ref="JV42:JV68" si="893">JU42*JP42</f>
        <v>447027</v>
      </c>
      <c r="JW42" s="114"/>
      <c r="JX42" s="143"/>
      <c r="JY42" s="144">
        <f t="shared" ref="JY42:JY68" si="894">JU42/$LI42</f>
        <v>1.12408</v>
      </c>
      <c r="JZ42" s="328">
        <f t="shared" ref="JZ42:JZ49" si="895">JZ13</f>
        <v>458</v>
      </c>
      <c r="KA42" s="474">
        <f t="shared" ref="KA42:KK43" si="896">JZ42/JZ$39</f>
        <v>0.41260999999999998</v>
      </c>
      <c r="KB42" s="475">
        <f t="shared" ref="KB42:KL43" si="897">KB$39*KA42</f>
        <v>82522</v>
      </c>
      <c r="KC42" s="141">
        <f t="shared" ref="KC42:KC68" si="898">IF(JZ42&gt;0,KB42/JZ42,0)</f>
        <v>180.1790393</v>
      </c>
      <c r="KD42" s="476">
        <f t="shared" ref="KD42:KX67" si="899">KD$39</f>
        <v>7.23</v>
      </c>
      <c r="KE42" s="142">
        <f t="shared" ref="KE42:KE68" si="900">KC42*KD42</f>
        <v>1302.69445</v>
      </c>
      <c r="KF42" s="114">
        <f t="shared" ref="KF42:KF68" si="901">KE42*JZ42</f>
        <v>596634.06000000006</v>
      </c>
      <c r="KG42" s="114"/>
      <c r="KH42" s="143"/>
      <c r="KI42" s="144">
        <f t="shared" ref="KI42:KI68" si="902">KE42/$LI42</f>
        <v>1.6902699999999999</v>
      </c>
      <c r="KJ42" s="328">
        <f t="shared" ref="KJ42:KJ49" si="903">KJ13</f>
        <v>550</v>
      </c>
      <c r="KK42" s="474">
        <f t="shared" ref="KK42" si="904">KJ42/KJ$39</f>
        <v>0.44788</v>
      </c>
      <c r="KL42" s="475">
        <f t="shared" ref="KL42" si="905">KL$39*KK42</f>
        <v>40882.49</v>
      </c>
      <c r="KM42" s="141">
        <f t="shared" ref="KM42:KM68" si="906">IF(KJ42&gt;0,KL42/KJ42,0)</f>
        <v>74.331800000000001</v>
      </c>
      <c r="KN42" s="476">
        <f t="shared" ref="KN42" si="907">KN$39</f>
        <v>7.5</v>
      </c>
      <c r="KO42" s="142">
        <f t="shared" ref="KO42:KO68" si="908">KM42*KN42</f>
        <v>557.48850000000004</v>
      </c>
      <c r="KP42" s="114">
        <f t="shared" ref="KP42:KP68" si="909">KO42*KJ42</f>
        <v>306618.68</v>
      </c>
      <c r="KQ42" s="114"/>
      <c r="KR42" s="143"/>
      <c r="KS42" s="144">
        <f t="shared" ref="KS42:KS68" si="910">KO42/$LI42</f>
        <v>0.72335000000000005</v>
      </c>
      <c r="KT42" s="328">
        <f t="shared" ref="KT42:KT49" si="911">KT13</f>
        <v>0</v>
      </c>
      <c r="KU42" s="474" t="e">
        <f t="shared" ref="KA42:KU58" si="912">KT42/KT$39</f>
        <v>#DIV/0!</v>
      </c>
      <c r="KV42" s="475" t="e">
        <f t="shared" ref="KB42:KV58" si="913">KV$39*KU42</f>
        <v>#DIV/0!</v>
      </c>
      <c r="KW42" s="141">
        <f t="shared" ref="KW42:KW68" si="914">IF(KT42&gt;0,KV42/KT42,0)</f>
        <v>0</v>
      </c>
      <c r="KX42" s="476">
        <f t="shared" ref="KX42" si="915">KX$39</f>
        <v>0</v>
      </c>
      <c r="KY42" s="142">
        <f t="shared" ref="KY42:KY68" si="916">KW42*KX42</f>
        <v>0</v>
      </c>
      <c r="KZ42" s="114">
        <f t="shared" ref="KZ42:KZ68" si="917">KY42*KT42</f>
        <v>0</v>
      </c>
      <c r="LA42" s="114"/>
      <c r="LB42" s="143"/>
      <c r="LC42" s="144">
        <f t="shared" ref="LC42:LC68" si="918">KY42/$LI42</f>
        <v>0</v>
      </c>
      <c r="LD42" s="327">
        <f t="shared" ref="LD42:LD67" si="919">F42+P42+Z42+AJ42+AT42+BD42+BN42+BX42+CH42+CR42+DB42+DL42+DV42+EF42+EP42+EZ42+FJ42+FT42+GD42+GN42+GX42+HH42+HR42+IB42+IL42+IV42+JF42+JP42+JZ42+KJ42+KT42</f>
        <v>10822</v>
      </c>
      <c r="LE42" s="474">
        <f t="shared" ref="LE42:LE67" si="920">LD42/LD$39</f>
        <v>0.41499000000000003</v>
      </c>
      <c r="LF42" s="475">
        <f t="shared" ref="LF42:LF67" si="921">LF$39*LE42</f>
        <v>1140977.6599999999</v>
      </c>
      <c r="LG42" s="141">
        <f t="shared" ref="LG42:LG67" si="922">IF(LD42&gt;0,LF42/LD42,0)</f>
        <v>105.43131214</v>
      </c>
      <c r="LH42" s="476">
        <f t="shared" ref="LH42:LH67" si="923">LH$39</f>
        <v>7.31</v>
      </c>
      <c r="LI42" s="142">
        <f t="shared" ref="LI42:LI67" si="924">LG42*LH42</f>
        <v>770.70289000000002</v>
      </c>
      <c r="LJ42" s="114">
        <f t="shared" ref="LJ42:LJ67" si="925">LI42*LD42</f>
        <v>8340546.6799999997</v>
      </c>
      <c r="LK42" s="114"/>
      <c r="LL42" s="143"/>
    </row>
    <row r="43" spans="1:324" ht="26.25" customHeight="1">
      <c r="A43" s="718"/>
      <c r="B43" s="93" t="s">
        <v>729</v>
      </c>
      <c r="C43" s="12" t="s">
        <v>856</v>
      </c>
      <c r="D43" s="12" t="s">
        <v>424</v>
      </c>
      <c r="E43" s="4" t="s">
        <v>33</v>
      </c>
      <c r="F43" s="328">
        <f t="shared" si="677"/>
        <v>0</v>
      </c>
      <c r="G43" s="474">
        <f t="shared" ref="G43:G67" si="926">F43/F$39</f>
        <v>0</v>
      </c>
      <c r="H43" s="475">
        <f t="shared" ref="H43:H67" si="927">H$39*G43</f>
        <v>0</v>
      </c>
      <c r="I43" s="141">
        <f t="shared" si="678"/>
        <v>0</v>
      </c>
      <c r="J43" s="476">
        <f t="shared" ref="J43:J67" si="928">J$39</f>
        <v>7.42</v>
      </c>
      <c r="K43" s="142">
        <f t="shared" si="679"/>
        <v>0</v>
      </c>
      <c r="L43" s="114">
        <f t="shared" si="680"/>
        <v>0</v>
      </c>
      <c r="M43" s="114"/>
      <c r="N43" s="143"/>
      <c r="O43" s="144" t="e">
        <f t="shared" si="681"/>
        <v>#DIV/0!</v>
      </c>
      <c r="P43" s="328">
        <f t="shared" si="682"/>
        <v>0</v>
      </c>
      <c r="Q43" s="474">
        <f t="shared" ref="Q43:Q67" si="929">P43/P$39</f>
        <v>0</v>
      </c>
      <c r="R43" s="475">
        <f t="shared" ref="R43:R67" si="930">R$39*Q43</f>
        <v>0</v>
      </c>
      <c r="S43" s="141">
        <f t="shared" si="683"/>
        <v>0</v>
      </c>
      <c r="T43" s="476">
        <f t="shared" ref="T43:T67" si="931">T$39</f>
        <v>7.9</v>
      </c>
      <c r="U43" s="142">
        <f t="shared" si="684"/>
        <v>0</v>
      </c>
      <c r="V43" s="114">
        <f t="shared" si="685"/>
        <v>0</v>
      </c>
      <c r="W43" s="114"/>
      <c r="X43" s="143"/>
      <c r="Y43" s="144" t="e">
        <f t="shared" si="686"/>
        <v>#DIV/0!</v>
      </c>
      <c r="Z43" s="328">
        <f t="shared" si="687"/>
        <v>0</v>
      </c>
      <c r="AA43" s="474">
        <f t="shared" si="688"/>
        <v>0</v>
      </c>
      <c r="AB43" s="475">
        <f t="shared" si="689"/>
        <v>0</v>
      </c>
      <c r="AC43" s="141">
        <f t="shared" si="690"/>
        <v>0</v>
      </c>
      <c r="AD43" s="476">
        <f t="shared" si="691"/>
        <v>7.77</v>
      </c>
      <c r="AE43" s="142">
        <f t="shared" si="692"/>
        <v>0</v>
      </c>
      <c r="AF43" s="114">
        <f t="shared" si="693"/>
        <v>0</v>
      </c>
      <c r="AG43" s="114"/>
      <c r="AH43" s="143"/>
      <c r="AI43" s="144" t="e">
        <f t="shared" si="694"/>
        <v>#DIV/0!</v>
      </c>
      <c r="AJ43" s="328">
        <f t="shared" si="695"/>
        <v>0</v>
      </c>
      <c r="AK43" s="474">
        <f t="shared" si="688"/>
        <v>0</v>
      </c>
      <c r="AL43" s="475">
        <f t="shared" si="689"/>
        <v>0</v>
      </c>
      <c r="AM43" s="141">
        <f t="shared" si="698"/>
        <v>0</v>
      </c>
      <c r="AN43" s="476">
        <f t="shared" si="691"/>
        <v>7.7</v>
      </c>
      <c r="AO43" s="142">
        <f t="shared" si="700"/>
        <v>0</v>
      </c>
      <c r="AP43" s="114">
        <f t="shared" si="701"/>
        <v>0</v>
      </c>
      <c r="AQ43" s="114"/>
      <c r="AR43" s="143"/>
      <c r="AS43" s="144" t="e">
        <f t="shared" si="702"/>
        <v>#DIV/0!</v>
      </c>
      <c r="AT43" s="328">
        <f t="shared" si="703"/>
        <v>0</v>
      </c>
      <c r="AU43" s="474">
        <f t="shared" si="704"/>
        <v>0</v>
      </c>
      <c r="AV43" s="475">
        <f t="shared" si="705"/>
        <v>0</v>
      </c>
      <c r="AW43" s="141">
        <f t="shared" si="706"/>
        <v>0</v>
      </c>
      <c r="AX43" s="476">
        <f t="shared" si="691"/>
        <v>7.04</v>
      </c>
      <c r="AY43" s="142">
        <f t="shared" si="708"/>
        <v>0</v>
      </c>
      <c r="AZ43" s="114">
        <f t="shared" si="709"/>
        <v>0</v>
      </c>
      <c r="BA43" s="114"/>
      <c r="BB43" s="143"/>
      <c r="BC43" s="144" t="e">
        <f t="shared" si="710"/>
        <v>#DIV/0!</v>
      </c>
      <c r="BD43" s="328">
        <f t="shared" si="711"/>
        <v>0</v>
      </c>
      <c r="BE43" s="474">
        <f t="shared" si="704"/>
        <v>0</v>
      </c>
      <c r="BF43" s="475">
        <f t="shared" si="705"/>
        <v>0</v>
      </c>
      <c r="BG43" s="141">
        <f t="shared" si="714"/>
        <v>0</v>
      </c>
      <c r="BH43" s="476">
        <f t="shared" si="691"/>
        <v>7.9</v>
      </c>
      <c r="BI43" s="142">
        <f t="shared" si="716"/>
        <v>0</v>
      </c>
      <c r="BJ43" s="114">
        <f t="shared" si="717"/>
        <v>0</v>
      </c>
      <c r="BK43" s="114"/>
      <c r="BL43" s="143"/>
      <c r="BM43" s="144" t="e">
        <f t="shared" si="718"/>
        <v>#DIV/0!</v>
      </c>
      <c r="BN43" s="328">
        <f t="shared" si="719"/>
        <v>0</v>
      </c>
      <c r="BO43" s="474">
        <f t="shared" si="720"/>
        <v>0</v>
      </c>
      <c r="BP43" s="475">
        <f t="shared" si="721"/>
        <v>0</v>
      </c>
      <c r="BQ43" s="141">
        <f t="shared" si="722"/>
        <v>0</v>
      </c>
      <c r="BR43" s="476">
        <f t="shared" si="691"/>
        <v>7.66</v>
      </c>
      <c r="BS43" s="142">
        <f t="shared" si="724"/>
        <v>0</v>
      </c>
      <c r="BT43" s="114">
        <f t="shared" si="725"/>
        <v>0</v>
      </c>
      <c r="BU43" s="114"/>
      <c r="BV43" s="143"/>
      <c r="BW43" s="144" t="e">
        <f t="shared" si="726"/>
        <v>#DIV/0!</v>
      </c>
      <c r="BX43" s="328">
        <f t="shared" si="727"/>
        <v>0</v>
      </c>
      <c r="BY43" s="474">
        <f t="shared" si="720"/>
        <v>0</v>
      </c>
      <c r="BZ43" s="475">
        <f t="shared" si="721"/>
        <v>0</v>
      </c>
      <c r="CA43" s="141">
        <f t="shared" si="730"/>
        <v>0</v>
      </c>
      <c r="CB43" s="476">
        <f t="shared" si="691"/>
        <v>7.06</v>
      </c>
      <c r="CC43" s="142">
        <f t="shared" si="732"/>
        <v>0</v>
      </c>
      <c r="CD43" s="114">
        <f t="shared" si="733"/>
        <v>0</v>
      </c>
      <c r="CE43" s="114"/>
      <c r="CF43" s="143"/>
      <c r="CG43" s="144" t="e">
        <f t="shared" si="734"/>
        <v>#DIV/0!</v>
      </c>
      <c r="CH43" s="328">
        <f t="shared" si="735"/>
        <v>0</v>
      </c>
      <c r="CI43" s="474">
        <f t="shared" si="736"/>
        <v>0</v>
      </c>
      <c r="CJ43" s="475">
        <f t="shared" si="737"/>
        <v>0</v>
      </c>
      <c r="CK43" s="141">
        <f t="shared" si="738"/>
        <v>0</v>
      </c>
      <c r="CL43" s="476">
        <f t="shared" si="691"/>
        <v>7.6</v>
      </c>
      <c r="CM43" s="142">
        <f t="shared" si="740"/>
        <v>0</v>
      </c>
      <c r="CN43" s="114">
        <f t="shared" si="741"/>
        <v>0</v>
      </c>
      <c r="CO43" s="114"/>
      <c r="CP43" s="143"/>
      <c r="CQ43" s="144" t="e">
        <f t="shared" si="742"/>
        <v>#DIV/0!</v>
      </c>
      <c r="CR43" s="328">
        <f t="shared" si="743"/>
        <v>0</v>
      </c>
      <c r="CS43" s="474">
        <f t="shared" si="744"/>
        <v>0</v>
      </c>
      <c r="CT43" s="475">
        <f t="shared" si="745"/>
        <v>0</v>
      </c>
      <c r="CU43" s="141">
        <f t="shared" si="746"/>
        <v>0</v>
      </c>
      <c r="CV43" s="476">
        <f t="shared" si="747"/>
        <v>7.9</v>
      </c>
      <c r="CW43" s="142">
        <f t="shared" si="748"/>
        <v>0</v>
      </c>
      <c r="CX43" s="114">
        <f t="shared" si="749"/>
        <v>0</v>
      </c>
      <c r="CY43" s="114"/>
      <c r="CZ43" s="143"/>
      <c r="DA43" s="144" t="e">
        <f t="shared" si="750"/>
        <v>#DIV/0!</v>
      </c>
      <c r="DB43" s="328">
        <f t="shared" si="751"/>
        <v>0</v>
      </c>
      <c r="DC43" s="474">
        <f t="shared" si="744"/>
        <v>0</v>
      </c>
      <c r="DD43" s="475">
        <f t="shared" si="745"/>
        <v>0</v>
      </c>
      <c r="DE43" s="141">
        <f t="shared" si="754"/>
        <v>0</v>
      </c>
      <c r="DF43" s="476">
        <f t="shared" si="747"/>
        <v>7.66</v>
      </c>
      <c r="DG43" s="142">
        <f t="shared" si="756"/>
        <v>0</v>
      </c>
      <c r="DH43" s="114">
        <f t="shared" si="757"/>
        <v>0</v>
      </c>
      <c r="DI43" s="114"/>
      <c r="DJ43" s="143"/>
      <c r="DK43" s="144" t="e">
        <f t="shared" si="758"/>
        <v>#DIV/0!</v>
      </c>
      <c r="DL43" s="328">
        <f t="shared" si="759"/>
        <v>0</v>
      </c>
      <c r="DM43" s="474">
        <f t="shared" si="760"/>
        <v>0</v>
      </c>
      <c r="DN43" s="475">
        <f t="shared" si="761"/>
        <v>0</v>
      </c>
      <c r="DO43" s="141">
        <f t="shared" si="762"/>
        <v>0</v>
      </c>
      <c r="DP43" s="476">
        <f t="shared" si="747"/>
        <v>7.74</v>
      </c>
      <c r="DQ43" s="142">
        <f t="shared" si="764"/>
        <v>0</v>
      </c>
      <c r="DR43" s="114">
        <f t="shared" si="765"/>
        <v>0</v>
      </c>
      <c r="DS43" s="114"/>
      <c r="DT43" s="143"/>
      <c r="DU43" s="144" t="e">
        <f t="shared" si="766"/>
        <v>#DIV/0!</v>
      </c>
      <c r="DV43" s="328">
        <f t="shared" si="767"/>
        <v>0</v>
      </c>
      <c r="DW43" s="474">
        <f t="shared" si="760"/>
        <v>0</v>
      </c>
      <c r="DX43" s="475">
        <f t="shared" si="761"/>
        <v>0</v>
      </c>
      <c r="DY43" s="141">
        <f t="shared" si="770"/>
        <v>0</v>
      </c>
      <c r="DZ43" s="476">
        <f t="shared" si="747"/>
        <v>7.1</v>
      </c>
      <c r="EA43" s="142">
        <f t="shared" si="772"/>
        <v>0</v>
      </c>
      <c r="EB43" s="114">
        <f t="shared" si="773"/>
        <v>0</v>
      </c>
      <c r="EC43" s="114"/>
      <c r="ED43" s="143"/>
      <c r="EE43" s="144" t="e">
        <f t="shared" si="774"/>
        <v>#DIV/0!</v>
      </c>
      <c r="EF43" s="328">
        <f t="shared" si="775"/>
        <v>0</v>
      </c>
      <c r="EG43" s="474">
        <f t="shared" si="776"/>
        <v>0</v>
      </c>
      <c r="EH43" s="475">
        <f t="shared" si="777"/>
        <v>0</v>
      </c>
      <c r="EI43" s="141">
        <f t="shared" si="778"/>
        <v>0</v>
      </c>
      <c r="EJ43" s="476">
        <f t="shared" si="747"/>
        <v>7.5</v>
      </c>
      <c r="EK43" s="142">
        <f t="shared" si="780"/>
        <v>0</v>
      </c>
      <c r="EL43" s="114">
        <f t="shared" si="781"/>
        <v>0</v>
      </c>
      <c r="EM43" s="114"/>
      <c r="EN43" s="143"/>
      <c r="EO43" s="144" t="e">
        <f t="shared" si="782"/>
        <v>#DIV/0!</v>
      </c>
      <c r="EP43" s="328">
        <f t="shared" si="783"/>
        <v>0</v>
      </c>
      <c r="EQ43" s="474">
        <f t="shared" si="776"/>
        <v>0</v>
      </c>
      <c r="ER43" s="475">
        <f t="shared" si="777"/>
        <v>0</v>
      </c>
      <c r="ES43" s="141">
        <f t="shared" si="786"/>
        <v>0</v>
      </c>
      <c r="ET43" s="476">
        <f t="shared" si="747"/>
        <v>7</v>
      </c>
      <c r="EU43" s="142">
        <f t="shared" si="788"/>
        <v>0</v>
      </c>
      <c r="EV43" s="114">
        <f t="shared" si="789"/>
        <v>0</v>
      </c>
      <c r="EW43" s="114"/>
      <c r="EX43" s="143"/>
      <c r="EY43" s="144" t="e">
        <f t="shared" si="790"/>
        <v>#DIV/0!</v>
      </c>
      <c r="EZ43" s="328">
        <f t="shared" si="791"/>
        <v>0</v>
      </c>
      <c r="FA43" s="474">
        <f t="shared" si="792"/>
        <v>0</v>
      </c>
      <c r="FB43" s="475">
        <f t="shared" si="793"/>
        <v>0</v>
      </c>
      <c r="FC43" s="141">
        <f t="shared" si="794"/>
        <v>0</v>
      </c>
      <c r="FD43" s="476">
        <f t="shared" si="747"/>
        <v>7.05</v>
      </c>
      <c r="FE43" s="142">
        <f t="shared" si="796"/>
        <v>0</v>
      </c>
      <c r="FF43" s="114">
        <f t="shared" si="797"/>
        <v>0</v>
      </c>
      <c r="FG43" s="114"/>
      <c r="FH43" s="143"/>
      <c r="FI43" s="144" t="e">
        <f t="shared" si="798"/>
        <v>#DIV/0!</v>
      </c>
      <c r="FJ43" s="328">
        <f t="shared" si="799"/>
        <v>0</v>
      </c>
      <c r="FK43" s="474">
        <f t="shared" si="800"/>
        <v>0</v>
      </c>
      <c r="FL43" s="475">
        <f t="shared" si="801"/>
        <v>0</v>
      </c>
      <c r="FM43" s="141">
        <f t="shared" si="802"/>
        <v>0</v>
      </c>
      <c r="FN43" s="476">
        <f t="shared" si="803"/>
        <v>7.05</v>
      </c>
      <c r="FO43" s="142">
        <f t="shared" si="804"/>
        <v>0</v>
      </c>
      <c r="FP43" s="114">
        <f t="shared" si="805"/>
        <v>0</v>
      </c>
      <c r="FQ43" s="114"/>
      <c r="FR43" s="143"/>
      <c r="FS43" s="144" t="e">
        <f t="shared" si="806"/>
        <v>#DIV/0!</v>
      </c>
      <c r="FT43" s="328">
        <f t="shared" si="807"/>
        <v>0</v>
      </c>
      <c r="FU43" s="474">
        <f t="shared" si="800"/>
        <v>0</v>
      </c>
      <c r="FV43" s="475">
        <f t="shared" si="801"/>
        <v>0</v>
      </c>
      <c r="FW43" s="141">
        <f t="shared" si="810"/>
        <v>0</v>
      </c>
      <c r="FX43" s="476">
        <f t="shared" si="803"/>
        <v>7.3</v>
      </c>
      <c r="FY43" s="142">
        <f t="shared" si="812"/>
        <v>0</v>
      </c>
      <c r="FZ43" s="114">
        <f t="shared" si="813"/>
        <v>0</v>
      </c>
      <c r="GA43" s="114"/>
      <c r="GB43" s="143"/>
      <c r="GC43" s="144" t="e">
        <f t="shared" si="814"/>
        <v>#DIV/0!</v>
      </c>
      <c r="GD43" s="328">
        <f t="shared" si="815"/>
        <v>0</v>
      </c>
      <c r="GE43" s="474">
        <f t="shared" si="816"/>
        <v>0</v>
      </c>
      <c r="GF43" s="475">
        <f t="shared" si="817"/>
        <v>0</v>
      </c>
      <c r="GG43" s="141">
        <f t="shared" si="818"/>
        <v>0</v>
      </c>
      <c r="GH43" s="476">
        <f t="shared" si="803"/>
        <v>7.13</v>
      </c>
      <c r="GI43" s="142">
        <f t="shared" si="820"/>
        <v>0</v>
      </c>
      <c r="GJ43" s="114">
        <f t="shared" si="821"/>
        <v>0</v>
      </c>
      <c r="GK43" s="114"/>
      <c r="GL43" s="143"/>
      <c r="GM43" s="144" t="e">
        <f t="shared" si="822"/>
        <v>#DIV/0!</v>
      </c>
      <c r="GN43" s="328">
        <f t="shared" si="823"/>
        <v>0</v>
      </c>
      <c r="GO43" s="474">
        <f t="shared" si="816"/>
        <v>0</v>
      </c>
      <c r="GP43" s="475">
        <f t="shared" si="817"/>
        <v>0</v>
      </c>
      <c r="GQ43" s="141">
        <f t="shared" si="826"/>
        <v>0</v>
      </c>
      <c r="GR43" s="476">
        <f t="shared" si="803"/>
        <v>7.58</v>
      </c>
      <c r="GS43" s="142">
        <f t="shared" si="828"/>
        <v>0</v>
      </c>
      <c r="GT43" s="114">
        <f t="shared" si="829"/>
        <v>0</v>
      </c>
      <c r="GU43" s="114"/>
      <c r="GV43" s="143"/>
      <c r="GW43" s="144" t="e">
        <f t="shared" si="830"/>
        <v>#DIV/0!</v>
      </c>
      <c r="GX43" s="328">
        <f t="shared" si="831"/>
        <v>0</v>
      </c>
      <c r="GY43" s="474">
        <f t="shared" si="832"/>
        <v>0</v>
      </c>
      <c r="GZ43" s="475">
        <f t="shared" si="833"/>
        <v>0</v>
      </c>
      <c r="HA43" s="141">
        <f t="shared" si="834"/>
        <v>0</v>
      </c>
      <c r="HB43" s="476">
        <f t="shared" si="835"/>
        <v>7.83</v>
      </c>
      <c r="HC43" s="142">
        <f t="shared" si="836"/>
        <v>0</v>
      </c>
      <c r="HD43" s="114">
        <f t="shared" si="837"/>
        <v>0</v>
      </c>
      <c r="HE43" s="114"/>
      <c r="HF43" s="143"/>
      <c r="HG43" s="144" t="e">
        <f t="shared" si="838"/>
        <v>#DIV/0!</v>
      </c>
      <c r="HH43" s="328">
        <f t="shared" si="839"/>
        <v>0</v>
      </c>
      <c r="HI43" s="474">
        <f t="shared" si="832"/>
        <v>0</v>
      </c>
      <c r="HJ43" s="475">
        <f t="shared" si="833"/>
        <v>0</v>
      </c>
      <c r="HK43" s="141">
        <f t="shared" si="842"/>
        <v>0</v>
      </c>
      <c r="HL43" s="476">
        <f t="shared" si="835"/>
        <v>7.9</v>
      </c>
      <c r="HM43" s="142">
        <f t="shared" si="844"/>
        <v>0</v>
      </c>
      <c r="HN43" s="114">
        <f t="shared" si="845"/>
        <v>0</v>
      </c>
      <c r="HO43" s="114"/>
      <c r="HP43" s="143"/>
      <c r="HQ43" s="144" t="e">
        <f t="shared" si="846"/>
        <v>#DIV/0!</v>
      </c>
      <c r="HR43" s="328">
        <f t="shared" si="847"/>
        <v>0</v>
      </c>
      <c r="HS43" s="474">
        <f t="shared" si="848"/>
        <v>0</v>
      </c>
      <c r="HT43" s="475">
        <f t="shared" si="849"/>
        <v>0</v>
      </c>
      <c r="HU43" s="141">
        <f t="shared" si="850"/>
        <v>0</v>
      </c>
      <c r="HV43" s="476">
        <f t="shared" si="835"/>
        <v>7.68</v>
      </c>
      <c r="HW43" s="142">
        <f t="shared" si="852"/>
        <v>0</v>
      </c>
      <c r="HX43" s="114">
        <f t="shared" si="853"/>
        <v>0</v>
      </c>
      <c r="HY43" s="114"/>
      <c r="HZ43" s="143"/>
      <c r="IA43" s="144" t="e">
        <f t="shared" si="854"/>
        <v>#DIV/0!</v>
      </c>
      <c r="IB43" s="328">
        <f t="shared" si="855"/>
        <v>0</v>
      </c>
      <c r="IC43" s="474">
        <f t="shared" si="848"/>
        <v>0</v>
      </c>
      <c r="ID43" s="475">
        <f t="shared" si="849"/>
        <v>0</v>
      </c>
      <c r="IE43" s="141">
        <f t="shared" si="858"/>
        <v>0</v>
      </c>
      <c r="IF43" s="476">
        <f t="shared" si="835"/>
        <v>7.9</v>
      </c>
      <c r="IG43" s="142">
        <f t="shared" si="860"/>
        <v>0</v>
      </c>
      <c r="IH43" s="114">
        <f t="shared" si="861"/>
        <v>0</v>
      </c>
      <c r="II43" s="114"/>
      <c r="IJ43" s="143"/>
      <c r="IK43" s="144" t="e">
        <f t="shared" si="862"/>
        <v>#DIV/0!</v>
      </c>
      <c r="IL43" s="328">
        <f t="shared" si="863"/>
        <v>0</v>
      </c>
      <c r="IM43" s="474">
        <f t="shared" si="864"/>
        <v>0</v>
      </c>
      <c r="IN43" s="475">
        <f t="shared" si="865"/>
        <v>0</v>
      </c>
      <c r="IO43" s="141">
        <f t="shared" si="866"/>
        <v>0</v>
      </c>
      <c r="IP43" s="476">
        <f t="shared" si="867"/>
        <v>5</v>
      </c>
      <c r="IQ43" s="142">
        <f t="shared" si="868"/>
        <v>0</v>
      </c>
      <c r="IR43" s="114">
        <f t="shared" si="869"/>
        <v>0</v>
      </c>
      <c r="IS43" s="114"/>
      <c r="IT43" s="143"/>
      <c r="IU43" s="144" t="e">
        <f t="shared" si="870"/>
        <v>#DIV/0!</v>
      </c>
      <c r="IV43" s="328">
        <f t="shared" si="871"/>
        <v>0</v>
      </c>
      <c r="IW43" s="474">
        <f t="shared" si="864"/>
        <v>0</v>
      </c>
      <c r="IX43" s="475">
        <f t="shared" si="865"/>
        <v>0</v>
      </c>
      <c r="IY43" s="141">
        <f t="shared" si="874"/>
        <v>0</v>
      </c>
      <c r="IZ43" s="476">
        <f t="shared" si="867"/>
        <v>7.6</v>
      </c>
      <c r="JA43" s="142">
        <f t="shared" si="876"/>
        <v>0</v>
      </c>
      <c r="JB43" s="114">
        <f t="shared" si="877"/>
        <v>0</v>
      </c>
      <c r="JC43" s="114"/>
      <c r="JD43" s="143"/>
      <c r="JE43" s="144" t="e">
        <f t="shared" si="878"/>
        <v>#DIV/0!</v>
      </c>
      <c r="JF43" s="328">
        <f t="shared" si="879"/>
        <v>0</v>
      </c>
      <c r="JG43" s="474">
        <f t="shared" si="880"/>
        <v>0</v>
      </c>
      <c r="JH43" s="475">
        <f t="shared" si="881"/>
        <v>0</v>
      </c>
      <c r="JI43" s="141">
        <f t="shared" si="882"/>
        <v>0</v>
      </c>
      <c r="JJ43" s="476">
        <f t="shared" si="867"/>
        <v>7</v>
      </c>
      <c r="JK43" s="142">
        <f t="shared" si="884"/>
        <v>0</v>
      </c>
      <c r="JL43" s="114">
        <f t="shared" si="885"/>
        <v>0</v>
      </c>
      <c r="JM43" s="114"/>
      <c r="JN43" s="143"/>
      <c r="JO43" s="144" t="e">
        <f t="shared" si="886"/>
        <v>#DIV/0!</v>
      </c>
      <c r="JP43" s="328">
        <f t="shared" si="887"/>
        <v>0</v>
      </c>
      <c r="JQ43" s="474">
        <f t="shared" si="880"/>
        <v>0</v>
      </c>
      <c r="JR43" s="475">
        <f t="shared" si="881"/>
        <v>0</v>
      </c>
      <c r="JS43" s="141">
        <f t="shared" si="890"/>
        <v>0</v>
      </c>
      <c r="JT43" s="476">
        <f t="shared" si="867"/>
        <v>7.5</v>
      </c>
      <c r="JU43" s="142">
        <f t="shared" si="892"/>
        <v>0</v>
      </c>
      <c r="JV43" s="114">
        <f t="shared" si="893"/>
        <v>0</v>
      </c>
      <c r="JW43" s="114"/>
      <c r="JX43" s="143"/>
      <c r="JY43" s="144" t="e">
        <f t="shared" si="894"/>
        <v>#DIV/0!</v>
      </c>
      <c r="JZ43" s="328">
        <f t="shared" si="895"/>
        <v>0</v>
      </c>
      <c r="KA43" s="474">
        <f t="shared" si="896"/>
        <v>0</v>
      </c>
      <c r="KB43" s="475">
        <f t="shared" si="897"/>
        <v>0</v>
      </c>
      <c r="KC43" s="141">
        <f t="shared" si="898"/>
        <v>0</v>
      </c>
      <c r="KD43" s="476">
        <f t="shared" si="899"/>
        <v>7.23</v>
      </c>
      <c r="KE43" s="142">
        <f t="shared" si="900"/>
        <v>0</v>
      </c>
      <c r="KF43" s="114">
        <f t="shared" si="901"/>
        <v>0</v>
      </c>
      <c r="KG43" s="114"/>
      <c r="KH43" s="143"/>
      <c r="KI43" s="144" t="e">
        <f t="shared" si="902"/>
        <v>#DIV/0!</v>
      </c>
      <c r="KJ43" s="328">
        <f t="shared" si="903"/>
        <v>0</v>
      </c>
      <c r="KK43" s="474">
        <f t="shared" si="896"/>
        <v>0</v>
      </c>
      <c r="KL43" s="475">
        <f t="shared" si="897"/>
        <v>0</v>
      </c>
      <c r="KM43" s="141">
        <f t="shared" si="906"/>
        <v>0</v>
      </c>
      <c r="KN43" s="476">
        <f t="shared" si="899"/>
        <v>7.5</v>
      </c>
      <c r="KO43" s="142">
        <f t="shared" si="908"/>
        <v>0</v>
      </c>
      <c r="KP43" s="114">
        <f t="shared" si="909"/>
        <v>0</v>
      </c>
      <c r="KQ43" s="114"/>
      <c r="KR43" s="143"/>
      <c r="KS43" s="144" t="e">
        <f t="shared" si="910"/>
        <v>#DIV/0!</v>
      </c>
      <c r="KT43" s="328">
        <f t="shared" si="911"/>
        <v>0</v>
      </c>
      <c r="KU43" s="474" t="e">
        <f t="shared" si="912"/>
        <v>#DIV/0!</v>
      </c>
      <c r="KV43" s="475" t="e">
        <f t="shared" si="913"/>
        <v>#DIV/0!</v>
      </c>
      <c r="KW43" s="141">
        <f t="shared" si="914"/>
        <v>0</v>
      </c>
      <c r="KX43" s="476">
        <f t="shared" si="899"/>
        <v>0</v>
      </c>
      <c r="KY43" s="142">
        <f t="shared" si="916"/>
        <v>0</v>
      </c>
      <c r="KZ43" s="114">
        <f t="shared" si="917"/>
        <v>0</v>
      </c>
      <c r="LA43" s="114"/>
      <c r="LB43" s="143"/>
      <c r="LC43" s="144" t="e">
        <f t="shared" si="918"/>
        <v>#DIV/0!</v>
      </c>
      <c r="LD43" s="327">
        <f t="shared" si="919"/>
        <v>0</v>
      </c>
      <c r="LE43" s="474">
        <f t="shared" si="920"/>
        <v>0</v>
      </c>
      <c r="LF43" s="475">
        <f t="shared" si="921"/>
        <v>0</v>
      </c>
      <c r="LG43" s="141">
        <f t="shared" si="922"/>
        <v>0</v>
      </c>
      <c r="LH43" s="476">
        <f t="shared" si="923"/>
        <v>7.31</v>
      </c>
      <c r="LI43" s="142">
        <f t="shared" si="924"/>
        <v>0</v>
      </c>
      <c r="LJ43" s="114">
        <f t="shared" si="925"/>
        <v>0</v>
      </c>
      <c r="LK43" s="114"/>
      <c r="LL43" s="143"/>
    </row>
    <row r="44" spans="1:324" ht="26.25" customHeight="1">
      <c r="A44" s="718"/>
      <c r="B44" s="12" t="s">
        <v>745</v>
      </c>
      <c r="C44" s="12" t="s">
        <v>855</v>
      </c>
      <c r="D44" s="12" t="s">
        <v>421</v>
      </c>
      <c r="E44" s="4" t="s">
        <v>33</v>
      </c>
      <c r="F44" s="328">
        <f t="shared" si="677"/>
        <v>0</v>
      </c>
      <c r="G44" s="474">
        <f t="shared" si="926"/>
        <v>0</v>
      </c>
      <c r="H44" s="475">
        <f t="shared" si="927"/>
        <v>0</v>
      </c>
      <c r="I44" s="141">
        <f t="shared" si="678"/>
        <v>0</v>
      </c>
      <c r="J44" s="476">
        <f t="shared" si="928"/>
        <v>7.42</v>
      </c>
      <c r="K44" s="142">
        <f t="shared" si="679"/>
        <v>0</v>
      </c>
      <c r="L44" s="114">
        <f t="shared" si="680"/>
        <v>0</v>
      </c>
      <c r="M44" s="114"/>
      <c r="N44" s="143"/>
      <c r="O44" s="144">
        <f t="shared" si="681"/>
        <v>0</v>
      </c>
      <c r="P44" s="328">
        <f t="shared" si="682"/>
        <v>0</v>
      </c>
      <c r="Q44" s="474">
        <f t="shared" si="929"/>
        <v>0</v>
      </c>
      <c r="R44" s="475">
        <f t="shared" si="930"/>
        <v>0</v>
      </c>
      <c r="S44" s="141">
        <f t="shared" si="683"/>
        <v>0</v>
      </c>
      <c r="T44" s="476">
        <f t="shared" si="931"/>
        <v>7.9</v>
      </c>
      <c r="U44" s="142">
        <f t="shared" si="684"/>
        <v>0</v>
      </c>
      <c r="V44" s="114">
        <f t="shared" si="685"/>
        <v>0</v>
      </c>
      <c r="W44" s="114"/>
      <c r="X44" s="143"/>
      <c r="Y44" s="144">
        <f t="shared" si="686"/>
        <v>0</v>
      </c>
      <c r="Z44" s="328">
        <f t="shared" si="687"/>
        <v>0</v>
      </c>
      <c r="AA44" s="474">
        <f t="shared" si="736"/>
        <v>0</v>
      </c>
      <c r="AB44" s="475">
        <f t="shared" si="737"/>
        <v>0</v>
      </c>
      <c r="AC44" s="141">
        <f t="shared" si="690"/>
        <v>0</v>
      </c>
      <c r="AD44" s="476">
        <f t="shared" si="691"/>
        <v>7.77</v>
      </c>
      <c r="AE44" s="142">
        <f t="shared" si="692"/>
        <v>0</v>
      </c>
      <c r="AF44" s="114">
        <f t="shared" si="693"/>
        <v>0</v>
      </c>
      <c r="AG44" s="114"/>
      <c r="AH44" s="143"/>
      <c r="AI44" s="144">
        <f t="shared" si="694"/>
        <v>0</v>
      </c>
      <c r="AJ44" s="328">
        <f t="shared" si="695"/>
        <v>0</v>
      </c>
      <c r="AK44" s="474">
        <f t="shared" si="736"/>
        <v>0</v>
      </c>
      <c r="AL44" s="475">
        <f t="shared" si="737"/>
        <v>0</v>
      </c>
      <c r="AM44" s="141">
        <f t="shared" si="698"/>
        <v>0</v>
      </c>
      <c r="AN44" s="476">
        <f t="shared" si="691"/>
        <v>7.7</v>
      </c>
      <c r="AO44" s="142">
        <f t="shared" si="700"/>
        <v>0</v>
      </c>
      <c r="AP44" s="114">
        <f t="shared" si="701"/>
        <v>0</v>
      </c>
      <c r="AQ44" s="114"/>
      <c r="AR44" s="143"/>
      <c r="AS44" s="144">
        <f t="shared" si="702"/>
        <v>0</v>
      </c>
      <c r="AT44" s="328">
        <f t="shared" si="703"/>
        <v>12</v>
      </c>
      <c r="AU44" s="474">
        <f t="shared" si="736"/>
        <v>1.264E-2</v>
      </c>
      <c r="AV44" s="475">
        <f t="shared" si="737"/>
        <v>657.28</v>
      </c>
      <c r="AW44" s="141">
        <f t="shared" si="706"/>
        <v>54.77333333</v>
      </c>
      <c r="AX44" s="476">
        <f t="shared" si="691"/>
        <v>7.04</v>
      </c>
      <c r="AY44" s="142">
        <f t="shared" si="708"/>
        <v>385.60426999999999</v>
      </c>
      <c r="AZ44" s="114">
        <f t="shared" si="709"/>
        <v>4627.25</v>
      </c>
      <c r="BA44" s="114"/>
      <c r="BB44" s="143"/>
      <c r="BC44" s="144">
        <f t="shared" si="710"/>
        <v>0.50012999999999996</v>
      </c>
      <c r="BD44" s="328">
        <f t="shared" si="711"/>
        <v>0</v>
      </c>
      <c r="BE44" s="474">
        <f t="shared" si="736"/>
        <v>0</v>
      </c>
      <c r="BF44" s="475">
        <f t="shared" si="737"/>
        <v>0</v>
      </c>
      <c r="BG44" s="141">
        <f t="shared" si="714"/>
        <v>0</v>
      </c>
      <c r="BH44" s="476">
        <f t="shared" si="691"/>
        <v>7.9</v>
      </c>
      <c r="BI44" s="142">
        <f t="shared" si="716"/>
        <v>0</v>
      </c>
      <c r="BJ44" s="114">
        <f t="shared" si="717"/>
        <v>0</v>
      </c>
      <c r="BK44" s="114"/>
      <c r="BL44" s="143"/>
      <c r="BM44" s="144">
        <f t="shared" si="718"/>
        <v>0</v>
      </c>
      <c r="BN44" s="328">
        <f t="shared" si="719"/>
        <v>0</v>
      </c>
      <c r="BO44" s="474">
        <f t="shared" si="736"/>
        <v>0</v>
      </c>
      <c r="BP44" s="475">
        <f t="shared" si="737"/>
        <v>0</v>
      </c>
      <c r="BQ44" s="141">
        <f t="shared" si="722"/>
        <v>0</v>
      </c>
      <c r="BR44" s="476">
        <f t="shared" si="691"/>
        <v>7.66</v>
      </c>
      <c r="BS44" s="142">
        <f t="shared" si="724"/>
        <v>0</v>
      </c>
      <c r="BT44" s="114">
        <f t="shared" si="725"/>
        <v>0</v>
      </c>
      <c r="BU44" s="114"/>
      <c r="BV44" s="143"/>
      <c r="BW44" s="144">
        <f t="shared" si="726"/>
        <v>0</v>
      </c>
      <c r="BX44" s="328">
        <f t="shared" si="727"/>
        <v>0</v>
      </c>
      <c r="BY44" s="474">
        <f t="shared" si="736"/>
        <v>0</v>
      </c>
      <c r="BZ44" s="475">
        <f t="shared" si="737"/>
        <v>0</v>
      </c>
      <c r="CA44" s="141">
        <f t="shared" si="730"/>
        <v>0</v>
      </c>
      <c r="CB44" s="476">
        <f t="shared" si="691"/>
        <v>7.06</v>
      </c>
      <c r="CC44" s="142">
        <f t="shared" si="732"/>
        <v>0</v>
      </c>
      <c r="CD44" s="114">
        <f t="shared" si="733"/>
        <v>0</v>
      </c>
      <c r="CE44" s="114"/>
      <c r="CF44" s="143"/>
      <c r="CG44" s="144">
        <f t="shared" si="734"/>
        <v>0</v>
      </c>
      <c r="CH44" s="328">
        <f t="shared" si="735"/>
        <v>0</v>
      </c>
      <c r="CI44" s="474">
        <f t="shared" si="736"/>
        <v>0</v>
      </c>
      <c r="CJ44" s="475">
        <f t="shared" si="737"/>
        <v>0</v>
      </c>
      <c r="CK44" s="141">
        <f t="shared" si="738"/>
        <v>0</v>
      </c>
      <c r="CL44" s="476">
        <f t="shared" si="691"/>
        <v>7.6</v>
      </c>
      <c r="CM44" s="142">
        <f t="shared" si="740"/>
        <v>0</v>
      </c>
      <c r="CN44" s="114">
        <f t="shared" si="741"/>
        <v>0</v>
      </c>
      <c r="CO44" s="114"/>
      <c r="CP44" s="143"/>
      <c r="CQ44" s="144">
        <f t="shared" si="742"/>
        <v>0</v>
      </c>
      <c r="CR44" s="328">
        <f t="shared" si="743"/>
        <v>14</v>
      </c>
      <c r="CS44" s="474">
        <f t="shared" si="792"/>
        <v>1.779E-2</v>
      </c>
      <c r="CT44" s="475">
        <f t="shared" si="793"/>
        <v>1423.2</v>
      </c>
      <c r="CU44" s="141">
        <f t="shared" si="746"/>
        <v>101.65714285999999</v>
      </c>
      <c r="CV44" s="476">
        <f t="shared" si="747"/>
        <v>7.9</v>
      </c>
      <c r="CW44" s="142">
        <f t="shared" si="748"/>
        <v>803.09142999999995</v>
      </c>
      <c r="CX44" s="114">
        <f t="shared" si="749"/>
        <v>11243.28</v>
      </c>
      <c r="CY44" s="114"/>
      <c r="CZ44" s="143"/>
      <c r="DA44" s="144">
        <f t="shared" si="750"/>
        <v>1.0416099999999999</v>
      </c>
      <c r="DB44" s="328">
        <f t="shared" si="751"/>
        <v>0</v>
      </c>
      <c r="DC44" s="474">
        <f t="shared" si="792"/>
        <v>0</v>
      </c>
      <c r="DD44" s="475">
        <f t="shared" si="793"/>
        <v>0</v>
      </c>
      <c r="DE44" s="141">
        <f t="shared" si="754"/>
        <v>0</v>
      </c>
      <c r="DF44" s="476">
        <f t="shared" si="747"/>
        <v>7.66</v>
      </c>
      <c r="DG44" s="142">
        <f t="shared" si="756"/>
        <v>0</v>
      </c>
      <c r="DH44" s="114">
        <f t="shared" si="757"/>
        <v>0</v>
      </c>
      <c r="DI44" s="114"/>
      <c r="DJ44" s="143"/>
      <c r="DK44" s="144">
        <f t="shared" si="758"/>
        <v>0</v>
      </c>
      <c r="DL44" s="328">
        <f t="shared" si="759"/>
        <v>0</v>
      </c>
      <c r="DM44" s="474">
        <f t="shared" si="792"/>
        <v>0</v>
      </c>
      <c r="DN44" s="475">
        <f t="shared" si="793"/>
        <v>0</v>
      </c>
      <c r="DO44" s="141">
        <f t="shared" si="762"/>
        <v>0</v>
      </c>
      <c r="DP44" s="476">
        <f t="shared" si="747"/>
        <v>7.74</v>
      </c>
      <c r="DQ44" s="142">
        <f t="shared" si="764"/>
        <v>0</v>
      </c>
      <c r="DR44" s="114">
        <f t="shared" si="765"/>
        <v>0</v>
      </c>
      <c r="DS44" s="114"/>
      <c r="DT44" s="143"/>
      <c r="DU44" s="144">
        <f t="shared" si="766"/>
        <v>0</v>
      </c>
      <c r="DV44" s="328">
        <f t="shared" si="767"/>
        <v>29</v>
      </c>
      <c r="DW44" s="474">
        <f t="shared" si="792"/>
        <v>3.7039999999999997E-2</v>
      </c>
      <c r="DX44" s="475">
        <f t="shared" si="793"/>
        <v>5213.38</v>
      </c>
      <c r="DY44" s="141">
        <f t="shared" si="770"/>
        <v>179.77172414</v>
      </c>
      <c r="DZ44" s="476">
        <f t="shared" si="747"/>
        <v>7.1</v>
      </c>
      <c r="EA44" s="142">
        <f t="shared" si="772"/>
        <v>1276.37924</v>
      </c>
      <c r="EB44" s="114">
        <f t="shared" si="773"/>
        <v>37015</v>
      </c>
      <c r="EC44" s="114"/>
      <c r="ED44" s="143"/>
      <c r="EE44" s="144">
        <f t="shared" si="774"/>
        <v>1.65547</v>
      </c>
      <c r="EF44" s="328">
        <f t="shared" si="775"/>
        <v>0</v>
      </c>
      <c r="EG44" s="474">
        <f t="shared" si="792"/>
        <v>0</v>
      </c>
      <c r="EH44" s="475">
        <f t="shared" si="793"/>
        <v>0</v>
      </c>
      <c r="EI44" s="141">
        <f t="shared" si="778"/>
        <v>0</v>
      </c>
      <c r="EJ44" s="476">
        <f t="shared" si="747"/>
        <v>7.5</v>
      </c>
      <c r="EK44" s="142">
        <f t="shared" si="780"/>
        <v>0</v>
      </c>
      <c r="EL44" s="114">
        <f t="shared" si="781"/>
        <v>0</v>
      </c>
      <c r="EM44" s="114"/>
      <c r="EN44" s="143"/>
      <c r="EO44" s="144">
        <f t="shared" si="782"/>
        <v>0</v>
      </c>
      <c r="EP44" s="328">
        <f t="shared" si="783"/>
        <v>0</v>
      </c>
      <c r="EQ44" s="474">
        <f t="shared" si="792"/>
        <v>0</v>
      </c>
      <c r="ER44" s="475">
        <f t="shared" si="793"/>
        <v>0</v>
      </c>
      <c r="ES44" s="141">
        <f t="shared" si="786"/>
        <v>0</v>
      </c>
      <c r="ET44" s="476">
        <f t="shared" si="747"/>
        <v>7</v>
      </c>
      <c r="EU44" s="142">
        <f t="shared" si="788"/>
        <v>0</v>
      </c>
      <c r="EV44" s="114">
        <f t="shared" si="789"/>
        <v>0</v>
      </c>
      <c r="EW44" s="114"/>
      <c r="EX44" s="143"/>
      <c r="EY44" s="144">
        <f t="shared" si="790"/>
        <v>0</v>
      </c>
      <c r="EZ44" s="328">
        <f t="shared" si="791"/>
        <v>25</v>
      </c>
      <c r="FA44" s="474">
        <f t="shared" si="792"/>
        <v>3.3739999999999999E-2</v>
      </c>
      <c r="FB44" s="475">
        <f t="shared" si="793"/>
        <v>2226.84</v>
      </c>
      <c r="FC44" s="141">
        <f t="shared" si="794"/>
        <v>89.073599999999999</v>
      </c>
      <c r="FD44" s="476">
        <f t="shared" si="747"/>
        <v>7.05</v>
      </c>
      <c r="FE44" s="142">
        <f t="shared" si="796"/>
        <v>627.96888000000001</v>
      </c>
      <c r="FF44" s="114">
        <f t="shared" si="797"/>
        <v>15699.22</v>
      </c>
      <c r="FG44" s="114"/>
      <c r="FH44" s="143"/>
      <c r="FI44" s="144">
        <f t="shared" si="798"/>
        <v>0.81447999999999998</v>
      </c>
      <c r="FJ44" s="328">
        <f t="shared" si="799"/>
        <v>0</v>
      </c>
      <c r="FK44" s="474">
        <f t="shared" si="800"/>
        <v>0</v>
      </c>
      <c r="FL44" s="475">
        <f t="shared" si="801"/>
        <v>0</v>
      </c>
      <c r="FM44" s="141">
        <f t="shared" si="802"/>
        <v>0</v>
      </c>
      <c r="FN44" s="476">
        <f t="shared" si="803"/>
        <v>7.05</v>
      </c>
      <c r="FO44" s="142">
        <f t="shared" si="804"/>
        <v>0</v>
      </c>
      <c r="FP44" s="114">
        <f t="shared" si="805"/>
        <v>0</v>
      </c>
      <c r="FQ44" s="114"/>
      <c r="FR44" s="143"/>
      <c r="FS44" s="144">
        <f t="shared" si="806"/>
        <v>0</v>
      </c>
      <c r="FT44" s="328">
        <f t="shared" si="807"/>
        <v>0</v>
      </c>
      <c r="FU44" s="474">
        <f t="shared" si="800"/>
        <v>0</v>
      </c>
      <c r="FV44" s="475">
        <f t="shared" si="801"/>
        <v>0</v>
      </c>
      <c r="FW44" s="141">
        <f t="shared" si="810"/>
        <v>0</v>
      </c>
      <c r="FX44" s="476">
        <f t="shared" si="803"/>
        <v>7.3</v>
      </c>
      <c r="FY44" s="142">
        <f t="shared" si="812"/>
        <v>0</v>
      </c>
      <c r="FZ44" s="114">
        <f t="shared" si="813"/>
        <v>0</v>
      </c>
      <c r="GA44" s="114"/>
      <c r="GB44" s="143"/>
      <c r="GC44" s="144">
        <f t="shared" si="814"/>
        <v>0</v>
      </c>
      <c r="GD44" s="328">
        <f t="shared" si="815"/>
        <v>44</v>
      </c>
      <c r="GE44" s="474">
        <f t="shared" si="816"/>
        <v>8.7480000000000002E-2</v>
      </c>
      <c r="GF44" s="475">
        <f t="shared" si="817"/>
        <v>2886.84</v>
      </c>
      <c r="GG44" s="141">
        <f t="shared" si="818"/>
        <v>65.61</v>
      </c>
      <c r="GH44" s="476">
        <f t="shared" si="803"/>
        <v>7.13</v>
      </c>
      <c r="GI44" s="142">
        <f t="shared" si="820"/>
        <v>467.79930000000002</v>
      </c>
      <c r="GJ44" s="114">
        <f t="shared" si="821"/>
        <v>20583.169999999998</v>
      </c>
      <c r="GK44" s="114"/>
      <c r="GL44" s="143"/>
      <c r="GM44" s="144">
        <f t="shared" si="822"/>
        <v>0.60673999999999995</v>
      </c>
      <c r="GN44" s="328">
        <f t="shared" si="823"/>
        <v>27</v>
      </c>
      <c r="GO44" s="474">
        <f t="shared" si="816"/>
        <v>3.2140000000000002E-2</v>
      </c>
      <c r="GP44" s="475">
        <f t="shared" si="817"/>
        <v>4726.51</v>
      </c>
      <c r="GQ44" s="141">
        <f t="shared" si="826"/>
        <v>175.05592593</v>
      </c>
      <c r="GR44" s="476">
        <f t="shared" si="803"/>
        <v>7.58</v>
      </c>
      <c r="GS44" s="142">
        <f t="shared" si="828"/>
        <v>1326.92392</v>
      </c>
      <c r="GT44" s="114">
        <f t="shared" si="829"/>
        <v>35826.949999999997</v>
      </c>
      <c r="GU44" s="114"/>
      <c r="GV44" s="143"/>
      <c r="GW44" s="144">
        <f t="shared" si="830"/>
        <v>1.72102</v>
      </c>
      <c r="GX44" s="328">
        <f t="shared" si="831"/>
        <v>0</v>
      </c>
      <c r="GY44" s="474">
        <f t="shared" si="832"/>
        <v>0</v>
      </c>
      <c r="GZ44" s="475">
        <f t="shared" si="833"/>
        <v>0</v>
      </c>
      <c r="HA44" s="141">
        <f t="shared" si="834"/>
        <v>0</v>
      </c>
      <c r="HB44" s="476">
        <f t="shared" si="835"/>
        <v>7.83</v>
      </c>
      <c r="HC44" s="142">
        <f t="shared" si="836"/>
        <v>0</v>
      </c>
      <c r="HD44" s="114">
        <f t="shared" si="837"/>
        <v>0</v>
      </c>
      <c r="HE44" s="114"/>
      <c r="HF44" s="143"/>
      <c r="HG44" s="144">
        <f t="shared" si="838"/>
        <v>0</v>
      </c>
      <c r="HH44" s="328">
        <f t="shared" si="839"/>
        <v>31</v>
      </c>
      <c r="HI44" s="474">
        <f t="shared" si="832"/>
        <v>2.9139999999999999E-2</v>
      </c>
      <c r="HJ44" s="475">
        <f t="shared" si="833"/>
        <v>3059.7</v>
      </c>
      <c r="HK44" s="141">
        <f t="shared" si="842"/>
        <v>98.7</v>
      </c>
      <c r="HL44" s="476">
        <f t="shared" si="835"/>
        <v>7.9</v>
      </c>
      <c r="HM44" s="142">
        <f t="shared" si="844"/>
        <v>779.73</v>
      </c>
      <c r="HN44" s="114">
        <f t="shared" si="845"/>
        <v>24171.63</v>
      </c>
      <c r="HO44" s="114"/>
      <c r="HP44" s="143"/>
      <c r="HQ44" s="144">
        <f t="shared" si="846"/>
        <v>1.0113099999999999</v>
      </c>
      <c r="HR44" s="328">
        <f t="shared" si="847"/>
        <v>0</v>
      </c>
      <c r="HS44" s="474">
        <f t="shared" si="848"/>
        <v>0</v>
      </c>
      <c r="HT44" s="475">
        <f t="shared" si="849"/>
        <v>0</v>
      </c>
      <c r="HU44" s="141">
        <f t="shared" si="850"/>
        <v>0</v>
      </c>
      <c r="HV44" s="476">
        <f t="shared" si="835"/>
        <v>7.68</v>
      </c>
      <c r="HW44" s="142">
        <f t="shared" si="852"/>
        <v>0</v>
      </c>
      <c r="HX44" s="114">
        <f t="shared" si="853"/>
        <v>0</v>
      </c>
      <c r="HY44" s="114"/>
      <c r="HZ44" s="143"/>
      <c r="IA44" s="144">
        <f t="shared" si="854"/>
        <v>0</v>
      </c>
      <c r="IB44" s="328">
        <f t="shared" si="855"/>
        <v>27</v>
      </c>
      <c r="IC44" s="474">
        <f t="shared" si="848"/>
        <v>5.6129999999999999E-2</v>
      </c>
      <c r="ID44" s="475">
        <f t="shared" si="849"/>
        <v>2379.35</v>
      </c>
      <c r="IE44" s="141">
        <f t="shared" si="858"/>
        <v>88.124074070000006</v>
      </c>
      <c r="IF44" s="476">
        <f t="shared" si="835"/>
        <v>7.9</v>
      </c>
      <c r="IG44" s="142">
        <f t="shared" si="860"/>
        <v>696.18019000000004</v>
      </c>
      <c r="IH44" s="114">
        <f t="shared" si="861"/>
        <v>18796.87</v>
      </c>
      <c r="II44" s="114"/>
      <c r="IJ44" s="143"/>
      <c r="IK44" s="144">
        <f t="shared" si="862"/>
        <v>0.90295000000000003</v>
      </c>
      <c r="IL44" s="328">
        <f t="shared" si="863"/>
        <v>0</v>
      </c>
      <c r="IM44" s="474">
        <f t="shared" si="864"/>
        <v>0</v>
      </c>
      <c r="IN44" s="475">
        <f t="shared" si="865"/>
        <v>0</v>
      </c>
      <c r="IO44" s="141">
        <f t="shared" si="866"/>
        <v>0</v>
      </c>
      <c r="IP44" s="476">
        <f t="shared" si="867"/>
        <v>5</v>
      </c>
      <c r="IQ44" s="142">
        <f t="shared" si="868"/>
        <v>0</v>
      </c>
      <c r="IR44" s="114">
        <f t="shared" si="869"/>
        <v>0</v>
      </c>
      <c r="IS44" s="114"/>
      <c r="IT44" s="143"/>
      <c r="IU44" s="144">
        <f t="shared" si="870"/>
        <v>0</v>
      </c>
      <c r="IV44" s="328">
        <f t="shared" si="871"/>
        <v>0</v>
      </c>
      <c r="IW44" s="474">
        <f t="shared" si="864"/>
        <v>0</v>
      </c>
      <c r="IX44" s="475">
        <f t="shared" si="865"/>
        <v>0</v>
      </c>
      <c r="IY44" s="141">
        <f t="shared" si="874"/>
        <v>0</v>
      </c>
      <c r="IZ44" s="476">
        <f t="shared" si="867"/>
        <v>7.6</v>
      </c>
      <c r="JA44" s="142">
        <f t="shared" si="876"/>
        <v>0</v>
      </c>
      <c r="JB44" s="114">
        <f t="shared" si="877"/>
        <v>0</v>
      </c>
      <c r="JC44" s="114"/>
      <c r="JD44" s="143"/>
      <c r="JE44" s="144">
        <f t="shared" si="878"/>
        <v>0</v>
      </c>
      <c r="JF44" s="328">
        <f t="shared" si="879"/>
        <v>0</v>
      </c>
      <c r="JG44" s="474">
        <f t="shared" si="880"/>
        <v>0</v>
      </c>
      <c r="JH44" s="475">
        <f t="shared" si="881"/>
        <v>0</v>
      </c>
      <c r="JI44" s="141">
        <f t="shared" si="882"/>
        <v>0</v>
      </c>
      <c r="JJ44" s="476">
        <f t="shared" si="867"/>
        <v>7</v>
      </c>
      <c r="JK44" s="142">
        <f t="shared" si="884"/>
        <v>0</v>
      </c>
      <c r="JL44" s="114">
        <f t="shared" si="885"/>
        <v>0</v>
      </c>
      <c r="JM44" s="114"/>
      <c r="JN44" s="143"/>
      <c r="JO44" s="144">
        <f t="shared" si="886"/>
        <v>0</v>
      </c>
      <c r="JP44" s="328">
        <f t="shared" si="887"/>
        <v>23</v>
      </c>
      <c r="JQ44" s="474">
        <f t="shared" si="880"/>
        <v>1.898E-2</v>
      </c>
      <c r="JR44" s="475">
        <f t="shared" si="881"/>
        <v>2657.2</v>
      </c>
      <c r="JS44" s="141">
        <f t="shared" si="890"/>
        <v>115.53043477999999</v>
      </c>
      <c r="JT44" s="476">
        <f t="shared" si="867"/>
        <v>7.5</v>
      </c>
      <c r="JU44" s="142">
        <f t="shared" si="892"/>
        <v>866.47825999999998</v>
      </c>
      <c r="JV44" s="114">
        <f t="shared" si="893"/>
        <v>19929</v>
      </c>
      <c r="JW44" s="114"/>
      <c r="JX44" s="143"/>
      <c r="JY44" s="144">
        <f t="shared" si="894"/>
        <v>1.1238300000000001</v>
      </c>
      <c r="JZ44" s="328">
        <f t="shared" si="895"/>
        <v>0</v>
      </c>
      <c r="KA44" s="474">
        <f t="shared" si="912"/>
        <v>0</v>
      </c>
      <c r="KB44" s="475">
        <f t="shared" si="913"/>
        <v>0</v>
      </c>
      <c r="KC44" s="141">
        <f t="shared" si="898"/>
        <v>0</v>
      </c>
      <c r="KD44" s="476">
        <f t="shared" si="899"/>
        <v>7.23</v>
      </c>
      <c r="KE44" s="142">
        <f t="shared" si="900"/>
        <v>0</v>
      </c>
      <c r="KF44" s="114">
        <f t="shared" si="901"/>
        <v>0</v>
      </c>
      <c r="KG44" s="114"/>
      <c r="KH44" s="143"/>
      <c r="KI44" s="144">
        <f t="shared" si="902"/>
        <v>0</v>
      </c>
      <c r="KJ44" s="328">
        <f t="shared" si="903"/>
        <v>0</v>
      </c>
      <c r="KK44" s="474">
        <f t="shared" si="912"/>
        <v>0</v>
      </c>
      <c r="KL44" s="475">
        <f t="shared" si="913"/>
        <v>0</v>
      </c>
      <c r="KM44" s="141">
        <f t="shared" si="906"/>
        <v>0</v>
      </c>
      <c r="KN44" s="476">
        <f t="shared" si="899"/>
        <v>7.5</v>
      </c>
      <c r="KO44" s="142">
        <f t="shared" si="908"/>
        <v>0</v>
      </c>
      <c r="KP44" s="114">
        <f t="shared" si="909"/>
        <v>0</v>
      </c>
      <c r="KQ44" s="114"/>
      <c r="KR44" s="143"/>
      <c r="KS44" s="144">
        <f t="shared" si="910"/>
        <v>0</v>
      </c>
      <c r="KT44" s="328">
        <f t="shared" si="911"/>
        <v>0</v>
      </c>
      <c r="KU44" s="474" t="e">
        <f t="shared" si="912"/>
        <v>#DIV/0!</v>
      </c>
      <c r="KV44" s="475" t="e">
        <f t="shared" si="913"/>
        <v>#DIV/0!</v>
      </c>
      <c r="KW44" s="141">
        <f t="shared" si="914"/>
        <v>0</v>
      </c>
      <c r="KX44" s="476">
        <f t="shared" si="899"/>
        <v>0</v>
      </c>
      <c r="KY44" s="142">
        <f t="shared" si="916"/>
        <v>0</v>
      </c>
      <c r="KZ44" s="114">
        <f t="shared" si="917"/>
        <v>0</v>
      </c>
      <c r="LA44" s="114"/>
      <c r="LB44" s="143"/>
      <c r="LC44" s="144">
        <f t="shared" si="918"/>
        <v>0</v>
      </c>
      <c r="LD44" s="327">
        <f t="shared" si="919"/>
        <v>232</v>
      </c>
      <c r="LE44" s="474">
        <f t="shared" si="920"/>
        <v>8.8999999999999999E-3</v>
      </c>
      <c r="LF44" s="475">
        <f t="shared" si="921"/>
        <v>24469.75</v>
      </c>
      <c r="LG44" s="141">
        <f t="shared" si="922"/>
        <v>105.47306034</v>
      </c>
      <c r="LH44" s="476">
        <f t="shared" si="923"/>
        <v>7.31</v>
      </c>
      <c r="LI44" s="142">
        <f t="shared" si="924"/>
        <v>771.00806999999998</v>
      </c>
      <c r="LJ44" s="114">
        <f t="shared" si="925"/>
        <v>178873.87</v>
      </c>
      <c r="LK44" s="114"/>
      <c r="LL44" s="143"/>
    </row>
    <row r="45" spans="1:324" ht="27.75" customHeight="1">
      <c r="A45" s="718"/>
      <c r="B45" s="12" t="s">
        <v>746</v>
      </c>
      <c r="C45" s="12" t="s">
        <v>856</v>
      </c>
      <c r="D45" s="12" t="s">
        <v>424</v>
      </c>
      <c r="E45" s="4" t="s">
        <v>33</v>
      </c>
      <c r="F45" s="328">
        <f t="shared" si="677"/>
        <v>1</v>
      </c>
      <c r="G45" s="474">
        <f t="shared" si="926"/>
        <v>1.5499999999999999E-3</v>
      </c>
      <c r="H45" s="475">
        <f t="shared" si="927"/>
        <v>99.42</v>
      </c>
      <c r="I45" s="141">
        <f t="shared" si="678"/>
        <v>99.42</v>
      </c>
      <c r="J45" s="476">
        <f t="shared" si="928"/>
        <v>7.42</v>
      </c>
      <c r="K45" s="142">
        <f t="shared" si="679"/>
        <v>737.69640000000004</v>
      </c>
      <c r="L45" s="114">
        <f t="shared" si="680"/>
        <v>737.7</v>
      </c>
      <c r="M45" s="114"/>
      <c r="N45" s="143"/>
      <c r="O45" s="144">
        <f t="shared" si="681"/>
        <v>0.95852999999999999</v>
      </c>
      <c r="P45" s="328">
        <f t="shared" si="682"/>
        <v>2</v>
      </c>
      <c r="Q45" s="474">
        <f t="shared" si="929"/>
        <v>1.8799999999999999E-3</v>
      </c>
      <c r="R45" s="475">
        <f t="shared" si="930"/>
        <v>154.31</v>
      </c>
      <c r="S45" s="141">
        <f t="shared" si="683"/>
        <v>77.155000000000001</v>
      </c>
      <c r="T45" s="476">
        <f t="shared" si="931"/>
        <v>7.9</v>
      </c>
      <c r="U45" s="142">
        <f t="shared" si="684"/>
        <v>609.52449999999999</v>
      </c>
      <c r="V45" s="114">
        <f t="shared" si="685"/>
        <v>1219.05</v>
      </c>
      <c r="W45" s="114"/>
      <c r="X45" s="143"/>
      <c r="Y45" s="144">
        <f t="shared" si="686"/>
        <v>0.79198999999999997</v>
      </c>
      <c r="Z45" s="328">
        <f t="shared" si="687"/>
        <v>0</v>
      </c>
      <c r="AA45" s="474">
        <f t="shared" si="736"/>
        <v>0</v>
      </c>
      <c r="AB45" s="475">
        <f t="shared" si="737"/>
        <v>0</v>
      </c>
      <c r="AC45" s="141">
        <f t="shared" si="690"/>
        <v>0</v>
      </c>
      <c r="AD45" s="476">
        <f t="shared" si="691"/>
        <v>7.77</v>
      </c>
      <c r="AE45" s="142">
        <f t="shared" si="692"/>
        <v>0</v>
      </c>
      <c r="AF45" s="114">
        <f t="shared" si="693"/>
        <v>0</v>
      </c>
      <c r="AG45" s="114"/>
      <c r="AH45" s="143"/>
      <c r="AI45" s="144">
        <f t="shared" si="694"/>
        <v>0</v>
      </c>
      <c r="AJ45" s="328">
        <f t="shared" si="695"/>
        <v>1</v>
      </c>
      <c r="AK45" s="474">
        <f t="shared" si="736"/>
        <v>1.65E-3</v>
      </c>
      <c r="AL45" s="475">
        <f t="shared" si="737"/>
        <v>34.4</v>
      </c>
      <c r="AM45" s="141">
        <f t="shared" si="698"/>
        <v>34.4</v>
      </c>
      <c r="AN45" s="476">
        <f t="shared" si="691"/>
        <v>7.7</v>
      </c>
      <c r="AO45" s="142">
        <f t="shared" si="700"/>
        <v>264.88</v>
      </c>
      <c r="AP45" s="114">
        <f t="shared" si="701"/>
        <v>264.88</v>
      </c>
      <c r="AQ45" s="114"/>
      <c r="AR45" s="143"/>
      <c r="AS45" s="144">
        <f t="shared" si="702"/>
        <v>0.34416999999999998</v>
      </c>
      <c r="AT45" s="328">
        <f t="shared" si="703"/>
        <v>2</v>
      </c>
      <c r="AU45" s="474">
        <f t="shared" si="736"/>
        <v>2.1099999999999999E-3</v>
      </c>
      <c r="AV45" s="475">
        <f t="shared" si="737"/>
        <v>109.72</v>
      </c>
      <c r="AW45" s="141">
        <f t="shared" si="706"/>
        <v>54.86</v>
      </c>
      <c r="AX45" s="476">
        <f t="shared" si="691"/>
        <v>7.04</v>
      </c>
      <c r="AY45" s="142">
        <f t="shared" si="708"/>
        <v>386.21440000000001</v>
      </c>
      <c r="AZ45" s="114">
        <f t="shared" si="709"/>
        <v>772.43</v>
      </c>
      <c r="BA45" s="114"/>
      <c r="BB45" s="143"/>
      <c r="BC45" s="144">
        <f t="shared" si="710"/>
        <v>0.50183</v>
      </c>
      <c r="BD45" s="328">
        <f t="shared" si="711"/>
        <v>0</v>
      </c>
      <c r="BE45" s="474">
        <f t="shared" si="736"/>
        <v>0</v>
      </c>
      <c r="BF45" s="475">
        <f t="shared" si="737"/>
        <v>0</v>
      </c>
      <c r="BG45" s="141">
        <f t="shared" si="714"/>
        <v>0</v>
      </c>
      <c r="BH45" s="476">
        <f t="shared" si="691"/>
        <v>7.9</v>
      </c>
      <c r="BI45" s="142">
        <f t="shared" si="716"/>
        <v>0</v>
      </c>
      <c r="BJ45" s="114">
        <f t="shared" si="717"/>
        <v>0</v>
      </c>
      <c r="BK45" s="114"/>
      <c r="BL45" s="143"/>
      <c r="BM45" s="144">
        <f t="shared" si="718"/>
        <v>0</v>
      </c>
      <c r="BN45" s="328">
        <f t="shared" si="719"/>
        <v>1</v>
      </c>
      <c r="BO45" s="474">
        <f t="shared" si="736"/>
        <v>1.41E-3</v>
      </c>
      <c r="BP45" s="475">
        <f t="shared" si="737"/>
        <v>80.760000000000005</v>
      </c>
      <c r="BQ45" s="141">
        <f t="shared" si="722"/>
        <v>80.760000000000005</v>
      </c>
      <c r="BR45" s="476">
        <f t="shared" si="691"/>
        <v>7.66</v>
      </c>
      <c r="BS45" s="142">
        <f t="shared" si="724"/>
        <v>618.62159999999994</v>
      </c>
      <c r="BT45" s="114">
        <f t="shared" si="725"/>
        <v>618.62</v>
      </c>
      <c r="BU45" s="114"/>
      <c r="BV45" s="143"/>
      <c r="BW45" s="144">
        <f t="shared" si="726"/>
        <v>0.80381000000000002</v>
      </c>
      <c r="BX45" s="328">
        <f t="shared" si="727"/>
        <v>0</v>
      </c>
      <c r="BY45" s="474">
        <f t="shared" si="736"/>
        <v>0</v>
      </c>
      <c r="BZ45" s="475">
        <f t="shared" si="737"/>
        <v>0</v>
      </c>
      <c r="CA45" s="141">
        <f t="shared" si="730"/>
        <v>0</v>
      </c>
      <c r="CB45" s="476">
        <f t="shared" si="691"/>
        <v>7.06</v>
      </c>
      <c r="CC45" s="142">
        <f t="shared" si="732"/>
        <v>0</v>
      </c>
      <c r="CD45" s="114">
        <f t="shared" si="733"/>
        <v>0</v>
      </c>
      <c r="CE45" s="114"/>
      <c r="CF45" s="143"/>
      <c r="CG45" s="144">
        <f t="shared" si="734"/>
        <v>0</v>
      </c>
      <c r="CH45" s="328">
        <f t="shared" si="735"/>
        <v>1</v>
      </c>
      <c r="CI45" s="474">
        <f t="shared" si="736"/>
        <v>1E-3</v>
      </c>
      <c r="CJ45" s="475">
        <f t="shared" si="737"/>
        <v>161.16</v>
      </c>
      <c r="CK45" s="141">
        <f t="shared" si="738"/>
        <v>161.16</v>
      </c>
      <c r="CL45" s="476">
        <f t="shared" si="691"/>
        <v>7.6</v>
      </c>
      <c r="CM45" s="142">
        <f t="shared" si="740"/>
        <v>1224.816</v>
      </c>
      <c r="CN45" s="114">
        <f t="shared" si="741"/>
        <v>1224.82</v>
      </c>
      <c r="CO45" s="114"/>
      <c r="CP45" s="143"/>
      <c r="CQ45" s="144">
        <f t="shared" si="742"/>
        <v>1.5914699999999999</v>
      </c>
      <c r="CR45" s="328">
        <f t="shared" si="743"/>
        <v>1</v>
      </c>
      <c r="CS45" s="474">
        <f t="shared" si="792"/>
        <v>1.2700000000000001E-3</v>
      </c>
      <c r="CT45" s="475">
        <f t="shared" si="793"/>
        <v>101.6</v>
      </c>
      <c r="CU45" s="141">
        <f t="shared" si="746"/>
        <v>101.6</v>
      </c>
      <c r="CV45" s="476">
        <f t="shared" si="747"/>
        <v>7.9</v>
      </c>
      <c r="CW45" s="142">
        <f t="shared" si="748"/>
        <v>802.64</v>
      </c>
      <c r="CX45" s="114">
        <f t="shared" si="749"/>
        <v>802.64</v>
      </c>
      <c r="CY45" s="114"/>
      <c r="CZ45" s="143"/>
      <c r="DA45" s="144">
        <f t="shared" si="750"/>
        <v>1.04291</v>
      </c>
      <c r="DB45" s="328">
        <f t="shared" si="751"/>
        <v>0</v>
      </c>
      <c r="DC45" s="474">
        <f t="shared" si="792"/>
        <v>0</v>
      </c>
      <c r="DD45" s="475">
        <f t="shared" si="793"/>
        <v>0</v>
      </c>
      <c r="DE45" s="141">
        <f t="shared" si="754"/>
        <v>0</v>
      </c>
      <c r="DF45" s="476">
        <f t="shared" si="747"/>
        <v>7.66</v>
      </c>
      <c r="DG45" s="142">
        <f t="shared" si="756"/>
        <v>0</v>
      </c>
      <c r="DH45" s="114">
        <f t="shared" si="757"/>
        <v>0</v>
      </c>
      <c r="DI45" s="114"/>
      <c r="DJ45" s="143"/>
      <c r="DK45" s="144">
        <f t="shared" si="758"/>
        <v>0</v>
      </c>
      <c r="DL45" s="328">
        <f t="shared" si="759"/>
        <v>0</v>
      </c>
      <c r="DM45" s="474">
        <f t="shared" si="792"/>
        <v>0</v>
      </c>
      <c r="DN45" s="475">
        <f t="shared" si="793"/>
        <v>0</v>
      </c>
      <c r="DO45" s="141">
        <f t="shared" si="762"/>
        <v>0</v>
      </c>
      <c r="DP45" s="476">
        <f t="shared" si="747"/>
        <v>7.74</v>
      </c>
      <c r="DQ45" s="142">
        <f t="shared" si="764"/>
        <v>0</v>
      </c>
      <c r="DR45" s="114">
        <f t="shared" si="765"/>
        <v>0</v>
      </c>
      <c r="DS45" s="114"/>
      <c r="DT45" s="143"/>
      <c r="DU45" s="144">
        <f t="shared" si="766"/>
        <v>0</v>
      </c>
      <c r="DV45" s="328">
        <f t="shared" si="767"/>
        <v>4</v>
      </c>
      <c r="DW45" s="474">
        <f t="shared" si="792"/>
        <v>5.11E-3</v>
      </c>
      <c r="DX45" s="475">
        <f t="shared" si="793"/>
        <v>719.23</v>
      </c>
      <c r="DY45" s="141">
        <f t="shared" si="770"/>
        <v>179.8075</v>
      </c>
      <c r="DZ45" s="476">
        <f t="shared" si="747"/>
        <v>7.1</v>
      </c>
      <c r="EA45" s="142">
        <f t="shared" si="772"/>
        <v>1276.6332500000001</v>
      </c>
      <c r="EB45" s="114">
        <f t="shared" si="773"/>
        <v>5106.53</v>
      </c>
      <c r="EC45" s="114"/>
      <c r="ED45" s="143"/>
      <c r="EE45" s="144">
        <f t="shared" si="774"/>
        <v>1.6588000000000001</v>
      </c>
      <c r="EF45" s="328">
        <f t="shared" si="775"/>
        <v>1</v>
      </c>
      <c r="EG45" s="474">
        <f t="shared" si="792"/>
        <v>1.16E-3</v>
      </c>
      <c r="EH45" s="475">
        <f t="shared" si="793"/>
        <v>76.55</v>
      </c>
      <c r="EI45" s="141">
        <f t="shared" si="778"/>
        <v>76.55</v>
      </c>
      <c r="EJ45" s="476">
        <f t="shared" si="747"/>
        <v>7.5</v>
      </c>
      <c r="EK45" s="142">
        <f t="shared" si="780"/>
        <v>574.125</v>
      </c>
      <c r="EL45" s="114">
        <f t="shared" si="781"/>
        <v>574.13</v>
      </c>
      <c r="EM45" s="114"/>
      <c r="EN45" s="143"/>
      <c r="EO45" s="144">
        <f t="shared" si="782"/>
        <v>0.74599000000000004</v>
      </c>
      <c r="EP45" s="328">
        <f t="shared" si="783"/>
        <v>0</v>
      </c>
      <c r="EQ45" s="474">
        <f t="shared" si="792"/>
        <v>0</v>
      </c>
      <c r="ER45" s="475">
        <f t="shared" si="793"/>
        <v>0</v>
      </c>
      <c r="ES45" s="141">
        <f t="shared" si="786"/>
        <v>0</v>
      </c>
      <c r="ET45" s="476">
        <f t="shared" si="747"/>
        <v>7</v>
      </c>
      <c r="EU45" s="142">
        <f t="shared" si="788"/>
        <v>0</v>
      </c>
      <c r="EV45" s="114">
        <f t="shared" si="789"/>
        <v>0</v>
      </c>
      <c r="EW45" s="114"/>
      <c r="EX45" s="143"/>
      <c r="EY45" s="144">
        <f t="shared" si="790"/>
        <v>0</v>
      </c>
      <c r="EZ45" s="328">
        <f t="shared" si="791"/>
        <v>3</v>
      </c>
      <c r="FA45" s="474">
        <f t="shared" si="792"/>
        <v>4.0499999999999998E-3</v>
      </c>
      <c r="FB45" s="475">
        <f t="shared" si="793"/>
        <v>267.3</v>
      </c>
      <c r="FC45" s="141">
        <f t="shared" si="794"/>
        <v>89.1</v>
      </c>
      <c r="FD45" s="476">
        <f t="shared" si="747"/>
        <v>7.05</v>
      </c>
      <c r="FE45" s="142">
        <f t="shared" si="796"/>
        <v>628.15499999999997</v>
      </c>
      <c r="FF45" s="114">
        <f t="shared" si="797"/>
        <v>1884.47</v>
      </c>
      <c r="FG45" s="114"/>
      <c r="FH45" s="143"/>
      <c r="FI45" s="144">
        <f t="shared" si="798"/>
        <v>0.81620000000000004</v>
      </c>
      <c r="FJ45" s="328">
        <f t="shared" si="799"/>
        <v>2</v>
      </c>
      <c r="FK45" s="474">
        <f t="shared" si="800"/>
        <v>1.98E-3</v>
      </c>
      <c r="FL45" s="475">
        <f t="shared" si="801"/>
        <v>252.98</v>
      </c>
      <c r="FM45" s="141">
        <f t="shared" si="802"/>
        <v>126.49</v>
      </c>
      <c r="FN45" s="476">
        <f t="shared" si="803"/>
        <v>7.05</v>
      </c>
      <c r="FO45" s="142">
        <f t="shared" si="804"/>
        <v>891.75450000000001</v>
      </c>
      <c r="FP45" s="114">
        <f t="shared" si="805"/>
        <v>1783.51</v>
      </c>
      <c r="FQ45" s="114"/>
      <c r="FR45" s="143"/>
      <c r="FS45" s="144">
        <f t="shared" si="806"/>
        <v>1.1587099999999999</v>
      </c>
      <c r="FT45" s="328">
        <f t="shared" si="807"/>
        <v>1</v>
      </c>
      <c r="FU45" s="474">
        <f t="shared" si="800"/>
        <v>1.3600000000000001E-3</v>
      </c>
      <c r="FV45" s="475">
        <f t="shared" si="801"/>
        <v>99.57</v>
      </c>
      <c r="FW45" s="141">
        <f t="shared" si="810"/>
        <v>99.57</v>
      </c>
      <c r="FX45" s="476">
        <f t="shared" si="803"/>
        <v>7.3</v>
      </c>
      <c r="FY45" s="142">
        <f t="shared" si="812"/>
        <v>726.86099999999999</v>
      </c>
      <c r="FZ45" s="114">
        <f t="shared" si="813"/>
        <v>726.86</v>
      </c>
      <c r="GA45" s="114"/>
      <c r="GB45" s="143"/>
      <c r="GC45" s="144">
        <f t="shared" si="814"/>
        <v>0.94445000000000001</v>
      </c>
      <c r="GD45" s="328">
        <f t="shared" si="815"/>
        <v>2</v>
      </c>
      <c r="GE45" s="474">
        <f t="shared" si="816"/>
        <v>3.98E-3</v>
      </c>
      <c r="GF45" s="475">
        <f t="shared" si="817"/>
        <v>131.34</v>
      </c>
      <c r="GG45" s="141">
        <f t="shared" si="818"/>
        <v>65.67</v>
      </c>
      <c r="GH45" s="476">
        <f t="shared" si="803"/>
        <v>7.13</v>
      </c>
      <c r="GI45" s="142">
        <f t="shared" si="820"/>
        <v>468.22710000000001</v>
      </c>
      <c r="GJ45" s="114">
        <f t="shared" si="821"/>
        <v>936.45</v>
      </c>
      <c r="GK45" s="114"/>
      <c r="GL45" s="143"/>
      <c r="GM45" s="144">
        <f t="shared" si="822"/>
        <v>0.60838999999999999</v>
      </c>
      <c r="GN45" s="328">
        <f t="shared" si="823"/>
        <v>1</v>
      </c>
      <c r="GO45" s="474">
        <f t="shared" si="816"/>
        <v>1.1900000000000001E-3</v>
      </c>
      <c r="GP45" s="475">
        <f t="shared" si="817"/>
        <v>175</v>
      </c>
      <c r="GQ45" s="141">
        <f t="shared" si="826"/>
        <v>175</v>
      </c>
      <c r="GR45" s="476">
        <f t="shared" si="803"/>
        <v>7.58</v>
      </c>
      <c r="GS45" s="142">
        <f t="shared" si="828"/>
        <v>1326.5</v>
      </c>
      <c r="GT45" s="114">
        <f t="shared" si="829"/>
        <v>1326.5</v>
      </c>
      <c r="GU45" s="114"/>
      <c r="GV45" s="143"/>
      <c r="GW45" s="144">
        <f t="shared" si="830"/>
        <v>1.72359</v>
      </c>
      <c r="GX45" s="328">
        <f t="shared" si="831"/>
        <v>1</v>
      </c>
      <c r="GY45" s="474">
        <f t="shared" si="832"/>
        <v>6.4999999999999997E-4</v>
      </c>
      <c r="GZ45" s="475">
        <f t="shared" si="833"/>
        <v>115.7</v>
      </c>
      <c r="HA45" s="141">
        <f t="shared" si="834"/>
        <v>115.7</v>
      </c>
      <c r="HB45" s="476">
        <f t="shared" si="835"/>
        <v>7.83</v>
      </c>
      <c r="HC45" s="142">
        <f t="shared" si="836"/>
        <v>905.93100000000004</v>
      </c>
      <c r="HD45" s="114">
        <f t="shared" si="837"/>
        <v>905.93</v>
      </c>
      <c r="HE45" s="114"/>
      <c r="HF45" s="143"/>
      <c r="HG45" s="144">
        <f t="shared" si="838"/>
        <v>1.17713</v>
      </c>
      <c r="HH45" s="328">
        <f t="shared" si="839"/>
        <v>1</v>
      </c>
      <c r="HI45" s="474">
        <f t="shared" si="832"/>
        <v>9.3999999999999997E-4</v>
      </c>
      <c r="HJ45" s="475">
        <f t="shared" si="833"/>
        <v>98.7</v>
      </c>
      <c r="HK45" s="141">
        <f t="shared" si="842"/>
        <v>98.7</v>
      </c>
      <c r="HL45" s="476">
        <f t="shared" si="835"/>
        <v>7.9</v>
      </c>
      <c r="HM45" s="142">
        <f t="shared" si="844"/>
        <v>779.73</v>
      </c>
      <c r="HN45" s="114">
        <f t="shared" si="845"/>
        <v>779.73</v>
      </c>
      <c r="HO45" s="114"/>
      <c r="HP45" s="143"/>
      <c r="HQ45" s="144">
        <f t="shared" si="846"/>
        <v>1.01315</v>
      </c>
      <c r="HR45" s="328">
        <f t="shared" si="847"/>
        <v>5</v>
      </c>
      <c r="HS45" s="474">
        <f t="shared" si="848"/>
        <v>7.1900000000000002E-3</v>
      </c>
      <c r="HT45" s="475">
        <f t="shared" si="849"/>
        <v>250.5</v>
      </c>
      <c r="HU45" s="141">
        <f t="shared" si="850"/>
        <v>50.1</v>
      </c>
      <c r="HV45" s="476">
        <f t="shared" si="835"/>
        <v>7.68</v>
      </c>
      <c r="HW45" s="142">
        <f t="shared" si="852"/>
        <v>384.76799999999997</v>
      </c>
      <c r="HX45" s="114">
        <f t="shared" si="853"/>
        <v>1923.84</v>
      </c>
      <c r="HY45" s="114"/>
      <c r="HZ45" s="143"/>
      <c r="IA45" s="144">
        <f t="shared" si="854"/>
        <v>0.49995000000000001</v>
      </c>
      <c r="IB45" s="328">
        <f t="shared" si="855"/>
        <v>4</v>
      </c>
      <c r="IC45" s="474">
        <f t="shared" si="848"/>
        <v>8.3199999999999993E-3</v>
      </c>
      <c r="ID45" s="475">
        <f t="shared" si="849"/>
        <v>352.68</v>
      </c>
      <c r="IE45" s="141">
        <f t="shared" si="858"/>
        <v>88.17</v>
      </c>
      <c r="IF45" s="476">
        <f t="shared" si="835"/>
        <v>7.9</v>
      </c>
      <c r="IG45" s="142">
        <f t="shared" si="860"/>
        <v>696.54300000000001</v>
      </c>
      <c r="IH45" s="114">
        <f t="shared" si="861"/>
        <v>2786.17</v>
      </c>
      <c r="II45" s="114"/>
      <c r="IJ45" s="143"/>
      <c r="IK45" s="144">
        <f t="shared" si="862"/>
        <v>0.90505999999999998</v>
      </c>
      <c r="IL45" s="328">
        <f t="shared" si="863"/>
        <v>1</v>
      </c>
      <c r="IM45" s="474">
        <f t="shared" si="864"/>
        <v>8.8000000000000003E-4</v>
      </c>
      <c r="IN45" s="475">
        <f t="shared" si="865"/>
        <v>142.61000000000001</v>
      </c>
      <c r="IO45" s="141">
        <f t="shared" si="866"/>
        <v>142.61000000000001</v>
      </c>
      <c r="IP45" s="476">
        <f t="shared" si="867"/>
        <v>5</v>
      </c>
      <c r="IQ45" s="142">
        <f t="shared" si="868"/>
        <v>713.05</v>
      </c>
      <c r="IR45" s="114">
        <f t="shared" si="869"/>
        <v>713.05</v>
      </c>
      <c r="IS45" s="114"/>
      <c r="IT45" s="143"/>
      <c r="IU45" s="144">
        <f t="shared" si="870"/>
        <v>0.92649999999999999</v>
      </c>
      <c r="IV45" s="328">
        <f t="shared" si="871"/>
        <v>3</v>
      </c>
      <c r="IW45" s="474">
        <f t="shared" si="864"/>
        <v>4.4400000000000004E-3</v>
      </c>
      <c r="IX45" s="475">
        <f t="shared" si="865"/>
        <v>444</v>
      </c>
      <c r="IY45" s="141">
        <f t="shared" si="874"/>
        <v>148</v>
      </c>
      <c r="IZ45" s="476">
        <f t="shared" si="867"/>
        <v>7.6</v>
      </c>
      <c r="JA45" s="142">
        <f t="shared" si="876"/>
        <v>1124.8</v>
      </c>
      <c r="JB45" s="114">
        <f t="shared" si="877"/>
        <v>3374.4</v>
      </c>
      <c r="JC45" s="114"/>
      <c r="JD45" s="143"/>
      <c r="JE45" s="144">
        <f t="shared" si="878"/>
        <v>1.4615100000000001</v>
      </c>
      <c r="JF45" s="328">
        <f t="shared" si="879"/>
        <v>0</v>
      </c>
      <c r="JG45" s="474">
        <f t="shared" si="880"/>
        <v>0</v>
      </c>
      <c r="JH45" s="475">
        <f t="shared" si="881"/>
        <v>0</v>
      </c>
      <c r="JI45" s="141">
        <f t="shared" si="882"/>
        <v>0</v>
      </c>
      <c r="JJ45" s="476">
        <f t="shared" si="867"/>
        <v>7</v>
      </c>
      <c r="JK45" s="142">
        <f t="shared" si="884"/>
        <v>0</v>
      </c>
      <c r="JL45" s="114">
        <f t="shared" si="885"/>
        <v>0</v>
      </c>
      <c r="JM45" s="114"/>
      <c r="JN45" s="143"/>
      <c r="JO45" s="144">
        <f t="shared" si="886"/>
        <v>0</v>
      </c>
      <c r="JP45" s="328">
        <f t="shared" si="887"/>
        <v>3</v>
      </c>
      <c r="JQ45" s="474">
        <f t="shared" si="880"/>
        <v>2.48E-3</v>
      </c>
      <c r="JR45" s="475">
        <f t="shared" si="881"/>
        <v>347.2</v>
      </c>
      <c r="JS45" s="141">
        <f t="shared" si="890"/>
        <v>115.73333332999999</v>
      </c>
      <c r="JT45" s="476">
        <f t="shared" si="867"/>
        <v>7.5</v>
      </c>
      <c r="JU45" s="142">
        <f t="shared" si="892"/>
        <v>868</v>
      </c>
      <c r="JV45" s="114">
        <f t="shared" si="893"/>
        <v>2604</v>
      </c>
      <c r="JW45" s="114"/>
      <c r="JX45" s="143"/>
      <c r="JY45" s="144">
        <f t="shared" si="894"/>
        <v>1.12784</v>
      </c>
      <c r="JZ45" s="328">
        <f t="shared" si="895"/>
        <v>0</v>
      </c>
      <c r="KA45" s="474">
        <f t="shared" si="912"/>
        <v>0</v>
      </c>
      <c r="KB45" s="475">
        <f t="shared" si="913"/>
        <v>0</v>
      </c>
      <c r="KC45" s="141">
        <f t="shared" si="898"/>
        <v>0</v>
      </c>
      <c r="KD45" s="476">
        <f t="shared" si="899"/>
        <v>7.23</v>
      </c>
      <c r="KE45" s="142">
        <f t="shared" si="900"/>
        <v>0</v>
      </c>
      <c r="KF45" s="114">
        <f t="shared" si="901"/>
        <v>0</v>
      </c>
      <c r="KG45" s="114"/>
      <c r="KH45" s="143"/>
      <c r="KI45" s="144">
        <f t="shared" si="902"/>
        <v>0</v>
      </c>
      <c r="KJ45" s="328">
        <f t="shared" si="903"/>
        <v>0</v>
      </c>
      <c r="KK45" s="474">
        <f t="shared" si="912"/>
        <v>0</v>
      </c>
      <c r="KL45" s="475">
        <f t="shared" si="913"/>
        <v>0</v>
      </c>
      <c r="KM45" s="141">
        <f t="shared" si="906"/>
        <v>0</v>
      </c>
      <c r="KN45" s="476">
        <f t="shared" si="899"/>
        <v>7.5</v>
      </c>
      <c r="KO45" s="142">
        <f t="shared" si="908"/>
        <v>0</v>
      </c>
      <c r="KP45" s="114">
        <f t="shared" si="909"/>
        <v>0</v>
      </c>
      <c r="KQ45" s="114"/>
      <c r="KR45" s="143"/>
      <c r="KS45" s="144">
        <f t="shared" si="910"/>
        <v>0</v>
      </c>
      <c r="KT45" s="328">
        <f t="shared" si="911"/>
        <v>0</v>
      </c>
      <c r="KU45" s="474" t="e">
        <f t="shared" si="912"/>
        <v>#DIV/0!</v>
      </c>
      <c r="KV45" s="475" t="e">
        <f t="shared" si="913"/>
        <v>#DIV/0!</v>
      </c>
      <c r="KW45" s="141">
        <f t="shared" si="914"/>
        <v>0</v>
      </c>
      <c r="KX45" s="476">
        <f t="shared" si="899"/>
        <v>0</v>
      </c>
      <c r="KY45" s="142">
        <f t="shared" si="916"/>
        <v>0</v>
      </c>
      <c r="KZ45" s="114">
        <f t="shared" si="917"/>
        <v>0</v>
      </c>
      <c r="LA45" s="114"/>
      <c r="LB45" s="143"/>
      <c r="LC45" s="144">
        <f t="shared" si="918"/>
        <v>0</v>
      </c>
      <c r="LD45" s="327">
        <f t="shared" si="919"/>
        <v>41</v>
      </c>
      <c r="LE45" s="474">
        <f t="shared" si="920"/>
        <v>1.57E-3</v>
      </c>
      <c r="LF45" s="475">
        <f t="shared" si="921"/>
        <v>4316.57</v>
      </c>
      <c r="LG45" s="141">
        <f t="shared" si="922"/>
        <v>105.28219512</v>
      </c>
      <c r="LH45" s="476">
        <f t="shared" si="923"/>
        <v>7.31</v>
      </c>
      <c r="LI45" s="142">
        <f t="shared" si="924"/>
        <v>769.61284999999998</v>
      </c>
      <c r="LJ45" s="114">
        <f t="shared" si="925"/>
        <v>31554.13</v>
      </c>
      <c r="LK45" s="114"/>
      <c r="LL45" s="143"/>
    </row>
    <row r="46" spans="1:324" ht="26.25" customHeight="1">
      <c r="A46" s="718"/>
      <c r="B46" s="93" t="s">
        <v>759</v>
      </c>
      <c r="C46" s="12" t="s">
        <v>856</v>
      </c>
      <c r="D46" s="12" t="s">
        <v>424</v>
      </c>
      <c r="E46" s="4" t="s">
        <v>33</v>
      </c>
      <c r="F46" s="328">
        <f t="shared" si="677"/>
        <v>0</v>
      </c>
      <c r="G46" s="474">
        <f t="shared" si="926"/>
        <v>0</v>
      </c>
      <c r="H46" s="475">
        <f t="shared" si="927"/>
        <v>0</v>
      </c>
      <c r="I46" s="141">
        <f t="shared" si="678"/>
        <v>0</v>
      </c>
      <c r="J46" s="476">
        <f t="shared" si="928"/>
        <v>7.42</v>
      </c>
      <c r="K46" s="142">
        <f t="shared" si="679"/>
        <v>0</v>
      </c>
      <c r="L46" s="114">
        <f t="shared" si="680"/>
        <v>0</v>
      </c>
      <c r="M46" s="114"/>
      <c r="N46" s="143"/>
      <c r="O46" s="144" t="e">
        <f t="shared" si="681"/>
        <v>#DIV/0!</v>
      </c>
      <c r="P46" s="328">
        <f t="shared" si="682"/>
        <v>0</v>
      </c>
      <c r="Q46" s="474">
        <f t="shared" si="929"/>
        <v>0</v>
      </c>
      <c r="R46" s="475">
        <f t="shared" si="930"/>
        <v>0</v>
      </c>
      <c r="S46" s="141">
        <f t="shared" si="683"/>
        <v>0</v>
      </c>
      <c r="T46" s="476">
        <f t="shared" si="931"/>
        <v>7.9</v>
      </c>
      <c r="U46" s="142">
        <f t="shared" si="684"/>
        <v>0</v>
      </c>
      <c r="V46" s="114">
        <f t="shared" si="685"/>
        <v>0</v>
      </c>
      <c r="W46" s="114"/>
      <c r="X46" s="143"/>
      <c r="Y46" s="144" t="e">
        <f t="shared" si="686"/>
        <v>#DIV/0!</v>
      </c>
      <c r="Z46" s="328">
        <f t="shared" si="687"/>
        <v>0</v>
      </c>
      <c r="AA46" s="474">
        <f t="shared" si="736"/>
        <v>0</v>
      </c>
      <c r="AB46" s="475">
        <f t="shared" si="737"/>
        <v>0</v>
      </c>
      <c r="AC46" s="141">
        <f t="shared" si="690"/>
        <v>0</v>
      </c>
      <c r="AD46" s="476">
        <f t="shared" si="691"/>
        <v>7.77</v>
      </c>
      <c r="AE46" s="142">
        <f t="shared" si="692"/>
        <v>0</v>
      </c>
      <c r="AF46" s="114">
        <f t="shared" si="693"/>
        <v>0</v>
      </c>
      <c r="AG46" s="114"/>
      <c r="AH46" s="143"/>
      <c r="AI46" s="144" t="e">
        <f t="shared" si="694"/>
        <v>#DIV/0!</v>
      </c>
      <c r="AJ46" s="328">
        <f t="shared" si="695"/>
        <v>0</v>
      </c>
      <c r="AK46" s="474">
        <f t="shared" si="736"/>
        <v>0</v>
      </c>
      <c r="AL46" s="475">
        <f t="shared" si="737"/>
        <v>0</v>
      </c>
      <c r="AM46" s="141">
        <f t="shared" si="698"/>
        <v>0</v>
      </c>
      <c r="AN46" s="476">
        <f t="shared" si="691"/>
        <v>7.7</v>
      </c>
      <c r="AO46" s="142">
        <f t="shared" si="700"/>
        <v>0</v>
      </c>
      <c r="AP46" s="114">
        <f t="shared" si="701"/>
        <v>0</v>
      </c>
      <c r="AQ46" s="114"/>
      <c r="AR46" s="143"/>
      <c r="AS46" s="144" t="e">
        <f t="shared" si="702"/>
        <v>#DIV/0!</v>
      </c>
      <c r="AT46" s="328">
        <f t="shared" si="703"/>
        <v>0</v>
      </c>
      <c r="AU46" s="474">
        <f t="shared" si="736"/>
        <v>0</v>
      </c>
      <c r="AV46" s="475">
        <f t="shared" si="737"/>
        <v>0</v>
      </c>
      <c r="AW46" s="141">
        <f t="shared" si="706"/>
        <v>0</v>
      </c>
      <c r="AX46" s="476">
        <f t="shared" si="691"/>
        <v>7.04</v>
      </c>
      <c r="AY46" s="142">
        <f t="shared" si="708"/>
        <v>0</v>
      </c>
      <c r="AZ46" s="114">
        <f t="shared" si="709"/>
        <v>0</v>
      </c>
      <c r="BA46" s="114"/>
      <c r="BB46" s="143"/>
      <c r="BC46" s="144" t="e">
        <f t="shared" si="710"/>
        <v>#DIV/0!</v>
      </c>
      <c r="BD46" s="328">
        <f t="shared" si="711"/>
        <v>0</v>
      </c>
      <c r="BE46" s="474">
        <f t="shared" si="736"/>
        <v>0</v>
      </c>
      <c r="BF46" s="475">
        <f t="shared" si="737"/>
        <v>0</v>
      </c>
      <c r="BG46" s="141">
        <f t="shared" si="714"/>
        <v>0</v>
      </c>
      <c r="BH46" s="476">
        <f t="shared" si="691"/>
        <v>7.9</v>
      </c>
      <c r="BI46" s="142">
        <f t="shared" si="716"/>
        <v>0</v>
      </c>
      <c r="BJ46" s="114">
        <f t="shared" si="717"/>
        <v>0</v>
      </c>
      <c r="BK46" s="114"/>
      <c r="BL46" s="143"/>
      <c r="BM46" s="144" t="e">
        <f t="shared" si="718"/>
        <v>#DIV/0!</v>
      </c>
      <c r="BN46" s="328">
        <f t="shared" si="719"/>
        <v>0</v>
      </c>
      <c r="BO46" s="474">
        <f t="shared" si="736"/>
        <v>0</v>
      </c>
      <c r="BP46" s="475">
        <f t="shared" si="737"/>
        <v>0</v>
      </c>
      <c r="BQ46" s="141">
        <f t="shared" si="722"/>
        <v>0</v>
      </c>
      <c r="BR46" s="476">
        <f t="shared" si="691"/>
        <v>7.66</v>
      </c>
      <c r="BS46" s="142">
        <f t="shared" si="724"/>
        <v>0</v>
      </c>
      <c r="BT46" s="114">
        <f t="shared" si="725"/>
        <v>0</v>
      </c>
      <c r="BU46" s="114"/>
      <c r="BV46" s="143"/>
      <c r="BW46" s="144" t="e">
        <f t="shared" si="726"/>
        <v>#DIV/0!</v>
      </c>
      <c r="BX46" s="328">
        <f t="shared" si="727"/>
        <v>0</v>
      </c>
      <c r="BY46" s="474">
        <f t="shared" si="736"/>
        <v>0</v>
      </c>
      <c r="BZ46" s="475">
        <f t="shared" si="737"/>
        <v>0</v>
      </c>
      <c r="CA46" s="141">
        <f t="shared" si="730"/>
        <v>0</v>
      </c>
      <c r="CB46" s="476">
        <f t="shared" si="691"/>
        <v>7.06</v>
      </c>
      <c r="CC46" s="142">
        <f t="shared" si="732"/>
        <v>0</v>
      </c>
      <c r="CD46" s="114">
        <f t="shared" si="733"/>
        <v>0</v>
      </c>
      <c r="CE46" s="114"/>
      <c r="CF46" s="143"/>
      <c r="CG46" s="144" t="e">
        <f t="shared" si="734"/>
        <v>#DIV/0!</v>
      </c>
      <c r="CH46" s="328">
        <f t="shared" si="735"/>
        <v>0</v>
      </c>
      <c r="CI46" s="474">
        <f t="shared" si="736"/>
        <v>0</v>
      </c>
      <c r="CJ46" s="475">
        <f t="shared" si="737"/>
        <v>0</v>
      </c>
      <c r="CK46" s="141">
        <f t="shared" si="738"/>
        <v>0</v>
      </c>
      <c r="CL46" s="476">
        <f t="shared" si="691"/>
        <v>7.6</v>
      </c>
      <c r="CM46" s="142">
        <f t="shared" si="740"/>
        <v>0</v>
      </c>
      <c r="CN46" s="114">
        <f t="shared" si="741"/>
        <v>0</v>
      </c>
      <c r="CO46" s="114"/>
      <c r="CP46" s="143"/>
      <c r="CQ46" s="144" t="e">
        <f t="shared" si="742"/>
        <v>#DIV/0!</v>
      </c>
      <c r="CR46" s="328">
        <f t="shared" si="743"/>
        <v>0</v>
      </c>
      <c r="CS46" s="474">
        <f t="shared" si="792"/>
        <v>0</v>
      </c>
      <c r="CT46" s="475">
        <f t="shared" si="793"/>
        <v>0</v>
      </c>
      <c r="CU46" s="141">
        <f t="shared" si="746"/>
        <v>0</v>
      </c>
      <c r="CV46" s="476">
        <f t="shared" si="747"/>
        <v>7.9</v>
      </c>
      <c r="CW46" s="142">
        <f t="shared" si="748"/>
        <v>0</v>
      </c>
      <c r="CX46" s="114">
        <f t="shared" si="749"/>
        <v>0</v>
      </c>
      <c r="CY46" s="114"/>
      <c r="CZ46" s="143"/>
      <c r="DA46" s="144" t="e">
        <f t="shared" si="750"/>
        <v>#DIV/0!</v>
      </c>
      <c r="DB46" s="328">
        <f t="shared" si="751"/>
        <v>0</v>
      </c>
      <c r="DC46" s="474">
        <f t="shared" si="792"/>
        <v>0</v>
      </c>
      <c r="DD46" s="475">
        <f t="shared" si="793"/>
        <v>0</v>
      </c>
      <c r="DE46" s="141">
        <f t="shared" si="754"/>
        <v>0</v>
      </c>
      <c r="DF46" s="476">
        <f t="shared" si="747"/>
        <v>7.66</v>
      </c>
      <c r="DG46" s="142">
        <f t="shared" si="756"/>
        <v>0</v>
      </c>
      <c r="DH46" s="114">
        <f t="shared" si="757"/>
        <v>0</v>
      </c>
      <c r="DI46" s="114"/>
      <c r="DJ46" s="143"/>
      <c r="DK46" s="144" t="e">
        <f t="shared" si="758"/>
        <v>#DIV/0!</v>
      </c>
      <c r="DL46" s="328">
        <f t="shared" si="759"/>
        <v>0</v>
      </c>
      <c r="DM46" s="474">
        <f t="shared" si="792"/>
        <v>0</v>
      </c>
      <c r="DN46" s="475">
        <f t="shared" si="793"/>
        <v>0</v>
      </c>
      <c r="DO46" s="141">
        <f t="shared" si="762"/>
        <v>0</v>
      </c>
      <c r="DP46" s="476">
        <f t="shared" si="747"/>
        <v>7.74</v>
      </c>
      <c r="DQ46" s="142">
        <f t="shared" si="764"/>
        <v>0</v>
      </c>
      <c r="DR46" s="114">
        <f t="shared" si="765"/>
        <v>0</v>
      </c>
      <c r="DS46" s="114"/>
      <c r="DT46" s="143"/>
      <c r="DU46" s="144" t="e">
        <f t="shared" si="766"/>
        <v>#DIV/0!</v>
      </c>
      <c r="DV46" s="328">
        <f t="shared" si="767"/>
        <v>0</v>
      </c>
      <c r="DW46" s="474">
        <f t="shared" si="792"/>
        <v>0</v>
      </c>
      <c r="DX46" s="475">
        <f t="shared" si="793"/>
        <v>0</v>
      </c>
      <c r="DY46" s="141">
        <f t="shared" si="770"/>
        <v>0</v>
      </c>
      <c r="DZ46" s="476">
        <f t="shared" si="747"/>
        <v>7.1</v>
      </c>
      <c r="EA46" s="142">
        <f t="shared" si="772"/>
        <v>0</v>
      </c>
      <c r="EB46" s="114">
        <f t="shared" si="773"/>
        <v>0</v>
      </c>
      <c r="EC46" s="114"/>
      <c r="ED46" s="143"/>
      <c r="EE46" s="144" t="e">
        <f t="shared" si="774"/>
        <v>#DIV/0!</v>
      </c>
      <c r="EF46" s="328">
        <f t="shared" si="775"/>
        <v>0</v>
      </c>
      <c r="EG46" s="474">
        <f t="shared" si="792"/>
        <v>0</v>
      </c>
      <c r="EH46" s="475">
        <f t="shared" si="793"/>
        <v>0</v>
      </c>
      <c r="EI46" s="141">
        <f t="shared" si="778"/>
        <v>0</v>
      </c>
      <c r="EJ46" s="476">
        <f t="shared" si="747"/>
        <v>7.5</v>
      </c>
      <c r="EK46" s="142">
        <f t="shared" si="780"/>
        <v>0</v>
      </c>
      <c r="EL46" s="114">
        <f t="shared" si="781"/>
        <v>0</v>
      </c>
      <c r="EM46" s="114"/>
      <c r="EN46" s="143"/>
      <c r="EO46" s="144" t="e">
        <f t="shared" si="782"/>
        <v>#DIV/0!</v>
      </c>
      <c r="EP46" s="328">
        <f t="shared" si="783"/>
        <v>0</v>
      </c>
      <c r="EQ46" s="474">
        <f t="shared" si="792"/>
        <v>0</v>
      </c>
      <c r="ER46" s="475">
        <f t="shared" si="793"/>
        <v>0</v>
      </c>
      <c r="ES46" s="141">
        <f t="shared" si="786"/>
        <v>0</v>
      </c>
      <c r="ET46" s="476">
        <f t="shared" si="747"/>
        <v>7</v>
      </c>
      <c r="EU46" s="142">
        <f t="shared" si="788"/>
        <v>0</v>
      </c>
      <c r="EV46" s="114">
        <f t="shared" si="789"/>
        <v>0</v>
      </c>
      <c r="EW46" s="114"/>
      <c r="EX46" s="143"/>
      <c r="EY46" s="144" t="e">
        <f t="shared" si="790"/>
        <v>#DIV/0!</v>
      </c>
      <c r="EZ46" s="328">
        <f t="shared" si="791"/>
        <v>0</v>
      </c>
      <c r="FA46" s="474">
        <f t="shared" si="792"/>
        <v>0</v>
      </c>
      <c r="FB46" s="475">
        <f t="shared" si="793"/>
        <v>0</v>
      </c>
      <c r="FC46" s="141">
        <f t="shared" si="794"/>
        <v>0</v>
      </c>
      <c r="FD46" s="476">
        <f t="shared" si="747"/>
        <v>7.05</v>
      </c>
      <c r="FE46" s="142">
        <f t="shared" si="796"/>
        <v>0</v>
      </c>
      <c r="FF46" s="114">
        <f t="shared" si="797"/>
        <v>0</v>
      </c>
      <c r="FG46" s="114"/>
      <c r="FH46" s="143"/>
      <c r="FI46" s="144" t="e">
        <f t="shared" si="798"/>
        <v>#DIV/0!</v>
      </c>
      <c r="FJ46" s="328">
        <f t="shared" si="799"/>
        <v>0</v>
      </c>
      <c r="FK46" s="474">
        <f t="shared" si="800"/>
        <v>0</v>
      </c>
      <c r="FL46" s="475">
        <f t="shared" si="801"/>
        <v>0</v>
      </c>
      <c r="FM46" s="141">
        <f t="shared" si="802"/>
        <v>0</v>
      </c>
      <c r="FN46" s="476">
        <f t="shared" si="803"/>
        <v>7.05</v>
      </c>
      <c r="FO46" s="142">
        <f t="shared" si="804"/>
        <v>0</v>
      </c>
      <c r="FP46" s="114">
        <f t="shared" si="805"/>
        <v>0</v>
      </c>
      <c r="FQ46" s="114"/>
      <c r="FR46" s="143"/>
      <c r="FS46" s="144" t="e">
        <f t="shared" si="806"/>
        <v>#DIV/0!</v>
      </c>
      <c r="FT46" s="328">
        <f t="shared" si="807"/>
        <v>0</v>
      </c>
      <c r="FU46" s="474">
        <f t="shared" si="800"/>
        <v>0</v>
      </c>
      <c r="FV46" s="475">
        <f t="shared" si="801"/>
        <v>0</v>
      </c>
      <c r="FW46" s="141">
        <f t="shared" si="810"/>
        <v>0</v>
      </c>
      <c r="FX46" s="476">
        <f t="shared" si="803"/>
        <v>7.3</v>
      </c>
      <c r="FY46" s="142">
        <f t="shared" si="812"/>
        <v>0</v>
      </c>
      <c r="FZ46" s="114">
        <f t="shared" si="813"/>
        <v>0</v>
      </c>
      <c r="GA46" s="114"/>
      <c r="GB46" s="143"/>
      <c r="GC46" s="144" t="e">
        <f t="shared" si="814"/>
        <v>#DIV/0!</v>
      </c>
      <c r="GD46" s="328">
        <f t="shared" si="815"/>
        <v>0</v>
      </c>
      <c r="GE46" s="474">
        <f t="shared" si="816"/>
        <v>0</v>
      </c>
      <c r="GF46" s="475">
        <f t="shared" si="817"/>
        <v>0</v>
      </c>
      <c r="GG46" s="141">
        <f t="shared" si="818"/>
        <v>0</v>
      </c>
      <c r="GH46" s="476">
        <f t="shared" si="803"/>
        <v>7.13</v>
      </c>
      <c r="GI46" s="142">
        <f t="shared" si="820"/>
        <v>0</v>
      </c>
      <c r="GJ46" s="114">
        <f t="shared" si="821"/>
        <v>0</v>
      </c>
      <c r="GK46" s="114"/>
      <c r="GL46" s="143"/>
      <c r="GM46" s="144" t="e">
        <f t="shared" si="822"/>
        <v>#DIV/0!</v>
      </c>
      <c r="GN46" s="328">
        <f t="shared" si="823"/>
        <v>0</v>
      </c>
      <c r="GO46" s="474">
        <f t="shared" si="816"/>
        <v>0</v>
      </c>
      <c r="GP46" s="475">
        <f t="shared" si="817"/>
        <v>0</v>
      </c>
      <c r="GQ46" s="141">
        <f t="shared" si="826"/>
        <v>0</v>
      </c>
      <c r="GR46" s="476">
        <f t="shared" si="803"/>
        <v>7.58</v>
      </c>
      <c r="GS46" s="142">
        <f t="shared" si="828"/>
        <v>0</v>
      </c>
      <c r="GT46" s="114">
        <f t="shared" si="829"/>
        <v>0</v>
      </c>
      <c r="GU46" s="114"/>
      <c r="GV46" s="143"/>
      <c r="GW46" s="144" t="e">
        <f t="shared" si="830"/>
        <v>#DIV/0!</v>
      </c>
      <c r="GX46" s="328">
        <f t="shared" si="831"/>
        <v>0</v>
      </c>
      <c r="GY46" s="474">
        <f t="shared" si="832"/>
        <v>0</v>
      </c>
      <c r="GZ46" s="475">
        <f t="shared" si="833"/>
        <v>0</v>
      </c>
      <c r="HA46" s="141">
        <f t="shared" si="834"/>
        <v>0</v>
      </c>
      <c r="HB46" s="476">
        <f t="shared" si="835"/>
        <v>7.83</v>
      </c>
      <c r="HC46" s="142">
        <f t="shared" si="836"/>
        <v>0</v>
      </c>
      <c r="HD46" s="114">
        <f t="shared" si="837"/>
        <v>0</v>
      </c>
      <c r="HE46" s="114"/>
      <c r="HF46" s="143"/>
      <c r="HG46" s="144" t="e">
        <f t="shared" si="838"/>
        <v>#DIV/0!</v>
      </c>
      <c r="HH46" s="328">
        <f t="shared" si="839"/>
        <v>0</v>
      </c>
      <c r="HI46" s="474">
        <f t="shared" si="832"/>
        <v>0</v>
      </c>
      <c r="HJ46" s="475">
        <f t="shared" si="833"/>
        <v>0</v>
      </c>
      <c r="HK46" s="141">
        <f t="shared" si="842"/>
        <v>0</v>
      </c>
      <c r="HL46" s="476">
        <f t="shared" si="835"/>
        <v>7.9</v>
      </c>
      <c r="HM46" s="142">
        <f t="shared" si="844"/>
        <v>0</v>
      </c>
      <c r="HN46" s="114">
        <f t="shared" si="845"/>
        <v>0</v>
      </c>
      <c r="HO46" s="114"/>
      <c r="HP46" s="143"/>
      <c r="HQ46" s="144" t="e">
        <f t="shared" si="846"/>
        <v>#DIV/0!</v>
      </c>
      <c r="HR46" s="328">
        <f t="shared" si="847"/>
        <v>0</v>
      </c>
      <c r="HS46" s="474">
        <f t="shared" si="848"/>
        <v>0</v>
      </c>
      <c r="HT46" s="475">
        <f t="shared" si="849"/>
        <v>0</v>
      </c>
      <c r="HU46" s="141">
        <f t="shared" si="850"/>
        <v>0</v>
      </c>
      <c r="HV46" s="476">
        <f t="shared" si="835"/>
        <v>7.68</v>
      </c>
      <c r="HW46" s="142">
        <f t="shared" si="852"/>
        <v>0</v>
      </c>
      <c r="HX46" s="114">
        <f t="shared" si="853"/>
        <v>0</v>
      </c>
      <c r="HY46" s="114"/>
      <c r="HZ46" s="143"/>
      <c r="IA46" s="144" t="e">
        <f t="shared" si="854"/>
        <v>#DIV/0!</v>
      </c>
      <c r="IB46" s="328">
        <f t="shared" si="855"/>
        <v>0</v>
      </c>
      <c r="IC46" s="474">
        <f t="shared" si="848"/>
        <v>0</v>
      </c>
      <c r="ID46" s="475">
        <f t="shared" si="849"/>
        <v>0</v>
      </c>
      <c r="IE46" s="141">
        <f t="shared" si="858"/>
        <v>0</v>
      </c>
      <c r="IF46" s="476">
        <f t="shared" si="835"/>
        <v>7.9</v>
      </c>
      <c r="IG46" s="142">
        <f t="shared" si="860"/>
        <v>0</v>
      </c>
      <c r="IH46" s="114">
        <f t="shared" si="861"/>
        <v>0</v>
      </c>
      <c r="II46" s="114"/>
      <c r="IJ46" s="143"/>
      <c r="IK46" s="144" t="e">
        <f t="shared" si="862"/>
        <v>#DIV/0!</v>
      </c>
      <c r="IL46" s="328">
        <f t="shared" si="863"/>
        <v>0</v>
      </c>
      <c r="IM46" s="474">
        <f t="shared" si="864"/>
        <v>0</v>
      </c>
      <c r="IN46" s="475">
        <f t="shared" si="865"/>
        <v>0</v>
      </c>
      <c r="IO46" s="141">
        <f t="shared" si="866"/>
        <v>0</v>
      </c>
      <c r="IP46" s="476">
        <f t="shared" si="867"/>
        <v>5</v>
      </c>
      <c r="IQ46" s="142">
        <f t="shared" si="868"/>
        <v>0</v>
      </c>
      <c r="IR46" s="114">
        <f t="shared" si="869"/>
        <v>0</v>
      </c>
      <c r="IS46" s="114"/>
      <c r="IT46" s="143"/>
      <c r="IU46" s="144" t="e">
        <f t="shared" si="870"/>
        <v>#DIV/0!</v>
      </c>
      <c r="IV46" s="328">
        <f t="shared" si="871"/>
        <v>0</v>
      </c>
      <c r="IW46" s="474">
        <f t="shared" si="864"/>
        <v>0</v>
      </c>
      <c r="IX46" s="475">
        <f t="shared" si="865"/>
        <v>0</v>
      </c>
      <c r="IY46" s="141">
        <f t="shared" si="874"/>
        <v>0</v>
      </c>
      <c r="IZ46" s="476">
        <f t="shared" si="867"/>
        <v>7.6</v>
      </c>
      <c r="JA46" s="142">
        <f t="shared" si="876"/>
        <v>0</v>
      </c>
      <c r="JB46" s="114">
        <f t="shared" si="877"/>
        <v>0</v>
      </c>
      <c r="JC46" s="114"/>
      <c r="JD46" s="143"/>
      <c r="JE46" s="144" t="e">
        <f t="shared" si="878"/>
        <v>#DIV/0!</v>
      </c>
      <c r="JF46" s="328">
        <f t="shared" si="879"/>
        <v>0</v>
      </c>
      <c r="JG46" s="474">
        <f t="shared" si="880"/>
        <v>0</v>
      </c>
      <c r="JH46" s="475">
        <f t="shared" si="881"/>
        <v>0</v>
      </c>
      <c r="JI46" s="141">
        <f t="shared" si="882"/>
        <v>0</v>
      </c>
      <c r="JJ46" s="476">
        <f t="shared" si="867"/>
        <v>7</v>
      </c>
      <c r="JK46" s="142">
        <f t="shared" si="884"/>
        <v>0</v>
      </c>
      <c r="JL46" s="114">
        <f t="shared" si="885"/>
        <v>0</v>
      </c>
      <c r="JM46" s="114"/>
      <c r="JN46" s="143"/>
      <c r="JO46" s="144" t="e">
        <f t="shared" si="886"/>
        <v>#DIV/0!</v>
      </c>
      <c r="JP46" s="328">
        <f t="shared" si="887"/>
        <v>0</v>
      </c>
      <c r="JQ46" s="474">
        <f t="shared" si="880"/>
        <v>0</v>
      </c>
      <c r="JR46" s="475">
        <f t="shared" si="881"/>
        <v>0</v>
      </c>
      <c r="JS46" s="141">
        <f t="shared" si="890"/>
        <v>0</v>
      </c>
      <c r="JT46" s="476">
        <f t="shared" si="867"/>
        <v>7.5</v>
      </c>
      <c r="JU46" s="142">
        <f t="shared" si="892"/>
        <v>0</v>
      </c>
      <c r="JV46" s="114">
        <f t="shared" si="893"/>
        <v>0</v>
      </c>
      <c r="JW46" s="114"/>
      <c r="JX46" s="143"/>
      <c r="JY46" s="144" t="e">
        <f t="shared" si="894"/>
        <v>#DIV/0!</v>
      </c>
      <c r="JZ46" s="328">
        <f t="shared" si="895"/>
        <v>0</v>
      </c>
      <c r="KA46" s="474">
        <f t="shared" si="912"/>
        <v>0</v>
      </c>
      <c r="KB46" s="475">
        <f t="shared" si="913"/>
        <v>0</v>
      </c>
      <c r="KC46" s="141">
        <f t="shared" si="898"/>
        <v>0</v>
      </c>
      <c r="KD46" s="476">
        <f t="shared" si="899"/>
        <v>7.23</v>
      </c>
      <c r="KE46" s="142">
        <f t="shared" si="900"/>
        <v>0</v>
      </c>
      <c r="KF46" s="114">
        <f t="shared" si="901"/>
        <v>0</v>
      </c>
      <c r="KG46" s="114"/>
      <c r="KH46" s="143"/>
      <c r="KI46" s="144" t="e">
        <f t="shared" si="902"/>
        <v>#DIV/0!</v>
      </c>
      <c r="KJ46" s="328">
        <f t="shared" si="903"/>
        <v>0</v>
      </c>
      <c r="KK46" s="474">
        <f t="shared" si="912"/>
        <v>0</v>
      </c>
      <c r="KL46" s="475">
        <f t="shared" si="913"/>
        <v>0</v>
      </c>
      <c r="KM46" s="141">
        <f t="shared" si="906"/>
        <v>0</v>
      </c>
      <c r="KN46" s="476">
        <f t="shared" si="899"/>
        <v>7.5</v>
      </c>
      <c r="KO46" s="142">
        <f t="shared" si="908"/>
        <v>0</v>
      </c>
      <c r="KP46" s="114">
        <f t="shared" si="909"/>
        <v>0</v>
      </c>
      <c r="KQ46" s="114"/>
      <c r="KR46" s="143"/>
      <c r="KS46" s="144" t="e">
        <f t="shared" si="910"/>
        <v>#DIV/0!</v>
      </c>
      <c r="KT46" s="328">
        <f t="shared" si="911"/>
        <v>0</v>
      </c>
      <c r="KU46" s="474" t="e">
        <f t="shared" si="912"/>
        <v>#DIV/0!</v>
      </c>
      <c r="KV46" s="475" t="e">
        <f t="shared" si="913"/>
        <v>#DIV/0!</v>
      </c>
      <c r="KW46" s="141">
        <f t="shared" si="914"/>
        <v>0</v>
      </c>
      <c r="KX46" s="476">
        <f t="shared" si="899"/>
        <v>0</v>
      </c>
      <c r="KY46" s="142">
        <f t="shared" si="916"/>
        <v>0</v>
      </c>
      <c r="KZ46" s="114">
        <f t="shared" si="917"/>
        <v>0</v>
      </c>
      <c r="LA46" s="114"/>
      <c r="LB46" s="143"/>
      <c r="LC46" s="144" t="e">
        <f t="shared" si="918"/>
        <v>#DIV/0!</v>
      </c>
      <c r="LD46" s="327">
        <f t="shared" si="919"/>
        <v>0</v>
      </c>
      <c r="LE46" s="474">
        <f t="shared" si="920"/>
        <v>0</v>
      </c>
      <c r="LF46" s="475">
        <f t="shared" si="921"/>
        <v>0</v>
      </c>
      <c r="LG46" s="141">
        <f t="shared" si="922"/>
        <v>0</v>
      </c>
      <c r="LH46" s="476">
        <f t="shared" si="923"/>
        <v>7.31</v>
      </c>
      <c r="LI46" s="142">
        <f t="shared" si="924"/>
        <v>0</v>
      </c>
      <c r="LJ46" s="114">
        <f t="shared" si="925"/>
        <v>0</v>
      </c>
      <c r="LK46" s="114"/>
      <c r="LL46" s="143"/>
    </row>
    <row r="47" spans="1:324" ht="24">
      <c r="A47" s="718"/>
      <c r="B47" s="12" t="s">
        <v>747</v>
      </c>
      <c r="C47" s="12" t="s">
        <v>857</v>
      </c>
      <c r="D47" s="12" t="s">
        <v>423</v>
      </c>
      <c r="E47" s="4" t="s">
        <v>33</v>
      </c>
      <c r="F47" s="328">
        <f t="shared" si="677"/>
        <v>1</v>
      </c>
      <c r="G47" s="474">
        <f t="shared" si="926"/>
        <v>1.5499999999999999E-3</v>
      </c>
      <c r="H47" s="475">
        <f t="shared" si="927"/>
        <v>99.42</v>
      </c>
      <c r="I47" s="141">
        <f t="shared" si="678"/>
        <v>99.42</v>
      </c>
      <c r="J47" s="476">
        <f t="shared" si="928"/>
        <v>7.42</v>
      </c>
      <c r="K47" s="142">
        <f t="shared" si="679"/>
        <v>737.69640000000004</v>
      </c>
      <c r="L47" s="114">
        <f t="shared" si="680"/>
        <v>737.7</v>
      </c>
      <c r="M47" s="114"/>
      <c r="N47" s="143"/>
      <c r="O47" s="144">
        <f t="shared" si="681"/>
        <v>0.95933000000000002</v>
      </c>
      <c r="P47" s="328">
        <f t="shared" si="682"/>
        <v>2</v>
      </c>
      <c r="Q47" s="474">
        <f t="shared" si="929"/>
        <v>1.8799999999999999E-3</v>
      </c>
      <c r="R47" s="475">
        <f t="shared" si="930"/>
        <v>154.31</v>
      </c>
      <c r="S47" s="141">
        <f t="shared" si="683"/>
        <v>77.155000000000001</v>
      </c>
      <c r="T47" s="476">
        <f t="shared" si="931"/>
        <v>7.9</v>
      </c>
      <c r="U47" s="142">
        <f t="shared" si="684"/>
        <v>609.52449999999999</v>
      </c>
      <c r="V47" s="114">
        <f t="shared" si="685"/>
        <v>1219.05</v>
      </c>
      <c r="W47" s="114"/>
      <c r="X47" s="143"/>
      <c r="Y47" s="144">
        <f t="shared" si="686"/>
        <v>0.79264999999999997</v>
      </c>
      <c r="Z47" s="328">
        <f t="shared" si="687"/>
        <v>0</v>
      </c>
      <c r="AA47" s="474">
        <f t="shared" si="736"/>
        <v>0</v>
      </c>
      <c r="AB47" s="475">
        <f t="shared" si="737"/>
        <v>0</v>
      </c>
      <c r="AC47" s="141">
        <f t="shared" si="690"/>
        <v>0</v>
      </c>
      <c r="AD47" s="476">
        <f t="shared" si="691"/>
        <v>7.77</v>
      </c>
      <c r="AE47" s="142">
        <f t="shared" si="692"/>
        <v>0</v>
      </c>
      <c r="AF47" s="114">
        <f t="shared" si="693"/>
        <v>0</v>
      </c>
      <c r="AG47" s="114"/>
      <c r="AH47" s="143"/>
      <c r="AI47" s="144">
        <f t="shared" si="694"/>
        <v>0</v>
      </c>
      <c r="AJ47" s="328">
        <f t="shared" si="695"/>
        <v>0</v>
      </c>
      <c r="AK47" s="474">
        <f t="shared" si="736"/>
        <v>0</v>
      </c>
      <c r="AL47" s="475">
        <f t="shared" si="737"/>
        <v>0</v>
      </c>
      <c r="AM47" s="141">
        <f t="shared" si="698"/>
        <v>0</v>
      </c>
      <c r="AN47" s="476">
        <f t="shared" si="691"/>
        <v>7.7</v>
      </c>
      <c r="AO47" s="142">
        <f t="shared" si="700"/>
        <v>0</v>
      </c>
      <c r="AP47" s="114">
        <f t="shared" si="701"/>
        <v>0</v>
      </c>
      <c r="AQ47" s="114"/>
      <c r="AR47" s="143"/>
      <c r="AS47" s="144">
        <f t="shared" si="702"/>
        <v>0</v>
      </c>
      <c r="AT47" s="328">
        <f t="shared" si="703"/>
        <v>2</v>
      </c>
      <c r="AU47" s="474">
        <f t="shared" si="736"/>
        <v>2.1099999999999999E-3</v>
      </c>
      <c r="AV47" s="475">
        <f t="shared" si="737"/>
        <v>109.72</v>
      </c>
      <c r="AW47" s="141">
        <f t="shared" si="706"/>
        <v>54.86</v>
      </c>
      <c r="AX47" s="476">
        <f t="shared" si="691"/>
        <v>7.04</v>
      </c>
      <c r="AY47" s="142">
        <f t="shared" si="708"/>
        <v>386.21440000000001</v>
      </c>
      <c r="AZ47" s="114">
        <f t="shared" si="709"/>
        <v>772.43</v>
      </c>
      <c r="BA47" s="114"/>
      <c r="BB47" s="143"/>
      <c r="BC47" s="144">
        <f t="shared" si="710"/>
        <v>0.50224999999999997</v>
      </c>
      <c r="BD47" s="328">
        <f t="shared" si="711"/>
        <v>0</v>
      </c>
      <c r="BE47" s="474">
        <f t="shared" si="736"/>
        <v>0</v>
      </c>
      <c r="BF47" s="475">
        <f t="shared" si="737"/>
        <v>0</v>
      </c>
      <c r="BG47" s="141">
        <f t="shared" si="714"/>
        <v>0</v>
      </c>
      <c r="BH47" s="476">
        <f t="shared" si="691"/>
        <v>7.9</v>
      </c>
      <c r="BI47" s="142">
        <f t="shared" si="716"/>
        <v>0</v>
      </c>
      <c r="BJ47" s="114">
        <f t="shared" si="717"/>
        <v>0</v>
      </c>
      <c r="BK47" s="114"/>
      <c r="BL47" s="143"/>
      <c r="BM47" s="144">
        <f t="shared" si="718"/>
        <v>0</v>
      </c>
      <c r="BN47" s="328">
        <f t="shared" si="719"/>
        <v>0</v>
      </c>
      <c r="BO47" s="474">
        <f t="shared" si="736"/>
        <v>0</v>
      </c>
      <c r="BP47" s="475">
        <f t="shared" si="737"/>
        <v>0</v>
      </c>
      <c r="BQ47" s="141">
        <f t="shared" si="722"/>
        <v>0</v>
      </c>
      <c r="BR47" s="476">
        <f t="shared" si="691"/>
        <v>7.66</v>
      </c>
      <c r="BS47" s="142">
        <f t="shared" si="724"/>
        <v>0</v>
      </c>
      <c r="BT47" s="114">
        <f t="shared" si="725"/>
        <v>0</v>
      </c>
      <c r="BU47" s="114"/>
      <c r="BV47" s="143"/>
      <c r="BW47" s="144">
        <f t="shared" si="726"/>
        <v>0</v>
      </c>
      <c r="BX47" s="328">
        <f t="shared" si="727"/>
        <v>1</v>
      </c>
      <c r="BY47" s="474">
        <f t="shared" si="736"/>
        <v>1.25E-3</v>
      </c>
      <c r="BZ47" s="475">
        <f t="shared" si="737"/>
        <v>95.25</v>
      </c>
      <c r="CA47" s="141">
        <f t="shared" si="730"/>
        <v>95.25</v>
      </c>
      <c r="CB47" s="476">
        <f t="shared" si="691"/>
        <v>7.06</v>
      </c>
      <c r="CC47" s="142">
        <f t="shared" si="732"/>
        <v>672.46500000000003</v>
      </c>
      <c r="CD47" s="114">
        <f t="shared" si="733"/>
        <v>672.47</v>
      </c>
      <c r="CE47" s="114"/>
      <c r="CF47" s="143"/>
      <c r="CG47" s="144">
        <f t="shared" si="734"/>
        <v>0.87450000000000006</v>
      </c>
      <c r="CH47" s="328">
        <f t="shared" si="735"/>
        <v>1</v>
      </c>
      <c r="CI47" s="474">
        <f t="shared" si="736"/>
        <v>1E-3</v>
      </c>
      <c r="CJ47" s="475">
        <f t="shared" si="737"/>
        <v>161.16</v>
      </c>
      <c r="CK47" s="141">
        <f t="shared" si="738"/>
        <v>161.16</v>
      </c>
      <c r="CL47" s="476">
        <f t="shared" si="691"/>
        <v>7.6</v>
      </c>
      <c r="CM47" s="142">
        <f t="shared" si="740"/>
        <v>1224.816</v>
      </c>
      <c r="CN47" s="114">
        <f t="shared" si="741"/>
        <v>1224.82</v>
      </c>
      <c r="CO47" s="114"/>
      <c r="CP47" s="143"/>
      <c r="CQ47" s="144">
        <f t="shared" si="742"/>
        <v>1.5927899999999999</v>
      </c>
      <c r="CR47" s="328">
        <f t="shared" si="743"/>
        <v>0</v>
      </c>
      <c r="CS47" s="474">
        <f t="shared" si="792"/>
        <v>0</v>
      </c>
      <c r="CT47" s="475">
        <f t="shared" si="793"/>
        <v>0</v>
      </c>
      <c r="CU47" s="141">
        <f t="shared" si="746"/>
        <v>0</v>
      </c>
      <c r="CV47" s="476">
        <f t="shared" si="747"/>
        <v>7.9</v>
      </c>
      <c r="CW47" s="142">
        <f t="shared" si="748"/>
        <v>0</v>
      </c>
      <c r="CX47" s="114">
        <f t="shared" si="749"/>
        <v>0</v>
      </c>
      <c r="CY47" s="114"/>
      <c r="CZ47" s="143"/>
      <c r="DA47" s="144">
        <f t="shared" si="750"/>
        <v>0</v>
      </c>
      <c r="DB47" s="328">
        <f t="shared" si="751"/>
        <v>0</v>
      </c>
      <c r="DC47" s="474">
        <f t="shared" si="792"/>
        <v>0</v>
      </c>
      <c r="DD47" s="475">
        <f t="shared" si="793"/>
        <v>0</v>
      </c>
      <c r="DE47" s="141">
        <f t="shared" si="754"/>
        <v>0</v>
      </c>
      <c r="DF47" s="476">
        <f t="shared" si="747"/>
        <v>7.66</v>
      </c>
      <c r="DG47" s="142">
        <f t="shared" si="756"/>
        <v>0</v>
      </c>
      <c r="DH47" s="114">
        <f t="shared" si="757"/>
        <v>0</v>
      </c>
      <c r="DI47" s="114"/>
      <c r="DJ47" s="143"/>
      <c r="DK47" s="144">
        <f t="shared" si="758"/>
        <v>0</v>
      </c>
      <c r="DL47" s="328">
        <f t="shared" si="759"/>
        <v>0</v>
      </c>
      <c r="DM47" s="474">
        <f t="shared" si="792"/>
        <v>0</v>
      </c>
      <c r="DN47" s="475">
        <f t="shared" si="793"/>
        <v>0</v>
      </c>
      <c r="DO47" s="141">
        <f t="shared" si="762"/>
        <v>0</v>
      </c>
      <c r="DP47" s="476">
        <f t="shared" si="747"/>
        <v>7.74</v>
      </c>
      <c r="DQ47" s="142">
        <f t="shared" si="764"/>
        <v>0</v>
      </c>
      <c r="DR47" s="114">
        <f t="shared" si="765"/>
        <v>0</v>
      </c>
      <c r="DS47" s="114"/>
      <c r="DT47" s="143"/>
      <c r="DU47" s="144">
        <f t="shared" si="766"/>
        <v>0</v>
      </c>
      <c r="DV47" s="328">
        <f t="shared" si="767"/>
        <v>0</v>
      </c>
      <c r="DW47" s="474">
        <f t="shared" si="792"/>
        <v>0</v>
      </c>
      <c r="DX47" s="475">
        <f t="shared" si="793"/>
        <v>0</v>
      </c>
      <c r="DY47" s="141">
        <f t="shared" si="770"/>
        <v>0</v>
      </c>
      <c r="DZ47" s="476">
        <f t="shared" si="747"/>
        <v>7.1</v>
      </c>
      <c r="EA47" s="142">
        <f t="shared" si="772"/>
        <v>0</v>
      </c>
      <c r="EB47" s="114">
        <f t="shared" si="773"/>
        <v>0</v>
      </c>
      <c r="EC47" s="114"/>
      <c r="ED47" s="143"/>
      <c r="EE47" s="144">
        <f t="shared" si="774"/>
        <v>0</v>
      </c>
      <c r="EF47" s="328">
        <f t="shared" si="775"/>
        <v>0</v>
      </c>
      <c r="EG47" s="474">
        <f t="shared" si="792"/>
        <v>0</v>
      </c>
      <c r="EH47" s="475">
        <f t="shared" si="793"/>
        <v>0</v>
      </c>
      <c r="EI47" s="141">
        <f t="shared" si="778"/>
        <v>0</v>
      </c>
      <c r="EJ47" s="476">
        <f t="shared" si="747"/>
        <v>7.5</v>
      </c>
      <c r="EK47" s="142">
        <f t="shared" si="780"/>
        <v>0</v>
      </c>
      <c r="EL47" s="114">
        <f t="shared" si="781"/>
        <v>0</v>
      </c>
      <c r="EM47" s="114"/>
      <c r="EN47" s="143"/>
      <c r="EO47" s="144">
        <f t="shared" si="782"/>
        <v>0</v>
      </c>
      <c r="EP47" s="328">
        <f t="shared" si="783"/>
        <v>3</v>
      </c>
      <c r="EQ47" s="474">
        <f t="shared" si="792"/>
        <v>3.6099999999999999E-3</v>
      </c>
      <c r="ER47" s="475">
        <f t="shared" si="793"/>
        <v>433.2</v>
      </c>
      <c r="ES47" s="141">
        <f t="shared" si="786"/>
        <v>144.4</v>
      </c>
      <c r="ET47" s="476">
        <f t="shared" si="747"/>
        <v>7</v>
      </c>
      <c r="EU47" s="142">
        <f t="shared" si="788"/>
        <v>1010.8</v>
      </c>
      <c r="EV47" s="114">
        <f t="shared" si="789"/>
        <v>3032.4</v>
      </c>
      <c r="EW47" s="114"/>
      <c r="EX47" s="143"/>
      <c r="EY47" s="144">
        <f t="shared" si="790"/>
        <v>1.3144800000000001</v>
      </c>
      <c r="EZ47" s="328">
        <f t="shared" si="791"/>
        <v>0</v>
      </c>
      <c r="FA47" s="474">
        <f t="shared" si="792"/>
        <v>0</v>
      </c>
      <c r="FB47" s="475">
        <f t="shared" si="793"/>
        <v>0</v>
      </c>
      <c r="FC47" s="141">
        <f t="shared" si="794"/>
        <v>0</v>
      </c>
      <c r="FD47" s="476">
        <f t="shared" si="747"/>
        <v>7.05</v>
      </c>
      <c r="FE47" s="142">
        <f t="shared" si="796"/>
        <v>0</v>
      </c>
      <c r="FF47" s="114">
        <f t="shared" si="797"/>
        <v>0</v>
      </c>
      <c r="FG47" s="114"/>
      <c r="FH47" s="143"/>
      <c r="FI47" s="144">
        <f t="shared" si="798"/>
        <v>0</v>
      </c>
      <c r="FJ47" s="328">
        <f t="shared" si="799"/>
        <v>1</v>
      </c>
      <c r="FK47" s="474">
        <f t="shared" si="800"/>
        <v>9.8999999999999999E-4</v>
      </c>
      <c r="FL47" s="475">
        <f t="shared" si="801"/>
        <v>126.49</v>
      </c>
      <c r="FM47" s="141">
        <f t="shared" si="802"/>
        <v>126.49</v>
      </c>
      <c r="FN47" s="476">
        <f t="shared" si="803"/>
        <v>7.05</v>
      </c>
      <c r="FO47" s="142">
        <f t="shared" si="804"/>
        <v>891.75450000000001</v>
      </c>
      <c r="FP47" s="114">
        <f t="shared" si="805"/>
        <v>891.75</v>
      </c>
      <c r="FQ47" s="114"/>
      <c r="FR47" s="143"/>
      <c r="FS47" s="144">
        <f t="shared" si="806"/>
        <v>1.15967</v>
      </c>
      <c r="FT47" s="328">
        <f t="shared" si="807"/>
        <v>0</v>
      </c>
      <c r="FU47" s="474">
        <f t="shared" si="800"/>
        <v>0</v>
      </c>
      <c r="FV47" s="475">
        <f t="shared" si="801"/>
        <v>0</v>
      </c>
      <c r="FW47" s="141">
        <f t="shared" si="810"/>
        <v>0</v>
      </c>
      <c r="FX47" s="476">
        <f t="shared" si="803"/>
        <v>7.3</v>
      </c>
      <c r="FY47" s="142">
        <f t="shared" si="812"/>
        <v>0</v>
      </c>
      <c r="FZ47" s="114">
        <f t="shared" si="813"/>
        <v>0</v>
      </c>
      <c r="GA47" s="114"/>
      <c r="GB47" s="143"/>
      <c r="GC47" s="144">
        <f t="shared" si="814"/>
        <v>0</v>
      </c>
      <c r="GD47" s="328">
        <f t="shared" si="815"/>
        <v>0</v>
      </c>
      <c r="GE47" s="474">
        <f t="shared" si="816"/>
        <v>0</v>
      </c>
      <c r="GF47" s="475">
        <f t="shared" si="817"/>
        <v>0</v>
      </c>
      <c r="GG47" s="141">
        <f t="shared" si="818"/>
        <v>0</v>
      </c>
      <c r="GH47" s="476">
        <f t="shared" si="803"/>
        <v>7.13</v>
      </c>
      <c r="GI47" s="142">
        <f t="shared" si="820"/>
        <v>0</v>
      </c>
      <c r="GJ47" s="114">
        <f t="shared" si="821"/>
        <v>0</v>
      </c>
      <c r="GK47" s="114"/>
      <c r="GL47" s="143"/>
      <c r="GM47" s="144">
        <f t="shared" si="822"/>
        <v>0</v>
      </c>
      <c r="GN47" s="328">
        <f t="shared" si="823"/>
        <v>0</v>
      </c>
      <c r="GO47" s="474">
        <f t="shared" si="816"/>
        <v>0</v>
      </c>
      <c r="GP47" s="475">
        <f t="shared" si="817"/>
        <v>0</v>
      </c>
      <c r="GQ47" s="141">
        <f t="shared" si="826"/>
        <v>0</v>
      </c>
      <c r="GR47" s="476">
        <f t="shared" si="803"/>
        <v>7.58</v>
      </c>
      <c r="GS47" s="142">
        <f t="shared" si="828"/>
        <v>0</v>
      </c>
      <c r="GT47" s="114">
        <f t="shared" si="829"/>
        <v>0</v>
      </c>
      <c r="GU47" s="114"/>
      <c r="GV47" s="143"/>
      <c r="GW47" s="144">
        <f t="shared" si="830"/>
        <v>0</v>
      </c>
      <c r="GX47" s="328">
        <f t="shared" si="831"/>
        <v>0</v>
      </c>
      <c r="GY47" s="474">
        <f t="shared" si="832"/>
        <v>0</v>
      </c>
      <c r="GZ47" s="475">
        <f t="shared" si="833"/>
        <v>0</v>
      </c>
      <c r="HA47" s="141">
        <f t="shared" si="834"/>
        <v>0</v>
      </c>
      <c r="HB47" s="476">
        <f t="shared" si="835"/>
        <v>7.83</v>
      </c>
      <c r="HC47" s="142">
        <f t="shared" si="836"/>
        <v>0</v>
      </c>
      <c r="HD47" s="114">
        <f t="shared" si="837"/>
        <v>0</v>
      </c>
      <c r="HE47" s="114"/>
      <c r="HF47" s="143"/>
      <c r="HG47" s="144">
        <f t="shared" si="838"/>
        <v>0</v>
      </c>
      <c r="HH47" s="328">
        <f t="shared" si="839"/>
        <v>0</v>
      </c>
      <c r="HI47" s="474">
        <f t="shared" si="832"/>
        <v>0</v>
      </c>
      <c r="HJ47" s="475">
        <f t="shared" si="833"/>
        <v>0</v>
      </c>
      <c r="HK47" s="141">
        <f t="shared" si="842"/>
        <v>0</v>
      </c>
      <c r="HL47" s="476">
        <f t="shared" si="835"/>
        <v>7.9</v>
      </c>
      <c r="HM47" s="142">
        <f t="shared" si="844"/>
        <v>0</v>
      </c>
      <c r="HN47" s="114">
        <f t="shared" si="845"/>
        <v>0</v>
      </c>
      <c r="HO47" s="114"/>
      <c r="HP47" s="143"/>
      <c r="HQ47" s="144">
        <f t="shared" si="846"/>
        <v>0</v>
      </c>
      <c r="HR47" s="328">
        <f t="shared" si="847"/>
        <v>4</v>
      </c>
      <c r="HS47" s="474">
        <f t="shared" si="848"/>
        <v>5.7600000000000004E-3</v>
      </c>
      <c r="HT47" s="475">
        <f t="shared" si="849"/>
        <v>200.68</v>
      </c>
      <c r="HU47" s="141">
        <f t="shared" si="850"/>
        <v>50.17</v>
      </c>
      <c r="HV47" s="476">
        <f t="shared" si="835"/>
        <v>7.68</v>
      </c>
      <c r="HW47" s="142">
        <f t="shared" si="852"/>
        <v>385.30560000000003</v>
      </c>
      <c r="HX47" s="114">
        <f t="shared" si="853"/>
        <v>1541.22</v>
      </c>
      <c r="HY47" s="114"/>
      <c r="HZ47" s="143"/>
      <c r="IA47" s="144">
        <f t="shared" si="854"/>
        <v>0.50105999999999995</v>
      </c>
      <c r="IB47" s="328">
        <f t="shared" si="855"/>
        <v>2</v>
      </c>
      <c r="IC47" s="474">
        <f t="shared" si="848"/>
        <v>4.1599999999999996E-3</v>
      </c>
      <c r="ID47" s="475">
        <f t="shared" si="849"/>
        <v>176.34</v>
      </c>
      <c r="IE47" s="141">
        <f t="shared" si="858"/>
        <v>88.17</v>
      </c>
      <c r="IF47" s="476">
        <f t="shared" si="835"/>
        <v>7.9</v>
      </c>
      <c r="IG47" s="142">
        <f t="shared" si="860"/>
        <v>696.54300000000001</v>
      </c>
      <c r="IH47" s="114">
        <f t="shared" si="861"/>
        <v>1393.09</v>
      </c>
      <c r="II47" s="114"/>
      <c r="IJ47" s="143"/>
      <c r="IK47" s="144">
        <f t="shared" si="862"/>
        <v>0.90581</v>
      </c>
      <c r="IL47" s="328">
        <f t="shared" si="863"/>
        <v>0</v>
      </c>
      <c r="IM47" s="474">
        <f t="shared" si="864"/>
        <v>0</v>
      </c>
      <c r="IN47" s="475">
        <f t="shared" si="865"/>
        <v>0</v>
      </c>
      <c r="IO47" s="141">
        <f t="shared" si="866"/>
        <v>0</v>
      </c>
      <c r="IP47" s="476">
        <f t="shared" si="867"/>
        <v>5</v>
      </c>
      <c r="IQ47" s="142">
        <f t="shared" si="868"/>
        <v>0</v>
      </c>
      <c r="IR47" s="114">
        <f t="shared" si="869"/>
        <v>0</v>
      </c>
      <c r="IS47" s="114"/>
      <c r="IT47" s="143"/>
      <c r="IU47" s="144">
        <f t="shared" si="870"/>
        <v>0</v>
      </c>
      <c r="IV47" s="328">
        <f t="shared" si="871"/>
        <v>4</v>
      </c>
      <c r="IW47" s="474">
        <f t="shared" si="864"/>
        <v>5.9300000000000004E-3</v>
      </c>
      <c r="IX47" s="475">
        <f t="shared" si="865"/>
        <v>593</v>
      </c>
      <c r="IY47" s="141">
        <f t="shared" si="874"/>
        <v>148.25</v>
      </c>
      <c r="IZ47" s="476">
        <f t="shared" si="867"/>
        <v>7.6</v>
      </c>
      <c r="JA47" s="142">
        <f t="shared" si="876"/>
        <v>1126.7</v>
      </c>
      <c r="JB47" s="114">
        <f t="shared" si="877"/>
        <v>4506.8</v>
      </c>
      <c r="JC47" s="114"/>
      <c r="JD47" s="143"/>
      <c r="JE47" s="144">
        <f t="shared" si="878"/>
        <v>1.4652000000000001</v>
      </c>
      <c r="JF47" s="328">
        <f t="shared" si="879"/>
        <v>0</v>
      </c>
      <c r="JG47" s="474">
        <f t="shared" si="880"/>
        <v>0</v>
      </c>
      <c r="JH47" s="475">
        <f t="shared" si="881"/>
        <v>0</v>
      </c>
      <c r="JI47" s="141">
        <f t="shared" si="882"/>
        <v>0</v>
      </c>
      <c r="JJ47" s="476">
        <f t="shared" si="867"/>
        <v>7</v>
      </c>
      <c r="JK47" s="142">
        <f t="shared" si="884"/>
        <v>0</v>
      </c>
      <c r="JL47" s="114">
        <f t="shared" si="885"/>
        <v>0</v>
      </c>
      <c r="JM47" s="114"/>
      <c r="JN47" s="143"/>
      <c r="JO47" s="144">
        <f t="shared" si="886"/>
        <v>0</v>
      </c>
      <c r="JP47" s="328">
        <f t="shared" si="887"/>
        <v>2</v>
      </c>
      <c r="JQ47" s="474">
        <f t="shared" si="880"/>
        <v>1.65E-3</v>
      </c>
      <c r="JR47" s="475">
        <f t="shared" si="881"/>
        <v>231</v>
      </c>
      <c r="JS47" s="141">
        <f t="shared" si="890"/>
        <v>115.5</v>
      </c>
      <c r="JT47" s="476">
        <f t="shared" si="867"/>
        <v>7.5</v>
      </c>
      <c r="JU47" s="142">
        <f t="shared" si="892"/>
        <v>866.25</v>
      </c>
      <c r="JV47" s="114">
        <f t="shared" si="893"/>
        <v>1732.5</v>
      </c>
      <c r="JW47" s="114"/>
      <c r="JX47" s="143"/>
      <c r="JY47" s="144">
        <f t="shared" si="894"/>
        <v>1.1265000000000001</v>
      </c>
      <c r="JZ47" s="328">
        <f t="shared" si="895"/>
        <v>0</v>
      </c>
      <c r="KA47" s="474">
        <f t="shared" si="912"/>
        <v>0</v>
      </c>
      <c r="KB47" s="475">
        <f t="shared" si="913"/>
        <v>0</v>
      </c>
      <c r="KC47" s="141">
        <f t="shared" si="898"/>
        <v>0</v>
      </c>
      <c r="KD47" s="476">
        <f t="shared" si="899"/>
        <v>7.23</v>
      </c>
      <c r="KE47" s="142">
        <f t="shared" si="900"/>
        <v>0</v>
      </c>
      <c r="KF47" s="114">
        <f t="shared" si="901"/>
        <v>0</v>
      </c>
      <c r="KG47" s="114"/>
      <c r="KH47" s="143"/>
      <c r="KI47" s="144">
        <f t="shared" si="902"/>
        <v>0</v>
      </c>
      <c r="KJ47" s="328">
        <f t="shared" si="903"/>
        <v>0</v>
      </c>
      <c r="KK47" s="474">
        <f t="shared" si="912"/>
        <v>0</v>
      </c>
      <c r="KL47" s="475">
        <f t="shared" si="913"/>
        <v>0</v>
      </c>
      <c r="KM47" s="141">
        <f t="shared" si="906"/>
        <v>0</v>
      </c>
      <c r="KN47" s="476">
        <f t="shared" si="899"/>
        <v>7.5</v>
      </c>
      <c r="KO47" s="142">
        <f t="shared" si="908"/>
        <v>0</v>
      </c>
      <c r="KP47" s="114">
        <f t="shared" si="909"/>
        <v>0</v>
      </c>
      <c r="KQ47" s="114"/>
      <c r="KR47" s="143"/>
      <c r="KS47" s="144">
        <f t="shared" si="910"/>
        <v>0</v>
      </c>
      <c r="KT47" s="328">
        <f t="shared" si="911"/>
        <v>0</v>
      </c>
      <c r="KU47" s="474" t="e">
        <f t="shared" si="912"/>
        <v>#DIV/0!</v>
      </c>
      <c r="KV47" s="475" t="e">
        <f t="shared" si="913"/>
        <v>#DIV/0!</v>
      </c>
      <c r="KW47" s="141">
        <f t="shared" si="914"/>
        <v>0</v>
      </c>
      <c r="KX47" s="476">
        <f t="shared" si="899"/>
        <v>0</v>
      </c>
      <c r="KY47" s="142">
        <f t="shared" si="916"/>
        <v>0</v>
      </c>
      <c r="KZ47" s="114">
        <f t="shared" si="917"/>
        <v>0</v>
      </c>
      <c r="LA47" s="114"/>
      <c r="LB47" s="143"/>
      <c r="LC47" s="144">
        <f t="shared" si="918"/>
        <v>0</v>
      </c>
      <c r="LD47" s="327">
        <f t="shared" si="919"/>
        <v>23</v>
      </c>
      <c r="LE47" s="474">
        <f t="shared" si="920"/>
        <v>8.8000000000000003E-4</v>
      </c>
      <c r="LF47" s="475">
        <f t="shared" si="921"/>
        <v>2419.48</v>
      </c>
      <c r="LG47" s="141">
        <f t="shared" si="922"/>
        <v>105.19478261</v>
      </c>
      <c r="LH47" s="476">
        <f t="shared" si="923"/>
        <v>7.31</v>
      </c>
      <c r="LI47" s="142">
        <f t="shared" si="924"/>
        <v>768.97385999999995</v>
      </c>
      <c r="LJ47" s="114">
        <f t="shared" si="925"/>
        <v>17686.400000000001</v>
      </c>
      <c r="LK47" s="114"/>
      <c r="LL47" s="143"/>
    </row>
    <row r="48" spans="1:324" ht="24">
      <c r="A48" s="718"/>
      <c r="B48" s="93" t="s">
        <v>727</v>
      </c>
      <c r="C48" s="12" t="s">
        <v>857</v>
      </c>
      <c r="D48" s="12" t="s">
        <v>423</v>
      </c>
      <c r="E48" s="4" t="s">
        <v>33</v>
      </c>
      <c r="F48" s="328">
        <f t="shared" si="677"/>
        <v>0</v>
      </c>
      <c r="G48" s="474">
        <f t="shared" si="926"/>
        <v>0</v>
      </c>
      <c r="H48" s="475">
        <f t="shared" si="927"/>
        <v>0</v>
      </c>
      <c r="I48" s="141">
        <f t="shared" si="678"/>
        <v>0</v>
      </c>
      <c r="J48" s="476">
        <f t="shared" si="928"/>
        <v>7.42</v>
      </c>
      <c r="K48" s="142">
        <f t="shared" si="679"/>
        <v>0</v>
      </c>
      <c r="L48" s="114">
        <f t="shared" si="680"/>
        <v>0</v>
      </c>
      <c r="M48" s="114"/>
      <c r="N48" s="143"/>
      <c r="O48" s="144" t="e">
        <f t="shared" si="681"/>
        <v>#DIV/0!</v>
      </c>
      <c r="P48" s="328">
        <f t="shared" si="682"/>
        <v>0</v>
      </c>
      <c r="Q48" s="474">
        <f t="shared" si="929"/>
        <v>0</v>
      </c>
      <c r="R48" s="475">
        <f t="shared" si="930"/>
        <v>0</v>
      </c>
      <c r="S48" s="141">
        <f t="shared" si="683"/>
        <v>0</v>
      </c>
      <c r="T48" s="476">
        <f t="shared" si="931"/>
        <v>7.9</v>
      </c>
      <c r="U48" s="142">
        <f t="shared" si="684"/>
        <v>0</v>
      </c>
      <c r="V48" s="114">
        <f t="shared" si="685"/>
        <v>0</v>
      </c>
      <c r="W48" s="114"/>
      <c r="X48" s="143"/>
      <c r="Y48" s="144" t="e">
        <f t="shared" si="686"/>
        <v>#DIV/0!</v>
      </c>
      <c r="Z48" s="328">
        <f t="shared" si="687"/>
        <v>0</v>
      </c>
      <c r="AA48" s="474">
        <f t="shared" si="736"/>
        <v>0</v>
      </c>
      <c r="AB48" s="475">
        <f t="shared" si="737"/>
        <v>0</v>
      </c>
      <c r="AC48" s="141">
        <f t="shared" si="690"/>
        <v>0</v>
      </c>
      <c r="AD48" s="476">
        <f t="shared" si="691"/>
        <v>7.77</v>
      </c>
      <c r="AE48" s="142">
        <f t="shared" si="692"/>
        <v>0</v>
      </c>
      <c r="AF48" s="114">
        <f t="shared" si="693"/>
        <v>0</v>
      </c>
      <c r="AG48" s="114"/>
      <c r="AH48" s="143"/>
      <c r="AI48" s="144" t="e">
        <f t="shared" si="694"/>
        <v>#DIV/0!</v>
      </c>
      <c r="AJ48" s="328">
        <f t="shared" si="695"/>
        <v>0</v>
      </c>
      <c r="AK48" s="474">
        <f t="shared" si="736"/>
        <v>0</v>
      </c>
      <c r="AL48" s="475">
        <f t="shared" si="737"/>
        <v>0</v>
      </c>
      <c r="AM48" s="141">
        <f t="shared" si="698"/>
        <v>0</v>
      </c>
      <c r="AN48" s="476">
        <f t="shared" si="691"/>
        <v>7.7</v>
      </c>
      <c r="AO48" s="142">
        <f t="shared" si="700"/>
        <v>0</v>
      </c>
      <c r="AP48" s="114">
        <f t="shared" si="701"/>
        <v>0</v>
      </c>
      <c r="AQ48" s="114"/>
      <c r="AR48" s="143"/>
      <c r="AS48" s="144" t="e">
        <f t="shared" si="702"/>
        <v>#DIV/0!</v>
      </c>
      <c r="AT48" s="328">
        <f t="shared" si="703"/>
        <v>0</v>
      </c>
      <c r="AU48" s="474">
        <f t="shared" si="736"/>
        <v>0</v>
      </c>
      <c r="AV48" s="475">
        <f t="shared" si="737"/>
        <v>0</v>
      </c>
      <c r="AW48" s="141">
        <f t="shared" si="706"/>
        <v>0</v>
      </c>
      <c r="AX48" s="476">
        <f t="shared" si="691"/>
        <v>7.04</v>
      </c>
      <c r="AY48" s="142">
        <f t="shared" si="708"/>
        <v>0</v>
      </c>
      <c r="AZ48" s="114">
        <f t="shared" si="709"/>
        <v>0</v>
      </c>
      <c r="BA48" s="114"/>
      <c r="BB48" s="143"/>
      <c r="BC48" s="144" t="e">
        <f t="shared" si="710"/>
        <v>#DIV/0!</v>
      </c>
      <c r="BD48" s="328">
        <f t="shared" si="711"/>
        <v>0</v>
      </c>
      <c r="BE48" s="474">
        <f t="shared" si="736"/>
        <v>0</v>
      </c>
      <c r="BF48" s="475">
        <f t="shared" si="737"/>
        <v>0</v>
      </c>
      <c r="BG48" s="141">
        <f t="shared" si="714"/>
        <v>0</v>
      </c>
      <c r="BH48" s="476">
        <f t="shared" si="691"/>
        <v>7.9</v>
      </c>
      <c r="BI48" s="142">
        <f t="shared" si="716"/>
        <v>0</v>
      </c>
      <c r="BJ48" s="114">
        <f t="shared" si="717"/>
        <v>0</v>
      </c>
      <c r="BK48" s="114"/>
      <c r="BL48" s="143"/>
      <c r="BM48" s="144" t="e">
        <f t="shared" si="718"/>
        <v>#DIV/0!</v>
      </c>
      <c r="BN48" s="328">
        <f t="shared" si="719"/>
        <v>0</v>
      </c>
      <c r="BO48" s="474">
        <f t="shared" si="736"/>
        <v>0</v>
      </c>
      <c r="BP48" s="475">
        <f t="shared" si="737"/>
        <v>0</v>
      </c>
      <c r="BQ48" s="141">
        <f t="shared" si="722"/>
        <v>0</v>
      </c>
      <c r="BR48" s="476">
        <f t="shared" si="691"/>
        <v>7.66</v>
      </c>
      <c r="BS48" s="142">
        <f t="shared" si="724"/>
        <v>0</v>
      </c>
      <c r="BT48" s="114">
        <f t="shared" si="725"/>
        <v>0</v>
      </c>
      <c r="BU48" s="114"/>
      <c r="BV48" s="143"/>
      <c r="BW48" s="144" t="e">
        <f t="shared" si="726"/>
        <v>#DIV/0!</v>
      </c>
      <c r="BX48" s="328">
        <f t="shared" si="727"/>
        <v>0</v>
      </c>
      <c r="BY48" s="474">
        <f t="shared" si="736"/>
        <v>0</v>
      </c>
      <c r="BZ48" s="475">
        <f t="shared" si="737"/>
        <v>0</v>
      </c>
      <c r="CA48" s="141">
        <f t="shared" si="730"/>
        <v>0</v>
      </c>
      <c r="CB48" s="476">
        <f t="shared" si="691"/>
        <v>7.06</v>
      </c>
      <c r="CC48" s="142">
        <f t="shared" si="732"/>
        <v>0</v>
      </c>
      <c r="CD48" s="114">
        <f t="shared" si="733"/>
        <v>0</v>
      </c>
      <c r="CE48" s="114"/>
      <c r="CF48" s="143"/>
      <c r="CG48" s="144" t="e">
        <f t="shared" si="734"/>
        <v>#DIV/0!</v>
      </c>
      <c r="CH48" s="328">
        <f t="shared" si="735"/>
        <v>0</v>
      </c>
      <c r="CI48" s="474">
        <f t="shared" si="736"/>
        <v>0</v>
      </c>
      <c r="CJ48" s="475">
        <f t="shared" si="737"/>
        <v>0</v>
      </c>
      <c r="CK48" s="141">
        <f t="shared" si="738"/>
        <v>0</v>
      </c>
      <c r="CL48" s="476">
        <f t="shared" si="691"/>
        <v>7.6</v>
      </c>
      <c r="CM48" s="142">
        <f t="shared" si="740"/>
        <v>0</v>
      </c>
      <c r="CN48" s="114">
        <f t="shared" si="741"/>
        <v>0</v>
      </c>
      <c r="CO48" s="114"/>
      <c r="CP48" s="143"/>
      <c r="CQ48" s="144" t="e">
        <f t="shared" si="742"/>
        <v>#DIV/0!</v>
      </c>
      <c r="CR48" s="328">
        <f t="shared" si="743"/>
        <v>0</v>
      </c>
      <c r="CS48" s="474">
        <f t="shared" si="792"/>
        <v>0</v>
      </c>
      <c r="CT48" s="475">
        <f t="shared" si="793"/>
        <v>0</v>
      </c>
      <c r="CU48" s="141">
        <f t="shared" si="746"/>
        <v>0</v>
      </c>
      <c r="CV48" s="476">
        <f t="shared" si="747"/>
        <v>7.9</v>
      </c>
      <c r="CW48" s="142">
        <f t="shared" si="748"/>
        <v>0</v>
      </c>
      <c r="CX48" s="114">
        <f t="shared" si="749"/>
        <v>0</v>
      </c>
      <c r="CY48" s="114"/>
      <c r="CZ48" s="143"/>
      <c r="DA48" s="144" t="e">
        <f t="shared" si="750"/>
        <v>#DIV/0!</v>
      </c>
      <c r="DB48" s="328">
        <f t="shared" si="751"/>
        <v>0</v>
      </c>
      <c r="DC48" s="474">
        <f t="shared" si="792"/>
        <v>0</v>
      </c>
      <c r="DD48" s="475">
        <f t="shared" si="793"/>
        <v>0</v>
      </c>
      <c r="DE48" s="141">
        <f t="shared" si="754"/>
        <v>0</v>
      </c>
      <c r="DF48" s="476">
        <f t="shared" si="747"/>
        <v>7.66</v>
      </c>
      <c r="DG48" s="142">
        <f t="shared" si="756"/>
        <v>0</v>
      </c>
      <c r="DH48" s="114">
        <f t="shared" si="757"/>
        <v>0</v>
      </c>
      <c r="DI48" s="114"/>
      <c r="DJ48" s="143"/>
      <c r="DK48" s="144" t="e">
        <f t="shared" si="758"/>
        <v>#DIV/0!</v>
      </c>
      <c r="DL48" s="328">
        <f t="shared" si="759"/>
        <v>0</v>
      </c>
      <c r="DM48" s="474">
        <f t="shared" si="792"/>
        <v>0</v>
      </c>
      <c r="DN48" s="475">
        <f t="shared" si="793"/>
        <v>0</v>
      </c>
      <c r="DO48" s="141">
        <f t="shared" si="762"/>
        <v>0</v>
      </c>
      <c r="DP48" s="476">
        <f t="shared" si="747"/>
        <v>7.74</v>
      </c>
      <c r="DQ48" s="142">
        <f t="shared" si="764"/>
        <v>0</v>
      </c>
      <c r="DR48" s="114">
        <f t="shared" si="765"/>
        <v>0</v>
      </c>
      <c r="DS48" s="114"/>
      <c r="DT48" s="143"/>
      <c r="DU48" s="144" t="e">
        <f t="shared" si="766"/>
        <v>#DIV/0!</v>
      </c>
      <c r="DV48" s="328">
        <f t="shared" si="767"/>
        <v>0</v>
      </c>
      <c r="DW48" s="474">
        <f t="shared" si="792"/>
        <v>0</v>
      </c>
      <c r="DX48" s="475">
        <f t="shared" si="793"/>
        <v>0</v>
      </c>
      <c r="DY48" s="141">
        <f t="shared" si="770"/>
        <v>0</v>
      </c>
      <c r="DZ48" s="476">
        <f t="shared" si="747"/>
        <v>7.1</v>
      </c>
      <c r="EA48" s="142">
        <f t="shared" si="772"/>
        <v>0</v>
      </c>
      <c r="EB48" s="114">
        <f t="shared" si="773"/>
        <v>0</v>
      </c>
      <c r="EC48" s="114"/>
      <c r="ED48" s="143"/>
      <c r="EE48" s="144" t="e">
        <f t="shared" si="774"/>
        <v>#DIV/0!</v>
      </c>
      <c r="EF48" s="328">
        <f t="shared" si="775"/>
        <v>0</v>
      </c>
      <c r="EG48" s="474">
        <f t="shared" si="792"/>
        <v>0</v>
      </c>
      <c r="EH48" s="475">
        <f t="shared" si="793"/>
        <v>0</v>
      </c>
      <c r="EI48" s="141">
        <f t="shared" si="778"/>
        <v>0</v>
      </c>
      <c r="EJ48" s="476">
        <f t="shared" si="747"/>
        <v>7.5</v>
      </c>
      <c r="EK48" s="142">
        <f t="shared" si="780"/>
        <v>0</v>
      </c>
      <c r="EL48" s="114">
        <f t="shared" si="781"/>
        <v>0</v>
      </c>
      <c r="EM48" s="114"/>
      <c r="EN48" s="143"/>
      <c r="EO48" s="144" t="e">
        <f t="shared" si="782"/>
        <v>#DIV/0!</v>
      </c>
      <c r="EP48" s="328">
        <f t="shared" si="783"/>
        <v>0</v>
      </c>
      <c r="EQ48" s="474">
        <f t="shared" si="792"/>
        <v>0</v>
      </c>
      <c r="ER48" s="475">
        <f t="shared" si="793"/>
        <v>0</v>
      </c>
      <c r="ES48" s="141">
        <f t="shared" si="786"/>
        <v>0</v>
      </c>
      <c r="ET48" s="476">
        <f t="shared" si="747"/>
        <v>7</v>
      </c>
      <c r="EU48" s="142">
        <f t="shared" si="788"/>
        <v>0</v>
      </c>
      <c r="EV48" s="114">
        <f t="shared" si="789"/>
        <v>0</v>
      </c>
      <c r="EW48" s="114"/>
      <c r="EX48" s="143"/>
      <c r="EY48" s="144" t="e">
        <f t="shared" si="790"/>
        <v>#DIV/0!</v>
      </c>
      <c r="EZ48" s="328">
        <f t="shared" si="791"/>
        <v>0</v>
      </c>
      <c r="FA48" s="474">
        <f t="shared" si="792"/>
        <v>0</v>
      </c>
      <c r="FB48" s="475">
        <f t="shared" si="793"/>
        <v>0</v>
      </c>
      <c r="FC48" s="141">
        <f t="shared" si="794"/>
        <v>0</v>
      </c>
      <c r="FD48" s="476">
        <f t="shared" si="747"/>
        <v>7.05</v>
      </c>
      <c r="FE48" s="142">
        <f t="shared" si="796"/>
        <v>0</v>
      </c>
      <c r="FF48" s="114">
        <f t="shared" si="797"/>
        <v>0</v>
      </c>
      <c r="FG48" s="114"/>
      <c r="FH48" s="143"/>
      <c r="FI48" s="144" t="e">
        <f t="shared" si="798"/>
        <v>#DIV/0!</v>
      </c>
      <c r="FJ48" s="328">
        <f t="shared" si="799"/>
        <v>0</v>
      </c>
      <c r="FK48" s="474">
        <f t="shared" si="800"/>
        <v>0</v>
      </c>
      <c r="FL48" s="475">
        <f t="shared" si="801"/>
        <v>0</v>
      </c>
      <c r="FM48" s="141">
        <f t="shared" si="802"/>
        <v>0</v>
      </c>
      <c r="FN48" s="476">
        <f t="shared" si="803"/>
        <v>7.05</v>
      </c>
      <c r="FO48" s="142">
        <f t="shared" si="804"/>
        <v>0</v>
      </c>
      <c r="FP48" s="114">
        <f t="shared" si="805"/>
        <v>0</v>
      </c>
      <c r="FQ48" s="114"/>
      <c r="FR48" s="143"/>
      <c r="FS48" s="144" t="e">
        <f t="shared" si="806"/>
        <v>#DIV/0!</v>
      </c>
      <c r="FT48" s="328">
        <f t="shared" si="807"/>
        <v>0</v>
      </c>
      <c r="FU48" s="474">
        <f t="shared" si="800"/>
        <v>0</v>
      </c>
      <c r="FV48" s="475">
        <f t="shared" si="801"/>
        <v>0</v>
      </c>
      <c r="FW48" s="141">
        <f t="shared" si="810"/>
        <v>0</v>
      </c>
      <c r="FX48" s="476">
        <f t="shared" si="803"/>
        <v>7.3</v>
      </c>
      <c r="FY48" s="142">
        <f t="shared" si="812"/>
        <v>0</v>
      </c>
      <c r="FZ48" s="114">
        <f t="shared" si="813"/>
        <v>0</v>
      </c>
      <c r="GA48" s="114"/>
      <c r="GB48" s="143"/>
      <c r="GC48" s="144" t="e">
        <f t="shared" si="814"/>
        <v>#DIV/0!</v>
      </c>
      <c r="GD48" s="328">
        <f t="shared" si="815"/>
        <v>0</v>
      </c>
      <c r="GE48" s="474">
        <f t="shared" si="816"/>
        <v>0</v>
      </c>
      <c r="GF48" s="475">
        <f t="shared" si="817"/>
        <v>0</v>
      </c>
      <c r="GG48" s="141">
        <f t="shared" si="818"/>
        <v>0</v>
      </c>
      <c r="GH48" s="476">
        <f t="shared" si="803"/>
        <v>7.13</v>
      </c>
      <c r="GI48" s="142">
        <f t="shared" si="820"/>
        <v>0</v>
      </c>
      <c r="GJ48" s="114">
        <f t="shared" si="821"/>
        <v>0</v>
      </c>
      <c r="GK48" s="114"/>
      <c r="GL48" s="143"/>
      <c r="GM48" s="144" t="e">
        <f t="shared" si="822"/>
        <v>#DIV/0!</v>
      </c>
      <c r="GN48" s="328">
        <f t="shared" si="823"/>
        <v>0</v>
      </c>
      <c r="GO48" s="474">
        <f t="shared" si="816"/>
        <v>0</v>
      </c>
      <c r="GP48" s="475">
        <f t="shared" si="817"/>
        <v>0</v>
      </c>
      <c r="GQ48" s="141">
        <f t="shared" si="826"/>
        <v>0</v>
      </c>
      <c r="GR48" s="476">
        <f t="shared" si="803"/>
        <v>7.58</v>
      </c>
      <c r="GS48" s="142">
        <f t="shared" si="828"/>
        <v>0</v>
      </c>
      <c r="GT48" s="114">
        <f t="shared" si="829"/>
        <v>0</v>
      </c>
      <c r="GU48" s="114"/>
      <c r="GV48" s="143"/>
      <c r="GW48" s="144" t="e">
        <f t="shared" si="830"/>
        <v>#DIV/0!</v>
      </c>
      <c r="GX48" s="328">
        <f t="shared" si="831"/>
        <v>0</v>
      </c>
      <c r="GY48" s="474">
        <f t="shared" si="832"/>
        <v>0</v>
      </c>
      <c r="GZ48" s="475">
        <f t="shared" si="833"/>
        <v>0</v>
      </c>
      <c r="HA48" s="141">
        <f t="shared" si="834"/>
        <v>0</v>
      </c>
      <c r="HB48" s="476">
        <f t="shared" si="835"/>
        <v>7.83</v>
      </c>
      <c r="HC48" s="142">
        <f t="shared" si="836"/>
        <v>0</v>
      </c>
      <c r="HD48" s="114">
        <f t="shared" si="837"/>
        <v>0</v>
      </c>
      <c r="HE48" s="114"/>
      <c r="HF48" s="143"/>
      <c r="HG48" s="144" t="e">
        <f t="shared" si="838"/>
        <v>#DIV/0!</v>
      </c>
      <c r="HH48" s="328">
        <f t="shared" si="839"/>
        <v>0</v>
      </c>
      <c r="HI48" s="474">
        <f t="shared" si="832"/>
        <v>0</v>
      </c>
      <c r="HJ48" s="475">
        <f t="shared" si="833"/>
        <v>0</v>
      </c>
      <c r="HK48" s="141">
        <f t="shared" si="842"/>
        <v>0</v>
      </c>
      <c r="HL48" s="476">
        <f t="shared" si="835"/>
        <v>7.9</v>
      </c>
      <c r="HM48" s="142">
        <f t="shared" si="844"/>
        <v>0</v>
      </c>
      <c r="HN48" s="114">
        <f t="shared" si="845"/>
        <v>0</v>
      </c>
      <c r="HO48" s="114"/>
      <c r="HP48" s="143"/>
      <c r="HQ48" s="144" t="e">
        <f t="shared" si="846"/>
        <v>#DIV/0!</v>
      </c>
      <c r="HR48" s="328">
        <f t="shared" si="847"/>
        <v>0</v>
      </c>
      <c r="HS48" s="474">
        <f t="shared" si="848"/>
        <v>0</v>
      </c>
      <c r="HT48" s="475">
        <f t="shared" si="849"/>
        <v>0</v>
      </c>
      <c r="HU48" s="141">
        <f t="shared" si="850"/>
        <v>0</v>
      </c>
      <c r="HV48" s="476">
        <f t="shared" si="835"/>
        <v>7.68</v>
      </c>
      <c r="HW48" s="142">
        <f t="shared" si="852"/>
        <v>0</v>
      </c>
      <c r="HX48" s="114">
        <f t="shared" si="853"/>
        <v>0</v>
      </c>
      <c r="HY48" s="114"/>
      <c r="HZ48" s="143"/>
      <c r="IA48" s="144" t="e">
        <f t="shared" si="854"/>
        <v>#DIV/0!</v>
      </c>
      <c r="IB48" s="328">
        <f t="shared" si="855"/>
        <v>0</v>
      </c>
      <c r="IC48" s="474">
        <f t="shared" si="848"/>
        <v>0</v>
      </c>
      <c r="ID48" s="475">
        <f t="shared" si="849"/>
        <v>0</v>
      </c>
      <c r="IE48" s="141">
        <f t="shared" si="858"/>
        <v>0</v>
      </c>
      <c r="IF48" s="476">
        <f t="shared" si="835"/>
        <v>7.9</v>
      </c>
      <c r="IG48" s="142">
        <f t="shared" si="860"/>
        <v>0</v>
      </c>
      <c r="IH48" s="114">
        <f t="shared" si="861"/>
        <v>0</v>
      </c>
      <c r="II48" s="114"/>
      <c r="IJ48" s="143"/>
      <c r="IK48" s="144" t="e">
        <f t="shared" si="862"/>
        <v>#DIV/0!</v>
      </c>
      <c r="IL48" s="328">
        <f t="shared" si="863"/>
        <v>0</v>
      </c>
      <c r="IM48" s="474">
        <f t="shared" si="864"/>
        <v>0</v>
      </c>
      <c r="IN48" s="475">
        <f t="shared" si="865"/>
        <v>0</v>
      </c>
      <c r="IO48" s="141">
        <f t="shared" si="866"/>
        <v>0</v>
      </c>
      <c r="IP48" s="476">
        <f t="shared" si="867"/>
        <v>5</v>
      </c>
      <c r="IQ48" s="142">
        <f t="shared" si="868"/>
        <v>0</v>
      </c>
      <c r="IR48" s="114">
        <f t="shared" si="869"/>
        <v>0</v>
      </c>
      <c r="IS48" s="114"/>
      <c r="IT48" s="143"/>
      <c r="IU48" s="144" t="e">
        <f t="shared" si="870"/>
        <v>#DIV/0!</v>
      </c>
      <c r="IV48" s="328">
        <f t="shared" si="871"/>
        <v>0</v>
      </c>
      <c r="IW48" s="474">
        <f t="shared" si="864"/>
        <v>0</v>
      </c>
      <c r="IX48" s="475">
        <f t="shared" si="865"/>
        <v>0</v>
      </c>
      <c r="IY48" s="141">
        <f t="shared" si="874"/>
        <v>0</v>
      </c>
      <c r="IZ48" s="476">
        <f t="shared" si="867"/>
        <v>7.6</v>
      </c>
      <c r="JA48" s="142">
        <f t="shared" si="876"/>
        <v>0</v>
      </c>
      <c r="JB48" s="114">
        <f t="shared" si="877"/>
        <v>0</v>
      </c>
      <c r="JC48" s="114"/>
      <c r="JD48" s="143"/>
      <c r="JE48" s="144" t="e">
        <f t="shared" si="878"/>
        <v>#DIV/0!</v>
      </c>
      <c r="JF48" s="328">
        <f t="shared" si="879"/>
        <v>0</v>
      </c>
      <c r="JG48" s="474">
        <f t="shared" si="880"/>
        <v>0</v>
      </c>
      <c r="JH48" s="475">
        <f t="shared" si="881"/>
        <v>0</v>
      </c>
      <c r="JI48" s="141">
        <f t="shared" si="882"/>
        <v>0</v>
      </c>
      <c r="JJ48" s="476">
        <f t="shared" si="867"/>
        <v>7</v>
      </c>
      <c r="JK48" s="142">
        <f t="shared" si="884"/>
        <v>0</v>
      </c>
      <c r="JL48" s="114">
        <f t="shared" si="885"/>
        <v>0</v>
      </c>
      <c r="JM48" s="114"/>
      <c r="JN48" s="143"/>
      <c r="JO48" s="144" t="e">
        <f t="shared" si="886"/>
        <v>#DIV/0!</v>
      </c>
      <c r="JP48" s="328">
        <f t="shared" si="887"/>
        <v>0</v>
      </c>
      <c r="JQ48" s="474">
        <f t="shared" si="880"/>
        <v>0</v>
      </c>
      <c r="JR48" s="475">
        <f t="shared" si="881"/>
        <v>0</v>
      </c>
      <c r="JS48" s="141">
        <f t="shared" si="890"/>
        <v>0</v>
      </c>
      <c r="JT48" s="476">
        <f t="shared" si="867"/>
        <v>7.5</v>
      </c>
      <c r="JU48" s="142">
        <f t="shared" si="892"/>
        <v>0</v>
      </c>
      <c r="JV48" s="114">
        <f t="shared" si="893"/>
        <v>0</v>
      </c>
      <c r="JW48" s="114"/>
      <c r="JX48" s="143"/>
      <c r="JY48" s="144" t="e">
        <f t="shared" si="894"/>
        <v>#DIV/0!</v>
      </c>
      <c r="JZ48" s="328">
        <f t="shared" si="895"/>
        <v>0</v>
      </c>
      <c r="KA48" s="474">
        <f t="shared" si="912"/>
        <v>0</v>
      </c>
      <c r="KB48" s="475">
        <f t="shared" si="913"/>
        <v>0</v>
      </c>
      <c r="KC48" s="141">
        <f t="shared" si="898"/>
        <v>0</v>
      </c>
      <c r="KD48" s="476">
        <f t="shared" si="899"/>
        <v>7.23</v>
      </c>
      <c r="KE48" s="142">
        <f t="shared" si="900"/>
        <v>0</v>
      </c>
      <c r="KF48" s="114">
        <f t="shared" si="901"/>
        <v>0</v>
      </c>
      <c r="KG48" s="114"/>
      <c r="KH48" s="143"/>
      <c r="KI48" s="144" t="e">
        <f t="shared" si="902"/>
        <v>#DIV/0!</v>
      </c>
      <c r="KJ48" s="328">
        <f t="shared" si="903"/>
        <v>0</v>
      </c>
      <c r="KK48" s="474">
        <f t="shared" si="912"/>
        <v>0</v>
      </c>
      <c r="KL48" s="475">
        <f t="shared" si="913"/>
        <v>0</v>
      </c>
      <c r="KM48" s="141">
        <f t="shared" si="906"/>
        <v>0</v>
      </c>
      <c r="KN48" s="476">
        <f t="shared" si="899"/>
        <v>7.5</v>
      </c>
      <c r="KO48" s="142">
        <f t="shared" si="908"/>
        <v>0</v>
      </c>
      <c r="KP48" s="114">
        <f t="shared" si="909"/>
        <v>0</v>
      </c>
      <c r="KQ48" s="114"/>
      <c r="KR48" s="143"/>
      <c r="KS48" s="144" t="e">
        <f t="shared" si="910"/>
        <v>#DIV/0!</v>
      </c>
      <c r="KT48" s="328">
        <f t="shared" si="911"/>
        <v>0</v>
      </c>
      <c r="KU48" s="474" t="e">
        <f t="shared" si="912"/>
        <v>#DIV/0!</v>
      </c>
      <c r="KV48" s="475" t="e">
        <f t="shared" si="913"/>
        <v>#DIV/0!</v>
      </c>
      <c r="KW48" s="141">
        <f t="shared" si="914"/>
        <v>0</v>
      </c>
      <c r="KX48" s="476">
        <f t="shared" si="899"/>
        <v>0</v>
      </c>
      <c r="KY48" s="142">
        <f t="shared" si="916"/>
        <v>0</v>
      </c>
      <c r="KZ48" s="114">
        <f t="shared" si="917"/>
        <v>0</v>
      </c>
      <c r="LA48" s="114"/>
      <c r="LB48" s="143"/>
      <c r="LC48" s="144" t="e">
        <f t="shared" si="918"/>
        <v>#DIV/0!</v>
      </c>
      <c r="LD48" s="327">
        <f t="shared" si="919"/>
        <v>0</v>
      </c>
      <c r="LE48" s="474">
        <f t="shared" si="920"/>
        <v>0</v>
      </c>
      <c r="LF48" s="475">
        <f t="shared" si="921"/>
        <v>0</v>
      </c>
      <c r="LG48" s="141">
        <f t="shared" si="922"/>
        <v>0</v>
      </c>
      <c r="LH48" s="476">
        <f t="shared" si="923"/>
        <v>7.31</v>
      </c>
      <c r="LI48" s="142">
        <f t="shared" si="924"/>
        <v>0</v>
      </c>
      <c r="LJ48" s="114">
        <f t="shared" si="925"/>
        <v>0</v>
      </c>
      <c r="LK48" s="114"/>
      <c r="LL48" s="143"/>
    </row>
    <row r="49" spans="1:324" ht="24">
      <c r="A49" s="719"/>
      <c r="B49" s="93" t="s">
        <v>730</v>
      </c>
      <c r="C49" s="12" t="s">
        <v>858</v>
      </c>
      <c r="D49" s="12" t="s">
        <v>422</v>
      </c>
      <c r="E49" s="4" t="s">
        <v>33</v>
      </c>
      <c r="F49" s="328">
        <f t="shared" si="677"/>
        <v>0</v>
      </c>
      <c r="G49" s="474">
        <f t="shared" si="926"/>
        <v>0</v>
      </c>
      <c r="H49" s="475">
        <f t="shared" si="927"/>
        <v>0</v>
      </c>
      <c r="I49" s="141">
        <f t="shared" si="678"/>
        <v>0</v>
      </c>
      <c r="J49" s="476">
        <f t="shared" si="928"/>
        <v>7.42</v>
      </c>
      <c r="K49" s="142">
        <f t="shared" si="679"/>
        <v>0</v>
      </c>
      <c r="L49" s="114">
        <f t="shared" si="680"/>
        <v>0</v>
      </c>
      <c r="M49" s="114"/>
      <c r="N49" s="143"/>
      <c r="O49" s="144" t="e">
        <f t="shared" si="681"/>
        <v>#DIV/0!</v>
      </c>
      <c r="P49" s="328">
        <f t="shared" si="682"/>
        <v>0</v>
      </c>
      <c r="Q49" s="474">
        <f t="shared" si="929"/>
        <v>0</v>
      </c>
      <c r="R49" s="475">
        <f t="shared" si="930"/>
        <v>0</v>
      </c>
      <c r="S49" s="141">
        <f t="shared" si="683"/>
        <v>0</v>
      </c>
      <c r="T49" s="476">
        <f t="shared" si="931"/>
        <v>7.9</v>
      </c>
      <c r="U49" s="142">
        <f t="shared" si="684"/>
        <v>0</v>
      </c>
      <c r="V49" s="114">
        <f t="shared" si="685"/>
        <v>0</v>
      </c>
      <c r="W49" s="114"/>
      <c r="X49" s="143"/>
      <c r="Y49" s="144" t="e">
        <f t="shared" si="686"/>
        <v>#DIV/0!</v>
      </c>
      <c r="Z49" s="328">
        <f t="shared" si="687"/>
        <v>0</v>
      </c>
      <c r="AA49" s="474">
        <f t="shared" si="736"/>
        <v>0</v>
      </c>
      <c r="AB49" s="475">
        <f t="shared" si="737"/>
        <v>0</v>
      </c>
      <c r="AC49" s="141">
        <f t="shared" si="690"/>
        <v>0</v>
      </c>
      <c r="AD49" s="476">
        <f t="shared" si="691"/>
        <v>7.77</v>
      </c>
      <c r="AE49" s="142">
        <f t="shared" si="692"/>
        <v>0</v>
      </c>
      <c r="AF49" s="114">
        <f t="shared" si="693"/>
        <v>0</v>
      </c>
      <c r="AG49" s="114"/>
      <c r="AH49" s="143"/>
      <c r="AI49" s="144" t="e">
        <f t="shared" si="694"/>
        <v>#DIV/0!</v>
      </c>
      <c r="AJ49" s="328">
        <f t="shared" si="695"/>
        <v>0</v>
      </c>
      <c r="AK49" s="474">
        <f t="shared" si="736"/>
        <v>0</v>
      </c>
      <c r="AL49" s="475">
        <f t="shared" si="737"/>
        <v>0</v>
      </c>
      <c r="AM49" s="141">
        <f t="shared" si="698"/>
        <v>0</v>
      </c>
      <c r="AN49" s="476">
        <f t="shared" si="691"/>
        <v>7.7</v>
      </c>
      <c r="AO49" s="142">
        <f t="shared" si="700"/>
        <v>0</v>
      </c>
      <c r="AP49" s="114">
        <f t="shared" si="701"/>
        <v>0</v>
      </c>
      <c r="AQ49" s="114"/>
      <c r="AR49" s="143"/>
      <c r="AS49" s="144" t="e">
        <f t="shared" si="702"/>
        <v>#DIV/0!</v>
      </c>
      <c r="AT49" s="328">
        <f t="shared" si="703"/>
        <v>0</v>
      </c>
      <c r="AU49" s="474">
        <f t="shared" si="736"/>
        <v>0</v>
      </c>
      <c r="AV49" s="475">
        <f t="shared" si="737"/>
        <v>0</v>
      </c>
      <c r="AW49" s="141">
        <f t="shared" si="706"/>
        <v>0</v>
      </c>
      <c r="AX49" s="476">
        <f t="shared" si="691"/>
        <v>7.04</v>
      </c>
      <c r="AY49" s="142">
        <f t="shared" si="708"/>
        <v>0</v>
      </c>
      <c r="AZ49" s="114">
        <f t="shared" si="709"/>
        <v>0</v>
      </c>
      <c r="BA49" s="114"/>
      <c r="BB49" s="143"/>
      <c r="BC49" s="144" t="e">
        <f t="shared" si="710"/>
        <v>#DIV/0!</v>
      </c>
      <c r="BD49" s="328">
        <f t="shared" si="711"/>
        <v>0</v>
      </c>
      <c r="BE49" s="474">
        <f t="shared" si="736"/>
        <v>0</v>
      </c>
      <c r="BF49" s="475">
        <f t="shared" si="737"/>
        <v>0</v>
      </c>
      <c r="BG49" s="141">
        <f t="shared" si="714"/>
        <v>0</v>
      </c>
      <c r="BH49" s="476">
        <f t="shared" si="691"/>
        <v>7.9</v>
      </c>
      <c r="BI49" s="142">
        <f t="shared" si="716"/>
        <v>0</v>
      </c>
      <c r="BJ49" s="114">
        <f t="shared" si="717"/>
        <v>0</v>
      </c>
      <c r="BK49" s="114"/>
      <c r="BL49" s="143"/>
      <c r="BM49" s="144" t="e">
        <f t="shared" si="718"/>
        <v>#DIV/0!</v>
      </c>
      <c r="BN49" s="328">
        <f t="shared" si="719"/>
        <v>0</v>
      </c>
      <c r="BO49" s="474">
        <f t="shared" si="736"/>
        <v>0</v>
      </c>
      <c r="BP49" s="475">
        <f t="shared" si="737"/>
        <v>0</v>
      </c>
      <c r="BQ49" s="141">
        <f t="shared" si="722"/>
        <v>0</v>
      </c>
      <c r="BR49" s="476">
        <f t="shared" si="691"/>
        <v>7.66</v>
      </c>
      <c r="BS49" s="142">
        <f t="shared" si="724"/>
        <v>0</v>
      </c>
      <c r="BT49" s="114">
        <f t="shared" si="725"/>
        <v>0</v>
      </c>
      <c r="BU49" s="114"/>
      <c r="BV49" s="143"/>
      <c r="BW49" s="144" t="e">
        <f t="shared" si="726"/>
        <v>#DIV/0!</v>
      </c>
      <c r="BX49" s="328">
        <f t="shared" si="727"/>
        <v>0</v>
      </c>
      <c r="BY49" s="474">
        <f t="shared" si="736"/>
        <v>0</v>
      </c>
      <c r="BZ49" s="475">
        <f t="shared" si="737"/>
        <v>0</v>
      </c>
      <c r="CA49" s="141">
        <f t="shared" si="730"/>
        <v>0</v>
      </c>
      <c r="CB49" s="476">
        <f t="shared" si="691"/>
        <v>7.06</v>
      </c>
      <c r="CC49" s="142">
        <f t="shared" si="732"/>
        <v>0</v>
      </c>
      <c r="CD49" s="114">
        <f t="shared" si="733"/>
        <v>0</v>
      </c>
      <c r="CE49" s="114"/>
      <c r="CF49" s="143"/>
      <c r="CG49" s="144" t="e">
        <f t="shared" si="734"/>
        <v>#DIV/0!</v>
      </c>
      <c r="CH49" s="328">
        <f t="shared" si="735"/>
        <v>0</v>
      </c>
      <c r="CI49" s="474">
        <f t="shared" si="736"/>
        <v>0</v>
      </c>
      <c r="CJ49" s="475">
        <f t="shared" si="737"/>
        <v>0</v>
      </c>
      <c r="CK49" s="141">
        <f t="shared" si="738"/>
        <v>0</v>
      </c>
      <c r="CL49" s="476">
        <f t="shared" si="691"/>
        <v>7.6</v>
      </c>
      <c r="CM49" s="142">
        <f t="shared" si="740"/>
        <v>0</v>
      </c>
      <c r="CN49" s="114">
        <f t="shared" si="741"/>
        <v>0</v>
      </c>
      <c r="CO49" s="114"/>
      <c r="CP49" s="143"/>
      <c r="CQ49" s="144" t="e">
        <f t="shared" si="742"/>
        <v>#DIV/0!</v>
      </c>
      <c r="CR49" s="328">
        <f t="shared" si="743"/>
        <v>0</v>
      </c>
      <c r="CS49" s="474">
        <f t="shared" si="792"/>
        <v>0</v>
      </c>
      <c r="CT49" s="475">
        <f t="shared" si="793"/>
        <v>0</v>
      </c>
      <c r="CU49" s="141">
        <f t="shared" si="746"/>
        <v>0</v>
      </c>
      <c r="CV49" s="476">
        <f t="shared" si="747"/>
        <v>7.9</v>
      </c>
      <c r="CW49" s="142">
        <f t="shared" si="748"/>
        <v>0</v>
      </c>
      <c r="CX49" s="114">
        <f t="shared" si="749"/>
        <v>0</v>
      </c>
      <c r="CY49" s="114"/>
      <c r="CZ49" s="143"/>
      <c r="DA49" s="144" t="e">
        <f t="shared" si="750"/>
        <v>#DIV/0!</v>
      </c>
      <c r="DB49" s="328">
        <f t="shared" si="751"/>
        <v>0</v>
      </c>
      <c r="DC49" s="474">
        <f t="shared" si="792"/>
        <v>0</v>
      </c>
      <c r="DD49" s="475">
        <f t="shared" si="793"/>
        <v>0</v>
      </c>
      <c r="DE49" s="141">
        <f t="shared" si="754"/>
        <v>0</v>
      </c>
      <c r="DF49" s="476">
        <f t="shared" si="747"/>
        <v>7.66</v>
      </c>
      <c r="DG49" s="142">
        <f t="shared" si="756"/>
        <v>0</v>
      </c>
      <c r="DH49" s="114">
        <f t="shared" si="757"/>
        <v>0</v>
      </c>
      <c r="DI49" s="114"/>
      <c r="DJ49" s="143"/>
      <c r="DK49" s="144" t="e">
        <f t="shared" si="758"/>
        <v>#DIV/0!</v>
      </c>
      <c r="DL49" s="328">
        <f t="shared" si="759"/>
        <v>0</v>
      </c>
      <c r="DM49" s="474">
        <f t="shared" si="792"/>
        <v>0</v>
      </c>
      <c r="DN49" s="475">
        <f t="shared" si="793"/>
        <v>0</v>
      </c>
      <c r="DO49" s="141">
        <f t="shared" si="762"/>
        <v>0</v>
      </c>
      <c r="DP49" s="476">
        <f t="shared" si="747"/>
        <v>7.74</v>
      </c>
      <c r="DQ49" s="142">
        <f t="shared" si="764"/>
        <v>0</v>
      </c>
      <c r="DR49" s="114">
        <f t="shared" si="765"/>
        <v>0</v>
      </c>
      <c r="DS49" s="114"/>
      <c r="DT49" s="143"/>
      <c r="DU49" s="144" t="e">
        <f t="shared" si="766"/>
        <v>#DIV/0!</v>
      </c>
      <c r="DV49" s="328">
        <f t="shared" si="767"/>
        <v>0</v>
      </c>
      <c r="DW49" s="474">
        <f t="shared" si="792"/>
        <v>0</v>
      </c>
      <c r="DX49" s="475">
        <f t="shared" si="793"/>
        <v>0</v>
      </c>
      <c r="DY49" s="141">
        <f t="shared" si="770"/>
        <v>0</v>
      </c>
      <c r="DZ49" s="476">
        <f t="shared" si="747"/>
        <v>7.1</v>
      </c>
      <c r="EA49" s="142">
        <f t="shared" si="772"/>
        <v>0</v>
      </c>
      <c r="EB49" s="114">
        <f t="shared" si="773"/>
        <v>0</v>
      </c>
      <c r="EC49" s="114"/>
      <c r="ED49" s="143"/>
      <c r="EE49" s="144" t="e">
        <f t="shared" si="774"/>
        <v>#DIV/0!</v>
      </c>
      <c r="EF49" s="328">
        <f t="shared" si="775"/>
        <v>0</v>
      </c>
      <c r="EG49" s="474">
        <f t="shared" si="792"/>
        <v>0</v>
      </c>
      <c r="EH49" s="475">
        <f t="shared" si="793"/>
        <v>0</v>
      </c>
      <c r="EI49" s="141">
        <f t="shared" si="778"/>
        <v>0</v>
      </c>
      <c r="EJ49" s="476">
        <f t="shared" si="747"/>
        <v>7.5</v>
      </c>
      <c r="EK49" s="142">
        <f t="shared" si="780"/>
        <v>0</v>
      </c>
      <c r="EL49" s="114">
        <f t="shared" si="781"/>
        <v>0</v>
      </c>
      <c r="EM49" s="114"/>
      <c r="EN49" s="143"/>
      <c r="EO49" s="144" t="e">
        <f t="shared" si="782"/>
        <v>#DIV/0!</v>
      </c>
      <c r="EP49" s="328">
        <f t="shared" si="783"/>
        <v>0</v>
      </c>
      <c r="EQ49" s="474">
        <f t="shared" si="792"/>
        <v>0</v>
      </c>
      <c r="ER49" s="475">
        <f t="shared" si="793"/>
        <v>0</v>
      </c>
      <c r="ES49" s="141">
        <f t="shared" si="786"/>
        <v>0</v>
      </c>
      <c r="ET49" s="476">
        <f t="shared" si="747"/>
        <v>7</v>
      </c>
      <c r="EU49" s="142">
        <f t="shared" si="788"/>
        <v>0</v>
      </c>
      <c r="EV49" s="114">
        <f t="shared" si="789"/>
        <v>0</v>
      </c>
      <c r="EW49" s="114"/>
      <c r="EX49" s="143"/>
      <c r="EY49" s="144" t="e">
        <f t="shared" si="790"/>
        <v>#DIV/0!</v>
      </c>
      <c r="EZ49" s="328">
        <f t="shared" si="791"/>
        <v>0</v>
      </c>
      <c r="FA49" s="474">
        <f t="shared" si="792"/>
        <v>0</v>
      </c>
      <c r="FB49" s="475">
        <f t="shared" si="793"/>
        <v>0</v>
      </c>
      <c r="FC49" s="141">
        <f t="shared" si="794"/>
        <v>0</v>
      </c>
      <c r="FD49" s="476">
        <f t="shared" si="747"/>
        <v>7.05</v>
      </c>
      <c r="FE49" s="142">
        <f t="shared" si="796"/>
        <v>0</v>
      </c>
      <c r="FF49" s="114">
        <f t="shared" si="797"/>
        <v>0</v>
      </c>
      <c r="FG49" s="114"/>
      <c r="FH49" s="143"/>
      <c r="FI49" s="144" t="e">
        <f t="shared" si="798"/>
        <v>#DIV/0!</v>
      </c>
      <c r="FJ49" s="328">
        <f t="shared" si="799"/>
        <v>0</v>
      </c>
      <c r="FK49" s="474">
        <f t="shared" si="800"/>
        <v>0</v>
      </c>
      <c r="FL49" s="475">
        <f t="shared" si="801"/>
        <v>0</v>
      </c>
      <c r="FM49" s="141">
        <f t="shared" si="802"/>
        <v>0</v>
      </c>
      <c r="FN49" s="476">
        <f t="shared" si="803"/>
        <v>7.05</v>
      </c>
      <c r="FO49" s="142">
        <f t="shared" si="804"/>
        <v>0</v>
      </c>
      <c r="FP49" s="114">
        <f t="shared" si="805"/>
        <v>0</v>
      </c>
      <c r="FQ49" s="114"/>
      <c r="FR49" s="143"/>
      <c r="FS49" s="144" t="e">
        <f t="shared" si="806"/>
        <v>#DIV/0!</v>
      </c>
      <c r="FT49" s="328">
        <f t="shared" si="807"/>
        <v>0</v>
      </c>
      <c r="FU49" s="474">
        <f t="shared" si="800"/>
        <v>0</v>
      </c>
      <c r="FV49" s="475">
        <f t="shared" si="801"/>
        <v>0</v>
      </c>
      <c r="FW49" s="141">
        <f t="shared" si="810"/>
        <v>0</v>
      </c>
      <c r="FX49" s="476">
        <f t="shared" si="803"/>
        <v>7.3</v>
      </c>
      <c r="FY49" s="142">
        <f t="shared" si="812"/>
        <v>0</v>
      </c>
      <c r="FZ49" s="114">
        <f t="shared" si="813"/>
        <v>0</v>
      </c>
      <c r="GA49" s="114"/>
      <c r="GB49" s="143"/>
      <c r="GC49" s="144" t="e">
        <f t="shared" si="814"/>
        <v>#DIV/0!</v>
      </c>
      <c r="GD49" s="328">
        <f t="shared" si="815"/>
        <v>0</v>
      </c>
      <c r="GE49" s="474">
        <f t="shared" si="816"/>
        <v>0</v>
      </c>
      <c r="GF49" s="475">
        <f t="shared" si="817"/>
        <v>0</v>
      </c>
      <c r="GG49" s="141">
        <f t="shared" si="818"/>
        <v>0</v>
      </c>
      <c r="GH49" s="476">
        <f t="shared" si="803"/>
        <v>7.13</v>
      </c>
      <c r="GI49" s="142">
        <f t="shared" si="820"/>
        <v>0</v>
      </c>
      <c r="GJ49" s="114">
        <f t="shared" si="821"/>
        <v>0</v>
      </c>
      <c r="GK49" s="114"/>
      <c r="GL49" s="143"/>
      <c r="GM49" s="144" t="e">
        <f t="shared" si="822"/>
        <v>#DIV/0!</v>
      </c>
      <c r="GN49" s="328">
        <f t="shared" si="823"/>
        <v>0</v>
      </c>
      <c r="GO49" s="474">
        <f t="shared" si="816"/>
        <v>0</v>
      </c>
      <c r="GP49" s="475">
        <f t="shared" si="817"/>
        <v>0</v>
      </c>
      <c r="GQ49" s="141">
        <f t="shared" si="826"/>
        <v>0</v>
      </c>
      <c r="GR49" s="476">
        <f t="shared" si="803"/>
        <v>7.58</v>
      </c>
      <c r="GS49" s="142">
        <f t="shared" si="828"/>
        <v>0</v>
      </c>
      <c r="GT49" s="114">
        <f t="shared" si="829"/>
        <v>0</v>
      </c>
      <c r="GU49" s="114"/>
      <c r="GV49" s="143"/>
      <c r="GW49" s="144" t="e">
        <f t="shared" si="830"/>
        <v>#DIV/0!</v>
      </c>
      <c r="GX49" s="328">
        <f t="shared" si="831"/>
        <v>0</v>
      </c>
      <c r="GY49" s="474">
        <f t="shared" si="832"/>
        <v>0</v>
      </c>
      <c r="GZ49" s="475">
        <f t="shared" si="833"/>
        <v>0</v>
      </c>
      <c r="HA49" s="141">
        <f t="shared" si="834"/>
        <v>0</v>
      </c>
      <c r="HB49" s="476">
        <f t="shared" si="835"/>
        <v>7.83</v>
      </c>
      <c r="HC49" s="142">
        <f t="shared" si="836"/>
        <v>0</v>
      </c>
      <c r="HD49" s="114">
        <f t="shared" si="837"/>
        <v>0</v>
      </c>
      <c r="HE49" s="114"/>
      <c r="HF49" s="143"/>
      <c r="HG49" s="144" t="e">
        <f t="shared" si="838"/>
        <v>#DIV/0!</v>
      </c>
      <c r="HH49" s="328">
        <f t="shared" si="839"/>
        <v>0</v>
      </c>
      <c r="HI49" s="474">
        <f t="shared" si="832"/>
        <v>0</v>
      </c>
      <c r="HJ49" s="475">
        <f t="shared" si="833"/>
        <v>0</v>
      </c>
      <c r="HK49" s="141">
        <f t="shared" si="842"/>
        <v>0</v>
      </c>
      <c r="HL49" s="476">
        <f t="shared" si="835"/>
        <v>7.9</v>
      </c>
      <c r="HM49" s="142">
        <f t="shared" si="844"/>
        <v>0</v>
      </c>
      <c r="HN49" s="114">
        <f t="shared" si="845"/>
        <v>0</v>
      </c>
      <c r="HO49" s="114"/>
      <c r="HP49" s="143"/>
      <c r="HQ49" s="144" t="e">
        <f t="shared" si="846"/>
        <v>#DIV/0!</v>
      </c>
      <c r="HR49" s="328">
        <f t="shared" si="847"/>
        <v>0</v>
      </c>
      <c r="HS49" s="474">
        <f t="shared" si="848"/>
        <v>0</v>
      </c>
      <c r="HT49" s="475">
        <f t="shared" si="849"/>
        <v>0</v>
      </c>
      <c r="HU49" s="141">
        <f t="shared" si="850"/>
        <v>0</v>
      </c>
      <c r="HV49" s="476">
        <f t="shared" si="835"/>
        <v>7.68</v>
      </c>
      <c r="HW49" s="142">
        <f t="shared" si="852"/>
        <v>0</v>
      </c>
      <c r="HX49" s="114">
        <f t="shared" si="853"/>
        <v>0</v>
      </c>
      <c r="HY49" s="114"/>
      <c r="HZ49" s="143"/>
      <c r="IA49" s="144" t="e">
        <f t="shared" si="854"/>
        <v>#DIV/0!</v>
      </c>
      <c r="IB49" s="328">
        <f t="shared" si="855"/>
        <v>0</v>
      </c>
      <c r="IC49" s="474">
        <f t="shared" si="848"/>
        <v>0</v>
      </c>
      <c r="ID49" s="475">
        <f t="shared" si="849"/>
        <v>0</v>
      </c>
      <c r="IE49" s="141">
        <f t="shared" si="858"/>
        <v>0</v>
      </c>
      <c r="IF49" s="476">
        <f t="shared" si="835"/>
        <v>7.9</v>
      </c>
      <c r="IG49" s="142">
        <f t="shared" si="860"/>
        <v>0</v>
      </c>
      <c r="IH49" s="114">
        <f t="shared" si="861"/>
        <v>0</v>
      </c>
      <c r="II49" s="114"/>
      <c r="IJ49" s="143"/>
      <c r="IK49" s="144" t="e">
        <f t="shared" si="862"/>
        <v>#DIV/0!</v>
      </c>
      <c r="IL49" s="328">
        <f t="shared" si="863"/>
        <v>0</v>
      </c>
      <c r="IM49" s="474">
        <f t="shared" si="864"/>
        <v>0</v>
      </c>
      <c r="IN49" s="475">
        <f t="shared" si="865"/>
        <v>0</v>
      </c>
      <c r="IO49" s="141">
        <f t="shared" si="866"/>
        <v>0</v>
      </c>
      <c r="IP49" s="476">
        <f t="shared" si="867"/>
        <v>5</v>
      </c>
      <c r="IQ49" s="142">
        <f t="shared" si="868"/>
        <v>0</v>
      </c>
      <c r="IR49" s="114">
        <f t="shared" si="869"/>
        <v>0</v>
      </c>
      <c r="IS49" s="114"/>
      <c r="IT49" s="143"/>
      <c r="IU49" s="144" t="e">
        <f t="shared" si="870"/>
        <v>#DIV/0!</v>
      </c>
      <c r="IV49" s="328">
        <f t="shared" si="871"/>
        <v>0</v>
      </c>
      <c r="IW49" s="474">
        <f t="shared" si="864"/>
        <v>0</v>
      </c>
      <c r="IX49" s="475">
        <f t="shared" si="865"/>
        <v>0</v>
      </c>
      <c r="IY49" s="141">
        <f t="shared" si="874"/>
        <v>0</v>
      </c>
      <c r="IZ49" s="476">
        <f t="shared" si="867"/>
        <v>7.6</v>
      </c>
      <c r="JA49" s="142">
        <f t="shared" si="876"/>
        <v>0</v>
      </c>
      <c r="JB49" s="114">
        <f t="shared" si="877"/>
        <v>0</v>
      </c>
      <c r="JC49" s="114"/>
      <c r="JD49" s="143"/>
      <c r="JE49" s="144" t="e">
        <f t="shared" si="878"/>
        <v>#DIV/0!</v>
      </c>
      <c r="JF49" s="328">
        <f t="shared" si="879"/>
        <v>0</v>
      </c>
      <c r="JG49" s="474">
        <f t="shared" si="880"/>
        <v>0</v>
      </c>
      <c r="JH49" s="475">
        <f t="shared" si="881"/>
        <v>0</v>
      </c>
      <c r="JI49" s="141">
        <f t="shared" si="882"/>
        <v>0</v>
      </c>
      <c r="JJ49" s="476">
        <f t="shared" si="867"/>
        <v>7</v>
      </c>
      <c r="JK49" s="142">
        <f t="shared" si="884"/>
        <v>0</v>
      </c>
      <c r="JL49" s="114">
        <f t="shared" si="885"/>
        <v>0</v>
      </c>
      <c r="JM49" s="114"/>
      <c r="JN49" s="143"/>
      <c r="JO49" s="144" t="e">
        <f t="shared" si="886"/>
        <v>#DIV/0!</v>
      </c>
      <c r="JP49" s="328">
        <f t="shared" si="887"/>
        <v>0</v>
      </c>
      <c r="JQ49" s="474">
        <f t="shared" si="880"/>
        <v>0</v>
      </c>
      <c r="JR49" s="475">
        <f t="shared" si="881"/>
        <v>0</v>
      </c>
      <c r="JS49" s="141">
        <f t="shared" si="890"/>
        <v>0</v>
      </c>
      <c r="JT49" s="476">
        <f t="shared" si="867"/>
        <v>7.5</v>
      </c>
      <c r="JU49" s="142">
        <f t="shared" si="892"/>
        <v>0</v>
      </c>
      <c r="JV49" s="114">
        <f t="shared" si="893"/>
        <v>0</v>
      </c>
      <c r="JW49" s="114"/>
      <c r="JX49" s="143"/>
      <c r="JY49" s="144" t="e">
        <f t="shared" si="894"/>
        <v>#DIV/0!</v>
      </c>
      <c r="JZ49" s="328">
        <f t="shared" si="895"/>
        <v>0</v>
      </c>
      <c r="KA49" s="474">
        <f t="shared" si="912"/>
        <v>0</v>
      </c>
      <c r="KB49" s="475">
        <f t="shared" si="913"/>
        <v>0</v>
      </c>
      <c r="KC49" s="141">
        <f t="shared" si="898"/>
        <v>0</v>
      </c>
      <c r="KD49" s="476">
        <f t="shared" si="899"/>
        <v>7.23</v>
      </c>
      <c r="KE49" s="142">
        <f t="shared" si="900"/>
        <v>0</v>
      </c>
      <c r="KF49" s="114">
        <f t="shared" si="901"/>
        <v>0</v>
      </c>
      <c r="KG49" s="114"/>
      <c r="KH49" s="143"/>
      <c r="KI49" s="144" t="e">
        <f t="shared" si="902"/>
        <v>#DIV/0!</v>
      </c>
      <c r="KJ49" s="328">
        <f t="shared" si="903"/>
        <v>0</v>
      </c>
      <c r="KK49" s="474">
        <f t="shared" si="912"/>
        <v>0</v>
      </c>
      <c r="KL49" s="475">
        <f t="shared" si="913"/>
        <v>0</v>
      </c>
      <c r="KM49" s="141">
        <f t="shared" si="906"/>
        <v>0</v>
      </c>
      <c r="KN49" s="476">
        <f t="shared" si="899"/>
        <v>7.5</v>
      </c>
      <c r="KO49" s="142">
        <f t="shared" si="908"/>
        <v>0</v>
      </c>
      <c r="KP49" s="114">
        <f t="shared" si="909"/>
        <v>0</v>
      </c>
      <c r="KQ49" s="114"/>
      <c r="KR49" s="143"/>
      <c r="KS49" s="144" t="e">
        <f t="shared" si="910"/>
        <v>#DIV/0!</v>
      </c>
      <c r="KT49" s="328">
        <f t="shared" si="911"/>
        <v>0</v>
      </c>
      <c r="KU49" s="474" t="e">
        <f t="shared" si="912"/>
        <v>#DIV/0!</v>
      </c>
      <c r="KV49" s="475" t="e">
        <f t="shared" si="913"/>
        <v>#DIV/0!</v>
      </c>
      <c r="KW49" s="141">
        <f t="shared" si="914"/>
        <v>0</v>
      </c>
      <c r="KX49" s="476">
        <f t="shared" si="899"/>
        <v>0</v>
      </c>
      <c r="KY49" s="142">
        <f t="shared" si="916"/>
        <v>0</v>
      </c>
      <c r="KZ49" s="114">
        <f t="shared" si="917"/>
        <v>0</v>
      </c>
      <c r="LA49" s="114"/>
      <c r="LB49" s="143"/>
      <c r="LC49" s="144" t="e">
        <f t="shared" si="918"/>
        <v>#DIV/0!</v>
      </c>
      <c r="LD49" s="327">
        <f t="shared" si="919"/>
        <v>0</v>
      </c>
      <c r="LE49" s="474">
        <f t="shared" si="920"/>
        <v>0</v>
      </c>
      <c r="LF49" s="475">
        <f t="shared" si="921"/>
        <v>0</v>
      </c>
      <c r="LG49" s="141">
        <f t="shared" si="922"/>
        <v>0</v>
      </c>
      <c r="LH49" s="476">
        <f t="shared" si="923"/>
        <v>7.31</v>
      </c>
      <c r="LI49" s="142">
        <f t="shared" si="924"/>
        <v>0</v>
      </c>
      <c r="LJ49" s="114">
        <f t="shared" si="925"/>
        <v>0</v>
      </c>
      <c r="LK49" s="114"/>
      <c r="LL49" s="143"/>
    </row>
    <row r="50" spans="1:324">
      <c r="A50" s="716"/>
      <c r="B50" s="722" t="s">
        <v>1231</v>
      </c>
      <c r="C50" s="12"/>
      <c r="D50" s="12"/>
      <c r="E50" s="4"/>
      <c r="F50" s="328"/>
      <c r="G50" s="474"/>
      <c r="H50" s="475"/>
      <c r="I50" s="141"/>
      <c r="J50" s="476"/>
      <c r="K50" s="142"/>
      <c r="L50" s="114"/>
      <c r="M50" s="114"/>
      <c r="N50" s="143"/>
      <c r="O50" s="144"/>
      <c r="P50" s="328"/>
      <c r="Q50" s="474"/>
      <c r="R50" s="475"/>
      <c r="S50" s="141"/>
      <c r="T50" s="476"/>
      <c r="U50" s="142"/>
      <c r="V50" s="114"/>
      <c r="W50" s="114"/>
      <c r="X50" s="143"/>
      <c r="Y50" s="144"/>
      <c r="Z50" s="328"/>
      <c r="AA50" s="474"/>
      <c r="AB50" s="475"/>
      <c r="AC50" s="141"/>
      <c r="AD50" s="476"/>
      <c r="AE50" s="142"/>
      <c r="AF50" s="114"/>
      <c r="AG50" s="114"/>
      <c r="AH50" s="143"/>
      <c r="AI50" s="144"/>
      <c r="AJ50" s="328"/>
      <c r="AK50" s="474"/>
      <c r="AL50" s="475"/>
      <c r="AM50" s="141"/>
      <c r="AN50" s="476"/>
      <c r="AO50" s="142"/>
      <c r="AP50" s="114"/>
      <c r="AQ50" s="114"/>
      <c r="AR50" s="143"/>
      <c r="AS50" s="144"/>
      <c r="AT50" s="328"/>
      <c r="AU50" s="474"/>
      <c r="AV50" s="475"/>
      <c r="AW50" s="141"/>
      <c r="AX50" s="476"/>
      <c r="AY50" s="142"/>
      <c r="AZ50" s="114"/>
      <c r="BA50" s="114"/>
      <c r="BB50" s="143"/>
      <c r="BC50" s="144"/>
      <c r="BD50" s="328"/>
      <c r="BE50" s="474"/>
      <c r="BF50" s="475"/>
      <c r="BG50" s="141"/>
      <c r="BH50" s="476"/>
      <c r="BI50" s="142"/>
      <c r="BJ50" s="114"/>
      <c r="BK50" s="114"/>
      <c r="BL50" s="143"/>
      <c r="BM50" s="144"/>
      <c r="BN50" s="328"/>
      <c r="BO50" s="474"/>
      <c r="BP50" s="475"/>
      <c r="BQ50" s="141"/>
      <c r="BR50" s="476"/>
      <c r="BS50" s="142"/>
      <c r="BT50" s="114"/>
      <c r="BU50" s="114"/>
      <c r="BV50" s="143"/>
      <c r="BW50" s="144"/>
      <c r="BX50" s="328"/>
      <c r="BY50" s="474"/>
      <c r="BZ50" s="475"/>
      <c r="CA50" s="141"/>
      <c r="CB50" s="476"/>
      <c r="CC50" s="142"/>
      <c r="CD50" s="114"/>
      <c r="CE50" s="114"/>
      <c r="CF50" s="143"/>
      <c r="CG50" s="144"/>
      <c r="CH50" s="328"/>
      <c r="CI50" s="474"/>
      <c r="CJ50" s="475"/>
      <c r="CK50" s="141"/>
      <c r="CL50" s="476"/>
      <c r="CM50" s="142"/>
      <c r="CN50" s="114"/>
      <c r="CO50" s="114"/>
      <c r="CP50" s="143"/>
      <c r="CQ50" s="144"/>
      <c r="CR50" s="328"/>
      <c r="CS50" s="474"/>
      <c r="CT50" s="475"/>
      <c r="CU50" s="141"/>
      <c r="CV50" s="476"/>
      <c r="CW50" s="142"/>
      <c r="CX50" s="114"/>
      <c r="CY50" s="114"/>
      <c r="CZ50" s="143"/>
      <c r="DA50" s="144"/>
      <c r="DB50" s="328"/>
      <c r="DC50" s="474"/>
      <c r="DD50" s="475"/>
      <c r="DE50" s="141"/>
      <c r="DF50" s="476"/>
      <c r="DG50" s="142"/>
      <c r="DH50" s="114"/>
      <c r="DI50" s="114"/>
      <c r="DJ50" s="143"/>
      <c r="DK50" s="144"/>
      <c r="DL50" s="328"/>
      <c r="DM50" s="474"/>
      <c r="DN50" s="475"/>
      <c r="DO50" s="141"/>
      <c r="DP50" s="476"/>
      <c r="DQ50" s="142"/>
      <c r="DR50" s="114"/>
      <c r="DS50" s="114"/>
      <c r="DT50" s="143"/>
      <c r="DU50" s="144"/>
      <c r="DV50" s="328"/>
      <c r="DW50" s="474"/>
      <c r="DX50" s="475"/>
      <c r="DY50" s="141"/>
      <c r="DZ50" s="476"/>
      <c r="EA50" s="142"/>
      <c r="EB50" s="114"/>
      <c r="EC50" s="114"/>
      <c r="ED50" s="143"/>
      <c r="EE50" s="144"/>
      <c r="EF50" s="328"/>
      <c r="EG50" s="474"/>
      <c r="EH50" s="475"/>
      <c r="EI50" s="141"/>
      <c r="EJ50" s="476"/>
      <c r="EK50" s="142"/>
      <c r="EL50" s="114"/>
      <c r="EM50" s="114"/>
      <c r="EN50" s="143"/>
      <c r="EO50" s="144"/>
      <c r="EP50" s="328"/>
      <c r="EQ50" s="474"/>
      <c r="ER50" s="475"/>
      <c r="ES50" s="141"/>
      <c r="ET50" s="476"/>
      <c r="EU50" s="142"/>
      <c r="EV50" s="114"/>
      <c r="EW50" s="114"/>
      <c r="EX50" s="143"/>
      <c r="EY50" s="144"/>
      <c r="EZ50" s="328"/>
      <c r="FA50" s="474"/>
      <c r="FB50" s="475"/>
      <c r="FC50" s="141"/>
      <c r="FD50" s="476"/>
      <c r="FE50" s="142"/>
      <c r="FF50" s="114"/>
      <c r="FG50" s="114"/>
      <c r="FH50" s="143"/>
      <c r="FI50" s="144"/>
      <c r="FJ50" s="328"/>
      <c r="FK50" s="474"/>
      <c r="FL50" s="475"/>
      <c r="FM50" s="141"/>
      <c r="FN50" s="476"/>
      <c r="FO50" s="142"/>
      <c r="FP50" s="114"/>
      <c r="FQ50" s="114"/>
      <c r="FR50" s="143"/>
      <c r="FS50" s="144"/>
      <c r="FT50" s="328"/>
      <c r="FU50" s="474"/>
      <c r="FV50" s="475"/>
      <c r="FW50" s="141"/>
      <c r="FX50" s="476"/>
      <c r="FY50" s="142"/>
      <c r="FZ50" s="114"/>
      <c r="GA50" s="114"/>
      <c r="GB50" s="143"/>
      <c r="GC50" s="144"/>
      <c r="GD50" s="328"/>
      <c r="GE50" s="474"/>
      <c r="GF50" s="475"/>
      <c r="GG50" s="141"/>
      <c r="GH50" s="476"/>
      <c r="GI50" s="142"/>
      <c r="GJ50" s="114"/>
      <c r="GK50" s="114"/>
      <c r="GL50" s="143"/>
      <c r="GM50" s="144"/>
      <c r="GN50" s="328"/>
      <c r="GO50" s="474"/>
      <c r="GP50" s="475"/>
      <c r="GQ50" s="141"/>
      <c r="GR50" s="476"/>
      <c r="GS50" s="142"/>
      <c r="GT50" s="114"/>
      <c r="GU50" s="114"/>
      <c r="GV50" s="143"/>
      <c r="GW50" s="144"/>
      <c r="GX50" s="328"/>
      <c r="GY50" s="474"/>
      <c r="GZ50" s="475"/>
      <c r="HA50" s="141"/>
      <c r="HB50" s="476"/>
      <c r="HC50" s="142"/>
      <c r="HD50" s="114"/>
      <c r="HE50" s="114"/>
      <c r="HF50" s="143"/>
      <c r="HG50" s="144"/>
      <c r="HH50" s="328"/>
      <c r="HI50" s="474"/>
      <c r="HJ50" s="475"/>
      <c r="HK50" s="141"/>
      <c r="HL50" s="476"/>
      <c r="HM50" s="142"/>
      <c r="HN50" s="114"/>
      <c r="HO50" s="114"/>
      <c r="HP50" s="143"/>
      <c r="HQ50" s="144"/>
      <c r="HR50" s="328"/>
      <c r="HS50" s="474"/>
      <c r="HT50" s="475"/>
      <c r="HU50" s="141"/>
      <c r="HV50" s="476"/>
      <c r="HW50" s="142"/>
      <c r="HX50" s="114"/>
      <c r="HY50" s="114"/>
      <c r="HZ50" s="143"/>
      <c r="IA50" s="144"/>
      <c r="IB50" s="328"/>
      <c r="IC50" s="474"/>
      <c r="ID50" s="475"/>
      <c r="IE50" s="141"/>
      <c r="IF50" s="476"/>
      <c r="IG50" s="142"/>
      <c r="IH50" s="114"/>
      <c r="II50" s="114"/>
      <c r="IJ50" s="143"/>
      <c r="IK50" s="144"/>
      <c r="IL50" s="328"/>
      <c r="IM50" s="474"/>
      <c r="IN50" s="475"/>
      <c r="IO50" s="141"/>
      <c r="IP50" s="476"/>
      <c r="IQ50" s="142"/>
      <c r="IR50" s="114"/>
      <c r="IS50" s="114"/>
      <c r="IT50" s="143"/>
      <c r="IU50" s="144"/>
      <c r="IV50" s="328"/>
      <c r="IW50" s="474"/>
      <c r="IX50" s="475"/>
      <c r="IY50" s="141"/>
      <c r="IZ50" s="476"/>
      <c r="JA50" s="142"/>
      <c r="JB50" s="114"/>
      <c r="JC50" s="114"/>
      <c r="JD50" s="143"/>
      <c r="JE50" s="144"/>
      <c r="JF50" s="328"/>
      <c r="JG50" s="474"/>
      <c r="JH50" s="475"/>
      <c r="JI50" s="141"/>
      <c r="JJ50" s="476"/>
      <c r="JK50" s="142"/>
      <c r="JL50" s="114"/>
      <c r="JM50" s="114"/>
      <c r="JN50" s="143"/>
      <c r="JO50" s="144"/>
      <c r="JP50" s="328"/>
      <c r="JQ50" s="474"/>
      <c r="JR50" s="475"/>
      <c r="JS50" s="141"/>
      <c r="JT50" s="476"/>
      <c r="JU50" s="142"/>
      <c r="JV50" s="114"/>
      <c r="JW50" s="114"/>
      <c r="JX50" s="143"/>
      <c r="JY50" s="144"/>
      <c r="JZ50" s="328"/>
      <c r="KA50" s="474"/>
      <c r="KB50" s="475"/>
      <c r="KC50" s="141"/>
      <c r="KD50" s="476"/>
      <c r="KE50" s="142"/>
      <c r="KF50" s="114"/>
      <c r="KG50" s="114"/>
      <c r="KH50" s="143"/>
      <c r="KI50" s="144"/>
      <c r="KJ50" s="328"/>
      <c r="KK50" s="474"/>
      <c r="KL50" s="475"/>
      <c r="KM50" s="141"/>
      <c r="KN50" s="476"/>
      <c r="KO50" s="142"/>
      <c r="KP50" s="114"/>
      <c r="KQ50" s="114"/>
      <c r="KR50" s="143"/>
      <c r="KS50" s="144"/>
      <c r="KT50" s="328"/>
      <c r="KU50" s="474"/>
      <c r="KV50" s="475"/>
      <c r="KW50" s="141"/>
      <c r="KX50" s="476"/>
      <c r="KY50" s="142"/>
      <c r="KZ50" s="114"/>
      <c r="LA50" s="114"/>
      <c r="LB50" s="143"/>
      <c r="LC50" s="144"/>
      <c r="LD50" s="327"/>
      <c r="LE50" s="474"/>
      <c r="LF50" s="475"/>
      <c r="LG50" s="141"/>
      <c r="LH50" s="476"/>
      <c r="LI50" s="142"/>
      <c r="LJ50" s="114"/>
      <c r="LK50" s="114"/>
      <c r="LL50" s="143"/>
    </row>
    <row r="51" spans="1:324" ht="24">
      <c r="A51" s="717"/>
      <c r="B51" s="69" t="s">
        <v>728</v>
      </c>
      <c r="C51" s="12" t="s">
        <v>857</v>
      </c>
      <c r="D51" s="12" t="s">
        <v>423</v>
      </c>
      <c r="E51" s="4" t="s">
        <v>33</v>
      </c>
      <c r="F51" s="328">
        <f t="shared" ref="F51:F58" si="932">F22</f>
        <v>294</v>
      </c>
      <c r="G51" s="474">
        <f t="shared" si="926"/>
        <v>0.45651999999999998</v>
      </c>
      <c r="H51" s="475">
        <f t="shared" si="927"/>
        <v>29281.19</v>
      </c>
      <c r="I51" s="141">
        <f t="shared" si="678"/>
        <v>99.595884350000006</v>
      </c>
      <c r="J51" s="476">
        <f t="shared" si="928"/>
        <v>7.42</v>
      </c>
      <c r="K51" s="142">
        <f t="shared" si="679"/>
        <v>739.00145999999995</v>
      </c>
      <c r="L51" s="114">
        <f t="shared" si="680"/>
        <v>217266.43</v>
      </c>
      <c r="M51" s="114"/>
      <c r="N51" s="143"/>
      <c r="O51" s="144">
        <f t="shared" si="681"/>
        <v>0.95887999999999995</v>
      </c>
      <c r="P51" s="328">
        <f t="shared" ref="P51:P58" si="933">P22</f>
        <v>514</v>
      </c>
      <c r="Q51" s="474">
        <f t="shared" si="929"/>
        <v>0.48263</v>
      </c>
      <c r="R51" s="475">
        <f t="shared" si="930"/>
        <v>39614.269999999997</v>
      </c>
      <c r="S51" s="141">
        <f t="shared" si="683"/>
        <v>77.070564200000007</v>
      </c>
      <c r="T51" s="476">
        <f t="shared" si="931"/>
        <v>7.9</v>
      </c>
      <c r="U51" s="142">
        <f t="shared" si="684"/>
        <v>608.85745999999995</v>
      </c>
      <c r="V51" s="114">
        <f t="shared" si="685"/>
        <v>312952.73</v>
      </c>
      <c r="W51" s="114"/>
      <c r="X51" s="143"/>
      <c r="Y51" s="144">
        <f t="shared" si="686"/>
        <v>0.79000999999999999</v>
      </c>
      <c r="Z51" s="328">
        <f t="shared" ref="Z51:Z58" si="934">Z22</f>
        <v>354</v>
      </c>
      <c r="AA51" s="474">
        <f t="shared" si="736"/>
        <v>0.43170999999999998</v>
      </c>
      <c r="AB51" s="475">
        <f t="shared" si="737"/>
        <v>26334.31</v>
      </c>
      <c r="AC51" s="141">
        <f t="shared" si="690"/>
        <v>74.390706210000005</v>
      </c>
      <c r="AD51" s="476">
        <f t="shared" si="691"/>
        <v>7.77</v>
      </c>
      <c r="AE51" s="142">
        <f t="shared" si="692"/>
        <v>578.01579000000004</v>
      </c>
      <c r="AF51" s="114">
        <f t="shared" si="693"/>
        <v>204617.59</v>
      </c>
      <c r="AG51" s="114"/>
      <c r="AH51" s="143"/>
      <c r="AI51" s="144">
        <f t="shared" si="694"/>
        <v>0.75</v>
      </c>
      <c r="AJ51" s="328">
        <f t="shared" ref="AJ51:AJ58" si="935">AJ22</f>
        <v>301</v>
      </c>
      <c r="AK51" s="474">
        <f t="shared" si="736"/>
        <v>0.49587999999999999</v>
      </c>
      <c r="AL51" s="475">
        <f t="shared" si="737"/>
        <v>10339.1</v>
      </c>
      <c r="AM51" s="141">
        <f t="shared" si="698"/>
        <v>34.349169439999997</v>
      </c>
      <c r="AN51" s="476">
        <f t="shared" si="691"/>
        <v>7.7</v>
      </c>
      <c r="AO51" s="142">
        <f t="shared" si="700"/>
        <v>264.48860000000002</v>
      </c>
      <c r="AP51" s="114">
        <f t="shared" si="701"/>
        <v>79611.070000000007</v>
      </c>
      <c r="AQ51" s="114"/>
      <c r="AR51" s="143"/>
      <c r="AS51" s="144">
        <f t="shared" si="702"/>
        <v>0.34317999999999999</v>
      </c>
      <c r="AT51" s="328">
        <f t="shared" ref="AT51:AT58" si="936">AT22</f>
        <v>416</v>
      </c>
      <c r="AU51" s="474">
        <f t="shared" si="736"/>
        <v>0.43836000000000003</v>
      </c>
      <c r="AV51" s="475">
        <f t="shared" si="737"/>
        <v>22794.720000000001</v>
      </c>
      <c r="AW51" s="141">
        <f t="shared" si="706"/>
        <v>54.795000000000002</v>
      </c>
      <c r="AX51" s="476">
        <f t="shared" si="691"/>
        <v>7.04</v>
      </c>
      <c r="AY51" s="142">
        <f t="shared" si="708"/>
        <v>385.7568</v>
      </c>
      <c r="AZ51" s="114">
        <f t="shared" si="709"/>
        <v>160474.82999999999</v>
      </c>
      <c r="BA51" s="114"/>
      <c r="BB51" s="143"/>
      <c r="BC51" s="144">
        <f t="shared" si="710"/>
        <v>0.50053000000000003</v>
      </c>
      <c r="BD51" s="328">
        <f t="shared" ref="BD51:BD58" si="937">BD22</f>
        <v>287</v>
      </c>
      <c r="BE51" s="474">
        <f t="shared" si="736"/>
        <v>0.42455999999999999</v>
      </c>
      <c r="BF51" s="475">
        <f t="shared" si="737"/>
        <v>17041.84</v>
      </c>
      <c r="BG51" s="141">
        <f t="shared" si="714"/>
        <v>59.379233450000001</v>
      </c>
      <c r="BH51" s="476">
        <f t="shared" si="691"/>
        <v>7.9</v>
      </c>
      <c r="BI51" s="142">
        <f t="shared" si="716"/>
        <v>469.09593999999998</v>
      </c>
      <c r="BJ51" s="114">
        <f t="shared" si="717"/>
        <v>134630.53</v>
      </c>
      <c r="BK51" s="114"/>
      <c r="BL51" s="143"/>
      <c r="BM51" s="144">
        <f t="shared" si="718"/>
        <v>0.60867000000000004</v>
      </c>
      <c r="BN51" s="328">
        <f t="shared" ref="BN51:BN58" si="938">BN22</f>
        <v>348</v>
      </c>
      <c r="BO51" s="474">
        <f t="shared" si="736"/>
        <v>0.49014000000000002</v>
      </c>
      <c r="BP51" s="475">
        <f t="shared" si="737"/>
        <v>28075.22</v>
      </c>
      <c r="BQ51" s="141">
        <f t="shared" si="722"/>
        <v>80.675919539999995</v>
      </c>
      <c r="BR51" s="476">
        <f t="shared" si="691"/>
        <v>7.66</v>
      </c>
      <c r="BS51" s="142">
        <f t="shared" si="724"/>
        <v>617.97753999999998</v>
      </c>
      <c r="BT51" s="114">
        <f t="shared" si="725"/>
        <v>215056.18</v>
      </c>
      <c r="BU51" s="114"/>
      <c r="BV51" s="143"/>
      <c r="BW51" s="144">
        <f t="shared" si="726"/>
        <v>0.80184999999999995</v>
      </c>
      <c r="BX51" s="328">
        <f t="shared" ref="BX51:BX58" si="939">BX22</f>
        <v>387</v>
      </c>
      <c r="BY51" s="474">
        <f t="shared" si="736"/>
        <v>0.48315000000000002</v>
      </c>
      <c r="BZ51" s="475">
        <f t="shared" si="737"/>
        <v>36816.03</v>
      </c>
      <c r="CA51" s="141">
        <f t="shared" si="730"/>
        <v>95.131860470000007</v>
      </c>
      <c r="CB51" s="476">
        <f t="shared" si="691"/>
        <v>7.06</v>
      </c>
      <c r="CC51" s="142">
        <f t="shared" si="732"/>
        <v>671.63093000000003</v>
      </c>
      <c r="CD51" s="114">
        <f t="shared" si="733"/>
        <v>259921.17</v>
      </c>
      <c r="CE51" s="114"/>
      <c r="CF51" s="143"/>
      <c r="CG51" s="144">
        <f t="shared" si="734"/>
        <v>0.87146999999999997</v>
      </c>
      <c r="CH51" s="328">
        <f t="shared" ref="CH51:CH58" si="940">CH22</f>
        <v>486</v>
      </c>
      <c r="CI51" s="474">
        <f t="shared" si="736"/>
        <v>0.48503000000000002</v>
      </c>
      <c r="CJ51" s="475">
        <f t="shared" si="737"/>
        <v>78167.429999999993</v>
      </c>
      <c r="CK51" s="141">
        <f t="shared" si="738"/>
        <v>160.83833333000001</v>
      </c>
      <c r="CL51" s="476">
        <f t="shared" si="691"/>
        <v>7.6</v>
      </c>
      <c r="CM51" s="142">
        <f t="shared" si="740"/>
        <v>1222.3713299999999</v>
      </c>
      <c r="CN51" s="114">
        <f t="shared" si="741"/>
        <v>594072.47</v>
      </c>
      <c r="CO51" s="114"/>
      <c r="CP51" s="143"/>
      <c r="CQ51" s="144">
        <f t="shared" si="742"/>
        <v>1.5860700000000001</v>
      </c>
      <c r="CR51" s="328">
        <f t="shared" ref="CR51:CR58" si="941">CR22</f>
        <v>344</v>
      </c>
      <c r="CS51" s="474">
        <f t="shared" si="792"/>
        <v>0.43709999999999999</v>
      </c>
      <c r="CT51" s="475">
        <f t="shared" si="793"/>
        <v>34968</v>
      </c>
      <c r="CU51" s="141">
        <f t="shared" si="746"/>
        <v>101.65116279</v>
      </c>
      <c r="CV51" s="476">
        <f t="shared" si="747"/>
        <v>7.9</v>
      </c>
      <c r="CW51" s="142">
        <f t="shared" si="748"/>
        <v>803.04418999999996</v>
      </c>
      <c r="CX51" s="114">
        <f t="shared" si="749"/>
        <v>276247.2</v>
      </c>
      <c r="CY51" s="114"/>
      <c r="CZ51" s="143"/>
      <c r="DA51" s="144">
        <f t="shared" si="750"/>
        <v>1.0419799999999999</v>
      </c>
      <c r="DB51" s="328">
        <f t="shared" ref="DB51:DB58" si="942">DB22</f>
        <v>383</v>
      </c>
      <c r="DC51" s="474">
        <f t="shared" si="792"/>
        <v>0.44174999999999998</v>
      </c>
      <c r="DD51" s="475">
        <f t="shared" si="793"/>
        <v>24817.52</v>
      </c>
      <c r="DE51" s="141">
        <f t="shared" si="754"/>
        <v>64.797702349999994</v>
      </c>
      <c r="DF51" s="476">
        <f t="shared" si="747"/>
        <v>7.66</v>
      </c>
      <c r="DG51" s="142">
        <f t="shared" si="756"/>
        <v>496.35039999999998</v>
      </c>
      <c r="DH51" s="114">
        <f t="shared" si="757"/>
        <v>190102.2</v>
      </c>
      <c r="DI51" s="114"/>
      <c r="DJ51" s="143"/>
      <c r="DK51" s="144">
        <f t="shared" si="758"/>
        <v>0.64402999999999999</v>
      </c>
      <c r="DL51" s="328">
        <f t="shared" ref="DL51:DL58" si="943">DL22</f>
        <v>0</v>
      </c>
      <c r="DM51" s="474">
        <f t="shared" si="792"/>
        <v>0</v>
      </c>
      <c r="DN51" s="475">
        <f t="shared" si="793"/>
        <v>0</v>
      </c>
      <c r="DO51" s="141">
        <f t="shared" si="762"/>
        <v>0</v>
      </c>
      <c r="DP51" s="476">
        <f t="shared" si="747"/>
        <v>7.74</v>
      </c>
      <c r="DQ51" s="142">
        <f t="shared" si="764"/>
        <v>0</v>
      </c>
      <c r="DR51" s="114">
        <f t="shared" si="765"/>
        <v>0</v>
      </c>
      <c r="DS51" s="114"/>
      <c r="DT51" s="143"/>
      <c r="DU51" s="144">
        <f t="shared" si="766"/>
        <v>0</v>
      </c>
      <c r="DV51" s="328">
        <f t="shared" ref="DV51:DV58" si="944">DV22</f>
        <v>349</v>
      </c>
      <c r="DW51" s="474">
        <f t="shared" si="792"/>
        <v>0.44572000000000001</v>
      </c>
      <c r="DX51" s="475">
        <f t="shared" si="793"/>
        <v>62735.09</v>
      </c>
      <c r="DY51" s="141">
        <f t="shared" si="770"/>
        <v>179.75670486999999</v>
      </c>
      <c r="DZ51" s="476">
        <f t="shared" si="747"/>
        <v>7.1</v>
      </c>
      <c r="EA51" s="142">
        <f t="shared" si="772"/>
        <v>1276.2726</v>
      </c>
      <c r="EB51" s="114">
        <f t="shared" si="773"/>
        <v>445419.14</v>
      </c>
      <c r="EC51" s="114"/>
      <c r="ED51" s="143"/>
      <c r="EE51" s="144">
        <f t="shared" si="774"/>
        <v>1.65601</v>
      </c>
      <c r="EF51" s="328">
        <f t="shared" ref="EF51:EF58" si="945">EF22</f>
        <v>363</v>
      </c>
      <c r="EG51" s="474">
        <f t="shared" si="792"/>
        <v>0.42110999999999998</v>
      </c>
      <c r="EH51" s="475">
        <f t="shared" si="793"/>
        <v>27789.05</v>
      </c>
      <c r="EI51" s="141">
        <f t="shared" si="778"/>
        <v>76.553856749999994</v>
      </c>
      <c r="EJ51" s="476">
        <f t="shared" si="747"/>
        <v>7.5</v>
      </c>
      <c r="EK51" s="142">
        <f t="shared" si="780"/>
        <v>574.15392999999995</v>
      </c>
      <c r="EL51" s="114">
        <f t="shared" si="781"/>
        <v>208417.88</v>
      </c>
      <c r="EM51" s="114"/>
      <c r="EN51" s="143"/>
      <c r="EO51" s="144">
        <f t="shared" si="782"/>
        <v>0.74499000000000004</v>
      </c>
      <c r="EP51" s="328">
        <f t="shared" ref="EP51:EP58" si="946">EP22</f>
        <v>378</v>
      </c>
      <c r="EQ51" s="474">
        <f t="shared" si="792"/>
        <v>0.45433000000000001</v>
      </c>
      <c r="ER51" s="475">
        <f t="shared" si="793"/>
        <v>54519.6</v>
      </c>
      <c r="ES51" s="141">
        <f t="shared" si="786"/>
        <v>144.23174603000001</v>
      </c>
      <c r="ET51" s="476">
        <f t="shared" si="747"/>
        <v>7</v>
      </c>
      <c r="EU51" s="142">
        <f t="shared" si="788"/>
        <v>1009.62222</v>
      </c>
      <c r="EV51" s="114">
        <f t="shared" si="789"/>
        <v>381637.2</v>
      </c>
      <c r="EW51" s="114"/>
      <c r="EX51" s="143"/>
      <c r="EY51" s="144">
        <f t="shared" si="790"/>
        <v>1.31002</v>
      </c>
      <c r="EZ51" s="328">
        <f t="shared" ref="EZ51:EZ58" si="947">EZ22</f>
        <v>271</v>
      </c>
      <c r="FA51" s="474">
        <f t="shared" si="792"/>
        <v>0.36571999999999999</v>
      </c>
      <c r="FB51" s="475">
        <f t="shared" si="793"/>
        <v>24137.52</v>
      </c>
      <c r="FC51" s="141">
        <f t="shared" si="794"/>
        <v>89.068339480000006</v>
      </c>
      <c r="FD51" s="476">
        <f t="shared" si="747"/>
        <v>7.05</v>
      </c>
      <c r="FE51" s="142">
        <f t="shared" si="796"/>
        <v>627.93178999999998</v>
      </c>
      <c r="FF51" s="114">
        <f t="shared" si="797"/>
        <v>170169.52</v>
      </c>
      <c r="FG51" s="114"/>
      <c r="FH51" s="143"/>
      <c r="FI51" s="144">
        <f t="shared" si="798"/>
        <v>0.81476000000000004</v>
      </c>
      <c r="FJ51" s="328">
        <f t="shared" ref="FJ51:FJ58" si="948">FJ22</f>
        <v>471</v>
      </c>
      <c r="FK51" s="474">
        <f t="shared" si="800"/>
        <v>0.46679999999999999</v>
      </c>
      <c r="FL51" s="475">
        <f t="shared" si="801"/>
        <v>59643.040000000001</v>
      </c>
      <c r="FM51" s="141">
        <f t="shared" si="802"/>
        <v>126.63065817</v>
      </c>
      <c r="FN51" s="476">
        <f t="shared" si="803"/>
        <v>7.05</v>
      </c>
      <c r="FO51" s="142">
        <f t="shared" si="804"/>
        <v>892.74613999999997</v>
      </c>
      <c r="FP51" s="114">
        <f t="shared" si="805"/>
        <v>420483.43</v>
      </c>
      <c r="FQ51" s="114"/>
      <c r="FR51" s="143"/>
      <c r="FS51" s="144">
        <f t="shared" si="806"/>
        <v>1.1583699999999999</v>
      </c>
      <c r="FT51" s="328">
        <f t="shared" ref="FT51:FT58" si="949">FT22</f>
        <v>347</v>
      </c>
      <c r="FU51" s="474">
        <f t="shared" si="800"/>
        <v>0.47210999999999997</v>
      </c>
      <c r="FV51" s="475">
        <f t="shared" si="801"/>
        <v>34563.17</v>
      </c>
      <c r="FW51" s="141">
        <f t="shared" si="810"/>
        <v>99.605677229999998</v>
      </c>
      <c r="FX51" s="476">
        <f t="shared" si="803"/>
        <v>7.3</v>
      </c>
      <c r="FY51" s="142">
        <f t="shared" si="812"/>
        <v>727.12144000000001</v>
      </c>
      <c r="FZ51" s="114">
        <f t="shared" si="813"/>
        <v>252311.14</v>
      </c>
      <c r="GA51" s="114"/>
      <c r="GB51" s="143"/>
      <c r="GC51" s="144">
        <f t="shared" si="814"/>
        <v>0.94347000000000003</v>
      </c>
      <c r="GD51" s="328">
        <f t="shared" ref="GD51:GD58" si="950">GD22</f>
        <v>205</v>
      </c>
      <c r="GE51" s="474">
        <f t="shared" si="816"/>
        <v>0.40755000000000002</v>
      </c>
      <c r="GF51" s="475">
        <f t="shared" si="817"/>
        <v>13449.15</v>
      </c>
      <c r="GG51" s="141">
        <f t="shared" si="818"/>
        <v>65.605609759999993</v>
      </c>
      <c r="GH51" s="476">
        <f t="shared" si="803"/>
        <v>7.13</v>
      </c>
      <c r="GI51" s="142">
        <f t="shared" si="820"/>
        <v>467.76799999999997</v>
      </c>
      <c r="GJ51" s="114">
        <f t="shared" si="821"/>
        <v>95892.44</v>
      </c>
      <c r="GK51" s="114"/>
      <c r="GL51" s="143"/>
      <c r="GM51" s="144">
        <f t="shared" si="822"/>
        <v>0.60694999999999999</v>
      </c>
      <c r="GN51" s="328">
        <f t="shared" ref="GN51:GN58" si="951">GN22</f>
        <v>374</v>
      </c>
      <c r="GO51" s="474">
        <f t="shared" si="816"/>
        <v>0.44524000000000002</v>
      </c>
      <c r="GP51" s="475">
        <f t="shared" si="817"/>
        <v>65476.99</v>
      </c>
      <c r="GQ51" s="141">
        <f t="shared" si="826"/>
        <v>175.07216578000001</v>
      </c>
      <c r="GR51" s="476">
        <f t="shared" si="803"/>
        <v>7.58</v>
      </c>
      <c r="GS51" s="142">
        <f t="shared" si="828"/>
        <v>1327.04702</v>
      </c>
      <c r="GT51" s="114">
        <f t="shared" si="829"/>
        <v>496315.59</v>
      </c>
      <c r="GU51" s="114"/>
      <c r="GV51" s="143"/>
      <c r="GW51" s="144">
        <f t="shared" si="830"/>
        <v>1.7218899999999999</v>
      </c>
      <c r="GX51" s="328">
        <f t="shared" ref="GX51:GX58" si="952">GX22</f>
        <v>708</v>
      </c>
      <c r="GY51" s="474">
        <f t="shared" si="832"/>
        <v>0.45884999999999998</v>
      </c>
      <c r="GZ51" s="475">
        <f t="shared" si="833"/>
        <v>81675.3</v>
      </c>
      <c r="HA51" s="141">
        <f t="shared" si="834"/>
        <v>115.36059322</v>
      </c>
      <c r="HB51" s="476">
        <f t="shared" si="835"/>
        <v>7.83</v>
      </c>
      <c r="HC51" s="142">
        <f t="shared" si="836"/>
        <v>903.27344000000005</v>
      </c>
      <c r="HD51" s="114">
        <f t="shared" si="837"/>
        <v>639517.6</v>
      </c>
      <c r="HE51" s="114"/>
      <c r="HF51" s="143"/>
      <c r="HG51" s="144">
        <f t="shared" si="838"/>
        <v>1.1720299999999999</v>
      </c>
      <c r="HH51" s="328">
        <f t="shared" ref="HH51:HH58" si="953">HH22</f>
        <v>443</v>
      </c>
      <c r="HI51" s="474">
        <f t="shared" si="832"/>
        <v>0.41635</v>
      </c>
      <c r="HJ51" s="475">
        <f t="shared" si="833"/>
        <v>43716.75</v>
      </c>
      <c r="HK51" s="141">
        <f t="shared" si="842"/>
        <v>98.683408580000005</v>
      </c>
      <c r="HL51" s="476">
        <f t="shared" si="835"/>
        <v>7.9</v>
      </c>
      <c r="HM51" s="142">
        <f t="shared" si="844"/>
        <v>779.59893</v>
      </c>
      <c r="HN51" s="114">
        <f t="shared" si="845"/>
        <v>345362.33</v>
      </c>
      <c r="HO51" s="114"/>
      <c r="HP51" s="143"/>
      <c r="HQ51" s="144">
        <f t="shared" si="846"/>
        <v>1.01156</v>
      </c>
      <c r="HR51" s="328">
        <f t="shared" ref="HR51:HR58" si="954">HR22</f>
        <v>341</v>
      </c>
      <c r="HS51" s="474">
        <f t="shared" si="848"/>
        <v>0.49064999999999998</v>
      </c>
      <c r="HT51" s="475">
        <f t="shared" si="849"/>
        <v>17094.25</v>
      </c>
      <c r="HU51" s="141">
        <f t="shared" si="850"/>
        <v>50.129765399999997</v>
      </c>
      <c r="HV51" s="476">
        <f t="shared" si="835"/>
        <v>7.68</v>
      </c>
      <c r="HW51" s="142">
        <f t="shared" si="852"/>
        <v>384.9966</v>
      </c>
      <c r="HX51" s="114">
        <f t="shared" si="853"/>
        <v>131283.84</v>
      </c>
      <c r="HY51" s="114"/>
      <c r="HZ51" s="143"/>
      <c r="IA51" s="144">
        <f t="shared" si="854"/>
        <v>0.49954999999999999</v>
      </c>
      <c r="IB51" s="328">
        <f t="shared" ref="IB51:IB58" si="955">IB22</f>
        <v>160</v>
      </c>
      <c r="IC51" s="474">
        <f t="shared" si="848"/>
        <v>0.33263999999999999</v>
      </c>
      <c r="ID51" s="475">
        <f t="shared" si="849"/>
        <v>14100.61</v>
      </c>
      <c r="IE51" s="141">
        <f t="shared" si="858"/>
        <v>88.128812499999995</v>
      </c>
      <c r="IF51" s="476">
        <f t="shared" si="835"/>
        <v>7.9</v>
      </c>
      <c r="IG51" s="142">
        <f t="shared" si="860"/>
        <v>696.21762000000001</v>
      </c>
      <c r="IH51" s="114">
        <f t="shared" si="861"/>
        <v>111394.82</v>
      </c>
      <c r="II51" s="114"/>
      <c r="IJ51" s="143"/>
      <c r="IK51" s="144">
        <f t="shared" si="862"/>
        <v>0.90337000000000001</v>
      </c>
      <c r="IL51" s="328">
        <f t="shared" ref="IL51:IL58" si="956">IL22</f>
        <v>534</v>
      </c>
      <c r="IM51" s="474">
        <f t="shared" si="864"/>
        <v>0.47132000000000002</v>
      </c>
      <c r="IN51" s="475">
        <f t="shared" si="865"/>
        <v>76382.12</v>
      </c>
      <c r="IO51" s="141">
        <f t="shared" si="866"/>
        <v>143.03767790000001</v>
      </c>
      <c r="IP51" s="476">
        <f t="shared" si="867"/>
        <v>5</v>
      </c>
      <c r="IQ51" s="142">
        <f t="shared" si="868"/>
        <v>715.18839000000003</v>
      </c>
      <c r="IR51" s="114">
        <f t="shared" si="869"/>
        <v>381910.6</v>
      </c>
      <c r="IS51" s="114"/>
      <c r="IT51" s="143"/>
      <c r="IU51" s="144">
        <f t="shared" si="870"/>
        <v>0.92798000000000003</v>
      </c>
      <c r="IV51" s="328">
        <f t="shared" ref="IV51:IV58" si="957">IV22</f>
        <v>301</v>
      </c>
      <c r="IW51" s="474">
        <f t="shared" si="864"/>
        <v>0.44592999999999999</v>
      </c>
      <c r="IX51" s="475">
        <f t="shared" si="865"/>
        <v>44593</v>
      </c>
      <c r="IY51" s="141">
        <f t="shared" si="874"/>
        <v>148.14950166</v>
      </c>
      <c r="IZ51" s="476">
        <f t="shared" si="867"/>
        <v>7.6</v>
      </c>
      <c r="JA51" s="142">
        <f t="shared" si="876"/>
        <v>1125.9362100000001</v>
      </c>
      <c r="JB51" s="114">
        <f t="shared" si="877"/>
        <v>338906.8</v>
      </c>
      <c r="JC51" s="114"/>
      <c r="JD51" s="143"/>
      <c r="JE51" s="144">
        <f t="shared" si="878"/>
        <v>1.4609399999999999</v>
      </c>
      <c r="JF51" s="328">
        <f t="shared" ref="JF51:JF58" si="958">JF22</f>
        <v>607</v>
      </c>
      <c r="JG51" s="474">
        <f t="shared" si="880"/>
        <v>0.45950000000000002</v>
      </c>
      <c r="JH51" s="475">
        <f t="shared" si="881"/>
        <v>59735</v>
      </c>
      <c r="JI51" s="141">
        <f t="shared" si="882"/>
        <v>98.410214170000003</v>
      </c>
      <c r="JJ51" s="476">
        <f t="shared" si="867"/>
        <v>7</v>
      </c>
      <c r="JK51" s="142">
        <f t="shared" si="884"/>
        <v>688.87149999999997</v>
      </c>
      <c r="JL51" s="114">
        <f t="shared" si="885"/>
        <v>418145</v>
      </c>
      <c r="JM51" s="114"/>
      <c r="JN51" s="143"/>
      <c r="JO51" s="144">
        <f t="shared" si="886"/>
        <v>0.89383999999999997</v>
      </c>
      <c r="JP51" s="328">
        <f t="shared" ref="JP51:JP58" si="959">JP22</f>
        <v>509</v>
      </c>
      <c r="JQ51" s="474">
        <f t="shared" si="880"/>
        <v>0.41997000000000001</v>
      </c>
      <c r="JR51" s="475">
        <f t="shared" si="881"/>
        <v>58795.8</v>
      </c>
      <c r="JS51" s="141">
        <f t="shared" si="890"/>
        <v>115.51237721</v>
      </c>
      <c r="JT51" s="476">
        <f t="shared" si="867"/>
        <v>7.5</v>
      </c>
      <c r="JU51" s="142">
        <f t="shared" si="892"/>
        <v>866.34283000000005</v>
      </c>
      <c r="JV51" s="114">
        <f t="shared" si="893"/>
        <v>440968.5</v>
      </c>
      <c r="JW51" s="114"/>
      <c r="JX51" s="143"/>
      <c r="JY51" s="144">
        <f t="shared" si="894"/>
        <v>1.1241099999999999</v>
      </c>
      <c r="JZ51" s="328">
        <f t="shared" ref="JZ51:JZ58" si="960">JZ22</f>
        <v>519</v>
      </c>
      <c r="KA51" s="474">
        <f t="shared" si="912"/>
        <v>0.46756999999999999</v>
      </c>
      <c r="KB51" s="475">
        <f t="shared" si="913"/>
        <v>93514</v>
      </c>
      <c r="KC51" s="141">
        <f t="shared" si="898"/>
        <v>180.18111752999999</v>
      </c>
      <c r="KD51" s="476">
        <f t="shared" si="899"/>
        <v>7.23</v>
      </c>
      <c r="KE51" s="142">
        <f t="shared" si="900"/>
        <v>1302.70948</v>
      </c>
      <c r="KF51" s="114">
        <f t="shared" si="901"/>
        <v>676106.22</v>
      </c>
      <c r="KG51" s="114"/>
      <c r="KH51" s="143"/>
      <c r="KI51" s="144">
        <f t="shared" si="902"/>
        <v>1.69031</v>
      </c>
      <c r="KJ51" s="328">
        <f t="shared" ref="KJ51:KJ58" si="961">KJ22</f>
        <v>556</v>
      </c>
      <c r="KK51" s="474">
        <f t="shared" si="912"/>
        <v>0.45277000000000001</v>
      </c>
      <c r="KL51" s="475">
        <f t="shared" si="913"/>
        <v>41328.85</v>
      </c>
      <c r="KM51" s="141">
        <f t="shared" si="906"/>
        <v>74.332464029999997</v>
      </c>
      <c r="KN51" s="476">
        <f t="shared" si="899"/>
        <v>7.5</v>
      </c>
      <c r="KO51" s="142">
        <f t="shared" si="908"/>
        <v>557.49347999999998</v>
      </c>
      <c r="KP51" s="114">
        <f t="shared" si="909"/>
        <v>309966.37</v>
      </c>
      <c r="KQ51" s="114"/>
      <c r="KR51" s="143"/>
      <c r="KS51" s="144">
        <f t="shared" si="910"/>
        <v>0.72336999999999996</v>
      </c>
      <c r="KT51" s="328">
        <f t="shared" ref="KT51:KT58" si="962">KT22</f>
        <v>0</v>
      </c>
      <c r="KU51" s="474" t="e">
        <f t="shared" si="912"/>
        <v>#DIV/0!</v>
      </c>
      <c r="KV51" s="475" t="e">
        <f t="shared" si="913"/>
        <v>#DIV/0!</v>
      </c>
      <c r="KW51" s="141">
        <f t="shared" si="914"/>
        <v>0</v>
      </c>
      <c r="KX51" s="476">
        <f t="shared" si="899"/>
        <v>0</v>
      </c>
      <c r="KY51" s="142">
        <f t="shared" si="916"/>
        <v>0</v>
      </c>
      <c r="KZ51" s="114">
        <f t="shared" si="917"/>
        <v>0</v>
      </c>
      <c r="LA51" s="114"/>
      <c r="LB51" s="143"/>
      <c r="LC51" s="144">
        <f t="shared" si="918"/>
        <v>0</v>
      </c>
      <c r="LD51" s="327">
        <f t="shared" si="919"/>
        <v>11550</v>
      </c>
      <c r="LE51" s="474">
        <f t="shared" si="920"/>
        <v>0.44290000000000002</v>
      </c>
      <c r="LF51" s="475">
        <f t="shared" si="921"/>
        <v>1217713.69</v>
      </c>
      <c r="LG51" s="141">
        <f t="shared" si="922"/>
        <v>105.42975671000001</v>
      </c>
      <c r="LH51" s="476">
        <f t="shared" si="923"/>
        <v>7.31</v>
      </c>
      <c r="LI51" s="142">
        <f t="shared" si="924"/>
        <v>770.69151999999997</v>
      </c>
      <c r="LJ51" s="114">
        <f t="shared" si="925"/>
        <v>8901487.0600000005</v>
      </c>
      <c r="LK51" s="114"/>
      <c r="LL51" s="143"/>
    </row>
    <row r="52" spans="1:324" ht="16.5" customHeight="1">
      <c r="A52" s="718"/>
      <c r="B52" s="94" t="s">
        <v>729</v>
      </c>
      <c r="C52" s="12" t="s">
        <v>855</v>
      </c>
      <c r="D52" s="12" t="s">
        <v>421</v>
      </c>
      <c r="E52" s="4" t="s">
        <v>33</v>
      </c>
      <c r="F52" s="328">
        <f t="shared" si="932"/>
        <v>0</v>
      </c>
      <c r="G52" s="474">
        <f t="shared" si="926"/>
        <v>0</v>
      </c>
      <c r="H52" s="475">
        <f t="shared" si="927"/>
        <v>0</v>
      </c>
      <c r="I52" s="141">
        <f t="shared" si="678"/>
        <v>0</v>
      </c>
      <c r="J52" s="476">
        <f t="shared" si="928"/>
        <v>7.42</v>
      </c>
      <c r="K52" s="142">
        <f t="shared" si="679"/>
        <v>0</v>
      </c>
      <c r="L52" s="114">
        <f t="shared" si="680"/>
        <v>0</v>
      </c>
      <c r="M52" s="114"/>
      <c r="N52" s="143"/>
      <c r="O52" s="144" t="e">
        <f t="shared" si="681"/>
        <v>#DIV/0!</v>
      </c>
      <c r="P52" s="328">
        <f t="shared" si="933"/>
        <v>0</v>
      </c>
      <c r="Q52" s="474">
        <f t="shared" si="929"/>
        <v>0</v>
      </c>
      <c r="R52" s="475">
        <f t="shared" si="930"/>
        <v>0</v>
      </c>
      <c r="S52" s="141">
        <f t="shared" si="683"/>
        <v>0</v>
      </c>
      <c r="T52" s="476">
        <f t="shared" si="931"/>
        <v>7.9</v>
      </c>
      <c r="U52" s="142">
        <f t="shared" si="684"/>
        <v>0</v>
      </c>
      <c r="V52" s="114">
        <f t="shared" si="685"/>
        <v>0</v>
      </c>
      <c r="W52" s="114"/>
      <c r="X52" s="143"/>
      <c r="Y52" s="144" t="e">
        <f t="shared" si="686"/>
        <v>#DIV/0!</v>
      </c>
      <c r="Z52" s="328">
        <f t="shared" si="934"/>
        <v>0</v>
      </c>
      <c r="AA52" s="474">
        <f t="shared" si="736"/>
        <v>0</v>
      </c>
      <c r="AB52" s="475">
        <f t="shared" si="737"/>
        <v>0</v>
      </c>
      <c r="AC52" s="141">
        <f t="shared" si="690"/>
        <v>0</v>
      </c>
      <c r="AD52" s="476">
        <f t="shared" si="691"/>
        <v>7.77</v>
      </c>
      <c r="AE52" s="142">
        <f t="shared" si="692"/>
        <v>0</v>
      </c>
      <c r="AF52" s="114">
        <f t="shared" si="693"/>
        <v>0</v>
      </c>
      <c r="AG52" s="114"/>
      <c r="AH52" s="143"/>
      <c r="AI52" s="144" t="e">
        <f t="shared" si="694"/>
        <v>#DIV/0!</v>
      </c>
      <c r="AJ52" s="328">
        <f t="shared" si="935"/>
        <v>0</v>
      </c>
      <c r="AK52" s="474">
        <f t="shared" si="736"/>
        <v>0</v>
      </c>
      <c r="AL52" s="475">
        <f t="shared" si="737"/>
        <v>0</v>
      </c>
      <c r="AM52" s="141">
        <f t="shared" si="698"/>
        <v>0</v>
      </c>
      <c r="AN52" s="476">
        <f t="shared" si="691"/>
        <v>7.7</v>
      </c>
      <c r="AO52" s="142">
        <f t="shared" si="700"/>
        <v>0</v>
      </c>
      <c r="AP52" s="114">
        <f t="shared" si="701"/>
        <v>0</v>
      </c>
      <c r="AQ52" s="114"/>
      <c r="AR52" s="143"/>
      <c r="AS52" s="144" t="e">
        <f t="shared" si="702"/>
        <v>#DIV/0!</v>
      </c>
      <c r="AT52" s="328">
        <f t="shared" si="936"/>
        <v>0</v>
      </c>
      <c r="AU52" s="474">
        <f t="shared" si="736"/>
        <v>0</v>
      </c>
      <c r="AV52" s="475">
        <f t="shared" si="737"/>
        <v>0</v>
      </c>
      <c r="AW52" s="141">
        <f t="shared" si="706"/>
        <v>0</v>
      </c>
      <c r="AX52" s="476">
        <f t="shared" si="691"/>
        <v>7.04</v>
      </c>
      <c r="AY52" s="142">
        <f t="shared" si="708"/>
        <v>0</v>
      </c>
      <c r="AZ52" s="114">
        <f t="shared" si="709"/>
        <v>0</v>
      </c>
      <c r="BA52" s="114"/>
      <c r="BB52" s="143"/>
      <c r="BC52" s="144" t="e">
        <f t="shared" si="710"/>
        <v>#DIV/0!</v>
      </c>
      <c r="BD52" s="328">
        <f t="shared" si="937"/>
        <v>0</v>
      </c>
      <c r="BE52" s="474">
        <f t="shared" si="736"/>
        <v>0</v>
      </c>
      <c r="BF52" s="475">
        <f t="shared" si="737"/>
        <v>0</v>
      </c>
      <c r="BG52" s="141">
        <f t="shared" si="714"/>
        <v>0</v>
      </c>
      <c r="BH52" s="476">
        <f t="shared" si="691"/>
        <v>7.9</v>
      </c>
      <c r="BI52" s="142">
        <f t="shared" si="716"/>
        <v>0</v>
      </c>
      <c r="BJ52" s="114">
        <f t="shared" si="717"/>
        <v>0</v>
      </c>
      <c r="BK52" s="114"/>
      <c r="BL52" s="143"/>
      <c r="BM52" s="144" t="e">
        <f t="shared" si="718"/>
        <v>#DIV/0!</v>
      </c>
      <c r="BN52" s="328">
        <f t="shared" si="938"/>
        <v>0</v>
      </c>
      <c r="BO52" s="474">
        <f t="shared" si="736"/>
        <v>0</v>
      </c>
      <c r="BP52" s="475">
        <f t="shared" si="737"/>
        <v>0</v>
      </c>
      <c r="BQ52" s="141">
        <f t="shared" si="722"/>
        <v>0</v>
      </c>
      <c r="BR52" s="476">
        <f t="shared" si="691"/>
        <v>7.66</v>
      </c>
      <c r="BS52" s="142">
        <f t="shared" si="724"/>
        <v>0</v>
      </c>
      <c r="BT52" s="114">
        <f t="shared" si="725"/>
        <v>0</v>
      </c>
      <c r="BU52" s="114"/>
      <c r="BV52" s="143"/>
      <c r="BW52" s="144" t="e">
        <f t="shared" si="726"/>
        <v>#DIV/0!</v>
      </c>
      <c r="BX52" s="328">
        <f t="shared" si="939"/>
        <v>0</v>
      </c>
      <c r="BY52" s="474">
        <f t="shared" si="736"/>
        <v>0</v>
      </c>
      <c r="BZ52" s="475">
        <f t="shared" si="737"/>
        <v>0</v>
      </c>
      <c r="CA52" s="141">
        <f t="shared" si="730"/>
        <v>0</v>
      </c>
      <c r="CB52" s="476">
        <f t="shared" si="691"/>
        <v>7.06</v>
      </c>
      <c r="CC52" s="142">
        <f t="shared" si="732"/>
        <v>0</v>
      </c>
      <c r="CD52" s="114">
        <f t="shared" si="733"/>
        <v>0</v>
      </c>
      <c r="CE52" s="114"/>
      <c r="CF52" s="143"/>
      <c r="CG52" s="144" t="e">
        <f t="shared" si="734"/>
        <v>#DIV/0!</v>
      </c>
      <c r="CH52" s="328">
        <f t="shared" si="940"/>
        <v>0</v>
      </c>
      <c r="CI52" s="474">
        <f t="shared" si="736"/>
        <v>0</v>
      </c>
      <c r="CJ52" s="475">
        <f t="shared" si="737"/>
        <v>0</v>
      </c>
      <c r="CK52" s="141">
        <f t="shared" si="738"/>
        <v>0</v>
      </c>
      <c r="CL52" s="476">
        <f t="shared" si="691"/>
        <v>7.6</v>
      </c>
      <c r="CM52" s="142">
        <f t="shared" si="740"/>
        <v>0</v>
      </c>
      <c r="CN52" s="114">
        <f t="shared" si="741"/>
        <v>0</v>
      </c>
      <c r="CO52" s="114"/>
      <c r="CP52" s="143"/>
      <c r="CQ52" s="144" t="e">
        <f t="shared" si="742"/>
        <v>#DIV/0!</v>
      </c>
      <c r="CR52" s="328">
        <f t="shared" si="941"/>
        <v>0</v>
      </c>
      <c r="CS52" s="474">
        <f t="shared" si="792"/>
        <v>0</v>
      </c>
      <c r="CT52" s="475">
        <f t="shared" si="793"/>
        <v>0</v>
      </c>
      <c r="CU52" s="141">
        <f t="shared" si="746"/>
        <v>0</v>
      </c>
      <c r="CV52" s="476">
        <f t="shared" si="747"/>
        <v>7.9</v>
      </c>
      <c r="CW52" s="142">
        <f t="shared" si="748"/>
        <v>0</v>
      </c>
      <c r="CX52" s="114">
        <f t="shared" si="749"/>
        <v>0</v>
      </c>
      <c r="CY52" s="114"/>
      <c r="CZ52" s="143"/>
      <c r="DA52" s="144" t="e">
        <f t="shared" si="750"/>
        <v>#DIV/0!</v>
      </c>
      <c r="DB52" s="328">
        <f t="shared" si="942"/>
        <v>0</v>
      </c>
      <c r="DC52" s="474">
        <f t="shared" si="792"/>
        <v>0</v>
      </c>
      <c r="DD52" s="475">
        <f t="shared" si="793"/>
        <v>0</v>
      </c>
      <c r="DE52" s="141">
        <f t="shared" si="754"/>
        <v>0</v>
      </c>
      <c r="DF52" s="476">
        <f t="shared" si="747"/>
        <v>7.66</v>
      </c>
      <c r="DG52" s="142">
        <f t="shared" si="756"/>
        <v>0</v>
      </c>
      <c r="DH52" s="114">
        <f t="shared" si="757"/>
        <v>0</v>
      </c>
      <c r="DI52" s="114"/>
      <c r="DJ52" s="143"/>
      <c r="DK52" s="144" t="e">
        <f t="shared" si="758"/>
        <v>#DIV/0!</v>
      </c>
      <c r="DL52" s="328">
        <f t="shared" si="943"/>
        <v>0</v>
      </c>
      <c r="DM52" s="474">
        <f t="shared" si="792"/>
        <v>0</v>
      </c>
      <c r="DN52" s="475">
        <f t="shared" si="793"/>
        <v>0</v>
      </c>
      <c r="DO52" s="141">
        <f t="shared" si="762"/>
        <v>0</v>
      </c>
      <c r="DP52" s="476">
        <f t="shared" si="747"/>
        <v>7.74</v>
      </c>
      <c r="DQ52" s="142">
        <f t="shared" si="764"/>
        <v>0</v>
      </c>
      <c r="DR52" s="114">
        <f t="shared" si="765"/>
        <v>0</v>
      </c>
      <c r="DS52" s="114"/>
      <c r="DT52" s="143"/>
      <c r="DU52" s="144" t="e">
        <f t="shared" si="766"/>
        <v>#DIV/0!</v>
      </c>
      <c r="DV52" s="328">
        <f t="shared" si="944"/>
        <v>0</v>
      </c>
      <c r="DW52" s="474">
        <f t="shared" si="792"/>
        <v>0</v>
      </c>
      <c r="DX52" s="475">
        <f t="shared" si="793"/>
        <v>0</v>
      </c>
      <c r="DY52" s="141">
        <f t="shared" si="770"/>
        <v>0</v>
      </c>
      <c r="DZ52" s="476">
        <f t="shared" si="747"/>
        <v>7.1</v>
      </c>
      <c r="EA52" s="142">
        <f t="shared" si="772"/>
        <v>0</v>
      </c>
      <c r="EB52" s="114">
        <f t="shared" si="773"/>
        <v>0</v>
      </c>
      <c r="EC52" s="114"/>
      <c r="ED52" s="143"/>
      <c r="EE52" s="144" t="e">
        <f t="shared" si="774"/>
        <v>#DIV/0!</v>
      </c>
      <c r="EF52" s="328">
        <f t="shared" si="945"/>
        <v>0</v>
      </c>
      <c r="EG52" s="474">
        <f t="shared" si="792"/>
        <v>0</v>
      </c>
      <c r="EH52" s="475">
        <f t="shared" si="793"/>
        <v>0</v>
      </c>
      <c r="EI52" s="141">
        <f t="shared" si="778"/>
        <v>0</v>
      </c>
      <c r="EJ52" s="476">
        <f t="shared" si="747"/>
        <v>7.5</v>
      </c>
      <c r="EK52" s="142">
        <f t="shared" si="780"/>
        <v>0</v>
      </c>
      <c r="EL52" s="114">
        <f t="shared" si="781"/>
        <v>0</v>
      </c>
      <c r="EM52" s="114"/>
      <c r="EN52" s="143"/>
      <c r="EO52" s="144" t="e">
        <f t="shared" si="782"/>
        <v>#DIV/0!</v>
      </c>
      <c r="EP52" s="328">
        <f t="shared" si="946"/>
        <v>0</v>
      </c>
      <c r="EQ52" s="474">
        <f t="shared" si="792"/>
        <v>0</v>
      </c>
      <c r="ER52" s="475">
        <f t="shared" si="793"/>
        <v>0</v>
      </c>
      <c r="ES52" s="141">
        <f t="shared" si="786"/>
        <v>0</v>
      </c>
      <c r="ET52" s="476">
        <f t="shared" si="747"/>
        <v>7</v>
      </c>
      <c r="EU52" s="142">
        <f t="shared" si="788"/>
        <v>0</v>
      </c>
      <c r="EV52" s="114">
        <f t="shared" si="789"/>
        <v>0</v>
      </c>
      <c r="EW52" s="114"/>
      <c r="EX52" s="143"/>
      <c r="EY52" s="144" t="e">
        <f t="shared" si="790"/>
        <v>#DIV/0!</v>
      </c>
      <c r="EZ52" s="328">
        <f t="shared" si="947"/>
        <v>0</v>
      </c>
      <c r="FA52" s="474">
        <f t="shared" si="792"/>
        <v>0</v>
      </c>
      <c r="FB52" s="475">
        <f t="shared" si="793"/>
        <v>0</v>
      </c>
      <c r="FC52" s="141">
        <f t="shared" si="794"/>
        <v>0</v>
      </c>
      <c r="FD52" s="476">
        <f t="shared" si="747"/>
        <v>7.05</v>
      </c>
      <c r="FE52" s="142">
        <f t="shared" si="796"/>
        <v>0</v>
      </c>
      <c r="FF52" s="114">
        <f t="shared" si="797"/>
        <v>0</v>
      </c>
      <c r="FG52" s="114"/>
      <c r="FH52" s="143"/>
      <c r="FI52" s="144" t="e">
        <f t="shared" si="798"/>
        <v>#DIV/0!</v>
      </c>
      <c r="FJ52" s="328">
        <f t="shared" si="948"/>
        <v>0</v>
      </c>
      <c r="FK52" s="474">
        <f t="shared" si="800"/>
        <v>0</v>
      </c>
      <c r="FL52" s="475">
        <f t="shared" si="801"/>
        <v>0</v>
      </c>
      <c r="FM52" s="141">
        <f t="shared" si="802"/>
        <v>0</v>
      </c>
      <c r="FN52" s="476">
        <f t="shared" si="803"/>
        <v>7.05</v>
      </c>
      <c r="FO52" s="142">
        <f t="shared" si="804"/>
        <v>0</v>
      </c>
      <c r="FP52" s="114">
        <f t="shared" si="805"/>
        <v>0</v>
      </c>
      <c r="FQ52" s="114"/>
      <c r="FR52" s="143"/>
      <c r="FS52" s="144" t="e">
        <f t="shared" si="806"/>
        <v>#DIV/0!</v>
      </c>
      <c r="FT52" s="328">
        <f t="shared" si="949"/>
        <v>0</v>
      </c>
      <c r="FU52" s="474">
        <f t="shared" si="800"/>
        <v>0</v>
      </c>
      <c r="FV52" s="475">
        <f t="shared" si="801"/>
        <v>0</v>
      </c>
      <c r="FW52" s="141">
        <f t="shared" si="810"/>
        <v>0</v>
      </c>
      <c r="FX52" s="476">
        <f t="shared" si="803"/>
        <v>7.3</v>
      </c>
      <c r="FY52" s="142">
        <f t="shared" si="812"/>
        <v>0</v>
      </c>
      <c r="FZ52" s="114">
        <f t="shared" si="813"/>
        <v>0</v>
      </c>
      <c r="GA52" s="114"/>
      <c r="GB52" s="143"/>
      <c r="GC52" s="144" t="e">
        <f t="shared" si="814"/>
        <v>#DIV/0!</v>
      </c>
      <c r="GD52" s="328">
        <f t="shared" si="950"/>
        <v>0</v>
      </c>
      <c r="GE52" s="474">
        <f t="shared" si="816"/>
        <v>0</v>
      </c>
      <c r="GF52" s="475">
        <f t="shared" si="817"/>
        <v>0</v>
      </c>
      <c r="GG52" s="141">
        <f t="shared" si="818"/>
        <v>0</v>
      </c>
      <c r="GH52" s="476">
        <f t="shared" si="803"/>
        <v>7.13</v>
      </c>
      <c r="GI52" s="142">
        <f t="shared" si="820"/>
        <v>0</v>
      </c>
      <c r="GJ52" s="114">
        <f t="shared" si="821"/>
        <v>0</v>
      </c>
      <c r="GK52" s="114"/>
      <c r="GL52" s="143"/>
      <c r="GM52" s="144" t="e">
        <f t="shared" si="822"/>
        <v>#DIV/0!</v>
      </c>
      <c r="GN52" s="328">
        <f t="shared" si="951"/>
        <v>0</v>
      </c>
      <c r="GO52" s="474">
        <f t="shared" si="816"/>
        <v>0</v>
      </c>
      <c r="GP52" s="475">
        <f t="shared" si="817"/>
        <v>0</v>
      </c>
      <c r="GQ52" s="141">
        <f t="shared" si="826"/>
        <v>0</v>
      </c>
      <c r="GR52" s="476">
        <f t="shared" si="803"/>
        <v>7.58</v>
      </c>
      <c r="GS52" s="142">
        <f t="shared" si="828"/>
        <v>0</v>
      </c>
      <c r="GT52" s="114">
        <f t="shared" si="829"/>
        <v>0</v>
      </c>
      <c r="GU52" s="114"/>
      <c r="GV52" s="143"/>
      <c r="GW52" s="144" t="e">
        <f t="shared" si="830"/>
        <v>#DIV/0!</v>
      </c>
      <c r="GX52" s="328">
        <f t="shared" si="952"/>
        <v>0</v>
      </c>
      <c r="GY52" s="474">
        <f t="shared" si="832"/>
        <v>0</v>
      </c>
      <c r="GZ52" s="475">
        <f t="shared" si="833"/>
        <v>0</v>
      </c>
      <c r="HA52" s="141">
        <f t="shared" si="834"/>
        <v>0</v>
      </c>
      <c r="HB52" s="476">
        <f t="shared" si="835"/>
        <v>7.83</v>
      </c>
      <c r="HC52" s="142">
        <f t="shared" si="836"/>
        <v>0</v>
      </c>
      <c r="HD52" s="114">
        <f t="shared" si="837"/>
        <v>0</v>
      </c>
      <c r="HE52" s="114"/>
      <c r="HF52" s="143"/>
      <c r="HG52" s="144" t="e">
        <f t="shared" si="838"/>
        <v>#DIV/0!</v>
      </c>
      <c r="HH52" s="328">
        <f t="shared" si="953"/>
        <v>0</v>
      </c>
      <c r="HI52" s="474">
        <f t="shared" si="832"/>
        <v>0</v>
      </c>
      <c r="HJ52" s="475">
        <f t="shared" si="833"/>
        <v>0</v>
      </c>
      <c r="HK52" s="141">
        <f t="shared" si="842"/>
        <v>0</v>
      </c>
      <c r="HL52" s="476">
        <f t="shared" si="835"/>
        <v>7.9</v>
      </c>
      <c r="HM52" s="142">
        <f t="shared" si="844"/>
        <v>0</v>
      </c>
      <c r="HN52" s="114">
        <f t="shared" si="845"/>
        <v>0</v>
      </c>
      <c r="HO52" s="114"/>
      <c r="HP52" s="143"/>
      <c r="HQ52" s="144" t="e">
        <f t="shared" si="846"/>
        <v>#DIV/0!</v>
      </c>
      <c r="HR52" s="328">
        <f t="shared" si="954"/>
        <v>0</v>
      </c>
      <c r="HS52" s="474">
        <f t="shared" si="848"/>
        <v>0</v>
      </c>
      <c r="HT52" s="475">
        <f t="shared" si="849"/>
        <v>0</v>
      </c>
      <c r="HU52" s="141">
        <f t="shared" si="850"/>
        <v>0</v>
      </c>
      <c r="HV52" s="476">
        <f t="shared" si="835"/>
        <v>7.68</v>
      </c>
      <c r="HW52" s="142">
        <f t="shared" si="852"/>
        <v>0</v>
      </c>
      <c r="HX52" s="114">
        <f t="shared" si="853"/>
        <v>0</v>
      </c>
      <c r="HY52" s="114"/>
      <c r="HZ52" s="143"/>
      <c r="IA52" s="144" t="e">
        <f t="shared" si="854"/>
        <v>#DIV/0!</v>
      </c>
      <c r="IB52" s="328">
        <f t="shared" si="955"/>
        <v>0</v>
      </c>
      <c r="IC52" s="474">
        <f t="shared" si="848"/>
        <v>0</v>
      </c>
      <c r="ID52" s="475">
        <f t="shared" si="849"/>
        <v>0</v>
      </c>
      <c r="IE52" s="141">
        <f t="shared" si="858"/>
        <v>0</v>
      </c>
      <c r="IF52" s="476">
        <f t="shared" si="835"/>
        <v>7.9</v>
      </c>
      <c r="IG52" s="142">
        <f t="shared" si="860"/>
        <v>0</v>
      </c>
      <c r="IH52" s="114">
        <f t="shared" si="861"/>
        <v>0</v>
      </c>
      <c r="II52" s="114"/>
      <c r="IJ52" s="143"/>
      <c r="IK52" s="144" t="e">
        <f t="shared" si="862"/>
        <v>#DIV/0!</v>
      </c>
      <c r="IL52" s="328">
        <f t="shared" si="956"/>
        <v>0</v>
      </c>
      <c r="IM52" s="474">
        <f t="shared" si="864"/>
        <v>0</v>
      </c>
      <c r="IN52" s="475">
        <f t="shared" si="865"/>
        <v>0</v>
      </c>
      <c r="IO52" s="141">
        <f t="shared" si="866"/>
        <v>0</v>
      </c>
      <c r="IP52" s="476">
        <f t="shared" si="867"/>
        <v>5</v>
      </c>
      <c r="IQ52" s="142">
        <f t="shared" si="868"/>
        <v>0</v>
      </c>
      <c r="IR52" s="114">
        <f t="shared" si="869"/>
        <v>0</v>
      </c>
      <c r="IS52" s="114"/>
      <c r="IT52" s="143"/>
      <c r="IU52" s="144" t="e">
        <f t="shared" si="870"/>
        <v>#DIV/0!</v>
      </c>
      <c r="IV52" s="328">
        <f t="shared" si="957"/>
        <v>0</v>
      </c>
      <c r="IW52" s="474">
        <f t="shared" si="864"/>
        <v>0</v>
      </c>
      <c r="IX52" s="475">
        <f t="shared" si="865"/>
        <v>0</v>
      </c>
      <c r="IY52" s="141">
        <f t="shared" si="874"/>
        <v>0</v>
      </c>
      <c r="IZ52" s="476">
        <f t="shared" si="867"/>
        <v>7.6</v>
      </c>
      <c r="JA52" s="142">
        <f t="shared" si="876"/>
        <v>0</v>
      </c>
      <c r="JB52" s="114">
        <f t="shared" si="877"/>
        <v>0</v>
      </c>
      <c r="JC52" s="114"/>
      <c r="JD52" s="143"/>
      <c r="JE52" s="144" t="e">
        <f t="shared" si="878"/>
        <v>#DIV/0!</v>
      </c>
      <c r="JF52" s="328">
        <f t="shared" si="958"/>
        <v>0</v>
      </c>
      <c r="JG52" s="474">
        <f t="shared" si="880"/>
        <v>0</v>
      </c>
      <c r="JH52" s="475">
        <f t="shared" si="881"/>
        <v>0</v>
      </c>
      <c r="JI52" s="141">
        <f t="shared" si="882"/>
        <v>0</v>
      </c>
      <c r="JJ52" s="476">
        <f t="shared" si="867"/>
        <v>7</v>
      </c>
      <c r="JK52" s="142">
        <f t="shared" si="884"/>
        <v>0</v>
      </c>
      <c r="JL52" s="114">
        <f t="shared" si="885"/>
        <v>0</v>
      </c>
      <c r="JM52" s="114"/>
      <c r="JN52" s="143"/>
      <c r="JO52" s="144" t="e">
        <f t="shared" si="886"/>
        <v>#DIV/0!</v>
      </c>
      <c r="JP52" s="328">
        <f t="shared" si="959"/>
        <v>0</v>
      </c>
      <c r="JQ52" s="474">
        <f t="shared" si="880"/>
        <v>0</v>
      </c>
      <c r="JR52" s="475">
        <f t="shared" si="881"/>
        <v>0</v>
      </c>
      <c r="JS52" s="141">
        <f t="shared" si="890"/>
        <v>0</v>
      </c>
      <c r="JT52" s="476">
        <f t="shared" si="867"/>
        <v>7.5</v>
      </c>
      <c r="JU52" s="142">
        <f t="shared" si="892"/>
        <v>0</v>
      </c>
      <c r="JV52" s="114">
        <f t="shared" si="893"/>
        <v>0</v>
      </c>
      <c r="JW52" s="114"/>
      <c r="JX52" s="143"/>
      <c r="JY52" s="144" t="e">
        <f t="shared" si="894"/>
        <v>#DIV/0!</v>
      </c>
      <c r="JZ52" s="328">
        <f t="shared" si="960"/>
        <v>0</v>
      </c>
      <c r="KA52" s="474">
        <f t="shared" si="912"/>
        <v>0</v>
      </c>
      <c r="KB52" s="475">
        <f t="shared" si="913"/>
        <v>0</v>
      </c>
      <c r="KC52" s="141">
        <f t="shared" si="898"/>
        <v>0</v>
      </c>
      <c r="KD52" s="476">
        <f t="shared" si="899"/>
        <v>7.23</v>
      </c>
      <c r="KE52" s="142">
        <f t="shared" si="900"/>
        <v>0</v>
      </c>
      <c r="KF52" s="114">
        <f t="shared" si="901"/>
        <v>0</v>
      </c>
      <c r="KG52" s="114"/>
      <c r="KH52" s="143"/>
      <c r="KI52" s="144" t="e">
        <f t="shared" si="902"/>
        <v>#DIV/0!</v>
      </c>
      <c r="KJ52" s="328">
        <f t="shared" si="961"/>
        <v>0</v>
      </c>
      <c r="KK52" s="474">
        <f t="shared" si="912"/>
        <v>0</v>
      </c>
      <c r="KL52" s="475">
        <f t="shared" si="913"/>
        <v>0</v>
      </c>
      <c r="KM52" s="141">
        <f t="shared" si="906"/>
        <v>0</v>
      </c>
      <c r="KN52" s="476">
        <f t="shared" si="899"/>
        <v>7.5</v>
      </c>
      <c r="KO52" s="142">
        <f t="shared" si="908"/>
        <v>0</v>
      </c>
      <c r="KP52" s="114">
        <f t="shared" si="909"/>
        <v>0</v>
      </c>
      <c r="KQ52" s="114"/>
      <c r="KR52" s="143"/>
      <c r="KS52" s="144" t="e">
        <f t="shared" si="910"/>
        <v>#DIV/0!</v>
      </c>
      <c r="KT52" s="328">
        <f t="shared" si="962"/>
        <v>0</v>
      </c>
      <c r="KU52" s="474" t="e">
        <f t="shared" si="912"/>
        <v>#DIV/0!</v>
      </c>
      <c r="KV52" s="475" t="e">
        <f t="shared" si="913"/>
        <v>#DIV/0!</v>
      </c>
      <c r="KW52" s="141">
        <f t="shared" si="914"/>
        <v>0</v>
      </c>
      <c r="KX52" s="476">
        <f t="shared" si="899"/>
        <v>0</v>
      </c>
      <c r="KY52" s="142">
        <f t="shared" si="916"/>
        <v>0</v>
      </c>
      <c r="KZ52" s="114">
        <f t="shared" si="917"/>
        <v>0</v>
      </c>
      <c r="LA52" s="114"/>
      <c r="LB52" s="143"/>
      <c r="LC52" s="144" t="e">
        <f t="shared" si="918"/>
        <v>#DIV/0!</v>
      </c>
      <c r="LD52" s="327">
        <f t="shared" si="919"/>
        <v>0</v>
      </c>
      <c r="LE52" s="474">
        <f t="shared" si="920"/>
        <v>0</v>
      </c>
      <c r="LF52" s="475">
        <f t="shared" si="921"/>
        <v>0</v>
      </c>
      <c r="LG52" s="141">
        <f t="shared" si="922"/>
        <v>0</v>
      </c>
      <c r="LH52" s="476">
        <f t="shared" si="923"/>
        <v>7.31</v>
      </c>
      <c r="LI52" s="142">
        <f t="shared" si="924"/>
        <v>0</v>
      </c>
      <c r="LJ52" s="114">
        <f t="shared" si="925"/>
        <v>0</v>
      </c>
      <c r="LK52" s="114"/>
      <c r="LL52" s="143"/>
    </row>
    <row r="53" spans="1:324" ht="17.25" customHeight="1">
      <c r="A53" s="718"/>
      <c r="B53" s="69" t="s">
        <v>745</v>
      </c>
      <c r="C53" s="12" t="s">
        <v>856</v>
      </c>
      <c r="D53" s="12" t="s">
        <v>424</v>
      </c>
      <c r="E53" s="4" t="s">
        <v>33</v>
      </c>
      <c r="F53" s="328">
        <f t="shared" si="932"/>
        <v>13</v>
      </c>
      <c r="G53" s="474">
        <f t="shared" si="926"/>
        <v>2.019E-2</v>
      </c>
      <c r="H53" s="475">
        <f t="shared" si="927"/>
        <v>1294.99</v>
      </c>
      <c r="I53" s="141">
        <f t="shared" si="678"/>
        <v>99.614615380000004</v>
      </c>
      <c r="J53" s="476">
        <f t="shared" si="928"/>
        <v>7.42</v>
      </c>
      <c r="K53" s="142">
        <f t="shared" si="679"/>
        <v>739.14044999999999</v>
      </c>
      <c r="L53" s="114">
        <f t="shared" si="680"/>
        <v>9608.83</v>
      </c>
      <c r="M53" s="114"/>
      <c r="N53" s="143"/>
      <c r="O53" s="144">
        <f t="shared" si="681"/>
        <v>0.95898000000000005</v>
      </c>
      <c r="P53" s="328">
        <f t="shared" si="933"/>
        <v>0</v>
      </c>
      <c r="Q53" s="474">
        <f t="shared" si="929"/>
        <v>0</v>
      </c>
      <c r="R53" s="475">
        <f t="shared" si="930"/>
        <v>0</v>
      </c>
      <c r="S53" s="141">
        <f t="shared" si="683"/>
        <v>0</v>
      </c>
      <c r="T53" s="476">
        <f t="shared" si="931"/>
        <v>7.9</v>
      </c>
      <c r="U53" s="142">
        <f t="shared" si="684"/>
        <v>0</v>
      </c>
      <c r="V53" s="114">
        <f t="shared" si="685"/>
        <v>0</v>
      </c>
      <c r="W53" s="114"/>
      <c r="X53" s="143"/>
      <c r="Y53" s="144">
        <f t="shared" si="686"/>
        <v>0</v>
      </c>
      <c r="Z53" s="328">
        <f t="shared" si="934"/>
        <v>0</v>
      </c>
      <c r="AA53" s="474">
        <f t="shared" si="736"/>
        <v>0</v>
      </c>
      <c r="AB53" s="475">
        <f t="shared" si="737"/>
        <v>0</v>
      </c>
      <c r="AC53" s="141">
        <f t="shared" si="690"/>
        <v>0</v>
      </c>
      <c r="AD53" s="476">
        <f t="shared" si="691"/>
        <v>7.77</v>
      </c>
      <c r="AE53" s="142">
        <f t="shared" si="692"/>
        <v>0</v>
      </c>
      <c r="AF53" s="114">
        <f t="shared" si="693"/>
        <v>0</v>
      </c>
      <c r="AG53" s="114"/>
      <c r="AH53" s="143"/>
      <c r="AI53" s="144">
        <f t="shared" si="694"/>
        <v>0</v>
      </c>
      <c r="AJ53" s="328">
        <f t="shared" si="935"/>
        <v>0</v>
      </c>
      <c r="AK53" s="474">
        <f t="shared" si="736"/>
        <v>0</v>
      </c>
      <c r="AL53" s="475">
        <f t="shared" si="737"/>
        <v>0</v>
      </c>
      <c r="AM53" s="141">
        <f t="shared" si="698"/>
        <v>0</v>
      </c>
      <c r="AN53" s="476">
        <f t="shared" si="691"/>
        <v>7.7</v>
      </c>
      <c r="AO53" s="142">
        <f t="shared" si="700"/>
        <v>0</v>
      </c>
      <c r="AP53" s="114">
        <f t="shared" si="701"/>
        <v>0</v>
      </c>
      <c r="AQ53" s="114"/>
      <c r="AR53" s="143"/>
      <c r="AS53" s="144">
        <f t="shared" si="702"/>
        <v>0</v>
      </c>
      <c r="AT53" s="328">
        <f t="shared" si="936"/>
        <v>42</v>
      </c>
      <c r="AU53" s="474">
        <f t="shared" si="736"/>
        <v>4.4260000000000001E-2</v>
      </c>
      <c r="AV53" s="475">
        <f t="shared" si="737"/>
        <v>2301.52</v>
      </c>
      <c r="AW53" s="141">
        <f t="shared" si="706"/>
        <v>54.798095240000002</v>
      </c>
      <c r="AX53" s="476">
        <f t="shared" si="691"/>
        <v>7.04</v>
      </c>
      <c r="AY53" s="142">
        <f t="shared" si="708"/>
        <v>385.77859000000001</v>
      </c>
      <c r="AZ53" s="114">
        <f t="shared" si="709"/>
        <v>16202.7</v>
      </c>
      <c r="BA53" s="114"/>
      <c r="BB53" s="143"/>
      <c r="BC53" s="144">
        <f t="shared" si="710"/>
        <v>0.50051999999999996</v>
      </c>
      <c r="BD53" s="328">
        <f t="shared" si="937"/>
        <v>0</v>
      </c>
      <c r="BE53" s="474">
        <f t="shared" si="736"/>
        <v>0</v>
      </c>
      <c r="BF53" s="475">
        <f t="shared" si="737"/>
        <v>0</v>
      </c>
      <c r="BG53" s="141">
        <f t="shared" si="714"/>
        <v>0</v>
      </c>
      <c r="BH53" s="476">
        <f t="shared" si="691"/>
        <v>7.9</v>
      </c>
      <c r="BI53" s="142">
        <f t="shared" si="716"/>
        <v>0</v>
      </c>
      <c r="BJ53" s="114">
        <f t="shared" si="717"/>
        <v>0</v>
      </c>
      <c r="BK53" s="114"/>
      <c r="BL53" s="143"/>
      <c r="BM53" s="144">
        <f t="shared" si="718"/>
        <v>0</v>
      </c>
      <c r="BN53" s="328">
        <f t="shared" si="938"/>
        <v>0</v>
      </c>
      <c r="BO53" s="474">
        <f t="shared" si="736"/>
        <v>0</v>
      </c>
      <c r="BP53" s="475">
        <f t="shared" si="737"/>
        <v>0</v>
      </c>
      <c r="BQ53" s="141">
        <f t="shared" si="722"/>
        <v>0</v>
      </c>
      <c r="BR53" s="476">
        <f t="shared" si="691"/>
        <v>7.66</v>
      </c>
      <c r="BS53" s="142">
        <f t="shared" si="724"/>
        <v>0</v>
      </c>
      <c r="BT53" s="114">
        <f t="shared" si="725"/>
        <v>0</v>
      </c>
      <c r="BU53" s="114"/>
      <c r="BV53" s="143"/>
      <c r="BW53" s="144">
        <f t="shared" si="726"/>
        <v>0</v>
      </c>
      <c r="BX53" s="328">
        <f t="shared" si="939"/>
        <v>0</v>
      </c>
      <c r="BY53" s="474">
        <f t="shared" si="736"/>
        <v>0</v>
      </c>
      <c r="BZ53" s="475">
        <f t="shared" si="737"/>
        <v>0</v>
      </c>
      <c r="CA53" s="141">
        <f t="shared" si="730"/>
        <v>0</v>
      </c>
      <c r="CB53" s="476">
        <f t="shared" si="691"/>
        <v>7.06</v>
      </c>
      <c r="CC53" s="142">
        <f t="shared" si="732"/>
        <v>0</v>
      </c>
      <c r="CD53" s="114">
        <f t="shared" si="733"/>
        <v>0</v>
      </c>
      <c r="CE53" s="114"/>
      <c r="CF53" s="143"/>
      <c r="CG53" s="144">
        <f t="shared" si="734"/>
        <v>0</v>
      </c>
      <c r="CH53" s="328">
        <f t="shared" si="940"/>
        <v>0</v>
      </c>
      <c r="CI53" s="474">
        <f t="shared" si="736"/>
        <v>0</v>
      </c>
      <c r="CJ53" s="475">
        <f t="shared" si="737"/>
        <v>0</v>
      </c>
      <c r="CK53" s="141">
        <f t="shared" si="738"/>
        <v>0</v>
      </c>
      <c r="CL53" s="476">
        <f t="shared" si="691"/>
        <v>7.6</v>
      </c>
      <c r="CM53" s="142">
        <f t="shared" si="740"/>
        <v>0</v>
      </c>
      <c r="CN53" s="114">
        <f t="shared" si="741"/>
        <v>0</v>
      </c>
      <c r="CO53" s="114"/>
      <c r="CP53" s="143"/>
      <c r="CQ53" s="144">
        <f t="shared" si="742"/>
        <v>0</v>
      </c>
      <c r="CR53" s="328">
        <f t="shared" si="941"/>
        <v>48</v>
      </c>
      <c r="CS53" s="474">
        <f t="shared" si="792"/>
        <v>6.0990000000000003E-2</v>
      </c>
      <c r="CT53" s="475">
        <f t="shared" si="793"/>
        <v>4879.2</v>
      </c>
      <c r="CU53" s="141">
        <f t="shared" si="746"/>
        <v>101.65</v>
      </c>
      <c r="CV53" s="476">
        <f t="shared" si="747"/>
        <v>7.9</v>
      </c>
      <c r="CW53" s="142">
        <f t="shared" si="748"/>
        <v>803.03499999999997</v>
      </c>
      <c r="CX53" s="114">
        <f t="shared" si="749"/>
        <v>38545.68</v>
      </c>
      <c r="CY53" s="114"/>
      <c r="CZ53" s="143"/>
      <c r="DA53" s="144">
        <f t="shared" si="750"/>
        <v>1.0418799999999999</v>
      </c>
      <c r="DB53" s="328">
        <f t="shared" si="942"/>
        <v>0</v>
      </c>
      <c r="DC53" s="474">
        <f t="shared" si="792"/>
        <v>0</v>
      </c>
      <c r="DD53" s="475">
        <f t="shared" si="793"/>
        <v>0</v>
      </c>
      <c r="DE53" s="141">
        <f t="shared" si="754"/>
        <v>0</v>
      </c>
      <c r="DF53" s="476">
        <f t="shared" si="747"/>
        <v>7.66</v>
      </c>
      <c r="DG53" s="142">
        <f t="shared" si="756"/>
        <v>0</v>
      </c>
      <c r="DH53" s="114">
        <f t="shared" si="757"/>
        <v>0</v>
      </c>
      <c r="DI53" s="114"/>
      <c r="DJ53" s="143"/>
      <c r="DK53" s="144">
        <f t="shared" si="758"/>
        <v>0</v>
      </c>
      <c r="DL53" s="328">
        <f t="shared" si="943"/>
        <v>170</v>
      </c>
      <c r="DM53" s="474">
        <f t="shared" si="792"/>
        <v>0.44385999999999998</v>
      </c>
      <c r="DN53" s="475">
        <f t="shared" si="793"/>
        <v>18211.580000000002</v>
      </c>
      <c r="DO53" s="141">
        <f t="shared" si="762"/>
        <v>107.12694118</v>
      </c>
      <c r="DP53" s="476">
        <f t="shared" si="747"/>
        <v>7.74</v>
      </c>
      <c r="DQ53" s="142">
        <f t="shared" si="764"/>
        <v>829.16251999999997</v>
      </c>
      <c r="DR53" s="114">
        <f t="shared" si="765"/>
        <v>140957.63</v>
      </c>
      <c r="DS53" s="114"/>
      <c r="DT53" s="143"/>
      <c r="DU53" s="144">
        <f t="shared" si="766"/>
        <v>1.07578</v>
      </c>
      <c r="DV53" s="328">
        <f t="shared" si="944"/>
        <v>33</v>
      </c>
      <c r="DW53" s="474">
        <f t="shared" si="792"/>
        <v>4.215E-2</v>
      </c>
      <c r="DX53" s="475">
        <f t="shared" si="793"/>
        <v>5932.61</v>
      </c>
      <c r="DY53" s="141">
        <f t="shared" si="770"/>
        <v>179.77606061</v>
      </c>
      <c r="DZ53" s="476">
        <f t="shared" si="747"/>
        <v>7.1</v>
      </c>
      <c r="EA53" s="142">
        <f t="shared" si="772"/>
        <v>1276.41003</v>
      </c>
      <c r="EB53" s="114">
        <f t="shared" si="773"/>
        <v>42121.53</v>
      </c>
      <c r="EC53" s="114"/>
      <c r="ED53" s="143"/>
      <c r="EE53" s="144">
        <f t="shared" si="774"/>
        <v>1.65605</v>
      </c>
      <c r="EF53" s="328">
        <f t="shared" si="945"/>
        <v>28</v>
      </c>
      <c r="EG53" s="474">
        <f t="shared" si="792"/>
        <v>3.2480000000000002E-2</v>
      </c>
      <c r="EH53" s="475">
        <f t="shared" si="793"/>
        <v>2143.36</v>
      </c>
      <c r="EI53" s="141">
        <f t="shared" si="778"/>
        <v>76.548571429999996</v>
      </c>
      <c r="EJ53" s="476">
        <f t="shared" si="747"/>
        <v>7.5</v>
      </c>
      <c r="EK53" s="142">
        <f t="shared" si="780"/>
        <v>574.11428999999998</v>
      </c>
      <c r="EL53" s="114">
        <f t="shared" si="781"/>
        <v>16075.2</v>
      </c>
      <c r="EM53" s="114"/>
      <c r="EN53" s="143"/>
      <c r="EO53" s="144">
        <f t="shared" si="782"/>
        <v>0.74487000000000003</v>
      </c>
      <c r="EP53" s="328">
        <f t="shared" si="946"/>
        <v>0</v>
      </c>
      <c r="EQ53" s="474">
        <f t="shared" si="792"/>
        <v>0</v>
      </c>
      <c r="ER53" s="475">
        <f t="shared" si="793"/>
        <v>0</v>
      </c>
      <c r="ES53" s="141">
        <f t="shared" si="786"/>
        <v>0</v>
      </c>
      <c r="ET53" s="476">
        <f t="shared" si="747"/>
        <v>7</v>
      </c>
      <c r="EU53" s="142">
        <f t="shared" si="788"/>
        <v>0</v>
      </c>
      <c r="EV53" s="114">
        <f t="shared" si="789"/>
        <v>0</v>
      </c>
      <c r="EW53" s="114"/>
      <c r="EX53" s="143"/>
      <c r="EY53" s="144">
        <f t="shared" si="790"/>
        <v>0</v>
      </c>
      <c r="EZ53" s="328">
        <f t="shared" si="947"/>
        <v>35</v>
      </c>
      <c r="FA53" s="474">
        <f t="shared" si="792"/>
        <v>4.7230000000000001E-2</v>
      </c>
      <c r="FB53" s="475">
        <f t="shared" si="793"/>
        <v>3117.18</v>
      </c>
      <c r="FC53" s="141">
        <f t="shared" si="794"/>
        <v>89.062285709999998</v>
      </c>
      <c r="FD53" s="476">
        <f t="shared" si="747"/>
        <v>7.05</v>
      </c>
      <c r="FE53" s="142">
        <f t="shared" si="796"/>
        <v>627.88910999999996</v>
      </c>
      <c r="FF53" s="114">
        <f t="shared" si="797"/>
        <v>21976.12</v>
      </c>
      <c r="FG53" s="114"/>
      <c r="FH53" s="143"/>
      <c r="FI53" s="144">
        <f t="shared" si="798"/>
        <v>0.81464000000000003</v>
      </c>
      <c r="FJ53" s="328">
        <f t="shared" si="948"/>
        <v>0</v>
      </c>
      <c r="FK53" s="474">
        <f t="shared" si="800"/>
        <v>0</v>
      </c>
      <c r="FL53" s="475">
        <f t="shared" si="801"/>
        <v>0</v>
      </c>
      <c r="FM53" s="141">
        <f t="shared" si="802"/>
        <v>0</v>
      </c>
      <c r="FN53" s="476">
        <f t="shared" si="803"/>
        <v>7.05</v>
      </c>
      <c r="FO53" s="142">
        <f t="shared" si="804"/>
        <v>0</v>
      </c>
      <c r="FP53" s="114">
        <f t="shared" si="805"/>
        <v>0</v>
      </c>
      <c r="FQ53" s="114"/>
      <c r="FR53" s="143"/>
      <c r="FS53" s="144">
        <f t="shared" si="806"/>
        <v>0</v>
      </c>
      <c r="FT53" s="328">
        <f t="shared" si="949"/>
        <v>27</v>
      </c>
      <c r="FU53" s="474">
        <f t="shared" si="800"/>
        <v>3.6729999999999999E-2</v>
      </c>
      <c r="FV53" s="475">
        <f t="shared" si="801"/>
        <v>2689</v>
      </c>
      <c r="FW53" s="141">
        <f t="shared" si="810"/>
        <v>99.592592589999995</v>
      </c>
      <c r="FX53" s="476">
        <f t="shared" si="803"/>
        <v>7.3</v>
      </c>
      <c r="FY53" s="142">
        <f t="shared" si="812"/>
        <v>727.02593000000002</v>
      </c>
      <c r="FZ53" s="114">
        <f t="shared" si="813"/>
        <v>19629.7</v>
      </c>
      <c r="GA53" s="114"/>
      <c r="GB53" s="143"/>
      <c r="GC53" s="144">
        <f t="shared" si="814"/>
        <v>0.94325999999999999</v>
      </c>
      <c r="GD53" s="328">
        <f t="shared" si="950"/>
        <v>46</v>
      </c>
      <c r="GE53" s="474">
        <f t="shared" si="816"/>
        <v>9.1450000000000004E-2</v>
      </c>
      <c r="GF53" s="475">
        <f t="shared" si="817"/>
        <v>3017.85</v>
      </c>
      <c r="GG53" s="141">
        <f t="shared" si="818"/>
        <v>65.605434779999996</v>
      </c>
      <c r="GH53" s="476">
        <f t="shared" si="803"/>
        <v>7.13</v>
      </c>
      <c r="GI53" s="142">
        <f t="shared" si="820"/>
        <v>467.76675</v>
      </c>
      <c r="GJ53" s="114">
        <f t="shared" si="821"/>
        <v>21517.27</v>
      </c>
      <c r="GK53" s="114"/>
      <c r="GL53" s="143"/>
      <c r="GM53" s="144">
        <f t="shared" si="822"/>
        <v>0.60689000000000004</v>
      </c>
      <c r="GN53" s="328">
        <f t="shared" si="951"/>
        <v>8</v>
      </c>
      <c r="GO53" s="474">
        <f t="shared" si="816"/>
        <v>9.5200000000000007E-3</v>
      </c>
      <c r="GP53" s="475">
        <f t="shared" si="817"/>
        <v>1400.01</v>
      </c>
      <c r="GQ53" s="141">
        <f t="shared" si="826"/>
        <v>175.00125</v>
      </c>
      <c r="GR53" s="476">
        <f t="shared" si="803"/>
        <v>7.58</v>
      </c>
      <c r="GS53" s="142">
        <f t="shared" si="828"/>
        <v>1326.5094799999999</v>
      </c>
      <c r="GT53" s="114">
        <f t="shared" si="829"/>
        <v>10612.08</v>
      </c>
      <c r="GU53" s="114"/>
      <c r="GV53" s="143"/>
      <c r="GW53" s="144">
        <f t="shared" si="830"/>
        <v>1.72105</v>
      </c>
      <c r="GX53" s="328">
        <f t="shared" si="952"/>
        <v>0</v>
      </c>
      <c r="GY53" s="474">
        <f t="shared" si="832"/>
        <v>0</v>
      </c>
      <c r="GZ53" s="475">
        <f t="shared" si="833"/>
        <v>0</v>
      </c>
      <c r="HA53" s="141">
        <f t="shared" si="834"/>
        <v>0</v>
      </c>
      <c r="HB53" s="476">
        <f t="shared" si="835"/>
        <v>7.83</v>
      </c>
      <c r="HC53" s="142">
        <f t="shared" si="836"/>
        <v>0</v>
      </c>
      <c r="HD53" s="114">
        <f t="shared" si="837"/>
        <v>0</v>
      </c>
      <c r="HE53" s="114"/>
      <c r="HF53" s="143"/>
      <c r="HG53" s="144">
        <f t="shared" si="838"/>
        <v>0</v>
      </c>
      <c r="HH53" s="328">
        <f t="shared" si="953"/>
        <v>35</v>
      </c>
      <c r="HI53" s="474">
        <f t="shared" si="832"/>
        <v>3.2890000000000003E-2</v>
      </c>
      <c r="HJ53" s="475">
        <f t="shared" si="833"/>
        <v>3453.45</v>
      </c>
      <c r="HK53" s="141">
        <f t="shared" si="842"/>
        <v>98.67</v>
      </c>
      <c r="HL53" s="476">
        <f t="shared" si="835"/>
        <v>7.9</v>
      </c>
      <c r="HM53" s="142">
        <f t="shared" si="844"/>
        <v>779.49300000000005</v>
      </c>
      <c r="HN53" s="114">
        <f t="shared" si="845"/>
        <v>27282.26</v>
      </c>
      <c r="HO53" s="114"/>
      <c r="HP53" s="143"/>
      <c r="HQ53" s="144">
        <f t="shared" si="846"/>
        <v>1.0113399999999999</v>
      </c>
      <c r="HR53" s="328">
        <f t="shared" si="954"/>
        <v>0</v>
      </c>
      <c r="HS53" s="474">
        <f t="shared" si="848"/>
        <v>0</v>
      </c>
      <c r="HT53" s="475">
        <f t="shared" si="849"/>
        <v>0</v>
      </c>
      <c r="HU53" s="141">
        <f t="shared" si="850"/>
        <v>0</v>
      </c>
      <c r="HV53" s="476">
        <f t="shared" si="835"/>
        <v>7.68</v>
      </c>
      <c r="HW53" s="142">
        <f t="shared" si="852"/>
        <v>0</v>
      </c>
      <c r="HX53" s="114">
        <f t="shared" si="853"/>
        <v>0</v>
      </c>
      <c r="HY53" s="114"/>
      <c r="HZ53" s="143"/>
      <c r="IA53" s="144">
        <f t="shared" si="854"/>
        <v>0</v>
      </c>
      <c r="IB53" s="328">
        <f t="shared" si="955"/>
        <v>53</v>
      </c>
      <c r="IC53" s="474">
        <f t="shared" si="848"/>
        <v>0.11019</v>
      </c>
      <c r="ID53" s="475">
        <f t="shared" si="849"/>
        <v>4670.95</v>
      </c>
      <c r="IE53" s="141">
        <f t="shared" si="858"/>
        <v>88.13113208</v>
      </c>
      <c r="IF53" s="476">
        <f t="shared" si="835"/>
        <v>7.9</v>
      </c>
      <c r="IG53" s="142">
        <f t="shared" si="860"/>
        <v>696.23594000000003</v>
      </c>
      <c r="IH53" s="114">
        <f t="shared" si="861"/>
        <v>36900.5</v>
      </c>
      <c r="II53" s="114"/>
      <c r="IJ53" s="143"/>
      <c r="IK53" s="144">
        <f t="shared" si="862"/>
        <v>0.90332000000000001</v>
      </c>
      <c r="IL53" s="328">
        <f t="shared" si="956"/>
        <v>0</v>
      </c>
      <c r="IM53" s="474">
        <f t="shared" si="864"/>
        <v>0</v>
      </c>
      <c r="IN53" s="475">
        <f t="shared" si="865"/>
        <v>0</v>
      </c>
      <c r="IO53" s="141">
        <f t="shared" si="866"/>
        <v>0</v>
      </c>
      <c r="IP53" s="476">
        <f t="shared" si="867"/>
        <v>5</v>
      </c>
      <c r="IQ53" s="142">
        <f t="shared" si="868"/>
        <v>0</v>
      </c>
      <c r="IR53" s="114">
        <f t="shared" si="869"/>
        <v>0</v>
      </c>
      <c r="IS53" s="114"/>
      <c r="IT53" s="143"/>
      <c r="IU53" s="144">
        <f t="shared" si="870"/>
        <v>0</v>
      </c>
      <c r="IV53" s="328">
        <f t="shared" si="957"/>
        <v>0</v>
      </c>
      <c r="IW53" s="474">
        <f t="shared" si="864"/>
        <v>0</v>
      </c>
      <c r="IX53" s="475">
        <f t="shared" si="865"/>
        <v>0</v>
      </c>
      <c r="IY53" s="141">
        <f t="shared" si="874"/>
        <v>0</v>
      </c>
      <c r="IZ53" s="476">
        <f t="shared" si="867"/>
        <v>7.6</v>
      </c>
      <c r="JA53" s="142">
        <f t="shared" si="876"/>
        <v>0</v>
      </c>
      <c r="JB53" s="114">
        <f t="shared" si="877"/>
        <v>0</v>
      </c>
      <c r="JC53" s="114"/>
      <c r="JD53" s="143"/>
      <c r="JE53" s="144">
        <f t="shared" si="878"/>
        <v>0</v>
      </c>
      <c r="JF53" s="328">
        <f t="shared" si="958"/>
        <v>0</v>
      </c>
      <c r="JG53" s="474">
        <f t="shared" si="880"/>
        <v>0</v>
      </c>
      <c r="JH53" s="475">
        <f t="shared" si="881"/>
        <v>0</v>
      </c>
      <c r="JI53" s="141">
        <f t="shared" si="882"/>
        <v>0</v>
      </c>
      <c r="JJ53" s="476">
        <f t="shared" si="867"/>
        <v>7</v>
      </c>
      <c r="JK53" s="142">
        <f t="shared" si="884"/>
        <v>0</v>
      </c>
      <c r="JL53" s="114">
        <f t="shared" si="885"/>
        <v>0</v>
      </c>
      <c r="JM53" s="114"/>
      <c r="JN53" s="143"/>
      <c r="JO53" s="144">
        <f t="shared" si="886"/>
        <v>0</v>
      </c>
      <c r="JP53" s="328">
        <f t="shared" si="959"/>
        <v>80</v>
      </c>
      <c r="JQ53" s="474">
        <f t="shared" si="880"/>
        <v>6.6009999999999999E-2</v>
      </c>
      <c r="JR53" s="475">
        <f t="shared" si="881"/>
        <v>9241.4</v>
      </c>
      <c r="JS53" s="141">
        <f t="shared" si="890"/>
        <v>115.5175</v>
      </c>
      <c r="JT53" s="476">
        <f t="shared" si="867"/>
        <v>7.5</v>
      </c>
      <c r="JU53" s="142">
        <f t="shared" si="892"/>
        <v>866.38125000000002</v>
      </c>
      <c r="JV53" s="114">
        <f t="shared" si="893"/>
        <v>69310.5</v>
      </c>
      <c r="JW53" s="114"/>
      <c r="JX53" s="143"/>
      <c r="JY53" s="144">
        <f t="shared" si="894"/>
        <v>1.1240699999999999</v>
      </c>
      <c r="JZ53" s="328">
        <f t="shared" si="960"/>
        <v>0</v>
      </c>
      <c r="KA53" s="474">
        <f t="shared" si="912"/>
        <v>0</v>
      </c>
      <c r="KB53" s="475">
        <f t="shared" si="913"/>
        <v>0</v>
      </c>
      <c r="KC53" s="141">
        <f t="shared" si="898"/>
        <v>0</v>
      </c>
      <c r="KD53" s="476">
        <f t="shared" si="899"/>
        <v>7.23</v>
      </c>
      <c r="KE53" s="142">
        <f t="shared" si="900"/>
        <v>0</v>
      </c>
      <c r="KF53" s="114">
        <f t="shared" si="901"/>
        <v>0</v>
      </c>
      <c r="KG53" s="114"/>
      <c r="KH53" s="143"/>
      <c r="KI53" s="144">
        <f t="shared" si="902"/>
        <v>0</v>
      </c>
      <c r="KJ53" s="328">
        <f t="shared" si="961"/>
        <v>0</v>
      </c>
      <c r="KK53" s="474">
        <f t="shared" si="912"/>
        <v>0</v>
      </c>
      <c r="KL53" s="475">
        <f t="shared" si="913"/>
        <v>0</v>
      </c>
      <c r="KM53" s="141">
        <f t="shared" si="906"/>
        <v>0</v>
      </c>
      <c r="KN53" s="476">
        <f t="shared" si="899"/>
        <v>7.5</v>
      </c>
      <c r="KO53" s="142">
        <f t="shared" si="908"/>
        <v>0</v>
      </c>
      <c r="KP53" s="114">
        <f t="shared" si="909"/>
        <v>0</v>
      </c>
      <c r="KQ53" s="114"/>
      <c r="KR53" s="143"/>
      <c r="KS53" s="144">
        <f t="shared" si="910"/>
        <v>0</v>
      </c>
      <c r="KT53" s="328">
        <f t="shared" si="962"/>
        <v>0</v>
      </c>
      <c r="KU53" s="474" t="e">
        <f t="shared" si="912"/>
        <v>#DIV/0!</v>
      </c>
      <c r="KV53" s="475" t="e">
        <f t="shared" si="913"/>
        <v>#DIV/0!</v>
      </c>
      <c r="KW53" s="141">
        <f t="shared" si="914"/>
        <v>0</v>
      </c>
      <c r="KX53" s="476">
        <f t="shared" si="899"/>
        <v>0</v>
      </c>
      <c r="KY53" s="142">
        <f t="shared" si="916"/>
        <v>0</v>
      </c>
      <c r="KZ53" s="114">
        <f t="shared" si="917"/>
        <v>0</v>
      </c>
      <c r="LA53" s="114"/>
      <c r="LB53" s="143"/>
      <c r="LC53" s="144">
        <f t="shared" si="918"/>
        <v>0</v>
      </c>
      <c r="LD53" s="327">
        <f t="shared" si="919"/>
        <v>618</v>
      </c>
      <c r="LE53" s="474">
        <f t="shared" si="920"/>
        <v>2.3699999999999999E-2</v>
      </c>
      <c r="LF53" s="475">
        <f t="shared" si="921"/>
        <v>65161.02</v>
      </c>
      <c r="LG53" s="141">
        <f t="shared" si="922"/>
        <v>105.43854369</v>
      </c>
      <c r="LH53" s="476">
        <f t="shared" si="923"/>
        <v>7.31</v>
      </c>
      <c r="LI53" s="142">
        <f t="shared" si="924"/>
        <v>770.75575000000003</v>
      </c>
      <c r="LJ53" s="114">
        <f t="shared" si="925"/>
        <v>476327.05</v>
      </c>
      <c r="LK53" s="114"/>
      <c r="LL53" s="143"/>
    </row>
    <row r="54" spans="1:324" ht="16.5" customHeight="1">
      <c r="A54" s="718"/>
      <c r="B54" s="94" t="s">
        <v>759</v>
      </c>
      <c r="C54" s="12" t="s">
        <v>855</v>
      </c>
      <c r="D54" s="12" t="s">
        <v>421</v>
      </c>
      <c r="E54" s="4" t="s">
        <v>33</v>
      </c>
      <c r="F54" s="328">
        <f t="shared" si="932"/>
        <v>0</v>
      </c>
      <c r="G54" s="474">
        <f t="shared" si="926"/>
        <v>0</v>
      </c>
      <c r="H54" s="475">
        <f t="shared" si="927"/>
        <v>0</v>
      </c>
      <c r="I54" s="141">
        <f t="shared" si="678"/>
        <v>0</v>
      </c>
      <c r="J54" s="476">
        <f t="shared" si="928"/>
        <v>7.42</v>
      </c>
      <c r="K54" s="142">
        <f t="shared" si="679"/>
        <v>0</v>
      </c>
      <c r="L54" s="114">
        <f t="shared" si="680"/>
        <v>0</v>
      </c>
      <c r="M54" s="114"/>
      <c r="N54" s="143"/>
      <c r="O54" s="144" t="e">
        <f t="shared" si="681"/>
        <v>#DIV/0!</v>
      </c>
      <c r="P54" s="328">
        <f t="shared" si="933"/>
        <v>0</v>
      </c>
      <c r="Q54" s="474">
        <f t="shared" si="929"/>
        <v>0</v>
      </c>
      <c r="R54" s="475">
        <f t="shared" si="930"/>
        <v>0</v>
      </c>
      <c r="S54" s="141">
        <f t="shared" si="683"/>
        <v>0</v>
      </c>
      <c r="T54" s="476">
        <f t="shared" si="931"/>
        <v>7.9</v>
      </c>
      <c r="U54" s="142">
        <f t="shared" si="684"/>
        <v>0</v>
      </c>
      <c r="V54" s="114">
        <f t="shared" si="685"/>
        <v>0</v>
      </c>
      <c r="W54" s="114"/>
      <c r="X54" s="143"/>
      <c r="Y54" s="144" t="e">
        <f t="shared" si="686"/>
        <v>#DIV/0!</v>
      </c>
      <c r="Z54" s="328">
        <f t="shared" si="934"/>
        <v>0</v>
      </c>
      <c r="AA54" s="474">
        <f t="shared" si="736"/>
        <v>0</v>
      </c>
      <c r="AB54" s="475">
        <f t="shared" si="737"/>
        <v>0</v>
      </c>
      <c r="AC54" s="141">
        <f t="shared" si="690"/>
        <v>0</v>
      </c>
      <c r="AD54" s="476">
        <f t="shared" si="691"/>
        <v>7.77</v>
      </c>
      <c r="AE54" s="142">
        <f t="shared" si="692"/>
        <v>0</v>
      </c>
      <c r="AF54" s="114">
        <f t="shared" si="693"/>
        <v>0</v>
      </c>
      <c r="AG54" s="114"/>
      <c r="AH54" s="143"/>
      <c r="AI54" s="144" t="e">
        <f t="shared" si="694"/>
        <v>#DIV/0!</v>
      </c>
      <c r="AJ54" s="328">
        <f t="shared" si="935"/>
        <v>0</v>
      </c>
      <c r="AK54" s="474">
        <f t="shared" si="736"/>
        <v>0</v>
      </c>
      <c r="AL54" s="475">
        <f t="shared" si="737"/>
        <v>0</v>
      </c>
      <c r="AM54" s="141">
        <f t="shared" si="698"/>
        <v>0</v>
      </c>
      <c r="AN54" s="476">
        <f t="shared" si="691"/>
        <v>7.7</v>
      </c>
      <c r="AO54" s="142">
        <f t="shared" si="700"/>
        <v>0</v>
      </c>
      <c r="AP54" s="114">
        <f t="shared" si="701"/>
        <v>0</v>
      </c>
      <c r="AQ54" s="114"/>
      <c r="AR54" s="143"/>
      <c r="AS54" s="144" t="e">
        <f t="shared" si="702"/>
        <v>#DIV/0!</v>
      </c>
      <c r="AT54" s="328">
        <f t="shared" si="936"/>
        <v>0</v>
      </c>
      <c r="AU54" s="474">
        <f t="shared" si="736"/>
        <v>0</v>
      </c>
      <c r="AV54" s="475">
        <f t="shared" si="737"/>
        <v>0</v>
      </c>
      <c r="AW54" s="141">
        <f t="shared" si="706"/>
        <v>0</v>
      </c>
      <c r="AX54" s="476">
        <f t="shared" si="691"/>
        <v>7.04</v>
      </c>
      <c r="AY54" s="142">
        <f t="shared" si="708"/>
        <v>0</v>
      </c>
      <c r="AZ54" s="114">
        <f t="shared" si="709"/>
        <v>0</v>
      </c>
      <c r="BA54" s="114"/>
      <c r="BB54" s="143"/>
      <c r="BC54" s="144" t="e">
        <f t="shared" si="710"/>
        <v>#DIV/0!</v>
      </c>
      <c r="BD54" s="328">
        <f t="shared" si="937"/>
        <v>0</v>
      </c>
      <c r="BE54" s="474">
        <f t="shared" si="736"/>
        <v>0</v>
      </c>
      <c r="BF54" s="475">
        <f t="shared" si="737"/>
        <v>0</v>
      </c>
      <c r="BG54" s="141">
        <f t="shared" si="714"/>
        <v>0</v>
      </c>
      <c r="BH54" s="476">
        <f t="shared" si="691"/>
        <v>7.9</v>
      </c>
      <c r="BI54" s="142">
        <f t="shared" si="716"/>
        <v>0</v>
      </c>
      <c r="BJ54" s="114">
        <f t="shared" si="717"/>
        <v>0</v>
      </c>
      <c r="BK54" s="114"/>
      <c r="BL54" s="143"/>
      <c r="BM54" s="144" t="e">
        <f t="shared" si="718"/>
        <v>#DIV/0!</v>
      </c>
      <c r="BN54" s="328">
        <f t="shared" si="938"/>
        <v>0</v>
      </c>
      <c r="BO54" s="474">
        <f t="shared" si="736"/>
        <v>0</v>
      </c>
      <c r="BP54" s="475">
        <f t="shared" si="737"/>
        <v>0</v>
      </c>
      <c r="BQ54" s="141">
        <f t="shared" si="722"/>
        <v>0</v>
      </c>
      <c r="BR54" s="476">
        <f t="shared" si="691"/>
        <v>7.66</v>
      </c>
      <c r="BS54" s="142">
        <f t="shared" si="724"/>
        <v>0</v>
      </c>
      <c r="BT54" s="114">
        <f t="shared" si="725"/>
        <v>0</v>
      </c>
      <c r="BU54" s="114"/>
      <c r="BV54" s="143"/>
      <c r="BW54" s="144" t="e">
        <f t="shared" si="726"/>
        <v>#DIV/0!</v>
      </c>
      <c r="BX54" s="328">
        <f t="shared" si="939"/>
        <v>0</v>
      </c>
      <c r="BY54" s="474">
        <f t="shared" si="736"/>
        <v>0</v>
      </c>
      <c r="BZ54" s="475">
        <f t="shared" si="737"/>
        <v>0</v>
      </c>
      <c r="CA54" s="141">
        <f t="shared" si="730"/>
        <v>0</v>
      </c>
      <c r="CB54" s="476">
        <f t="shared" si="691"/>
        <v>7.06</v>
      </c>
      <c r="CC54" s="142">
        <f t="shared" si="732"/>
        <v>0</v>
      </c>
      <c r="CD54" s="114">
        <f t="shared" si="733"/>
        <v>0</v>
      </c>
      <c r="CE54" s="114"/>
      <c r="CF54" s="143"/>
      <c r="CG54" s="144" t="e">
        <f t="shared" si="734"/>
        <v>#DIV/0!</v>
      </c>
      <c r="CH54" s="328">
        <f t="shared" si="940"/>
        <v>0</v>
      </c>
      <c r="CI54" s="474">
        <f t="shared" si="736"/>
        <v>0</v>
      </c>
      <c r="CJ54" s="475">
        <f t="shared" si="737"/>
        <v>0</v>
      </c>
      <c r="CK54" s="141">
        <f t="shared" si="738"/>
        <v>0</v>
      </c>
      <c r="CL54" s="476">
        <f t="shared" si="691"/>
        <v>7.6</v>
      </c>
      <c r="CM54" s="142">
        <f t="shared" si="740"/>
        <v>0</v>
      </c>
      <c r="CN54" s="114">
        <f t="shared" si="741"/>
        <v>0</v>
      </c>
      <c r="CO54" s="114"/>
      <c r="CP54" s="143"/>
      <c r="CQ54" s="144" t="e">
        <f t="shared" si="742"/>
        <v>#DIV/0!</v>
      </c>
      <c r="CR54" s="328">
        <f t="shared" si="941"/>
        <v>0</v>
      </c>
      <c r="CS54" s="474">
        <f t="shared" si="792"/>
        <v>0</v>
      </c>
      <c r="CT54" s="475">
        <f t="shared" si="793"/>
        <v>0</v>
      </c>
      <c r="CU54" s="141">
        <f t="shared" si="746"/>
        <v>0</v>
      </c>
      <c r="CV54" s="476">
        <f t="shared" si="747"/>
        <v>7.9</v>
      </c>
      <c r="CW54" s="142">
        <f t="shared" si="748"/>
        <v>0</v>
      </c>
      <c r="CX54" s="114">
        <f t="shared" si="749"/>
        <v>0</v>
      </c>
      <c r="CY54" s="114"/>
      <c r="CZ54" s="143"/>
      <c r="DA54" s="144" t="e">
        <f t="shared" si="750"/>
        <v>#DIV/0!</v>
      </c>
      <c r="DB54" s="328">
        <f t="shared" si="942"/>
        <v>0</v>
      </c>
      <c r="DC54" s="474">
        <f t="shared" si="792"/>
        <v>0</v>
      </c>
      <c r="DD54" s="475">
        <f t="shared" si="793"/>
        <v>0</v>
      </c>
      <c r="DE54" s="141">
        <f t="shared" si="754"/>
        <v>0</v>
      </c>
      <c r="DF54" s="476">
        <f t="shared" si="747"/>
        <v>7.66</v>
      </c>
      <c r="DG54" s="142">
        <f t="shared" si="756"/>
        <v>0</v>
      </c>
      <c r="DH54" s="114">
        <f t="shared" si="757"/>
        <v>0</v>
      </c>
      <c r="DI54" s="114"/>
      <c r="DJ54" s="143"/>
      <c r="DK54" s="144" t="e">
        <f t="shared" si="758"/>
        <v>#DIV/0!</v>
      </c>
      <c r="DL54" s="328">
        <f t="shared" si="943"/>
        <v>0</v>
      </c>
      <c r="DM54" s="474">
        <f t="shared" si="792"/>
        <v>0</v>
      </c>
      <c r="DN54" s="475">
        <f t="shared" si="793"/>
        <v>0</v>
      </c>
      <c r="DO54" s="141">
        <f t="shared" si="762"/>
        <v>0</v>
      </c>
      <c r="DP54" s="476">
        <f t="shared" si="747"/>
        <v>7.74</v>
      </c>
      <c r="DQ54" s="142">
        <f t="shared" si="764"/>
        <v>0</v>
      </c>
      <c r="DR54" s="114">
        <f t="shared" si="765"/>
        <v>0</v>
      </c>
      <c r="DS54" s="114"/>
      <c r="DT54" s="143"/>
      <c r="DU54" s="144" t="e">
        <f t="shared" si="766"/>
        <v>#DIV/0!</v>
      </c>
      <c r="DV54" s="328">
        <f t="shared" si="944"/>
        <v>0</v>
      </c>
      <c r="DW54" s="474">
        <f t="shared" si="792"/>
        <v>0</v>
      </c>
      <c r="DX54" s="475">
        <f t="shared" si="793"/>
        <v>0</v>
      </c>
      <c r="DY54" s="141">
        <f t="shared" si="770"/>
        <v>0</v>
      </c>
      <c r="DZ54" s="476">
        <f t="shared" si="747"/>
        <v>7.1</v>
      </c>
      <c r="EA54" s="142">
        <f t="shared" si="772"/>
        <v>0</v>
      </c>
      <c r="EB54" s="114">
        <f t="shared" si="773"/>
        <v>0</v>
      </c>
      <c r="EC54" s="114"/>
      <c r="ED54" s="143"/>
      <c r="EE54" s="144" t="e">
        <f t="shared" si="774"/>
        <v>#DIV/0!</v>
      </c>
      <c r="EF54" s="328">
        <f t="shared" si="945"/>
        <v>0</v>
      </c>
      <c r="EG54" s="474">
        <f t="shared" si="792"/>
        <v>0</v>
      </c>
      <c r="EH54" s="475">
        <f t="shared" si="793"/>
        <v>0</v>
      </c>
      <c r="EI54" s="141">
        <f t="shared" si="778"/>
        <v>0</v>
      </c>
      <c r="EJ54" s="476">
        <f t="shared" si="747"/>
        <v>7.5</v>
      </c>
      <c r="EK54" s="142">
        <f t="shared" si="780"/>
        <v>0</v>
      </c>
      <c r="EL54" s="114">
        <f t="shared" si="781"/>
        <v>0</v>
      </c>
      <c r="EM54" s="114"/>
      <c r="EN54" s="143"/>
      <c r="EO54" s="144" t="e">
        <f t="shared" si="782"/>
        <v>#DIV/0!</v>
      </c>
      <c r="EP54" s="328">
        <f t="shared" si="946"/>
        <v>0</v>
      </c>
      <c r="EQ54" s="474">
        <f t="shared" si="792"/>
        <v>0</v>
      </c>
      <c r="ER54" s="475">
        <f t="shared" si="793"/>
        <v>0</v>
      </c>
      <c r="ES54" s="141">
        <f t="shared" si="786"/>
        <v>0</v>
      </c>
      <c r="ET54" s="476">
        <f t="shared" si="747"/>
        <v>7</v>
      </c>
      <c r="EU54" s="142">
        <f t="shared" si="788"/>
        <v>0</v>
      </c>
      <c r="EV54" s="114">
        <f t="shared" si="789"/>
        <v>0</v>
      </c>
      <c r="EW54" s="114"/>
      <c r="EX54" s="143"/>
      <c r="EY54" s="144" t="e">
        <f t="shared" si="790"/>
        <v>#DIV/0!</v>
      </c>
      <c r="EZ54" s="328">
        <f t="shared" si="947"/>
        <v>0</v>
      </c>
      <c r="FA54" s="474">
        <f t="shared" si="792"/>
        <v>0</v>
      </c>
      <c r="FB54" s="475">
        <f t="shared" si="793"/>
        <v>0</v>
      </c>
      <c r="FC54" s="141">
        <f t="shared" si="794"/>
        <v>0</v>
      </c>
      <c r="FD54" s="476">
        <f t="shared" si="747"/>
        <v>7.05</v>
      </c>
      <c r="FE54" s="142">
        <f t="shared" si="796"/>
        <v>0</v>
      </c>
      <c r="FF54" s="114">
        <f t="shared" si="797"/>
        <v>0</v>
      </c>
      <c r="FG54" s="114"/>
      <c r="FH54" s="143"/>
      <c r="FI54" s="144" t="e">
        <f t="shared" si="798"/>
        <v>#DIV/0!</v>
      </c>
      <c r="FJ54" s="328">
        <f t="shared" si="948"/>
        <v>0</v>
      </c>
      <c r="FK54" s="474">
        <f t="shared" si="800"/>
        <v>0</v>
      </c>
      <c r="FL54" s="475">
        <f t="shared" si="801"/>
        <v>0</v>
      </c>
      <c r="FM54" s="141">
        <f t="shared" si="802"/>
        <v>0</v>
      </c>
      <c r="FN54" s="476">
        <f t="shared" si="803"/>
        <v>7.05</v>
      </c>
      <c r="FO54" s="142">
        <f t="shared" si="804"/>
        <v>0</v>
      </c>
      <c r="FP54" s="114">
        <f t="shared" si="805"/>
        <v>0</v>
      </c>
      <c r="FQ54" s="114"/>
      <c r="FR54" s="143"/>
      <c r="FS54" s="144" t="e">
        <f t="shared" si="806"/>
        <v>#DIV/0!</v>
      </c>
      <c r="FT54" s="328">
        <f t="shared" si="949"/>
        <v>0</v>
      </c>
      <c r="FU54" s="474">
        <f t="shared" si="800"/>
        <v>0</v>
      </c>
      <c r="FV54" s="475">
        <f t="shared" si="801"/>
        <v>0</v>
      </c>
      <c r="FW54" s="141">
        <f t="shared" si="810"/>
        <v>0</v>
      </c>
      <c r="FX54" s="476">
        <f t="shared" si="803"/>
        <v>7.3</v>
      </c>
      <c r="FY54" s="142">
        <f t="shared" si="812"/>
        <v>0</v>
      </c>
      <c r="FZ54" s="114">
        <f t="shared" si="813"/>
        <v>0</v>
      </c>
      <c r="GA54" s="114"/>
      <c r="GB54" s="143"/>
      <c r="GC54" s="144" t="e">
        <f t="shared" si="814"/>
        <v>#DIV/0!</v>
      </c>
      <c r="GD54" s="328">
        <f t="shared" si="950"/>
        <v>0</v>
      </c>
      <c r="GE54" s="474">
        <f t="shared" si="816"/>
        <v>0</v>
      </c>
      <c r="GF54" s="475">
        <f t="shared" si="817"/>
        <v>0</v>
      </c>
      <c r="GG54" s="141">
        <f t="shared" si="818"/>
        <v>0</v>
      </c>
      <c r="GH54" s="476">
        <f t="shared" si="803"/>
        <v>7.13</v>
      </c>
      <c r="GI54" s="142">
        <f t="shared" si="820"/>
        <v>0</v>
      </c>
      <c r="GJ54" s="114">
        <f t="shared" si="821"/>
        <v>0</v>
      </c>
      <c r="GK54" s="114"/>
      <c r="GL54" s="143"/>
      <c r="GM54" s="144" t="e">
        <f t="shared" si="822"/>
        <v>#DIV/0!</v>
      </c>
      <c r="GN54" s="328">
        <f t="shared" si="951"/>
        <v>0</v>
      </c>
      <c r="GO54" s="474">
        <f t="shared" si="816"/>
        <v>0</v>
      </c>
      <c r="GP54" s="475">
        <f t="shared" si="817"/>
        <v>0</v>
      </c>
      <c r="GQ54" s="141">
        <f t="shared" si="826"/>
        <v>0</v>
      </c>
      <c r="GR54" s="476">
        <f t="shared" si="803"/>
        <v>7.58</v>
      </c>
      <c r="GS54" s="142">
        <f t="shared" si="828"/>
        <v>0</v>
      </c>
      <c r="GT54" s="114">
        <f t="shared" si="829"/>
        <v>0</v>
      </c>
      <c r="GU54" s="114"/>
      <c r="GV54" s="143"/>
      <c r="GW54" s="144" t="e">
        <f t="shared" si="830"/>
        <v>#DIV/0!</v>
      </c>
      <c r="GX54" s="328">
        <f t="shared" si="952"/>
        <v>0</v>
      </c>
      <c r="GY54" s="474">
        <f t="shared" si="832"/>
        <v>0</v>
      </c>
      <c r="GZ54" s="475">
        <f t="shared" si="833"/>
        <v>0</v>
      </c>
      <c r="HA54" s="141">
        <f t="shared" si="834"/>
        <v>0</v>
      </c>
      <c r="HB54" s="476">
        <f t="shared" si="835"/>
        <v>7.83</v>
      </c>
      <c r="HC54" s="142">
        <f t="shared" si="836"/>
        <v>0</v>
      </c>
      <c r="HD54" s="114">
        <f t="shared" si="837"/>
        <v>0</v>
      </c>
      <c r="HE54" s="114"/>
      <c r="HF54" s="143"/>
      <c r="HG54" s="144" t="e">
        <f t="shared" si="838"/>
        <v>#DIV/0!</v>
      </c>
      <c r="HH54" s="328">
        <f t="shared" si="953"/>
        <v>0</v>
      </c>
      <c r="HI54" s="474">
        <f t="shared" si="832"/>
        <v>0</v>
      </c>
      <c r="HJ54" s="475">
        <f t="shared" si="833"/>
        <v>0</v>
      </c>
      <c r="HK54" s="141">
        <f t="shared" si="842"/>
        <v>0</v>
      </c>
      <c r="HL54" s="476">
        <f t="shared" si="835"/>
        <v>7.9</v>
      </c>
      <c r="HM54" s="142">
        <f t="shared" si="844"/>
        <v>0</v>
      </c>
      <c r="HN54" s="114">
        <f t="shared" si="845"/>
        <v>0</v>
      </c>
      <c r="HO54" s="114"/>
      <c r="HP54" s="143"/>
      <c r="HQ54" s="144" t="e">
        <f t="shared" si="846"/>
        <v>#DIV/0!</v>
      </c>
      <c r="HR54" s="328">
        <f t="shared" si="954"/>
        <v>0</v>
      </c>
      <c r="HS54" s="474">
        <f t="shared" si="848"/>
        <v>0</v>
      </c>
      <c r="HT54" s="475">
        <f t="shared" si="849"/>
        <v>0</v>
      </c>
      <c r="HU54" s="141">
        <f t="shared" si="850"/>
        <v>0</v>
      </c>
      <c r="HV54" s="476">
        <f t="shared" si="835"/>
        <v>7.68</v>
      </c>
      <c r="HW54" s="142">
        <f t="shared" si="852"/>
        <v>0</v>
      </c>
      <c r="HX54" s="114">
        <f t="shared" si="853"/>
        <v>0</v>
      </c>
      <c r="HY54" s="114"/>
      <c r="HZ54" s="143"/>
      <c r="IA54" s="144" t="e">
        <f t="shared" si="854"/>
        <v>#DIV/0!</v>
      </c>
      <c r="IB54" s="328">
        <f t="shared" si="955"/>
        <v>0</v>
      </c>
      <c r="IC54" s="474">
        <f t="shared" si="848"/>
        <v>0</v>
      </c>
      <c r="ID54" s="475">
        <f t="shared" si="849"/>
        <v>0</v>
      </c>
      <c r="IE54" s="141">
        <f t="shared" si="858"/>
        <v>0</v>
      </c>
      <c r="IF54" s="476">
        <f t="shared" si="835"/>
        <v>7.9</v>
      </c>
      <c r="IG54" s="142">
        <f t="shared" si="860"/>
        <v>0</v>
      </c>
      <c r="IH54" s="114">
        <f t="shared" si="861"/>
        <v>0</v>
      </c>
      <c r="II54" s="114"/>
      <c r="IJ54" s="143"/>
      <c r="IK54" s="144" t="e">
        <f t="shared" si="862"/>
        <v>#DIV/0!</v>
      </c>
      <c r="IL54" s="328">
        <f t="shared" si="956"/>
        <v>0</v>
      </c>
      <c r="IM54" s="474">
        <f t="shared" si="864"/>
        <v>0</v>
      </c>
      <c r="IN54" s="475">
        <f t="shared" si="865"/>
        <v>0</v>
      </c>
      <c r="IO54" s="141">
        <f t="shared" si="866"/>
        <v>0</v>
      </c>
      <c r="IP54" s="476">
        <f t="shared" si="867"/>
        <v>5</v>
      </c>
      <c r="IQ54" s="142">
        <f t="shared" si="868"/>
        <v>0</v>
      </c>
      <c r="IR54" s="114">
        <f t="shared" si="869"/>
        <v>0</v>
      </c>
      <c r="IS54" s="114"/>
      <c r="IT54" s="143"/>
      <c r="IU54" s="144" t="e">
        <f t="shared" si="870"/>
        <v>#DIV/0!</v>
      </c>
      <c r="IV54" s="328">
        <f t="shared" si="957"/>
        <v>0</v>
      </c>
      <c r="IW54" s="474">
        <f t="shared" si="864"/>
        <v>0</v>
      </c>
      <c r="IX54" s="475">
        <f t="shared" si="865"/>
        <v>0</v>
      </c>
      <c r="IY54" s="141">
        <f t="shared" si="874"/>
        <v>0</v>
      </c>
      <c r="IZ54" s="476">
        <f t="shared" si="867"/>
        <v>7.6</v>
      </c>
      <c r="JA54" s="142">
        <f t="shared" si="876"/>
        <v>0</v>
      </c>
      <c r="JB54" s="114">
        <f t="shared" si="877"/>
        <v>0</v>
      </c>
      <c r="JC54" s="114"/>
      <c r="JD54" s="143"/>
      <c r="JE54" s="144" t="e">
        <f t="shared" si="878"/>
        <v>#DIV/0!</v>
      </c>
      <c r="JF54" s="328">
        <f t="shared" si="958"/>
        <v>0</v>
      </c>
      <c r="JG54" s="474">
        <f t="shared" si="880"/>
        <v>0</v>
      </c>
      <c r="JH54" s="475">
        <f t="shared" si="881"/>
        <v>0</v>
      </c>
      <c r="JI54" s="141">
        <f t="shared" si="882"/>
        <v>0</v>
      </c>
      <c r="JJ54" s="476">
        <f t="shared" si="867"/>
        <v>7</v>
      </c>
      <c r="JK54" s="142">
        <f t="shared" si="884"/>
        <v>0</v>
      </c>
      <c r="JL54" s="114">
        <f t="shared" si="885"/>
        <v>0</v>
      </c>
      <c r="JM54" s="114"/>
      <c r="JN54" s="143"/>
      <c r="JO54" s="144" t="e">
        <f t="shared" si="886"/>
        <v>#DIV/0!</v>
      </c>
      <c r="JP54" s="328">
        <f t="shared" si="959"/>
        <v>0</v>
      </c>
      <c r="JQ54" s="474">
        <f t="shared" si="880"/>
        <v>0</v>
      </c>
      <c r="JR54" s="475">
        <f t="shared" si="881"/>
        <v>0</v>
      </c>
      <c r="JS54" s="141">
        <f t="shared" si="890"/>
        <v>0</v>
      </c>
      <c r="JT54" s="476">
        <f t="shared" si="867"/>
        <v>7.5</v>
      </c>
      <c r="JU54" s="142">
        <f t="shared" si="892"/>
        <v>0</v>
      </c>
      <c r="JV54" s="114">
        <f t="shared" si="893"/>
        <v>0</v>
      </c>
      <c r="JW54" s="114"/>
      <c r="JX54" s="143"/>
      <c r="JY54" s="144" t="e">
        <f t="shared" si="894"/>
        <v>#DIV/0!</v>
      </c>
      <c r="JZ54" s="328">
        <f t="shared" si="960"/>
        <v>0</v>
      </c>
      <c r="KA54" s="474">
        <f t="shared" si="912"/>
        <v>0</v>
      </c>
      <c r="KB54" s="475">
        <f t="shared" si="913"/>
        <v>0</v>
      </c>
      <c r="KC54" s="141">
        <f t="shared" si="898"/>
        <v>0</v>
      </c>
      <c r="KD54" s="476">
        <f t="shared" si="899"/>
        <v>7.23</v>
      </c>
      <c r="KE54" s="142">
        <f t="shared" si="900"/>
        <v>0</v>
      </c>
      <c r="KF54" s="114">
        <f t="shared" si="901"/>
        <v>0</v>
      </c>
      <c r="KG54" s="114"/>
      <c r="KH54" s="143"/>
      <c r="KI54" s="144" t="e">
        <f t="shared" si="902"/>
        <v>#DIV/0!</v>
      </c>
      <c r="KJ54" s="328">
        <f t="shared" si="961"/>
        <v>0</v>
      </c>
      <c r="KK54" s="474">
        <f t="shared" si="912"/>
        <v>0</v>
      </c>
      <c r="KL54" s="475">
        <f t="shared" si="913"/>
        <v>0</v>
      </c>
      <c r="KM54" s="141">
        <f t="shared" si="906"/>
        <v>0</v>
      </c>
      <c r="KN54" s="476">
        <f t="shared" si="899"/>
        <v>7.5</v>
      </c>
      <c r="KO54" s="142">
        <f t="shared" si="908"/>
        <v>0</v>
      </c>
      <c r="KP54" s="114">
        <f t="shared" si="909"/>
        <v>0</v>
      </c>
      <c r="KQ54" s="114"/>
      <c r="KR54" s="143"/>
      <c r="KS54" s="144" t="e">
        <f t="shared" si="910"/>
        <v>#DIV/0!</v>
      </c>
      <c r="KT54" s="328">
        <f t="shared" si="962"/>
        <v>0</v>
      </c>
      <c r="KU54" s="474" t="e">
        <f t="shared" si="912"/>
        <v>#DIV/0!</v>
      </c>
      <c r="KV54" s="475" t="e">
        <f t="shared" si="913"/>
        <v>#DIV/0!</v>
      </c>
      <c r="KW54" s="141">
        <f t="shared" si="914"/>
        <v>0</v>
      </c>
      <c r="KX54" s="476">
        <f t="shared" si="899"/>
        <v>0</v>
      </c>
      <c r="KY54" s="142">
        <f t="shared" si="916"/>
        <v>0</v>
      </c>
      <c r="KZ54" s="114">
        <f t="shared" si="917"/>
        <v>0</v>
      </c>
      <c r="LA54" s="114"/>
      <c r="LB54" s="143"/>
      <c r="LC54" s="144" t="e">
        <f t="shared" si="918"/>
        <v>#DIV/0!</v>
      </c>
      <c r="LD54" s="327">
        <f t="shared" si="919"/>
        <v>0</v>
      </c>
      <c r="LE54" s="474">
        <f t="shared" si="920"/>
        <v>0</v>
      </c>
      <c r="LF54" s="475">
        <f t="shared" si="921"/>
        <v>0</v>
      </c>
      <c r="LG54" s="141">
        <f t="shared" si="922"/>
        <v>0</v>
      </c>
      <c r="LH54" s="476">
        <f t="shared" si="923"/>
        <v>7.31</v>
      </c>
      <c r="LI54" s="142">
        <f t="shared" si="924"/>
        <v>0</v>
      </c>
      <c r="LJ54" s="114">
        <f t="shared" si="925"/>
        <v>0</v>
      </c>
      <c r="LK54" s="114"/>
      <c r="LL54" s="143"/>
    </row>
    <row r="55" spans="1:324" ht="18" customHeight="1">
      <c r="A55" s="718"/>
      <c r="B55" s="69" t="s">
        <v>746</v>
      </c>
      <c r="C55" s="12" t="s">
        <v>856</v>
      </c>
      <c r="D55" s="12" t="s">
        <v>424</v>
      </c>
      <c r="E55" s="4" t="s">
        <v>33</v>
      </c>
      <c r="F55" s="328">
        <f t="shared" si="932"/>
        <v>2</v>
      </c>
      <c r="G55" s="474">
        <f t="shared" si="926"/>
        <v>3.1099999999999999E-3</v>
      </c>
      <c r="H55" s="475">
        <f t="shared" si="927"/>
        <v>199.48</v>
      </c>
      <c r="I55" s="141">
        <f t="shared" si="678"/>
        <v>99.74</v>
      </c>
      <c r="J55" s="476">
        <f t="shared" si="928"/>
        <v>7.42</v>
      </c>
      <c r="K55" s="142">
        <f t="shared" si="679"/>
        <v>740.07079999999996</v>
      </c>
      <c r="L55" s="114">
        <f t="shared" si="680"/>
        <v>1480.14</v>
      </c>
      <c r="M55" s="114"/>
      <c r="N55" s="143"/>
      <c r="O55" s="144">
        <f t="shared" si="681"/>
        <v>0.95860999999999996</v>
      </c>
      <c r="P55" s="328">
        <f t="shared" si="933"/>
        <v>1</v>
      </c>
      <c r="Q55" s="474">
        <f t="shared" si="929"/>
        <v>9.3999999999999997E-4</v>
      </c>
      <c r="R55" s="475">
        <f t="shared" si="930"/>
        <v>77.16</v>
      </c>
      <c r="S55" s="141">
        <f t="shared" si="683"/>
        <v>77.16</v>
      </c>
      <c r="T55" s="476">
        <f t="shared" si="931"/>
        <v>7.9</v>
      </c>
      <c r="U55" s="142">
        <f t="shared" si="684"/>
        <v>609.56399999999996</v>
      </c>
      <c r="V55" s="114">
        <f t="shared" si="685"/>
        <v>609.55999999999995</v>
      </c>
      <c r="W55" s="114"/>
      <c r="X55" s="143"/>
      <c r="Y55" s="144">
        <f t="shared" si="686"/>
        <v>0.78956000000000004</v>
      </c>
      <c r="Z55" s="328">
        <f t="shared" si="934"/>
        <v>0</v>
      </c>
      <c r="AA55" s="474">
        <f t="shared" si="736"/>
        <v>0</v>
      </c>
      <c r="AB55" s="475">
        <f t="shared" si="737"/>
        <v>0</v>
      </c>
      <c r="AC55" s="141">
        <f t="shared" si="690"/>
        <v>0</v>
      </c>
      <c r="AD55" s="476">
        <f t="shared" si="691"/>
        <v>7.77</v>
      </c>
      <c r="AE55" s="142">
        <f t="shared" si="692"/>
        <v>0</v>
      </c>
      <c r="AF55" s="114">
        <f t="shared" si="693"/>
        <v>0</v>
      </c>
      <c r="AG55" s="114"/>
      <c r="AH55" s="143"/>
      <c r="AI55" s="144">
        <f t="shared" si="694"/>
        <v>0</v>
      </c>
      <c r="AJ55" s="328">
        <f t="shared" si="935"/>
        <v>2</v>
      </c>
      <c r="AK55" s="474">
        <f t="shared" si="736"/>
        <v>3.29E-3</v>
      </c>
      <c r="AL55" s="475">
        <f t="shared" si="737"/>
        <v>68.599999999999994</v>
      </c>
      <c r="AM55" s="141">
        <f t="shared" si="698"/>
        <v>34.299999999999997</v>
      </c>
      <c r="AN55" s="476">
        <f t="shared" si="691"/>
        <v>7.7</v>
      </c>
      <c r="AO55" s="142">
        <f t="shared" si="700"/>
        <v>264.11</v>
      </c>
      <c r="AP55" s="114">
        <f t="shared" si="701"/>
        <v>528.22</v>
      </c>
      <c r="AQ55" s="114"/>
      <c r="AR55" s="143"/>
      <c r="AS55" s="144">
        <f t="shared" si="702"/>
        <v>0.34210000000000002</v>
      </c>
      <c r="AT55" s="328">
        <f t="shared" si="936"/>
        <v>3</v>
      </c>
      <c r="AU55" s="474">
        <f t="shared" si="736"/>
        <v>3.16E-3</v>
      </c>
      <c r="AV55" s="475">
        <f t="shared" si="737"/>
        <v>164.32</v>
      </c>
      <c r="AW55" s="141">
        <f t="shared" si="706"/>
        <v>54.77333333</v>
      </c>
      <c r="AX55" s="476">
        <f t="shared" si="691"/>
        <v>7.04</v>
      </c>
      <c r="AY55" s="142">
        <f t="shared" si="708"/>
        <v>385.60426999999999</v>
      </c>
      <c r="AZ55" s="114">
        <f t="shared" si="709"/>
        <v>1156.81</v>
      </c>
      <c r="BA55" s="114"/>
      <c r="BB55" s="143"/>
      <c r="BC55" s="144">
        <f t="shared" si="710"/>
        <v>0.49947000000000003</v>
      </c>
      <c r="BD55" s="328">
        <f t="shared" si="937"/>
        <v>0</v>
      </c>
      <c r="BE55" s="474">
        <f t="shared" si="736"/>
        <v>0</v>
      </c>
      <c r="BF55" s="475">
        <f t="shared" si="737"/>
        <v>0</v>
      </c>
      <c r="BG55" s="141">
        <f t="shared" si="714"/>
        <v>0</v>
      </c>
      <c r="BH55" s="476">
        <f t="shared" si="691"/>
        <v>7.9</v>
      </c>
      <c r="BI55" s="142">
        <f t="shared" si="716"/>
        <v>0</v>
      </c>
      <c r="BJ55" s="114">
        <f t="shared" si="717"/>
        <v>0</v>
      </c>
      <c r="BK55" s="114"/>
      <c r="BL55" s="143"/>
      <c r="BM55" s="144">
        <f t="shared" si="718"/>
        <v>0</v>
      </c>
      <c r="BN55" s="328">
        <f t="shared" si="938"/>
        <v>1</v>
      </c>
      <c r="BO55" s="474">
        <f t="shared" si="736"/>
        <v>1.41E-3</v>
      </c>
      <c r="BP55" s="475">
        <f t="shared" si="737"/>
        <v>80.760000000000005</v>
      </c>
      <c r="BQ55" s="141">
        <f t="shared" si="722"/>
        <v>80.760000000000005</v>
      </c>
      <c r="BR55" s="476">
        <f t="shared" si="691"/>
        <v>7.66</v>
      </c>
      <c r="BS55" s="142">
        <f t="shared" si="724"/>
        <v>618.62159999999994</v>
      </c>
      <c r="BT55" s="114">
        <f t="shared" si="725"/>
        <v>618.62</v>
      </c>
      <c r="BU55" s="114"/>
      <c r="BV55" s="143"/>
      <c r="BW55" s="144">
        <f t="shared" si="726"/>
        <v>0.80130000000000001</v>
      </c>
      <c r="BX55" s="328">
        <f t="shared" si="939"/>
        <v>0</v>
      </c>
      <c r="BY55" s="474">
        <f t="shared" si="736"/>
        <v>0</v>
      </c>
      <c r="BZ55" s="475">
        <f t="shared" si="737"/>
        <v>0</v>
      </c>
      <c r="CA55" s="141">
        <f t="shared" si="730"/>
        <v>0</v>
      </c>
      <c r="CB55" s="476">
        <f t="shared" si="691"/>
        <v>7.06</v>
      </c>
      <c r="CC55" s="142">
        <f t="shared" si="732"/>
        <v>0</v>
      </c>
      <c r="CD55" s="114">
        <f t="shared" si="733"/>
        <v>0</v>
      </c>
      <c r="CE55" s="114"/>
      <c r="CF55" s="143"/>
      <c r="CG55" s="144">
        <f t="shared" si="734"/>
        <v>0</v>
      </c>
      <c r="CH55" s="328">
        <f t="shared" si="940"/>
        <v>0</v>
      </c>
      <c r="CI55" s="474">
        <f t="shared" si="736"/>
        <v>0</v>
      </c>
      <c r="CJ55" s="475">
        <f t="shared" si="737"/>
        <v>0</v>
      </c>
      <c r="CK55" s="141">
        <f t="shared" si="738"/>
        <v>0</v>
      </c>
      <c r="CL55" s="476">
        <f t="shared" si="691"/>
        <v>7.6</v>
      </c>
      <c r="CM55" s="142">
        <f t="shared" si="740"/>
        <v>0</v>
      </c>
      <c r="CN55" s="114">
        <f t="shared" si="741"/>
        <v>0</v>
      </c>
      <c r="CO55" s="114"/>
      <c r="CP55" s="143"/>
      <c r="CQ55" s="144">
        <f t="shared" si="742"/>
        <v>0</v>
      </c>
      <c r="CR55" s="328">
        <f t="shared" si="941"/>
        <v>4</v>
      </c>
      <c r="CS55" s="474">
        <f t="shared" si="792"/>
        <v>5.0800000000000003E-3</v>
      </c>
      <c r="CT55" s="475">
        <f t="shared" si="793"/>
        <v>406.4</v>
      </c>
      <c r="CU55" s="141">
        <f t="shared" si="746"/>
        <v>101.6</v>
      </c>
      <c r="CV55" s="476">
        <f t="shared" si="747"/>
        <v>7.9</v>
      </c>
      <c r="CW55" s="142">
        <f t="shared" si="748"/>
        <v>802.64</v>
      </c>
      <c r="CX55" s="114">
        <f t="shared" si="749"/>
        <v>3210.56</v>
      </c>
      <c r="CY55" s="114"/>
      <c r="CZ55" s="143"/>
      <c r="DA55" s="144">
        <f t="shared" si="750"/>
        <v>1.03965</v>
      </c>
      <c r="DB55" s="328">
        <f t="shared" si="942"/>
        <v>0</v>
      </c>
      <c r="DC55" s="474">
        <f t="shared" si="792"/>
        <v>0</v>
      </c>
      <c r="DD55" s="475">
        <f t="shared" si="793"/>
        <v>0</v>
      </c>
      <c r="DE55" s="141">
        <f t="shared" si="754"/>
        <v>0</v>
      </c>
      <c r="DF55" s="476">
        <f t="shared" si="747"/>
        <v>7.66</v>
      </c>
      <c r="DG55" s="142">
        <f t="shared" si="756"/>
        <v>0</v>
      </c>
      <c r="DH55" s="114">
        <f t="shared" si="757"/>
        <v>0</v>
      </c>
      <c r="DI55" s="114"/>
      <c r="DJ55" s="143"/>
      <c r="DK55" s="144">
        <f t="shared" si="758"/>
        <v>0</v>
      </c>
      <c r="DL55" s="328">
        <f t="shared" si="943"/>
        <v>0</v>
      </c>
      <c r="DM55" s="474">
        <f t="shared" si="792"/>
        <v>0</v>
      </c>
      <c r="DN55" s="475">
        <f t="shared" si="793"/>
        <v>0</v>
      </c>
      <c r="DO55" s="141">
        <f t="shared" si="762"/>
        <v>0</v>
      </c>
      <c r="DP55" s="476">
        <f t="shared" si="747"/>
        <v>7.74</v>
      </c>
      <c r="DQ55" s="142">
        <f t="shared" si="764"/>
        <v>0</v>
      </c>
      <c r="DR55" s="114">
        <f t="shared" si="765"/>
        <v>0</v>
      </c>
      <c r="DS55" s="114"/>
      <c r="DT55" s="143"/>
      <c r="DU55" s="144">
        <f t="shared" si="766"/>
        <v>0</v>
      </c>
      <c r="DV55" s="328">
        <f t="shared" si="944"/>
        <v>9</v>
      </c>
      <c r="DW55" s="474">
        <f t="shared" si="792"/>
        <v>1.149E-2</v>
      </c>
      <c r="DX55" s="475">
        <f t="shared" si="793"/>
        <v>1617.22</v>
      </c>
      <c r="DY55" s="141">
        <f t="shared" si="770"/>
        <v>179.69111111000001</v>
      </c>
      <c r="DZ55" s="476">
        <f t="shared" si="747"/>
        <v>7.1</v>
      </c>
      <c r="EA55" s="142">
        <f t="shared" si="772"/>
        <v>1275.8068900000001</v>
      </c>
      <c r="EB55" s="114">
        <f t="shared" si="773"/>
        <v>11482.26</v>
      </c>
      <c r="EC55" s="114"/>
      <c r="ED55" s="143"/>
      <c r="EE55" s="144">
        <f t="shared" si="774"/>
        <v>1.65255</v>
      </c>
      <c r="EF55" s="328">
        <f t="shared" si="945"/>
        <v>3</v>
      </c>
      <c r="EG55" s="474">
        <f t="shared" si="792"/>
        <v>3.48E-3</v>
      </c>
      <c r="EH55" s="475">
        <f t="shared" si="793"/>
        <v>229.65</v>
      </c>
      <c r="EI55" s="141">
        <f t="shared" si="778"/>
        <v>76.55</v>
      </c>
      <c r="EJ55" s="476">
        <f t="shared" si="747"/>
        <v>7.5</v>
      </c>
      <c r="EK55" s="142">
        <f t="shared" si="780"/>
        <v>574.125</v>
      </c>
      <c r="EL55" s="114">
        <f t="shared" si="781"/>
        <v>1722.38</v>
      </c>
      <c r="EM55" s="114"/>
      <c r="EN55" s="143"/>
      <c r="EO55" s="144">
        <f t="shared" si="782"/>
        <v>0.74365999999999999</v>
      </c>
      <c r="EP55" s="328">
        <f t="shared" si="946"/>
        <v>2</v>
      </c>
      <c r="EQ55" s="474">
        <f t="shared" si="792"/>
        <v>2.3999999999999998E-3</v>
      </c>
      <c r="ER55" s="475">
        <f t="shared" si="793"/>
        <v>288</v>
      </c>
      <c r="ES55" s="141">
        <f t="shared" si="786"/>
        <v>144</v>
      </c>
      <c r="ET55" s="476">
        <f t="shared" si="747"/>
        <v>7</v>
      </c>
      <c r="EU55" s="142">
        <f t="shared" si="788"/>
        <v>1008</v>
      </c>
      <c r="EV55" s="114">
        <f t="shared" si="789"/>
        <v>2016</v>
      </c>
      <c r="EW55" s="114"/>
      <c r="EX55" s="143"/>
      <c r="EY55" s="144">
        <f t="shared" si="790"/>
        <v>1.30566</v>
      </c>
      <c r="EZ55" s="328">
        <f t="shared" si="947"/>
        <v>1</v>
      </c>
      <c r="FA55" s="474">
        <f t="shared" si="792"/>
        <v>1.3500000000000001E-3</v>
      </c>
      <c r="FB55" s="475">
        <f t="shared" si="793"/>
        <v>89.1</v>
      </c>
      <c r="FC55" s="141">
        <f t="shared" si="794"/>
        <v>89.1</v>
      </c>
      <c r="FD55" s="476">
        <f t="shared" si="747"/>
        <v>7.05</v>
      </c>
      <c r="FE55" s="142">
        <f t="shared" si="796"/>
        <v>628.15499999999997</v>
      </c>
      <c r="FF55" s="114">
        <f t="shared" si="797"/>
        <v>628.16</v>
      </c>
      <c r="FG55" s="114"/>
      <c r="FH55" s="143"/>
      <c r="FI55" s="144">
        <f t="shared" si="798"/>
        <v>0.81364999999999998</v>
      </c>
      <c r="FJ55" s="328">
        <f t="shared" si="948"/>
        <v>2</v>
      </c>
      <c r="FK55" s="474">
        <f t="shared" si="800"/>
        <v>1.98E-3</v>
      </c>
      <c r="FL55" s="475">
        <f t="shared" si="801"/>
        <v>252.98</v>
      </c>
      <c r="FM55" s="141">
        <f t="shared" si="802"/>
        <v>126.49</v>
      </c>
      <c r="FN55" s="476">
        <f t="shared" si="803"/>
        <v>7.05</v>
      </c>
      <c r="FO55" s="142">
        <f t="shared" si="804"/>
        <v>891.75450000000001</v>
      </c>
      <c r="FP55" s="114">
        <f t="shared" si="805"/>
        <v>1783.51</v>
      </c>
      <c r="FQ55" s="114"/>
      <c r="FR55" s="143"/>
      <c r="FS55" s="144">
        <f t="shared" si="806"/>
        <v>1.1550800000000001</v>
      </c>
      <c r="FT55" s="328">
        <f t="shared" si="949"/>
        <v>3</v>
      </c>
      <c r="FU55" s="474">
        <f t="shared" si="800"/>
        <v>4.0800000000000003E-3</v>
      </c>
      <c r="FV55" s="475">
        <f t="shared" si="801"/>
        <v>298.7</v>
      </c>
      <c r="FW55" s="141">
        <f t="shared" si="810"/>
        <v>99.566666670000004</v>
      </c>
      <c r="FX55" s="476">
        <f t="shared" si="803"/>
        <v>7.3</v>
      </c>
      <c r="FY55" s="142">
        <f t="shared" si="812"/>
        <v>726.83667000000003</v>
      </c>
      <c r="FZ55" s="114">
        <f t="shared" si="813"/>
        <v>2180.5100000000002</v>
      </c>
      <c r="GA55" s="114"/>
      <c r="GB55" s="143"/>
      <c r="GC55" s="144">
        <f t="shared" si="814"/>
        <v>0.94147000000000003</v>
      </c>
      <c r="GD55" s="328">
        <f t="shared" si="950"/>
        <v>1</v>
      </c>
      <c r="GE55" s="474">
        <f t="shared" si="816"/>
        <v>1.99E-3</v>
      </c>
      <c r="GF55" s="475">
        <f t="shared" si="817"/>
        <v>65.67</v>
      </c>
      <c r="GG55" s="141">
        <f t="shared" si="818"/>
        <v>65.67</v>
      </c>
      <c r="GH55" s="476">
        <f t="shared" si="803"/>
        <v>7.13</v>
      </c>
      <c r="GI55" s="142">
        <f t="shared" si="820"/>
        <v>468.22710000000001</v>
      </c>
      <c r="GJ55" s="114">
        <f t="shared" si="821"/>
        <v>468.23</v>
      </c>
      <c r="GK55" s="114"/>
      <c r="GL55" s="143"/>
      <c r="GM55" s="144">
        <f t="shared" si="822"/>
        <v>0.60648999999999997</v>
      </c>
      <c r="GN55" s="328">
        <f t="shared" si="951"/>
        <v>1</v>
      </c>
      <c r="GO55" s="474">
        <f t="shared" si="816"/>
        <v>1.1900000000000001E-3</v>
      </c>
      <c r="GP55" s="475">
        <f t="shared" si="817"/>
        <v>175</v>
      </c>
      <c r="GQ55" s="141">
        <f t="shared" si="826"/>
        <v>175</v>
      </c>
      <c r="GR55" s="476">
        <f t="shared" si="803"/>
        <v>7.58</v>
      </c>
      <c r="GS55" s="142">
        <f t="shared" si="828"/>
        <v>1326.5</v>
      </c>
      <c r="GT55" s="114">
        <f t="shared" si="829"/>
        <v>1326.5</v>
      </c>
      <c r="GU55" s="114"/>
      <c r="GV55" s="143"/>
      <c r="GW55" s="144">
        <f t="shared" si="830"/>
        <v>1.71821</v>
      </c>
      <c r="GX55" s="328">
        <f t="shared" si="952"/>
        <v>3</v>
      </c>
      <c r="GY55" s="474">
        <f t="shared" si="832"/>
        <v>1.9400000000000001E-3</v>
      </c>
      <c r="GZ55" s="475">
        <f t="shared" si="833"/>
        <v>345.32</v>
      </c>
      <c r="HA55" s="141">
        <f t="shared" si="834"/>
        <v>115.10666667</v>
      </c>
      <c r="HB55" s="476">
        <f t="shared" si="835"/>
        <v>7.83</v>
      </c>
      <c r="HC55" s="142">
        <f t="shared" si="836"/>
        <v>901.28520000000003</v>
      </c>
      <c r="HD55" s="114">
        <f t="shared" si="837"/>
        <v>2703.86</v>
      </c>
      <c r="HE55" s="114"/>
      <c r="HF55" s="143"/>
      <c r="HG55" s="144">
        <f t="shared" si="838"/>
        <v>1.16743</v>
      </c>
      <c r="HH55" s="328">
        <f t="shared" si="953"/>
        <v>2</v>
      </c>
      <c r="HI55" s="474">
        <f t="shared" si="832"/>
        <v>1.8799999999999999E-3</v>
      </c>
      <c r="HJ55" s="475">
        <f t="shared" si="833"/>
        <v>197.4</v>
      </c>
      <c r="HK55" s="141">
        <f t="shared" si="842"/>
        <v>98.7</v>
      </c>
      <c r="HL55" s="476">
        <f t="shared" si="835"/>
        <v>7.9</v>
      </c>
      <c r="HM55" s="142">
        <f t="shared" si="844"/>
        <v>779.73</v>
      </c>
      <c r="HN55" s="114">
        <f t="shared" si="845"/>
        <v>1559.46</v>
      </c>
      <c r="HO55" s="114"/>
      <c r="HP55" s="143"/>
      <c r="HQ55" s="144">
        <f t="shared" si="846"/>
        <v>1.0099800000000001</v>
      </c>
      <c r="HR55" s="328">
        <f t="shared" si="954"/>
        <v>3</v>
      </c>
      <c r="HS55" s="474">
        <f t="shared" si="848"/>
        <v>4.3200000000000001E-3</v>
      </c>
      <c r="HT55" s="475">
        <f t="shared" si="849"/>
        <v>150.51</v>
      </c>
      <c r="HU55" s="141">
        <f t="shared" si="850"/>
        <v>50.17</v>
      </c>
      <c r="HV55" s="476">
        <f t="shared" si="835"/>
        <v>7.68</v>
      </c>
      <c r="HW55" s="142">
        <f t="shared" si="852"/>
        <v>385.30560000000003</v>
      </c>
      <c r="HX55" s="114">
        <f t="shared" si="853"/>
        <v>1155.92</v>
      </c>
      <c r="HY55" s="114"/>
      <c r="HZ55" s="143"/>
      <c r="IA55" s="144">
        <f t="shared" si="854"/>
        <v>0.49908000000000002</v>
      </c>
      <c r="IB55" s="328">
        <f t="shared" si="955"/>
        <v>4</v>
      </c>
      <c r="IC55" s="474">
        <f t="shared" si="848"/>
        <v>8.3199999999999993E-3</v>
      </c>
      <c r="ID55" s="475">
        <f t="shared" si="849"/>
        <v>352.68</v>
      </c>
      <c r="IE55" s="141">
        <f t="shared" si="858"/>
        <v>88.17</v>
      </c>
      <c r="IF55" s="476">
        <f t="shared" si="835"/>
        <v>7.9</v>
      </c>
      <c r="IG55" s="142">
        <f t="shared" si="860"/>
        <v>696.54300000000001</v>
      </c>
      <c r="IH55" s="114">
        <f t="shared" si="861"/>
        <v>2786.17</v>
      </c>
      <c r="II55" s="114"/>
      <c r="IJ55" s="143"/>
      <c r="IK55" s="144">
        <f t="shared" si="862"/>
        <v>0.90222999999999998</v>
      </c>
      <c r="IL55" s="328">
        <f t="shared" si="956"/>
        <v>1</v>
      </c>
      <c r="IM55" s="474">
        <f t="shared" si="864"/>
        <v>8.8000000000000003E-4</v>
      </c>
      <c r="IN55" s="475">
        <f t="shared" si="865"/>
        <v>142.61000000000001</v>
      </c>
      <c r="IO55" s="141">
        <f t="shared" si="866"/>
        <v>142.61000000000001</v>
      </c>
      <c r="IP55" s="476">
        <f t="shared" si="867"/>
        <v>5</v>
      </c>
      <c r="IQ55" s="142">
        <f t="shared" si="868"/>
        <v>713.05</v>
      </c>
      <c r="IR55" s="114">
        <f t="shared" si="869"/>
        <v>713.05</v>
      </c>
      <c r="IS55" s="114"/>
      <c r="IT55" s="143"/>
      <c r="IU55" s="144">
        <f t="shared" si="870"/>
        <v>0.92361000000000004</v>
      </c>
      <c r="IV55" s="328">
        <f t="shared" si="957"/>
        <v>2</v>
      </c>
      <c r="IW55" s="474">
        <f t="shared" si="864"/>
        <v>2.96E-3</v>
      </c>
      <c r="IX55" s="475">
        <f t="shared" si="865"/>
        <v>296</v>
      </c>
      <c r="IY55" s="141">
        <f t="shared" si="874"/>
        <v>148</v>
      </c>
      <c r="IZ55" s="476">
        <f t="shared" si="867"/>
        <v>7.6</v>
      </c>
      <c r="JA55" s="142">
        <f t="shared" si="876"/>
        <v>1124.8</v>
      </c>
      <c r="JB55" s="114">
        <f t="shared" si="877"/>
        <v>2249.6</v>
      </c>
      <c r="JC55" s="114"/>
      <c r="JD55" s="143"/>
      <c r="JE55" s="144">
        <f t="shared" si="878"/>
        <v>1.45695</v>
      </c>
      <c r="JF55" s="328">
        <f t="shared" si="958"/>
        <v>6</v>
      </c>
      <c r="JG55" s="474">
        <f t="shared" si="880"/>
        <v>4.5399999999999998E-3</v>
      </c>
      <c r="JH55" s="475">
        <f t="shared" si="881"/>
        <v>590.20000000000005</v>
      </c>
      <c r="JI55" s="141">
        <f t="shared" si="882"/>
        <v>98.366666670000001</v>
      </c>
      <c r="JJ55" s="476">
        <f t="shared" si="867"/>
        <v>7</v>
      </c>
      <c r="JK55" s="142">
        <f t="shared" si="884"/>
        <v>688.56667000000004</v>
      </c>
      <c r="JL55" s="114">
        <f t="shared" si="885"/>
        <v>4131.3999999999996</v>
      </c>
      <c r="JM55" s="114"/>
      <c r="JN55" s="143"/>
      <c r="JO55" s="144">
        <f t="shared" si="886"/>
        <v>0.89190000000000003</v>
      </c>
      <c r="JP55" s="328">
        <f t="shared" si="959"/>
        <v>3</v>
      </c>
      <c r="JQ55" s="474">
        <f t="shared" si="880"/>
        <v>2.48E-3</v>
      </c>
      <c r="JR55" s="475">
        <f t="shared" si="881"/>
        <v>347.2</v>
      </c>
      <c r="JS55" s="141">
        <f t="shared" si="890"/>
        <v>115.73333332999999</v>
      </c>
      <c r="JT55" s="476">
        <f t="shared" si="867"/>
        <v>7.5</v>
      </c>
      <c r="JU55" s="142">
        <f t="shared" si="892"/>
        <v>868</v>
      </c>
      <c r="JV55" s="114">
        <f t="shared" si="893"/>
        <v>2604</v>
      </c>
      <c r="JW55" s="114"/>
      <c r="JX55" s="143"/>
      <c r="JY55" s="144">
        <f t="shared" si="894"/>
        <v>1.12432</v>
      </c>
      <c r="JZ55" s="328">
        <f t="shared" si="960"/>
        <v>0</v>
      </c>
      <c r="KA55" s="474">
        <f t="shared" si="912"/>
        <v>0</v>
      </c>
      <c r="KB55" s="475">
        <f t="shared" si="913"/>
        <v>0</v>
      </c>
      <c r="KC55" s="141">
        <f t="shared" si="898"/>
        <v>0</v>
      </c>
      <c r="KD55" s="476">
        <f t="shared" si="899"/>
        <v>7.23</v>
      </c>
      <c r="KE55" s="142">
        <f t="shared" si="900"/>
        <v>0</v>
      </c>
      <c r="KF55" s="114">
        <f t="shared" si="901"/>
        <v>0</v>
      </c>
      <c r="KG55" s="114"/>
      <c r="KH55" s="143"/>
      <c r="KI55" s="144">
        <f t="shared" si="902"/>
        <v>0</v>
      </c>
      <c r="KJ55" s="328">
        <f t="shared" si="961"/>
        <v>4</v>
      </c>
      <c r="KK55" s="474">
        <f t="shared" si="912"/>
        <v>3.2599999999999999E-3</v>
      </c>
      <c r="KL55" s="475">
        <f t="shared" si="913"/>
        <v>297.57</v>
      </c>
      <c r="KM55" s="141">
        <f t="shared" si="906"/>
        <v>74.392499999999998</v>
      </c>
      <c r="KN55" s="476">
        <f t="shared" si="899"/>
        <v>7.5</v>
      </c>
      <c r="KO55" s="142">
        <f t="shared" si="908"/>
        <v>557.94375000000002</v>
      </c>
      <c r="KP55" s="114">
        <f t="shared" si="909"/>
        <v>2231.7800000000002</v>
      </c>
      <c r="KQ55" s="114"/>
      <c r="KR55" s="143"/>
      <c r="KS55" s="144">
        <f t="shared" si="910"/>
        <v>0.72270000000000001</v>
      </c>
      <c r="KT55" s="328">
        <f t="shared" si="962"/>
        <v>0</v>
      </c>
      <c r="KU55" s="474" t="e">
        <f t="shared" si="912"/>
        <v>#DIV/0!</v>
      </c>
      <c r="KV55" s="475" t="e">
        <f t="shared" si="913"/>
        <v>#DIV/0!</v>
      </c>
      <c r="KW55" s="141">
        <f t="shared" si="914"/>
        <v>0</v>
      </c>
      <c r="KX55" s="476">
        <f t="shared" si="899"/>
        <v>0</v>
      </c>
      <c r="KY55" s="142">
        <f t="shared" si="916"/>
        <v>0</v>
      </c>
      <c r="KZ55" s="114">
        <f t="shared" si="917"/>
        <v>0</v>
      </c>
      <c r="LA55" s="114"/>
      <c r="LB55" s="143"/>
      <c r="LC55" s="144">
        <f t="shared" si="918"/>
        <v>0</v>
      </c>
      <c r="LD55" s="327">
        <f t="shared" si="919"/>
        <v>63</v>
      </c>
      <c r="LE55" s="474">
        <f t="shared" si="920"/>
        <v>2.4199999999999998E-3</v>
      </c>
      <c r="LF55" s="475">
        <f t="shared" si="921"/>
        <v>6653.57</v>
      </c>
      <c r="LG55" s="141">
        <f t="shared" si="922"/>
        <v>105.61222222000001</v>
      </c>
      <c r="LH55" s="476">
        <f t="shared" si="923"/>
        <v>7.31</v>
      </c>
      <c r="LI55" s="142">
        <f t="shared" si="924"/>
        <v>772.02534000000003</v>
      </c>
      <c r="LJ55" s="114">
        <f t="shared" si="925"/>
        <v>48637.599999999999</v>
      </c>
      <c r="LK55" s="114"/>
      <c r="LL55" s="143"/>
    </row>
    <row r="56" spans="1:324" ht="18" customHeight="1">
      <c r="A56" s="718"/>
      <c r="B56" s="69" t="s">
        <v>747</v>
      </c>
      <c r="C56" s="12" t="s">
        <v>856</v>
      </c>
      <c r="D56" s="12" t="s">
        <v>424</v>
      </c>
      <c r="E56" s="4" t="s">
        <v>33</v>
      </c>
      <c r="F56" s="328">
        <f t="shared" si="932"/>
        <v>2</v>
      </c>
      <c r="G56" s="474">
        <f t="shared" si="926"/>
        <v>3.1099999999999999E-3</v>
      </c>
      <c r="H56" s="475">
        <f t="shared" si="927"/>
        <v>199.48</v>
      </c>
      <c r="I56" s="141">
        <f t="shared" si="678"/>
        <v>99.74</v>
      </c>
      <c r="J56" s="476">
        <f t="shared" si="928"/>
        <v>7.42</v>
      </c>
      <c r="K56" s="142">
        <f t="shared" si="679"/>
        <v>740.07079999999996</v>
      </c>
      <c r="L56" s="114">
        <f t="shared" si="680"/>
        <v>1480.14</v>
      </c>
      <c r="M56" s="114"/>
      <c r="N56" s="143"/>
      <c r="O56" s="144">
        <f t="shared" si="681"/>
        <v>0.96306000000000003</v>
      </c>
      <c r="P56" s="328">
        <f t="shared" si="933"/>
        <v>3</v>
      </c>
      <c r="Q56" s="474">
        <f t="shared" si="929"/>
        <v>2.82E-3</v>
      </c>
      <c r="R56" s="475">
        <f t="shared" si="930"/>
        <v>231.47</v>
      </c>
      <c r="S56" s="141">
        <f t="shared" si="683"/>
        <v>77.156666670000007</v>
      </c>
      <c r="T56" s="476">
        <f t="shared" si="931"/>
        <v>7.9</v>
      </c>
      <c r="U56" s="142">
        <f t="shared" si="684"/>
        <v>609.53767000000005</v>
      </c>
      <c r="V56" s="114">
        <f t="shared" si="685"/>
        <v>1828.61</v>
      </c>
      <c r="W56" s="114"/>
      <c r="X56" s="143"/>
      <c r="Y56" s="144">
        <f t="shared" si="686"/>
        <v>0.79318999999999995</v>
      </c>
      <c r="Z56" s="328">
        <f t="shared" si="934"/>
        <v>0</v>
      </c>
      <c r="AA56" s="474">
        <f t="shared" si="736"/>
        <v>0</v>
      </c>
      <c r="AB56" s="475">
        <f t="shared" si="737"/>
        <v>0</v>
      </c>
      <c r="AC56" s="141">
        <f t="shared" si="690"/>
        <v>0</v>
      </c>
      <c r="AD56" s="476">
        <f t="shared" si="691"/>
        <v>7.77</v>
      </c>
      <c r="AE56" s="142">
        <f t="shared" si="692"/>
        <v>0</v>
      </c>
      <c r="AF56" s="114">
        <f t="shared" si="693"/>
        <v>0</v>
      </c>
      <c r="AG56" s="114"/>
      <c r="AH56" s="143"/>
      <c r="AI56" s="144">
        <f t="shared" si="694"/>
        <v>0</v>
      </c>
      <c r="AJ56" s="328">
        <f t="shared" si="935"/>
        <v>1</v>
      </c>
      <c r="AK56" s="474">
        <f t="shared" si="736"/>
        <v>1.65E-3</v>
      </c>
      <c r="AL56" s="475">
        <f t="shared" si="737"/>
        <v>34.4</v>
      </c>
      <c r="AM56" s="141">
        <f t="shared" si="698"/>
        <v>34.4</v>
      </c>
      <c r="AN56" s="476">
        <f t="shared" si="691"/>
        <v>7.7</v>
      </c>
      <c r="AO56" s="142">
        <f t="shared" si="700"/>
        <v>264.88</v>
      </c>
      <c r="AP56" s="114">
        <f t="shared" si="701"/>
        <v>264.88</v>
      </c>
      <c r="AQ56" s="114"/>
      <c r="AR56" s="143"/>
      <c r="AS56" s="144">
        <f t="shared" si="702"/>
        <v>0.34469</v>
      </c>
      <c r="AT56" s="328">
        <f t="shared" si="936"/>
        <v>0</v>
      </c>
      <c r="AU56" s="474">
        <f t="shared" si="736"/>
        <v>0</v>
      </c>
      <c r="AV56" s="475">
        <f t="shared" si="737"/>
        <v>0</v>
      </c>
      <c r="AW56" s="141">
        <f t="shared" si="706"/>
        <v>0</v>
      </c>
      <c r="AX56" s="476">
        <f t="shared" si="691"/>
        <v>7.04</v>
      </c>
      <c r="AY56" s="142">
        <f t="shared" si="708"/>
        <v>0</v>
      </c>
      <c r="AZ56" s="114">
        <f t="shared" si="709"/>
        <v>0</v>
      </c>
      <c r="BA56" s="114"/>
      <c r="BB56" s="143"/>
      <c r="BC56" s="144">
        <f t="shared" si="710"/>
        <v>0</v>
      </c>
      <c r="BD56" s="328">
        <f t="shared" si="937"/>
        <v>0</v>
      </c>
      <c r="BE56" s="474">
        <f t="shared" si="736"/>
        <v>0</v>
      </c>
      <c r="BF56" s="475">
        <f t="shared" si="737"/>
        <v>0</v>
      </c>
      <c r="BG56" s="141">
        <f t="shared" si="714"/>
        <v>0</v>
      </c>
      <c r="BH56" s="476">
        <f t="shared" si="691"/>
        <v>7.9</v>
      </c>
      <c r="BI56" s="142">
        <f t="shared" si="716"/>
        <v>0</v>
      </c>
      <c r="BJ56" s="114">
        <f t="shared" si="717"/>
        <v>0</v>
      </c>
      <c r="BK56" s="114"/>
      <c r="BL56" s="143"/>
      <c r="BM56" s="144">
        <f t="shared" si="718"/>
        <v>0</v>
      </c>
      <c r="BN56" s="328">
        <f t="shared" si="938"/>
        <v>0</v>
      </c>
      <c r="BO56" s="474">
        <f t="shared" si="736"/>
        <v>0</v>
      </c>
      <c r="BP56" s="475">
        <f t="shared" si="737"/>
        <v>0</v>
      </c>
      <c r="BQ56" s="141">
        <f t="shared" si="722"/>
        <v>0</v>
      </c>
      <c r="BR56" s="476">
        <f t="shared" si="691"/>
        <v>7.66</v>
      </c>
      <c r="BS56" s="142">
        <f t="shared" si="724"/>
        <v>0</v>
      </c>
      <c r="BT56" s="114">
        <f t="shared" si="725"/>
        <v>0</v>
      </c>
      <c r="BU56" s="114"/>
      <c r="BV56" s="143"/>
      <c r="BW56" s="144">
        <f t="shared" si="726"/>
        <v>0</v>
      </c>
      <c r="BX56" s="328">
        <f t="shared" si="939"/>
        <v>0</v>
      </c>
      <c r="BY56" s="474">
        <f t="shared" si="736"/>
        <v>0</v>
      </c>
      <c r="BZ56" s="475">
        <f t="shared" si="737"/>
        <v>0</v>
      </c>
      <c r="CA56" s="141">
        <f t="shared" si="730"/>
        <v>0</v>
      </c>
      <c r="CB56" s="476">
        <f t="shared" si="691"/>
        <v>7.06</v>
      </c>
      <c r="CC56" s="142">
        <f t="shared" si="732"/>
        <v>0</v>
      </c>
      <c r="CD56" s="114">
        <f t="shared" si="733"/>
        <v>0</v>
      </c>
      <c r="CE56" s="114"/>
      <c r="CF56" s="143"/>
      <c r="CG56" s="144">
        <f t="shared" si="734"/>
        <v>0</v>
      </c>
      <c r="CH56" s="328">
        <f t="shared" si="940"/>
        <v>2</v>
      </c>
      <c r="CI56" s="474">
        <f t="shared" si="736"/>
        <v>2E-3</v>
      </c>
      <c r="CJ56" s="475">
        <f t="shared" si="737"/>
        <v>322.32</v>
      </c>
      <c r="CK56" s="141">
        <f t="shared" si="738"/>
        <v>161.16</v>
      </c>
      <c r="CL56" s="476">
        <f t="shared" si="691"/>
        <v>7.6</v>
      </c>
      <c r="CM56" s="142">
        <f t="shared" si="740"/>
        <v>1224.816</v>
      </c>
      <c r="CN56" s="114">
        <f t="shared" si="741"/>
        <v>2449.63</v>
      </c>
      <c r="CO56" s="114"/>
      <c r="CP56" s="143"/>
      <c r="CQ56" s="144">
        <f t="shared" si="742"/>
        <v>1.5938600000000001</v>
      </c>
      <c r="CR56" s="328">
        <f t="shared" si="941"/>
        <v>4</v>
      </c>
      <c r="CS56" s="474">
        <f t="shared" si="792"/>
        <v>5.0800000000000003E-3</v>
      </c>
      <c r="CT56" s="475">
        <f t="shared" si="793"/>
        <v>406.4</v>
      </c>
      <c r="CU56" s="141">
        <f t="shared" si="746"/>
        <v>101.6</v>
      </c>
      <c r="CV56" s="476">
        <f t="shared" si="747"/>
        <v>7.9</v>
      </c>
      <c r="CW56" s="142">
        <f t="shared" si="748"/>
        <v>802.64</v>
      </c>
      <c r="CX56" s="114">
        <f t="shared" si="749"/>
        <v>3210.56</v>
      </c>
      <c r="CY56" s="114"/>
      <c r="CZ56" s="143"/>
      <c r="DA56" s="144">
        <f t="shared" si="750"/>
        <v>1.0444800000000001</v>
      </c>
      <c r="DB56" s="328">
        <f t="shared" si="942"/>
        <v>4</v>
      </c>
      <c r="DC56" s="474">
        <f t="shared" si="792"/>
        <v>4.6100000000000004E-3</v>
      </c>
      <c r="DD56" s="475">
        <f t="shared" si="793"/>
        <v>258.99</v>
      </c>
      <c r="DE56" s="141">
        <f t="shared" si="754"/>
        <v>64.747500000000002</v>
      </c>
      <c r="DF56" s="476">
        <f t="shared" si="747"/>
        <v>7.66</v>
      </c>
      <c r="DG56" s="142">
        <f t="shared" si="756"/>
        <v>495.96584999999999</v>
      </c>
      <c r="DH56" s="114">
        <f t="shared" si="757"/>
        <v>1983.86</v>
      </c>
      <c r="DI56" s="114"/>
      <c r="DJ56" s="143"/>
      <c r="DK56" s="144">
        <f t="shared" si="758"/>
        <v>0.64539999999999997</v>
      </c>
      <c r="DL56" s="328">
        <f t="shared" si="943"/>
        <v>0</v>
      </c>
      <c r="DM56" s="474">
        <f t="shared" si="792"/>
        <v>0</v>
      </c>
      <c r="DN56" s="475">
        <f t="shared" si="793"/>
        <v>0</v>
      </c>
      <c r="DO56" s="141">
        <f t="shared" si="762"/>
        <v>0</v>
      </c>
      <c r="DP56" s="476">
        <f t="shared" si="747"/>
        <v>7.74</v>
      </c>
      <c r="DQ56" s="142">
        <f t="shared" si="764"/>
        <v>0</v>
      </c>
      <c r="DR56" s="114">
        <f t="shared" si="765"/>
        <v>0</v>
      </c>
      <c r="DS56" s="114"/>
      <c r="DT56" s="143"/>
      <c r="DU56" s="144">
        <f t="shared" si="766"/>
        <v>0</v>
      </c>
      <c r="DV56" s="328">
        <f t="shared" si="944"/>
        <v>0</v>
      </c>
      <c r="DW56" s="474">
        <f t="shared" si="792"/>
        <v>0</v>
      </c>
      <c r="DX56" s="475">
        <f t="shared" si="793"/>
        <v>0</v>
      </c>
      <c r="DY56" s="141">
        <f t="shared" si="770"/>
        <v>0</v>
      </c>
      <c r="DZ56" s="476">
        <f t="shared" si="747"/>
        <v>7.1</v>
      </c>
      <c r="EA56" s="142">
        <f t="shared" si="772"/>
        <v>0</v>
      </c>
      <c r="EB56" s="114">
        <f t="shared" si="773"/>
        <v>0</v>
      </c>
      <c r="EC56" s="114"/>
      <c r="ED56" s="143"/>
      <c r="EE56" s="144">
        <f t="shared" si="774"/>
        <v>0</v>
      </c>
      <c r="EF56" s="328">
        <f t="shared" si="945"/>
        <v>0</v>
      </c>
      <c r="EG56" s="474">
        <f t="shared" si="792"/>
        <v>0</v>
      </c>
      <c r="EH56" s="475">
        <f t="shared" si="793"/>
        <v>0</v>
      </c>
      <c r="EI56" s="141">
        <f t="shared" si="778"/>
        <v>0</v>
      </c>
      <c r="EJ56" s="476">
        <f t="shared" si="747"/>
        <v>7.5</v>
      </c>
      <c r="EK56" s="142">
        <f t="shared" si="780"/>
        <v>0</v>
      </c>
      <c r="EL56" s="114">
        <f t="shared" si="781"/>
        <v>0</v>
      </c>
      <c r="EM56" s="114"/>
      <c r="EN56" s="143"/>
      <c r="EO56" s="144">
        <f t="shared" si="782"/>
        <v>0</v>
      </c>
      <c r="EP56" s="328">
        <f t="shared" si="946"/>
        <v>7</v>
      </c>
      <c r="EQ56" s="474">
        <f t="shared" si="792"/>
        <v>8.4100000000000008E-3</v>
      </c>
      <c r="ER56" s="475">
        <f t="shared" si="793"/>
        <v>1009.2</v>
      </c>
      <c r="ES56" s="141">
        <f t="shared" si="786"/>
        <v>144.17142856999999</v>
      </c>
      <c r="ET56" s="476">
        <f t="shared" si="747"/>
        <v>7</v>
      </c>
      <c r="EU56" s="142">
        <f t="shared" si="788"/>
        <v>1009.2</v>
      </c>
      <c r="EV56" s="114">
        <f t="shared" si="789"/>
        <v>7064.4</v>
      </c>
      <c r="EW56" s="114"/>
      <c r="EX56" s="143"/>
      <c r="EY56" s="144">
        <f t="shared" si="790"/>
        <v>1.31328</v>
      </c>
      <c r="EZ56" s="328">
        <f t="shared" si="947"/>
        <v>0</v>
      </c>
      <c r="FA56" s="474">
        <f t="shared" si="792"/>
        <v>0</v>
      </c>
      <c r="FB56" s="475">
        <f t="shared" si="793"/>
        <v>0</v>
      </c>
      <c r="FC56" s="141">
        <f t="shared" si="794"/>
        <v>0</v>
      </c>
      <c r="FD56" s="476">
        <f t="shared" si="747"/>
        <v>7.05</v>
      </c>
      <c r="FE56" s="142">
        <f t="shared" si="796"/>
        <v>0</v>
      </c>
      <c r="FF56" s="114">
        <f t="shared" si="797"/>
        <v>0</v>
      </c>
      <c r="FG56" s="114"/>
      <c r="FH56" s="143"/>
      <c r="FI56" s="144">
        <f t="shared" si="798"/>
        <v>0</v>
      </c>
      <c r="FJ56" s="328">
        <f t="shared" si="948"/>
        <v>0</v>
      </c>
      <c r="FK56" s="474">
        <f t="shared" si="800"/>
        <v>0</v>
      </c>
      <c r="FL56" s="475">
        <f t="shared" si="801"/>
        <v>0</v>
      </c>
      <c r="FM56" s="141">
        <f t="shared" si="802"/>
        <v>0</v>
      </c>
      <c r="FN56" s="476">
        <f t="shared" si="803"/>
        <v>7.05</v>
      </c>
      <c r="FO56" s="142">
        <f t="shared" si="804"/>
        <v>0</v>
      </c>
      <c r="FP56" s="114">
        <f t="shared" si="805"/>
        <v>0</v>
      </c>
      <c r="FQ56" s="114"/>
      <c r="FR56" s="143"/>
      <c r="FS56" s="144">
        <f t="shared" si="806"/>
        <v>0</v>
      </c>
      <c r="FT56" s="328">
        <f t="shared" si="949"/>
        <v>0</v>
      </c>
      <c r="FU56" s="474">
        <f t="shared" si="800"/>
        <v>0</v>
      </c>
      <c r="FV56" s="475">
        <f t="shared" si="801"/>
        <v>0</v>
      </c>
      <c r="FW56" s="141">
        <f t="shared" si="810"/>
        <v>0</v>
      </c>
      <c r="FX56" s="476">
        <f t="shared" si="803"/>
        <v>7.3</v>
      </c>
      <c r="FY56" s="142">
        <f t="shared" si="812"/>
        <v>0</v>
      </c>
      <c r="FZ56" s="114">
        <f t="shared" si="813"/>
        <v>0</v>
      </c>
      <c r="GA56" s="114"/>
      <c r="GB56" s="143"/>
      <c r="GC56" s="144">
        <f t="shared" si="814"/>
        <v>0</v>
      </c>
      <c r="GD56" s="328">
        <f t="shared" si="950"/>
        <v>0</v>
      </c>
      <c r="GE56" s="474">
        <f t="shared" si="816"/>
        <v>0</v>
      </c>
      <c r="GF56" s="475">
        <f t="shared" si="817"/>
        <v>0</v>
      </c>
      <c r="GG56" s="141">
        <f t="shared" si="818"/>
        <v>0</v>
      </c>
      <c r="GH56" s="476">
        <f t="shared" si="803"/>
        <v>7.13</v>
      </c>
      <c r="GI56" s="142">
        <f t="shared" si="820"/>
        <v>0</v>
      </c>
      <c r="GJ56" s="114">
        <f t="shared" si="821"/>
        <v>0</v>
      </c>
      <c r="GK56" s="114"/>
      <c r="GL56" s="143"/>
      <c r="GM56" s="144">
        <f t="shared" si="822"/>
        <v>0</v>
      </c>
      <c r="GN56" s="328">
        <f t="shared" si="951"/>
        <v>0</v>
      </c>
      <c r="GO56" s="474">
        <f t="shared" si="816"/>
        <v>0</v>
      </c>
      <c r="GP56" s="475">
        <f t="shared" si="817"/>
        <v>0</v>
      </c>
      <c r="GQ56" s="141">
        <f t="shared" si="826"/>
        <v>0</v>
      </c>
      <c r="GR56" s="476">
        <f t="shared" si="803"/>
        <v>7.58</v>
      </c>
      <c r="GS56" s="142">
        <f t="shared" si="828"/>
        <v>0</v>
      </c>
      <c r="GT56" s="114">
        <f t="shared" si="829"/>
        <v>0</v>
      </c>
      <c r="GU56" s="114"/>
      <c r="GV56" s="143"/>
      <c r="GW56" s="144">
        <f t="shared" si="830"/>
        <v>0</v>
      </c>
      <c r="GX56" s="328">
        <f t="shared" si="952"/>
        <v>4</v>
      </c>
      <c r="GY56" s="474">
        <f t="shared" si="832"/>
        <v>2.5899999999999999E-3</v>
      </c>
      <c r="GZ56" s="475">
        <f t="shared" si="833"/>
        <v>461.02</v>
      </c>
      <c r="HA56" s="141">
        <f t="shared" si="834"/>
        <v>115.255</v>
      </c>
      <c r="HB56" s="476">
        <f t="shared" si="835"/>
        <v>7.83</v>
      </c>
      <c r="HC56" s="142">
        <f t="shared" si="836"/>
        <v>902.44664999999998</v>
      </c>
      <c r="HD56" s="114">
        <f t="shared" si="837"/>
        <v>3609.79</v>
      </c>
      <c r="HE56" s="114"/>
      <c r="HF56" s="143"/>
      <c r="HG56" s="144">
        <f t="shared" si="838"/>
        <v>1.1743600000000001</v>
      </c>
      <c r="HH56" s="328">
        <f t="shared" si="953"/>
        <v>0</v>
      </c>
      <c r="HI56" s="474">
        <f t="shared" si="832"/>
        <v>0</v>
      </c>
      <c r="HJ56" s="475">
        <f t="shared" si="833"/>
        <v>0</v>
      </c>
      <c r="HK56" s="141">
        <f t="shared" si="842"/>
        <v>0</v>
      </c>
      <c r="HL56" s="476">
        <f t="shared" si="835"/>
        <v>7.9</v>
      </c>
      <c r="HM56" s="142">
        <f t="shared" si="844"/>
        <v>0</v>
      </c>
      <c r="HN56" s="114">
        <f t="shared" si="845"/>
        <v>0</v>
      </c>
      <c r="HO56" s="114"/>
      <c r="HP56" s="143"/>
      <c r="HQ56" s="144">
        <f t="shared" si="846"/>
        <v>0</v>
      </c>
      <c r="HR56" s="328">
        <f t="shared" si="954"/>
        <v>2</v>
      </c>
      <c r="HS56" s="474">
        <f t="shared" si="848"/>
        <v>2.8800000000000002E-3</v>
      </c>
      <c r="HT56" s="475">
        <f t="shared" si="849"/>
        <v>100.34</v>
      </c>
      <c r="HU56" s="141">
        <f t="shared" si="850"/>
        <v>50.17</v>
      </c>
      <c r="HV56" s="476">
        <f t="shared" si="835"/>
        <v>7.68</v>
      </c>
      <c r="HW56" s="142">
        <f t="shared" si="852"/>
        <v>385.30560000000003</v>
      </c>
      <c r="HX56" s="114">
        <f t="shared" si="853"/>
        <v>770.61</v>
      </c>
      <c r="HY56" s="114"/>
      <c r="HZ56" s="143"/>
      <c r="IA56" s="144">
        <f t="shared" si="854"/>
        <v>0.50139999999999996</v>
      </c>
      <c r="IB56" s="328">
        <f t="shared" si="955"/>
        <v>3</v>
      </c>
      <c r="IC56" s="474">
        <f t="shared" si="848"/>
        <v>6.2399999999999999E-3</v>
      </c>
      <c r="ID56" s="475">
        <f t="shared" si="849"/>
        <v>264.51</v>
      </c>
      <c r="IE56" s="141">
        <f t="shared" si="858"/>
        <v>88.17</v>
      </c>
      <c r="IF56" s="476">
        <f t="shared" si="835"/>
        <v>7.9</v>
      </c>
      <c r="IG56" s="142">
        <f t="shared" si="860"/>
        <v>696.54300000000001</v>
      </c>
      <c r="IH56" s="114">
        <f t="shared" si="861"/>
        <v>2089.63</v>
      </c>
      <c r="II56" s="114"/>
      <c r="IJ56" s="143"/>
      <c r="IK56" s="144">
        <f t="shared" si="862"/>
        <v>0.90641000000000005</v>
      </c>
      <c r="IL56" s="328">
        <f t="shared" si="956"/>
        <v>0</v>
      </c>
      <c r="IM56" s="474">
        <f t="shared" si="864"/>
        <v>0</v>
      </c>
      <c r="IN56" s="475">
        <f t="shared" si="865"/>
        <v>0</v>
      </c>
      <c r="IO56" s="141">
        <f t="shared" si="866"/>
        <v>0</v>
      </c>
      <c r="IP56" s="476">
        <f t="shared" si="867"/>
        <v>5</v>
      </c>
      <c r="IQ56" s="142">
        <f t="shared" si="868"/>
        <v>0</v>
      </c>
      <c r="IR56" s="114">
        <f t="shared" si="869"/>
        <v>0</v>
      </c>
      <c r="IS56" s="114"/>
      <c r="IT56" s="143"/>
      <c r="IU56" s="144">
        <f t="shared" si="870"/>
        <v>0</v>
      </c>
      <c r="IV56" s="328">
        <f t="shared" si="957"/>
        <v>1</v>
      </c>
      <c r="IW56" s="474">
        <f t="shared" si="864"/>
        <v>1.48E-3</v>
      </c>
      <c r="IX56" s="475">
        <f t="shared" si="865"/>
        <v>148</v>
      </c>
      <c r="IY56" s="141">
        <f t="shared" si="874"/>
        <v>148</v>
      </c>
      <c r="IZ56" s="476">
        <f t="shared" si="867"/>
        <v>7.6</v>
      </c>
      <c r="JA56" s="142">
        <f t="shared" si="876"/>
        <v>1124.8</v>
      </c>
      <c r="JB56" s="114">
        <f t="shared" si="877"/>
        <v>1124.8</v>
      </c>
      <c r="JC56" s="114"/>
      <c r="JD56" s="143"/>
      <c r="JE56" s="144">
        <f t="shared" si="878"/>
        <v>1.4637100000000001</v>
      </c>
      <c r="JF56" s="328">
        <f t="shared" si="958"/>
        <v>0</v>
      </c>
      <c r="JG56" s="474">
        <f t="shared" si="880"/>
        <v>0</v>
      </c>
      <c r="JH56" s="475">
        <f t="shared" si="881"/>
        <v>0</v>
      </c>
      <c r="JI56" s="141">
        <f t="shared" si="882"/>
        <v>0</v>
      </c>
      <c r="JJ56" s="476">
        <f t="shared" si="867"/>
        <v>7</v>
      </c>
      <c r="JK56" s="142">
        <f t="shared" si="884"/>
        <v>0</v>
      </c>
      <c r="JL56" s="114">
        <f t="shared" si="885"/>
        <v>0</v>
      </c>
      <c r="JM56" s="114"/>
      <c r="JN56" s="143"/>
      <c r="JO56" s="144">
        <f t="shared" si="886"/>
        <v>0</v>
      </c>
      <c r="JP56" s="328">
        <f t="shared" si="959"/>
        <v>1</v>
      </c>
      <c r="JQ56" s="474">
        <f t="shared" si="880"/>
        <v>8.3000000000000001E-4</v>
      </c>
      <c r="JR56" s="475">
        <f t="shared" si="881"/>
        <v>116.2</v>
      </c>
      <c r="JS56" s="141">
        <f t="shared" si="890"/>
        <v>116.2</v>
      </c>
      <c r="JT56" s="476">
        <f t="shared" si="867"/>
        <v>7.5</v>
      </c>
      <c r="JU56" s="142">
        <f t="shared" si="892"/>
        <v>871.5</v>
      </c>
      <c r="JV56" s="114">
        <f t="shared" si="893"/>
        <v>871.5</v>
      </c>
      <c r="JW56" s="114"/>
      <c r="JX56" s="143"/>
      <c r="JY56" s="144">
        <f t="shared" si="894"/>
        <v>1.13409</v>
      </c>
      <c r="JZ56" s="328">
        <f t="shared" si="960"/>
        <v>0</v>
      </c>
      <c r="KA56" s="474">
        <f t="shared" si="912"/>
        <v>0</v>
      </c>
      <c r="KB56" s="475">
        <f t="shared" si="913"/>
        <v>0</v>
      </c>
      <c r="KC56" s="141">
        <f t="shared" si="898"/>
        <v>0</v>
      </c>
      <c r="KD56" s="476">
        <f t="shared" si="899"/>
        <v>7.23</v>
      </c>
      <c r="KE56" s="142">
        <f t="shared" si="900"/>
        <v>0</v>
      </c>
      <c r="KF56" s="114">
        <f t="shared" si="901"/>
        <v>0</v>
      </c>
      <c r="KG56" s="114"/>
      <c r="KH56" s="143"/>
      <c r="KI56" s="144">
        <f t="shared" si="902"/>
        <v>0</v>
      </c>
      <c r="KJ56" s="328">
        <f t="shared" si="961"/>
        <v>0</v>
      </c>
      <c r="KK56" s="474">
        <f t="shared" si="912"/>
        <v>0</v>
      </c>
      <c r="KL56" s="475">
        <f t="shared" si="913"/>
        <v>0</v>
      </c>
      <c r="KM56" s="141">
        <f t="shared" si="906"/>
        <v>0</v>
      </c>
      <c r="KN56" s="476">
        <f t="shared" si="899"/>
        <v>7.5</v>
      </c>
      <c r="KO56" s="142">
        <f t="shared" si="908"/>
        <v>0</v>
      </c>
      <c r="KP56" s="114">
        <f t="shared" si="909"/>
        <v>0</v>
      </c>
      <c r="KQ56" s="114"/>
      <c r="KR56" s="143"/>
      <c r="KS56" s="144">
        <f t="shared" si="910"/>
        <v>0</v>
      </c>
      <c r="KT56" s="328">
        <f t="shared" si="962"/>
        <v>0</v>
      </c>
      <c r="KU56" s="474" t="e">
        <f t="shared" si="912"/>
        <v>#DIV/0!</v>
      </c>
      <c r="KV56" s="475" t="e">
        <f t="shared" si="913"/>
        <v>#DIV/0!</v>
      </c>
      <c r="KW56" s="141">
        <f t="shared" si="914"/>
        <v>0</v>
      </c>
      <c r="KX56" s="476">
        <f t="shared" si="899"/>
        <v>0</v>
      </c>
      <c r="KY56" s="142">
        <f t="shared" si="916"/>
        <v>0</v>
      </c>
      <c r="KZ56" s="114">
        <f t="shared" si="917"/>
        <v>0</v>
      </c>
      <c r="LA56" s="114"/>
      <c r="LB56" s="143"/>
      <c r="LC56" s="144">
        <f t="shared" si="918"/>
        <v>0</v>
      </c>
      <c r="LD56" s="327">
        <f t="shared" si="919"/>
        <v>34</v>
      </c>
      <c r="LE56" s="474">
        <f t="shared" si="920"/>
        <v>1.2999999999999999E-3</v>
      </c>
      <c r="LF56" s="475">
        <f t="shared" si="921"/>
        <v>3574.23</v>
      </c>
      <c r="LG56" s="141">
        <f t="shared" si="922"/>
        <v>105.12441176</v>
      </c>
      <c r="LH56" s="476">
        <f t="shared" si="923"/>
        <v>7.31</v>
      </c>
      <c r="LI56" s="142">
        <f t="shared" si="924"/>
        <v>768.45944999999995</v>
      </c>
      <c r="LJ56" s="114">
        <f t="shared" si="925"/>
        <v>26127.62</v>
      </c>
      <c r="LK56" s="114"/>
      <c r="LL56" s="143"/>
    </row>
    <row r="57" spans="1:324" ht="18" customHeight="1">
      <c r="A57" s="718"/>
      <c r="B57" s="580" t="s">
        <v>727</v>
      </c>
      <c r="C57" s="12" t="s">
        <v>856</v>
      </c>
      <c r="D57" s="12" t="s">
        <v>424</v>
      </c>
      <c r="E57" s="4" t="s">
        <v>33</v>
      </c>
      <c r="F57" s="328">
        <f t="shared" si="932"/>
        <v>0</v>
      </c>
      <c r="G57" s="474">
        <f t="shared" si="926"/>
        <v>0</v>
      </c>
      <c r="H57" s="475">
        <f t="shared" si="927"/>
        <v>0</v>
      </c>
      <c r="I57" s="141">
        <f t="shared" si="678"/>
        <v>0</v>
      </c>
      <c r="J57" s="476">
        <f t="shared" si="928"/>
        <v>7.42</v>
      </c>
      <c r="K57" s="142">
        <f t="shared" si="679"/>
        <v>0</v>
      </c>
      <c r="L57" s="114">
        <f t="shared" si="680"/>
        <v>0</v>
      </c>
      <c r="M57" s="114"/>
      <c r="N57" s="143"/>
      <c r="O57" s="144">
        <f t="shared" si="681"/>
        <v>0</v>
      </c>
      <c r="P57" s="328">
        <f t="shared" si="933"/>
        <v>0</v>
      </c>
      <c r="Q57" s="474">
        <f t="shared" si="929"/>
        <v>0</v>
      </c>
      <c r="R57" s="475">
        <f t="shared" si="930"/>
        <v>0</v>
      </c>
      <c r="S57" s="141">
        <f t="shared" si="683"/>
        <v>0</v>
      </c>
      <c r="T57" s="476">
        <f t="shared" si="931"/>
        <v>7.9</v>
      </c>
      <c r="U57" s="142">
        <f t="shared" si="684"/>
        <v>0</v>
      </c>
      <c r="V57" s="114">
        <f t="shared" si="685"/>
        <v>0</v>
      </c>
      <c r="W57" s="114"/>
      <c r="X57" s="143"/>
      <c r="Y57" s="144">
        <f t="shared" si="686"/>
        <v>0</v>
      </c>
      <c r="Z57" s="328">
        <f t="shared" si="934"/>
        <v>0</v>
      </c>
      <c r="AA57" s="474">
        <f t="shared" si="736"/>
        <v>0</v>
      </c>
      <c r="AB57" s="475">
        <f t="shared" si="737"/>
        <v>0</v>
      </c>
      <c r="AC57" s="141">
        <f t="shared" si="690"/>
        <v>0</v>
      </c>
      <c r="AD57" s="476">
        <f t="shared" si="691"/>
        <v>7.77</v>
      </c>
      <c r="AE57" s="142">
        <f t="shared" si="692"/>
        <v>0</v>
      </c>
      <c r="AF57" s="114">
        <f t="shared" si="693"/>
        <v>0</v>
      </c>
      <c r="AG57" s="114"/>
      <c r="AH57" s="143"/>
      <c r="AI57" s="144">
        <f t="shared" si="694"/>
        <v>0</v>
      </c>
      <c r="AJ57" s="328">
        <f t="shared" si="935"/>
        <v>0</v>
      </c>
      <c r="AK57" s="474">
        <f t="shared" si="736"/>
        <v>0</v>
      </c>
      <c r="AL57" s="475">
        <f t="shared" si="737"/>
        <v>0</v>
      </c>
      <c r="AM57" s="141">
        <f t="shared" si="698"/>
        <v>0</v>
      </c>
      <c r="AN57" s="476">
        <f t="shared" si="691"/>
        <v>7.7</v>
      </c>
      <c r="AO57" s="142">
        <f t="shared" si="700"/>
        <v>0</v>
      </c>
      <c r="AP57" s="114">
        <f t="shared" si="701"/>
        <v>0</v>
      </c>
      <c r="AQ57" s="114"/>
      <c r="AR57" s="143"/>
      <c r="AS57" s="144">
        <f t="shared" si="702"/>
        <v>0</v>
      </c>
      <c r="AT57" s="328">
        <f t="shared" si="936"/>
        <v>0</v>
      </c>
      <c r="AU57" s="474">
        <f t="shared" si="736"/>
        <v>0</v>
      </c>
      <c r="AV57" s="475">
        <f t="shared" si="737"/>
        <v>0</v>
      </c>
      <c r="AW57" s="141">
        <f t="shared" si="706"/>
        <v>0</v>
      </c>
      <c r="AX57" s="476">
        <f t="shared" si="691"/>
        <v>7.04</v>
      </c>
      <c r="AY57" s="142">
        <f t="shared" si="708"/>
        <v>0</v>
      </c>
      <c r="AZ57" s="114">
        <f t="shared" si="709"/>
        <v>0</v>
      </c>
      <c r="BA57" s="114"/>
      <c r="BB57" s="143"/>
      <c r="BC57" s="144">
        <f t="shared" si="710"/>
        <v>0</v>
      </c>
      <c r="BD57" s="328">
        <f t="shared" si="937"/>
        <v>0</v>
      </c>
      <c r="BE57" s="474">
        <f t="shared" si="736"/>
        <v>0</v>
      </c>
      <c r="BF57" s="475">
        <f t="shared" si="737"/>
        <v>0</v>
      </c>
      <c r="BG57" s="141">
        <f t="shared" si="714"/>
        <v>0</v>
      </c>
      <c r="BH57" s="476">
        <f t="shared" si="691"/>
        <v>7.9</v>
      </c>
      <c r="BI57" s="142">
        <f t="shared" si="716"/>
        <v>0</v>
      </c>
      <c r="BJ57" s="114">
        <f t="shared" si="717"/>
        <v>0</v>
      </c>
      <c r="BK57" s="114"/>
      <c r="BL57" s="143"/>
      <c r="BM57" s="144">
        <f t="shared" si="718"/>
        <v>0</v>
      </c>
      <c r="BN57" s="328">
        <f t="shared" si="938"/>
        <v>0</v>
      </c>
      <c r="BO57" s="474">
        <f t="shared" si="736"/>
        <v>0</v>
      </c>
      <c r="BP57" s="475">
        <f t="shared" si="737"/>
        <v>0</v>
      </c>
      <c r="BQ57" s="141">
        <f t="shared" si="722"/>
        <v>0</v>
      </c>
      <c r="BR57" s="476">
        <f t="shared" si="691"/>
        <v>7.66</v>
      </c>
      <c r="BS57" s="142">
        <f t="shared" si="724"/>
        <v>0</v>
      </c>
      <c r="BT57" s="114">
        <f t="shared" si="725"/>
        <v>0</v>
      </c>
      <c r="BU57" s="114"/>
      <c r="BV57" s="143"/>
      <c r="BW57" s="144">
        <f t="shared" si="726"/>
        <v>0</v>
      </c>
      <c r="BX57" s="328">
        <f t="shared" si="939"/>
        <v>0</v>
      </c>
      <c r="BY57" s="474">
        <f t="shared" si="736"/>
        <v>0</v>
      </c>
      <c r="BZ57" s="475">
        <f t="shared" si="737"/>
        <v>0</v>
      </c>
      <c r="CA57" s="141">
        <f t="shared" si="730"/>
        <v>0</v>
      </c>
      <c r="CB57" s="476">
        <f t="shared" si="691"/>
        <v>7.06</v>
      </c>
      <c r="CC57" s="142">
        <f t="shared" si="732"/>
        <v>0</v>
      </c>
      <c r="CD57" s="114">
        <f t="shared" si="733"/>
        <v>0</v>
      </c>
      <c r="CE57" s="114"/>
      <c r="CF57" s="143"/>
      <c r="CG57" s="144">
        <f t="shared" si="734"/>
        <v>0</v>
      </c>
      <c r="CH57" s="328">
        <f t="shared" si="940"/>
        <v>0</v>
      </c>
      <c r="CI57" s="474">
        <f t="shared" si="736"/>
        <v>0</v>
      </c>
      <c r="CJ57" s="475">
        <f t="shared" si="737"/>
        <v>0</v>
      </c>
      <c r="CK57" s="141">
        <f t="shared" si="738"/>
        <v>0</v>
      </c>
      <c r="CL57" s="476">
        <f t="shared" si="691"/>
        <v>7.6</v>
      </c>
      <c r="CM57" s="142">
        <f t="shared" si="740"/>
        <v>0</v>
      </c>
      <c r="CN57" s="114">
        <f t="shared" si="741"/>
        <v>0</v>
      </c>
      <c r="CO57" s="114"/>
      <c r="CP57" s="143"/>
      <c r="CQ57" s="144">
        <f t="shared" si="742"/>
        <v>0</v>
      </c>
      <c r="CR57" s="328">
        <f t="shared" si="941"/>
        <v>0</v>
      </c>
      <c r="CS57" s="474">
        <f t="shared" si="792"/>
        <v>0</v>
      </c>
      <c r="CT57" s="475">
        <f t="shared" si="793"/>
        <v>0</v>
      </c>
      <c r="CU57" s="141">
        <f t="shared" si="746"/>
        <v>0</v>
      </c>
      <c r="CV57" s="476">
        <f t="shared" si="747"/>
        <v>7.9</v>
      </c>
      <c r="CW57" s="142">
        <f t="shared" si="748"/>
        <v>0</v>
      </c>
      <c r="CX57" s="114">
        <f t="shared" si="749"/>
        <v>0</v>
      </c>
      <c r="CY57" s="114"/>
      <c r="CZ57" s="143"/>
      <c r="DA57" s="144">
        <f t="shared" si="750"/>
        <v>0</v>
      </c>
      <c r="DB57" s="328">
        <f t="shared" si="942"/>
        <v>0</v>
      </c>
      <c r="DC57" s="474">
        <f t="shared" si="792"/>
        <v>0</v>
      </c>
      <c r="DD57" s="475">
        <f t="shared" si="793"/>
        <v>0</v>
      </c>
      <c r="DE57" s="141">
        <f t="shared" si="754"/>
        <v>0</v>
      </c>
      <c r="DF57" s="476">
        <f t="shared" si="747"/>
        <v>7.66</v>
      </c>
      <c r="DG57" s="142">
        <f t="shared" si="756"/>
        <v>0</v>
      </c>
      <c r="DH57" s="114">
        <f t="shared" si="757"/>
        <v>0</v>
      </c>
      <c r="DI57" s="114"/>
      <c r="DJ57" s="143"/>
      <c r="DK57" s="144">
        <f t="shared" si="758"/>
        <v>0</v>
      </c>
      <c r="DL57" s="328">
        <f t="shared" si="943"/>
        <v>166</v>
      </c>
      <c r="DM57" s="474">
        <f t="shared" si="792"/>
        <v>0.43342000000000003</v>
      </c>
      <c r="DN57" s="475">
        <f t="shared" si="793"/>
        <v>17783.22</v>
      </c>
      <c r="DO57" s="141">
        <f t="shared" si="762"/>
        <v>107.12783133000001</v>
      </c>
      <c r="DP57" s="476">
        <f t="shared" si="747"/>
        <v>7.74</v>
      </c>
      <c r="DQ57" s="142">
        <f t="shared" si="764"/>
        <v>829.16940999999997</v>
      </c>
      <c r="DR57" s="114">
        <f t="shared" si="765"/>
        <v>137642.12</v>
      </c>
      <c r="DS57" s="114"/>
      <c r="DT57" s="143"/>
      <c r="DU57" s="144">
        <f t="shared" si="766"/>
        <v>1.0751200000000001</v>
      </c>
      <c r="DV57" s="328">
        <f t="shared" si="944"/>
        <v>0</v>
      </c>
      <c r="DW57" s="474">
        <f t="shared" si="792"/>
        <v>0</v>
      </c>
      <c r="DX57" s="475">
        <f t="shared" si="793"/>
        <v>0</v>
      </c>
      <c r="DY57" s="141">
        <f t="shared" si="770"/>
        <v>0</v>
      </c>
      <c r="DZ57" s="476">
        <f t="shared" si="747"/>
        <v>7.1</v>
      </c>
      <c r="EA57" s="142">
        <f t="shared" si="772"/>
        <v>0</v>
      </c>
      <c r="EB57" s="114">
        <f t="shared" si="773"/>
        <v>0</v>
      </c>
      <c r="EC57" s="114"/>
      <c r="ED57" s="143"/>
      <c r="EE57" s="144">
        <f t="shared" si="774"/>
        <v>0</v>
      </c>
      <c r="EF57" s="328">
        <f t="shared" si="945"/>
        <v>0</v>
      </c>
      <c r="EG57" s="474">
        <f t="shared" si="792"/>
        <v>0</v>
      </c>
      <c r="EH57" s="475">
        <f t="shared" si="793"/>
        <v>0</v>
      </c>
      <c r="EI57" s="141">
        <f t="shared" si="778"/>
        <v>0</v>
      </c>
      <c r="EJ57" s="476">
        <f t="shared" si="747"/>
        <v>7.5</v>
      </c>
      <c r="EK57" s="142">
        <f t="shared" si="780"/>
        <v>0</v>
      </c>
      <c r="EL57" s="114">
        <f t="shared" si="781"/>
        <v>0</v>
      </c>
      <c r="EM57" s="114"/>
      <c r="EN57" s="143"/>
      <c r="EO57" s="144">
        <f t="shared" si="782"/>
        <v>0</v>
      </c>
      <c r="EP57" s="328">
        <f t="shared" si="946"/>
        <v>0</v>
      </c>
      <c r="EQ57" s="474">
        <f t="shared" si="792"/>
        <v>0</v>
      </c>
      <c r="ER57" s="475">
        <f t="shared" si="793"/>
        <v>0</v>
      </c>
      <c r="ES57" s="141">
        <f t="shared" si="786"/>
        <v>0</v>
      </c>
      <c r="ET57" s="476">
        <f t="shared" si="747"/>
        <v>7</v>
      </c>
      <c r="EU57" s="142">
        <f t="shared" si="788"/>
        <v>0</v>
      </c>
      <c r="EV57" s="114">
        <f t="shared" si="789"/>
        <v>0</v>
      </c>
      <c r="EW57" s="114"/>
      <c r="EX57" s="143"/>
      <c r="EY57" s="144">
        <f t="shared" si="790"/>
        <v>0</v>
      </c>
      <c r="EZ57" s="328">
        <f t="shared" si="947"/>
        <v>0</v>
      </c>
      <c r="FA57" s="474">
        <f t="shared" si="792"/>
        <v>0</v>
      </c>
      <c r="FB57" s="475">
        <f t="shared" si="793"/>
        <v>0</v>
      </c>
      <c r="FC57" s="141">
        <f t="shared" si="794"/>
        <v>0</v>
      </c>
      <c r="FD57" s="476">
        <f t="shared" si="747"/>
        <v>7.05</v>
      </c>
      <c r="FE57" s="142">
        <f t="shared" si="796"/>
        <v>0</v>
      </c>
      <c r="FF57" s="114">
        <f t="shared" si="797"/>
        <v>0</v>
      </c>
      <c r="FG57" s="114"/>
      <c r="FH57" s="143"/>
      <c r="FI57" s="144">
        <f t="shared" si="798"/>
        <v>0</v>
      </c>
      <c r="FJ57" s="328">
        <f t="shared" si="948"/>
        <v>0</v>
      </c>
      <c r="FK57" s="474">
        <f t="shared" si="800"/>
        <v>0</v>
      </c>
      <c r="FL57" s="475">
        <f t="shared" si="801"/>
        <v>0</v>
      </c>
      <c r="FM57" s="141">
        <f t="shared" si="802"/>
        <v>0</v>
      </c>
      <c r="FN57" s="476">
        <f t="shared" si="803"/>
        <v>7.05</v>
      </c>
      <c r="FO57" s="142">
        <f t="shared" si="804"/>
        <v>0</v>
      </c>
      <c r="FP57" s="114">
        <f t="shared" si="805"/>
        <v>0</v>
      </c>
      <c r="FQ57" s="114"/>
      <c r="FR57" s="143"/>
      <c r="FS57" s="144">
        <f t="shared" si="806"/>
        <v>0</v>
      </c>
      <c r="FT57" s="328">
        <f t="shared" si="949"/>
        <v>0</v>
      </c>
      <c r="FU57" s="474">
        <f t="shared" si="800"/>
        <v>0</v>
      </c>
      <c r="FV57" s="475">
        <f t="shared" si="801"/>
        <v>0</v>
      </c>
      <c r="FW57" s="141">
        <f t="shared" si="810"/>
        <v>0</v>
      </c>
      <c r="FX57" s="476">
        <f t="shared" si="803"/>
        <v>7.3</v>
      </c>
      <c r="FY57" s="142">
        <f t="shared" si="812"/>
        <v>0</v>
      </c>
      <c r="FZ57" s="114">
        <f t="shared" si="813"/>
        <v>0</v>
      </c>
      <c r="GA57" s="114"/>
      <c r="GB57" s="143"/>
      <c r="GC57" s="144">
        <f t="shared" si="814"/>
        <v>0</v>
      </c>
      <c r="GD57" s="328">
        <f t="shared" si="950"/>
        <v>0</v>
      </c>
      <c r="GE57" s="474">
        <f t="shared" si="816"/>
        <v>0</v>
      </c>
      <c r="GF57" s="475">
        <f t="shared" si="817"/>
        <v>0</v>
      </c>
      <c r="GG57" s="141">
        <f t="shared" si="818"/>
        <v>0</v>
      </c>
      <c r="GH57" s="476">
        <f t="shared" si="803"/>
        <v>7.13</v>
      </c>
      <c r="GI57" s="142">
        <f t="shared" si="820"/>
        <v>0</v>
      </c>
      <c r="GJ57" s="114">
        <f t="shared" si="821"/>
        <v>0</v>
      </c>
      <c r="GK57" s="114"/>
      <c r="GL57" s="143"/>
      <c r="GM57" s="144">
        <f t="shared" si="822"/>
        <v>0</v>
      </c>
      <c r="GN57" s="328">
        <f t="shared" si="951"/>
        <v>0</v>
      </c>
      <c r="GO57" s="474">
        <f t="shared" si="816"/>
        <v>0</v>
      </c>
      <c r="GP57" s="475">
        <f t="shared" si="817"/>
        <v>0</v>
      </c>
      <c r="GQ57" s="141">
        <f t="shared" si="826"/>
        <v>0</v>
      </c>
      <c r="GR57" s="476">
        <f t="shared" si="803"/>
        <v>7.58</v>
      </c>
      <c r="GS57" s="142">
        <f t="shared" si="828"/>
        <v>0</v>
      </c>
      <c r="GT57" s="114">
        <f t="shared" si="829"/>
        <v>0</v>
      </c>
      <c r="GU57" s="114"/>
      <c r="GV57" s="143"/>
      <c r="GW57" s="144">
        <f t="shared" si="830"/>
        <v>0</v>
      </c>
      <c r="GX57" s="328">
        <f t="shared" si="952"/>
        <v>0</v>
      </c>
      <c r="GY57" s="474">
        <f t="shared" si="832"/>
        <v>0</v>
      </c>
      <c r="GZ57" s="475">
        <f t="shared" si="833"/>
        <v>0</v>
      </c>
      <c r="HA57" s="141">
        <f t="shared" si="834"/>
        <v>0</v>
      </c>
      <c r="HB57" s="476">
        <f t="shared" si="835"/>
        <v>7.83</v>
      </c>
      <c r="HC57" s="142">
        <f t="shared" si="836"/>
        <v>0</v>
      </c>
      <c r="HD57" s="114">
        <f t="shared" si="837"/>
        <v>0</v>
      </c>
      <c r="HE57" s="114"/>
      <c r="HF57" s="143"/>
      <c r="HG57" s="144">
        <f t="shared" si="838"/>
        <v>0</v>
      </c>
      <c r="HH57" s="328">
        <f t="shared" si="953"/>
        <v>0</v>
      </c>
      <c r="HI57" s="474">
        <f t="shared" si="832"/>
        <v>0</v>
      </c>
      <c r="HJ57" s="475">
        <f t="shared" si="833"/>
        <v>0</v>
      </c>
      <c r="HK57" s="141">
        <f t="shared" si="842"/>
        <v>0</v>
      </c>
      <c r="HL57" s="476">
        <f t="shared" si="835"/>
        <v>7.9</v>
      </c>
      <c r="HM57" s="142">
        <f t="shared" si="844"/>
        <v>0</v>
      </c>
      <c r="HN57" s="114">
        <f t="shared" si="845"/>
        <v>0</v>
      </c>
      <c r="HO57" s="114"/>
      <c r="HP57" s="143"/>
      <c r="HQ57" s="144">
        <f t="shared" si="846"/>
        <v>0</v>
      </c>
      <c r="HR57" s="328">
        <f t="shared" si="954"/>
        <v>0</v>
      </c>
      <c r="HS57" s="474">
        <f t="shared" si="848"/>
        <v>0</v>
      </c>
      <c r="HT57" s="475">
        <f t="shared" si="849"/>
        <v>0</v>
      </c>
      <c r="HU57" s="141">
        <f t="shared" si="850"/>
        <v>0</v>
      </c>
      <c r="HV57" s="476">
        <f t="shared" si="835"/>
        <v>7.68</v>
      </c>
      <c r="HW57" s="142">
        <f t="shared" si="852"/>
        <v>0</v>
      </c>
      <c r="HX57" s="114">
        <f t="shared" si="853"/>
        <v>0</v>
      </c>
      <c r="HY57" s="114"/>
      <c r="HZ57" s="143"/>
      <c r="IA57" s="144">
        <f t="shared" si="854"/>
        <v>0</v>
      </c>
      <c r="IB57" s="328">
        <f t="shared" si="955"/>
        <v>0</v>
      </c>
      <c r="IC57" s="474">
        <f t="shared" si="848"/>
        <v>0</v>
      </c>
      <c r="ID57" s="475">
        <f t="shared" si="849"/>
        <v>0</v>
      </c>
      <c r="IE57" s="141">
        <f t="shared" si="858"/>
        <v>0</v>
      </c>
      <c r="IF57" s="476">
        <f t="shared" si="835"/>
        <v>7.9</v>
      </c>
      <c r="IG57" s="142">
        <f t="shared" si="860"/>
        <v>0</v>
      </c>
      <c r="IH57" s="114">
        <f t="shared" si="861"/>
        <v>0</v>
      </c>
      <c r="II57" s="114"/>
      <c r="IJ57" s="143"/>
      <c r="IK57" s="144">
        <f t="shared" si="862"/>
        <v>0</v>
      </c>
      <c r="IL57" s="328">
        <f t="shared" si="956"/>
        <v>0</v>
      </c>
      <c r="IM57" s="474">
        <f t="shared" si="864"/>
        <v>0</v>
      </c>
      <c r="IN57" s="475">
        <f t="shared" si="865"/>
        <v>0</v>
      </c>
      <c r="IO57" s="141">
        <f t="shared" si="866"/>
        <v>0</v>
      </c>
      <c r="IP57" s="476">
        <f t="shared" si="867"/>
        <v>5</v>
      </c>
      <c r="IQ57" s="142">
        <f t="shared" si="868"/>
        <v>0</v>
      </c>
      <c r="IR57" s="114">
        <f t="shared" si="869"/>
        <v>0</v>
      </c>
      <c r="IS57" s="114"/>
      <c r="IT57" s="143"/>
      <c r="IU57" s="144">
        <f t="shared" si="870"/>
        <v>0</v>
      </c>
      <c r="IV57" s="328">
        <f t="shared" si="957"/>
        <v>0</v>
      </c>
      <c r="IW57" s="474">
        <f t="shared" si="864"/>
        <v>0</v>
      </c>
      <c r="IX57" s="475">
        <f t="shared" si="865"/>
        <v>0</v>
      </c>
      <c r="IY57" s="141">
        <f t="shared" si="874"/>
        <v>0</v>
      </c>
      <c r="IZ57" s="476">
        <f t="shared" si="867"/>
        <v>7.6</v>
      </c>
      <c r="JA57" s="142">
        <f t="shared" si="876"/>
        <v>0</v>
      </c>
      <c r="JB57" s="114">
        <f t="shared" si="877"/>
        <v>0</v>
      </c>
      <c r="JC57" s="114"/>
      <c r="JD57" s="143"/>
      <c r="JE57" s="144">
        <f t="shared" si="878"/>
        <v>0</v>
      </c>
      <c r="JF57" s="328">
        <f t="shared" si="958"/>
        <v>0</v>
      </c>
      <c r="JG57" s="474">
        <f t="shared" si="880"/>
        <v>0</v>
      </c>
      <c r="JH57" s="475">
        <f t="shared" si="881"/>
        <v>0</v>
      </c>
      <c r="JI57" s="141">
        <f t="shared" si="882"/>
        <v>0</v>
      </c>
      <c r="JJ57" s="476">
        <f t="shared" si="867"/>
        <v>7</v>
      </c>
      <c r="JK57" s="142">
        <f t="shared" si="884"/>
        <v>0</v>
      </c>
      <c r="JL57" s="114">
        <f t="shared" si="885"/>
        <v>0</v>
      </c>
      <c r="JM57" s="114"/>
      <c r="JN57" s="143"/>
      <c r="JO57" s="144">
        <f t="shared" si="886"/>
        <v>0</v>
      </c>
      <c r="JP57" s="328">
        <f t="shared" si="959"/>
        <v>0</v>
      </c>
      <c r="JQ57" s="474">
        <f t="shared" si="880"/>
        <v>0</v>
      </c>
      <c r="JR57" s="475">
        <f t="shared" si="881"/>
        <v>0</v>
      </c>
      <c r="JS57" s="141">
        <f t="shared" si="890"/>
        <v>0</v>
      </c>
      <c r="JT57" s="476">
        <f t="shared" si="867"/>
        <v>7.5</v>
      </c>
      <c r="JU57" s="142">
        <f t="shared" si="892"/>
        <v>0</v>
      </c>
      <c r="JV57" s="114">
        <f t="shared" si="893"/>
        <v>0</v>
      </c>
      <c r="JW57" s="114"/>
      <c r="JX57" s="143"/>
      <c r="JY57" s="144">
        <f t="shared" si="894"/>
        <v>0</v>
      </c>
      <c r="JZ57" s="328">
        <f t="shared" si="960"/>
        <v>0</v>
      </c>
      <c r="KA57" s="474">
        <f t="shared" si="912"/>
        <v>0</v>
      </c>
      <c r="KB57" s="475">
        <f t="shared" si="913"/>
        <v>0</v>
      </c>
      <c r="KC57" s="141">
        <f t="shared" si="898"/>
        <v>0</v>
      </c>
      <c r="KD57" s="476">
        <f t="shared" si="899"/>
        <v>7.23</v>
      </c>
      <c r="KE57" s="142">
        <f t="shared" si="900"/>
        <v>0</v>
      </c>
      <c r="KF57" s="114">
        <f t="shared" si="901"/>
        <v>0</v>
      </c>
      <c r="KG57" s="114"/>
      <c r="KH57" s="143"/>
      <c r="KI57" s="144">
        <f t="shared" si="902"/>
        <v>0</v>
      </c>
      <c r="KJ57" s="328">
        <f t="shared" si="961"/>
        <v>0</v>
      </c>
      <c r="KK57" s="474">
        <f t="shared" si="912"/>
        <v>0</v>
      </c>
      <c r="KL57" s="475">
        <f t="shared" si="913"/>
        <v>0</v>
      </c>
      <c r="KM57" s="141">
        <f t="shared" si="906"/>
        <v>0</v>
      </c>
      <c r="KN57" s="476">
        <f t="shared" si="899"/>
        <v>7.5</v>
      </c>
      <c r="KO57" s="142">
        <f t="shared" si="908"/>
        <v>0</v>
      </c>
      <c r="KP57" s="114">
        <f t="shared" si="909"/>
        <v>0</v>
      </c>
      <c r="KQ57" s="114"/>
      <c r="KR57" s="143"/>
      <c r="KS57" s="144">
        <f t="shared" si="910"/>
        <v>0</v>
      </c>
      <c r="KT57" s="328">
        <f t="shared" si="962"/>
        <v>0</v>
      </c>
      <c r="KU57" s="474" t="e">
        <f t="shared" si="912"/>
        <v>#DIV/0!</v>
      </c>
      <c r="KV57" s="475" t="e">
        <f t="shared" si="913"/>
        <v>#DIV/0!</v>
      </c>
      <c r="KW57" s="141">
        <f t="shared" si="914"/>
        <v>0</v>
      </c>
      <c r="KX57" s="476">
        <f t="shared" si="899"/>
        <v>0</v>
      </c>
      <c r="KY57" s="142">
        <f t="shared" si="916"/>
        <v>0</v>
      </c>
      <c r="KZ57" s="114">
        <f t="shared" si="917"/>
        <v>0</v>
      </c>
      <c r="LA57" s="114"/>
      <c r="LB57" s="143"/>
      <c r="LC57" s="144">
        <f t="shared" si="918"/>
        <v>0</v>
      </c>
      <c r="LD57" s="327">
        <f t="shared" si="919"/>
        <v>166</v>
      </c>
      <c r="LE57" s="474">
        <f t="shared" si="920"/>
        <v>6.3699999999999998E-3</v>
      </c>
      <c r="LF57" s="475">
        <f t="shared" si="921"/>
        <v>17513.740000000002</v>
      </c>
      <c r="LG57" s="141">
        <f t="shared" si="922"/>
        <v>105.50445783000001</v>
      </c>
      <c r="LH57" s="476">
        <f t="shared" si="923"/>
        <v>7.31</v>
      </c>
      <c r="LI57" s="142">
        <f t="shared" si="924"/>
        <v>771.23758999999995</v>
      </c>
      <c r="LJ57" s="114">
        <f t="shared" si="925"/>
        <v>128025.44</v>
      </c>
      <c r="LK57" s="114"/>
      <c r="LL57" s="143"/>
    </row>
    <row r="58" spans="1:324" ht="18" customHeight="1">
      <c r="A58" s="719"/>
      <c r="B58" s="94" t="s">
        <v>730</v>
      </c>
      <c r="C58" s="12" t="s">
        <v>856</v>
      </c>
      <c r="D58" s="12" t="s">
        <v>424</v>
      </c>
      <c r="E58" s="4" t="s">
        <v>33</v>
      </c>
      <c r="F58" s="328">
        <f t="shared" si="932"/>
        <v>0</v>
      </c>
      <c r="G58" s="474">
        <f t="shared" si="926"/>
        <v>0</v>
      </c>
      <c r="H58" s="475">
        <f t="shared" si="927"/>
        <v>0</v>
      </c>
      <c r="I58" s="141">
        <f t="shared" si="678"/>
        <v>0</v>
      </c>
      <c r="J58" s="476">
        <f t="shared" si="928"/>
        <v>7.42</v>
      </c>
      <c r="K58" s="142">
        <f t="shared" si="679"/>
        <v>0</v>
      </c>
      <c r="L58" s="114">
        <f t="shared" si="680"/>
        <v>0</v>
      </c>
      <c r="M58" s="114"/>
      <c r="N58" s="143"/>
      <c r="O58" s="144" t="e">
        <f t="shared" si="681"/>
        <v>#DIV/0!</v>
      </c>
      <c r="P58" s="328">
        <f t="shared" si="933"/>
        <v>0</v>
      </c>
      <c r="Q58" s="474">
        <f t="shared" si="929"/>
        <v>0</v>
      </c>
      <c r="R58" s="475">
        <f t="shared" si="930"/>
        <v>0</v>
      </c>
      <c r="S58" s="141">
        <f t="shared" si="683"/>
        <v>0</v>
      </c>
      <c r="T58" s="476">
        <f t="shared" si="931"/>
        <v>7.9</v>
      </c>
      <c r="U58" s="142">
        <f t="shared" si="684"/>
        <v>0</v>
      </c>
      <c r="V58" s="114">
        <f t="shared" si="685"/>
        <v>0</v>
      </c>
      <c r="W58" s="114"/>
      <c r="X58" s="143"/>
      <c r="Y58" s="144" t="e">
        <f t="shared" si="686"/>
        <v>#DIV/0!</v>
      </c>
      <c r="Z58" s="328">
        <f t="shared" si="934"/>
        <v>0</v>
      </c>
      <c r="AA58" s="474">
        <f t="shared" si="736"/>
        <v>0</v>
      </c>
      <c r="AB58" s="475">
        <f t="shared" si="737"/>
        <v>0</v>
      </c>
      <c r="AC58" s="141">
        <f t="shared" si="690"/>
        <v>0</v>
      </c>
      <c r="AD58" s="476">
        <f t="shared" si="691"/>
        <v>7.77</v>
      </c>
      <c r="AE58" s="142">
        <f t="shared" si="692"/>
        <v>0</v>
      </c>
      <c r="AF58" s="114">
        <f t="shared" si="693"/>
        <v>0</v>
      </c>
      <c r="AG58" s="114"/>
      <c r="AH58" s="143"/>
      <c r="AI58" s="144" t="e">
        <f t="shared" si="694"/>
        <v>#DIV/0!</v>
      </c>
      <c r="AJ58" s="328">
        <f t="shared" si="935"/>
        <v>0</v>
      </c>
      <c r="AK58" s="474">
        <f t="shared" si="736"/>
        <v>0</v>
      </c>
      <c r="AL58" s="475">
        <f t="shared" si="737"/>
        <v>0</v>
      </c>
      <c r="AM58" s="141">
        <f t="shared" si="698"/>
        <v>0</v>
      </c>
      <c r="AN58" s="476">
        <f t="shared" si="691"/>
        <v>7.7</v>
      </c>
      <c r="AO58" s="142">
        <f t="shared" si="700"/>
        <v>0</v>
      </c>
      <c r="AP58" s="114">
        <f t="shared" si="701"/>
        <v>0</v>
      </c>
      <c r="AQ58" s="114"/>
      <c r="AR58" s="143"/>
      <c r="AS58" s="144" t="e">
        <f t="shared" si="702"/>
        <v>#DIV/0!</v>
      </c>
      <c r="AT58" s="328">
        <f t="shared" si="936"/>
        <v>0</v>
      </c>
      <c r="AU58" s="474">
        <f t="shared" si="736"/>
        <v>0</v>
      </c>
      <c r="AV58" s="475">
        <f t="shared" si="737"/>
        <v>0</v>
      </c>
      <c r="AW58" s="141">
        <f t="shared" si="706"/>
        <v>0</v>
      </c>
      <c r="AX58" s="476">
        <f t="shared" si="691"/>
        <v>7.04</v>
      </c>
      <c r="AY58" s="142">
        <f t="shared" si="708"/>
        <v>0</v>
      </c>
      <c r="AZ58" s="114">
        <f t="shared" si="709"/>
        <v>0</v>
      </c>
      <c r="BA58" s="114"/>
      <c r="BB58" s="143"/>
      <c r="BC58" s="144" t="e">
        <f t="shared" si="710"/>
        <v>#DIV/0!</v>
      </c>
      <c r="BD58" s="328">
        <f t="shared" si="937"/>
        <v>0</v>
      </c>
      <c r="BE58" s="474">
        <f t="shared" si="736"/>
        <v>0</v>
      </c>
      <c r="BF58" s="475">
        <f t="shared" si="737"/>
        <v>0</v>
      </c>
      <c r="BG58" s="141">
        <f t="shared" si="714"/>
        <v>0</v>
      </c>
      <c r="BH58" s="476">
        <f t="shared" si="691"/>
        <v>7.9</v>
      </c>
      <c r="BI58" s="142">
        <f t="shared" si="716"/>
        <v>0</v>
      </c>
      <c r="BJ58" s="114">
        <f t="shared" si="717"/>
        <v>0</v>
      </c>
      <c r="BK58" s="114"/>
      <c r="BL58" s="143"/>
      <c r="BM58" s="144" t="e">
        <f t="shared" si="718"/>
        <v>#DIV/0!</v>
      </c>
      <c r="BN58" s="328">
        <f t="shared" si="938"/>
        <v>0</v>
      </c>
      <c r="BO58" s="474">
        <f t="shared" si="736"/>
        <v>0</v>
      </c>
      <c r="BP58" s="475">
        <f t="shared" si="737"/>
        <v>0</v>
      </c>
      <c r="BQ58" s="141">
        <f t="shared" si="722"/>
        <v>0</v>
      </c>
      <c r="BR58" s="476">
        <f t="shared" si="691"/>
        <v>7.66</v>
      </c>
      <c r="BS58" s="142">
        <f t="shared" si="724"/>
        <v>0</v>
      </c>
      <c r="BT58" s="114">
        <f t="shared" si="725"/>
        <v>0</v>
      </c>
      <c r="BU58" s="114"/>
      <c r="BV58" s="143"/>
      <c r="BW58" s="144" t="e">
        <f t="shared" si="726"/>
        <v>#DIV/0!</v>
      </c>
      <c r="BX58" s="328">
        <f t="shared" si="939"/>
        <v>0</v>
      </c>
      <c r="BY58" s="474">
        <f t="shared" si="736"/>
        <v>0</v>
      </c>
      <c r="BZ58" s="475">
        <f t="shared" si="737"/>
        <v>0</v>
      </c>
      <c r="CA58" s="141">
        <f t="shared" si="730"/>
        <v>0</v>
      </c>
      <c r="CB58" s="476">
        <f t="shared" si="691"/>
        <v>7.06</v>
      </c>
      <c r="CC58" s="142">
        <f t="shared" si="732"/>
        <v>0</v>
      </c>
      <c r="CD58" s="114">
        <f t="shared" si="733"/>
        <v>0</v>
      </c>
      <c r="CE58" s="114"/>
      <c r="CF58" s="143"/>
      <c r="CG58" s="144" t="e">
        <f t="shared" si="734"/>
        <v>#DIV/0!</v>
      </c>
      <c r="CH58" s="328">
        <f t="shared" si="940"/>
        <v>0</v>
      </c>
      <c r="CI58" s="474">
        <f t="shared" si="736"/>
        <v>0</v>
      </c>
      <c r="CJ58" s="475">
        <f t="shared" si="737"/>
        <v>0</v>
      </c>
      <c r="CK58" s="141">
        <f t="shared" si="738"/>
        <v>0</v>
      </c>
      <c r="CL58" s="476">
        <f t="shared" si="691"/>
        <v>7.6</v>
      </c>
      <c r="CM58" s="142">
        <f t="shared" si="740"/>
        <v>0</v>
      </c>
      <c r="CN58" s="114">
        <f t="shared" si="741"/>
        <v>0</v>
      </c>
      <c r="CO58" s="114"/>
      <c r="CP58" s="143"/>
      <c r="CQ58" s="144" t="e">
        <f t="shared" si="742"/>
        <v>#DIV/0!</v>
      </c>
      <c r="CR58" s="328">
        <f t="shared" si="941"/>
        <v>0</v>
      </c>
      <c r="CS58" s="474">
        <f t="shared" si="792"/>
        <v>0</v>
      </c>
      <c r="CT58" s="475">
        <f t="shared" si="793"/>
        <v>0</v>
      </c>
      <c r="CU58" s="141">
        <f t="shared" si="746"/>
        <v>0</v>
      </c>
      <c r="CV58" s="476">
        <f t="shared" si="747"/>
        <v>7.9</v>
      </c>
      <c r="CW58" s="142">
        <f t="shared" si="748"/>
        <v>0</v>
      </c>
      <c r="CX58" s="114">
        <f t="shared" si="749"/>
        <v>0</v>
      </c>
      <c r="CY58" s="114"/>
      <c r="CZ58" s="143"/>
      <c r="DA58" s="144" t="e">
        <f t="shared" si="750"/>
        <v>#DIV/0!</v>
      </c>
      <c r="DB58" s="328">
        <f t="shared" si="942"/>
        <v>0</v>
      </c>
      <c r="DC58" s="474">
        <f t="shared" si="792"/>
        <v>0</v>
      </c>
      <c r="DD58" s="475">
        <f t="shared" si="793"/>
        <v>0</v>
      </c>
      <c r="DE58" s="141">
        <f t="shared" si="754"/>
        <v>0</v>
      </c>
      <c r="DF58" s="476">
        <f t="shared" si="747"/>
        <v>7.66</v>
      </c>
      <c r="DG58" s="142">
        <f t="shared" si="756"/>
        <v>0</v>
      </c>
      <c r="DH58" s="114">
        <f t="shared" si="757"/>
        <v>0</v>
      </c>
      <c r="DI58" s="114"/>
      <c r="DJ58" s="143"/>
      <c r="DK58" s="144" t="e">
        <f t="shared" si="758"/>
        <v>#DIV/0!</v>
      </c>
      <c r="DL58" s="328">
        <f t="shared" si="943"/>
        <v>0</v>
      </c>
      <c r="DM58" s="474">
        <f t="shared" si="792"/>
        <v>0</v>
      </c>
      <c r="DN58" s="475">
        <f t="shared" si="793"/>
        <v>0</v>
      </c>
      <c r="DO58" s="141">
        <f t="shared" si="762"/>
        <v>0</v>
      </c>
      <c r="DP58" s="476">
        <f t="shared" si="747"/>
        <v>7.74</v>
      </c>
      <c r="DQ58" s="142">
        <f t="shared" si="764"/>
        <v>0</v>
      </c>
      <c r="DR58" s="114">
        <f t="shared" si="765"/>
        <v>0</v>
      </c>
      <c r="DS58" s="114"/>
      <c r="DT58" s="143"/>
      <c r="DU58" s="144" t="e">
        <f t="shared" si="766"/>
        <v>#DIV/0!</v>
      </c>
      <c r="DV58" s="328">
        <f t="shared" si="944"/>
        <v>0</v>
      </c>
      <c r="DW58" s="474">
        <f t="shared" si="792"/>
        <v>0</v>
      </c>
      <c r="DX58" s="475">
        <f t="shared" si="793"/>
        <v>0</v>
      </c>
      <c r="DY58" s="141">
        <f t="shared" si="770"/>
        <v>0</v>
      </c>
      <c r="DZ58" s="476">
        <f t="shared" si="747"/>
        <v>7.1</v>
      </c>
      <c r="EA58" s="142">
        <f t="shared" si="772"/>
        <v>0</v>
      </c>
      <c r="EB58" s="114">
        <f t="shared" si="773"/>
        <v>0</v>
      </c>
      <c r="EC58" s="114"/>
      <c r="ED58" s="143"/>
      <c r="EE58" s="144" t="e">
        <f t="shared" si="774"/>
        <v>#DIV/0!</v>
      </c>
      <c r="EF58" s="328">
        <f t="shared" si="945"/>
        <v>0</v>
      </c>
      <c r="EG58" s="474">
        <f t="shared" si="792"/>
        <v>0</v>
      </c>
      <c r="EH58" s="475">
        <f t="shared" si="793"/>
        <v>0</v>
      </c>
      <c r="EI58" s="141">
        <f t="shared" si="778"/>
        <v>0</v>
      </c>
      <c r="EJ58" s="476">
        <f t="shared" si="747"/>
        <v>7.5</v>
      </c>
      <c r="EK58" s="142">
        <f t="shared" si="780"/>
        <v>0</v>
      </c>
      <c r="EL58" s="114">
        <f t="shared" si="781"/>
        <v>0</v>
      </c>
      <c r="EM58" s="114"/>
      <c r="EN58" s="143"/>
      <c r="EO58" s="144" t="e">
        <f t="shared" si="782"/>
        <v>#DIV/0!</v>
      </c>
      <c r="EP58" s="328">
        <f t="shared" si="946"/>
        <v>0</v>
      </c>
      <c r="EQ58" s="474">
        <f t="shared" si="792"/>
        <v>0</v>
      </c>
      <c r="ER58" s="475">
        <f t="shared" si="793"/>
        <v>0</v>
      </c>
      <c r="ES58" s="141">
        <f t="shared" si="786"/>
        <v>0</v>
      </c>
      <c r="ET58" s="476">
        <f t="shared" si="747"/>
        <v>7</v>
      </c>
      <c r="EU58" s="142">
        <f t="shared" si="788"/>
        <v>0</v>
      </c>
      <c r="EV58" s="114">
        <f t="shared" si="789"/>
        <v>0</v>
      </c>
      <c r="EW58" s="114"/>
      <c r="EX58" s="143"/>
      <c r="EY58" s="144" t="e">
        <f t="shared" si="790"/>
        <v>#DIV/0!</v>
      </c>
      <c r="EZ58" s="328">
        <f t="shared" si="947"/>
        <v>0</v>
      </c>
      <c r="FA58" s="474">
        <f t="shared" si="792"/>
        <v>0</v>
      </c>
      <c r="FB58" s="475">
        <f t="shared" si="793"/>
        <v>0</v>
      </c>
      <c r="FC58" s="141">
        <f t="shared" si="794"/>
        <v>0</v>
      </c>
      <c r="FD58" s="476">
        <f t="shared" si="747"/>
        <v>7.05</v>
      </c>
      <c r="FE58" s="142">
        <f t="shared" si="796"/>
        <v>0</v>
      </c>
      <c r="FF58" s="114">
        <f t="shared" si="797"/>
        <v>0</v>
      </c>
      <c r="FG58" s="114"/>
      <c r="FH58" s="143"/>
      <c r="FI58" s="144" t="e">
        <f t="shared" si="798"/>
        <v>#DIV/0!</v>
      </c>
      <c r="FJ58" s="328">
        <f t="shared" si="948"/>
        <v>0</v>
      </c>
      <c r="FK58" s="474">
        <f t="shared" si="800"/>
        <v>0</v>
      </c>
      <c r="FL58" s="475">
        <f t="shared" si="801"/>
        <v>0</v>
      </c>
      <c r="FM58" s="141">
        <f t="shared" si="802"/>
        <v>0</v>
      </c>
      <c r="FN58" s="476">
        <f t="shared" si="803"/>
        <v>7.05</v>
      </c>
      <c r="FO58" s="142">
        <f t="shared" si="804"/>
        <v>0</v>
      </c>
      <c r="FP58" s="114">
        <f t="shared" si="805"/>
        <v>0</v>
      </c>
      <c r="FQ58" s="114"/>
      <c r="FR58" s="143"/>
      <c r="FS58" s="144" t="e">
        <f t="shared" si="806"/>
        <v>#DIV/0!</v>
      </c>
      <c r="FT58" s="328">
        <f t="shared" si="949"/>
        <v>0</v>
      </c>
      <c r="FU58" s="474">
        <f t="shared" si="800"/>
        <v>0</v>
      </c>
      <c r="FV58" s="475">
        <f t="shared" si="801"/>
        <v>0</v>
      </c>
      <c r="FW58" s="141">
        <f t="shared" si="810"/>
        <v>0</v>
      </c>
      <c r="FX58" s="476">
        <f t="shared" si="803"/>
        <v>7.3</v>
      </c>
      <c r="FY58" s="142">
        <f t="shared" si="812"/>
        <v>0</v>
      </c>
      <c r="FZ58" s="114">
        <f t="shared" si="813"/>
        <v>0</v>
      </c>
      <c r="GA58" s="114"/>
      <c r="GB58" s="143"/>
      <c r="GC58" s="144" t="e">
        <f t="shared" si="814"/>
        <v>#DIV/0!</v>
      </c>
      <c r="GD58" s="328">
        <f t="shared" si="950"/>
        <v>0</v>
      </c>
      <c r="GE58" s="474">
        <f t="shared" si="816"/>
        <v>0</v>
      </c>
      <c r="GF58" s="475">
        <f t="shared" si="817"/>
        <v>0</v>
      </c>
      <c r="GG58" s="141">
        <f t="shared" si="818"/>
        <v>0</v>
      </c>
      <c r="GH58" s="476">
        <f t="shared" si="803"/>
        <v>7.13</v>
      </c>
      <c r="GI58" s="142">
        <f t="shared" si="820"/>
        <v>0</v>
      </c>
      <c r="GJ58" s="114">
        <f t="shared" si="821"/>
        <v>0</v>
      </c>
      <c r="GK58" s="114"/>
      <c r="GL58" s="143"/>
      <c r="GM58" s="144" t="e">
        <f t="shared" si="822"/>
        <v>#DIV/0!</v>
      </c>
      <c r="GN58" s="328">
        <f t="shared" si="951"/>
        <v>0</v>
      </c>
      <c r="GO58" s="474">
        <f t="shared" si="816"/>
        <v>0</v>
      </c>
      <c r="GP58" s="475">
        <f t="shared" si="817"/>
        <v>0</v>
      </c>
      <c r="GQ58" s="141">
        <f t="shared" si="826"/>
        <v>0</v>
      </c>
      <c r="GR58" s="476">
        <f t="shared" si="803"/>
        <v>7.58</v>
      </c>
      <c r="GS58" s="142">
        <f t="shared" si="828"/>
        <v>0</v>
      </c>
      <c r="GT58" s="114">
        <f t="shared" si="829"/>
        <v>0</v>
      </c>
      <c r="GU58" s="114"/>
      <c r="GV58" s="143"/>
      <c r="GW58" s="144" t="e">
        <f t="shared" si="830"/>
        <v>#DIV/0!</v>
      </c>
      <c r="GX58" s="328">
        <f t="shared" si="952"/>
        <v>0</v>
      </c>
      <c r="GY58" s="474">
        <f t="shared" si="832"/>
        <v>0</v>
      </c>
      <c r="GZ58" s="475">
        <f t="shared" si="833"/>
        <v>0</v>
      </c>
      <c r="HA58" s="141">
        <f t="shared" si="834"/>
        <v>0</v>
      </c>
      <c r="HB58" s="476">
        <f t="shared" si="835"/>
        <v>7.83</v>
      </c>
      <c r="HC58" s="142">
        <f t="shared" si="836"/>
        <v>0</v>
      </c>
      <c r="HD58" s="114">
        <f t="shared" si="837"/>
        <v>0</v>
      </c>
      <c r="HE58" s="114"/>
      <c r="HF58" s="143"/>
      <c r="HG58" s="144" t="e">
        <f t="shared" si="838"/>
        <v>#DIV/0!</v>
      </c>
      <c r="HH58" s="328">
        <f t="shared" si="953"/>
        <v>0</v>
      </c>
      <c r="HI58" s="474">
        <f t="shared" si="832"/>
        <v>0</v>
      </c>
      <c r="HJ58" s="475">
        <f t="shared" si="833"/>
        <v>0</v>
      </c>
      <c r="HK58" s="141">
        <f t="shared" si="842"/>
        <v>0</v>
      </c>
      <c r="HL58" s="476">
        <f t="shared" si="835"/>
        <v>7.9</v>
      </c>
      <c r="HM58" s="142">
        <f t="shared" si="844"/>
        <v>0</v>
      </c>
      <c r="HN58" s="114">
        <f t="shared" si="845"/>
        <v>0</v>
      </c>
      <c r="HO58" s="114"/>
      <c r="HP58" s="143"/>
      <c r="HQ58" s="144" t="e">
        <f t="shared" si="846"/>
        <v>#DIV/0!</v>
      </c>
      <c r="HR58" s="328">
        <f t="shared" si="954"/>
        <v>0</v>
      </c>
      <c r="HS58" s="474">
        <f t="shared" si="848"/>
        <v>0</v>
      </c>
      <c r="HT58" s="475">
        <f t="shared" si="849"/>
        <v>0</v>
      </c>
      <c r="HU58" s="141">
        <f t="shared" si="850"/>
        <v>0</v>
      </c>
      <c r="HV58" s="476">
        <f t="shared" si="835"/>
        <v>7.68</v>
      </c>
      <c r="HW58" s="142">
        <f t="shared" si="852"/>
        <v>0</v>
      </c>
      <c r="HX58" s="114">
        <f t="shared" si="853"/>
        <v>0</v>
      </c>
      <c r="HY58" s="114"/>
      <c r="HZ58" s="143"/>
      <c r="IA58" s="144" t="e">
        <f t="shared" si="854"/>
        <v>#DIV/0!</v>
      </c>
      <c r="IB58" s="328">
        <f t="shared" si="955"/>
        <v>0</v>
      </c>
      <c r="IC58" s="474">
        <f t="shared" si="848"/>
        <v>0</v>
      </c>
      <c r="ID58" s="475">
        <f t="shared" si="849"/>
        <v>0</v>
      </c>
      <c r="IE58" s="141">
        <f t="shared" si="858"/>
        <v>0</v>
      </c>
      <c r="IF58" s="476">
        <f t="shared" si="835"/>
        <v>7.9</v>
      </c>
      <c r="IG58" s="142">
        <f t="shared" si="860"/>
        <v>0</v>
      </c>
      <c r="IH58" s="114">
        <f t="shared" si="861"/>
        <v>0</v>
      </c>
      <c r="II58" s="114"/>
      <c r="IJ58" s="143"/>
      <c r="IK58" s="144" t="e">
        <f t="shared" si="862"/>
        <v>#DIV/0!</v>
      </c>
      <c r="IL58" s="328">
        <f t="shared" si="956"/>
        <v>0</v>
      </c>
      <c r="IM58" s="474">
        <f t="shared" si="864"/>
        <v>0</v>
      </c>
      <c r="IN58" s="475">
        <f t="shared" si="865"/>
        <v>0</v>
      </c>
      <c r="IO58" s="141">
        <f t="shared" si="866"/>
        <v>0</v>
      </c>
      <c r="IP58" s="476">
        <f t="shared" si="867"/>
        <v>5</v>
      </c>
      <c r="IQ58" s="142">
        <f t="shared" si="868"/>
        <v>0</v>
      </c>
      <c r="IR58" s="114">
        <f t="shared" si="869"/>
        <v>0</v>
      </c>
      <c r="IS58" s="114"/>
      <c r="IT58" s="143"/>
      <c r="IU58" s="144" t="e">
        <f t="shared" si="870"/>
        <v>#DIV/0!</v>
      </c>
      <c r="IV58" s="328">
        <f t="shared" si="957"/>
        <v>0</v>
      </c>
      <c r="IW58" s="474">
        <f t="shared" si="864"/>
        <v>0</v>
      </c>
      <c r="IX58" s="475">
        <f t="shared" si="865"/>
        <v>0</v>
      </c>
      <c r="IY58" s="141">
        <f t="shared" si="874"/>
        <v>0</v>
      </c>
      <c r="IZ58" s="476">
        <f t="shared" si="867"/>
        <v>7.6</v>
      </c>
      <c r="JA58" s="142">
        <f t="shared" si="876"/>
        <v>0</v>
      </c>
      <c r="JB58" s="114">
        <f t="shared" si="877"/>
        <v>0</v>
      </c>
      <c r="JC58" s="114"/>
      <c r="JD58" s="143"/>
      <c r="JE58" s="144" t="e">
        <f t="shared" si="878"/>
        <v>#DIV/0!</v>
      </c>
      <c r="JF58" s="328">
        <f t="shared" si="958"/>
        <v>0</v>
      </c>
      <c r="JG58" s="474">
        <f t="shared" si="880"/>
        <v>0</v>
      </c>
      <c r="JH58" s="475">
        <f t="shared" si="881"/>
        <v>0</v>
      </c>
      <c r="JI58" s="141">
        <f t="shared" si="882"/>
        <v>0</v>
      </c>
      <c r="JJ58" s="476">
        <f t="shared" si="867"/>
        <v>7</v>
      </c>
      <c r="JK58" s="142">
        <f t="shared" si="884"/>
        <v>0</v>
      </c>
      <c r="JL58" s="114">
        <f t="shared" si="885"/>
        <v>0</v>
      </c>
      <c r="JM58" s="114"/>
      <c r="JN58" s="143"/>
      <c r="JO58" s="144" t="e">
        <f t="shared" si="886"/>
        <v>#DIV/0!</v>
      </c>
      <c r="JP58" s="328">
        <f t="shared" si="959"/>
        <v>0</v>
      </c>
      <c r="JQ58" s="474">
        <f t="shared" si="880"/>
        <v>0</v>
      </c>
      <c r="JR58" s="475">
        <f t="shared" si="881"/>
        <v>0</v>
      </c>
      <c r="JS58" s="141">
        <f t="shared" si="890"/>
        <v>0</v>
      </c>
      <c r="JT58" s="476">
        <f t="shared" si="867"/>
        <v>7.5</v>
      </c>
      <c r="JU58" s="142">
        <f t="shared" si="892"/>
        <v>0</v>
      </c>
      <c r="JV58" s="114">
        <f t="shared" si="893"/>
        <v>0</v>
      </c>
      <c r="JW58" s="114"/>
      <c r="JX58" s="143"/>
      <c r="JY58" s="144" t="e">
        <f t="shared" si="894"/>
        <v>#DIV/0!</v>
      </c>
      <c r="JZ58" s="328">
        <f t="shared" si="960"/>
        <v>0</v>
      </c>
      <c r="KA58" s="474">
        <f t="shared" si="912"/>
        <v>0</v>
      </c>
      <c r="KB58" s="475">
        <f t="shared" si="913"/>
        <v>0</v>
      </c>
      <c r="KC58" s="141">
        <f t="shared" si="898"/>
        <v>0</v>
      </c>
      <c r="KD58" s="476">
        <f t="shared" si="899"/>
        <v>7.23</v>
      </c>
      <c r="KE58" s="142">
        <f t="shared" si="900"/>
        <v>0</v>
      </c>
      <c r="KF58" s="114">
        <f t="shared" si="901"/>
        <v>0</v>
      </c>
      <c r="KG58" s="114"/>
      <c r="KH58" s="143"/>
      <c r="KI58" s="144" t="e">
        <f t="shared" si="902"/>
        <v>#DIV/0!</v>
      </c>
      <c r="KJ58" s="328">
        <f t="shared" si="961"/>
        <v>0</v>
      </c>
      <c r="KK58" s="474">
        <f t="shared" si="912"/>
        <v>0</v>
      </c>
      <c r="KL58" s="475">
        <f t="shared" si="913"/>
        <v>0</v>
      </c>
      <c r="KM58" s="141">
        <f t="shared" si="906"/>
        <v>0</v>
      </c>
      <c r="KN58" s="476">
        <f t="shared" si="899"/>
        <v>7.5</v>
      </c>
      <c r="KO58" s="142">
        <f t="shared" si="908"/>
        <v>0</v>
      </c>
      <c r="KP58" s="114">
        <f t="shared" si="909"/>
        <v>0</v>
      </c>
      <c r="KQ58" s="114"/>
      <c r="KR58" s="143"/>
      <c r="KS58" s="144" t="e">
        <f t="shared" si="910"/>
        <v>#DIV/0!</v>
      </c>
      <c r="KT58" s="328">
        <f t="shared" si="962"/>
        <v>0</v>
      </c>
      <c r="KU58" s="474" t="e">
        <f t="shared" si="912"/>
        <v>#DIV/0!</v>
      </c>
      <c r="KV58" s="475" t="e">
        <f t="shared" si="913"/>
        <v>#DIV/0!</v>
      </c>
      <c r="KW58" s="141">
        <f t="shared" si="914"/>
        <v>0</v>
      </c>
      <c r="KX58" s="476">
        <f t="shared" si="899"/>
        <v>0</v>
      </c>
      <c r="KY58" s="142">
        <f t="shared" si="916"/>
        <v>0</v>
      </c>
      <c r="KZ58" s="114">
        <f t="shared" si="917"/>
        <v>0</v>
      </c>
      <c r="LA58" s="114"/>
      <c r="LB58" s="143"/>
      <c r="LC58" s="144" t="e">
        <f t="shared" si="918"/>
        <v>#DIV/0!</v>
      </c>
      <c r="LD58" s="327">
        <f t="shared" si="919"/>
        <v>0</v>
      </c>
      <c r="LE58" s="474">
        <f t="shared" si="920"/>
        <v>0</v>
      </c>
      <c r="LF58" s="475">
        <f t="shared" si="921"/>
        <v>0</v>
      </c>
      <c r="LG58" s="141">
        <f t="shared" si="922"/>
        <v>0</v>
      </c>
      <c r="LH58" s="476">
        <f t="shared" si="923"/>
        <v>7.31</v>
      </c>
      <c r="LI58" s="142">
        <f t="shared" si="924"/>
        <v>0</v>
      </c>
      <c r="LJ58" s="114">
        <f t="shared" si="925"/>
        <v>0</v>
      </c>
      <c r="LK58" s="114"/>
      <c r="LL58" s="143"/>
    </row>
    <row r="59" spans="1:324" ht="18" customHeight="1">
      <c r="A59" s="716"/>
      <c r="B59" s="716" t="s">
        <v>1232</v>
      </c>
      <c r="C59" s="12"/>
      <c r="D59" s="12"/>
      <c r="E59" s="4"/>
      <c r="F59" s="328"/>
      <c r="G59" s="474"/>
      <c r="H59" s="475"/>
      <c r="I59" s="141"/>
      <c r="J59" s="476"/>
      <c r="K59" s="142"/>
      <c r="L59" s="114"/>
      <c r="M59" s="114"/>
      <c r="N59" s="143"/>
      <c r="O59" s="144"/>
      <c r="P59" s="328"/>
      <c r="Q59" s="474"/>
      <c r="R59" s="475"/>
      <c r="S59" s="141"/>
      <c r="T59" s="476"/>
      <c r="U59" s="142"/>
      <c r="V59" s="114"/>
      <c r="W59" s="114"/>
      <c r="X59" s="143"/>
      <c r="Y59" s="144"/>
      <c r="Z59" s="328"/>
      <c r="AA59" s="474"/>
      <c r="AB59" s="475"/>
      <c r="AC59" s="141"/>
      <c r="AD59" s="476"/>
      <c r="AE59" s="142"/>
      <c r="AF59" s="114"/>
      <c r="AG59" s="114"/>
      <c r="AH59" s="143"/>
      <c r="AI59" s="144"/>
      <c r="AJ59" s="328"/>
      <c r="AK59" s="474"/>
      <c r="AL59" s="475"/>
      <c r="AM59" s="141"/>
      <c r="AN59" s="476"/>
      <c r="AO59" s="142"/>
      <c r="AP59" s="114"/>
      <c r="AQ59" s="114"/>
      <c r="AR59" s="143"/>
      <c r="AS59" s="144"/>
      <c r="AT59" s="328"/>
      <c r="AU59" s="474"/>
      <c r="AV59" s="475"/>
      <c r="AW59" s="141"/>
      <c r="AX59" s="476"/>
      <c r="AY59" s="142"/>
      <c r="AZ59" s="114"/>
      <c r="BA59" s="114"/>
      <c r="BB59" s="143"/>
      <c r="BC59" s="144"/>
      <c r="BD59" s="328"/>
      <c r="BE59" s="474"/>
      <c r="BF59" s="475"/>
      <c r="BG59" s="141"/>
      <c r="BH59" s="476"/>
      <c r="BI59" s="142"/>
      <c r="BJ59" s="114"/>
      <c r="BK59" s="114"/>
      <c r="BL59" s="143"/>
      <c r="BM59" s="144"/>
      <c r="BN59" s="328"/>
      <c r="BO59" s="474"/>
      <c r="BP59" s="475"/>
      <c r="BQ59" s="141"/>
      <c r="BR59" s="476"/>
      <c r="BS59" s="142"/>
      <c r="BT59" s="114"/>
      <c r="BU59" s="114"/>
      <c r="BV59" s="143"/>
      <c r="BW59" s="144"/>
      <c r="BX59" s="328"/>
      <c r="BY59" s="474"/>
      <c r="BZ59" s="475"/>
      <c r="CA59" s="141"/>
      <c r="CB59" s="476"/>
      <c r="CC59" s="142"/>
      <c r="CD59" s="114"/>
      <c r="CE59" s="114"/>
      <c r="CF59" s="143"/>
      <c r="CG59" s="144"/>
      <c r="CH59" s="328"/>
      <c r="CI59" s="474"/>
      <c r="CJ59" s="475"/>
      <c r="CK59" s="141"/>
      <c r="CL59" s="476"/>
      <c r="CM59" s="142"/>
      <c r="CN59" s="114"/>
      <c r="CO59" s="114"/>
      <c r="CP59" s="143"/>
      <c r="CQ59" s="144"/>
      <c r="CR59" s="328"/>
      <c r="CS59" s="474"/>
      <c r="CT59" s="475"/>
      <c r="CU59" s="141"/>
      <c r="CV59" s="476"/>
      <c r="CW59" s="142"/>
      <c r="CX59" s="114"/>
      <c r="CY59" s="114"/>
      <c r="CZ59" s="143"/>
      <c r="DA59" s="144"/>
      <c r="DB59" s="328"/>
      <c r="DC59" s="474"/>
      <c r="DD59" s="475"/>
      <c r="DE59" s="141"/>
      <c r="DF59" s="476"/>
      <c r="DG59" s="142"/>
      <c r="DH59" s="114"/>
      <c r="DI59" s="114"/>
      <c r="DJ59" s="143"/>
      <c r="DK59" s="144"/>
      <c r="DL59" s="328"/>
      <c r="DM59" s="474"/>
      <c r="DN59" s="475"/>
      <c r="DO59" s="141"/>
      <c r="DP59" s="476"/>
      <c r="DQ59" s="142"/>
      <c r="DR59" s="114"/>
      <c r="DS59" s="114"/>
      <c r="DT59" s="143"/>
      <c r="DU59" s="144"/>
      <c r="DV59" s="328"/>
      <c r="DW59" s="474"/>
      <c r="DX59" s="475"/>
      <c r="DY59" s="141"/>
      <c r="DZ59" s="476"/>
      <c r="EA59" s="142"/>
      <c r="EB59" s="114"/>
      <c r="EC59" s="114"/>
      <c r="ED59" s="143"/>
      <c r="EE59" s="144"/>
      <c r="EF59" s="328"/>
      <c r="EG59" s="474"/>
      <c r="EH59" s="475"/>
      <c r="EI59" s="141"/>
      <c r="EJ59" s="476"/>
      <c r="EK59" s="142"/>
      <c r="EL59" s="114"/>
      <c r="EM59" s="114"/>
      <c r="EN59" s="143"/>
      <c r="EO59" s="144"/>
      <c r="EP59" s="328"/>
      <c r="EQ59" s="474"/>
      <c r="ER59" s="475"/>
      <c r="ES59" s="141"/>
      <c r="ET59" s="476"/>
      <c r="EU59" s="142"/>
      <c r="EV59" s="114"/>
      <c r="EW59" s="114"/>
      <c r="EX59" s="143"/>
      <c r="EY59" s="144"/>
      <c r="EZ59" s="328"/>
      <c r="FA59" s="474"/>
      <c r="FB59" s="475"/>
      <c r="FC59" s="141"/>
      <c r="FD59" s="476"/>
      <c r="FE59" s="142"/>
      <c r="FF59" s="114"/>
      <c r="FG59" s="114"/>
      <c r="FH59" s="143"/>
      <c r="FI59" s="144"/>
      <c r="FJ59" s="328"/>
      <c r="FK59" s="474"/>
      <c r="FL59" s="475"/>
      <c r="FM59" s="141"/>
      <c r="FN59" s="476"/>
      <c r="FO59" s="142"/>
      <c r="FP59" s="114"/>
      <c r="FQ59" s="114"/>
      <c r="FR59" s="143"/>
      <c r="FS59" s="144"/>
      <c r="FT59" s="328"/>
      <c r="FU59" s="474"/>
      <c r="FV59" s="475"/>
      <c r="FW59" s="141"/>
      <c r="FX59" s="476"/>
      <c r="FY59" s="142"/>
      <c r="FZ59" s="114"/>
      <c r="GA59" s="114"/>
      <c r="GB59" s="143"/>
      <c r="GC59" s="144"/>
      <c r="GD59" s="328"/>
      <c r="GE59" s="474"/>
      <c r="GF59" s="475"/>
      <c r="GG59" s="141"/>
      <c r="GH59" s="476"/>
      <c r="GI59" s="142"/>
      <c r="GJ59" s="114"/>
      <c r="GK59" s="114"/>
      <c r="GL59" s="143"/>
      <c r="GM59" s="144"/>
      <c r="GN59" s="328"/>
      <c r="GO59" s="474"/>
      <c r="GP59" s="475"/>
      <c r="GQ59" s="141"/>
      <c r="GR59" s="476"/>
      <c r="GS59" s="142"/>
      <c r="GT59" s="114"/>
      <c r="GU59" s="114"/>
      <c r="GV59" s="143"/>
      <c r="GW59" s="144"/>
      <c r="GX59" s="328"/>
      <c r="GY59" s="474"/>
      <c r="GZ59" s="475"/>
      <c r="HA59" s="141"/>
      <c r="HB59" s="476"/>
      <c r="HC59" s="142"/>
      <c r="HD59" s="114"/>
      <c r="HE59" s="114"/>
      <c r="HF59" s="143"/>
      <c r="HG59" s="144"/>
      <c r="HH59" s="328"/>
      <c r="HI59" s="474"/>
      <c r="HJ59" s="475"/>
      <c r="HK59" s="141"/>
      <c r="HL59" s="476"/>
      <c r="HM59" s="142"/>
      <c r="HN59" s="114"/>
      <c r="HO59" s="114"/>
      <c r="HP59" s="143"/>
      <c r="HQ59" s="144"/>
      <c r="HR59" s="328"/>
      <c r="HS59" s="474"/>
      <c r="HT59" s="475"/>
      <c r="HU59" s="141"/>
      <c r="HV59" s="476"/>
      <c r="HW59" s="142"/>
      <c r="HX59" s="114"/>
      <c r="HY59" s="114"/>
      <c r="HZ59" s="143"/>
      <c r="IA59" s="144"/>
      <c r="IB59" s="328"/>
      <c r="IC59" s="474"/>
      <c r="ID59" s="475"/>
      <c r="IE59" s="141"/>
      <c r="IF59" s="476"/>
      <c r="IG59" s="142"/>
      <c r="IH59" s="114"/>
      <c r="II59" s="114"/>
      <c r="IJ59" s="143"/>
      <c r="IK59" s="144"/>
      <c r="IL59" s="328"/>
      <c r="IM59" s="474"/>
      <c r="IN59" s="475"/>
      <c r="IO59" s="141"/>
      <c r="IP59" s="476"/>
      <c r="IQ59" s="142"/>
      <c r="IR59" s="114"/>
      <c r="IS59" s="114"/>
      <c r="IT59" s="143"/>
      <c r="IU59" s="144"/>
      <c r="IV59" s="328"/>
      <c r="IW59" s="474"/>
      <c r="IX59" s="475"/>
      <c r="IY59" s="141"/>
      <c r="IZ59" s="476"/>
      <c r="JA59" s="142"/>
      <c r="JB59" s="114"/>
      <c r="JC59" s="114"/>
      <c r="JD59" s="143"/>
      <c r="JE59" s="144"/>
      <c r="JF59" s="328"/>
      <c r="JG59" s="474"/>
      <c r="JH59" s="475"/>
      <c r="JI59" s="141"/>
      <c r="JJ59" s="476"/>
      <c r="JK59" s="142"/>
      <c r="JL59" s="114"/>
      <c r="JM59" s="114"/>
      <c r="JN59" s="143"/>
      <c r="JO59" s="144"/>
      <c r="JP59" s="328"/>
      <c r="JQ59" s="474"/>
      <c r="JR59" s="475"/>
      <c r="JS59" s="141"/>
      <c r="JT59" s="476"/>
      <c r="JU59" s="142"/>
      <c r="JV59" s="114"/>
      <c r="JW59" s="114"/>
      <c r="JX59" s="143"/>
      <c r="JY59" s="144"/>
      <c r="JZ59" s="328"/>
      <c r="KA59" s="474"/>
      <c r="KB59" s="475"/>
      <c r="KC59" s="141"/>
      <c r="KD59" s="476"/>
      <c r="KE59" s="142"/>
      <c r="KF59" s="114"/>
      <c r="KG59" s="114"/>
      <c r="KH59" s="143"/>
      <c r="KI59" s="144"/>
      <c r="KJ59" s="328"/>
      <c r="KK59" s="474"/>
      <c r="KL59" s="475"/>
      <c r="KM59" s="141"/>
      <c r="KN59" s="476"/>
      <c r="KO59" s="142"/>
      <c r="KP59" s="114"/>
      <c r="KQ59" s="114"/>
      <c r="KR59" s="143"/>
      <c r="KS59" s="144"/>
      <c r="KT59" s="328"/>
      <c r="KU59" s="474"/>
      <c r="KV59" s="475"/>
      <c r="KW59" s="141"/>
      <c r="KX59" s="476"/>
      <c r="KY59" s="142"/>
      <c r="KZ59" s="114"/>
      <c r="LA59" s="114"/>
      <c r="LB59" s="143"/>
      <c r="LC59" s="144"/>
      <c r="LD59" s="327"/>
      <c r="LE59" s="474"/>
      <c r="LF59" s="475"/>
      <c r="LG59" s="141"/>
      <c r="LH59" s="476"/>
      <c r="LI59" s="142"/>
      <c r="LJ59" s="114"/>
      <c r="LK59" s="114"/>
      <c r="LL59" s="143"/>
    </row>
    <row r="60" spans="1:324" ht="18" customHeight="1">
      <c r="A60" s="717"/>
      <c r="B60" s="12" t="s">
        <v>728</v>
      </c>
      <c r="C60" s="12" t="s">
        <v>856</v>
      </c>
      <c r="D60" s="12" t="s">
        <v>424</v>
      </c>
      <c r="E60" s="4" t="s">
        <v>33</v>
      </c>
      <c r="F60" s="328">
        <f t="shared" ref="F60:F66" si="963">F31</f>
        <v>92</v>
      </c>
      <c r="G60" s="474">
        <f t="shared" si="926"/>
        <v>0.14285999999999999</v>
      </c>
      <c r="H60" s="475">
        <f t="shared" si="927"/>
        <v>9163.0400000000009</v>
      </c>
      <c r="I60" s="141">
        <f t="shared" si="678"/>
        <v>99.598260870000004</v>
      </c>
      <c r="J60" s="476">
        <f t="shared" si="928"/>
        <v>7.42</v>
      </c>
      <c r="K60" s="142">
        <f t="shared" si="679"/>
        <v>739.01909999999998</v>
      </c>
      <c r="L60" s="114">
        <f t="shared" si="680"/>
        <v>67989.759999999995</v>
      </c>
      <c r="M60" s="114"/>
      <c r="N60" s="143"/>
      <c r="O60" s="144">
        <f t="shared" si="681"/>
        <v>0.95894000000000001</v>
      </c>
      <c r="P60" s="328">
        <f t="shared" ref="P60:P66" si="964">P31</f>
        <v>95</v>
      </c>
      <c r="Q60" s="474">
        <f t="shared" si="929"/>
        <v>8.9200000000000002E-2</v>
      </c>
      <c r="R60" s="475">
        <f t="shared" si="930"/>
        <v>7321.54</v>
      </c>
      <c r="S60" s="141">
        <f t="shared" si="683"/>
        <v>77.068842110000006</v>
      </c>
      <c r="T60" s="476">
        <f t="shared" si="931"/>
        <v>7.9</v>
      </c>
      <c r="U60" s="142">
        <f t="shared" si="684"/>
        <v>608.84384999999997</v>
      </c>
      <c r="V60" s="114">
        <f t="shared" si="685"/>
        <v>57840.17</v>
      </c>
      <c r="W60" s="114"/>
      <c r="X60" s="143"/>
      <c r="Y60" s="144">
        <f t="shared" si="686"/>
        <v>0.79003000000000001</v>
      </c>
      <c r="Z60" s="328">
        <f t="shared" ref="Z60:Z66" si="965">Z31</f>
        <v>216</v>
      </c>
      <c r="AA60" s="474">
        <f t="shared" ref="AA60:AK67" si="966">Z60/Z$39</f>
        <v>0.26340999999999998</v>
      </c>
      <c r="AB60" s="475">
        <f t="shared" ref="AB60:AL67" si="967">AB$39*AA60</f>
        <v>16068.01</v>
      </c>
      <c r="AC60" s="141">
        <f t="shared" si="690"/>
        <v>74.388935189999998</v>
      </c>
      <c r="AD60" s="476">
        <f t="shared" si="691"/>
        <v>7.77</v>
      </c>
      <c r="AE60" s="142">
        <f t="shared" si="692"/>
        <v>578.00202999999999</v>
      </c>
      <c r="AF60" s="114">
        <f t="shared" si="693"/>
        <v>124848.44</v>
      </c>
      <c r="AG60" s="114"/>
      <c r="AH60" s="143"/>
      <c r="AI60" s="144">
        <f t="shared" si="694"/>
        <v>0.75000999999999995</v>
      </c>
      <c r="AJ60" s="328">
        <f t="shared" ref="AJ60:AJ66" si="968">AJ31</f>
        <v>53</v>
      </c>
      <c r="AK60" s="474">
        <f t="shared" ref="AK60:AK66" si="969">AJ60/AJ$39</f>
        <v>8.7309999999999999E-2</v>
      </c>
      <c r="AL60" s="475">
        <f t="shared" ref="AL60:AL66" si="970">AL$39*AK60</f>
        <v>1820.41</v>
      </c>
      <c r="AM60" s="141">
        <f t="shared" si="698"/>
        <v>34.347358489999998</v>
      </c>
      <c r="AN60" s="476">
        <f t="shared" si="691"/>
        <v>7.7</v>
      </c>
      <c r="AO60" s="142">
        <f t="shared" si="700"/>
        <v>264.47465999999997</v>
      </c>
      <c r="AP60" s="114">
        <f t="shared" si="701"/>
        <v>14017.16</v>
      </c>
      <c r="AQ60" s="114"/>
      <c r="AR60" s="143"/>
      <c r="AS60" s="144">
        <f t="shared" si="702"/>
        <v>0.34317999999999999</v>
      </c>
      <c r="AT60" s="328">
        <f t="shared" ref="AT60:AT66" si="971">AT31</f>
        <v>49</v>
      </c>
      <c r="AU60" s="474">
        <f t="shared" ref="AU60:BE67" si="972">AT60/AT$39</f>
        <v>5.1630000000000002E-2</v>
      </c>
      <c r="AV60" s="475">
        <f t="shared" ref="AV60:BF67" si="973">AV$39*AU60</f>
        <v>2684.76</v>
      </c>
      <c r="AW60" s="141">
        <f t="shared" si="706"/>
        <v>54.791020410000002</v>
      </c>
      <c r="AX60" s="476">
        <f t="shared" si="691"/>
        <v>7.04</v>
      </c>
      <c r="AY60" s="142">
        <f t="shared" si="708"/>
        <v>385.72877999999997</v>
      </c>
      <c r="AZ60" s="114">
        <f t="shared" si="709"/>
        <v>18900.71</v>
      </c>
      <c r="BA60" s="114"/>
      <c r="BB60" s="143"/>
      <c r="BC60" s="144">
        <f t="shared" si="710"/>
        <v>0.50051999999999996</v>
      </c>
      <c r="BD60" s="328">
        <f t="shared" ref="BD60:BD66" si="974">BD31</f>
        <v>57</v>
      </c>
      <c r="BE60" s="474">
        <f t="shared" ref="BE60:BE66" si="975">BD60/BD$39</f>
        <v>8.4320000000000006E-2</v>
      </c>
      <c r="BF60" s="475">
        <f t="shared" ref="BF60:BF66" si="976">BF$39*BE60</f>
        <v>3384.6</v>
      </c>
      <c r="BG60" s="141">
        <f t="shared" si="714"/>
        <v>59.378947369999999</v>
      </c>
      <c r="BH60" s="476">
        <f t="shared" si="691"/>
        <v>7.9</v>
      </c>
      <c r="BI60" s="142">
        <f t="shared" si="716"/>
        <v>469.09368000000001</v>
      </c>
      <c r="BJ60" s="114">
        <f t="shared" si="717"/>
        <v>26738.34</v>
      </c>
      <c r="BK60" s="114"/>
      <c r="BL60" s="143"/>
      <c r="BM60" s="144">
        <f t="shared" si="718"/>
        <v>0.60868999999999995</v>
      </c>
      <c r="BN60" s="328">
        <f t="shared" ref="BN60:BN66" si="977">BN31</f>
        <v>86</v>
      </c>
      <c r="BO60" s="474">
        <f t="shared" ref="BO60:BY67" si="978">BN60/BN$39</f>
        <v>0.12113</v>
      </c>
      <c r="BP60" s="475">
        <f t="shared" ref="BP60:BZ67" si="979">BP$39*BO60</f>
        <v>6938.33</v>
      </c>
      <c r="BQ60" s="141">
        <f t="shared" si="722"/>
        <v>80.678255809999996</v>
      </c>
      <c r="BR60" s="476">
        <f t="shared" si="691"/>
        <v>7.66</v>
      </c>
      <c r="BS60" s="142">
        <f t="shared" si="724"/>
        <v>617.99544000000003</v>
      </c>
      <c r="BT60" s="114">
        <f t="shared" si="725"/>
        <v>53147.61</v>
      </c>
      <c r="BU60" s="114"/>
      <c r="BV60" s="143"/>
      <c r="BW60" s="144">
        <f t="shared" si="726"/>
        <v>0.80189999999999995</v>
      </c>
      <c r="BX60" s="328">
        <f t="shared" ref="BX60:BX66" si="980">BX31</f>
        <v>91</v>
      </c>
      <c r="BY60" s="474">
        <f t="shared" ref="BY60:BY66" si="981">BX60/BX$39</f>
        <v>0.11361</v>
      </c>
      <c r="BZ60" s="475">
        <f t="shared" ref="BZ60:BZ66" si="982">BZ$39*BY60</f>
        <v>8657.08</v>
      </c>
      <c r="CA60" s="141">
        <f t="shared" si="730"/>
        <v>95.132747249999994</v>
      </c>
      <c r="CB60" s="476">
        <f t="shared" si="691"/>
        <v>7.06</v>
      </c>
      <c r="CC60" s="142">
        <f t="shared" si="732"/>
        <v>671.63720000000001</v>
      </c>
      <c r="CD60" s="114">
        <f t="shared" si="733"/>
        <v>61118.99</v>
      </c>
      <c r="CE60" s="114"/>
      <c r="CF60" s="143"/>
      <c r="CG60" s="144">
        <f t="shared" si="734"/>
        <v>0.87151000000000001</v>
      </c>
      <c r="CH60" s="328">
        <f t="shared" ref="CH60:CH66" si="983">CH31</f>
        <v>116</v>
      </c>
      <c r="CI60" s="474">
        <f t="shared" ref="CI60:CI67" si="984">CH60/CH$39</f>
        <v>0.11577</v>
      </c>
      <c r="CJ60" s="475">
        <f t="shared" ref="CJ60:CJ67" si="985">CJ$39*CI60</f>
        <v>18657.490000000002</v>
      </c>
      <c r="CK60" s="141">
        <f t="shared" si="738"/>
        <v>160.84043102999999</v>
      </c>
      <c r="CL60" s="476">
        <f t="shared" si="691"/>
        <v>7.6</v>
      </c>
      <c r="CM60" s="142">
        <f t="shared" si="740"/>
        <v>1222.3872799999999</v>
      </c>
      <c r="CN60" s="114">
        <f t="shared" si="741"/>
        <v>141796.92000000001</v>
      </c>
      <c r="CO60" s="114"/>
      <c r="CP60" s="143"/>
      <c r="CQ60" s="144">
        <f t="shared" si="742"/>
        <v>1.5861499999999999</v>
      </c>
      <c r="CR60" s="328">
        <f t="shared" ref="CR60:CR66" si="986">CR31</f>
        <v>56</v>
      </c>
      <c r="CS60" s="474">
        <f t="shared" ref="CS60:DC67" si="987">CR60/CR$39</f>
        <v>7.1160000000000001E-2</v>
      </c>
      <c r="CT60" s="475">
        <f t="shared" ref="CT60:DD67" si="988">CT$39*CS60</f>
        <v>5692.8</v>
      </c>
      <c r="CU60" s="141">
        <f t="shared" si="746"/>
        <v>101.65714285999999</v>
      </c>
      <c r="CV60" s="476">
        <f t="shared" si="747"/>
        <v>7.9</v>
      </c>
      <c r="CW60" s="142">
        <f t="shared" si="748"/>
        <v>803.09142999999995</v>
      </c>
      <c r="CX60" s="114">
        <f t="shared" si="749"/>
        <v>44973.120000000003</v>
      </c>
      <c r="CY60" s="114"/>
      <c r="CZ60" s="143"/>
      <c r="DA60" s="144">
        <f t="shared" si="750"/>
        <v>1.0420799999999999</v>
      </c>
      <c r="DB60" s="328">
        <f t="shared" ref="DB60:DB66" si="989">DB31</f>
        <v>119</v>
      </c>
      <c r="DC60" s="474">
        <f t="shared" ref="DC60:DC66" si="990">DB60/DB$39</f>
        <v>0.13725000000000001</v>
      </c>
      <c r="DD60" s="475">
        <f t="shared" ref="DD60:DD66" si="991">DD$39*DC60</f>
        <v>7710.71</v>
      </c>
      <c r="DE60" s="141">
        <f t="shared" si="754"/>
        <v>64.795882349999999</v>
      </c>
      <c r="DF60" s="476">
        <f t="shared" si="747"/>
        <v>7.66</v>
      </c>
      <c r="DG60" s="142">
        <f t="shared" si="756"/>
        <v>496.33645999999999</v>
      </c>
      <c r="DH60" s="114">
        <f t="shared" si="757"/>
        <v>59064.04</v>
      </c>
      <c r="DI60" s="114"/>
      <c r="DJ60" s="143"/>
      <c r="DK60" s="144">
        <f t="shared" si="758"/>
        <v>0.64403999999999995</v>
      </c>
      <c r="DL60" s="328">
        <f t="shared" ref="DL60:DL66" si="992">DL31</f>
        <v>0</v>
      </c>
      <c r="DM60" s="474">
        <f t="shared" ref="DM60:DW67" si="993">DL60/DL$39</f>
        <v>0</v>
      </c>
      <c r="DN60" s="475">
        <f t="shared" ref="DN60:DX67" si="994">DN$39*DM60</f>
        <v>0</v>
      </c>
      <c r="DO60" s="141">
        <f t="shared" si="762"/>
        <v>0</v>
      </c>
      <c r="DP60" s="476">
        <f t="shared" si="747"/>
        <v>7.74</v>
      </c>
      <c r="DQ60" s="142">
        <f t="shared" si="764"/>
        <v>0</v>
      </c>
      <c r="DR60" s="114">
        <f t="shared" si="765"/>
        <v>0</v>
      </c>
      <c r="DS60" s="114"/>
      <c r="DT60" s="143"/>
      <c r="DU60" s="144">
        <f t="shared" si="766"/>
        <v>0</v>
      </c>
      <c r="DV60" s="328">
        <f t="shared" ref="DV60:DV66" si="995">DV31</f>
        <v>41</v>
      </c>
      <c r="DW60" s="474">
        <f t="shared" ref="DW60:DW66" si="996">DV60/DV$39</f>
        <v>5.2359999999999997E-2</v>
      </c>
      <c r="DX60" s="475">
        <f t="shared" ref="DX60:DX66" si="997">DX$39*DW60</f>
        <v>7369.67</v>
      </c>
      <c r="DY60" s="141">
        <f t="shared" si="770"/>
        <v>179.74804878</v>
      </c>
      <c r="DZ60" s="476">
        <f t="shared" si="747"/>
        <v>7.1</v>
      </c>
      <c r="EA60" s="142">
        <f t="shared" si="772"/>
        <v>1276.2111500000001</v>
      </c>
      <c r="EB60" s="114">
        <f t="shared" si="773"/>
        <v>52324.66</v>
      </c>
      <c r="EC60" s="114"/>
      <c r="ED60" s="143"/>
      <c r="EE60" s="144">
        <f t="shared" si="774"/>
        <v>1.6559900000000001</v>
      </c>
      <c r="EF60" s="328">
        <f t="shared" ref="EF60:EF66" si="998">EF31</f>
        <v>60</v>
      </c>
      <c r="EG60" s="474">
        <f t="shared" ref="EG60:EQ67" si="999">EF60/EF$39</f>
        <v>6.9610000000000005E-2</v>
      </c>
      <c r="EH60" s="475">
        <f t="shared" ref="EH60:ER67" si="1000">EH$39*EG60</f>
        <v>4593.5600000000004</v>
      </c>
      <c r="EI60" s="141">
        <f t="shared" si="778"/>
        <v>76.559333330000001</v>
      </c>
      <c r="EJ60" s="476">
        <f t="shared" si="747"/>
        <v>7.5</v>
      </c>
      <c r="EK60" s="142">
        <f t="shared" si="780"/>
        <v>574.19500000000005</v>
      </c>
      <c r="EL60" s="114">
        <f t="shared" si="781"/>
        <v>34451.699999999997</v>
      </c>
      <c r="EM60" s="114"/>
      <c r="EN60" s="143"/>
      <c r="EO60" s="144">
        <f t="shared" si="782"/>
        <v>0.74507000000000001</v>
      </c>
      <c r="EP60" s="328">
        <f t="shared" ref="EP60:EP66" si="1001">EP31</f>
        <v>73</v>
      </c>
      <c r="EQ60" s="474">
        <f t="shared" ref="EQ60:EQ66" si="1002">EP60/EP$39</f>
        <v>8.7739999999999999E-2</v>
      </c>
      <c r="ER60" s="475">
        <f t="shared" ref="ER60:ER66" si="1003">ER$39*EQ60</f>
        <v>10528.8</v>
      </c>
      <c r="ES60" s="141">
        <f t="shared" si="786"/>
        <v>144.23013699000001</v>
      </c>
      <c r="ET60" s="476">
        <f t="shared" si="747"/>
        <v>7</v>
      </c>
      <c r="EU60" s="142">
        <f t="shared" si="788"/>
        <v>1009.61096</v>
      </c>
      <c r="EV60" s="114">
        <f t="shared" si="789"/>
        <v>73701.600000000006</v>
      </c>
      <c r="EW60" s="114"/>
      <c r="EX60" s="143"/>
      <c r="EY60" s="144">
        <f t="shared" si="790"/>
        <v>1.31006</v>
      </c>
      <c r="EZ60" s="328">
        <f t="shared" ref="EZ60:EZ66" si="1004">EZ31</f>
        <v>37</v>
      </c>
      <c r="FA60" s="474">
        <f t="shared" ref="FA60:FA67" si="1005">EZ60/EZ$39</f>
        <v>4.9930000000000002E-2</v>
      </c>
      <c r="FB60" s="475">
        <f t="shared" ref="FB60:FB67" si="1006">FB$39*FA60</f>
        <v>3295.38</v>
      </c>
      <c r="FC60" s="141">
        <f t="shared" si="794"/>
        <v>89.064324319999997</v>
      </c>
      <c r="FD60" s="476">
        <f t="shared" si="747"/>
        <v>7.05</v>
      </c>
      <c r="FE60" s="142">
        <f t="shared" si="796"/>
        <v>627.90349000000003</v>
      </c>
      <c r="FF60" s="114">
        <f t="shared" si="797"/>
        <v>23232.43</v>
      </c>
      <c r="FG60" s="114"/>
      <c r="FH60" s="143"/>
      <c r="FI60" s="144">
        <f t="shared" si="798"/>
        <v>0.81476000000000004</v>
      </c>
      <c r="FJ60" s="328">
        <f t="shared" ref="FJ60:FJ66" si="1007">FJ31</f>
        <v>97</v>
      </c>
      <c r="FK60" s="474">
        <f t="shared" si="800"/>
        <v>9.6129999999999993E-2</v>
      </c>
      <c r="FL60" s="475">
        <f t="shared" si="801"/>
        <v>12282.53</v>
      </c>
      <c r="FM60" s="141">
        <f t="shared" si="802"/>
        <v>126.62402062</v>
      </c>
      <c r="FN60" s="476">
        <f t="shared" si="803"/>
        <v>7.05</v>
      </c>
      <c r="FO60" s="142">
        <f t="shared" si="804"/>
        <v>892.69934999999998</v>
      </c>
      <c r="FP60" s="114">
        <f t="shared" si="805"/>
        <v>86591.84</v>
      </c>
      <c r="FQ60" s="114"/>
      <c r="FR60" s="143"/>
      <c r="FS60" s="144">
        <f t="shared" si="806"/>
        <v>1.15835</v>
      </c>
      <c r="FT60" s="328">
        <f t="shared" ref="FT60:FT66" si="1008">FT31</f>
        <v>76</v>
      </c>
      <c r="FU60" s="474">
        <f t="shared" si="800"/>
        <v>0.10340000000000001</v>
      </c>
      <c r="FV60" s="475">
        <f t="shared" si="801"/>
        <v>7569.91</v>
      </c>
      <c r="FW60" s="141">
        <f t="shared" si="810"/>
        <v>99.604078950000002</v>
      </c>
      <c r="FX60" s="476">
        <f t="shared" si="803"/>
        <v>7.3</v>
      </c>
      <c r="FY60" s="142">
        <f t="shared" si="812"/>
        <v>727.10978</v>
      </c>
      <c r="FZ60" s="114">
        <f t="shared" si="813"/>
        <v>55260.34</v>
      </c>
      <c r="GA60" s="114"/>
      <c r="GB60" s="143"/>
      <c r="GC60" s="144">
        <f t="shared" si="814"/>
        <v>0.94349000000000005</v>
      </c>
      <c r="GD60" s="328">
        <f t="shared" ref="GD60:GD66" si="1009">GD31</f>
        <v>35</v>
      </c>
      <c r="GE60" s="474">
        <f t="shared" ref="GE60:GO67" si="1010">GD60/GD$39</f>
        <v>6.9580000000000003E-2</v>
      </c>
      <c r="GF60" s="475">
        <f t="shared" ref="GF60:GP67" si="1011">GF$39*GE60</f>
        <v>2296.14</v>
      </c>
      <c r="GG60" s="141">
        <f t="shared" si="818"/>
        <v>65.603999999999999</v>
      </c>
      <c r="GH60" s="476">
        <f t="shared" si="803"/>
        <v>7.13</v>
      </c>
      <c r="GI60" s="142">
        <f t="shared" si="820"/>
        <v>467.75652000000002</v>
      </c>
      <c r="GJ60" s="114">
        <f t="shared" si="821"/>
        <v>16371.48</v>
      </c>
      <c r="GK60" s="114"/>
      <c r="GL60" s="143"/>
      <c r="GM60" s="144">
        <f t="shared" si="822"/>
        <v>0.60694999999999999</v>
      </c>
      <c r="GN60" s="328">
        <f t="shared" ref="GN60:GN66" si="1012">GN31</f>
        <v>103</v>
      </c>
      <c r="GO60" s="474">
        <f t="shared" ref="GO60:GO66" si="1013">GN60/GN$39</f>
        <v>0.12262000000000001</v>
      </c>
      <c r="GP60" s="475">
        <f t="shared" ref="GP60:GP66" si="1014">GP$39*GO60</f>
        <v>18032.5</v>
      </c>
      <c r="GQ60" s="141">
        <f t="shared" si="826"/>
        <v>175.07281553000001</v>
      </c>
      <c r="GR60" s="476">
        <f t="shared" si="803"/>
        <v>7.58</v>
      </c>
      <c r="GS60" s="142">
        <f t="shared" si="828"/>
        <v>1327.0519400000001</v>
      </c>
      <c r="GT60" s="114">
        <f t="shared" si="829"/>
        <v>136686.35</v>
      </c>
      <c r="GU60" s="114"/>
      <c r="GV60" s="143"/>
      <c r="GW60" s="144">
        <f t="shared" si="830"/>
        <v>1.7219599999999999</v>
      </c>
      <c r="GX60" s="328">
        <f t="shared" ref="GX60:GX66" si="1015">GX31</f>
        <v>165</v>
      </c>
      <c r="GY60" s="474">
        <f t="shared" si="832"/>
        <v>0.10693</v>
      </c>
      <c r="GZ60" s="475">
        <f t="shared" si="833"/>
        <v>19033.54</v>
      </c>
      <c r="HA60" s="141">
        <f t="shared" si="834"/>
        <v>115.35478788</v>
      </c>
      <c r="HB60" s="476">
        <f t="shared" si="835"/>
        <v>7.83</v>
      </c>
      <c r="HC60" s="142">
        <f t="shared" si="836"/>
        <v>903.22798999999998</v>
      </c>
      <c r="HD60" s="114">
        <f t="shared" si="837"/>
        <v>149032.62</v>
      </c>
      <c r="HE60" s="114"/>
      <c r="HF60" s="143"/>
      <c r="HG60" s="144">
        <f t="shared" si="838"/>
        <v>1.1720200000000001</v>
      </c>
      <c r="HH60" s="328">
        <f t="shared" ref="HH60:HH66" si="1016">HH31</f>
        <v>85</v>
      </c>
      <c r="HI60" s="474">
        <f t="shared" si="832"/>
        <v>7.9890000000000003E-2</v>
      </c>
      <c r="HJ60" s="475">
        <f t="shared" si="833"/>
        <v>8388.4500000000007</v>
      </c>
      <c r="HK60" s="141">
        <f t="shared" si="842"/>
        <v>98.687647060000003</v>
      </c>
      <c r="HL60" s="476">
        <f t="shared" si="835"/>
        <v>7.9</v>
      </c>
      <c r="HM60" s="142">
        <f t="shared" si="844"/>
        <v>779.63241000000005</v>
      </c>
      <c r="HN60" s="114">
        <f t="shared" si="845"/>
        <v>66268.75</v>
      </c>
      <c r="HO60" s="114"/>
      <c r="HP60" s="143"/>
      <c r="HQ60" s="144">
        <f t="shared" si="846"/>
        <v>1.0116400000000001</v>
      </c>
      <c r="HR60" s="328">
        <f t="shared" ref="HR60:HR66" si="1017">HR31</f>
        <v>40</v>
      </c>
      <c r="HS60" s="474">
        <f t="shared" ref="HS60:IC67" si="1018">HR60/HR$39</f>
        <v>5.7549999999999997E-2</v>
      </c>
      <c r="HT60" s="475">
        <f t="shared" ref="HT60:ID67" si="1019">HT$39*HS60</f>
        <v>2005.04</v>
      </c>
      <c r="HU60" s="141">
        <f t="shared" si="850"/>
        <v>50.125999999999998</v>
      </c>
      <c r="HV60" s="476">
        <f t="shared" si="835"/>
        <v>7.68</v>
      </c>
      <c r="HW60" s="142">
        <f t="shared" si="852"/>
        <v>384.96767999999997</v>
      </c>
      <c r="HX60" s="114">
        <f t="shared" si="853"/>
        <v>15398.71</v>
      </c>
      <c r="HY60" s="114"/>
      <c r="HZ60" s="143"/>
      <c r="IA60" s="144">
        <f t="shared" si="854"/>
        <v>0.49952999999999997</v>
      </c>
      <c r="IB60" s="328">
        <f t="shared" ref="IB60:IB66" si="1020">IB31</f>
        <v>37</v>
      </c>
      <c r="IC60" s="474">
        <f t="shared" ref="IC60:IC66" si="1021">IB60/IB$39</f>
        <v>7.6920000000000002E-2</v>
      </c>
      <c r="ID60" s="475">
        <f t="shared" ref="ID60:ID66" si="1022">ID$39*IC60</f>
        <v>3260.64</v>
      </c>
      <c r="IE60" s="141">
        <f t="shared" si="858"/>
        <v>88.125405409999999</v>
      </c>
      <c r="IF60" s="476">
        <f t="shared" si="835"/>
        <v>7.9</v>
      </c>
      <c r="IG60" s="142">
        <f t="shared" si="860"/>
        <v>696.19069999999999</v>
      </c>
      <c r="IH60" s="114">
        <f t="shared" si="861"/>
        <v>25759.06</v>
      </c>
      <c r="II60" s="114"/>
      <c r="IJ60" s="143"/>
      <c r="IK60" s="144">
        <f t="shared" si="862"/>
        <v>0.90337000000000001</v>
      </c>
      <c r="IL60" s="328">
        <f t="shared" ref="IL60:IL66" si="1023">IL31</f>
        <v>79</v>
      </c>
      <c r="IM60" s="474">
        <f t="shared" si="864"/>
        <v>6.973E-2</v>
      </c>
      <c r="IN60" s="475">
        <f t="shared" si="865"/>
        <v>11300.44</v>
      </c>
      <c r="IO60" s="141">
        <f t="shared" si="866"/>
        <v>143.04354430000001</v>
      </c>
      <c r="IP60" s="476">
        <f t="shared" si="867"/>
        <v>5</v>
      </c>
      <c r="IQ60" s="142">
        <f t="shared" si="868"/>
        <v>715.21771999999999</v>
      </c>
      <c r="IR60" s="114">
        <f t="shared" si="869"/>
        <v>56502.2</v>
      </c>
      <c r="IS60" s="114"/>
      <c r="IT60" s="143"/>
      <c r="IU60" s="144">
        <f t="shared" si="870"/>
        <v>0.92806</v>
      </c>
      <c r="IV60" s="328">
        <f t="shared" ref="IV60:IV66" si="1024">IV31</f>
        <v>62</v>
      </c>
      <c r="IW60" s="474">
        <f t="shared" si="864"/>
        <v>9.1850000000000001E-2</v>
      </c>
      <c r="IX60" s="475">
        <f t="shared" si="865"/>
        <v>9185</v>
      </c>
      <c r="IY60" s="141">
        <f t="shared" si="874"/>
        <v>148.14516129</v>
      </c>
      <c r="IZ60" s="476">
        <f t="shared" si="867"/>
        <v>7.6</v>
      </c>
      <c r="JA60" s="142">
        <f t="shared" si="876"/>
        <v>1125.9032299999999</v>
      </c>
      <c r="JB60" s="114">
        <f t="shared" si="877"/>
        <v>69806</v>
      </c>
      <c r="JC60" s="114"/>
      <c r="JD60" s="143"/>
      <c r="JE60" s="144">
        <f t="shared" si="878"/>
        <v>1.46096</v>
      </c>
      <c r="JF60" s="328">
        <f t="shared" ref="JF60:JF66" si="1025">JF31</f>
        <v>122</v>
      </c>
      <c r="JG60" s="474">
        <f t="shared" ref="JG60:JQ67" si="1026">JF60/JF$39</f>
        <v>9.2350000000000002E-2</v>
      </c>
      <c r="JH60" s="475">
        <f t="shared" ref="JH60:JR67" si="1027">JH$39*JG60</f>
        <v>12005.5</v>
      </c>
      <c r="JI60" s="141">
        <f t="shared" si="882"/>
        <v>98.405737700000003</v>
      </c>
      <c r="JJ60" s="476">
        <f t="shared" si="867"/>
        <v>7</v>
      </c>
      <c r="JK60" s="142">
        <f t="shared" si="884"/>
        <v>688.84015999999997</v>
      </c>
      <c r="JL60" s="114">
        <f t="shared" si="885"/>
        <v>84038.5</v>
      </c>
      <c r="JM60" s="114"/>
      <c r="JN60" s="143"/>
      <c r="JO60" s="144">
        <f t="shared" si="886"/>
        <v>0.89383000000000001</v>
      </c>
      <c r="JP60" s="328">
        <f t="shared" ref="JP60:JP66" si="1028">JP31</f>
        <v>74</v>
      </c>
      <c r="JQ60" s="474">
        <f t="shared" ref="JQ60:JQ66" si="1029">JP60/JP$39</f>
        <v>6.1060000000000003E-2</v>
      </c>
      <c r="JR60" s="475">
        <f t="shared" ref="JR60:JR66" si="1030">JR$39*JQ60</f>
        <v>8548.4</v>
      </c>
      <c r="JS60" s="141">
        <f t="shared" si="890"/>
        <v>115.51891892</v>
      </c>
      <c r="JT60" s="476">
        <f t="shared" si="867"/>
        <v>7.5</v>
      </c>
      <c r="JU60" s="142">
        <f t="shared" si="892"/>
        <v>866.39188999999999</v>
      </c>
      <c r="JV60" s="114">
        <f t="shared" si="893"/>
        <v>64113</v>
      </c>
      <c r="JW60" s="114"/>
      <c r="JX60" s="143"/>
      <c r="JY60" s="144">
        <f t="shared" si="894"/>
        <v>1.12422</v>
      </c>
      <c r="JZ60" s="328">
        <f t="shared" ref="JZ60:JZ66" si="1031">JZ31</f>
        <v>133</v>
      </c>
      <c r="KA60" s="474">
        <f t="shared" ref="KA60:KK67" si="1032">JZ60/JZ$39</f>
        <v>0.11982</v>
      </c>
      <c r="KB60" s="475">
        <f t="shared" ref="KB60:KL67" si="1033">KB$39*KA60</f>
        <v>23964</v>
      </c>
      <c r="KC60" s="141">
        <f t="shared" si="898"/>
        <v>180.18045112999999</v>
      </c>
      <c r="KD60" s="476">
        <f t="shared" si="899"/>
        <v>7.23</v>
      </c>
      <c r="KE60" s="142">
        <f t="shared" si="900"/>
        <v>1302.7046600000001</v>
      </c>
      <c r="KF60" s="114">
        <f t="shared" si="901"/>
        <v>173259.72</v>
      </c>
      <c r="KG60" s="114"/>
      <c r="KH60" s="143"/>
      <c r="KI60" s="144">
        <f t="shared" si="902"/>
        <v>1.6903699999999999</v>
      </c>
      <c r="KJ60" s="328">
        <f t="shared" ref="KJ60:KJ66" si="1034">KJ31</f>
        <v>116</v>
      </c>
      <c r="KK60" s="474">
        <f t="shared" ref="KK60:KK66" si="1035">KJ60/KJ$39</f>
        <v>9.4460000000000002E-2</v>
      </c>
      <c r="KL60" s="475">
        <f t="shared" ref="KL60:KL66" si="1036">KL$39*KK60</f>
        <v>8622.31</v>
      </c>
      <c r="KM60" s="141">
        <f t="shared" si="906"/>
        <v>74.330258619999995</v>
      </c>
      <c r="KN60" s="476">
        <f t="shared" si="899"/>
        <v>7.5</v>
      </c>
      <c r="KO60" s="142">
        <f t="shared" si="908"/>
        <v>557.47694000000001</v>
      </c>
      <c r="KP60" s="114">
        <f t="shared" si="909"/>
        <v>64667.33</v>
      </c>
      <c r="KQ60" s="114"/>
      <c r="KR60" s="143"/>
      <c r="KS60" s="144">
        <f t="shared" si="910"/>
        <v>0.72336999999999996</v>
      </c>
      <c r="KT60" s="328">
        <f t="shared" ref="KT60:KT66" si="1037">KT31</f>
        <v>0</v>
      </c>
      <c r="KU60" s="474" t="e">
        <f t="shared" ref="KU60:KU67" si="1038">KT60/KT$39</f>
        <v>#DIV/0!</v>
      </c>
      <c r="KV60" s="475" t="e">
        <f t="shared" ref="KV60:KV67" si="1039">KV$39*KU60</f>
        <v>#DIV/0!</v>
      </c>
      <c r="KW60" s="141">
        <f t="shared" si="914"/>
        <v>0</v>
      </c>
      <c r="KX60" s="476">
        <f t="shared" si="899"/>
        <v>0</v>
      </c>
      <c r="KY60" s="142">
        <f t="shared" si="916"/>
        <v>0</v>
      </c>
      <c r="KZ60" s="114">
        <f t="shared" si="917"/>
        <v>0</v>
      </c>
      <c r="LA60" s="114"/>
      <c r="LB60" s="143"/>
      <c r="LC60" s="144">
        <f t="shared" si="918"/>
        <v>0</v>
      </c>
      <c r="LD60" s="327">
        <f t="shared" si="919"/>
        <v>2465</v>
      </c>
      <c r="LE60" s="474">
        <f t="shared" si="920"/>
        <v>9.4520000000000007E-2</v>
      </c>
      <c r="LF60" s="475">
        <f t="shared" si="921"/>
        <v>259874.23</v>
      </c>
      <c r="LG60" s="141">
        <f t="shared" si="922"/>
        <v>105.42565112</v>
      </c>
      <c r="LH60" s="476">
        <f t="shared" si="923"/>
        <v>7.31</v>
      </c>
      <c r="LI60" s="142">
        <f t="shared" si="924"/>
        <v>770.66151000000002</v>
      </c>
      <c r="LJ60" s="114">
        <f t="shared" si="925"/>
        <v>1899680.62</v>
      </c>
      <c r="LK60" s="114"/>
      <c r="LL60" s="143"/>
    </row>
    <row r="61" spans="1:324" ht="18" customHeight="1">
      <c r="A61" s="718"/>
      <c r="B61" s="93" t="s">
        <v>729</v>
      </c>
      <c r="C61" s="12" t="s">
        <v>856</v>
      </c>
      <c r="D61" s="12" t="s">
        <v>424</v>
      </c>
      <c r="E61" s="4" t="s">
        <v>33</v>
      </c>
      <c r="F61" s="328">
        <f t="shared" si="963"/>
        <v>0</v>
      </c>
      <c r="G61" s="474">
        <f t="shared" si="926"/>
        <v>0</v>
      </c>
      <c r="H61" s="475">
        <f t="shared" si="927"/>
        <v>0</v>
      </c>
      <c r="I61" s="141">
        <f t="shared" si="678"/>
        <v>0</v>
      </c>
      <c r="J61" s="476">
        <f t="shared" si="928"/>
        <v>7.42</v>
      </c>
      <c r="K61" s="142">
        <f t="shared" si="679"/>
        <v>0</v>
      </c>
      <c r="L61" s="114">
        <f t="shared" si="680"/>
        <v>0</v>
      </c>
      <c r="M61" s="114"/>
      <c r="N61" s="143"/>
      <c r="O61" s="144" t="e">
        <f t="shared" si="681"/>
        <v>#DIV/0!</v>
      </c>
      <c r="P61" s="328">
        <f t="shared" si="964"/>
        <v>0</v>
      </c>
      <c r="Q61" s="474">
        <f t="shared" si="929"/>
        <v>0</v>
      </c>
      <c r="R61" s="475">
        <f t="shared" si="930"/>
        <v>0</v>
      </c>
      <c r="S61" s="141">
        <f t="shared" si="683"/>
        <v>0</v>
      </c>
      <c r="T61" s="476">
        <f t="shared" si="931"/>
        <v>7.9</v>
      </c>
      <c r="U61" s="142">
        <f t="shared" si="684"/>
        <v>0</v>
      </c>
      <c r="V61" s="114">
        <f t="shared" si="685"/>
        <v>0</v>
      </c>
      <c r="W61" s="114"/>
      <c r="X61" s="143"/>
      <c r="Y61" s="144" t="e">
        <f t="shared" si="686"/>
        <v>#DIV/0!</v>
      </c>
      <c r="Z61" s="328">
        <f t="shared" si="965"/>
        <v>0</v>
      </c>
      <c r="AA61" s="474">
        <f t="shared" si="966"/>
        <v>0</v>
      </c>
      <c r="AB61" s="475">
        <f t="shared" si="967"/>
        <v>0</v>
      </c>
      <c r="AC61" s="141">
        <f t="shared" si="690"/>
        <v>0</v>
      </c>
      <c r="AD61" s="476">
        <f t="shared" si="691"/>
        <v>7.77</v>
      </c>
      <c r="AE61" s="142">
        <f t="shared" si="692"/>
        <v>0</v>
      </c>
      <c r="AF61" s="114">
        <f t="shared" si="693"/>
        <v>0</v>
      </c>
      <c r="AG61" s="114"/>
      <c r="AH61" s="143"/>
      <c r="AI61" s="144" t="e">
        <f t="shared" si="694"/>
        <v>#DIV/0!</v>
      </c>
      <c r="AJ61" s="328">
        <f t="shared" si="968"/>
        <v>0</v>
      </c>
      <c r="AK61" s="474">
        <f t="shared" si="969"/>
        <v>0</v>
      </c>
      <c r="AL61" s="475">
        <f t="shared" si="970"/>
        <v>0</v>
      </c>
      <c r="AM61" s="141">
        <f t="shared" si="698"/>
        <v>0</v>
      </c>
      <c r="AN61" s="476">
        <f t="shared" si="691"/>
        <v>7.7</v>
      </c>
      <c r="AO61" s="142">
        <f t="shared" si="700"/>
        <v>0</v>
      </c>
      <c r="AP61" s="114">
        <f t="shared" si="701"/>
        <v>0</v>
      </c>
      <c r="AQ61" s="114"/>
      <c r="AR61" s="143"/>
      <c r="AS61" s="144" t="e">
        <f t="shared" si="702"/>
        <v>#DIV/0!</v>
      </c>
      <c r="AT61" s="328">
        <f t="shared" si="971"/>
        <v>0</v>
      </c>
      <c r="AU61" s="474">
        <f t="shared" si="972"/>
        <v>0</v>
      </c>
      <c r="AV61" s="475">
        <f t="shared" si="973"/>
        <v>0</v>
      </c>
      <c r="AW61" s="141">
        <f t="shared" si="706"/>
        <v>0</v>
      </c>
      <c r="AX61" s="476">
        <f t="shared" si="691"/>
        <v>7.04</v>
      </c>
      <c r="AY61" s="142">
        <f t="shared" si="708"/>
        <v>0</v>
      </c>
      <c r="AZ61" s="114">
        <f t="shared" si="709"/>
        <v>0</v>
      </c>
      <c r="BA61" s="114"/>
      <c r="BB61" s="143"/>
      <c r="BC61" s="144" t="e">
        <f t="shared" si="710"/>
        <v>#DIV/0!</v>
      </c>
      <c r="BD61" s="328">
        <f t="shared" si="974"/>
        <v>0</v>
      </c>
      <c r="BE61" s="474">
        <f t="shared" si="975"/>
        <v>0</v>
      </c>
      <c r="BF61" s="475">
        <f t="shared" si="976"/>
        <v>0</v>
      </c>
      <c r="BG61" s="141">
        <f t="shared" si="714"/>
        <v>0</v>
      </c>
      <c r="BH61" s="476">
        <f t="shared" si="691"/>
        <v>7.9</v>
      </c>
      <c r="BI61" s="142">
        <f t="shared" si="716"/>
        <v>0</v>
      </c>
      <c r="BJ61" s="114">
        <f t="shared" si="717"/>
        <v>0</v>
      </c>
      <c r="BK61" s="114"/>
      <c r="BL61" s="143"/>
      <c r="BM61" s="144" t="e">
        <f t="shared" si="718"/>
        <v>#DIV/0!</v>
      </c>
      <c r="BN61" s="328">
        <f t="shared" si="977"/>
        <v>0</v>
      </c>
      <c r="BO61" s="474">
        <f t="shared" si="978"/>
        <v>0</v>
      </c>
      <c r="BP61" s="475">
        <f t="shared" si="979"/>
        <v>0</v>
      </c>
      <c r="BQ61" s="141">
        <f t="shared" si="722"/>
        <v>0</v>
      </c>
      <c r="BR61" s="476">
        <f t="shared" si="691"/>
        <v>7.66</v>
      </c>
      <c r="BS61" s="142">
        <f t="shared" si="724"/>
        <v>0</v>
      </c>
      <c r="BT61" s="114">
        <f t="shared" si="725"/>
        <v>0</v>
      </c>
      <c r="BU61" s="114"/>
      <c r="BV61" s="143"/>
      <c r="BW61" s="144" t="e">
        <f t="shared" si="726"/>
        <v>#DIV/0!</v>
      </c>
      <c r="BX61" s="328">
        <f t="shared" si="980"/>
        <v>0</v>
      </c>
      <c r="BY61" s="474">
        <f t="shared" si="981"/>
        <v>0</v>
      </c>
      <c r="BZ61" s="475">
        <f t="shared" si="982"/>
        <v>0</v>
      </c>
      <c r="CA61" s="141">
        <f t="shared" si="730"/>
        <v>0</v>
      </c>
      <c r="CB61" s="476">
        <f t="shared" si="691"/>
        <v>7.06</v>
      </c>
      <c r="CC61" s="142">
        <f t="shared" si="732"/>
        <v>0</v>
      </c>
      <c r="CD61" s="114">
        <f t="shared" si="733"/>
        <v>0</v>
      </c>
      <c r="CE61" s="114"/>
      <c r="CF61" s="143"/>
      <c r="CG61" s="144" t="e">
        <f t="shared" si="734"/>
        <v>#DIV/0!</v>
      </c>
      <c r="CH61" s="328">
        <f t="shared" si="983"/>
        <v>0</v>
      </c>
      <c r="CI61" s="474">
        <f t="shared" si="984"/>
        <v>0</v>
      </c>
      <c r="CJ61" s="475">
        <f t="shared" si="985"/>
        <v>0</v>
      </c>
      <c r="CK61" s="141">
        <f t="shared" si="738"/>
        <v>0</v>
      </c>
      <c r="CL61" s="476">
        <f t="shared" si="691"/>
        <v>7.6</v>
      </c>
      <c r="CM61" s="142">
        <f t="shared" si="740"/>
        <v>0</v>
      </c>
      <c r="CN61" s="114">
        <f t="shared" si="741"/>
        <v>0</v>
      </c>
      <c r="CO61" s="114"/>
      <c r="CP61" s="143"/>
      <c r="CQ61" s="144" t="e">
        <f t="shared" si="742"/>
        <v>#DIV/0!</v>
      </c>
      <c r="CR61" s="328">
        <f t="shared" si="986"/>
        <v>0</v>
      </c>
      <c r="CS61" s="474">
        <f t="shared" si="987"/>
        <v>0</v>
      </c>
      <c r="CT61" s="475">
        <f t="shared" si="988"/>
        <v>0</v>
      </c>
      <c r="CU61" s="141">
        <f t="shared" si="746"/>
        <v>0</v>
      </c>
      <c r="CV61" s="476">
        <f t="shared" si="747"/>
        <v>7.9</v>
      </c>
      <c r="CW61" s="142">
        <f t="shared" si="748"/>
        <v>0</v>
      </c>
      <c r="CX61" s="114">
        <f t="shared" si="749"/>
        <v>0</v>
      </c>
      <c r="CY61" s="114"/>
      <c r="CZ61" s="143"/>
      <c r="DA61" s="144" t="e">
        <f t="shared" si="750"/>
        <v>#DIV/0!</v>
      </c>
      <c r="DB61" s="328">
        <f t="shared" si="989"/>
        <v>0</v>
      </c>
      <c r="DC61" s="474">
        <f t="shared" si="990"/>
        <v>0</v>
      </c>
      <c r="DD61" s="475">
        <f t="shared" si="991"/>
        <v>0</v>
      </c>
      <c r="DE61" s="141">
        <f t="shared" si="754"/>
        <v>0</v>
      </c>
      <c r="DF61" s="476">
        <f t="shared" si="747"/>
        <v>7.66</v>
      </c>
      <c r="DG61" s="142">
        <f t="shared" si="756"/>
        <v>0</v>
      </c>
      <c r="DH61" s="114">
        <f t="shared" si="757"/>
        <v>0</v>
      </c>
      <c r="DI61" s="114"/>
      <c r="DJ61" s="143"/>
      <c r="DK61" s="144" t="e">
        <f t="shared" si="758"/>
        <v>#DIV/0!</v>
      </c>
      <c r="DL61" s="328">
        <f t="shared" si="992"/>
        <v>0</v>
      </c>
      <c r="DM61" s="474">
        <f t="shared" si="993"/>
        <v>0</v>
      </c>
      <c r="DN61" s="475">
        <f t="shared" si="994"/>
        <v>0</v>
      </c>
      <c r="DO61" s="141">
        <f t="shared" si="762"/>
        <v>0</v>
      </c>
      <c r="DP61" s="476">
        <f t="shared" si="747"/>
        <v>7.74</v>
      </c>
      <c r="DQ61" s="142">
        <f t="shared" si="764"/>
        <v>0</v>
      </c>
      <c r="DR61" s="114">
        <f t="shared" si="765"/>
        <v>0</v>
      </c>
      <c r="DS61" s="114"/>
      <c r="DT61" s="143"/>
      <c r="DU61" s="144" t="e">
        <f t="shared" si="766"/>
        <v>#DIV/0!</v>
      </c>
      <c r="DV61" s="328">
        <f t="shared" si="995"/>
        <v>0</v>
      </c>
      <c r="DW61" s="474">
        <f t="shared" si="996"/>
        <v>0</v>
      </c>
      <c r="DX61" s="475">
        <f t="shared" si="997"/>
        <v>0</v>
      </c>
      <c r="DY61" s="141">
        <f t="shared" si="770"/>
        <v>0</v>
      </c>
      <c r="DZ61" s="476">
        <f t="shared" si="747"/>
        <v>7.1</v>
      </c>
      <c r="EA61" s="142">
        <f t="shared" si="772"/>
        <v>0</v>
      </c>
      <c r="EB61" s="114">
        <f t="shared" si="773"/>
        <v>0</v>
      </c>
      <c r="EC61" s="114"/>
      <c r="ED61" s="143"/>
      <c r="EE61" s="144" t="e">
        <f t="shared" si="774"/>
        <v>#DIV/0!</v>
      </c>
      <c r="EF61" s="328">
        <f t="shared" si="998"/>
        <v>0</v>
      </c>
      <c r="EG61" s="474">
        <f t="shared" si="999"/>
        <v>0</v>
      </c>
      <c r="EH61" s="475">
        <f t="shared" si="1000"/>
        <v>0</v>
      </c>
      <c r="EI61" s="141">
        <f t="shared" si="778"/>
        <v>0</v>
      </c>
      <c r="EJ61" s="476">
        <f t="shared" si="747"/>
        <v>7.5</v>
      </c>
      <c r="EK61" s="142">
        <f t="shared" si="780"/>
        <v>0</v>
      </c>
      <c r="EL61" s="114">
        <f t="shared" si="781"/>
        <v>0</v>
      </c>
      <c r="EM61" s="114"/>
      <c r="EN61" s="143"/>
      <c r="EO61" s="144" t="e">
        <f t="shared" si="782"/>
        <v>#DIV/0!</v>
      </c>
      <c r="EP61" s="328">
        <f t="shared" si="1001"/>
        <v>0</v>
      </c>
      <c r="EQ61" s="474">
        <f t="shared" si="1002"/>
        <v>0</v>
      </c>
      <c r="ER61" s="475">
        <f t="shared" si="1003"/>
        <v>0</v>
      </c>
      <c r="ES61" s="141">
        <f t="shared" si="786"/>
        <v>0</v>
      </c>
      <c r="ET61" s="476">
        <f t="shared" si="747"/>
        <v>7</v>
      </c>
      <c r="EU61" s="142">
        <f t="shared" si="788"/>
        <v>0</v>
      </c>
      <c r="EV61" s="114">
        <f t="shared" si="789"/>
        <v>0</v>
      </c>
      <c r="EW61" s="114"/>
      <c r="EX61" s="143"/>
      <c r="EY61" s="144" t="e">
        <f t="shared" si="790"/>
        <v>#DIV/0!</v>
      </c>
      <c r="EZ61" s="328">
        <f t="shared" si="1004"/>
        <v>0</v>
      </c>
      <c r="FA61" s="474">
        <f t="shared" si="1005"/>
        <v>0</v>
      </c>
      <c r="FB61" s="475">
        <f t="shared" si="1006"/>
        <v>0</v>
      </c>
      <c r="FC61" s="141">
        <f t="shared" si="794"/>
        <v>0</v>
      </c>
      <c r="FD61" s="476">
        <f t="shared" si="747"/>
        <v>7.05</v>
      </c>
      <c r="FE61" s="142">
        <f t="shared" si="796"/>
        <v>0</v>
      </c>
      <c r="FF61" s="114">
        <f t="shared" si="797"/>
        <v>0</v>
      </c>
      <c r="FG61" s="114"/>
      <c r="FH61" s="143"/>
      <c r="FI61" s="144" t="e">
        <f t="shared" si="798"/>
        <v>#DIV/0!</v>
      </c>
      <c r="FJ61" s="328">
        <f t="shared" si="1007"/>
        <v>0</v>
      </c>
      <c r="FK61" s="474">
        <f t="shared" si="800"/>
        <v>0</v>
      </c>
      <c r="FL61" s="475">
        <f t="shared" si="801"/>
        <v>0</v>
      </c>
      <c r="FM61" s="141">
        <f t="shared" si="802"/>
        <v>0</v>
      </c>
      <c r="FN61" s="476">
        <f t="shared" si="803"/>
        <v>7.05</v>
      </c>
      <c r="FO61" s="142">
        <f t="shared" si="804"/>
        <v>0</v>
      </c>
      <c r="FP61" s="114">
        <f t="shared" si="805"/>
        <v>0</v>
      </c>
      <c r="FQ61" s="114"/>
      <c r="FR61" s="143"/>
      <c r="FS61" s="144" t="e">
        <f t="shared" si="806"/>
        <v>#DIV/0!</v>
      </c>
      <c r="FT61" s="328">
        <f t="shared" si="1008"/>
        <v>0</v>
      </c>
      <c r="FU61" s="474">
        <f t="shared" si="800"/>
        <v>0</v>
      </c>
      <c r="FV61" s="475">
        <f t="shared" si="801"/>
        <v>0</v>
      </c>
      <c r="FW61" s="141">
        <f t="shared" si="810"/>
        <v>0</v>
      </c>
      <c r="FX61" s="476">
        <f t="shared" si="803"/>
        <v>7.3</v>
      </c>
      <c r="FY61" s="142">
        <f t="shared" si="812"/>
        <v>0</v>
      </c>
      <c r="FZ61" s="114">
        <f t="shared" si="813"/>
        <v>0</v>
      </c>
      <c r="GA61" s="114"/>
      <c r="GB61" s="143"/>
      <c r="GC61" s="144" t="e">
        <f t="shared" si="814"/>
        <v>#DIV/0!</v>
      </c>
      <c r="GD61" s="328">
        <f t="shared" si="1009"/>
        <v>0</v>
      </c>
      <c r="GE61" s="474">
        <f t="shared" si="1010"/>
        <v>0</v>
      </c>
      <c r="GF61" s="475">
        <f t="shared" si="1011"/>
        <v>0</v>
      </c>
      <c r="GG61" s="141">
        <f t="shared" si="818"/>
        <v>0</v>
      </c>
      <c r="GH61" s="476">
        <f t="shared" si="803"/>
        <v>7.13</v>
      </c>
      <c r="GI61" s="142">
        <f t="shared" si="820"/>
        <v>0</v>
      </c>
      <c r="GJ61" s="114">
        <f t="shared" si="821"/>
        <v>0</v>
      </c>
      <c r="GK61" s="114"/>
      <c r="GL61" s="143"/>
      <c r="GM61" s="144" t="e">
        <f t="shared" si="822"/>
        <v>#DIV/0!</v>
      </c>
      <c r="GN61" s="328">
        <f t="shared" si="1012"/>
        <v>0</v>
      </c>
      <c r="GO61" s="474">
        <f t="shared" si="1013"/>
        <v>0</v>
      </c>
      <c r="GP61" s="475">
        <f t="shared" si="1014"/>
        <v>0</v>
      </c>
      <c r="GQ61" s="141">
        <f t="shared" si="826"/>
        <v>0</v>
      </c>
      <c r="GR61" s="476">
        <f t="shared" si="803"/>
        <v>7.58</v>
      </c>
      <c r="GS61" s="142">
        <f t="shared" si="828"/>
        <v>0</v>
      </c>
      <c r="GT61" s="114">
        <f t="shared" si="829"/>
        <v>0</v>
      </c>
      <c r="GU61" s="114"/>
      <c r="GV61" s="143"/>
      <c r="GW61" s="144" t="e">
        <f t="shared" si="830"/>
        <v>#DIV/0!</v>
      </c>
      <c r="GX61" s="328">
        <f t="shared" si="1015"/>
        <v>0</v>
      </c>
      <c r="GY61" s="474">
        <f t="shared" si="832"/>
        <v>0</v>
      </c>
      <c r="GZ61" s="475">
        <f t="shared" si="833"/>
        <v>0</v>
      </c>
      <c r="HA61" s="141">
        <f t="shared" si="834"/>
        <v>0</v>
      </c>
      <c r="HB61" s="476">
        <f t="shared" si="835"/>
        <v>7.83</v>
      </c>
      <c r="HC61" s="142">
        <f t="shared" si="836"/>
        <v>0</v>
      </c>
      <c r="HD61" s="114">
        <f t="shared" si="837"/>
        <v>0</v>
      </c>
      <c r="HE61" s="114"/>
      <c r="HF61" s="143"/>
      <c r="HG61" s="144" t="e">
        <f t="shared" si="838"/>
        <v>#DIV/0!</v>
      </c>
      <c r="HH61" s="328">
        <f t="shared" si="1016"/>
        <v>0</v>
      </c>
      <c r="HI61" s="474">
        <f t="shared" si="832"/>
        <v>0</v>
      </c>
      <c r="HJ61" s="475">
        <f t="shared" si="833"/>
        <v>0</v>
      </c>
      <c r="HK61" s="141">
        <f t="shared" si="842"/>
        <v>0</v>
      </c>
      <c r="HL61" s="476">
        <f t="shared" si="835"/>
        <v>7.9</v>
      </c>
      <c r="HM61" s="142">
        <f t="shared" si="844"/>
        <v>0</v>
      </c>
      <c r="HN61" s="114">
        <f t="shared" si="845"/>
        <v>0</v>
      </c>
      <c r="HO61" s="114"/>
      <c r="HP61" s="143"/>
      <c r="HQ61" s="144" t="e">
        <f t="shared" si="846"/>
        <v>#DIV/0!</v>
      </c>
      <c r="HR61" s="328">
        <f t="shared" si="1017"/>
        <v>0</v>
      </c>
      <c r="HS61" s="474">
        <f t="shared" si="1018"/>
        <v>0</v>
      </c>
      <c r="HT61" s="475">
        <f t="shared" si="1019"/>
        <v>0</v>
      </c>
      <c r="HU61" s="141">
        <f t="shared" si="850"/>
        <v>0</v>
      </c>
      <c r="HV61" s="476">
        <f t="shared" si="835"/>
        <v>7.68</v>
      </c>
      <c r="HW61" s="142">
        <f t="shared" si="852"/>
        <v>0</v>
      </c>
      <c r="HX61" s="114">
        <f t="shared" si="853"/>
        <v>0</v>
      </c>
      <c r="HY61" s="114"/>
      <c r="HZ61" s="143"/>
      <c r="IA61" s="144" t="e">
        <f t="shared" si="854"/>
        <v>#DIV/0!</v>
      </c>
      <c r="IB61" s="328">
        <f t="shared" si="1020"/>
        <v>0</v>
      </c>
      <c r="IC61" s="474">
        <f t="shared" si="1021"/>
        <v>0</v>
      </c>
      <c r="ID61" s="475">
        <f t="shared" si="1022"/>
        <v>0</v>
      </c>
      <c r="IE61" s="141">
        <f t="shared" si="858"/>
        <v>0</v>
      </c>
      <c r="IF61" s="476">
        <f t="shared" si="835"/>
        <v>7.9</v>
      </c>
      <c r="IG61" s="142">
        <f t="shared" si="860"/>
        <v>0</v>
      </c>
      <c r="IH61" s="114">
        <f t="shared" si="861"/>
        <v>0</v>
      </c>
      <c r="II61" s="114"/>
      <c r="IJ61" s="143"/>
      <c r="IK61" s="144" t="e">
        <f t="shared" si="862"/>
        <v>#DIV/0!</v>
      </c>
      <c r="IL61" s="328">
        <f t="shared" si="1023"/>
        <v>0</v>
      </c>
      <c r="IM61" s="474">
        <f t="shared" si="864"/>
        <v>0</v>
      </c>
      <c r="IN61" s="475">
        <f t="shared" si="865"/>
        <v>0</v>
      </c>
      <c r="IO61" s="141">
        <f t="shared" si="866"/>
        <v>0</v>
      </c>
      <c r="IP61" s="476">
        <f t="shared" si="867"/>
        <v>5</v>
      </c>
      <c r="IQ61" s="142">
        <f t="shared" si="868"/>
        <v>0</v>
      </c>
      <c r="IR61" s="114">
        <f t="shared" si="869"/>
        <v>0</v>
      </c>
      <c r="IS61" s="114"/>
      <c r="IT61" s="143"/>
      <c r="IU61" s="144" t="e">
        <f t="shared" si="870"/>
        <v>#DIV/0!</v>
      </c>
      <c r="IV61" s="328">
        <f t="shared" si="1024"/>
        <v>0</v>
      </c>
      <c r="IW61" s="474">
        <f t="shared" si="864"/>
        <v>0</v>
      </c>
      <c r="IX61" s="475">
        <f t="shared" si="865"/>
        <v>0</v>
      </c>
      <c r="IY61" s="141">
        <f t="shared" si="874"/>
        <v>0</v>
      </c>
      <c r="IZ61" s="476">
        <f t="shared" si="867"/>
        <v>7.6</v>
      </c>
      <c r="JA61" s="142">
        <f t="shared" si="876"/>
        <v>0</v>
      </c>
      <c r="JB61" s="114">
        <f t="shared" si="877"/>
        <v>0</v>
      </c>
      <c r="JC61" s="114"/>
      <c r="JD61" s="143"/>
      <c r="JE61" s="144" t="e">
        <f t="shared" si="878"/>
        <v>#DIV/0!</v>
      </c>
      <c r="JF61" s="328">
        <f t="shared" si="1025"/>
        <v>0</v>
      </c>
      <c r="JG61" s="474">
        <f t="shared" si="1026"/>
        <v>0</v>
      </c>
      <c r="JH61" s="475">
        <f t="shared" si="1027"/>
        <v>0</v>
      </c>
      <c r="JI61" s="141">
        <f t="shared" si="882"/>
        <v>0</v>
      </c>
      <c r="JJ61" s="476">
        <f t="shared" si="867"/>
        <v>7</v>
      </c>
      <c r="JK61" s="142">
        <f t="shared" si="884"/>
        <v>0</v>
      </c>
      <c r="JL61" s="114">
        <f t="shared" si="885"/>
        <v>0</v>
      </c>
      <c r="JM61" s="114"/>
      <c r="JN61" s="143"/>
      <c r="JO61" s="144" t="e">
        <f t="shared" si="886"/>
        <v>#DIV/0!</v>
      </c>
      <c r="JP61" s="328">
        <f t="shared" si="1028"/>
        <v>0</v>
      </c>
      <c r="JQ61" s="474">
        <f t="shared" si="1029"/>
        <v>0</v>
      </c>
      <c r="JR61" s="475">
        <f t="shared" si="1030"/>
        <v>0</v>
      </c>
      <c r="JS61" s="141">
        <f t="shared" si="890"/>
        <v>0</v>
      </c>
      <c r="JT61" s="476">
        <f t="shared" si="867"/>
        <v>7.5</v>
      </c>
      <c r="JU61" s="142">
        <f t="shared" si="892"/>
        <v>0</v>
      </c>
      <c r="JV61" s="114">
        <f t="shared" si="893"/>
        <v>0</v>
      </c>
      <c r="JW61" s="114"/>
      <c r="JX61" s="143"/>
      <c r="JY61" s="144" t="e">
        <f t="shared" si="894"/>
        <v>#DIV/0!</v>
      </c>
      <c r="JZ61" s="328">
        <f t="shared" si="1031"/>
        <v>0</v>
      </c>
      <c r="KA61" s="474">
        <f t="shared" si="1032"/>
        <v>0</v>
      </c>
      <c r="KB61" s="475">
        <f t="shared" si="1033"/>
        <v>0</v>
      </c>
      <c r="KC61" s="141">
        <f t="shared" si="898"/>
        <v>0</v>
      </c>
      <c r="KD61" s="476">
        <f t="shared" si="899"/>
        <v>7.23</v>
      </c>
      <c r="KE61" s="142">
        <f t="shared" si="900"/>
        <v>0</v>
      </c>
      <c r="KF61" s="114">
        <f t="shared" si="901"/>
        <v>0</v>
      </c>
      <c r="KG61" s="114"/>
      <c r="KH61" s="143"/>
      <c r="KI61" s="144" t="e">
        <f t="shared" si="902"/>
        <v>#DIV/0!</v>
      </c>
      <c r="KJ61" s="328">
        <f t="shared" si="1034"/>
        <v>0</v>
      </c>
      <c r="KK61" s="474">
        <f t="shared" si="1035"/>
        <v>0</v>
      </c>
      <c r="KL61" s="475">
        <f t="shared" si="1036"/>
        <v>0</v>
      </c>
      <c r="KM61" s="141">
        <f t="shared" si="906"/>
        <v>0</v>
      </c>
      <c r="KN61" s="476">
        <f t="shared" si="899"/>
        <v>7.5</v>
      </c>
      <c r="KO61" s="142">
        <f t="shared" si="908"/>
        <v>0</v>
      </c>
      <c r="KP61" s="114">
        <f t="shared" si="909"/>
        <v>0</v>
      </c>
      <c r="KQ61" s="114"/>
      <c r="KR61" s="143"/>
      <c r="KS61" s="144" t="e">
        <f t="shared" si="910"/>
        <v>#DIV/0!</v>
      </c>
      <c r="KT61" s="328">
        <f t="shared" si="1037"/>
        <v>0</v>
      </c>
      <c r="KU61" s="474" t="e">
        <f t="shared" si="1038"/>
        <v>#DIV/0!</v>
      </c>
      <c r="KV61" s="475" t="e">
        <f t="shared" si="1039"/>
        <v>#DIV/0!</v>
      </c>
      <c r="KW61" s="141">
        <f t="shared" si="914"/>
        <v>0</v>
      </c>
      <c r="KX61" s="476">
        <f t="shared" si="899"/>
        <v>0</v>
      </c>
      <c r="KY61" s="142">
        <f t="shared" si="916"/>
        <v>0</v>
      </c>
      <c r="KZ61" s="114">
        <f t="shared" si="917"/>
        <v>0</v>
      </c>
      <c r="LA61" s="114"/>
      <c r="LB61" s="143"/>
      <c r="LC61" s="144" t="e">
        <f t="shared" si="918"/>
        <v>#DIV/0!</v>
      </c>
      <c r="LD61" s="327">
        <f t="shared" si="919"/>
        <v>0</v>
      </c>
      <c r="LE61" s="474">
        <f t="shared" si="920"/>
        <v>0</v>
      </c>
      <c r="LF61" s="475">
        <f t="shared" si="921"/>
        <v>0</v>
      </c>
      <c r="LG61" s="141">
        <f t="shared" si="922"/>
        <v>0</v>
      </c>
      <c r="LH61" s="476">
        <f t="shared" si="923"/>
        <v>7.31</v>
      </c>
      <c r="LI61" s="142">
        <f t="shared" si="924"/>
        <v>0</v>
      </c>
      <c r="LJ61" s="114">
        <f t="shared" si="925"/>
        <v>0</v>
      </c>
      <c r="LK61" s="114"/>
      <c r="LL61" s="143"/>
    </row>
    <row r="62" spans="1:324" ht="18" customHeight="1">
      <c r="A62" s="718"/>
      <c r="B62" s="93" t="s">
        <v>745</v>
      </c>
      <c r="C62" s="12" t="s">
        <v>856</v>
      </c>
      <c r="D62" s="12" t="s">
        <v>424</v>
      </c>
      <c r="E62" s="4" t="s">
        <v>33</v>
      </c>
      <c r="F62" s="328">
        <f t="shared" si="963"/>
        <v>0</v>
      </c>
      <c r="G62" s="474">
        <f t="shared" si="926"/>
        <v>0</v>
      </c>
      <c r="H62" s="475">
        <f t="shared" si="927"/>
        <v>0</v>
      </c>
      <c r="I62" s="141">
        <f t="shared" si="678"/>
        <v>0</v>
      </c>
      <c r="J62" s="476">
        <f t="shared" si="928"/>
        <v>7.42</v>
      </c>
      <c r="K62" s="142">
        <f t="shared" si="679"/>
        <v>0</v>
      </c>
      <c r="L62" s="114">
        <f t="shared" si="680"/>
        <v>0</v>
      </c>
      <c r="M62" s="114"/>
      <c r="N62" s="143"/>
      <c r="O62" s="144" t="e">
        <f t="shared" si="681"/>
        <v>#DIV/0!</v>
      </c>
      <c r="P62" s="328">
        <f t="shared" si="964"/>
        <v>0</v>
      </c>
      <c r="Q62" s="474">
        <f t="shared" si="929"/>
        <v>0</v>
      </c>
      <c r="R62" s="475">
        <f t="shared" si="930"/>
        <v>0</v>
      </c>
      <c r="S62" s="141">
        <f t="shared" si="683"/>
        <v>0</v>
      </c>
      <c r="T62" s="476">
        <f t="shared" si="931"/>
        <v>7.9</v>
      </c>
      <c r="U62" s="142">
        <f t="shared" si="684"/>
        <v>0</v>
      </c>
      <c r="V62" s="114">
        <f t="shared" si="685"/>
        <v>0</v>
      </c>
      <c r="W62" s="114"/>
      <c r="X62" s="143"/>
      <c r="Y62" s="144" t="e">
        <f t="shared" si="686"/>
        <v>#DIV/0!</v>
      </c>
      <c r="Z62" s="328">
        <f t="shared" si="965"/>
        <v>0</v>
      </c>
      <c r="AA62" s="474">
        <f t="shared" si="966"/>
        <v>0</v>
      </c>
      <c r="AB62" s="475">
        <f t="shared" si="967"/>
        <v>0</v>
      </c>
      <c r="AC62" s="141">
        <f t="shared" si="690"/>
        <v>0</v>
      </c>
      <c r="AD62" s="476">
        <f t="shared" si="691"/>
        <v>7.77</v>
      </c>
      <c r="AE62" s="142">
        <f t="shared" si="692"/>
        <v>0</v>
      </c>
      <c r="AF62" s="114">
        <f t="shared" si="693"/>
        <v>0</v>
      </c>
      <c r="AG62" s="114"/>
      <c r="AH62" s="143"/>
      <c r="AI62" s="144" t="e">
        <f t="shared" si="694"/>
        <v>#DIV/0!</v>
      </c>
      <c r="AJ62" s="328">
        <f t="shared" si="968"/>
        <v>0</v>
      </c>
      <c r="AK62" s="474">
        <f t="shared" si="969"/>
        <v>0</v>
      </c>
      <c r="AL62" s="475">
        <f t="shared" si="970"/>
        <v>0</v>
      </c>
      <c r="AM62" s="141">
        <f t="shared" si="698"/>
        <v>0</v>
      </c>
      <c r="AN62" s="476">
        <f t="shared" si="691"/>
        <v>7.7</v>
      </c>
      <c r="AO62" s="142">
        <f t="shared" si="700"/>
        <v>0</v>
      </c>
      <c r="AP62" s="114">
        <f t="shared" si="701"/>
        <v>0</v>
      </c>
      <c r="AQ62" s="114"/>
      <c r="AR62" s="143"/>
      <c r="AS62" s="144" t="e">
        <f t="shared" si="702"/>
        <v>#DIV/0!</v>
      </c>
      <c r="AT62" s="328">
        <f t="shared" si="971"/>
        <v>0</v>
      </c>
      <c r="AU62" s="474">
        <f t="shared" si="972"/>
        <v>0</v>
      </c>
      <c r="AV62" s="475">
        <f t="shared" si="973"/>
        <v>0</v>
      </c>
      <c r="AW62" s="141">
        <f t="shared" si="706"/>
        <v>0</v>
      </c>
      <c r="AX62" s="476">
        <f t="shared" si="691"/>
        <v>7.04</v>
      </c>
      <c r="AY62" s="142">
        <f t="shared" si="708"/>
        <v>0</v>
      </c>
      <c r="AZ62" s="114">
        <f t="shared" si="709"/>
        <v>0</v>
      </c>
      <c r="BA62" s="114"/>
      <c r="BB62" s="143"/>
      <c r="BC62" s="144" t="e">
        <f t="shared" si="710"/>
        <v>#DIV/0!</v>
      </c>
      <c r="BD62" s="328">
        <f t="shared" si="974"/>
        <v>0</v>
      </c>
      <c r="BE62" s="474">
        <f t="shared" si="975"/>
        <v>0</v>
      </c>
      <c r="BF62" s="475">
        <f t="shared" si="976"/>
        <v>0</v>
      </c>
      <c r="BG62" s="141">
        <f t="shared" si="714"/>
        <v>0</v>
      </c>
      <c r="BH62" s="476">
        <f t="shared" si="691"/>
        <v>7.9</v>
      </c>
      <c r="BI62" s="142">
        <f t="shared" si="716"/>
        <v>0</v>
      </c>
      <c r="BJ62" s="114">
        <f t="shared" si="717"/>
        <v>0</v>
      </c>
      <c r="BK62" s="114"/>
      <c r="BL62" s="143"/>
      <c r="BM62" s="144" t="e">
        <f t="shared" si="718"/>
        <v>#DIV/0!</v>
      </c>
      <c r="BN62" s="328">
        <f t="shared" si="977"/>
        <v>0</v>
      </c>
      <c r="BO62" s="474">
        <f t="shared" si="978"/>
        <v>0</v>
      </c>
      <c r="BP62" s="475">
        <f t="shared" si="979"/>
        <v>0</v>
      </c>
      <c r="BQ62" s="141">
        <f t="shared" si="722"/>
        <v>0</v>
      </c>
      <c r="BR62" s="476">
        <f t="shared" si="691"/>
        <v>7.66</v>
      </c>
      <c r="BS62" s="142">
        <f t="shared" si="724"/>
        <v>0</v>
      </c>
      <c r="BT62" s="114">
        <f t="shared" si="725"/>
        <v>0</v>
      </c>
      <c r="BU62" s="114"/>
      <c r="BV62" s="143"/>
      <c r="BW62" s="144" t="e">
        <f t="shared" si="726"/>
        <v>#DIV/0!</v>
      </c>
      <c r="BX62" s="328">
        <f t="shared" si="980"/>
        <v>0</v>
      </c>
      <c r="BY62" s="474">
        <f t="shared" si="981"/>
        <v>0</v>
      </c>
      <c r="BZ62" s="475">
        <f t="shared" si="982"/>
        <v>0</v>
      </c>
      <c r="CA62" s="141">
        <f t="shared" si="730"/>
        <v>0</v>
      </c>
      <c r="CB62" s="476">
        <f t="shared" si="691"/>
        <v>7.06</v>
      </c>
      <c r="CC62" s="142">
        <f t="shared" si="732"/>
        <v>0</v>
      </c>
      <c r="CD62" s="114">
        <f t="shared" si="733"/>
        <v>0</v>
      </c>
      <c r="CE62" s="114"/>
      <c r="CF62" s="143"/>
      <c r="CG62" s="144" t="e">
        <f t="shared" si="734"/>
        <v>#DIV/0!</v>
      </c>
      <c r="CH62" s="328">
        <f t="shared" si="983"/>
        <v>0</v>
      </c>
      <c r="CI62" s="474">
        <f t="shared" si="984"/>
        <v>0</v>
      </c>
      <c r="CJ62" s="475">
        <f t="shared" si="985"/>
        <v>0</v>
      </c>
      <c r="CK62" s="141">
        <f t="shared" si="738"/>
        <v>0</v>
      </c>
      <c r="CL62" s="476">
        <f t="shared" si="691"/>
        <v>7.6</v>
      </c>
      <c r="CM62" s="142">
        <f t="shared" si="740"/>
        <v>0</v>
      </c>
      <c r="CN62" s="114">
        <f t="shared" si="741"/>
        <v>0</v>
      </c>
      <c r="CO62" s="114"/>
      <c r="CP62" s="143"/>
      <c r="CQ62" s="144" t="e">
        <f t="shared" si="742"/>
        <v>#DIV/0!</v>
      </c>
      <c r="CR62" s="328">
        <f t="shared" si="986"/>
        <v>0</v>
      </c>
      <c r="CS62" s="474">
        <f t="shared" si="987"/>
        <v>0</v>
      </c>
      <c r="CT62" s="475">
        <f t="shared" si="988"/>
        <v>0</v>
      </c>
      <c r="CU62" s="141">
        <f t="shared" si="746"/>
        <v>0</v>
      </c>
      <c r="CV62" s="476">
        <f t="shared" si="747"/>
        <v>7.9</v>
      </c>
      <c r="CW62" s="142">
        <f t="shared" si="748"/>
        <v>0</v>
      </c>
      <c r="CX62" s="114">
        <f t="shared" si="749"/>
        <v>0</v>
      </c>
      <c r="CY62" s="114"/>
      <c r="CZ62" s="143"/>
      <c r="DA62" s="144" t="e">
        <f t="shared" si="750"/>
        <v>#DIV/0!</v>
      </c>
      <c r="DB62" s="328">
        <f t="shared" si="989"/>
        <v>0</v>
      </c>
      <c r="DC62" s="474">
        <f t="shared" si="990"/>
        <v>0</v>
      </c>
      <c r="DD62" s="475">
        <f t="shared" si="991"/>
        <v>0</v>
      </c>
      <c r="DE62" s="141">
        <f t="shared" si="754"/>
        <v>0</v>
      </c>
      <c r="DF62" s="476">
        <f t="shared" si="747"/>
        <v>7.66</v>
      </c>
      <c r="DG62" s="142">
        <f t="shared" si="756"/>
        <v>0</v>
      </c>
      <c r="DH62" s="114">
        <f t="shared" si="757"/>
        <v>0</v>
      </c>
      <c r="DI62" s="114"/>
      <c r="DJ62" s="143"/>
      <c r="DK62" s="144" t="e">
        <f t="shared" si="758"/>
        <v>#DIV/0!</v>
      </c>
      <c r="DL62" s="328">
        <f t="shared" si="992"/>
        <v>0</v>
      </c>
      <c r="DM62" s="474">
        <f t="shared" si="993"/>
        <v>0</v>
      </c>
      <c r="DN62" s="475">
        <f t="shared" si="994"/>
        <v>0</v>
      </c>
      <c r="DO62" s="141">
        <f t="shared" si="762"/>
        <v>0</v>
      </c>
      <c r="DP62" s="476">
        <f t="shared" si="747"/>
        <v>7.74</v>
      </c>
      <c r="DQ62" s="142">
        <f t="shared" si="764"/>
        <v>0</v>
      </c>
      <c r="DR62" s="114">
        <f t="shared" si="765"/>
        <v>0</v>
      </c>
      <c r="DS62" s="114"/>
      <c r="DT62" s="143"/>
      <c r="DU62" s="144" t="e">
        <f t="shared" si="766"/>
        <v>#DIV/0!</v>
      </c>
      <c r="DV62" s="328">
        <f t="shared" si="995"/>
        <v>0</v>
      </c>
      <c r="DW62" s="474">
        <f t="shared" si="996"/>
        <v>0</v>
      </c>
      <c r="DX62" s="475">
        <f t="shared" si="997"/>
        <v>0</v>
      </c>
      <c r="DY62" s="141">
        <f t="shared" si="770"/>
        <v>0</v>
      </c>
      <c r="DZ62" s="476">
        <f t="shared" si="747"/>
        <v>7.1</v>
      </c>
      <c r="EA62" s="142">
        <f t="shared" si="772"/>
        <v>0</v>
      </c>
      <c r="EB62" s="114">
        <f t="shared" si="773"/>
        <v>0</v>
      </c>
      <c r="EC62" s="114"/>
      <c r="ED62" s="143"/>
      <c r="EE62" s="144" t="e">
        <f t="shared" si="774"/>
        <v>#DIV/0!</v>
      </c>
      <c r="EF62" s="328">
        <f t="shared" si="998"/>
        <v>0</v>
      </c>
      <c r="EG62" s="474">
        <f t="shared" si="999"/>
        <v>0</v>
      </c>
      <c r="EH62" s="475">
        <f t="shared" si="1000"/>
        <v>0</v>
      </c>
      <c r="EI62" s="141">
        <f t="shared" si="778"/>
        <v>0</v>
      </c>
      <c r="EJ62" s="476">
        <f t="shared" si="747"/>
        <v>7.5</v>
      </c>
      <c r="EK62" s="142">
        <f t="shared" si="780"/>
        <v>0</v>
      </c>
      <c r="EL62" s="114">
        <f t="shared" si="781"/>
        <v>0</v>
      </c>
      <c r="EM62" s="114"/>
      <c r="EN62" s="143"/>
      <c r="EO62" s="144" t="e">
        <f t="shared" si="782"/>
        <v>#DIV/0!</v>
      </c>
      <c r="EP62" s="328">
        <f t="shared" si="1001"/>
        <v>0</v>
      </c>
      <c r="EQ62" s="474">
        <f t="shared" si="1002"/>
        <v>0</v>
      </c>
      <c r="ER62" s="475">
        <f t="shared" si="1003"/>
        <v>0</v>
      </c>
      <c r="ES62" s="141">
        <f t="shared" si="786"/>
        <v>0</v>
      </c>
      <c r="ET62" s="476">
        <f t="shared" si="747"/>
        <v>7</v>
      </c>
      <c r="EU62" s="142">
        <f t="shared" si="788"/>
        <v>0</v>
      </c>
      <c r="EV62" s="114">
        <f t="shared" si="789"/>
        <v>0</v>
      </c>
      <c r="EW62" s="114"/>
      <c r="EX62" s="143"/>
      <c r="EY62" s="144" t="e">
        <f t="shared" si="790"/>
        <v>#DIV/0!</v>
      </c>
      <c r="EZ62" s="328">
        <f t="shared" si="1004"/>
        <v>0</v>
      </c>
      <c r="FA62" s="474">
        <f t="shared" si="1005"/>
        <v>0</v>
      </c>
      <c r="FB62" s="475">
        <f t="shared" si="1006"/>
        <v>0</v>
      </c>
      <c r="FC62" s="141">
        <f t="shared" si="794"/>
        <v>0</v>
      </c>
      <c r="FD62" s="476">
        <f t="shared" si="747"/>
        <v>7.05</v>
      </c>
      <c r="FE62" s="142">
        <f t="shared" si="796"/>
        <v>0</v>
      </c>
      <c r="FF62" s="114">
        <f t="shared" si="797"/>
        <v>0</v>
      </c>
      <c r="FG62" s="114"/>
      <c r="FH62" s="143"/>
      <c r="FI62" s="144" t="e">
        <f t="shared" si="798"/>
        <v>#DIV/0!</v>
      </c>
      <c r="FJ62" s="328">
        <f t="shared" si="1007"/>
        <v>0</v>
      </c>
      <c r="FK62" s="474">
        <f t="shared" si="800"/>
        <v>0</v>
      </c>
      <c r="FL62" s="475">
        <f t="shared" si="801"/>
        <v>0</v>
      </c>
      <c r="FM62" s="141">
        <f t="shared" si="802"/>
        <v>0</v>
      </c>
      <c r="FN62" s="476">
        <f t="shared" si="803"/>
        <v>7.05</v>
      </c>
      <c r="FO62" s="142">
        <f t="shared" si="804"/>
        <v>0</v>
      </c>
      <c r="FP62" s="114">
        <f t="shared" si="805"/>
        <v>0</v>
      </c>
      <c r="FQ62" s="114"/>
      <c r="FR62" s="143"/>
      <c r="FS62" s="144" t="e">
        <f t="shared" si="806"/>
        <v>#DIV/0!</v>
      </c>
      <c r="FT62" s="328">
        <f t="shared" si="1008"/>
        <v>0</v>
      </c>
      <c r="FU62" s="474">
        <f t="shared" si="800"/>
        <v>0</v>
      </c>
      <c r="FV62" s="475">
        <f t="shared" si="801"/>
        <v>0</v>
      </c>
      <c r="FW62" s="141">
        <f t="shared" si="810"/>
        <v>0</v>
      </c>
      <c r="FX62" s="476">
        <f t="shared" si="803"/>
        <v>7.3</v>
      </c>
      <c r="FY62" s="142">
        <f t="shared" si="812"/>
        <v>0</v>
      </c>
      <c r="FZ62" s="114">
        <f t="shared" si="813"/>
        <v>0</v>
      </c>
      <c r="GA62" s="114"/>
      <c r="GB62" s="143"/>
      <c r="GC62" s="144" t="e">
        <f t="shared" si="814"/>
        <v>#DIV/0!</v>
      </c>
      <c r="GD62" s="328">
        <f t="shared" si="1009"/>
        <v>0</v>
      </c>
      <c r="GE62" s="474">
        <f t="shared" si="1010"/>
        <v>0</v>
      </c>
      <c r="GF62" s="475">
        <f t="shared" si="1011"/>
        <v>0</v>
      </c>
      <c r="GG62" s="141">
        <f t="shared" si="818"/>
        <v>0</v>
      </c>
      <c r="GH62" s="476">
        <f t="shared" si="803"/>
        <v>7.13</v>
      </c>
      <c r="GI62" s="142">
        <f t="shared" si="820"/>
        <v>0</v>
      </c>
      <c r="GJ62" s="114">
        <f t="shared" si="821"/>
        <v>0</v>
      </c>
      <c r="GK62" s="114"/>
      <c r="GL62" s="143"/>
      <c r="GM62" s="144" t="e">
        <f t="shared" si="822"/>
        <v>#DIV/0!</v>
      </c>
      <c r="GN62" s="328">
        <f t="shared" si="1012"/>
        <v>0</v>
      </c>
      <c r="GO62" s="474">
        <f t="shared" si="1013"/>
        <v>0</v>
      </c>
      <c r="GP62" s="475">
        <f t="shared" si="1014"/>
        <v>0</v>
      </c>
      <c r="GQ62" s="141">
        <f t="shared" si="826"/>
        <v>0</v>
      </c>
      <c r="GR62" s="476">
        <f t="shared" si="803"/>
        <v>7.58</v>
      </c>
      <c r="GS62" s="142">
        <f t="shared" si="828"/>
        <v>0</v>
      </c>
      <c r="GT62" s="114">
        <f t="shared" si="829"/>
        <v>0</v>
      </c>
      <c r="GU62" s="114"/>
      <c r="GV62" s="143"/>
      <c r="GW62" s="144" t="e">
        <f t="shared" si="830"/>
        <v>#DIV/0!</v>
      </c>
      <c r="GX62" s="328">
        <f t="shared" si="1015"/>
        <v>0</v>
      </c>
      <c r="GY62" s="474">
        <f t="shared" si="832"/>
        <v>0</v>
      </c>
      <c r="GZ62" s="475">
        <f t="shared" si="833"/>
        <v>0</v>
      </c>
      <c r="HA62" s="141">
        <f t="shared" si="834"/>
        <v>0</v>
      </c>
      <c r="HB62" s="476">
        <f t="shared" si="835"/>
        <v>7.83</v>
      </c>
      <c r="HC62" s="142">
        <f t="shared" si="836"/>
        <v>0</v>
      </c>
      <c r="HD62" s="114">
        <f t="shared" si="837"/>
        <v>0</v>
      </c>
      <c r="HE62" s="114"/>
      <c r="HF62" s="143"/>
      <c r="HG62" s="144" t="e">
        <f t="shared" si="838"/>
        <v>#DIV/0!</v>
      </c>
      <c r="HH62" s="328">
        <f t="shared" si="1016"/>
        <v>0</v>
      </c>
      <c r="HI62" s="474">
        <f t="shared" si="832"/>
        <v>0</v>
      </c>
      <c r="HJ62" s="475">
        <f t="shared" si="833"/>
        <v>0</v>
      </c>
      <c r="HK62" s="141">
        <f t="shared" si="842"/>
        <v>0</v>
      </c>
      <c r="HL62" s="476">
        <f t="shared" si="835"/>
        <v>7.9</v>
      </c>
      <c r="HM62" s="142">
        <f t="shared" si="844"/>
        <v>0</v>
      </c>
      <c r="HN62" s="114">
        <f t="shared" si="845"/>
        <v>0</v>
      </c>
      <c r="HO62" s="114"/>
      <c r="HP62" s="143"/>
      <c r="HQ62" s="144" t="e">
        <f t="shared" si="846"/>
        <v>#DIV/0!</v>
      </c>
      <c r="HR62" s="328">
        <f t="shared" si="1017"/>
        <v>0</v>
      </c>
      <c r="HS62" s="474">
        <f t="shared" si="1018"/>
        <v>0</v>
      </c>
      <c r="HT62" s="475">
        <f t="shared" si="1019"/>
        <v>0</v>
      </c>
      <c r="HU62" s="141">
        <f t="shared" si="850"/>
        <v>0</v>
      </c>
      <c r="HV62" s="476">
        <f t="shared" si="835"/>
        <v>7.68</v>
      </c>
      <c r="HW62" s="142">
        <f t="shared" si="852"/>
        <v>0</v>
      </c>
      <c r="HX62" s="114">
        <f t="shared" si="853"/>
        <v>0</v>
      </c>
      <c r="HY62" s="114"/>
      <c r="HZ62" s="143"/>
      <c r="IA62" s="144" t="e">
        <f t="shared" si="854"/>
        <v>#DIV/0!</v>
      </c>
      <c r="IB62" s="328">
        <f t="shared" si="1020"/>
        <v>0</v>
      </c>
      <c r="IC62" s="474">
        <f t="shared" si="1021"/>
        <v>0</v>
      </c>
      <c r="ID62" s="475">
        <f t="shared" si="1022"/>
        <v>0</v>
      </c>
      <c r="IE62" s="141">
        <f t="shared" si="858"/>
        <v>0</v>
      </c>
      <c r="IF62" s="476">
        <f t="shared" si="835"/>
        <v>7.9</v>
      </c>
      <c r="IG62" s="142">
        <f t="shared" si="860"/>
        <v>0</v>
      </c>
      <c r="IH62" s="114">
        <f t="shared" si="861"/>
        <v>0</v>
      </c>
      <c r="II62" s="114"/>
      <c r="IJ62" s="143"/>
      <c r="IK62" s="144" t="e">
        <f t="shared" si="862"/>
        <v>#DIV/0!</v>
      </c>
      <c r="IL62" s="328">
        <f t="shared" si="1023"/>
        <v>0</v>
      </c>
      <c r="IM62" s="474">
        <f t="shared" si="864"/>
        <v>0</v>
      </c>
      <c r="IN62" s="475">
        <f t="shared" si="865"/>
        <v>0</v>
      </c>
      <c r="IO62" s="141">
        <f t="shared" si="866"/>
        <v>0</v>
      </c>
      <c r="IP62" s="476">
        <f t="shared" si="867"/>
        <v>5</v>
      </c>
      <c r="IQ62" s="142">
        <f t="shared" si="868"/>
        <v>0</v>
      </c>
      <c r="IR62" s="114">
        <f t="shared" si="869"/>
        <v>0</v>
      </c>
      <c r="IS62" s="114"/>
      <c r="IT62" s="143"/>
      <c r="IU62" s="144" t="e">
        <f t="shared" si="870"/>
        <v>#DIV/0!</v>
      </c>
      <c r="IV62" s="328">
        <f t="shared" si="1024"/>
        <v>0</v>
      </c>
      <c r="IW62" s="474">
        <f t="shared" si="864"/>
        <v>0</v>
      </c>
      <c r="IX62" s="475">
        <f t="shared" si="865"/>
        <v>0</v>
      </c>
      <c r="IY62" s="141">
        <f t="shared" si="874"/>
        <v>0</v>
      </c>
      <c r="IZ62" s="476">
        <f t="shared" si="867"/>
        <v>7.6</v>
      </c>
      <c r="JA62" s="142">
        <f t="shared" si="876"/>
        <v>0</v>
      </c>
      <c r="JB62" s="114">
        <f t="shared" si="877"/>
        <v>0</v>
      </c>
      <c r="JC62" s="114"/>
      <c r="JD62" s="143"/>
      <c r="JE62" s="144" t="e">
        <f t="shared" si="878"/>
        <v>#DIV/0!</v>
      </c>
      <c r="JF62" s="328">
        <f t="shared" si="1025"/>
        <v>0</v>
      </c>
      <c r="JG62" s="474">
        <f t="shared" si="1026"/>
        <v>0</v>
      </c>
      <c r="JH62" s="475">
        <f t="shared" si="1027"/>
        <v>0</v>
      </c>
      <c r="JI62" s="141">
        <f t="shared" si="882"/>
        <v>0</v>
      </c>
      <c r="JJ62" s="476">
        <f t="shared" si="867"/>
        <v>7</v>
      </c>
      <c r="JK62" s="142">
        <f t="shared" si="884"/>
        <v>0</v>
      </c>
      <c r="JL62" s="114">
        <f t="shared" si="885"/>
        <v>0</v>
      </c>
      <c r="JM62" s="114"/>
      <c r="JN62" s="143"/>
      <c r="JO62" s="144" t="e">
        <f t="shared" si="886"/>
        <v>#DIV/0!</v>
      </c>
      <c r="JP62" s="328">
        <f t="shared" si="1028"/>
        <v>0</v>
      </c>
      <c r="JQ62" s="474">
        <f t="shared" si="1029"/>
        <v>0</v>
      </c>
      <c r="JR62" s="475">
        <f t="shared" si="1030"/>
        <v>0</v>
      </c>
      <c r="JS62" s="141">
        <f t="shared" si="890"/>
        <v>0</v>
      </c>
      <c r="JT62" s="476">
        <f t="shared" si="867"/>
        <v>7.5</v>
      </c>
      <c r="JU62" s="142">
        <f t="shared" si="892"/>
        <v>0</v>
      </c>
      <c r="JV62" s="114">
        <f t="shared" si="893"/>
        <v>0</v>
      </c>
      <c r="JW62" s="114"/>
      <c r="JX62" s="143"/>
      <c r="JY62" s="144" t="e">
        <f t="shared" si="894"/>
        <v>#DIV/0!</v>
      </c>
      <c r="JZ62" s="328">
        <f t="shared" si="1031"/>
        <v>0</v>
      </c>
      <c r="KA62" s="474">
        <f t="shared" si="1032"/>
        <v>0</v>
      </c>
      <c r="KB62" s="475">
        <f t="shared" si="1033"/>
        <v>0</v>
      </c>
      <c r="KC62" s="141">
        <f t="shared" si="898"/>
        <v>0</v>
      </c>
      <c r="KD62" s="476">
        <f t="shared" si="899"/>
        <v>7.23</v>
      </c>
      <c r="KE62" s="142">
        <f t="shared" si="900"/>
        <v>0</v>
      </c>
      <c r="KF62" s="114">
        <f t="shared" si="901"/>
        <v>0</v>
      </c>
      <c r="KG62" s="114"/>
      <c r="KH62" s="143"/>
      <c r="KI62" s="144" t="e">
        <f t="shared" si="902"/>
        <v>#DIV/0!</v>
      </c>
      <c r="KJ62" s="328">
        <f t="shared" si="1034"/>
        <v>0</v>
      </c>
      <c r="KK62" s="474">
        <f t="shared" si="1035"/>
        <v>0</v>
      </c>
      <c r="KL62" s="475">
        <f t="shared" si="1036"/>
        <v>0</v>
      </c>
      <c r="KM62" s="141">
        <f t="shared" si="906"/>
        <v>0</v>
      </c>
      <c r="KN62" s="476">
        <f t="shared" si="899"/>
        <v>7.5</v>
      </c>
      <c r="KO62" s="142">
        <f t="shared" si="908"/>
        <v>0</v>
      </c>
      <c r="KP62" s="114">
        <f t="shared" si="909"/>
        <v>0</v>
      </c>
      <c r="KQ62" s="114"/>
      <c r="KR62" s="143"/>
      <c r="KS62" s="144" t="e">
        <f t="shared" si="910"/>
        <v>#DIV/0!</v>
      </c>
      <c r="KT62" s="328">
        <f t="shared" si="1037"/>
        <v>0</v>
      </c>
      <c r="KU62" s="474" t="e">
        <f t="shared" si="1038"/>
        <v>#DIV/0!</v>
      </c>
      <c r="KV62" s="475" t="e">
        <f t="shared" si="1039"/>
        <v>#DIV/0!</v>
      </c>
      <c r="KW62" s="141">
        <f t="shared" si="914"/>
        <v>0</v>
      </c>
      <c r="KX62" s="476">
        <f t="shared" si="899"/>
        <v>0</v>
      </c>
      <c r="KY62" s="142">
        <f t="shared" si="916"/>
        <v>0</v>
      </c>
      <c r="KZ62" s="114">
        <f t="shared" si="917"/>
        <v>0</v>
      </c>
      <c r="LA62" s="114"/>
      <c r="LB62" s="143"/>
      <c r="LC62" s="144" t="e">
        <f t="shared" si="918"/>
        <v>#DIV/0!</v>
      </c>
      <c r="LD62" s="327">
        <f t="shared" si="919"/>
        <v>0</v>
      </c>
      <c r="LE62" s="474">
        <f t="shared" si="920"/>
        <v>0</v>
      </c>
      <c r="LF62" s="475">
        <f t="shared" si="921"/>
        <v>0</v>
      </c>
      <c r="LG62" s="141">
        <f t="shared" si="922"/>
        <v>0</v>
      </c>
      <c r="LH62" s="476">
        <f t="shared" si="923"/>
        <v>7.31</v>
      </c>
      <c r="LI62" s="142">
        <f t="shared" si="924"/>
        <v>0</v>
      </c>
      <c r="LJ62" s="114">
        <f t="shared" si="925"/>
        <v>0</v>
      </c>
      <c r="LK62" s="114"/>
      <c r="LL62" s="143"/>
    </row>
    <row r="63" spans="1:324" ht="18" customHeight="1">
      <c r="A63" s="718"/>
      <c r="B63" s="93" t="s">
        <v>759</v>
      </c>
      <c r="C63" s="12" t="s">
        <v>856</v>
      </c>
      <c r="D63" s="12" t="s">
        <v>424</v>
      </c>
      <c r="E63" s="4" t="s">
        <v>33</v>
      </c>
      <c r="F63" s="328">
        <f t="shared" si="963"/>
        <v>0</v>
      </c>
      <c r="G63" s="474">
        <f t="shared" si="926"/>
        <v>0</v>
      </c>
      <c r="H63" s="475">
        <f t="shared" si="927"/>
        <v>0</v>
      </c>
      <c r="I63" s="141">
        <f t="shared" si="678"/>
        <v>0</v>
      </c>
      <c r="J63" s="476">
        <f t="shared" si="928"/>
        <v>7.42</v>
      </c>
      <c r="K63" s="142">
        <f t="shared" si="679"/>
        <v>0</v>
      </c>
      <c r="L63" s="114">
        <f t="shared" si="680"/>
        <v>0</v>
      </c>
      <c r="M63" s="114"/>
      <c r="N63" s="143"/>
      <c r="O63" s="144" t="e">
        <f t="shared" si="681"/>
        <v>#DIV/0!</v>
      </c>
      <c r="P63" s="328">
        <f t="shared" si="964"/>
        <v>0</v>
      </c>
      <c r="Q63" s="474">
        <f t="shared" si="929"/>
        <v>0</v>
      </c>
      <c r="R63" s="475">
        <f t="shared" si="930"/>
        <v>0</v>
      </c>
      <c r="S63" s="141">
        <f t="shared" si="683"/>
        <v>0</v>
      </c>
      <c r="T63" s="476">
        <f t="shared" si="931"/>
        <v>7.9</v>
      </c>
      <c r="U63" s="142">
        <f t="shared" si="684"/>
        <v>0</v>
      </c>
      <c r="V63" s="114">
        <f t="shared" si="685"/>
        <v>0</v>
      </c>
      <c r="W63" s="114"/>
      <c r="X63" s="143"/>
      <c r="Y63" s="144" t="e">
        <f t="shared" si="686"/>
        <v>#DIV/0!</v>
      </c>
      <c r="Z63" s="328">
        <f t="shared" si="965"/>
        <v>0</v>
      </c>
      <c r="AA63" s="474">
        <f t="shared" si="966"/>
        <v>0</v>
      </c>
      <c r="AB63" s="475">
        <f t="shared" si="967"/>
        <v>0</v>
      </c>
      <c r="AC63" s="141">
        <f t="shared" si="690"/>
        <v>0</v>
      </c>
      <c r="AD63" s="476">
        <f t="shared" si="691"/>
        <v>7.77</v>
      </c>
      <c r="AE63" s="142">
        <f t="shared" si="692"/>
        <v>0</v>
      </c>
      <c r="AF63" s="114">
        <f t="shared" si="693"/>
        <v>0</v>
      </c>
      <c r="AG63" s="114"/>
      <c r="AH63" s="143"/>
      <c r="AI63" s="144" t="e">
        <f t="shared" si="694"/>
        <v>#DIV/0!</v>
      </c>
      <c r="AJ63" s="328">
        <f t="shared" si="968"/>
        <v>0</v>
      </c>
      <c r="AK63" s="474">
        <f t="shared" si="969"/>
        <v>0</v>
      </c>
      <c r="AL63" s="475">
        <f t="shared" si="970"/>
        <v>0</v>
      </c>
      <c r="AM63" s="141">
        <f t="shared" si="698"/>
        <v>0</v>
      </c>
      <c r="AN63" s="476">
        <f t="shared" si="691"/>
        <v>7.7</v>
      </c>
      <c r="AO63" s="142">
        <f t="shared" si="700"/>
        <v>0</v>
      </c>
      <c r="AP63" s="114">
        <f t="shared" si="701"/>
        <v>0</v>
      </c>
      <c r="AQ63" s="114"/>
      <c r="AR63" s="143"/>
      <c r="AS63" s="144" t="e">
        <f t="shared" si="702"/>
        <v>#DIV/0!</v>
      </c>
      <c r="AT63" s="328">
        <f t="shared" si="971"/>
        <v>0</v>
      </c>
      <c r="AU63" s="474">
        <f t="shared" si="972"/>
        <v>0</v>
      </c>
      <c r="AV63" s="475">
        <f t="shared" si="973"/>
        <v>0</v>
      </c>
      <c r="AW63" s="141">
        <f t="shared" si="706"/>
        <v>0</v>
      </c>
      <c r="AX63" s="476">
        <f t="shared" si="691"/>
        <v>7.04</v>
      </c>
      <c r="AY63" s="142">
        <f t="shared" si="708"/>
        <v>0</v>
      </c>
      <c r="AZ63" s="114">
        <f t="shared" si="709"/>
        <v>0</v>
      </c>
      <c r="BA63" s="114"/>
      <c r="BB63" s="143"/>
      <c r="BC63" s="144" t="e">
        <f t="shared" si="710"/>
        <v>#DIV/0!</v>
      </c>
      <c r="BD63" s="328">
        <f t="shared" si="974"/>
        <v>0</v>
      </c>
      <c r="BE63" s="474">
        <f t="shared" si="975"/>
        <v>0</v>
      </c>
      <c r="BF63" s="475">
        <f t="shared" si="976"/>
        <v>0</v>
      </c>
      <c r="BG63" s="141">
        <f t="shared" si="714"/>
        <v>0</v>
      </c>
      <c r="BH63" s="476">
        <f t="shared" si="691"/>
        <v>7.9</v>
      </c>
      <c r="BI63" s="142">
        <f t="shared" si="716"/>
        <v>0</v>
      </c>
      <c r="BJ63" s="114">
        <f t="shared" si="717"/>
        <v>0</v>
      </c>
      <c r="BK63" s="114"/>
      <c r="BL63" s="143"/>
      <c r="BM63" s="144" t="e">
        <f t="shared" si="718"/>
        <v>#DIV/0!</v>
      </c>
      <c r="BN63" s="328">
        <f t="shared" si="977"/>
        <v>0</v>
      </c>
      <c r="BO63" s="474">
        <f t="shared" si="978"/>
        <v>0</v>
      </c>
      <c r="BP63" s="475">
        <f t="shared" si="979"/>
        <v>0</v>
      </c>
      <c r="BQ63" s="141">
        <f t="shared" si="722"/>
        <v>0</v>
      </c>
      <c r="BR63" s="476">
        <f t="shared" si="691"/>
        <v>7.66</v>
      </c>
      <c r="BS63" s="142">
        <f t="shared" si="724"/>
        <v>0</v>
      </c>
      <c r="BT63" s="114">
        <f t="shared" si="725"/>
        <v>0</v>
      </c>
      <c r="BU63" s="114"/>
      <c r="BV63" s="143"/>
      <c r="BW63" s="144" t="e">
        <f t="shared" si="726"/>
        <v>#DIV/0!</v>
      </c>
      <c r="BX63" s="328">
        <f t="shared" si="980"/>
        <v>0</v>
      </c>
      <c r="BY63" s="474">
        <f t="shared" si="981"/>
        <v>0</v>
      </c>
      <c r="BZ63" s="475">
        <f t="shared" si="982"/>
        <v>0</v>
      </c>
      <c r="CA63" s="141">
        <f t="shared" si="730"/>
        <v>0</v>
      </c>
      <c r="CB63" s="476">
        <f t="shared" si="691"/>
        <v>7.06</v>
      </c>
      <c r="CC63" s="142">
        <f t="shared" si="732"/>
        <v>0</v>
      </c>
      <c r="CD63" s="114">
        <f t="shared" si="733"/>
        <v>0</v>
      </c>
      <c r="CE63" s="114"/>
      <c r="CF63" s="143"/>
      <c r="CG63" s="144" t="e">
        <f t="shared" si="734"/>
        <v>#DIV/0!</v>
      </c>
      <c r="CH63" s="328">
        <f t="shared" si="983"/>
        <v>0</v>
      </c>
      <c r="CI63" s="474">
        <f t="shared" si="984"/>
        <v>0</v>
      </c>
      <c r="CJ63" s="475">
        <f t="shared" si="985"/>
        <v>0</v>
      </c>
      <c r="CK63" s="141">
        <f t="shared" si="738"/>
        <v>0</v>
      </c>
      <c r="CL63" s="476">
        <f t="shared" si="691"/>
        <v>7.6</v>
      </c>
      <c r="CM63" s="142">
        <f t="shared" si="740"/>
        <v>0</v>
      </c>
      <c r="CN63" s="114">
        <f t="shared" si="741"/>
        <v>0</v>
      </c>
      <c r="CO63" s="114"/>
      <c r="CP63" s="143"/>
      <c r="CQ63" s="144" t="e">
        <f t="shared" si="742"/>
        <v>#DIV/0!</v>
      </c>
      <c r="CR63" s="328">
        <f t="shared" si="986"/>
        <v>0</v>
      </c>
      <c r="CS63" s="474">
        <f t="shared" si="987"/>
        <v>0</v>
      </c>
      <c r="CT63" s="475">
        <f t="shared" si="988"/>
        <v>0</v>
      </c>
      <c r="CU63" s="141">
        <f t="shared" si="746"/>
        <v>0</v>
      </c>
      <c r="CV63" s="476">
        <f t="shared" si="747"/>
        <v>7.9</v>
      </c>
      <c r="CW63" s="142">
        <f t="shared" si="748"/>
        <v>0</v>
      </c>
      <c r="CX63" s="114">
        <f t="shared" si="749"/>
        <v>0</v>
      </c>
      <c r="CY63" s="114"/>
      <c r="CZ63" s="143"/>
      <c r="DA63" s="144" t="e">
        <f t="shared" si="750"/>
        <v>#DIV/0!</v>
      </c>
      <c r="DB63" s="328">
        <f t="shared" si="989"/>
        <v>0</v>
      </c>
      <c r="DC63" s="474">
        <f t="shared" si="990"/>
        <v>0</v>
      </c>
      <c r="DD63" s="475">
        <f t="shared" si="991"/>
        <v>0</v>
      </c>
      <c r="DE63" s="141">
        <f t="shared" si="754"/>
        <v>0</v>
      </c>
      <c r="DF63" s="476">
        <f t="shared" si="747"/>
        <v>7.66</v>
      </c>
      <c r="DG63" s="142">
        <f t="shared" si="756"/>
        <v>0</v>
      </c>
      <c r="DH63" s="114">
        <f t="shared" si="757"/>
        <v>0</v>
      </c>
      <c r="DI63" s="114"/>
      <c r="DJ63" s="143"/>
      <c r="DK63" s="144" t="e">
        <f t="shared" si="758"/>
        <v>#DIV/0!</v>
      </c>
      <c r="DL63" s="328">
        <f t="shared" si="992"/>
        <v>0</v>
      </c>
      <c r="DM63" s="474">
        <f t="shared" si="993"/>
        <v>0</v>
      </c>
      <c r="DN63" s="475">
        <f t="shared" si="994"/>
        <v>0</v>
      </c>
      <c r="DO63" s="141">
        <f t="shared" si="762"/>
        <v>0</v>
      </c>
      <c r="DP63" s="476">
        <f t="shared" si="747"/>
        <v>7.74</v>
      </c>
      <c r="DQ63" s="142">
        <f t="shared" si="764"/>
        <v>0</v>
      </c>
      <c r="DR63" s="114">
        <f t="shared" si="765"/>
        <v>0</v>
      </c>
      <c r="DS63" s="114"/>
      <c r="DT63" s="143"/>
      <c r="DU63" s="144" t="e">
        <f t="shared" si="766"/>
        <v>#DIV/0!</v>
      </c>
      <c r="DV63" s="328">
        <f t="shared" si="995"/>
        <v>0</v>
      </c>
      <c r="DW63" s="474">
        <f t="shared" si="996"/>
        <v>0</v>
      </c>
      <c r="DX63" s="475">
        <f t="shared" si="997"/>
        <v>0</v>
      </c>
      <c r="DY63" s="141">
        <f t="shared" si="770"/>
        <v>0</v>
      </c>
      <c r="DZ63" s="476">
        <f t="shared" si="747"/>
        <v>7.1</v>
      </c>
      <c r="EA63" s="142">
        <f t="shared" si="772"/>
        <v>0</v>
      </c>
      <c r="EB63" s="114">
        <f t="shared" si="773"/>
        <v>0</v>
      </c>
      <c r="EC63" s="114"/>
      <c r="ED63" s="143"/>
      <c r="EE63" s="144" t="e">
        <f t="shared" si="774"/>
        <v>#DIV/0!</v>
      </c>
      <c r="EF63" s="328">
        <f t="shared" si="998"/>
        <v>0</v>
      </c>
      <c r="EG63" s="474">
        <f t="shared" si="999"/>
        <v>0</v>
      </c>
      <c r="EH63" s="475">
        <f t="shared" si="1000"/>
        <v>0</v>
      </c>
      <c r="EI63" s="141">
        <f t="shared" si="778"/>
        <v>0</v>
      </c>
      <c r="EJ63" s="476">
        <f t="shared" si="747"/>
        <v>7.5</v>
      </c>
      <c r="EK63" s="142">
        <f t="shared" si="780"/>
        <v>0</v>
      </c>
      <c r="EL63" s="114">
        <f t="shared" si="781"/>
        <v>0</v>
      </c>
      <c r="EM63" s="114"/>
      <c r="EN63" s="143"/>
      <c r="EO63" s="144" t="e">
        <f t="shared" si="782"/>
        <v>#DIV/0!</v>
      </c>
      <c r="EP63" s="328">
        <f t="shared" si="1001"/>
        <v>0</v>
      </c>
      <c r="EQ63" s="474">
        <f t="shared" si="1002"/>
        <v>0</v>
      </c>
      <c r="ER63" s="475">
        <f t="shared" si="1003"/>
        <v>0</v>
      </c>
      <c r="ES63" s="141">
        <f t="shared" si="786"/>
        <v>0</v>
      </c>
      <c r="ET63" s="476">
        <f t="shared" si="747"/>
        <v>7</v>
      </c>
      <c r="EU63" s="142">
        <f t="shared" si="788"/>
        <v>0</v>
      </c>
      <c r="EV63" s="114">
        <f t="shared" si="789"/>
        <v>0</v>
      </c>
      <c r="EW63" s="114"/>
      <c r="EX63" s="143"/>
      <c r="EY63" s="144" t="e">
        <f t="shared" si="790"/>
        <v>#DIV/0!</v>
      </c>
      <c r="EZ63" s="328">
        <f t="shared" si="1004"/>
        <v>0</v>
      </c>
      <c r="FA63" s="474">
        <f t="shared" si="1005"/>
        <v>0</v>
      </c>
      <c r="FB63" s="475">
        <f t="shared" si="1006"/>
        <v>0</v>
      </c>
      <c r="FC63" s="141">
        <f t="shared" si="794"/>
        <v>0</v>
      </c>
      <c r="FD63" s="476">
        <f t="shared" si="747"/>
        <v>7.05</v>
      </c>
      <c r="FE63" s="142">
        <f t="shared" si="796"/>
        <v>0</v>
      </c>
      <c r="FF63" s="114">
        <f t="shared" si="797"/>
        <v>0</v>
      </c>
      <c r="FG63" s="114"/>
      <c r="FH63" s="143"/>
      <c r="FI63" s="144" t="e">
        <f t="shared" si="798"/>
        <v>#DIV/0!</v>
      </c>
      <c r="FJ63" s="328">
        <f t="shared" si="1007"/>
        <v>0</v>
      </c>
      <c r="FK63" s="474">
        <f t="shared" si="800"/>
        <v>0</v>
      </c>
      <c r="FL63" s="475">
        <f t="shared" si="801"/>
        <v>0</v>
      </c>
      <c r="FM63" s="141">
        <f t="shared" si="802"/>
        <v>0</v>
      </c>
      <c r="FN63" s="476">
        <f t="shared" si="803"/>
        <v>7.05</v>
      </c>
      <c r="FO63" s="142">
        <f t="shared" si="804"/>
        <v>0</v>
      </c>
      <c r="FP63" s="114">
        <f t="shared" si="805"/>
        <v>0</v>
      </c>
      <c r="FQ63" s="114"/>
      <c r="FR63" s="143"/>
      <c r="FS63" s="144" t="e">
        <f t="shared" si="806"/>
        <v>#DIV/0!</v>
      </c>
      <c r="FT63" s="328">
        <f t="shared" si="1008"/>
        <v>0</v>
      </c>
      <c r="FU63" s="474">
        <f t="shared" si="800"/>
        <v>0</v>
      </c>
      <c r="FV63" s="475">
        <f t="shared" si="801"/>
        <v>0</v>
      </c>
      <c r="FW63" s="141">
        <f t="shared" si="810"/>
        <v>0</v>
      </c>
      <c r="FX63" s="476">
        <f t="shared" si="803"/>
        <v>7.3</v>
      </c>
      <c r="FY63" s="142">
        <f t="shared" si="812"/>
        <v>0</v>
      </c>
      <c r="FZ63" s="114">
        <f t="shared" si="813"/>
        <v>0</v>
      </c>
      <c r="GA63" s="114"/>
      <c r="GB63" s="143"/>
      <c r="GC63" s="144" t="e">
        <f t="shared" si="814"/>
        <v>#DIV/0!</v>
      </c>
      <c r="GD63" s="328">
        <f t="shared" si="1009"/>
        <v>0</v>
      </c>
      <c r="GE63" s="474">
        <f t="shared" si="1010"/>
        <v>0</v>
      </c>
      <c r="GF63" s="475">
        <f t="shared" si="1011"/>
        <v>0</v>
      </c>
      <c r="GG63" s="141">
        <f t="shared" si="818"/>
        <v>0</v>
      </c>
      <c r="GH63" s="476">
        <f t="shared" si="803"/>
        <v>7.13</v>
      </c>
      <c r="GI63" s="142">
        <f t="shared" si="820"/>
        <v>0</v>
      </c>
      <c r="GJ63" s="114">
        <f t="shared" si="821"/>
        <v>0</v>
      </c>
      <c r="GK63" s="114"/>
      <c r="GL63" s="143"/>
      <c r="GM63" s="144" t="e">
        <f t="shared" si="822"/>
        <v>#DIV/0!</v>
      </c>
      <c r="GN63" s="328">
        <f t="shared" si="1012"/>
        <v>0</v>
      </c>
      <c r="GO63" s="474">
        <f t="shared" si="1013"/>
        <v>0</v>
      </c>
      <c r="GP63" s="475">
        <f t="shared" si="1014"/>
        <v>0</v>
      </c>
      <c r="GQ63" s="141">
        <f t="shared" si="826"/>
        <v>0</v>
      </c>
      <c r="GR63" s="476">
        <f t="shared" si="803"/>
        <v>7.58</v>
      </c>
      <c r="GS63" s="142">
        <f t="shared" si="828"/>
        <v>0</v>
      </c>
      <c r="GT63" s="114">
        <f t="shared" si="829"/>
        <v>0</v>
      </c>
      <c r="GU63" s="114"/>
      <c r="GV63" s="143"/>
      <c r="GW63" s="144" t="e">
        <f t="shared" si="830"/>
        <v>#DIV/0!</v>
      </c>
      <c r="GX63" s="328">
        <f t="shared" si="1015"/>
        <v>0</v>
      </c>
      <c r="GY63" s="474">
        <f t="shared" si="832"/>
        <v>0</v>
      </c>
      <c r="GZ63" s="475">
        <f t="shared" si="833"/>
        <v>0</v>
      </c>
      <c r="HA63" s="141">
        <f t="shared" si="834"/>
        <v>0</v>
      </c>
      <c r="HB63" s="476">
        <f t="shared" si="835"/>
        <v>7.83</v>
      </c>
      <c r="HC63" s="142">
        <f t="shared" si="836"/>
        <v>0</v>
      </c>
      <c r="HD63" s="114">
        <f t="shared" si="837"/>
        <v>0</v>
      </c>
      <c r="HE63" s="114"/>
      <c r="HF63" s="143"/>
      <c r="HG63" s="144" t="e">
        <f t="shared" si="838"/>
        <v>#DIV/0!</v>
      </c>
      <c r="HH63" s="328">
        <f t="shared" si="1016"/>
        <v>0</v>
      </c>
      <c r="HI63" s="474">
        <f t="shared" si="832"/>
        <v>0</v>
      </c>
      <c r="HJ63" s="475">
        <f t="shared" si="833"/>
        <v>0</v>
      </c>
      <c r="HK63" s="141">
        <f t="shared" si="842"/>
        <v>0</v>
      </c>
      <c r="HL63" s="476">
        <f t="shared" si="835"/>
        <v>7.9</v>
      </c>
      <c r="HM63" s="142">
        <f t="shared" si="844"/>
        <v>0</v>
      </c>
      <c r="HN63" s="114">
        <f t="shared" si="845"/>
        <v>0</v>
      </c>
      <c r="HO63" s="114"/>
      <c r="HP63" s="143"/>
      <c r="HQ63" s="144" t="e">
        <f t="shared" si="846"/>
        <v>#DIV/0!</v>
      </c>
      <c r="HR63" s="328">
        <f t="shared" si="1017"/>
        <v>0</v>
      </c>
      <c r="HS63" s="474">
        <f t="shared" si="1018"/>
        <v>0</v>
      </c>
      <c r="HT63" s="475">
        <f t="shared" si="1019"/>
        <v>0</v>
      </c>
      <c r="HU63" s="141">
        <f t="shared" si="850"/>
        <v>0</v>
      </c>
      <c r="HV63" s="476">
        <f t="shared" si="835"/>
        <v>7.68</v>
      </c>
      <c r="HW63" s="142">
        <f t="shared" si="852"/>
        <v>0</v>
      </c>
      <c r="HX63" s="114">
        <f t="shared" si="853"/>
        <v>0</v>
      </c>
      <c r="HY63" s="114"/>
      <c r="HZ63" s="143"/>
      <c r="IA63" s="144" t="e">
        <f t="shared" si="854"/>
        <v>#DIV/0!</v>
      </c>
      <c r="IB63" s="328">
        <f t="shared" si="1020"/>
        <v>0</v>
      </c>
      <c r="IC63" s="474">
        <f t="shared" si="1021"/>
        <v>0</v>
      </c>
      <c r="ID63" s="475">
        <f t="shared" si="1022"/>
        <v>0</v>
      </c>
      <c r="IE63" s="141">
        <f t="shared" si="858"/>
        <v>0</v>
      </c>
      <c r="IF63" s="476">
        <f t="shared" si="835"/>
        <v>7.9</v>
      </c>
      <c r="IG63" s="142">
        <f t="shared" si="860"/>
        <v>0</v>
      </c>
      <c r="IH63" s="114">
        <f t="shared" si="861"/>
        <v>0</v>
      </c>
      <c r="II63" s="114"/>
      <c r="IJ63" s="143"/>
      <c r="IK63" s="144" t="e">
        <f t="shared" si="862"/>
        <v>#DIV/0!</v>
      </c>
      <c r="IL63" s="328">
        <f t="shared" si="1023"/>
        <v>0</v>
      </c>
      <c r="IM63" s="474">
        <f t="shared" si="864"/>
        <v>0</v>
      </c>
      <c r="IN63" s="475">
        <f t="shared" si="865"/>
        <v>0</v>
      </c>
      <c r="IO63" s="141">
        <f t="shared" si="866"/>
        <v>0</v>
      </c>
      <c r="IP63" s="476">
        <f t="shared" si="867"/>
        <v>5</v>
      </c>
      <c r="IQ63" s="142">
        <f t="shared" si="868"/>
        <v>0</v>
      </c>
      <c r="IR63" s="114">
        <f t="shared" si="869"/>
        <v>0</v>
      </c>
      <c r="IS63" s="114"/>
      <c r="IT63" s="143"/>
      <c r="IU63" s="144" t="e">
        <f t="shared" si="870"/>
        <v>#DIV/0!</v>
      </c>
      <c r="IV63" s="328">
        <f t="shared" si="1024"/>
        <v>0</v>
      </c>
      <c r="IW63" s="474">
        <f t="shared" si="864"/>
        <v>0</v>
      </c>
      <c r="IX63" s="475">
        <f t="shared" si="865"/>
        <v>0</v>
      </c>
      <c r="IY63" s="141">
        <f t="shared" si="874"/>
        <v>0</v>
      </c>
      <c r="IZ63" s="476">
        <f t="shared" si="867"/>
        <v>7.6</v>
      </c>
      <c r="JA63" s="142">
        <f t="shared" si="876"/>
        <v>0</v>
      </c>
      <c r="JB63" s="114">
        <f t="shared" si="877"/>
        <v>0</v>
      </c>
      <c r="JC63" s="114"/>
      <c r="JD63" s="143"/>
      <c r="JE63" s="144" t="e">
        <f t="shared" si="878"/>
        <v>#DIV/0!</v>
      </c>
      <c r="JF63" s="328">
        <f t="shared" si="1025"/>
        <v>0</v>
      </c>
      <c r="JG63" s="474">
        <f t="shared" si="1026"/>
        <v>0</v>
      </c>
      <c r="JH63" s="475">
        <f t="shared" si="1027"/>
        <v>0</v>
      </c>
      <c r="JI63" s="141">
        <f t="shared" si="882"/>
        <v>0</v>
      </c>
      <c r="JJ63" s="476">
        <f t="shared" si="867"/>
        <v>7</v>
      </c>
      <c r="JK63" s="142">
        <f t="shared" si="884"/>
        <v>0</v>
      </c>
      <c r="JL63" s="114">
        <f t="shared" si="885"/>
        <v>0</v>
      </c>
      <c r="JM63" s="114"/>
      <c r="JN63" s="143"/>
      <c r="JO63" s="144" t="e">
        <f t="shared" si="886"/>
        <v>#DIV/0!</v>
      </c>
      <c r="JP63" s="328">
        <f t="shared" si="1028"/>
        <v>0</v>
      </c>
      <c r="JQ63" s="474">
        <f t="shared" si="1029"/>
        <v>0</v>
      </c>
      <c r="JR63" s="475">
        <f t="shared" si="1030"/>
        <v>0</v>
      </c>
      <c r="JS63" s="141">
        <f t="shared" si="890"/>
        <v>0</v>
      </c>
      <c r="JT63" s="476">
        <f t="shared" si="867"/>
        <v>7.5</v>
      </c>
      <c r="JU63" s="142">
        <f t="shared" si="892"/>
        <v>0</v>
      </c>
      <c r="JV63" s="114">
        <f t="shared" si="893"/>
        <v>0</v>
      </c>
      <c r="JW63" s="114"/>
      <c r="JX63" s="143"/>
      <c r="JY63" s="144" t="e">
        <f t="shared" si="894"/>
        <v>#DIV/0!</v>
      </c>
      <c r="JZ63" s="328">
        <f t="shared" si="1031"/>
        <v>0</v>
      </c>
      <c r="KA63" s="474">
        <f t="shared" si="1032"/>
        <v>0</v>
      </c>
      <c r="KB63" s="475">
        <f t="shared" si="1033"/>
        <v>0</v>
      </c>
      <c r="KC63" s="141">
        <f t="shared" si="898"/>
        <v>0</v>
      </c>
      <c r="KD63" s="476">
        <f t="shared" si="899"/>
        <v>7.23</v>
      </c>
      <c r="KE63" s="142">
        <f t="shared" si="900"/>
        <v>0</v>
      </c>
      <c r="KF63" s="114">
        <f t="shared" si="901"/>
        <v>0</v>
      </c>
      <c r="KG63" s="114"/>
      <c r="KH63" s="143"/>
      <c r="KI63" s="144" t="e">
        <f t="shared" si="902"/>
        <v>#DIV/0!</v>
      </c>
      <c r="KJ63" s="328">
        <f t="shared" si="1034"/>
        <v>0</v>
      </c>
      <c r="KK63" s="474">
        <f t="shared" si="1035"/>
        <v>0</v>
      </c>
      <c r="KL63" s="475">
        <f t="shared" si="1036"/>
        <v>0</v>
      </c>
      <c r="KM63" s="141">
        <f t="shared" si="906"/>
        <v>0</v>
      </c>
      <c r="KN63" s="476">
        <f t="shared" si="899"/>
        <v>7.5</v>
      </c>
      <c r="KO63" s="142">
        <f t="shared" si="908"/>
        <v>0</v>
      </c>
      <c r="KP63" s="114">
        <f t="shared" si="909"/>
        <v>0</v>
      </c>
      <c r="KQ63" s="114"/>
      <c r="KR63" s="143"/>
      <c r="KS63" s="144" t="e">
        <f t="shared" si="910"/>
        <v>#DIV/0!</v>
      </c>
      <c r="KT63" s="328">
        <f t="shared" si="1037"/>
        <v>0</v>
      </c>
      <c r="KU63" s="474" t="e">
        <f t="shared" si="1038"/>
        <v>#DIV/0!</v>
      </c>
      <c r="KV63" s="475" t="e">
        <f t="shared" si="1039"/>
        <v>#DIV/0!</v>
      </c>
      <c r="KW63" s="141">
        <f t="shared" si="914"/>
        <v>0</v>
      </c>
      <c r="KX63" s="476">
        <f t="shared" si="899"/>
        <v>0</v>
      </c>
      <c r="KY63" s="142">
        <f t="shared" si="916"/>
        <v>0</v>
      </c>
      <c r="KZ63" s="114">
        <f t="shared" si="917"/>
        <v>0</v>
      </c>
      <c r="LA63" s="114"/>
      <c r="LB63" s="143"/>
      <c r="LC63" s="144" t="e">
        <f t="shared" si="918"/>
        <v>#DIV/0!</v>
      </c>
      <c r="LD63" s="327">
        <f t="shared" si="919"/>
        <v>0</v>
      </c>
      <c r="LE63" s="474">
        <f t="shared" si="920"/>
        <v>0</v>
      </c>
      <c r="LF63" s="475">
        <f t="shared" si="921"/>
        <v>0</v>
      </c>
      <c r="LG63" s="141">
        <f t="shared" si="922"/>
        <v>0</v>
      </c>
      <c r="LH63" s="476">
        <f t="shared" si="923"/>
        <v>7.31</v>
      </c>
      <c r="LI63" s="142">
        <f t="shared" si="924"/>
        <v>0</v>
      </c>
      <c r="LJ63" s="114">
        <f t="shared" si="925"/>
        <v>0</v>
      </c>
      <c r="LK63" s="114"/>
      <c r="LL63" s="143"/>
    </row>
    <row r="64" spans="1:324" ht="18" customHeight="1">
      <c r="A64" s="718"/>
      <c r="B64" s="12" t="s">
        <v>746</v>
      </c>
      <c r="C64" s="12" t="s">
        <v>856</v>
      </c>
      <c r="D64" s="12" t="s">
        <v>424</v>
      </c>
      <c r="E64" s="4" t="s">
        <v>33</v>
      </c>
      <c r="F64" s="328">
        <f t="shared" si="963"/>
        <v>0</v>
      </c>
      <c r="G64" s="474">
        <f t="shared" si="926"/>
        <v>0</v>
      </c>
      <c r="H64" s="475">
        <f t="shared" si="927"/>
        <v>0</v>
      </c>
      <c r="I64" s="141">
        <f t="shared" si="678"/>
        <v>0</v>
      </c>
      <c r="J64" s="476">
        <f t="shared" si="928"/>
        <v>7.42</v>
      </c>
      <c r="K64" s="142">
        <f t="shared" si="679"/>
        <v>0</v>
      </c>
      <c r="L64" s="114">
        <f t="shared" si="680"/>
        <v>0</v>
      </c>
      <c r="M64" s="114"/>
      <c r="N64" s="143"/>
      <c r="O64" s="144">
        <f t="shared" si="681"/>
        <v>0</v>
      </c>
      <c r="P64" s="328">
        <f t="shared" si="964"/>
        <v>0</v>
      </c>
      <c r="Q64" s="474">
        <f t="shared" si="929"/>
        <v>0</v>
      </c>
      <c r="R64" s="475">
        <f t="shared" si="930"/>
        <v>0</v>
      </c>
      <c r="S64" s="141">
        <f t="shared" si="683"/>
        <v>0</v>
      </c>
      <c r="T64" s="476">
        <f t="shared" si="931"/>
        <v>7.9</v>
      </c>
      <c r="U64" s="142">
        <f t="shared" si="684"/>
        <v>0</v>
      </c>
      <c r="V64" s="114">
        <f t="shared" si="685"/>
        <v>0</v>
      </c>
      <c r="W64" s="114"/>
      <c r="X64" s="143"/>
      <c r="Y64" s="144">
        <f t="shared" si="686"/>
        <v>0</v>
      </c>
      <c r="Z64" s="328">
        <f t="shared" si="965"/>
        <v>1</v>
      </c>
      <c r="AA64" s="474">
        <f t="shared" si="966"/>
        <v>1.2199999999999999E-3</v>
      </c>
      <c r="AB64" s="475">
        <f t="shared" si="967"/>
        <v>74.42</v>
      </c>
      <c r="AC64" s="141">
        <f t="shared" si="690"/>
        <v>74.42</v>
      </c>
      <c r="AD64" s="476">
        <f t="shared" si="691"/>
        <v>7.77</v>
      </c>
      <c r="AE64" s="142">
        <f t="shared" si="692"/>
        <v>578.24339999999995</v>
      </c>
      <c r="AF64" s="114">
        <f t="shared" si="693"/>
        <v>578.24</v>
      </c>
      <c r="AG64" s="114"/>
      <c r="AH64" s="143"/>
      <c r="AI64" s="144">
        <f t="shared" si="694"/>
        <v>0.74407000000000001</v>
      </c>
      <c r="AJ64" s="328">
        <f t="shared" si="968"/>
        <v>2</v>
      </c>
      <c r="AK64" s="474">
        <f t="shared" si="969"/>
        <v>3.29E-3</v>
      </c>
      <c r="AL64" s="475">
        <f t="shared" si="970"/>
        <v>68.599999999999994</v>
      </c>
      <c r="AM64" s="141">
        <f t="shared" si="698"/>
        <v>34.299999999999997</v>
      </c>
      <c r="AN64" s="476">
        <f t="shared" si="691"/>
        <v>7.7</v>
      </c>
      <c r="AO64" s="142">
        <f t="shared" si="700"/>
        <v>264.11</v>
      </c>
      <c r="AP64" s="114">
        <f t="shared" si="701"/>
        <v>528.22</v>
      </c>
      <c r="AQ64" s="114"/>
      <c r="AR64" s="143"/>
      <c r="AS64" s="144">
        <f t="shared" si="702"/>
        <v>0.33984999999999999</v>
      </c>
      <c r="AT64" s="328">
        <f t="shared" si="971"/>
        <v>1</v>
      </c>
      <c r="AU64" s="474">
        <f t="shared" si="972"/>
        <v>1.0499999999999999E-3</v>
      </c>
      <c r="AV64" s="475">
        <f t="shared" si="973"/>
        <v>54.6</v>
      </c>
      <c r="AW64" s="141">
        <f t="shared" si="706"/>
        <v>54.6</v>
      </c>
      <c r="AX64" s="476">
        <f t="shared" si="691"/>
        <v>7.04</v>
      </c>
      <c r="AY64" s="142">
        <f t="shared" si="708"/>
        <v>384.38400000000001</v>
      </c>
      <c r="AZ64" s="114">
        <f t="shared" si="709"/>
        <v>384.38</v>
      </c>
      <c r="BA64" s="114"/>
      <c r="BB64" s="143"/>
      <c r="BC64" s="144">
        <f t="shared" si="710"/>
        <v>0.49462</v>
      </c>
      <c r="BD64" s="328">
        <f t="shared" si="974"/>
        <v>0</v>
      </c>
      <c r="BE64" s="474">
        <f t="shared" si="975"/>
        <v>0</v>
      </c>
      <c r="BF64" s="475">
        <f t="shared" si="976"/>
        <v>0</v>
      </c>
      <c r="BG64" s="141">
        <f t="shared" si="714"/>
        <v>0</v>
      </c>
      <c r="BH64" s="476">
        <f t="shared" si="691"/>
        <v>7.9</v>
      </c>
      <c r="BI64" s="142">
        <f t="shared" si="716"/>
        <v>0</v>
      </c>
      <c r="BJ64" s="114">
        <f t="shared" si="717"/>
        <v>0</v>
      </c>
      <c r="BK64" s="114"/>
      <c r="BL64" s="143"/>
      <c r="BM64" s="144">
        <f t="shared" si="718"/>
        <v>0</v>
      </c>
      <c r="BN64" s="328">
        <f t="shared" si="977"/>
        <v>0</v>
      </c>
      <c r="BO64" s="474">
        <f t="shared" si="978"/>
        <v>0</v>
      </c>
      <c r="BP64" s="475">
        <f t="shared" si="979"/>
        <v>0</v>
      </c>
      <c r="BQ64" s="141">
        <f t="shared" si="722"/>
        <v>0</v>
      </c>
      <c r="BR64" s="476">
        <f t="shared" si="691"/>
        <v>7.66</v>
      </c>
      <c r="BS64" s="142">
        <f t="shared" si="724"/>
        <v>0</v>
      </c>
      <c r="BT64" s="114">
        <f t="shared" si="725"/>
        <v>0</v>
      </c>
      <c r="BU64" s="114"/>
      <c r="BV64" s="143"/>
      <c r="BW64" s="144">
        <f t="shared" si="726"/>
        <v>0</v>
      </c>
      <c r="BX64" s="328">
        <f t="shared" si="980"/>
        <v>1</v>
      </c>
      <c r="BY64" s="474">
        <f t="shared" si="981"/>
        <v>1.25E-3</v>
      </c>
      <c r="BZ64" s="475">
        <f t="shared" si="982"/>
        <v>95.25</v>
      </c>
      <c r="CA64" s="141">
        <f t="shared" si="730"/>
        <v>95.25</v>
      </c>
      <c r="CB64" s="476">
        <f t="shared" si="691"/>
        <v>7.06</v>
      </c>
      <c r="CC64" s="142">
        <f t="shared" si="732"/>
        <v>672.46500000000003</v>
      </c>
      <c r="CD64" s="114">
        <f t="shared" si="733"/>
        <v>672.47</v>
      </c>
      <c r="CE64" s="114"/>
      <c r="CF64" s="143"/>
      <c r="CG64" s="144">
        <f t="shared" si="734"/>
        <v>0.86531999999999998</v>
      </c>
      <c r="CH64" s="328">
        <f t="shared" si="983"/>
        <v>0</v>
      </c>
      <c r="CI64" s="474">
        <f t="shared" si="984"/>
        <v>0</v>
      </c>
      <c r="CJ64" s="475">
        <f t="shared" si="985"/>
        <v>0</v>
      </c>
      <c r="CK64" s="141">
        <f t="shared" si="738"/>
        <v>0</v>
      </c>
      <c r="CL64" s="476">
        <f t="shared" si="691"/>
        <v>7.6</v>
      </c>
      <c r="CM64" s="142">
        <f t="shared" si="740"/>
        <v>0</v>
      </c>
      <c r="CN64" s="114">
        <f t="shared" si="741"/>
        <v>0</v>
      </c>
      <c r="CO64" s="114"/>
      <c r="CP64" s="143"/>
      <c r="CQ64" s="144">
        <f t="shared" si="742"/>
        <v>0</v>
      </c>
      <c r="CR64" s="328">
        <f t="shared" si="986"/>
        <v>0</v>
      </c>
      <c r="CS64" s="474">
        <f t="shared" si="987"/>
        <v>0</v>
      </c>
      <c r="CT64" s="475">
        <f t="shared" si="988"/>
        <v>0</v>
      </c>
      <c r="CU64" s="141">
        <f t="shared" si="746"/>
        <v>0</v>
      </c>
      <c r="CV64" s="476">
        <f t="shared" si="747"/>
        <v>7.9</v>
      </c>
      <c r="CW64" s="142">
        <f t="shared" si="748"/>
        <v>0</v>
      </c>
      <c r="CX64" s="114">
        <f t="shared" si="749"/>
        <v>0</v>
      </c>
      <c r="CY64" s="114"/>
      <c r="CZ64" s="143"/>
      <c r="DA64" s="144">
        <f t="shared" si="750"/>
        <v>0</v>
      </c>
      <c r="DB64" s="328">
        <f t="shared" si="989"/>
        <v>1</v>
      </c>
      <c r="DC64" s="474">
        <f t="shared" si="990"/>
        <v>1.15E-3</v>
      </c>
      <c r="DD64" s="475">
        <f t="shared" si="991"/>
        <v>64.61</v>
      </c>
      <c r="DE64" s="141">
        <f t="shared" si="754"/>
        <v>64.61</v>
      </c>
      <c r="DF64" s="476">
        <f t="shared" si="747"/>
        <v>7.66</v>
      </c>
      <c r="DG64" s="142">
        <f t="shared" si="756"/>
        <v>494.9126</v>
      </c>
      <c r="DH64" s="114">
        <f t="shared" si="757"/>
        <v>494.91</v>
      </c>
      <c r="DI64" s="114"/>
      <c r="DJ64" s="143"/>
      <c r="DK64" s="144">
        <f t="shared" si="758"/>
        <v>0.63685000000000003</v>
      </c>
      <c r="DL64" s="328">
        <f t="shared" si="992"/>
        <v>0</v>
      </c>
      <c r="DM64" s="474">
        <f t="shared" si="993"/>
        <v>0</v>
      </c>
      <c r="DN64" s="475">
        <f t="shared" si="994"/>
        <v>0</v>
      </c>
      <c r="DO64" s="141">
        <f t="shared" si="762"/>
        <v>0</v>
      </c>
      <c r="DP64" s="476">
        <f t="shared" si="747"/>
        <v>7.74</v>
      </c>
      <c r="DQ64" s="142">
        <f t="shared" si="764"/>
        <v>0</v>
      </c>
      <c r="DR64" s="114">
        <f t="shared" si="765"/>
        <v>0</v>
      </c>
      <c r="DS64" s="114"/>
      <c r="DT64" s="143"/>
      <c r="DU64" s="144">
        <f t="shared" si="766"/>
        <v>0</v>
      </c>
      <c r="DV64" s="328">
        <f t="shared" si="995"/>
        <v>0</v>
      </c>
      <c r="DW64" s="474">
        <f t="shared" si="996"/>
        <v>0</v>
      </c>
      <c r="DX64" s="475">
        <f t="shared" si="997"/>
        <v>0</v>
      </c>
      <c r="DY64" s="141">
        <f t="shared" si="770"/>
        <v>0</v>
      </c>
      <c r="DZ64" s="476">
        <f t="shared" si="747"/>
        <v>7.1</v>
      </c>
      <c r="EA64" s="142">
        <f t="shared" si="772"/>
        <v>0</v>
      </c>
      <c r="EB64" s="114">
        <f t="shared" si="773"/>
        <v>0</v>
      </c>
      <c r="EC64" s="114"/>
      <c r="ED64" s="143"/>
      <c r="EE64" s="144">
        <f t="shared" si="774"/>
        <v>0</v>
      </c>
      <c r="EF64" s="328">
        <f t="shared" si="998"/>
        <v>0</v>
      </c>
      <c r="EG64" s="474">
        <f t="shared" si="999"/>
        <v>0</v>
      </c>
      <c r="EH64" s="475">
        <f t="shared" si="1000"/>
        <v>0</v>
      </c>
      <c r="EI64" s="141">
        <f t="shared" si="778"/>
        <v>0</v>
      </c>
      <c r="EJ64" s="476">
        <f t="shared" si="747"/>
        <v>7.5</v>
      </c>
      <c r="EK64" s="142">
        <f t="shared" si="780"/>
        <v>0</v>
      </c>
      <c r="EL64" s="114">
        <f t="shared" si="781"/>
        <v>0</v>
      </c>
      <c r="EM64" s="114"/>
      <c r="EN64" s="143"/>
      <c r="EO64" s="144">
        <f t="shared" si="782"/>
        <v>0</v>
      </c>
      <c r="EP64" s="328">
        <f t="shared" si="1001"/>
        <v>0</v>
      </c>
      <c r="EQ64" s="474">
        <f t="shared" si="1002"/>
        <v>0</v>
      </c>
      <c r="ER64" s="475">
        <f t="shared" si="1003"/>
        <v>0</v>
      </c>
      <c r="ES64" s="141">
        <f t="shared" si="786"/>
        <v>0</v>
      </c>
      <c r="ET64" s="476">
        <f t="shared" si="747"/>
        <v>7</v>
      </c>
      <c r="EU64" s="142">
        <f t="shared" si="788"/>
        <v>0</v>
      </c>
      <c r="EV64" s="114">
        <f t="shared" si="789"/>
        <v>0</v>
      </c>
      <c r="EW64" s="114"/>
      <c r="EX64" s="143"/>
      <c r="EY64" s="144">
        <f t="shared" si="790"/>
        <v>0</v>
      </c>
      <c r="EZ64" s="328">
        <f t="shared" si="1004"/>
        <v>1</v>
      </c>
      <c r="FA64" s="474">
        <f t="shared" si="1005"/>
        <v>1.3500000000000001E-3</v>
      </c>
      <c r="FB64" s="475">
        <f t="shared" si="1006"/>
        <v>89.1</v>
      </c>
      <c r="FC64" s="141">
        <f t="shared" si="794"/>
        <v>89.1</v>
      </c>
      <c r="FD64" s="476">
        <f t="shared" si="747"/>
        <v>7.05</v>
      </c>
      <c r="FE64" s="142">
        <f t="shared" si="796"/>
        <v>628.15499999999997</v>
      </c>
      <c r="FF64" s="114">
        <f t="shared" si="797"/>
        <v>628.16</v>
      </c>
      <c r="FG64" s="114"/>
      <c r="FH64" s="143"/>
      <c r="FI64" s="144">
        <f t="shared" si="798"/>
        <v>0.80830000000000002</v>
      </c>
      <c r="FJ64" s="328">
        <f t="shared" si="1007"/>
        <v>0</v>
      </c>
      <c r="FK64" s="474">
        <f t="shared" si="800"/>
        <v>0</v>
      </c>
      <c r="FL64" s="475">
        <f t="shared" si="801"/>
        <v>0</v>
      </c>
      <c r="FM64" s="141">
        <f t="shared" si="802"/>
        <v>0</v>
      </c>
      <c r="FN64" s="476">
        <f t="shared" si="803"/>
        <v>7.05</v>
      </c>
      <c r="FO64" s="142">
        <f t="shared" si="804"/>
        <v>0</v>
      </c>
      <c r="FP64" s="114">
        <f t="shared" si="805"/>
        <v>0</v>
      </c>
      <c r="FQ64" s="114"/>
      <c r="FR64" s="143"/>
      <c r="FS64" s="144">
        <f t="shared" si="806"/>
        <v>0</v>
      </c>
      <c r="FT64" s="328">
        <f t="shared" si="1008"/>
        <v>1</v>
      </c>
      <c r="FU64" s="474">
        <f t="shared" si="800"/>
        <v>1.3600000000000001E-3</v>
      </c>
      <c r="FV64" s="475">
        <f t="shared" si="801"/>
        <v>99.57</v>
      </c>
      <c r="FW64" s="141">
        <f t="shared" si="810"/>
        <v>99.57</v>
      </c>
      <c r="FX64" s="476">
        <f t="shared" si="803"/>
        <v>7.3</v>
      </c>
      <c r="FY64" s="142">
        <f t="shared" si="812"/>
        <v>726.86099999999999</v>
      </c>
      <c r="FZ64" s="114">
        <f t="shared" si="813"/>
        <v>726.86</v>
      </c>
      <c r="GA64" s="114"/>
      <c r="GB64" s="143"/>
      <c r="GC64" s="144">
        <f t="shared" si="814"/>
        <v>0.93530999999999997</v>
      </c>
      <c r="GD64" s="328">
        <f t="shared" si="1009"/>
        <v>0</v>
      </c>
      <c r="GE64" s="474">
        <f t="shared" si="1010"/>
        <v>0</v>
      </c>
      <c r="GF64" s="475">
        <f t="shared" si="1011"/>
        <v>0</v>
      </c>
      <c r="GG64" s="141">
        <f t="shared" si="818"/>
        <v>0</v>
      </c>
      <c r="GH64" s="476">
        <f t="shared" si="803"/>
        <v>7.13</v>
      </c>
      <c r="GI64" s="142">
        <f t="shared" si="820"/>
        <v>0</v>
      </c>
      <c r="GJ64" s="114">
        <f t="shared" si="821"/>
        <v>0</v>
      </c>
      <c r="GK64" s="114"/>
      <c r="GL64" s="143"/>
      <c r="GM64" s="144">
        <f t="shared" si="822"/>
        <v>0</v>
      </c>
      <c r="GN64" s="328">
        <f t="shared" si="1012"/>
        <v>0</v>
      </c>
      <c r="GO64" s="474">
        <f t="shared" si="1013"/>
        <v>0</v>
      </c>
      <c r="GP64" s="475">
        <f t="shared" si="1014"/>
        <v>0</v>
      </c>
      <c r="GQ64" s="141">
        <f t="shared" si="826"/>
        <v>0</v>
      </c>
      <c r="GR64" s="476">
        <f t="shared" si="803"/>
        <v>7.58</v>
      </c>
      <c r="GS64" s="142">
        <f t="shared" si="828"/>
        <v>0</v>
      </c>
      <c r="GT64" s="114">
        <f t="shared" si="829"/>
        <v>0</v>
      </c>
      <c r="GU64" s="114"/>
      <c r="GV64" s="143"/>
      <c r="GW64" s="144">
        <f t="shared" si="830"/>
        <v>0</v>
      </c>
      <c r="GX64" s="328">
        <f t="shared" si="1015"/>
        <v>2</v>
      </c>
      <c r="GY64" s="474">
        <f t="shared" si="832"/>
        <v>1.2999999999999999E-3</v>
      </c>
      <c r="GZ64" s="475">
        <f t="shared" si="833"/>
        <v>231.4</v>
      </c>
      <c r="HA64" s="141">
        <f t="shared" si="834"/>
        <v>115.7</v>
      </c>
      <c r="HB64" s="476">
        <f t="shared" si="835"/>
        <v>7.83</v>
      </c>
      <c r="HC64" s="142">
        <f t="shared" si="836"/>
        <v>905.93100000000004</v>
      </c>
      <c r="HD64" s="114">
        <f t="shared" si="837"/>
        <v>1811.86</v>
      </c>
      <c r="HE64" s="114"/>
      <c r="HF64" s="143"/>
      <c r="HG64" s="144">
        <f t="shared" si="838"/>
        <v>1.16574</v>
      </c>
      <c r="HH64" s="328">
        <f t="shared" si="1016"/>
        <v>1</v>
      </c>
      <c r="HI64" s="474">
        <f t="shared" si="832"/>
        <v>9.3999999999999997E-4</v>
      </c>
      <c r="HJ64" s="475">
        <f t="shared" si="833"/>
        <v>98.7</v>
      </c>
      <c r="HK64" s="141">
        <f t="shared" si="842"/>
        <v>98.7</v>
      </c>
      <c r="HL64" s="476">
        <f t="shared" si="835"/>
        <v>7.9</v>
      </c>
      <c r="HM64" s="142">
        <f t="shared" si="844"/>
        <v>779.73</v>
      </c>
      <c r="HN64" s="114">
        <f t="shared" si="845"/>
        <v>779.73</v>
      </c>
      <c r="HO64" s="114"/>
      <c r="HP64" s="143"/>
      <c r="HQ64" s="144">
        <f t="shared" si="846"/>
        <v>1.0033399999999999</v>
      </c>
      <c r="HR64" s="328">
        <f t="shared" si="1017"/>
        <v>0</v>
      </c>
      <c r="HS64" s="474">
        <f t="shared" si="1018"/>
        <v>0</v>
      </c>
      <c r="HT64" s="475">
        <f t="shared" si="1019"/>
        <v>0</v>
      </c>
      <c r="HU64" s="141">
        <f t="shared" si="850"/>
        <v>0</v>
      </c>
      <c r="HV64" s="476">
        <f t="shared" si="835"/>
        <v>7.68</v>
      </c>
      <c r="HW64" s="142">
        <f t="shared" si="852"/>
        <v>0</v>
      </c>
      <c r="HX64" s="114">
        <f t="shared" si="853"/>
        <v>0</v>
      </c>
      <c r="HY64" s="114"/>
      <c r="HZ64" s="143"/>
      <c r="IA64" s="144">
        <f t="shared" si="854"/>
        <v>0</v>
      </c>
      <c r="IB64" s="328">
        <f t="shared" si="1020"/>
        <v>0</v>
      </c>
      <c r="IC64" s="474">
        <f t="shared" si="1021"/>
        <v>0</v>
      </c>
      <c r="ID64" s="475">
        <f t="shared" si="1022"/>
        <v>0</v>
      </c>
      <c r="IE64" s="141">
        <f t="shared" si="858"/>
        <v>0</v>
      </c>
      <c r="IF64" s="476">
        <f t="shared" si="835"/>
        <v>7.9</v>
      </c>
      <c r="IG64" s="142">
        <f t="shared" si="860"/>
        <v>0</v>
      </c>
      <c r="IH64" s="114">
        <f t="shared" si="861"/>
        <v>0</v>
      </c>
      <c r="II64" s="114"/>
      <c r="IJ64" s="143"/>
      <c r="IK64" s="144">
        <f t="shared" si="862"/>
        <v>0</v>
      </c>
      <c r="IL64" s="328">
        <f t="shared" si="1023"/>
        <v>1</v>
      </c>
      <c r="IM64" s="474">
        <f t="shared" si="864"/>
        <v>8.8000000000000003E-4</v>
      </c>
      <c r="IN64" s="475">
        <f t="shared" si="865"/>
        <v>142.61000000000001</v>
      </c>
      <c r="IO64" s="141">
        <f t="shared" si="866"/>
        <v>142.61000000000001</v>
      </c>
      <c r="IP64" s="476">
        <f t="shared" si="867"/>
        <v>5</v>
      </c>
      <c r="IQ64" s="142">
        <f t="shared" si="868"/>
        <v>713.05</v>
      </c>
      <c r="IR64" s="114">
        <f t="shared" si="869"/>
        <v>713.05</v>
      </c>
      <c r="IS64" s="114"/>
      <c r="IT64" s="143"/>
      <c r="IU64" s="144">
        <f t="shared" si="870"/>
        <v>0.91754000000000002</v>
      </c>
      <c r="IV64" s="328">
        <f t="shared" si="1024"/>
        <v>0</v>
      </c>
      <c r="IW64" s="474">
        <f t="shared" si="864"/>
        <v>0</v>
      </c>
      <c r="IX64" s="475">
        <f t="shared" si="865"/>
        <v>0</v>
      </c>
      <c r="IY64" s="141">
        <f t="shared" si="874"/>
        <v>0</v>
      </c>
      <c r="IZ64" s="476">
        <f t="shared" si="867"/>
        <v>7.6</v>
      </c>
      <c r="JA64" s="142">
        <f t="shared" si="876"/>
        <v>0</v>
      </c>
      <c r="JB64" s="114">
        <f t="shared" si="877"/>
        <v>0</v>
      </c>
      <c r="JC64" s="114"/>
      <c r="JD64" s="143"/>
      <c r="JE64" s="144">
        <f t="shared" si="878"/>
        <v>0</v>
      </c>
      <c r="JF64" s="328">
        <f t="shared" si="1025"/>
        <v>0</v>
      </c>
      <c r="JG64" s="474">
        <f t="shared" si="1026"/>
        <v>0</v>
      </c>
      <c r="JH64" s="475">
        <f t="shared" si="1027"/>
        <v>0</v>
      </c>
      <c r="JI64" s="141">
        <f t="shared" si="882"/>
        <v>0</v>
      </c>
      <c r="JJ64" s="476">
        <f t="shared" si="867"/>
        <v>7</v>
      </c>
      <c r="JK64" s="142">
        <f t="shared" si="884"/>
        <v>0</v>
      </c>
      <c r="JL64" s="114">
        <f t="shared" si="885"/>
        <v>0</v>
      </c>
      <c r="JM64" s="114"/>
      <c r="JN64" s="143"/>
      <c r="JO64" s="144">
        <f t="shared" si="886"/>
        <v>0</v>
      </c>
      <c r="JP64" s="328">
        <f t="shared" si="1028"/>
        <v>1</v>
      </c>
      <c r="JQ64" s="474">
        <f t="shared" si="1029"/>
        <v>8.3000000000000001E-4</v>
      </c>
      <c r="JR64" s="475">
        <f t="shared" si="1030"/>
        <v>116.2</v>
      </c>
      <c r="JS64" s="141">
        <f t="shared" si="890"/>
        <v>116.2</v>
      </c>
      <c r="JT64" s="476">
        <f t="shared" si="867"/>
        <v>7.5</v>
      </c>
      <c r="JU64" s="142">
        <f t="shared" si="892"/>
        <v>871.5</v>
      </c>
      <c r="JV64" s="114">
        <f t="shared" si="893"/>
        <v>871.5</v>
      </c>
      <c r="JW64" s="114"/>
      <c r="JX64" s="143"/>
      <c r="JY64" s="144">
        <f t="shared" si="894"/>
        <v>1.1214299999999999</v>
      </c>
      <c r="JZ64" s="328">
        <f t="shared" si="1031"/>
        <v>0</v>
      </c>
      <c r="KA64" s="474">
        <f t="shared" si="1032"/>
        <v>0</v>
      </c>
      <c r="KB64" s="475">
        <f t="shared" si="1033"/>
        <v>0</v>
      </c>
      <c r="KC64" s="141">
        <f t="shared" si="898"/>
        <v>0</v>
      </c>
      <c r="KD64" s="476">
        <f t="shared" si="899"/>
        <v>7.23</v>
      </c>
      <c r="KE64" s="142">
        <f t="shared" si="900"/>
        <v>0</v>
      </c>
      <c r="KF64" s="114">
        <f t="shared" si="901"/>
        <v>0</v>
      </c>
      <c r="KG64" s="114"/>
      <c r="KH64" s="143"/>
      <c r="KI64" s="144">
        <f t="shared" si="902"/>
        <v>0</v>
      </c>
      <c r="KJ64" s="328">
        <f t="shared" si="1034"/>
        <v>2</v>
      </c>
      <c r="KK64" s="474">
        <f t="shared" si="1035"/>
        <v>1.6299999999999999E-3</v>
      </c>
      <c r="KL64" s="475">
        <f t="shared" si="1036"/>
        <v>148.79</v>
      </c>
      <c r="KM64" s="141">
        <f t="shared" si="906"/>
        <v>74.394999999999996</v>
      </c>
      <c r="KN64" s="476">
        <f t="shared" si="899"/>
        <v>7.5</v>
      </c>
      <c r="KO64" s="142">
        <f t="shared" si="908"/>
        <v>557.96249999999998</v>
      </c>
      <c r="KP64" s="114">
        <f t="shared" si="909"/>
        <v>1115.93</v>
      </c>
      <c r="KQ64" s="114"/>
      <c r="KR64" s="143"/>
      <c r="KS64" s="144">
        <f t="shared" si="910"/>
        <v>0.71797999999999995</v>
      </c>
      <c r="KT64" s="328">
        <f t="shared" si="1037"/>
        <v>0</v>
      </c>
      <c r="KU64" s="474" t="e">
        <f t="shared" si="1038"/>
        <v>#DIV/0!</v>
      </c>
      <c r="KV64" s="475" t="e">
        <f t="shared" si="1039"/>
        <v>#DIV/0!</v>
      </c>
      <c r="KW64" s="141">
        <f t="shared" si="914"/>
        <v>0</v>
      </c>
      <c r="KX64" s="476">
        <f t="shared" si="899"/>
        <v>0</v>
      </c>
      <c r="KY64" s="142">
        <f t="shared" si="916"/>
        <v>0</v>
      </c>
      <c r="KZ64" s="114">
        <f t="shared" si="917"/>
        <v>0</v>
      </c>
      <c r="LA64" s="114"/>
      <c r="LB64" s="143"/>
      <c r="LC64" s="144">
        <f t="shared" si="918"/>
        <v>0</v>
      </c>
      <c r="LD64" s="327">
        <f t="shared" si="919"/>
        <v>15</v>
      </c>
      <c r="LE64" s="474">
        <f t="shared" si="920"/>
        <v>5.8E-4</v>
      </c>
      <c r="LF64" s="475">
        <f t="shared" si="921"/>
        <v>1594.66</v>
      </c>
      <c r="LG64" s="141">
        <f t="shared" si="922"/>
        <v>106.31066667</v>
      </c>
      <c r="LH64" s="476">
        <f t="shared" si="923"/>
        <v>7.31</v>
      </c>
      <c r="LI64" s="142">
        <f t="shared" si="924"/>
        <v>777.13097000000005</v>
      </c>
      <c r="LJ64" s="114">
        <f t="shared" si="925"/>
        <v>11656.96</v>
      </c>
      <c r="LK64" s="114"/>
      <c r="LL64" s="143"/>
    </row>
    <row r="65" spans="1:324" ht="18" customHeight="1">
      <c r="A65" s="718"/>
      <c r="B65" s="12" t="s">
        <v>747</v>
      </c>
      <c r="C65" s="12" t="s">
        <v>856</v>
      </c>
      <c r="D65" s="12" t="s">
        <v>424</v>
      </c>
      <c r="E65" s="4" t="s">
        <v>33</v>
      </c>
      <c r="F65" s="328">
        <f t="shared" si="963"/>
        <v>0</v>
      </c>
      <c r="G65" s="474">
        <f t="shared" si="926"/>
        <v>0</v>
      </c>
      <c r="H65" s="475">
        <f t="shared" si="927"/>
        <v>0</v>
      </c>
      <c r="I65" s="141">
        <f t="shared" si="678"/>
        <v>0</v>
      </c>
      <c r="J65" s="476">
        <f t="shared" si="928"/>
        <v>7.42</v>
      </c>
      <c r="K65" s="142">
        <f t="shared" si="679"/>
        <v>0</v>
      </c>
      <c r="L65" s="114">
        <f t="shared" si="680"/>
        <v>0</v>
      </c>
      <c r="M65" s="114"/>
      <c r="N65" s="143"/>
      <c r="O65" s="144">
        <f t="shared" si="681"/>
        <v>0</v>
      </c>
      <c r="P65" s="328">
        <f t="shared" si="964"/>
        <v>0</v>
      </c>
      <c r="Q65" s="474">
        <f t="shared" si="929"/>
        <v>0</v>
      </c>
      <c r="R65" s="475">
        <f t="shared" si="930"/>
        <v>0</v>
      </c>
      <c r="S65" s="141">
        <f t="shared" si="683"/>
        <v>0</v>
      </c>
      <c r="T65" s="476">
        <f t="shared" si="931"/>
        <v>7.9</v>
      </c>
      <c r="U65" s="142">
        <f t="shared" si="684"/>
        <v>0</v>
      </c>
      <c r="V65" s="114">
        <f t="shared" si="685"/>
        <v>0</v>
      </c>
      <c r="W65" s="114"/>
      <c r="X65" s="143"/>
      <c r="Y65" s="144">
        <f t="shared" si="686"/>
        <v>0</v>
      </c>
      <c r="Z65" s="328">
        <f t="shared" si="965"/>
        <v>0</v>
      </c>
      <c r="AA65" s="474">
        <f t="shared" si="966"/>
        <v>0</v>
      </c>
      <c r="AB65" s="475">
        <f t="shared" si="967"/>
        <v>0</v>
      </c>
      <c r="AC65" s="141">
        <f t="shared" si="690"/>
        <v>0</v>
      </c>
      <c r="AD65" s="476">
        <f t="shared" si="691"/>
        <v>7.77</v>
      </c>
      <c r="AE65" s="142">
        <f t="shared" si="692"/>
        <v>0</v>
      </c>
      <c r="AF65" s="114">
        <f t="shared" si="693"/>
        <v>0</v>
      </c>
      <c r="AG65" s="114"/>
      <c r="AH65" s="143"/>
      <c r="AI65" s="144">
        <f t="shared" si="694"/>
        <v>0</v>
      </c>
      <c r="AJ65" s="328">
        <f t="shared" si="968"/>
        <v>1</v>
      </c>
      <c r="AK65" s="474">
        <f t="shared" si="969"/>
        <v>1.65E-3</v>
      </c>
      <c r="AL65" s="475">
        <f t="shared" si="970"/>
        <v>34.4</v>
      </c>
      <c r="AM65" s="141">
        <f t="shared" si="698"/>
        <v>34.4</v>
      </c>
      <c r="AN65" s="476">
        <f t="shared" si="691"/>
        <v>7.7</v>
      </c>
      <c r="AO65" s="142">
        <f t="shared" si="700"/>
        <v>264.88</v>
      </c>
      <c r="AP65" s="114">
        <f t="shared" si="701"/>
        <v>264.88</v>
      </c>
      <c r="AQ65" s="114"/>
      <c r="AR65" s="143"/>
      <c r="AS65" s="144">
        <f t="shared" si="702"/>
        <v>0.32949000000000001</v>
      </c>
      <c r="AT65" s="328">
        <f t="shared" si="971"/>
        <v>0</v>
      </c>
      <c r="AU65" s="474">
        <f t="shared" si="972"/>
        <v>0</v>
      </c>
      <c r="AV65" s="475">
        <f t="shared" si="973"/>
        <v>0</v>
      </c>
      <c r="AW65" s="141">
        <f t="shared" si="706"/>
        <v>0</v>
      </c>
      <c r="AX65" s="476">
        <f t="shared" si="691"/>
        <v>7.04</v>
      </c>
      <c r="AY65" s="142">
        <f t="shared" si="708"/>
        <v>0</v>
      </c>
      <c r="AZ65" s="114">
        <f t="shared" si="709"/>
        <v>0</v>
      </c>
      <c r="BA65" s="114"/>
      <c r="BB65" s="143"/>
      <c r="BC65" s="144">
        <f t="shared" si="710"/>
        <v>0</v>
      </c>
      <c r="BD65" s="328">
        <f t="shared" si="974"/>
        <v>0</v>
      </c>
      <c r="BE65" s="474">
        <f t="shared" si="975"/>
        <v>0</v>
      </c>
      <c r="BF65" s="475">
        <f t="shared" si="976"/>
        <v>0</v>
      </c>
      <c r="BG65" s="141">
        <f t="shared" si="714"/>
        <v>0</v>
      </c>
      <c r="BH65" s="476">
        <f t="shared" si="691"/>
        <v>7.9</v>
      </c>
      <c r="BI65" s="142">
        <f t="shared" si="716"/>
        <v>0</v>
      </c>
      <c r="BJ65" s="114">
        <f t="shared" si="717"/>
        <v>0</v>
      </c>
      <c r="BK65" s="114"/>
      <c r="BL65" s="143"/>
      <c r="BM65" s="144">
        <f t="shared" si="718"/>
        <v>0</v>
      </c>
      <c r="BN65" s="328">
        <f t="shared" si="977"/>
        <v>0</v>
      </c>
      <c r="BO65" s="474">
        <f t="shared" si="978"/>
        <v>0</v>
      </c>
      <c r="BP65" s="475">
        <f t="shared" si="979"/>
        <v>0</v>
      </c>
      <c r="BQ65" s="141">
        <f t="shared" si="722"/>
        <v>0</v>
      </c>
      <c r="BR65" s="476">
        <f t="shared" si="691"/>
        <v>7.66</v>
      </c>
      <c r="BS65" s="142">
        <f t="shared" si="724"/>
        <v>0</v>
      </c>
      <c r="BT65" s="114">
        <f t="shared" si="725"/>
        <v>0</v>
      </c>
      <c r="BU65" s="114"/>
      <c r="BV65" s="143"/>
      <c r="BW65" s="144">
        <f t="shared" si="726"/>
        <v>0</v>
      </c>
      <c r="BX65" s="328">
        <f t="shared" si="980"/>
        <v>1</v>
      </c>
      <c r="BY65" s="474">
        <f t="shared" si="981"/>
        <v>1.25E-3</v>
      </c>
      <c r="BZ65" s="475">
        <f t="shared" si="982"/>
        <v>95.25</v>
      </c>
      <c r="CA65" s="141">
        <f t="shared" si="730"/>
        <v>95.25</v>
      </c>
      <c r="CB65" s="476">
        <f t="shared" si="691"/>
        <v>7.06</v>
      </c>
      <c r="CC65" s="142">
        <f t="shared" si="732"/>
        <v>672.46500000000003</v>
      </c>
      <c r="CD65" s="114">
        <f t="shared" si="733"/>
        <v>672.47</v>
      </c>
      <c r="CE65" s="114"/>
      <c r="CF65" s="143"/>
      <c r="CG65" s="144">
        <f t="shared" si="734"/>
        <v>0.83648999999999996</v>
      </c>
      <c r="CH65" s="328">
        <f t="shared" si="983"/>
        <v>0</v>
      </c>
      <c r="CI65" s="474">
        <f t="shared" si="984"/>
        <v>0</v>
      </c>
      <c r="CJ65" s="475">
        <f t="shared" si="985"/>
        <v>0</v>
      </c>
      <c r="CK65" s="141">
        <f t="shared" si="738"/>
        <v>0</v>
      </c>
      <c r="CL65" s="476">
        <f t="shared" si="691"/>
        <v>7.6</v>
      </c>
      <c r="CM65" s="142">
        <f t="shared" si="740"/>
        <v>0</v>
      </c>
      <c r="CN65" s="114">
        <f t="shared" si="741"/>
        <v>0</v>
      </c>
      <c r="CO65" s="114"/>
      <c r="CP65" s="143"/>
      <c r="CQ65" s="144">
        <f t="shared" si="742"/>
        <v>0</v>
      </c>
      <c r="CR65" s="328">
        <f t="shared" si="986"/>
        <v>0</v>
      </c>
      <c r="CS65" s="474">
        <f t="shared" si="987"/>
        <v>0</v>
      </c>
      <c r="CT65" s="475">
        <f t="shared" si="988"/>
        <v>0</v>
      </c>
      <c r="CU65" s="141">
        <f t="shared" si="746"/>
        <v>0</v>
      </c>
      <c r="CV65" s="476">
        <f t="shared" si="747"/>
        <v>7.9</v>
      </c>
      <c r="CW65" s="142">
        <f t="shared" si="748"/>
        <v>0</v>
      </c>
      <c r="CX65" s="114">
        <f t="shared" si="749"/>
        <v>0</v>
      </c>
      <c r="CY65" s="114"/>
      <c r="CZ65" s="143"/>
      <c r="DA65" s="144">
        <f t="shared" si="750"/>
        <v>0</v>
      </c>
      <c r="DB65" s="328">
        <f t="shared" si="989"/>
        <v>0</v>
      </c>
      <c r="DC65" s="474">
        <f t="shared" si="990"/>
        <v>0</v>
      </c>
      <c r="DD65" s="475">
        <f t="shared" si="991"/>
        <v>0</v>
      </c>
      <c r="DE65" s="141">
        <f t="shared" si="754"/>
        <v>0</v>
      </c>
      <c r="DF65" s="476">
        <f t="shared" si="747"/>
        <v>7.66</v>
      </c>
      <c r="DG65" s="142">
        <f t="shared" si="756"/>
        <v>0</v>
      </c>
      <c r="DH65" s="114">
        <f t="shared" si="757"/>
        <v>0</v>
      </c>
      <c r="DI65" s="114"/>
      <c r="DJ65" s="143"/>
      <c r="DK65" s="144">
        <f t="shared" si="758"/>
        <v>0</v>
      </c>
      <c r="DL65" s="328">
        <f t="shared" si="992"/>
        <v>0</v>
      </c>
      <c r="DM65" s="474">
        <f t="shared" si="993"/>
        <v>0</v>
      </c>
      <c r="DN65" s="475">
        <f t="shared" si="994"/>
        <v>0</v>
      </c>
      <c r="DO65" s="141">
        <f t="shared" si="762"/>
        <v>0</v>
      </c>
      <c r="DP65" s="476">
        <f t="shared" si="747"/>
        <v>7.74</v>
      </c>
      <c r="DQ65" s="142">
        <f t="shared" si="764"/>
        <v>0</v>
      </c>
      <c r="DR65" s="114">
        <f t="shared" si="765"/>
        <v>0</v>
      </c>
      <c r="DS65" s="114"/>
      <c r="DT65" s="143"/>
      <c r="DU65" s="144">
        <f t="shared" si="766"/>
        <v>0</v>
      </c>
      <c r="DV65" s="328">
        <f t="shared" si="995"/>
        <v>0</v>
      </c>
      <c r="DW65" s="474">
        <f t="shared" si="996"/>
        <v>0</v>
      </c>
      <c r="DX65" s="475">
        <f t="shared" si="997"/>
        <v>0</v>
      </c>
      <c r="DY65" s="141">
        <f t="shared" si="770"/>
        <v>0</v>
      </c>
      <c r="DZ65" s="476">
        <f t="shared" si="747"/>
        <v>7.1</v>
      </c>
      <c r="EA65" s="142">
        <f t="shared" si="772"/>
        <v>0</v>
      </c>
      <c r="EB65" s="114">
        <f t="shared" si="773"/>
        <v>0</v>
      </c>
      <c r="EC65" s="114"/>
      <c r="ED65" s="143"/>
      <c r="EE65" s="144">
        <f t="shared" si="774"/>
        <v>0</v>
      </c>
      <c r="EF65" s="328">
        <f t="shared" si="998"/>
        <v>0</v>
      </c>
      <c r="EG65" s="474">
        <f t="shared" si="999"/>
        <v>0</v>
      </c>
      <c r="EH65" s="475">
        <f t="shared" si="1000"/>
        <v>0</v>
      </c>
      <c r="EI65" s="141">
        <f t="shared" si="778"/>
        <v>0</v>
      </c>
      <c r="EJ65" s="476">
        <f t="shared" si="747"/>
        <v>7.5</v>
      </c>
      <c r="EK65" s="142">
        <f t="shared" si="780"/>
        <v>0</v>
      </c>
      <c r="EL65" s="114">
        <f t="shared" si="781"/>
        <v>0</v>
      </c>
      <c r="EM65" s="114"/>
      <c r="EN65" s="143"/>
      <c r="EO65" s="144">
        <f t="shared" si="782"/>
        <v>0</v>
      </c>
      <c r="EP65" s="328">
        <f t="shared" si="1001"/>
        <v>0</v>
      </c>
      <c r="EQ65" s="474">
        <f t="shared" si="1002"/>
        <v>0</v>
      </c>
      <c r="ER65" s="475">
        <f t="shared" si="1003"/>
        <v>0</v>
      </c>
      <c r="ES65" s="141">
        <f t="shared" si="786"/>
        <v>0</v>
      </c>
      <c r="ET65" s="476">
        <f t="shared" si="747"/>
        <v>7</v>
      </c>
      <c r="EU65" s="142">
        <f t="shared" si="788"/>
        <v>0</v>
      </c>
      <c r="EV65" s="114">
        <f t="shared" si="789"/>
        <v>0</v>
      </c>
      <c r="EW65" s="114"/>
      <c r="EX65" s="143"/>
      <c r="EY65" s="144">
        <f t="shared" si="790"/>
        <v>0</v>
      </c>
      <c r="EZ65" s="328">
        <f t="shared" si="1004"/>
        <v>0</v>
      </c>
      <c r="FA65" s="474">
        <f t="shared" si="1005"/>
        <v>0</v>
      </c>
      <c r="FB65" s="475">
        <f t="shared" si="1006"/>
        <v>0</v>
      </c>
      <c r="FC65" s="141">
        <f t="shared" si="794"/>
        <v>0</v>
      </c>
      <c r="FD65" s="476">
        <f t="shared" si="747"/>
        <v>7.05</v>
      </c>
      <c r="FE65" s="142">
        <f t="shared" si="796"/>
        <v>0</v>
      </c>
      <c r="FF65" s="114">
        <f t="shared" si="797"/>
        <v>0</v>
      </c>
      <c r="FG65" s="114"/>
      <c r="FH65" s="143"/>
      <c r="FI65" s="144">
        <f t="shared" si="798"/>
        <v>0</v>
      </c>
      <c r="FJ65" s="328">
        <f t="shared" si="1007"/>
        <v>0</v>
      </c>
      <c r="FK65" s="474">
        <f t="shared" si="800"/>
        <v>0</v>
      </c>
      <c r="FL65" s="475">
        <f t="shared" si="801"/>
        <v>0</v>
      </c>
      <c r="FM65" s="141">
        <f t="shared" si="802"/>
        <v>0</v>
      </c>
      <c r="FN65" s="476">
        <f t="shared" si="803"/>
        <v>7.05</v>
      </c>
      <c r="FO65" s="142">
        <f t="shared" si="804"/>
        <v>0</v>
      </c>
      <c r="FP65" s="114">
        <f t="shared" si="805"/>
        <v>0</v>
      </c>
      <c r="FQ65" s="114"/>
      <c r="FR65" s="143"/>
      <c r="FS65" s="144">
        <f t="shared" si="806"/>
        <v>0</v>
      </c>
      <c r="FT65" s="328">
        <f t="shared" si="1008"/>
        <v>0</v>
      </c>
      <c r="FU65" s="474">
        <f t="shared" si="800"/>
        <v>0</v>
      </c>
      <c r="FV65" s="475">
        <f t="shared" si="801"/>
        <v>0</v>
      </c>
      <c r="FW65" s="141">
        <f t="shared" si="810"/>
        <v>0</v>
      </c>
      <c r="FX65" s="476">
        <f t="shared" si="803"/>
        <v>7.3</v>
      </c>
      <c r="FY65" s="142">
        <f t="shared" si="812"/>
        <v>0</v>
      </c>
      <c r="FZ65" s="114">
        <f t="shared" si="813"/>
        <v>0</v>
      </c>
      <c r="GA65" s="114"/>
      <c r="GB65" s="143"/>
      <c r="GC65" s="144">
        <f t="shared" si="814"/>
        <v>0</v>
      </c>
      <c r="GD65" s="328">
        <f t="shared" si="1009"/>
        <v>0</v>
      </c>
      <c r="GE65" s="474">
        <f t="shared" si="1010"/>
        <v>0</v>
      </c>
      <c r="GF65" s="475">
        <f t="shared" si="1011"/>
        <v>0</v>
      </c>
      <c r="GG65" s="141">
        <f t="shared" si="818"/>
        <v>0</v>
      </c>
      <c r="GH65" s="476">
        <f t="shared" si="803"/>
        <v>7.13</v>
      </c>
      <c r="GI65" s="142">
        <f t="shared" si="820"/>
        <v>0</v>
      </c>
      <c r="GJ65" s="114">
        <f t="shared" si="821"/>
        <v>0</v>
      </c>
      <c r="GK65" s="114"/>
      <c r="GL65" s="143"/>
      <c r="GM65" s="144">
        <f t="shared" si="822"/>
        <v>0</v>
      </c>
      <c r="GN65" s="328">
        <f t="shared" si="1012"/>
        <v>0</v>
      </c>
      <c r="GO65" s="474">
        <f t="shared" si="1013"/>
        <v>0</v>
      </c>
      <c r="GP65" s="475">
        <f t="shared" si="1014"/>
        <v>0</v>
      </c>
      <c r="GQ65" s="141">
        <f t="shared" si="826"/>
        <v>0</v>
      </c>
      <c r="GR65" s="476">
        <f t="shared" si="803"/>
        <v>7.58</v>
      </c>
      <c r="GS65" s="142">
        <f t="shared" si="828"/>
        <v>0</v>
      </c>
      <c r="GT65" s="114">
        <f t="shared" si="829"/>
        <v>0</v>
      </c>
      <c r="GU65" s="114"/>
      <c r="GV65" s="143"/>
      <c r="GW65" s="144">
        <f t="shared" si="830"/>
        <v>0</v>
      </c>
      <c r="GX65" s="328">
        <f t="shared" si="1015"/>
        <v>0</v>
      </c>
      <c r="GY65" s="474">
        <f t="shared" si="832"/>
        <v>0</v>
      </c>
      <c r="GZ65" s="475">
        <f t="shared" si="833"/>
        <v>0</v>
      </c>
      <c r="HA65" s="141">
        <f t="shared" si="834"/>
        <v>0</v>
      </c>
      <c r="HB65" s="476">
        <f t="shared" si="835"/>
        <v>7.83</v>
      </c>
      <c r="HC65" s="142">
        <f t="shared" si="836"/>
        <v>0</v>
      </c>
      <c r="HD65" s="114">
        <f t="shared" si="837"/>
        <v>0</v>
      </c>
      <c r="HE65" s="114"/>
      <c r="HF65" s="143"/>
      <c r="HG65" s="144">
        <f t="shared" si="838"/>
        <v>0</v>
      </c>
      <c r="HH65" s="328">
        <f t="shared" si="1016"/>
        <v>0</v>
      </c>
      <c r="HI65" s="474">
        <f t="shared" si="832"/>
        <v>0</v>
      </c>
      <c r="HJ65" s="475">
        <f t="shared" si="833"/>
        <v>0</v>
      </c>
      <c r="HK65" s="141">
        <f t="shared" si="842"/>
        <v>0</v>
      </c>
      <c r="HL65" s="476">
        <f t="shared" si="835"/>
        <v>7.9</v>
      </c>
      <c r="HM65" s="142">
        <f t="shared" si="844"/>
        <v>0</v>
      </c>
      <c r="HN65" s="114">
        <f t="shared" si="845"/>
        <v>0</v>
      </c>
      <c r="HO65" s="114"/>
      <c r="HP65" s="143"/>
      <c r="HQ65" s="144">
        <f t="shared" si="846"/>
        <v>0</v>
      </c>
      <c r="HR65" s="328">
        <f t="shared" si="1017"/>
        <v>0</v>
      </c>
      <c r="HS65" s="474">
        <f t="shared" si="1018"/>
        <v>0</v>
      </c>
      <c r="HT65" s="475">
        <f t="shared" si="1019"/>
        <v>0</v>
      </c>
      <c r="HU65" s="141">
        <f t="shared" si="850"/>
        <v>0</v>
      </c>
      <c r="HV65" s="476">
        <f t="shared" si="835"/>
        <v>7.68</v>
      </c>
      <c r="HW65" s="142">
        <f t="shared" si="852"/>
        <v>0</v>
      </c>
      <c r="HX65" s="114">
        <f t="shared" si="853"/>
        <v>0</v>
      </c>
      <c r="HY65" s="114"/>
      <c r="HZ65" s="143"/>
      <c r="IA65" s="144">
        <f t="shared" si="854"/>
        <v>0</v>
      </c>
      <c r="IB65" s="328">
        <f t="shared" si="1020"/>
        <v>0</v>
      </c>
      <c r="IC65" s="474">
        <f t="shared" si="1021"/>
        <v>0</v>
      </c>
      <c r="ID65" s="475">
        <f t="shared" si="1022"/>
        <v>0</v>
      </c>
      <c r="IE65" s="141">
        <f t="shared" si="858"/>
        <v>0</v>
      </c>
      <c r="IF65" s="476">
        <f t="shared" si="835"/>
        <v>7.9</v>
      </c>
      <c r="IG65" s="142">
        <f t="shared" si="860"/>
        <v>0</v>
      </c>
      <c r="IH65" s="114">
        <f t="shared" si="861"/>
        <v>0</v>
      </c>
      <c r="II65" s="114"/>
      <c r="IJ65" s="143"/>
      <c r="IK65" s="144">
        <f t="shared" si="862"/>
        <v>0</v>
      </c>
      <c r="IL65" s="328">
        <f t="shared" si="1023"/>
        <v>0</v>
      </c>
      <c r="IM65" s="474">
        <f t="shared" si="864"/>
        <v>0</v>
      </c>
      <c r="IN65" s="475">
        <f t="shared" si="865"/>
        <v>0</v>
      </c>
      <c r="IO65" s="141">
        <f t="shared" si="866"/>
        <v>0</v>
      </c>
      <c r="IP65" s="476">
        <f t="shared" si="867"/>
        <v>5</v>
      </c>
      <c r="IQ65" s="142">
        <f t="shared" si="868"/>
        <v>0</v>
      </c>
      <c r="IR65" s="114">
        <f t="shared" si="869"/>
        <v>0</v>
      </c>
      <c r="IS65" s="114"/>
      <c r="IT65" s="143"/>
      <c r="IU65" s="144">
        <f t="shared" si="870"/>
        <v>0</v>
      </c>
      <c r="IV65" s="328">
        <f t="shared" si="1024"/>
        <v>0</v>
      </c>
      <c r="IW65" s="474">
        <f t="shared" si="864"/>
        <v>0</v>
      </c>
      <c r="IX65" s="475">
        <f t="shared" si="865"/>
        <v>0</v>
      </c>
      <c r="IY65" s="141">
        <f t="shared" si="874"/>
        <v>0</v>
      </c>
      <c r="IZ65" s="476">
        <f t="shared" si="867"/>
        <v>7.6</v>
      </c>
      <c r="JA65" s="142">
        <f t="shared" si="876"/>
        <v>0</v>
      </c>
      <c r="JB65" s="114">
        <f t="shared" si="877"/>
        <v>0</v>
      </c>
      <c r="JC65" s="114"/>
      <c r="JD65" s="143"/>
      <c r="JE65" s="144">
        <f t="shared" si="878"/>
        <v>0</v>
      </c>
      <c r="JF65" s="328">
        <f t="shared" si="1025"/>
        <v>0</v>
      </c>
      <c r="JG65" s="474">
        <f t="shared" si="1026"/>
        <v>0</v>
      </c>
      <c r="JH65" s="475">
        <f t="shared" si="1027"/>
        <v>0</v>
      </c>
      <c r="JI65" s="141">
        <f t="shared" si="882"/>
        <v>0</v>
      </c>
      <c r="JJ65" s="476">
        <f t="shared" si="867"/>
        <v>7</v>
      </c>
      <c r="JK65" s="142">
        <f t="shared" si="884"/>
        <v>0</v>
      </c>
      <c r="JL65" s="114">
        <f t="shared" si="885"/>
        <v>0</v>
      </c>
      <c r="JM65" s="114"/>
      <c r="JN65" s="143"/>
      <c r="JO65" s="144">
        <f t="shared" si="886"/>
        <v>0</v>
      </c>
      <c r="JP65" s="328">
        <f t="shared" si="1028"/>
        <v>0</v>
      </c>
      <c r="JQ65" s="474">
        <f t="shared" si="1029"/>
        <v>0</v>
      </c>
      <c r="JR65" s="475">
        <f t="shared" si="1030"/>
        <v>0</v>
      </c>
      <c r="JS65" s="141">
        <f t="shared" si="890"/>
        <v>0</v>
      </c>
      <c r="JT65" s="476">
        <f t="shared" si="867"/>
        <v>7.5</v>
      </c>
      <c r="JU65" s="142">
        <f t="shared" si="892"/>
        <v>0</v>
      </c>
      <c r="JV65" s="114">
        <f t="shared" si="893"/>
        <v>0</v>
      </c>
      <c r="JW65" s="114"/>
      <c r="JX65" s="143"/>
      <c r="JY65" s="144">
        <f t="shared" si="894"/>
        <v>0</v>
      </c>
      <c r="JZ65" s="328">
        <f t="shared" si="1031"/>
        <v>0</v>
      </c>
      <c r="KA65" s="474">
        <f t="shared" si="1032"/>
        <v>0</v>
      </c>
      <c r="KB65" s="475">
        <f t="shared" si="1033"/>
        <v>0</v>
      </c>
      <c r="KC65" s="141">
        <f t="shared" si="898"/>
        <v>0</v>
      </c>
      <c r="KD65" s="476">
        <f t="shared" si="899"/>
        <v>7.23</v>
      </c>
      <c r="KE65" s="142">
        <f t="shared" si="900"/>
        <v>0</v>
      </c>
      <c r="KF65" s="114">
        <f t="shared" si="901"/>
        <v>0</v>
      </c>
      <c r="KG65" s="114"/>
      <c r="KH65" s="143"/>
      <c r="KI65" s="144">
        <f t="shared" si="902"/>
        <v>0</v>
      </c>
      <c r="KJ65" s="328">
        <f t="shared" si="1034"/>
        <v>0</v>
      </c>
      <c r="KK65" s="474">
        <f t="shared" si="1035"/>
        <v>0</v>
      </c>
      <c r="KL65" s="475">
        <f t="shared" si="1036"/>
        <v>0</v>
      </c>
      <c r="KM65" s="141">
        <f t="shared" si="906"/>
        <v>0</v>
      </c>
      <c r="KN65" s="476">
        <f t="shared" si="899"/>
        <v>7.5</v>
      </c>
      <c r="KO65" s="142">
        <f t="shared" si="908"/>
        <v>0</v>
      </c>
      <c r="KP65" s="114">
        <f t="shared" si="909"/>
        <v>0</v>
      </c>
      <c r="KQ65" s="114"/>
      <c r="KR65" s="143"/>
      <c r="KS65" s="144">
        <f t="shared" si="910"/>
        <v>0</v>
      </c>
      <c r="KT65" s="328">
        <f t="shared" si="1037"/>
        <v>0</v>
      </c>
      <c r="KU65" s="474" t="e">
        <f t="shared" si="1038"/>
        <v>#DIV/0!</v>
      </c>
      <c r="KV65" s="475" t="e">
        <f t="shared" si="1039"/>
        <v>#DIV/0!</v>
      </c>
      <c r="KW65" s="141">
        <f t="shared" si="914"/>
        <v>0</v>
      </c>
      <c r="KX65" s="476">
        <f t="shared" si="899"/>
        <v>0</v>
      </c>
      <c r="KY65" s="142">
        <f t="shared" si="916"/>
        <v>0</v>
      </c>
      <c r="KZ65" s="114">
        <f t="shared" si="917"/>
        <v>0</v>
      </c>
      <c r="LA65" s="114"/>
      <c r="LB65" s="143"/>
      <c r="LC65" s="144">
        <f t="shared" si="918"/>
        <v>0</v>
      </c>
      <c r="LD65" s="327">
        <f t="shared" si="919"/>
        <v>2</v>
      </c>
      <c r="LE65" s="474">
        <f t="shared" si="920"/>
        <v>8.0000000000000007E-5</v>
      </c>
      <c r="LF65" s="475">
        <f t="shared" si="921"/>
        <v>219.95</v>
      </c>
      <c r="LG65" s="141">
        <f t="shared" si="922"/>
        <v>109.97499999999999</v>
      </c>
      <c r="LH65" s="476">
        <f t="shared" si="923"/>
        <v>7.31</v>
      </c>
      <c r="LI65" s="142">
        <f t="shared" si="924"/>
        <v>803.91724999999997</v>
      </c>
      <c r="LJ65" s="114">
        <f t="shared" si="925"/>
        <v>1607.83</v>
      </c>
      <c r="LK65" s="114"/>
      <c r="LL65" s="143"/>
    </row>
    <row r="66" spans="1:324" ht="18" customHeight="1">
      <c r="A66" s="718"/>
      <c r="B66" s="302" t="s">
        <v>727</v>
      </c>
      <c r="C66" s="12" t="s">
        <v>856</v>
      </c>
      <c r="D66" s="12" t="s">
        <v>424</v>
      </c>
      <c r="E66" s="4" t="s">
        <v>33</v>
      </c>
      <c r="F66" s="328">
        <f t="shared" si="963"/>
        <v>0</v>
      </c>
      <c r="G66" s="474">
        <f t="shared" si="926"/>
        <v>0</v>
      </c>
      <c r="H66" s="475">
        <f t="shared" si="927"/>
        <v>0</v>
      </c>
      <c r="I66" s="141">
        <f t="shared" si="678"/>
        <v>0</v>
      </c>
      <c r="J66" s="476">
        <f t="shared" si="928"/>
        <v>7.42</v>
      </c>
      <c r="K66" s="142">
        <f t="shared" si="679"/>
        <v>0</v>
      </c>
      <c r="L66" s="114">
        <f t="shared" si="680"/>
        <v>0</v>
      </c>
      <c r="M66" s="114"/>
      <c r="N66" s="143"/>
      <c r="O66" s="144">
        <f t="shared" si="681"/>
        <v>0</v>
      </c>
      <c r="P66" s="328">
        <f t="shared" si="964"/>
        <v>0</v>
      </c>
      <c r="Q66" s="474">
        <f t="shared" si="929"/>
        <v>0</v>
      </c>
      <c r="R66" s="475">
        <f t="shared" si="930"/>
        <v>0</v>
      </c>
      <c r="S66" s="141">
        <f t="shared" si="683"/>
        <v>0</v>
      </c>
      <c r="T66" s="476">
        <f t="shared" si="931"/>
        <v>7.9</v>
      </c>
      <c r="U66" s="142">
        <f t="shared" si="684"/>
        <v>0</v>
      </c>
      <c r="V66" s="114">
        <f t="shared" si="685"/>
        <v>0</v>
      </c>
      <c r="W66" s="114"/>
      <c r="X66" s="143"/>
      <c r="Y66" s="144">
        <f t="shared" si="686"/>
        <v>0</v>
      </c>
      <c r="Z66" s="328">
        <f t="shared" si="965"/>
        <v>0</v>
      </c>
      <c r="AA66" s="474">
        <f t="shared" si="966"/>
        <v>0</v>
      </c>
      <c r="AB66" s="475">
        <f t="shared" si="967"/>
        <v>0</v>
      </c>
      <c r="AC66" s="141">
        <f t="shared" si="690"/>
        <v>0</v>
      </c>
      <c r="AD66" s="476">
        <f t="shared" si="691"/>
        <v>7.77</v>
      </c>
      <c r="AE66" s="142">
        <f t="shared" si="692"/>
        <v>0</v>
      </c>
      <c r="AF66" s="114">
        <f t="shared" si="693"/>
        <v>0</v>
      </c>
      <c r="AG66" s="114"/>
      <c r="AH66" s="143"/>
      <c r="AI66" s="144">
        <f t="shared" si="694"/>
        <v>0</v>
      </c>
      <c r="AJ66" s="328">
        <f t="shared" si="968"/>
        <v>0</v>
      </c>
      <c r="AK66" s="474">
        <f t="shared" si="969"/>
        <v>0</v>
      </c>
      <c r="AL66" s="475">
        <f t="shared" si="970"/>
        <v>0</v>
      </c>
      <c r="AM66" s="141">
        <f t="shared" si="698"/>
        <v>0</v>
      </c>
      <c r="AN66" s="476">
        <f t="shared" si="691"/>
        <v>7.7</v>
      </c>
      <c r="AO66" s="142">
        <f t="shared" si="700"/>
        <v>0</v>
      </c>
      <c r="AP66" s="114">
        <f t="shared" si="701"/>
        <v>0</v>
      </c>
      <c r="AQ66" s="114"/>
      <c r="AR66" s="143"/>
      <c r="AS66" s="144">
        <f t="shared" si="702"/>
        <v>0</v>
      </c>
      <c r="AT66" s="328">
        <f t="shared" si="971"/>
        <v>0</v>
      </c>
      <c r="AU66" s="474">
        <f t="shared" si="972"/>
        <v>0</v>
      </c>
      <c r="AV66" s="475">
        <f t="shared" si="973"/>
        <v>0</v>
      </c>
      <c r="AW66" s="141">
        <f t="shared" si="706"/>
        <v>0</v>
      </c>
      <c r="AX66" s="476">
        <f t="shared" si="691"/>
        <v>7.04</v>
      </c>
      <c r="AY66" s="142">
        <f t="shared" si="708"/>
        <v>0</v>
      </c>
      <c r="AZ66" s="114">
        <f t="shared" si="709"/>
        <v>0</v>
      </c>
      <c r="BA66" s="114"/>
      <c r="BB66" s="143"/>
      <c r="BC66" s="144">
        <f t="shared" si="710"/>
        <v>0</v>
      </c>
      <c r="BD66" s="328">
        <f t="shared" si="974"/>
        <v>0</v>
      </c>
      <c r="BE66" s="474">
        <f t="shared" si="975"/>
        <v>0</v>
      </c>
      <c r="BF66" s="475">
        <f t="shared" si="976"/>
        <v>0</v>
      </c>
      <c r="BG66" s="141">
        <f t="shared" si="714"/>
        <v>0</v>
      </c>
      <c r="BH66" s="476">
        <f t="shared" si="691"/>
        <v>7.9</v>
      </c>
      <c r="BI66" s="142">
        <f t="shared" si="716"/>
        <v>0</v>
      </c>
      <c r="BJ66" s="114">
        <f t="shared" si="717"/>
        <v>0</v>
      </c>
      <c r="BK66" s="114"/>
      <c r="BL66" s="143"/>
      <c r="BM66" s="144">
        <f t="shared" si="718"/>
        <v>0</v>
      </c>
      <c r="BN66" s="328">
        <f t="shared" si="977"/>
        <v>0</v>
      </c>
      <c r="BO66" s="474">
        <f t="shared" si="978"/>
        <v>0</v>
      </c>
      <c r="BP66" s="475">
        <f t="shared" si="979"/>
        <v>0</v>
      </c>
      <c r="BQ66" s="141">
        <f t="shared" si="722"/>
        <v>0</v>
      </c>
      <c r="BR66" s="476">
        <f t="shared" si="691"/>
        <v>7.66</v>
      </c>
      <c r="BS66" s="142">
        <f t="shared" si="724"/>
        <v>0</v>
      </c>
      <c r="BT66" s="114">
        <f t="shared" si="725"/>
        <v>0</v>
      </c>
      <c r="BU66" s="114"/>
      <c r="BV66" s="143"/>
      <c r="BW66" s="144">
        <f t="shared" si="726"/>
        <v>0</v>
      </c>
      <c r="BX66" s="328">
        <f t="shared" si="980"/>
        <v>0</v>
      </c>
      <c r="BY66" s="474">
        <f t="shared" si="981"/>
        <v>0</v>
      </c>
      <c r="BZ66" s="475">
        <f t="shared" si="982"/>
        <v>0</v>
      </c>
      <c r="CA66" s="141">
        <f t="shared" si="730"/>
        <v>0</v>
      </c>
      <c r="CB66" s="476">
        <f t="shared" si="691"/>
        <v>7.06</v>
      </c>
      <c r="CC66" s="142">
        <f t="shared" si="732"/>
        <v>0</v>
      </c>
      <c r="CD66" s="114">
        <f t="shared" si="733"/>
        <v>0</v>
      </c>
      <c r="CE66" s="114"/>
      <c r="CF66" s="143"/>
      <c r="CG66" s="144">
        <f t="shared" si="734"/>
        <v>0</v>
      </c>
      <c r="CH66" s="328">
        <f t="shared" si="983"/>
        <v>0</v>
      </c>
      <c r="CI66" s="474">
        <f t="shared" si="984"/>
        <v>0</v>
      </c>
      <c r="CJ66" s="475">
        <f t="shared" si="985"/>
        <v>0</v>
      </c>
      <c r="CK66" s="141">
        <f t="shared" si="738"/>
        <v>0</v>
      </c>
      <c r="CL66" s="476">
        <f t="shared" si="691"/>
        <v>7.6</v>
      </c>
      <c r="CM66" s="142">
        <f t="shared" si="740"/>
        <v>0</v>
      </c>
      <c r="CN66" s="114">
        <f t="shared" si="741"/>
        <v>0</v>
      </c>
      <c r="CO66" s="114"/>
      <c r="CP66" s="143"/>
      <c r="CQ66" s="144">
        <f t="shared" si="742"/>
        <v>0</v>
      </c>
      <c r="CR66" s="328">
        <f t="shared" si="986"/>
        <v>0</v>
      </c>
      <c r="CS66" s="474">
        <f t="shared" si="987"/>
        <v>0</v>
      </c>
      <c r="CT66" s="475">
        <f t="shared" si="988"/>
        <v>0</v>
      </c>
      <c r="CU66" s="141">
        <f t="shared" si="746"/>
        <v>0</v>
      </c>
      <c r="CV66" s="476">
        <f t="shared" si="747"/>
        <v>7.9</v>
      </c>
      <c r="CW66" s="142">
        <f t="shared" si="748"/>
        <v>0</v>
      </c>
      <c r="CX66" s="114">
        <f t="shared" si="749"/>
        <v>0</v>
      </c>
      <c r="CY66" s="114"/>
      <c r="CZ66" s="143"/>
      <c r="DA66" s="144">
        <f t="shared" si="750"/>
        <v>0</v>
      </c>
      <c r="DB66" s="328">
        <f t="shared" si="989"/>
        <v>0</v>
      </c>
      <c r="DC66" s="474">
        <f t="shared" si="990"/>
        <v>0</v>
      </c>
      <c r="DD66" s="475">
        <f t="shared" si="991"/>
        <v>0</v>
      </c>
      <c r="DE66" s="141">
        <f t="shared" si="754"/>
        <v>0</v>
      </c>
      <c r="DF66" s="476">
        <f t="shared" si="747"/>
        <v>7.66</v>
      </c>
      <c r="DG66" s="142">
        <f t="shared" si="756"/>
        <v>0</v>
      </c>
      <c r="DH66" s="114">
        <f t="shared" si="757"/>
        <v>0</v>
      </c>
      <c r="DI66" s="114"/>
      <c r="DJ66" s="143"/>
      <c r="DK66" s="144">
        <f t="shared" si="758"/>
        <v>0</v>
      </c>
      <c r="DL66" s="328">
        <f t="shared" si="992"/>
        <v>47</v>
      </c>
      <c r="DM66" s="474">
        <f t="shared" si="993"/>
        <v>0.12272</v>
      </c>
      <c r="DN66" s="475">
        <f t="shared" si="994"/>
        <v>5035.2</v>
      </c>
      <c r="DO66" s="141">
        <f t="shared" si="762"/>
        <v>107.13191489</v>
      </c>
      <c r="DP66" s="476">
        <f t="shared" si="747"/>
        <v>7.74</v>
      </c>
      <c r="DQ66" s="142">
        <f t="shared" si="764"/>
        <v>829.20101999999997</v>
      </c>
      <c r="DR66" s="114">
        <f t="shared" si="765"/>
        <v>38972.449999999997</v>
      </c>
      <c r="DS66" s="114"/>
      <c r="DT66" s="143"/>
      <c r="DU66" s="144">
        <f t="shared" si="766"/>
        <v>1.07728</v>
      </c>
      <c r="DV66" s="328">
        <f t="shared" si="995"/>
        <v>0</v>
      </c>
      <c r="DW66" s="474">
        <f t="shared" si="996"/>
        <v>0</v>
      </c>
      <c r="DX66" s="475">
        <f t="shared" si="997"/>
        <v>0</v>
      </c>
      <c r="DY66" s="141">
        <f t="shared" si="770"/>
        <v>0</v>
      </c>
      <c r="DZ66" s="476">
        <f t="shared" si="747"/>
        <v>7.1</v>
      </c>
      <c r="EA66" s="142">
        <f t="shared" si="772"/>
        <v>0</v>
      </c>
      <c r="EB66" s="114">
        <f t="shared" si="773"/>
        <v>0</v>
      </c>
      <c r="EC66" s="114"/>
      <c r="ED66" s="143"/>
      <c r="EE66" s="144">
        <f t="shared" si="774"/>
        <v>0</v>
      </c>
      <c r="EF66" s="328">
        <f t="shared" si="998"/>
        <v>0</v>
      </c>
      <c r="EG66" s="474">
        <f t="shared" si="999"/>
        <v>0</v>
      </c>
      <c r="EH66" s="475">
        <f t="shared" si="1000"/>
        <v>0</v>
      </c>
      <c r="EI66" s="141">
        <f t="shared" si="778"/>
        <v>0</v>
      </c>
      <c r="EJ66" s="476">
        <f t="shared" si="747"/>
        <v>7.5</v>
      </c>
      <c r="EK66" s="142">
        <f t="shared" si="780"/>
        <v>0</v>
      </c>
      <c r="EL66" s="114">
        <f t="shared" si="781"/>
        <v>0</v>
      </c>
      <c r="EM66" s="114"/>
      <c r="EN66" s="143"/>
      <c r="EO66" s="144">
        <f t="shared" si="782"/>
        <v>0</v>
      </c>
      <c r="EP66" s="328">
        <f t="shared" si="1001"/>
        <v>0</v>
      </c>
      <c r="EQ66" s="474">
        <f t="shared" si="1002"/>
        <v>0</v>
      </c>
      <c r="ER66" s="475">
        <f t="shared" si="1003"/>
        <v>0</v>
      </c>
      <c r="ES66" s="141">
        <f t="shared" si="786"/>
        <v>0</v>
      </c>
      <c r="ET66" s="476">
        <f t="shared" si="747"/>
        <v>7</v>
      </c>
      <c r="EU66" s="142">
        <f t="shared" si="788"/>
        <v>0</v>
      </c>
      <c r="EV66" s="114">
        <f t="shared" si="789"/>
        <v>0</v>
      </c>
      <c r="EW66" s="114"/>
      <c r="EX66" s="143"/>
      <c r="EY66" s="144">
        <f t="shared" si="790"/>
        <v>0</v>
      </c>
      <c r="EZ66" s="328">
        <f t="shared" si="1004"/>
        <v>0</v>
      </c>
      <c r="FA66" s="474">
        <f t="shared" si="1005"/>
        <v>0</v>
      </c>
      <c r="FB66" s="475">
        <f t="shared" si="1006"/>
        <v>0</v>
      </c>
      <c r="FC66" s="141">
        <f t="shared" si="794"/>
        <v>0</v>
      </c>
      <c r="FD66" s="476">
        <f t="shared" si="747"/>
        <v>7.05</v>
      </c>
      <c r="FE66" s="142">
        <f t="shared" si="796"/>
        <v>0</v>
      </c>
      <c r="FF66" s="114">
        <f t="shared" si="797"/>
        <v>0</v>
      </c>
      <c r="FG66" s="114"/>
      <c r="FH66" s="143"/>
      <c r="FI66" s="144">
        <f t="shared" si="798"/>
        <v>0</v>
      </c>
      <c r="FJ66" s="328">
        <f t="shared" si="1007"/>
        <v>0</v>
      </c>
      <c r="FK66" s="474">
        <f t="shared" si="800"/>
        <v>0</v>
      </c>
      <c r="FL66" s="475">
        <f t="shared" si="801"/>
        <v>0</v>
      </c>
      <c r="FM66" s="141">
        <f t="shared" si="802"/>
        <v>0</v>
      </c>
      <c r="FN66" s="476">
        <f t="shared" si="803"/>
        <v>7.05</v>
      </c>
      <c r="FO66" s="142">
        <f t="shared" si="804"/>
        <v>0</v>
      </c>
      <c r="FP66" s="114">
        <f t="shared" si="805"/>
        <v>0</v>
      </c>
      <c r="FQ66" s="114"/>
      <c r="FR66" s="143"/>
      <c r="FS66" s="144">
        <f t="shared" si="806"/>
        <v>0</v>
      </c>
      <c r="FT66" s="328">
        <f t="shared" si="1008"/>
        <v>0</v>
      </c>
      <c r="FU66" s="474">
        <f t="shared" si="800"/>
        <v>0</v>
      </c>
      <c r="FV66" s="475">
        <f t="shared" si="801"/>
        <v>0</v>
      </c>
      <c r="FW66" s="141">
        <f t="shared" si="810"/>
        <v>0</v>
      </c>
      <c r="FX66" s="476">
        <f t="shared" si="803"/>
        <v>7.3</v>
      </c>
      <c r="FY66" s="142">
        <f t="shared" si="812"/>
        <v>0</v>
      </c>
      <c r="FZ66" s="114">
        <f t="shared" si="813"/>
        <v>0</v>
      </c>
      <c r="GA66" s="114"/>
      <c r="GB66" s="143"/>
      <c r="GC66" s="144">
        <f t="shared" si="814"/>
        <v>0</v>
      </c>
      <c r="GD66" s="328">
        <f t="shared" si="1009"/>
        <v>0</v>
      </c>
      <c r="GE66" s="474">
        <f t="shared" si="1010"/>
        <v>0</v>
      </c>
      <c r="GF66" s="475">
        <f t="shared" si="1011"/>
        <v>0</v>
      </c>
      <c r="GG66" s="141">
        <f t="shared" si="818"/>
        <v>0</v>
      </c>
      <c r="GH66" s="476">
        <f t="shared" si="803"/>
        <v>7.13</v>
      </c>
      <c r="GI66" s="142">
        <f t="shared" si="820"/>
        <v>0</v>
      </c>
      <c r="GJ66" s="114">
        <f t="shared" si="821"/>
        <v>0</v>
      </c>
      <c r="GK66" s="114"/>
      <c r="GL66" s="143"/>
      <c r="GM66" s="144">
        <f t="shared" si="822"/>
        <v>0</v>
      </c>
      <c r="GN66" s="328">
        <f t="shared" si="1012"/>
        <v>0</v>
      </c>
      <c r="GO66" s="474">
        <f t="shared" si="1013"/>
        <v>0</v>
      </c>
      <c r="GP66" s="475">
        <f t="shared" si="1014"/>
        <v>0</v>
      </c>
      <c r="GQ66" s="141">
        <f t="shared" si="826"/>
        <v>0</v>
      </c>
      <c r="GR66" s="476">
        <f t="shared" si="803"/>
        <v>7.58</v>
      </c>
      <c r="GS66" s="142">
        <f t="shared" si="828"/>
        <v>0</v>
      </c>
      <c r="GT66" s="114">
        <f t="shared" si="829"/>
        <v>0</v>
      </c>
      <c r="GU66" s="114"/>
      <c r="GV66" s="143"/>
      <c r="GW66" s="144">
        <f t="shared" si="830"/>
        <v>0</v>
      </c>
      <c r="GX66" s="328">
        <f t="shared" si="1015"/>
        <v>0</v>
      </c>
      <c r="GY66" s="474">
        <f t="shared" si="832"/>
        <v>0</v>
      </c>
      <c r="GZ66" s="475">
        <f t="shared" si="833"/>
        <v>0</v>
      </c>
      <c r="HA66" s="141">
        <f t="shared" si="834"/>
        <v>0</v>
      </c>
      <c r="HB66" s="476">
        <f t="shared" si="835"/>
        <v>7.83</v>
      </c>
      <c r="HC66" s="142">
        <f t="shared" si="836"/>
        <v>0</v>
      </c>
      <c r="HD66" s="114">
        <f t="shared" si="837"/>
        <v>0</v>
      </c>
      <c r="HE66" s="114"/>
      <c r="HF66" s="143"/>
      <c r="HG66" s="144">
        <f t="shared" si="838"/>
        <v>0</v>
      </c>
      <c r="HH66" s="328">
        <f t="shared" si="1016"/>
        <v>0</v>
      </c>
      <c r="HI66" s="474">
        <f t="shared" si="832"/>
        <v>0</v>
      </c>
      <c r="HJ66" s="475">
        <f t="shared" si="833"/>
        <v>0</v>
      </c>
      <c r="HK66" s="141">
        <f t="shared" si="842"/>
        <v>0</v>
      </c>
      <c r="HL66" s="476">
        <f t="shared" si="835"/>
        <v>7.9</v>
      </c>
      <c r="HM66" s="142">
        <f t="shared" si="844"/>
        <v>0</v>
      </c>
      <c r="HN66" s="114">
        <f t="shared" si="845"/>
        <v>0</v>
      </c>
      <c r="HO66" s="114"/>
      <c r="HP66" s="143"/>
      <c r="HQ66" s="144">
        <f t="shared" si="846"/>
        <v>0</v>
      </c>
      <c r="HR66" s="328">
        <f t="shared" si="1017"/>
        <v>0</v>
      </c>
      <c r="HS66" s="474">
        <f t="shared" si="1018"/>
        <v>0</v>
      </c>
      <c r="HT66" s="475">
        <f t="shared" si="1019"/>
        <v>0</v>
      </c>
      <c r="HU66" s="141">
        <f t="shared" si="850"/>
        <v>0</v>
      </c>
      <c r="HV66" s="476">
        <f t="shared" si="835"/>
        <v>7.68</v>
      </c>
      <c r="HW66" s="142">
        <f t="shared" si="852"/>
        <v>0</v>
      </c>
      <c r="HX66" s="114">
        <f t="shared" si="853"/>
        <v>0</v>
      </c>
      <c r="HY66" s="114"/>
      <c r="HZ66" s="143"/>
      <c r="IA66" s="144">
        <f t="shared" si="854"/>
        <v>0</v>
      </c>
      <c r="IB66" s="328">
        <f t="shared" si="1020"/>
        <v>0</v>
      </c>
      <c r="IC66" s="474">
        <f t="shared" si="1021"/>
        <v>0</v>
      </c>
      <c r="ID66" s="475">
        <f t="shared" si="1022"/>
        <v>0</v>
      </c>
      <c r="IE66" s="141">
        <f t="shared" si="858"/>
        <v>0</v>
      </c>
      <c r="IF66" s="476">
        <f t="shared" si="835"/>
        <v>7.9</v>
      </c>
      <c r="IG66" s="142">
        <f t="shared" si="860"/>
        <v>0</v>
      </c>
      <c r="IH66" s="114">
        <f t="shared" si="861"/>
        <v>0</v>
      </c>
      <c r="II66" s="114"/>
      <c r="IJ66" s="143"/>
      <c r="IK66" s="144">
        <f t="shared" si="862"/>
        <v>0</v>
      </c>
      <c r="IL66" s="328">
        <f t="shared" si="1023"/>
        <v>0</v>
      </c>
      <c r="IM66" s="474">
        <f t="shared" si="864"/>
        <v>0</v>
      </c>
      <c r="IN66" s="475">
        <f t="shared" si="865"/>
        <v>0</v>
      </c>
      <c r="IO66" s="141">
        <f t="shared" si="866"/>
        <v>0</v>
      </c>
      <c r="IP66" s="476">
        <f t="shared" si="867"/>
        <v>5</v>
      </c>
      <c r="IQ66" s="142">
        <f t="shared" si="868"/>
        <v>0</v>
      </c>
      <c r="IR66" s="114">
        <f t="shared" si="869"/>
        <v>0</v>
      </c>
      <c r="IS66" s="114"/>
      <c r="IT66" s="143"/>
      <c r="IU66" s="144">
        <f t="shared" si="870"/>
        <v>0</v>
      </c>
      <c r="IV66" s="328">
        <f t="shared" si="1024"/>
        <v>0</v>
      </c>
      <c r="IW66" s="474">
        <f t="shared" si="864"/>
        <v>0</v>
      </c>
      <c r="IX66" s="475">
        <f t="shared" si="865"/>
        <v>0</v>
      </c>
      <c r="IY66" s="141">
        <f t="shared" si="874"/>
        <v>0</v>
      </c>
      <c r="IZ66" s="476">
        <f t="shared" si="867"/>
        <v>7.6</v>
      </c>
      <c r="JA66" s="142">
        <f t="shared" si="876"/>
        <v>0</v>
      </c>
      <c r="JB66" s="114">
        <f t="shared" si="877"/>
        <v>0</v>
      </c>
      <c r="JC66" s="114"/>
      <c r="JD66" s="143"/>
      <c r="JE66" s="144">
        <f t="shared" si="878"/>
        <v>0</v>
      </c>
      <c r="JF66" s="328">
        <f t="shared" si="1025"/>
        <v>0</v>
      </c>
      <c r="JG66" s="474">
        <f t="shared" si="1026"/>
        <v>0</v>
      </c>
      <c r="JH66" s="475">
        <f t="shared" si="1027"/>
        <v>0</v>
      </c>
      <c r="JI66" s="141">
        <f t="shared" si="882"/>
        <v>0</v>
      </c>
      <c r="JJ66" s="476">
        <f t="shared" si="867"/>
        <v>7</v>
      </c>
      <c r="JK66" s="142">
        <f t="shared" si="884"/>
        <v>0</v>
      </c>
      <c r="JL66" s="114">
        <f t="shared" si="885"/>
        <v>0</v>
      </c>
      <c r="JM66" s="114"/>
      <c r="JN66" s="143"/>
      <c r="JO66" s="144">
        <f t="shared" si="886"/>
        <v>0</v>
      </c>
      <c r="JP66" s="328">
        <f t="shared" si="1028"/>
        <v>0</v>
      </c>
      <c r="JQ66" s="474">
        <f t="shared" si="1029"/>
        <v>0</v>
      </c>
      <c r="JR66" s="475">
        <f t="shared" si="1030"/>
        <v>0</v>
      </c>
      <c r="JS66" s="141">
        <f t="shared" si="890"/>
        <v>0</v>
      </c>
      <c r="JT66" s="476">
        <f t="shared" si="867"/>
        <v>7.5</v>
      </c>
      <c r="JU66" s="142">
        <f t="shared" si="892"/>
        <v>0</v>
      </c>
      <c r="JV66" s="114">
        <f t="shared" si="893"/>
        <v>0</v>
      </c>
      <c r="JW66" s="114"/>
      <c r="JX66" s="143"/>
      <c r="JY66" s="144">
        <f t="shared" si="894"/>
        <v>0</v>
      </c>
      <c r="JZ66" s="328">
        <f t="shared" si="1031"/>
        <v>0</v>
      </c>
      <c r="KA66" s="474">
        <f t="shared" si="1032"/>
        <v>0</v>
      </c>
      <c r="KB66" s="475">
        <f t="shared" si="1033"/>
        <v>0</v>
      </c>
      <c r="KC66" s="141">
        <f t="shared" si="898"/>
        <v>0</v>
      </c>
      <c r="KD66" s="476">
        <f t="shared" si="899"/>
        <v>7.23</v>
      </c>
      <c r="KE66" s="142">
        <f t="shared" si="900"/>
        <v>0</v>
      </c>
      <c r="KF66" s="114">
        <f t="shared" si="901"/>
        <v>0</v>
      </c>
      <c r="KG66" s="114"/>
      <c r="KH66" s="143"/>
      <c r="KI66" s="144">
        <f t="shared" si="902"/>
        <v>0</v>
      </c>
      <c r="KJ66" s="328">
        <f t="shared" si="1034"/>
        <v>0</v>
      </c>
      <c r="KK66" s="474">
        <f t="shared" si="1035"/>
        <v>0</v>
      </c>
      <c r="KL66" s="475">
        <f t="shared" si="1036"/>
        <v>0</v>
      </c>
      <c r="KM66" s="141">
        <f t="shared" si="906"/>
        <v>0</v>
      </c>
      <c r="KN66" s="476">
        <f t="shared" si="899"/>
        <v>7.5</v>
      </c>
      <c r="KO66" s="142">
        <f t="shared" si="908"/>
        <v>0</v>
      </c>
      <c r="KP66" s="114">
        <f t="shared" si="909"/>
        <v>0</v>
      </c>
      <c r="KQ66" s="114"/>
      <c r="KR66" s="143"/>
      <c r="KS66" s="144">
        <f t="shared" si="910"/>
        <v>0</v>
      </c>
      <c r="KT66" s="328">
        <f t="shared" si="1037"/>
        <v>0</v>
      </c>
      <c r="KU66" s="474" t="e">
        <f t="shared" si="1038"/>
        <v>#DIV/0!</v>
      </c>
      <c r="KV66" s="475" t="e">
        <f t="shared" si="1039"/>
        <v>#DIV/0!</v>
      </c>
      <c r="KW66" s="141">
        <f t="shared" si="914"/>
        <v>0</v>
      </c>
      <c r="KX66" s="476">
        <f t="shared" si="899"/>
        <v>0</v>
      </c>
      <c r="KY66" s="142">
        <f t="shared" si="916"/>
        <v>0</v>
      </c>
      <c r="KZ66" s="114">
        <f t="shared" si="917"/>
        <v>0</v>
      </c>
      <c r="LA66" s="114"/>
      <c r="LB66" s="143"/>
      <c r="LC66" s="144">
        <f t="shared" si="918"/>
        <v>0</v>
      </c>
      <c r="LD66" s="327">
        <f t="shared" si="919"/>
        <v>47</v>
      </c>
      <c r="LE66" s="474">
        <f t="shared" si="920"/>
        <v>1.8E-3</v>
      </c>
      <c r="LF66" s="475">
        <f t="shared" si="921"/>
        <v>4948.9399999999996</v>
      </c>
      <c r="LG66" s="141">
        <f t="shared" si="922"/>
        <v>105.29659574</v>
      </c>
      <c r="LH66" s="476">
        <f t="shared" si="923"/>
        <v>7.31</v>
      </c>
      <c r="LI66" s="142">
        <f t="shared" si="924"/>
        <v>769.71811000000002</v>
      </c>
      <c r="LJ66" s="114">
        <f t="shared" si="925"/>
        <v>36176.75</v>
      </c>
      <c r="LK66" s="114"/>
      <c r="LL66" s="143"/>
    </row>
    <row r="67" spans="1:324" ht="18" customHeight="1">
      <c r="A67" s="719"/>
      <c r="B67" s="93" t="s">
        <v>730</v>
      </c>
      <c r="C67" s="12" t="s">
        <v>856</v>
      </c>
      <c r="D67" s="12" t="s">
        <v>424</v>
      </c>
      <c r="E67" s="4" t="s">
        <v>33</v>
      </c>
      <c r="F67" s="328">
        <f>F38</f>
        <v>0</v>
      </c>
      <c r="G67" s="474">
        <f t="shared" si="926"/>
        <v>0</v>
      </c>
      <c r="H67" s="475">
        <f t="shared" si="927"/>
        <v>0</v>
      </c>
      <c r="I67" s="141">
        <f t="shared" si="678"/>
        <v>0</v>
      </c>
      <c r="J67" s="476">
        <f t="shared" si="928"/>
        <v>7.42</v>
      </c>
      <c r="K67" s="142">
        <f t="shared" si="679"/>
        <v>0</v>
      </c>
      <c r="L67" s="114">
        <f t="shared" si="680"/>
        <v>0</v>
      </c>
      <c r="M67" s="114"/>
      <c r="N67" s="143"/>
      <c r="O67" s="144" t="e">
        <f>K67/$LI67</f>
        <v>#DIV/0!</v>
      </c>
      <c r="P67" s="328">
        <f>P38</f>
        <v>0</v>
      </c>
      <c r="Q67" s="474">
        <f t="shared" si="929"/>
        <v>0</v>
      </c>
      <c r="R67" s="475">
        <f t="shared" si="930"/>
        <v>0</v>
      </c>
      <c r="S67" s="141">
        <f t="shared" si="683"/>
        <v>0</v>
      </c>
      <c r="T67" s="476">
        <f t="shared" si="931"/>
        <v>7.9</v>
      </c>
      <c r="U67" s="142">
        <f t="shared" si="684"/>
        <v>0</v>
      </c>
      <c r="V67" s="114">
        <f t="shared" si="685"/>
        <v>0</v>
      </c>
      <c r="W67" s="114"/>
      <c r="X67" s="143"/>
      <c r="Y67" s="144" t="e">
        <f t="shared" si="686"/>
        <v>#DIV/0!</v>
      </c>
      <c r="Z67" s="328">
        <f>Z38</f>
        <v>0</v>
      </c>
      <c r="AA67" s="474">
        <f t="shared" si="966"/>
        <v>0</v>
      </c>
      <c r="AB67" s="475">
        <f t="shared" si="967"/>
        <v>0</v>
      </c>
      <c r="AC67" s="141">
        <f t="shared" si="690"/>
        <v>0</v>
      </c>
      <c r="AD67" s="476">
        <f t="shared" si="691"/>
        <v>7.77</v>
      </c>
      <c r="AE67" s="142">
        <f t="shared" si="692"/>
        <v>0</v>
      </c>
      <c r="AF67" s="114">
        <f t="shared" si="693"/>
        <v>0</v>
      </c>
      <c r="AG67" s="114"/>
      <c r="AH67" s="143"/>
      <c r="AI67" s="144" t="e">
        <f t="shared" si="694"/>
        <v>#DIV/0!</v>
      </c>
      <c r="AJ67" s="328">
        <f>AJ38</f>
        <v>0</v>
      </c>
      <c r="AK67" s="474">
        <f t="shared" si="966"/>
        <v>0</v>
      </c>
      <c r="AL67" s="475">
        <f t="shared" si="967"/>
        <v>0</v>
      </c>
      <c r="AM67" s="141">
        <f t="shared" si="698"/>
        <v>0</v>
      </c>
      <c r="AN67" s="476">
        <f t="shared" si="691"/>
        <v>7.7</v>
      </c>
      <c r="AO67" s="142">
        <f t="shared" si="700"/>
        <v>0</v>
      </c>
      <c r="AP67" s="114">
        <f t="shared" si="701"/>
        <v>0</v>
      </c>
      <c r="AQ67" s="114"/>
      <c r="AR67" s="143"/>
      <c r="AS67" s="144" t="e">
        <f t="shared" si="702"/>
        <v>#DIV/0!</v>
      </c>
      <c r="AT67" s="328">
        <f>AT38</f>
        <v>0</v>
      </c>
      <c r="AU67" s="474">
        <f t="shared" si="972"/>
        <v>0</v>
      </c>
      <c r="AV67" s="475">
        <f t="shared" si="973"/>
        <v>0</v>
      </c>
      <c r="AW67" s="141">
        <f t="shared" si="706"/>
        <v>0</v>
      </c>
      <c r="AX67" s="476">
        <f t="shared" si="691"/>
        <v>7.04</v>
      </c>
      <c r="AY67" s="142">
        <f t="shared" si="708"/>
        <v>0</v>
      </c>
      <c r="AZ67" s="114">
        <f t="shared" si="709"/>
        <v>0</v>
      </c>
      <c r="BA67" s="114"/>
      <c r="BB67" s="143"/>
      <c r="BC67" s="144" t="e">
        <f t="shared" si="710"/>
        <v>#DIV/0!</v>
      </c>
      <c r="BD67" s="328">
        <f>BD38</f>
        <v>0</v>
      </c>
      <c r="BE67" s="474">
        <f t="shared" si="972"/>
        <v>0</v>
      </c>
      <c r="BF67" s="475">
        <f t="shared" si="973"/>
        <v>0</v>
      </c>
      <c r="BG67" s="141">
        <f t="shared" si="714"/>
        <v>0</v>
      </c>
      <c r="BH67" s="476">
        <f t="shared" si="691"/>
        <v>7.9</v>
      </c>
      <c r="BI67" s="142">
        <f t="shared" si="716"/>
        <v>0</v>
      </c>
      <c r="BJ67" s="114">
        <f t="shared" si="717"/>
        <v>0</v>
      </c>
      <c r="BK67" s="114"/>
      <c r="BL67" s="143"/>
      <c r="BM67" s="144" t="e">
        <f t="shared" si="718"/>
        <v>#DIV/0!</v>
      </c>
      <c r="BN67" s="328">
        <f>BN38</f>
        <v>0</v>
      </c>
      <c r="BO67" s="474">
        <f t="shared" si="978"/>
        <v>0</v>
      </c>
      <c r="BP67" s="475">
        <f t="shared" si="979"/>
        <v>0</v>
      </c>
      <c r="BQ67" s="141">
        <f t="shared" si="722"/>
        <v>0</v>
      </c>
      <c r="BR67" s="476">
        <f t="shared" si="691"/>
        <v>7.66</v>
      </c>
      <c r="BS67" s="142">
        <f t="shared" si="724"/>
        <v>0</v>
      </c>
      <c r="BT67" s="114">
        <f t="shared" si="725"/>
        <v>0</v>
      </c>
      <c r="BU67" s="114"/>
      <c r="BV67" s="143"/>
      <c r="BW67" s="144" t="e">
        <f t="shared" si="726"/>
        <v>#DIV/0!</v>
      </c>
      <c r="BX67" s="328">
        <f>BX38</f>
        <v>0</v>
      </c>
      <c r="BY67" s="474">
        <f t="shared" si="978"/>
        <v>0</v>
      </c>
      <c r="BZ67" s="475">
        <f t="shared" si="979"/>
        <v>0</v>
      </c>
      <c r="CA67" s="141">
        <f t="shared" si="730"/>
        <v>0</v>
      </c>
      <c r="CB67" s="476">
        <f t="shared" si="691"/>
        <v>7.06</v>
      </c>
      <c r="CC67" s="142">
        <f t="shared" si="732"/>
        <v>0</v>
      </c>
      <c r="CD67" s="114">
        <f t="shared" si="733"/>
        <v>0</v>
      </c>
      <c r="CE67" s="114"/>
      <c r="CF67" s="143"/>
      <c r="CG67" s="144" t="e">
        <f t="shared" si="734"/>
        <v>#DIV/0!</v>
      </c>
      <c r="CH67" s="328">
        <f>CH38</f>
        <v>0</v>
      </c>
      <c r="CI67" s="474">
        <f t="shared" si="984"/>
        <v>0</v>
      </c>
      <c r="CJ67" s="475">
        <f t="shared" si="985"/>
        <v>0</v>
      </c>
      <c r="CK67" s="141">
        <f t="shared" si="738"/>
        <v>0</v>
      </c>
      <c r="CL67" s="476">
        <f t="shared" si="691"/>
        <v>7.6</v>
      </c>
      <c r="CM67" s="142">
        <f t="shared" si="740"/>
        <v>0</v>
      </c>
      <c r="CN67" s="114">
        <f t="shared" si="741"/>
        <v>0</v>
      </c>
      <c r="CO67" s="114"/>
      <c r="CP67" s="143"/>
      <c r="CQ67" s="144" t="e">
        <f t="shared" si="742"/>
        <v>#DIV/0!</v>
      </c>
      <c r="CR67" s="328">
        <f>CR38</f>
        <v>0</v>
      </c>
      <c r="CS67" s="474">
        <f t="shared" si="987"/>
        <v>0</v>
      </c>
      <c r="CT67" s="475">
        <f t="shared" si="988"/>
        <v>0</v>
      </c>
      <c r="CU67" s="141">
        <f t="shared" si="746"/>
        <v>0</v>
      </c>
      <c r="CV67" s="476">
        <f t="shared" si="747"/>
        <v>7.9</v>
      </c>
      <c r="CW67" s="142">
        <f t="shared" si="748"/>
        <v>0</v>
      </c>
      <c r="CX67" s="114">
        <f t="shared" si="749"/>
        <v>0</v>
      </c>
      <c r="CY67" s="114"/>
      <c r="CZ67" s="143"/>
      <c r="DA67" s="144" t="e">
        <f t="shared" si="750"/>
        <v>#DIV/0!</v>
      </c>
      <c r="DB67" s="328">
        <f>DB38</f>
        <v>0</v>
      </c>
      <c r="DC67" s="474">
        <f t="shared" si="987"/>
        <v>0</v>
      </c>
      <c r="DD67" s="475">
        <f t="shared" si="988"/>
        <v>0</v>
      </c>
      <c r="DE67" s="141">
        <f t="shared" si="754"/>
        <v>0</v>
      </c>
      <c r="DF67" s="476">
        <f t="shared" si="747"/>
        <v>7.66</v>
      </c>
      <c r="DG67" s="142">
        <f t="shared" si="756"/>
        <v>0</v>
      </c>
      <c r="DH67" s="114">
        <f t="shared" si="757"/>
        <v>0</v>
      </c>
      <c r="DI67" s="114"/>
      <c r="DJ67" s="143"/>
      <c r="DK67" s="144" t="e">
        <f t="shared" si="758"/>
        <v>#DIV/0!</v>
      </c>
      <c r="DL67" s="328">
        <f>DL38</f>
        <v>0</v>
      </c>
      <c r="DM67" s="474">
        <f t="shared" si="993"/>
        <v>0</v>
      </c>
      <c r="DN67" s="475">
        <f t="shared" si="994"/>
        <v>0</v>
      </c>
      <c r="DO67" s="141">
        <f t="shared" si="762"/>
        <v>0</v>
      </c>
      <c r="DP67" s="476">
        <f t="shared" si="747"/>
        <v>7.74</v>
      </c>
      <c r="DQ67" s="142">
        <f t="shared" si="764"/>
        <v>0</v>
      </c>
      <c r="DR67" s="114">
        <f t="shared" si="765"/>
        <v>0</v>
      </c>
      <c r="DS67" s="114"/>
      <c r="DT67" s="143"/>
      <c r="DU67" s="144" t="e">
        <f t="shared" si="766"/>
        <v>#DIV/0!</v>
      </c>
      <c r="DV67" s="328">
        <f>DV38</f>
        <v>0</v>
      </c>
      <c r="DW67" s="474">
        <f t="shared" si="993"/>
        <v>0</v>
      </c>
      <c r="DX67" s="475">
        <f t="shared" si="994"/>
        <v>0</v>
      </c>
      <c r="DY67" s="141">
        <f t="shared" si="770"/>
        <v>0</v>
      </c>
      <c r="DZ67" s="476">
        <f t="shared" si="747"/>
        <v>7.1</v>
      </c>
      <c r="EA67" s="142">
        <f t="shared" si="772"/>
        <v>0</v>
      </c>
      <c r="EB67" s="114">
        <f t="shared" si="773"/>
        <v>0</v>
      </c>
      <c r="EC67" s="114"/>
      <c r="ED67" s="143"/>
      <c r="EE67" s="144" t="e">
        <f t="shared" si="774"/>
        <v>#DIV/0!</v>
      </c>
      <c r="EF67" s="328">
        <f>EF38</f>
        <v>0</v>
      </c>
      <c r="EG67" s="474">
        <f t="shared" si="999"/>
        <v>0</v>
      </c>
      <c r="EH67" s="475">
        <f t="shared" si="1000"/>
        <v>0</v>
      </c>
      <c r="EI67" s="141">
        <f t="shared" si="778"/>
        <v>0</v>
      </c>
      <c r="EJ67" s="476">
        <f t="shared" si="747"/>
        <v>7.5</v>
      </c>
      <c r="EK67" s="142">
        <f t="shared" si="780"/>
        <v>0</v>
      </c>
      <c r="EL67" s="114">
        <f t="shared" si="781"/>
        <v>0</v>
      </c>
      <c r="EM67" s="114"/>
      <c r="EN67" s="143"/>
      <c r="EO67" s="144" t="e">
        <f t="shared" si="782"/>
        <v>#DIV/0!</v>
      </c>
      <c r="EP67" s="328">
        <f>EP38</f>
        <v>0</v>
      </c>
      <c r="EQ67" s="474">
        <f t="shared" si="999"/>
        <v>0</v>
      </c>
      <c r="ER67" s="475">
        <f t="shared" si="1000"/>
        <v>0</v>
      </c>
      <c r="ES67" s="141">
        <f t="shared" si="786"/>
        <v>0</v>
      </c>
      <c r="ET67" s="476">
        <f t="shared" si="747"/>
        <v>7</v>
      </c>
      <c r="EU67" s="142">
        <f t="shared" si="788"/>
        <v>0</v>
      </c>
      <c r="EV67" s="114">
        <f t="shared" si="789"/>
        <v>0</v>
      </c>
      <c r="EW67" s="114"/>
      <c r="EX67" s="143"/>
      <c r="EY67" s="144" t="e">
        <f t="shared" si="790"/>
        <v>#DIV/0!</v>
      </c>
      <c r="EZ67" s="328">
        <f>EZ38</f>
        <v>0</v>
      </c>
      <c r="FA67" s="474">
        <f t="shared" si="1005"/>
        <v>0</v>
      </c>
      <c r="FB67" s="475">
        <f t="shared" si="1006"/>
        <v>0</v>
      </c>
      <c r="FC67" s="141">
        <f t="shared" si="794"/>
        <v>0</v>
      </c>
      <c r="FD67" s="476">
        <f t="shared" si="747"/>
        <v>7.05</v>
      </c>
      <c r="FE67" s="142">
        <f t="shared" si="796"/>
        <v>0</v>
      </c>
      <c r="FF67" s="114">
        <f t="shared" si="797"/>
        <v>0</v>
      </c>
      <c r="FG67" s="114"/>
      <c r="FH67" s="143"/>
      <c r="FI67" s="144" t="e">
        <f t="shared" si="798"/>
        <v>#DIV/0!</v>
      </c>
      <c r="FJ67" s="328">
        <f>FJ38</f>
        <v>0</v>
      </c>
      <c r="FK67" s="474">
        <f t="shared" si="800"/>
        <v>0</v>
      </c>
      <c r="FL67" s="475">
        <f t="shared" si="801"/>
        <v>0</v>
      </c>
      <c r="FM67" s="141">
        <f t="shared" si="802"/>
        <v>0</v>
      </c>
      <c r="FN67" s="476">
        <f t="shared" si="803"/>
        <v>7.05</v>
      </c>
      <c r="FO67" s="142">
        <f t="shared" si="804"/>
        <v>0</v>
      </c>
      <c r="FP67" s="114">
        <f t="shared" si="805"/>
        <v>0</v>
      </c>
      <c r="FQ67" s="114"/>
      <c r="FR67" s="143"/>
      <c r="FS67" s="144" t="e">
        <f t="shared" si="806"/>
        <v>#DIV/0!</v>
      </c>
      <c r="FT67" s="328">
        <f>FT38</f>
        <v>0</v>
      </c>
      <c r="FU67" s="474">
        <f t="shared" si="800"/>
        <v>0</v>
      </c>
      <c r="FV67" s="475">
        <f t="shared" si="801"/>
        <v>0</v>
      </c>
      <c r="FW67" s="141">
        <f t="shared" si="810"/>
        <v>0</v>
      </c>
      <c r="FX67" s="476">
        <f t="shared" si="803"/>
        <v>7.3</v>
      </c>
      <c r="FY67" s="142">
        <f t="shared" si="812"/>
        <v>0</v>
      </c>
      <c r="FZ67" s="114">
        <f t="shared" si="813"/>
        <v>0</v>
      </c>
      <c r="GA67" s="114"/>
      <c r="GB67" s="143"/>
      <c r="GC67" s="144" t="e">
        <f t="shared" si="814"/>
        <v>#DIV/0!</v>
      </c>
      <c r="GD67" s="328">
        <f>GD38</f>
        <v>0</v>
      </c>
      <c r="GE67" s="474">
        <f t="shared" si="1010"/>
        <v>0</v>
      </c>
      <c r="GF67" s="475">
        <f t="shared" si="1011"/>
        <v>0</v>
      </c>
      <c r="GG67" s="141">
        <f t="shared" si="818"/>
        <v>0</v>
      </c>
      <c r="GH67" s="476">
        <f t="shared" si="803"/>
        <v>7.13</v>
      </c>
      <c r="GI67" s="142">
        <f t="shared" si="820"/>
        <v>0</v>
      </c>
      <c r="GJ67" s="114">
        <f t="shared" si="821"/>
        <v>0</v>
      </c>
      <c r="GK67" s="114"/>
      <c r="GL67" s="143"/>
      <c r="GM67" s="144" t="e">
        <f t="shared" si="822"/>
        <v>#DIV/0!</v>
      </c>
      <c r="GN67" s="328">
        <f>GN38</f>
        <v>0</v>
      </c>
      <c r="GO67" s="474">
        <f t="shared" si="1010"/>
        <v>0</v>
      </c>
      <c r="GP67" s="475">
        <f t="shared" si="1011"/>
        <v>0</v>
      </c>
      <c r="GQ67" s="141">
        <f t="shared" si="826"/>
        <v>0</v>
      </c>
      <c r="GR67" s="476">
        <f t="shared" si="803"/>
        <v>7.58</v>
      </c>
      <c r="GS67" s="142">
        <f t="shared" si="828"/>
        <v>0</v>
      </c>
      <c r="GT67" s="114">
        <f t="shared" si="829"/>
        <v>0</v>
      </c>
      <c r="GU67" s="114"/>
      <c r="GV67" s="143"/>
      <c r="GW67" s="144" t="e">
        <f t="shared" si="830"/>
        <v>#DIV/0!</v>
      </c>
      <c r="GX67" s="328">
        <f>GX38</f>
        <v>0</v>
      </c>
      <c r="GY67" s="474">
        <f t="shared" si="832"/>
        <v>0</v>
      </c>
      <c r="GZ67" s="475">
        <f t="shared" si="833"/>
        <v>0</v>
      </c>
      <c r="HA67" s="141">
        <f t="shared" si="834"/>
        <v>0</v>
      </c>
      <c r="HB67" s="476">
        <f t="shared" si="835"/>
        <v>7.83</v>
      </c>
      <c r="HC67" s="142">
        <f t="shared" si="836"/>
        <v>0</v>
      </c>
      <c r="HD67" s="114">
        <f t="shared" si="837"/>
        <v>0</v>
      </c>
      <c r="HE67" s="114"/>
      <c r="HF67" s="143"/>
      <c r="HG67" s="144" t="e">
        <f t="shared" si="838"/>
        <v>#DIV/0!</v>
      </c>
      <c r="HH67" s="328">
        <f>HH38</f>
        <v>0</v>
      </c>
      <c r="HI67" s="474">
        <f t="shared" si="832"/>
        <v>0</v>
      </c>
      <c r="HJ67" s="475">
        <f t="shared" si="833"/>
        <v>0</v>
      </c>
      <c r="HK67" s="141">
        <f t="shared" si="842"/>
        <v>0</v>
      </c>
      <c r="HL67" s="476">
        <f t="shared" si="835"/>
        <v>7.9</v>
      </c>
      <c r="HM67" s="142">
        <f t="shared" si="844"/>
        <v>0</v>
      </c>
      <c r="HN67" s="114">
        <f t="shared" si="845"/>
        <v>0</v>
      </c>
      <c r="HO67" s="114"/>
      <c r="HP67" s="143"/>
      <c r="HQ67" s="144" t="e">
        <f t="shared" si="846"/>
        <v>#DIV/0!</v>
      </c>
      <c r="HR67" s="328">
        <f>HR38</f>
        <v>0</v>
      </c>
      <c r="HS67" s="474">
        <f t="shared" si="1018"/>
        <v>0</v>
      </c>
      <c r="HT67" s="475">
        <f t="shared" si="1019"/>
        <v>0</v>
      </c>
      <c r="HU67" s="141">
        <f t="shared" si="850"/>
        <v>0</v>
      </c>
      <c r="HV67" s="476">
        <f t="shared" si="835"/>
        <v>7.68</v>
      </c>
      <c r="HW67" s="142">
        <f t="shared" si="852"/>
        <v>0</v>
      </c>
      <c r="HX67" s="114">
        <f t="shared" si="853"/>
        <v>0</v>
      </c>
      <c r="HY67" s="114"/>
      <c r="HZ67" s="143"/>
      <c r="IA67" s="144" t="e">
        <f t="shared" si="854"/>
        <v>#DIV/0!</v>
      </c>
      <c r="IB67" s="328">
        <f>IB38</f>
        <v>0</v>
      </c>
      <c r="IC67" s="474">
        <f t="shared" si="1018"/>
        <v>0</v>
      </c>
      <c r="ID67" s="475">
        <f t="shared" si="1019"/>
        <v>0</v>
      </c>
      <c r="IE67" s="141">
        <f t="shared" si="858"/>
        <v>0</v>
      </c>
      <c r="IF67" s="476">
        <f t="shared" si="835"/>
        <v>7.9</v>
      </c>
      <c r="IG67" s="142">
        <f t="shared" si="860"/>
        <v>0</v>
      </c>
      <c r="IH67" s="114">
        <f t="shared" si="861"/>
        <v>0</v>
      </c>
      <c r="II67" s="114"/>
      <c r="IJ67" s="143"/>
      <c r="IK67" s="144" t="e">
        <f t="shared" si="862"/>
        <v>#DIV/0!</v>
      </c>
      <c r="IL67" s="328">
        <f>IL38</f>
        <v>0</v>
      </c>
      <c r="IM67" s="474">
        <f t="shared" si="864"/>
        <v>0</v>
      </c>
      <c r="IN67" s="475">
        <f t="shared" si="865"/>
        <v>0</v>
      </c>
      <c r="IO67" s="141">
        <f t="shared" si="866"/>
        <v>0</v>
      </c>
      <c r="IP67" s="476">
        <f t="shared" si="867"/>
        <v>5</v>
      </c>
      <c r="IQ67" s="142">
        <f t="shared" si="868"/>
        <v>0</v>
      </c>
      <c r="IR67" s="114">
        <f t="shared" si="869"/>
        <v>0</v>
      </c>
      <c r="IS67" s="114"/>
      <c r="IT67" s="143"/>
      <c r="IU67" s="144" t="e">
        <f t="shared" si="870"/>
        <v>#DIV/0!</v>
      </c>
      <c r="IV67" s="328">
        <f>IV38</f>
        <v>0</v>
      </c>
      <c r="IW67" s="474">
        <f t="shared" si="864"/>
        <v>0</v>
      </c>
      <c r="IX67" s="475">
        <f t="shared" si="865"/>
        <v>0</v>
      </c>
      <c r="IY67" s="141">
        <f t="shared" si="874"/>
        <v>0</v>
      </c>
      <c r="IZ67" s="476">
        <f t="shared" si="867"/>
        <v>7.6</v>
      </c>
      <c r="JA67" s="142">
        <f t="shared" si="876"/>
        <v>0</v>
      </c>
      <c r="JB67" s="114">
        <f t="shared" si="877"/>
        <v>0</v>
      </c>
      <c r="JC67" s="114"/>
      <c r="JD67" s="143"/>
      <c r="JE67" s="144" t="e">
        <f t="shared" si="878"/>
        <v>#DIV/0!</v>
      </c>
      <c r="JF67" s="328">
        <f>JF38</f>
        <v>0</v>
      </c>
      <c r="JG67" s="474">
        <f t="shared" si="1026"/>
        <v>0</v>
      </c>
      <c r="JH67" s="475">
        <f t="shared" si="1027"/>
        <v>0</v>
      </c>
      <c r="JI67" s="141">
        <f t="shared" si="882"/>
        <v>0</v>
      </c>
      <c r="JJ67" s="476">
        <f t="shared" si="867"/>
        <v>7</v>
      </c>
      <c r="JK67" s="142">
        <f t="shared" si="884"/>
        <v>0</v>
      </c>
      <c r="JL67" s="114">
        <f t="shared" si="885"/>
        <v>0</v>
      </c>
      <c r="JM67" s="114"/>
      <c r="JN67" s="143"/>
      <c r="JO67" s="144" t="e">
        <f t="shared" si="886"/>
        <v>#DIV/0!</v>
      </c>
      <c r="JP67" s="328">
        <f>JP38</f>
        <v>0</v>
      </c>
      <c r="JQ67" s="474">
        <f t="shared" si="1026"/>
        <v>0</v>
      </c>
      <c r="JR67" s="475">
        <f t="shared" si="1027"/>
        <v>0</v>
      </c>
      <c r="JS67" s="141">
        <f t="shared" si="890"/>
        <v>0</v>
      </c>
      <c r="JT67" s="476">
        <f t="shared" si="867"/>
        <v>7.5</v>
      </c>
      <c r="JU67" s="142">
        <f t="shared" si="892"/>
        <v>0</v>
      </c>
      <c r="JV67" s="114">
        <f t="shared" si="893"/>
        <v>0</v>
      </c>
      <c r="JW67" s="114"/>
      <c r="JX67" s="143"/>
      <c r="JY67" s="144" t="e">
        <f t="shared" si="894"/>
        <v>#DIV/0!</v>
      </c>
      <c r="JZ67" s="328">
        <f>JZ38</f>
        <v>0</v>
      </c>
      <c r="KA67" s="474">
        <f t="shared" si="1032"/>
        <v>0</v>
      </c>
      <c r="KB67" s="475">
        <f t="shared" si="1033"/>
        <v>0</v>
      </c>
      <c r="KC67" s="141">
        <f t="shared" si="898"/>
        <v>0</v>
      </c>
      <c r="KD67" s="476">
        <f t="shared" si="899"/>
        <v>7.23</v>
      </c>
      <c r="KE67" s="142">
        <f t="shared" si="900"/>
        <v>0</v>
      </c>
      <c r="KF67" s="114">
        <f t="shared" si="901"/>
        <v>0</v>
      </c>
      <c r="KG67" s="114"/>
      <c r="KH67" s="143"/>
      <c r="KI67" s="144" t="e">
        <f t="shared" si="902"/>
        <v>#DIV/0!</v>
      </c>
      <c r="KJ67" s="328">
        <f>KJ38</f>
        <v>0</v>
      </c>
      <c r="KK67" s="474">
        <f t="shared" si="1032"/>
        <v>0</v>
      </c>
      <c r="KL67" s="475">
        <f t="shared" si="1033"/>
        <v>0</v>
      </c>
      <c r="KM67" s="141">
        <f t="shared" si="906"/>
        <v>0</v>
      </c>
      <c r="KN67" s="476">
        <f t="shared" si="899"/>
        <v>7.5</v>
      </c>
      <c r="KO67" s="142">
        <f t="shared" si="908"/>
        <v>0</v>
      </c>
      <c r="KP67" s="114">
        <f t="shared" si="909"/>
        <v>0</v>
      </c>
      <c r="KQ67" s="114"/>
      <c r="KR67" s="143"/>
      <c r="KS67" s="144" t="e">
        <f t="shared" si="910"/>
        <v>#DIV/0!</v>
      </c>
      <c r="KT67" s="328">
        <f>KT38</f>
        <v>0</v>
      </c>
      <c r="KU67" s="474" t="e">
        <f t="shared" si="1038"/>
        <v>#DIV/0!</v>
      </c>
      <c r="KV67" s="475" t="e">
        <f t="shared" si="1039"/>
        <v>#DIV/0!</v>
      </c>
      <c r="KW67" s="141">
        <f t="shared" si="914"/>
        <v>0</v>
      </c>
      <c r="KX67" s="476">
        <f t="shared" si="899"/>
        <v>0</v>
      </c>
      <c r="KY67" s="142">
        <f t="shared" si="916"/>
        <v>0</v>
      </c>
      <c r="KZ67" s="114">
        <f t="shared" si="917"/>
        <v>0</v>
      </c>
      <c r="LA67" s="114"/>
      <c r="LB67" s="143"/>
      <c r="LC67" s="144" t="e">
        <f t="shared" si="918"/>
        <v>#DIV/0!</v>
      </c>
      <c r="LD67" s="327">
        <f t="shared" si="919"/>
        <v>0</v>
      </c>
      <c r="LE67" s="474">
        <f t="shared" si="920"/>
        <v>0</v>
      </c>
      <c r="LF67" s="475">
        <f t="shared" si="921"/>
        <v>0</v>
      </c>
      <c r="LG67" s="141">
        <f t="shared" si="922"/>
        <v>0</v>
      </c>
      <c r="LH67" s="476">
        <f t="shared" si="923"/>
        <v>7.31</v>
      </c>
      <c r="LI67" s="142">
        <f t="shared" si="924"/>
        <v>0</v>
      </c>
      <c r="LJ67" s="114">
        <f t="shared" si="925"/>
        <v>0</v>
      </c>
      <c r="LK67" s="114"/>
      <c r="LL67" s="143"/>
    </row>
    <row r="68" spans="1:324">
      <c r="A68" s="720" t="s">
        <v>41</v>
      </c>
      <c r="B68" s="721" t="s">
        <v>42</v>
      </c>
      <c r="C68" s="14"/>
      <c r="D68" s="14"/>
      <c r="E68" s="4" t="s">
        <v>34</v>
      </c>
      <c r="F68" s="18">
        <f>SUM(F71:F96)</f>
        <v>644</v>
      </c>
      <c r="G68" s="4"/>
      <c r="H68" s="106">
        <v>250</v>
      </c>
      <c r="I68" s="141">
        <f>IF(F68&gt;0,H68/F68,0)</f>
        <v>0.38819875999999998</v>
      </c>
      <c r="J68" s="114">
        <f>IF(M68&gt;0,M68/H68,0)</f>
        <v>1994.05</v>
      </c>
      <c r="K68" s="142">
        <f>I68*J68</f>
        <v>774.08774000000005</v>
      </c>
      <c r="L68" s="114">
        <f>K68*F68</f>
        <v>498512.5</v>
      </c>
      <c r="M68" s="106">
        <v>498512.5</v>
      </c>
      <c r="N68" s="143">
        <f>M68-L68</f>
        <v>0</v>
      </c>
      <c r="O68" s="144">
        <f>K68/$LI68</f>
        <v>0.58457999999999999</v>
      </c>
      <c r="P68" s="18">
        <f>SUM(P71:P96)</f>
        <v>1065</v>
      </c>
      <c r="Q68" s="4"/>
      <c r="R68" s="106">
        <v>653.65</v>
      </c>
      <c r="S68" s="141">
        <f>IF(P68&gt;0,R68/P68,0)</f>
        <v>0.61375586999999998</v>
      </c>
      <c r="T68" s="114">
        <f>IF(W68&gt;0,W68/R68,0)</f>
        <v>2718.72</v>
      </c>
      <c r="U68" s="142">
        <f>S68*T68</f>
        <v>1668.6303600000001</v>
      </c>
      <c r="V68" s="114">
        <f>U68*P68</f>
        <v>1777091.33</v>
      </c>
      <c r="W68" s="106">
        <v>1777091.33</v>
      </c>
      <c r="X68" s="143">
        <f t="shared" ref="X68" si="1040">W68-V68</f>
        <v>0</v>
      </c>
      <c r="Y68" s="144">
        <f t="shared" si="686"/>
        <v>1.26013</v>
      </c>
      <c r="Z68" s="18">
        <f t="shared" ref="Z68" si="1041">SUM(Z71:Z96)</f>
        <v>820</v>
      </c>
      <c r="AA68" s="4"/>
      <c r="AB68" s="106">
        <v>377.04</v>
      </c>
      <c r="AC68" s="141">
        <f t="shared" si="690"/>
        <v>0.45980488000000003</v>
      </c>
      <c r="AD68" s="114">
        <f t="shared" ref="AD68" si="1042">IF(AG68&gt;0,AG68/AB68,0)</f>
        <v>1994.05</v>
      </c>
      <c r="AE68" s="142">
        <f t="shared" si="692"/>
        <v>916.87392</v>
      </c>
      <c r="AF68" s="114">
        <f t="shared" si="693"/>
        <v>751836.61</v>
      </c>
      <c r="AG68" s="106">
        <v>751836.61</v>
      </c>
      <c r="AH68" s="143">
        <f t="shared" ref="AH68" si="1043">AG68-AF68</f>
        <v>0</v>
      </c>
      <c r="AI68" s="144">
        <f t="shared" si="694"/>
        <v>0.69240999999999997</v>
      </c>
      <c r="AJ68" s="18">
        <f t="shared" ref="AJ68" si="1044">SUM(AJ71:AJ96)</f>
        <v>607</v>
      </c>
      <c r="AK68" s="4"/>
      <c r="AL68" s="106">
        <v>362.7</v>
      </c>
      <c r="AM68" s="141">
        <f t="shared" si="698"/>
        <v>0.59752883000000001</v>
      </c>
      <c r="AN68" s="114">
        <f t="shared" ref="AN68" si="1045">IF(AQ68&gt;0,AQ68/AL68,0)</f>
        <v>1994.05</v>
      </c>
      <c r="AO68" s="142">
        <f t="shared" si="700"/>
        <v>1191.50236</v>
      </c>
      <c r="AP68" s="114">
        <f t="shared" si="701"/>
        <v>723241.93</v>
      </c>
      <c r="AQ68" s="106">
        <v>723241.94</v>
      </c>
      <c r="AR68" s="143">
        <f t="shared" ref="AR68" si="1046">AQ68-AP68</f>
        <v>0.01</v>
      </c>
      <c r="AS68" s="144">
        <f t="shared" si="702"/>
        <v>0.89981</v>
      </c>
      <c r="AT68" s="18">
        <f t="shared" ref="AT68" si="1047">SUM(AT71:AT96)</f>
        <v>949</v>
      </c>
      <c r="AU68" s="4"/>
      <c r="AV68" s="106">
        <v>432.7</v>
      </c>
      <c r="AW68" s="141">
        <f t="shared" si="706"/>
        <v>0.45595363999999999</v>
      </c>
      <c r="AX68" s="114">
        <f t="shared" ref="AX68" si="1048">IF(BA68&gt;0,BA68/AV68,0)</f>
        <v>1788.76</v>
      </c>
      <c r="AY68" s="142">
        <f t="shared" si="708"/>
        <v>815.59163000000001</v>
      </c>
      <c r="AZ68" s="114">
        <f t="shared" si="709"/>
        <v>773996.46</v>
      </c>
      <c r="BA68" s="106">
        <v>773996.45</v>
      </c>
      <c r="BB68" s="143">
        <f t="shared" ref="BB68" si="1049">BA68-AZ68</f>
        <v>-0.01</v>
      </c>
      <c r="BC68" s="144">
        <f t="shared" si="710"/>
        <v>0.61592999999999998</v>
      </c>
      <c r="BD68" s="18">
        <f t="shared" ref="BD68" si="1050">SUM(BD71:BD96)</f>
        <v>676</v>
      </c>
      <c r="BE68" s="4"/>
      <c r="BF68" s="106">
        <v>329.37</v>
      </c>
      <c r="BG68" s="141">
        <f t="shared" si="714"/>
        <v>0.48723372999999998</v>
      </c>
      <c r="BH68" s="114">
        <f t="shared" ref="BH68" si="1051">IF(BK68&gt;0,BK68/BF68,0)</f>
        <v>2718.72</v>
      </c>
      <c r="BI68" s="142">
        <f t="shared" si="716"/>
        <v>1324.65209</v>
      </c>
      <c r="BJ68" s="114">
        <f t="shared" si="717"/>
        <v>895464.81</v>
      </c>
      <c r="BK68" s="106">
        <v>895464.81</v>
      </c>
      <c r="BL68" s="143">
        <f t="shared" ref="BL68" si="1052">BK68-BJ68</f>
        <v>0</v>
      </c>
      <c r="BM68" s="144">
        <f t="shared" si="718"/>
        <v>1.00037</v>
      </c>
      <c r="BN68" s="18">
        <f t="shared" ref="BN68" si="1053">SUM(BN71:BN96)</f>
        <v>710</v>
      </c>
      <c r="BO68" s="4"/>
      <c r="BP68" s="106">
        <v>355.5</v>
      </c>
      <c r="BQ68" s="141">
        <f t="shared" si="722"/>
        <v>0.50070422999999997</v>
      </c>
      <c r="BR68" s="114">
        <f t="shared" ref="BR68" si="1054">IF(BU68&gt;0,BU68/BP68,0)</f>
        <v>1665.28</v>
      </c>
      <c r="BS68" s="142">
        <f t="shared" si="724"/>
        <v>833.81273999999996</v>
      </c>
      <c r="BT68" s="114">
        <f t="shared" si="725"/>
        <v>592007.05000000005</v>
      </c>
      <c r="BU68" s="106">
        <v>592007.04</v>
      </c>
      <c r="BV68" s="143">
        <f t="shared" ref="BV68" si="1055">BU68-BT68</f>
        <v>-0.01</v>
      </c>
      <c r="BW68" s="144">
        <f t="shared" si="726"/>
        <v>0.62968999999999997</v>
      </c>
      <c r="BX68" s="18">
        <f t="shared" ref="BX68" si="1056">SUM(BX71:BX96)</f>
        <v>801</v>
      </c>
      <c r="BY68" s="4"/>
      <c r="BZ68" s="106">
        <v>374.2</v>
      </c>
      <c r="CA68" s="141">
        <f t="shared" si="730"/>
        <v>0.46716604</v>
      </c>
      <c r="CB68" s="114">
        <f t="shared" ref="CB68" si="1057">IF(CE68&gt;0,CE68/BZ68,0)</f>
        <v>1994.05</v>
      </c>
      <c r="CC68" s="142">
        <f t="shared" si="732"/>
        <v>931.55244000000005</v>
      </c>
      <c r="CD68" s="114">
        <f t="shared" si="733"/>
        <v>746173.5</v>
      </c>
      <c r="CE68" s="106">
        <v>746173.51</v>
      </c>
      <c r="CF68" s="143">
        <f t="shared" ref="CF68" si="1058">CE68-CD68</f>
        <v>0.01</v>
      </c>
      <c r="CG68" s="144">
        <f t="shared" si="734"/>
        <v>0.70350000000000001</v>
      </c>
      <c r="CH68" s="18">
        <f t="shared" ref="CH68" si="1059">SUM(CH71:CH96)</f>
        <v>1002</v>
      </c>
      <c r="CI68" s="4"/>
      <c r="CJ68" s="106">
        <v>461.01</v>
      </c>
      <c r="CK68" s="141">
        <f t="shared" si="738"/>
        <v>0.46008981999999998</v>
      </c>
      <c r="CL68" s="114">
        <f t="shared" ref="CL68" si="1060">IF(CO68&gt;0,CO68/CJ68,0)</f>
        <v>1994.05</v>
      </c>
      <c r="CM68" s="142">
        <f t="shared" si="740"/>
        <v>917.44210999999996</v>
      </c>
      <c r="CN68" s="114">
        <f t="shared" si="741"/>
        <v>919276.99</v>
      </c>
      <c r="CO68" s="106">
        <v>919276.99</v>
      </c>
      <c r="CP68" s="143">
        <f t="shared" ref="CP68" si="1061">CO68-CN68</f>
        <v>0</v>
      </c>
      <c r="CQ68" s="144">
        <f t="shared" si="742"/>
        <v>0.69284000000000001</v>
      </c>
      <c r="CR68" s="18">
        <f t="shared" ref="CR68" si="1062">SUM(CR71:CR96)</f>
        <v>787</v>
      </c>
      <c r="CS68" s="4"/>
      <c r="CT68" s="106">
        <v>617.62</v>
      </c>
      <c r="CU68" s="141">
        <f t="shared" si="746"/>
        <v>0.78477764000000005</v>
      </c>
      <c r="CV68" s="114">
        <f t="shared" ref="CV68" si="1063">IF(CY68&gt;0,CY68/CT68,0)</f>
        <v>2718.72</v>
      </c>
      <c r="CW68" s="142">
        <f t="shared" si="748"/>
        <v>2133.59067</v>
      </c>
      <c r="CX68" s="114">
        <f t="shared" si="749"/>
        <v>1679135.86</v>
      </c>
      <c r="CY68" s="106">
        <v>1679135.85</v>
      </c>
      <c r="CZ68" s="143">
        <f t="shared" ref="CZ68" si="1064">CY68-CX68</f>
        <v>-0.01</v>
      </c>
      <c r="DA68" s="144">
        <f t="shared" si="750"/>
        <v>1.61127</v>
      </c>
      <c r="DB68" s="18">
        <f t="shared" ref="DB68" si="1065">SUM(DB71:DB96)</f>
        <v>867</v>
      </c>
      <c r="DC68" s="4"/>
      <c r="DD68" s="106">
        <v>602.13</v>
      </c>
      <c r="DE68" s="141">
        <f t="shared" si="754"/>
        <v>0.69449826999999997</v>
      </c>
      <c r="DF68" s="114">
        <f t="shared" ref="DF68" si="1066">IF(DI68&gt;0,DI68/DD68,0)</f>
        <v>1994.05</v>
      </c>
      <c r="DG68" s="142">
        <f t="shared" si="756"/>
        <v>1384.86428</v>
      </c>
      <c r="DH68" s="114">
        <f t="shared" si="757"/>
        <v>1200677.33</v>
      </c>
      <c r="DI68" s="106">
        <v>1200677.33</v>
      </c>
      <c r="DJ68" s="143">
        <f t="shared" ref="DJ68" si="1067">DI68-DH68</f>
        <v>0</v>
      </c>
      <c r="DK68" s="144">
        <f t="shared" si="758"/>
        <v>1.0458400000000001</v>
      </c>
      <c r="DL68" s="18">
        <f t="shared" ref="DL68" si="1068">SUM(DL71:DL96)</f>
        <v>383</v>
      </c>
      <c r="DM68" s="4"/>
      <c r="DN68" s="106">
        <v>234.32</v>
      </c>
      <c r="DO68" s="141">
        <f t="shared" si="762"/>
        <v>0.61180157000000002</v>
      </c>
      <c r="DP68" s="114">
        <f t="shared" ref="DP68" si="1069">IF(DS68&gt;0,DS68/DN68,0)</f>
        <v>1994.05</v>
      </c>
      <c r="DQ68" s="142">
        <f t="shared" si="764"/>
        <v>1219.9629199999999</v>
      </c>
      <c r="DR68" s="114">
        <f t="shared" si="765"/>
        <v>467245.8</v>
      </c>
      <c r="DS68" s="106">
        <v>467245.8</v>
      </c>
      <c r="DT68" s="143">
        <f t="shared" ref="DT68" si="1070">DS68-DR68</f>
        <v>0</v>
      </c>
      <c r="DU68" s="144">
        <f t="shared" si="766"/>
        <v>0.92130999999999996</v>
      </c>
      <c r="DV68" s="18">
        <f t="shared" ref="DV68" si="1071">SUM(DV71:DV96)</f>
        <v>783</v>
      </c>
      <c r="DW68" s="4"/>
      <c r="DX68" s="106">
        <v>307.12</v>
      </c>
      <c r="DY68" s="141">
        <f t="shared" si="770"/>
        <v>0.39223499000000001</v>
      </c>
      <c r="DZ68" s="114">
        <f t="shared" ref="DZ68" si="1072">IF(EC68&gt;0,EC68/DX68,0)</f>
        <v>1994.05</v>
      </c>
      <c r="EA68" s="142">
        <f t="shared" si="772"/>
        <v>782.13617999999997</v>
      </c>
      <c r="EB68" s="114">
        <f t="shared" si="773"/>
        <v>612412.63</v>
      </c>
      <c r="EC68" s="106">
        <v>612412.64</v>
      </c>
      <c r="ED68" s="143">
        <f t="shared" ref="ED68" si="1073">EC68-EB68</f>
        <v>0.01</v>
      </c>
      <c r="EE68" s="144">
        <f t="shared" si="774"/>
        <v>0.59065999999999996</v>
      </c>
      <c r="EF68" s="18">
        <f t="shared" ref="EF68" si="1074">SUM(EF71:EF96)</f>
        <v>862</v>
      </c>
      <c r="EG68" s="4"/>
      <c r="EH68" s="106">
        <v>451.48</v>
      </c>
      <c r="EI68" s="141">
        <f t="shared" si="778"/>
        <v>0.52375870000000002</v>
      </c>
      <c r="EJ68" s="114">
        <f t="shared" ref="EJ68" si="1075">IF(EM68&gt;0,EM68/EH68,0)</f>
        <v>2718.72</v>
      </c>
      <c r="EK68" s="142">
        <f t="shared" si="780"/>
        <v>1423.95325</v>
      </c>
      <c r="EL68" s="114">
        <f t="shared" si="781"/>
        <v>1227447.7</v>
      </c>
      <c r="EM68" s="106">
        <v>1227447.71</v>
      </c>
      <c r="EN68" s="143">
        <f t="shared" ref="EN68" si="1076">EM68-EL68</f>
        <v>0.01</v>
      </c>
      <c r="EO68" s="144">
        <f t="shared" si="782"/>
        <v>1.0753600000000001</v>
      </c>
      <c r="EP68" s="18">
        <f t="shared" ref="EP68" si="1077">SUM(EP71:EP96)</f>
        <v>832</v>
      </c>
      <c r="EQ68" s="4"/>
      <c r="ER68" s="106">
        <v>903.49</v>
      </c>
      <c r="ES68" s="141">
        <f t="shared" si="786"/>
        <v>1.08592548</v>
      </c>
      <c r="ET68" s="114">
        <f t="shared" ref="ET68" si="1078">IF(EW68&gt;0,EW68/ER68,0)</f>
        <v>2918.72</v>
      </c>
      <c r="EU68" s="142">
        <f t="shared" si="788"/>
        <v>3169.51242</v>
      </c>
      <c r="EV68" s="114">
        <f t="shared" si="789"/>
        <v>2637034.33</v>
      </c>
      <c r="EW68" s="106">
        <v>2637034.33</v>
      </c>
      <c r="EX68" s="143">
        <f t="shared" ref="EX68" si="1079">EW68-EV68</f>
        <v>0</v>
      </c>
      <c r="EY68" s="144">
        <f t="shared" si="790"/>
        <v>2.3935900000000001</v>
      </c>
      <c r="EZ68" s="18">
        <f t="shared" ref="EZ68" si="1080">SUM(EZ71:EZ96)</f>
        <v>741</v>
      </c>
      <c r="FA68" s="4"/>
      <c r="FB68" s="106"/>
      <c r="FC68" s="141">
        <f t="shared" si="794"/>
        <v>0</v>
      </c>
      <c r="FD68" s="114">
        <f t="shared" ref="FD68" si="1081">IF(FG68&gt;0,FG68/FB68,0)</f>
        <v>0</v>
      </c>
      <c r="FE68" s="142">
        <f t="shared" si="796"/>
        <v>0</v>
      </c>
      <c r="FF68" s="114">
        <f t="shared" si="797"/>
        <v>0</v>
      </c>
      <c r="FG68" s="106"/>
      <c r="FH68" s="143">
        <f t="shared" ref="FH68" si="1082">FG68-FF68</f>
        <v>0</v>
      </c>
      <c r="FI68" s="144">
        <f t="shared" si="798"/>
        <v>0</v>
      </c>
      <c r="FJ68" s="18">
        <f t="shared" ref="FJ68" si="1083">SUM(FJ71:FJ96)</f>
        <v>1009</v>
      </c>
      <c r="FK68" s="4"/>
      <c r="FL68" s="106">
        <v>523.04999999999995</v>
      </c>
      <c r="FM68" s="141">
        <f t="shared" si="802"/>
        <v>0.51838454</v>
      </c>
      <c r="FN68" s="114">
        <f t="shared" ref="FN68" si="1084">IF(FQ68&gt;0,FQ68/FL68,0)</f>
        <v>2718.72</v>
      </c>
      <c r="FO68" s="142">
        <f t="shared" si="804"/>
        <v>1409.3424199999999</v>
      </c>
      <c r="FP68" s="114">
        <f t="shared" si="805"/>
        <v>1422026.5</v>
      </c>
      <c r="FQ68" s="106">
        <v>1422026.5</v>
      </c>
      <c r="FR68" s="143">
        <f t="shared" ref="FR68" si="1085">FQ68-FP68</f>
        <v>0</v>
      </c>
      <c r="FS68" s="144">
        <f t="shared" si="806"/>
        <v>1.0643199999999999</v>
      </c>
      <c r="FT68" s="18">
        <f t="shared" ref="FT68" si="1086">SUM(FT71:FT96)</f>
        <v>735</v>
      </c>
      <c r="FU68" s="4"/>
      <c r="FV68" s="106">
        <v>504.36</v>
      </c>
      <c r="FW68" s="141">
        <f t="shared" si="810"/>
        <v>0.68620407999999999</v>
      </c>
      <c r="FX68" s="114">
        <f t="shared" ref="FX68" si="1087">IF(GA68&gt;0,GA68/FV68,0)</f>
        <v>2093.75</v>
      </c>
      <c r="FY68" s="142">
        <f t="shared" si="812"/>
        <v>1436.7397900000001</v>
      </c>
      <c r="FZ68" s="114">
        <f t="shared" si="813"/>
        <v>1056003.75</v>
      </c>
      <c r="GA68" s="106">
        <v>1056003.75</v>
      </c>
      <c r="GB68" s="143">
        <f t="shared" ref="GB68" si="1088">GA68-FZ68</f>
        <v>0</v>
      </c>
      <c r="GC68" s="144">
        <f t="shared" si="814"/>
        <v>1.08501</v>
      </c>
      <c r="GD68" s="18">
        <f t="shared" ref="GD68" si="1089">SUM(GD71:GD96)</f>
        <v>503</v>
      </c>
      <c r="GE68" s="4"/>
      <c r="GF68" s="106"/>
      <c r="GG68" s="141">
        <f t="shared" si="818"/>
        <v>0</v>
      </c>
      <c r="GH68" s="114">
        <f t="shared" ref="GH68" si="1090">IF(GK68&gt;0,GK68/GF68,0)</f>
        <v>0</v>
      </c>
      <c r="GI68" s="142">
        <f t="shared" si="820"/>
        <v>0</v>
      </c>
      <c r="GJ68" s="114">
        <f t="shared" si="821"/>
        <v>0</v>
      </c>
      <c r="GK68" s="106"/>
      <c r="GL68" s="143">
        <f t="shared" ref="GL68" si="1091">GK68-GJ68</f>
        <v>0</v>
      </c>
      <c r="GM68" s="144">
        <f t="shared" si="822"/>
        <v>0</v>
      </c>
      <c r="GN68" s="18">
        <f t="shared" ref="GN68" si="1092">SUM(GN71:GN96)</f>
        <v>840</v>
      </c>
      <c r="GO68" s="4"/>
      <c r="GP68" s="106">
        <v>776.52</v>
      </c>
      <c r="GQ68" s="141">
        <f t="shared" si="826"/>
        <v>0.92442857000000001</v>
      </c>
      <c r="GR68" s="114">
        <f t="shared" ref="GR68" si="1093">IF(GU68&gt;0,GU68/GP68,0)</f>
        <v>1994.05</v>
      </c>
      <c r="GS68" s="142">
        <f t="shared" si="828"/>
        <v>1843.35679</v>
      </c>
      <c r="GT68" s="114">
        <f t="shared" si="829"/>
        <v>1548419.7</v>
      </c>
      <c r="GU68" s="106">
        <v>1548419.71</v>
      </c>
      <c r="GV68" s="143">
        <f t="shared" ref="GV68" si="1094">GU68-GT68</f>
        <v>0.01</v>
      </c>
      <c r="GW68" s="144">
        <f t="shared" si="830"/>
        <v>1.39209</v>
      </c>
      <c r="GX68" s="18">
        <f t="shared" ref="GX68" si="1095">SUM(GX71:GX96)</f>
        <v>1543</v>
      </c>
      <c r="GY68" s="4"/>
      <c r="GZ68" s="106">
        <v>435.09</v>
      </c>
      <c r="HA68" s="141">
        <f t="shared" si="834"/>
        <v>0.28197666999999998</v>
      </c>
      <c r="HB68" s="114">
        <f t="shared" ref="HB68" si="1096">IF(HE68&gt;0,HE68/GZ68,0)</f>
        <v>2093.75</v>
      </c>
      <c r="HC68" s="142">
        <f t="shared" si="836"/>
        <v>590.38864999999998</v>
      </c>
      <c r="HD68" s="114">
        <f t="shared" si="837"/>
        <v>910969.69</v>
      </c>
      <c r="HE68" s="106">
        <v>910969.69</v>
      </c>
      <c r="HF68" s="143">
        <f t="shared" ref="HF68" si="1097">HE68-HD68</f>
        <v>0</v>
      </c>
      <c r="HG68" s="144">
        <f t="shared" si="838"/>
        <v>0.44585999999999998</v>
      </c>
      <c r="HH68" s="18">
        <f t="shared" ref="HH68" si="1098">SUM(HH71:HH96)</f>
        <v>1064</v>
      </c>
      <c r="HI68" s="4"/>
      <c r="HJ68" s="106">
        <v>761</v>
      </c>
      <c r="HK68" s="141">
        <f t="shared" si="842"/>
        <v>0.71522556000000004</v>
      </c>
      <c r="HL68" s="114">
        <f t="shared" ref="HL68" si="1099">IF(HO68&gt;0,HO68/HJ68,0)</f>
        <v>1994.05</v>
      </c>
      <c r="HM68" s="142">
        <f t="shared" si="844"/>
        <v>1426.19553</v>
      </c>
      <c r="HN68" s="114">
        <f t="shared" si="845"/>
        <v>1517472.04</v>
      </c>
      <c r="HO68" s="106">
        <v>1517472.05</v>
      </c>
      <c r="HP68" s="143">
        <f t="shared" ref="HP68" si="1100">HO68-HN68</f>
        <v>0.01</v>
      </c>
      <c r="HQ68" s="144">
        <f t="shared" si="846"/>
        <v>1.0770500000000001</v>
      </c>
      <c r="HR68" s="18">
        <f t="shared" ref="HR68" si="1101">SUM(HR71:HR96)</f>
        <v>695</v>
      </c>
      <c r="HS68" s="4"/>
      <c r="HT68" s="106">
        <v>523.28</v>
      </c>
      <c r="HU68" s="141">
        <f t="shared" si="850"/>
        <v>0.75292086000000003</v>
      </c>
      <c r="HV68" s="114">
        <f t="shared" ref="HV68" si="1102">IF(HY68&gt;0,HY68/HT68,0)</f>
        <v>2718.72</v>
      </c>
      <c r="HW68" s="142">
        <f t="shared" si="852"/>
        <v>2046.981</v>
      </c>
      <c r="HX68" s="114">
        <f t="shared" si="853"/>
        <v>1422651.8</v>
      </c>
      <c r="HY68" s="106">
        <v>1422651.8</v>
      </c>
      <c r="HZ68" s="143">
        <f t="shared" ref="HZ68" si="1103">HY68-HX68</f>
        <v>0</v>
      </c>
      <c r="IA68" s="144">
        <f t="shared" si="854"/>
        <v>1.54586</v>
      </c>
      <c r="IB68" s="18">
        <f t="shared" ref="IB68" si="1104">SUM(IB71:IB96)</f>
        <v>481</v>
      </c>
      <c r="IC68" s="4"/>
      <c r="ID68" s="106">
        <v>595.96</v>
      </c>
      <c r="IE68" s="141">
        <f t="shared" si="858"/>
        <v>1.2390020799999999</v>
      </c>
      <c r="IF68" s="114">
        <f t="shared" ref="IF68" si="1105">IF(II68&gt;0,II68/ID68,0)</f>
        <v>2718.72</v>
      </c>
      <c r="IG68" s="142">
        <f t="shared" si="860"/>
        <v>3368.49973</v>
      </c>
      <c r="IH68" s="114">
        <f t="shared" si="861"/>
        <v>1620248.37</v>
      </c>
      <c r="II68" s="106">
        <v>1620248.37</v>
      </c>
      <c r="IJ68" s="143">
        <f t="shared" ref="IJ68" si="1106">II68-IH68</f>
        <v>0</v>
      </c>
      <c r="IK68" s="144">
        <f t="shared" si="862"/>
        <v>2.54386</v>
      </c>
      <c r="IL68" s="18">
        <f t="shared" ref="IL68" si="1107">SUM(IL71:IL96)</f>
        <v>1133</v>
      </c>
      <c r="IM68" s="4"/>
      <c r="IN68" s="106">
        <v>1190.3900000000001</v>
      </c>
      <c r="IO68" s="141">
        <f t="shared" si="866"/>
        <v>1.0506531299999999</v>
      </c>
      <c r="IP68" s="114">
        <f t="shared" ref="IP68" si="1108">IF(IS68&gt;0,IS68/IN68,0)</f>
        <v>2093.75</v>
      </c>
      <c r="IQ68" s="142">
        <f t="shared" si="868"/>
        <v>2199.8049900000001</v>
      </c>
      <c r="IR68" s="114">
        <f t="shared" si="869"/>
        <v>2492379.0499999998</v>
      </c>
      <c r="IS68" s="106">
        <v>2492379.06</v>
      </c>
      <c r="IT68" s="143">
        <f t="shared" ref="IT68" si="1109">IS68-IR68</f>
        <v>0.01</v>
      </c>
      <c r="IU68" s="144">
        <f t="shared" si="870"/>
        <v>1.66127</v>
      </c>
      <c r="IV68" s="18">
        <f t="shared" ref="IV68" si="1110">SUM(IV71:IV96)</f>
        <v>675</v>
      </c>
      <c r="IW68" s="4"/>
      <c r="IX68" s="106">
        <v>506.64</v>
      </c>
      <c r="IY68" s="141">
        <f t="shared" si="874"/>
        <v>0.75057777999999997</v>
      </c>
      <c r="IZ68" s="114">
        <f t="shared" ref="IZ68" si="1111">IF(JC68&gt;0,JC68/IX68,0)</f>
        <v>2196.1</v>
      </c>
      <c r="JA68" s="142">
        <f t="shared" si="876"/>
        <v>1648.3438599999999</v>
      </c>
      <c r="JB68" s="114">
        <f t="shared" si="877"/>
        <v>1112632.1100000001</v>
      </c>
      <c r="JC68" s="106">
        <v>1112632.1000000001</v>
      </c>
      <c r="JD68" s="143">
        <f t="shared" ref="JD68" si="1112">JC68-JB68</f>
        <v>-0.01</v>
      </c>
      <c r="JE68" s="144">
        <f t="shared" si="878"/>
        <v>1.24481</v>
      </c>
      <c r="JF68" s="18">
        <f t="shared" ref="JF68" si="1113">SUM(JF71:JF96)</f>
        <v>1321</v>
      </c>
      <c r="JG68" s="4"/>
      <c r="JH68" s="106">
        <v>750</v>
      </c>
      <c r="JI68" s="141">
        <f t="shared" si="882"/>
        <v>0.56775169999999997</v>
      </c>
      <c r="JJ68" s="114">
        <f t="shared" ref="JJ68" si="1114">IF(JM68&gt;0,JM68/JH68,0)</f>
        <v>2093.75</v>
      </c>
      <c r="JK68" s="142">
        <f t="shared" si="884"/>
        <v>1188.7301199999999</v>
      </c>
      <c r="JL68" s="114">
        <f t="shared" si="885"/>
        <v>1570312.49</v>
      </c>
      <c r="JM68" s="106">
        <v>1570312.5</v>
      </c>
      <c r="JN68" s="143">
        <f t="shared" ref="JN68" si="1115">JM68-JL68</f>
        <v>0.01</v>
      </c>
      <c r="JO68" s="144">
        <f t="shared" si="886"/>
        <v>0.89771999999999996</v>
      </c>
      <c r="JP68" s="18">
        <f t="shared" ref="JP68" si="1116">SUM(JP71:JP96)</f>
        <v>1212</v>
      </c>
      <c r="JQ68" s="4"/>
      <c r="JR68" s="106">
        <v>816.5</v>
      </c>
      <c r="JS68" s="141">
        <f t="shared" si="890"/>
        <v>0.67367986999999996</v>
      </c>
      <c r="JT68" s="114">
        <f t="shared" ref="JT68" si="1117">IF(JW68&gt;0,JW68/JR68,0)</f>
        <v>1994.05</v>
      </c>
      <c r="JU68" s="142">
        <f t="shared" si="892"/>
        <v>1343.3513399999999</v>
      </c>
      <c r="JV68" s="114">
        <f t="shared" si="893"/>
        <v>1628141.82</v>
      </c>
      <c r="JW68" s="106">
        <v>1628141.83</v>
      </c>
      <c r="JX68" s="143">
        <f t="shared" ref="JX68" si="1118">JW68-JV68</f>
        <v>0.01</v>
      </c>
      <c r="JY68" s="144">
        <f t="shared" si="894"/>
        <v>1.0144899999999999</v>
      </c>
      <c r="JZ68" s="18">
        <f t="shared" ref="JZ68" si="1119">SUM(JZ71:JZ96)</f>
        <v>1110</v>
      </c>
      <c r="KA68" s="4"/>
      <c r="KB68" s="106">
        <v>612.55999999999995</v>
      </c>
      <c r="KC68" s="141">
        <f t="shared" si="898"/>
        <v>0.55185585999999998</v>
      </c>
      <c r="KD68" s="114">
        <f t="shared" ref="KD68" si="1120">IF(KG68&gt;0,KG68/KB68,0)</f>
        <v>2196.1</v>
      </c>
      <c r="KE68" s="142">
        <f t="shared" si="900"/>
        <v>1211.93065</v>
      </c>
      <c r="KF68" s="114">
        <f t="shared" si="901"/>
        <v>1345243.02</v>
      </c>
      <c r="KG68" s="106">
        <v>1345243.02</v>
      </c>
      <c r="KH68" s="143">
        <f t="shared" ref="KH68" si="1121">KG68-KF68</f>
        <v>0</v>
      </c>
      <c r="KI68" s="144">
        <f t="shared" si="902"/>
        <v>0.91524000000000005</v>
      </c>
      <c r="KJ68" s="18">
        <f t="shared" ref="KJ68" si="1122">SUM(KJ71:KJ96)</f>
        <v>1228</v>
      </c>
      <c r="KK68" s="4"/>
      <c r="KL68" s="106">
        <v>693.87</v>
      </c>
      <c r="KM68" s="141">
        <f t="shared" si="906"/>
        <v>0.56504072000000005</v>
      </c>
      <c r="KN68" s="114">
        <f t="shared" ref="KN68" si="1123">IF(KQ68&gt;0,KQ68/KL68,0)</f>
        <v>1994.05</v>
      </c>
      <c r="KO68" s="142">
        <f t="shared" si="908"/>
        <v>1126.7194500000001</v>
      </c>
      <c r="KP68" s="114">
        <f t="shared" si="909"/>
        <v>1383611.48</v>
      </c>
      <c r="KQ68" s="106">
        <v>1383611.47</v>
      </c>
      <c r="KR68" s="143">
        <f t="shared" ref="KR68" si="1124">KQ68-KP68</f>
        <v>-0.01</v>
      </c>
      <c r="KS68" s="144">
        <f t="shared" si="910"/>
        <v>0.85089000000000004</v>
      </c>
      <c r="KT68" s="18">
        <f t="shared" ref="KT68" si="1125">SUM(KT71:KT96)</f>
        <v>0</v>
      </c>
      <c r="KU68" s="4"/>
      <c r="KV68" s="106"/>
      <c r="KW68" s="141">
        <f t="shared" si="914"/>
        <v>0</v>
      </c>
      <c r="KX68" s="114">
        <f t="shared" ref="KX68" si="1126">IF(LA68&gt;0,LA68/KV68,0)</f>
        <v>0</v>
      </c>
      <c r="KY68" s="142">
        <f t="shared" si="916"/>
        <v>0</v>
      </c>
      <c r="KZ68" s="114">
        <f t="shared" si="917"/>
        <v>0</v>
      </c>
      <c r="LA68" s="106"/>
      <c r="LB68" s="143">
        <f t="shared" ref="LB68" si="1127">LA68-KZ68</f>
        <v>0</v>
      </c>
      <c r="LC68" s="144">
        <f t="shared" si="918"/>
        <v>0</v>
      </c>
      <c r="LD68" s="18">
        <f>SUM(LD71:LD96)</f>
        <v>26078</v>
      </c>
      <c r="LE68" s="4"/>
      <c r="LF68" s="149">
        <f>H68+R68+AB68+AL68+AV68+BF68+BP68+BZ68+CJ68+CT68+DD68+DN68+DX68+EH68+ER68+FB68+FL68+FV68+GF68+GP68+GZ68+HJ68+HT68+ID68+IN68+IX68+JH68+JR68+KB68+KL68+KV68</f>
        <v>15401.55</v>
      </c>
      <c r="LG68" s="141">
        <f>IF(LD68&gt;0,LF68/LD68,0)</f>
        <v>0.59059552000000004</v>
      </c>
      <c r="LH68" s="114">
        <f>IF(LK68&gt;0,LK68/LF68,0)</f>
        <v>2242.09</v>
      </c>
      <c r="LI68" s="142">
        <f>LG68*LH68</f>
        <v>1324.16831</v>
      </c>
      <c r="LJ68" s="114">
        <f>LI68*LD68</f>
        <v>34531661.189999998</v>
      </c>
      <c r="LK68" s="149">
        <f>M68+W68+AG68+AQ68+BA68+BK68+BU68+CE68+CO68+CY68+DI68+DS68+EC68+EM68+EW68+FG68+FQ68+GA68+GK68+GU68+HE68+HO68+HY68+II68+IS68+JC68+JM68+JW68+KG68+KQ68+LA68</f>
        <v>34531666.689999998</v>
      </c>
      <c r="LL68" s="143">
        <f>LK68-LJ68</f>
        <v>5.5</v>
      </c>
    </row>
    <row r="69" spans="1:324" s="136" customFormat="1">
      <c r="A69" s="134"/>
      <c r="B69" s="135" t="s">
        <v>462</v>
      </c>
      <c r="C69" s="135"/>
      <c r="D69" s="135"/>
      <c r="E69" s="135"/>
      <c r="F69" s="145"/>
      <c r="G69" s="135"/>
      <c r="H69" s="143">
        <f>H68-(SUM(H71:H96))</f>
        <v>-0.02</v>
      </c>
      <c r="I69" s="146"/>
      <c r="J69" s="143"/>
      <c r="K69" s="147"/>
      <c r="L69" s="143">
        <f>L68-(SUM(L71:L96))</f>
        <v>-39.89</v>
      </c>
      <c r="M69" s="143"/>
      <c r="N69" s="143"/>
      <c r="O69" s="135"/>
      <c r="P69" s="145"/>
      <c r="Q69" s="135"/>
      <c r="R69" s="143">
        <f>R68-(SUM(R71:R96))</f>
        <v>0</v>
      </c>
      <c r="S69" s="146"/>
      <c r="T69" s="143"/>
      <c r="U69" s="147"/>
      <c r="V69" s="143">
        <f>V68-(SUM(V71:V96))</f>
        <v>0.01</v>
      </c>
      <c r="W69" s="143"/>
      <c r="X69" s="143"/>
      <c r="Y69" s="135"/>
      <c r="Z69" s="145"/>
      <c r="AA69" s="135"/>
      <c r="AB69" s="143">
        <f t="shared" ref="AB69" si="1128">AB68-(SUM(AB71:AB96))</f>
        <v>0</v>
      </c>
      <c r="AC69" s="146"/>
      <c r="AD69" s="143"/>
      <c r="AE69" s="147"/>
      <c r="AF69" s="143">
        <f t="shared" ref="AF69" si="1129">AF68-(SUM(AF71:AF96))</f>
        <v>0.01</v>
      </c>
      <c r="AG69" s="143"/>
      <c r="AH69" s="143"/>
      <c r="AI69" s="135"/>
      <c r="AJ69" s="145"/>
      <c r="AK69" s="135"/>
      <c r="AL69" s="143">
        <f t="shared" ref="AL69" si="1130">AL68-(SUM(AL71:AL96))</f>
        <v>0</v>
      </c>
      <c r="AM69" s="146"/>
      <c r="AN69" s="143"/>
      <c r="AO69" s="147"/>
      <c r="AP69" s="143">
        <f t="shared" ref="AP69" si="1131">AP68-(SUM(AP71:AP96))</f>
        <v>0</v>
      </c>
      <c r="AQ69" s="143"/>
      <c r="AR69" s="143"/>
      <c r="AS69" s="135"/>
      <c r="AT69" s="145"/>
      <c r="AU69" s="135"/>
      <c r="AV69" s="143">
        <f t="shared" ref="AV69" si="1132">AV68-(SUM(AV71:AV96))</f>
        <v>0.01</v>
      </c>
      <c r="AW69" s="146"/>
      <c r="AX69" s="143"/>
      <c r="AY69" s="147"/>
      <c r="AZ69" s="143">
        <f t="shared" ref="AZ69" si="1133">AZ68-(SUM(AZ71:AZ96))</f>
        <v>17.899999999999999</v>
      </c>
      <c r="BA69" s="143"/>
      <c r="BB69" s="143"/>
      <c r="BC69" s="135"/>
      <c r="BD69" s="145"/>
      <c r="BE69" s="135"/>
      <c r="BF69" s="143">
        <f t="shared" ref="BF69" si="1134">BF68-(SUM(BF71:BF96))</f>
        <v>0</v>
      </c>
      <c r="BG69" s="146"/>
      <c r="BH69" s="143"/>
      <c r="BI69" s="147"/>
      <c r="BJ69" s="143">
        <f t="shared" ref="BJ69" si="1135">BJ68-(SUM(BJ71:BJ96))</f>
        <v>0</v>
      </c>
      <c r="BK69" s="143"/>
      <c r="BL69" s="143"/>
      <c r="BM69" s="135"/>
      <c r="BN69" s="145"/>
      <c r="BO69" s="135"/>
      <c r="BP69" s="143">
        <f t="shared" ref="BP69" si="1136">BP68-(SUM(BP71:BP96))</f>
        <v>0.01</v>
      </c>
      <c r="BQ69" s="146"/>
      <c r="BR69" s="143"/>
      <c r="BS69" s="147"/>
      <c r="BT69" s="143">
        <f t="shared" ref="BT69" si="1137">BT68-(SUM(BT71:BT96))</f>
        <v>16.66</v>
      </c>
      <c r="BU69" s="143"/>
      <c r="BV69" s="143"/>
      <c r="BW69" s="135"/>
      <c r="BX69" s="145"/>
      <c r="BY69" s="135"/>
      <c r="BZ69" s="143">
        <f t="shared" ref="BZ69" si="1138">BZ68-(SUM(BZ71:BZ96))</f>
        <v>0</v>
      </c>
      <c r="CA69" s="146"/>
      <c r="CB69" s="143"/>
      <c r="CC69" s="147"/>
      <c r="CD69" s="143">
        <f t="shared" ref="CD69" si="1139">CD68-(SUM(CD71:CD96))</f>
        <v>0</v>
      </c>
      <c r="CE69" s="143"/>
      <c r="CF69" s="143"/>
      <c r="CG69" s="135"/>
      <c r="CH69" s="145"/>
      <c r="CI69" s="135"/>
      <c r="CJ69" s="143">
        <f t="shared" ref="CJ69" si="1140">CJ68-(SUM(CJ71:CJ96))</f>
        <v>0</v>
      </c>
      <c r="CK69" s="146"/>
      <c r="CL69" s="143"/>
      <c r="CM69" s="147"/>
      <c r="CN69" s="143">
        <f t="shared" ref="CN69" si="1141">CN68-(SUM(CN71:CN96))</f>
        <v>0</v>
      </c>
      <c r="CO69" s="143"/>
      <c r="CP69" s="143"/>
      <c r="CQ69" s="135"/>
      <c r="CR69" s="145"/>
      <c r="CS69" s="135"/>
      <c r="CT69" s="143">
        <f t="shared" ref="CT69" si="1142">CT68-(SUM(CT71:CT96))</f>
        <v>0</v>
      </c>
      <c r="CU69" s="146"/>
      <c r="CV69" s="143"/>
      <c r="CW69" s="147"/>
      <c r="CX69" s="143">
        <f t="shared" ref="CX69" si="1143">CX68-(SUM(CX71:CX96))</f>
        <v>0.03</v>
      </c>
      <c r="CY69" s="143"/>
      <c r="CZ69" s="143"/>
      <c r="DA69" s="135"/>
      <c r="DB69" s="145"/>
      <c r="DC69" s="135"/>
      <c r="DD69" s="143">
        <f t="shared" ref="DD69" si="1144">DD68-(SUM(DD71:DD96))</f>
        <v>0.01</v>
      </c>
      <c r="DE69" s="146"/>
      <c r="DF69" s="143"/>
      <c r="DG69" s="147"/>
      <c r="DH69" s="143">
        <f t="shared" ref="DH69" si="1145">DH68-(SUM(DH71:DH96))</f>
        <v>19.95</v>
      </c>
      <c r="DI69" s="143"/>
      <c r="DJ69" s="143"/>
      <c r="DK69" s="135"/>
      <c r="DL69" s="145"/>
      <c r="DM69" s="135"/>
      <c r="DN69" s="143">
        <f t="shared" ref="DN69" si="1146">DN68-(SUM(DN71:DN96))</f>
        <v>-0.01</v>
      </c>
      <c r="DO69" s="146"/>
      <c r="DP69" s="143"/>
      <c r="DQ69" s="147"/>
      <c r="DR69" s="143">
        <f t="shared" ref="DR69" si="1147">DR68-(SUM(DR71:DR96))</f>
        <v>-19.940000000000001</v>
      </c>
      <c r="DS69" s="143"/>
      <c r="DT69" s="143"/>
      <c r="DU69" s="135"/>
      <c r="DV69" s="145"/>
      <c r="DW69" s="135"/>
      <c r="DX69" s="143">
        <f t="shared" ref="DX69" si="1148">DX68-(SUM(DX71:DX96))</f>
        <v>-0.01</v>
      </c>
      <c r="DY69" s="146"/>
      <c r="DZ69" s="143"/>
      <c r="EA69" s="147"/>
      <c r="EB69" s="143">
        <f t="shared" ref="EB69" si="1149">EB68-(SUM(EB71:EB96))</f>
        <v>-19.96</v>
      </c>
      <c r="EC69" s="143"/>
      <c r="ED69" s="143"/>
      <c r="EE69" s="135"/>
      <c r="EF69" s="145"/>
      <c r="EG69" s="135"/>
      <c r="EH69" s="143">
        <f t="shared" ref="EH69" si="1150">EH68-(SUM(EH71:EH96))</f>
        <v>0.01</v>
      </c>
      <c r="EI69" s="146"/>
      <c r="EJ69" s="143"/>
      <c r="EK69" s="147"/>
      <c r="EL69" s="143">
        <f t="shared" ref="EL69" si="1151">EL68-(SUM(EL71:EL96))</f>
        <v>27.18</v>
      </c>
      <c r="EM69" s="143"/>
      <c r="EN69" s="143"/>
      <c r="EO69" s="135"/>
      <c r="EP69" s="145"/>
      <c r="EQ69" s="135"/>
      <c r="ER69" s="143">
        <f t="shared" ref="ER69" si="1152">ER68-(SUM(ER71:ER96))</f>
        <v>0</v>
      </c>
      <c r="ES69" s="146"/>
      <c r="ET69" s="143"/>
      <c r="EU69" s="147"/>
      <c r="EV69" s="143">
        <f t="shared" ref="EV69" si="1153">EV68-(SUM(EV71:EV96))</f>
        <v>0</v>
      </c>
      <c r="EW69" s="143"/>
      <c r="EX69" s="143"/>
      <c r="EY69" s="135"/>
      <c r="EZ69" s="145"/>
      <c r="FA69" s="135"/>
      <c r="FB69" s="143">
        <f t="shared" ref="FB69" si="1154">FB68-(SUM(FB71:FB96))</f>
        <v>0</v>
      </c>
      <c r="FC69" s="146"/>
      <c r="FD69" s="143"/>
      <c r="FE69" s="147"/>
      <c r="FF69" s="143">
        <f t="shared" ref="FF69" si="1155">FF68-(SUM(FF71:FF96))</f>
        <v>0</v>
      </c>
      <c r="FG69" s="143"/>
      <c r="FH69" s="143"/>
      <c r="FI69" s="135"/>
      <c r="FJ69" s="145"/>
      <c r="FK69" s="135"/>
      <c r="FL69" s="143">
        <f t="shared" ref="FL69" si="1156">FL68-(SUM(FL71:FL96))</f>
        <v>-0.01</v>
      </c>
      <c r="FM69" s="146"/>
      <c r="FN69" s="143"/>
      <c r="FO69" s="147"/>
      <c r="FP69" s="143">
        <f t="shared" ref="FP69" si="1157">FP68-(SUM(FP71:FP96))</f>
        <v>-27.18</v>
      </c>
      <c r="FQ69" s="143"/>
      <c r="FR69" s="143"/>
      <c r="FS69" s="135"/>
      <c r="FT69" s="145"/>
      <c r="FU69" s="135"/>
      <c r="FV69" s="143">
        <f t="shared" ref="FV69" si="1158">FV68-(SUM(FV71:FV96))</f>
        <v>-0.01</v>
      </c>
      <c r="FW69" s="146"/>
      <c r="FX69" s="143"/>
      <c r="FY69" s="147"/>
      <c r="FZ69" s="143">
        <f t="shared" ref="FZ69" si="1159">FZ68-(SUM(FZ71:FZ96))</f>
        <v>-20.96</v>
      </c>
      <c r="GA69" s="143"/>
      <c r="GB69" s="143"/>
      <c r="GC69" s="135"/>
      <c r="GD69" s="145"/>
      <c r="GE69" s="135"/>
      <c r="GF69" s="143">
        <f t="shared" ref="GF69" si="1160">GF68-(SUM(GF71:GF96))</f>
        <v>0</v>
      </c>
      <c r="GG69" s="146"/>
      <c r="GH69" s="143"/>
      <c r="GI69" s="147"/>
      <c r="GJ69" s="143">
        <f t="shared" ref="GJ69" si="1161">GJ68-(SUM(GJ71:GJ96))</f>
        <v>0</v>
      </c>
      <c r="GK69" s="143"/>
      <c r="GL69" s="143"/>
      <c r="GM69" s="135"/>
      <c r="GN69" s="145"/>
      <c r="GO69" s="135"/>
      <c r="GP69" s="143">
        <f t="shared" ref="GP69" si="1162">GP68-(SUM(GP71:GP96))</f>
        <v>0</v>
      </c>
      <c r="GQ69" s="146"/>
      <c r="GR69" s="143"/>
      <c r="GS69" s="147"/>
      <c r="GT69" s="143">
        <f t="shared" ref="GT69" si="1163">GT68-(SUM(GT71:GT96))</f>
        <v>-0.01</v>
      </c>
      <c r="GU69" s="143"/>
      <c r="GV69" s="143"/>
      <c r="GW69" s="135"/>
      <c r="GX69" s="145"/>
      <c r="GY69" s="135"/>
      <c r="GZ69" s="143">
        <f t="shared" ref="GZ69" si="1164">GZ68-(SUM(GZ71:GZ96))</f>
        <v>0</v>
      </c>
      <c r="HA69" s="146"/>
      <c r="HB69" s="143"/>
      <c r="HC69" s="147"/>
      <c r="HD69" s="143">
        <f t="shared" ref="HD69" si="1165">HD68-(SUM(HD71:HD96))</f>
        <v>0</v>
      </c>
      <c r="HE69" s="143"/>
      <c r="HF69" s="143"/>
      <c r="HG69" s="135"/>
      <c r="HH69" s="145"/>
      <c r="HI69" s="135"/>
      <c r="HJ69" s="143">
        <f t="shared" ref="HJ69" si="1166">HJ68-(SUM(HJ71:HJ96))</f>
        <v>-0.02</v>
      </c>
      <c r="HK69" s="146"/>
      <c r="HL69" s="143"/>
      <c r="HM69" s="147"/>
      <c r="HN69" s="143">
        <f t="shared" ref="HN69" si="1167">HN68-(SUM(HN71:HN96))</f>
        <v>-39.9</v>
      </c>
      <c r="HO69" s="143"/>
      <c r="HP69" s="143"/>
      <c r="HQ69" s="135"/>
      <c r="HR69" s="145"/>
      <c r="HS69" s="135"/>
      <c r="HT69" s="143">
        <f t="shared" ref="HT69" si="1168">HT68-(SUM(HT71:HT96))</f>
        <v>0.01</v>
      </c>
      <c r="HU69" s="146"/>
      <c r="HV69" s="143"/>
      <c r="HW69" s="147"/>
      <c r="HX69" s="143">
        <f t="shared" ref="HX69" si="1169">HX68-(SUM(HX71:HX96))</f>
        <v>27.17</v>
      </c>
      <c r="HY69" s="143"/>
      <c r="HZ69" s="143"/>
      <c r="IA69" s="135"/>
      <c r="IB69" s="145"/>
      <c r="IC69" s="135"/>
      <c r="ID69" s="143">
        <f t="shared" ref="ID69" si="1170">ID68-(SUM(ID71:ID96))</f>
        <v>-0.01</v>
      </c>
      <c r="IE69" s="146"/>
      <c r="IF69" s="143"/>
      <c r="IG69" s="147"/>
      <c r="IH69" s="143">
        <f t="shared" ref="IH69" si="1171">IH68-(SUM(IH71:IH96))</f>
        <v>-27.19</v>
      </c>
      <c r="II69" s="143"/>
      <c r="IJ69" s="143"/>
      <c r="IK69" s="135"/>
      <c r="IL69" s="145"/>
      <c r="IM69" s="135"/>
      <c r="IN69" s="143">
        <f t="shared" ref="IN69" si="1172">IN68-(SUM(IN71:IN96))</f>
        <v>-0.01</v>
      </c>
      <c r="IO69" s="146"/>
      <c r="IP69" s="143"/>
      <c r="IQ69" s="147"/>
      <c r="IR69" s="143">
        <f t="shared" ref="IR69" si="1173">IR68-(SUM(IR71:IR96))</f>
        <v>-20.96</v>
      </c>
      <c r="IS69" s="143"/>
      <c r="IT69" s="143"/>
      <c r="IU69" s="135"/>
      <c r="IV69" s="145"/>
      <c r="IW69" s="135"/>
      <c r="IX69" s="143">
        <f t="shared" ref="IX69" si="1174">IX68-(SUM(IX71:IX96))</f>
        <v>0</v>
      </c>
      <c r="IY69" s="146"/>
      <c r="IZ69" s="143"/>
      <c r="JA69" s="147"/>
      <c r="JB69" s="143">
        <f t="shared" ref="JB69" si="1175">JB68-(SUM(JB71:JB96))</f>
        <v>-0.01</v>
      </c>
      <c r="JC69" s="143"/>
      <c r="JD69" s="143"/>
      <c r="JE69" s="135"/>
      <c r="JF69" s="145"/>
      <c r="JG69" s="135"/>
      <c r="JH69" s="143">
        <f t="shared" ref="JH69" si="1176">JH68-(SUM(JH71:JH96))</f>
        <v>0</v>
      </c>
      <c r="JI69" s="146"/>
      <c r="JJ69" s="143"/>
      <c r="JK69" s="147"/>
      <c r="JL69" s="143">
        <f t="shared" ref="JL69" si="1177">JL68-(SUM(JL71:JL96))</f>
        <v>-0.01</v>
      </c>
      <c r="JM69" s="143"/>
      <c r="JN69" s="143"/>
      <c r="JO69" s="135"/>
      <c r="JP69" s="145"/>
      <c r="JQ69" s="135"/>
      <c r="JR69" s="143">
        <f t="shared" ref="JR69" si="1178">JR68-(SUM(JR71:JR96))</f>
        <v>-0.04</v>
      </c>
      <c r="JS69" s="146"/>
      <c r="JT69" s="143"/>
      <c r="JU69" s="147"/>
      <c r="JV69" s="143">
        <f t="shared" ref="JV69" si="1179">JV68-(SUM(JV71:JV96))</f>
        <v>-79.760000000000005</v>
      </c>
      <c r="JW69" s="143"/>
      <c r="JX69" s="143"/>
      <c r="JY69" s="135"/>
      <c r="JZ69" s="145"/>
      <c r="KA69" s="135"/>
      <c r="KB69" s="143">
        <f t="shared" ref="KB69" si="1180">KB68-(SUM(KB71:KB96))</f>
        <v>0</v>
      </c>
      <c r="KC69" s="146"/>
      <c r="KD69" s="143"/>
      <c r="KE69" s="147"/>
      <c r="KF69" s="143">
        <f t="shared" ref="KF69" si="1181">KF68-(SUM(KF71:KF96))</f>
        <v>0</v>
      </c>
      <c r="KG69" s="143"/>
      <c r="KH69" s="143"/>
      <c r="KI69" s="135"/>
      <c r="KJ69" s="145"/>
      <c r="KK69" s="135"/>
      <c r="KL69" s="143">
        <f t="shared" ref="KL69" si="1182">KL68-(SUM(KL71:KL96))</f>
        <v>0.01</v>
      </c>
      <c r="KM69" s="146"/>
      <c r="KN69" s="143"/>
      <c r="KO69" s="147"/>
      <c r="KP69" s="143">
        <f t="shared" ref="KP69" si="1183">KP68-(SUM(KP71:KP96))</f>
        <v>19.95</v>
      </c>
      <c r="KQ69" s="143"/>
      <c r="KR69" s="143"/>
      <c r="KS69" s="135"/>
      <c r="KT69" s="145"/>
      <c r="KU69" s="135"/>
      <c r="KV69" s="143" t="e">
        <f t="shared" ref="KV69" si="1184">KV68-(SUM(KV71:KV96))</f>
        <v>#DIV/0!</v>
      </c>
      <c r="KW69" s="146"/>
      <c r="KX69" s="143"/>
      <c r="KY69" s="147"/>
      <c r="KZ69" s="143">
        <f t="shared" ref="KZ69" si="1185">KZ68-(SUM(KZ71:KZ96))</f>
        <v>0</v>
      </c>
      <c r="LA69" s="143"/>
      <c r="LB69" s="143"/>
      <c r="LC69" s="135"/>
      <c r="LD69" s="145"/>
      <c r="LE69" s="135"/>
      <c r="LF69" s="143">
        <f>LF68-(SUM(LF71:LF96))</f>
        <v>-0.14000000000000001</v>
      </c>
      <c r="LG69" s="146"/>
      <c r="LH69" s="143"/>
      <c r="LI69" s="147"/>
      <c r="LJ69" s="143">
        <f>LJ68-(SUM(LJ71:LJ96))</f>
        <v>-313.83</v>
      </c>
      <c r="LK69" s="143"/>
      <c r="LL69" s="143"/>
    </row>
    <row r="70" spans="1:324" s="136" customFormat="1">
      <c r="A70" s="716"/>
      <c r="B70" s="716" t="s">
        <v>1230</v>
      </c>
      <c r="C70" s="135"/>
      <c r="D70" s="135"/>
      <c r="E70" s="135"/>
      <c r="F70" s="145"/>
      <c r="G70" s="135"/>
      <c r="H70" s="143"/>
      <c r="I70" s="146"/>
      <c r="J70" s="143"/>
      <c r="K70" s="147"/>
      <c r="L70" s="143"/>
      <c r="M70" s="143"/>
      <c r="N70" s="143"/>
      <c r="O70" s="135"/>
      <c r="P70" s="145"/>
      <c r="Q70" s="135"/>
      <c r="R70" s="143"/>
      <c r="S70" s="146"/>
      <c r="T70" s="143"/>
      <c r="U70" s="147"/>
      <c r="V70" s="143"/>
      <c r="W70" s="143"/>
      <c r="X70" s="143"/>
      <c r="Y70" s="135"/>
      <c r="Z70" s="145"/>
      <c r="AA70" s="135"/>
      <c r="AB70" s="143"/>
      <c r="AC70" s="146"/>
      <c r="AD70" s="143"/>
      <c r="AE70" s="147"/>
      <c r="AF70" s="143"/>
      <c r="AG70" s="143"/>
      <c r="AH70" s="143"/>
      <c r="AI70" s="135"/>
      <c r="AJ70" s="145"/>
      <c r="AK70" s="135"/>
      <c r="AL70" s="143"/>
      <c r="AM70" s="146"/>
      <c r="AN70" s="143"/>
      <c r="AO70" s="147"/>
      <c r="AP70" s="143"/>
      <c r="AQ70" s="143"/>
      <c r="AR70" s="143"/>
      <c r="AS70" s="135"/>
      <c r="AT70" s="145"/>
      <c r="AU70" s="135"/>
      <c r="AV70" s="143"/>
      <c r="AW70" s="146"/>
      <c r="AX70" s="143"/>
      <c r="AY70" s="147"/>
      <c r="AZ70" s="143"/>
      <c r="BA70" s="143"/>
      <c r="BB70" s="143"/>
      <c r="BC70" s="135"/>
      <c r="BD70" s="145"/>
      <c r="BE70" s="135"/>
      <c r="BF70" s="143"/>
      <c r="BG70" s="146"/>
      <c r="BH70" s="143"/>
      <c r="BI70" s="147"/>
      <c r="BJ70" s="143"/>
      <c r="BK70" s="143"/>
      <c r="BL70" s="143"/>
      <c r="BM70" s="135"/>
      <c r="BN70" s="145"/>
      <c r="BO70" s="135"/>
      <c r="BP70" s="143"/>
      <c r="BQ70" s="146"/>
      <c r="BR70" s="143"/>
      <c r="BS70" s="147"/>
      <c r="BT70" s="143"/>
      <c r="BU70" s="143"/>
      <c r="BV70" s="143"/>
      <c r="BW70" s="135"/>
      <c r="BX70" s="145"/>
      <c r="BY70" s="135"/>
      <c r="BZ70" s="143"/>
      <c r="CA70" s="146"/>
      <c r="CB70" s="143"/>
      <c r="CC70" s="147"/>
      <c r="CD70" s="143"/>
      <c r="CE70" s="143"/>
      <c r="CF70" s="143"/>
      <c r="CG70" s="135"/>
      <c r="CH70" s="145"/>
      <c r="CI70" s="135"/>
      <c r="CJ70" s="143"/>
      <c r="CK70" s="146"/>
      <c r="CL70" s="143"/>
      <c r="CM70" s="147"/>
      <c r="CN70" s="143"/>
      <c r="CO70" s="143"/>
      <c r="CP70" s="143"/>
      <c r="CQ70" s="135"/>
      <c r="CR70" s="145"/>
      <c r="CS70" s="135"/>
      <c r="CT70" s="143"/>
      <c r="CU70" s="146"/>
      <c r="CV70" s="143"/>
      <c r="CW70" s="147"/>
      <c r="CX70" s="143"/>
      <c r="CY70" s="143"/>
      <c r="CZ70" s="143"/>
      <c r="DA70" s="135"/>
      <c r="DB70" s="145"/>
      <c r="DC70" s="135"/>
      <c r="DD70" s="143"/>
      <c r="DE70" s="146"/>
      <c r="DF70" s="143"/>
      <c r="DG70" s="147"/>
      <c r="DH70" s="143"/>
      <c r="DI70" s="143"/>
      <c r="DJ70" s="143"/>
      <c r="DK70" s="135"/>
      <c r="DL70" s="145"/>
      <c r="DM70" s="135"/>
      <c r="DN70" s="143"/>
      <c r="DO70" s="146"/>
      <c r="DP70" s="143"/>
      <c r="DQ70" s="147"/>
      <c r="DR70" s="143"/>
      <c r="DS70" s="143"/>
      <c r="DT70" s="143"/>
      <c r="DU70" s="135"/>
      <c r="DV70" s="145"/>
      <c r="DW70" s="135"/>
      <c r="DX70" s="143"/>
      <c r="DY70" s="146"/>
      <c r="DZ70" s="143"/>
      <c r="EA70" s="147"/>
      <c r="EB70" s="143"/>
      <c r="EC70" s="143"/>
      <c r="ED70" s="143"/>
      <c r="EE70" s="135"/>
      <c r="EF70" s="145"/>
      <c r="EG70" s="135"/>
      <c r="EH70" s="143"/>
      <c r="EI70" s="146"/>
      <c r="EJ70" s="143"/>
      <c r="EK70" s="147"/>
      <c r="EL70" s="143"/>
      <c r="EM70" s="143"/>
      <c r="EN70" s="143"/>
      <c r="EO70" s="135"/>
      <c r="EP70" s="145"/>
      <c r="EQ70" s="135"/>
      <c r="ER70" s="143"/>
      <c r="ES70" s="146"/>
      <c r="ET70" s="143"/>
      <c r="EU70" s="147"/>
      <c r="EV70" s="143"/>
      <c r="EW70" s="143"/>
      <c r="EX70" s="143"/>
      <c r="EY70" s="135"/>
      <c r="EZ70" s="145"/>
      <c r="FA70" s="135"/>
      <c r="FB70" s="143"/>
      <c r="FC70" s="146"/>
      <c r="FD70" s="143"/>
      <c r="FE70" s="147"/>
      <c r="FF70" s="143"/>
      <c r="FG70" s="143"/>
      <c r="FH70" s="143"/>
      <c r="FI70" s="135"/>
      <c r="FJ70" s="145"/>
      <c r="FK70" s="135"/>
      <c r="FL70" s="143"/>
      <c r="FM70" s="146"/>
      <c r="FN70" s="143"/>
      <c r="FO70" s="147"/>
      <c r="FP70" s="143"/>
      <c r="FQ70" s="143"/>
      <c r="FR70" s="143"/>
      <c r="FS70" s="135"/>
      <c r="FT70" s="145"/>
      <c r="FU70" s="135"/>
      <c r="FV70" s="143"/>
      <c r="FW70" s="146"/>
      <c r="FX70" s="143"/>
      <c r="FY70" s="147"/>
      <c r="FZ70" s="143"/>
      <c r="GA70" s="143"/>
      <c r="GB70" s="143"/>
      <c r="GC70" s="135"/>
      <c r="GD70" s="145"/>
      <c r="GE70" s="135"/>
      <c r="GF70" s="143"/>
      <c r="GG70" s="146"/>
      <c r="GH70" s="143"/>
      <c r="GI70" s="147"/>
      <c r="GJ70" s="143"/>
      <c r="GK70" s="143"/>
      <c r="GL70" s="143"/>
      <c r="GM70" s="135"/>
      <c r="GN70" s="145"/>
      <c r="GO70" s="135"/>
      <c r="GP70" s="143"/>
      <c r="GQ70" s="146"/>
      <c r="GR70" s="143"/>
      <c r="GS70" s="147"/>
      <c r="GT70" s="143"/>
      <c r="GU70" s="143"/>
      <c r="GV70" s="143"/>
      <c r="GW70" s="135"/>
      <c r="GX70" s="145"/>
      <c r="GY70" s="135"/>
      <c r="GZ70" s="143"/>
      <c r="HA70" s="146"/>
      <c r="HB70" s="143"/>
      <c r="HC70" s="147"/>
      <c r="HD70" s="143"/>
      <c r="HE70" s="143"/>
      <c r="HF70" s="143"/>
      <c r="HG70" s="135"/>
      <c r="HH70" s="145"/>
      <c r="HI70" s="135"/>
      <c r="HJ70" s="143"/>
      <c r="HK70" s="146"/>
      <c r="HL70" s="143"/>
      <c r="HM70" s="147"/>
      <c r="HN70" s="143"/>
      <c r="HO70" s="143"/>
      <c r="HP70" s="143"/>
      <c r="HQ70" s="135"/>
      <c r="HR70" s="145"/>
      <c r="HS70" s="135"/>
      <c r="HT70" s="143"/>
      <c r="HU70" s="146"/>
      <c r="HV70" s="143"/>
      <c r="HW70" s="147"/>
      <c r="HX70" s="143"/>
      <c r="HY70" s="143"/>
      <c r="HZ70" s="143"/>
      <c r="IA70" s="135"/>
      <c r="IB70" s="145"/>
      <c r="IC70" s="135"/>
      <c r="ID70" s="143"/>
      <c r="IE70" s="146"/>
      <c r="IF70" s="143"/>
      <c r="IG70" s="147"/>
      <c r="IH70" s="143"/>
      <c r="II70" s="143"/>
      <c r="IJ70" s="143"/>
      <c r="IK70" s="135"/>
      <c r="IL70" s="145"/>
      <c r="IM70" s="135"/>
      <c r="IN70" s="143"/>
      <c r="IO70" s="146"/>
      <c r="IP70" s="143"/>
      <c r="IQ70" s="147"/>
      <c r="IR70" s="143"/>
      <c r="IS70" s="143"/>
      <c r="IT70" s="143"/>
      <c r="IU70" s="135"/>
      <c r="IV70" s="145"/>
      <c r="IW70" s="135"/>
      <c r="IX70" s="143"/>
      <c r="IY70" s="146"/>
      <c r="IZ70" s="143"/>
      <c r="JA70" s="147"/>
      <c r="JB70" s="143"/>
      <c r="JC70" s="143"/>
      <c r="JD70" s="143"/>
      <c r="JE70" s="135"/>
      <c r="JF70" s="145"/>
      <c r="JG70" s="135"/>
      <c r="JH70" s="143"/>
      <c r="JI70" s="146"/>
      <c r="JJ70" s="143"/>
      <c r="JK70" s="147"/>
      <c r="JL70" s="143"/>
      <c r="JM70" s="143"/>
      <c r="JN70" s="143"/>
      <c r="JO70" s="135"/>
      <c r="JP70" s="145"/>
      <c r="JQ70" s="135"/>
      <c r="JR70" s="143"/>
      <c r="JS70" s="146"/>
      <c r="JT70" s="143"/>
      <c r="JU70" s="147"/>
      <c r="JV70" s="143"/>
      <c r="JW70" s="143"/>
      <c r="JX70" s="143"/>
      <c r="JY70" s="135"/>
      <c r="JZ70" s="145"/>
      <c r="KA70" s="135"/>
      <c r="KB70" s="143"/>
      <c r="KC70" s="146"/>
      <c r="KD70" s="143"/>
      <c r="KE70" s="147"/>
      <c r="KF70" s="143"/>
      <c r="KG70" s="143"/>
      <c r="KH70" s="143"/>
      <c r="KI70" s="135"/>
      <c r="KJ70" s="145"/>
      <c r="KK70" s="135"/>
      <c r="KL70" s="143"/>
      <c r="KM70" s="146"/>
      <c r="KN70" s="143"/>
      <c r="KO70" s="147"/>
      <c r="KP70" s="143"/>
      <c r="KQ70" s="143"/>
      <c r="KR70" s="143"/>
      <c r="KS70" s="135"/>
      <c r="KT70" s="145"/>
      <c r="KU70" s="135"/>
      <c r="KV70" s="143"/>
      <c r="KW70" s="146"/>
      <c r="KX70" s="143"/>
      <c r="KY70" s="147"/>
      <c r="KZ70" s="143"/>
      <c r="LA70" s="143"/>
      <c r="LB70" s="143"/>
      <c r="LC70" s="135"/>
      <c r="LD70" s="145"/>
      <c r="LE70" s="135"/>
      <c r="LF70" s="143"/>
      <c r="LG70" s="146"/>
      <c r="LH70" s="143"/>
      <c r="LI70" s="147"/>
      <c r="LJ70" s="143"/>
      <c r="LK70" s="143"/>
      <c r="LL70" s="143"/>
    </row>
    <row r="71" spans="1:324" ht="26.25" customHeight="1">
      <c r="A71" s="717"/>
      <c r="B71" s="12" t="s">
        <v>728</v>
      </c>
      <c r="C71" s="12" t="s">
        <v>855</v>
      </c>
      <c r="D71" s="12" t="s">
        <v>421</v>
      </c>
      <c r="E71" s="4" t="s">
        <v>34</v>
      </c>
      <c r="F71" s="328">
        <f t="shared" ref="F71:F78" si="1186">F13</f>
        <v>239</v>
      </c>
      <c r="G71" s="474">
        <f>F71/F$68</f>
        <v>0.37112000000000001</v>
      </c>
      <c r="H71" s="475">
        <f>H$68*G71</f>
        <v>92.78</v>
      </c>
      <c r="I71" s="141">
        <f t="shared" ref="I71:I96" si="1187">IF(F71&gt;0,H71/F71,0)</f>
        <v>0.38820083999999999</v>
      </c>
      <c r="J71" s="476">
        <f>J$68</f>
        <v>1994.05</v>
      </c>
      <c r="K71" s="142">
        <f t="shared" ref="K71:K96" si="1188">I71*J71</f>
        <v>774.09189000000003</v>
      </c>
      <c r="L71" s="114">
        <f t="shared" ref="L71:L96" si="1189">K71*F71</f>
        <v>185007.96</v>
      </c>
      <c r="M71" s="114"/>
      <c r="N71" s="143"/>
      <c r="O71" s="144">
        <f t="shared" ref="O71:O95" si="1190">K71/$LI71</f>
        <v>0.58457999999999999</v>
      </c>
      <c r="P71" s="328">
        <f t="shared" ref="P71:P78" si="1191">P13</f>
        <v>448</v>
      </c>
      <c r="Q71" s="474">
        <f>P71/P$68</f>
        <v>0.42065999999999998</v>
      </c>
      <c r="R71" s="475">
        <f>R$68*Q71</f>
        <v>274.95999999999998</v>
      </c>
      <c r="S71" s="141">
        <f t="shared" ref="S71:S96" si="1192">IF(P71&gt;0,R71/P71,0)</f>
        <v>0.61375000000000002</v>
      </c>
      <c r="T71" s="476">
        <f>T$68</f>
        <v>2718.72</v>
      </c>
      <c r="U71" s="142">
        <f t="shared" ref="U71:U96" si="1193">S71*T71</f>
        <v>1668.6143999999999</v>
      </c>
      <c r="V71" s="114">
        <f t="shared" ref="V71:V96" si="1194">U71*P71</f>
        <v>747539.25</v>
      </c>
      <c r="W71" s="114"/>
      <c r="X71" s="143"/>
      <c r="Y71" s="144">
        <f t="shared" ref="Y71:Y97" si="1195">U71/$LI71</f>
        <v>1.2601100000000001</v>
      </c>
      <c r="Z71" s="328">
        <f t="shared" ref="Z71:Z78" si="1196">Z13</f>
        <v>249</v>
      </c>
      <c r="AA71" s="474">
        <f t="shared" ref="AA71:AK72" si="1197">Z71/Z$68</f>
        <v>0.30365999999999999</v>
      </c>
      <c r="AB71" s="475">
        <f t="shared" ref="AB71:AL72" si="1198">AB$68*AA71</f>
        <v>114.49</v>
      </c>
      <c r="AC71" s="141">
        <f t="shared" ref="AC71:AC97" si="1199">IF(Z71&gt;0,AB71/Z71,0)</f>
        <v>0.45979920000000002</v>
      </c>
      <c r="AD71" s="476">
        <f t="shared" ref="AD71:CL96" si="1200">AD$68</f>
        <v>1994.05</v>
      </c>
      <c r="AE71" s="142">
        <f t="shared" ref="AE71:AE97" si="1201">AC71*AD71</f>
        <v>916.86258999999995</v>
      </c>
      <c r="AF71" s="114">
        <f t="shared" ref="AF71:AF97" si="1202">AE71*Z71</f>
        <v>228298.78</v>
      </c>
      <c r="AG71" s="114"/>
      <c r="AH71" s="143"/>
      <c r="AI71" s="144">
        <f t="shared" ref="AI71:AI97" si="1203">AE71/$LI71</f>
        <v>0.69240000000000002</v>
      </c>
      <c r="AJ71" s="328">
        <f t="shared" ref="AJ71:AJ78" si="1204">AJ13</f>
        <v>246</v>
      </c>
      <c r="AK71" s="474">
        <f t="shared" ref="AK71" si="1205">AJ71/AJ$68</f>
        <v>0.40527000000000002</v>
      </c>
      <c r="AL71" s="475">
        <f t="shared" ref="AL71" si="1206">AL$68*AK71</f>
        <v>146.99</v>
      </c>
      <c r="AM71" s="141">
        <f t="shared" ref="AM71:AM97" si="1207">IF(AJ71&gt;0,AL71/AJ71,0)</f>
        <v>0.59752033000000004</v>
      </c>
      <c r="AN71" s="476">
        <f t="shared" ref="AN71" si="1208">AN$68</f>
        <v>1994.05</v>
      </c>
      <c r="AO71" s="142">
        <f t="shared" ref="AO71:AO97" si="1209">AM71*AN71</f>
        <v>1191.48541</v>
      </c>
      <c r="AP71" s="114">
        <f t="shared" ref="AP71:AP97" si="1210">AO71*AJ71</f>
        <v>293105.40999999997</v>
      </c>
      <c r="AQ71" s="114"/>
      <c r="AR71" s="143"/>
      <c r="AS71" s="144">
        <f t="shared" ref="AS71:AS97" si="1211">AO71/$LI71</f>
        <v>0.89978999999999998</v>
      </c>
      <c r="AT71" s="328">
        <f t="shared" ref="AT71:AT78" si="1212">AT13</f>
        <v>422</v>
      </c>
      <c r="AU71" s="474">
        <f t="shared" ref="AU71:BE72" si="1213">AT71/AT$68</f>
        <v>0.44468000000000002</v>
      </c>
      <c r="AV71" s="475">
        <f t="shared" ref="AV71:BF72" si="1214">AV$68*AU71</f>
        <v>192.41</v>
      </c>
      <c r="AW71" s="141">
        <f t="shared" ref="AW71:AW97" si="1215">IF(AT71&gt;0,AV71/AT71,0)</f>
        <v>0.45594786999999998</v>
      </c>
      <c r="AX71" s="476">
        <f t="shared" ref="AX71" si="1216">AX$68</f>
        <v>1788.76</v>
      </c>
      <c r="AY71" s="142">
        <f t="shared" ref="AY71:AY97" si="1217">AW71*AX71</f>
        <v>815.58131000000003</v>
      </c>
      <c r="AZ71" s="114">
        <f t="shared" ref="AZ71:AZ97" si="1218">AY71*AT71</f>
        <v>344175.31</v>
      </c>
      <c r="BA71" s="114"/>
      <c r="BB71" s="143"/>
      <c r="BC71" s="144">
        <f t="shared" ref="BC71:BC97" si="1219">AY71/$LI71</f>
        <v>0.61590999999999996</v>
      </c>
      <c r="BD71" s="328">
        <f t="shared" ref="BD71:BD78" si="1220">BD13</f>
        <v>332</v>
      </c>
      <c r="BE71" s="474">
        <f t="shared" ref="BE71" si="1221">BD71/BD$68</f>
        <v>0.49112</v>
      </c>
      <c r="BF71" s="475">
        <f t="shared" ref="BF71" si="1222">BF$68*BE71</f>
        <v>161.76</v>
      </c>
      <c r="BG71" s="141">
        <f t="shared" ref="BG71:BG97" si="1223">IF(BD71&gt;0,BF71/BD71,0)</f>
        <v>0.48722892000000001</v>
      </c>
      <c r="BH71" s="476">
        <f t="shared" ref="BH71" si="1224">BH$68</f>
        <v>2718.72</v>
      </c>
      <c r="BI71" s="142">
        <f t="shared" ref="BI71:BI97" si="1225">BG71*BH71</f>
        <v>1324.6390100000001</v>
      </c>
      <c r="BJ71" s="114">
        <f t="shared" ref="BJ71:BJ97" si="1226">BI71*BD71</f>
        <v>439780.15</v>
      </c>
      <c r="BK71" s="114"/>
      <c r="BL71" s="143"/>
      <c r="BM71" s="144">
        <f t="shared" ref="BM71:BM97" si="1227">BI71/$LI71</f>
        <v>1.0003500000000001</v>
      </c>
      <c r="BN71" s="328">
        <f t="shared" ref="BN71:BN78" si="1228">BN13</f>
        <v>274</v>
      </c>
      <c r="BO71" s="474">
        <f t="shared" ref="BO71:BY72" si="1229">BN71/BN$68</f>
        <v>0.38591999999999999</v>
      </c>
      <c r="BP71" s="475">
        <f t="shared" ref="BP71:BZ72" si="1230">BP$68*BO71</f>
        <v>137.19</v>
      </c>
      <c r="BQ71" s="141">
        <f t="shared" ref="BQ71:BQ97" si="1231">IF(BN71&gt;0,BP71/BN71,0)</f>
        <v>0.50069342999999999</v>
      </c>
      <c r="BR71" s="476">
        <f t="shared" ref="BR71" si="1232">BR$68</f>
        <v>1665.28</v>
      </c>
      <c r="BS71" s="142">
        <f t="shared" ref="BS71:BS97" si="1233">BQ71*BR71</f>
        <v>833.79476</v>
      </c>
      <c r="BT71" s="114">
        <f t="shared" ref="BT71:BT97" si="1234">BS71*BN71</f>
        <v>228459.76</v>
      </c>
      <c r="BU71" s="114"/>
      <c r="BV71" s="143"/>
      <c r="BW71" s="144">
        <f t="shared" ref="BW71:BW97" si="1235">BS71/$LI71</f>
        <v>0.62966999999999995</v>
      </c>
      <c r="BX71" s="328">
        <f t="shared" ref="BX71:BX78" si="1236">BX13</f>
        <v>320</v>
      </c>
      <c r="BY71" s="474">
        <f t="shared" ref="BY71" si="1237">BX71/BX$68</f>
        <v>0.39950000000000002</v>
      </c>
      <c r="BZ71" s="475">
        <f t="shared" ref="BZ71" si="1238">BZ$68*BY71</f>
        <v>149.49</v>
      </c>
      <c r="CA71" s="141">
        <f t="shared" ref="CA71:CA97" si="1239">IF(BX71&gt;0,BZ71/BX71,0)</f>
        <v>0.46715625</v>
      </c>
      <c r="CB71" s="476">
        <f t="shared" ref="CB71" si="1240">CB$68</f>
        <v>1994.05</v>
      </c>
      <c r="CC71" s="142">
        <f t="shared" ref="CC71:CC97" si="1241">CA71*CB71</f>
        <v>931.53291999999999</v>
      </c>
      <c r="CD71" s="114">
        <f t="shared" ref="CD71:CD97" si="1242">CC71*BX71</f>
        <v>298090.53000000003</v>
      </c>
      <c r="CE71" s="114"/>
      <c r="CF71" s="143"/>
      <c r="CG71" s="144">
        <f t="shared" ref="CG71:CG97" si="1243">CC71/$LI71</f>
        <v>0.70347999999999999</v>
      </c>
      <c r="CH71" s="328">
        <f t="shared" ref="CH71:CH78" si="1244">CH13</f>
        <v>396</v>
      </c>
      <c r="CI71" s="474">
        <f t="shared" ref="AA71:CI87" si="1245">CH71/CH$68</f>
        <v>0.39521000000000001</v>
      </c>
      <c r="CJ71" s="475">
        <f t="shared" ref="AB71:CJ87" si="1246">CJ$68*CI71</f>
        <v>182.2</v>
      </c>
      <c r="CK71" s="141">
        <f t="shared" ref="CK71:CK97" si="1247">IF(CH71&gt;0,CJ71/CH71,0)</f>
        <v>0.46010100999999998</v>
      </c>
      <c r="CL71" s="476">
        <f t="shared" ref="CL71" si="1248">CL$68</f>
        <v>1994.05</v>
      </c>
      <c r="CM71" s="142">
        <f t="shared" ref="CM71:CM97" si="1249">CK71*CL71</f>
        <v>917.46442000000002</v>
      </c>
      <c r="CN71" s="114">
        <f t="shared" ref="CN71:CN97" si="1250">CM71*CH71</f>
        <v>363315.91</v>
      </c>
      <c r="CO71" s="114"/>
      <c r="CP71" s="143"/>
      <c r="CQ71" s="144">
        <f t="shared" ref="CQ71:CQ97" si="1251">CM71/$LI71</f>
        <v>0.69284999999999997</v>
      </c>
      <c r="CR71" s="328">
        <f t="shared" ref="CR71:CR78" si="1252">CR13</f>
        <v>316</v>
      </c>
      <c r="CS71" s="474">
        <f t="shared" ref="CS71:DC72" si="1253">CR71/CR$68</f>
        <v>0.40151999999999999</v>
      </c>
      <c r="CT71" s="475">
        <f t="shared" ref="CT71:DD72" si="1254">CT$68*CS71</f>
        <v>247.99</v>
      </c>
      <c r="CU71" s="141">
        <f t="shared" ref="CU71:CU97" si="1255">IF(CR71&gt;0,CT71/CR71,0)</f>
        <v>0.78477847999999994</v>
      </c>
      <c r="CV71" s="476">
        <f t="shared" ref="CV71:FD96" si="1256">CV$68</f>
        <v>2718.72</v>
      </c>
      <c r="CW71" s="142">
        <f t="shared" ref="CW71:CW97" si="1257">CU71*CV71</f>
        <v>2133.5929500000002</v>
      </c>
      <c r="CX71" s="114">
        <f t="shared" ref="CX71:CX97" si="1258">CW71*CR71</f>
        <v>674215.37</v>
      </c>
      <c r="CY71" s="114"/>
      <c r="CZ71" s="143"/>
      <c r="DA71" s="144">
        <f t="shared" ref="DA71:DA97" si="1259">CW71/$LI71</f>
        <v>1.6112500000000001</v>
      </c>
      <c r="DB71" s="328">
        <f t="shared" ref="DB71:DB78" si="1260">DB13</f>
        <v>360</v>
      </c>
      <c r="DC71" s="474">
        <f t="shared" ref="DC71" si="1261">DB71/DB$68</f>
        <v>0.41521999999999998</v>
      </c>
      <c r="DD71" s="475">
        <f t="shared" ref="DD71" si="1262">DD$68*DC71</f>
        <v>250.02</v>
      </c>
      <c r="DE71" s="141">
        <f t="shared" ref="DE71:DE97" si="1263">IF(DB71&gt;0,DD71/DB71,0)</f>
        <v>0.69450000000000001</v>
      </c>
      <c r="DF71" s="476">
        <f t="shared" ref="DF71" si="1264">DF$68</f>
        <v>1994.05</v>
      </c>
      <c r="DG71" s="142">
        <f t="shared" ref="DG71:DG97" si="1265">DE71*DF71</f>
        <v>1384.8677299999999</v>
      </c>
      <c r="DH71" s="114">
        <f t="shared" ref="DH71:DH97" si="1266">DG71*DB71</f>
        <v>498552.38</v>
      </c>
      <c r="DI71" s="114"/>
      <c r="DJ71" s="143"/>
      <c r="DK71" s="144">
        <f t="shared" ref="DK71:DK97" si="1267">DG71/$LI71</f>
        <v>1.04583</v>
      </c>
      <c r="DL71" s="328">
        <f t="shared" ref="DL71:DL78" si="1268">DL13</f>
        <v>0</v>
      </c>
      <c r="DM71" s="474">
        <f t="shared" ref="DM71:DW72" si="1269">DL71/DL$68</f>
        <v>0</v>
      </c>
      <c r="DN71" s="475">
        <f t="shared" ref="DN71:DX72" si="1270">DN$68*DM71</f>
        <v>0</v>
      </c>
      <c r="DO71" s="141">
        <f t="shared" ref="DO71:DO97" si="1271">IF(DL71&gt;0,DN71/DL71,0)</f>
        <v>0</v>
      </c>
      <c r="DP71" s="476">
        <f t="shared" ref="DP71" si="1272">DP$68</f>
        <v>1994.05</v>
      </c>
      <c r="DQ71" s="142">
        <f t="shared" ref="DQ71:DQ97" si="1273">DO71*DP71</f>
        <v>0</v>
      </c>
      <c r="DR71" s="114">
        <f t="shared" ref="DR71:DR97" si="1274">DQ71*DL71</f>
        <v>0</v>
      </c>
      <c r="DS71" s="114"/>
      <c r="DT71" s="143"/>
      <c r="DU71" s="144">
        <f t="shared" ref="DU71:DU97" si="1275">DQ71/$LI71</f>
        <v>0</v>
      </c>
      <c r="DV71" s="328">
        <f t="shared" ref="DV71:DV78" si="1276">DV13</f>
        <v>318</v>
      </c>
      <c r="DW71" s="474">
        <f t="shared" ref="DW71" si="1277">DV71/DV$68</f>
        <v>0.40612999999999999</v>
      </c>
      <c r="DX71" s="475">
        <f t="shared" ref="DX71" si="1278">DX$68*DW71</f>
        <v>124.73</v>
      </c>
      <c r="DY71" s="141">
        <f t="shared" ref="DY71:DY97" si="1279">IF(DV71&gt;0,DX71/DV71,0)</f>
        <v>0.39223269999999999</v>
      </c>
      <c r="DZ71" s="476">
        <f t="shared" ref="DZ71" si="1280">DZ$68</f>
        <v>1994.05</v>
      </c>
      <c r="EA71" s="142">
        <f t="shared" ref="EA71:EA97" si="1281">DY71*DZ71</f>
        <v>782.13162</v>
      </c>
      <c r="EB71" s="114">
        <f t="shared" ref="EB71:EB97" si="1282">EA71*DV71</f>
        <v>248717.86</v>
      </c>
      <c r="EC71" s="114"/>
      <c r="ED71" s="143"/>
      <c r="EE71" s="144">
        <f t="shared" ref="EE71:EE97" si="1283">EA71/$LI71</f>
        <v>0.59065000000000001</v>
      </c>
      <c r="EF71" s="328">
        <f t="shared" ref="EF71:EF78" si="1284">EF13</f>
        <v>407</v>
      </c>
      <c r="EG71" s="474">
        <f t="shared" ref="EG71:EQ72" si="1285">EF71/EF$68</f>
        <v>0.47216000000000002</v>
      </c>
      <c r="EH71" s="475">
        <f t="shared" ref="EH71:ER72" si="1286">EH$68*EG71</f>
        <v>213.17</v>
      </c>
      <c r="EI71" s="141">
        <f t="shared" ref="EI71:EI97" si="1287">IF(EF71&gt;0,EH71/EF71,0)</f>
        <v>0.52375921000000003</v>
      </c>
      <c r="EJ71" s="476">
        <f t="shared" ref="EJ71" si="1288">EJ$68</f>
        <v>2718.72</v>
      </c>
      <c r="EK71" s="142">
        <f t="shared" ref="EK71:EK97" si="1289">EI71*EJ71</f>
        <v>1423.9546399999999</v>
      </c>
      <c r="EL71" s="114">
        <f t="shared" ref="EL71:EL97" si="1290">EK71*EF71</f>
        <v>579549.54</v>
      </c>
      <c r="EM71" s="114"/>
      <c r="EN71" s="143"/>
      <c r="EO71" s="144">
        <f t="shared" ref="EO71:EO97" si="1291">EK71/$LI71</f>
        <v>1.07535</v>
      </c>
      <c r="EP71" s="328">
        <f t="shared" ref="EP71:EP78" si="1292">EP13</f>
        <v>369</v>
      </c>
      <c r="EQ71" s="474">
        <f t="shared" ref="EQ71" si="1293">EP71/EP$68</f>
        <v>0.44351000000000002</v>
      </c>
      <c r="ER71" s="475">
        <f t="shared" ref="ER71" si="1294">ER$68*EQ71</f>
        <v>400.71</v>
      </c>
      <c r="ES71" s="141">
        <f t="shared" ref="ES71:ES97" si="1295">IF(EP71&gt;0,ER71/EP71,0)</f>
        <v>1.0859349599999999</v>
      </c>
      <c r="ET71" s="476">
        <f t="shared" ref="ET71" si="1296">ET$68</f>
        <v>2918.72</v>
      </c>
      <c r="EU71" s="142">
        <f t="shared" ref="EU71:EU97" si="1297">ES71*ET71</f>
        <v>3169.54009</v>
      </c>
      <c r="EV71" s="114">
        <f t="shared" ref="EV71:EV97" si="1298">EU71*EP71</f>
        <v>1169560.29</v>
      </c>
      <c r="EW71" s="114"/>
      <c r="EX71" s="143"/>
      <c r="EY71" s="144">
        <f t="shared" ref="EY71:EY97" si="1299">EU71/$LI71</f>
        <v>2.39358</v>
      </c>
      <c r="EZ71" s="328">
        <f t="shared" ref="EZ71:EZ78" si="1300">EZ13</f>
        <v>368</v>
      </c>
      <c r="FA71" s="474">
        <f t="shared" ref="CS71:FA87" si="1301">EZ71/EZ$68</f>
        <v>0.49663000000000002</v>
      </c>
      <c r="FB71" s="475">
        <f t="shared" ref="CT71:FB87" si="1302">FB$68*FA71</f>
        <v>0</v>
      </c>
      <c r="FC71" s="141">
        <f t="shared" ref="FC71:FC97" si="1303">IF(EZ71&gt;0,FB71/EZ71,0)</f>
        <v>0</v>
      </c>
      <c r="FD71" s="476">
        <f t="shared" ref="FD71" si="1304">FD$68</f>
        <v>0</v>
      </c>
      <c r="FE71" s="142">
        <f t="shared" ref="FE71:FE97" si="1305">FC71*FD71</f>
        <v>0</v>
      </c>
      <c r="FF71" s="114">
        <f t="shared" ref="FF71:FF97" si="1306">FE71*EZ71</f>
        <v>0</v>
      </c>
      <c r="FG71" s="114"/>
      <c r="FH71" s="143"/>
      <c r="FI71" s="144">
        <f t="shared" ref="FI71:FI97" si="1307">FE71/$LI71</f>
        <v>0</v>
      </c>
      <c r="FJ71" s="328">
        <f t="shared" ref="FJ71:FJ78" si="1308">FJ13</f>
        <v>436</v>
      </c>
      <c r="FK71" s="474">
        <f t="shared" ref="FK71:FU96" si="1309">FJ71/FJ$68</f>
        <v>0.43210999999999999</v>
      </c>
      <c r="FL71" s="475">
        <f t="shared" ref="FL71:FV96" si="1310">FL$68*FK71</f>
        <v>226.02</v>
      </c>
      <c r="FM71" s="141">
        <f t="shared" ref="FM71:FM97" si="1311">IF(FJ71&gt;0,FL71/FJ71,0)</f>
        <v>0.51839449999999998</v>
      </c>
      <c r="FN71" s="476">
        <f t="shared" ref="FN71:GR96" si="1312">FN$68</f>
        <v>2718.72</v>
      </c>
      <c r="FO71" s="142">
        <f t="shared" ref="FO71:FO97" si="1313">FM71*FN71</f>
        <v>1409.3695</v>
      </c>
      <c r="FP71" s="114">
        <f t="shared" ref="FP71:FP97" si="1314">FO71*FJ71</f>
        <v>614485.1</v>
      </c>
      <c r="FQ71" s="114"/>
      <c r="FR71" s="143"/>
      <c r="FS71" s="144">
        <f t="shared" ref="FS71:FS97" si="1315">FO71/$LI71</f>
        <v>1.06433</v>
      </c>
      <c r="FT71" s="328">
        <f t="shared" ref="FT71:FT78" si="1316">FT13</f>
        <v>280</v>
      </c>
      <c r="FU71" s="474">
        <f t="shared" ref="FU71" si="1317">FT71/FT$68</f>
        <v>0.38095000000000001</v>
      </c>
      <c r="FV71" s="475">
        <f t="shared" ref="FV71" si="1318">FV$68*FU71</f>
        <v>192.14</v>
      </c>
      <c r="FW71" s="141">
        <f t="shared" ref="FW71:FW97" si="1319">IF(FT71&gt;0,FV71/FT71,0)</f>
        <v>0.68621429</v>
      </c>
      <c r="FX71" s="476">
        <f t="shared" ref="FX71" si="1320">FX$68</f>
        <v>2093.75</v>
      </c>
      <c r="FY71" s="142">
        <f t="shared" ref="FY71:FY97" si="1321">FW71*FX71</f>
        <v>1436.76117</v>
      </c>
      <c r="FZ71" s="114">
        <f t="shared" ref="FZ71:FZ97" si="1322">FY71*FT71</f>
        <v>402293.13</v>
      </c>
      <c r="GA71" s="114"/>
      <c r="GB71" s="143"/>
      <c r="GC71" s="144">
        <f t="shared" ref="GC71:GC97" si="1323">FY71/$LI71</f>
        <v>1.0850200000000001</v>
      </c>
      <c r="GD71" s="328">
        <f t="shared" ref="GD71:GD78" si="1324">GD13</f>
        <v>170</v>
      </c>
      <c r="GE71" s="474">
        <f t="shared" ref="GE71:GO87" si="1325">GD71/GD$68</f>
        <v>0.33796999999999999</v>
      </c>
      <c r="GF71" s="475">
        <f t="shared" ref="GF71:GP87" si="1326">GF$68*GE71</f>
        <v>0</v>
      </c>
      <c r="GG71" s="141">
        <f t="shared" ref="GG71:GG97" si="1327">IF(GD71&gt;0,GF71/GD71,0)</f>
        <v>0</v>
      </c>
      <c r="GH71" s="476">
        <f t="shared" ref="GH71" si="1328">GH$68</f>
        <v>0</v>
      </c>
      <c r="GI71" s="142">
        <f t="shared" ref="GI71:GI97" si="1329">GG71*GH71</f>
        <v>0</v>
      </c>
      <c r="GJ71" s="114">
        <f t="shared" ref="GJ71:GJ97" si="1330">GI71*GD71</f>
        <v>0</v>
      </c>
      <c r="GK71" s="114"/>
      <c r="GL71" s="143"/>
      <c r="GM71" s="144">
        <f t="shared" ref="GM71:GM97" si="1331">GI71/$LI71</f>
        <v>0</v>
      </c>
      <c r="GN71" s="328">
        <f t="shared" ref="GN71:GN78" si="1332">GN13</f>
        <v>326</v>
      </c>
      <c r="GO71" s="474">
        <f t="shared" ref="GO71" si="1333">GN71/GN$68</f>
        <v>0.3881</v>
      </c>
      <c r="GP71" s="475">
        <f t="shared" ref="GP71" si="1334">GP$68*GO71</f>
        <v>301.37</v>
      </c>
      <c r="GQ71" s="141">
        <f t="shared" ref="GQ71:GQ97" si="1335">IF(GN71&gt;0,GP71/GN71,0)</f>
        <v>0.92444784999999996</v>
      </c>
      <c r="GR71" s="476">
        <f t="shared" ref="GR71" si="1336">GR$68</f>
        <v>1994.05</v>
      </c>
      <c r="GS71" s="142">
        <f t="shared" ref="GS71:GS97" si="1337">GQ71*GR71</f>
        <v>1843.3952400000001</v>
      </c>
      <c r="GT71" s="114">
        <f t="shared" ref="GT71:GT97" si="1338">GS71*GN71</f>
        <v>600946.85</v>
      </c>
      <c r="GU71" s="114"/>
      <c r="GV71" s="143"/>
      <c r="GW71" s="144">
        <f t="shared" ref="GW71:GW97" si="1339">GS71/$LI71</f>
        <v>1.3920999999999999</v>
      </c>
      <c r="GX71" s="328">
        <f t="shared" ref="GX71:GX78" si="1340">GX13</f>
        <v>660</v>
      </c>
      <c r="GY71" s="474">
        <f t="shared" ref="GY71:HI96" si="1341">GX71/GX$68</f>
        <v>0.42774000000000001</v>
      </c>
      <c r="GZ71" s="475">
        <f t="shared" ref="GZ71:HJ96" si="1342">GZ$68*GY71</f>
        <v>186.11</v>
      </c>
      <c r="HA71" s="141">
        <f t="shared" ref="HA71:HA97" si="1343">IF(GX71&gt;0,GZ71/GX71,0)</f>
        <v>0.28198485000000001</v>
      </c>
      <c r="HB71" s="476">
        <f t="shared" ref="HB71:IF96" si="1344">HB$68</f>
        <v>2093.75</v>
      </c>
      <c r="HC71" s="142">
        <f t="shared" ref="HC71:HC97" si="1345">HA71*HB71</f>
        <v>590.40578000000005</v>
      </c>
      <c r="HD71" s="114">
        <f t="shared" ref="HD71:HD97" si="1346">HC71*GX71</f>
        <v>389667.81</v>
      </c>
      <c r="HE71" s="114"/>
      <c r="HF71" s="143"/>
      <c r="HG71" s="144">
        <f t="shared" ref="HG71:HG97" si="1347">HC71/$LI71</f>
        <v>0.44585999999999998</v>
      </c>
      <c r="HH71" s="328">
        <f t="shared" ref="HH71:HH78" si="1348">HH13</f>
        <v>466</v>
      </c>
      <c r="HI71" s="474">
        <f t="shared" ref="HI71" si="1349">HH71/HH$68</f>
        <v>0.43797000000000003</v>
      </c>
      <c r="HJ71" s="475">
        <f t="shared" ref="HJ71" si="1350">HJ$68*HI71</f>
        <v>333.3</v>
      </c>
      <c r="HK71" s="141">
        <f t="shared" ref="HK71:HK97" si="1351">IF(HH71&gt;0,HJ71/HH71,0)</f>
        <v>0.71523605000000001</v>
      </c>
      <c r="HL71" s="476">
        <f t="shared" ref="HL71" si="1352">HL$68</f>
        <v>1994.05</v>
      </c>
      <c r="HM71" s="142">
        <f t="shared" ref="HM71:HM97" si="1353">HK71*HL71</f>
        <v>1426.2164499999999</v>
      </c>
      <c r="HN71" s="114">
        <f t="shared" ref="HN71:HN97" si="1354">HM71*HH71</f>
        <v>664616.87</v>
      </c>
      <c r="HO71" s="114"/>
      <c r="HP71" s="143"/>
      <c r="HQ71" s="144">
        <f t="shared" ref="HQ71:HQ97" si="1355">HM71/$LI71</f>
        <v>1.0770500000000001</v>
      </c>
      <c r="HR71" s="328">
        <f t="shared" ref="HR71:HR78" si="1356">HR13</f>
        <v>300</v>
      </c>
      <c r="HS71" s="474">
        <f t="shared" ref="HS71:IC87" si="1357">HR71/HR$68</f>
        <v>0.43164999999999998</v>
      </c>
      <c r="HT71" s="475">
        <f t="shared" ref="HT71:ID87" si="1358">HT$68*HS71</f>
        <v>225.87</v>
      </c>
      <c r="HU71" s="141">
        <f t="shared" ref="HU71:HU97" si="1359">IF(HR71&gt;0,HT71/HR71,0)</f>
        <v>0.75290000000000001</v>
      </c>
      <c r="HV71" s="476">
        <f t="shared" ref="HV71" si="1360">HV$68</f>
        <v>2718.72</v>
      </c>
      <c r="HW71" s="142">
        <f t="shared" ref="HW71:HW97" si="1361">HU71*HV71</f>
        <v>2046.9242899999999</v>
      </c>
      <c r="HX71" s="114">
        <f t="shared" ref="HX71:HX97" si="1362">HW71*HR71</f>
        <v>614077.29</v>
      </c>
      <c r="HY71" s="114"/>
      <c r="HZ71" s="143"/>
      <c r="IA71" s="144">
        <f t="shared" ref="IA71:IA97" si="1363">HW71/$LI71</f>
        <v>1.5458000000000001</v>
      </c>
      <c r="IB71" s="328">
        <f t="shared" ref="IB71:IB78" si="1364">IB13</f>
        <v>191</v>
      </c>
      <c r="IC71" s="474">
        <f t="shared" ref="IC71" si="1365">IB71/IB$68</f>
        <v>0.39709</v>
      </c>
      <c r="ID71" s="475">
        <f t="shared" ref="ID71" si="1366">ID$68*IC71</f>
        <v>236.65</v>
      </c>
      <c r="IE71" s="141">
        <f t="shared" ref="IE71:IE97" si="1367">IF(IB71&gt;0,ID71/IB71,0)</f>
        <v>1.23900524</v>
      </c>
      <c r="IF71" s="476">
        <f t="shared" ref="IF71" si="1368">IF$68</f>
        <v>2718.72</v>
      </c>
      <c r="IG71" s="142">
        <f t="shared" ref="IG71:IG97" si="1369">IE71*IF71</f>
        <v>3368.5083300000001</v>
      </c>
      <c r="IH71" s="114">
        <f t="shared" ref="IH71:IH97" si="1370">IG71*IB71</f>
        <v>643385.09</v>
      </c>
      <c r="II71" s="114"/>
      <c r="IJ71" s="143"/>
      <c r="IK71" s="144">
        <f t="shared" ref="IK71:IK97" si="1371">IG71/$LI71</f>
        <v>2.5438399999999999</v>
      </c>
      <c r="IL71" s="328">
        <f t="shared" ref="IL71:IL78" si="1372">IL13</f>
        <v>517</v>
      </c>
      <c r="IM71" s="474">
        <f t="shared" ref="IM71:IW96" si="1373">IL71/IL$68</f>
        <v>0.45630999999999999</v>
      </c>
      <c r="IN71" s="475">
        <f t="shared" ref="IN71:IX96" si="1374">IN$68*IM71</f>
        <v>543.19000000000005</v>
      </c>
      <c r="IO71" s="141">
        <f t="shared" ref="IO71:IO97" si="1375">IF(IL71&gt;0,IN71/IL71,0)</f>
        <v>1.0506576400000001</v>
      </c>
      <c r="IP71" s="476">
        <f t="shared" ref="IP71:JT96" si="1376">IP$68</f>
        <v>2093.75</v>
      </c>
      <c r="IQ71" s="142">
        <f t="shared" ref="IQ71:IQ97" si="1377">IO71*IP71</f>
        <v>2199.8144299999999</v>
      </c>
      <c r="IR71" s="114">
        <f t="shared" ref="IR71:IR97" si="1378">IQ71*IL71</f>
        <v>1137304.06</v>
      </c>
      <c r="IS71" s="114"/>
      <c r="IT71" s="143"/>
      <c r="IU71" s="144">
        <f t="shared" ref="IU71:IU97" si="1379">IQ71/$LI71</f>
        <v>1.66126</v>
      </c>
      <c r="IV71" s="328">
        <f t="shared" ref="IV71:IV78" si="1380">IV13</f>
        <v>302</v>
      </c>
      <c r="IW71" s="474">
        <f t="shared" ref="IW71" si="1381">IV71/IV$68</f>
        <v>0.44740999999999997</v>
      </c>
      <c r="IX71" s="475">
        <f t="shared" ref="IX71" si="1382">IX$68*IW71</f>
        <v>226.68</v>
      </c>
      <c r="IY71" s="141">
        <f t="shared" ref="IY71:IY97" si="1383">IF(IV71&gt;0,IX71/IV71,0)</f>
        <v>0.75059602999999997</v>
      </c>
      <c r="IZ71" s="476">
        <f t="shared" ref="IZ71" si="1384">IZ$68</f>
        <v>2196.1</v>
      </c>
      <c r="JA71" s="142">
        <f t="shared" ref="JA71:JA97" si="1385">IY71*IZ71</f>
        <v>1648.3839399999999</v>
      </c>
      <c r="JB71" s="114">
        <f t="shared" ref="JB71:JB97" si="1386">JA71*IV71</f>
        <v>497811.95</v>
      </c>
      <c r="JC71" s="114"/>
      <c r="JD71" s="143"/>
      <c r="JE71" s="144">
        <f t="shared" ref="JE71:JE97" si="1387">JA71/$LI71</f>
        <v>1.2448300000000001</v>
      </c>
      <c r="JF71" s="328">
        <f t="shared" ref="JF71:JF78" si="1388">JF13</f>
        <v>586</v>
      </c>
      <c r="JG71" s="474">
        <f t="shared" ref="JG71:JQ87" si="1389">JF71/JF$68</f>
        <v>0.44359999999999999</v>
      </c>
      <c r="JH71" s="475">
        <f t="shared" ref="JH71:JR87" si="1390">JH$68*JG71</f>
        <v>332.7</v>
      </c>
      <c r="JI71" s="141">
        <f t="shared" ref="JI71:JI97" si="1391">IF(JF71&gt;0,JH71/JF71,0)</f>
        <v>0.56774743999999999</v>
      </c>
      <c r="JJ71" s="476">
        <f t="shared" ref="JJ71" si="1392">JJ$68</f>
        <v>2093.75</v>
      </c>
      <c r="JK71" s="142">
        <f t="shared" ref="JK71:JK97" si="1393">JI71*JJ71</f>
        <v>1188.7212</v>
      </c>
      <c r="JL71" s="114">
        <f t="shared" ref="JL71:JL97" si="1394">JK71*JF71</f>
        <v>696590.62</v>
      </c>
      <c r="JM71" s="114"/>
      <c r="JN71" s="143"/>
      <c r="JO71" s="144">
        <f t="shared" ref="JO71:JO97" si="1395">JK71/$LI71</f>
        <v>0.89770000000000005</v>
      </c>
      <c r="JP71" s="328">
        <f t="shared" ref="JP71:JP78" si="1396">JP13</f>
        <v>516</v>
      </c>
      <c r="JQ71" s="474">
        <f t="shared" ref="JQ71" si="1397">JP71/JP$68</f>
        <v>0.42574000000000001</v>
      </c>
      <c r="JR71" s="475">
        <f t="shared" ref="JR71" si="1398">JR$68*JQ71</f>
        <v>347.62</v>
      </c>
      <c r="JS71" s="141">
        <f t="shared" ref="JS71:JS97" si="1399">IF(JP71&gt;0,JR71/JP71,0)</f>
        <v>0.67368216999999997</v>
      </c>
      <c r="JT71" s="476">
        <f t="shared" ref="JT71" si="1400">JT$68</f>
        <v>1994.05</v>
      </c>
      <c r="JU71" s="142">
        <f t="shared" ref="JU71:JU97" si="1401">JS71*JT71</f>
        <v>1343.3559299999999</v>
      </c>
      <c r="JV71" s="114">
        <f t="shared" ref="JV71:JV97" si="1402">JU71*JP71</f>
        <v>693171.66</v>
      </c>
      <c r="JW71" s="114"/>
      <c r="JX71" s="143"/>
      <c r="JY71" s="144">
        <f t="shared" ref="JY71:JY97" si="1403">JU71/$LI71</f>
        <v>1.01448</v>
      </c>
      <c r="JZ71" s="328">
        <f t="shared" ref="JZ71:JZ78" si="1404">JZ13</f>
        <v>458</v>
      </c>
      <c r="KA71" s="474">
        <f t="shared" ref="KA71:KK72" si="1405">JZ71/JZ$68</f>
        <v>0.41260999999999998</v>
      </c>
      <c r="KB71" s="475">
        <f t="shared" ref="KB71:KL72" si="1406">KB$68*KA71</f>
        <v>252.75</v>
      </c>
      <c r="KC71" s="141">
        <f t="shared" ref="KC71:KC97" si="1407">IF(JZ71&gt;0,KB71/JZ71,0)</f>
        <v>0.55185589999999995</v>
      </c>
      <c r="KD71" s="476">
        <f t="shared" ref="KD71:KX96" si="1408">KD$68</f>
        <v>2196.1</v>
      </c>
      <c r="KE71" s="142">
        <f t="shared" ref="KE71:KE97" si="1409">KC71*KD71</f>
        <v>1211.93074</v>
      </c>
      <c r="KF71" s="114">
        <f t="shared" ref="KF71:KF97" si="1410">KE71*JZ71</f>
        <v>555064.28</v>
      </c>
      <c r="KG71" s="114"/>
      <c r="KH71" s="143"/>
      <c r="KI71" s="144">
        <f t="shared" ref="KI71:KI97" si="1411">KE71/$LI71</f>
        <v>0.91522999999999999</v>
      </c>
      <c r="KJ71" s="328">
        <f t="shared" ref="KJ71:KJ78" si="1412">KJ13</f>
        <v>550</v>
      </c>
      <c r="KK71" s="474">
        <f t="shared" ref="KK71" si="1413">KJ71/KJ$68</f>
        <v>0.44788</v>
      </c>
      <c r="KL71" s="475">
        <f t="shared" ref="KL71" si="1414">KL$68*KK71</f>
        <v>310.77</v>
      </c>
      <c r="KM71" s="141">
        <f t="shared" ref="KM71:KM97" si="1415">IF(KJ71&gt;0,KL71/KJ71,0)</f>
        <v>0.56503636000000002</v>
      </c>
      <c r="KN71" s="476">
        <f t="shared" ref="KN71" si="1416">KN$68</f>
        <v>1994.05</v>
      </c>
      <c r="KO71" s="142">
        <f t="shared" ref="KO71:KO97" si="1417">KM71*KN71</f>
        <v>1126.71075</v>
      </c>
      <c r="KP71" s="114">
        <f t="shared" ref="KP71:KP97" si="1418">KO71*KJ71</f>
        <v>619690.91</v>
      </c>
      <c r="KQ71" s="114"/>
      <c r="KR71" s="143"/>
      <c r="KS71" s="144">
        <f t="shared" ref="KS71:KS97" si="1419">KO71/$LI71</f>
        <v>0.85087000000000002</v>
      </c>
      <c r="KT71" s="328">
        <f t="shared" ref="KT71:KT78" si="1420">KT13</f>
        <v>0</v>
      </c>
      <c r="KU71" s="474" t="e">
        <f t="shared" ref="KA71:KU87" si="1421">KT71/KT$68</f>
        <v>#DIV/0!</v>
      </c>
      <c r="KV71" s="475" t="e">
        <f t="shared" ref="KB71:KV87" si="1422">KV$68*KU71</f>
        <v>#DIV/0!</v>
      </c>
      <c r="KW71" s="141">
        <f t="shared" ref="KW71:KW97" si="1423">IF(KT71&gt;0,KV71/KT71,0)</f>
        <v>0</v>
      </c>
      <c r="KX71" s="476">
        <f t="shared" ref="KX71" si="1424">KX$68</f>
        <v>0</v>
      </c>
      <c r="KY71" s="142">
        <f t="shared" ref="KY71:KY97" si="1425">KW71*KX71</f>
        <v>0</v>
      </c>
      <c r="KZ71" s="114">
        <f t="shared" ref="KZ71:KZ97" si="1426">KY71*KT71</f>
        <v>0</v>
      </c>
      <c r="LA71" s="114"/>
      <c r="LB71" s="143"/>
      <c r="LC71" s="144">
        <f t="shared" ref="LC71:LC97" si="1427">KY71/$LI71</f>
        <v>0</v>
      </c>
      <c r="LD71" s="327">
        <f t="shared" ref="LD71:LD96" si="1428">F71+P71+Z71+AJ71+AT71+BD71+BN71+BX71+CH71+CR71+DB71+DL71+DV71+EF71+EP71+EZ71+FJ71+FT71+GD71+GN71+GX71+HH71+HR71+IB71+IL71+IV71+JF71+JP71+JZ71+KJ71+KT71</f>
        <v>10822</v>
      </c>
      <c r="LE71" s="474">
        <f t="shared" ref="LE71:LE96" si="1429">LD71/LD$68</f>
        <v>0.41499000000000003</v>
      </c>
      <c r="LF71" s="475">
        <f t="shared" ref="LF71:LF96" si="1430">LF$68*LE71</f>
        <v>6391.49</v>
      </c>
      <c r="LG71" s="141">
        <f t="shared" ref="LG71:LG96" si="1431">IF(LD71&gt;0,LF71/LD71,0)</f>
        <v>0.59060155000000003</v>
      </c>
      <c r="LH71" s="476">
        <f t="shared" ref="LH71:LH96" si="1432">LH$68</f>
        <v>2242.09</v>
      </c>
      <c r="LI71" s="142">
        <f t="shared" ref="LI71:LI96" si="1433">LG71*LH71</f>
        <v>1324.18183</v>
      </c>
      <c r="LJ71" s="114">
        <f t="shared" ref="LJ71:LJ96" si="1434">LI71*LD71</f>
        <v>14330295.76</v>
      </c>
      <c r="LK71" s="114"/>
      <c r="LL71" s="143"/>
    </row>
    <row r="72" spans="1:324" ht="27.75" customHeight="1">
      <c r="A72" s="718"/>
      <c r="B72" s="93" t="s">
        <v>729</v>
      </c>
      <c r="C72" s="12" t="s">
        <v>856</v>
      </c>
      <c r="D72" s="12" t="s">
        <v>424</v>
      </c>
      <c r="E72" s="4" t="s">
        <v>34</v>
      </c>
      <c r="F72" s="328">
        <f t="shared" si="1186"/>
        <v>0</v>
      </c>
      <c r="G72" s="474">
        <f t="shared" ref="G72:G96" si="1435">F72/F$68</f>
        <v>0</v>
      </c>
      <c r="H72" s="475">
        <f t="shared" ref="H72:H96" si="1436">H$68*G72</f>
        <v>0</v>
      </c>
      <c r="I72" s="141">
        <f t="shared" si="1187"/>
        <v>0</v>
      </c>
      <c r="J72" s="476">
        <f t="shared" ref="J72:J96" si="1437">J$68</f>
        <v>1994.05</v>
      </c>
      <c r="K72" s="142">
        <f t="shared" si="1188"/>
        <v>0</v>
      </c>
      <c r="L72" s="114">
        <f t="shared" si="1189"/>
        <v>0</v>
      </c>
      <c r="M72" s="114"/>
      <c r="N72" s="143"/>
      <c r="O72" s="144" t="e">
        <f t="shared" si="1190"/>
        <v>#DIV/0!</v>
      </c>
      <c r="P72" s="328">
        <f t="shared" si="1191"/>
        <v>0</v>
      </c>
      <c r="Q72" s="474">
        <f t="shared" ref="Q72:Q96" si="1438">P72/P$68</f>
        <v>0</v>
      </c>
      <c r="R72" s="475">
        <f t="shared" ref="R72:R96" si="1439">R$68*Q72</f>
        <v>0</v>
      </c>
      <c r="S72" s="141">
        <f t="shared" si="1192"/>
        <v>0</v>
      </c>
      <c r="T72" s="476">
        <f t="shared" ref="T72:T96" si="1440">T$68</f>
        <v>2718.72</v>
      </c>
      <c r="U72" s="142">
        <f t="shared" si="1193"/>
        <v>0</v>
      </c>
      <c r="V72" s="114">
        <f t="shared" si="1194"/>
        <v>0</v>
      </c>
      <c r="W72" s="114"/>
      <c r="X72" s="143"/>
      <c r="Y72" s="144" t="e">
        <f t="shared" si="1195"/>
        <v>#DIV/0!</v>
      </c>
      <c r="Z72" s="328">
        <f t="shared" si="1196"/>
        <v>0</v>
      </c>
      <c r="AA72" s="474">
        <f t="shared" si="1197"/>
        <v>0</v>
      </c>
      <c r="AB72" s="475">
        <f t="shared" si="1198"/>
        <v>0</v>
      </c>
      <c r="AC72" s="141">
        <f t="shared" si="1199"/>
        <v>0</v>
      </c>
      <c r="AD72" s="476">
        <f t="shared" si="1200"/>
        <v>1994.05</v>
      </c>
      <c r="AE72" s="142">
        <f t="shared" si="1201"/>
        <v>0</v>
      </c>
      <c r="AF72" s="114">
        <f t="shared" si="1202"/>
        <v>0</v>
      </c>
      <c r="AG72" s="114"/>
      <c r="AH72" s="143"/>
      <c r="AI72" s="144" t="e">
        <f t="shared" si="1203"/>
        <v>#DIV/0!</v>
      </c>
      <c r="AJ72" s="328">
        <f t="shared" si="1204"/>
        <v>0</v>
      </c>
      <c r="AK72" s="474">
        <f t="shared" si="1197"/>
        <v>0</v>
      </c>
      <c r="AL72" s="475">
        <f t="shared" si="1198"/>
        <v>0</v>
      </c>
      <c r="AM72" s="141">
        <f t="shared" si="1207"/>
        <v>0</v>
      </c>
      <c r="AN72" s="476">
        <f t="shared" si="1200"/>
        <v>1994.05</v>
      </c>
      <c r="AO72" s="142">
        <f t="shared" si="1209"/>
        <v>0</v>
      </c>
      <c r="AP72" s="114">
        <f t="shared" si="1210"/>
        <v>0</v>
      </c>
      <c r="AQ72" s="114"/>
      <c r="AR72" s="143"/>
      <c r="AS72" s="144" t="e">
        <f t="shared" si="1211"/>
        <v>#DIV/0!</v>
      </c>
      <c r="AT72" s="328">
        <f t="shared" si="1212"/>
        <v>0</v>
      </c>
      <c r="AU72" s="474">
        <f t="shared" si="1213"/>
        <v>0</v>
      </c>
      <c r="AV72" s="475">
        <f t="shared" si="1214"/>
        <v>0</v>
      </c>
      <c r="AW72" s="141">
        <f t="shared" si="1215"/>
        <v>0</v>
      </c>
      <c r="AX72" s="476">
        <f t="shared" si="1200"/>
        <v>1788.76</v>
      </c>
      <c r="AY72" s="142">
        <f t="shared" si="1217"/>
        <v>0</v>
      </c>
      <c r="AZ72" s="114">
        <f t="shared" si="1218"/>
        <v>0</v>
      </c>
      <c r="BA72" s="114"/>
      <c r="BB72" s="143"/>
      <c r="BC72" s="144" t="e">
        <f t="shared" si="1219"/>
        <v>#DIV/0!</v>
      </c>
      <c r="BD72" s="328">
        <f t="shared" si="1220"/>
        <v>0</v>
      </c>
      <c r="BE72" s="474">
        <f t="shared" si="1213"/>
        <v>0</v>
      </c>
      <c r="BF72" s="475">
        <f t="shared" si="1214"/>
        <v>0</v>
      </c>
      <c r="BG72" s="141">
        <f t="shared" si="1223"/>
        <v>0</v>
      </c>
      <c r="BH72" s="476">
        <f t="shared" si="1200"/>
        <v>2718.72</v>
      </c>
      <c r="BI72" s="142">
        <f t="shared" si="1225"/>
        <v>0</v>
      </c>
      <c r="BJ72" s="114">
        <f t="shared" si="1226"/>
        <v>0</v>
      </c>
      <c r="BK72" s="114"/>
      <c r="BL72" s="143"/>
      <c r="BM72" s="144" t="e">
        <f t="shared" si="1227"/>
        <v>#DIV/0!</v>
      </c>
      <c r="BN72" s="328">
        <f t="shared" si="1228"/>
        <v>0</v>
      </c>
      <c r="BO72" s="474">
        <f t="shared" si="1229"/>
        <v>0</v>
      </c>
      <c r="BP72" s="475">
        <f t="shared" si="1230"/>
        <v>0</v>
      </c>
      <c r="BQ72" s="141">
        <f t="shared" si="1231"/>
        <v>0</v>
      </c>
      <c r="BR72" s="476">
        <f t="shared" si="1200"/>
        <v>1665.28</v>
      </c>
      <c r="BS72" s="142">
        <f t="shared" si="1233"/>
        <v>0</v>
      </c>
      <c r="BT72" s="114">
        <f t="shared" si="1234"/>
        <v>0</v>
      </c>
      <c r="BU72" s="114"/>
      <c r="BV72" s="143"/>
      <c r="BW72" s="144" t="e">
        <f t="shared" si="1235"/>
        <v>#DIV/0!</v>
      </c>
      <c r="BX72" s="328">
        <f t="shared" si="1236"/>
        <v>0</v>
      </c>
      <c r="BY72" s="474">
        <f t="shared" si="1229"/>
        <v>0</v>
      </c>
      <c r="BZ72" s="475">
        <f t="shared" si="1230"/>
        <v>0</v>
      </c>
      <c r="CA72" s="141">
        <f t="shared" si="1239"/>
        <v>0</v>
      </c>
      <c r="CB72" s="476">
        <f t="shared" si="1200"/>
        <v>1994.05</v>
      </c>
      <c r="CC72" s="142">
        <f t="shared" si="1241"/>
        <v>0</v>
      </c>
      <c r="CD72" s="114">
        <f t="shared" si="1242"/>
        <v>0</v>
      </c>
      <c r="CE72" s="114"/>
      <c r="CF72" s="143"/>
      <c r="CG72" s="144" t="e">
        <f t="shared" si="1243"/>
        <v>#DIV/0!</v>
      </c>
      <c r="CH72" s="328">
        <f t="shared" si="1244"/>
        <v>0</v>
      </c>
      <c r="CI72" s="474">
        <f t="shared" si="1245"/>
        <v>0</v>
      </c>
      <c r="CJ72" s="475">
        <f t="shared" si="1246"/>
        <v>0</v>
      </c>
      <c r="CK72" s="141">
        <f t="shared" si="1247"/>
        <v>0</v>
      </c>
      <c r="CL72" s="476">
        <f t="shared" si="1200"/>
        <v>1994.05</v>
      </c>
      <c r="CM72" s="142">
        <f t="shared" si="1249"/>
        <v>0</v>
      </c>
      <c r="CN72" s="114">
        <f t="shared" si="1250"/>
        <v>0</v>
      </c>
      <c r="CO72" s="114"/>
      <c r="CP72" s="143"/>
      <c r="CQ72" s="144" t="e">
        <f t="shared" si="1251"/>
        <v>#DIV/0!</v>
      </c>
      <c r="CR72" s="328">
        <f t="shared" si="1252"/>
        <v>0</v>
      </c>
      <c r="CS72" s="474">
        <f t="shared" si="1253"/>
        <v>0</v>
      </c>
      <c r="CT72" s="475">
        <f t="shared" si="1254"/>
        <v>0</v>
      </c>
      <c r="CU72" s="141">
        <f t="shared" si="1255"/>
        <v>0</v>
      </c>
      <c r="CV72" s="476">
        <f t="shared" si="1256"/>
        <v>2718.72</v>
      </c>
      <c r="CW72" s="142">
        <f t="shared" si="1257"/>
        <v>0</v>
      </c>
      <c r="CX72" s="114">
        <f t="shared" si="1258"/>
        <v>0</v>
      </c>
      <c r="CY72" s="114"/>
      <c r="CZ72" s="143"/>
      <c r="DA72" s="144" t="e">
        <f t="shared" si="1259"/>
        <v>#DIV/0!</v>
      </c>
      <c r="DB72" s="328">
        <f t="shared" si="1260"/>
        <v>0</v>
      </c>
      <c r="DC72" s="474">
        <f t="shared" si="1253"/>
        <v>0</v>
      </c>
      <c r="DD72" s="475">
        <f t="shared" si="1254"/>
        <v>0</v>
      </c>
      <c r="DE72" s="141">
        <f t="shared" si="1263"/>
        <v>0</v>
      </c>
      <c r="DF72" s="476">
        <f t="shared" si="1256"/>
        <v>1994.05</v>
      </c>
      <c r="DG72" s="142">
        <f t="shared" si="1265"/>
        <v>0</v>
      </c>
      <c r="DH72" s="114">
        <f t="shared" si="1266"/>
        <v>0</v>
      </c>
      <c r="DI72" s="114"/>
      <c r="DJ72" s="143"/>
      <c r="DK72" s="144" t="e">
        <f t="shared" si="1267"/>
        <v>#DIV/0!</v>
      </c>
      <c r="DL72" s="328">
        <f t="shared" si="1268"/>
        <v>0</v>
      </c>
      <c r="DM72" s="474">
        <f t="shared" si="1269"/>
        <v>0</v>
      </c>
      <c r="DN72" s="475">
        <f t="shared" si="1270"/>
        <v>0</v>
      </c>
      <c r="DO72" s="141">
        <f t="shared" si="1271"/>
        <v>0</v>
      </c>
      <c r="DP72" s="476">
        <f t="shared" si="1256"/>
        <v>1994.05</v>
      </c>
      <c r="DQ72" s="142">
        <f t="shared" si="1273"/>
        <v>0</v>
      </c>
      <c r="DR72" s="114">
        <f t="shared" si="1274"/>
        <v>0</v>
      </c>
      <c r="DS72" s="114"/>
      <c r="DT72" s="143"/>
      <c r="DU72" s="144" t="e">
        <f t="shared" si="1275"/>
        <v>#DIV/0!</v>
      </c>
      <c r="DV72" s="328">
        <f t="shared" si="1276"/>
        <v>0</v>
      </c>
      <c r="DW72" s="474">
        <f t="shared" si="1269"/>
        <v>0</v>
      </c>
      <c r="DX72" s="475">
        <f t="shared" si="1270"/>
        <v>0</v>
      </c>
      <c r="DY72" s="141">
        <f t="shared" si="1279"/>
        <v>0</v>
      </c>
      <c r="DZ72" s="476">
        <f t="shared" si="1256"/>
        <v>1994.05</v>
      </c>
      <c r="EA72" s="142">
        <f t="shared" si="1281"/>
        <v>0</v>
      </c>
      <c r="EB72" s="114">
        <f t="shared" si="1282"/>
        <v>0</v>
      </c>
      <c r="EC72" s="114"/>
      <c r="ED72" s="143"/>
      <c r="EE72" s="144" t="e">
        <f t="shared" si="1283"/>
        <v>#DIV/0!</v>
      </c>
      <c r="EF72" s="328">
        <f t="shared" si="1284"/>
        <v>0</v>
      </c>
      <c r="EG72" s="474">
        <f t="shared" si="1285"/>
        <v>0</v>
      </c>
      <c r="EH72" s="475">
        <f t="shared" si="1286"/>
        <v>0</v>
      </c>
      <c r="EI72" s="141">
        <f t="shared" si="1287"/>
        <v>0</v>
      </c>
      <c r="EJ72" s="476">
        <f t="shared" si="1256"/>
        <v>2718.72</v>
      </c>
      <c r="EK72" s="142">
        <f t="shared" si="1289"/>
        <v>0</v>
      </c>
      <c r="EL72" s="114">
        <f t="shared" si="1290"/>
        <v>0</v>
      </c>
      <c r="EM72" s="114"/>
      <c r="EN72" s="143"/>
      <c r="EO72" s="144" t="e">
        <f t="shared" si="1291"/>
        <v>#DIV/0!</v>
      </c>
      <c r="EP72" s="328">
        <f t="shared" si="1292"/>
        <v>0</v>
      </c>
      <c r="EQ72" s="474">
        <f t="shared" si="1285"/>
        <v>0</v>
      </c>
      <c r="ER72" s="475">
        <f t="shared" si="1286"/>
        <v>0</v>
      </c>
      <c r="ES72" s="141">
        <f t="shared" si="1295"/>
        <v>0</v>
      </c>
      <c r="ET72" s="476">
        <f t="shared" si="1256"/>
        <v>2918.72</v>
      </c>
      <c r="EU72" s="142">
        <f t="shared" si="1297"/>
        <v>0</v>
      </c>
      <c r="EV72" s="114">
        <f t="shared" si="1298"/>
        <v>0</v>
      </c>
      <c r="EW72" s="114"/>
      <c r="EX72" s="143"/>
      <c r="EY72" s="144" t="e">
        <f t="shared" si="1299"/>
        <v>#DIV/0!</v>
      </c>
      <c r="EZ72" s="328">
        <f t="shared" si="1300"/>
        <v>0</v>
      </c>
      <c r="FA72" s="474">
        <f t="shared" si="1301"/>
        <v>0</v>
      </c>
      <c r="FB72" s="475">
        <f t="shared" si="1302"/>
        <v>0</v>
      </c>
      <c r="FC72" s="141">
        <f t="shared" si="1303"/>
        <v>0</v>
      </c>
      <c r="FD72" s="476">
        <f t="shared" si="1256"/>
        <v>0</v>
      </c>
      <c r="FE72" s="142">
        <f t="shared" si="1305"/>
        <v>0</v>
      </c>
      <c r="FF72" s="114">
        <f t="shared" si="1306"/>
        <v>0</v>
      </c>
      <c r="FG72" s="114"/>
      <c r="FH72" s="143"/>
      <c r="FI72" s="144" t="e">
        <f t="shared" si="1307"/>
        <v>#DIV/0!</v>
      </c>
      <c r="FJ72" s="328">
        <f t="shared" si="1308"/>
        <v>0</v>
      </c>
      <c r="FK72" s="474">
        <f t="shared" si="1309"/>
        <v>0</v>
      </c>
      <c r="FL72" s="475">
        <f t="shared" si="1310"/>
        <v>0</v>
      </c>
      <c r="FM72" s="141">
        <f t="shared" si="1311"/>
        <v>0</v>
      </c>
      <c r="FN72" s="476">
        <f t="shared" si="1312"/>
        <v>2718.72</v>
      </c>
      <c r="FO72" s="142">
        <f t="shared" si="1313"/>
        <v>0</v>
      </c>
      <c r="FP72" s="114">
        <f t="shared" si="1314"/>
        <v>0</v>
      </c>
      <c r="FQ72" s="114"/>
      <c r="FR72" s="143"/>
      <c r="FS72" s="144" t="e">
        <f t="shared" si="1315"/>
        <v>#DIV/0!</v>
      </c>
      <c r="FT72" s="328">
        <f t="shared" si="1316"/>
        <v>0</v>
      </c>
      <c r="FU72" s="474">
        <f t="shared" si="1309"/>
        <v>0</v>
      </c>
      <c r="FV72" s="475">
        <f t="shared" si="1310"/>
        <v>0</v>
      </c>
      <c r="FW72" s="141">
        <f t="shared" si="1319"/>
        <v>0</v>
      </c>
      <c r="FX72" s="476">
        <f t="shared" si="1312"/>
        <v>2093.75</v>
      </c>
      <c r="FY72" s="142">
        <f t="shared" si="1321"/>
        <v>0</v>
      </c>
      <c r="FZ72" s="114">
        <f t="shared" si="1322"/>
        <v>0</v>
      </c>
      <c r="GA72" s="114"/>
      <c r="GB72" s="143"/>
      <c r="GC72" s="144" t="e">
        <f t="shared" si="1323"/>
        <v>#DIV/0!</v>
      </c>
      <c r="GD72" s="328">
        <f t="shared" si="1324"/>
        <v>0</v>
      </c>
      <c r="GE72" s="474">
        <f t="shared" si="1325"/>
        <v>0</v>
      </c>
      <c r="GF72" s="475">
        <f t="shared" si="1326"/>
        <v>0</v>
      </c>
      <c r="GG72" s="141">
        <f t="shared" si="1327"/>
        <v>0</v>
      </c>
      <c r="GH72" s="476">
        <f t="shared" si="1312"/>
        <v>0</v>
      </c>
      <c r="GI72" s="142">
        <f t="shared" si="1329"/>
        <v>0</v>
      </c>
      <c r="GJ72" s="114">
        <f t="shared" si="1330"/>
        <v>0</v>
      </c>
      <c r="GK72" s="114"/>
      <c r="GL72" s="143"/>
      <c r="GM72" s="144" t="e">
        <f t="shared" si="1331"/>
        <v>#DIV/0!</v>
      </c>
      <c r="GN72" s="328">
        <f t="shared" si="1332"/>
        <v>0</v>
      </c>
      <c r="GO72" s="474">
        <f t="shared" si="1325"/>
        <v>0</v>
      </c>
      <c r="GP72" s="475">
        <f t="shared" si="1326"/>
        <v>0</v>
      </c>
      <c r="GQ72" s="141">
        <f t="shared" si="1335"/>
        <v>0</v>
      </c>
      <c r="GR72" s="476">
        <f t="shared" si="1312"/>
        <v>1994.05</v>
      </c>
      <c r="GS72" s="142">
        <f t="shared" si="1337"/>
        <v>0</v>
      </c>
      <c r="GT72" s="114">
        <f t="shared" si="1338"/>
        <v>0</v>
      </c>
      <c r="GU72" s="114"/>
      <c r="GV72" s="143"/>
      <c r="GW72" s="144" t="e">
        <f t="shared" si="1339"/>
        <v>#DIV/0!</v>
      </c>
      <c r="GX72" s="328">
        <f t="shared" si="1340"/>
        <v>0</v>
      </c>
      <c r="GY72" s="474">
        <f t="shared" si="1341"/>
        <v>0</v>
      </c>
      <c r="GZ72" s="475">
        <f t="shared" si="1342"/>
        <v>0</v>
      </c>
      <c r="HA72" s="141">
        <f t="shared" si="1343"/>
        <v>0</v>
      </c>
      <c r="HB72" s="476">
        <f t="shared" si="1344"/>
        <v>2093.75</v>
      </c>
      <c r="HC72" s="142">
        <f t="shared" si="1345"/>
        <v>0</v>
      </c>
      <c r="HD72" s="114">
        <f t="shared" si="1346"/>
        <v>0</v>
      </c>
      <c r="HE72" s="114"/>
      <c r="HF72" s="143"/>
      <c r="HG72" s="144" t="e">
        <f t="shared" si="1347"/>
        <v>#DIV/0!</v>
      </c>
      <c r="HH72" s="328">
        <f t="shared" si="1348"/>
        <v>0</v>
      </c>
      <c r="HI72" s="474">
        <f t="shared" si="1341"/>
        <v>0</v>
      </c>
      <c r="HJ72" s="475">
        <f t="shared" si="1342"/>
        <v>0</v>
      </c>
      <c r="HK72" s="141">
        <f t="shared" si="1351"/>
        <v>0</v>
      </c>
      <c r="HL72" s="476">
        <f t="shared" si="1344"/>
        <v>1994.05</v>
      </c>
      <c r="HM72" s="142">
        <f t="shared" si="1353"/>
        <v>0</v>
      </c>
      <c r="HN72" s="114">
        <f t="shared" si="1354"/>
        <v>0</v>
      </c>
      <c r="HO72" s="114"/>
      <c r="HP72" s="143"/>
      <c r="HQ72" s="144" t="e">
        <f t="shared" si="1355"/>
        <v>#DIV/0!</v>
      </c>
      <c r="HR72" s="328">
        <f t="shared" si="1356"/>
        <v>0</v>
      </c>
      <c r="HS72" s="474">
        <f t="shared" si="1357"/>
        <v>0</v>
      </c>
      <c r="HT72" s="475">
        <f t="shared" si="1358"/>
        <v>0</v>
      </c>
      <c r="HU72" s="141">
        <f t="shared" si="1359"/>
        <v>0</v>
      </c>
      <c r="HV72" s="476">
        <f t="shared" si="1344"/>
        <v>2718.72</v>
      </c>
      <c r="HW72" s="142">
        <f t="shared" si="1361"/>
        <v>0</v>
      </c>
      <c r="HX72" s="114">
        <f t="shared" si="1362"/>
        <v>0</v>
      </c>
      <c r="HY72" s="114"/>
      <c r="HZ72" s="143"/>
      <c r="IA72" s="144" t="e">
        <f t="shared" si="1363"/>
        <v>#DIV/0!</v>
      </c>
      <c r="IB72" s="328">
        <f t="shared" si="1364"/>
        <v>0</v>
      </c>
      <c r="IC72" s="474">
        <f t="shared" si="1357"/>
        <v>0</v>
      </c>
      <c r="ID72" s="475">
        <f t="shared" si="1358"/>
        <v>0</v>
      </c>
      <c r="IE72" s="141">
        <f t="shared" si="1367"/>
        <v>0</v>
      </c>
      <c r="IF72" s="476">
        <f t="shared" si="1344"/>
        <v>2718.72</v>
      </c>
      <c r="IG72" s="142">
        <f t="shared" si="1369"/>
        <v>0</v>
      </c>
      <c r="IH72" s="114">
        <f t="shared" si="1370"/>
        <v>0</v>
      </c>
      <c r="II72" s="114"/>
      <c r="IJ72" s="143"/>
      <c r="IK72" s="144" t="e">
        <f t="shared" si="1371"/>
        <v>#DIV/0!</v>
      </c>
      <c r="IL72" s="328">
        <f t="shared" si="1372"/>
        <v>0</v>
      </c>
      <c r="IM72" s="474">
        <f t="shared" si="1373"/>
        <v>0</v>
      </c>
      <c r="IN72" s="475">
        <f t="shared" si="1374"/>
        <v>0</v>
      </c>
      <c r="IO72" s="141">
        <f t="shared" si="1375"/>
        <v>0</v>
      </c>
      <c r="IP72" s="476">
        <f t="shared" si="1376"/>
        <v>2093.75</v>
      </c>
      <c r="IQ72" s="142">
        <f t="shared" si="1377"/>
        <v>0</v>
      </c>
      <c r="IR72" s="114">
        <f t="shared" si="1378"/>
        <v>0</v>
      </c>
      <c r="IS72" s="114"/>
      <c r="IT72" s="143"/>
      <c r="IU72" s="144" t="e">
        <f t="shared" si="1379"/>
        <v>#DIV/0!</v>
      </c>
      <c r="IV72" s="328">
        <f t="shared" si="1380"/>
        <v>0</v>
      </c>
      <c r="IW72" s="474">
        <f t="shared" si="1373"/>
        <v>0</v>
      </c>
      <c r="IX72" s="475">
        <f t="shared" si="1374"/>
        <v>0</v>
      </c>
      <c r="IY72" s="141">
        <f t="shared" si="1383"/>
        <v>0</v>
      </c>
      <c r="IZ72" s="476">
        <f t="shared" si="1376"/>
        <v>2196.1</v>
      </c>
      <c r="JA72" s="142">
        <f t="shared" si="1385"/>
        <v>0</v>
      </c>
      <c r="JB72" s="114">
        <f t="shared" si="1386"/>
        <v>0</v>
      </c>
      <c r="JC72" s="114"/>
      <c r="JD72" s="143"/>
      <c r="JE72" s="144" t="e">
        <f t="shared" si="1387"/>
        <v>#DIV/0!</v>
      </c>
      <c r="JF72" s="328">
        <f t="shared" si="1388"/>
        <v>0</v>
      </c>
      <c r="JG72" s="474">
        <f t="shared" si="1389"/>
        <v>0</v>
      </c>
      <c r="JH72" s="475">
        <f t="shared" si="1390"/>
        <v>0</v>
      </c>
      <c r="JI72" s="141">
        <f t="shared" si="1391"/>
        <v>0</v>
      </c>
      <c r="JJ72" s="476">
        <f t="shared" si="1376"/>
        <v>2093.75</v>
      </c>
      <c r="JK72" s="142">
        <f t="shared" si="1393"/>
        <v>0</v>
      </c>
      <c r="JL72" s="114">
        <f t="shared" si="1394"/>
        <v>0</v>
      </c>
      <c r="JM72" s="114"/>
      <c r="JN72" s="143"/>
      <c r="JO72" s="144" t="e">
        <f t="shared" si="1395"/>
        <v>#DIV/0!</v>
      </c>
      <c r="JP72" s="328">
        <f t="shared" si="1396"/>
        <v>0</v>
      </c>
      <c r="JQ72" s="474">
        <f t="shared" si="1389"/>
        <v>0</v>
      </c>
      <c r="JR72" s="475">
        <f t="shared" si="1390"/>
        <v>0</v>
      </c>
      <c r="JS72" s="141">
        <f t="shared" si="1399"/>
        <v>0</v>
      </c>
      <c r="JT72" s="476">
        <f t="shared" si="1376"/>
        <v>1994.05</v>
      </c>
      <c r="JU72" s="142">
        <f t="shared" si="1401"/>
        <v>0</v>
      </c>
      <c r="JV72" s="114">
        <f t="shared" si="1402"/>
        <v>0</v>
      </c>
      <c r="JW72" s="114"/>
      <c r="JX72" s="143"/>
      <c r="JY72" s="144" t="e">
        <f t="shared" si="1403"/>
        <v>#DIV/0!</v>
      </c>
      <c r="JZ72" s="328">
        <f t="shared" si="1404"/>
        <v>0</v>
      </c>
      <c r="KA72" s="474">
        <f t="shared" si="1405"/>
        <v>0</v>
      </c>
      <c r="KB72" s="475">
        <f t="shared" si="1406"/>
        <v>0</v>
      </c>
      <c r="KC72" s="141">
        <f t="shared" si="1407"/>
        <v>0</v>
      </c>
      <c r="KD72" s="476">
        <f t="shared" si="1408"/>
        <v>2196.1</v>
      </c>
      <c r="KE72" s="142">
        <f t="shared" si="1409"/>
        <v>0</v>
      </c>
      <c r="KF72" s="114">
        <f t="shared" si="1410"/>
        <v>0</v>
      </c>
      <c r="KG72" s="114"/>
      <c r="KH72" s="143"/>
      <c r="KI72" s="144" t="e">
        <f t="shared" si="1411"/>
        <v>#DIV/0!</v>
      </c>
      <c r="KJ72" s="328">
        <f t="shared" si="1412"/>
        <v>0</v>
      </c>
      <c r="KK72" s="474">
        <f t="shared" si="1405"/>
        <v>0</v>
      </c>
      <c r="KL72" s="475">
        <f t="shared" si="1406"/>
        <v>0</v>
      </c>
      <c r="KM72" s="141">
        <f t="shared" si="1415"/>
        <v>0</v>
      </c>
      <c r="KN72" s="476">
        <f t="shared" si="1408"/>
        <v>1994.05</v>
      </c>
      <c r="KO72" s="142">
        <f t="shared" si="1417"/>
        <v>0</v>
      </c>
      <c r="KP72" s="114">
        <f t="shared" si="1418"/>
        <v>0</v>
      </c>
      <c r="KQ72" s="114"/>
      <c r="KR72" s="143"/>
      <c r="KS72" s="144" t="e">
        <f t="shared" si="1419"/>
        <v>#DIV/0!</v>
      </c>
      <c r="KT72" s="328">
        <f t="shared" si="1420"/>
        <v>0</v>
      </c>
      <c r="KU72" s="474" t="e">
        <f t="shared" si="1421"/>
        <v>#DIV/0!</v>
      </c>
      <c r="KV72" s="475" t="e">
        <f t="shared" si="1422"/>
        <v>#DIV/0!</v>
      </c>
      <c r="KW72" s="141">
        <f t="shared" si="1423"/>
        <v>0</v>
      </c>
      <c r="KX72" s="476">
        <f t="shared" si="1408"/>
        <v>0</v>
      </c>
      <c r="KY72" s="142">
        <f t="shared" si="1425"/>
        <v>0</v>
      </c>
      <c r="KZ72" s="114">
        <f t="shared" si="1426"/>
        <v>0</v>
      </c>
      <c r="LA72" s="114"/>
      <c r="LB72" s="143"/>
      <c r="LC72" s="144" t="e">
        <f t="shared" si="1427"/>
        <v>#DIV/0!</v>
      </c>
      <c r="LD72" s="327">
        <f t="shared" si="1428"/>
        <v>0</v>
      </c>
      <c r="LE72" s="474">
        <f t="shared" si="1429"/>
        <v>0</v>
      </c>
      <c r="LF72" s="475">
        <f t="shared" si="1430"/>
        <v>0</v>
      </c>
      <c r="LG72" s="141">
        <f t="shared" si="1431"/>
        <v>0</v>
      </c>
      <c r="LH72" s="476">
        <f t="shared" si="1432"/>
        <v>2242.09</v>
      </c>
      <c r="LI72" s="142">
        <f t="shared" si="1433"/>
        <v>0</v>
      </c>
      <c r="LJ72" s="114">
        <f t="shared" si="1434"/>
        <v>0</v>
      </c>
      <c r="LK72" s="114"/>
      <c r="LL72" s="143"/>
    </row>
    <row r="73" spans="1:324" ht="26.25" customHeight="1">
      <c r="A73" s="718"/>
      <c r="B73" s="12" t="s">
        <v>745</v>
      </c>
      <c r="C73" s="12" t="s">
        <v>855</v>
      </c>
      <c r="D73" s="12" t="s">
        <v>421</v>
      </c>
      <c r="E73" s="4" t="s">
        <v>34</v>
      </c>
      <c r="F73" s="328">
        <f t="shared" si="1186"/>
        <v>0</v>
      </c>
      <c r="G73" s="474">
        <f t="shared" si="1435"/>
        <v>0</v>
      </c>
      <c r="H73" s="475">
        <f t="shared" si="1436"/>
        <v>0</v>
      </c>
      <c r="I73" s="141">
        <f t="shared" si="1187"/>
        <v>0</v>
      </c>
      <c r="J73" s="476">
        <f t="shared" si="1437"/>
        <v>1994.05</v>
      </c>
      <c r="K73" s="142">
        <f t="shared" si="1188"/>
        <v>0</v>
      </c>
      <c r="L73" s="114">
        <f t="shared" si="1189"/>
        <v>0</v>
      </c>
      <c r="M73" s="114"/>
      <c r="N73" s="143"/>
      <c r="O73" s="144">
        <f t="shared" si="1190"/>
        <v>0</v>
      </c>
      <c r="P73" s="328">
        <f t="shared" si="1191"/>
        <v>0</v>
      </c>
      <c r="Q73" s="474">
        <f t="shared" si="1438"/>
        <v>0</v>
      </c>
      <c r="R73" s="475">
        <f t="shared" si="1439"/>
        <v>0</v>
      </c>
      <c r="S73" s="141">
        <f t="shared" si="1192"/>
        <v>0</v>
      </c>
      <c r="T73" s="476">
        <f t="shared" si="1440"/>
        <v>2718.72</v>
      </c>
      <c r="U73" s="142">
        <f t="shared" si="1193"/>
        <v>0</v>
      </c>
      <c r="V73" s="114">
        <f t="shared" si="1194"/>
        <v>0</v>
      </c>
      <c r="W73" s="114"/>
      <c r="X73" s="143"/>
      <c r="Y73" s="144">
        <f t="shared" si="1195"/>
        <v>0</v>
      </c>
      <c r="Z73" s="328">
        <f t="shared" si="1196"/>
        <v>0</v>
      </c>
      <c r="AA73" s="474">
        <f t="shared" si="1245"/>
        <v>0</v>
      </c>
      <c r="AB73" s="475">
        <f t="shared" si="1246"/>
        <v>0</v>
      </c>
      <c r="AC73" s="141">
        <f t="shared" si="1199"/>
        <v>0</v>
      </c>
      <c r="AD73" s="476">
        <f t="shared" si="1200"/>
        <v>1994.05</v>
      </c>
      <c r="AE73" s="142">
        <f t="shared" si="1201"/>
        <v>0</v>
      </c>
      <c r="AF73" s="114">
        <f t="shared" si="1202"/>
        <v>0</v>
      </c>
      <c r="AG73" s="114"/>
      <c r="AH73" s="143"/>
      <c r="AI73" s="144">
        <f t="shared" si="1203"/>
        <v>0</v>
      </c>
      <c r="AJ73" s="328">
        <f t="shared" si="1204"/>
        <v>0</v>
      </c>
      <c r="AK73" s="474">
        <f t="shared" si="1245"/>
        <v>0</v>
      </c>
      <c r="AL73" s="475">
        <f t="shared" si="1246"/>
        <v>0</v>
      </c>
      <c r="AM73" s="141">
        <f t="shared" si="1207"/>
        <v>0</v>
      </c>
      <c r="AN73" s="476">
        <f t="shared" si="1200"/>
        <v>1994.05</v>
      </c>
      <c r="AO73" s="142">
        <f t="shared" si="1209"/>
        <v>0</v>
      </c>
      <c r="AP73" s="114">
        <f t="shared" si="1210"/>
        <v>0</v>
      </c>
      <c r="AQ73" s="114"/>
      <c r="AR73" s="143"/>
      <c r="AS73" s="144">
        <f t="shared" si="1211"/>
        <v>0</v>
      </c>
      <c r="AT73" s="328">
        <f t="shared" si="1212"/>
        <v>12</v>
      </c>
      <c r="AU73" s="474">
        <f t="shared" si="1245"/>
        <v>1.264E-2</v>
      </c>
      <c r="AV73" s="475">
        <f t="shared" si="1246"/>
        <v>5.47</v>
      </c>
      <c r="AW73" s="141">
        <f t="shared" si="1215"/>
        <v>0.45583332999999998</v>
      </c>
      <c r="AX73" s="476">
        <f t="shared" si="1200"/>
        <v>1788.76</v>
      </c>
      <c r="AY73" s="142">
        <f t="shared" si="1217"/>
        <v>815.37643000000003</v>
      </c>
      <c r="AZ73" s="114">
        <f t="shared" si="1218"/>
        <v>9784.52</v>
      </c>
      <c r="BA73" s="114"/>
      <c r="BB73" s="143"/>
      <c r="BC73" s="144">
        <f t="shared" si="1219"/>
        <v>0.61553000000000002</v>
      </c>
      <c r="BD73" s="328">
        <f t="shared" si="1220"/>
        <v>0</v>
      </c>
      <c r="BE73" s="474">
        <f t="shared" si="1245"/>
        <v>0</v>
      </c>
      <c r="BF73" s="475">
        <f t="shared" si="1246"/>
        <v>0</v>
      </c>
      <c r="BG73" s="141">
        <f t="shared" si="1223"/>
        <v>0</v>
      </c>
      <c r="BH73" s="476">
        <f t="shared" si="1200"/>
        <v>2718.72</v>
      </c>
      <c r="BI73" s="142">
        <f t="shared" si="1225"/>
        <v>0</v>
      </c>
      <c r="BJ73" s="114">
        <f t="shared" si="1226"/>
        <v>0</v>
      </c>
      <c r="BK73" s="114"/>
      <c r="BL73" s="143"/>
      <c r="BM73" s="144">
        <f t="shared" si="1227"/>
        <v>0</v>
      </c>
      <c r="BN73" s="328">
        <f t="shared" si="1228"/>
        <v>0</v>
      </c>
      <c r="BO73" s="474">
        <f t="shared" si="1245"/>
        <v>0</v>
      </c>
      <c r="BP73" s="475">
        <f t="shared" si="1246"/>
        <v>0</v>
      </c>
      <c r="BQ73" s="141">
        <f t="shared" si="1231"/>
        <v>0</v>
      </c>
      <c r="BR73" s="476">
        <f t="shared" si="1200"/>
        <v>1665.28</v>
      </c>
      <c r="BS73" s="142">
        <f t="shared" si="1233"/>
        <v>0</v>
      </c>
      <c r="BT73" s="114">
        <f t="shared" si="1234"/>
        <v>0</v>
      </c>
      <c r="BU73" s="114"/>
      <c r="BV73" s="143"/>
      <c r="BW73" s="144">
        <f t="shared" si="1235"/>
        <v>0</v>
      </c>
      <c r="BX73" s="328">
        <f t="shared" si="1236"/>
        <v>0</v>
      </c>
      <c r="BY73" s="474">
        <f t="shared" si="1245"/>
        <v>0</v>
      </c>
      <c r="BZ73" s="475">
        <f t="shared" si="1246"/>
        <v>0</v>
      </c>
      <c r="CA73" s="141">
        <f t="shared" si="1239"/>
        <v>0</v>
      </c>
      <c r="CB73" s="476">
        <f t="shared" si="1200"/>
        <v>1994.05</v>
      </c>
      <c r="CC73" s="142">
        <f t="shared" si="1241"/>
        <v>0</v>
      </c>
      <c r="CD73" s="114">
        <f t="shared" si="1242"/>
        <v>0</v>
      </c>
      <c r="CE73" s="114"/>
      <c r="CF73" s="143"/>
      <c r="CG73" s="144">
        <f t="shared" si="1243"/>
        <v>0</v>
      </c>
      <c r="CH73" s="328">
        <f t="shared" si="1244"/>
        <v>0</v>
      </c>
      <c r="CI73" s="474">
        <f t="shared" si="1245"/>
        <v>0</v>
      </c>
      <c r="CJ73" s="475">
        <f t="shared" si="1246"/>
        <v>0</v>
      </c>
      <c r="CK73" s="141">
        <f t="shared" si="1247"/>
        <v>0</v>
      </c>
      <c r="CL73" s="476">
        <f t="shared" si="1200"/>
        <v>1994.05</v>
      </c>
      <c r="CM73" s="142">
        <f t="shared" si="1249"/>
        <v>0</v>
      </c>
      <c r="CN73" s="114">
        <f t="shared" si="1250"/>
        <v>0</v>
      </c>
      <c r="CO73" s="114"/>
      <c r="CP73" s="143"/>
      <c r="CQ73" s="144">
        <f t="shared" si="1251"/>
        <v>0</v>
      </c>
      <c r="CR73" s="328">
        <f t="shared" si="1252"/>
        <v>14</v>
      </c>
      <c r="CS73" s="474">
        <f t="shared" si="1301"/>
        <v>1.779E-2</v>
      </c>
      <c r="CT73" s="475">
        <f t="shared" si="1302"/>
        <v>10.99</v>
      </c>
      <c r="CU73" s="141">
        <f t="shared" si="1255"/>
        <v>0.78500000000000003</v>
      </c>
      <c r="CV73" s="476">
        <f t="shared" si="1256"/>
        <v>2718.72</v>
      </c>
      <c r="CW73" s="142">
        <f t="shared" si="1257"/>
        <v>2134.1952000000001</v>
      </c>
      <c r="CX73" s="114">
        <f t="shared" si="1258"/>
        <v>29878.73</v>
      </c>
      <c r="CY73" s="114"/>
      <c r="CZ73" s="143"/>
      <c r="DA73" s="144">
        <f t="shared" si="1259"/>
        <v>1.6111200000000001</v>
      </c>
      <c r="DB73" s="328">
        <f t="shared" si="1260"/>
        <v>0</v>
      </c>
      <c r="DC73" s="474">
        <f t="shared" si="1301"/>
        <v>0</v>
      </c>
      <c r="DD73" s="475">
        <f t="shared" si="1302"/>
        <v>0</v>
      </c>
      <c r="DE73" s="141">
        <f t="shared" si="1263"/>
        <v>0</v>
      </c>
      <c r="DF73" s="476">
        <f t="shared" si="1256"/>
        <v>1994.05</v>
      </c>
      <c r="DG73" s="142">
        <f t="shared" si="1265"/>
        <v>0</v>
      </c>
      <c r="DH73" s="114">
        <f t="shared" si="1266"/>
        <v>0</v>
      </c>
      <c r="DI73" s="114"/>
      <c r="DJ73" s="143"/>
      <c r="DK73" s="144">
        <f t="shared" si="1267"/>
        <v>0</v>
      </c>
      <c r="DL73" s="328">
        <f t="shared" si="1268"/>
        <v>0</v>
      </c>
      <c r="DM73" s="474">
        <f t="shared" si="1301"/>
        <v>0</v>
      </c>
      <c r="DN73" s="475">
        <f t="shared" si="1302"/>
        <v>0</v>
      </c>
      <c r="DO73" s="141">
        <f t="shared" si="1271"/>
        <v>0</v>
      </c>
      <c r="DP73" s="476">
        <f t="shared" si="1256"/>
        <v>1994.05</v>
      </c>
      <c r="DQ73" s="142">
        <f t="shared" si="1273"/>
        <v>0</v>
      </c>
      <c r="DR73" s="114">
        <f t="shared" si="1274"/>
        <v>0</v>
      </c>
      <c r="DS73" s="114"/>
      <c r="DT73" s="143"/>
      <c r="DU73" s="144">
        <f t="shared" si="1275"/>
        <v>0</v>
      </c>
      <c r="DV73" s="328">
        <f t="shared" si="1276"/>
        <v>29</v>
      </c>
      <c r="DW73" s="474">
        <f t="shared" si="1301"/>
        <v>3.7039999999999997E-2</v>
      </c>
      <c r="DX73" s="475">
        <f t="shared" si="1302"/>
        <v>11.38</v>
      </c>
      <c r="DY73" s="141">
        <f t="shared" si="1279"/>
        <v>0.39241378999999998</v>
      </c>
      <c r="DZ73" s="476">
        <f t="shared" si="1256"/>
        <v>1994.05</v>
      </c>
      <c r="EA73" s="142">
        <f t="shared" si="1281"/>
        <v>782.49271999999996</v>
      </c>
      <c r="EB73" s="114">
        <f t="shared" si="1282"/>
        <v>22692.29</v>
      </c>
      <c r="EC73" s="114"/>
      <c r="ED73" s="143"/>
      <c r="EE73" s="144">
        <f t="shared" si="1283"/>
        <v>0.59070999999999996</v>
      </c>
      <c r="EF73" s="328">
        <f t="shared" si="1284"/>
        <v>0</v>
      </c>
      <c r="EG73" s="474">
        <f t="shared" si="1301"/>
        <v>0</v>
      </c>
      <c r="EH73" s="475">
        <f t="shared" si="1302"/>
        <v>0</v>
      </c>
      <c r="EI73" s="141">
        <f t="shared" si="1287"/>
        <v>0</v>
      </c>
      <c r="EJ73" s="476">
        <f t="shared" si="1256"/>
        <v>2718.72</v>
      </c>
      <c r="EK73" s="142">
        <f t="shared" si="1289"/>
        <v>0</v>
      </c>
      <c r="EL73" s="114">
        <f t="shared" si="1290"/>
        <v>0</v>
      </c>
      <c r="EM73" s="114"/>
      <c r="EN73" s="143"/>
      <c r="EO73" s="144">
        <f t="shared" si="1291"/>
        <v>0</v>
      </c>
      <c r="EP73" s="328">
        <f t="shared" si="1292"/>
        <v>0</v>
      </c>
      <c r="EQ73" s="474">
        <f t="shared" si="1301"/>
        <v>0</v>
      </c>
      <c r="ER73" s="475">
        <f t="shared" si="1302"/>
        <v>0</v>
      </c>
      <c r="ES73" s="141">
        <f t="shared" si="1295"/>
        <v>0</v>
      </c>
      <c r="ET73" s="476">
        <f t="shared" si="1256"/>
        <v>2918.72</v>
      </c>
      <c r="EU73" s="142">
        <f t="shared" si="1297"/>
        <v>0</v>
      </c>
      <c r="EV73" s="114">
        <f t="shared" si="1298"/>
        <v>0</v>
      </c>
      <c r="EW73" s="114"/>
      <c r="EX73" s="143"/>
      <c r="EY73" s="144">
        <f t="shared" si="1299"/>
        <v>0</v>
      </c>
      <c r="EZ73" s="328">
        <f t="shared" si="1300"/>
        <v>25</v>
      </c>
      <c r="FA73" s="474">
        <f t="shared" si="1301"/>
        <v>3.3739999999999999E-2</v>
      </c>
      <c r="FB73" s="475">
        <f t="shared" si="1302"/>
        <v>0</v>
      </c>
      <c r="FC73" s="141">
        <f t="shared" si="1303"/>
        <v>0</v>
      </c>
      <c r="FD73" s="476">
        <f t="shared" si="1256"/>
        <v>0</v>
      </c>
      <c r="FE73" s="142">
        <f t="shared" si="1305"/>
        <v>0</v>
      </c>
      <c r="FF73" s="114">
        <f t="shared" si="1306"/>
        <v>0</v>
      </c>
      <c r="FG73" s="114"/>
      <c r="FH73" s="143"/>
      <c r="FI73" s="144">
        <f t="shared" si="1307"/>
        <v>0</v>
      </c>
      <c r="FJ73" s="328">
        <f t="shared" si="1308"/>
        <v>0</v>
      </c>
      <c r="FK73" s="474">
        <f t="shared" si="1309"/>
        <v>0</v>
      </c>
      <c r="FL73" s="475">
        <f t="shared" si="1310"/>
        <v>0</v>
      </c>
      <c r="FM73" s="141">
        <f t="shared" si="1311"/>
        <v>0</v>
      </c>
      <c r="FN73" s="476">
        <f t="shared" si="1312"/>
        <v>2718.72</v>
      </c>
      <c r="FO73" s="142">
        <f t="shared" si="1313"/>
        <v>0</v>
      </c>
      <c r="FP73" s="114">
        <f t="shared" si="1314"/>
        <v>0</v>
      </c>
      <c r="FQ73" s="114"/>
      <c r="FR73" s="143"/>
      <c r="FS73" s="144">
        <f t="shared" si="1315"/>
        <v>0</v>
      </c>
      <c r="FT73" s="328">
        <f t="shared" si="1316"/>
        <v>0</v>
      </c>
      <c r="FU73" s="474">
        <f t="shared" si="1309"/>
        <v>0</v>
      </c>
      <c r="FV73" s="475">
        <f t="shared" si="1310"/>
        <v>0</v>
      </c>
      <c r="FW73" s="141">
        <f t="shared" si="1319"/>
        <v>0</v>
      </c>
      <c r="FX73" s="476">
        <f t="shared" si="1312"/>
        <v>2093.75</v>
      </c>
      <c r="FY73" s="142">
        <f t="shared" si="1321"/>
        <v>0</v>
      </c>
      <c r="FZ73" s="114">
        <f t="shared" si="1322"/>
        <v>0</v>
      </c>
      <c r="GA73" s="114"/>
      <c r="GB73" s="143"/>
      <c r="GC73" s="144">
        <f t="shared" si="1323"/>
        <v>0</v>
      </c>
      <c r="GD73" s="328">
        <f t="shared" si="1324"/>
        <v>44</v>
      </c>
      <c r="GE73" s="474">
        <f t="shared" si="1325"/>
        <v>8.7480000000000002E-2</v>
      </c>
      <c r="GF73" s="475">
        <f t="shared" si="1326"/>
        <v>0</v>
      </c>
      <c r="GG73" s="141">
        <f t="shared" si="1327"/>
        <v>0</v>
      </c>
      <c r="GH73" s="476">
        <f t="shared" si="1312"/>
        <v>0</v>
      </c>
      <c r="GI73" s="142">
        <f t="shared" si="1329"/>
        <v>0</v>
      </c>
      <c r="GJ73" s="114">
        <f t="shared" si="1330"/>
        <v>0</v>
      </c>
      <c r="GK73" s="114"/>
      <c r="GL73" s="143"/>
      <c r="GM73" s="144">
        <f t="shared" si="1331"/>
        <v>0</v>
      </c>
      <c r="GN73" s="328">
        <f t="shared" si="1332"/>
        <v>27</v>
      </c>
      <c r="GO73" s="474">
        <f t="shared" si="1325"/>
        <v>3.2140000000000002E-2</v>
      </c>
      <c r="GP73" s="475">
        <f t="shared" si="1326"/>
        <v>24.96</v>
      </c>
      <c r="GQ73" s="141">
        <f t="shared" si="1335"/>
        <v>0.92444444000000003</v>
      </c>
      <c r="GR73" s="476">
        <f t="shared" si="1312"/>
        <v>1994.05</v>
      </c>
      <c r="GS73" s="142">
        <f t="shared" si="1337"/>
        <v>1843.3884399999999</v>
      </c>
      <c r="GT73" s="114">
        <f t="shared" si="1338"/>
        <v>49771.49</v>
      </c>
      <c r="GU73" s="114"/>
      <c r="GV73" s="143"/>
      <c r="GW73" s="144">
        <f t="shared" si="1339"/>
        <v>1.39158</v>
      </c>
      <c r="GX73" s="328">
        <f t="shared" si="1340"/>
        <v>0</v>
      </c>
      <c r="GY73" s="474">
        <f t="shared" si="1341"/>
        <v>0</v>
      </c>
      <c r="GZ73" s="475">
        <f t="shared" si="1342"/>
        <v>0</v>
      </c>
      <c r="HA73" s="141">
        <f t="shared" si="1343"/>
        <v>0</v>
      </c>
      <c r="HB73" s="476">
        <f t="shared" si="1344"/>
        <v>2093.75</v>
      </c>
      <c r="HC73" s="142">
        <f t="shared" si="1345"/>
        <v>0</v>
      </c>
      <c r="HD73" s="114">
        <f t="shared" si="1346"/>
        <v>0</v>
      </c>
      <c r="HE73" s="114"/>
      <c r="HF73" s="143"/>
      <c r="HG73" s="144">
        <f t="shared" si="1347"/>
        <v>0</v>
      </c>
      <c r="HH73" s="328">
        <f t="shared" si="1348"/>
        <v>31</v>
      </c>
      <c r="HI73" s="474">
        <f t="shared" si="1341"/>
        <v>2.9139999999999999E-2</v>
      </c>
      <c r="HJ73" s="475">
        <f t="shared" si="1342"/>
        <v>22.18</v>
      </c>
      <c r="HK73" s="141">
        <f t="shared" si="1351"/>
        <v>0.71548387000000002</v>
      </c>
      <c r="HL73" s="476">
        <f t="shared" si="1344"/>
        <v>1994.05</v>
      </c>
      <c r="HM73" s="142">
        <f t="shared" si="1353"/>
        <v>1426.7106100000001</v>
      </c>
      <c r="HN73" s="114">
        <f t="shared" si="1354"/>
        <v>44228.03</v>
      </c>
      <c r="HO73" s="114"/>
      <c r="HP73" s="143"/>
      <c r="HQ73" s="144">
        <f t="shared" si="1355"/>
        <v>1.0770299999999999</v>
      </c>
      <c r="HR73" s="328">
        <f t="shared" si="1356"/>
        <v>0</v>
      </c>
      <c r="HS73" s="474">
        <f t="shared" si="1357"/>
        <v>0</v>
      </c>
      <c r="HT73" s="475">
        <f t="shared" si="1358"/>
        <v>0</v>
      </c>
      <c r="HU73" s="141">
        <f t="shared" si="1359"/>
        <v>0</v>
      </c>
      <c r="HV73" s="476">
        <f t="shared" si="1344"/>
        <v>2718.72</v>
      </c>
      <c r="HW73" s="142">
        <f t="shared" si="1361"/>
        <v>0</v>
      </c>
      <c r="HX73" s="114">
        <f t="shared" si="1362"/>
        <v>0</v>
      </c>
      <c r="HY73" s="114"/>
      <c r="HZ73" s="143"/>
      <c r="IA73" s="144">
        <f t="shared" si="1363"/>
        <v>0</v>
      </c>
      <c r="IB73" s="328">
        <f t="shared" si="1364"/>
        <v>27</v>
      </c>
      <c r="IC73" s="474">
        <f t="shared" si="1357"/>
        <v>5.6129999999999999E-2</v>
      </c>
      <c r="ID73" s="475">
        <f t="shared" si="1358"/>
        <v>33.450000000000003</v>
      </c>
      <c r="IE73" s="141">
        <f t="shared" si="1367"/>
        <v>1.2388888899999999</v>
      </c>
      <c r="IF73" s="476">
        <f t="shared" si="1344"/>
        <v>2718.72</v>
      </c>
      <c r="IG73" s="142">
        <f t="shared" si="1369"/>
        <v>3368.192</v>
      </c>
      <c r="IH73" s="114">
        <f t="shared" si="1370"/>
        <v>90941.18</v>
      </c>
      <c r="II73" s="114"/>
      <c r="IJ73" s="143"/>
      <c r="IK73" s="144">
        <f t="shared" si="1371"/>
        <v>2.5426700000000002</v>
      </c>
      <c r="IL73" s="328">
        <f t="shared" si="1372"/>
        <v>0</v>
      </c>
      <c r="IM73" s="474">
        <f t="shared" si="1373"/>
        <v>0</v>
      </c>
      <c r="IN73" s="475">
        <f t="shared" si="1374"/>
        <v>0</v>
      </c>
      <c r="IO73" s="141">
        <f t="shared" si="1375"/>
        <v>0</v>
      </c>
      <c r="IP73" s="476">
        <f t="shared" si="1376"/>
        <v>2093.75</v>
      </c>
      <c r="IQ73" s="142">
        <f t="shared" si="1377"/>
        <v>0</v>
      </c>
      <c r="IR73" s="114">
        <f t="shared" si="1378"/>
        <v>0</v>
      </c>
      <c r="IS73" s="114"/>
      <c r="IT73" s="143"/>
      <c r="IU73" s="144">
        <f t="shared" si="1379"/>
        <v>0</v>
      </c>
      <c r="IV73" s="328">
        <f t="shared" si="1380"/>
        <v>0</v>
      </c>
      <c r="IW73" s="474">
        <f t="shared" si="1373"/>
        <v>0</v>
      </c>
      <c r="IX73" s="475">
        <f t="shared" si="1374"/>
        <v>0</v>
      </c>
      <c r="IY73" s="141">
        <f t="shared" si="1383"/>
        <v>0</v>
      </c>
      <c r="IZ73" s="476">
        <f t="shared" si="1376"/>
        <v>2196.1</v>
      </c>
      <c r="JA73" s="142">
        <f t="shared" si="1385"/>
        <v>0</v>
      </c>
      <c r="JB73" s="114">
        <f t="shared" si="1386"/>
        <v>0</v>
      </c>
      <c r="JC73" s="114"/>
      <c r="JD73" s="143"/>
      <c r="JE73" s="144">
        <f t="shared" si="1387"/>
        <v>0</v>
      </c>
      <c r="JF73" s="328">
        <f t="shared" si="1388"/>
        <v>0</v>
      </c>
      <c r="JG73" s="474">
        <f t="shared" si="1389"/>
        <v>0</v>
      </c>
      <c r="JH73" s="475">
        <f t="shared" si="1390"/>
        <v>0</v>
      </c>
      <c r="JI73" s="141">
        <f t="shared" si="1391"/>
        <v>0</v>
      </c>
      <c r="JJ73" s="476">
        <f t="shared" si="1376"/>
        <v>2093.75</v>
      </c>
      <c r="JK73" s="142">
        <f t="shared" si="1393"/>
        <v>0</v>
      </c>
      <c r="JL73" s="114">
        <f t="shared" si="1394"/>
        <v>0</v>
      </c>
      <c r="JM73" s="114"/>
      <c r="JN73" s="143"/>
      <c r="JO73" s="144">
        <f t="shared" si="1395"/>
        <v>0</v>
      </c>
      <c r="JP73" s="328">
        <f t="shared" si="1396"/>
        <v>23</v>
      </c>
      <c r="JQ73" s="474">
        <f t="shared" si="1389"/>
        <v>1.898E-2</v>
      </c>
      <c r="JR73" s="475">
        <f t="shared" si="1390"/>
        <v>15.5</v>
      </c>
      <c r="JS73" s="141">
        <f t="shared" si="1399"/>
        <v>0.67391303999999996</v>
      </c>
      <c r="JT73" s="476">
        <f t="shared" si="1376"/>
        <v>1994.05</v>
      </c>
      <c r="JU73" s="142">
        <f t="shared" si="1401"/>
        <v>1343.8163</v>
      </c>
      <c r="JV73" s="114">
        <f t="shared" si="1402"/>
        <v>30907.77</v>
      </c>
      <c r="JW73" s="114"/>
      <c r="JX73" s="143"/>
      <c r="JY73" s="144">
        <f t="shared" si="1403"/>
        <v>1.0144500000000001</v>
      </c>
      <c r="JZ73" s="328">
        <f t="shared" si="1404"/>
        <v>0</v>
      </c>
      <c r="KA73" s="474">
        <f t="shared" si="1421"/>
        <v>0</v>
      </c>
      <c r="KB73" s="475">
        <f t="shared" si="1422"/>
        <v>0</v>
      </c>
      <c r="KC73" s="141">
        <f t="shared" si="1407"/>
        <v>0</v>
      </c>
      <c r="KD73" s="476">
        <f t="shared" si="1408"/>
        <v>2196.1</v>
      </c>
      <c r="KE73" s="142">
        <f t="shared" si="1409"/>
        <v>0</v>
      </c>
      <c r="KF73" s="114">
        <f t="shared" si="1410"/>
        <v>0</v>
      </c>
      <c r="KG73" s="114"/>
      <c r="KH73" s="143"/>
      <c r="KI73" s="144">
        <f t="shared" si="1411"/>
        <v>0</v>
      </c>
      <c r="KJ73" s="328">
        <f t="shared" si="1412"/>
        <v>0</v>
      </c>
      <c r="KK73" s="474">
        <f t="shared" si="1421"/>
        <v>0</v>
      </c>
      <c r="KL73" s="475">
        <f t="shared" si="1422"/>
        <v>0</v>
      </c>
      <c r="KM73" s="141">
        <f t="shared" si="1415"/>
        <v>0</v>
      </c>
      <c r="KN73" s="476">
        <f t="shared" si="1408"/>
        <v>1994.05</v>
      </c>
      <c r="KO73" s="142">
        <f t="shared" si="1417"/>
        <v>0</v>
      </c>
      <c r="KP73" s="114">
        <f t="shared" si="1418"/>
        <v>0</v>
      </c>
      <c r="KQ73" s="114"/>
      <c r="KR73" s="143"/>
      <c r="KS73" s="144">
        <f t="shared" si="1419"/>
        <v>0</v>
      </c>
      <c r="KT73" s="328">
        <f t="shared" si="1420"/>
        <v>0</v>
      </c>
      <c r="KU73" s="474" t="e">
        <f t="shared" si="1421"/>
        <v>#DIV/0!</v>
      </c>
      <c r="KV73" s="475" t="e">
        <f t="shared" si="1422"/>
        <v>#DIV/0!</v>
      </c>
      <c r="KW73" s="141">
        <f t="shared" si="1423"/>
        <v>0</v>
      </c>
      <c r="KX73" s="476">
        <f t="shared" si="1408"/>
        <v>0</v>
      </c>
      <c r="KY73" s="142">
        <f t="shared" si="1425"/>
        <v>0</v>
      </c>
      <c r="KZ73" s="114">
        <f t="shared" si="1426"/>
        <v>0</v>
      </c>
      <c r="LA73" s="114"/>
      <c r="LB73" s="143"/>
      <c r="LC73" s="144">
        <f t="shared" si="1427"/>
        <v>0</v>
      </c>
      <c r="LD73" s="327">
        <f t="shared" si="1428"/>
        <v>232</v>
      </c>
      <c r="LE73" s="474">
        <f t="shared" si="1429"/>
        <v>8.8999999999999999E-3</v>
      </c>
      <c r="LF73" s="475">
        <f t="shared" si="1430"/>
        <v>137.07</v>
      </c>
      <c r="LG73" s="141">
        <f t="shared" si="1431"/>
        <v>0.59081897000000005</v>
      </c>
      <c r="LH73" s="476">
        <f t="shared" si="1432"/>
        <v>2242.09</v>
      </c>
      <c r="LI73" s="142">
        <f t="shared" si="1433"/>
        <v>1324.6693</v>
      </c>
      <c r="LJ73" s="114">
        <f t="shared" si="1434"/>
        <v>307323.28000000003</v>
      </c>
      <c r="LK73" s="114"/>
      <c r="LL73" s="143"/>
    </row>
    <row r="74" spans="1:324" ht="26.25" customHeight="1">
      <c r="A74" s="718"/>
      <c r="B74" s="12" t="s">
        <v>746</v>
      </c>
      <c r="C74" s="12" t="s">
        <v>856</v>
      </c>
      <c r="D74" s="12" t="s">
        <v>424</v>
      </c>
      <c r="E74" s="4" t="s">
        <v>34</v>
      </c>
      <c r="F74" s="328">
        <f t="shared" si="1186"/>
        <v>1</v>
      </c>
      <c r="G74" s="474">
        <f t="shared" si="1435"/>
        <v>1.5499999999999999E-3</v>
      </c>
      <c r="H74" s="475">
        <f t="shared" si="1436"/>
        <v>0.39</v>
      </c>
      <c r="I74" s="141">
        <f t="shared" si="1187"/>
        <v>0.39</v>
      </c>
      <c r="J74" s="476">
        <f t="shared" si="1437"/>
        <v>1994.05</v>
      </c>
      <c r="K74" s="142">
        <f t="shared" si="1188"/>
        <v>777.67949999999996</v>
      </c>
      <c r="L74" s="114">
        <f t="shared" si="1189"/>
        <v>777.68</v>
      </c>
      <c r="M74" s="114"/>
      <c r="N74" s="143"/>
      <c r="O74" s="144">
        <f t="shared" si="1190"/>
        <v>0.58813000000000004</v>
      </c>
      <c r="P74" s="328">
        <f t="shared" si="1191"/>
        <v>2</v>
      </c>
      <c r="Q74" s="474">
        <f t="shared" si="1438"/>
        <v>1.8799999999999999E-3</v>
      </c>
      <c r="R74" s="475">
        <f t="shared" si="1439"/>
        <v>1.23</v>
      </c>
      <c r="S74" s="141">
        <f t="shared" si="1192"/>
        <v>0.61499999999999999</v>
      </c>
      <c r="T74" s="476">
        <f t="shared" si="1440"/>
        <v>2718.72</v>
      </c>
      <c r="U74" s="142">
        <f t="shared" si="1193"/>
        <v>1672.0128</v>
      </c>
      <c r="V74" s="114">
        <f t="shared" si="1194"/>
        <v>3344.03</v>
      </c>
      <c r="W74" s="114"/>
      <c r="X74" s="143"/>
      <c r="Y74" s="144">
        <f t="shared" si="1195"/>
        <v>1.2644899999999999</v>
      </c>
      <c r="Z74" s="328">
        <f t="shared" si="1196"/>
        <v>0</v>
      </c>
      <c r="AA74" s="474">
        <f t="shared" si="1245"/>
        <v>0</v>
      </c>
      <c r="AB74" s="475">
        <f t="shared" si="1246"/>
        <v>0</v>
      </c>
      <c r="AC74" s="141">
        <f t="shared" si="1199"/>
        <v>0</v>
      </c>
      <c r="AD74" s="476">
        <f t="shared" si="1200"/>
        <v>1994.05</v>
      </c>
      <c r="AE74" s="142">
        <f t="shared" si="1201"/>
        <v>0</v>
      </c>
      <c r="AF74" s="114">
        <f t="shared" si="1202"/>
        <v>0</v>
      </c>
      <c r="AG74" s="114"/>
      <c r="AH74" s="143"/>
      <c r="AI74" s="144">
        <f t="shared" si="1203"/>
        <v>0</v>
      </c>
      <c r="AJ74" s="328">
        <f t="shared" si="1204"/>
        <v>1</v>
      </c>
      <c r="AK74" s="474">
        <f t="shared" si="1245"/>
        <v>1.65E-3</v>
      </c>
      <c r="AL74" s="475">
        <f t="shared" si="1246"/>
        <v>0.6</v>
      </c>
      <c r="AM74" s="141">
        <f t="shared" si="1207"/>
        <v>0.6</v>
      </c>
      <c r="AN74" s="476">
        <f t="shared" si="1200"/>
        <v>1994.05</v>
      </c>
      <c r="AO74" s="142">
        <f t="shared" si="1209"/>
        <v>1196.43</v>
      </c>
      <c r="AP74" s="114">
        <f t="shared" si="1210"/>
        <v>1196.43</v>
      </c>
      <c r="AQ74" s="114"/>
      <c r="AR74" s="143"/>
      <c r="AS74" s="144">
        <f t="shared" si="1211"/>
        <v>0.90481999999999996</v>
      </c>
      <c r="AT74" s="328">
        <f t="shared" si="1212"/>
        <v>2</v>
      </c>
      <c r="AU74" s="474">
        <f t="shared" si="1245"/>
        <v>2.1099999999999999E-3</v>
      </c>
      <c r="AV74" s="475">
        <f t="shared" si="1246"/>
        <v>0.91</v>
      </c>
      <c r="AW74" s="141">
        <f t="shared" si="1215"/>
        <v>0.45500000000000002</v>
      </c>
      <c r="AX74" s="476">
        <f t="shared" si="1200"/>
        <v>1788.76</v>
      </c>
      <c r="AY74" s="142">
        <f t="shared" si="1217"/>
        <v>813.88580000000002</v>
      </c>
      <c r="AZ74" s="114">
        <f t="shared" si="1218"/>
        <v>1627.77</v>
      </c>
      <c r="BA74" s="114"/>
      <c r="BB74" s="143"/>
      <c r="BC74" s="144">
        <f t="shared" si="1219"/>
        <v>0.61551</v>
      </c>
      <c r="BD74" s="328">
        <f t="shared" si="1220"/>
        <v>0</v>
      </c>
      <c r="BE74" s="474">
        <f t="shared" si="1245"/>
        <v>0</v>
      </c>
      <c r="BF74" s="475">
        <f t="shared" si="1246"/>
        <v>0</v>
      </c>
      <c r="BG74" s="141">
        <f t="shared" si="1223"/>
        <v>0</v>
      </c>
      <c r="BH74" s="476">
        <f t="shared" si="1200"/>
        <v>2718.72</v>
      </c>
      <c r="BI74" s="142">
        <f t="shared" si="1225"/>
        <v>0</v>
      </c>
      <c r="BJ74" s="114">
        <f t="shared" si="1226"/>
        <v>0</v>
      </c>
      <c r="BK74" s="114"/>
      <c r="BL74" s="143"/>
      <c r="BM74" s="144">
        <f t="shared" si="1227"/>
        <v>0</v>
      </c>
      <c r="BN74" s="328">
        <f t="shared" si="1228"/>
        <v>1</v>
      </c>
      <c r="BO74" s="474">
        <f t="shared" si="1245"/>
        <v>1.41E-3</v>
      </c>
      <c r="BP74" s="475">
        <f t="shared" si="1246"/>
        <v>0.5</v>
      </c>
      <c r="BQ74" s="141">
        <f t="shared" si="1231"/>
        <v>0.5</v>
      </c>
      <c r="BR74" s="476">
        <f t="shared" si="1200"/>
        <v>1665.28</v>
      </c>
      <c r="BS74" s="142">
        <f t="shared" si="1233"/>
        <v>832.64</v>
      </c>
      <c r="BT74" s="114">
        <f t="shared" si="1234"/>
        <v>832.64</v>
      </c>
      <c r="BU74" s="114"/>
      <c r="BV74" s="143"/>
      <c r="BW74" s="144">
        <f t="shared" si="1235"/>
        <v>0.62970000000000004</v>
      </c>
      <c r="BX74" s="328">
        <f t="shared" si="1236"/>
        <v>0</v>
      </c>
      <c r="BY74" s="474">
        <f t="shared" si="1245"/>
        <v>0</v>
      </c>
      <c r="BZ74" s="475">
        <f t="shared" si="1246"/>
        <v>0</v>
      </c>
      <c r="CA74" s="141">
        <f t="shared" si="1239"/>
        <v>0</v>
      </c>
      <c r="CB74" s="476">
        <f t="shared" si="1200"/>
        <v>1994.05</v>
      </c>
      <c r="CC74" s="142">
        <f t="shared" si="1241"/>
        <v>0</v>
      </c>
      <c r="CD74" s="114">
        <f t="shared" si="1242"/>
        <v>0</v>
      </c>
      <c r="CE74" s="114"/>
      <c r="CF74" s="143"/>
      <c r="CG74" s="144">
        <f t="shared" si="1243"/>
        <v>0</v>
      </c>
      <c r="CH74" s="328">
        <f t="shared" si="1244"/>
        <v>1</v>
      </c>
      <c r="CI74" s="474">
        <f t="shared" si="1245"/>
        <v>1E-3</v>
      </c>
      <c r="CJ74" s="475">
        <f t="shared" si="1246"/>
        <v>0.46</v>
      </c>
      <c r="CK74" s="141">
        <f t="shared" si="1247"/>
        <v>0.46</v>
      </c>
      <c r="CL74" s="476">
        <f t="shared" si="1200"/>
        <v>1994.05</v>
      </c>
      <c r="CM74" s="142">
        <f t="shared" si="1249"/>
        <v>917.26300000000003</v>
      </c>
      <c r="CN74" s="114">
        <f t="shared" si="1250"/>
        <v>917.26</v>
      </c>
      <c r="CO74" s="114"/>
      <c r="CP74" s="143"/>
      <c r="CQ74" s="144">
        <f t="shared" si="1251"/>
        <v>0.69369000000000003</v>
      </c>
      <c r="CR74" s="328">
        <f t="shared" si="1252"/>
        <v>1</v>
      </c>
      <c r="CS74" s="474">
        <f t="shared" si="1301"/>
        <v>1.2700000000000001E-3</v>
      </c>
      <c r="CT74" s="475">
        <f t="shared" si="1302"/>
        <v>0.78</v>
      </c>
      <c r="CU74" s="141">
        <f t="shared" si="1255"/>
        <v>0.78</v>
      </c>
      <c r="CV74" s="476">
        <f t="shared" si="1256"/>
        <v>2718.72</v>
      </c>
      <c r="CW74" s="142">
        <f t="shared" si="1257"/>
        <v>2120.6016</v>
      </c>
      <c r="CX74" s="114">
        <f t="shared" si="1258"/>
        <v>2120.6</v>
      </c>
      <c r="CY74" s="114"/>
      <c r="CZ74" s="143"/>
      <c r="DA74" s="144">
        <f t="shared" si="1259"/>
        <v>1.6037399999999999</v>
      </c>
      <c r="DB74" s="328">
        <f t="shared" si="1260"/>
        <v>0</v>
      </c>
      <c r="DC74" s="474">
        <f t="shared" si="1301"/>
        <v>0</v>
      </c>
      <c r="DD74" s="475">
        <f t="shared" si="1302"/>
        <v>0</v>
      </c>
      <c r="DE74" s="141">
        <f t="shared" si="1263"/>
        <v>0</v>
      </c>
      <c r="DF74" s="476">
        <f t="shared" si="1256"/>
        <v>1994.05</v>
      </c>
      <c r="DG74" s="142">
        <f t="shared" si="1265"/>
        <v>0</v>
      </c>
      <c r="DH74" s="114">
        <f t="shared" si="1266"/>
        <v>0</v>
      </c>
      <c r="DI74" s="114"/>
      <c r="DJ74" s="143"/>
      <c r="DK74" s="144">
        <f t="shared" si="1267"/>
        <v>0</v>
      </c>
      <c r="DL74" s="328">
        <f t="shared" si="1268"/>
        <v>0</v>
      </c>
      <c r="DM74" s="474">
        <f t="shared" si="1301"/>
        <v>0</v>
      </c>
      <c r="DN74" s="475">
        <f t="shared" si="1302"/>
        <v>0</v>
      </c>
      <c r="DO74" s="141">
        <f t="shared" si="1271"/>
        <v>0</v>
      </c>
      <c r="DP74" s="476">
        <f t="shared" si="1256"/>
        <v>1994.05</v>
      </c>
      <c r="DQ74" s="142">
        <f t="shared" si="1273"/>
        <v>0</v>
      </c>
      <c r="DR74" s="114">
        <f t="shared" si="1274"/>
        <v>0</v>
      </c>
      <c r="DS74" s="114"/>
      <c r="DT74" s="143"/>
      <c r="DU74" s="144">
        <f t="shared" si="1275"/>
        <v>0</v>
      </c>
      <c r="DV74" s="328">
        <f t="shared" si="1276"/>
        <v>4</v>
      </c>
      <c r="DW74" s="474">
        <f t="shared" si="1301"/>
        <v>5.11E-3</v>
      </c>
      <c r="DX74" s="475">
        <f t="shared" si="1302"/>
        <v>1.57</v>
      </c>
      <c r="DY74" s="141">
        <f t="shared" si="1279"/>
        <v>0.39250000000000002</v>
      </c>
      <c r="DZ74" s="476">
        <f t="shared" si="1256"/>
        <v>1994.05</v>
      </c>
      <c r="EA74" s="142">
        <f t="shared" si="1281"/>
        <v>782.66462999999999</v>
      </c>
      <c r="EB74" s="114">
        <f t="shared" si="1282"/>
        <v>3130.66</v>
      </c>
      <c r="EC74" s="114"/>
      <c r="ED74" s="143"/>
      <c r="EE74" s="144">
        <f t="shared" si="1283"/>
        <v>0.59189999999999998</v>
      </c>
      <c r="EF74" s="328">
        <f t="shared" si="1284"/>
        <v>1</v>
      </c>
      <c r="EG74" s="474">
        <f t="shared" si="1301"/>
        <v>1.16E-3</v>
      </c>
      <c r="EH74" s="475">
        <f t="shared" si="1302"/>
        <v>0.52</v>
      </c>
      <c r="EI74" s="141">
        <f t="shared" si="1287"/>
        <v>0.52</v>
      </c>
      <c r="EJ74" s="476">
        <f t="shared" si="1256"/>
        <v>2718.72</v>
      </c>
      <c r="EK74" s="142">
        <f t="shared" si="1289"/>
        <v>1413.7344000000001</v>
      </c>
      <c r="EL74" s="114">
        <f t="shared" si="1290"/>
        <v>1413.73</v>
      </c>
      <c r="EM74" s="114"/>
      <c r="EN74" s="143"/>
      <c r="EO74" s="144">
        <f t="shared" si="1291"/>
        <v>1.0691600000000001</v>
      </c>
      <c r="EP74" s="328">
        <f t="shared" si="1292"/>
        <v>0</v>
      </c>
      <c r="EQ74" s="474">
        <f t="shared" si="1301"/>
        <v>0</v>
      </c>
      <c r="ER74" s="475">
        <f t="shared" si="1302"/>
        <v>0</v>
      </c>
      <c r="ES74" s="141">
        <f t="shared" si="1295"/>
        <v>0</v>
      </c>
      <c r="ET74" s="476">
        <f t="shared" si="1256"/>
        <v>2918.72</v>
      </c>
      <c r="EU74" s="142">
        <f t="shared" si="1297"/>
        <v>0</v>
      </c>
      <c r="EV74" s="114">
        <f t="shared" si="1298"/>
        <v>0</v>
      </c>
      <c r="EW74" s="114"/>
      <c r="EX74" s="143"/>
      <c r="EY74" s="144">
        <f t="shared" si="1299"/>
        <v>0</v>
      </c>
      <c r="EZ74" s="328">
        <f t="shared" si="1300"/>
        <v>3</v>
      </c>
      <c r="FA74" s="474">
        <f t="shared" si="1301"/>
        <v>4.0499999999999998E-3</v>
      </c>
      <c r="FB74" s="475">
        <f t="shared" si="1302"/>
        <v>0</v>
      </c>
      <c r="FC74" s="141">
        <f t="shared" si="1303"/>
        <v>0</v>
      </c>
      <c r="FD74" s="476">
        <f t="shared" si="1256"/>
        <v>0</v>
      </c>
      <c r="FE74" s="142">
        <f t="shared" si="1305"/>
        <v>0</v>
      </c>
      <c r="FF74" s="114">
        <f t="shared" si="1306"/>
        <v>0</v>
      </c>
      <c r="FG74" s="114"/>
      <c r="FH74" s="143"/>
      <c r="FI74" s="144">
        <f t="shared" si="1307"/>
        <v>0</v>
      </c>
      <c r="FJ74" s="328">
        <f t="shared" si="1308"/>
        <v>2</v>
      </c>
      <c r="FK74" s="474">
        <f t="shared" si="1309"/>
        <v>1.98E-3</v>
      </c>
      <c r="FL74" s="475">
        <f t="shared" si="1310"/>
        <v>1.04</v>
      </c>
      <c r="FM74" s="141">
        <f t="shared" si="1311"/>
        <v>0.52</v>
      </c>
      <c r="FN74" s="476">
        <f t="shared" si="1312"/>
        <v>2718.72</v>
      </c>
      <c r="FO74" s="142">
        <f t="shared" si="1313"/>
        <v>1413.7344000000001</v>
      </c>
      <c r="FP74" s="114">
        <f t="shared" si="1314"/>
        <v>2827.47</v>
      </c>
      <c r="FQ74" s="114"/>
      <c r="FR74" s="143"/>
      <c r="FS74" s="144">
        <f t="shared" si="1315"/>
        <v>1.0691600000000001</v>
      </c>
      <c r="FT74" s="328">
        <f t="shared" si="1316"/>
        <v>1</v>
      </c>
      <c r="FU74" s="474">
        <f t="shared" si="1309"/>
        <v>1.3600000000000001E-3</v>
      </c>
      <c r="FV74" s="475">
        <f t="shared" si="1310"/>
        <v>0.69</v>
      </c>
      <c r="FW74" s="141">
        <f t="shared" si="1319"/>
        <v>0.69</v>
      </c>
      <c r="FX74" s="476">
        <f t="shared" si="1312"/>
        <v>2093.75</v>
      </c>
      <c r="FY74" s="142">
        <f t="shared" si="1321"/>
        <v>1444.6875</v>
      </c>
      <c r="FZ74" s="114">
        <f t="shared" si="1322"/>
        <v>1444.69</v>
      </c>
      <c r="GA74" s="114"/>
      <c r="GB74" s="143"/>
      <c r="GC74" s="144">
        <f t="shared" si="1323"/>
        <v>1.09257</v>
      </c>
      <c r="GD74" s="328">
        <f t="shared" si="1324"/>
        <v>2</v>
      </c>
      <c r="GE74" s="474">
        <f t="shared" si="1325"/>
        <v>3.98E-3</v>
      </c>
      <c r="GF74" s="475">
        <f t="shared" si="1326"/>
        <v>0</v>
      </c>
      <c r="GG74" s="141">
        <f t="shared" si="1327"/>
        <v>0</v>
      </c>
      <c r="GH74" s="476">
        <f t="shared" si="1312"/>
        <v>0</v>
      </c>
      <c r="GI74" s="142">
        <f t="shared" si="1329"/>
        <v>0</v>
      </c>
      <c r="GJ74" s="114">
        <f t="shared" si="1330"/>
        <v>0</v>
      </c>
      <c r="GK74" s="114"/>
      <c r="GL74" s="143"/>
      <c r="GM74" s="144">
        <f t="shared" si="1331"/>
        <v>0</v>
      </c>
      <c r="GN74" s="328">
        <f t="shared" si="1332"/>
        <v>1</v>
      </c>
      <c r="GO74" s="474">
        <f t="shared" si="1325"/>
        <v>1.1900000000000001E-3</v>
      </c>
      <c r="GP74" s="475">
        <f t="shared" si="1326"/>
        <v>0.92</v>
      </c>
      <c r="GQ74" s="141">
        <f t="shared" si="1335"/>
        <v>0.92</v>
      </c>
      <c r="GR74" s="476">
        <f t="shared" si="1312"/>
        <v>1994.05</v>
      </c>
      <c r="GS74" s="142">
        <f t="shared" si="1337"/>
        <v>1834.5260000000001</v>
      </c>
      <c r="GT74" s="114">
        <f t="shared" si="1338"/>
        <v>1834.53</v>
      </c>
      <c r="GU74" s="114"/>
      <c r="GV74" s="143"/>
      <c r="GW74" s="144">
        <f t="shared" si="1339"/>
        <v>1.3873899999999999</v>
      </c>
      <c r="GX74" s="328">
        <f t="shared" si="1340"/>
        <v>1</v>
      </c>
      <c r="GY74" s="474">
        <f t="shared" si="1341"/>
        <v>6.4999999999999997E-4</v>
      </c>
      <c r="GZ74" s="475">
        <f t="shared" si="1342"/>
        <v>0.28000000000000003</v>
      </c>
      <c r="HA74" s="141">
        <f t="shared" si="1343"/>
        <v>0.28000000000000003</v>
      </c>
      <c r="HB74" s="476">
        <f t="shared" si="1344"/>
        <v>2093.75</v>
      </c>
      <c r="HC74" s="142">
        <f t="shared" si="1345"/>
        <v>586.25</v>
      </c>
      <c r="HD74" s="114">
        <f t="shared" si="1346"/>
        <v>586.25</v>
      </c>
      <c r="HE74" s="114"/>
      <c r="HF74" s="143"/>
      <c r="HG74" s="144">
        <f t="shared" si="1347"/>
        <v>0.44335999999999998</v>
      </c>
      <c r="HH74" s="328">
        <f t="shared" si="1348"/>
        <v>1</v>
      </c>
      <c r="HI74" s="474">
        <f t="shared" si="1341"/>
        <v>9.3999999999999997E-4</v>
      </c>
      <c r="HJ74" s="475">
        <f t="shared" si="1342"/>
        <v>0.72</v>
      </c>
      <c r="HK74" s="141">
        <f t="shared" si="1351"/>
        <v>0.72</v>
      </c>
      <c r="HL74" s="476">
        <f t="shared" si="1344"/>
        <v>1994.05</v>
      </c>
      <c r="HM74" s="142">
        <f t="shared" si="1353"/>
        <v>1435.7159999999999</v>
      </c>
      <c r="HN74" s="114">
        <f t="shared" si="1354"/>
        <v>1435.72</v>
      </c>
      <c r="HO74" s="114"/>
      <c r="HP74" s="143"/>
      <c r="HQ74" s="144">
        <f t="shared" si="1355"/>
        <v>1.08578</v>
      </c>
      <c r="HR74" s="328">
        <f t="shared" si="1356"/>
        <v>5</v>
      </c>
      <c r="HS74" s="474">
        <f t="shared" si="1357"/>
        <v>7.1900000000000002E-3</v>
      </c>
      <c r="HT74" s="475">
        <f t="shared" si="1358"/>
        <v>3.76</v>
      </c>
      <c r="HU74" s="141">
        <f t="shared" si="1359"/>
        <v>0.752</v>
      </c>
      <c r="HV74" s="476">
        <f t="shared" si="1344"/>
        <v>2718.72</v>
      </c>
      <c r="HW74" s="142">
        <f t="shared" si="1361"/>
        <v>2044.4774399999999</v>
      </c>
      <c r="HX74" s="114">
        <f t="shared" si="1362"/>
        <v>10222.39</v>
      </c>
      <c r="HY74" s="114"/>
      <c r="HZ74" s="143"/>
      <c r="IA74" s="144">
        <f t="shared" si="1363"/>
        <v>1.54617</v>
      </c>
      <c r="IB74" s="328">
        <f t="shared" si="1364"/>
        <v>4</v>
      </c>
      <c r="IC74" s="474">
        <f t="shared" si="1357"/>
        <v>8.3199999999999993E-3</v>
      </c>
      <c r="ID74" s="475">
        <f t="shared" si="1358"/>
        <v>4.96</v>
      </c>
      <c r="IE74" s="141">
        <f t="shared" si="1367"/>
        <v>1.24</v>
      </c>
      <c r="IF74" s="476">
        <f t="shared" si="1344"/>
        <v>2718.72</v>
      </c>
      <c r="IG74" s="142">
        <f t="shared" si="1369"/>
        <v>3371.2127999999998</v>
      </c>
      <c r="IH74" s="114">
        <f t="shared" si="1370"/>
        <v>13484.85</v>
      </c>
      <c r="II74" s="114"/>
      <c r="IJ74" s="143"/>
      <c r="IK74" s="144">
        <f t="shared" si="1371"/>
        <v>2.5495299999999999</v>
      </c>
      <c r="IL74" s="328">
        <f t="shared" si="1372"/>
        <v>1</v>
      </c>
      <c r="IM74" s="474">
        <f t="shared" si="1373"/>
        <v>8.8000000000000003E-4</v>
      </c>
      <c r="IN74" s="475">
        <f t="shared" si="1374"/>
        <v>1.05</v>
      </c>
      <c r="IO74" s="141">
        <f t="shared" si="1375"/>
        <v>1.05</v>
      </c>
      <c r="IP74" s="476">
        <f t="shared" si="1376"/>
        <v>2093.75</v>
      </c>
      <c r="IQ74" s="142">
        <f t="shared" si="1377"/>
        <v>2198.4375</v>
      </c>
      <c r="IR74" s="114">
        <f t="shared" si="1378"/>
        <v>2198.44</v>
      </c>
      <c r="IS74" s="114"/>
      <c r="IT74" s="143"/>
      <c r="IU74" s="144">
        <f t="shared" si="1379"/>
        <v>1.6626000000000001</v>
      </c>
      <c r="IV74" s="328">
        <f t="shared" si="1380"/>
        <v>3</v>
      </c>
      <c r="IW74" s="474">
        <f t="shared" si="1373"/>
        <v>4.4400000000000004E-3</v>
      </c>
      <c r="IX74" s="475">
        <f t="shared" si="1374"/>
        <v>2.25</v>
      </c>
      <c r="IY74" s="141">
        <f t="shared" si="1383"/>
        <v>0.75</v>
      </c>
      <c r="IZ74" s="476">
        <f t="shared" si="1376"/>
        <v>2196.1</v>
      </c>
      <c r="JA74" s="142">
        <f t="shared" si="1385"/>
        <v>1647.075</v>
      </c>
      <c r="JB74" s="114">
        <f t="shared" si="1386"/>
        <v>4941.2299999999996</v>
      </c>
      <c r="JC74" s="114"/>
      <c r="JD74" s="143"/>
      <c r="JE74" s="144">
        <f t="shared" si="1387"/>
        <v>1.24563</v>
      </c>
      <c r="JF74" s="328">
        <f t="shared" si="1388"/>
        <v>0</v>
      </c>
      <c r="JG74" s="474">
        <f t="shared" si="1389"/>
        <v>0</v>
      </c>
      <c r="JH74" s="475">
        <f t="shared" si="1390"/>
        <v>0</v>
      </c>
      <c r="JI74" s="141">
        <f t="shared" si="1391"/>
        <v>0</v>
      </c>
      <c r="JJ74" s="476">
        <f t="shared" si="1376"/>
        <v>2093.75</v>
      </c>
      <c r="JK74" s="142">
        <f t="shared" si="1393"/>
        <v>0</v>
      </c>
      <c r="JL74" s="114">
        <f t="shared" si="1394"/>
        <v>0</v>
      </c>
      <c r="JM74" s="114"/>
      <c r="JN74" s="143"/>
      <c r="JO74" s="144">
        <f t="shared" si="1395"/>
        <v>0</v>
      </c>
      <c r="JP74" s="328">
        <f t="shared" si="1396"/>
        <v>3</v>
      </c>
      <c r="JQ74" s="474">
        <f t="shared" si="1389"/>
        <v>2.48E-3</v>
      </c>
      <c r="JR74" s="475">
        <f t="shared" si="1390"/>
        <v>2.02</v>
      </c>
      <c r="JS74" s="141">
        <f t="shared" si="1399"/>
        <v>0.67333332999999995</v>
      </c>
      <c r="JT74" s="476">
        <f t="shared" si="1376"/>
        <v>1994.05</v>
      </c>
      <c r="JU74" s="142">
        <f t="shared" si="1401"/>
        <v>1342.6603299999999</v>
      </c>
      <c r="JV74" s="114">
        <f t="shared" si="1402"/>
        <v>4027.98</v>
      </c>
      <c r="JW74" s="114"/>
      <c r="JX74" s="143"/>
      <c r="JY74" s="144">
        <f t="shared" si="1403"/>
        <v>1.0154099999999999</v>
      </c>
      <c r="JZ74" s="328">
        <f t="shared" si="1404"/>
        <v>0</v>
      </c>
      <c r="KA74" s="474">
        <f t="shared" si="1421"/>
        <v>0</v>
      </c>
      <c r="KB74" s="475">
        <f t="shared" si="1422"/>
        <v>0</v>
      </c>
      <c r="KC74" s="141">
        <f t="shared" si="1407"/>
        <v>0</v>
      </c>
      <c r="KD74" s="476">
        <f t="shared" si="1408"/>
        <v>2196.1</v>
      </c>
      <c r="KE74" s="142">
        <f t="shared" si="1409"/>
        <v>0</v>
      </c>
      <c r="KF74" s="114">
        <f t="shared" si="1410"/>
        <v>0</v>
      </c>
      <c r="KG74" s="114"/>
      <c r="KH74" s="143"/>
      <c r="KI74" s="144">
        <f t="shared" si="1411"/>
        <v>0</v>
      </c>
      <c r="KJ74" s="328">
        <f t="shared" si="1412"/>
        <v>0</v>
      </c>
      <c r="KK74" s="474">
        <f t="shared" si="1421"/>
        <v>0</v>
      </c>
      <c r="KL74" s="475">
        <f t="shared" si="1422"/>
        <v>0</v>
      </c>
      <c r="KM74" s="141">
        <f t="shared" si="1415"/>
        <v>0</v>
      </c>
      <c r="KN74" s="476">
        <f t="shared" si="1408"/>
        <v>1994.05</v>
      </c>
      <c r="KO74" s="142">
        <f t="shared" si="1417"/>
        <v>0</v>
      </c>
      <c r="KP74" s="114">
        <f t="shared" si="1418"/>
        <v>0</v>
      </c>
      <c r="KQ74" s="114"/>
      <c r="KR74" s="143"/>
      <c r="KS74" s="144">
        <f t="shared" si="1419"/>
        <v>0</v>
      </c>
      <c r="KT74" s="328">
        <f t="shared" si="1420"/>
        <v>0</v>
      </c>
      <c r="KU74" s="474" t="e">
        <f t="shared" si="1421"/>
        <v>#DIV/0!</v>
      </c>
      <c r="KV74" s="475" t="e">
        <f t="shared" si="1422"/>
        <v>#DIV/0!</v>
      </c>
      <c r="KW74" s="141">
        <f t="shared" si="1423"/>
        <v>0</v>
      </c>
      <c r="KX74" s="476">
        <f t="shared" si="1408"/>
        <v>0</v>
      </c>
      <c r="KY74" s="142">
        <f t="shared" si="1425"/>
        <v>0</v>
      </c>
      <c r="KZ74" s="114">
        <f t="shared" si="1426"/>
        <v>0</v>
      </c>
      <c r="LA74" s="114"/>
      <c r="LB74" s="143"/>
      <c r="LC74" s="144">
        <f t="shared" si="1427"/>
        <v>0</v>
      </c>
      <c r="LD74" s="327">
        <f t="shared" si="1428"/>
        <v>41</v>
      </c>
      <c r="LE74" s="474">
        <f t="shared" si="1429"/>
        <v>1.57E-3</v>
      </c>
      <c r="LF74" s="475">
        <f t="shared" si="1430"/>
        <v>24.18</v>
      </c>
      <c r="LG74" s="141">
        <f t="shared" si="1431"/>
        <v>0.58975610000000001</v>
      </c>
      <c r="LH74" s="476">
        <f t="shared" si="1432"/>
        <v>2242.09</v>
      </c>
      <c r="LI74" s="142">
        <f t="shared" si="1433"/>
        <v>1322.2862500000001</v>
      </c>
      <c r="LJ74" s="114">
        <f t="shared" si="1434"/>
        <v>54213.74</v>
      </c>
      <c r="LK74" s="114"/>
      <c r="LL74" s="143"/>
    </row>
    <row r="75" spans="1:324" ht="27.75" customHeight="1">
      <c r="A75" s="718"/>
      <c r="B75" s="93" t="s">
        <v>759</v>
      </c>
      <c r="C75" s="12" t="s">
        <v>856</v>
      </c>
      <c r="D75" s="12" t="s">
        <v>424</v>
      </c>
      <c r="E75" s="4" t="s">
        <v>34</v>
      </c>
      <c r="F75" s="328">
        <f t="shared" si="1186"/>
        <v>0</v>
      </c>
      <c r="G75" s="474">
        <f t="shared" si="1435"/>
        <v>0</v>
      </c>
      <c r="H75" s="475">
        <f t="shared" si="1436"/>
        <v>0</v>
      </c>
      <c r="I75" s="141">
        <f t="shared" si="1187"/>
        <v>0</v>
      </c>
      <c r="J75" s="476">
        <f t="shared" si="1437"/>
        <v>1994.05</v>
      </c>
      <c r="K75" s="142">
        <f t="shared" si="1188"/>
        <v>0</v>
      </c>
      <c r="L75" s="114">
        <f t="shared" si="1189"/>
        <v>0</v>
      </c>
      <c r="M75" s="114"/>
      <c r="N75" s="143"/>
      <c r="O75" s="144" t="e">
        <f t="shared" si="1190"/>
        <v>#DIV/0!</v>
      </c>
      <c r="P75" s="328">
        <f t="shared" si="1191"/>
        <v>0</v>
      </c>
      <c r="Q75" s="474">
        <f t="shared" si="1438"/>
        <v>0</v>
      </c>
      <c r="R75" s="475">
        <f t="shared" si="1439"/>
        <v>0</v>
      </c>
      <c r="S75" s="141">
        <f t="shared" si="1192"/>
        <v>0</v>
      </c>
      <c r="T75" s="476">
        <f t="shared" si="1440"/>
        <v>2718.72</v>
      </c>
      <c r="U75" s="142">
        <f t="shared" si="1193"/>
        <v>0</v>
      </c>
      <c r="V75" s="114">
        <f t="shared" si="1194"/>
        <v>0</v>
      </c>
      <c r="W75" s="114"/>
      <c r="X75" s="143"/>
      <c r="Y75" s="144" t="e">
        <f t="shared" si="1195"/>
        <v>#DIV/0!</v>
      </c>
      <c r="Z75" s="328">
        <f t="shared" si="1196"/>
        <v>0</v>
      </c>
      <c r="AA75" s="474">
        <f t="shared" si="1245"/>
        <v>0</v>
      </c>
      <c r="AB75" s="475">
        <f t="shared" si="1246"/>
        <v>0</v>
      </c>
      <c r="AC75" s="141">
        <f t="shared" si="1199"/>
        <v>0</v>
      </c>
      <c r="AD75" s="476">
        <f t="shared" si="1200"/>
        <v>1994.05</v>
      </c>
      <c r="AE75" s="142">
        <f t="shared" si="1201"/>
        <v>0</v>
      </c>
      <c r="AF75" s="114">
        <f t="shared" si="1202"/>
        <v>0</v>
      </c>
      <c r="AG75" s="114"/>
      <c r="AH75" s="143"/>
      <c r="AI75" s="144" t="e">
        <f t="shared" si="1203"/>
        <v>#DIV/0!</v>
      </c>
      <c r="AJ75" s="328">
        <f t="shared" si="1204"/>
        <v>0</v>
      </c>
      <c r="AK75" s="474">
        <f t="shared" si="1245"/>
        <v>0</v>
      </c>
      <c r="AL75" s="475">
        <f t="shared" si="1246"/>
        <v>0</v>
      </c>
      <c r="AM75" s="141">
        <f t="shared" si="1207"/>
        <v>0</v>
      </c>
      <c r="AN75" s="476">
        <f t="shared" si="1200"/>
        <v>1994.05</v>
      </c>
      <c r="AO75" s="142">
        <f t="shared" si="1209"/>
        <v>0</v>
      </c>
      <c r="AP75" s="114">
        <f t="shared" si="1210"/>
        <v>0</v>
      </c>
      <c r="AQ75" s="114"/>
      <c r="AR75" s="143"/>
      <c r="AS75" s="144" t="e">
        <f t="shared" si="1211"/>
        <v>#DIV/0!</v>
      </c>
      <c r="AT75" s="328">
        <f t="shared" si="1212"/>
        <v>0</v>
      </c>
      <c r="AU75" s="474">
        <f t="shared" si="1245"/>
        <v>0</v>
      </c>
      <c r="AV75" s="475">
        <f t="shared" si="1246"/>
        <v>0</v>
      </c>
      <c r="AW75" s="141">
        <f t="shared" si="1215"/>
        <v>0</v>
      </c>
      <c r="AX75" s="476">
        <f t="shared" si="1200"/>
        <v>1788.76</v>
      </c>
      <c r="AY75" s="142">
        <f t="shared" si="1217"/>
        <v>0</v>
      </c>
      <c r="AZ75" s="114">
        <f t="shared" si="1218"/>
        <v>0</v>
      </c>
      <c r="BA75" s="114"/>
      <c r="BB75" s="143"/>
      <c r="BC75" s="144" t="e">
        <f t="shared" si="1219"/>
        <v>#DIV/0!</v>
      </c>
      <c r="BD75" s="328">
        <f t="shared" si="1220"/>
        <v>0</v>
      </c>
      <c r="BE75" s="474">
        <f t="shared" si="1245"/>
        <v>0</v>
      </c>
      <c r="BF75" s="475">
        <f t="shared" si="1246"/>
        <v>0</v>
      </c>
      <c r="BG75" s="141">
        <f t="shared" si="1223"/>
        <v>0</v>
      </c>
      <c r="BH75" s="476">
        <f t="shared" si="1200"/>
        <v>2718.72</v>
      </c>
      <c r="BI75" s="142">
        <f t="shared" si="1225"/>
        <v>0</v>
      </c>
      <c r="BJ75" s="114">
        <f t="shared" si="1226"/>
        <v>0</v>
      </c>
      <c r="BK75" s="114"/>
      <c r="BL75" s="143"/>
      <c r="BM75" s="144" t="e">
        <f t="shared" si="1227"/>
        <v>#DIV/0!</v>
      </c>
      <c r="BN75" s="328">
        <f t="shared" si="1228"/>
        <v>0</v>
      </c>
      <c r="BO75" s="474">
        <f t="shared" si="1245"/>
        <v>0</v>
      </c>
      <c r="BP75" s="475">
        <f t="shared" si="1246"/>
        <v>0</v>
      </c>
      <c r="BQ75" s="141">
        <f t="shared" si="1231"/>
        <v>0</v>
      </c>
      <c r="BR75" s="476">
        <f t="shared" si="1200"/>
        <v>1665.28</v>
      </c>
      <c r="BS75" s="142">
        <f t="shared" si="1233"/>
        <v>0</v>
      </c>
      <c r="BT75" s="114">
        <f t="shared" si="1234"/>
        <v>0</v>
      </c>
      <c r="BU75" s="114"/>
      <c r="BV75" s="143"/>
      <c r="BW75" s="144" t="e">
        <f t="shared" si="1235"/>
        <v>#DIV/0!</v>
      </c>
      <c r="BX75" s="328">
        <f t="shared" si="1236"/>
        <v>0</v>
      </c>
      <c r="BY75" s="474">
        <f t="shared" si="1245"/>
        <v>0</v>
      </c>
      <c r="BZ75" s="475">
        <f t="shared" si="1246"/>
        <v>0</v>
      </c>
      <c r="CA75" s="141">
        <f t="shared" si="1239"/>
        <v>0</v>
      </c>
      <c r="CB75" s="476">
        <f t="shared" si="1200"/>
        <v>1994.05</v>
      </c>
      <c r="CC75" s="142">
        <f t="shared" si="1241"/>
        <v>0</v>
      </c>
      <c r="CD75" s="114">
        <f t="shared" si="1242"/>
        <v>0</v>
      </c>
      <c r="CE75" s="114"/>
      <c r="CF75" s="143"/>
      <c r="CG75" s="144" t="e">
        <f t="shared" si="1243"/>
        <v>#DIV/0!</v>
      </c>
      <c r="CH75" s="328">
        <f t="shared" si="1244"/>
        <v>0</v>
      </c>
      <c r="CI75" s="474">
        <f t="shared" si="1245"/>
        <v>0</v>
      </c>
      <c r="CJ75" s="475">
        <f t="shared" si="1246"/>
        <v>0</v>
      </c>
      <c r="CK75" s="141">
        <f t="shared" si="1247"/>
        <v>0</v>
      </c>
      <c r="CL75" s="476">
        <f t="shared" si="1200"/>
        <v>1994.05</v>
      </c>
      <c r="CM75" s="142">
        <f t="shared" si="1249"/>
        <v>0</v>
      </c>
      <c r="CN75" s="114">
        <f t="shared" si="1250"/>
        <v>0</v>
      </c>
      <c r="CO75" s="114"/>
      <c r="CP75" s="143"/>
      <c r="CQ75" s="144" t="e">
        <f t="shared" si="1251"/>
        <v>#DIV/0!</v>
      </c>
      <c r="CR75" s="328">
        <f t="shared" si="1252"/>
        <v>0</v>
      </c>
      <c r="CS75" s="474">
        <f t="shared" si="1301"/>
        <v>0</v>
      </c>
      <c r="CT75" s="475">
        <f t="shared" si="1302"/>
        <v>0</v>
      </c>
      <c r="CU75" s="141">
        <f t="shared" si="1255"/>
        <v>0</v>
      </c>
      <c r="CV75" s="476">
        <f t="shared" si="1256"/>
        <v>2718.72</v>
      </c>
      <c r="CW75" s="142">
        <f t="shared" si="1257"/>
        <v>0</v>
      </c>
      <c r="CX75" s="114">
        <f t="shared" si="1258"/>
        <v>0</v>
      </c>
      <c r="CY75" s="114"/>
      <c r="CZ75" s="143"/>
      <c r="DA75" s="144" t="e">
        <f t="shared" si="1259"/>
        <v>#DIV/0!</v>
      </c>
      <c r="DB75" s="328">
        <f t="shared" si="1260"/>
        <v>0</v>
      </c>
      <c r="DC75" s="474">
        <f t="shared" si="1301"/>
        <v>0</v>
      </c>
      <c r="DD75" s="475">
        <f t="shared" si="1302"/>
        <v>0</v>
      </c>
      <c r="DE75" s="141">
        <f t="shared" si="1263"/>
        <v>0</v>
      </c>
      <c r="DF75" s="476">
        <f t="shared" si="1256"/>
        <v>1994.05</v>
      </c>
      <c r="DG75" s="142">
        <f t="shared" si="1265"/>
        <v>0</v>
      </c>
      <c r="DH75" s="114">
        <f t="shared" si="1266"/>
        <v>0</v>
      </c>
      <c r="DI75" s="114"/>
      <c r="DJ75" s="143"/>
      <c r="DK75" s="144" t="e">
        <f t="shared" si="1267"/>
        <v>#DIV/0!</v>
      </c>
      <c r="DL75" s="328">
        <f t="shared" si="1268"/>
        <v>0</v>
      </c>
      <c r="DM75" s="474">
        <f t="shared" si="1301"/>
        <v>0</v>
      </c>
      <c r="DN75" s="475">
        <f t="shared" si="1302"/>
        <v>0</v>
      </c>
      <c r="DO75" s="141">
        <f t="shared" si="1271"/>
        <v>0</v>
      </c>
      <c r="DP75" s="476">
        <f t="shared" si="1256"/>
        <v>1994.05</v>
      </c>
      <c r="DQ75" s="142">
        <f t="shared" si="1273"/>
        <v>0</v>
      </c>
      <c r="DR75" s="114">
        <f t="shared" si="1274"/>
        <v>0</v>
      </c>
      <c r="DS75" s="114"/>
      <c r="DT75" s="143"/>
      <c r="DU75" s="144" t="e">
        <f t="shared" si="1275"/>
        <v>#DIV/0!</v>
      </c>
      <c r="DV75" s="328">
        <f t="shared" si="1276"/>
        <v>0</v>
      </c>
      <c r="DW75" s="474">
        <f t="shared" si="1301"/>
        <v>0</v>
      </c>
      <c r="DX75" s="475">
        <f t="shared" si="1302"/>
        <v>0</v>
      </c>
      <c r="DY75" s="141">
        <f t="shared" si="1279"/>
        <v>0</v>
      </c>
      <c r="DZ75" s="476">
        <f t="shared" si="1256"/>
        <v>1994.05</v>
      </c>
      <c r="EA75" s="142">
        <f t="shared" si="1281"/>
        <v>0</v>
      </c>
      <c r="EB75" s="114">
        <f t="shared" si="1282"/>
        <v>0</v>
      </c>
      <c r="EC75" s="114"/>
      <c r="ED75" s="143"/>
      <c r="EE75" s="144" t="e">
        <f t="shared" si="1283"/>
        <v>#DIV/0!</v>
      </c>
      <c r="EF75" s="328">
        <f t="shared" si="1284"/>
        <v>0</v>
      </c>
      <c r="EG75" s="474">
        <f t="shared" si="1301"/>
        <v>0</v>
      </c>
      <c r="EH75" s="475">
        <f t="shared" si="1302"/>
        <v>0</v>
      </c>
      <c r="EI75" s="141">
        <f t="shared" si="1287"/>
        <v>0</v>
      </c>
      <c r="EJ75" s="476">
        <f t="shared" si="1256"/>
        <v>2718.72</v>
      </c>
      <c r="EK75" s="142">
        <f t="shared" si="1289"/>
        <v>0</v>
      </c>
      <c r="EL75" s="114">
        <f t="shared" si="1290"/>
        <v>0</v>
      </c>
      <c r="EM75" s="114"/>
      <c r="EN75" s="143"/>
      <c r="EO75" s="144" t="e">
        <f t="shared" si="1291"/>
        <v>#DIV/0!</v>
      </c>
      <c r="EP75" s="328">
        <f t="shared" si="1292"/>
        <v>0</v>
      </c>
      <c r="EQ75" s="474">
        <f t="shared" si="1301"/>
        <v>0</v>
      </c>
      <c r="ER75" s="475">
        <f t="shared" si="1302"/>
        <v>0</v>
      </c>
      <c r="ES75" s="141">
        <f t="shared" si="1295"/>
        <v>0</v>
      </c>
      <c r="ET75" s="476">
        <f t="shared" si="1256"/>
        <v>2918.72</v>
      </c>
      <c r="EU75" s="142">
        <f t="shared" si="1297"/>
        <v>0</v>
      </c>
      <c r="EV75" s="114">
        <f t="shared" si="1298"/>
        <v>0</v>
      </c>
      <c r="EW75" s="114"/>
      <c r="EX75" s="143"/>
      <c r="EY75" s="144" t="e">
        <f t="shared" si="1299"/>
        <v>#DIV/0!</v>
      </c>
      <c r="EZ75" s="328">
        <f t="shared" si="1300"/>
        <v>0</v>
      </c>
      <c r="FA75" s="474">
        <f t="shared" si="1301"/>
        <v>0</v>
      </c>
      <c r="FB75" s="475">
        <f t="shared" si="1302"/>
        <v>0</v>
      </c>
      <c r="FC75" s="141">
        <f t="shared" si="1303"/>
        <v>0</v>
      </c>
      <c r="FD75" s="476">
        <f t="shared" si="1256"/>
        <v>0</v>
      </c>
      <c r="FE75" s="142">
        <f t="shared" si="1305"/>
        <v>0</v>
      </c>
      <c r="FF75" s="114">
        <f t="shared" si="1306"/>
        <v>0</v>
      </c>
      <c r="FG75" s="114"/>
      <c r="FH75" s="143"/>
      <c r="FI75" s="144" t="e">
        <f t="shared" si="1307"/>
        <v>#DIV/0!</v>
      </c>
      <c r="FJ75" s="328">
        <f t="shared" si="1308"/>
        <v>0</v>
      </c>
      <c r="FK75" s="474">
        <f t="shared" si="1309"/>
        <v>0</v>
      </c>
      <c r="FL75" s="475">
        <f t="shared" si="1310"/>
        <v>0</v>
      </c>
      <c r="FM75" s="141">
        <f t="shared" si="1311"/>
        <v>0</v>
      </c>
      <c r="FN75" s="476">
        <f t="shared" si="1312"/>
        <v>2718.72</v>
      </c>
      <c r="FO75" s="142">
        <f t="shared" si="1313"/>
        <v>0</v>
      </c>
      <c r="FP75" s="114">
        <f t="shared" si="1314"/>
        <v>0</v>
      </c>
      <c r="FQ75" s="114"/>
      <c r="FR75" s="143"/>
      <c r="FS75" s="144" t="e">
        <f t="shared" si="1315"/>
        <v>#DIV/0!</v>
      </c>
      <c r="FT75" s="328">
        <f t="shared" si="1316"/>
        <v>0</v>
      </c>
      <c r="FU75" s="474">
        <f t="shared" si="1309"/>
        <v>0</v>
      </c>
      <c r="FV75" s="475">
        <f t="shared" si="1310"/>
        <v>0</v>
      </c>
      <c r="FW75" s="141">
        <f t="shared" si="1319"/>
        <v>0</v>
      </c>
      <c r="FX75" s="476">
        <f t="shared" si="1312"/>
        <v>2093.75</v>
      </c>
      <c r="FY75" s="142">
        <f t="shared" si="1321"/>
        <v>0</v>
      </c>
      <c r="FZ75" s="114">
        <f t="shared" si="1322"/>
        <v>0</v>
      </c>
      <c r="GA75" s="114"/>
      <c r="GB75" s="143"/>
      <c r="GC75" s="144" t="e">
        <f t="shared" si="1323"/>
        <v>#DIV/0!</v>
      </c>
      <c r="GD75" s="328">
        <f t="shared" si="1324"/>
        <v>0</v>
      </c>
      <c r="GE75" s="474">
        <f t="shared" si="1325"/>
        <v>0</v>
      </c>
      <c r="GF75" s="475">
        <f t="shared" si="1326"/>
        <v>0</v>
      </c>
      <c r="GG75" s="141">
        <f t="shared" si="1327"/>
        <v>0</v>
      </c>
      <c r="GH75" s="476">
        <f t="shared" si="1312"/>
        <v>0</v>
      </c>
      <c r="GI75" s="142">
        <f t="shared" si="1329"/>
        <v>0</v>
      </c>
      <c r="GJ75" s="114">
        <f t="shared" si="1330"/>
        <v>0</v>
      </c>
      <c r="GK75" s="114"/>
      <c r="GL75" s="143"/>
      <c r="GM75" s="144" t="e">
        <f t="shared" si="1331"/>
        <v>#DIV/0!</v>
      </c>
      <c r="GN75" s="328">
        <f t="shared" si="1332"/>
        <v>0</v>
      </c>
      <c r="GO75" s="474">
        <f t="shared" si="1325"/>
        <v>0</v>
      </c>
      <c r="GP75" s="475">
        <f t="shared" si="1326"/>
        <v>0</v>
      </c>
      <c r="GQ75" s="141">
        <f t="shared" si="1335"/>
        <v>0</v>
      </c>
      <c r="GR75" s="476">
        <f t="shared" si="1312"/>
        <v>1994.05</v>
      </c>
      <c r="GS75" s="142">
        <f t="shared" si="1337"/>
        <v>0</v>
      </c>
      <c r="GT75" s="114">
        <f t="shared" si="1338"/>
        <v>0</v>
      </c>
      <c r="GU75" s="114"/>
      <c r="GV75" s="143"/>
      <c r="GW75" s="144" t="e">
        <f t="shared" si="1339"/>
        <v>#DIV/0!</v>
      </c>
      <c r="GX75" s="328">
        <f t="shared" si="1340"/>
        <v>0</v>
      </c>
      <c r="GY75" s="474">
        <f t="shared" si="1341"/>
        <v>0</v>
      </c>
      <c r="GZ75" s="475">
        <f t="shared" si="1342"/>
        <v>0</v>
      </c>
      <c r="HA75" s="141">
        <f t="shared" si="1343"/>
        <v>0</v>
      </c>
      <c r="HB75" s="476">
        <f t="shared" si="1344"/>
        <v>2093.75</v>
      </c>
      <c r="HC75" s="142">
        <f t="shared" si="1345"/>
        <v>0</v>
      </c>
      <c r="HD75" s="114">
        <f t="shared" si="1346"/>
        <v>0</v>
      </c>
      <c r="HE75" s="114"/>
      <c r="HF75" s="143"/>
      <c r="HG75" s="144" t="e">
        <f t="shared" si="1347"/>
        <v>#DIV/0!</v>
      </c>
      <c r="HH75" s="328">
        <f t="shared" si="1348"/>
        <v>0</v>
      </c>
      <c r="HI75" s="474">
        <f t="shared" si="1341"/>
        <v>0</v>
      </c>
      <c r="HJ75" s="475">
        <f t="shared" si="1342"/>
        <v>0</v>
      </c>
      <c r="HK75" s="141">
        <f t="shared" si="1351"/>
        <v>0</v>
      </c>
      <c r="HL75" s="476">
        <f t="shared" si="1344"/>
        <v>1994.05</v>
      </c>
      <c r="HM75" s="142">
        <f t="shared" si="1353"/>
        <v>0</v>
      </c>
      <c r="HN75" s="114">
        <f t="shared" si="1354"/>
        <v>0</v>
      </c>
      <c r="HO75" s="114"/>
      <c r="HP75" s="143"/>
      <c r="HQ75" s="144" t="e">
        <f t="shared" si="1355"/>
        <v>#DIV/0!</v>
      </c>
      <c r="HR75" s="328">
        <f t="shared" si="1356"/>
        <v>0</v>
      </c>
      <c r="HS75" s="474">
        <f t="shared" si="1357"/>
        <v>0</v>
      </c>
      <c r="HT75" s="475">
        <f t="shared" si="1358"/>
        <v>0</v>
      </c>
      <c r="HU75" s="141">
        <f t="shared" si="1359"/>
        <v>0</v>
      </c>
      <c r="HV75" s="476">
        <f t="shared" si="1344"/>
        <v>2718.72</v>
      </c>
      <c r="HW75" s="142">
        <f t="shared" si="1361"/>
        <v>0</v>
      </c>
      <c r="HX75" s="114">
        <f t="shared" si="1362"/>
        <v>0</v>
      </c>
      <c r="HY75" s="114"/>
      <c r="HZ75" s="143"/>
      <c r="IA75" s="144" t="e">
        <f t="shared" si="1363"/>
        <v>#DIV/0!</v>
      </c>
      <c r="IB75" s="328">
        <f t="shared" si="1364"/>
        <v>0</v>
      </c>
      <c r="IC75" s="474">
        <f t="shared" si="1357"/>
        <v>0</v>
      </c>
      <c r="ID75" s="475">
        <f t="shared" si="1358"/>
        <v>0</v>
      </c>
      <c r="IE75" s="141">
        <f t="shared" si="1367"/>
        <v>0</v>
      </c>
      <c r="IF75" s="476">
        <f t="shared" si="1344"/>
        <v>2718.72</v>
      </c>
      <c r="IG75" s="142">
        <f t="shared" si="1369"/>
        <v>0</v>
      </c>
      <c r="IH75" s="114">
        <f t="shared" si="1370"/>
        <v>0</v>
      </c>
      <c r="II75" s="114"/>
      <c r="IJ75" s="143"/>
      <c r="IK75" s="144" t="e">
        <f t="shared" si="1371"/>
        <v>#DIV/0!</v>
      </c>
      <c r="IL75" s="328">
        <f t="shared" si="1372"/>
        <v>0</v>
      </c>
      <c r="IM75" s="474">
        <f t="shared" si="1373"/>
        <v>0</v>
      </c>
      <c r="IN75" s="475">
        <f t="shared" si="1374"/>
        <v>0</v>
      </c>
      <c r="IO75" s="141">
        <f t="shared" si="1375"/>
        <v>0</v>
      </c>
      <c r="IP75" s="476">
        <f t="shared" si="1376"/>
        <v>2093.75</v>
      </c>
      <c r="IQ75" s="142">
        <f t="shared" si="1377"/>
        <v>0</v>
      </c>
      <c r="IR75" s="114">
        <f t="shared" si="1378"/>
        <v>0</v>
      </c>
      <c r="IS75" s="114"/>
      <c r="IT75" s="143"/>
      <c r="IU75" s="144" t="e">
        <f t="shared" si="1379"/>
        <v>#DIV/0!</v>
      </c>
      <c r="IV75" s="328">
        <f t="shared" si="1380"/>
        <v>0</v>
      </c>
      <c r="IW75" s="474">
        <f t="shared" si="1373"/>
        <v>0</v>
      </c>
      <c r="IX75" s="475">
        <f t="shared" si="1374"/>
        <v>0</v>
      </c>
      <c r="IY75" s="141">
        <f t="shared" si="1383"/>
        <v>0</v>
      </c>
      <c r="IZ75" s="476">
        <f t="shared" si="1376"/>
        <v>2196.1</v>
      </c>
      <c r="JA75" s="142">
        <f t="shared" si="1385"/>
        <v>0</v>
      </c>
      <c r="JB75" s="114">
        <f t="shared" si="1386"/>
        <v>0</v>
      </c>
      <c r="JC75" s="114"/>
      <c r="JD75" s="143"/>
      <c r="JE75" s="144" t="e">
        <f t="shared" si="1387"/>
        <v>#DIV/0!</v>
      </c>
      <c r="JF75" s="328">
        <f t="shared" si="1388"/>
        <v>0</v>
      </c>
      <c r="JG75" s="474">
        <f t="shared" si="1389"/>
        <v>0</v>
      </c>
      <c r="JH75" s="475">
        <f t="shared" si="1390"/>
        <v>0</v>
      </c>
      <c r="JI75" s="141">
        <f t="shared" si="1391"/>
        <v>0</v>
      </c>
      <c r="JJ75" s="476">
        <f t="shared" si="1376"/>
        <v>2093.75</v>
      </c>
      <c r="JK75" s="142">
        <f t="shared" si="1393"/>
        <v>0</v>
      </c>
      <c r="JL75" s="114">
        <f t="shared" si="1394"/>
        <v>0</v>
      </c>
      <c r="JM75" s="114"/>
      <c r="JN75" s="143"/>
      <c r="JO75" s="144" t="e">
        <f t="shared" si="1395"/>
        <v>#DIV/0!</v>
      </c>
      <c r="JP75" s="328">
        <f t="shared" si="1396"/>
        <v>0</v>
      </c>
      <c r="JQ75" s="474">
        <f t="shared" si="1389"/>
        <v>0</v>
      </c>
      <c r="JR75" s="475">
        <f t="shared" si="1390"/>
        <v>0</v>
      </c>
      <c r="JS75" s="141">
        <f t="shared" si="1399"/>
        <v>0</v>
      </c>
      <c r="JT75" s="476">
        <f t="shared" si="1376"/>
        <v>1994.05</v>
      </c>
      <c r="JU75" s="142">
        <f t="shared" si="1401"/>
        <v>0</v>
      </c>
      <c r="JV75" s="114">
        <f t="shared" si="1402"/>
        <v>0</v>
      </c>
      <c r="JW75" s="114"/>
      <c r="JX75" s="143"/>
      <c r="JY75" s="144" t="e">
        <f t="shared" si="1403"/>
        <v>#DIV/0!</v>
      </c>
      <c r="JZ75" s="328">
        <f t="shared" si="1404"/>
        <v>0</v>
      </c>
      <c r="KA75" s="474">
        <f t="shared" si="1421"/>
        <v>0</v>
      </c>
      <c r="KB75" s="475">
        <f t="shared" si="1422"/>
        <v>0</v>
      </c>
      <c r="KC75" s="141">
        <f t="shared" si="1407"/>
        <v>0</v>
      </c>
      <c r="KD75" s="476">
        <f t="shared" si="1408"/>
        <v>2196.1</v>
      </c>
      <c r="KE75" s="142">
        <f t="shared" si="1409"/>
        <v>0</v>
      </c>
      <c r="KF75" s="114">
        <f t="shared" si="1410"/>
        <v>0</v>
      </c>
      <c r="KG75" s="114"/>
      <c r="KH75" s="143"/>
      <c r="KI75" s="144" t="e">
        <f t="shared" si="1411"/>
        <v>#DIV/0!</v>
      </c>
      <c r="KJ75" s="328">
        <f t="shared" si="1412"/>
        <v>0</v>
      </c>
      <c r="KK75" s="474">
        <f t="shared" si="1421"/>
        <v>0</v>
      </c>
      <c r="KL75" s="475">
        <f t="shared" si="1422"/>
        <v>0</v>
      </c>
      <c r="KM75" s="141">
        <f t="shared" si="1415"/>
        <v>0</v>
      </c>
      <c r="KN75" s="476">
        <f t="shared" si="1408"/>
        <v>1994.05</v>
      </c>
      <c r="KO75" s="142">
        <f t="shared" si="1417"/>
        <v>0</v>
      </c>
      <c r="KP75" s="114">
        <f t="shared" si="1418"/>
        <v>0</v>
      </c>
      <c r="KQ75" s="114"/>
      <c r="KR75" s="143"/>
      <c r="KS75" s="144" t="e">
        <f t="shared" si="1419"/>
        <v>#DIV/0!</v>
      </c>
      <c r="KT75" s="328">
        <f t="shared" si="1420"/>
        <v>0</v>
      </c>
      <c r="KU75" s="474" t="e">
        <f t="shared" si="1421"/>
        <v>#DIV/0!</v>
      </c>
      <c r="KV75" s="475" t="e">
        <f t="shared" si="1422"/>
        <v>#DIV/0!</v>
      </c>
      <c r="KW75" s="141">
        <f t="shared" si="1423"/>
        <v>0</v>
      </c>
      <c r="KX75" s="476">
        <f t="shared" si="1408"/>
        <v>0</v>
      </c>
      <c r="KY75" s="142">
        <f t="shared" si="1425"/>
        <v>0</v>
      </c>
      <c r="KZ75" s="114">
        <f t="shared" si="1426"/>
        <v>0</v>
      </c>
      <c r="LA75" s="114"/>
      <c r="LB75" s="143"/>
      <c r="LC75" s="144" t="e">
        <f t="shared" si="1427"/>
        <v>#DIV/0!</v>
      </c>
      <c r="LD75" s="327">
        <f t="shared" si="1428"/>
        <v>0</v>
      </c>
      <c r="LE75" s="474">
        <f t="shared" si="1429"/>
        <v>0</v>
      </c>
      <c r="LF75" s="475">
        <f t="shared" si="1430"/>
        <v>0</v>
      </c>
      <c r="LG75" s="141">
        <f t="shared" si="1431"/>
        <v>0</v>
      </c>
      <c r="LH75" s="476">
        <f t="shared" si="1432"/>
        <v>2242.09</v>
      </c>
      <c r="LI75" s="142">
        <f t="shared" si="1433"/>
        <v>0</v>
      </c>
      <c r="LJ75" s="114">
        <f t="shared" si="1434"/>
        <v>0</v>
      </c>
      <c r="LK75" s="114"/>
      <c r="LL75" s="143"/>
    </row>
    <row r="76" spans="1:324" ht="24">
      <c r="A76" s="718"/>
      <c r="B76" s="12" t="s">
        <v>747</v>
      </c>
      <c r="C76" s="12" t="s">
        <v>857</v>
      </c>
      <c r="D76" s="12" t="s">
        <v>423</v>
      </c>
      <c r="E76" s="4" t="s">
        <v>34</v>
      </c>
      <c r="F76" s="328">
        <f t="shared" si="1186"/>
        <v>1</v>
      </c>
      <c r="G76" s="474">
        <f t="shared" si="1435"/>
        <v>1.5499999999999999E-3</v>
      </c>
      <c r="H76" s="475">
        <f t="shared" si="1436"/>
        <v>0.39</v>
      </c>
      <c r="I76" s="141">
        <f t="shared" si="1187"/>
        <v>0.39</v>
      </c>
      <c r="J76" s="476">
        <f t="shared" si="1437"/>
        <v>1994.05</v>
      </c>
      <c r="K76" s="142">
        <f t="shared" si="1188"/>
        <v>777.67949999999996</v>
      </c>
      <c r="L76" s="114">
        <f t="shared" si="1189"/>
        <v>777.68</v>
      </c>
      <c r="M76" s="114"/>
      <c r="N76" s="143"/>
      <c r="O76" s="144">
        <f t="shared" si="1190"/>
        <v>0.58875999999999995</v>
      </c>
      <c r="P76" s="328">
        <f t="shared" si="1191"/>
        <v>2</v>
      </c>
      <c r="Q76" s="474">
        <f t="shared" si="1438"/>
        <v>1.8799999999999999E-3</v>
      </c>
      <c r="R76" s="475">
        <f t="shared" si="1439"/>
        <v>1.23</v>
      </c>
      <c r="S76" s="141">
        <f t="shared" si="1192"/>
        <v>0.61499999999999999</v>
      </c>
      <c r="T76" s="476">
        <f t="shared" si="1440"/>
        <v>2718.72</v>
      </c>
      <c r="U76" s="142">
        <f t="shared" si="1193"/>
        <v>1672.0128</v>
      </c>
      <c r="V76" s="114">
        <f t="shared" si="1194"/>
        <v>3344.03</v>
      </c>
      <c r="W76" s="114"/>
      <c r="X76" s="143"/>
      <c r="Y76" s="144">
        <f t="shared" si="1195"/>
        <v>1.26583</v>
      </c>
      <c r="Z76" s="328">
        <f t="shared" si="1196"/>
        <v>0</v>
      </c>
      <c r="AA76" s="474">
        <f t="shared" si="1245"/>
        <v>0</v>
      </c>
      <c r="AB76" s="475">
        <f t="shared" si="1246"/>
        <v>0</v>
      </c>
      <c r="AC76" s="141">
        <f t="shared" si="1199"/>
        <v>0</v>
      </c>
      <c r="AD76" s="476">
        <f t="shared" si="1200"/>
        <v>1994.05</v>
      </c>
      <c r="AE76" s="142">
        <f t="shared" si="1201"/>
        <v>0</v>
      </c>
      <c r="AF76" s="114">
        <f t="shared" si="1202"/>
        <v>0</v>
      </c>
      <c r="AG76" s="114"/>
      <c r="AH76" s="143"/>
      <c r="AI76" s="144">
        <f t="shared" si="1203"/>
        <v>0</v>
      </c>
      <c r="AJ76" s="328">
        <f t="shared" si="1204"/>
        <v>0</v>
      </c>
      <c r="AK76" s="474">
        <f t="shared" si="1245"/>
        <v>0</v>
      </c>
      <c r="AL76" s="475">
        <f t="shared" si="1246"/>
        <v>0</v>
      </c>
      <c r="AM76" s="141">
        <f t="shared" si="1207"/>
        <v>0</v>
      </c>
      <c r="AN76" s="476">
        <f t="shared" si="1200"/>
        <v>1994.05</v>
      </c>
      <c r="AO76" s="142">
        <f t="shared" si="1209"/>
        <v>0</v>
      </c>
      <c r="AP76" s="114">
        <f t="shared" si="1210"/>
        <v>0</v>
      </c>
      <c r="AQ76" s="114"/>
      <c r="AR76" s="143"/>
      <c r="AS76" s="144">
        <f t="shared" si="1211"/>
        <v>0</v>
      </c>
      <c r="AT76" s="328">
        <f t="shared" si="1212"/>
        <v>2</v>
      </c>
      <c r="AU76" s="474">
        <f t="shared" si="1245"/>
        <v>2.1099999999999999E-3</v>
      </c>
      <c r="AV76" s="475">
        <f t="shared" si="1246"/>
        <v>0.91</v>
      </c>
      <c r="AW76" s="141">
        <f t="shared" si="1215"/>
        <v>0.45500000000000002</v>
      </c>
      <c r="AX76" s="476">
        <f t="shared" si="1200"/>
        <v>1788.76</v>
      </c>
      <c r="AY76" s="142">
        <f t="shared" si="1217"/>
        <v>813.88580000000002</v>
      </c>
      <c r="AZ76" s="114">
        <f t="shared" si="1218"/>
        <v>1627.77</v>
      </c>
      <c r="BA76" s="114"/>
      <c r="BB76" s="143"/>
      <c r="BC76" s="144">
        <f t="shared" si="1219"/>
        <v>0.61617</v>
      </c>
      <c r="BD76" s="328">
        <f t="shared" si="1220"/>
        <v>0</v>
      </c>
      <c r="BE76" s="474">
        <f t="shared" si="1245"/>
        <v>0</v>
      </c>
      <c r="BF76" s="475">
        <f t="shared" si="1246"/>
        <v>0</v>
      </c>
      <c r="BG76" s="141">
        <f t="shared" si="1223"/>
        <v>0</v>
      </c>
      <c r="BH76" s="476">
        <f t="shared" si="1200"/>
        <v>2718.72</v>
      </c>
      <c r="BI76" s="142">
        <f t="shared" si="1225"/>
        <v>0</v>
      </c>
      <c r="BJ76" s="114">
        <f t="shared" si="1226"/>
        <v>0</v>
      </c>
      <c r="BK76" s="114"/>
      <c r="BL76" s="143"/>
      <c r="BM76" s="144">
        <f t="shared" si="1227"/>
        <v>0</v>
      </c>
      <c r="BN76" s="328">
        <f t="shared" si="1228"/>
        <v>0</v>
      </c>
      <c r="BO76" s="474">
        <f t="shared" si="1245"/>
        <v>0</v>
      </c>
      <c r="BP76" s="475">
        <f t="shared" si="1246"/>
        <v>0</v>
      </c>
      <c r="BQ76" s="141">
        <f t="shared" si="1231"/>
        <v>0</v>
      </c>
      <c r="BR76" s="476">
        <f t="shared" si="1200"/>
        <v>1665.28</v>
      </c>
      <c r="BS76" s="142">
        <f t="shared" si="1233"/>
        <v>0</v>
      </c>
      <c r="BT76" s="114">
        <f t="shared" si="1234"/>
        <v>0</v>
      </c>
      <c r="BU76" s="114"/>
      <c r="BV76" s="143"/>
      <c r="BW76" s="144">
        <f t="shared" si="1235"/>
        <v>0</v>
      </c>
      <c r="BX76" s="328">
        <f t="shared" si="1236"/>
        <v>1</v>
      </c>
      <c r="BY76" s="474">
        <f t="shared" si="1245"/>
        <v>1.25E-3</v>
      </c>
      <c r="BZ76" s="475">
        <f t="shared" si="1246"/>
        <v>0.47</v>
      </c>
      <c r="CA76" s="141">
        <f t="shared" si="1239"/>
        <v>0.47</v>
      </c>
      <c r="CB76" s="476">
        <f t="shared" si="1200"/>
        <v>1994.05</v>
      </c>
      <c r="CC76" s="142">
        <f t="shared" si="1241"/>
        <v>937.20349999999996</v>
      </c>
      <c r="CD76" s="114">
        <f t="shared" si="1242"/>
        <v>937.2</v>
      </c>
      <c r="CE76" s="114"/>
      <c r="CF76" s="143"/>
      <c r="CG76" s="144">
        <f t="shared" si="1243"/>
        <v>0.70952999999999999</v>
      </c>
      <c r="CH76" s="328">
        <f t="shared" si="1244"/>
        <v>1</v>
      </c>
      <c r="CI76" s="474">
        <f t="shared" si="1245"/>
        <v>1E-3</v>
      </c>
      <c r="CJ76" s="475">
        <f t="shared" si="1246"/>
        <v>0.46</v>
      </c>
      <c r="CK76" s="141">
        <f t="shared" si="1247"/>
        <v>0.46</v>
      </c>
      <c r="CL76" s="476">
        <f t="shared" si="1200"/>
        <v>1994.05</v>
      </c>
      <c r="CM76" s="142">
        <f t="shared" si="1249"/>
        <v>917.26300000000003</v>
      </c>
      <c r="CN76" s="114">
        <f t="shared" si="1250"/>
        <v>917.26</v>
      </c>
      <c r="CO76" s="114"/>
      <c r="CP76" s="143"/>
      <c r="CQ76" s="144">
        <f t="shared" si="1251"/>
        <v>0.69442999999999999</v>
      </c>
      <c r="CR76" s="328">
        <f t="shared" si="1252"/>
        <v>0</v>
      </c>
      <c r="CS76" s="474">
        <f t="shared" si="1301"/>
        <v>0</v>
      </c>
      <c r="CT76" s="475">
        <f t="shared" si="1302"/>
        <v>0</v>
      </c>
      <c r="CU76" s="141">
        <f t="shared" si="1255"/>
        <v>0</v>
      </c>
      <c r="CV76" s="476">
        <f t="shared" si="1256"/>
        <v>2718.72</v>
      </c>
      <c r="CW76" s="142">
        <f t="shared" si="1257"/>
        <v>0</v>
      </c>
      <c r="CX76" s="114">
        <f t="shared" si="1258"/>
        <v>0</v>
      </c>
      <c r="CY76" s="114"/>
      <c r="CZ76" s="143"/>
      <c r="DA76" s="144">
        <f t="shared" si="1259"/>
        <v>0</v>
      </c>
      <c r="DB76" s="328">
        <f t="shared" si="1260"/>
        <v>0</v>
      </c>
      <c r="DC76" s="474">
        <f t="shared" si="1301"/>
        <v>0</v>
      </c>
      <c r="DD76" s="475">
        <f t="shared" si="1302"/>
        <v>0</v>
      </c>
      <c r="DE76" s="141">
        <f t="shared" si="1263"/>
        <v>0</v>
      </c>
      <c r="DF76" s="476">
        <f t="shared" si="1256"/>
        <v>1994.05</v>
      </c>
      <c r="DG76" s="142">
        <f t="shared" si="1265"/>
        <v>0</v>
      </c>
      <c r="DH76" s="114">
        <f t="shared" si="1266"/>
        <v>0</v>
      </c>
      <c r="DI76" s="114"/>
      <c r="DJ76" s="143"/>
      <c r="DK76" s="144">
        <f t="shared" si="1267"/>
        <v>0</v>
      </c>
      <c r="DL76" s="328">
        <f t="shared" si="1268"/>
        <v>0</v>
      </c>
      <c r="DM76" s="474">
        <f t="shared" si="1301"/>
        <v>0</v>
      </c>
      <c r="DN76" s="475">
        <f t="shared" si="1302"/>
        <v>0</v>
      </c>
      <c r="DO76" s="141">
        <f t="shared" si="1271"/>
        <v>0</v>
      </c>
      <c r="DP76" s="476">
        <f t="shared" si="1256"/>
        <v>1994.05</v>
      </c>
      <c r="DQ76" s="142">
        <f t="shared" si="1273"/>
        <v>0</v>
      </c>
      <c r="DR76" s="114">
        <f t="shared" si="1274"/>
        <v>0</v>
      </c>
      <c r="DS76" s="114"/>
      <c r="DT76" s="143"/>
      <c r="DU76" s="144">
        <f t="shared" si="1275"/>
        <v>0</v>
      </c>
      <c r="DV76" s="328">
        <f t="shared" si="1276"/>
        <v>0</v>
      </c>
      <c r="DW76" s="474">
        <f t="shared" si="1301"/>
        <v>0</v>
      </c>
      <c r="DX76" s="475">
        <f t="shared" si="1302"/>
        <v>0</v>
      </c>
      <c r="DY76" s="141">
        <f t="shared" si="1279"/>
        <v>0</v>
      </c>
      <c r="DZ76" s="476">
        <f t="shared" si="1256"/>
        <v>1994.05</v>
      </c>
      <c r="EA76" s="142">
        <f t="shared" si="1281"/>
        <v>0</v>
      </c>
      <c r="EB76" s="114">
        <f t="shared" si="1282"/>
        <v>0</v>
      </c>
      <c r="EC76" s="114"/>
      <c r="ED76" s="143"/>
      <c r="EE76" s="144">
        <f t="shared" si="1283"/>
        <v>0</v>
      </c>
      <c r="EF76" s="328">
        <f t="shared" si="1284"/>
        <v>0</v>
      </c>
      <c r="EG76" s="474">
        <f t="shared" si="1301"/>
        <v>0</v>
      </c>
      <c r="EH76" s="475">
        <f t="shared" si="1302"/>
        <v>0</v>
      </c>
      <c r="EI76" s="141">
        <f t="shared" si="1287"/>
        <v>0</v>
      </c>
      <c r="EJ76" s="476">
        <f t="shared" si="1256"/>
        <v>2718.72</v>
      </c>
      <c r="EK76" s="142">
        <f t="shared" si="1289"/>
        <v>0</v>
      </c>
      <c r="EL76" s="114">
        <f t="shared" si="1290"/>
        <v>0</v>
      </c>
      <c r="EM76" s="114"/>
      <c r="EN76" s="143"/>
      <c r="EO76" s="144">
        <f t="shared" si="1291"/>
        <v>0</v>
      </c>
      <c r="EP76" s="328">
        <f t="shared" si="1292"/>
        <v>3</v>
      </c>
      <c r="EQ76" s="474">
        <f t="shared" si="1301"/>
        <v>3.6099999999999999E-3</v>
      </c>
      <c r="ER76" s="475">
        <f t="shared" si="1302"/>
        <v>3.26</v>
      </c>
      <c r="ES76" s="141">
        <f t="shared" si="1295"/>
        <v>1.0866666700000001</v>
      </c>
      <c r="ET76" s="476">
        <f t="shared" si="1256"/>
        <v>2918.72</v>
      </c>
      <c r="EU76" s="142">
        <f t="shared" si="1297"/>
        <v>3171.6757400000001</v>
      </c>
      <c r="EV76" s="114">
        <f t="shared" si="1298"/>
        <v>9515.0300000000007</v>
      </c>
      <c r="EW76" s="114"/>
      <c r="EX76" s="143"/>
      <c r="EY76" s="144">
        <f t="shared" si="1299"/>
        <v>2.4011800000000001</v>
      </c>
      <c r="EZ76" s="328">
        <f t="shared" si="1300"/>
        <v>0</v>
      </c>
      <c r="FA76" s="474">
        <f t="shared" si="1301"/>
        <v>0</v>
      </c>
      <c r="FB76" s="475">
        <f t="shared" si="1302"/>
        <v>0</v>
      </c>
      <c r="FC76" s="141">
        <f t="shared" si="1303"/>
        <v>0</v>
      </c>
      <c r="FD76" s="476">
        <f t="shared" si="1256"/>
        <v>0</v>
      </c>
      <c r="FE76" s="142">
        <f t="shared" si="1305"/>
        <v>0</v>
      </c>
      <c r="FF76" s="114">
        <f t="shared" si="1306"/>
        <v>0</v>
      </c>
      <c r="FG76" s="114"/>
      <c r="FH76" s="143"/>
      <c r="FI76" s="144">
        <f t="shared" si="1307"/>
        <v>0</v>
      </c>
      <c r="FJ76" s="328">
        <f t="shared" si="1308"/>
        <v>1</v>
      </c>
      <c r="FK76" s="474">
        <f t="shared" si="1309"/>
        <v>9.8999999999999999E-4</v>
      </c>
      <c r="FL76" s="475">
        <f t="shared" si="1310"/>
        <v>0.52</v>
      </c>
      <c r="FM76" s="141">
        <f t="shared" si="1311"/>
        <v>0.52</v>
      </c>
      <c r="FN76" s="476">
        <f t="shared" si="1312"/>
        <v>2718.72</v>
      </c>
      <c r="FO76" s="142">
        <f t="shared" si="1313"/>
        <v>1413.7344000000001</v>
      </c>
      <c r="FP76" s="114">
        <f t="shared" si="1314"/>
        <v>1413.73</v>
      </c>
      <c r="FQ76" s="114"/>
      <c r="FR76" s="143"/>
      <c r="FS76" s="144">
        <f t="shared" si="1315"/>
        <v>1.07029</v>
      </c>
      <c r="FT76" s="328">
        <f t="shared" si="1316"/>
        <v>0</v>
      </c>
      <c r="FU76" s="474">
        <f t="shared" si="1309"/>
        <v>0</v>
      </c>
      <c r="FV76" s="475">
        <f t="shared" si="1310"/>
        <v>0</v>
      </c>
      <c r="FW76" s="141">
        <f t="shared" si="1319"/>
        <v>0</v>
      </c>
      <c r="FX76" s="476">
        <f t="shared" si="1312"/>
        <v>2093.75</v>
      </c>
      <c r="FY76" s="142">
        <f t="shared" si="1321"/>
        <v>0</v>
      </c>
      <c r="FZ76" s="114">
        <f t="shared" si="1322"/>
        <v>0</v>
      </c>
      <c r="GA76" s="114"/>
      <c r="GB76" s="143"/>
      <c r="GC76" s="144">
        <f t="shared" si="1323"/>
        <v>0</v>
      </c>
      <c r="GD76" s="328">
        <f t="shared" si="1324"/>
        <v>0</v>
      </c>
      <c r="GE76" s="474">
        <f t="shared" si="1325"/>
        <v>0</v>
      </c>
      <c r="GF76" s="475">
        <f t="shared" si="1326"/>
        <v>0</v>
      </c>
      <c r="GG76" s="141">
        <f t="shared" si="1327"/>
        <v>0</v>
      </c>
      <c r="GH76" s="476">
        <f t="shared" si="1312"/>
        <v>0</v>
      </c>
      <c r="GI76" s="142">
        <f t="shared" si="1329"/>
        <v>0</v>
      </c>
      <c r="GJ76" s="114">
        <f t="shared" si="1330"/>
        <v>0</v>
      </c>
      <c r="GK76" s="114"/>
      <c r="GL76" s="143"/>
      <c r="GM76" s="144">
        <f t="shared" si="1331"/>
        <v>0</v>
      </c>
      <c r="GN76" s="328">
        <f t="shared" si="1332"/>
        <v>0</v>
      </c>
      <c r="GO76" s="474">
        <f t="shared" si="1325"/>
        <v>0</v>
      </c>
      <c r="GP76" s="475">
        <f t="shared" si="1326"/>
        <v>0</v>
      </c>
      <c r="GQ76" s="141">
        <f t="shared" si="1335"/>
        <v>0</v>
      </c>
      <c r="GR76" s="476">
        <f t="shared" si="1312"/>
        <v>1994.05</v>
      </c>
      <c r="GS76" s="142">
        <f t="shared" si="1337"/>
        <v>0</v>
      </c>
      <c r="GT76" s="114">
        <f t="shared" si="1338"/>
        <v>0</v>
      </c>
      <c r="GU76" s="114"/>
      <c r="GV76" s="143"/>
      <c r="GW76" s="144">
        <f t="shared" si="1339"/>
        <v>0</v>
      </c>
      <c r="GX76" s="328">
        <f t="shared" si="1340"/>
        <v>0</v>
      </c>
      <c r="GY76" s="474">
        <f t="shared" si="1341"/>
        <v>0</v>
      </c>
      <c r="GZ76" s="475">
        <f t="shared" si="1342"/>
        <v>0</v>
      </c>
      <c r="HA76" s="141">
        <f t="shared" si="1343"/>
        <v>0</v>
      </c>
      <c r="HB76" s="476">
        <f t="shared" si="1344"/>
        <v>2093.75</v>
      </c>
      <c r="HC76" s="142">
        <f t="shared" si="1345"/>
        <v>0</v>
      </c>
      <c r="HD76" s="114">
        <f t="shared" si="1346"/>
        <v>0</v>
      </c>
      <c r="HE76" s="114"/>
      <c r="HF76" s="143"/>
      <c r="HG76" s="144">
        <f t="shared" si="1347"/>
        <v>0</v>
      </c>
      <c r="HH76" s="328">
        <f t="shared" si="1348"/>
        <v>0</v>
      </c>
      <c r="HI76" s="474">
        <f t="shared" si="1341"/>
        <v>0</v>
      </c>
      <c r="HJ76" s="475">
        <f t="shared" si="1342"/>
        <v>0</v>
      </c>
      <c r="HK76" s="141">
        <f t="shared" si="1351"/>
        <v>0</v>
      </c>
      <c r="HL76" s="476">
        <f t="shared" si="1344"/>
        <v>1994.05</v>
      </c>
      <c r="HM76" s="142">
        <f t="shared" si="1353"/>
        <v>0</v>
      </c>
      <c r="HN76" s="114">
        <f t="shared" si="1354"/>
        <v>0</v>
      </c>
      <c r="HO76" s="114"/>
      <c r="HP76" s="143"/>
      <c r="HQ76" s="144">
        <f t="shared" si="1355"/>
        <v>0</v>
      </c>
      <c r="HR76" s="328">
        <f t="shared" si="1356"/>
        <v>4</v>
      </c>
      <c r="HS76" s="474">
        <f t="shared" si="1357"/>
        <v>5.7600000000000004E-3</v>
      </c>
      <c r="HT76" s="475">
        <f t="shared" si="1358"/>
        <v>3.01</v>
      </c>
      <c r="HU76" s="141">
        <f t="shared" si="1359"/>
        <v>0.75249999999999995</v>
      </c>
      <c r="HV76" s="476">
        <f t="shared" si="1344"/>
        <v>2718.72</v>
      </c>
      <c r="HW76" s="142">
        <f t="shared" si="1361"/>
        <v>2045.8368</v>
      </c>
      <c r="HX76" s="114">
        <f t="shared" si="1362"/>
        <v>8183.35</v>
      </c>
      <c r="HY76" s="114"/>
      <c r="HZ76" s="143"/>
      <c r="IA76" s="144">
        <f t="shared" si="1363"/>
        <v>1.54884</v>
      </c>
      <c r="IB76" s="328">
        <f t="shared" si="1364"/>
        <v>2</v>
      </c>
      <c r="IC76" s="474">
        <f t="shared" si="1357"/>
        <v>4.1599999999999996E-3</v>
      </c>
      <c r="ID76" s="475">
        <f t="shared" si="1358"/>
        <v>2.48</v>
      </c>
      <c r="IE76" s="141">
        <f t="shared" si="1367"/>
        <v>1.24</v>
      </c>
      <c r="IF76" s="476">
        <f t="shared" si="1344"/>
        <v>2718.72</v>
      </c>
      <c r="IG76" s="142">
        <f t="shared" si="1369"/>
        <v>3371.2127999999998</v>
      </c>
      <c r="IH76" s="114">
        <f t="shared" si="1370"/>
        <v>6742.43</v>
      </c>
      <c r="II76" s="114"/>
      <c r="IJ76" s="143"/>
      <c r="IK76" s="144">
        <f t="shared" si="1371"/>
        <v>2.5522399999999998</v>
      </c>
      <c r="IL76" s="328">
        <f t="shared" si="1372"/>
        <v>0</v>
      </c>
      <c r="IM76" s="474">
        <f t="shared" si="1373"/>
        <v>0</v>
      </c>
      <c r="IN76" s="475">
        <f t="shared" si="1374"/>
        <v>0</v>
      </c>
      <c r="IO76" s="141">
        <f t="shared" si="1375"/>
        <v>0</v>
      </c>
      <c r="IP76" s="476">
        <f t="shared" si="1376"/>
        <v>2093.75</v>
      </c>
      <c r="IQ76" s="142">
        <f t="shared" si="1377"/>
        <v>0</v>
      </c>
      <c r="IR76" s="114">
        <f t="shared" si="1378"/>
        <v>0</v>
      </c>
      <c r="IS76" s="114"/>
      <c r="IT76" s="143"/>
      <c r="IU76" s="144">
        <f t="shared" si="1379"/>
        <v>0</v>
      </c>
      <c r="IV76" s="328">
        <f t="shared" si="1380"/>
        <v>4</v>
      </c>
      <c r="IW76" s="474">
        <f t="shared" si="1373"/>
        <v>5.9300000000000004E-3</v>
      </c>
      <c r="IX76" s="475">
        <f t="shared" si="1374"/>
        <v>3</v>
      </c>
      <c r="IY76" s="141">
        <f t="shared" si="1383"/>
        <v>0.75</v>
      </c>
      <c r="IZ76" s="476">
        <f t="shared" si="1376"/>
        <v>2196.1</v>
      </c>
      <c r="JA76" s="142">
        <f t="shared" si="1385"/>
        <v>1647.075</v>
      </c>
      <c r="JB76" s="114">
        <f t="shared" si="1386"/>
        <v>6588.3</v>
      </c>
      <c r="JC76" s="114"/>
      <c r="JD76" s="143"/>
      <c r="JE76" s="144">
        <f t="shared" si="1387"/>
        <v>1.24695</v>
      </c>
      <c r="JF76" s="328">
        <f t="shared" si="1388"/>
        <v>0</v>
      </c>
      <c r="JG76" s="474">
        <f t="shared" si="1389"/>
        <v>0</v>
      </c>
      <c r="JH76" s="475">
        <f t="shared" si="1390"/>
        <v>0</v>
      </c>
      <c r="JI76" s="141">
        <f t="shared" si="1391"/>
        <v>0</v>
      </c>
      <c r="JJ76" s="476">
        <f t="shared" si="1376"/>
        <v>2093.75</v>
      </c>
      <c r="JK76" s="142">
        <f t="shared" si="1393"/>
        <v>0</v>
      </c>
      <c r="JL76" s="114">
        <f t="shared" si="1394"/>
        <v>0</v>
      </c>
      <c r="JM76" s="114"/>
      <c r="JN76" s="143"/>
      <c r="JO76" s="144">
        <f t="shared" si="1395"/>
        <v>0</v>
      </c>
      <c r="JP76" s="328">
        <f t="shared" si="1396"/>
        <v>2</v>
      </c>
      <c r="JQ76" s="474">
        <f t="shared" si="1389"/>
        <v>1.65E-3</v>
      </c>
      <c r="JR76" s="475">
        <f t="shared" si="1390"/>
        <v>1.35</v>
      </c>
      <c r="JS76" s="141">
        <f t="shared" si="1399"/>
        <v>0.67500000000000004</v>
      </c>
      <c r="JT76" s="476">
        <f t="shared" si="1376"/>
        <v>1994.05</v>
      </c>
      <c r="JU76" s="142">
        <f t="shared" si="1401"/>
        <v>1345.9837500000001</v>
      </c>
      <c r="JV76" s="114">
        <f t="shared" si="1402"/>
        <v>2691.97</v>
      </c>
      <c r="JW76" s="114"/>
      <c r="JX76" s="143"/>
      <c r="JY76" s="144">
        <f t="shared" si="1403"/>
        <v>1.0189999999999999</v>
      </c>
      <c r="JZ76" s="328">
        <f t="shared" si="1404"/>
        <v>0</v>
      </c>
      <c r="KA76" s="474">
        <f t="shared" si="1421"/>
        <v>0</v>
      </c>
      <c r="KB76" s="475">
        <f t="shared" si="1422"/>
        <v>0</v>
      </c>
      <c r="KC76" s="141">
        <f t="shared" si="1407"/>
        <v>0</v>
      </c>
      <c r="KD76" s="476">
        <f t="shared" si="1408"/>
        <v>2196.1</v>
      </c>
      <c r="KE76" s="142">
        <f t="shared" si="1409"/>
        <v>0</v>
      </c>
      <c r="KF76" s="114">
        <f t="shared" si="1410"/>
        <v>0</v>
      </c>
      <c r="KG76" s="114"/>
      <c r="KH76" s="143"/>
      <c r="KI76" s="144">
        <f t="shared" si="1411"/>
        <v>0</v>
      </c>
      <c r="KJ76" s="328">
        <f t="shared" si="1412"/>
        <v>0</v>
      </c>
      <c r="KK76" s="474">
        <f t="shared" si="1421"/>
        <v>0</v>
      </c>
      <c r="KL76" s="475">
        <f t="shared" si="1422"/>
        <v>0</v>
      </c>
      <c r="KM76" s="141">
        <f t="shared" si="1415"/>
        <v>0</v>
      </c>
      <c r="KN76" s="476">
        <f t="shared" si="1408"/>
        <v>1994.05</v>
      </c>
      <c r="KO76" s="142">
        <f t="shared" si="1417"/>
        <v>0</v>
      </c>
      <c r="KP76" s="114">
        <f t="shared" si="1418"/>
        <v>0</v>
      </c>
      <c r="KQ76" s="114"/>
      <c r="KR76" s="143"/>
      <c r="KS76" s="144">
        <f t="shared" si="1419"/>
        <v>0</v>
      </c>
      <c r="KT76" s="328">
        <f t="shared" si="1420"/>
        <v>0</v>
      </c>
      <c r="KU76" s="474" t="e">
        <f t="shared" si="1421"/>
        <v>#DIV/0!</v>
      </c>
      <c r="KV76" s="475" t="e">
        <f t="shared" si="1422"/>
        <v>#DIV/0!</v>
      </c>
      <c r="KW76" s="141">
        <f t="shared" si="1423"/>
        <v>0</v>
      </c>
      <c r="KX76" s="476">
        <f t="shared" si="1408"/>
        <v>0</v>
      </c>
      <c r="KY76" s="142">
        <f t="shared" si="1425"/>
        <v>0</v>
      </c>
      <c r="KZ76" s="114">
        <f t="shared" si="1426"/>
        <v>0</v>
      </c>
      <c r="LA76" s="114"/>
      <c r="LB76" s="143"/>
      <c r="LC76" s="144">
        <f t="shared" si="1427"/>
        <v>0</v>
      </c>
      <c r="LD76" s="327">
        <f t="shared" si="1428"/>
        <v>23</v>
      </c>
      <c r="LE76" s="474">
        <f t="shared" si="1429"/>
        <v>8.8000000000000003E-4</v>
      </c>
      <c r="LF76" s="475">
        <f t="shared" si="1430"/>
        <v>13.55</v>
      </c>
      <c r="LG76" s="141">
        <f t="shared" si="1431"/>
        <v>0.58913042999999998</v>
      </c>
      <c r="LH76" s="476">
        <f t="shared" si="1432"/>
        <v>2242.09</v>
      </c>
      <c r="LI76" s="142">
        <f t="shared" si="1433"/>
        <v>1320.88345</v>
      </c>
      <c r="LJ76" s="114">
        <f t="shared" si="1434"/>
        <v>30380.32</v>
      </c>
      <c r="LK76" s="114"/>
      <c r="LL76" s="143"/>
    </row>
    <row r="77" spans="1:324" ht="24">
      <c r="A77" s="718"/>
      <c r="B77" s="93" t="s">
        <v>727</v>
      </c>
      <c r="C77" s="12" t="s">
        <v>857</v>
      </c>
      <c r="D77" s="12" t="s">
        <v>423</v>
      </c>
      <c r="E77" s="4" t="s">
        <v>34</v>
      </c>
      <c r="F77" s="328">
        <f t="shared" si="1186"/>
        <v>0</v>
      </c>
      <c r="G77" s="474">
        <f t="shared" si="1435"/>
        <v>0</v>
      </c>
      <c r="H77" s="475">
        <f t="shared" si="1436"/>
        <v>0</v>
      </c>
      <c r="I77" s="141">
        <f t="shared" si="1187"/>
        <v>0</v>
      </c>
      <c r="J77" s="476">
        <f t="shared" si="1437"/>
        <v>1994.05</v>
      </c>
      <c r="K77" s="142">
        <f t="shared" si="1188"/>
        <v>0</v>
      </c>
      <c r="L77" s="114">
        <f t="shared" si="1189"/>
        <v>0</v>
      </c>
      <c r="M77" s="114"/>
      <c r="N77" s="143"/>
      <c r="O77" s="144" t="e">
        <f t="shared" si="1190"/>
        <v>#DIV/0!</v>
      </c>
      <c r="P77" s="328">
        <f t="shared" si="1191"/>
        <v>0</v>
      </c>
      <c r="Q77" s="474">
        <f t="shared" si="1438"/>
        <v>0</v>
      </c>
      <c r="R77" s="475">
        <f t="shared" si="1439"/>
        <v>0</v>
      </c>
      <c r="S77" s="141">
        <f t="shared" si="1192"/>
        <v>0</v>
      </c>
      <c r="T77" s="476">
        <f t="shared" si="1440"/>
        <v>2718.72</v>
      </c>
      <c r="U77" s="142">
        <f t="shared" si="1193"/>
        <v>0</v>
      </c>
      <c r="V77" s="114">
        <f t="shared" si="1194"/>
        <v>0</v>
      </c>
      <c r="W77" s="114"/>
      <c r="X77" s="143"/>
      <c r="Y77" s="144" t="e">
        <f t="shared" si="1195"/>
        <v>#DIV/0!</v>
      </c>
      <c r="Z77" s="328">
        <f t="shared" si="1196"/>
        <v>0</v>
      </c>
      <c r="AA77" s="474">
        <f t="shared" si="1245"/>
        <v>0</v>
      </c>
      <c r="AB77" s="475">
        <f t="shared" si="1246"/>
        <v>0</v>
      </c>
      <c r="AC77" s="141">
        <f t="shared" si="1199"/>
        <v>0</v>
      </c>
      <c r="AD77" s="476">
        <f t="shared" si="1200"/>
        <v>1994.05</v>
      </c>
      <c r="AE77" s="142">
        <f t="shared" si="1201"/>
        <v>0</v>
      </c>
      <c r="AF77" s="114">
        <f t="shared" si="1202"/>
        <v>0</v>
      </c>
      <c r="AG77" s="114"/>
      <c r="AH77" s="143"/>
      <c r="AI77" s="144" t="e">
        <f t="shared" si="1203"/>
        <v>#DIV/0!</v>
      </c>
      <c r="AJ77" s="328">
        <f t="shared" si="1204"/>
        <v>0</v>
      </c>
      <c r="AK77" s="474">
        <f t="shared" si="1245"/>
        <v>0</v>
      </c>
      <c r="AL77" s="475">
        <f t="shared" si="1246"/>
        <v>0</v>
      </c>
      <c r="AM77" s="141">
        <f t="shared" si="1207"/>
        <v>0</v>
      </c>
      <c r="AN77" s="476">
        <f t="shared" si="1200"/>
        <v>1994.05</v>
      </c>
      <c r="AO77" s="142">
        <f t="shared" si="1209"/>
        <v>0</v>
      </c>
      <c r="AP77" s="114">
        <f t="shared" si="1210"/>
        <v>0</v>
      </c>
      <c r="AQ77" s="114"/>
      <c r="AR77" s="143"/>
      <c r="AS77" s="144" t="e">
        <f t="shared" si="1211"/>
        <v>#DIV/0!</v>
      </c>
      <c r="AT77" s="328">
        <f t="shared" si="1212"/>
        <v>0</v>
      </c>
      <c r="AU77" s="474">
        <f t="shared" si="1245"/>
        <v>0</v>
      </c>
      <c r="AV77" s="475">
        <f t="shared" si="1246"/>
        <v>0</v>
      </c>
      <c r="AW77" s="141">
        <f t="shared" si="1215"/>
        <v>0</v>
      </c>
      <c r="AX77" s="476">
        <f t="shared" si="1200"/>
        <v>1788.76</v>
      </c>
      <c r="AY77" s="142">
        <f t="shared" si="1217"/>
        <v>0</v>
      </c>
      <c r="AZ77" s="114">
        <f t="shared" si="1218"/>
        <v>0</v>
      </c>
      <c r="BA77" s="114"/>
      <c r="BB77" s="143"/>
      <c r="BC77" s="144" t="e">
        <f t="shared" si="1219"/>
        <v>#DIV/0!</v>
      </c>
      <c r="BD77" s="328">
        <f t="shared" si="1220"/>
        <v>0</v>
      </c>
      <c r="BE77" s="474">
        <f t="shared" si="1245"/>
        <v>0</v>
      </c>
      <c r="BF77" s="475">
        <f t="shared" si="1246"/>
        <v>0</v>
      </c>
      <c r="BG77" s="141">
        <f t="shared" si="1223"/>
        <v>0</v>
      </c>
      <c r="BH77" s="476">
        <f t="shared" si="1200"/>
        <v>2718.72</v>
      </c>
      <c r="BI77" s="142">
        <f t="shared" si="1225"/>
        <v>0</v>
      </c>
      <c r="BJ77" s="114">
        <f t="shared" si="1226"/>
        <v>0</v>
      </c>
      <c r="BK77" s="114"/>
      <c r="BL77" s="143"/>
      <c r="BM77" s="144" t="e">
        <f t="shared" si="1227"/>
        <v>#DIV/0!</v>
      </c>
      <c r="BN77" s="328">
        <f t="shared" si="1228"/>
        <v>0</v>
      </c>
      <c r="BO77" s="474">
        <f t="shared" si="1245"/>
        <v>0</v>
      </c>
      <c r="BP77" s="475">
        <f t="shared" si="1246"/>
        <v>0</v>
      </c>
      <c r="BQ77" s="141">
        <f t="shared" si="1231"/>
        <v>0</v>
      </c>
      <c r="BR77" s="476">
        <f t="shared" si="1200"/>
        <v>1665.28</v>
      </c>
      <c r="BS77" s="142">
        <f t="shared" si="1233"/>
        <v>0</v>
      </c>
      <c r="BT77" s="114">
        <f t="shared" si="1234"/>
        <v>0</v>
      </c>
      <c r="BU77" s="114"/>
      <c r="BV77" s="143"/>
      <c r="BW77" s="144" t="e">
        <f t="shared" si="1235"/>
        <v>#DIV/0!</v>
      </c>
      <c r="BX77" s="328">
        <f t="shared" si="1236"/>
        <v>0</v>
      </c>
      <c r="BY77" s="474">
        <f t="shared" si="1245"/>
        <v>0</v>
      </c>
      <c r="BZ77" s="475">
        <f t="shared" si="1246"/>
        <v>0</v>
      </c>
      <c r="CA77" s="141">
        <f t="shared" si="1239"/>
        <v>0</v>
      </c>
      <c r="CB77" s="476">
        <f t="shared" si="1200"/>
        <v>1994.05</v>
      </c>
      <c r="CC77" s="142">
        <f t="shared" si="1241"/>
        <v>0</v>
      </c>
      <c r="CD77" s="114">
        <f t="shared" si="1242"/>
        <v>0</v>
      </c>
      <c r="CE77" s="114"/>
      <c r="CF77" s="143"/>
      <c r="CG77" s="144" t="e">
        <f t="shared" si="1243"/>
        <v>#DIV/0!</v>
      </c>
      <c r="CH77" s="328">
        <f t="shared" si="1244"/>
        <v>0</v>
      </c>
      <c r="CI77" s="474">
        <f t="shared" si="1245"/>
        <v>0</v>
      </c>
      <c r="CJ77" s="475">
        <f t="shared" si="1246"/>
        <v>0</v>
      </c>
      <c r="CK77" s="141">
        <f t="shared" si="1247"/>
        <v>0</v>
      </c>
      <c r="CL77" s="476">
        <f t="shared" si="1200"/>
        <v>1994.05</v>
      </c>
      <c r="CM77" s="142">
        <f t="shared" si="1249"/>
        <v>0</v>
      </c>
      <c r="CN77" s="114">
        <f t="shared" si="1250"/>
        <v>0</v>
      </c>
      <c r="CO77" s="114"/>
      <c r="CP77" s="143"/>
      <c r="CQ77" s="144" t="e">
        <f t="shared" si="1251"/>
        <v>#DIV/0!</v>
      </c>
      <c r="CR77" s="328">
        <f t="shared" si="1252"/>
        <v>0</v>
      </c>
      <c r="CS77" s="474">
        <f t="shared" si="1301"/>
        <v>0</v>
      </c>
      <c r="CT77" s="475">
        <f t="shared" si="1302"/>
        <v>0</v>
      </c>
      <c r="CU77" s="141">
        <f t="shared" si="1255"/>
        <v>0</v>
      </c>
      <c r="CV77" s="476">
        <f t="shared" si="1256"/>
        <v>2718.72</v>
      </c>
      <c r="CW77" s="142">
        <f t="shared" si="1257"/>
        <v>0</v>
      </c>
      <c r="CX77" s="114">
        <f t="shared" si="1258"/>
        <v>0</v>
      </c>
      <c r="CY77" s="114"/>
      <c r="CZ77" s="143"/>
      <c r="DA77" s="144" t="e">
        <f t="shared" si="1259"/>
        <v>#DIV/0!</v>
      </c>
      <c r="DB77" s="328">
        <f t="shared" si="1260"/>
        <v>0</v>
      </c>
      <c r="DC77" s="474">
        <f t="shared" si="1301"/>
        <v>0</v>
      </c>
      <c r="DD77" s="475">
        <f t="shared" si="1302"/>
        <v>0</v>
      </c>
      <c r="DE77" s="141">
        <f t="shared" si="1263"/>
        <v>0</v>
      </c>
      <c r="DF77" s="476">
        <f t="shared" si="1256"/>
        <v>1994.05</v>
      </c>
      <c r="DG77" s="142">
        <f t="shared" si="1265"/>
        <v>0</v>
      </c>
      <c r="DH77" s="114">
        <f t="shared" si="1266"/>
        <v>0</v>
      </c>
      <c r="DI77" s="114"/>
      <c r="DJ77" s="143"/>
      <c r="DK77" s="144" t="e">
        <f t="shared" si="1267"/>
        <v>#DIV/0!</v>
      </c>
      <c r="DL77" s="328">
        <f t="shared" si="1268"/>
        <v>0</v>
      </c>
      <c r="DM77" s="474">
        <f t="shared" si="1301"/>
        <v>0</v>
      </c>
      <c r="DN77" s="475">
        <f t="shared" si="1302"/>
        <v>0</v>
      </c>
      <c r="DO77" s="141">
        <f t="shared" si="1271"/>
        <v>0</v>
      </c>
      <c r="DP77" s="476">
        <f t="shared" si="1256"/>
        <v>1994.05</v>
      </c>
      <c r="DQ77" s="142">
        <f t="shared" si="1273"/>
        <v>0</v>
      </c>
      <c r="DR77" s="114">
        <f t="shared" si="1274"/>
        <v>0</v>
      </c>
      <c r="DS77" s="114"/>
      <c r="DT77" s="143"/>
      <c r="DU77" s="144" t="e">
        <f t="shared" si="1275"/>
        <v>#DIV/0!</v>
      </c>
      <c r="DV77" s="328">
        <f t="shared" si="1276"/>
        <v>0</v>
      </c>
      <c r="DW77" s="474">
        <f t="shared" si="1301"/>
        <v>0</v>
      </c>
      <c r="DX77" s="475">
        <f t="shared" si="1302"/>
        <v>0</v>
      </c>
      <c r="DY77" s="141">
        <f t="shared" si="1279"/>
        <v>0</v>
      </c>
      <c r="DZ77" s="476">
        <f t="shared" si="1256"/>
        <v>1994.05</v>
      </c>
      <c r="EA77" s="142">
        <f t="shared" si="1281"/>
        <v>0</v>
      </c>
      <c r="EB77" s="114">
        <f t="shared" si="1282"/>
        <v>0</v>
      </c>
      <c r="EC77" s="114"/>
      <c r="ED77" s="143"/>
      <c r="EE77" s="144" t="e">
        <f t="shared" si="1283"/>
        <v>#DIV/0!</v>
      </c>
      <c r="EF77" s="328">
        <f t="shared" si="1284"/>
        <v>0</v>
      </c>
      <c r="EG77" s="474">
        <f t="shared" si="1301"/>
        <v>0</v>
      </c>
      <c r="EH77" s="475">
        <f t="shared" si="1302"/>
        <v>0</v>
      </c>
      <c r="EI77" s="141">
        <f t="shared" si="1287"/>
        <v>0</v>
      </c>
      <c r="EJ77" s="476">
        <f t="shared" si="1256"/>
        <v>2718.72</v>
      </c>
      <c r="EK77" s="142">
        <f t="shared" si="1289"/>
        <v>0</v>
      </c>
      <c r="EL77" s="114">
        <f t="shared" si="1290"/>
        <v>0</v>
      </c>
      <c r="EM77" s="114"/>
      <c r="EN77" s="143"/>
      <c r="EO77" s="144" t="e">
        <f t="shared" si="1291"/>
        <v>#DIV/0!</v>
      </c>
      <c r="EP77" s="328">
        <f t="shared" si="1292"/>
        <v>0</v>
      </c>
      <c r="EQ77" s="474">
        <f t="shared" si="1301"/>
        <v>0</v>
      </c>
      <c r="ER77" s="475">
        <f t="shared" si="1302"/>
        <v>0</v>
      </c>
      <c r="ES77" s="141">
        <f t="shared" si="1295"/>
        <v>0</v>
      </c>
      <c r="ET77" s="476">
        <f t="shared" si="1256"/>
        <v>2918.72</v>
      </c>
      <c r="EU77" s="142">
        <f t="shared" si="1297"/>
        <v>0</v>
      </c>
      <c r="EV77" s="114">
        <f t="shared" si="1298"/>
        <v>0</v>
      </c>
      <c r="EW77" s="114"/>
      <c r="EX77" s="143"/>
      <c r="EY77" s="144" t="e">
        <f t="shared" si="1299"/>
        <v>#DIV/0!</v>
      </c>
      <c r="EZ77" s="328">
        <f t="shared" si="1300"/>
        <v>0</v>
      </c>
      <c r="FA77" s="474">
        <f t="shared" si="1301"/>
        <v>0</v>
      </c>
      <c r="FB77" s="475">
        <f t="shared" si="1302"/>
        <v>0</v>
      </c>
      <c r="FC77" s="141">
        <f t="shared" si="1303"/>
        <v>0</v>
      </c>
      <c r="FD77" s="476">
        <f t="shared" si="1256"/>
        <v>0</v>
      </c>
      <c r="FE77" s="142">
        <f t="shared" si="1305"/>
        <v>0</v>
      </c>
      <c r="FF77" s="114">
        <f t="shared" si="1306"/>
        <v>0</v>
      </c>
      <c r="FG77" s="114"/>
      <c r="FH77" s="143"/>
      <c r="FI77" s="144" t="e">
        <f t="shared" si="1307"/>
        <v>#DIV/0!</v>
      </c>
      <c r="FJ77" s="328">
        <f t="shared" si="1308"/>
        <v>0</v>
      </c>
      <c r="FK77" s="474">
        <f t="shared" si="1309"/>
        <v>0</v>
      </c>
      <c r="FL77" s="475">
        <f t="shared" si="1310"/>
        <v>0</v>
      </c>
      <c r="FM77" s="141">
        <f t="shared" si="1311"/>
        <v>0</v>
      </c>
      <c r="FN77" s="476">
        <f t="shared" si="1312"/>
        <v>2718.72</v>
      </c>
      <c r="FO77" s="142">
        <f t="shared" si="1313"/>
        <v>0</v>
      </c>
      <c r="FP77" s="114">
        <f t="shared" si="1314"/>
        <v>0</v>
      </c>
      <c r="FQ77" s="114"/>
      <c r="FR77" s="143"/>
      <c r="FS77" s="144" t="e">
        <f t="shared" si="1315"/>
        <v>#DIV/0!</v>
      </c>
      <c r="FT77" s="328">
        <f t="shared" si="1316"/>
        <v>0</v>
      </c>
      <c r="FU77" s="474">
        <f t="shared" si="1309"/>
        <v>0</v>
      </c>
      <c r="FV77" s="475">
        <f t="shared" si="1310"/>
        <v>0</v>
      </c>
      <c r="FW77" s="141">
        <f t="shared" si="1319"/>
        <v>0</v>
      </c>
      <c r="FX77" s="476">
        <f t="shared" si="1312"/>
        <v>2093.75</v>
      </c>
      <c r="FY77" s="142">
        <f t="shared" si="1321"/>
        <v>0</v>
      </c>
      <c r="FZ77" s="114">
        <f t="shared" si="1322"/>
        <v>0</v>
      </c>
      <c r="GA77" s="114"/>
      <c r="GB77" s="143"/>
      <c r="GC77" s="144" t="e">
        <f t="shared" si="1323"/>
        <v>#DIV/0!</v>
      </c>
      <c r="GD77" s="328">
        <f t="shared" si="1324"/>
        <v>0</v>
      </c>
      <c r="GE77" s="474">
        <f t="shared" si="1325"/>
        <v>0</v>
      </c>
      <c r="GF77" s="475">
        <f t="shared" si="1326"/>
        <v>0</v>
      </c>
      <c r="GG77" s="141">
        <f t="shared" si="1327"/>
        <v>0</v>
      </c>
      <c r="GH77" s="476">
        <f t="shared" si="1312"/>
        <v>0</v>
      </c>
      <c r="GI77" s="142">
        <f t="shared" si="1329"/>
        <v>0</v>
      </c>
      <c r="GJ77" s="114">
        <f t="shared" si="1330"/>
        <v>0</v>
      </c>
      <c r="GK77" s="114"/>
      <c r="GL77" s="143"/>
      <c r="GM77" s="144" t="e">
        <f t="shared" si="1331"/>
        <v>#DIV/0!</v>
      </c>
      <c r="GN77" s="328">
        <f t="shared" si="1332"/>
        <v>0</v>
      </c>
      <c r="GO77" s="474">
        <f t="shared" si="1325"/>
        <v>0</v>
      </c>
      <c r="GP77" s="475">
        <f t="shared" si="1326"/>
        <v>0</v>
      </c>
      <c r="GQ77" s="141">
        <f t="shared" si="1335"/>
        <v>0</v>
      </c>
      <c r="GR77" s="476">
        <f t="shared" si="1312"/>
        <v>1994.05</v>
      </c>
      <c r="GS77" s="142">
        <f t="shared" si="1337"/>
        <v>0</v>
      </c>
      <c r="GT77" s="114">
        <f t="shared" si="1338"/>
        <v>0</v>
      </c>
      <c r="GU77" s="114"/>
      <c r="GV77" s="143"/>
      <c r="GW77" s="144" t="e">
        <f t="shared" si="1339"/>
        <v>#DIV/0!</v>
      </c>
      <c r="GX77" s="328">
        <f t="shared" si="1340"/>
        <v>0</v>
      </c>
      <c r="GY77" s="474">
        <f t="shared" si="1341"/>
        <v>0</v>
      </c>
      <c r="GZ77" s="475">
        <f t="shared" si="1342"/>
        <v>0</v>
      </c>
      <c r="HA77" s="141">
        <f t="shared" si="1343"/>
        <v>0</v>
      </c>
      <c r="HB77" s="476">
        <f t="shared" si="1344"/>
        <v>2093.75</v>
      </c>
      <c r="HC77" s="142">
        <f t="shared" si="1345"/>
        <v>0</v>
      </c>
      <c r="HD77" s="114">
        <f t="shared" si="1346"/>
        <v>0</v>
      </c>
      <c r="HE77" s="114"/>
      <c r="HF77" s="143"/>
      <c r="HG77" s="144" t="e">
        <f t="shared" si="1347"/>
        <v>#DIV/0!</v>
      </c>
      <c r="HH77" s="328">
        <f t="shared" si="1348"/>
        <v>0</v>
      </c>
      <c r="HI77" s="474">
        <f t="shared" si="1341"/>
        <v>0</v>
      </c>
      <c r="HJ77" s="475">
        <f t="shared" si="1342"/>
        <v>0</v>
      </c>
      <c r="HK77" s="141">
        <f t="shared" si="1351"/>
        <v>0</v>
      </c>
      <c r="HL77" s="476">
        <f t="shared" si="1344"/>
        <v>1994.05</v>
      </c>
      <c r="HM77" s="142">
        <f t="shared" si="1353"/>
        <v>0</v>
      </c>
      <c r="HN77" s="114">
        <f t="shared" si="1354"/>
        <v>0</v>
      </c>
      <c r="HO77" s="114"/>
      <c r="HP77" s="143"/>
      <c r="HQ77" s="144" t="e">
        <f t="shared" si="1355"/>
        <v>#DIV/0!</v>
      </c>
      <c r="HR77" s="328">
        <f t="shared" si="1356"/>
        <v>0</v>
      </c>
      <c r="HS77" s="474">
        <f t="shared" si="1357"/>
        <v>0</v>
      </c>
      <c r="HT77" s="475">
        <f t="shared" si="1358"/>
        <v>0</v>
      </c>
      <c r="HU77" s="141">
        <f t="shared" si="1359"/>
        <v>0</v>
      </c>
      <c r="HV77" s="476">
        <f t="shared" si="1344"/>
        <v>2718.72</v>
      </c>
      <c r="HW77" s="142">
        <f t="shared" si="1361"/>
        <v>0</v>
      </c>
      <c r="HX77" s="114">
        <f t="shared" si="1362"/>
        <v>0</v>
      </c>
      <c r="HY77" s="114"/>
      <c r="HZ77" s="143"/>
      <c r="IA77" s="144" t="e">
        <f t="shared" si="1363"/>
        <v>#DIV/0!</v>
      </c>
      <c r="IB77" s="328">
        <f t="shared" si="1364"/>
        <v>0</v>
      </c>
      <c r="IC77" s="474">
        <f t="shared" si="1357"/>
        <v>0</v>
      </c>
      <c r="ID77" s="475">
        <f t="shared" si="1358"/>
        <v>0</v>
      </c>
      <c r="IE77" s="141">
        <f t="shared" si="1367"/>
        <v>0</v>
      </c>
      <c r="IF77" s="476">
        <f t="shared" si="1344"/>
        <v>2718.72</v>
      </c>
      <c r="IG77" s="142">
        <f t="shared" si="1369"/>
        <v>0</v>
      </c>
      <c r="IH77" s="114">
        <f t="shared" si="1370"/>
        <v>0</v>
      </c>
      <c r="II77" s="114"/>
      <c r="IJ77" s="143"/>
      <c r="IK77" s="144" t="e">
        <f t="shared" si="1371"/>
        <v>#DIV/0!</v>
      </c>
      <c r="IL77" s="328">
        <f t="shared" si="1372"/>
        <v>0</v>
      </c>
      <c r="IM77" s="474">
        <f t="shared" si="1373"/>
        <v>0</v>
      </c>
      <c r="IN77" s="475">
        <f t="shared" si="1374"/>
        <v>0</v>
      </c>
      <c r="IO77" s="141">
        <f t="shared" si="1375"/>
        <v>0</v>
      </c>
      <c r="IP77" s="476">
        <f t="shared" si="1376"/>
        <v>2093.75</v>
      </c>
      <c r="IQ77" s="142">
        <f t="shared" si="1377"/>
        <v>0</v>
      </c>
      <c r="IR77" s="114">
        <f t="shared" si="1378"/>
        <v>0</v>
      </c>
      <c r="IS77" s="114"/>
      <c r="IT77" s="143"/>
      <c r="IU77" s="144" t="e">
        <f t="shared" si="1379"/>
        <v>#DIV/0!</v>
      </c>
      <c r="IV77" s="328">
        <f t="shared" si="1380"/>
        <v>0</v>
      </c>
      <c r="IW77" s="474">
        <f t="shared" si="1373"/>
        <v>0</v>
      </c>
      <c r="IX77" s="475">
        <f t="shared" si="1374"/>
        <v>0</v>
      </c>
      <c r="IY77" s="141">
        <f t="shared" si="1383"/>
        <v>0</v>
      </c>
      <c r="IZ77" s="476">
        <f t="shared" si="1376"/>
        <v>2196.1</v>
      </c>
      <c r="JA77" s="142">
        <f t="shared" si="1385"/>
        <v>0</v>
      </c>
      <c r="JB77" s="114">
        <f t="shared" si="1386"/>
        <v>0</v>
      </c>
      <c r="JC77" s="114"/>
      <c r="JD77" s="143"/>
      <c r="JE77" s="144" t="e">
        <f t="shared" si="1387"/>
        <v>#DIV/0!</v>
      </c>
      <c r="JF77" s="328">
        <f t="shared" si="1388"/>
        <v>0</v>
      </c>
      <c r="JG77" s="474">
        <f t="shared" si="1389"/>
        <v>0</v>
      </c>
      <c r="JH77" s="475">
        <f t="shared" si="1390"/>
        <v>0</v>
      </c>
      <c r="JI77" s="141">
        <f t="shared" si="1391"/>
        <v>0</v>
      </c>
      <c r="JJ77" s="476">
        <f t="shared" si="1376"/>
        <v>2093.75</v>
      </c>
      <c r="JK77" s="142">
        <f t="shared" si="1393"/>
        <v>0</v>
      </c>
      <c r="JL77" s="114">
        <f t="shared" si="1394"/>
        <v>0</v>
      </c>
      <c r="JM77" s="114"/>
      <c r="JN77" s="143"/>
      <c r="JO77" s="144" t="e">
        <f t="shared" si="1395"/>
        <v>#DIV/0!</v>
      </c>
      <c r="JP77" s="328">
        <f t="shared" si="1396"/>
        <v>0</v>
      </c>
      <c r="JQ77" s="474">
        <f t="shared" si="1389"/>
        <v>0</v>
      </c>
      <c r="JR77" s="475">
        <f t="shared" si="1390"/>
        <v>0</v>
      </c>
      <c r="JS77" s="141">
        <f t="shared" si="1399"/>
        <v>0</v>
      </c>
      <c r="JT77" s="476">
        <f t="shared" si="1376"/>
        <v>1994.05</v>
      </c>
      <c r="JU77" s="142">
        <f t="shared" si="1401"/>
        <v>0</v>
      </c>
      <c r="JV77" s="114">
        <f t="shared" si="1402"/>
        <v>0</v>
      </c>
      <c r="JW77" s="114"/>
      <c r="JX77" s="143"/>
      <c r="JY77" s="144" t="e">
        <f t="shared" si="1403"/>
        <v>#DIV/0!</v>
      </c>
      <c r="JZ77" s="328">
        <f t="shared" si="1404"/>
        <v>0</v>
      </c>
      <c r="KA77" s="474">
        <f t="shared" si="1421"/>
        <v>0</v>
      </c>
      <c r="KB77" s="475">
        <f t="shared" si="1422"/>
        <v>0</v>
      </c>
      <c r="KC77" s="141">
        <f t="shared" si="1407"/>
        <v>0</v>
      </c>
      <c r="KD77" s="476">
        <f t="shared" si="1408"/>
        <v>2196.1</v>
      </c>
      <c r="KE77" s="142">
        <f t="shared" si="1409"/>
        <v>0</v>
      </c>
      <c r="KF77" s="114">
        <f t="shared" si="1410"/>
        <v>0</v>
      </c>
      <c r="KG77" s="114"/>
      <c r="KH77" s="143"/>
      <c r="KI77" s="144" t="e">
        <f t="shared" si="1411"/>
        <v>#DIV/0!</v>
      </c>
      <c r="KJ77" s="328">
        <f t="shared" si="1412"/>
        <v>0</v>
      </c>
      <c r="KK77" s="474">
        <f t="shared" si="1421"/>
        <v>0</v>
      </c>
      <c r="KL77" s="475">
        <f t="shared" si="1422"/>
        <v>0</v>
      </c>
      <c r="KM77" s="141">
        <f t="shared" si="1415"/>
        <v>0</v>
      </c>
      <c r="KN77" s="476">
        <f t="shared" si="1408"/>
        <v>1994.05</v>
      </c>
      <c r="KO77" s="142">
        <f t="shared" si="1417"/>
        <v>0</v>
      </c>
      <c r="KP77" s="114">
        <f t="shared" si="1418"/>
        <v>0</v>
      </c>
      <c r="KQ77" s="114"/>
      <c r="KR77" s="143"/>
      <c r="KS77" s="144" t="e">
        <f t="shared" si="1419"/>
        <v>#DIV/0!</v>
      </c>
      <c r="KT77" s="328">
        <f t="shared" si="1420"/>
        <v>0</v>
      </c>
      <c r="KU77" s="474" t="e">
        <f t="shared" si="1421"/>
        <v>#DIV/0!</v>
      </c>
      <c r="KV77" s="475" t="e">
        <f t="shared" si="1422"/>
        <v>#DIV/0!</v>
      </c>
      <c r="KW77" s="141">
        <f t="shared" si="1423"/>
        <v>0</v>
      </c>
      <c r="KX77" s="476">
        <f t="shared" si="1408"/>
        <v>0</v>
      </c>
      <c r="KY77" s="142">
        <f t="shared" si="1425"/>
        <v>0</v>
      </c>
      <c r="KZ77" s="114">
        <f t="shared" si="1426"/>
        <v>0</v>
      </c>
      <c r="LA77" s="114"/>
      <c r="LB77" s="143"/>
      <c r="LC77" s="144" t="e">
        <f t="shared" si="1427"/>
        <v>#DIV/0!</v>
      </c>
      <c r="LD77" s="327">
        <f t="shared" si="1428"/>
        <v>0</v>
      </c>
      <c r="LE77" s="474">
        <f t="shared" si="1429"/>
        <v>0</v>
      </c>
      <c r="LF77" s="475">
        <f t="shared" si="1430"/>
        <v>0</v>
      </c>
      <c r="LG77" s="141">
        <f t="shared" si="1431"/>
        <v>0</v>
      </c>
      <c r="LH77" s="476">
        <f t="shared" si="1432"/>
        <v>2242.09</v>
      </c>
      <c r="LI77" s="142">
        <f t="shared" si="1433"/>
        <v>0</v>
      </c>
      <c r="LJ77" s="114">
        <f t="shared" si="1434"/>
        <v>0</v>
      </c>
      <c r="LK77" s="114"/>
      <c r="LL77" s="143"/>
    </row>
    <row r="78" spans="1:324" ht="24">
      <c r="A78" s="719"/>
      <c r="B78" s="93" t="s">
        <v>730</v>
      </c>
      <c r="C78" s="12" t="s">
        <v>858</v>
      </c>
      <c r="D78" s="12" t="s">
        <v>422</v>
      </c>
      <c r="E78" s="4" t="s">
        <v>34</v>
      </c>
      <c r="F78" s="328">
        <f t="shared" si="1186"/>
        <v>0</v>
      </c>
      <c r="G78" s="474">
        <f t="shared" si="1435"/>
        <v>0</v>
      </c>
      <c r="H78" s="475">
        <f t="shared" si="1436"/>
        <v>0</v>
      </c>
      <c r="I78" s="141">
        <f t="shared" si="1187"/>
        <v>0</v>
      </c>
      <c r="J78" s="476">
        <f t="shared" si="1437"/>
        <v>1994.05</v>
      </c>
      <c r="K78" s="142">
        <f t="shared" si="1188"/>
        <v>0</v>
      </c>
      <c r="L78" s="114">
        <f t="shared" si="1189"/>
        <v>0</v>
      </c>
      <c r="M78" s="114"/>
      <c r="N78" s="143"/>
      <c r="O78" s="144" t="e">
        <f t="shared" si="1190"/>
        <v>#DIV/0!</v>
      </c>
      <c r="P78" s="328">
        <f t="shared" si="1191"/>
        <v>0</v>
      </c>
      <c r="Q78" s="474">
        <f t="shared" si="1438"/>
        <v>0</v>
      </c>
      <c r="R78" s="475">
        <f t="shared" si="1439"/>
        <v>0</v>
      </c>
      <c r="S78" s="141">
        <f t="shared" si="1192"/>
        <v>0</v>
      </c>
      <c r="T78" s="476">
        <f t="shared" si="1440"/>
        <v>2718.72</v>
      </c>
      <c r="U78" s="142">
        <f t="shared" si="1193"/>
        <v>0</v>
      </c>
      <c r="V78" s="114">
        <f t="shared" si="1194"/>
        <v>0</v>
      </c>
      <c r="W78" s="114"/>
      <c r="X78" s="143"/>
      <c r="Y78" s="144" t="e">
        <f t="shared" si="1195"/>
        <v>#DIV/0!</v>
      </c>
      <c r="Z78" s="328">
        <f t="shared" si="1196"/>
        <v>0</v>
      </c>
      <c r="AA78" s="474">
        <f t="shared" si="1245"/>
        <v>0</v>
      </c>
      <c r="AB78" s="475">
        <f t="shared" si="1246"/>
        <v>0</v>
      </c>
      <c r="AC78" s="141">
        <f t="shared" si="1199"/>
        <v>0</v>
      </c>
      <c r="AD78" s="476">
        <f t="shared" si="1200"/>
        <v>1994.05</v>
      </c>
      <c r="AE78" s="142">
        <f t="shared" si="1201"/>
        <v>0</v>
      </c>
      <c r="AF78" s="114">
        <f t="shared" si="1202"/>
        <v>0</v>
      </c>
      <c r="AG78" s="114"/>
      <c r="AH78" s="143"/>
      <c r="AI78" s="144" t="e">
        <f t="shared" si="1203"/>
        <v>#DIV/0!</v>
      </c>
      <c r="AJ78" s="328">
        <f t="shared" si="1204"/>
        <v>0</v>
      </c>
      <c r="AK78" s="474">
        <f t="shared" si="1245"/>
        <v>0</v>
      </c>
      <c r="AL78" s="475">
        <f t="shared" si="1246"/>
        <v>0</v>
      </c>
      <c r="AM78" s="141">
        <f t="shared" si="1207"/>
        <v>0</v>
      </c>
      <c r="AN78" s="476">
        <f t="shared" si="1200"/>
        <v>1994.05</v>
      </c>
      <c r="AO78" s="142">
        <f t="shared" si="1209"/>
        <v>0</v>
      </c>
      <c r="AP78" s="114">
        <f t="shared" si="1210"/>
        <v>0</v>
      </c>
      <c r="AQ78" s="114"/>
      <c r="AR78" s="143"/>
      <c r="AS78" s="144" t="e">
        <f t="shared" si="1211"/>
        <v>#DIV/0!</v>
      </c>
      <c r="AT78" s="328">
        <f t="shared" si="1212"/>
        <v>0</v>
      </c>
      <c r="AU78" s="474">
        <f t="shared" si="1245"/>
        <v>0</v>
      </c>
      <c r="AV78" s="475">
        <f t="shared" si="1246"/>
        <v>0</v>
      </c>
      <c r="AW78" s="141">
        <f t="shared" si="1215"/>
        <v>0</v>
      </c>
      <c r="AX78" s="476">
        <f t="shared" si="1200"/>
        <v>1788.76</v>
      </c>
      <c r="AY78" s="142">
        <f t="shared" si="1217"/>
        <v>0</v>
      </c>
      <c r="AZ78" s="114">
        <f t="shared" si="1218"/>
        <v>0</v>
      </c>
      <c r="BA78" s="114"/>
      <c r="BB78" s="143"/>
      <c r="BC78" s="144" t="e">
        <f t="shared" si="1219"/>
        <v>#DIV/0!</v>
      </c>
      <c r="BD78" s="328">
        <f t="shared" si="1220"/>
        <v>0</v>
      </c>
      <c r="BE78" s="474">
        <f t="shared" si="1245"/>
        <v>0</v>
      </c>
      <c r="BF78" s="475">
        <f t="shared" si="1246"/>
        <v>0</v>
      </c>
      <c r="BG78" s="141">
        <f t="shared" si="1223"/>
        <v>0</v>
      </c>
      <c r="BH78" s="476">
        <f t="shared" si="1200"/>
        <v>2718.72</v>
      </c>
      <c r="BI78" s="142">
        <f t="shared" si="1225"/>
        <v>0</v>
      </c>
      <c r="BJ78" s="114">
        <f t="shared" si="1226"/>
        <v>0</v>
      </c>
      <c r="BK78" s="114"/>
      <c r="BL78" s="143"/>
      <c r="BM78" s="144" t="e">
        <f t="shared" si="1227"/>
        <v>#DIV/0!</v>
      </c>
      <c r="BN78" s="328">
        <f t="shared" si="1228"/>
        <v>0</v>
      </c>
      <c r="BO78" s="474">
        <f t="shared" si="1245"/>
        <v>0</v>
      </c>
      <c r="BP78" s="475">
        <f t="shared" si="1246"/>
        <v>0</v>
      </c>
      <c r="BQ78" s="141">
        <f t="shared" si="1231"/>
        <v>0</v>
      </c>
      <c r="BR78" s="476">
        <f t="shared" si="1200"/>
        <v>1665.28</v>
      </c>
      <c r="BS78" s="142">
        <f t="shared" si="1233"/>
        <v>0</v>
      </c>
      <c r="BT78" s="114">
        <f t="shared" si="1234"/>
        <v>0</v>
      </c>
      <c r="BU78" s="114"/>
      <c r="BV78" s="143"/>
      <c r="BW78" s="144" t="e">
        <f t="shared" si="1235"/>
        <v>#DIV/0!</v>
      </c>
      <c r="BX78" s="328">
        <f t="shared" si="1236"/>
        <v>0</v>
      </c>
      <c r="BY78" s="474">
        <f t="shared" si="1245"/>
        <v>0</v>
      </c>
      <c r="BZ78" s="475">
        <f t="shared" si="1246"/>
        <v>0</v>
      </c>
      <c r="CA78" s="141">
        <f t="shared" si="1239"/>
        <v>0</v>
      </c>
      <c r="CB78" s="476">
        <f t="shared" si="1200"/>
        <v>1994.05</v>
      </c>
      <c r="CC78" s="142">
        <f t="shared" si="1241"/>
        <v>0</v>
      </c>
      <c r="CD78" s="114">
        <f t="shared" si="1242"/>
        <v>0</v>
      </c>
      <c r="CE78" s="114"/>
      <c r="CF78" s="143"/>
      <c r="CG78" s="144" t="e">
        <f t="shared" si="1243"/>
        <v>#DIV/0!</v>
      </c>
      <c r="CH78" s="328">
        <f t="shared" si="1244"/>
        <v>0</v>
      </c>
      <c r="CI78" s="474">
        <f t="shared" si="1245"/>
        <v>0</v>
      </c>
      <c r="CJ78" s="475">
        <f t="shared" si="1246"/>
        <v>0</v>
      </c>
      <c r="CK78" s="141">
        <f t="shared" si="1247"/>
        <v>0</v>
      </c>
      <c r="CL78" s="476">
        <f t="shared" si="1200"/>
        <v>1994.05</v>
      </c>
      <c r="CM78" s="142">
        <f t="shared" si="1249"/>
        <v>0</v>
      </c>
      <c r="CN78" s="114">
        <f t="shared" si="1250"/>
        <v>0</v>
      </c>
      <c r="CO78" s="114"/>
      <c r="CP78" s="143"/>
      <c r="CQ78" s="144" t="e">
        <f t="shared" si="1251"/>
        <v>#DIV/0!</v>
      </c>
      <c r="CR78" s="328">
        <f t="shared" si="1252"/>
        <v>0</v>
      </c>
      <c r="CS78" s="474">
        <f t="shared" si="1301"/>
        <v>0</v>
      </c>
      <c r="CT78" s="475">
        <f t="shared" si="1302"/>
        <v>0</v>
      </c>
      <c r="CU78" s="141">
        <f t="shared" si="1255"/>
        <v>0</v>
      </c>
      <c r="CV78" s="476">
        <f t="shared" si="1256"/>
        <v>2718.72</v>
      </c>
      <c r="CW78" s="142">
        <f t="shared" si="1257"/>
        <v>0</v>
      </c>
      <c r="CX78" s="114">
        <f t="shared" si="1258"/>
        <v>0</v>
      </c>
      <c r="CY78" s="114"/>
      <c r="CZ78" s="143"/>
      <c r="DA78" s="144" t="e">
        <f t="shared" si="1259"/>
        <v>#DIV/0!</v>
      </c>
      <c r="DB78" s="328">
        <f t="shared" si="1260"/>
        <v>0</v>
      </c>
      <c r="DC78" s="474">
        <f t="shared" si="1301"/>
        <v>0</v>
      </c>
      <c r="DD78" s="475">
        <f t="shared" si="1302"/>
        <v>0</v>
      </c>
      <c r="DE78" s="141">
        <f t="shared" si="1263"/>
        <v>0</v>
      </c>
      <c r="DF78" s="476">
        <f t="shared" si="1256"/>
        <v>1994.05</v>
      </c>
      <c r="DG78" s="142">
        <f t="shared" si="1265"/>
        <v>0</v>
      </c>
      <c r="DH78" s="114">
        <f t="shared" si="1266"/>
        <v>0</v>
      </c>
      <c r="DI78" s="114"/>
      <c r="DJ78" s="143"/>
      <c r="DK78" s="144" t="e">
        <f t="shared" si="1267"/>
        <v>#DIV/0!</v>
      </c>
      <c r="DL78" s="328">
        <f t="shared" si="1268"/>
        <v>0</v>
      </c>
      <c r="DM78" s="474">
        <f t="shared" si="1301"/>
        <v>0</v>
      </c>
      <c r="DN78" s="475">
        <f t="shared" si="1302"/>
        <v>0</v>
      </c>
      <c r="DO78" s="141">
        <f t="shared" si="1271"/>
        <v>0</v>
      </c>
      <c r="DP78" s="476">
        <f t="shared" si="1256"/>
        <v>1994.05</v>
      </c>
      <c r="DQ78" s="142">
        <f t="shared" si="1273"/>
        <v>0</v>
      </c>
      <c r="DR78" s="114">
        <f t="shared" si="1274"/>
        <v>0</v>
      </c>
      <c r="DS78" s="114"/>
      <c r="DT78" s="143"/>
      <c r="DU78" s="144" t="e">
        <f t="shared" si="1275"/>
        <v>#DIV/0!</v>
      </c>
      <c r="DV78" s="328">
        <f t="shared" si="1276"/>
        <v>0</v>
      </c>
      <c r="DW78" s="474">
        <f t="shared" si="1301"/>
        <v>0</v>
      </c>
      <c r="DX78" s="475">
        <f t="shared" si="1302"/>
        <v>0</v>
      </c>
      <c r="DY78" s="141">
        <f t="shared" si="1279"/>
        <v>0</v>
      </c>
      <c r="DZ78" s="476">
        <f t="shared" si="1256"/>
        <v>1994.05</v>
      </c>
      <c r="EA78" s="142">
        <f t="shared" si="1281"/>
        <v>0</v>
      </c>
      <c r="EB78" s="114">
        <f t="shared" si="1282"/>
        <v>0</v>
      </c>
      <c r="EC78" s="114"/>
      <c r="ED78" s="143"/>
      <c r="EE78" s="144" t="e">
        <f t="shared" si="1283"/>
        <v>#DIV/0!</v>
      </c>
      <c r="EF78" s="328">
        <f t="shared" si="1284"/>
        <v>0</v>
      </c>
      <c r="EG78" s="474">
        <f t="shared" si="1301"/>
        <v>0</v>
      </c>
      <c r="EH78" s="475">
        <f t="shared" si="1302"/>
        <v>0</v>
      </c>
      <c r="EI78" s="141">
        <f t="shared" si="1287"/>
        <v>0</v>
      </c>
      <c r="EJ78" s="476">
        <f t="shared" si="1256"/>
        <v>2718.72</v>
      </c>
      <c r="EK78" s="142">
        <f t="shared" si="1289"/>
        <v>0</v>
      </c>
      <c r="EL78" s="114">
        <f t="shared" si="1290"/>
        <v>0</v>
      </c>
      <c r="EM78" s="114"/>
      <c r="EN78" s="143"/>
      <c r="EO78" s="144" t="e">
        <f t="shared" si="1291"/>
        <v>#DIV/0!</v>
      </c>
      <c r="EP78" s="328">
        <f t="shared" si="1292"/>
        <v>0</v>
      </c>
      <c r="EQ78" s="474">
        <f t="shared" si="1301"/>
        <v>0</v>
      </c>
      <c r="ER78" s="475">
        <f t="shared" si="1302"/>
        <v>0</v>
      </c>
      <c r="ES78" s="141">
        <f t="shared" si="1295"/>
        <v>0</v>
      </c>
      <c r="ET78" s="476">
        <f t="shared" si="1256"/>
        <v>2918.72</v>
      </c>
      <c r="EU78" s="142">
        <f t="shared" si="1297"/>
        <v>0</v>
      </c>
      <c r="EV78" s="114">
        <f t="shared" si="1298"/>
        <v>0</v>
      </c>
      <c r="EW78" s="114"/>
      <c r="EX78" s="143"/>
      <c r="EY78" s="144" t="e">
        <f t="shared" si="1299"/>
        <v>#DIV/0!</v>
      </c>
      <c r="EZ78" s="328">
        <f t="shared" si="1300"/>
        <v>0</v>
      </c>
      <c r="FA78" s="474">
        <f t="shared" si="1301"/>
        <v>0</v>
      </c>
      <c r="FB78" s="475">
        <f t="shared" si="1302"/>
        <v>0</v>
      </c>
      <c r="FC78" s="141">
        <f t="shared" si="1303"/>
        <v>0</v>
      </c>
      <c r="FD78" s="476">
        <f t="shared" si="1256"/>
        <v>0</v>
      </c>
      <c r="FE78" s="142">
        <f t="shared" si="1305"/>
        <v>0</v>
      </c>
      <c r="FF78" s="114">
        <f t="shared" si="1306"/>
        <v>0</v>
      </c>
      <c r="FG78" s="114"/>
      <c r="FH78" s="143"/>
      <c r="FI78" s="144" t="e">
        <f t="shared" si="1307"/>
        <v>#DIV/0!</v>
      </c>
      <c r="FJ78" s="328">
        <f t="shared" si="1308"/>
        <v>0</v>
      </c>
      <c r="FK78" s="474">
        <f t="shared" si="1309"/>
        <v>0</v>
      </c>
      <c r="FL78" s="475">
        <f t="shared" si="1310"/>
        <v>0</v>
      </c>
      <c r="FM78" s="141">
        <f t="shared" si="1311"/>
        <v>0</v>
      </c>
      <c r="FN78" s="476">
        <f t="shared" si="1312"/>
        <v>2718.72</v>
      </c>
      <c r="FO78" s="142">
        <f t="shared" si="1313"/>
        <v>0</v>
      </c>
      <c r="FP78" s="114">
        <f t="shared" si="1314"/>
        <v>0</v>
      </c>
      <c r="FQ78" s="114"/>
      <c r="FR78" s="143"/>
      <c r="FS78" s="144" t="e">
        <f t="shared" si="1315"/>
        <v>#DIV/0!</v>
      </c>
      <c r="FT78" s="328">
        <f t="shared" si="1316"/>
        <v>0</v>
      </c>
      <c r="FU78" s="474">
        <f t="shared" si="1309"/>
        <v>0</v>
      </c>
      <c r="FV78" s="475">
        <f t="shared" si="1310"/>
        <v>0</v>
      </c>
      <c r="FW78" s="141">
        <f t="shared" si="1319"/>
        <v>0</v>
      </c>
      <c r="FX78" s="476">
        <f t="shared" si="1312"/>
        <v>2093.75</v>
      </c>
      <c r="FY78" s="142">
        <f t="shared" si="1321"/>
        <v>0</v>
      </c>
      <c r="FZ78" s="114">
        <f t="shared" si="1322"/>
        <v>0</v>
      </c>
      <c r="GA78" s="114"/>
      <c r="GB78" s="143"/>
      <c r="GC78" s="144" t="e">
        <f t="shared" si="1323"/>
        <v>#DIV/0!</v>
      </c>
      <c r="GD78" s="328">
        <f t="shared" si="1324"/>
        <v>0</v>
      </c>
      <c r="GE78" s="474">
        <f t="shared" si="1325"/>
        <v>0</v>
      </c>
      <c r="GF78" s="475">
        <f t="shared" si="1326"/>
        <v>0</v>
      </c>
      <c r="GG78" s="141">
        <f t="shared" si="1327"/>
        <v>0</v>
      </c>
      <c r="GH78" s="476">
        <f t="shared" si="1312"/>
        <v>0</v>
      </c>
      <c r="GI78" s="142">
        <f t="shared" si="1329"/>
        <v>0</v>
      </c>
      <c r="GJ78" s="114">
        <f t="shared" si="1330"/>
        <v>0</v>
      </c>
      <c r="GK78" s="114"/>
      <c r="GL78" s="143"/>
      <c r="GM78" s="144" t="e">
        <f t="shared" si="1331"/>
        <v>#DIV/0!</v>
      </c>
      <c r="GN78" s="328">
        <f t="shared" si="1332"/>
        <v>0</v>
      </c>
      <c r="GO78" s="474">
        <f t="shared" si="1325"/>
        <v>0</v>
      </c>
      <c r="GP78" s="475">
        <f t="shared" si="1326"/>
        <v>0</v>
      </c>
      <c r="GQ78" s="141">
        <f t="shared" si="1335"/>
        <v>0</v>
      </c>
      <c r="GR78" s="476">
        <f t="shared" si="1312"/>
        <v>1994.05</v>
      </c>
      <c r="GS78" s="142">
        <f t="shared" si="1337"/>
        <v>0</v>
      </c>
      <c r="GT78" s="114">
        <f t="shared" si="1338"/>
        <v>0</v>
      </c>
      <c r="GU78" s="114"/>
      <c r="GV78" s="143"/>
      <c r="GW78" s="144" t="e">
        <f t="shared" si="1339"/>
        <v>#DIV/0!</v>
      </c>
      <c r="GX78" s="328">
        <f t="shared" si="1340"/>
        <v>0</v>
      </c>
      <c r="GY78" s="474">
        <f t="shared" si="1341"/>
        <v>0</v>
      </c>
      <c r="GZ78" s="475">
        <f t="shared" si="1342"/>
        <v>0</v>
      </c>
      <c r="HA78" s="141">
        <f t="shared" si="1343"/>
        <v>0</v>
      </c>
      <c r="HB78" s="476">
        <f t="shared" si="1344"/>
        <v>2093.75</v>
      </c>
      <c r="HC78" s="142">
        <f t="shared" si="1345"/>
        <v>0</v>
      </c>
      <c r="HD78" s="114">
        <f t="shared" si="1346"/>
        <v>0</v>
      </c>
      <c r="HE78" s="114"/>
      <c r="HF78" s="143"/>
      <c r="HG78" s="144" t="e">
        <f t="shared" si="1347"/>
        <v>#DIV/0!</v>
      </c>
      <c r="HH78" s="328">
        <f t="shared" si="1348"/>
        <v>0</v>
      </c>
      <c r="HI78" s="474">
        <f t="shared" si="1341"/>
        <v>0</v>
      </c>
      <c r="HJ78" s="475">
        <f t="shared" si="1342"/>
        <v>0</v>
      </c>
      <c r="HK78" s="141">
        <f t="shared" si="1351"/>
        <v>0</v>
      </c>
      <c r="HL78" s="476">
        <f t="shared" si="1344"/>
        <v>1994.05</v>
      </c>
      <c r="HM78" s="142">
        <f t="shared" si="1353"/>
        <v>0</v>
      </c>
      <c r="HN78" s="114">
        <f t="shared" si="1354"/>
        <v>0</v>
      </c>
      <c r="HO78" s="114"/>
      <c r="HP78" s="143"/>
      <c r="HQ78" s="144" t="e">
        <f t="shared" si="1355"/>
        <v>#DIV/0!</v>
      </c>
      <c r="HR78" s="328">
        <f t="shared" si="1356"/>
        <v>0</v>
      </c>
      <c r="HS78" s="474">
        <f t="shared" si="1357"/>
        <v>0</v>
      </c>
      <c r="HT78" s="475">
        <f t="shared" si="1358"/>
        <v>0</v>
      </c>
      <c r="HU78" s="141">
        <f t="shared" si="1359"/>
        <v>0</v>
      </c>
      <c r="HV78" s="476">
        <f t="shared" si="1344"/>
        <v>2718.72</v>
      </c>
      <c r="HW78" s="142">
        <f t="shared" si="1361"/>
        <v>0</v>
      </c>
      <c r="HX78" s="114">
        <f t="shared" si="1362"/>
        <v>0</v>
      </c>
      <c r="HY78" s="114"/>
      <c r="HZ78" s="143"/>
      <c r="IA78" s="144" t="e">
        <f t="shared" si="1363"/>
        <v>#DIV/0!</v>
      </c>
      <c r="IB78" s="328">
        <f t="shared" si="1364"/>
        <v>0</v>
      </c>
      <c r="IC78" s="474">
        <f t="shared" si="1357"/>
        <v>0</v>
      </c>
      <c r="ID78" s="475">
        <f t="shared" si="1358"/>
        <v>0</v>
      </c>
      <c r="IE78" s="141">
        <f t="shared" si="1367"/>
        <v>0</v>
      </c>
      <c r="IF78" s="476">
        <f t="shared" si="1344"/>
        <v>2718.72</v>
      </c>
      <c r="IG78" s="142">
        <f t="shared" si="1369"/>
        <v>0</v>
      </c>
      <c r="IH78" s="114">
        <f t="shared" si="1370"/>
        <v>0</v>
      </c>
      <c r="II78" s="114"/>
      <c r="IJ78" s="143"/>
      <c r="IK78" s="144" t="e">
        <f t="shared" si="1371"/>
        <v>#DIV/0!</v>
      </c>
      <c r="IL78" s="328">
        <f t="shared" si="1372"/>
        <v>0</v>
      </c>
      <c r="IM78" s="474">
        <f t="shared" si="1373"/>
        <v>0</v>
      </c>
      <c r="IN78" s="475">
        <f t="shared" si="1374"/>
        <v>0</v>
      </c>
      <c r="IO78" s="141">
        <f t="shared" si="1375"/>
        <v>0</v>
      </c>
      <c r="IP78" s="476">
        <f t="shared" si="1376"/>
        <v>2093.75</v>
      </c>
      <c r="IQ78" s="142">
        <f t="shared" si="1377"/>
        <v>0</v>
      </c>
      <c r="IR78" s="114">
        <f t="shared" si="1378"/>
        <v>0</v>
      </c>
      <c r="IS78" s="114"/>
      <c r="IT78" s="143"/>
      <c r="IU78" s="144" t="e">
        <f t="shared" si="1379"/>
        <v>#DIV/0!</v>
      </c>
      <c r="IV78" s="328">
        <f t="shared" si="1380"/>
        <v>0</v>
      </c>
      <c r="IW78" s="474">
        <f t="shared" si="1373"/>
        <v>0</v>
      </c>
      <c r="IX78" s="475">
        <f t="shared" si="1374"/>
        <v>0</v>
      </c>
      <c r="IY78" s="141">
        <f t="shared" si="1383"/>
        <v>0</v>
      </c>
      <c r="IZ78" s="476">
        <f t="shared" si="1376"/>
        <v>2196.1</v>
      </c>
      <c r="JA78" s="142">
        <f t="shared" si="1385"/>
        <v>0</v>
      </c>
      <c r="JB78" s="114">
        <f t="shared" si="1386"/>
        <v>0</v>
      </c>
      <c r="JC78" s="114"/>
      <c r="JD78" s="143"/>
      <c r="JE78" s="144" t="e">
        <f t="shared" si="1387"/>
        <v>#DIV/0!</v>
      </c>
      <c r="JF78" s="328">
        <f t="shared" si="1388"/>
        <v>0</v>
      </c>
      <c r="JG78" s="474">
        <f t="shared" si="1389"/>
        <v>0</v>
      </c>
      <c r="JH78" s="475">
        <f t="shared" si="1390"/>
        <v>0</v>
      </c>
      <c r="JI78" s="141">
        <f t="shared" si="1391"/>
        <v>0</v>
      </c>
      <c r="JJ78" s="476">
        <f t="shared" si="1376"/>
        <v>2093.75</v>
      </c>
      <c r="JK78" s="142">
        <f t="shared" si="1393"/>
        <v>0</v>
      </c>
      <c r="JL78" s="114">
        <f t="shared" si="1394"/>
        <v>0</v>
      </c>
      <c r="JM78" s="114"/>
      <c r="JN78" s="143"/>
      <c r="JO78" s="144" t="e">
        <f t="shared" si="1395"/>
        <v>#DIV/0!</v>
      </c>
      <c r="JP78" s="328">
        <f t="shared" si="1396"/>
        <v>0</v>
      </c>
      <c r="JQ78" s="474">
        <f t="shared" si="1389"/>
        <v>0</v>
      </c>
      <c r="JR78" s="475">
        <f t="shared" si="1390"/>
        <v>0</v>
      </c>
      <c r="JS78" s="141">
        <f t="shared" si="1399"/>
        <v>0</v>
      </c>
      <c r="JT78" s="476">
        <f t="shared" si="1376"/>
        <v>1994.05</v>
      </c>
      <c r="JU78" s="142">
        <f t="shared" si="1401"/>
        <v>0</v>
      </c>
      <c r="JV78" s="114">
        <f t="shared" si="1402"/>
        <v>0</v>
      </c>
      <c r="JW78" s="114"/>
      <c r="JX78" s="143"/>
      <c r="JY78" s="144" t="e">
        <f t="shared" si="1403"/>
        <v>#DIV/0!</v>
      </c>
      <c r="JZ78" s="328">
        <f t="shared" si="1404"/>
        <v>0</v>
      </c>
      <c r="KA78" s="474">
        <f t="shared" si="1421"/>
        <v>0</v>
      </c>
      <c r="KB78" s="475">
        <f t="shared" si="1422"/>
        <v>0</v>
      </c>
      <c r="KC78" s="141">
        <f t="shared" si="1407"/>
        <v>0</v>
      </c>
      <c r="KD78" s="476">
        <f t="shared" si="1408"/>
        <v>2196.1</v>
      </c>
      <c r="KE78" s="142">
        <f t="shared" si="1409"/>
        <v>0</v>
      </c>
      <c r="KF78" s="114">
        <f t="shared" si="1410"/>
        <v>0</v>
      </c>
      <c r="KG78" s="114"/>
      <c r="KH78" s="143"/>
      <c r="KI78" s="144" t="e">
        <f t="shared" si="1411"/>
        <v>#DIV/0!</v>
      </c>
      <c r="KJ78" s="328">
        <f t="shared" si="1412"/>
        <v>0</v>
      </c>
      <c r="KK78" s="474">
        <f t="shared" si="1421"/>
        <v>0</v>
      </c>
      <c r="KL78" s="475">
        <f t="shared" si="1422"/>
        <v>0</v>
      </c>
      <c r="KM78" s="141">
        <f t="shared" si="1415"/>
        <v>0</v>
      </c>
      <c r="KN78" s="476">
        <f t="shared" si="1408"/>
        <v>1994.05</v>
      </c>
      <c r="KO78" s="142">
        <f t="shared" si="1417"/>
        <v>0</v>
      </c>
      <c r="KP78" s="114">
        <f t="shared" si="1418"/>
        <v>0</v>
      </c>
      <c r="KQ78" s="114"/>
      <c r="KR78" s="143"/>
      <c r="KS78" s="144" t="e">
        <f t="shared" si="1419"/>
        <v>#DIV/0!</v>
      </c>
      <c r="KT78" s="328">
        <f t="shared" si="1420"/>
        <v>0</v>
      </c>
      <c r="KU78" s="474" t="e">
        <f t="shared" si="1421"/>
        <v>#DIV/0!</v>
      </c>
      <c r="KV78" s="475" t="e">
        <f t="shared" si="1422"/>
        <v>#DIV/0!</v>
      </c>
      <c r="KW78" s="141">
        <f t="shared" si="1423"/>
        <v>0</v>
      </c>
      <c r="KX78" s="476">
        <f t="shared" si="1408"/>
        <v>0</v>
      </c>
      <c r="KY78" s="142">
        <f t="shared" si="1425"/>
        <v>0</v>
      </c>
      <c r="KZ78" s="114">
        <f t="shared" si="1426"/>
        <v>0</v>
      </c>
      <c r="LA78" s="114"/>
      <c r="LB78" s="143"/>
      <c r="LC78" s="144" t="e">
        <f t="shared" si="1427"/>
        <v>#DIV/0!</v>
      </c>
      <c r="LD78" s="327">
        <f t="shared" si="1428"/>
        <v>0</v>
      </c>
      <c r="LE78" s="474">
        <f t="shared" si="1429"/>
        <v>0</v>
      </c>
      <c r="LF78" s="475">
        <f t="shared" si="1430"/>
        <v>0</v>
      </c>
      <c r="LG78" s="141">
        <f t="shared" si="1431"/>
        <v>0</v>
      </c>
      <c r="LH78" s="476">
        <f t="shared" si="1432"/>
        <v>2242.09</v>
      </c>
      <c r="LI78" s="142">
        <f t="shared" si="1433"/>
        <v>0</v>
      </c>
      <c r="LJ78" s="114">
        <f t="shared" si="1434"/>
        <v>0</v>
      </c>
      <c r="LK78" s="114"/>
      <c r="LL78" s="143"/>
    </row>
    <row r="79" spans="1:324">
      <c r="A79" s="716"/>
      <c r="B79" s="722" t="s">
        <v>1231</v>
      </c>
      <c r="C79" s="12"/>
      <c r="D79" s="12"/>
      <c r="E79" s="4"/>
      <c r="F79" s="328"/>
      <c r="G79" s="474"/>
      <c r="H79" s="475"/>
      <c r="I79" s="141"/>
      <c r="J79" s="476"/>
      <c r="K79" s="142"/>
      <c r="L79" s="114"/>
      <c r="M79" s="114"/>
      <c r="N79" s="143"/>
      <c r="O79" s="144"/>
      <c r="P79" s="328"/>
      <c r="Q79" s="474"/>
      <c r="R79" s="475"/>
      <c r="S79" s="141"/>
      <c r="T79" s="476"/>
      <c r="U79" s="142"/>
      <c r="V79" s="114"/>
      <c r="W79" s="114"/>
      <c r="X79" s="143"/>
      <c r="Y79" s="144"/>
      <c r="Z79" s="328"/>
      <c r="AA79" s="474"/>
      <c r="AB79" s="475"/>
      <c r="AC79" s="141"/>
      <c r="AD79" s="476"/>
      <c r="AE79" s="142"/>
      <c r="AF79" s="114"/>
      <c r="AG79" s="114"/>
      <c r="AH79" s="143"/>
      <c r="AI79" s="144"/>
      <c r="AJ79" s="328"/>
      <c r="AK79" s="474"/>
      <c r="AL79" s="475"/>
      <c r="AM79" s="141"/>
      <c r="AN79" s="476"/>
      <c r="AO79" s="142"/>
      <c r="AP79" s="114"/>
      <c r="AQ79" s="114"/>
      <c r="AR79" s="143"/>
      <c r="AS79" s="144"/>
      <c r="AT79" s="328"/>
      <c r="AU79" s="474"/>
      <c r="AV79" s="475"/>
      <c r="AW79" s="141"/>
      <c r="AX79" s="476"/>
      <c r="AY79" s="142"/>
      <c r="AZ79" s="114"/>
      <c r="BA79" s="114"/>
      <c r="BB79" s="143"/>
      <c r="BC79" s="144"/>
      <c r="BD79" s="328"/>
      <c r="BE79" s="474"/>
      <c r="BF79" s="475"/>
      <c r="BG79" s="141"/>
      <c r="BH79" s="476"/>
      <c r="BI79" s="142"/>
      <c r="BJ79" s="114"/>
      <c r="BK79" s="114"/>
      <c r="BL79" s="143"/>
      <c r="BM79" s="144"/>
      <c r="BN79" s="328"/>
      <c r="BO79" s="474"/>
      <c r="BP79" s="475"/>
      <c r="BQ79" s="141"/>
      <c r="BR79" s="476"/>
      <c r="BS79" s="142"/>
      <c r="BT79" s="114"/>
      <c r="BU79" s="114"/>
      <c r="BV79" s="143"/>
      <c r="BW79" s="144"/>
      <c r="BX79" s="328"/>
      <c r="BY79" s="474"/>
      <c r="BZ79" s="475"/>
      <c r="CA79" s="141"/>
      <c r="CB79" s="476"/>
      <c r="CC79" s="142"/>
      <c r="CD79" s="114"/>
      <c r="CE79" s="114"/>
      <c r="CF79" s="143"/>
      <c r="CG79" s="144"/>
      <c r="CH79" s="328"/>
      <c r="CI79" s="474"/>
      <c r="CJ79" s="475"/>
      <c r="CK79" s="141"/>
      <c r="CL79" s="476"/>
      <c r="CM79" s="142"/>
      <c r="CN79" s="114"/>
      <c r="CO79" s="114"/>
      <c r="CP79" s="143"/>
      <c r="CQ79" s="144"/>
      <c r="CR79" s="328"/>
      <c r="CS79" s="474"/>
      <c r="CT79" s="475"/>
      <c r="CU79" s="141"/>
      <c r="CV79" s="476"/>
      <c r="CW79" s="142"/>
      <c r="CX79" s="114"/>
      <c r="CY79" s="114"/>
      <c r="CZ79" s="143"/>
      <c r="DA79" s="144"/>
      <c r="DB79" s="328"/>
      <c r="DC79" s="474"/>
      <c r="DD79" s="475"/>
      <c r="DE79" s="141"/>
      <c r="DF79" s="476"/>
      <c r="DG79" s="142"/>
      <c r="DH79" s="114"/>
      <c r="DI79" s="114"/>
      <c r="DJ79" s="143"/>
      <c r="DK79" s="144"/>
      <c r="DL79" s="328"/>
      <c r="DM79" s="474"/>
      <c r="DN79" s="475"/>
      <c r="DO79" s="141"/>
      <c r="DP79" s="476"/>
      <c r="DQ79" s="142"/>
      <c r="DR79" s="114"/>
      <c r="DS79" s="114"/>
      <c r="DT79" s="143"/>
      <c r="DU79" s="144"/>
      <c r="DV79" s="328"/>
      <c r="DW79" s="474"/>
      <c r="DX79" s="475"/>
      <c r="DY79" s="141"/>
      <c r="DZ79" s="476"/>
      <c r="EA79" s="142"/>
      <c r="EB79" s="114"/>
      <c r="EC79" s="114"/>
      <c r="ED79" s="143"/>
      <c r="EE79" s="144"/>
      <c r="EF79" s="328"/>
      <c r="EG79" s="474"/>
      <c r="EH79" s="475"/>
      <c r="EI79" s="141"/>
      <c r="EJ79" s="476"/>
      <c r="EK79" s="142"/>
      <c r="EL79" s="114"/>
      <c r="EM79" s="114"/>
      <c r="EN79" s="143"/>
      <c r="EO79" s="144"/>
      <c r="EP79" s="328"/>
      <c r="EQ79" s="474"/>
      <c r="ER79" s="475"/>
      <c r="ES79" s="141"/>
      <c r="ET79" s="476"/>
      <c r="EU79" s="142"/>
      <c r="EV79" s="114"/>
      <c r="EW79" s="114"/>
      <c r="EX79" s="143"/>
      <c r="EY79" s="144"/>
      <c r="EZ79" s="328"/>
      <c r="FA79" s="474"/>
      <c r="FB79" s="475"/>
      <c r="FC79" s="141"/>
      <c r="FD79" s="476"/>
      <c r="FE79" s="142"/>
      <c r="FF79" s="114"/>
      <c r="FG79" s="114"/>
      <c r="FH79" s="143"/>
      <c r="FI79" s="144"/>
      <c r="FJ79" s="328"/>
      <c r="FK79" s="474"/>
      <c r="FL79" s="475"/>
      <c r="FM79" s="141"/>
      <c r="FN79" s="476"/>
      <c r="FO79" s="142"/>
      <c r="FP79" s="114"/>
      <c r="FQ79" s="114"/>
      <c r="FR79" s="143"/>
      <c r="FS79" s="144"/>
      <c r="FT79" s="328"/>
      <c r="FU79" s="474"/>
      <c r="FV79" s="475"/>
      <c r="FW79" s="141"/>
      <c r="FX79" s="476"/>
      <c r="FY79" s="142"/>
      <c r="FZ79" s="114"/>
      <c r="GA79" s="114"/>
      <c r="GB79" s="143"/>
      <c r="GC79" s="144"/>
      <c r="GD79" s="328"/>
      <c r="GE79" s="474"/>
      <c r="GF79" s="475"/>
      <c r="GG79" s="141"/>
      <c r="GH79" s="476"/>
      <c r="GI79" s="142"/>
      <c r="GJ79" s="114"/>
      <c r="GK79" s="114"/>
      <c r="GL79" s="143"/>
      <c r="GM79" s="144"/>
      <c r="GN79" s="328"/>
      <c r="GO79" s="474"/>
      <c r="GP79" s="475"/>
      <c r="GQ79" s="141"/>
      <c r="GR79" s="476"/>
      <c r="GS79" s="142"/>
      <c r="GT79" s="114"/>
      <c r="GU79" s="114"/>
      <c r="GV79" s="143"/>
      <c r="GW79" s="144"/>
      <c r="GX79" s="328"/>
      <c r="GY79" s="474"/>
      <c r="GZ79" s="475"/>
      <c r="HA79" s="141"/>
      <c r="HB79" s="476"/>
      <c r="HC79" s="142"/>
      <c r="HD79" s="114"/>
      <c r="HE79" s="114"/>
      <c r="HF79" s="143"/>
      <c r="HG79" s="144"/>
      <c r="HH79" s="328"/>
      <c r="HI79" s="474"/>
      <c r="HJ79" s="475"/>
      <c r="HK79" s="141"/>
      <c r="HL79" s="476"/>
      <c r="HM79" s="142"/>
      <c r="HN79" s="114"/>
      <c r="HO79" s="114"/>
      <c r="HP79" s="143"/>
      <c r="HQ79" s="144"/>
      <c r="HR79" s="328"/>
      <c r="HS79" s="474"/>
      <c r="HT79" s="475"/>
      <c r="HU79" s="141"/>
      <c r="HV79" s="476"/>
      <c r="HW79" s="142"/>
      <c r="HX79" s="114"/>
      <c r="HY79" s="114"/>
      <c r="HZ79" s="143"/>
      <c r="IA79" s="144"/>
      <c r="IB79" s="328"/>
      <c r="IC79" s="474"/>
      <c r="ID79" s="475"/>
      <c r="IE79" s="141"/>
      <c r="IF79" s="476"/>
      <c r="IG79" s="142"/>
      <c r="IH79" s="114"/>
      <c r="II79" s="114"/>
      <c r="IJ79" s="143"/>
      <c r="IK79" s="144"/>
      <c r="IL79" s="328"/>
      <c r="IM79" s="474"/>
      <c r="IN79" s="475"/>
      <c r="IO79" s="141"/>
      <c r="IP79" s="476"/>
      <c r="IQ79" s="142"/>
      <c r="IR79" s="114"/>
      <c r="IS79" s="114"/>
      <c r="IT79" s="143"/>
      <c r="IU79" s="144"/>
      <c r="IV79" s="328"/>
      <c r="IW79" s="474"/>
      <c r="IX79" s="475"/>
      <c r="IY79" s="141"/>
      <c r="IZ79" s="476"/>
      <c r="JA79" s="142"/>
      <c r="JB79" s="114"/>
      <c r="JC79" s="114"/>
      <c r="JD79" s="143"/>
      <c r="JE79" s="144"/>
      <c r="JF79" s="328"/>
      <c r="JG79" s="474"/>
      <c r="JH79" s="475"/>
      <c r="JI79" s="141"/>
      <c r="JJ79" s="476"/>
      <c r="JK79" s="142"/>
      <c r="JL79" s="114"/>
      <c r="JM79" s="114"/>
      <c r="JN79" s="143"/>
      <c r="JO79" s="144"/>
      <c r="JP79" s="328"/>
      <c r="JQ79" s="474"/>
      <c r="JR79" s="475"/>
      <c r="JS79" s="141"/>
      <c r="JT79" s="476"/>
      <c r="JU79" s="142"/>
      <c r="JV79" s="114"/>
      <c r="JW79" s="114"/>
      <c r="JX79" s="143"/>
      <c r="JY79" s="144"/>
      <c r="JZ79" s="328"/>
      <c r="KA79" s="474"/>
      <c r="KB79" s="475"/>
      <c r="KC79" s="141"/>
      <c r="KD79" s="476"/>
      <c r="KE79" s="142"/>
      <c r="KF79" s="114"/>
      <c r="KG79" s="114"/>
      <c r="KH79" s="143"/>
      <c r="KI79" s="144"/>
      <c r="KJ79" s="328"/>
      <c r="KK79" s="474"/>
      <c r="KL79" s="475"/>
      <c r="KM79" s="141"/>
      <c r="KN79" s="476"/>
      <c r="KO79" s="142"/>
      <c r="KP79" s="114"/>
      <c r="KQ79" s="114"/>
      <c r="KR79" s="143"/>
      <c r="KS79" s="144"/>
      <c r="KT79" s="328"/>
      <c r="KU79" s="474"/>
      <c r="KV79" s="475"/>
      <c r="KW79" s="141"/>
      <c r="KX79" s="476"/>
      <c r="KY79" s="142"/>
      <c r="KZ79" s="114"/>
      <c r="LA79" s="114"/>
      <c r="LB79" s="143"/>
      <c r="LC79" s="144"/>
      <c r="LD79" s="327"/>
      <c r="LE79" s="474"/>
      <c r="LF79" s="475"/>
      <c r="LG79" s="141"/>
      <c r="LH79" s="476"/>
      <c r="LI79" s="142"/>
      <c r="LJ79" s="114"/>
      <c r="LK79" s="114"/>
      <c r="LL79" s="143"/>
    </row>
    <row r="80" spans="1:324" ht="24">
      <c r="A80" s="717"/>
      <c r="B80" s="69" t="s">
        <v>728</v>
      </c>
      <c r="C80" s="12" t="s">
        <v>857</v>
      </c>
      <c r="D80" s="12" t="s">
        <v>423</v>
      </c>
      <c r="E80" s="4" t="s">
        <v>34</v>
      </c>
      <c r="F80" s="328">
        <f t="shared" ref="F80:F87" si="1441">F22</f>
        <v>294</v>
      </c>
      <c r="G80" s="474">
        <f t="shared" si="1435"/>
        <v>0.45651999999999998</v>
      </c>
      <c r="H80" s="475">
        <f t="shared" si="1436"/>
        <v>114.13</v>
      </c>
      <c r="I80" s="141">
        <f t="shared" si="1187"/>
        <v>0.38819727999999998</v>
      </c>
      <c r="J80" s="476">
        <f t="shared" si="1437"/>
        <v>1994.05</v>
      </c>
      <c r="K80" s="142">
        <f t="shared" si="1188"/>
        <v>774.08479</v>
      </c>
      <c r="L80" s="114">
        <f t="shared" si="1189"/>
        <v>227580.93</v>
      </c>
      <c r="M80" s="114"/>
      <c r="N80" s="143"/>
      <c r="O80" s="144">
        <f t="shared" si="1190"/>
        <v>0.58457999999999999</v>
      </c>
      <c r="P80" s="328">
        <f t="shared" ref="P80:P87" si="1442">P22</f>
        <v>514</v>
      </c>
      <c r="Q80" s="474">
        <f t="shared" si="1438"/>
        <v>0.48263</v>
      </c>
      <c r="R80" s="475">
        <f t="shared" si="1439"/>
        <v>315.47000000000003</v>
      </c>
      <c r="S80" s="141">
        <f t="shared" si="1192"/>
        <v>0.61375486000000001</v>
      </c>
      <c r="T80" s="476">
        <f t="shared" si="1440"/>
        <v>2718.72</v>
      </c>
      <c r="U80" s="142">
        <f t="shared" si="1193"/>
        <v>1668.62761</v>
      </c>
      <c r="V80" s="114">
        <f t="shared" si="1194"/>
        <v>857674.59</v>
      </c>
      <c r="W80" s="114"/>
      <c r="X80" s="143"/>
      <c r="Y80" s="144">
        <f t="shared" si="1195"/>
        <v>1.26014</v>
      </c>
      <c r="Z80" s="328">
        <f t="shared" ref="Z80:Z87" si="1443">Z22</f>
        <v>354</v>
      </c>
      <c r="AA80" s="474">
        <f t="shared" si="1245"/>
        <v>0.43170999999999998</v>
      </c>
      <c r="AB80" s="475">
        <f t="shared" si="1246"/>
        <v>162.77000000000001</v>
      </c>
      <c r="AC80" s="141">
        <f t="shared" si="1199"/>
        <v>0.45980226000000002</v>
      </c>
      <c r="AD80" s="476">
        <f t="shared" si="1200"/>
        <v>1994.05</v>
      </c>
      <c r="AE80" s="142">
        <f t="shared" si="1201"/>
        <v>916.86869999999999</v>
      </c>
      <c r="AF80" s="114">
        <f t="shared" si="1202"/>
        <v>324571.52000000002</v>
      </c>
      <c r="AG80" s="114"/>
      <c r="AH80" s="143"/>
      <c r="AI80" s="144">
        <f t="shared" si="1203"/>
        <v>0.69240999999999997</v>
      </c>
      <c r="AJ80" s="328">
        <f t="shared" ref="AJ80:AJ87" si="1444">AJ22</f>
        <v>301</v>
      </c>
      <c r="AK80" s="474">
        <f t="shared" si="1245"/>
        <v>0.49587999999999999</v>
      </c>
      <c r="AL80" s="475">
        <f t="shared" si="1246"/>
        <v>179.86</v>
      </c>
      <c r="AM80" s="141">
        <f t="shared" si="1207"/>
        <v>0.59754152999999999</v>
      </c>
      <c r="AN80" s="476">
        <f t="shared" si="1200"/>
        <v>1994.05</v>
      </c>
      <c r="AO80" s="142">
        <f t="shared" si="1209"/>
        <v>1191.5276899999999</v>
      </c>
      <c r="AP80" s="114">
        <f t="shared" si="1210"/>
        <v>358649.83</v>
      </c>
      <c r="AQ80" s="114"/>
      <c r="AR80" s="143"/>
      <c r="AS80" s="144">
        <f t="shared" si="1211"/>
        <v>0.89983000000000002</v>
      </c>
      <c r="AT80" s="328">
        <f t="shared" ref="AT80:AT87" si="1445">AT22</f>
        <v>416</v>
      </c>
      <c r="AU80" s="474">
        <f t="shared" si="1245"/>
        <v>0.43836000000000003</v>
      </c>
      <c r="AV80" s="475">
        <f t="shared" si="1246"/>
        <v>189.68</v>
      </c>
      <c r="AW80" s="141">
        <f t="shared" si="1215"/>
        <v>0.45596154</v>
      </c>
      <c r="AX80" s="476">
        <f t="shared" si="1200"/>
        <v>1788.76</v>
      </c>
      <c r="AY80" s="142">
        <f t="shared" si="1217"/>
        <v>815.60576000000003</v>
      </c>
      <c r="AZ80" s="114">
        <f t="shared" si="1218"/>
        <v>339292</v>
      </c>
      <c r="BA80" s="114"/>
      <c r="BB80" s="143"/>
      <c r="BC80" s="144">
        <f t="shared" si="1219"/>
        <v>0.61594000000000004</v>
      </c>
      <c r="BD80" s="328">
        <f t="shared" ref="BD80:BD87" si="1446">BD22</f>
        <v>287</v>
      </c>
      <c r="BE80" s="474">
        <f t="shared" si="1245"/>
        <v>0.42455999999999999</v>
      </c>
      <c r="BF80" s="475">
        <f t="shared" si="1246"/>
        <v>139.84</v>
      </c>
      <c r="BG80" s="141">
        <f t="shared" si="1223"/>
        <v>0.48724739</v>
      </c>
      <c r="BH80" s="476">
        <f t="shared" si="1200"/>
        <v>2718.72</v>
      </c>
      <c r="BI80" s="142">
        <f t="shared" si="1225"/>
        <v>1324.68922</v>
      </c>
      <c r="BJ80" s="114">
        <f t="shared" si="1226"/>
        <v>380185.81</v>
      </c>
      <c r="BK80" s="114"/>
      <c r="BL80" s="143"/>
      <c r="BM80" s="144">
        <f t="shared" si="1227"/>
        <v>1.0004</v>
      </c>
      <c r="BN80" s="328">
        <f t="shared" ref="BN80:BN87" si="1447">BN22</f>
        <v>348</v>
      </c>
      <c r="BO80" s="474">
        <f t="shared" si="1245"/>
        <v>0.49014000000000002</v>
      </c>
      <c r="BP80" s="475">
        <f t="shared" si="1246"/>
        <v>174.24</v>
      </c>
      <c r="BQ80" s="141">
        <f t="shared" si="1231"/>
        <v>0.50068966000000004</v>
      </c>
      <c r="BR80" s="476">
        <f t="shared" si="1200"/>
        <v>1665.28</v>
      </c>
      <c r="BS80" s="142">
        <f t="shared" si="1233"/>
        <v>833.78848000000005</v>
      </c>
      <c r="BT80" s="114">
        <f t="shared" si="1234"/>
        <v>290158.39</v>
      </c>
      <c r="BU80" s="114"/>
      <c r="BV80" s="143"/>
      <c r="BW80" s="144">
        <f t="shared" si="1235"/>
        <v>0.62966999999999995</v>
      </c>
      <c r="BX80" s="328">
        <f t="shared" ref="BX80:BX87" si="1448">BX22</f>
        <v>387</v>
      </c>
      <c r="BY80" s="474">
        <f t="shared" si="1245"/>
        <v>0.48315000000000002</v>
      </c>
      <c r="BZ80" s="475">
        <f t="shared" si="1246"/>
        <v>180.79</v>
      </c>
      <c r="CA80" s="141">
        <f t="shared" si="1239"/>
        <v>0.46715762</v>
      </c>
      <c r="CB80" s="476">
        <f t="shared" si="1200"/>
        <v>1994.05</v>
      </c>
      <c r="CC80" s="142">
        <f t="shared" si="1241"/>
        <v>931.53565000000003</v>
      </c>
      <c r="CD80" s="114">
        <f t="shared" si="1242"/>
        <v>360504.3</v>
      </c>
      <c r="CE80" s="114"/>
      <c r="CF80" s="143"/>
      <c r="CG80" s="144">
        <f t="shared" si="1243"/>
        <v>0.70348999999999995</v>
      </c>
      <c r="CH80" s="328">
        <f t="shared" ref="CH80:CH87" si="1449">CH22</f>
        <v>486</v>
      </c>
      <c r="CI80" s="474">
        <f t="shared" si="1245"/>
        <v>0.48503000000000002</v>
      </c>
      <c r="CJ80" s="475">
        <f t="shared" si="1246"/>
        <v>223.6</v>
      </c>
      <c r="CK80" s="141">
        <f t="shared" si="1247"/>
        <v>0.4600823</v>
      </c>
      <c r="CL80" s="476">
        <f t="shared" si="1200"/>
        <v>1994.05</v>
      </c>
      <c r="CM80" s="142">
        <f t="shared" si="1249"/>
        <v>917.42710999999997</v>
      </c>
      <c r="CN80" s="114">
        <f t="shared" si="1250"/>
        <v>445869.58</v>
      </c>
      <c r="CO80" s="114"/>
      <c r="CP80" s="143"/>
      <c r="CQ80" s="144">
        <f t="shared" si="1251"/>
        <v>0.69284000000000001</v>
      </c>
      <c r="CR80" s="328">
        <f t="shared" ref="CR80:CR87" si="1450">CR22</f>
        <v>344</v>
      </c>
      <c r="CS80" s="474">
        <f t="shared" si="1301"/>
        <v>0.43709999999999999</v>
      </c>
      <c r="CT80" s="475">
        <f t="shared" si="1302"/>
        <v>269.95999999999998</v>
      </c>
      <c r="CU80" s="141">
        <f t="shared" si="1255"/>
        <v>0.78476743999999998</v>
      </c>
      <c r="CV80" s="476">
        <f t="shared" si="1256"/>
        <v>2718.72</v>
      </c>
      <c r="CW80" s="142">
        <f t="shared" si="1257"/>
        <v>2133.5629300000001</v>
      </c>
      <c r="CX80" s="114">
        <f t="shared" si="1258"/>
        <v>733945.65</v>
      </c>
      <c r="CY80" s="114"/>
      <c r="CZ80" s="143"/>
      <c r="DA80" s="144">
        <f t="shared" si="1259"/>
        <v>1.6112500000000001</v>
      </c>
      <c r="DB80" s="328">
        <f t="shared" ref="DB80:DB87" si="1451">DB22</f>
        <v>383</v>
      </c>
      <c r="DC80" s="474">
        <f t="shared" si="1301"/>
        <v>0.44174999999999998</v>
      </c>
      <c r="DD80" s="475">
        <f t="shared" si="1302"/>
        <v>265.99</v>
      </c>
      <c r="DE80" s="141">
        <f t="shared" si="1263"/>
        <v>0.69449086000000004</v>
      </c>
      <c r="DF80" s="476">
        <f t="shared" si="1256"/>
        <v>1994.05</v>
      </c>
      <c r="DG80" s="142">
        <f t="shared" si="1265"/>
        <v>1384.8495</v>
      </c>
      <c r="DH80" s="114">
        <f t="shared" si="1266"/>
        <v>530397.36</v>
      </c>
      <c r="DI80" s="114"/>
      <c r="DJ80" s="143"/>
      <c r="DK80" s="144">
        <f t="shared" si="1267"/>
        <v>1.04583</v>
      </c>
      <c r="DL80" s="328">
        <f t="shared" ref="DL80:DL87" si="1452">DL22</f>
        <v>0</v>
      </c>
      <c r="DM80" s="474">
        <f t="shared" si="1301"/>
        <v>0</v>
      </c>
      <c r="DN80" s="475">
        <f t="shared" si="1302"/>
        <v>0</v>
      </c>
      <c r="DO80" s="141">
        <f t="shared" si="1271"/>
        <v>0</v>
      </c>
      <c r="DP80" s="476">
        <f t="shared" si="1256"/>
        <v>1994.05</v>
      </c>
      <c r="DQ80" s="142">
        <f t="shared" si="1273"/>
        <v>0</v>
      </c>
      <c r="DR80" s="114">
        <f t="shared" si="1274"/>
        <v>0</v>
      </c>
      <c r="DS80" s="114"/>
      <c r="DT80" s="143"/>
      <c r="DU80" s="144">
        <f t="shared" si="1275"/>
        <v>0</v>
      </c>
      <c r="DV80" s="328">
        <f t="shared" ref="DV80:DV87" si="1453">DV22</f>
        <v>349</v>
      </c>
      <c r="DW80" s="474">
        <f t="shared" si="1301"/>
        <v>0.44572000000000001</v>
      </c>
      <c r="DX80" s="475">
        <f t="shared" si="1302"/>
        <v>136.88999999999999</v>
      </c>
      <c r="DY80" s="141">
        <f t="shared" si="1279"/>
        <v>0.39223496000000002</v>
      </c>
      <c r="DZ80" s="476">
        <f t="shared" si="1256"/>
        <v>1994.05</v>
      </c>
      <c r="EA80" s="142">
        <f t="shared" si="1281"/>
        <v>782.13612000000001</v>
      </c>
      <c r="EB80" s="114">
        <f t="shared" si="1282"/>
        <v>272965.51</v>
      </c>
      <c r="EC80" s="114"/>
      <c r="ED80" s="143"/>
      <c r="EE80" s="144">
        <f t="shared" si="1283"/>
        <v>0.59065999999999996</v>
      </c>
      <c r="EF80" s="328">
        <f t="shared" ref="EF80:EF87" si="1454">EF22</f>
        <v>363</v>
      </c>
      <c r="EG80" s="474">
        <f t="shared" si="1301"/>
        <v>0.42110999999999998</v>
      </c>
      <c r="EH80" s="475">
        <f t="shared" si="1302"/>
        <v>190.12</v>
      </c>
      <c r="EI80" s="141">
        <f t="shared" si="1287"/>
        <v>0.52374655999999997</v>
      </c>
      <c r="EJ80" s="476">
        <f t="shared" si="1256"/>
        <v>2718.72</v>
      </c>
      <c r="EK80" s="142">
        <f t="shared" si="1289"/>
        <v>1423.9202499999999</v>
      </c>
      <c r="EL80" s="114">
        <f t="shared" si="1290"/>
        <v>516883.05</v>
      </c>
      <c r="EM80" s="114"/>
      <c r="EN80" s="143"/>
      <c r="EO80" s="144">
        <f t="shared" si="1291"/>
        <v>1.07534</v>
      </c>
      <c r="EP80" s="328">
        <f t="shared" ref="EP80:EP87" si="1455">EP22</f>
        <v>378</v>
      </c>
      <c r="EQ80" s="474">
        <f t="shared" si="1301"/>
        <v>0.45433000000000001</v>
      </c>
      <c r="ER80" s="475">
        <f t="shared" si="1302"/>
        <v>410.48</v>
      </c>
      <c r="ES80" s="141">
        <f t="shared" si="1295"/>
        <v>1.0859259299999999</v>
      </c>
      <c r="ET80" s="476">
        <f t="shared" si="1256"/>
        <v>2918.72</v>
      </c>
      <c r="EU80" s="142">
        <f t="shared" si="1297"/>
        <v>3169.5137300000001</v>
      </c>
      <c r="EV80" s="114">
        <f t="shared" si="1298"/>
        <v>1198076.19</v>
      </c>
      <c r="EW80" s="114"/>
      <c r="EX80" s="143"/>
      <c r="EY80" s="144">
        <f t="shared" si="1299"/>
        <v>2.3936000000000002</v>
      </c>
      <c r="EZ80" s="328">
        <f t="shared" ref="EZ80:EZ87" si="1456">EZ22</f>
        <v>271</v>
      </c>
      <c r="FA80" s="474">
        <f t="shared" si="1301"/>
        <v>0.36571999999999999</v>
      </c>
      <c r="FB80" s="475">
        <f t="shared" si="1302"/>
        <v>0</v>
      </c>
      <c r="FC80" s="141">
        <f t="shared" si="1303"/>
        <v>0</v>
      </c>
      <c r="FD80" s="476">
        <f t="shared" si="1256"/>
        <v>0</v>
      </c>
      <c r="FE80" s="142">
        <f t="shared" si="1305"/>
        <v>0</v>
      </c>
      <c r="FF80" s="114">
        <f t="shared" si="1306"/>
        <v>0</v>
      </c>
      <c r="FG80" s="114"/>
      <c r="FH80" s="143"/>
      <c r="FI80" s="144">
        <f t="shared" si="1307"/>
        <v>0</v>
      </c>
      <c r="FJ80" s="328">
        <f t="shared" ref="FJ80:FJ87" si="1457">FJ22</f>
        <v>471</v>
      </c>
      <c r="FK80" s="474">
        <f t="shared" si="1309"/>
        <v>0.46679999999999999</v>
      </c>
      <c r="FL80" s="475">
        <f t="shared" si="1310"/>
        <v>244.16</v>
      </c>
      <c r="FM80" s="141">
        <f t="shared" si="1311"/>
        <v>0.51838640999999996</v>
      </c>
      <c r="FN80" s="476">
        <f t="shared" si="1312"/>
        <v>2718.72</v>
      </c>
      <c r="FO80" s="142">
        <f t="shared" si="1313"/>
        <v>1409.3475000000001</v>
      </c>
      <c r="FP80" s="114">
        <f t="shared" si="1314"/>
        <v>663802.67000000004</v>
      </c>
      <c r="FQ80" s="114"/>
      <c r="FR80" s="143"/>
      <c r="FS80" s="144">
        <f t="shared" si="1315"/>
        <v>1.06433</v>
      </c>
      <c r="FT80" s="328">
        <f t="shared" ref="FT80:FT87" si="1458">FT22</f>
        <v>347</v>
      </c>
      <c r="FU80" s="474">
        <f t="shared" si="1309"/>
        <v>0.47210999999999997</v>
      </c>
      <c r="FV80" s="475">
        <f t="shared" si="1310"/>
        <v>238.11</v>
      </c>
      <c r="FW80" s="141">
        <f t="shared" si="1319"/>
        <v>0.68619596999999999</v>
      </c>
      <c r="FX80" s="476">
        <f t="shared" si="1312"/>
        <v>2093.75</v>
      </c>
      <c r="FY80" s="142">
        <f t="shared" si="1321"/>
        <v>1436.72281</v>
      </c>
      <c r="FZ80" s="114">
        <f t="shared" si="1322"/>
        <v>498542.82</v>
      </c>
      <c r="GA80" s="114"/>
      <c r="GB80" s="143"/>
      <c r="GC80" s="144">
        <f t="shared" si="1323"/>
        <v>1.085</v>
      </c>
      <c r="GD80" s="328">
        <f t="shared" ref="GD80:GD87" si="1459">GD22</f>
        <v>205</v>
      </c>
      <c r="GE80" s="474">
        <f t="shared" si="1325"/>
        <v>0.40755000000000002</v>
      </c>
      <c r="GF80" s="475">
        <f t="shared" si="1326"/>
        <v>0</v>
      </c>
      <c r="GG80" s="141">
        <f t="shared" si="1327"/>
        <v>0</v>
      </c>
      <c r="GH80" s="476">
        <f t="shared" si="1312"/>
        <v>0</v>
      </c>
      <c r="GI80" s="142">
        <f t="shared" si="1329"/>
        <v>0</v>
      </c>
      <c r="GJ80" s="114">
        <f t="shared" si="1330"/>
        <v>0</v>
      </c>
      <c r="GK80" s="114"/>
      <c r="GL80" s="143"/>
      <c r="GM80" s="144">
        <f t="shared" si="1331"/>
        <v>0</v>
      </c>
      <c r="GN80" s="328">
        <f t="shared" ref="GN80:GN87" si="1460">GN22</f>
        <v>374</v>
      </c>
      <c r="GO80" s="474">
        <f t="shared" si="1325"/>
        <v>0.44524000000000002</v>
      </c>
      <c r="GP80" s="475">
        <f t="shared" si="1326"/>
        <v>345.74</v>
      </c>
      <c r="GQ80" s="141">
        <f t="shared" si="1335"/>
        <v>0.92443850000000005</v>
      </c>
      <c r="GR80" s="476">
        <f t="shared" si="1312"/>
        <v>1994.05</v>
      </c>
      <c r="GS80" s="142">
        <f t="shared" si="1337"/>
        <v>1843.3765900000001</v>
      </c>
      <c r="GT80" s="114">
        <f t="shared" si="1338"/>
        <v>689422.84</v>
      </c>
      <c r="GU80" s="114"/>
      <c r="GV80" s="143"/>
      <c r="GW80" s="144">
        <f t="shared" si="1339"/>
        <v>1.39211</v>
      </c>
      <c r="GX80" s="328">
        <f t="shared" ref="GX80:GX87" si="1461">GX22</f>
        <v>708</v>
      </c>
      <c r="GY80" s="474">
        <f t="shared" si="1341"/>
        <v>0.45884999999999998</v>
      </c>
      <c r="GZ80" s="475">
        <f t="shared" si="1342"/>
        <v>199.64</v>
      </c>
      <c r="HA80" s="141">
        <f t="shared" si="1343"/>
        <v>0.28197739999999999</v>
      </c>
      <c r="HB80" s="476">
        <f t="shared" si="1344"/>
        <v>2093.75</v>
      </c>
      <c r="HC80" s="142">
        <f t="shared" si="1345"/>
        <v>590.39017999999999</v>
      </c>
      <c r="HD80" s="114">
        <f t="shared" si="1346"/>
        <v>417996.25</v>
      </c>
      <c r="HE80" s="114"/>
      <c r="HF80" s="143"/>
      <c r="HG80" s="144">
        <f t="shared" si="1347"/>
        <v>0.44585999999999998</v>
      </c>
      <c r="HH80" s="328">
        <f t="shared" ref="HH80:HH87" si="1462">HH22</f>
        <v>443</v>
      </c>
      <c r="HI80" s="474">
        <f t="shared" si="1341"/>
        <v>0.41635</v>
      </c>
      <c r="HJ80" s="475">
        <f t="shared" si="1342"/>
        <v>316.83999999999997</v>
      </c>
      <c r="HK80" s="141">
        <f t="shared" si="1351"/>
        <v>0.71521444999999995</v>
      </c>
      <c r="HL80" s="476">
        <f t="shared" si="1344"/>
        <v>1994.05</v>
      </c>
      <c r="HM80" s="142">
        <f t="shared" si="1353"/>
        <v>1426.17337</v>
      </c>
      <c r="HN80" s="114">
        <f t="shared" si="1354"/>
        <v>631794.80000000005</v>
      </c>
      <c r="HO80" s="114"/>
      <c r="HP80" s="143"/>
      <c r="HQ80" s="144">
        <f t="shared" si="1355"/>
        <v>1.07704</v>
      </c>
      <c r="HR80" s="328">
        <f t="shared" ref="HR80:HR87" si="1463">HR22</f>
        <v>341</v>
      </c>
      <c r="HS80" s="474">
        <f t="shared" si="1357"/>
        <v>0.49064999999999998</v>
      </c>
      <c r="HT80" s="475">
        <f t="shared" si="1358"/>
        <v>256.75</v>
      </c>
      <c r="HU80" s="141">
        <f t="shared" si="1359"/>
        <v>0.75293255000000003</v>
      </c>
      <c r="HV80" s="476">
        <f t="shared" si="1344"/>
        <v>2718.72</v>
      </c>
      <c r="HW80" s="142">
        <f t="shared" si="1361"/>
        <v>2047.01278</v>
      </c>
      <c r="HX80" s="114">
        <f t="shared" si="1362"/>
        <v>698031.36</v>
      </c>
      <c r="HY80" s="114"/>
      <c r="HZ80" s="143"/>
      <c r="IA80" s="144">
        <f t="shared" si="1363"/>
        <v>1.54589</v>
      </c>
      <c r="IB80" s="328">
        <f t="shared" ref="IB80:IB87" si="1464">IB22</f>
        <v>160</v>
      </c>
      <c r="IC80" s="474">
        <f t="shared" si="1357"/>
        <v>0.33263999999999999</v>
      </c>
      <c r="ID80" s="475">
        <f t="shared" si="1358"/>
        <v>198.24</v>
      </c>
      <c r="IE80" s="141">
        <f t="shared" si="1367"/>
        <v>1.2390000000000001</v>
      </c>
      <c r="IF80" s="476">
        <f t="shared" si="1344"/>
        <v>2718.72</v>
      </c>
      <c r="IG80" s="142">
        <f t="shared" si="1369"/>
        <v>3368.4940799999999</v>
      </c>
      <c r="IH80" s="114">
        <f t="shared" si="1370"/>
        <v>538959.05000000005</v>
      </c>
      <c r="II80" s="114"/>
      <c r="IJ80" s="143"/>
      <c r="IK80" s="144">
        <f t="shared" si="1371"/>
        <v>2.5438700000000001</v>
      </c>
      <c r="IL80" s="328">
        <f t="shared" ref="IL80:IL87" si="1465">IL22</f>
        <v>534</v>
      </c>
      <c r="IM80" s="474">
        <f t="shared" si="1373"/>
        <v>0.47132000000000002</v>
      </c>
      <c r="IN80" s="475">
        <f t="shared" si="1374"/>
        <v>561.04999999999995</v>
      </c>
      <c r="IO80" s="141">
        <f t="shared" si="1375"/>
        <v>1.0506554299999999</v>
      </c>
      <c r="IP80" s="476">
        <f t="shared" si="1376"/>
        <v>2093.75</v>
      </c>
      <c r="IQ80" s="142">
        <f t="shared" si="1377"/>
        <v>2199.8098100000002</v>
      </c>
      <c r="IR80" s="114">
        <f t="shared" si="1378"/>
        <v>1174698.44</v>
      </c>
      <c r="IS80" s="114"/>
      <c r="IT80" s="143"/>
      <c r="IU80" s="144">
        <f t="shared" si="1379"/>
        <v>1.6612800000000001</v>
      </c>
      <c r="IV80" s="328">
        <f t="shared" ref="IV80:IV87" si="1466">IV22</f>
        <v>301</v>
      </c>
      <c r="IW80" s="474">
        <f t="shared" si="1373"/>
        <v>0.44592999999999999</v>
      </c>
      <c r="IX80" s="475">
        <f t="shared" si="1374"/>
        <v>225.93</v>
      </c>
      <c r="IY80" s="141">
        <f t="shared" si="1383"/>
        <v>0.75059801000000004</v>
      </c>
      <c r="IZ80" s="476">
        <f t="shared" si="1376"/>
        <v>2196.1</v>
      </c>
      <c r="JA80" s="142">
        <f t="shared" si="1385"/>
        <v>1648.3882900000001</v>
      </c>
      <c r="JB80" s="114">
        <f t="shared" si="1386"/>
        <v>496164.88</v>
      </c>
      <c r="JC80" s="114"/>
      <c r="JD80" s="143"/>
      <c r="JE80" s="144">
        <f t="shared" si="1387"/>
        <v>1.24485</v>
      </c>
      <c r="JF80" s="328">
        <f t="shared" ref="JF80:JF87" si="1467">JF22</f>
        <v>607</v>
      </c>
      <c r="JG80" s="474">
        <f t="shared" si="1389"/>
        <v>0.45950000000000002</v>
      </c>
      <c r="JH80" s="475">
        <f t="shared" si="1390"/>
        <v>344.63</v>
      </c>
      <c r="JI80" s="141">
        <f t="shared" si="1391"/>
        <v>0.56775947000000004</v>
      </c>
      <c r="JJ80" s="476">
        <f t="shared" si="1376"/>
        <v>2093.75</v>
      </c>
      <c r="JK80" s="142">
        <f t="shared" si="1393"/>
        <v>1188.74639</v>
      </c>
      <c r="JL80" s="114">
        <f t="shared" si="1394"/>
        <v>721569.06</v>
      </c>
      <c r="JM80" s="114"/>
      <c r="JN80" s="143"/>
      <c r="JO80" s="144">
        <f t="shared" si="1395"/>
        <v>0.89773000000000003</v>
      </c>
      <c r="JP80" s="328">
        <f t="shared" ref="JP80:JP87" si="1468">JP22</f>
        <v>509</v>
      </c>
      <c r="JQ80" s="474">
        <f t="shared" si="1389"/>
        <v>0.41997000000000001</v>
      </c>
      <c r="JR80" s="475">
        <f t="shared" si="1390"/>
        <v>342.91</v>
      </c>
      <c r="JS80" s="141">
        <f t="shared" si="1399"/>
        <v>0.67369352000000005</v>
      </c>
      <c r="JT80" s="476">
        <f t="shared" si="1376"/>
        <v>1994.05</v>
      </c>
      <c r="JU80" s="142">
        <f t="shared" si="1401"/>
        <v>1343.3785600000001</v>
      </c>
      <c r="JV80" s="114">
        <f t="shared" si="1402"/>
        <v>683779.69</v>
      </c>
      <c r="JW80" s="114"/>
      <c r="JX80" s="143"/>
      <c r="JY80" s="144">
        <f t="shared" si="1403"/>
        <v>1.01451</v>
      </c>
      <c r="JZ80" s="328">
        <f t="shared" ref="JZ80:JZ87" si="1469">JZ22</f>
        <v>519</v>
      </c>
      <c r="KA80" s="474">
        <f t="shared" si="1421"/>
        <v>0.46756999999999999</v>
      </c>
      <c r="KB80" s="475">
        <f t="shared" si="1422"/>
        <v>286.41000000000003</v>
      </c>
      <c r="KC80" s="141">
        <f t="shared" si="1407"/>
        <v>0.55184971000000005</v>
      </c>
      <c r="KD80" s="476">
        <f t="shared" si="1408"/>
        <v>2196.1</v>
      </c>
      <c r="KE80" s="142">
        <f t="shared" si="1409"/>
        <v>1211.91715</v>
      </c>
      <c r="KF80" s="114">
        <f t="shared" si="1410"/>
        <v>628985</v>
      </c>
      <c r="KG80" s="114"/>
      <c r="KH80" s="143"/>
      <c r="KI80" s="144">
        <f t="shared" si="1411"/>
        <v>0.91522999999999999</v>
      </c>
      <c r="KJ80" s="328">
        <f t="shared" ref="KJ80:KJ87" si="1470">KJ22</f>
        <v>556</v>
      </c>
      <c r="KK80" s="474">
        <f t="shared" si="1421"/>
        <v>0.45277000000000001</v>
      </c>
      <c r="KL80" s="475">
        <f t="shared" si="1422"/>
        <v>314.16000000000003</v>
      </c>
      <c r="KM80" s="141">
        <f t="shared" si="1415"/>
        <v>0.56503597000000005</v>
      </c>
      <c r="KN80" s="476">
        <f t="shared" si="1408"/>
        <v>1994.05</v>
      </c>
      <c r="KO80" s="142">
        <f t="shared" si="1417"/>
        <v>1126.7099800000001</v>
      </c>
      <c r="KP80" s="114">
        <f t="shared" si="1418"/>
        <v>626450.75</v>
      </c>
      <c r="KQ80" s="114"/>
      <c r="KR80" s="143"/>
      <c r="KS80" s="144">
        <f t="shared" si="1419"/>
        <v>0.85087999999999997</v>
      </c>
      <c r="KT80" s="328">
        <f t="shared" ref="KT80:KT87" si="1471">KT22</f>
        <v>0</v>
      </c>
      <c r="KU80" s="474" t="e">
        <f t="shared" si="1421"/>
        <v>#DIV/0!</v>
      </c>
      <c r="KV80" s="475" t="e">
        <f t="shared" si="1422"/>
        <v>#DIV/0!</v>
      </c>
      <c r="KW80" s="141">
        <f t="shared" si="1423"/>
        <v>0</v>
      </c>
      <c r="KX80" s="476">
        <f t="shared" si="1408"/>
        <v>0</v>
      </c>
      <c r="KY80" s="142">
        <f t="shared" si="1425"/>
        <v>0</v>
      </c>
      <c r="KZ80" s="114">
        <f t="shared" si="1426"/>
        <v>0</v>
      </c>
      <c r="LA80" s="114"/>
      <c r="LB80" s="143"/>
      <c r="LC80" s="144">
        <f t="shared" si="1427"/>
        <v>0</v>
      </c>
      <c r="LD80" s="327">
        <f t="shared" si="1428"/>
        <v>11550</v>
      </c>
      <c r="LE80" s="474">
        <f t="shared" si="1429"/>
        <v>0.44290000000000002</v>
      </c>
      <c r="LF80" s="475">
        <f t="shared" si="1430"/>
        <v>6821.35</v>
      </c>
      <c r="LG80" s="141">
        <f t="shared" si="1431"/>
        <v>0.59059307000000005</v>
      </c>
      <c r="LH80" s="476">
        <f t="shared" si="1432"/>
        <v>2242.09</v>
      </c>
      <c r="LI80" s="142">
        <f t="shared" si="1433"/>
        <v>1324.16282</v>
      </c>
      <c r="LJ80" s="114">
        <f t="shared" si="1434"/>
        <v>15294080.57</v>
      </c>
      <c r="LK80" s="114"/>
      <c r="LL80" s="143"/>
    </row>
    <row r="81" spans="1:324" ht="17.25" customHeight="1">
      <c r="A81" s="718"/>
      <c r="B81" s="94" t="s">
        <v>729</v>
      </c>
      <c r="C81" s="12" t="s">
        <v>855</v>
      </c>
      <c r="D81" s="12" t="s">
        <v>421</v>
      </c>
      <c r="E81" s="4" t="s">
        <v>34</v>
      </c>
      <c r="F81" s="328">
        <f t="shared" si="1441"/>
        <v>0</v>
      </c>
      <c r="G81" s="474">
        <f t="shared" si="1435"/>
        <v>0</v>
      </c>
      <c r="H81" s="475">
        <f t="shared" si="1436"/>
        <v>0</v>
      </c>
      <c r="I81" s="141">
        <f t="shared" si="1187"/>
        <v>0</v>
      </c>
      <c r="J81" s="476">
        <f t="shared" si="1437"/>
        <v>1994.05</v>
      </c>
      <c r="K81" s="142">
        <f t="shared" si="1188"/>
        <v>0</v>
      </c>
      <c r="L81" s="114">
        <f t="shared" si="1189"/>
        <v>0</v>
      </c>
      <c r="M81" s="114"/>
      <c r="N81" s="143"/>
      <c r="O81" s="144" t="e">
        <f t="shared" si="1190"/>
        <v>#DIV/0!</v>
      </c>
      <c r="P81" s="328">
        <f t="shared" si="1442"/>
        <v>0</v>
      </c>
      <c r="Q81" s="474">
        <f t="shared" si="1438"/>
        <v>0</v>
      </c>
      <c r="R81" s="475">
        <f t="shared" si="1439"/>
        <v>0</v>
      </c>
      <c r="S81" s="141">
        <f t="shared" si="1192"/>
        <v>0</v>
      </c>
      <c r="T81" s="476">
        <f t="shared" si="1440"/>
        <v>2718.72</v>
      </c>
      <c r="U81" s="142">
        <f t="shared" si="1193"/>
        <v>0</v>
      </c>
      <c r="V81" s="114">
        <f t="shared" si="1194"/>
        <v>0</v>
      </c>
      <c r="W81" s="114"/>
      <c r="X81" s="143"/>
      <c r="Y81" s="144" t="e">
        <f t="shared" si="1195"/>
        <v>#DIV/0!</v>
      </c>
      <c r="Z81" s="328">
        <f t="shared" si="1443"/>
        <v>0</v>
      </c>
      <c r="AA81" s="474">
        <f t="shared" si="1245"/>
        <v>0</v>
      </c>
      <c r="AB81" s="475">
        <f t="shared" si="1246"/>
        <v>0</v>
      </c>
      <c r="AC81" s="141">
        <f t="shared" si="1199"/>
        <v>0</v>
      </c>
      <c r="AD81" s="476">
        <f t="shared" si="1200"/>
        <v>1994.05</v>
      </c>
      <c r="AE81" s="142">
        <f t="shared" si="1201"/>
        <v>0</v>
      </c>
      <c r="AF81" s="114">
        <f t="shared" si="1202"/>
        <v>0</v>
      </c>
      <c r="AG81" s="114"/>
      <c r="AH81" s="143"/>
      <c r="AI81" s="144" t="e">
        <f t="shared" si="1203"/>
        <v>#DIV/0!</v>
      </c>
      <c r="AJ81" s="328">
        <f t="shared" si="1444"/>
        <v>0</v>
      </c>
      <c r="AK81" s="474">
        <f t="shared" si="1245"/>
        <v>0</v>
      </c>
      <c r="AL81" s="475">
        <f t="shared" si="1246"/>
        <v>0</v>
      </c>
      <c r="AM81" s="141">
        <f t="shared" si="1207"/>
        <v>0</v>
      </c>
      <c r="AN81" s="476">
        <f t="shared" si="1200"/>
        <v>1994.05</v>
      </c>
      <c r="AO81" s="142">
        <f t="shared" si="1209"/>
        <v>0</v>
      </c>
      <c r="AP81" s="114">
        <f t="shared" si="1210"/>
        <v>0</v>
      </c>
      <c r="AQ81" s="114"/>
      <c r="AR81" s="143"/>
      <c r="AS81" s="144" t="e">
        <f t="shared" si="1211"/>
        <v>#DIV/0!</v>
      </c>
      <c r="AT81" s="328">
        <f t="shared" si="1445"/>
        <v>0</v>
      </c>
      <c r="AU81" s="474">
        <f t="shared" si="1245"/>
        <v>0</v>
      </c>
      <c r="AV81" s="475">
        <f t="shared" si="1246"/>
        <v>0</v>
      </c>
      <c r="AW81" s="141">
        <f t="shared" si="1215"/>
        <v>0</v>
      </c>
      <c r="AX81" s="476">
        <f t="shared" si="1200"/>
        <v>1788.76</v>
      </c>
      <c r="AY81" s="142">
        <f t="shared" si="1217"/>
        <v>0</v>
      </c>
      <c r="AZ81" s="114">
        <f t="shared" si="1218"/>
        <v>0</v>
      </c>
      <c r="BA81" s="114"/>
      <c r="BB81" s="143"/>
      <c r="BC81" s="144" t="e">
        <f t="shared" si="1219"/>
        <v>#DIV/0!</v>
      </c>
      <c r="BD81" s="328">
        <f t="shared" si="1446"/>
        <v>0</v>
      </c>
      <c r="BE81" s="474">
        <f t="shared" si="1245"/>
        <v>0</v>
      </c>
      <c r="BF81" s="475">
        <f t="shared" si="1246"/>
        <v>0</v>
      </c>
      <c r="BG81" s="141">
        <f t="shared" si="1223"/>
        <v>0</v>
      </c>
      <c r="BH81" s="476">
        <f t="shared" si="1200"/>
        <v>2718.72</v>
      </c>
      <c r="BI81" s="142">
        <f t="shared" si="1225"/>
        <v>0</v>
      </c>
      <c r="BJ81" s="114">
        <f t="shared" si="1226"/>
        <v>0</v>
      </c>
      <c r="BK81" s="114"/>
      <c r="BL81" s="143"/>
      <c r="BM81" s="144" t="e">
        <f t="shared" si="1227"/>
        <v>#DIV/0!</v>
      </c>
      <c r="BN81" s="328">
        <f t="shared" si="1447"/>
        <v>0</v>
      </c>
      <c r="BO81" s="474">
        <f t="shared" si="1245"/>
        <v>0</v>
      </c>
      <c r="BP81" s="475">
        <f t="shared" si="1246"/>
        <v>0</v>
      </c>
      <c r="BQ81" s="141">
        <f t="shared" si="1231"/>
        <v>0</v>
      </c>
      <c r="BR81" s="476">
        <f t="shared" si="1200"/>
        <v>1665.28</v>
      </c>
      <c r="BS81" s="142">
        <f t="shared" si="1233"/>
        <v>0</v>
      </c>
      <c r="BT81" s="114">
        <f t="shared" si="1234"/>
        <v>0</v>
      </c>
      <c r="BU81" s="114"/>
      <c r="BV81" s="143"/>
      <c r="BW81" s="144" t="e">
        <f t="shared" si="1235"/>
        <v>#DIV/0!</v>
      </c>
      <c r="BX81" s="328">
        <f t="shared" si="1448"/>
        <v>0</v>
      </c>
      <c r="BY81" s="474">
        <f t="shared" si="1245"/>
        <v>0</v>
      </c>
      <c r="BZ81" s="475">
        <f t="shared" si="1246"/>
        <v>0</v>
      </c>
      <c r="CA81" s="141">
        <f t="shared" si="1239"/>
        <v>0</v>
      </c>
      <c r="CB81" s="476">
        <f t="shared" si="1200"/>
        <v>1994.05</v>
      </c>
      <c r="CC81" s="142">
        <f t="shared" si="1241"/>
        <v>0</v>
      </c>
      <c r="CD81" s="114">
        <f t="shared" si="1242"/>
        <v>0</v>
      </c>
      <c r="CE81" s="114"/>
      <c r="CF81" s="143"/>
      <c r="CG81" s="144" t="e">
        <f t="shared" si="1243"/>
        <v>#DIV/0!</v>
      </c>
      <c r="CH81" s="328">
        <f t="shared" si="1449"/>
        <v>0</v>
      </c>
      <c r="CI81" s="474">
        <f t="shared" si="1245"/>
        <v>0</v>
      </c>
      <c r="CJ81" s="475">
        <f t="shared" si="1246"/>
        <v>0</v>
      </c>
      <c r="CK81" s="141">
        <f t="shared" si="1247"/>
        <v>0</v>
      </c>
      <c r="CL81" s="476">
        <f t="shared" si="1200"/>
        <v>1994.05</v>
      </c>
      <c r="CM81" s="142">
        <f t="shared" si="1249"/>
        <v>0</v>
      </c>
      <c r="CN81" s="114">
        <f t="shared" si="1250"/>
        <v>0</v>
      </c>
      <c r="CO81" s="114"/>
      <c r="CP81" s="143"/>
      <c r="CQ81" s="144" t="e">
        <f t="shared" si="1251"/>
        <v>#DIV/0!</v>
      </c>
      <c r="CR81" s="328">
        <f t="shared" si="1450"/>
        <v>0</v>
      </c>
      <c r="CS81" s="474">
        <f t="shared" si="1301"/>
        <v>0</v>
      </c>
      <c r="CT81" s="475">
        <f t="shared" si="1302"/>
        <v>0</v>
      </c>
      <c r="CU81" s="141">
        <f t="shared" si="1255"/>
        <v>0</v>
      </c>
      <c r="CV81" s="476">
        <f t="shared" si="1256"/>
        <v>2718.72</v>
      </c>
      <c r="CW81" s="142">
        <f t="shared" si="1257"/>
        <v>0</v>
      </c>
      <c r="CX81" s="114">
        <f t="shared" si="1258"/>
        <v>0</v>
      </c>
      <c r="CY81" s="114"/>
      <c r="CZ81" s="143"/>
      <c r="DA81" s="144" t="e">
        <f t="shared" si="1259"/>
        <v>#DIV/0!</v>
      </c>
      <c r="DB81" s="328">
        <f t="shared" si="1451"/>
        <v>0</v>
      </c>
      <c r="DC81" s="474">
        <f t="shared" si="1301"/>
        <v>0</v>
      </c>
      <c r="DD81" s="475">
        <f t="shared" si="1302"/>
        <v>0</v>
      </c>
      <c r="DE81" s="141">
        <f t="shared" si="1263"/>
        <v>0</v>
      </c>
      <c r="DF81" s="476">
        <f t="shared" si="1256"/>
        <v>1994.05</v>
      </c>
      <c r="DG81" s="142">
        <f t="shared" si="1265"/>
        <v>0</v>
      </c>
      <c r="DH81" s="114">
        <f t="shared" si="1266"/>
        <v>0</v>
      </c>
      <c r="DI81" s="114"/>
      <c r="DJ81" s="143"/>
      <c r="DK81" s="144" t="e">
        <f t="shared" si="1267"/>
        <v>#DIV/0!</v>
      </c>
      <c r="DL81" s="328">
        <f t="shared" si="1452"/>
        <v>0</v>
      </c>
      <c r="DM81" s="474">
        <f t="shared" si="1301"/>
        <v>0</v>
      </c>
      <c r="DN81" s="475">
        <f t="shared" si="1302"/>
        <v>0</v>
      </c>
      <c r="DO81" s="141">
        <f t="shared" si="1271"/>
        <v>0</v>
      </c>
      <c r="DP81" s="476">
        <f t="shared" si="1256"/>
        <v>1994.05</v>
      </c>
      <c r="DQ81" s="142">
        <f t="shared" si="1273"/>
        <v>0</v>
      </c>
      <c r="DR81" s="114">
        <f t="shared" si="1274"/>
        <v>0</v>
      </c>
      <c r="DS81" s="114"/>
      <c r="DT81" s="143"/>
      <c r="DU81" s="144" t="e">
        <f t="shared" si="1275"/>
        <v>#DIV/0!</v>
      </c>
      <c r="DV81" s="328">
        <f t="shared" si="1453"/>
        <v>0</v>
      </c>
      <c r="DW81" s="474">
        <f t="shared" si="1301"/>
        <v>0</v>
      </c>
      <c r="DX81" s="475">
        <f t="shared" si="1302"/>
        <v>0</v>
      </c>
      <c r="DY81" s="141">
        <f t="shared" si="1279"/>
        <v>0</v>
      </c>
      <c r="DZ81" s="476">
        <f t="shared" si="1256"/>
        <v>1994.05</v>
      </c>
      <c r="EA81" s="142">
        <f t="shared" si="1281"/>
        <v>0</v>
      </c>
      <c r="EB81" s="114">
        <f t="shared" si="1282"/>
        <v>0</v>
      </c>
      <c r="EC81" s="114"/>
      <c r="ED81" s="143"/>
      <c r="EE81" s="144" t="e">
        <f t="shared" si="1283"/>
        <v>#DIV/0!</v>
      </c>
      <c r="EF81" s="328">
        <f t="shared" si="1454"/>
        <v>0</v>
      </c>
      <c r="EG81" s="474">
        <f t="shared" si="1301"/>
        <v>0</v>
      </c>
      <c r="EH81" s="475">
        <f t="shared" si="1302"/>
        <v>0</v>
      </c>
      <c r="EI81" s="141">
        <f t="shared" si="1287"/>
        <v>0</v>
      </c>
      <c r="EJ81" s="476">
        <f t="shared" si="1256"/>
        <v>2718.72</v>
      </c>
      <c r="EK81" s="142">
        <f t="shared" si="1289"/>
        <v>0</v>
      </c>
      <c r="EL81" s="114">
        <f t="shared" si="1290"/>
        <v>0</v>
      </c>
      <c r="EM81" s="114"/>
      <c r="EN81" s="143"/>
      <c r="EO81" s="144" t="e">
        <f t="shared" si="1291"/>
        <v>#DIV/0!</v>
      </c>
      <c r="EP81" s="328">
        <f t="shared" si="1455"/>
        <v>0</v>
      </c>
      <c r="EQ81" s="474">
        <f t="shared" si="1301"/>
        <v>0</v>
      </c>
      <c r="ER81" s="475">
        <f t="shared" si="1302"/>
        <v>0</v>
      </c>
      <c r="ES81" s="141">
        <f t="shared" si="1295"/>
        <v>0</v>
      </c>
      <c r="ET81" s="476">
        <f t="shared" si="1256"/>
        <v>2918.72</v>
      </c>
      <c r="EU81" s="142">
        <f t="shared" si="1297"/>
        <v>0</v>
      </c>
      <c r="EV81" s="114">
        <f t="shared" si="1298"/>
        <v>0</v>
      </c>
      <c r="EW81" s="114"/>
      <c r="EX81" s="143"/>
      <c r="EY81" s="144" t="e">
        <f t="shared" si="1299"/>
        <v>#DIV/0!</v>
      </c>
      <c r="EZ81" s="328">
        <f t="shared" si="1456"/>
        <v>0</v>
      </c>
      <c r="FA81" s="474">
        <f t="shared" si="1301"/>
        <v>0</v>
      </c>
      <c r="FB81" s="475">
        <f t="shared" si="1302"/>
        <v>0</v>
      </c>
      <c r="FC81" s="141">
        <f t="shared" si="1303"/>
        <v>0</v>
      </c>
      <c r="FD81" s="476">
        <f t="shared" si="1256"/>
        <v>0</v>
      </c>
      <c r="FE81" s="142">
        <f t="shared" si="1305"/>
        <v>0</v>
      </c>
      <c r="FF81" s="114">
        <f t="shared" si="1306"/>
        <v>0</v>
      </c>
      <c r="FG81" s="114"/>
      <c r="FH81" s="143"/>
      <c r="FI81" s="144" t="e">
        <f t="shared" si="1307"/>
        <v>#DIV/0!</v>
      </c>
      <c r="FJ81" s="328">
        <f t="shared" si="1457"/>
        <v>0</v>
      </c>
      <c r="FK81" s="474">
        <f t="shared" si="1309"/>
        <v>0</v>
      </c>
      <c r="FL81" s="475">
        <f t="shared" si="1310"/>
        <v>0</v>
      </c>
      <c r="FM81" s="141">
        <f t="shared" si="1311"/>
        <v>0</v>
      </c>
      <c r="FN81" s="476">
        <f t="shared" si="1312"/>
        <v>2718.72</v>
      </c>
      <c r="FO81" s="142">
        <f t="shared" si="1313"/>
        <v>0</v>
      </c>
      <c r="FP81" s="114">
        <f t="shared" si="1314"/>
        <v>0</v>
      </c>
      <c r="FQ81" s="114"/>
      <c r="FR81" s="143"/>
      <c r="FS81" s="144" t="e">
        <f t="shared" si="1315"/>
        <v>#DIV/0!</v>
      </c>
      <c r="FT81" s="328">
        <f t="shared" si="1458"/>
        <v>0</v>
      </c>
      <c r="FU81" s="474">
        <f t="shared" si="1309"/>
        <v>0</v>
      </c>
      <c r="FV81" s="475">
        <f t="shared" si="1310"/>
        <v>0</v>
      </c>
      <c r="FW81" s="141">
        <f t="shared" si="1319"/>
        <v>0</v>
      </c>
      <c r="FX81" s="476">
        <f t="shared" si="1312"/>
        <v>2093.75</v>
      </c>
      <c r="FY81" s="142">
        <f t="shared" si="1321"/>
        <v>0</v>
      </c>
      <c r="FZ81" s="114">
        <f t="shared" si="1322"/>
        <v>0</v>
      </c>
      <c r="GA81" s="114"/>
      <c r="GB81" s="143"/>
      <c r="GC81" s="144" t="e">
        <f t="shared" si="1323"/>
        <v>#DIV/0!</v>
      </c>
      <c r="GD81" s="328">
        <f t="shared" si="1459"/>
        <v>0</v>
      </c>
      <c r="GE81" s="474">
        <f t="shared" si="1325"/>
        <v>0</v>
      </c>
      <c r="GF81" s="475">
        <f t="shared" si="1326"/>
        <v>0</v>
      </c>
      <c r="GG81" s="141">
        <f t="shared" si="1327"/>
        <v>0</v>
      </c>
      <c r="GH81" s="476">
        <f t="shared" si="1312"/>
        <v>0</v>
      </c>
      <c r="GI81" s="142">
        <f t="shared" si="1329"/>
        <v>0</v>
      </c>
      <c r="GJ81" s="114">
        <f t="shared" si="1330"/>
        <v>0</v>
      </c>
      <c r="GK81" s="114"/>
      <c r="GL81" s="143"/>
      <c r="GM81" s="144" t="e">
        <f t="shared" si="1331"/>
        <v>#DIV/0!</v>
      </c>
      <c r="GN81" s="328">
        <f t="shared" si="1460"/>
        <v>0</v>
      </c>
      <c r="GO81" s="474">
        <f t="shared" si="1325"/>
        <v>0</v>
      </c>
      <c r="GP81" s="475">
        <f t="shared" si="1326"/>
        <v>0</v>
      </c>
      <c r="GQ81" s="141">
        <f t="shared" si="1335"/>
        <v>0</v>
      </c>
      <c r="GR81" s="476">
        <f t="shared" si="1312"/>
        <v>1994.05</v>
      </c>
      <c r="GS81" s="142">
        <f t="shared" si="1337"/>
        <v>0</v>
      </c>
      <c r="GT81" s="114">
        <f t="shared" si="1338"/>
        <v>0</v>
      </c>
      <c r="GU81" s="114"/>
      <c r="GV81" s="143"/>
      <c r="GW81" s="144" t="e">
        <f t="shared" si="1339"/>
        <v>#DIV/0!</v>
      </c>
      <c r="GX81" s="328">
        <f t="shared" si="1461"/>
        <v>0</v>
      </c>
      <c r="GY81" s="474">
        <f t="shared" si="1341"/>
        <v>0</v>
      </c>
      <c r="GZ81" s="475">
        <f t="shared" si="1342"/>
        <v>0</v>
      </c>
      <c r="HA81" s="141">
        <f t="shared" si="1343"/>
        <v>0</v>
      </c>
      <c r="HB81" s="476">
        <f t="shared" si="1344"/>
        <v>2093.75</v>
      </c>
      <c r="HC81" s="142">
        <f t="shared" si="1345"/>
        <v>0</v>
      </c>
      <c r="HD81" s="114">
        <f t="shared" si="1346"/>
        <v>0</v>
      </c>
      <c r="HE81" s="114"/>
      <c r="HF81" s="143"/>
      <c r="HG81" s="144" t="e">
        <f t="shared" si="1347"/>
        <v>#DIV/0!</v>
      </c>
      <c r="HH81" s="328">
        <f t="shared" si="1462"/>
        <v>0</v>
      </c>
      <c r="HI81" s="474">
        <f t="shared" si="1341"/>
        <v>0</v>
      </c>
      <c r="HJ81" s="475">
        <f t="shared" si="1342"/>
        <v>0</v>
      </c>
      <c r="HK81" s="141">
        <f t="shared" si="1351"/>
        <v>0</v>
      </c>
      <c r="HL81" s="476">
        <f t="shared" si="1344"/>
        <v>1994.05</v>
      </c>
      <c r="HM81" s="142">
        <f t="shared" si="1353"/>
        <v>0</v>
      </c>
      <c r="HN81" s="114">
        <f t="shared" si="1354"/>
        <v>0</v>
      </c>
      <c r="HO81" s="114"/>
      <c r="HP81" s="143"/>
      <c r="HQ81" s="144" t="e">
        <f t="shared" si="1355"/>
        <v>#DIV/0!</v>
      </c>
      <c r="HR81" s="328">
        <f t="shared" si="1463"/>
        <v>0</v>
      </c>
      <c r="HS81" s="474">
        <f t="shared" si="1357"/>
        <v>0</v>
      </c>
      <c r="HT81" s="475">
        <f t="shared" si="1358"/>
        <v>0</v>
      </c>
      <c r="HU81" s="141">
        <f t="shared" si="1359"/>
        <v>0</v>
      </c>
      <c r="HV81" s="476">
        <f t="shared" si="1344"/>
        <v>2718.72</v>
      </c>
      <c r="HW81" s="142">
        <f t="shared" si="1361"/>
        <v>0</v>
      </c>
      <c r="HX81" s="114">
        <f t="shared" si="1362"/>
        <v>0</v>
      </c>
      <c r="HY81" s="114"/>
      <c r="HZ81" s="143"/>
      <c r="IA81" s="144" t="e">
        <f t="shared" si="1363"/>
        <v>#DIV/0!</v>
      </c>
      <c r="IB81" s="328">
        <f t="shared" si="1464"/>
        <v>0</v>
      </c>
      <c r="IC81" s="474">
        <f t="shared" si="1357"/>
        <v>0</v>
      </c>
      <c r="ID81" s="475">
        <f t="shared" si="1358"/>
        <v>0</v>
      </c>
      <c r="IE81" s="141">
        <f t="shared" si="1367"/>
        <v>0</v>
      </c>
      <c r="IF81" s="476">
        <f t="shared" si="1344"/>
        <v>2718.72</v>
      </c>
      <c r="IG81" s="142">
        <f t="shared" si="1369"/>
        <v>0</v>
      </c>
      <c r="IH81" s="114">
        <f t="shared" si="1370"/>
        <v>0</v>
      </c>
      <c r="II81" s="114"/>
      <c r="IJ81" s="143"/>
      <c r="IK81" s="144" t="e">
        <f t="shared" si="1371"/>
        <v>#DIV/0!</v>
      </c>
      <c r="IL81" s="328">
        <f t="shared" si="1465"/>
        <v>0</v>
      </c>
      <c r="IM81" s="474">
        <f t="shared" si="1373"/>
        <v>0</v>
      </c>
      <c r="IN81" s="475">
        <f t="shared" si="1374"/>
        <v>0</v>
      </c>
      <c r="IO81" s="141">
        <f t="shared" si="1375"/>
        <v>0</v>
      </c>
      <c r="IP81" s="476">
        <f t="shared" si="1376"/>
        <v>2093.75</v>
      </c>
      <c r="IQ81" s="142">
        <f t="shared" si="1377"/>
        <v>0</v>
      </c>
      <c r="IR81" s="114">
        <f t="shared" si="1378"/>
        <v>0</v>
      </c>
      <c r="IS81" s="114"/>
      <c r="IT81" s="143"/>
      <c r="IU81" s="144" t="e">
        <f t="shared" si="1379"/>
        <v>#DIV/0!</v>
      </c>
      <c r="IV81" s="328">
        <f t="shared" si="1466"/>
        <v>0</v>
      </c>
      <c r="IW81" s="474">
        <f t="shared" si="1373"/>
        <v>0</v>
      </c>
      <c r="IX81" s="475">
        <f t="shared" si="1374"/>
        <v>0</v>
      </c>
      <c r="IY81" s="141">
        <f t="shared" si="1383"/>
        <v>0</v>
      </c>
      <c r="IZ81" s="476">
        <f t="shared" si="1376"/>
        <v>2196.1</v>
      </c>
      <c r="JA81" s="142">
        <f t="shared" si="1385"/>
        <v>0</v>
      </c>
      <c r="JB81" s="114">
        <f t="shared" si="1386"/>
        <v>0</v>
      </c>
      <c r="JC81" s="114"/>
      <c r="JD81" s="143"/>
      <c r="JE81" s="144" t="e">
        <f t="shared" si="1387"/>
        <v>#DIV/0!</v>
      </c>
      <c r="JF81" s="328">
        <f t="shared" si="1467"/>
        <v>0</v>
      </c>
      <c r="JG81" s="474">
        <f t="shared" si="1389"/>
        <v>0</v>
      </c>
      <c r="JH81" s="475">
        <f t="shared" si="1390"/>
        <v>0</v>
      </c>
      <c r="JI81" s="141">
        <f t="shared" si="1391"/>
        <v>0</v>
      </c>
      <c r="JJ81" s="476">
        <f t="shared" si="1376"/>
        <v>2093.75</v>
      </c>
      <c r="JK81" s="142">
        <f t="shared" si="1393"/>
        <v>0</v>
      </c>
      <c r="JL81" s="114">
        <f t="shared" si="1394"/>
        <v>0</v>
      </c>
      <c r="JM81" s="114"/>
      <c r="JN81" s="143"/>
      <c r="JO81" s="144" t="e">
        <f t="shared" si="1395"/>
        <v>#DIV/0!</v>
      </c>
      <c r="JP81" s="328">
        <f t="shared" si="1468"/>
        <v>0</v>
      </c>
      <c r="JQ81" s="474">
        <f t="shared" si="1389"/>
        <v>0</v>
      </c>
      <c r="JR81" s="475">
        <f t="shared" si="1390"/>
        <v>0</v>
      </c>
      <c r="JS81" s="141">
        <f t="shared" si="1399"/>
        <v>0</v>
      </c>
      <c r="JT81" s="476">
        <f t="shared" si="1376"/>
        <v>1994.05</v>
      </c>
      <c r="JU81" s="142">
        <f t="shared" si="1401"/>
        <v>0</v>
      </c>
      <c r="JV81" s="114">
        <f t="shared" si="1402"/>
        <v>0</v>
      </c>
      <c r="JW81" s="114"/>
      <c r="JX81" s="143"/>
      <c r="JY81" s="144" t="e">
        <f t="shared" si="1403"/>
        <v>#DIV/0!</v>
      </c>
      <c r="JZ81" s="328">
        <f t="shared" si="1469"/>
        <v>0</v>
      </c>
      <c r="KA81" s="474">
        <f t="shared" si="1421"/>
        <v>0</v>
      </c>
      <c r="KB81" s="475">
        <f t="shared" si="1422"/>
        <v>0</v>
      </c>
      <c r="KC81" s="141">
        <f t="shared" si="1407"/>
        <v>0</v>
      </c>
      <c r="KD81" s="476">
        <f t="shared" si="1408"/>
        <v>2196.1</v>
      </c>
      <c r="KE81" s="142">
        <f t="shared" si="1409"/>
        <v>0</v>
      </c>
      <c r="KF81" s="114">
        <f t="shared" si="1410"/>
        <v>0</v>
      </c>
      <c r="KG81" s="114"/>
      <c r="KH81" s="143"/>
      <c r="KI81" s="144" t="e">
        <f t="shared" si="1411"/>
        <v>#DIV/0!</v>
      </c>
      <c r="KJ81" s="328">
        <f t="shared" si="1470"/>
        <v>0</v>
      </c>
      <c r="KK81" s="474">
        <f t="shared" si="1421"/>
        <v>0</v>
      </c>
      <c r="KL81" s="475">
        <f t="shared" si="1422"/>
        <v>0</v>
      </c>
      <c r="KM81" s="141">
        <f t="shared" si="1415"/>
        <v>0</v>
      </c>
      <c r="KN81" s="476">
        <f t="shared" si="1408"/>
        <v>1994.05</v>
      </c>
      <c r="KO81" s="142">
        <f t="shared" si="1417"/>
        <v>0</v>
      </c>
      <c r="KP81" s="114">
        <f t="shared" si="1418"/>
        <v>0</v>
      </c>
      <c r="KQ81" s="114"/>
      <c r="KR81" s="143"/>
      <c r="KS81" s="144" t="e">
        <f t="shared" si="1419"/>
        <v>#DIV/0!</v>
      </c>
      <c r="KT81" s="328">
        <f t="shared" si="1471"/>
        <v>0</v>
      </c>
      <c r="KU81" s="474" t="e">
        <f t="shared" si="1421"/>
        <v>#DIV/0!</v>
      </c>
      <c r="KV81" s="475" t="e">
        <f t="shared" si="1422"/>
        <v>#DIV/0!</v>
      </c>
      <c r="KW81" s="141">
        <f t="shared" si="1423"/>
        <v>0</v>
      </c>
      <c r="KX81" s="476">
        <f t="shared" si="1408"/>
        <v>0</v>
      </c>
      <c r="KY81" s="142">
        <f t="shared" si="1425"/>
        <v>0</v>
      </c>
      <c r="KZ81" s="114">
        <f t="shared" si="1426"/>
        <v>0</v>
      </c>
      <c r="LA81" s="114"/>
      <c r="LB81" s="143"/>
      <c r="LC81" s="144" t="e">
        <f t="shared" si="1427"/>
        <v>#DIV/0!</v>
      </c>
      <c r="LD81" s="327">
        <f t="shared" si="1428"/>
        <v>0</v>
      </c>
      <c r="LE81" s="474">
        <f t="shared" si="1429"/>
        <v>0</v>
      </c>
      <c r="LF81" s="475">
        <f t="shared" si="1430"/>
        <v>0</v>
      </c>
      <c r="LG81" s="141">
        <f t="shared" si="1431"/>
        <v>0</v>
      </c>
      <c r="LH81" s="476">
        <f t="shared" si="1432"/>
        <v>2242.09</v>
      </c>
      <c r="LI81" s="142">
        <f t="shared" si="1433"/>
        <v>0</v>
      </c>
      <c r="LJ81" s="114">
        <f t="shared" si="1434"/>
        <v>0</v>
      </c>
      <c r="LK81" s="114"/>
      <c r="LL81" s="143"/>
    </row>
    <row r="82" spans="1:324" ht="17.25" customHeight="1">
      <c r="A82" s="718"/>
      <c r="B82" s="69" t="s">
        <v>745</v>
      </c>
      <c r="C82" s="12" t="s">
        <v>856</v>
      </c>
      <c r="D82" s="12" t="s">
        <v>424</v>
      </c>
      <c r="E82" s="4" t="s">
        <v>34</v>
      </c>
      <c r="F82" s="328">
        <f t="shared" si="1441"/>
        <v>13</v>
      </c>
      <c r="G82" s="474">
        <f t="shared" si="1435"/>
        <v>2.019E-2</v>
      </c>
      <c r="H82" s="475">
        <f t="shared" si="1436"/>
        <v>5.05</v>
      </c>
      <c r="I82" s="141">
        <f t="shared" si="1187"/>
        <v>0.38846153999999999</v>
      </c>
      <c r="J82" s="476">
        <f t="shared" si="1437"/>
        <v>1994.05</v>
      </c>
      <c r="K82" s="142">
        <f t="shared" si="1188"/>
        <v>774.61172999999997</v>
      </c>
      <c r="L82" s="114">
        <f t="shared" si="1189"/>
        <v>10069.950000000001</v>
      </c>
      <c r="M82" s="114"/>
      <c r="N82" s="143"/>
      <c r="O82" s="144">
        <f t="shared" si="1190"/>
        <v>0.58492999999999995</v>
      </c>
      <c r="P82" s="328">
        <f t="shared" si="1442"/>
        <v>0</v>
      </c>
      <c r="Q82" s="474">
        <f t="shared" si="1438"/>
        <v>0</v>
      </c>
      <c r="R82" s="475">
        <f t="shared" si="1439"/>
        <v>0</v>
      </c>
      <c r="S82" s="141">
        <f t="shared" si="1192"/>
        <v>0</v>
      </c>
      <c r="T82" s="476">
        <f t="shared" si="1440"/>
        <v>2718.72</v>
      </c>
      <c r="U82" s="142">
        <f t="shared" si="1193"/>
        <v>0</v>
      </c>
      <c r="V82" s="114">
        <f t="shared" si="1194"/>
        <v>0</v>
      </c>
      <c r="W82" s="114"/>
      <c r="X82" s="143"/>
      <c r="Y82" s="144">
        <f t="shared" si="1195"/>
        <v>0</v>
      </c>
      <c r="Z82" s="328">
        <f t="shared" si="1443"/>
        <v>0</v>
      </c>
      <c r="AA82" s="474">
        <f t="shared" si="1245"/>
        <v>0</v>
      </c>
      <c r="AB82" s="475">
        <f t="shared" si="1246"/>
        <v>0</v>
      </c>
      <c r="AC82" s="141">
        <f t="shared" si="1199"/>
        <v>0</v>
      </c>
      <c r="AD82" s="476">
        <f t="shared" si="1200"/>
        <v>1994.05</v>
      </c>
      <c r="AE82" s="142">
        <f t="shared" si="1201"/>
        <v>0</v>
      </c>
      <c r="AF82" s="114">
        <f t="shared" si="1202"/>
        <v>0</v>
      </c>
      <c r="AG82" s="114"/>
      <c r="AH82" s="143"/>
      <c r="AI82" s="144">
        <f t="shared" si="1203"/>
        <v>0</v>
      </c>
      <c r="AJ82" s="328">
        <f t="shared" si="1444"/>
        <v>0</v>
      </c>
      <c r="AK82" s="474">
        <f t="shared" si="1245"/>
        <v>0</v>
      </c>
      <c r="AL82" s="475">
        <f t="shared" si="1246"/>
        <v>0</v>
      </c>
      <c r="AM82" s="141">
        <f t="shared" si="1207"/>
        <v>0</v>
      </c>
      <c r="AN82" s="476">
        <f t="shared" si="1200"/>
        <v>1994.05</v>
      </c>
      <c r="AO82" s="142">
        <f t="shared" si="1209"/>
        <v>0</v>
      </c>
      <c r="AP82" s="114">
        <f t="shared" si="1210"/>
        <v>0</v>
      </c>
      <c r="AQ82" s="114"/>
      <c r="AR82" s="143"/>
      <c r="AS82" s="144">
        <f t="shared" si="1211"/>
        <v>0</v>
      </c>
      <c r="AT82" s="328">
        <f t="shared" si="1445"/>
        <v>42</v>
      </c>
      <c r="AU82" s="474">
        <f t="shared" si="1245"/>
        <v>4.4260000000000001E-2</v>
      </c>
      <c r="AV82" s="475">
        <f t="shared" si="1246"/>
        <v>19.149999999999999</v>
      </c>
      <c r="AW82" s="141">
        <f t="shared" si="1215"/>
        <v>0.45595237999999999</v>
      </c>
      <c r="AX82" s="476">
        <f t="shared" si="1200"/>
        <v>1788.76</v>
      </c>
      <c r="AY82" s="142">
        <f t="shared" si="1217"/>
        <v>815.58938000000001</v>
      </c>
      <c r="AZ82" s="114">
        <f t="shared" si="1218"/>
        <v>34254.75</v>
      </c>
      <c r="BA82" s="114"/>
      <c r="BB82" s="143"/>
      <c r="BC82" s="144">
        <f t="shared" si="1219"/>
        <v>0.61587000000000003</v>
      </c>
      <c r="BD82" s="328">
        <f t="shared" si="1446"/>
        <v>0</v>
      </c>
      <c r="BE82" s="474">
        <f t="shared" si="1245"/>
        <v>0</v>
      </c>
      <c r="BF82" s="475">
        <f t="shared" si="1246"/>
        <v>0</v>
      </c>
      <c r="BG82" s="141">
        <f t="shared" si="1223"/>
        <v>0</v>
      </c>
      <c r="BH82" s="476">
        <f t="shared" si="1200"/>
        <v>2718.72</v>
      </c>
      <c r="BI82" s="142">
        <f t="shared" si="1225"/>
        <v>0</v>
      </c>
      <c r="BJ82" s="114">
        <f t="shared" si="1226"/>
        <v>0</v>
      </c>
      <c r="BK82" s="114"/>
      <c r="BL82" s="143"/>
      <c r="BM82" s="144">
        <f t="shared" si="1227"/>
        <v>0</v>
      </c>
      <c r="BN82" s="328">
        <f t="shared" si="1447"/>
        <v>0</v>
      </c>
      <c r="BO82" s="474">
        <f t="shared" si="1245"/>
        <v>0</v>
      </c>
      <c r="BP82" s="475">
        <f t="shared" si="1246"/>
        <v>0</v>
      </c>
      <c r="BQ82" s="141">
        <f t="shared" si="1231"/>
        <v>0</v>
      </c>
      <c r="BR82" s="476">
        <f t="shared" si="1200"/>
        <v>1665.28</v>
      </c>
      <c r="BS82" s="142">
        <f t="shared" si="1233"/>
        <v>0</v>
      </c>
      <c r="BT82" s="114">
        <f t="shared" si="1234"/>
        <v>0</v>
      </c>
      <c r="BU82" s="114"/>
      <c r="BV82" s="143"/>
      <c r="BW82" s="144">
        <f t="shared" si="1235"/>
        <v>0</v>
      </c>
      <c r="BX82" s="328">
        <f t="shared" si="1448"/>
        <v>0</v>
      </c>
      <c r="BY82" s="474">
        <f t="shared" si="1245"/>
        <v>0</v>
      </c>
      <c r="BZ82" s="475">
        <f t="shared" si="1246"/>
        <v>0</v>
      </c>
      <c r="CA82" s="141">
        <f t="shared" si="1239"/>
        <v>0</v>
      </c>
      <c r="CB82" s="476">
        <f t="shared" si="1200"/>
        <v>1994.05</v>
      </c>
      <c r="CC82" s="142">
        <f t="shared" si="1241"/>
        <v>0</v>
      </c>
      <c r="CD82" s="114">
        <f t="shared" si="1242"/>
        <v>0</v>
      </c>
      <c r="CE82" s="114"/>
      <c r="CF82" s="143"/>
      <c r="CG82" s="144">
        <f t="shared" si="1243"/>
        <v>0</v>
      </c>
      <c r="CH82" s="328">
        <f t="shared" si="1449"/>
        <v>0</v>
      </c>
      <c r="CI82" s="474">
        <f t="shared" si="1245"/>
        <v>0</v>
      </c>
      <c r="CJ82" s="475">
        <f t="shared" si="1246"/>
        <v>0</v>
      </c>
      <c r="CK82" s="141">
        <f t="shared" si="1247"/>
        <v>0</v>
      </c>
      <c r="CL82" s="476">
        <f t="shared" si="1200"/>
        <v>1994.05</v>
      </c>
      <c r="CM82" s="142">
        <f t="shared" si="1249"/>
        <v>0</v>
      </c>
      <c r="CN82" s="114">
        <f t="shared" si="1250"/>
        <v>0</v>
      </c>
      <c r="CO82" s="114"/>
      <c r="CP82" s="143"/>
      <c r="CQ82" s="144">
        <f t="shared" si="1251"/>
        <v>0</v>
      </c>
      <c r="CR82" s="328">
        <f t="shared" si="1450"/>
        <v>48</v>
      </c>
      <c r="CS82" s="474">
        <f t="shared" si="1301"/>
        <v>6.0990000000000003E-2</v>
      </c>
      <c r="CT82" s="475">
        <f t="shared" si="1302"/>
        <v>37.67</v>
      </c>
      <c r="CU82" s="141">
        <f t="shared" si="1255"/>
        <v>0.78479167000000005</v>
      </c>
      <c r="CV82" s="476">
        <f t="shared" si="1256"/>
        <v>2718.72</v>
      </c>
      <c r="CW82" s="142">
        <f t="shared" si="1257"/>
        <v>2133.6288100000002</v>
      </c>
      <c r="CX82" s="114">
        <f t="shared" si="1258"/>
        <v>102414.18</v>
      </c>
      <c r="CY82" s="114"/>
      <c r="CZ82" s="143"/>
      <c r="DA82" s="144">
        <f t="shared" si="1259"/>
        <v>1.6111599999999999</v>
      </c>
      <c r="DB82" s="328">
        <f t="shared" si="1451"/>
        <v>0</v>
      </c>
      <c r="DC82" s="474">
        <f t="shared" si="1301"/>
        <v>0</v>
      </c>
      <c r="DD82" s="475">
        <f t="shared" si="1302"/>
        <v>0</v>
      </c>
      <c r="DE82" s="141">
        <f t="shared" si="1263"/>
        <v>0</v>
      </c>
      <c r="DF82" s="476">
        <f t="shared" si="1256"/>
        <v>1994.05</v>
      </c>
      <c r="DG82" s="142">
        <f t="shared" si="1265"/>
        <v>0</v>
      </c>
      <c r="DH82" s="114">
        <f t="shared" si="1266"/>
        <v>0</v>
      </c>
      <c r="DI82" s="114"/>
      <c r="DJ82" s="143"/>
      <c r="DK82" s="144">
        <f t="shared" si="1267"/>
        <v>0</v>
      </c>
      <c r="DL82" s="328">
        <f t="shared" si="1452"/>
        <v>170</v>
      </c>
      <c r="DM82" s="474">
        <f t="shared" si="1301"/>
        <v>0.44385999999999998</v>
      </c>
      <c r="DN82" s="475">
        <f t="shared" si="1302"/>
        <v>104.01</v>
      </c>
      <c r="DO82" s="141">
        <f t="shared" si="1271"/>
        <v>0.61182353</v>
      </c>
      <c r="DP82" s="476">
        <f t="shared" si="1256"/>
        <v>1994.05</v>
      </c>
      <c r="DQ82" s="142">
        <f t="shared" si="1273"/>
        <v>1220.0067100000001</v>
      </c>
      <c r="DR82" s="114">
        <f t="shared" si="1274"/>
        <v>207401.14</v>
      </c>
      <c r="DS82" s="114"/>
      <c r="DT82" s="143"/>
      <c r="DU82" s="144">
        <f t="shared" si="1275"/>
        <v>0.92125999999999997</v>
      </c>
      <c r="DV82" s="328">
        <f t="shared" si="1453"/>
        <v>33</v>
      </c>
      <c r="DW82" s="474">
        <f t="shared" si="1301"/>
        <v>4.215E-2</v>
      </c>
      <c r="DX82" s="475">
        <f t="shared" si="1302"/>
        <v>12.95</v>
      </c>
      <c r="DY82" s="141">
        <f t="shared" si="1279"/>
        <v>0.39242423999999998</v>
      </c>
      <c r="DZ82" s="476">
        <f t="shared" si="1256"/>
        <v>1994.05</v>
      </c>
      <c r="EA82" s="142">
        <f t="shared" si="1281"/>
        <v>782.51355999999998</v>
      </c>
      <c r="EB82" s="114">
        <f t="shared" si="1282"/>
        <v>25822.95</v>
      </c>
      <c r="EC82" s="114"/>
      <c r="ED82" s="143"/>
      <c r="EE82" s="144">
        <f t="shared" si="1283"/>
        <v>0.59089999999999998</v>
      </c>
      <c r="EF82" s="328">
        <f t="shared" si="1454"/>
        <v>28</v>
      </c>
      <c r="EG82" s="474">
        <f t="shared" si="1301"/>
        <v>3.2480000000000002E-2</v>
      </c>
      <c r="EH82" s="475">
        <f t="shared" si="1302"/>
        <v>14.66</v>
      </c>
      <c r="EI82" s="141">
        <f t="shared" si="1287"/>
        <v>0.52357142999999995</v>
      </c>
      <c r="EJ82" s="476">
        <f t="shared" si="1256"/>
        <v>2718.72</v>
      </c>
      <c r="EK82" s="142">
        <f t="shared" si="1289"/>
        <v>1423.4441200000001</v>
      </c>
      <c r="EL82" s="114">
        <f t="shared" si="1290"/>
        <v>39856.44</v>
      </c>
      <c r="EM82" s="114"/>
      <c r="EN82" s="143"/>
      <c r="EO82" s="144">
        <f t="shared" si="1291"/>
        <v>1.0748800000000001</v>
      </c>
      <c r="EP82" s="328">
        <f t="shared" si="1455"/>
        <v>0</v>
      </c>
      <c r="EQ82" s="474">
        <f t="shared" si="1301"/>
        <v>0</v>
      </c>
      <c r="ER82" s="475">
        <f t="shared" si="1302"/>
        <v>0</v>
      </c>
      <c r="ES82" s="141">
        <f t="shared" si="1295"/>
        <v>0</v>
      </c>
      <c r="ET82" s="476">
        <f t="shared" si="1256"/>
        <v>2918.72</v>
      </c>
      <c r="EU82" s="142">
        <f t="shared" si="1297"/>
        <v>0</v>
      </c>
      <c r="EV82" s="114">
        <f t="shared" si="1298"/>
        <v>0</v>
      </c>
      <c r="EW82" s="114"/>
      <c r="EX82" s="143"/>
      <c r="EY82" s="144">
        <f t="shared" si="1299"/>
        <v>0</v>
      </c>
      <c r="EZ82" s="328">
        <f t="shared" si="1456"/>
        <v>35</v>
      </c>
      <c r="FA82" s="474">
        <f t="shared" si="1301"/>
        <v>4.7230000000000001E-2</v>
      </c>
      <c r="FB82" s="475">
        <f t="shared" si="1302"/>
        <v>0</v>
      </c>
      <c r="FC82" s="141">
        <f t="shared" si="1303"/>
        <v>0</v>
      </c>
      <c r="FD82" s="476">
        <f t="shared" si="1256"/>
        <v>0</v>
      </c>
      <c r="FE82" s="142">
        <f t="shared" si="1305"/>
        <v>0</v>
      </c>
      <c r="FF82" s="114">
        <f t="shared" si="1306"/>
        <v>0</v>
      </c>
      <c r="FG82" s="114"/>
      <c r="FH82" s="143"/>
      <c r="FI82" s="144">
        <f t="shared" si="1307"/>
        <v>0</v>
      </c>
      <c r="FJ82" s="328">
        <f t="shared" si="1457"/>
        <v>0</v>
      </c>
      <c r="FK82" s="474">
        <f t="shared" si="1309"/>
        <v>0</v>
      </c>
      <c r="FL82" s="475">
        <f t="shared" si="1310"/>
        <v>0</v>
      </c>
      <c r="FM82" s="141">
        <f t="shared" si="1311"/>
        <v>0</v>
      </c>
      <c r="FN82" s="476">
        <f t="shared" si="1312"/>
        <v>2718.72</v>
      </c>
      <c r="FO82" s="142">
        <f t="shared" si="1313"/>
        <v>0</v>
      </c>
      <c r="FP82" s="114">
        <f t="shared" si="1314"/>
        <v>0</v>
      </c>
      <c r="FQ82" s="114"/>
      <c r="FR82" s="143"/>
      <c r="FS82" s="144">
        <f t="shared" si="1315"/>
        <v>0</v>
      </c>
      <c r="FT82" s="328">
        <f t="shared" si="1458"/>
        <v>27</v>
      </c>
      <c r="FU82" s="474">
        <f t="shared" si="1309"/>
        <v>3.6729999999999999E-2</v>
      </c>
      <c r="FV82" s="475">
        <f t="shared" si="1310"/>
        <v>18.53</v>
      </c>
      <c r="FW82" s="141">
        <f t="shared" si="1319"/>
        <v>0.68629629999999997</v>
      </c>
      <c r="FX82" s="476">
        <f t="shared" si="1312"/>
        <v>2093.75</v>
      </c>
      <c r="FY82" s="142">
        <f t="shared" si="1321"/>
        <v>1436.9328800000001</v>
      </c>
      <c r="FZ82" s="114">
        <f t="shared" si="1322"/>
        <v>38797.19</v>
      </c>
      <c r="GA82" s="114"/>
      <c r="GB82" s="143"/>
      <c r="GC82" s="144">
        <f t="shared" si="1323"/>
        <v>1.0850599999999999</v>
      </c>
      <c r="GD82" s="328">
        <f t="shared" si="1459"/>
        <v>46</v>
      </c>
      <c r="GE82" s="474">
        <f t="shared" si="1325"/>
        <v>9.1450000000000004E-2</v>
      </c>
      <c r="GF82" s="475">
        <f t="shared" si="1326"/>
        <v>0</v>
      </c>
      <c r="GG82" s="141">
        <f t="shared" si="1327"/>
        <v>0</v>
      </c>
      <c r="GH82" s="476">
        <f t="shared" si="1312"/>
        <v>0</v>
      </c>
      <c r="GI82" s="142">
        <f t="shared" si="1329"/>
        <v>0</v>
      </c>
      <c r="GJ82" s="114">
        <f t="shared" si="1330"/>
        <v>0</v>
      </c>
      <c r="GK82" s="114"/>
      <c r="GL82" s="143"/>
      <c r="GM82" s="144">
        <f t="shared" si="1331"/>
        <v>0</v>
      </c>
      <c r="GN82" s="328">
        <f t="shared" si="1460"/>
        <v>8</v>
      </c>
      <c r="GO82" s="474">
        <f t="shared" si="1325"/>
        <v>9.5200000000000007E-3</v>
      </c>
      <c r="GP82" s="475">
        <f t="shared" si="1326"/>
        <v>7.39</v>
      </c>
      <c r="GQ82" s="141">
        <f t="shared" si="1335"/>
        <v>0.92374999999999996</v>
      </c>
      <c r="GR82" s="476">
        <f t="shared" si="1312"/>
        <v>1994.05</v>
      </c>
      <c r="GS82" s="142">
        <f t="shared" si="1337"/>
        <v>1842.00369</v>
      </c>
      <c r="GT82" s="114">
        <f t="shared" si="1338"/>
        <v>14736.03</v>
      </c>
      <c r="GU82" s="114"/>
      <c r="GV82" s="143"/>
      <c r="GW82" s="144">
        <f t="shared" si="1339"/>
        <v>1.3909400000000001</v>
      </c>
      <c r="GX82" s="328">
        <f t="shared" si="1461"/>
        <v>0</v>
      </c>
      <c r="GY82" s="474">
        <f t="shared" si="1341"/>
        <v>0</v>
      </c>
      <c r="GZ82" s="475">
        <f t="shared" si="1342"/>
        <v>0</v>
      </c>
      <c r="HA82" s="141">
        <f t="shared" si="1343"/>
        <v>0</v>
      </c>
      <c r="HB82" s="476">
        <f t="shared" si="1344"/>
        <v>2093.75</v>
      </c>
      <c r="HC82" s="142">
        <f t="shared" si="1345"/>
        <v>0</v>
      </c>
      <c r="HD82" s="114">
        <f t="shared" si="1346"/>
        <v>0</v>
      </c>
      <c r="HE82" s="114"/>
      <c r="HF82" s="143"/>
      <c r="HG82" s="144">
        <f t="shared" si="1347"/>
        <v>0</v>
      </c>
      <c r="HH82" s="328">
        <f t="shared" si="1462"/>
        <v>35</v>
      </c>
      <c r="HI82" s="474">
        <f t="shared" si="1341"/>
        <v>3.2890000000000003E-2</v>
      </c>
      <c r="HJ82" s="475">
        <f t="shared" si="1342"/>
        <v>25.03</v>
      </c>
      <c r="HK82" s="141">
        <f t="shared" si="1351"/>
        <v>0.71514286000000005</v>
      </c>
      <c r="HL82" s="476">
        <f t="shared" si="1344"/>
        <v>1994.05</v>
      </c>
      <c r="HM82" s="142">
        <f t="shared" si="1353"/>
        <v>1426.03062</v>
      </c>
      <c r="HN82" s="114">
        <f t="shared" si="1354"/>
        <v>49911.07</v>
      </c>
      <c r="HO82" s="114"/>
      <c r="HP82" s="143"/>
      <c r="HQ82" s="144">
        <f t="shared" si="1355"/>
        <v>1.07683</v>
      </c>
      <c r="HR82" s="328">
        <f t="shared" si="1463"/>
        <v>0</v>
      </c>
      <c r="HS82" s="474">
        <f t="shared" si="1357"/>
        <v>0</v>
      </c>
      <c r="HT82" s="475">
        <f t="shared" si="1358"/>
        <v>0</v>
      </c>
      <c r="HU82" s="141">
        <f t="shared" si="1359"/>
        <v>0</v>
      </c>
      <c r="HV82" s="476">
        <f t="shared" si="1344"/>
        <v>2718.72</v>
      </c>
      <c r="HW82" s="142">
        <f t="shared" si="1361"/>
        <v>0</v>
      </c>
      <c r="HX82" s="114">
        <f t="shared" si="1362"/>
        <v>0</v>
      </c>
      <c r="HY82" s="114"/>
      <c r="HZ82" s="143"/>
      <c r="IA82" s="144">
        <f t="shared" si="1363"/>
        <v>0</v>
      </c>
      <c r="IB82" s="328">
        <f t="shared" si="1464"/>
        <v>53</v>
      </c>
      <c r="IC82" s="474">
        <f t="shared" si="1357"/>
        <v>0.11019</v>
      </c>
      <c r="ID82" s="475">
        <f t="shared" si="1358"/>
        <v>65.67</v>
      </c>
      <c r="IE82" s="141">
        <f t="shared" si="1367"/>
        <v>1.2390566000000001</v>
      </c>
      <c r="IF82" s="476">
        <f t="shared" si="1344"/>
        <v>2718.72</v>
      </c>
      <c r="IG82" s="142">
        <f t="shared" si="1369"/>
        <v>3368.6479599999998</v>
      </c>
      <c r="IH82" s="114">
        <f t="shared" si="1370"/>
        <v>178538.34</v>
      </c>
      <c r="II82" s="114"/>
      <c r="IJ82" s="143"/>
      <c r="IK82" s="144">
        <f t="shared" si="1371"/>
        <v>2.5437500000000002</v>
      </c>
      <c r="IL82" s="328">
        <f t="shared" si="1465"/>
        <v>0</v>
      </c>
      <c r="IM82" s="474">
        <f t="shared" si="1373"/>
        <v>0</v>
      </c>
      <c r="IN82" s="475">
        <f t="shared" si="1374"/>
        <v>0</v>
      </c>
      <c r="IO82" s="141">
        <f t="shared" si="1375"/>
        <v>0</v>
      </c>
      <c r="IP82" s="476">
        <f t="shared" si="1376"/>
        <v>2093.75</v>
      </c>
      <c r="IQ82" s="142">
        <f t="shared" si="1377"/>
        <v>0</v>
      </c>
      <c r="IR82" s="114">
        <f t="shared" si="1378"/>
        <v>0</v>
      </c>
      <c r="IS82" s="114"/>
      <c r="IT82" s="143"/>
      <c r="IU82" s="144">
        <f t="shared" si="1379"/>
        <v>0</v>
      </c>
      <c r="IV82" s="328">
        <f t="shared" si="1466"/>
        <v>0</v>
      </c>
      <c r="IW82" s="474">
        <f t="shared" si="1373"/>
        <v>0</v>
      </c>
      <c r="IX82" s="475">
        <f t="shared" si="1374"/>
        <v>0</v>
      </c>
      <c r="IY82" s="141">
        <f t="shared" si="1383"/>
        <v>0</v>
      </c>
      <c r="IZ82" s="476">
        <f t="shared" si="1376"/>
        <v>2196.1</v>
      </c>
      <c r="JA82" s="142">
        <f t="shared" si="1385"/>
        <v>0</v>
      </c>
      <c r="JB82" s="114">
        <f t="shared" si="1386"/>
        <v>0</v>
      </c>
      <c r="JC82" s="114"/>
      <c r="JD82" s="143"/>
      <c r="JE82" s="144">
        <f t="shared" si="1387"/>
        <v>0</v>
      </c>
      <c r="JF82" s="328">
        <f t="shared" si="1467"/>
        <v>0</v>
      </c>
      <c r="JG82" s="474">
        <f t="shared" si="1389"/>
        <v>0</v>
      </c>
      <c r="JH82" s="475">
        <f t="shared" si="1390"/>
        <v>0</v>
      </c>
      <c r="JI82" s="141">
        <f t="shared" si="1391"/>
        <v>0</v>
      </c>
      <c r="JJ82" s="476">
        <f t="shared" si="1376"/>
        <v>2093.75</v>
      </c>
      <c r="JK82" s="142">
        <f t="shared" si="1393"/>
        <v>0</v>
      </c>
      <c r="JL82" s="114">
        <f t="shared" si="1394"/>
        <v>0</v>
      </c>
      <c r="JM82" s="114"/>
      <c r="JN82" s="143"/>
      <c r="JO82" s="144">
        <f t="shared" si="1395"/>
        <v>0</v>
      </c>
      <c r="JP82" s="328">
        <f t="shared" si="1468"/>
        <v>80</v>
      </c>
      <c r="JQ82" s="474">
        <f t="shared" si="1389"/>
        <v>6.6009999999999999E-2</v>
      </c>
      <c r="JR82" s="475">
        <f t="shared" si="1390"/>
        <v>53.9</v>
      </c>
      <c r="JS82" s="141">
        <f t="shared" si="1399"/>
        <v>0.67374999999999996</v>
      </c>
      <c r="JT82" s="476">
        <f t="shared" si="1376"/>
        <v>1994.05</v>
      </c>
      <c r="JU82" s="142">
        <f t="shared" si="1401"/>
        <v>1343.49119</v>
      </c>
      <c r="JV82" s="114">
        <f t="shared" si="1402"/>
        <v>107479.3</v>
      </c>
      <c r="JW82" s="114"/>
      <c r="JX82" s="143"/>
      <c r="JY82" s="144">
        <f t="shared" si="1403"/>
        <v>1.0145</v>
      </c>
      <c r="JZ82" s="328">
        <f t="shared" si="1469"/>
        <v>0</v>
      </c>
      <c r="KA82" s="474">
        <f t="shared" si="1421"/>
        <v>0</v>
      </c>
      <c r="KB82" s="475">
        <f t="shared" si="1422"/>
        <v>0</v>
      </c>
      <c r="KC82" s="141">
        <f t="shared" si="1407"/>
        <v>0</v>
      </c>
      <c r="KD82" s="476">
        <f t="shared" si="1408"/>
        <v>2196.1</v>
      </c>
      <c r="KE82" s="142">
        <f t="shared" si="1409"/>
        <v>0</v>
      </c>
      <c r="KF82" s="114">
        <f t="shared" si="1410"/>
        <v>0</v>
      </c>
      <c r="KG82" s="114"/>
      <c r="KH82" s="143"/>
      <c r="KI82" s="144">
        <f t="shared" si="1411"/>
        <v>0</v>
      </c>
      <c r="KJ82" s="328">
        <f t="shared" si="1470"/>
        <v>0</v>
      </c>
      <c r="KK82" s="474">
        <f t="shared" si="1421"/>
        <v>0</v>
      </c>
      <c r="KL82" s="475">
        <f t="shared" si="1422"/>
        <v>0</v>
      </c>
      <c r="KM82" s="141">
        <f t="shared" si="1415"/>
        <v>0</v>
      </c>
      <c r="KN82" s="476">
        <f t="shared" si="1408"/>
        <v>1994.05</v>
      </c>
      <c r="KO82" s="142">
        <f t="shared" si="1417"/>
        <v>0</v>
      </c>
      <c r="KP82" s="114">
        <f t="shared" si="1418"/>
        <v>0</v>
      </c>
      <c r="KQ82" s="114"/>
      <c r="KR82" s="143"/>
      <c r="KS82" s="144">
        <f t="shared" si="1419"/>
        <v>0</v>
      </c>
      <c r="KT82" s="328">
        <f t="shared" si="1471"/>
        <v>0</v>
      </c>
      <c r="KU82" s="474" t="e">
        <f t="shared" si="1421"/>
        <v>#DIV/0!</v>
      </c>
      <c r="KV82" s="475" t="e">
        <f t="shared" si="1422"/>
        <v>#DIV/0!</v>
      </c>
      <c r="KW82" s="141">
        <f t="shared" si="1423"/>
        <v>0</v>
      </c>
      <c r="KX82" s="476">
        <f t="shared" si="1408"/>
        <v>0</v>
      </c>
      <c r="KY82" s="142">
        <f t="shared" si="1425"/>
        <v>0</v>
      </c>
      <c r="KZ82" s="114">
        <f t="shared" si="1426"/>
        <v>0</v>
      </c>
      <c r="LA82" s="114"/>
      <c r="LB82" s="143"/>
      <c r="LC82" s="144">
        <f t="shared" si="1427"/>
        <v>0</v>
      </c>
      <c r="LD82" s="327">
        <f t="shared" si="1428"/>
        <v>618</v>
      </c>
      <c r="LE82" s="474">
        <f t="shared" si="1429"/>
        <v>2.3699999999999999E-2</v>
      </c>
      <c r="LF82" s="475">
        <f t="shared" si="1430"/>
        <v>365.02</v>
      </c>
      <c r="LG82" s="141">
        <f t="shared" si="1431"/>
        <v>0.59064724999999996</v>
      </c>
      <c r="LH82" s="476">
        <f t="shared" si="1432"/>
        <v>2242.09</v>
      </c>
      <c r="LI82" s="142">
        <f t="shared" si="1433"/>
        <v>1324.2842900000001</v>
      </c>
      <c r="LJ82" s="114">
        <f t="shared" si="1434"/>
        <v>818407.69</v>
      </c>
      <c r="LK82" s="114"/>
      <c r="LL82" s="143"/>
    </row>
    <row r="83" spans="1:324" ht="17.25" customHeight="1">
      <c r="A83" s="718"/>
      <c r="B83" s="94" t="s">
        <v>759</v>
      </c>
      <c r="C83" s="12" t="s">
        <v>855</v>
      </c>
      <c r="D83" s="12" t="s">
        <v>421</v>
      </c>
      <c r="E83" s="4" t="s">
        <v>34</v>
      </c>
      <c r="F83" s="328">
        <f t="shared" si="1441"/>
        <v>0</v>
      </c>
      <c r="G83" s="474">
        <f t="shared" si="1435"/>
        <v>0</v>
      </c>
      <c r="H83" s="475">
        <f t="shared" si="1436"/>
        <v>0</v>
      </c>
      <c r="I83" s="141">
        <f t="shared" si="1187"/>
        <v>0</v>
      </c>
      <c r="J83" s="476">
        <f t="shared" si="1437"/>
        <v>1994.05</v>
      </c>
      <c r="K83" s="142">
        <f t="shared" si="1188"/>
        <v>0</v>
      </c>
      <c r="L83" s="114">
        <f t="shared" si="1189"/>
        <v>0</v>
      </c>
      <c r="M83" s="114"/>
      <c r="N83" s="143"/>
      <c r="O83" s="144" t="e">
        <f t="shared" si="1190"/>
        <v>#DIV/0!</v>
      </c>
      <c r="P83" s="328">
        <f t="shared" si="1442"/>
        <v>0</v>
      </c>
      <c r="Q83" s="474">
        <f t="shared" si="1438"/>
        <v>0</v>
      </c>
      <c r="R83" s="475">
        <f t="shared" si="1439"/>
        <v>0</v>
      </c>
      <c r="S83" s="141">
        <f t="shared" si="1192"/>
        <v>0</v>
      </c>
      <c r="T83" s="476">
        <f t="shared" si="1440"/>
        <v>2718.72</v>
      </c>
      <c r="U83" s="142">
        <f t="shared" si="1193"/>
        <v>0</v>
      </c>
      <c r="V83" s="114">
        <f t="shared" si="1194"/>
        <v>0</v>
      </c>
      <c r="W83" s="114"/>
      <c r="X83" s="143"/>
      <c r="Y83" s="144" t="e">
        <f t="shared" si="1195"/>
        <v>#DIV/0!</v>
      </c>
      <c r="Z83" s="328">
        <f t="shared" si="1443"/>
        <v>0</v>
      </c>
      <c r="AA83" s="474">
        <f t="shared" si="1245"/>
        <v>0</v>
      </c>
      <c r="AB83" s="475">
        <f t="shared" si="1246"/>
        <v>0</v>
      </c>
      <c r="AC83" s="141">
        <f t="shared" si="1199"/>
        <v>0</v>
      </c>
      <c r="AD83" s="476">
        <f t="shared" si="1200"/>
        <v>1994.05</v>
      </c>
      <c r="AE83" s="142">
        <f t="shared" si="1201"/>
        <v>0</v>
      </c>
      <c r="AF83" s="114">
        <f t="shared" si="1202"/>
        <v>0</v>
      </c>
      <c r="AG83" s="114"/>
      <c r="AH83" s="143"/>
      <c r="AI83" s="144" t="e">
        <f t="shared" si="1203"/>
        <v>#DIV/0!</v>
      </c>
      <c r="AJ83" s="328">
        <f t="shared" si="1444"/>
        <v>0</v>
      </c>
      <c r="AK83" s="474">
        <f t="shared" si="1245"/>
        <v>0</v>
      </c>
      <c r="AL83" s="475">
        <f t="shared" si="1246"/>
        <v>0</v>
      </c>
      <c r="AM83" s="141">
        <f t="shared" si="1207"/>
        <v>0</v>
      </c>
      <c r="AN83" s="476">
        <f t="shared" si="1200"/>
        <v>1994.05</v>
      </c>
      <c r="AO83" s="142">
        <f t="shared" si="1209"/>
        <v>0</v>
      </c>
      <c r="AP83" s="114">
        <f t="shared" si="1210"/>
        <v>0</v>
      </c>
      <c r="AQ83" s="114"/>
      <c r="AR83" s="143"/>
      <c r="AS83" s="144" t="e">
        <f t="shared" si="1211"/>
        <v>#DIV/0!</v>
      </c>
      <c r="AT83" s="328">
        <f t="shared" si="1445"/>
        <v>0</v>
      </c>
      <c r="AU83" s="474">
        <f t="shared" si="1245"/>
        <v>0</v>
      </c>
      <c r="AV83" s="475">
        <f t="shared" si="1246"/>
        <v>0</v>
      </c>
      <c r="AW83" s="141">
        <f t="shared" si="1215"/>
        <v>0</v>
      </c>
      <c r="AX83" s="476">
        <f t="shared" si="1200"/>
        <v>1788.76</v>
      </c>
      <c r="AY83" s="142">
        <f t="shared" si="1217"/>
        <v>0</v>
      </c>
      <c r="AZ83" s="114">
        <f t="shared" si="1218"/>
        <v>0</v>
      </c>
      <c r="BA83" s="114"/>
      <c r="BB83" s="143"/>
      <c r="BC83" s="144" t="e">
        <f t="shared" si="1219"/>
        <v>#DIV/0!</v>
      </c>
      <c r="BD83" s="328">
        <f t="shared" si="1446"/>
        <v>0</v>
      </c>
      <c r="BE83" s="474">
        <f t="shared" si="1245"/>
        <v>0</v>
      </c>
      <c r="BF83" s="475">
        <f t="shared" si="1246"/>
        <v>0</v>
      </c>
      <c r="BG83" s="141">
        <f t="shared" si="1223"/>
        <v>0</v>
      </c>
      <c r="BH83" s="476">
        <f t="shared" si="1200"/>
        <v>2718.72</v>
      </c>
      <c r="BI83" s="142">
        <f t="shared" si="1225"/>
        <v>0</v>
      </c>
      <c r="BJ83" s="114">
        <f t="shared" si="1226"/>
        <v>0</v>
      </c>
      <c r="BK83" s="114"/>
      <c r="BL83" s="143"/>
      <c r="BM83" s="144" t="e">
        <f t="shared" si="1227"/>
        <v>#DIV/0!</v>
      </c>
      <c r="BN83" s="328">
        <f t="shared" si="1447"/>
        <v>0</v>
      </c>
      <c r="BO83" s="474">
        <f t="shared" si="1245"/>
        <v>0</v>
      </c>
      <c r="BP83" s="475">
        <f t="shared" si="1246"/>
        <v>0</v>
      </c>
      <c r="BQ83" s="141">
        <f t="shared" si="1231"/>
        <v>0</v>
      </c>
      <c r="BR83" s="476">
        <f t="shared" si="1200"/>
        <v>1665.28</v>
      </c>
      <c r="BS83" s="142">
        <f t="shared" si="1233"/>
        <v>0</v>
      </c>
      <c r="BT83" s="114">
        <f t="shared" si="1234"/>
        <v>0</v>
      </c>
      <c r="BU83" s="114"/>
      <c r="BV83" s="143"/>
      <c r="BW83" s="144" t="e">
        <f t="shared" si="1235"/>
        <v>#DIV/0!</v>
      </c>
      <c r="BX83" s="328">
        <f t="shared" si="1448"/>
        <v>0</v>
      </c>
      <c r="BY83" s="474">
        <f t="shared" si="1245"/>
        <v>0</v>
      </c>
      <c r="BZ83" s="475">
        <f t="shared" si="1246"/>
        <v>0</v>
      </c>
      <c r="CA83" s="141">
        <f t="shared" si="1239"/>
        <v>0</v>
      </c>
      <c r="CB83" s="476">
        <f t="shared" si="1200"/>
        <v>1994.05</v>
      </c>
      <c r="CC83" s="142">
        <f t="shared" si="1241"/>
        <v>0</v>
      </c>
      <c r="CD83" s="114">
        <f t="shared" si="1242"/>
        <v>0</v>
      </c>
      <c r="CE83" s="114"/>
      <c r="CF83" s="143"/>
      <c r="CG83" s="144" t="e">
        <f t="shared" si="1243"/>
        <v>#DIV/0!</v>
      </c>
      <c r="CH83" s="328">
        <f t="shared" si="1449"/>
        <v>0</v>
      </c>
      <c r="CI83" s="474">
        <f t="shared" si="1245"/>
        <v>0</v>
      </c>
      <c r="CJ83" s="475">
        <f t="shared" si="1246"/>
        <v>0</v>
      </c>
      <c r="CK83" s="141">
        <f t="shared" si="1247"/>
        <v>0</v>
      </c>
      <c r="CL83" s="476">
        <f t="shared" si="1200"/>
        <v>1994.05</v>
      </c>
      <c r="CM83" s="142">
        <f t="shared" si="1249"/>
        <v>0</v>
      </c>
      <c r="CN83" s="114">
        <f t="shared" si="1250"/>
        <v>0</v>
      </c>
      <c r="CO83" s="114"/>
      <c r="CP83" s="143"/>
      <c r="CQ83" s="144" t="e">
        <f t="shared" si="1251"/>
        <v>#DIV/0!</v>
      </c>
      <c r="CR83" s="328">
        <f t="shared" si="1450"/>
        <v>0</v>
      </c>
      <c r="CS83" s="474">
        <f t="shared" si="1301"/>
        <v>0</v>
      </c>
      <c r="CT83" s="475">
        <f t="shared" si="1302"/>
        <v>0</v>
      </c>
      <c r="CU83" s="141">
        <f t="shared" si="1255"/>
        <v>0</v>
      </c>
      <c r="CV83" s="476">
        <f t="shared" si="1256"/>
        <v>2718.72</v>
      </c>
      <c r="CW83" s="142">
        <f t="shared" si="1257"/>
        <v>0</v>
      </c>
      <c r="CX83" s="114">
        <f t="shared" si="1258"/>
        <v>0</v>
      </c>
      <c r="CY83" s="114"/>
      <c r="CZ83" s="143"/>
      <c r="DA83" s="144" t="e">
        <f t="shared" si="1259"/>
        <v>#DIV/0!</v>
      </c>
      <c r="DB83" s="328">
        <f t="shared" si="1451"/>
        <v>0</v>
      </c>
      <c r="DC83" s="474">
        <f t="shared" si="1301"/>
        <v>0</v>
      </c>
      <c r="DD83" s="475">
        <f t="shared" si="1302"/>
        <v>0</v>
      </c>
      <c r="DE83" s="141">
        <f t="shared" si="1263"/>
        <v>0</v>
      </c>
      <c r="DF83" s="476">
        <f t="shared" si="1256"/>
        <v>1994.05</v>
      </c>
      <c r="DG83" s="142">
        <f t="shared" si="1265"/>
        <v>0</v>
      </c>
      <c r="DH83" s="114">
        <f t="shared" si="1266"/>
        <v>0</v>
      </c>
      <c r="DI83" s="114"/>
      <c r="DJ83" s="143"/>
      <c r="DK83" s="144" t="e">
        <f t="shared" si="1267"/>
        <v>#DIV/0!</v>
      </c>
      <c r="DL83" s="328">
        <f t="shared" si="1452"/>
        <v>0</v>
      </c>
      <c r="DM83" s="474">
        <f t="shared" si="1301"/>
        <v>0</v>
      </c>
      <c r="DN83" s="475">
        <f t="shared" si="1302"/>
        <v>0</v>
      </c>
      <c r="DO83" s="141">
        <f t="shared" si="1271"/>
        <v>0</v>
      </c>
      <c r="DP83" s="476">
        <f t="shared" si="1256"/>
        <v>1994.05</v>
      </c>
      <c r="DQ83" s="142">
        <f t="shared" si="1273"/>
        <v>0</v>
      </c>
      <c r="DR83" s="114">
        <f t="shared" si="1274"/>
        <v>0</v>
      </c>
      <c r="DS83" s="114"/>
      <c r="DT83" s="143"/>
      <c r="DU83" s="144" t="e">
        <f t="shared" si="1275"/>
        <v>#DIV/0!</v>
      </c>
      <c r="DV83" s="328">
        <f t="shared" si="1453"/>
        <v>0</v>
      </c>
      <c r="DW83" s="474">
        <f t="shared" si="1301"/>
        <v>0</v>
      </c>
      <c r="DX83" s="475">
        <f t="shared" si="1302"/>
        <v>0</v>
      </c>
      <c r="DY83" s="141">
        <f t="shared" si="1279"/>
        <v>0</v>
      </c>
      <c r="DZ83" s="476">
        <f t="shared" si="1256"/>
        <v>1994.05</v>
      </c>
      <c r="EA83" s="142">
        <f t="shared" si="1281"/>
        <v>0</v>
      </c>
      <c r="EB83" s="114">
        <f t="shared" si="1282"/>
        <v>0</v>
      </c>
      <c r="EC83" s="114"/>
      <c r="ED83" s="143"/>
      <c r="EE83" s="144" t="e">
        <f t="shared" si="1283"/>
        <v>#DIV/0!</v>
      </c>
      <c r="EF83" s="328">
        <f t="shared" si="1454"/>
        <v>0</v>
      </c>
      <c r="EG83" s="474">
        <f t="shared" si="1301"/>
        <v>0</v>
      </c>
      <c r="EH83" s="475">
        <f t="shared" si="1302"/>
        <v>0</v>
      </c>
      <c r="EI83" s="141">
        <f t="shared" si="1287"/>
        <v>0</v>
      </c>
      <c r="EJ83" s="476">
        <f t="shared" si="1256"/>
        <v>2718.72</v>
      </c>
      <c r="EK83" s="142">
        <f t="shared" si="1289"/>
        <v>0</v>
      </c>
      <c r="EL83" s="114">
        <f t="shared" si="1290"/>
        <v>0</v>
      </c>
      <c r="EM83" s="114"/>
      <c r="EN83" s="143"/>
      <c r="EO83" s="144" t="e">
        <f t="shared" si="1291"/>
        <v>#DIV/0!</v>
      </c>
      <c r="EP83" s="328">
        <f t="shared" si="1455"/>
        <v>0</v>
      </c>
      <c r="EQ83" s="474">
        <f t="shared" si="1301"/>
        <v>0</v>
      </c>
      <c r="ER83" s="475">
        <f t="shared" si="1302"/>
        <v>0</v>
      </c>
      <c r="ES83" s="141">
        <f t="shared" si="1295"/>
        <v>0</v>
      </c>
      <c r="ET83" s="476">
        <f t="shared" si="1256"/>
        <v>2918.72</v>
      </c>
      <c r="EU83" s="142">
        <f t="shared" si="1297"/>
        <v>0</v>
      </c>
      <c r="EV83" s="114">
        <f t="shared" si="1298"/>
        <v>0</v>
      </c>
      <c r="EW83" s="114"/>
      <c r="EX83" s="143"/>
      <c r="EY83" s="144" t="e">
        <f t="shared" si="1299"/>
        <v>#DIV/0!</v>
      </c>
      <c r="EZ83" s="328">
        <f t="shared" si="1456"/>
        <v>0</v>
      </c>
      <c r="FA83" s="474">
        <f t="shared" si="1301"/>
        <v>0</v>
      </c>
      <c r="FB83" s="475">
        <f t="shared" si="1302"/>
        <v>0</v>
      </c>
      <c r="FC83" s="141">
        <f t="shared" si="1303"/>
        <v>0</v>
      </c>
      <c r="FD83" s="476">
        <f t="shared" si="1256"/>
        <v>0</v>
      </c>
      <c r="FE83" s="142">
        <f t="shared" si="1305"/>
        <v>0</v>
      </c>
      <c r="FF83" s="114">
        <f t="shared" si="1306"/>
        <v>0</v>
      </c>
      <c r="FG83" s="114"/>
      <c r="FH83" s="143"/>
      <c r="FI83" s="144" t="e">
        <f t="shared" si="1307"/>
        <v>#DIV/0!</v>
      </c>
      <c r="FJ83" s="328">
        <f t="shared" si="1457"/>
        <v>0</v>
      </c>
      <c r="FK83" s="474">
        <f t="shared" si="1309"/>
        <v>0</v>
      </c>
      <c r="FL83" s="475">
        <f t="shared" si="1310"/>
        <v>0</v>
      </c>
      <c r="FM83" s="141">
        <f t="shared" si="1311"/>
        <v>0</v>
      </c>
      <c r="FN83" s="476">
        <f t="shared" si="1312"/>
        <v>2718.72</v>
      </c>
      <c r="FO83" s="142">
        <f t="shared" si="1313"/>
        <v>0</v>
      </c>
      <c r="FP83" s="114">
        <f t="shared" si="1314"/>
        <v>0</v>
      </c>
      <c r="FQ83" s="114"/>
      <c r="FR83" s="143"/>
      <c r="FS83" s="144" t="e">
        <f t="shared" si="1315"/>
        <v>#DIV/0!</v>
      </c>
      <c r="FT83" s="328">
        <f t="shared" si="1458"/>
        <v>0</v>
      </c>
      <c r="FU83" s="474">
        <f t="shared" si="1309"/>
        <v>0</v>
      </c>
      <c r="FV83" s="475">
        <f t="shared" si="1310"/>
        <v>0</v>
      </c>
      <c r="FW83" s="141">
        <f t="shared" si="1319"/>
        <v>0</v>
      </c>
      <c r="FX83" s="476">
        <f t="shared" si="1312"/>
        <v>2093.75</v>
      </c>
      <c r="FY83" s="142">
        <f t="shared" si="1321"/>
        <v>0</v>
      </c>
      <c r="FZ83" s="114">
        <f t="shared" si="1322"/>
        <v>0</v>
      </c>
      <c r="GA83" s="114"/>
      <c r="GB83" s="143"/>
      <c r="GC83" s="144" t="e">
        <f t="shared" si="1323"/>
        <v>#DIV/0!</v>
      </c>
      <c r="GD83" s="328">
        <f t="shared" si="1459"/>
        <v>0</v>
      </c>
      <c r="GE83" s="474">
        <f t="shared" si="1325"/>
        <v>0</v>
      </c>
      <c r="GF83" s="475">
        <f t="shared" si="1326"/>
        <v>0</v>
      </c>
      <c r="GG83" s="141">
        <f t="shared" si="1327"/>
        <v>0</v>
      </c>
      <c r="GH83" s="476">
        <f t="shared" si="1312"/>
        <v>0</v>
      </c>
      <c r="GI83" s="142">
        <f t="shared" si="1329"/>
        <v>0</v>
      </c>
      <c r="GJ83" s="114">
        <f t="shared" si="1330"/>
        <v>0</v>
      </c>
      <c r="GK83" s="114"/>
      <c r="GL83" s="143"/>
      <c r="GM83" s="144" t="e">
        <f t="shared" si="1331"/>
        <v>#DIV/0!</v>
      </c>
      <c r="GN83" s="328">
        <f t="shared" si="1460"/>
        <v>0</v>
      </c>
      <c r="GO83" s="474">
        <f t="shared" si="1325"/>
        <v>0</v>
      </c>
      <c r="GP83" s="475">
        <f t="shared" si="1326"/>
        <v>0</v>
      </c>
      <c r="GQ83" s="141">
        <f t="shared" si="1335"/>
        <v>0</v>
      </c>
      <c r="GR83" s="476">
        <f t="shared" si="1312"/>
        <v>1994.05</v>
      </c>
      <c r="GS83" s="142">
        <f t="shared" si="1337"/>
        <v>0</v>
      </c>
      <c r="GT83" s="114">
        <f t="shared" si="1338"/>
        <v>0</v>
      </c>
      <c r="GU83" s="114"/>
      <c r="GV83" s="143"/>
      <c r="GW83" s="144" t="e">
        <f t="shared" si="1339"/>
        <v>#DIV/0!</v>
      </c>
      <c r="GX83" s="328">
        <f t="shared" si="1461"/>
        <v>0</v>
      </c>
      <c r="GY83" s="474">
        <f t="shared" si="1341"/>
        <v>0</v>
      </c>
      <c r="GZ83" s="475">
        <f t="shared" si="1342"/>
        <v>0</v>
      </c>
      <c r="HA83" s="141">
        <f t="shared" si="1343"/>
        <v>0</v>
      </c>
      <c r="HB83" s="476">
        <f t="shared" si="1344"/>
        <v>2093.75</v>
      </c>
      <c r="HC83" s="142">
        <f t="shared" si="1345"/>
        <v>0</v>
      </c>
      <c r="HD83" s="114">
        <f t="shared" si="1346"/>
        <v>0</v>
      </c>
      <c r="HE83" s="114"/>
      <c r="HF83" s="143"/>
      <c r="HG83" s="144" t="e">
        <f t="shared" si="1347"/>
        <v>#DIV/0!</v>
      </c>
      <c r="HH83" s="328">
        <f t="shared" si="1462"/>
        <v>0</v>
      </c>
      <c r="HI83" s="474">
        <f t="shared" si="1341"/>
        <v>0</v>
      </c>
      <c r="HJ83" s="475">
        <f t="shared" si="1342"/>
        <v>0</v>
      </c>
      <c r="HK83" s="141">
        <f t="shared" si="1351"/>
        <v>0</v>
      </c>
      <c r="HL83" s="476">
        <f t="shared" si="1344"/>
        <v>1994.05</v>
      </c>
      <c r="HM83" s="142">
        <f t="shared" si="1353"/>
        <v>0</v>
      </c>
      <c r="HN83" s="114">
        <f t="shared" si="1354"/>
        <v>0</v>
      </c>
      <c r="HO83" s="114"/>
      <c r="HP83" s="143"/>
      <c r="HQ83" s="144" t="e">
        <f t="shared" si="1355"/>
        <v>#DIV/0!</v>
      </c>
      <c r="HR83" s="328">
        <f t="shared" si="1463"/>
        <v>0</v>
      </c>
      <c r="HS83" s="474">
        <f t="shared" si="1357"/>
        <v>0</v>
      </c>
      <c r="HT83" s="475">
        <f t="shared" si="1358"/>
        <v>0</v>
      </c>
      <c r="HU83" s="141">
        <f t="shared" si="1359"/>
        <v>0</v>
      </c>
      <c r="HV83" s="476">
        <f t="shared" si="1344"/>
        <v>2718.72</v>
      </c>
      <c r="HW83" s="142">
        <f t="shared" si="1361"/>
        <v>0</v>
      </c>
      <c r="HX83" s="114">
        <f t="shared" si="1362"/>
        <v>0</v>
      </c>
      <c r="HY83" s="114"/>
      <c r="HZ83" s="143"/>
      <c r="IA83" s="144" t="e">
        <f t="shared" si="1363"/>
        <v>#DIV/0!</v>
      </c>
      <c r="IB83" s="328">
        <f t="shared" si="1464"/>
        <v>0</v>
      </c>
      <c r="IC83" s="474">
        <f t="shared" si="1357"/>
        <v>0</v>
      </c>
      <c r="ID83" s="475">
        <f t="shared" si="1358"/>
        <v>0</v>
      </c>
      <c r="IE83" s="141">
        <f t="shared" si="1367"/>
        <v>0</v>
      </c>
      <c r="IF83" s="476">
        <f t="shared" si="1344"/>
        <v>2718.72</v>
      </c>
      <c r="IG83" s="142">
        <f t="shared" si="1369"/>
        <v>0</v>
      </c>
      <c r="IH83" s="114">
        <f t="shared" si="1370"/>
        <v>0</v>
      </c>
      <c r="II83" s="114"/>
      <c r="IJ83" s="143"/>
      <c r="IK83" s="144" t="e">
        <f t="shared" si="1371"/>
        <v>#DIV/0!</v>
      </c>
      <c r="IL83" s="328">
        <f t="shared" si="1465"/>
        <v>0</v>
      </c>
      <c r="IM83" s="474">
        <f t="shared" si="1373"/>
        <v>0</v>
      </c>
      <c r="IN83" s="475">
        <f t="shared" si="1374"/>
        <v>0</v>
      </c>
      <c r="IO83" s="141">
        <f t="shared" si="1375"/>
        <v>0</v>
      </c>
      <c r="IP83" s="476">
        <f t="shared" si="1376"/>
        <v>2093.75</v>
      </c>
      <c r="IQ83" s="142">
        <f t="shared" si="1377"/>
        <v>0</v>
      </c>
      <c r="IR83" s="114">
        <f t="shared" si="1378"/>
        <v>0</v>
      </c>
      <c r="IS83" s="114"/>
      <c r="IT83" s="143"/>
      <c r="IU83" s="144" t="e">
        <f t="shared" si="1379"/>
        <v>#DIV/0!</v>
      </c>
      <c r="IV83" s="328">
        <f t="shared" si="1466"/>
        <v>0</v>
      </c>
      <c r="IW83" s="474">
        <f t="shared" si="1373"/>
        <v>0</v>
      </c>
      <c r="IX83" s="475">
        <f t="shared" si="1374"/>
        <v>0</v>
      </c>
      <c r="IY83" s="141">
        <f t="shared" si="1383"/>
        <v>0</v>
      </c>
      <c r="IZ83" s="476">
        <f t="shared" si="1376"/>
        <v>2196.1</v>
      </c>
      <c r="JA83" s="142">
        <f t="shared" si="1385"/>
        <v>0</v>
      </c>
      <c r="JB83" s="114">
        <f t="shared" si="1386"/>
        <v>0</v>
      </c>
      <c r="JC83" s="114"/>
      <c r="JD83" s="143"/>
      <c r="JE83" s="144" t="e">
        <f t="shared" si="1387"/>
        <v>#DIV/0!</v>
      </c>
      <c r="JF83" s="328">
        <f t="shared" si="1467"/>
        <v>0</v>
      </c>
      <c r="JG83" s="474">
        <f t="shared" si="1389"/>
        <v>0</v>
      </c>
      <c r="JH83" s="475">
        <f t="shared" si="1390"/>
        <v>0</v>
      </c>
      <c r="JI83" s="141">
        <f t="shared" si="1391"/>
        <v>0</v>
      </c>
      <c r="JJ83" s="476">
        <f t="shared" si="1376"/>
        <v>2093.75</v>
      </c>
      <c r="JK83" s="142">
        <f t="shared" si="1393"/>
        <v>0</v>
      </c>
      <c r="JL83" s="114">
        <f t="shared" si="1394"/>
        <v>0</v>
      </c>
      <c r="JM83" s="114"/>
      <c r="JN83" s="143"/>
      <c r="JO83" s="144" t="e">
        <f t="shared" si="1395"/>
        <v>#DIV/0!</v>
      </c>
      <c r="JP83" s="328">
        <f t="shared" si="1468"/>
        <v>0</v>
      </c>
      <c r="JQ83" s="474">
        <f t="shared" si="1389"/>
        <v>0</v>
      </c>
      <c r="JR83" s="475">
        <f t="shared" si="1390"/>
        <v>0</v>
      </c>
      <c r="JS83" s="141">
        <f t="shared" si="1399"/>
        <v>0</v>
      </c>
      <c r="JT83" s="476">
        <f t="shared" si="1376"/>
        <v>1994.05</v>
      </c>
      <c r="JU83" s="142">
        <f t="shared" si="1401"/>
        <v>0</v>
      </c>
      <c r="JV83" s="114">
        <f t="shared" si="1402"/>
        <v>0</v>
      </c>
      <c r="JW83" s="114"/>
      <c r="JX83" s="143"/>
      <c r="JY83" s="144" t="e">
        <f t="shared" si="1403"/>
        <v>#DIV/0!</v>
      </c>
      <c r="JZ83" s="328">
        <f t="shared" si="1469"/>
        <v>0</v>
      </c>
      <c r="KA83" s="474">
        <f t="shared" si="1421"/>
        <v>0</v>
      </c>
      <c r="KB83" s="475">
        <f t="shared" si="1422"/>
        <v>0</v>
      </c>
      <c r="KC83" s="141">
        <f t="shared" si="1407"/>
        <v>0</v>
      </c>
      <c r="KD83" s="476">
        <f t="shared" si="1408"/>
        <v>2196.1</v>
      </c>
      <c r="KE83" s="142">
        <f t="shared" si="1409"/>
        <v>0</v>
      </c>
      <c r="KF83" s="114">
        <f t="shared" si="1410"/>
        <v>0</v>
      </c>
      <c r="KG83" s="114"/>
      <c r="KH83" s="143"/>
      <c r="KI83" s="144" t="e">
        <f t="shared" si="1411"/>
        <v>#DIV/0!</v>
      </c>
      <c r="KJ83" s="328">
        <f t="shared" si="1470"/>
        <v>0</v>
      </c>
      <c r="KK83" s="474">
        <f t="shared" si="1421"/>
        <v>0</v>
      </c>
      <c r="KL83" s="475">
        <f t="shared" si="1422"/>
        <v>0</v>
      </c>
      <c r="KM83" s="141">
        <f t="shared" si="1415"/>
        <v>0</v>
      </c>
      <c r="KN83" s="476">
        <f t="shared" si="1408"/>
        <v>1994.05</v>
      </c>
      <c r="KO83" s="142">
        <f t="shared" si="1417"/>
        <v>0</v>
      </c>
      <c r="KP83" s="114">
        <f t="shared" si="1418"/>
        <v>0</v>
      </c>
      <c r="KQ83" s="114"/>
      <c r="KR83" s="143"/>
      <c r="KS83" s="144" t="e">
        <f t="shared" si="1419"/>
        <v>#DIV/0!</v>
      </c>
      <c r="KT83" s="328">
        <f t="shared" si="1471"/>
        <v>0</v>
      </c>
      <c r="KU83" s="474" t="e">
        <f t="shared" si="1421"/>
        <v>#DIV/0!</v>
      </c>
      <c r="KV83" s="475" t="e">
        <f t="shared" si="1422"/>
        <v>#DIV/0!</v>
      </c>
      <c r="KW83" s="141">
        <f t="shared" si="1423"/>
        <v>0</v>
      </c>
      <c r="KX83" s="476">
        <f t="shared" si="1408"/>
        <v>0</v>
      </c>
      <c r="KY83" s="142">
        <f t="shared" si="1425"/>
        <v>0</v>
      </c>
      <c r="KZ83" s="114">
        <f t="shared" si="1426"/>
        <v>0</v>
      </c>
      <c r="LA83" s="114"/>
      <c r="LB83" s="143"/>
      <c r="LC83" s="144" t="e">
        <f t="shared" si="1427"/>
        <v>#DIV/0!</v>
      </c>
      <c r="LD83" s="327">
        <f t="shared" si="1428"/>
        <v>0</v>
      </c>
      <c r="LE83" s="474">
        <f t="shared" si="1429"/>
        <v>0</v>
      </c>
      <c r="LF83" s="475">
        <f t="shared" si="1430"/>
        <v>0</v>
      </c>
      <c r="LG83" s="141">
        <f t="shared" si="1431"/>
        <v>0</v>
      </c>
      <c r="LH83" s="476">
        <f t="shared" si="1432"/>
        <v>2242.09</v>
      </c>
      <c r="LI83" s="142">
        <f t="shared" si="1433"/>
        <v>0</v>
      </c>
      <c r="LJ83" s="114">
        <f t="shared" si="1434"/>
        <v>0</v>
      </c>
      <c r="LK83" s="114"/>
      <c r="LL83" s="143"/>
    </row>
    <row r="84" spans="1:324" ht="17.25" customHeight="1">
      <c r="A84" s="718"/>
      <c r="B84" s="69" t="s">
        <v>746</v>
      </c>
      <c r="C84" s="12" t="s">
        <v>856</v>
      </c>
      <c r="D84" s="12" t="s">
        <v>424</v>
      </c>
      <c r="E84" s="4" t="s">
        <v>34</v>
      </c>
      <c r="F84" s="328">
        <f t="shared" si="1441"/>
        <v>2</v>
      </c>
      <c r="G84" s="474">
        <f t="shared" si="1435"/>
        <v>3.1099999999999999E-3</v>
      </c>
      <c r="H84" s="475">
        <f t="shared" si="1436"/>
        <v>0.78</v>
      </c>
      <c r="I84" s="141">
        <f t="shared" si="1187"/>
        <v>0.39</v>
      </c>
      <c r="J84" s="476">
        <f t="shared" si="1437"/>
        <v>1994.05</v>
      </c>
      <c r="K84" s="142">
        <f t="shared" si="1188"/>
        <v>777.67949999999996</v>
      </c>
      <c r="L84" s="114">
        <f t="shared" si="1189"/>
        <v>1555.36</v>
      </c>
      <c r="M84" s="114"/>
      <c r="N84" s="143"/>
      <c r="O84" s="144">
        <f t="shared" si="1190"/>
        <v>0.58631</v>
      </c>
      <c r="P84" s="328">
        <f t="shared" si="1442"/>
        <v>1</v>
      </c>
      <c r="Q84" s="474">
        <f t="shared" si="1438"/>
        <v>9.3999999999999997E-4</v>
      </c>
      <c r="R84" s="475">
        <f t="shared" si="1439"/>
        <v>0.61</v>
      </c>
      <c r="S84" s="141">
        <f t="shared" si="1192"/>
        <v>0.61</v>
      </c>
      <c r="T84" s="476">
        <f t="shared" si="1440"/>
        <v>2718.72</v>
      </c>
      <c r="U84" s="142">
        <f t="shared" si="1193"/>
        <v>1658.4192</v>
      </c>
      <c r="V84" s="114">
        <f t="shared" si="1194"/>
        <v>1658.42</v>
      </c>
      <c r="W84" s="114"/>
      <c r="X84" s="143"/>
      <c r="Y84" s="144">
        <f t="shared" si="1195"/>
        <v>1.2503200000000001</v>
      </c>
      <c r="Z84" s="328">
        <f t="shared" si="1443"/>
        <v>0</v>
      </c>
      <c r="AA84" s="474">
        <f t="shared" si="1245"/>
        <v>0</v>
      </c>
      <c r="AB84" s="475">
        <f t="shared" si="1246"/>
        <v>0</v>
      </c>
      <c r="AC84" s="141">
        <f t="shared" si="1199"/>
        <v>0</v>
      </c>
      <c r="AD84" s="476">
        <f t="shared" si="1200"/>
        <v>1994.05</v>
      </c>
      <c r="AE84" s="142">
        <f t="shared" si="1201"/>
        <v>0</v>
      </c>
      <c r="AF84" s="114">
        <f t="shared" si="1202"/>
        <v>0</v>
      </c>
      <c r="AG84" s="114"/>
      <c r="AH84" s="143"/>
      <c r="AI84" s="144">
        <f t="shared" si="1203"/>
        <v>0</v>
      </c>
      <c r="AJ84" s="328">
        <f t="shared" si="1444"/>
        <v>2</v>
      </c>
      <c r="AK84" s="474">
        <f t="shared" si="1245"/>
        <v>3.29E-3</v>
      </c>
      <c r="AL84" s="475">
        <f t="shared" si="1246"/>
        <v>1.19</v>
      </c>
      <c r="AM84" s="141">
        <f t="shared" si="1207"/>
        <v>0.59499999999999997</v>
      </c>
      <c r="AN84" s="476">
        <f t="shared" si="1200"/>
        <v>1994.05</v>
      </c>
      <c r="AO84" s="142">
        <f t="shared" si="1209"/>
        <v>1186.45975</v>
      </c>
      <c r="AP84" s="114">
        <f t="shared" si="1210"/>
        <v>2372.92</v>
      </c>
      <c r="AQ84" s="114"/>
      <c r="AR84" s="143"/>
      <c r="AS84" s="144">
        <f t="shared" si="1211"/>
        <v>0.89449999999999996</v>
      </c>
      <c r="AT84" s="328">
        <f t="shared" si="1445"/>
        <v>3</v>
      </c>
      <c r="AU84" s="474">
        <f t="shared" si="1245"/>
        <v>3.16E-3</v>
      </c>
      <c r="AV84" s="475">
        <f t="shared" si="1246"/>
        <v>1.37</v>
      </c>
      <c r="AW84" s="141">
        <f t="shared" si="1215"/>
        <v>0.45666667</v>
      </c>
      <c r="AX84" s="476">
        <f t="shared" si="1200"/>
        <v>1788.76</v>
      </c>
      <c r="AY84" s="142">
        <f t="shared" si="1217"/>
        <v>816.86707000000001</v>
      </c>
      <c r="AZ84" s="114">
        <f t="shared" si="1218"/>
        <v>2450.6</v>
      </c>
      <c r="BA84" s="114"/>
      <c r="BB84" s="143"/>
      <c r="BC84" s="144">
        <f t="shared" si="1219"/>
        <v>0.61585999999999996</v>
      </c>
      <c r="BD84" s="328">
        <f t="shared" si="1446"/>
        <v>0</v>
      </c>
      <c r="BE84" s="474">
        <f t="shared" si="1245"/>
        <v>0</v>
      </c>
      <c r="BF84" s="475">
        <f t="shared" si="1246"/>
        <v>0</v>
      </c>
      <c r="BG84" s="141">
        <f t="shared" si="1223"/>
        <v>0</v>
      </c>
      <c r="BH84" s="476">
        <f t="shared" si="1200"/>
        <v>2718.72</v>
      </c>
      <c r="BI84" s="142">
        <f t="shared" si="1225"/>
        <v>0</v>
      </c>
      <c r="BJ84" s="114">
        <f t="shared" si="1226"/>
        <v>0</v>
      </c>
      <c r="BK84" s="114"/>
      <c r="BL84" s="143"/>
      <c r="BM84" s="144">
        <f t="shared" si="1227"/>
        <v>0</v>
      </c>
      <c r="BN84" s="328">
        <f t="shared" si="1447"/>
        <v>1</v>
      </c>
      <c r="BO84" s="474">
        <f t="shared" si="1245"/>
        <v>1.41E-3</v>
      </c>
      <c r="BP84" s="475">
        <f t="shared" si="1246"/>
        <v>0.5</v>
      </c>
      <c r="BQ84" s="141">
        <f t="shared" si="1231"/>
        <v>0.5</v>
      </c>
      <c r="BR84" s="476">
        <f t="shared" si="1200"/>
        <v>1665.28</v>
      </c>
      <c r="BS84" s="142">
        <f t="shared" si="1233"/>
        <v>832.64</v>
      </c>
      <c r="BT84" s="114">
        <f t="shared" si="1234"/>
        <v>832.64</v>
      </c>
      <c r="BU84" s="114"/>
      <c r="BV84" s="143"/>
      <c r="BW84" s="144">
        <f t="shared" si="1235"/>
        <v>0.62775000000000003</v>
      </c>
      <c r="BX84" s="328">
        <f t="shared" si="1448"/>
        <v>0</v>
      </c>
      <c r="BY84" s="474">
        <f t="shared" si="1245"/>
        <v>0</v>
      </c>
      <c r="BZ84" s="475">
        <f t="shared" si="1246"/>
        <v>0</v>
      </c>
      <c r="CA84" s="141">
        <f t="shared" si="1239"/>
        <v>0</v>
      </c>
      <c r="CB84" s="476">
        <f t="shared" si="1200"/>
        <v>1994.05</v>
      </c>
      <c r="CC84" s="142">
        <f t="shared" si="1241"/>
        <v>0</v>
      </c>
      <c r="CD84" s="114">
        <f t="shared" si="1242"/>
        <v>0</v>
      </c>
      <c r="CE84" s="114"/>
      <c r="CF84" s="143"/>
      <c r="CG84" s="144">
        <f t="shared" si="1243"/>
        <v>0</v>
      </c>
      <c r="CH84" s="328">
        <f t="shared" si="1449"/>
        <v>0</v>
      </c>
      <c r="CI84" s="474">
        <f t="shared" si="1245"/>
        <v>0</v>
      </c>
      <c r="CJ84" s="475">
        <f t="shared" si="1246"/>
        <v>0</v>
      </c>
      <c r="CK84" s="141">
        <f t="shared" si="1247"/>
        <v>0</v>
      </c>
      <c r="CL84" s="476">
        <f t="shared" si="1200"/>
        <v>1994.05</v>
      </c>
      <c r="CM84" s="142">
        <f t="shared" si="1249"/>
        <v>0</v>
      </c>
      <c r="CN84" s="114">
        <f t="shared" si="1250"/>
        <v>0</v>
      </c>
      <c r="CO84" s="114"/>
      <c r="CP84" s="143"/>
      <c r="CQ84" s="144">
        <f t="shared" si="1251"/>
        <v>0</v>
      </c>
      <c r="CR84" s="328">
        <f t="shared" si="1450"/>
        <v>4</v>
      </c>
      <c r="CS84" s="474">
        <f t="shared" si="1301"/>
        <v>5.0800000000000003E-3</v>
      </c>
      <c r="CT84" s="475">
        <f t="shared" si="1302"/>
        <v>3.14</v>
      </c>
      <c r="CU84" s="141">
        <f t="shared" si="1255"/>
        <v>0.78500000000000003</v>
      </c>
      <c r="CV84" s="476">
        <f t="shared" si="1256"/>
        <v>2718.72</v>
      </c>
      <c r="CW84" s="142">
        <f t="shared" si="1257"/>
        <v>2134.1952000000001</v>
      </c>
      <c r="CX84" s="114">
        <f t="shared" si="1258"/>
        <v>8536.7800000000007</v>
      </c>
      <c r="CY84" s="114"/>
      <c r="CZ84" s="143"/>
      <c r="DA84" s="144">
        <f t="shared" si="1259"/>
        <v>1.6090199999999999</v>
      </c>
      <c r="DB84" s="328">
        <f t="shared" si="1451"/>
        <v>0</v>
      </c>
      <c r="DC84" s="474">
        <f t="shared" si="1301"/>
        <v>0</v>
      </c>
      <c r="DD84" s="475">
        <f t="shared" si="1302"/>
        <v>0</v>
      </c>
      <c r="DE84" s="141">
        <f t="shared" si="1263"/>
        <v>0</v>
      </c>
      <c r="DF84" s="476">
        <f t="shared" si="1256"/>
        <v>1994.05</v>
      </c>
      <c r="DG84" s="142">
        <f t="shared" si="1265"/>
        <v>0</v>
      </c>
      <c r="DH84" s="114">
        <f t="shared" si="1266"/>
        <v>0</v>
      </c>
      <c r="DI84" s="114"/>
      <c r="DJ84" s="143"/>
      <c r="DK84" s="144">
        <f t="shared" si="1267"/>
        <v>0</v>
      </c>
      <c r="DL84" s="328">
        <f t="shared" si="1452"/>
        <v>0</v>
      </c>
      <c r="DM84" s="474">
        <f t="shared" si="1301"/>
        <v>0</v>
      </c>
      <c r="DN84" s="475">
        <f t="shared" si="1302"/>
        <v>0</v>
      </c>
      <c r="DO84" s="141">
        <f t="shared" si="1271"/>
        <v>0</v>
      </c>
      <c r="DP84" s="476">
        <f t="shared" si="1256"/>
        <v>1994.05</v>
      </c>
      <c r="DQ84" s="142">
        <f t="shared" si="1273"/>
        <v>0</v>
      </c>
      <c r="DR84" s="114">
        <f t="shared" si="1274"/>
        <v>0</v>
      </c>
      <c r="DS84" s="114"/>
      <c r="DT84" s="143"/>
      <c r="DU84" s="144">
        <f t="shared" si="1275"/>
        <v>0</v>
      </c>
      <c r="DV84" s="328">
        <f t="shared" si="1453"/>
        <v>9</v>
      </c>
      <c r="DW84" s="474">
        <f t="shared" si="1301"/>
        <v>1.149E-2</v>
      </c>
      <c r="DX84" s="475">
        <f t="shared" si="1302"/>
        <v>3.53</v>
      </c>
      <c r="DY84" s="141">
        <f t="shared" si="1279"/>
        <v>0.39222222000000001</v>
      </c>
      <c r="DZ84" s="476">
        <f t="shared" si="1256"/>
        <v>1994.05</v>
      </c>
      <c r="EA84" s="142">
        <f t="shared" si="1281"/>
        <v>782.11072000000001</v>
      </c>
      <c r="EB84" s="114">
        <f t="shared" si="1282"/>
        <v>7039</v>
      </c>
      <c r="EC84" s="114"/>
      <c r="ED84" s="143"/>
      <c r="EE84" s="144">
        <f t="shared" si="1283"/>
        <v>0.58965000000000001</v>
      </c>
      <c r="EF84" s="328">
        <f t="shared" si="1454"/>
        <v>3</v>
      </c>
      <c r="EG84" s="474">
        <f t="shared" si="1301"/>
        <v>3.48E-3</v>
      </c>
      <c r="EH84" s="475">
        <f t="shared" si="1302"/>
        <v>1.57</v>
      </c>
      <c r="EI84" s="141">
        <f t="shared" si="1287"/>
        <v>0.52333333000000004</v>
      </c>
      <c r="EJ84" s="476">
        <f t="shared" si="1256"/>
        <v>2718.72</v>
      </c>
      <c r="EK84" s="142">
        <f t="shared" si="1289"/>
        <v>1422.7967900000001</v>
      </c>
      <c r="EL84" s="114">
        <f t="shared" si="1290"/>
        <v>4268.3900000000003</v>
      </c>
      <c r="EM84" s="114"/>
      <c r="EN84" s="143"/>
      <c r="EO84" s="144">
        <f t="shared" si="1291"/>
        <v>1.0726800000000001</v>
      </c>
      <c r="EP84" s="328">
        <f t="shared" si="1455"/>
        <v>2</v>
      </c>
      <c r="EQ84" s="474">
        <f t="shared" si="1301"/>
        <v>2.3999999999999998E-3</v>
      </c>
      <c r="ER84" s="475">
        <f t="shared" si="1302"/>
        <v>2.17</v>
      </c>
      <c r="ES84" s="141">
        <f t="shared" si="1295"/>
        <v>1.085</v>
      </c>
      <c r="ET84" s="476">
        <f t="shared" si="1256"/>
        <v>2918.72</v>
      </c>
      <c r="EU84" s="142">
        <f t="shared" si="1297"/>
        <v>3166.8112000000001</v>
      </c>
      <c r="EV84" s="114">
        <f t="shared" si="1298"/>
        <v>6333.62</v>
      </c>
      <c r="EW84" s="114"/>
      <c r="EX84" s="143"/>
      <c r="EY84" s="144">
        <f t="shared" si="1299"/>
        <v>2.38754</v>
      </c>
      <c r="EZ84" s="328">
        <f t="shared" si="1456"/>
        <v>1</v>
      </c>
      <c r="FA84" s="474">
        <f t="shared" si="1301"/>
        <v>1.3500000000000001E-3</v>
      </c>
      <c r="FB84" s="475">
        <f t="shared" si="1302"/>
        <v>0</v>
      </c>
      <c r="FC84" s="141">
        <f t="shared" si="1303"/>
        <v>0</v>
      </c>
      <c r="FD84" s="476">
        <f t="shared" si="1256"/>
        <v>0</v>
      </c>
      <c r="FE84" s="142">
        <f t="shared" si="1305"/>
        <v>0</v>
      </c>
      <c r="FF84" s="114">
        <f t="shared" si="1306"/>
        <v>0</v>
      </c>
      <c r="FG84" s="114"/>
      <c r="FH84" s="143"/>
      <c r="FI84" s="144">
        <f t="shared" si="1307"/>
        <v>0</v>
      </c>
      <c r="FJ84" s="328">
        <f t="shared" si="1457"/>
        <v>2</v>
      </c>
      <c r="FK84" s="474">
        <f t="shared" si="1309"/>
        <v>1.98E-3</v>
      </c>
      <c r="FL84" s="475">
        <f t="shared" si="1310"/>
        <v>1.04</v>
      </c>
      <c r="FM84" s="141">
        <f t="shared" si="1311"/>
        <v>0.52</v>
      </c>
      <c r="FN84" s="476">
        <f t="shared" si="1312"/>
        <v>2718.72</v>
      </c>
      <c r="FO84" s="142">
        <f t="shared" si="1313"/>
        <v>1413.7344000000001</v>
      </c>
      <c r="FP84" s="114">
        <f t="shared" si="1314"/>
        <v>2827.47</v>
      </c>
      <c r="FQ84" s="114"/>
      <c r="FR84" s="143"/>
      <c r="FS84" s="144">
        <f t="shared" si="1315"/>
        <v>1.06585</v>
      </c>
      <c r="FT84" s="328">
        <f t="shared" si="1458"/>
        <v>3</v>
      </c>
      <c r="FU84" s="474">
        <f t="shared" si="1309"/>
        <v>4.0800000000000003E-3</v>
      </c>
      <c r="FV84" s="475">
        <f t="shared" si="1310"/>
        <v>2.06</v>
      </c>
      <c r="FW84" s="141">
        <f t="shared" si="1319"/>
        <v>0.68666667000000003</v>
      </c>
      <c r="FX84" s="476">
        <f t="shared" si="1312"/>
        <v>2093.75</v>
      </c>
      <c r="FY84" s="142">
        <f t="shared" si="1321"/>
        <v>1437.7083399999999</v>
      </c>
      <c r="FZ84" s="114">
        <f t="shared" si="1322"/>
        <v>4313.13</v>
      </c>
      <c r="GA84" s="114"/>
      <c r="GB84" s="143"/>
      <c r="GC84" s="144">
        <f t="shared" si="1323"/>
        <v>1.08392</v>
      </c>
      <c r="GD84" s="328">
        <f t="shared" si="1459"/>
        <v>1</v>
      </c>
      <c r="GE84" s="474">
        <f t="shared" si="1325"/>
        <v>1.99E-3</v>
      </c>
      <c r="GF84" s="475">
        <f t="shared" si="1326"/>
        <v>0</v>
      </c>
      <c r="GG84" s="141">
        <f t="shared" si="1327"/>
        <v>0</v>
      </c>
      <c r="GH84" s="476">
        <f t="shared" si="1312"/>
        <v>0</v>
      </c>
      <c r="GI84" s="142">
        <f t="shared" si="1329"/>
        <v>0</v>
      </c>
      <c r="GJ84" s="114">
        <f t="shared" si="1330"/>
        <v>0</v>
      </c>
      <c r="GK84" s="114"/>
      <c r="GL84" s="143"/>
      <c r="GM84" s="144">
        <f t="shared" si="1331"/>
        <v>0</v>
      </c>
      <c r="GN84" s="328">
        <f t="shared" si="1460"/>
        <v>1</v>
      </c>
      <c r="GO84" s="474">
        <f t="shared" si="1325"/>
        <v>1.1900000000000001E-3</v>
      </c>
      <c r="GP84" s="475">
        <f t="shared" si="1326"/>
        <v>0.92</v>
      </c>
      <c r="GQ84" s="141">
        <f t="shared" si="1335"/>
        <v>0.92</v>
      </c>
      <c r="GR84" s="476">
        <f t="shared" si="1312"/>
        <v>1994.05</v>
      </c>
      <c r="GS84" s="142">
        <f t="shared" si="1337"/>
        <v>1834.5260000000001</v>
      </c>
      <c r="GT84" s="114">
        <f t="shared" si="1338"/>
        <v>1834.53</v>
      </c>
      <c r="GU84" s="114"/>
      <c r="GV84" s="143"/>
      <c r="GW84" s="144">
        <f t="shared" si="1339"/>
        <v>1.3830899999999999</v>
      </c>
      <c r="GX84" s="328">
        <f t="shared" si="1461"/>
        <v>3</v>
      </c>
      <c r="GY84" s="474">
        <f t="shared" si="1341"/>
        <v>1.9400000000000001E-3</v>
      </c>
      <c r="GZ84" s="475">
        <f t="shared" si="1342"/>
        <v>0.84</v>
      </c>
      <c r="HA84" s="141">
        <f t="shared" si="1343"/>
        <v>0.28000000000000003</v>
      </c>
      <c r="HB84" s="476">
        <f t="shared" si="1344"/>
        <v>2093.75</v>
      </c>
      <c r="HC84" s="142">
        <f t="shared" si="1345"/>
        <v>586.25</v>
      </c>
      <c r="HD84" s="114">
        <f t="shared" si="1346"/>
        <v>1758.75</v>
      </c>
      <c r="HE84" s="114"/>
      <c r="HF84" s="143"/>
      <c r="HG84" s="144">
        <f t="shared" si="1347"/>
        <v>0.44198999999999999</v>
      </c>
      <c r="HH84" s="328">
        <f t="shared" si="1462"/>
        <v>2</v>
      </c>
      <c r="HI84" s="474">
        <f t="shared" si="1341"/>
        <v>1.8799999999999999E-3</v>
      </c>
      <c r="HJ84" s="475">
        <f t="shared" si="1342"/>
        <v>1.43</v>
      </c>
      <c r="HK84" s="141">
        <f t="shared" si="1351"/>
        <v>0.71499999999999997</v>
      </c>
      <c r="HL84" s="476">
        <f t="shared" si="1344"/>
        <v>1994.05</v>
      </c>
      <c r="HM84" s="142">
        <f t="shared" si="1353"/>
        <v>1425.74575</v>
      </c>
      <c r="HN84" s="114">
        <f t="shared" si="1354"/>
        <v>2851.49</v>
      </c>
      <c r="HO84" s="114"/>
      <c r="HP84" s="143"/>
      <c r="HQ84" s="144">
        <f t="shared" si="1355"/>
        <v>1.07491</v>
      </c>
      <c r="HR84" s="328">
        <f t="shared" si="1463"/>
        <v>3</v>
      </c>
      <c r="HS84" s="474">
        <f t="shared" si="1357"/>
        <v>4.3200000000000001E-3</v>
      </c>
      <c r="HT84" s="475">
        <f t="shared" si="1358"/>
        <v>2.2599999999999998</v>
      </c>
      <c r="HU84" s="141">
        <f t="shared" si="1359"/>
        <v>0.75333333000000002</v>
      </c>
      <c r="HV84" s="476">
        <f t="shared" si="1344"/>
        <v>2718.72</v>
      </c>
      <c r="HW84" s="142">
        <f t="shared" si="1361"/>
        <v>2048.10239</v>
      </c>
      <c r="HX84" s="114">
        <f t="shared" si="1362"/>
        <v>6144.31</v>
      </c>
      <c r="HY84" s="114"/>
      <c r="HZ84" s="143"/>
      <c r="IA84" s="144">
        <f t="shared" si="1363"/>
        <v>1.5441199999999999</v>
      </c>
      <c r="IB84" s="328">
        <f t="shared" si="1464"/>
        <v>4</v>
      </c>
      <c r="IC84" s="474">
        <f t="shared" si="1357"/>
        <v>8.3199999999999993E-3</v>
      </c>
      <c r="ID84" s="475">
        <f t="shared" si="1358"/>
        <v>4.96</v>
      </c>
      <c r="IE84" s="141">
        <f t="shared" si="1367"/>
        <v>1.24</v>
      </c>
      <c r="IF84" s="476">
        <f t="shared" si="1344"/>
        <v>2718.72</v>
      </c>
      <c r="IG84" s="142">
        <f t="shared" si="1369"/>
        <v>3371.2127999999998</v>
      </c>
      <c r="IH84" s="114">
        <f t="shared" si="1370"/>
        <v>13484.85</v>
      </c>
      <c r="II84" s="114"/>
      <c r="IJ84" s="143"/>
      <c r="IK84" s="144">
        <f t="shared" si="1371"/>
        <v>2.5416400000000001</v>
      </c>
      <c r="IL84" s="328">
        <f t="shared" si="1465"/>
        <v>1</v>
      </c>
      <c r="IM84" s="474">
        <f t="shared" si="1373"/>
        <v>8.8000000000000003E-4</v>
      </c>
      <c r="IN84" s="475">
        <f t="shared" si="1374"/>
        <v>1.05</v>
      </c>
      <c r="IO84" s="141">
        <f t="shared" si="1375"/>
        <v>1.05</v>
      </c>
      <c r="IP84" s="476">
        <f t="shared" si="1376"/>
        <v>2093.75</v>
      </c>
      <c r="IQ84" s="142">
        <f t="shared" si="1377"/>
        <v>2198.4375</v>
      </c>
      <c r="IR84" s="114">
        <f t="shared" si="1378"/>
        <v>2198.44</v>
      </c>
      <c r="IS84" s="114"/>
      <c r="IT84" s="143"/>
      <c r="IU84" s="144">
        <f t="shared" si="1379"/>
        <v>1.6574599999999999</v>
      </c>
      <c r="IV84" s="328">
        <f t="shared" si="1466"/>
        <v>2</v>
      </c>
      <c r="IW84" s="474">
        <f t="shared" si="1373"/>
        <v>2.96E-3</v>
      </c>
      <c r="IX84" s="475">
        <f t="shared" si="1374"/>
        <v>1.5</v>
      </c>
      <c r="IY84" s="141">
        <f t="shared" si="1383"/>
        <v>0.75</v>
      </c>
      <c r="IZ84" s="476">
        <f t="shared" si="1376"/>
        <v>2196.1</v>
      </c>
      <c r="JA84" s="142">
        <f t="shared" si="1385"/>
        <v>1647.075</v>
      </c>
      <c r="JB84" s="114">
        <f t="shared" si="1386"/>
        <v>3294.15</v>
      </c>
      <c r="JC84" s="114"/>
      <c r="JD84" s="143"/>
      <c r="JE84" s="144">
        <f t="shared" si="1387"/>
        <v>1.24177</v>
      </c>
      <c r="JF84" s="328">
        <f t="shared" si="1467"/>
        <v>6</v>
      </c>
      <c r="JG84" s="474">
        <f t="shared" si="1389"/>
        <v>4.5399999999999998E-3</v>
      </c>
      <c r="JH84" s="475">
        <f t="shared" si="1390"/>
        <v>3.41</v>
      </c>
      <c r="JI84" s="141">
        <f t="shared" si="1391"/>
        <v>0.56833332999999997</v>
      </c>
      <c r="JJ84" s="476">
        <f t="shared" si="1376"/>
        <v>2093.75</v>
      </c>
      <c r="JK84" s="142">
        <f t="shared" si="1393"/>
        <v>1189.9479100000001</v>
      </c>
      <c r="JL84" s="114">
        <f t="shared" si="1394"/>
        <v>7139.69</v>
      </c>
      <c r="JM84" s="114"/>
      <c r="JN84" s="143"/>
      <c r="JO84" s="144">
        <f t="shared" si="1395"/>
        <v>0.89712999999999998</v>
      </c>
      <c r="JP84" s="328">
        <f t="shared" si="1468"/>
        <v>3</v>
      </c>
      <c r="JQ84" s="474">
        <f t="shared" si="1389"/>
        <v>2.48E-3</v>
      </c>
      <c r="JR84" s="475">
        <f t="shared" si="1390"/>
        <v>2.02</v>
      </c>
      <c r="JS84" s="141">
        <f t="shared" si="1399"/>
        <v>0.67333332999999995</v>
      </c>
      <c r="JT84" s="476">
        <f t="shared" si="1376"/>
        <v>1994.05</v>
      </c>
      <c r="JU84" s="142">
        <f t="shared" si="1401"/>
        <v>1342.6603299999999</v>
      </c>
      <c r="JV84" s="114">
        <f t="shared" si="1402"/>
        <v>4027.98</v>
      </c>
      <c r="JW84" s="114"/>
      <c r="JX84" s="143"/>
      <c r="JY84" s="144">
        <f t="shared" si="1403"/>
        <v>1.01227</v>
      </c>
      <c r="JZ84" s="328">
        <f t="shared" si="1469"/>
        <v>0</v>
      </c>
      <c r="KA84" s="474">
        <f t="shared" si="1421"/>
        <v>0</v>
      </c>
      <c r="KB84" s="475">
        <f t="shared" si="1422"/>
        <v>0</v>
      </c>
      <c r="KC84" s="141">
        <f t="shared" si="1407"/>
        <v>0</v>
      </c>
      <c r="KD84" s="476">
        <f t="shared" si="1408"/>
        <v>2196.1</v>
      </c>
      <c r="KE84" s="142">
        <f t="shared" si="1409"/>
        <v>0</v>
      </c>
      <c r="KF84" s="114">
        <f t="shared" si="1410"/>
        <v>0</v>
      </c>
      <c r="KG84" s="114"/>
      <c r="KH84" s="143"/>
      <c r="KI84" s="144">
        <f t="shared" si="1411"/>
        <v>0</v>
      </c>
      <c r="KJ84" s="328">
        <f t="shared" si="1470"/>
        <v>4</v>
      </c>
      <c r="KK84" s="474">
        <f t="shared" si="1421"/>
        <v>3.2599999999999999E-3</v>
      </c>
      <c r="KL84" s="475">
        <f t="shared" si="1422"/>
        <v>2.2599999999999998</v>
      </c>
      <c r="KM84" s="141">
        <f t="shared" si="1415"/>
        <v>0.56499999999999995</v>
      </c>
      <c r="KN84" s="476">
        <f t="shared" si="1408"/>
        <v>1994.05</v>
      </c>
      <c r="KO84" s="142">
        <f t="shared" si="1417"/>
        <v>1126.63825</v>
      </c>
      <c r="KP84" s="114">
        <f t="shared" si="1418"/>
        <v>4506.55</v>
      </c>
      <c r="KQ84" s="114"/>
      <c r="KR84" s="143"/>
      <c r="KS84" s="144">
        <f t="shared" si="1419"/>
        <v>0.84940000000000004</v>
      </c>
      <c r="KT84" s="328">
        <f t="shared" si="1471"/>
        <v>0</v>
      </c>
      <c r="KU84" s="474" t="e">
        <f t="shared" si="1421"/>
        <v>#DIV/0!</v>
      </c>
      <c r="KV84" s="475" t="e">
        <f t="shared" si="1422"/>
        <v>#DIV/0!</v>
      </c>
      <c r="KW84" s="141">
        <f t="shared" si="1423"/>
        <v>0</v>
      </c>
      <c r="KX84" s="476">
        <f t="shared" si="1408"/>
        <v>0</v>
      </c>
      <c r="KY84" s="142">
        <f t="shared" si="1425"/>
        <v>0</v>
      </c>
      <c r="KZ84" s="114">
        <f t="shared" si="1426"/>
        <v>0</v>
      </c>
      <c r="LA84" s="114"/>
      <c r="LB84" s="143"/>
      <c r="LC84" s="144">
        <f t="shared" si="1427"/>
        <v>0</v>
      </c>
      <c r="LD84" s="327">
        <f t="shared" si="1428"/>
        <v>63</v>
      </c>
      <c r="LE84" s="474">
        <f t="shared" si="1429"/>
        <v>2.4199999999999998E-3</v>
      </c>
      <c r="LF84" s="475">
        <f t="shared" si="1430"/>
        <v>37.270000000000003</v>
      </c>
      <c r="LG84" s="141">
        <f t="shared" si="1431"/>
        <v>0.59158730000000004</v>
      </c>
      <c r="LH84" s="476">
        <f t="shared" si="1432"/>
        <v>2242.09</v>
      </c>
      <c r="LI84" s="142">
        <f t="shared" si="1433"/>
        <v>1326.3919699999999</v>
      </c>
      <c r="LJ84" s="114">
        <f t="shared" si="1434"/>
        <v>83562.69</v>
      </c>
      <c r="LK84" s="114"/>
      <c r="LL84" s="143"/>
    </row>
    <row r="85" spans="1:324" ht="17.25" customHeight="1">
      <c r="A85" s="718"/>
      <c r="B85" s="69" t="s">
        <v>747</v>
      </c>
      <c r="C85" s="12" t="s">
        <v>856</v>
      </c>
      <c r="D85" s="12" t="s">
        <v>424</v>
      </c>
      <c r="E85" s="4" t="s">
        <v>34</v>
      </c>
      <c r="F85" s="328">
        <f t="shared" si="1441"/>
        <v>2</v>
      </c>
      <c r="G85" s="474">
        <f t="shared" si="1435"/>
        <v>3.1099999999999999E-3</v>
      </c>
      <c r="H85" s="475">
        <f t="shared" si="1436"/>
        <v>0.78</v>
      </c>
      <c r="I85" s="141">
        <f t="shared" si="1187"/>
        <v>0.39</v>
      </c>
      <c r="J85" s="476">
        <f t="shared" si="1437"/>
        <v>1994.05</v>
      </c>
      <c r="K85" s="142">
        <f t="shared" si="1188"/>
        <v>777.67949999999996</v>
      </c>
      <c r="L85" s="114">
        <f t="shared" si="1189"/>
        <v>1555.36</v>
      </c>
      <c r="M85" s="114"/>
      <c r="N85" s="143"/>
      <c r="O85" s="144">
        <f t="shared" si="1190"/>
        <v>0.58906000000000003</v>
      </c>
      <c r="P85" s="328">
        <f t="shared" si="1442"/>
        <v>3</v>
      </c>
      <c r="Q85" s="474">
        <f t="shared" si="1438"/>
        <v>2.82E-3</v>
      </c>
      <c r="R85" s="475">
        <f t="shared" si="1439"/>
        <v>1.84</v>
      </c>
      <c r="S85" s="141">
        <f t="shared" si="1192"/>
        <v>0.61333333000000001</v>
      </c>
      <c r="T85" s="476">
        <f t="shared" si="1440"/>
        <v>2718.72</v>
      </c>
      <c r="U85" s="142">
        <f t="shared" si="1193"/>
        <v>1667.4815900000001</v>
      </c>
      <c r="V85" s="114">
        <f t="shared" si="1194"/>
        <v>5002.4399999999996</v>
      </c>
      <c r="W85" s="114"/>
      <c r="X85" s="143"/>
      <c r="Y85" s="144">
        <f t="shared" si="1195"/>
        <v>1.2630600000000001</v>
      </c>
      <c r="Z85" s="328">
        <f t="shared" si="1443"/>
        <v>0</v>
      </c>
      <c r="AA85" s="474">
        <f t="shared" si="1245"/>
        <v>0</v>
      </c>
      <c r="AB85" s="475">
        <f t="shared" si="1246"/>
        <v>0</v>
      </c>
      <c r="AC85" s="141">
        <f t="shared" si="1199"/>
        <v>0</v>
      </c>
      <c r="AD85" s="476">
        <f t="shared" si="1200"/>
        <v>1994.05</v>
      </c>
      <c r="AE85" s="142">
        <f t="shared" si="1201"/>
        <v>0</v>
      </c>
      <c r="AF85" s="114">
        <f t="shared" si="1202"/>
        <v>0</v>
      </c>
      <c r="AG85" s="114"/>
      <c r="AH85" s="143"/>
      <c r="AI85" s="144">
        <f t="shared" si="1203"/>
        <v>0</v>
      </c>
      <c r="AJ85" s="328">
        <f t="shared" si="1444"/>
        <v>1</v>
      </c>
      <c r="AK85" s="474">
        <f t="shared" si="1245"/>
        <v>1.65E-3</v>
      </c>
      <c r="AL85" s="475">
        <f t="shared" si="1246"/>
        <v>0.6</v>
      </c>
      <c r="AM85" s="141">
        <f t="shared" si="1207"/>
        <v>0.6</v>
      </c>
      <c r="AN85" s="476">
        <f t="shared" si="1200"/>
        <v>1994.05</v>
      </c>
      <c r="AO85" s="142">
        <f t="shared" si="1209"/>
        <v>1196.43</v>
      </c>
      <c r="AP85" s="114">
        <f t="shared" si="1210"/>
        <v>1196.43</v>
      </c>
      <c r="AQ85" s="114"/>
      <c r="AR85" s="143"/>
      <c r="AS85" s="144">
        <f t="shared" si="1211"/>
        <v>0.90625</v>
      </c>
      <c r="AT85" s="328">
        <f t="shared" si="1445"/>
        <v>0</v>
      </c>
      <c r="AU85" s="474">
        <f t="shared" si="1245"/>
        <v>0</v>
      </c>
      <c r="AV85" s="475">
        <f t="shared" si="1246"/>
        <v>0</v>
      </c>
      <c r="AW85" s="141">
        <f t="shared" si="1215"/>
        <v>0</v>
      </c>
      <c r="AX85" s="476">
        <f t="shared" si="1200"/>
        <v>1788.76</v>
      </c>
      <c r="AY85" s="142">
        <f t="shared" si="1217"/>
        <v>0</v>
      </c>
      <c r="AZ85" s="114">
        <f t="shared" si="1218"/>
        <v>0</v>
      </c>
      <c r="BA85" s="114"/>
      <c r="BB85" s="143"/>
      <c r="BC85" s="144">
        <f t="shared" si="1219"/>
        <v>0</v>
      </c>
      <c r="BD85" s="328">
        <f t="shared" si="1446"/>
        <v>0</v>
      </c>
      <c r="BE85" s="474">
        <f t="shared" si="1245"/>
        <v>0</v>
      </c>
      <c r="BF85" s="475">
        <f t="shared" si="1246"/>
        <v>0</v>
      </c>
      <c r="BG85" s="141">
        <f t="shared" si="1223"/>
        <v>0</v>
      </c>
      <c r="BH85" s="476">
        <f t="shared" si="1200"/>
        <v>2718.72</v>
      </c>
      <c r="BI85" s="142">
        <f t="shared" si="1225"/>
        <v>0</v>
      </c>
      <c r="BJ85" s="114">
        <f t="shared" si="1226"/>
        <v>0</v>
      </c>
      <c r="BK85" s="114"/>
      <c r="BL85" s="143"/>
      <c r="BM85" s="144">
        <f t="shared" si="1227"/>
        <v>0</v>
      </c>
      <c r="BN85" s="328">
        <f t="shared" si="1447"/>
        <v>0</v>
      </c>
      <c r="BO85" s="474">
        <f t="shared" si="1245"/>
        <v>0</v>
      </c>
      <c r="BP85" s="475">
        <f t="shared" si="1246"/>
        <v>0</v>
      </c>
      <c r="BQ85" s="141">
        <f t="shared" si="1231"/>
        <v>0</v>
      </c>
      <c r="BR85" s="476">
        <f t="shared" si="1200"/>
        <v>1665.28</v>
      </c>
      <c r="BS85" s="142">
        <f t="shared" si="1233"/>
        <v>0</v>
      </c>
      <c r="BT85" s="114">
        <f t="shared" si="1234"/>
        <v>0</v>
      </c>
      <c r="BU85" s="114"/>
      <c r="BV85" s="143"/>
      <c r="BW85" s="144">
        <f t="shared" si="1235"/>
        <v>0</v>
      </c>
      <c r="BX85" s="328">
        <f t="shared" si="1448"/>
        <v>0</v>
      </c>
      <c r="BY85" s="474">
        <f t="shared" si="1245"/>
        <v>0</v>
      </c>
      <c r="BZ85" s="475">
        <f t="shared" si="1246"/>
        <v>0</v>
      </c>
      <c r="CA85" s="141">
        <f t="shared" si="1239"/>
        <v>0</v>
      </c>
      <c r="CB85" s="476">
        <f t="shared" si="1200"/>
        <v>1994.05</v>
      </c>
      <c r="CC85" s="142">
        <f t="shared" si="1241"/>
        <v>0</v>
      </c>
      <c r="CD85" s="114">
        <f t="shared" si="1242"/>
        <v>0</v>
      </c>
      <c r="CE85" s="114"/>
      <c r="CF85" s="143"/>
      <c r="CG85" s="144">
        <f t="shared" si="1243"/>
        <v>0</v>
      </c>
      <c r="CH85" s="328">
        <f t="shared" si="1449"/>
        <v>2</v>
      </c>
      <c r="CI85" s="474">
        <f t="shared" si="1245"/>
        <v>2E-3</v>
      </c>
      <c r="CJ85" s="475">
        <f t="shared" si="1246"/>
        <v>0.92</v>
      </c>
      <c r="CK85" s="141">
        <f t="shared" si="1247"/>
        <v>0.46</v>
      </c>
      <c r="CL85" s="476">
        <f t="shared" si="1200"/>
        <v>1994.05</v>
      </c>
      <c r="CM85" s="142">
        <f t="shared" si="1249"/>
        <v>917.26300000000003</v>
      </c>
      <c r="CN85" s="114">
        <f t="shared" si="1250"/>
        <v>1834.53</v>
      </c>
      <c r="CO85" s="114"/>
      <c r="CP85" s="143"/>
      <c r="CQ85" s="144">
        <f t="shared" si="1251"/>
        <v>0.69479000000000002</v>
      </c>
      <c r="CR85" s="328">
        <f t="shared" si="1450"/>
        <v>4</v>
      </c>
      <c r="CS85" s="474">
        <f t="shared" si="1301"/>
        <v>5.0800000000000003E-3</v>
      </c>
      <c r="CT85" s="475">
        <f t="shared" si="1302"/>
        <v>3.14</v>
      </c>
      <c r="CU85" s="141">
        <f t="shared" si="1255"/>
        <v>0.78500000000000003</v>
      </c>
      <c r="CV85" s="476">
        <f t="shared" si="1256"/>
        <v>2718.72</v>
      </c>
      <c r="CW85" s="142">
        <f t="shared" si="1257"/>
        <v>2134.1952000000001</v>
      </c>
      <c r="CX85" s="114">
        <f t="shared" si="1258"/>
        <v>8536.7800000000007</v>
      </c>
      <c r="CY85" s="114"/>
      <c r="CZ85" s="143"/>
      <c r="DA85" s="144">
        <f t="shared" si="1259"/>
        <v>1.6165799999999999</v>
      </c>
      <c r="DB85" s="328">
        <f t="shared" si="1451"/>
        <v>4</v>
      </c>
      <c r="DC85" s="474">
        <f t="shared" si="1301"/>
        <v>4.6100000000000004E-3</v>
      </c>
      <c r="DD85" s="475">
        <f t="shared" si="1302"/>
        <v>2.78</v>
      </c>
      <c r="DE85" s="141">
        <f t="shared" si="1263"/>
        <v>0.69499999999999995</v>
      </c>
      <c r="DF85" s="476">
        <f t="shared" si="1256"/>
        <v>1994.05</v>
      </c>
      <c r="DG85" s="142">
        <f t="shared" si="1265"/>
        <v>1385.86475</v>
      </c>
      <c r="DH85" s="114">
        <f t="shared" si="1266"/>
        <v>5543.46</v>
      </c>
      <c r="DI85" s="114"/>
      <c r="DJ85" s="143"/>
      <c r="DK85" s="144">
        <f t="shared" si="1267"/>
        <v>1.0497399999999999</v>
      </c>
      <c r="DL85" s="328">
        <f t="shared" si="1452"/>
        <v>0</v>
      </c>
      <c r="DM85" s="474">
        <f t="shared" si="1301"/>
        <v>0</v>
      </c>
      <c r="DN85" s="475">
        <f t="shared" si="1302"/>
        <v>0</v>
      </c>
      <c r="DO85" s="141">
        <f t="shared" si="1271"/>
        <v>0</v>
      </c>
      <c r="DP85" s="476">
        <f t="shared" si="1256"/>
        <v>1994.05</v>
      </c>
      <c r="DQ85" s="142">
        <f t="shared" si="1273"/>
        <v>0</v>
      </c>
      <c r="DR85" s="114">
        <f t="shared" si="1274"/>
        <v>0</v>
      </c>
      <c r="DS85" s="114"/>
      <c r="DT85" s="143"/>
      <c r="DU85" s="144">
        <f t="shared" si="1275"/>
        <v>0</v>
      </c>
      <c r="DV85" s="328">
        <f t="shared" si="1453"/>
        <v>0</v>
      </c>
      <c r="DW85" s="474">
        <f t="shared" si="1301"/>
        <v>0</v>
      </c>
      <c r="DX85" s="475">
        <f t="shared" si="1302"/>
        <v>0</v>
      </c>
      <c r="DY85" s="141">
        <f t="shared" si="1279"/>
        <v>0</v>
      </c>
      <c r="DZ85" s="476">
        <f t="shared" si="1256"/>
        <v>1994.05</v>
      </c>
      <c r="EA85" s="142">
        <f t="shared" si="1281"/>
        <v>0</v>
      </c>
      <c r="EB85" s="114">
        <f t="shared" si="1282"/>
        <v>0</v>
      </c>
      <c r="EC85" s="114"/>
      <c r="ED85" s="143"/>
      <c r="EE85" s="144">
        <f t="shared" si="1283"/>
        <v>0</v>
      </c>
      <c r="EF85" s="328">
        <f t="shared" si="1454"/>
        <v>0</v>
      </c>
      <c r="EG85" s="474">
        <f t="shared" si="1301"/>
        <v>0</v>
      </c>
      <c r="EH85" s="475">
        <f t="shared" si="1302"/>
        <v>0</v>
      </c>
      <c r="EI85" s="141">
        <f t="shared" si="1287"/>
        <v>0</v>
      </c>
      <c r="EJ85" s="476">
        <f t="shared" si="1256"/>
        <v>2718.72</v>
      </c>
      <c r="EK85" s="142">
        <f t="shared" si="1289"/>
        <v>0</v>
      </c>
      <c r="EL85" s="114">
        <f t="shared" si="1290"/>
        <v>0</v>
      </c>
      <c r="EM85" s="114"/>
      <c r="EN85" s="143"/>
      <c r="EO85" s="144">
        <f t="shared" si="1291"/>
        <v>0</v>
      </c>
      <c r="EP85" s="328">
        <f t="shared" si="1455"/>
        <v>7</v>
      </c>
      <c r="EQ85" s="474">
        <f t="shared" si="1301"/>
        <v>8.4100000000000008E-3</v>
      </c>
      <c r="ER85" s="475">
        <f t="shared" si="1302"/>
        <v>7.6</v>
      </c>
      <c r="ES85" s="141">
        <f t="shared" si="1295"/>
        <v>1.0857142900000001</v>
      </c>
      <c r="ET85" s="476">
        <f t="shared" si="1256"/>
        <v>2918.72</v>
      </c>
      <c r="EU85" s="142">
        <f t="shared" si="1297"/>
        <v>3168.8960099999999</v>
      </c>
      <c r="EV85" s="114">
        <f t="shared" si="1298"/>
        <v>22182.27</v>
      </c>
      <c r="EW85" s="114"/>
      <c r="EX85" s="143"/>
      <c r="EY85" s="144">
        <f t="shared" si="1299"/>
        <v>2.4003199999999998</v>
      </c>
      <c r="EZ85" s="328">
        <f t="shared" si="1456"/>
        <v>0</v>
      </c>
      <c r="FA85" s="474">
        <f t="shared" si="1301"/>
        <v>0</v>
      </c>
      <c r="FB85" s="475">
        <f t="shared" si="1302"/>
        <v>0</v>
      </c>
      <c r="FC85" s="141">
        <f t="shared" si="1303"/>
        <v>0</v>
      </c>
      <c r="FD85" s="476">
        <f t="shared" si="1256"/>
        <v>0</v>
      </c>
      <c r="FE85" s="142">
        <f t="shared" si="1305"/>
        <v>0</v>
      </c>
      <c r="FF85" s="114">
        <f t="shared" si="1306"/>
        <v>0</v>
      </c>
      <c r="FG85" s="114"/>
      <c r="FH85" s="143"/>
      <c r="FI85" s="144">
        <f t="shared" si="1307"/>
        <v>0</v>
      </c>
      <c r="FJ85" s="328">
        <f t="shared" si="1457"/>
        <v>0</v>
      </c>
      <c r="FK85" s="474">
        <f t="shared" si="1309"/>
        <v>0</v>
      </c>
      <c r="FL85" s="475">
        <f t="shared" si="1310"/>
        <v>0</v>
      </c>
      <c r="FM85" s="141">
        <f t="shared" si="1311"/>
        <v>0</v>
      </c>
      <c r="FN85" s="476">
        <f t="shared" si="1312"/>
        <v>2718.72</v>
      </c>
      <c r="FO85" s="142">
        <f t="shared" si="1313"/>
        <v>0</v>
      </c>
      <c r="FP85" s="114">
        <f t="shared" si="1314"/>
        <v>0</v>
      </c>
      <c r="FQ85" s="114"/>
      <c r="FR85" s="143"/>
      <c r="FS85" s="144">
        <f t="shared" si="1315"/>
        <v>0</v>
      </c>
      <c r="FT85" s="328">
        <f t="shared" si="1458"/>
        <v>0</v>
      </c>
      <c r="FU85" s="474">
        <f t="shared" si="1309"/>
        <v>0</v>
      </c>
      <c r="FV85" s="475">
        <f t="shared" si="1310"/>
        <v>0</v>
      </c>
      <c r="FW85" s="141">
        <f t="shared" si="1319"/>
        <v>0</v>
      </c>
      <c r="FX85" s="476">
        <f t="shared" si="1312"/>
        <v>2093.75</v>
      </c>
      <c r="FY85" s="142">
        <f t="shared" si="1321"/>
        <v>0</v>
      </c>
      <c r="FZ85" s="114">
        <f t="shared" si="1322"/>
        <v>0</v>
      </c>
      <c r="GA85" s="114"/>
      <c r="GB85" s="143"/>
      <c r="GC85" s="144">
        <f t="shared" si="1323"/>
        <v>0</v>
      </c>
      <c r="GD85" s="328">
        <f t="shared" si="1459"/>
        <v>0</v>
      </c>
      <c r="GE85" s="474">
        <f t="shared" si="1325"/>
        <v>0</v>
      </c>
      <c r="GF85" s="475">
        <f t="shared" si="1326"/>
        <v>0</v>
      </c>
      <c r="GG85" s="141">
        <f t="shared" si="1327"/>
        <v>0</v>
      </c>
      <c r="GH85" s="476">
        <f t="shared" si="1312"/>
        <v>0</v>
      </c>
      <c r="GI85" s="142">
        <f t="shared" si="1329"/>
        <v>0</v>
      </c>
      <c r="GJ85" s="114">
        <f t="shared" si="1330"/>
        <v>0</v>
      </c>
      <c r="GK85" s="114"/>
      <c r="GL85" s="143"/>
      <c r="GM85" s="144">
        <f t="shared" si="1331"/>
        <v>0</v>
      </c>
      <c r="GN85" s="328">
        <f t="shared" si="1460"/>
        <v>0</v>
      </c>
      <c r="GO85" s="474">
        <f t="shared" si="1325"/>
        <v>0</v>
      </c>
      <c r="GP85" s="475">
        <f t="shared" si="1326"/>
        <v>0</v>
      </c>
      <c r="GQ85" s="141">
        <f t="shared" si="1335"/>
        <v>0</v>
      </c>
      <c r="GR85" s="476">
        <f t="shared" si="1312"/>
        <v>1994.05</v>
      </c>
      <c r="GS85" s="142">
        <f t="shared" si="1337"/>
        <v>0</v>
      </c>
      <c r="GT85" s="114">
        <f t="shared" si="1338"/>
        <v>0</v>
      </c>
      <c r="GU85" s="114"/>
      <c r="GV85" s="143"/>
      <c r="GW85" s="144">
        <f t="shared" si="1339"/>
        <v>0</v>
      </c>
      <c r="GX85" s="328">
        <f t="shared" si="1461"/>
        <v>4</v>
      </c>
      <c r="GY85" s="474">
        <f t="shared" si="1341"/>
        <v>2.5899999999999999E-3</v>
      </c>
      <c r="GZ85" s="475">
        <f t="shared" si="1342"/>
        <v>1.1299999999999999</v>
      </c>
      <c r="HA85" s="141">
        <f t="shared" si="1343"/>
        <v>0.28249999999999997</v>
      </c>
      <c r="HB85" s="476">
        <f t="shared" si="1344"/>
        <v>2093.75</v>
      </c>
      <c r="HC85" s="142">
        <f t="shared" si="1345"/>
        <v>591.48437999999999</v>
      </c>
      <c r="HD85" s="114">
        <f t="shared" si="1346"/>
        <v>2365.94</v>
      </c>
      <c r="HE85" s="114"/>
      <c r="HF85" s="143"/>
      <c r="HG85" s="144">
        <f t="shared" si="1347"/>
        <v>0.44802999999999998</v>
      </c>
      <c r="HH85" s="328">
        <f t="shared" si="1462"/>
        <v>0</v>
      </c>
      <c r="HI85" s="474">
        <f t="shared" si="1341"/>
        <v>0</v>
      </c>
      <c r="HJ85" s="475">
        <f t="shared" si="1342"/>
        <v>0</v>
      </c>
      <c r="HK85" s="141">
        <f t="shared" si="1351"/>
        <v>0</v>
      </c>
      <c r="HL85" s="476">
        <f t="shared" si="1344"/>
        <v>1994.05</v>
      </c>
      <c r="HM85" s="142">
        <f t="shared" si="1353"/>
        <v>0</v>
      </c>
      <c r="HN85" s="114">
        <f t="shared" si="1354"/>
        <v>0</v>
      </c>
      <c r="HO85" s="114"/>
      <c r="HP85" s="143"/>
      <c r="HQ85" s="144">
        <f t="shared" si="1355"/>
        <v>0</v>
      </c>
      <c r="HR85" s="328">
        <f t="shared" si="1463"/>
        <v>2</v>
      </c>
      <c r="HS85" s="474">
        <f t="shared" si="1357"/>
        <v>2.8800000000000002E-3</v>
      </c>
      <c r="HT85" s="475">
        <f t="shared" si="1358"/>
        <v>1.51</v>
      </c>
      <c r="HU85" s="141">
        <f t="shared" si="1359"/>
        <v>0.755</v>
      </c>
      <c r="HV85" s="476">
        <f t="shared" si="1344"/>
        <v>2718.72</v>
      </c>
      <c r="HW85" s="142">
        <f t="shared" si="1361"/>
        <v>2052.6336000000001</v>
      </c>
      <c r="HX85" s="114">
        <f t="shared" si="1362"/>
        <v>4105.2700000000004</v>
      </c>
      <c r="HY85" s="114"/>
      <c r="HZ85" s="143"/>
      <c r="IA85" s="144">
        <f t="shared" si="1363"/>
        <v>1.5548</v>
      </c>
      <c r="IB85" s="328">
        <f t="shared" si="1464"/>
        <v>3</v>
      </c>
      <c r="IC85" s="474">
        <f t="shared" si="1357"/>
        <v>6.2399999999999999E-3</v>
      </c>
      <c r="ID85" s="475">
        <f t="shared" si="1358"/>
        <v>3.72</v>
      </c>
      <c r="IE85" s="141">
        <f t="shared" si="1367"/>
        <v>1.24</v>
      </c>
      <c r="IF85" s="476">
        <f t="shared" si="1344"/>
        <v>2718.72</v>
      </c>
      <c r="IG85" s="142">
        <f t="shared" si="1369"/>
        <v>3371.2127999999998</v>
      </c>
      <c r="IH85" s="114">
        <f t="shared" si="1370"/>
        <v>10113.64</v>
      </c>
      <c r="II85" s="114"/>
      <c r="IJ85" s="143"/>
      <c r="IK85" s="144">
        <f t="shared" si="1371"/>
        <v>2.5535700000000001</v>
      </c>
      <c r="IL85" s="328">
        <f t="shared" si="1465"/>
        <v>0</v>
      </c>
      <c r="IM85" s="474">
        <f t="shared" si="1373"/>
        <v>0</v>
      </c>
      <c r="IN85" s="475">
        <f t="shared" si="1374"/>
        <v>0</v>
      </c>
      <c r="IO85" s="141">
        <f t="shared" si="1375"/>
        <v>0</v>
      </c>
      <c r="IP85" s="476">
        <f t="shared" si="1376"/>
        <v>2093.75</v>
      </c>
      <c r="IQ85" s="142">
        <f t="shared" si="1377"/>
        <v>0</v>
      </c>
      <c r="IR85" s="114">
        <f t="shared" si="1378"/>
        <v>0</v>
      </c>
      <c r="IS85" s="114"/>
      <c r="IT85" s="143"/>
      <c r="IU85" s="144">
        <f t="shared" si="1379"/>
        <v>0</v>
      </c>
      <c r="IV85" s="328">
        <f t="shared" si="1466"/>
        <v>1</v>
      </c>
      <c r="IW85" s="474">
        <f t="shared" si="1373"/>
        <v>1.48E-3</v>
      </c>
      <c r="IX85" s="475">
        <f t="shared" si="1374"/>
        <v>0.75</v>
      </c>
      <c r="IY85" s="141">
        <f t="shared" si="1383"/>
        <v>0.75</v>
      </c>
      <c r="IZ85" s="476">
        <f t="shared" si="1376"/>
        <v>2196.1</v>
      </c>
      <c r="JA85" s="142">
        <f t="shared" si="1385"/>
        <v>1647.075</v>
      </c>
      <c r="JB85" s="114">
        <f t="shared" si="1386"/>
        <v>1647.08</v>
      </c>
      <c r="JC85" s="114"/>
      <c r="JD85" s="143"/>
      <c r="JE85" s="144">
        <f t="shared" si="1387"/>
        <v>1.2476</v>
      </c>
      <c r="JF85" s="328">
        <f t="shared" si="1467"/>
        <v>0</v>
      </c>
      <c r="JG85" s="474">
        <f t="shared" si="1389"/>
        <v>0</v>
      </c>
      <c r="JH85" s="475">
        <f t="shared" si="1390"/>
        <v>0</v>
      </c>
      <c r="JI85" s="141">
        <f t="shared" si="1391"/>
        <v>0</v>
      </c>
      <c r="JJ85" s="476">
        <f t="shared" si="1376"/>
        <v>2093.75</v>
      </c>
      <c r="JK85" s="142">
        <f t="shared" si="1393"/>
        <v>0</v>
      </c>
      <c r="JL85" s="114">
        <f t="shared" si="1394"/>
        <v>0</v>
      </c>
      <c r="JM85" s="114"/>
      <c r="JN85" s="143"/>
      <c r="JO85" s="144">
        <f t="shared" si="1395"/>
        <v>0</v>
      </c>
      <c r="JP85" s="328">
        <f t="shared" si="1468"/>
        <v>1</v>
      </c>
      <c r="JQ85" s="474">
        <f t="shared" si="1389"/>
        <v>8.3000000000000001E-4</v>
      </c>
      <c r="JR85" s="475">
        <f t="shared" si="1390"/>
        <v>0.68</v>
      </c>
      <c r="JS85" s="141">
        <f t="shared" si="1399"/>
        <v>0.68</v>
      </c>
      <c r="JT85" s="476">
        <f t="shared" si="1376"/>
        <v>1994.05</v>
      </c>
      <c r="JU85" s="142">
        <f t="shared" si="1401"/>
        <v>1355.954</v>
      </c>
      <c r="JV85" s="114">
        <f t="shared" si="1402"/>
        <v>1355.95</v>
      </c>
      <c r="JW85" s="114"/>
      <c r="JX85" s="143"/>
      <c r="JY85" s="144">
        <f t="shared" si="1403"/>
        <v>1.0270900000000001</v>
      </c>
      <c r="JZ85" s="328">
        <f t="shared" si="1469"/>
        <v>0</v>
      </c>
      <c r="KA85" s="474">
        <f t="shared" si="1421"/>
        <v>0</v>
      </c>
      <c r="KB85" s="475">
        <f t="shared" si="1422"/>
        <v>0</v>
      </c>
      <c r="KC85" s="141">
        <f t="shared" si="1407"/>
        <v>0</v>
      </c>
      <c r="KD85" s="476">
        <f t="shared" si="1408"/>
        <v>2196.1</v>
      </c>
      <c r="KE85" s="142">
        <f t="shared" si="1409"/>
        <v>0</v>
      </c>
      <c r="KF85" s="114">
        <f t="shared" si="1410"/>
        <v>0</v>
      </c>
      <c r="KG85" s="114"/>
      <c r="KH85" s="143"/>
      <c r="KI85" s="144">
        <f t="shared" si="1411"/>
        <v>0</v>
      </c>
      <c r="KJ85" s="328">
        <f t="shared" si="1470"/>
        <v>0</v>
      </c>
      <c r="KK85" s="474">
        <f t="shared" si="1421"/>
        <v>0</v>
      </c>
      <c r="KL85" s="475">
        <f t="shared" si="1422"/>
        <v>0</v>
      </c>
      <c r="KM85" s="141">
        <f t="shared" si="1415"/>
        <v>0</v>
      </c>
      <c r="KN85" s="476">
        <f t="shared" si="1408"/>
        <v>1994.05</v>
      </c>
      <c r="KO85" s="142">
        <f t="shared" si="1417"/>
        <v>0</v>
      </c>
      <c r="KP85" s="114">
        <f t="shared" si="1418"/>
        <v>0</v>
      </c>
      <c r="KQ85" s="114"/>
      <c r="KR85" s="143"/>
      <c r="KS85" s="144">
        <f t="shared" si="1419"/>
        <v>0</v>
      </c>
      <c r="KT85" s="328">
        <f t="shared" si="1471"/>
        <v>0</v>
      </c>
      <c r="KU85" s="474" t="e">
        <f t="shared" si="1421"/>
        <v>#DIV/0!</v>
      </c>
      <c r="KV85" s="475" t="e">
        <f t="shared" si="1422"/>
        <v>#DIV/0!</v>
      </c>
      <c r="KW85" s="141">
        <f t="shared" si="1423"/>
        <v>0</v>
      </c>
      <c r="KX85" s="476">
        <f t="shared" si="1408"/>
        <v>0</v>
      </c>
      <c r="KY85" s="142">
        <f t="shared" si="1425"/>
        <v>0</v>
      </c>
      <c r="KZ85" s="114">
        <f t="shared" si="1426"/>
        <v>0</v>
      </c>
      <c r="LA85" s="114"/>
      <c r="LB85" s="143"/>
      <c r="LC85" s="144">
        <f t="shared" si="1427"/>
        <v>0</v>
      </c>
      <c r="LD85" s="327">
        <f t="shared" si="1428"/>
        <v>34</v>
      </c>
      <c r="LE85" s="474">
        <f t="shared" si="1429"/>
        <v>1.2999999999999999E-3</v>
      </c>
      <c r="LF85" s="475">
        <f t="shared" si="1430"/>
        <v>20.02</v>
      </c>
      <c r="LG85" s="141">
        <f t="shared" si="1431"/>
        <v>0.58882352999999998</v>
      </c>
      <c r="LH85" s="476">
        <f t="shared" si="1432"/>
        <v>2242.09</v>
      </c>
      <c r="LI85" s="142">
        <f t="shared" si="1433"/>
        <v>1320.19535</v>
      </c>
      <c r="LJ85" s="114">
        <f t="shared" si="1434"/>
        <v>44886.64</v>
      </c>
      <c r="LK85" s="114"/>
      <c r="LL85" s="143"/>
    </row>
    <row r="86" spans="1:324" ht="17.25" customHeight="1">
      <c r="A86" s="718"/>
      <c r="B86" s="580" t="s">
        <v>727</v>
      </c>
      <c r="C86" s="12" t="s">
        <v>856</v>
      </c>
      <c r="D86" s="12" t="s">
        <v>424</v>
      </c>
      <c r="E86" s="4" t="s">
        <v>34</v>
      </c>
      <c r="F86" s="328">
        <f t="shared" si="1441"/>
        <v>0</v>
      </c>
      <c r="G86" s="474">
        <f t="shared" si="1435"/>
        <v>0</v>
      </c>
      <c r="H86" s="475">
        <f t="shared" si="1436"/>
        <v>0</v>
      </c>
      <c r="I86" s="141">
        <f t="shared" si="1187"/>
        <v>0</v>
      </c>
      <c r="J86" s="476">
        <f t="shared" si="1437"/>
        <v>1994.05</v>
      </c>
      <c r="K86" s="142">
        <f t="shared" si="1188"/>
        <v>0</v>
      </c>
      <c r="L86" s="114">
        <f t="shared" si="1189"/>
        <v>0</v>
      </c>
      <c r="M86" s="114"/>
      <c r="N86" s="143"/>
      <c r="O86" s="144">
        <f t="shared" si="1190"/>
        <v>0</v>
      </c>
      <c r="P86" s="328">
        <f t="shared" si="1442"/>
        <v>0</v>
      </c>
      <c r="Q86" s="474">
        <f t="shared" si="1438"/>
        <v>0</v>
      </c>
      <c r="R86" s="475">
        <f t="shared" si="1439"/>
        <v>0</v>
      </c>
      <c r="S86" s="141">
        <f t="shared" si="1192"/>
        <v>0</v>
      </c>
      <c r="T86" s="476">
        <f t="shared" si="1440"/>
        <v>2718.72</v>
      </c>
      <c r="U86" s="142">
        <f t="shared" si="1193"/>
        <v>0</v>
      </c>
      <c r="V86" s="114">
        <f t="shared" si="1194"/>
        <v>0</v>
      </c>
      <c r="W86" s="114"/>
      <c r="X86" s="143"/>
      <c r="Y86" s="144">
        <f t="shared" si="1195"/>
        <v>0</v>
      </c>
      <c r="Z86" s="328">
        <f t="shared" si="1443"/>
        <v>0</v>
      </c>
      <c r="AA86" s="474">
        <f t="shared" si="1245"/>
        <v>0</v>
      </c>
      <c r="AB86" s="475">
        <f t="shared" si="1246"/>
        <v>0</v>
      </c>
      <c r="AC86" s="141">
        <f t="shared" si="1199"/>
        <v>0</v>
      </c>
      <c r="AD86" s="476">
        <f t="shared" si="1200"/>
        <v>1994.05</v>
      </c>
      <c r="AE86" s="142">
        <f t="shared" si="1201"/>
        <v>0</v>
      </c>
      <c r="AF86" s="114">
        <f t="shared" si="1202"/>
        <v>0</v>
      </c>
      <c r="AG86" s="114"/>
      <c r="AH86" s="143"/>
      <c r="AI86" s="144">
        <f t="shared" si="1203"/>
        <v>0</v>
      </c>
      <c r="AJ86" s="328">
        <f t="shared" si="1444"/>
        <v>0</v>
      </c>
      <c r="AK86" s="474">
        <f t="shared" si="1245"/>
        <v>0</v>
      </c>
      <c r="AL86" s="475">
        <f t="shared" si="1246"/>
        <v>0</v>
      </c>
      <c r="AM86" s="141">
        <f t="shared" si="1207"/>
        <v>0</v>
      </c>
      <c r="AN86" s="476">
        <f t="shared" si="1200"/>
        <v>1994.05</v>
      </c>
      <c r="AO86" s="142">
        <f t="shared" si="1209"/>
        <v>0</v>
      </c>
      <c r="AP86" s="114">
        <f t="shared" si="1210"/>
        <v>0</v>
      </c>
      <c r="AQ86" s="114"/>
      <c r="AR86" s="143"/>
      <c r="AS86" s="144">
        <f t="shared" si="1211"/>
        <v>0</v>
      </c>
      <c r="AT86" s="328">
        <f t="shared" si="1445"/>
        <v>0</v>
      </c>
      <c r="AU86" s="474">
        <f t="shared" si="1245"/>
        <v>0</v>
      </c>
      <c r="AV86" s="475">
        <f t="shared" si="1246"/>
        <v>0</v>
      </c>
      <c r="AW86" s="141">
        <f t="shared" si="1215"/>
        <v>0</v>
      </c>
      <c r="AX86" s="476">
        <f t="shared" si="1200"/>
        <v>1788.76</v>
      </c>
      <c r="AY86" s="142">
        <f t="shared" si="1217"/>
        <v>0</v>
      </c>
      <c r="AZ86" s="114">
        <f t="shared" si="1218"/>
        <v>0</v>
      </c>
      <c r="BA86" s="114"/>
      <c r="BB86" s="143"/>
      <c r="BC86" s="144">
        <f t="shared" si="1219"/>
        <v>0</v>
      </c>
      <c r="BD86" s="328">
        <f t="shared" si="1446"/>
        <v>0</v>
      </c>
      <c r="BE86" s="474">
        <f t="shared" si="1245"/>
        <v>0</v>
      </c>
      <c r="BF86" s="475">
        <f t="shared" si="1246"/>
        <v>0</v>
      </c>
      <c r="BG86" s="141">
        <f t="shared" si="1223"/>
        <v>0</v>
      </c>
      <c r="BH86" s="476">
        <f t="shared" si="1200"/>
        <v>2718.72</v>
      </c>
      <c r="BI86" s="142">
        <f t="shared" si="1225"/>
        <v>0</v>
      </c>
      <c r="BJ86" s="114">
        <f t="shared" si="1226"/>
        <v>0</v>
      </c>
      <c r="BK86" s="114"/>
      <c r="BL86" s="143"/>
      <c r="BM86" s="144">
        <f t="shared" si="1227"/>
        <v>0</v>
      </c>
      <c r="BN86" s="328">
        <f t="shared" si="1447"/>
        <v>0</v>
      </c>
      <c r="BO86" s="474">
        <f t="shared" si="1245"/>
        <v>0</v>
      </c>
      <c r="BP86" s="475">
        <f t="shared" si="1246"/>
        <v>0</v>
      </c>
      <c r="BQ86" s="141">
        <f t="shared" si="1231"/>
        <v>0</v>
      </c>
      <c r="BR86" s="476">
        <f t="shared" si="1200"/>
        <v>1665.28</v>
      </c>
      <c r="BS86" s="142">
        <f t="shared" si="1233"/>
        <v>0</v>
      </c>
      <c r="BT86" s="114">
        <f t="shared" si="1234"/>
        <v>0</v>
      </c>
      <c r="BU86" s="114"/>
      <c r="BV86" s="143"/>
      <c r="BW86" s="144">
        <f t="shared" si="1235"/>
        <v>0</v>
      </c>
      <c r="BX86" s="328">
        <f t="shared" si="1448"/>
        <v>0</v>
      </c>
      <c r="BY86" s="474">
        <f t="shared" si="1245"/>
        <v>0</v>
      </c>
      <c r="BZ86" s="475">
        <f t="shared" si="1246"/>
        <v>0</v>
      </c>
      <c r="CA86" s="141">
        <f t="shared" si="1239"/>
        <v>0</v>
      </c>
      <c r="CB86" s="476">
        <f t="shared" si="1200"/>
        <v>1994.05</v>
      </c>
      <c r="CC86" s="142">
        <f t="shared" si="1241"/>
        <v>0</v>
      </c>
      <c r="CD86" s="114">
        <f t="shared" si="1242"/>
        <v>0</v>
      </c>
      <c r="CE86" s="114"/>
      <c r="CF86" s="143"/>
      <c r="CG86" s="144">
        <f t="shared" si="1243"/>
        <v>0</v>
      </c>
      <c r="CH86" s="328">
        <f t="shared" si="1449"/>
        <v>0</v>
      </c>
      <c r="CI86" s="474">
        <f t="shared" si="1245"/>
        <v>0</v>
      </c>
      <c r="CJ86" s="475">
        <f t="shared" si="1246"/>
        <v>0</v>
      </c>
      <c r="CK86" s="141">
        <f t="shared" si="1247"/>
        <v>0</v>
      </c>
      <c r="CL86" s="476">
        <f t="shared" si="1200"/>
        <v>1994.05</v>
      </c>
      <c r="CM86" s="142">
        <f t="shared" si="1249"/>
        <v>0</v>
      </c>
      <c r="CN86" s="114">
        <f t="shared" si="1250"/>
        <v>0</v>
      </c>
      <c r="CO86" s="114"/>
      <c r="CP86" s="143"/>
      <c r="CQ86" s="144">
        <f t="shared" si="1251"/>
        <v>0</v>
      </c>
      <c r="CR86" s="328">
        <f t="shared" si="1450"/>
        <v>0</v>
      </c>
      <c r="CS86" s="474">
        <f t="shared" si="1301"/>
        <v>0</v>
      </c>
      <c r="CT86" s="475">
        <f t="shared" si="1302"/>
        <v>0</v>
      </c>
      <c r="CU86" s="141">
        <f t="shared" si="1255"/>
        <v>0</v>
      </c>
      <c r="CV86" s="476">
        <f t="shared" si="1256"/>
        <v>2718.72</v>
      </c>
      <c r="CW86" s="142">
        <f t="shared" si="1257"/>
        <v>0</v>
      </c>
      <c r="CX86" s="114">
        <f t="shared" si="1258"/>
        <v>0</v>
      </c>
      <c r="CY86" s="114"/>
      <c r="CZ86" s="143"/>
      <c r="DA86" s="144">
        <f t="shared" si="1259"/>
        <v>0</v>
      </c>
      <c r="DB86" s="328">
        <f t="shared" si="1451"/>
        <v>0</v>
      </c>
      <c r="DC86" s="474">
        <f t="shared" si="1301"/>
        <v>0</v>
      </c>
      <c r="DD86" s="475">
        <f t="shared" si="1302"/>
        <v>0</v>
      </c>
      <c r="DE86" s="141">
        <f t="shared" si="1263"/>
        <v>0</v>
      </c>
      <c r="DF86" s="476">
        <f t="shared" si="1256"/>
        <v>1994.05</v>
      </c>
      <c r="DG86" s="142">
        <f t="shared" si="1265"/>
        <v>0</v>
      </c>
      <c r="DH86" s="114">
        <f t="shared" si="1266"/>
        <v>0</v>
      </c>
      <c r="DI86" s="114"/>
      <c r="DJ86" s="143"/>
      <c r="DK86" s="144">
        <f t="shared" si="1267"/>
        <v>0</v>
      </c>
      <c r="DL86" s="328">
        <f t="shared" si="1452"/>
        <v>166</v>
      </c>
      <c r="DM86" s="474">
        <f t="shared" si="1301"/>
        <v>0.43342000000000003</v>
      </c>
      <c r="DN86" s="475">
        <f t="shared" si="1302"/>
        <v>101.56</v>
      </c>
      <c r="DO86" s="141">
        <f t="shared" si="1271"/>
        <v>0.61180723000000004</v>
      </c>
      <c r="DP86" s="476">
        <f t="shared" si="1256"/>
        <v>1994.05</v>
      </c>
      <c r="DQ86" s="142">
        <f t="shared" si="1273"/>
        <v>1219.9742100000001</v>
      </c>
      <c r="DR86" s="114">
        <f t="shared" si="1274"/>
        <v>202515.72</v>
      </c>
      <c r="DS86" s="114"/>
      <c r="DT86" s="143"/>
      <c r="DU86" s="144">
        <f t="shared" si="1275"/>
        <v>0.92064999999999997</v>
      </c>
      <c r="DV86" s="328">
        <f t="shared" si="1453"/>
        <v>0</v>
      </c>
      <c r="DW86" s="474">
        <f t="shared" si="1301"/>
        <v>0</v>
      </c>
      <c r="DX86" s="475">
        <f t="shared" si="1302"/>
        <v>0</v>
      </c>
      <c r="DY86" s="141">
        <f t="shared" si="1279"/>
        <v>0</v>
      </c>
      <c r="DZ86" s="476">
        <f t="shared" si="1256"/>
        <v>1994.05</v>
      </c>
      <c r="EA86" s="142">
        <f t="shared" si="1281"/>
        <v>0</v>
      </c>
      <c r="EB86" s="114">
        <f t="shared" si="1282"/>
        <v>0</v>
      </c>
      <c r="EC86" s="114"/>
      <c r="ED86" s="143"/>
      <c r="EE86" s="144">
        <f t="shared" si="1283"/>
        <v>0</v>
      </c>
      <c r="EF86" s="328">
        <f t="shared" si="1454"/>
        <v>0</v>
      </c>
      <c r="EG86" s="474">
        <f t="shared" si="1301"/>
        <v>0</v>
      </c>
      <c r="EH86" s="475">
        <f t="shared" si="1302"/>
        <v>0</v>
      </c>
      <c r="EI86" s="141">
        <f t="shared" si="1287"/>
        <v>0</v>
      </c>
      <c r="EJ86" s="476">
        <f t="shared" si="1256"/>
        <v>2718.72</v>
      </c>
      <c r="EK86" s="142">
        <f t="shared" si="1289"/>
        <v>0</v>
      </c>
      <c r="EL86" s="114">
        <f t="shared" si="1290"/>
        <v>0</v>
      </c>
      <c r="EM86" s="114"/>
      <c r="EN86" s="143"/>
      <c r="EO86" s="144">
        <f t="shared" si="1291"/>
        <v>0</v>
      </c>
      <c r="EP86" s="328">
        <f t="shared" si="1455"/>
        <v>0</v>
      </c>
      <c r="EQ86" s="474">
        <f t="shared" si="1301"/>
        <v>0</v>
      </c>
      <c r="ER86" s="475">
        <f t="shared" si="1302"/>
        <v>0</v>
      </c>
      <c r="ES86" s="141">
        <f t="shared" si="1295"/>
        <v>0</v>
      </c>
      <c r="ET86" s="476">
        <f t="shared" si="1256"/>
        <v>2918.72</v>
      </c>
      <c r="EU86" s="142">
        <f t="shared" si="1297"/>
        <v>0</v>
      </c>
      <c r="EV86" s="114">
        <f t="shared" si="1298"/>
        <v>0</v>
      </c>
      <c r="EW86" s="114"/>
      <c r="EX86" s="143"/>
      <c r="EY86" s="144">
        <f t="shared" si="1299"/>
        <v>0</v>
      </c>
      <c r="EZ86" s="328">
        <f t="shared" si="1456"/>
        <v>0</v>
      </c>
      <c r="FA86" s="474">
        <f t="shared" si="1301"/>
        <v>0</v>
      </c>
      <c r="FB86" s="475">
        <f t="shared" si="1302"/>
        <v>0</v>
      </c>
      <c r="FC86" s="141">
        <f t="shared" si="1303"/>
        <v>0</v>
      </c>
      <c r="FD86" s="476">
        <f t="shared" si="1256"/>
        <v>0</v>
      </c>
      <c r="FE86" s="142">
        <f t="shared" si="1305"/>
        <v>0</v>
      </c>
      <c r="FF86" s="114">
        <f t="shared" si="1306"/>
        <v>0</v>
      </c>
      <c r="FG86" s="114"/>
      <c r="FH86" s="143"/>
      <c r="FI86" s="144">
        <f t="shared" si="1307"/>
        <v>0</v>
      </c>
      <c r="FJ86" s="328">
        <f t="shared" si="1457"/>
        <v>0</v>
      </c>
      <c r="FK86" s="474">
        <f t="shared" si="1309"/>
        <v>0</v>
      </c>
      <c r="FL86" s="475">
        <f t="shared" si="1310"/>
        <v>0</v>
      </c>
      <c r="FM86" s="141">
        <f t="shared" si="1311"/>
        <v>0</v>
      </c>
      <c r="FN86" s="476">
        <f t="shared" si="1312"/>
        <v>2718.72</v>
      </c>
      <c r="FO86" s="142">
        <f t="shared" si="1313"/>
        <v>0</v>
      </c>
      <c r="FP86" s="114">
        <f t="shared" si="1314"/>
        <v>0</v>
      </c>
      <c r="FQ86" s="114"/>
      <c r="FR86" s="143"/>
      <c r="FS86" s="144">
        <f t="shared" si="1315"/>
        <v>0</v>
      </c>
      <c r="FT86" s="328">
        <f t="shared" si="1458"/>
        <v>0</v>
      </c>
      <c r="FU86" s="474">
        <f t="shared" si="1309"/>
        <v>0</v>
      </c>
      <c r="FV86" s="475">
        <f t="shared" si="1310"/>
        <v>0</v>
      </c>
      <c r="FW86" s="141">
        <f t="shared" si="1319"/>
        <v>0</v>
      </c>
      <c r="FX86" s="476">
        <f t="shared" si="1312"/>
        <v>2093.75</v>
      </c>
      <c r="FY86" s="142">
        <f t="shared" si="1321"/>
        <v>0</v>
      </c>
      <c r="FZ86" s="114">
        <f t="shared" si="1322"/>
        <v>0</v>
      </c>
      <c r="GA86" s="114"/>
      <c r="GB86" s="143"/>
      <c r="GC86" s="144">
        <f t="shared" si="1323"/>
        <v>0</v>
      </c>
      <c r="GD86" s="328">
        <f t="shared" si="1459"/>
        <v>0</v>
      </c>
      <c r="GE86" s="474">
        <f t="shared" si="1325"/>
        <v>0</v>
      </c>
      <c r="GF86" s="475">
        <f t="shared" si="1326"/>
        <v>0</v>
      </c>
      <c r="GG86" s="141">
        <f t="shared" si="1327"/>
        <v>0</v>
      </c>
      <c r="GH86" s="476">
        <f t="shared" si="1312"/>
        <v>0</v>
      </c>
      <c r="GI86" s="142">
        <f t="shared" si="1329"/>
        <v>0</v>
      </c>
      <c r="GJ86" s="114">
        <f t="shared" si="1330"/>
        <v>0</v>
      </c>
      <c r="GK86" s="114"/>
      <c r="GL86" s="143"/>
      <c r="GM86" s="144">
        <f t="shared" si="1331"/>
        <v>0</v>
      </c>
      <c r="GN86" s="328">
        <f t="shared" si="1460"/>
        <v>0</v>
      </c>
      <c r="GO86" s="474">
        <f t="shared" si="1325"/>
        <v>0</v>
      </c>
      <c r="GP86" s="475">
        <f t="shared" si="1326"/>
        <v>0</v>
      </c>
      <c r="GQ86" s="141">
        <f t="shared" si="1335"/>
        <v>0</v>
      </c>
      <c r="GR86" s="476">
        <f t="shared" si="1312"/>
        <v>1994.05</v>
      </c>
      <c r="GS86" s="142">
        <f t="shared" si="1337"/>
        <v>0</v>
      </c>
      <c r="GT86" s="114">
        <f t="shared" si="1338"/>
        <v>0</v>
      </c>
      <c r="GU86" s="114"/>
      <c r="GV86" s="143"/>
      <c r="GW86" s="144">
        <f t="shared" si="1339"/>
        <v>0</v>
      </c>
      <c r="GX86" s="328">
        <f t="shared" si="1461"/>
        <v>0</v>
      </c>
      <c r="GY86" s="474">
        <f t="shared" si="1341"/>
        <v>0</v>
      </c>
      <c r="GZ86" s="475">
        <f t="shared" si="1342"/>
        <v>0</v>
      </c>
      <c r="HA86" s="141">
        <f t="shared" si="1343"/>
        <v>0</v>
      </c>
      <c r="HB86" s="476">
        <f t="shared" si="1344"/>
        <v>2093.75</v>
      </c>
      <c r="HC86" s="142">
        <f t="shared" si="1345"/>
        <v>0</v>
      </c>
      <c r="HD86" s="114">
        <f t="shared" si="1346"/>
        <v>0</v>
      </c>
      <c r="HE86" s="114"/>
      <c r="HF86" s="143"/>
      <c r="HG86" s="144">
        <f t="shared" si="1347"/>
        <v>0</v>
      </c>
      <c r="HH86" s="328">
        <f t="shared" si="1462"/>
        <v>0</v>
      </c>
      <c r="HI86" s="474">
        <f t="shared" si="1341"/>
        <v>0</v>
      </c>
      <c r="HJ86" s="475">
        <f t="shared" si="1342"/>
        <v>0</v>
      </c>
      <c r="HK86" s="141">
        <f t="shared" si="1351"/>
        <v>0</v>
      </c>
      <c r="HL86" s="476">
        <f t="shared" si="1344"/>
        <v>1994.05</v>
      </c>
      <c r="HM86" s="142">
        <f t="shared" si="1353"/>
        <v>0</v>
      </c>
      <c r="HN86" s="114">
        <f t="shared" si="1354"/>
        <v>0</v>
      </c>
      <c r="HO86" s="114"/>
      <c r="HP86" s="143"/>
      <c r="HQ86" s="144">
        <f t="shared" si="1355"/>
        <v>0</v>
      </c>
      <c r="HR86" s="328">
        <f t="shared" si="1463"/>
        <v>0</v>
      </c>
      <c r="HS86" s="474">
        <f t="shared" si="1357"/>
        <v>0</v>
      </c>
      <c r="HT86" s="475">
        <f t="shared" si="1358"/>
        <v>0</v>
      </c>
      <c r="HU86" s="141">
        <f t="shared" si="1359"/>
        <v>0</v>
      </c>
      <c r="HV86" s="476">
        <f t="shared" si="1344"/>
        <v>2718.72</v>
      </c>
      <c r="HW86" s="142">
        <f t="shared" si="1361"/>
        <v>0</v>
      </c>
      <c r="HX86" s="114">
        <f t="shared" si="1362"/>
        <v>0</v>
      </c>
      <c r="HY86" s="114"/>
      <c r="HZ86" s="143"/>
      <c r="IA86" s="144">
        <f t="shared" si="1363"/>
        <v>0</v>
      </c>
      <c r="IB86" s="328">
        <f t="shared" si="1464"/>
        <v>0</v>
      </c>
      <c r="IC86" s="474">
        <f t="shared" si="1357"/>
        <v>0</v>
      </c>
      <c r="ID86" s="475">
        <f t="shared" si="1358"/>
        <v>0</v>
      </c>
      <c r="IE86" s="141">
        <f t="shared" si="1367"/>
        <v>0</v>
      </c>
      <c r="IF86" s="476">
        <f t="shared" si="1344"/>
        <v>2718.72</v>
      </c>
      <c r="IG86" s="142">
        <f t="shared" si="1369"/>
        <v>0</v>
      </c>
      <c r="IH86" s="114">
        <f t="shared" si="1370"/>
        <v>0</v>
      </c>
      <c r="II86" s="114"/>
      <c r="IJ86" s="143"/>
      <c r="IK86" s="144">
        <f t="shared" si="1371"/>
        <v>0</v>
      </c>
      <c r="IL86" s="328">
        <f t="shared" si="1465"/>
        <v>0</v>
      </c>
      <c r="IM86" s="474">
        <f t="shared" si="1373"/>
        <v>0</v>
      </c>
      <c r="IN86" s="475">
        <f t="shared" si="1374"/>
        <v>0</v>
      </c>
      <c r="IO86" s="141">
        <f t="shared" si="1375"/>
        <v>0</v>
      </c>
      <c r="IP86" s="476">
        <f t="shared" si="1376"/>
        <v>2093.75</v>
      </c>
      <c r="IQ86" s="142">
        <f t="shared" si="1377"/>
        <v>0</v>
      </c>
      <c r="IR86" s="114">
        <f t="shared" si="1378"/>
        <v>0</v>
      </c>
      <c r="IS86" s="114"/>
      <c r="IT86" s="143"/>
      <c r="IU86" s="144">
        <f t="shared" si="1379"/>
        <v>0</v>
      </c>
      <c r="IV86" s="328">
        <f t="shared" si="1466"/>
        <v>0</v>
      </c>
      <c r="IW86" s="474">
        <f t="shared" si="1373"/>
        <v>0</v>
      </c>
      <c r="IX86" s="475">
        <f t="shared" si="1374"/>
        <v>0</v>
      </c>
      <c r="IY86" s="141">
        <f t="shared" si="1383"/>
        <v>0</v>
      </c>
      <c r="IZ86" s="476">
        <f t="shared" si="1376"/>
        <v>2196.1</v>
      </c>
      <c r="JA86" s="142">
        <f t="shared" si="1385"/>
        <v>0</v>
      </c>
      <c r="JB86" s="114">
        <f t="shared" si="1386"/>
        <v>0</v>
      </c>
      <c r="JC86" s="114"/>
      <c r="JD86" s="143"/>
      <c r="JE86" s="144">
        <f t="shared" si="1387"/>
        <v>0</v>
      </c>
      <c r="JF86" s="328">
        <f t="shared" si="1467"/>
        <v>0</v>
      </c>
      <c r="JG86" s="474">
        <f t="shared" si="1389"/>
        <v>0</v>
      </c>
      <c r="JH86" s="475">
        <f t="shared" si="1390"/>
        <v>0</v>
      </c>
      <c r="JI86" s="141">
        <f t="shared" si="1391"/>
        <v>0</v>
      </c>
      <c r="JJ86" s="476">
        <f t="shared" si="1376"/>
        <v>2093.75</v>
      </c>
      <c r="JK86" s="142">
        <f t="shared" si="1393"/>
        <v>0</v>
      </c>
      <c r="JL86" s="114">
        <f t="shared" si="1394"/>
        <v>0</v>
      </c>
      <c r="JM86" s="114"/>
      <c r="JN86" s="143"/>
      <c r="JO86" s="144">
        <f t="shared" si="1395"/>
        <v>0</v>
      </c>
      <c r="JP86" s="328">
        <f t="shared" si="1468"/>
        <v>0</v>
      </c>
      <c r="JQ86" s="474">
        <f t="shared" si="1389"/>
        <v>0</v>
      </c>
      <c r="JR86" s="475">
        <f t="shared" si="1390"/>
        <v>0</v>
      </c>
      <c r="JS86" s="141">
        <f t="shared" si="1399"/>
        <v>0</v>
      </c>
      <c r="JT86" s="476">
        <f t="shared" si="1376"/>
        <v>1994.05</v>
      </c>
      <c r="JU86" s="142">
        <f t="shared" si="1401"/>
        <v>0</v>
      </c>
      <c r="JV86" s="114">
        <f t="shared" si="1402"/>
        <v>0</v>
      </c>
      <c r="JW86" s="114"/>
      <c r="JX86" s="143"/>
      <c r="JY86" s="144">
        <f t="shared" si="1403"/>
        <v>0</v>
      </c>
      <c r="JZ86" s="328">
        <f t="shared" si="1469"/>
        <v>0</v>
      </c>
      <c r="KA86" s="474">
        <f t="shared" si="1421"/>
        <v>0</v>
      </c>
      <c r="KB86" s="475">
        <f t="shared" si="1422"/>
        <v>0</v>
      </c>
      <c r="KC86" s="141">
        <f t="shared" si="1407"/>
        <v>0</v>
      </c>
      <c r="KD86" s="476">
        <f t="shared" si="1408"/>
        <v>2196.1</v>
      </c>
      <c r="KE86" s="142">
        <f t="shared" si="1409"/>
        <v>0</v>
      </c>
      <c r="KF86" s="114">
        <f t="shared" si="1410"/>
        <v>0</v>
      </c>
      <c r="KG86" s="114"/>
      <c r="KH86" s="143"/>
      <c r="KI86" s="144">
        <f t="shared" si="1411"/>
        <v>0</v>
      </c>
      <c r="KJ86" s="328">
        <f t="shared" si="1470"/>
        <v>0</v>
      </c>
      <c r="KK86" s="474">
        <f t="shared" si="1421"/>
        <v>0</v>
      </c>
      <c r="KL86" s="475">
        <f t="shared" si="1422"/>
        <v>0</v>
      </c>
      <c r="KM86" s="141">
        <f t="shared" si="1415"/>
        <v>0</v>
      </c>
      <c r="KN86" s="476">
        <f t="shared" si="1408"/>
        <v>1994.05</v>
      </c>
      <c r="KO86" s="142">
        <f t="shared" si="1417"/>
        <v>0</v>
      </c>
      <c r="KP86" s="114">
        <f t="shared" si="1418"/>
        <v>0</v>
      </c>
      <c r="KQ86" s="114"/>
      <c r="KR86" s="143"/>
      <c r="KS86" s="144">
        <f t="shared" si="1419"/>
        <v>0</v>
      </c>
      <c r="KT86" s="328">
        <f t="shared" si="1471"/>
        <v>0</v>
      </c>
      <c r="KU86" s="474" t="e">
        <f t="shared" si="1421"/>
        <v>#DIV/0!</v>
      </c>
      <c r="KV86" s="475" t="e">
        <f t="shared" si="1422"/>
        <v>#DIV/0!</v>
      </c>
      <c r="KW86" s="141">
        <f t="shared" si="1423"/>
        <v>0</v>
      </c>
      <c r="KX86" s="476">
        <f t="shared" si="1408"/>
        <v>0</v>
      </c>
      <c r="KY86" s="142">
        <f t="shared" si="1425"/>
        <v>0</v>
      </c>
      <c r="KZ86" s="114">
        <f t="shared" si="1426"/>
        <v>0</v>
      </c>
      <c r="LA86" s="114"/>
      <c r="LB86" s="143"/>
      <c r="LC86" s="144">
        <f t="shared" si="1427"/>
        <v>0</v>
      </c>
      <c r="LD86" s="327">
        <f t="shared" si="1428"/>
        <v>166</v>
      </c>
      <c r="LE86" s="474">
        <f t="shared" si="1429"/>
        <v>6.3699999999999998E-3</v>
      </c>
      <c r="LF86" s="475">
        <f t="shared" si="1430"/>
        <v>98.11</v>
      </c>
      <c r="LG86" s="141">
        <f t="shared" si="1431"/>
        <v>0.59102410000000005</v>
      </c>
      <c r="LH86" s="476">
        <f t="shared" si="1432"/>
        <v>2242.09</v>
      </c>
      <c r="LI86" s="142">
        <f t="shared" si="1433"/>
        <v>1325.12922</v>
      </c>
      <c r="LJ86" s="114">
        <f t="shared" si="1434"/>
        <v>219971.45</v>
      </c>
      <c r="LK86" s="114"/>
      <c r="LL86" s="143"/>
    </row>
    <row r="87" spans="1:324" ht="17.25" customHeight="1">
      <c r="A87" s="719"/>
      <c r="B87" s="94" t="s">
        <v>730</v>
      </c>
      <c r="C87" s="12" t="s">
        <v>856</v>
      </c>
      <c r="D87" s="12" t="s">
        <v>424</v>
      </c>
      <c r="E87" s="4" t="s">
        <v>34</v>
      </c>
      <c r="F87" s="328">
        <f t="shared" si="1441"/>
        <v>0</v>
      </c>
      <c r="G87" s="474">
        <f t="shared" si="1435"/>
        <v>0</v>
      </c>
      <c r="H87" s="475">
        <f t="shared" si="1436"/>
        <v>0</v>
      </c>
      <c r="I87" s="141">
        <f t="shared" si="1187"/>
        <v>0</v>
      </c>
      <c r="J87" s="476">
        <f t="shared" si="1437"/>
        <v>1994.05</v>
      </c>
      <c r="K87" s="142">
        <f t="shared" si="1188"/>
        <v>0</v>
      </c>
      <c r="L87" s="114">
        <f t="shared" si="1189"/>
        <v>0</v>
      </c>
      <c r="M87" s="114"/>
      <c r="N87" s="143"/>
      <c r="O87" s="144" t="e">
        <f t="shared" si="1190"/>
        <v>#DIV/0!</v>
      </c>
      <c r="P87" s="328">
        <f t="shared" si="1442"/>
        <v>0</v>
      </c>
      <c r="Q87" s="474">
        <f t="shared" si="1438"/>
        <v>0</v>
      </c>
      <c r="R87" s="475">
        <f t="shared" si="1439"/>
        <v>0</v>
      </c>
      <c r="S87" s="141">
        <f t="shared" si="1192"/>
        <v>0</v>
      </c>
      <c r="T87" s="476">
        <f t="shared" si="1440"/>
        <v>2718.72</v>
      </c>
      <c r="U87" s="142">
        <f t="shared" si="1193"/>
        <v>0</v>
      </c>
      <c r="V87" s="114">
        <f t="shared" si="1194"/>
        <v>0</v>
      </c>
      <c r="W87" s="114"/>
      <c r="X87" s="143"/>
      <c r="Y87" s="144" t="e">
        <f t="shared" si="1195"/>
        <v>#DIV/0!</v>
      </c>
      <c r="Z87" s="328">
        <f t="shared" si="1443"/>
        <v>0</v>
      </c>
      <c r="AA87" s="474">
        <f t="shared" si="1245"/>
        <v>0</v>
      </c>
      <c r="AB87" s="475">
        <f t="shared" si="1246"/>
        <v>0</v>
      </c>
      <c r="AC87" s="141">
        <f t="shared" si="1199"/>
        <v>0</v>
      </c>
      <c r="AD87" s="476">
        <f t="shared" si="1200"/>
        <v>1994.05</v>
      </c>
      <c r="AE87" s="142">
        <f t="shared" si="1201"/>
        <v>0</v>
      </c>
      <c r="AF87" s="114">
        <f t="shared" si="1202"/>
        <v>0</v>
      </c>
      <c r="AG87" s="114"/>
      <c r="AH87" s="143"/>
      <c r="AI87" s="144" t="e">
        <f t="shared" si="1203"/>
        <v>#DIV/0!</v>
      </c>
      <c r="AJ87" s="328">
        <f t="shared" si="1444"/>
        <v>0</v>
      </c>
      <c r="AK87" s="474">
        <f t="shared" si="1245"/>
        <v>0</v>
      </c>
      <c r="AL87" s="475">
        <f t="shared" si="1246"/>
        <v>0</v>
      </c>
      <c r="AM87" s="141">
        <f t="shared" si="1207"/>
        <v>0</v>
      </c>
      <c r="AN87" s="476">
        <f t="shared" si="1200"/>
        <v>1994.05</v>
      </c>
      <c r="AO87" s="142">
        <f t="shared" si="1209"/>
        <v>0</v>
      </c>
      <c r="AP87" s="114">
        <f t="shared" si="1210"/>
        <v>0</v>
      </c>
      <c r="AQ87" s="114"/>
      <c r="AR87" s="143"/>
      <c r="AS87" s="144" t="e">
        <f t="shared" si="1211"/>
        <v>#DIV/0!</v>
      </c>
      <c r="AT87" s="328">
        <f t="shared" si="1445"/>
        <v>0</v>
      </c>
      <c r="AU87" s="474">
        <f t="shared" si="1245"/>
        <v>0</v>
      </c>
      <c r="AV87" s="475">
        <f t="shared" si="1246"/>
        <v>0</v>
      </c>
      <c r="AW87" s="141">
        <f t="shared" si="1215"/>
        <v>0</v>
      </c>
      <c r="AX87" s="476">
        <f t="shared" si="1200"/>
        <v>1788.76</v>
      </c>
      <c r="AY87" s="142">
        <f t="shared" si="1217"/>
        <v>0</v>
      </c>
      <c r="AZ87" s="114">
        <f t="shared" si="1218"/>
        <v>0</v>
      </c>
      <c r="BA87" s="114"/>
      <c r="BB87" s="143"/>
      <c r="BC87" s="144" t="e">
        <f t="shared" si="1219"/>
        <v>#DIV/0!</v>
      </c>
      <c r="BD87" s="328">
        <f t="shared" si="1446"/>
        <v>0</v>
      </c>
      <c r="BE87" s="474">
        <f t="shared" si="1245"/>
        <v>0</v>
      </c>
      <c r="BF87" s="475">
        <f t="shared" si="1246"/>
        <v>0</v>
      </c>
      <c r="BG87" s="141">
        <f t="shared" si="1223"/>
        <v>0</v>
      </c>
      <c r="BH87" s="476">
        <f t="shared" si="1200"/>
        <v>2718.72</v>
      </c>
      <c r="BI87" s="142">
        <f t="shared" si="1225"/>
        <v>0</v>
      </c>
      <c r="BJ87" s="114">
        <f t="shared" si="1226"/>
        <v>0</v>
      </c>
      <c r="BK87" s="114"/>
      <c r="BL87" s="143"/>
      <c r="BM87" s="144" t="e">
        <f t="shared" si="1227"/>
        <v>#DIV/0!</v>
      </c>
      <c r="BN87" s="328">
        <f t="shared" si="1447"/>
        <v>0</v>
      </c>
      <c r="BO87" s="474">
        <f t="shared" si="1245"/>
        <v>0</v>
      </c>
      <c r="BP87" s="475">
        <f t="shared" si="1246"/>
        <v>0</v>
      </c>
      <c r="BQ87" s="141">
        <f t="shared" si="1231"/>
        <v>0</v>
      </c>
      <c r="BR87" s="476">
        <f t="shared" si="1200"/>
        <v>1665.28</v>
      </c>
      <c r="BS87" s="142">
        <f t="shared" si="1233"/>
        <v>0</v>
      </c>
      <c r="BT87" s="114">
        <f t="shared" si="1234"/>
        <v>0</v>
      </c>
      <c r="BU87" s="114"/>
      <c r="BV87" s="143"/>
      <c r="BW87" s="144" t="e">
        <f t="shared" si="1235"/>
        <v>#DIV/0!</v>
      </c>
      <c r="BX87" s="328">
        <f t="shared" si="1448"/>
        <v>0</v>
      </c>
      <c r="BY87" s="474">
        <f t="shared" si="1245"/>
        <v>0</v>
      </c>
      <c r="BZ87" s="475">
        <f t="shared" si="1246"/>
        <v>0</v>
      </c>
      <c r="CA87" s="141">
        <f t="shared" si="1239"/>
        <v>0</v>
      </c>
      <c r="CB87" s="476">
        <f t="shared" si="1200"/>
        <v>1994.05</v>
      </c>
      <c r="CC87" s="142">
        <f t="shared" si="1241"/>
        <v>0</v>
      </c>
      <c r="CD87" s="114">
        <f t="shared" si="1242"/>
        <v>0</v>
      </c>
      <c r="CE87" s="114"/>
      <c r="CF87" s="143"/>
      <c r="CG87" s="144" t="e">
        <f t="shared" si="1243"/>
        <v>#DIV/0!</v>
      </c>
      <c r="CH87" s="328">
        <f t="shared" si="1449"/>
        <v>0</v>
      </c>
      <c r="CI87" s="474">
        <f t="shared" si="1245"/>
        <v>0</v>
      </c>
      <c r="CJ87" s="475">
        <f t="shared" si="1246"/>
        <v>0</v>
      </c>
      <c r="CK87" s="141">
        <f t="shared" si="1247"/>
        <v>0</v>
      </c>
      <c r="CL87" s="476">
        <f t="shared" si="1200"/>
        <v>1994.05</v>
      </c>
      <c r="CM87" s="142">
        <f t="shared" si="1249"/>
        <v>0</v>
      </c>
      <c r="CN87" s="114">
        <f t="shared" si="1250"/>
        <v>0</v>
      </c>
      <c r="CO87" s="114"/>
      <c r="CP87" s="143"/>
      <c r="CQ87" s="144" t="e">
        <f t="shared" si="1251"/>
        <v>#DIV/0!</v>
      </c>
      <c r="CR87" s="328">
        <f t="shared" si="1450"/>
        <v>0</v>
      </c>
      <c r="CS87" s="474">
        <f t="shared" si="1301"/>
        <v>0</v>
      </c>
      <c r="CT87" s="475">
        <f t="shared" si="1302"/>
        <v>0</v>
      </c>
      <c r="CU87" s="141">
        <f t="shared" si="1255"/>
        <v>0</v>
      </c>
      <c r="CV87" s="476">
        <f t="shared" si="1256"/>
        <v>2718.72</v>
      </c>
      <c r="CW87" s="142">
        <f t="shared" si="1257"/>
        <v>0</v>
      </c>
      <c r="CX87" s="114">
        <f t="shared" si="1258"/>
        <v>0</v>
      </c>
      <c r="CY87" s="114"/>
      <c r="CZ87" s="143"/>
      <c r="DA87" s="144" t="e">
        <f t="shared" si="1259"/>
        <v>#DIV/0!</v>
      </c>
      <c r="DB87" s="328">
        <f t="shared" si="1451"/>
        <v>0</v>
      </c>
      <c r="DC87" s="474">
        <f t="shared" si="1301"/>
        <v>0</v>
      </c>
      <c r="DD87" s="475">
        <f t="shared" si="1302"/>
        <v>0</v>
      </c>
      <c r="DE87" s="141">
        <f t="shared" si="1263"/>
        <v>0</v>
      </c>
      <c r="DF87" s="476">
        <f t="shared" si="1256"/>
        <v>1994.05</v>
      </c>
      <c r="DG87" s="142">
        <f t="shared" si="1265"/>
        <v>0</v>
      </c>
      <c r="DH87" s="114">
        <f t="shared" si="1266"/>
        <v>0</v>
      </c>
      <c r="DI87" s="114"/>
      <c r="DJ87" s="143"/>
      <c r="DK87" s="144" t="e">
        <f t="shared" si="1267"/>
        <v>#DIV/0!</v>
      </c>
      <c r="DL87" s="328">
        <f t="shared" si="1452"/>
        <v>0</v>
      </c>
      <c r="DM87" s="474">
        <f t="shared" si="1301"/>
        <v>0</v>
      </c>
      <c r="DN87" s="475">
        <f t="shared" si="1302"/>
        <v>0</v>
      </c>
      <c r="DO87" s="141">
        <f t="shared" si="1271"/>
        <v>0</v>
      </c>
      <c r="DP87" s="476">
        <f t="shared" si="1256"/>
        <v>1994.05</v>
      </c>
      <c r="DQ87" s="142">
        <f t="shared" si="1273"/>
        <v>0</v>
      </c>
      <c r="DR87" s="114">
        <f t="shared" si="1274"/>
        <v>0</v>
      </c>
      <c r="DS87" s="114"/>
      <c r="DT87" s="143"/>
      <c r="DU87" s="144" t="e">
        <f t="shared" si="1275"/>
        <v>#DIV/0!</v>
      </c>
      <c r="DV87" s="328">
        <f t="shared" si="1453"/>
        <v>0</v>
      </c>
      <c r="DW87" s="474">
        <f t="shared" si="1301"/>
        <v>0</v>
      </c>
      <c r="DX87" s="475">
        <f t="shared" si="1302"/>
        <v>0</v>
      </c>
      <c r="DY87" s="141">
        <f t="shared" si="1279"/>
        <v>0</v>
      </c>
      <c r="DZ87" s="476">
        <f t="shared" si="1256"/>
        <v>1994.05</v>
      </c>
      <c r="EA87" s="142">
        <f t="shared" si="1281"/>
        <v>0</v>
      </c>
      <c r="EB87" s="114">
        <f t="shared" si="1282"/>
        <v>0</v>
      </c>
      <c r="EC87" s="114"/>
      <c r="ED87" s="143"/>
      <c r="EE87" s="144" t="e">
        <f t="shared" si="1283"/>
        <v>#DIV/0!</v>
      </c>
      <c r="EF87" s="328">
        <f t="shared" si="1454"/>
        <v>0</v>
      </c>
      <c r="EG87" s="474">
        <f t="shared" si="1301"/>
        <v>0</v>
      </c>
      <c r="EH87" s="475">
        <f t="shared" si="1302"/>
        <v>0</v>
      </c>
      <c r="EI87" s="141">
        <f t="shared" si="1287"/>
        <v>0</v>
      </c>
      <c r="EJ87" s="476">
        <f t="shared" si="1256"/>
        <v>2718.72</v>
      </c>
      <c r="EK87" s="142">
        <f t="shared" si="1289"/>
        <v>0</v>
      </c>
      <c r="EL87" s="114">
        <f t="shared" si="1290"/>
        <v>0</v>
      </c>
      <c r="EM87" s="114"/>
      <c r="EN87" s="143"/>
      <c r="EO87" s="144" t="e">
        <f t="shared" si="1291"/>
        <v>#DIV/0!</v>
      </c>
      <c r="EP87" s="328">
        <f t="shared" si="1455"/>
        <v>0</v>
      </c>
      <c r="EQ87" s="474">
        <f t="shared" si="1301"/>
        <v>0</v>
      </c>
      <c r="ER87" s="475">
        <f t="shared" si="1302"/>
        <v>0</v>
      </c>
      <c r="ES87" s="141">
        <f t="shared" si="1295"/>
        <v>0</v>
      </c>
      <c r="ET87" s="476">
        <f t="shared" si="1256"/>
        <v>2918.72</v>
      </c>
      <c r="EU87" s="142">
        <f t="shared" si="1297"/>
        <v>0</v>
      </c>
      <c r="EV87" s="114">
        <f t="shared" si="1298"/>
        <v>0</v>
      </c>
      <c r="EW87" s="114"/>
      <c r="EX87" s="143"/>
      <c r="EY87" s="144" t="e">
        <f t="shared" si="1299"/>
        <v>#DIV/0!</v>
      </c>
      <c r="EZ87" s="328">
        <f t="shared" si="1456"/>
        <v>0</v>
      </c>
      <c r="FA87" s="474">
        <f t="shared" si="1301"/>
        <v>0</v>
      </c>
      <c r="FB87" s="475">
        <f t="shared" si="1302"/>
        <v>0</v>
      </c>
      <c r="FC87" s="141">
        <f t="shared" si="1303"/>
        <v>0</v>
      </c>
      <c r="FD87" s="476">
        <f t="shared" si="1256"/>
        <v>0</v>
      </c>
      <c r="FE87" s="142">
        <f t="shared" si="1305"/>
        <v>0</v>
      </c>
      <c r="FF87" s="114">
        <f t="shared" si="1306"/>
        <v>0</v>
      </c>
      <c r="FG87" s="114"/>
      <c r="FH87" s="143"/>
      <c r="FI87" s="144" t="e">
        <f t="shared" si="1307"/>
        <v>#DIV/0!</v>
      </c>
      <c r="FJ87" s="328">
        <f t="shared" si="1457"/>
        <v>0</v>
      </c>
      <c r="FK87" s="474">
        <f t="shared" si="1309"/>
        <v>0</v>
      </c>
      <c r="FL87" s="475">
        <f t="shared" si="1310"/>
        <v>0</v>
      </c>
      <c r="FM87" s="141">
        <f t="shared" si="1311"/>
        <v>0</v>
      </c>
      <c r="FN87" s="476">
        <f t="shared" si="1312"/>
        <v>2718.72</v>
      </c>
      <c r="FO87" s="142">
        <f t="shared" si="1313"/>
        <v>0</v>
      </c>
      <c r="FP87" s="114">
        <f t="shared" si="1314"/>
        <v>0</v>
      </c>
      <c r="FQ87" s="114"/>
      <c r="FR87" s="143"/>
      <c r="FS87" s="144" t="e">
        <f t="shared" si="1315"/>
        <v>#DIV/0!</v>
      </c>
      <c r="FT87" s="328">
        <f t="shared" si="1458"/>
        <v>0</v>
      </c>
      <c r="FU87" s="474">
        <f t="shared" si="1309"/>
        <v>0</v>
      </c>
      <c r="FV87" s="475">
        <f t="shared" si="1310"/>
        <v>0</v>
      </c>
      <c r="FW87" s="141">
        <f t="shared" si="1319"/>
        <v>0</v>
      </c>
      <c r="FX87" s="476">
        <f t="shared" si="1312"/>
        <v>2093.75</v>
      </c>
      <c r="FY87" s="142">
        <f t="shared" si="1321"/>
        <v>0</v>
      </c>
      <c r="FZ87" s="114">
        <f t="shared" si="1322"/>
        <v>0</v>
      </c>
      <c r="GA87" s="114"/>
      <c r="GB87" s="143"/>
      <c r="GC87" s="144" t="e">
        <f t="shared" si="1323"/>
        <v>#DIV/0!</v>
      </c>
      <c r="GD87" s="328">
        <f t="shared" si="1459"/>
        <v>0</v>
      </c>
      <c r="GE87" s="474">
        <f t="shared" si="1325"/>
        <v>0</v>
      </c>
      <c r="GF87" s="475">
        <f t="shared" si="1326"/>
        <v>0</v>
      </c>
      <c r="GG87" s="141">
        <f t="shared" si="1327"/>
        <v>0</v>
      </c>
      <c r="GH87" s="476">
        <f t="shared" si="1312"/>
        <v>0</v>
      </c>
      <c r="GI87" s="142">
        <f t="shared" si="1329"/>
        <v>0</v>
      </c>
      <c r="GJ87" s="114">
        <f t="shared" si="1330"/>
        <v>0</v>
      </c>
      <c r="GK87" s="114"/>
      <c r="GL87" s="143"/>
      <c r="GM87" s="144" t="e">
        <f t="shared" si="1331"/>
        <v>#DIV/0!</v>
      </c>
      <c r="GN87" s="328">
        <f t="shared" si="1460"/>
        <v>0</v>
      </c>
      <c r="GO87" s="474">
        <f t="shared" si="1325"/>
        <v>0</v>
      </c>
      <c r="GP87" s="475">
        <f t="shared" si="1326"/>
        <v>0</v>
      </c>
      <c r="GQ87" s="141">
        <f t="shared" si="1335"/>
        <v>0</v>
      </c>
      <c r="GR87" s="476">
        <f t="shared" si="1312"/>
        <v>1994.05</v>
      </c>
      <c r="GS87" s="142">
        <f t="shared" si="1337"/>
        <v>0</v>
      </c>
      <c r="GT87" s="114">
        <f t="shared" si="1338"/>
        <v>0</v>
      </c>
      <c r="GU87" s="114"/>
      <c r="GV87" s="143"/>
      <c r="GW87" s="144" t="e">
        <f t="shared" si="1339"/>
        <v>#DIV/0!</v>
      </c>
      <c r="GX87" s="328">
        <f t="shared" si="1461"/>
        <v>0</v>
      </c>
      <c r="GY87" s="474">
        <f t="shared" si="1341"/>
        <v>0</v>
      </c>
      <c r="GZ87" s="475">
        <f t="shared" si="1342"/>
        <v>0</v>
      </c>
      <c r="HA87" s="141">
        <f t="shared" si="1343"/>
        <v>0</v>
      </c>
      <c r="HB87" s="476">
        <f t="shared" si="1344"/>
        <v>2093.75</v>
      </c>
      <c r="HC87" s="142">
        <f t="shared" si="1345"/>
        <v>0</v>
      </c>
      <c r="HD87" s="114">
        <f t="shared" si="1346"/>
        <v>0</v>
      </c>
      <c r="HE87" s="114"/>
      <c r="HF87" s="143"/>
      <c r="HG87" s="144" t="e">
        <f t="shared" si="1347"/>
        <v>#DIV/0!</v>
      </c>
      <c r="HH87" s="328">
        <f t="shared" si="1462"/>
        <v>0</v>
      </c>
      <c r="HI87" s="474">
        <f t="shared" si="1341"/>
        <v>0</v>
      </c>
      <c r="HJ87" s="475">
        <f t="shared" si="1342"/>
        <v>0</v>
      </c>
      <c r="HK87" s="141">
        <f t="shared" si="1351"/>
        <v>0</v>
      </c>
      <c r="HL87" s="476">
        <f t="shared" si="1344"/>
        <v>1994.05</v>
      </c>
      <c r="HM87" s="142">
        <f t="shared" si="1353"/>
        <v>0</v>
      </c>
      <c r="HN87" s="114">
        <f t="shared" si="1354"/>
        <v>0</v>
      </c>
      <c r="HO87" s="114"/>
      <c r="HP87" s="143"/>
      <c r="HQ87" s="144" t="e">
        <f t="shared" si="1355"/>
        <v>#DIV/0!</v>
      </c>
      <c r="HR87" s="328">
        <f t="shared" si="1463"/>
        <v>0</v>
      </c>
      <c r="HS87" s="474">
        <f t="shared" si="1357"/>
        <v>0</v>
      </c>
      <c r="HT87" s="475">
        <f t="shared" si="1358"/>
        <v>0</v>
      </c>
      <c r="HU87" s="141">
        <f t="shared" si="1359"/>
        <v>0</v>
      </c>
      <c r="HV87" s="476">
        <f t="shared" si="1344"/>
        <v>2718.72</v>
      </c>
      <c r="HW87" s="142">
        <f t="shared" si="1361"/>
        <v>0</v>
      </c>
      <c r="HX87" s="114">
        <f t="shared" si="1362"/>
        <v>0</v>
      </c>
      <c r="HY87" s="114"/>
      <c r="HZ87" s="143"/>
      <c r="IA87" s="144" t="e">
        <f t="shared" si="1363"/>
        <v>#DIV/0!</v>
      </c>
      <c r="IB87" s="328">
        <f t="shared" si="1464"/>
        <v>0</v>
      </c>
      <c r="IC87" s="474">
        <f t="shared" si="1357"/>
        <v>0</v>
      </c>
      <c r="ID87" s="475">
        <f t="shared" si="1358"/>
        <v>0</v>
      </c>
      <c r="IE87" s="141">
        <f t="shared" si="1367"/>
        <v>0</v>
      </c>
      <c r="IF87" s="476">
        <f t="shared" si="1344"/>
        <v>2718.72</v>
      </c>
      <c r="IG87" s="142">
        <f t="shared" si="1369"/>
        <v>0</v>
      </c>
      <c r="IH87" s="114">
        <f t="shared" si="1370"/>
        <v>0</v>
      </c>
      <c r="II87" s="114"/>
      <c r="IJ87" s="143"/>
      <c r="IK87" s="144" t="e">
        <f t="shared" si="1371"/>
        <v>#DIV/0!</v>
      </c>
      <c r="IL87" s="328">
        <f t="shared" si="1465"/>
        <v>0</v>
      </c>
      <c r="IM87" s="474">
        <f t="shared" si="1373"/>
        <v>0</v>
      </c>
      <c r="IN87" s="475">
        <f t="shared" si="1374"/>
        <v>0</v>
      </c>
      <c r="IO87" s="141">
        <f t="shared" si="1375"/>
        <v>0</v>
      </c>
      <c r="IP87" s="476">
        <f t="shared" si="1376"/>
        <v>2093.75</v>
      </c>
      <c r="IQ87" s="142">
        <f t="shared" si="1377"/>
        <v>0</v>
      </c>
      <c r="IR87" s="114">
        <f t="shared" si="1378"/>
        <v>0</v>
      </c>
      <c r="IS87" s="114"/>
      <c r="IT87" s="143"/>
      <c r="IU87" s="144" t="e">
        <f t="shared" si="1379"/>
        <v>#DIV/0!</v>
      </c>
      <c r="IV87" s="328">
        <f t="shared" si="1466"/>
        <v>0</v>
      </c>
      <c r="IW87" s="474">
        <f t="shared" si="1373"/>
        <v>0</v>
      </c>
      <c r="IX87" s="475">
        <f t="shared" si="1374"/>
        <v>0</v>
      </c>
      <c r="IY87" s="141">
        <f t="shared" si="1383"/>
        <v>0</v>
      </c>
      <c r="IZ87" s="476">
        <f t="shared" si="1376"/>
        <v>2196.1</v>
      </c>
      <c r="JA87" s="142">
        <f t="shared" si="1385"/>
        <v>0</v>
      </c>
      <c r="JB87" s="114">
        <f t="shared" si="1386"/>
        <v>0</v>
      </c>
      <c r="JC87" s="114"/>
      <c r="JD87" s="143"/>
      <c r="JE87" s="144" t="e">
        <f t="shared" si="1387"/>
        <v>#DIV/0!</v>
      </c>
      <c r="JF87" s="328">
        <f t="shared" si="1467"/>
        <v>0</v>
      </c>
      <c r="JG87" s="474">
        <f t="shared" si="1389"/>
        <v>0</v>
      </c>
      <c r="JH87" s="475">
        <f t="shared" si="1390"/>
        <v>0</v>
      </c>
      <c r="JI87" s="141">
        <f t="shared" si="1391"/>
        <v>0</v>
      </c>
      <c r="JJ87" s="476">
        <f t="shared" si="1376"/>
        <v>2093.75</v>
      </c>
      <c r="JK87" s="142">
        <f t="shared" si="1393"/>
        <v>0</v>
      </c>
      <c r="JL87" s="114">
        <f t="shared" si="1394"/>
        <v>0</v>
      </c>
      <c r="JM87" s="114"/>
      <c r="JN87" s="143"/>
      <c r="JO87" s="144" t="e">
        <f t="shared" si="1395"/>
        <v>#DIV/0!</v>
      </c>
      <c r="JP87" s="328">
        <f t="shared" si="1468"/>
        <v>0</v>
      </c>
      <c r="JQ87" s="474">
        <f t="shared" si="1389"/>
        <v>0</v>
      </c>
      <c r="JR87" s="475">
        <f t="shared" si="1390"/>
        <v>0</v>
      </c>
      <c r="JS87" s="141">
        <f t="shared" si="1399"/>
        <v>0</v>
      </c>
      <c r="JT87" s="476">
        <f t="shared" si="1376"/>
        <v>1994.05</v>
      </c>
      <c r="JU87" s="142">
        <f t="shared" si="1401"/>
        <v>0</v>
      </c>
      <c r="JV87" s="114">
        <f t="shared" si="1402"/>
        <v>0</v>
      </c>
      <c r="JW87" s="114"/>
      <c r="JX87" s="143"/>
      <c r="JY87" s="144" t="e">
        <f t="shared" si="1403"/>
        <v>#DIV/0!</v>
      </c>
      <c r="JZ87" s="328">
        <f t="shared" si="1469"/>
        <v>0</v>
      </c>
      <c r="KA87" s="474">
        <f t="shared" si="1421"/>
        <v>0</v>
      </c>
      <c r="KB87" s="475">
        <f t="shared" si="1422"/>
        <v>0</v>
      </c>
      <c r="KC87" s="141">
        <f t="shared" si="1407"/>
        <v>0</v>
      </c>
      <c r="KD87" s="476">
        <f t="shared" si="1408"/>
        <v>2196.1</v>
      </c>
      <c r="KE87" s="142">
        <f t="shared" si="1409"/>
        <v>0</v>
      </c>
      <c r="KF87" s="114">
        <f t="shared" si="1410"/>
        <v>0</v>
      </c>
      <c r="KG87" s="114"/>
      <c r="KH87" s="143"/>
      <c r="KI87" s="144" t="e">
        <f t="shared" si="1411"/>
        <v>#DIV/0!</v>
      </c>
      <c r="KJ87" s="328">
        <f t="shared" si="1470"/>
        <v>0</v>
      </c>
      <c r="KK87" s="474">
        <f t="shared" si="1421"/>
        <v>0</v>
      </c>
      <c r="KL87" s="475">
        <f t="shared" si="1422"/>
        <v>0</v>
      </c>
      <c r="KM87" s="141">
        <f t="shared" si="1415"/>
        <v>0</v>
      </c>
      <c r="KN87" s="476">
        <f t="shared" si="1408"/>
        <v>1994.05</v>
      </c>
      <c r="KO87" s="142">
        <f t="shared" si="1417"/>
        <v>0</v>
      </c>
      <c r="KP87" s="114">
        <f t="shared" si="1418"/>
        <v>0</v>
      </c>
      <c r="KQ87" s="114"/>
      <c r="KR87" s="143"/>
      <c r="KS87" s="144" t="e">
        <f t="shared" si="1419"/>
        <v>#DIV/0!</v>
      </c>
      <c r="KT87" s="328">
        <f t="shared" si="1471"/>
        <v>0</v>
      </c>
      <c r="KU87" s="474" t="e">
        <f t="shared" si="1421"/>
        <v>#DIV/0!</v>
      </c>
      <c r="KV87" s="475" t="e">
        <f t="shared" si="1422"/>
        <v>#DIV/0!</v>
      </c>
      <c r="KW87" s="141">
        <f t="shared" si="1423"/>
        <v>0</v>
      </c>
      <c r="KX87" s="476">
        <f t="shared" si="1408"/>
        <v>0</v>
      </c>
      <c r="KY87" s="142">
        <f t="shared" si="1425"/>
        <v>0</v>
      </c>
      <c r="KZ87" s="114">
        <f t="shared" si="1426"/>
        <v>0</v>
      </c>
      <c r="LA87" s="114"/>
      <c r="LB87" s="143"/>
      <c r="LC87" s="144" t="e">
        <f t="shared" si="1427"/>
        <v>#DIV/0!</v>
      </c>
      <c r="LD87" s="327">
        <f t="shared" si="1428"/>
        <v>0</v>
      </c>
      <c r="LE87" s="474">
        <f t="shared" si="1429"/>
        <v>0</v>
      </c>
      <c r="LF87" s="475">
        <f t="shared" si="1430"/>
        <v>0</v>
      </c>
      <c r="LG87" s="141">
        <f t="shared" si="1431"/>
        <v>0</v>
      </c>
      <c r="LH87" s="476">
        <f t="shared" si="1432"/>
        <v>2242.09</v>
      </c>
      <c r="LI87" s="142">
        <f t="shared" si="1433"/>
        <v>0</v>
      </c>
      <c r="LJ87" s="114">
        <f t="shared" si="1434"/>
        <v>0</v>
      </c>
      <c r="LK87" s="114"/>
      <c r="LL87" s="143"/>
    </row>
    <row r="88" spans="1:324" ht="17.25" customHeight="1">
      <c r="A88" s="716"/>
      <c r="B88" s="716" t="s">
        <v>1232</v>
      </c>
      <c r="C88" s="12"/>
      <c r="D88" s="12"/>
      <c r="E88" s="4"/>
      <c r="F88" s="328"/>
      <c r="G88" s="474"/>
      <c r="H88" s="475"/>
      <c r="I88" s="141"/>
      <c r="J88" s="476"/>
      <c r="K88" s="142"/>
      <c r="L88" s="114"/>
      <c r="M88" s="114"/>
      <c r="N88" s="143"/>
      <c r="O88" s="144"/>
      <c r="P88" s="328"/>
      <c r="Q88" s="474"/>
      <c r="R88" s="475"/>
      <c r="S88" s="141"/>
      <c r="T88" s="476"/>
      <c r="U88" s="142"/>
      <c r="V88" s="114"/>
      <c r="W88" s="114"/>
      <c r="X88" s="143"/>
      <c r="Y88" s="144"/>
      <c r="Z88" s="328"/>
      <c r="AA88" s="474"/>
      <c r="AB88" s="475"/>
      <c r="AC88" s="141"/>
      <c r="AD88" s="476"/>
      <c r="AE88" s="142"/>
      <c r="AF88" s="114"/>
      <c r="AG88" s="114"/>
      <c r="AH88" s="143"/>
      <c r="AI88" s="144"/>
      <c r="AJ88" s="328"/>
      <c r="AK88" s="474"/>
      <c r="AL88" s="475"/>
      <c r="AM88" s="141"/>
      <c r="AN88" s="476"/>
      <c r="AO88" s="142"/>
      <c r="AP88" s="114"/>
      <c r="AQ88" s="114"/>
      <c r="AR88" s="143"/>
      <c r="AS88" s="144"/>
      <c r="AT88" s="328"/>
      <c r="AU88" s="474"/>
      <c r="AV88" s="475"/>
      <c r="AW88" s="141"/>
      <c r="AX88" s="476"/>
      <c r="AY88" s="142"/>
      <c r="AZ88" s="114"/>
      <c r="BA88" s="114"/>
      <c r="BB88" s="143"/>
      <c r="BC88" s="144"/>
      <c r="BD88" s="328"/>
      <c r="BE88" s="474"/>
      <c r="BF88" s="475"/>
      <c r="BG88" s="141"/>
      <c r="BH88" s="476"/>
      <c r="BI88" s="142"/>
      <c r="BJ88" s="114"/>
      <c r="BK88" s="114"/>
      <c r="BL88" s="143"/>
      <c r="BM88" s="144"/>
      <c r="BN88" s="328"/>
      <c r="BO88" s="474"/>
      <c r="BP88" s="475"/>
      <c r="BQ88" s="141"/>
      <c r="BR88" s="476"/>
      <c r="BS88" s="142"/>
      <c r="BT88" s="114"/>
      <c r="BU88" s="114"/>
      <c r="BV88" s="143"/>
      <c r="BW88" s="144"/>
      <c r="BX88" s="328"/>
      <c r="BY88" s="474"/>
      <c r="BZ88" s="475"/>
      <c r="CA88" s="141"/>
      <c r="CB88" s="476"/>
      <c r="CC88" s="142"/>
      <c r="CD88" s="114"/>
      <c r="CE88" s="114"/>
      <c r="CF88" s="143"/>
      <c r="CG88" s="144"/>
      <c r="CH88" s="328"/>
      <c r="CI88" s="474"/>
      <c r="CJ88" s="475"/>
      <c r="CK88" s="141"/>
      <c r="CL88" s="476"/>
      <c r="CM88" s="142"/>
      <c r="CN88" s="114"/>
      <c r="CO88" s="114"/>
      <c r="CP88" s="143"/>
      <c r="CQ88" s="144"/>
      <c r="CR88" s="328"/>
      <c r="CS88" s="474"/>
      <c r="CT88" s="475"/>
      <c r="CU88" s="141"/>
      <c r="CV88" s="476"/>
      <c r="CW88" s="142"/>
      <c r="CX88" s="114"/>
      <c r="CY88" s="114"/>
      <c r="CZ88" s="143"/>
      <c r="DA88" s="144"/>
      <c r="DB88" s="328"/>
      <c r="DC88" s="474"/>
      <c r="DD88" s="475"/>
      <c r="DE88" s="141"/>
      <c r="DF88" s="476"/>
      <c r="DG88" s="142"/>
      <c r="DH88" s="114"/>
      <c r="DI88" s="114"/>
      <c r="DJ88" s="143"/>
      <c r="DK88" s="144"/>
      <c r="DL88" s="328"/>
      <c r="DM88" s="474"/>
      <c r="DN88" s="475"/>
      <c r="DO88" s="141"/>
      <c r="DP88" s="476"/>
      <c r="DQ88" s="142"/>
      <c r="DR88" s="114"/>
      <c r="DS88" s="114"/>
      <c r="DT88" s="143"/>
      <c r="DU88" s="144"/>
      <c r="DV88" s="328"/>
      <c r="DW88" s="474"/>
      <c r="DX88" s="475"/>
      <c r="DY88" s="141"/>
      <c r="DZ88" s="476"/>
      <c r="EA88" s="142"/>
      <c r="EB88" s="114"/>
      <c r="EC88" s="114"/>
      <c r="ED88" s="143"/>
      <c r="EE88" s="144"/>
      <c r="EF88" s="328"/>
      <c r="EG88" s="474"/>
      <c r="EH88" s="475"/>
      <c r="EI88" s="141"/>
      <c r="EJ88" s="476"/>
      <c r="EK88" s="142"/>
      <c r="EL88" s="114"/>
      <c r="EM88" s="114"/>
      <c r="EN88" s="143"/>
      <c r="EO88" s="144"/>
      <c r="EP88" s="328"/>
      <c r="EQ88" s="474"/>
      <c r="ER88" s="475"/>
      <c r="ES88" s="141"/>
      <c r="ET88" s="476"/>
      <c r="EU88" s="142"/>
      <c r="EV88" s="114"/>
      <c r="EW88" s="114"/>
      <c r="EX88" s="143"/>
      <c r="EY88" s="144"/>
      <c r="EZ88" s="328"/>
      <c r="FA88" s="474"/>
      <c r="FB88" s="475"/>
      <c r="FC88" s="141"/>
      <c r="FD88" s="476"/>
      <c r="FE88" s="142"/>
      <c r="FF88" s="114"/>
      <c r="FG88" s="114"/>
      <c r="FH88" s="143"/>
      <c r="FI88" s="144"/>
      <c r="FJ88" s="328"/>
      <c r="FK88" s="474"/>
      <c r="FL88" s="475"/>
      <c r="FM88" s="141"/>
      <c r="FN88" s="476"/>
      <c r="FO88" s="142"/>
      <c r="FP88" s="114"/>
      <c r="FQ88" s="114"/>
      <c r="FR88" s="143"/>
      <c r="FS88" s="144"/>
      <c r="FT88" s="328"/>
      <c r="FU88" s="474"/>
      <c r="FV88" s="475"/>
      <c r="FW88" s="141"/>
      <c r="FX88" s="476"/>
      <c r="FY88" s="142"/>
      <c r="FZ88" s="114"/>
      <c r="GA88" s="114"/>
      <c r="GB88" s="143"/>
      <c r="GC88" s="144"/>
      <c r="GD88" s="328"/>
      <c r="GE88" s="474"/>
      <c r="GF88" s="475"/>
      <c r="GG88" s="141"/>
      <c r="GH88" s="476"/>
      <c r="GI88" s="142"/>
      <c r="GJ88" s="114"/>
      <c r="GK88" s="114"/>
      <c r="GL88" s="143"/>
      <c r="GM88" s="144"/>
      <c r="GN88" s="328"/>
      <c r="GO88" s="474"/>
      <c r="GP88" s="475"/>
      <c r="GQ88" s="141"/>
      <c r="GR88" s="476"/>
      <c r="GS88" s="142"/>
      <c r="GT88" s="114"/>
      <c r="GU88" s="114"/>
      <c r="GV88" s="143"/>
      <c r="GW88" s="144"/>
      <c r="GX88" s="328"/>
      <c r="GY88" s="474"/>
      <c r="GZ88" s="475"/>
      <c r="HA88" s="141"/>
      <c r="HB88" s="476"/>
      <c r="HC88" s="142"/>
      <c r="HD88" s="114"/>
      <c r="HE88" s="114"/>
      <c r="HF88" s="143"/>
      <c r="HG88" s="144"/>
      <c r="HH88" s="328"/>
      <c r="HI88" s="474"/>
      <c r="HJ88" s="475"/>
      <c r="HK88" s="141"/>
      <c r="HL88" s="476"/>
      <c r="HM88" s="142"/>
      <c r="HN88" s="114"/>
      <c r="HO88" s="114"/>
      <c r="HP88" s="143"/>
      <c r="HQ88" s="144"/>
      <c r="HR88" s="328"/>
      <c r="HS88" s="474"/>
      <c r="HT88" s="475"/>
      <c r="HU88" s="141"/>
      <c r="HV88" s="476"/>
      <c r="HW88" s="142"/>
      <c r="HX88" s="114"/>
      <c r="HY88" s="114"/>
      <c r="HZ88" s="143"/>
      <c r="IA88" s="144"/>
      <c r="IB88" s="328"/>
      <c r="IC88" s="474"/>
      <c r="ID88" s="475"/>
      <c r="IE88" s="141"/>
      <c r="IF88" s="476"/>
      <c r="IG88" s="142"/>
      <c r="IH88" s="114"/>
      <c r="II88" s="114"/>
      <c r="IJ88" s="143"/>
      <c r="IK88" s="144"/>
      <c r="IL88" s="328"/>
      <c r="IM88" s="474"/>
      <c r="IN88" s="475"/>
      <c r="IO88" s="141"/>
      <c r="IP88" s="476"/>
      <c r="IQ88" s="142"/>
      <c r="IR88" s="114"/>
      <c r="IS88" s="114"/>
      <c r="IT88" s="143"/>
      <c r="IU88" s="144"/>
      <c r="IV88" s="328"/>
      <c r="IW88" s="474"/>
      <c r="IX88" s="475"/>
      <c r="IY88" s="141"/>
      <c r="IZ88" s="476"/>
      <c r="JA88" s="142"/>
      <c r="JB88" s="114"/>
      <c r="JC88" s="114"/>
      <c r="JD88" s="143"/>
      <c r="JE88" s="144"/>
      <c r="JF88" s="328"/>
      <c r="JG88" s="474"/>
      <c r="JH88" s="475"/>
      <c r="JI88" s="141"/>
      <c r="JJ88" s="476"/>
      <c r="JK88" s="142"/>
      <c r="JL88" s="114"/>
      <c r="JM88" s="114"/>
      <c r="JN88" s="143"/>
      <c r="JO88" s="144"/>
      <c r="JP88" s="328"/>
      <c r="JQ88" s="474"/>
      <c r="JR88" s="475"/>
      <c r="JS88" s="141"/>
      <c r="JT88" s="476"/>
      <c r="JU88" s="142"/>
      <c r="JV88" s="114"/>
      <c r="JW88" s="114"/>
      <c r="JX88" s="143"/>
      <c r="JY88" s="144"/>
      <c r="JZ88" s="328"/>
      <c r="KA88" s="474"/>
      <c r="KB88" s="475"/>
      <c r="KC88" s="141"/>
      <c r="KD88" s="476"/>
      <c r="KE88" s="142"/>
      <c r="KF88" s="114"/>
      <c r="KG88" s="114"/>
      <c r="KH88" s="143"/>
      <c r="KI88" s="144"/>
      <c r="KJ88" s="328"/>
      <c r="KK88" s="474"/>
      <c r="KL88" s="475"/>
      <c r="KM88" s="141"/>
      <c r="KN88" s="476"/>
      <c r="KO88" s="142"/>
      <c r="KP88" s="114"/>
      <c r="KQ88" s="114"/>
      <c r="KR88" s="143"/>
      <c r="KS88" s="144"/>
      <c r="KT88" s="328"/>
      <c r="KU88" s="474"/>
      <c r="KV88" s="475"/>
      <c r="KW88" s="141"/>
      <c r="KX88" s="476"/>
      <c r="KY88" s="142"/>
      <c r="KZ88" s="114"/>
      <c r="LA88" s="114"/>
      <c r="LB88" s="143"/>
      <c r="LC88" s="144"/>
      <c r="LD88" s="327"/>
      <c r="LE88" s="474"/>
      <c r="LF88" s="475"/>
      <c r="LG88" s="141"/>
      <c r="LH88" s="476"/>
      <c r="LI88" s="142"/>
      <c r="LJ88" s="114"/>
      <c r="LK88" s="114"/>
      <c r="LL88" s="143"/>
    </row>
    <row r="89" spans="1:324" ht="17.25" customHeight="1">
      <c r="A89" s="717"/>
      <c r="B89" s="12" t="s">
        <v>728</v>
      </c>
      <c r="C89" s="12" t="s">
        <v>856</v>
      </c>
      <c r="D89" s="12" t="s">
        <v>424</v>
      </c>
      <c r="E89" s="4" t="s">
        <v>34</v>
      </c>
      <c r="F89" s="328">
        <f t="shared" ref="F89:F96" si="1472">F31</f>
        <v>92</v>
      </c>
      <c r="G89" s="474">
        <f t="shared" si="1435"/>
        <v>0.14285999999999999</v>
      </c>
      <c r="H89" s="475">
        <f t="shared" si="1436"/>
        <v>35.72</v>
      </c>
      <c r="I89" s="141">
        <f t="shared" si="1187"/>
        <v>0.38826086999999998</v>
      </c>
      <c r="J89" s="476">
        <f t="shared" si="1437"/>
        <v>1994.05</v>
      </c>
      <c r="K89" s="142">
        <f t="shared" si="1188"/>
        <v>774.21159</v>
      </c>
      <c r="L89" s="114">
        <f t="shared" si="1189"/>
        <v>71227.47</v>
      </c>
      <c r="M89" s="114"/>
      <c r="N89" s="143"/>
      <c r="O89" s="144">
        <f t="shared" si="1190"/>
        <v>0.5847</v>
      </c>
      <c r="P89" s="328">
        <f t="shared" ref="P89:P96" si="1473">P31</f>
        <v>95</v>
      </c>
      <c r="Q89" s="474">
        <f t="shared" si="1438"/>
        <v>8.9200000000000002E-2</v>
      </c>
      <c r="R89" s="475">
        <f t="shared" si="1439"/>
        <v>58.31</v>
      </c>
      <c r="S89" s="141">
        <f t="shared" si="1192"/>
        <v>0.61378946999999995</v>
      </c>
      <c r="T89" s="476">
        <f t="shared" si="1440"/>
        <v>2718.72</v>
      </c>
      <c r="U89" s="142">
        <f t="shared" si="1193"/>
        <v>1668.72171</v>
      </c>
      <c r="V89" s="114">
        <f t="shared" si="1194"/>
        <v>158528.56</v>
      </c>
      <c r="W89" s="114"/>
      <c r="X89" s="143"/>
      <c r="Y89" s="144">
        <f t="shared" si="1195"/>
        <v>1.2602599999999999</v>
      </c>
      <c r="Z89" s="328">
        <f t="shared" ref="Z89:AJ96" si="1474">Z31</f>
        <v>216</v>
      </c>
      <c r="AA89" s="474">
        <f t="shared" ref="AA89:AK96" si="1475">Z89/Z$68</f>
        <v>0.26340999999999998</v>
      </c>
      <c r="AB89" s="475">
        <f t="shared" ref="AB89:AL96" si="1476">AB$68*AA89</f>
        <v>99.32</v>
      </c>
      <c r="AC89" s="141">
        <f t="shared" si="1199"/>
        <v>0.45981481000000002</v>
      </c>
      <c r="AD89" s="476">
        <f t="shared" si="1200"/>
        <v>1994.05</v>
      </c>
      <c r="AE89" s="142">
        <f t="shared" si="1201"/>
        <v>916.89372000000003</v>
      </c>
      <c r="AF89" s="114">
        <f t="shared" si="1202"/>
        <v>198049.04</v>
      </c>
      <c r="AG89" s="114"/>
      <c r="AH89" s="143"/>
      <c r="AI89" s="144">
        <f t="shared" si="1203"/>
        <v>0.69245999999999996</v>
      </c>
      <c r="AJ89" s="328">
        <f t="shared" ref="AJ89:AJ95" si="1477">AJ31</f>
        <v>53</v>
      </c>
      <c r="AK89" s="474">
        <f t="shared" ref="AK89:AK95" si="1478">AJ89/AJ$68</f>
        <v>8.7309999999999999E-2</v>
      </c>
      <c r="AL89" s="475">
        <f t="shared" ref="AL89:AL95" si="1479">AL$68*AK89</f>
        <v>31.67</v>
      </c>
      <c r="AM89" s="141">
        <f t="shared" si="1207"/>
        <v>0.59754717000000002</v>
      </c>
      <c r="AN89" s="476">
        <f t="shared" si="1200"/>
        <v>1994.05</v>
      </c>
      <c r="AO89" s="142">
        <f t="shared" si="1209"/>
        <v>1191.5389299999999</v>
      </c>
      <c r="AP89" s="114">
        <f t="shared" si="1210"/>
        <v>63151.56</v>
      </c>
      <c r="AQ89" s="114"/>
      <c r="AR89" s="143"/>
      <c r="AS89" s="144">
        <f t="shared" si="1211"/>
        <v>0.89988000000000001</v>
      </c>
      <c r="AT89" s="328">
        <f t="shared" ref="AT89:BD96" si="1480">AT31</f>
        <v>49</v>
      </c>
      <c r="AU89" s="474">
        <f t="shared" ref="AU89:BE96" si="1481">AT89/AT$68</f>
        <v>5.1630000000000002E-2</v>
      </c>
      <c r="AV89" s="475">
        <f t="shared" ref="AV89:BF96" si="1482">AV$68*AU89</f>
        <v>22.34</v>
      </c>
      <c r="AW89" s="141">
        <f t="shared" si="1215"/>
        <v>0.45591837000000002</v>
      </c>
      <c r="AX89" s="476">
        <f t="shared" si="1200"/>
        <v>1788.76</v>
      </c>
      <c r="AY89" s="142">
        <f t="shared" si="1217"/>
        <v>815.52854000000002</v>
      </c>
      <c r="AZ89" s="114">
        <f t="shared" si="1218"/>
        <v>39960.9</v>
      </c>
      <c r="BA89" s="114"/>
      <c r="BB89" s="143"/>
      <c r="BC89" s="144">
        <f t="shared" si="1219"/>
        <v>0.61590999999999996</v>
      </c>
      <c r="BD89" s="328">
        <f t="shared" ref="BD89:BD95" si="1483">BD31</f>
        <v>57</v>
      </c>
      <c r="BE89" s="474">
        <f t="shared" ref="BE89:BE95" si="1484">BD89/BD$68</f>
        <v>8.4320000000000006E-2</v>
      </c>
      <c r="BF89" s="475">
        <f t="shared" ref="BF89:BF95" si="1485">BF$68*BE89</f>
        <v>27.77</v>
      </c>
      <c r="BG89" s="141">
        <f t="shared" si="1223"/>
        <v>0.48719298</v>
      </c>
      <c r="BH89" s="476">
        <f t="shared" si="1200"/>
        <v>2718.72</v>
      </c>
      <c r="BI89" s="142">
        <f t="shared" si="1225"/>
        <v>1324.5413000000001</v>
      </c>
      <c r="BJ89" s="114">
        <f t="shared" si="1226"/>
        <v>75498.850000000006</v>
      </c>
      <c r="BK89" s="114"/>
      <c r="BL89" s="143"/>
      <c r="BM89" s="144">
        <f t="shared" si="1227"/>
        <v>1.0003299999999999</v>
      </c>
      <c r="BN89" s="328">
        <f t="shared" ref="BN89:BX96" si="1486">BN31</f>
        <v>86</v>
      </c>
      <c r="BO89" s="474">
        <f t="shared" ref="BO89:BY96" si="1487">BN89/BN$68</f>
        <v>0.12113</v>
      </c>
      <c r="BP89" s="475">
        <f t="shared" ref="BP89:BZ96" si="1488">BP$68*BO89</f>
        <v>43.06</v>
      </c>
      <c r="BQ89" s="141">
        <f t="shared" si="1231"/>
        <v>0.50069766999999998</v>
      </c>
      <c r="BR89" s="476">
        <f t="shared" si="1200"/>
        <v>1665.28</v>
      </c>
      <c r="BS89" s="142">
        <f t="shared" si="1233"/>
        <v>833.80182000000002</v>
      </c>
      <c r="BT89" s="114">
        <f t="shared" si="1234"/>
        <v>71706.960000000006</v>
      </c>
      <c r="BU89" s="114"/>
      <c r="BV89" s="143"/>
      <c r="BW89" s="144">
        <f t="shared" si="1235"/>
        <v>0.62970999999999999</v>
      </c>
      <c r="BX89" s="328">
        <f t="shared" ref="BX89:BX95" si="1489">BX31</f>
        <v>91</v>
      </c>
      <c r="BY89" s="474">
        <f t="shared" ref="BY89:BY95" si="1490">BX89/BX$68</f>
        <v>0.11361</v>
      </c>
      <c r="BZ89" s="475">
        <f t="shared" ref="BZ89:BZ95" si="1491">BZ$68*BY89</f>
        <v>42.51</v>
      </c>
      <c r="CA89" s="141">
        <f t="shared" si="1239"/>
        <v>0.46714285999999999</v>
      </c>
      <c r="CB89" s="476">
        <f t="shared" si="1200"/>
        <v>1994.05</v>
      </c>
      <c r="CC89" s="142">
        <f t="shared" si="1241"/>
        <v>931.50621999999998</v>
      </c>
      <c r="CD89" s="114">
        <f t="shared" si="1242"/>
        <v>84767.07</v>
      </c>
      <c r="CE89" s="114"/>
      <c r="CF89" s="143"/>
      <c r="CG89" s="144">
        <f t="shared" si="1243"/>
        <v>0.70350000000000001</v>
      </c>
      <c r="CH89" s="328">
        <f t="shared" ref="CH89:CH96" si="1492">CH31</f>
        <v>116</v>
      </c>
      <c r="CI89" s="474">
        <f t="shared" ref="CI89:CI96" si="1493">CH89/CH$68</f>
        <v>0.11577</v>
      </c>
      <c r="CJ89" s="475">
        <f t="shared" ref="CJ89:CJ96" si="1494">CJ$68*CI89</f>
        <v>53.37</v>
      </c>
      <c r="CK89" s="141">
        <f t="shared" si="1247"/>
        <v>0.46008621</v>
      </c>
      <c r="CL89" s="476">
        <f t="shared" si="1200"/>
        <v>1994.05</v>
      </c>
      <c r="CM89" s="142">
        <f t="shared" si="1249"/>
        <v>917.43490999999995</v>
      </c>
      <c r="CN89" s="114">
        <f t="shared" si="1250"/>
        <v>106422.45</v>
      </c>
      <c r="CO89" s="114"/>
      <c r="CP89" s="143"/>
      <c r="CQ89" s="144">
        <f t="shared" si="1251"/>
        <v>0.69286999999999999</v>
      </c>
      <c r="CR89" s="328">
        <f t="shared" ref="CR89:DB96" si="1495">CR31</f>
        <v>56</v>
      </c>
      <c r="CS89" s="474">
        <f t="shared" ref="CS89:DC96" si="1496">CR89/CR$68</f>
        <v>7.1160000000000001E-2</v>
      </c>
      <c r="CT89" s="475">
        <f t="shared" ref="CT89:DD96" si="1497">CT$68*CS89</f>
        <v>43.95</v>
      </c>
      <c r="CU89" s="141">
        <f t="shared" si="1255"/>
        <v>0.78482143000000004</v>
      </c>
      <c r="CV89" s="476">
        <f t="shared" si="1256"/>
        <v>2718.72</v>
      </c>
      <c r="CW89" s="142">
        <f t="shared" si="1257"/>
        <v>2133.7097199999998</v>
      </c>
      <c r="CX89" s="114">
        <f t="shared" si="1258"/>
        <v>119487.74</v>
      </c>
      <c r="CY89" s="114"/>
      <c r="CZ89" s="143"/>
      <c r="DA89" s="144">
        <f t="shared" si="1259"/>
        <v>1.6114299999999999</v>
      </c>
      <c r="DB89" s="328">
        <f t="shared" ref="DB89:DB95" si="1498">DB31</f>
        <v>119</v>
      </c>
      <c r="DC89" s="474">
        <f t="shared" ref="DC89:DC95" si="1499">DB89/DB$68</f>
        <v>0.13725000000000001</v>
      </c>
      <c r="DD89" s="475">
        <f t="shared" ref="DD89:DD95" si="1500">DD$68*DC89</f>
        <v>82.64</v>
      </c>
      <c r="DE89" s="141">
        <f t="shared" si="1263"/>
        <v>0.69445378000000002</v>
      </c>
      <c r="DF89" s="476">
        <f t="shared" si="1256"/>
        <v>1994.05</v>
      </c>
      <c r="DG89" s="142">
        <f t="shared" si="1265"/>
        <v>1384.77556</v>
      </c>
      <c r="DH89" s="114">
        <f t="shared" si="1266"/>
        <v>164788.29</v>
      </c>
      <c r="DI89" s="114"/>
      <c r="DJ89" s="143"/>
      <c r="DK89" s="144">
        <f t="shared" si="1267"/>
        <v>1.04582</v>
      </c>
      <c r="DL89" s="328">
        <f t="shared" ref="DL89:DV96" si="1501">DL31</f>
        <v>0</v>
      </c>
      <c r="DM89" s="474">
        <f t="shared" ref="DM89:DW96" si="1502">DL89/DL$68</f>
        <v>0</v>
      </c>
      <c r="DN89" s="475">
        <f t="shared" ref="DN89:DX96" si="1503">DN$68*DM89</f>
        <v>0</v>
      </c>
      <c r="DO89" s="141">
        <f t="shared" si="1271"/>
        <v>0</v>
      </c>
      <c r="DP89" s="476">
        <f t="shared" si="1256"/>
        <v>1994.05</v>
      </c>
      <c r="DQ89" s="142">
        <f t="shared" si="1273"/>
        <v>0</v>
      </c>
      <c r="DR89" s="114">
        <f t="shared" si="1274"/>
        <v>0</v>
      </c>
      <c r="DS89" s="114"/>
      <c r="DT89" s="143"/>
      <c r="DU89" s="144">
        <f t="shared" si="1275"/>
        <v>0</v>
      </c>
      <c r="DV89" s="328">
        <f t="shared" ref="DV89:DV95" si="1504">DV31</f>
        <v>41</v>
      </c>
      <c r="DW89" s="474">
        <f t="shared" ref="DW89:DW95" si="1505">DV89/DV$68</f>
        <v>5.2359999999999997E-2</v>
      </c>
      <c r="DX89" s="475">
        <f t="shared" ref="DX89:DX95" si="1506">DX$68*DW89</f>
        <v>16.079999999999998</v>
      </c>
      <c r="DY89" s="141">
        <f t="shared" si="1279"/>
        <v>0.39219512000000001</v>
      </c>
      <c r="DZ89" s="476">
        <f t="shared" si="1256"/>
        <v>1994.05</v>
      </c>
      <c r="EA89" s="142">
        <f t="shared" si="1281"/>
        <v>782.05668000000003</v>
      </c>
      <c r="EB89" s="114">
        <f t="shared" si="1282"/>
        <v>32064.32</v>
      </c>
      <c r="EC89" s="114"/>
      <c r="ED89" s="143"/>
      <c r="EE89" s="144">
        <f t="shared" si="1283"/>
        <v>0.59062999999999999</v>
      </c>
      <c r="EF89" s="328">
        <f t="shared" ref="EF89:EP96" si="1507">EF31</f>
        <v>60</v>
      </c>
      <c r="EG89" s="474">
        <f t="shared" ref="EG89:EQ96" si="1508">EF89/EF$68</f>
        <v>6.9610000000000005E-2</v>
      </c>
      <c r="EH89" s="475">
        <f t="shared" ref="EH89:ER96" si="1509">EH$68*EG89</f>
        <v>31.43</v>
      </c>
      <c r="EI89" s="141">
        <f t="shared" si="1287"/>
        <v>0.52383332999999999</v>
      </c>
      <c r="EJ89" s="476">
        <f t="shared" si="1256"/>
        <v>2718.72</v>
      </c>
      <c r="EK89" s="142">
        <f t="shared" si="1289"/>
        <v>1424.15615</v>
      </c>
      <c r="EL89" s="114">
        <f t="shared" si="1290"/>
        <v>85449.37</v>
      </c>
      <c r="EM89" s="114"/>
      <c r="EN89" s="143"/>
      <c r="EO89" s="144">
        <f t="shared" si="1291"/>
        <v>1.0755600000000001</v>
      </c>
      <c r="EP89" s="328">
        <f t="shared" ref="EP89:EP95" si="1510">EP31</f>
        <v>73</v>
      </c>
      <c r="EQ89" s="474">
        <f t="shared" ref="EQ89:EQ95" si="1511">EP89/EP$68</f>
        <v>8.7739999999999999E-2</v>
      </c>
      <c r="ER89" s="475">
        <f t="shared" ref="ER89:ER95" si="1512">ER$68*EQ89</f>
        <v>79.27</v>
      </c>
      <c r="ES89" s="141">
        <f t="shared" si="1295"/>
        <v>1.08589041</v>
      </c>
      <c r="ET89" s="476">
        <f t="shared" si="1256"/>
        <v>2918.72</v>
      </c>
      <c r="EU89" s="142">
        <f t="shared" si="1297"/>
        <v>3169.4100600000002</v>
      </c>
      <c r="EV89" s="114">
        <f t="shared" si="1298"/>
        <v>231366.93</v>
      </c>
      <c r="EW89" s="114"/>
      <c r="EX89" s="143"/>
      <c r="EY89" s="144">
        <f t="shared" si="1299"/>
        <v>2.3936199999999999</v>
      </c>
      <c r="EZ89" s="328">
        <f t="shared" ref="EZ89:EZ96" si="1513">EZ31</f>
        <v>37</v>
      </c>
      <c r="FA89" s="474">
        <f t="shared" ref="FA89:FA96" si="1514">EZ89/EZ$68</f>
        <v>4.9930000000000002E-2</v>
      </c>
      <c r="FB89" s="475">
        <f t="shared" ref="FB89:FB96" si="1515">FB$68*FA89</f>
        <v>0</v>
      </c>
      <c r="FC89" s="141">
        <f t="shared" si="1303"/>
        <v>0</v>
      </c>
      <c r="FD89" s="476">
        <f t="shared" si="1256"/>
        <v>0</v>
      </c>
      <c r="FE89" s="142">
        <f t="shared" si="1305"/>
        <v>0</v>
      </c>
      <c r="FF89" s="114">
        <f t="shared" si="1306"/>
        <v>0</v>
      </c>
      <c r="FG89" s="114"/>
      <c r="FH89" s="143"/>
      <c r="FI89" s="144">
        <f t="shared" si="1307"/>
        <v>0</v>
      </c>
      <c r="FJ89" s="328">
        <f t="shared" ref="FJ89:FT96" si="1516">FJ31</f>
        <v>97</v>
      </c>
      <c r="FK89" s="474">
        <f t="shared" si="1309"/>
        <v>9.6129999999999993E-2</v>
      </c>
      <c r="FL89" s="475">
        <f t="shared" si="1310"/>
        <v>50.28</v>
      </c>
      <c r="FM89" s="141">
        <f t="shared" si="1311"/>
        <v>0.51835052000000004</v>
      </c>
      <c r="FN89" s="476">
        <f t="shared" si="1312"/>
        <v>2718.72</v>
      </c>
      <c r="FO89" s="142">
        <f t="shared" si="1313"/>
        <v>1409.2499299999999</v>
      </c>
      <c r="FP89" s="114">
        <f t="shared" si="1314"/>
        <v>136697.24</v>
      </c>
      <c r="FQ89" s="114"/>
      <c r="FR89" s="143"/>
      <c r="FS89" s="144">
        <f t="shared" si="1315"/>
        <v>1.0643</v>
      </c>
      <c r="FT89" s="328">
        <f t="shared" ref="FT89:FT95" si="1517">FT31</f>
        <v>76</v>
      </c>
      <c r="FU89" s="474">
        <f t="shared" si="1309"/>
        <v>0.10340000000000001</v>
      </c>
      <c r="FV89" s="475">
        <f t="shared" si="1310"/>
        <v>52.15</v>
      </c>
      <c r="FW89" s="141">
        <f t="shared" si="1319"/>
        <v>0.68618420999999996</v>
      </c>
      <c r="FX89" s="476">
        <f t="shared" si="1312"/>
        <v>2093.75</v>
      </c>
      <c r="FY89" s="142">
        <f t="shared" si="1321"/>
        <v>1436.6981900000001</v>
      </c>
      <c r="FZ89" s="114">
        <f t="shared" si="1322"/>
        <v>109189.06</v>
      </c>
      <c r="GA89" s="114"/>
      <c r="GB89" s="143"/>
      <c r="GC89" s="144">
        <f t="shared" si="1323"/>
        <v>1.0850299999999999</v>
      </c>
      <c r="GD89" s="328">
        <f t="shared" ref="GD89:GN96" si="1518">GD31</f>
        <v>35</v>
      </c>
      <c r="GE89" s="474">
        <f t="shared" ref="GE89:GO96" si="1519">GD89/GD$68</f>
        <v>6.9580000000000003E-2</v>
      </c>
      <c r="GF89" s="475">
        <f t="shared" ref="GF89:GP96" si="1520">GF$68*GE89</f>
        <v>0</v>
      </c>
      <c r="GG89" s="141">
        <f t="shared" si="1327"/>
        <v>0</v>
      </c>
      <c r="GH89" s="476">
        <f t="shared" si="1312"/>
        <v>0</v>
      </c>
      <c r="GI89" s="142">
        <f t="shared" si="1329"/>
        <v>0</v>
      </c>
      <c r="GJ89" s="114">
        <f t="shared" si="1330"/>
        <v>0</v>
      </c>
      <c r="GK89" s="114"/>
      <c r="GL89" s="143"/>
      <c r="GM89" s="144">
        <f t="shared" si="1331"/>
        <v>0</v>
      </c>
      <c r="GN89" s="328">
        <f t="shared" ref="GN89:GN95" si="1521">GN31</f>
        <v>103</v>
      </c>
      <c r="GO89" s="474">
        <f t="shared" ref="GO89:GO95" si="1522">GN89/GN$68</f>
        <v>0.12262000000000001</v>
      </c>
      <c r="GP89" s="475">
        <f t="shared" ref="GP89:GP95" si="1523">GP$68*GO89</f>
        <v>95.22</v>
      </c>
      <c r="GQ89" s="141">
        <f t="shared" si="1335"/>
        <v>0.92446602</v>
      </c>
      <c r="GR89" s="476">
        <f t="shared" si="1312"/>
        <v>1994.05</v>
      </c>
      <c r="GS89" s="142">
        <f t="shared" si="1337"/>
        <v>1843.43147</v>
      </c>
      <c r="GT89" s="114">
        <f t="shared" si="1338"/>
        <v>189873.44</v>
      </c>
      <c r="GU89" s="114"/>
      <c r="GV89" s="143"/>
      <c r="GW89" s="144">
        <f t="shared" si="1339"/>
        <v>1.3922099999999999</v>
      </c>
      <c r="GX89" s="328">
        <f t="shared" ref="GX89:HH96" si="1524">GX31</f>
        <v>165</v>
      </c>
      <c r="GY89" s="474">
        <f t="shared" si="1341"/>
        <v>0.10693</v>
      </c>
      <c r="GZ89" s="475">
        <f t="shared" si="1342"/>
        <v>46.52</v>
      </c>
      <c r="HA89" s="141">
        <f t="shared" si="1343"/>
        <v>0.28193939000000001</v>
      </c>
      <c r="HB89" s="476">
        <f t="shared" si="1344"/>
        <v>2093.75</v>
      </c>
      <c r="HC89" s="142">
        <f t="shared" si="1345"/>
        <v>590.31060000000002</v>
      </c>
      <c r="HD89" s="114">
        <f t="shared" si="1346"/>
        <v>97401.25</v>
      </c>
      <c r="HE89" s="114"/>
      <c r="HF89" s="143"/>
      <c r="HG89" s="144">
        <f t="shared" si="1347"/>
        <v>0.44581999999999999</v>
      </c>
      <c r="HH89" s="328">
        <f t="shared" ref="HH89:HH95" si="1525">HH31</f>
        <v>85</v>
      </c>
      <c r="HI89" s="474">
        <f t="shared" si="1341"/>
        <v>7.9890000000000003E-2</v>
      </c>
      <c r="HJ89" s="475">
        <f t="shared" si="1342"/>
        <v>60.8</v>
      </c>
      <c r="HK89" s="141">
        <f t="shared" si="1351"/>
        <v>0.71529412000000003</v>
      </c>
      <c r="HL89" s="476">
        <f t="shared" si="1344"/>
        <v>1994.05</v>
      </c>
      <c r="HM89" s="142">
        <f t="shared" si="1353"/>
        <v>1426.33224</v>
      </c>
      <c r="HN89" s="114">
        <f t="shared" si="1354"/>
        <v>121238.24</v>
      </c>
      <c r="HO89" s="114"/>
      <c r="HP89" s="143"/>
      <c r="HQ89" s="144">
        <f t="shared" si="1355"/>
        <v>1.0771999999999999</v>
      </c>
      <c r="HR89" s="328">
        <f t="shared" ref="HR89:HR96" si="1526">HR31</f>
        <v>40</v>
      </c>
      <c r="HS89" s="474">
        <f t="shared" ref="HS89:IC96" si="1527">HR89/HR$68</f>
        <v>5.7549999999999997E-2</v>
      </c>
      <c r="HT89" s="475">
        <f t="shared" ref="HT89:ID96" si="1528">HT$68*HS89</f>
        <v>30.11</v>
      </c>
      <c r="HU89" s="141">
        <f t="shared" si="1359"/>
        <v>0.75275000000000003</v>
      </c>
      <c r="HV89" s="476">
        <f t="shared" si="1344"/>
        <v>2718.72</v>
      </c>
      <c r="HW89" s="142">
        <f t="shared" si="1361"/>
        <v>2046.51648</v>
      </c>
      <c r="HX89" s="114">
        <f t="shared" si="1362"/>
        <v>81860.66</v>
      </c>
      <c r="HY89" s="114"/>
      <c r="HZ89" s="143"/>
      <c r="IA89" s="144">
        <f t="shared" si="1363"/>
        <v>1.54558</v>
      </c>
      <c r="IB89" s="328">
        <f t="shared" ref="IB89:IL96" si="1529">IB31</f>
        <v>37</v>
      </c>
      <c r="IC89" s="474">
        <f t="shared" ref="IC89:IC95" si="1530">IB89/IB$68</f>
        <v>7.6920000000000002E-2</v>
      </c>
      <c r="ID89" s="475">
        <f t="shared" ref="ID89:ID95" si="1531">ID$68*IC89</f>
        <v>45.84</v>
      </c>
      <c r="IE89" s="141">
        <f t="shared" si="1367"/>
        <v>1.2389189199999999</v>
      </c>
      <c r="IF89" s="476">
        <f t="shared" si="1344"/>
        <v>2718.72</v>
      </c>
      <c r="IG89" s="142">
        <f t="shared" si="1369"/>
        <v>3368.2736500000001</v>
      </c>
      <c r="IH89" s="114">
        <f t="shared" si="1370"/>
        <v>124626.13</v>
      </c>
      <c r="II89" s="114"/>
      <c r="IJ89" s="143"/>
      <c r="IK89" s="144">
        <f t="shared" si="1371"/>
        <v>2.5438100000000001</v>
      </c>
      <c r="IL89" s="328">
        <f t="shared" ref="IL89:IL95" si="1532">IL31</f>
        <v>79</v>
      </c>
      <c r="IM89" s="474">
        <f t="shared" si="1373"/>
        <v>6.973E-2</v>
      </c>
      <c r="IN89" s="475">
        <f t="shared" si="1374"/>
        <v>83.01</v>
      </c>
      <c r="IO89" s="141">
        <f t="shared" si="1375"/>
        <v>1.0507594899999999</v>
      </c>
      <c r="IP89" s="476">
        <f t="shared" si="1376"/>
        <v>2093.75</v>
      </c>
      <c r="IQ89" s="142">
        <f t="shared" si="1377"/>
        <v>2200.0276800000001</v>
      </c>
      <c r="IR89" s="114">
        <f t="shared" si="1378"/>
        <v>173802.19</v>
      </c>
      <c r="IS89" s="114"/>
      <c r="IT89" s="143"/>
      <c r="IU89" s="144">
        <f t="shared" si="1379"/>
        <v>1.6615200000000001</v>
      </c>
      <c r="IV89" s="328">
        <f t="shared" ref="IV89:JF96" si="1533">IV31</f>
        <v>62</v>
      </c>
      <c r="IW89" s="474">
        <f t="shared" si="1373"/>
        <v>9.1850000000000001E-2</v>
      </c>
      <c r="IX89" s="475">
        <f t="shared" si="1374"/>
        <v>46.53</v>
      </c>
      <c r="IY89" s="141">
        <f t="shared" si="1383"/>
        <v>0.75048387000000005</v>
      </c>
      <c r="IZ89" s="476">
        <f t="shared" si="1376"/>
        <v>2196.1</v>
      </c>
      <c r="JA89" s="142">
        <f t="shared" si="1385"/>
        <v>1648.1376299999999</v>
      </c>
      <c r="JB89" s="114">
        <f t="shared" si="1386"/>
        <v>102184.53</v>
      </c>
      <c r="JC89" s="114"/>
      <c r="JD89" s="143"/>
      <c r="JE89" s="144">
        <f t="shared" si="1387"/>
        <v>1.24472</v>
      </c>
      <c r="JF89" s="328">
        <f t="shared" ref="JF89:JF95" si="1534">JF31</f>
        <v>122</v>
      </c>
      <c r="JG89" s="474">
        <f t="shared" ref="JG89:JQ96" si="1535">JF89/JF$68</f>
        <v>9.2350000000000002E-2</v>
      </c>
      <c r="JH89" s="475">
        <f t="shared" ref="JH89:JR96" si="1536">JH$68*JG89</f>
        <v>69.260000000000005</v>
      </c>
      <c r="JI89" s="141">
        <f t="shared" si="1391"/>
        <v>0.56770491999999995</v>
      </c>
      <c r="JJ89" s="476">
        <f t="shared" si="1376"/>
        <v>2093.75</v>
      </c>
      <c r="JK89" s="142">
        <f t="shared" si="1393"/>
        <v>1188.6321800000001</v>
      </c>
      <c r="JL89" s="114">
        <f t="shared" si="1394"/>
        <v>145013.13</v>
      </c>
      <c r="JM89" s="114"/>
      <c r="JN89" s="143"/>
      <c r="JO89" s="144">
        <f t="shared" si="1395"/>
        <v>0.89768999999999999</v>
      </c>
      <c r="JP89" s="328">
        <f t="shared" ref="JP89:JZ96" si="1537">JP31</f>
        <v>74</v>
      </c>
      <c r="JQ89" s="474">
        <f t="shared" ref="JQ89:JQ95" si="1538">JP89/JP$68</f>
        <v>6.1060000000000003E-2</v>
      </c>
      <c r="JR89" s="475">
        <f t="shared" ref="JR89:JR95" si="1539">JR$68*JQ89</f>
        <v>49.86</v>
      </c>
      <c r="JS89" s="141">
        <f t="shared" si="1399"/>
        <v>0.67378378000000005</v>
      </c>
      <c r="JT89" s="476">
        <f t="shared" si="1376"/>
        <v>1994.05</v>
      </c>
      <c r="JU89" s="142">
        <f t="shared" si="1401"/>
        <v>1343.55855</v>
      </c>
      <c r="JV89" s="114">
        <f t="shared" si="1402"/>
        <v>99423.33</v>
      </c>
      <c r="JW89" s="114"/>
      <c r="JX89" s="143"/>
      <c r="JY89" s="144">
        <f t="shared" si="1403"/>
        <v>1.0146900000000001</v>
      </c>
      <c r="JZ89" s="328">
        <f t="shared" ref="JZ89:JZ95" si="1540">JZ31</f>
        <v>133</v>
      </c>
      <c r="KA89" s="474">
        <f t="shared" ref="KA89:KK96" si="1541">JZ89/JZ$68</f>
        <v>0.11982</v>
      </c>
      <c r="KB89" s="475">
        <f t="shared" ref="KB89:KL96" si="1542">KB$68*KA89</f>
        <v>73.400000000000006</v>
      </c>
      <c r="KC89" s="141">
        <f t="shared" si="1407"/>
        <v>0.55187969999999997</v>
      </c>
      <c r="KD89" s="476">
        <f t="shared" si="1408"/>
        <v>2196.1</v>
      </c>
      <c r="KE89" s="142">
        <f t="shared" si="1409"/>
        <v>1211.9830099999999</v>
      </c>
      <c r="KF89" s="114">
        <f t="shared" si="1410"/>
        <v>161193.74</v>
      </c>
      <c r="KG89" s="114"/>
      <c r="KH89" s="143"/>
      <c r="KI89" s="144">
        <f t="shared" si="1411"/>
        <v>0.91532000000000002</v>
      </c>
      <c r="KJ89" s="328">
        <f t="shared" ref="KJ89:KJ96" si="1543">KJ31</f>
        <v>116</v>
      </c>
      <c r="KK89" s="474">
        <f t="shared" ref="KK89:KK95" si="1544">KJ89/KJ$68</f>
        <v>9.4460000000000002E-2</v>
      </c>
      <c r="KL89" s="475">
        <f t="shared" ref="KL89:KL95" si="1545">KL$68*KK89</f>
        <v>65.540000000000006</v>
      </c>
      <c r="KM89" s="141">
        <f t="shared" si="1415"/>
        <v>0.56499999999999995</v>
      </c>
      <c r="KN89" s="476">
        <f t="shared" si="1408"/>
        <v>1994.05</v>
      </c>
      <c r="KO89" s="142">
        <f t="shared" si="1417"/>
        <v>1126.63825</v>
      </c>
      <c r="KP89" s="114">
        <f t="shared" si="1418"/>
        <v>130690.04</v>
      </c>
      <c r="KQ89" s="114"/>
      <c r="KR89" s="143"/>
      <c r="KS89" s="144">
        <f t="shared" si="1419"/>
        <v>0.85087000000000002</v>
      </c>
      <c r="KT89" s="328">
        <f t="shared" ref="KT89:KT96" si="1546">KT31</f>
        <v>0</v>
      </c>
      <c r="KU89" s="474" t="e">
        <f t="shared" ref="KU89:KU96" si="1547">KT89/KT$68</f>
        <v>#DIV/0!</v>
      </c>
      <c r="KV89" s="475" t="e">
        <f t="shared" ref="KV89:KV96" si="1548">KV$68*KU89</f>
        <v>#DIV/0!</v>
      </c>
      <c r="KW89" s="141">
        <f t="shared" si="1423"/>
        <v>0</v>
      </c>
      <c r="KX89" s="476">
        <f t="shared" si="1408"/>
        <v>0</v>
      </c>
      <c r="KY89" s="142">
        <f t="shared" si="1425"/>
        <v>0</v>
      </c>
      <c r="KZ89" s="114">
        <f t="shared" si="1426"/>
        <v>0</v>
      </c>
      <c r="LA89" s="114"/>
      <c r="LB89" s="143"/>
      <c r="LC89" s="144">
        <f t="shared" si="1427"/>
        <v>0</v>
      </c>
      <c r="LD89" s="327">
        <f t="shared" si="1428"/>
        <v>2465</v>
      </c>
      <c r="LE89" s="474">
        <f t="shared" si="1429"/>
        <v>9.4520000000000007E-2</v>
      </c>
      <c r="LF89" s="475">
        <f t="shared" si="1430"/>
        <v>1455.75</v>
      </c>
      <c r="LG89" s="141">
        <f t="shared" si="1431"/>
        <v>0.59056794999999995</v>
      </c>
      <c r="LH89" s="476">
        <f t="shared" si="1432"/>
        <v>2242.09</v>
      </c>
      <c r="LI89" s="142">
        <f t="shared" si="1433"/>
        <v>1324.1065000000001</v>
      </c>
      <c r="LJ89" s="114">
        <f t="shared" si="1434"/>
        <v>3263922.52</v>
      </c>
      <c r="LK89" s="114"/>
      <c r="LL89" s="143"/>
    </row>
    <row r="90" spans="1:324" ht="17.25" customHeight="1">
      <c r="A90" s="718"/>
      <c r="B90" s="93" t="s">
        <v>729</v>
      </c>
      <c r="C90" s="12" t="s">
        <v>856</v>
      </c>
      <c r="D90" s="12" t="s">
        <v>424</v>
      </c>
      <c r="E90" s="4" t="s">
        <v>34</v>
      </c>
      <c r="F90" s="328">
        <f t="shared" si="1472"/>
        <v>0</v>
      </c>
      <c r="G90" s="474">
        <f t="shared" si="1435"/>
        <v>0</v>
      </c>
      <c r="H90" s="475">
        <f t="shared" si="1436"/>
        <v>0</v>
      </c>
      <c r="I90" s="141">
        <f t="shared" si="1187"/>
        <v>0</v>
      </c>
      <c r="J90" s="476">
        <f t="shared" si="1437"/>
        <v>1994.05</v>
      </c>
      <c r="K90" s="142">
        <f t="shared" si="1188"/>
        <v>0</v>
      </c>
      <c r="L90" s="114">
        <f t="shared" si="1189"/>
        <v>0</v>
      </c>
      <c r="M90" s="114"/>
      <c r="N90" s="143"/>
      <c r="O90" s="144" t="e">
        <f t="shared" si="1190"/>
        <v>#DIV/0!</v>
      </c>
      <c r="P90" s="328">
        <f t="shared" si="1473"/>
        <v>0</v>
      </c>
      <c r="Q90" s="474">
        <f t="shared" si="1438"/>
        <v>0</v>
      </c>
      <c r="R90" s="475">
        <f t="shared" si="1439"/>
        <v>0</v>
      </c>
      <c r="S90" s="141">
        <f t="shared" si="1192"/>
        <v>0</v>
      </c>
      <c r="T90" s="476">
        <f t="shared" si="1440"/>
        <v>2718.72</v>
      </c>
      <c r="U90" s="142">
        <f t="shared" si="1193"/>
        <v>0</v>
      </c>
      <c r="V90" s="114">
        <f t="shared" si="1194"/>
        <v>0</v>
      </c>
      <c r="W90" s="114"/>
      <c r="X90" s="143"/>
      <c r="Y90" s="144" t="e">
        <f t="shared" si="1195"/>
        <v>#DIV/0!</v>
      </c>
      <c r="Z90" s="328">
        <f t="shared" si="1474"/>
        <v>0</v>
      </c>
      <c r="AA90" s="474">
        <f t="shared" si="1475"/>
        <v>0</v>
      </c>
      <c r="AB90" s="475">
        <f t="shared" si="1476"/>
        <v>0</v>
      </c>
      <c r="AC90" s="141">
        <f t="shared" si="1199"/>
        <v>0</v>
      </c>
      <c r="AD90" s="476">
        <f t="shared" si="1200"/>
        <v>1994.05</v>
      </c>
      <c r="AE90" s="142">
        <f t="shared" si="1201"/>
        <v>0</v>
      </c>
      <c r="AF90" s="114">
        <f t="shared" si="1202"/>
        <v>0</v>
      </c>
      <c r="AG90" s="114"/>
      <c r="AH90" s="143"/>
      <c r="AI90" s="144" t="e">
        <f t="shared" si="1203"/>
        <v>#DIV/0!</v>
      </c>
      <c r="AJ90" s="328">
        <f t="shared" si="1477"/>
        <v>0</v>
      </c>
      <c r="AK90" s="474">
        <f t="shared" si="1478"/>
        <v>0</v>
      </c>
      <c r="AL90" s="475">
        <f t="shared" si="1479"/>
        <v>0</v>
      </c>
      <c r="AM90" s="141">
        <f t="shared" si="1207"/>
        <v>0</v>
      </c>
      <c r="AN90" s="476">
        <f t="shared" si="1200"/>
        <v>1994.05</v>
      </c>
      <c r="AO90" s="142">
        <f t="shared" si="1209"/>
        <v>0</v>
      </c>
      <c r="AP90" s="114">
        <f t="shared" si="1210"/>
        <v>0</v>
      </c>
      <c r="AQ90" s="114"/>
      <c r="AR90" s="143"/>
      <c r="AS90" s="144" t="e">
        <f t="shared" si="1211"/>
        <v>#DIV/0!</v>
      </c>
      <c r="AT90" s="328">
        <f t="shared" si="1480"/>
        <v>0</v>
      </c>
      <c r="AU90" s="474">
        <f t="shared" si="1481"/>
        <v>0</v>
      </c>
      <c r="AV90" s="475">
        <f t="shared" si="1482"/>
        <v>0</v>
      </c>
      <c r="AW90" s="141">
        <f t="shared" si="1215"/>
        <v>0</v>
      </c>
      <c r="AX90" s="476">
        <f t="shared" si="1200"/>
        <v>1788.76</v>
      </c>
      <c r="AY90" s="142">
        <f t="shared" si="1217"/>
        <v>0</v>
      </c>
      <c r="AZ90" s="114">
        <f t="shared" si="1218"/>
        <v>0</v>
      </c>
      <c r="BA90" s="114"/>
      <c r="BB90" s="143"/>
      <c r="BC90" s="144" t="e">
        <f t="shared" si="1219"/>
        <v>#DIV/0!</v>
      </c>
      <c r="BD90" s="328">
        <f t="shared" si="1483"/>
        <v>0</v>
      </c>
      <c r="BE90" s="474">
        <f t="shared" si="1484"/>
        <v>0</v>
      </c>
      <c r="BF90" s="475">
        <f t="shared" si="1485"/>
        <v>0</v>
      </c>
      <c r="BG90" s="141">
        <f t="shared" si="1223"/>
        <v>0</v>
      </c>
      <c r="BH90" s="476">
        <f t="shared" si="1200"/>
        <v>2718.72</v>
      </c>
      <c r="BI90" s="142">
        <f t="shared" si="1225"/>
        <v>0</v>
      </c>
      <c r="BJ90" s="114">
        <f t="shared" si="1226"/>
        <v>0</v>
      </c>
      <c r="BK90" s="114"/>
      <c r="BL90" s="143"/>
      <c r="BM90" s="144" t="e">
        <f t="shared" si="1227"/>
        <v>#DIV/0!</v>
      </c>
      <c r="BN90" s="328">
        <f t="shared" si="1486"/>
        <v>0</v>
      </c>
      <c r="BO90" s="474">
        <f t="shared" si="1487"/>
        <v>0</v>
      </c>
      <c r="BP90" s="475">
        <f t="shared" si="1488"/>
        <v>0</v>
      </c>
      <c r="BQ90" s="141">
        <f t="shared" si="1231"/>
        <v>0</v>
      </c>
      <c r="BR90" s="476">
        <f t="shared" si="1200"/>
        <v>1665.28</v>
      </c>
      <c r="BS90" s="142">
        <f t="shared" si="1233"/>
        <v>0</v>
      </c>
      <c r="BT90" s="114">
        <f t="shared" si="1234"/>
        <v>0</v>
      </c>
      <c r="BU90" s="114"/>
      <c r="BV90" s="143"/>
      <c r="BW90" s="144" t="e">
        <f t="shared" si="1235"/>
        <v>#DIV/0!</v>
      </c>
      <c r="BX90" s="328">
        <f t="shared" si="1489"/>
        <v>0</v>
      </c>
      <c r="BY90" s="474">
        <f t="shared" si="1490"/>
        <v>0</v>
      </c>
      <c r="BZ90" s="475">
        <f t="shared" si="1491"/>
        <v>0</v>
      </c>
      <c r="CA90" s="141">
        <f t="shared" si="1239"/>
        <v>0</v>
      </c>
      <c r="CB90" s="476">
        <f t="shared" si="1200"/>
        <v>1994.05</v>
      </c>
      <c r="CC90" s="142">
        <f t="shared" si="1241"/>
        <v>0</v>
      </c>
      <c r="CD90" s="114">
        <f t="shared" si="1242"/>
        <v>0</v>
      </c>
      <c r="CE90" s="114"/>
      <c r="CF90" s="143"/>
      <c r="CG90" s="144" t="e">
        <f t="shared" si="1243"/>
        <v>#DIV/0!</v>
      </c>
      <c r="CH90" s="328">
        <f t="shared" si="1492"/>
        <v>0</v>
      </c>
      <c r="CI90" s="474">
        <f t="shared" si="1493"/>
        <v>0</v>
      </c>
      <c r="CJ90" s="475">
        <f t="shared" si="1494"/>
        <v>0</v>
      </c>
      <c r="CK90" s="141">
        <f t="shared" si="1247"/>
        <v>0</v>
      </c>
      <c r="CL90" s="476">
        <f t="shared" si="1200"/>
        <v>1994.05</v>
      </c>
      <c r="CM90" s="142">
        <f t="shared" si="1249"/>
        <v>0</v>
      </c>
      <c r="CN90" s="114">
        <f t="shared" si="1250"/>
        <v>0</v>
      </c>
      <c r="CO90" s="114"/>
      <c r="CP90" s="143"/>
      <c r="CQ90" s="144" t="e">
        <f t="shared" si="1251"/>
        <v>#DIV/0!</v>
      </c>
      <c r="CR90" s="328">
        <f t="shared" si="1495"/>
        <v>0</v>
      </c>
      <c r="CS90" s="474">
        <f t="shared" si="1496"/>
        <v>0</v>
      </c>
      <c r="CT90" s="475">
        <f t="shared" si="1497"/>
        <v>0</v>
      </c>
      <c r="CU90" s="141">
        <f t="shared" si="1255"/>
        <v>0</v>
      </c>
      <c r="CV90" s="476">
        <f t="shared" si="1256"/>
        <v>2718.72</v>
      </c>
      <c r="CW90" s="142">
        <f t="shared" si="1257"/>
        <v>0</v>
      </c>
      <c r="CX90" s="114">
        <f t="shared" si="1258"/>
        <v>0</v>
      </c>
      <c r="CY90" s="114"/>
      <c r="CZ90" s="143"/>
      <c r="DA90" s="144" t="e">
        <f t="shared" si="1259"/>
        <v>#DIV/0!</v>
      </c>
      <c r="DB90" s="328">
        <f t="shared" si="1498"/>
        <v>0</v>
      </c>
      <c r="DC90" s="474">
        <f t="shared" si="1499"/>
        <v>0</v>
      </c>
      <c r="DD90" s="475">
        <f t="shared" si="1500"/>
        <v>0</v>
      </c>
      <c r="DE90" s="141">
        <f t="shared" si="1263"/>
        <v>0</v>
      </c>
      <c r="DF90" s="476">
        <f t="shared" si="1256"/>
        <v>1994.05</v>
      </c>
      <c r="DG90" s="142">
        <f t="shared" si="1265"/>
        <v>0</v>
      </c>
      <c r="DH90" s="114">
        <f t="shared" si="1266"/>
        <v>0</v>
      </c>
      <c r="DI90" s="114"/>
      <c r="DJ90" s="143"/>
      <c r="DK90" s="144" t="e">
        <f t="shared" si="1267"/>
        <v>#DIV/0!</v>
      </c>
      <c r="DL90" s="328">
        <f t="shared" si="1501"/>
        <v>0</v>
      </c>
      <c r="DM90" s="474">
        <f t="shared" si="1502"/>
        <v>0</v>
      </c>
      <c r="DN90" s="475">
        <f t="shared" si="1503"/>
        <v>0</v>
      </c>
      <c r="DO90" s="141">
        <f t="shared" si="1271"/>
        <v>0</v>
      </c>
      <c r="DP90" s="476">
        <f t="shared" si="1256"/>
        <v>1994.05</v>
      </c>
      <c r="DQ90" s="142">
        <f t="shared" si="1273"/>
        <v>0</v>
      </c>
      <c r="DR90" s="114">
        <f t="shared" si="1274"/>
        <v>0</v>
      </c>
      <c r="DS90" s="114"/>
      <c r="DT90" s="143"/>
      <c r="DU90" s="144" t="e">
        <f t="shared" si="1275"/>
        <v>#DIV/0!</v>
      </c>
      <c r="DV90" s="328">
        <f t="shared" si="1504"/>
        <v>0</v>
      </c>
      <c r="DW90" s="474">
        <f t="shared" si="1505"/>
        <v>0</v>
      </c>
      <c r="DX90" s="475">
        <f t="shared" si="1506"/>
        <v>0</v>
      </c>
      <c r="DY90" s="141">
        <f t="shared" si="1279"/>
        <v>0</v>
      </c>
      <c r="DZ90" s="476">
        <f t="shared" si="1256"/>
        <v>1994.05</v>
      </c>
      <c r="EA90" s="142">
        <f t="shared" si="1281"/>
        <v>0</v>
      </c>
      <c r="EB90" s="114">
        <f t="shared" si="1282"/>
        <v>0</v>
      </c>
      <c r="EC90" s="114"/>
      <c r="ED90" s="143"/>
      <c r="EE90" s="144" t="e">
        <f t="shared" si="1283"/>
        <v>#DIV/0!</v>
      </c>
      <c r="EF90" s="328">
        <f t="shared" si="1507"/>
        <v>0</v>
      </c>
      <c r="EG90" s="474">
        <f t="shared" si="1508"/>
        <v>0</v>
      </c>
      <c r="EH90" s="475">
        <f t="shared" si="1509"/>
        <v>0</v>
      </c>
      <c r="EI90" s="141">
        <f t="shared" si="1287"/>
        <v>0</v>
      </c>
      <c r="EJ90" s="476">
        <f t="shared" si="1256"/>
        <v>2718.72</v>
      </c>
      <c r="EK90" s="142">
        <f t="shared" si="1289"/>
        <v>0</v>
      </c>
      <c r="EL90" s="114">
        <f t="shared" si="1290"/>
        <v>0</v>
      </c>
      <c r="EM90" s="114"/>
      <c r="EN90" s="143"/>
      <c r="EO90" s="144" t="e">
        <f t="shared" si="1291"/>
        <v>#DIV/0!</v>
      </c>
      <c r="EP90" s="328">
        <f t="shared" si="1510"/>
        <v>0</v>
      </c>
      <c r="EQ90" s="474">
        <f t="shared" si="1511"/>
        <v>0</v>
      </c>
      <c r="ER90" s="475">
        <f t="shared" si="1512"/>
        <v>0</v>
      </c>
      <c r="ES90" s="141">
        <f t="shared" si="1295"/>
        <v>0</v>
      </c>
      <c r="ET90" s="476">
        <f t="shared" si="1256"/>
        <v>2918.72</v>
      </c>
      <c r="EU90" s="142">
        <f t="shared" si="1297"/>
        <v>0</v>
      </c>
      <c r="EV90" s="114">
        <f t="shared" si="1298"/>
        <v>0</v>
      </c>
      <c r="EW90" s="114"/>
      <c r="EX90" s="143"/>
      <c r="EY90" s="144" t="e">
        <f t="shared" si="1299"/>
        <v>#DIV/0!</v>
      </c>
      <c r="EZ90" s="328">
        <f t="shared" si="1513"/>
        <v>0</v>
      </c>
      <c r="FA90" s="474">
        <f t="shared" si="1514"/>
        <v>0</v>
      </c>
      <c r="FB90" s="475">
        <f t="shared" si="1515"/>
        <v>0</v>
      </c>
      <c r="FC90" s="141">
        <f t="shared" si="1303"/>
        <v>0</v>
      </c>
      <c r="FD90" s="476">
        <f t="shared" si="1256"/>
        <v>0</v>
      </c>
      <c r="FE90" s="142">
        <f t="shared" si="1305"/>
        <v>0</v>
      </c>
      <c r="FF90" s="114">
        <f t="shared" si="1306"/>
        <v>0</v>
      </c>
      <c r="FG90" s="114"/>
      <c r="FH90" s="143"/>
      <c r="FI90" s="144" t="e">
        <f t="shared" si="1307"/>
        <v>#DIV/0!</v>
      </c>
      <c r="FJ90" s="328">
        <f t="shared" si="1516"/>
        <v>0</v>
      </c>
      <c r="FK90" s="474">
        <f t="shared" si="1309"/>
        <v>0</v>
      </c>
      <c r="FL90" s="475">
        <f t="shared" si="1310"/>
        <v>0</v>
      </c>
      <c r="FM90" s="141">
        <f t="shared" si="1311"/>
        <v>0</v>
      </c>
      <c r="FN90" s="476">
        <f t="shared" si="1312"/>
        <v>2718.72</v>
      </c>
      <c r="FO90" s="142">
        <f t="shared" si="1313"/>
        <v>0</v>
      </c>
      <c r="FP90" s="114">
        <f t="shared" si="1314"/>
        <v>0</v>
      </c>
      <c r="FQ90" s="114"/>
      <c r="FR90" s="143"/>
      <c r="FS90" s="144" t="e">
        <f t="shared" si="1315"/>
        <v>#DIV/0!</v>
      </c>
      <c r="FT90" s="328">
        <f t="shared" si="1517"/>
        <v>0</v>
      </c>
      <c r="FU90" s="474">
        <f t="shared" si="1309"/>
        <v>0</v>
      </c>
      <c r="FV90" s="475">
        <f t="shared" si="1310"/>
        <v>0</v>
      </c>
      <c r="FW90" s="141">
        <f t="shared" si="1319"/>
        <v>0</v>
      </c>
      <c r="FX90" s="476">
        <f t="shared" si="1312"/>
        <v>2093.75</v>
      </c>
      <c r="FY90" s="142">
        <f t="shared" si="1321"/>
        <v>0</v>
      </c>
      <c r="FZ90" s="114">
        <f t="shared" si="1322"/>
        <v>0</v>
      </c>
      <c r="GA90" s="114"/>
      <c r="GB90" s="143"/>
      <c r="GC90" s="144" t="e">
        <f t="shared" si="1323"/>
        <v>#DIV/0!</v>
      </c>
      <c r="GD90" s="328">
        <f t="shared" si="1518"/>
        <v>0</v>
      </c>
      <c r="GE90" s="474">
        <f t="shared" si="1519"/>
        <v>0</v>
      </c>
      <c r="GF90" s="475">
        <f t="shared" si="1520"/>
        <v>0</v>
      </c>
      <c r="GG90" s="141">
        <f t="shared" si="1327"/>
        <v>0</v>
      </c>
      <c r="GH90" s="476">
        <f t="shared" si="1312"/>
        <v>0</v>
      </c>
      <c r="GI90" s="142">
        <f t="shared" si="1329"/>
        <v>0</v>
      </c>
      <c r="GJ90" s="114">
        <f t="shared" si="1330"/>
        <v>0</v>
      </c>
      <c r="GK90" s="114"/>
      <c r="GL90" s="143"/>
      <c r="GM90" s="144" t="e">
        <f t="shared" si="1331"/>
        <v>#DIV/0!</v>
      </c>
      <c r="GN90" s="328">
        <f t="shared" si="1521"/>
        <v>0</v>
      </c>
      <c r="GO90" s="474">
        <f t="shared" si="1522"/>
        <v>0</v>
      </c>
      <c r="GP90" s="475">
        <f t="shared" si="1523"/>
        <v>0</v>
      </c>
      <c r="GQ90" s="141">
        <f t="shared" si="1335"/>
        <v>0</v>
      </c>
      <c r="GR90" s="476">
        <f t="shared" si="1312"/>
        <v>1994.05</v>
      </c>
      <c r="GS90" s="142">
        <f t="shared" si="1337"/>
        <v>0</v>
      </c>
      <c r="GT90" s="114">
        <f t="shared" si="1338"/>
        <v>0</v>
      </c>
      <c r="GU90" s="114"/>
      <c r="GV90" s="143"/>
      <c r="GW90" s="144" t="e">
        <f t="shared" si="1339"/>
        <v>#DIV/0!</v>
      </c>
      <c r="GX90" s="328">
        <f t="shared" si="1524"/>
        <v>0</v>
      </c>
      <c r="GY90" s="474">
        <f t="shared" si="1341"/>
        <v>0</v>
      </c>
      <c r="GZ90" s="475">
        <f t="shared" si="1342"/>
        <v>0</v>
      </c>
      <c r="HA90" s="141">
        <f t="shared" si="1343"/>
        <v>0</v>
      </c>
      <c r="HB90" s="476">
        <f t="shared" si="1344"/>
        <v>2093.75</v>
      </c>
      <c r="HC90" s="142">
        <f t="shared" si="1345"/>
        <v>0</v>
      </c>
      <c r="HD90" s="114">
        <f t="shared" si="1346"/>
        <v>0</v>
      </c>
      <c r="HE90" s="114"/>
      <c r="HF90" s="143"/>
      <c r="HG90" s="144" t="e">
        <f t="shared" si="1347"/>
        <v>#DIV/0!</v>
      </c>
      <c r="HH90" s="328">
        <f t="shared" si="1525"/>
        <v>0</v>
      </c>
      <c r="HI90" s="474">
        <f t="shared" si="1341"/>
        <v>0</v>
      </c>
      <c r="HJ90" s="475">
        <f t="shared" si="1342"/>
        <v>0</v>
      </c>
      <c r="HK90" s="141">
        <f t="shared" si="1351"/>
        <v>0</v>
      </c>
      <c r="HL90" s="476">
        <f t="shared" si="1344"/>
        <v>1994.05</v>
      </c>
      <c r="HM90" s="142">
        <f t="shared" si="1353"/>
        <v>0</v>
      </c>
      <c r="HN90" s="114">
        <f t="shared" si="1354"/>
        <v>0</v>
      </c>
      <c r="HO90" s="114"/>
      <c r="HP90" s="143"/>
      <c r="HQ90" s="144" t="e">
        <f t="shared" si="1355"/>
        <v>#DIV/0!</v>
      </c>
      <c r="HR90" s="328">
        <f t="shared" si="1526"/>
        <v>0</v>
      </c>
      <c r="HS90" s="474">
        <f t="shared" si="1527"/>
        <v>0</v>
      </c>
      <c r="HT90" s="475">
        <f t="shared" si="1528"/>
        <v>0</v>
      </c>
      <c r="HU90" s="141">
        <f t="shared" si="1359"/>
        <v>0</v>
      </c>
      <c r="HV90" s="476">
        <f t="shared" si="1344"/>
        <v>2718.72</v>
      </c>
      <c r="HW90" s="142">
        <f t="shared" si="1361"/>
        <v>0</v>
      </c>
      <c r="HX90" s="114">
        <f t="shared" si="1362"/>
        <v>0</v>
      </c>
      <c r="HY90" s="114"/>
      <c r="HZ90" s="143"/>
      <c r="IA90" s="144" t="e">
        <f t="shared" si="1363"/>
        <v>#DIV/0!</v>
      </c>
      <c r="IB90" s="328">
        <f t="shared" si="1529"/>
        <v>0</v>
      </c>
      <c r="IC90" s="474">
        <f t="shared" si="1530"/>
        <v>0</v>
      </c>
      <c r="ID90" s="475">
        <f t="shared" si="1531"/>
        <v>0</v>
      </c>
      <c r="IE90" s="141">
        <f t="shared" si="1367"/>
        <v>0</v>
      </c>
      <c r="IF90" s="476">
        <f t="shared" si="1344"/>
        <v>2718.72</v>
      </c>
      <c r="IG90" s="142">
        <f t="shared" si="1369"/>
        <v>0</v>
      </c>
      <c r="IH90" s="114">
        <f t="shared" si="1370"/>
        <v>0</v>
      </c>
      <c r="II90" s="114"/>
      <c r="IJ90" s="143"/>
      <c r="IK90" s="144" t="e">
        <f t="shared" si="1371"/>
        <v>#DIV/0!</v>
      </c>
      <c r="IL90" s="328">
        <f t="shared" si="1532"/>
        <v>0</v>
      </c>
      <c r="IM90" s="474">
        <f t="shared" si="1373"/>
        <v>0</v>
      </c>
      <c r="IN90" s="475">
        <f t="shared" si="1374"/>
        <v>0</v>
      </c>
      <c r="IO90" s="141">
        <f t="shared" si="1375"/>
        <v>0</v>
      </c>
      <c r="IP90" s="476">
        <f t="shared" si="1376"/>
        <v>2093.75</v>
      </c>
      <c r="IQ90" s="142">
        <f t="shared" si="1377"/>
        <v>0</v>
      </c>
      <c r="IR90" s="114">
        <f t="shared" si="1378"/>
        <v>0</v>
      </c>
      <c r="IS90" s="114"/>
      <c r="IT90" s="143"/>
      <c r="IU90" s="144" t="e">
        <f t="shared" si="1379"/>
        <v>#DIV/0!</v>
      </c>
      <c r="IV90" s="328">
        <f t="shared" si="1533"/>
        <v>0</v>
      </c>
      <c r="IW90" s="474">
        <f t="shared" si="1373"/>
        <v>0</v>
      </c>
      <c r="IX90" s="475">
        <f t="shared" si="1374"/>
        <v>0</v>
      </c>
      <c r="IY90" s="141">
        <f t="shared" si="1383"/>
        <v>0</v>
      </c>
      <c r="IZ90" s="476">
        <f t="shared" si="1376"/>
        <v>2196.1</v>
      </c>
      <c r="JA90" s="142">
        <f t="shared" si="1385"/>
        <v>0</v>
      </c>
      <c r="JB90" s="114">
        <f t="shared" si="1386"/>
        <v>0</v>
      </c>
      <c r="JC90" s="114"/>
      <c r="JD90" s="143"/>
      <c r="JE90" s="144" t="e">
        <f t="shared" si="1387"/>
        <v>#DIV/0!</v>
      </c>
      <c r="JF90" s="328">
        <f t="shared" si="1534"/>
        <v>0</v>
      </c>
      <c r="JG90" s="474">
        <f t="shared" si="1535"/>
        <v>0</v>
      </c>
      <c r="JH90" s="475">
        <f t="shared" si="1536"/>
        <v>0</v>
      </c>
      <c r="JI90" s="141">
        <f t="shared" si="1391"/>
        <v>0</v>
      </c>
      <c r="JJ90" s="476">
        <f t="shared" si="1376"/>
        <v>2093.75</v>
      </c>
      <c r="JK90" s="142">
        <f t="shared" si="1393"/>
        <v>0</v>
      </c>
      <c r="JL90" s="114">
        <f t="shared" si="1394"/>
        <v>0</v>
      </c>
      <c r="JM90" s="114"/>
      <c r="JN90" s="143"/>
      <c r="JO90" s="144" t="e">
        <f t="shared" si="1395"/>
        <v>#DIV/0!</v>
      </c>
      <c r="JP90" s="328">
        <f t="shared" si="1537"/>
        <v>0</v>
      </c>
      <c r="JQ90" s="474">
        <f t="shared" si="1538"/>
        <v>0</v>
      </c>
      <c r="JR90" s="475">
        <f t="shared" si="1539"/>
        <v>0</v>
      </c>
      <c r="JS90" s="141">
        <f t="shared" si="1399"/>
        <v>0</v>
      </c>
      <c r="JT90" s="476">
        <f t="shared" si="1376"/>
        <v>1994.05</v>
      </c>
      <c r="JU90" s="142">
        <f t="shared" si="1401"/>
        <v>0</v>
      </c>
      <c r="JV90" s="114">
        <f t="shared" si="1402"/>
        <v>0</v>
      </c>
      <c r="JW90" s="114"/>
      <c r="JX90" s="143"/>
      <c r="JY90" s="144" t="e">
        <f t="shared" si="1403"/>
        <v>#DIV/0!</v>
      </c>
      <c r="JZ90" s="328">
        <f t="shared" si="1540"/>
        <v>0</v>
      </c>
      <c r="KA90" s="474">
        <f t="shared" si="1541"/>
        <v>0</v>
      </c>
      <c r="KB90" s="475">
        <f t="shared" si="1542"/>
        <v>0</v>
      </c>
      <c r="KC90" s="141">
        <f t="shared" si="1407"/>
        <v>0</v>
      </c>
      <c r="KD90" s="476">
        <f t="shared" si="1408"/>
        <v>2196.1</v>
      </c>
      <c r="KE90" s="142">
        <f t="shared" si="1409"/>
        <v>0</v>
      </c>
      <c r="KF90" s="114">
        <f t="shared" si="1410"/>
        <v>0</v>
      </c>
      <c r="KG90" s="114"/>
      <c r="KH90" s="143"/>
      <c r="KI90" s="144" t="e">
        <f t="shared" si="1411"/>
        <v>#DIV/0!</v>
      </c>
      <c r="KJ90" s="328">
        <f t="shared" si="1543"/>
        <v>0</v>
      </c>
      <c r="KK90" s="474">
        <f t="shared" si="1544"/>
        <v>0</v>
      </c>
      <c r="KL90" s="475">
        <f t="shared" si="1545"/>
        <v>0</v>
      </c>
      <c r="KM90" s="141">
        <f t="shared" si="1415"/>
        <v>0</v>
      </c>
      <c r="KN90" s="476">
        <f t="shared" si="1408"/>
        <v>1994.05</v>
      </c>
      <c r="KO90" s="142">
        <f t="shared" si="1417"/>
        <v>0</v>
      </c>
      <c r="KP90" s="114">
        <f t="shared" si="1418"/>
        <v>0</v>
      </c>
      <c r="KQ90" s="114"/>
      <c r="KR90" s="143"/>
      <c r="KS90" s="144" t="e">
        <f t="shared" si="1419"/>
        <v>#DIV/0!</v>
      </c>
      <c r="KT90" s="328">
        <f t="shared" si="1546"/>
        <v>0</v>
      </c>
      <c r="KU90" s="474" t="e">
        <f t="shared" si="1547"/>
        <v>#DIV/0!</v>
      </c>
      <c r="KV90" s="475" t="e">
        <f t="shared" si="1548"/>
        <v>#DIV/0!</v>
      </c>
      <c r="KW90" s="141">
        <f t="shared" si="1423"/>
        <v>0</v>
      </c>
      <c r="KX90" s="476">
        <f t="shared" si="1408"/>
        <v>0</v>
      </c>
      <c r="KY90" s="142">
        <f t="shared" si="1425"/>
        <v>0</v>
      </c>
      <c r="KZ90" s="114">
        <f t="shared" si="1426"/>
        <v>0</v>
      </c>
      <c r="LA90" s="114"/>
      <c r="LB90" s="143"/>
      <c r="LC90" s="144" t="e">
        <f t="shared" si="1427"/>
        <v>#DIV/0!</v>
      </c>
      <c r="LD90" s="327">
        <f t="shared" si="1428"/>
        <v>0</v>
      </c>
      <c r="LE90" s="474">
        <f t="shared" si="1429"/>
        <v>0</v>
      </c>
      <c r="LF90" s="475">
        <f t="shared" si="1430"/>
        <v>0</v>
      </c>
      <c r="LG90" s="141">
        <f t="shared" si="1431"/>
        <v>0</v>
      </c>
      <c r="LH90" s="476">
        <f t="shared" si="1432"/>
        <v>2242.09</v>
      </c>
      <c r="LI90" s="142">
        <f t="shared" si="1433"/>
        <v>0</v>
      </c>
      <c r="LJ90" s="114">
        <f t="shared" si="1434"/>
        <v>0</v>
      </c>
      <c r="LK90" s="114"/>
      <c r="LL90" s="143"/>
    </row>
    <row r="91" spans="1:324" ht="17.25" customHeight="1">
      <c r="A91" s="718"/>
      <c r="B91" s="93" t="s">
        <v>745</v>
      </c>
      <c r="C91" s="12" t="s">
        <v>856</v>
      </c>
      <c r="D91" s="12" t="s">
        <v>424</v>
      </c>
      <c r="E91" s="4" t="s">
        <v>34</v>
      </c>
      <c r="F91" s="328">
        <f t="shared" si="1472"/>
        <v>0</v>
      </c>
      <c r="G91" s="474">
        <f t="shared" si="1435"/>
        <v>0</v>
      </c>
      <c r="H91" s="475">
        <f t="shared" si="1436"/>
        <v>0</v>
      </c>
      <c r="I91" s="141">
        <f t="shared" si="1187"/>
        <v>0</v>
      </c>
      <c r="J91" s="476">
        <f t="shared" si="1437"/>
        <v>1994.05</v>
      </c>
      <c r="K91" s="142">
        <f t="shared" si="1188"/>
        <v>0</v>
      </c>
      <c r="L91" s="114">
        <f t="shared" si="1189"/>
        <v>0</v>
      </c>
      <c r="M91" s="114"/>
      <c r="N91" s="143"/>
      <c r="O91" s="144" t="e">
        <f t="shared" si="1190"/>
        <v>#DIV/0!</v>
      </c>
      <c r="P91" s="328">
        <f t="shared" si="1473"/>
        <v>0</v>
      </c>
      <c r="Q91" s="474">
        <f t="shared" si="1438"/>
        <v>0</v>
      </c>
      <c r="R91" s="475">
        <f t="shared" si="1439"/>
        <v>0</v>
      </c>
      <c r="S91" s="141">
        <f t="shared" si="1192"/>
        <v>0</v>
      </c>
      <c r="T91" s="476">
        <f t="shared" si="1440"/>
        <v>2718.72</v>
      </c>
      <c r="U91" s="142">
        <f t="shared" si="1193"/>
        <v>0</v>
      </c>
      <c r="V91" s="114">
        <f t="shared" si="1194"/>
        <v>0</v>
      </c>
      <c r="W91" s="114"/>
      <c r="X91" s="143"/>
      <c r="Y91" s="144" t="e">
        <f t="shared" si="1195"/>
        <v>#DIV/0!</v>
      </c>
      <c r="Z91" s="328">
        <f t="shared" si="1474"/>
        <v>0</v>
      </c>
      <c r="AA91" s="474">
        <f t="shared" si="1475"/>
        <v>0</v>
      </c>
      <c r="AB91" s="475">
        <f t="shared" si="1476"/>
        <v>0</v>
      </c>
      <c r="AC91" s="141">
        <f t="shared" si="1199"/>
        <v>0</v>
      </c>
      <c r="AD91" s="476">
        <f t="shared" si="1200"/>
        <v>1994.05</v>
      </c>
      <c r="AE91" s="142">
        <f t="shared" si="1201"/>
        <v>0</v>
      </c>
      <c r="AF91" s="114">
        <f t="shared" si="1202"/>
        <v>0</v>
      </c>
      <c r="AG91" s="114"/>
      <c r="AH91" s="143"/>
      <c r="AI91" s="144" t="e">
        <f t="shared" si="1203"/>
        <v>#DIV/0!</v>
      </c>
      <c r="AJ91" s="328">
        <f t="shared" si="1477"/>
        <v>0</v>
      </c>
      <c r="AK91" s="474">
        <f t="shared" si="1478"/>
        <v>0</v>
      </c>
      <c r="AL91" s="475">
        <f t="shared" si="1479"/>
        <v>0</v>
      </c>
      <c r="AM91" s="141">
        <f t="shared" si="1207"/>
        <v>0</v>
      </c>
      <c r="AN91" s="476">
        <f t="shared" si="1200"/>
        <v>1994.05</v>
      </c>
      <c r="AO91" s="142">
        <f t="shared" si="1209"/>
        <v>0</v>
      </c>
      <c r="AP91" s="114">
        <f t="shared" si="1210"/>
        <v>0</v>
      </c>
      <c r="AQ91" s="114"/>
      <c r="AR91" s="143"/>
      <c r="AS91" s="144" t="e">
        <f t="shared" si="1211"/>
        <v>#DIV/0!</v>
      </c>
      <c r="AT91" s="328">
        <f t="shared" si="1480"/>
        <v>0</v>
      </c>
      <c r="AU91" s="474">
        <f t="shared" si="1481"/>
        <v>0</v>
      </c>
      <c r="AV91" s="475">
        <f t="shared" si="1482"/>
        <v>0</v>
      </c>
      <c r="AW91" s="141">
        <f t="shared" si="1215"/>
        <v>0</v>
      </c>
      <c r="AX91" s="476">
        <f t="shared" si="1200"/>
        <v>1788.76</v>
      </c>
      <c r="AY91" s="142">
        <f t="shared" si="1217"/>
        <v>0</v>
      </c>
      <c r="AZ91" s="114">
        <f t="shared" si="1218"/>
        <v>0</v>
      </c>
      <c r="BA91" s="114"/>
      <c r="BB91" s="143"/>
      <c r="BC91" s="144" t="e">
        <f t="shared" si="1219"/>
        <v>#DIV/0!</v>
      </c>
      <c r="BD91" s="328">
        <f t="shared" si="1483"/>
        <v>0</v>
      </c>
      <c r="BE91" s="474">
        <f t="shared" si="1484"/>
        <v>0</v>
      </c>
      <c r="BF91" s="475">
        <f t="shared" si="1485"/>
        <v>0</v>
      </c>
      <c r="BG91" s="141">
        <f t="shared" si="1223"/>
        <v>0</v>
      </c>
      <c r="BH91" s="476">
        <f t="shared" si="1200"/>
        <v>2718.72</v>
      </c>
      <c r="BI91" s="142">
        <f t="shared" si="1225"/>
        <v>0</v>
      </c>
      <c r="BJ91" s="114">
        <f t="shared" si="1226"/>
        <v>0</v>
      </c>
      <c r="BK91" s="114"/>
      <c r="BL91" s="143"/>
      <c r="BM91" s="144" t="e">
        <f t="shared" si="1227"/>
        <v>#DIV/0!</v>
      </c>
      <c r="BN91" s="328">
        <f t="shared" si="1486"/>
        <v>0</v>
      </c>
      <c r="BO91" s="474">
        <f t="shared" si="1487"/>
        <v>0</v>
      </c>
      <c r="BP91" s="475">
        <f t="shared" si="1488"/>
        <v>0</v>
      </c>
      <c r="BQ91" s="141">
        <f t="shared" si="1231"/>
        <v>0</v>
      </c>
      <c r="BR91" s="476">
        <f t="shared" si="1200"/>
        <v>1665.28</v>
      </c>
      <c r="BS91" s="142">
        <f t="shared" si="1233"/>
        <v>0</v>
      </c>
      <c r="BT91" s="114">
        <f t="shared" si="1234"/>
        <v>0</v>
      </c>
      <c r="BU91" s="114"/>
      <c r="BV91" s="143"/>
      <c r="BW91" s="144" t="e">
        <f t="shared" si="1235"/>
        <v>#DIV/0!</v>
      </c>
      <c r="BX91" s="328">
        <f t="shared" si="1489"/>
        <v>0</v>
      </c>
      <c r="BY91" s="474">
        <f t="shared" si="1490"/>
        <v>0</v>
      </c>
      <c r="BZ91" s="475">
        <f t="shared" si="1491"/>
        <v>0</v>
      </c>
      <c r="CA91" s="141">
        <f t="shared" si="1239"/>
        <v>0</v>
      </c>
      <c r="CB91" s="476">
        <f t="shared" si="1200"/>
        <v>1994.05</v>
      </c>
      <c r="CC91" s="142">
        <f t="shared" si="1241"/>
        <v>0</v>
      </c>
      <c r="CD91" s="114">
        <f t="shared" si="1242"/>
        <v>0</v>
      </c>
      <c r="CE91" s="114"/>
      <c r="CF91" s="143"/>
      <c r="CG91" s="144" t="e">
        <f t="shared" si="1243"/>
        <v>#DIV/0!</v>
      </c>
      <c r="CH91" s="328">
        <f t="shared" si="1492"/>
        <v>0</v>
      </c>
      <c r="CI91" s="474">
        <f t="shared" si="1493"/>
        <v>0</v>
      </c>
      <c r="CJ91" s="475">
        <f t="shared" si="1494"/>
        <v>0</v>
      </c>
      <c r="CK91" s="141">
        <f t="shared" si="1247"/>
        <v>0</v>
      </c>
      <c r="CL91" s="476">
        <f t="shared" si="1200"/>
        <v>1994.05</v>
      </c>
      <c r="CM91" s="142">
        <f t="shared" si="1249"/>
        <v>0</v>
      </c>
      <c r="CN91" s="114">
        <f t="shared" si="1250"/>
        <v>0</v>
      </c>
      <c r="CO91" s="114"/>
      <c r="CP91" s="143"/>
      <c r="CQ91" s="144" t="e">
        <f t="shared" si="1251"/>
        <v>#DIV/0!</v>
      </c>
      <c r="CR91" s="328">
        <f t="shared" si="1495"/>
        <v>0</v>
      </c>
      <c r="CS91" s="474">
        <f t="shared" si="1496"/>
        <v>0</v>
      </c>
      <c r="CT91" s="475">
        <f t="shared" si="1497"/>
        <v>0</v>
      </c>
      <c r="CU91" s="141">
        <f t="shared" si="1255"/>
        <v>0</v>
      </c>
      <c r="CV91" s="476">
        <f t="shared" si="1256"/>
        <v>2718.72</v>
      </c>
      <c r="CW91" s="142">
        <f t="shared" si="1257"/>
        <v>0</v>
      </c>
      <c r="CX91" s="114">
        <f t="shared" si="1258"/>
        <v>0</v>
      </c>
      <c r="CY91" s="114"/>
      <c r="CZ91" s="143"/>
      <c r="DA91" s="144" t="e">
        <f t="shared" si="1259"/>
        <v>#DIV/0!</v>
      </c>
      <c r="DB91" s="328">
        <f t="shared" si="1498"/>
        <v>0</v>
      </c>
      <c r="DC91" s="474">
        <f t="shared" si="1499"/>
        <v>0</v>
      </c>
      <c r="DD91" s="475">
        <f t="shared" si="1500"/>
        <v>0</v>
      </c>
      <c r="DE91" s="141">
        <f t="shared" si="1263"/>
        <v>0</v>
      </c>
      <c r="DF91" s="476">
        <f t="shared" si="1256"/>
        <v>1994.05</v>
      </c>
      <c r="DG91" s="142">
        <f t="shared" si="1265"/>
        <v>0</v>
      </c>
      <c r="DH91" s="114">
        <f t="shared" si="1266"/>
        <v>0</v>
      </c>
      <c r="DI91" s="114"/>
      <c r="DJ91" s="143"/>
      <c r="DK91" s="144" t="e">
        <f t="shared" si="1267"/>
        <v>#DIV/0!</v>
      </c>
      <c r="DL91" s="328">
        <f t="shared" si="1501"/>
        <v>0</v>
      </c>
      <c r="DM91" s="474">
        <f t="shared" si="1502"/>
        <v>0</v>
      </c>
      <c r="DN91" s="475">
        <f t="shared" si="1503"/>
        <v>0</v>
      </c>
      <c r="DO91" s="141">
        <f t="shared" si="1271"/>
        <v>0</v>
      </c>
      <c r="DP91" s="476">
        <f t="shared" si="1256"/>
        <v>1994.05</v>
      </c>
      <c r="DQ91" s="142">
        <f t="shared" si="1273"/>
        <v>0</v>
      </c>
      <c r="DR91" s="114">
        <f t="shared" si="1274"/>
        <v>0</v>
      </c>
      <c r="DS91" s="114"/>
      <c r="DT91" s="143"/>
      <c r="DU91" s="144" t="e">
        <f t="shared" si="1275"/>
        <v>#DIV/0!</v>
      </c>
      <c r="DV91" s="328">
        <f t="shared" si="1504"/>
        <v>0</v>
      </c>
      <c r="DW91" s="474">
        <f t="shared" si="1505"/>
        <v>0</v>
      </c>
      <c r="DX91" s="475">
        <f t="shared" si="1506"/>
        <v>0</v>
      </c>
      <c r="DY91" s="141">
        <f t="shared" si="1279"/>
        <v>0</v>
      </c>
      <c r="DZ91" s="476">
        <f t="shared" si="1256"/>
        <v>1994.05</v>
      </c>
      <c r="EA91" s="142">
        <f t="shared" si="1281"/>
        <v>0</v>
      </c>
      <c r="EB91" s="114">
        <f t="shared" si="1282"/>
        <v>0</v>
      </c>
      <c r="EC91" s="114"/>
      <c r="ED91" s="143"/>
      <c r="EE91" s="144" t="e">
        <f t="shared" si="1283"/>
        <v>#DIV/0!</v>
      </c>
      <c r="EF91" s="328">
        <f t="shared" si="1507"/>
        <v>0</v>
      </c>
      <c r="EG91" s="474">
        <f t="shared" si="1508"/>
        <v>0</v>
      </c>
      <c r="EH91" s="475">
        <f t="shared" si="1509"/>
        <v>0</v>
      </c>
      <c r="EI91" s="141">
        <f t="shared" si="1287"/>
        <v>0</v>
      </c>
      <c r="EJ91" s="476">
        <f t="shared" si="1256"/>
        <v>2718.72</v>
      </c>
      <c r="EK91" s="142">
        <f t="shared" si="1289"/>
        <v>0</v>
      </c>
      <c r="EL91" s="114">
        <f t="shared" si="1290"/>
        <v>0</v>
      </c>
      <c r="EM91" s="114"/>
      <c r="EN91" s="143"/>
      <c r="EO91" s="144" t="e">
        <f t="shared" si="1291"/>
        <v>#DIV/0!</v>
      </c>
      <c r="EP91" s="328">
        <f t="shared" si="1510"/>
        <v>0</v>
      </c>
      <c r="EQ91" s="474">
        <f t="shared" si="1511"/>
        <v>0</v>
      </c>
      <c r="ER91" s="475">
        <f t="shared" si="1512"/>
        <v>0</v>
      </c>
      <c r="ES91" s="141">
        <f t="shared" si="1295"/>
        <v>0</v>
      </c>
      <c r="ET91" s="476">
        <f t="shared" si="1256"/>
        <v>2918.72</v>
      </c>
      <c r="EU91" s="142">
        <f t="shared" si="1297"/>
        <v>0</v>
      </c>
      <c r="EV91" s="114">
        <f t="shared" si="1298"/>
        <v>0</v>
      </c>
      <c r="EW91" s="114"/>
      <c r="EX91" s="143"/>
      <c r="EY91" s="144" t="e">
        <f t="shared" si="1299"/>
        <v>#DIV/0!</v>
      </c>
      <c r="EZ91" s="328">
        <f t="shared" si="1513"/>
        <v>0</v>
      </c>
      <c r="FA91" s="474">
        <f t="shared" si="1514"/>
        <v>0</v>
      </c>
      <c r="FB91" s="475">
        <f t="shared" si="1515"/>
        <v>0</v>
      </c>
      <c r="FC91" s="141">
        <f t="shared" si="1303"/>
        <v>0</v>
      </c>
      <c r="FD91" s="476">
        <f t="shared" si="1256"/>
        <v>0</v>
      </c>
      <c r="FE91" s="142">
        <f t="shared" si="1305"/>
        <v>0</v>
      </c>
      <c r="FF91" s="114">
        <f t="shared" si="1306"/>
        <v>0</v>
      </c>
      <c r="FG91" s="114"/>
      <c r="FH91" s="143"/>
      <c r="FI91" s="144" t="e">
        <f t="shared" si="1307"/>
        <v>#DIV/0!</v>
      </c>
      <c r="FJ91" s="328">
        <f t="shared" si="1516"/>
        <v>0</v>
      </c>
      <c r="FK91" s="474">
        <f t="shared" si="1309"/>
        <v>0</v>
      </c>
      <c r="FL91" s="475">
        <f t="shared" si="1310"/>
        <v>0</v>
      </c>
      <c r="FM91" s="141">
        <f t="shared" si="1311"/>
        <v>0</v>
      </c>
      <c r="FN91" s="476">
        <f t="shared" si="1312"/>
        <v>2718.72</v>
      </c>
      <c r="FO91" s="142">
        <f t="shared" si="1313"/>
        <v>0</v>
      </c>
      <c r="FP91" s="114">
        <f t="shared" si="1314"/>
        <v>0</v>
      </c>
      <c r="FQ91" s="114"/>
      <c r="FR91" s="143"/>
      <c r="FS91" s="144" t="e">
        <f t="shared" si="1315"/>
        <v>#DIV/0!</v>
      </c>
      <c r="FT91" s="328">
        <f t="shared" si="1517"/>
        <v>0</v>
      </c>
      <c r="FU91" s="474">
        <f t="shared" si="1309"/>
        <v>0</v>
      </c>
      <c r="FV91" s="475">
        <f t="shared" si="1310"/>
        <v>0</v>
      </c>
      <c r="FW91" s="141">
        <f t="shared" si="1319"/>
        <v>0</v>
      </c>
      <c r="FX91" s="476">
        <f t="shared" si="1312"/>
        <v>2093.75</v>
      </c>
      <c r="FY91" s="142">
        <f t="shared" si="1321"/>
        <v>0</v>
      </c>
      <c r="FZ91" s="114">
        <f t="shared" si="1322"/>
        <v>0</v>
      </c>
      <c r="GA91" s="114"/>
      <c r="GB91" s="143"/>
      <c r="GC91" s="144" t="e">
        <f t="shared" si="1323"/>
        <v>#DIV/0!</v>
      </c>
      <c r="GD91" s="328">
        <f t="shared" si="1518"/>
        <v>0</v>
      </c>
      <c r="GE91" s="474">
        <f t="shared" si="1519"/>
        <v>0</v>
      </c>
      <c r="GF91" s="475">
        <f t="shared" si="1520"/>
        <v>0</v>
      </c>
      <c r="GG91" s="141">
        <f t="shared" si="1327"/>
        <v>0</v>
      </c>
      <c r="GH91" s="476">
        <f t="shared" si="1312"/>
        <v>0</v>
      </c>
      <c r="GI91" s="142">
        <f t="shared" si="1329"/>
        <v>0</v>
      </c>
      <c r="GJ91" s="114">
        <f t="shared" si="1330"/>
        <v>0</v>
      </c>
      <c r="GK91" s="114"/>
      <c r="GL91" s="143"/>
      <c r="GM91" s="144" t="e">
        <f t="shared" si="1331"/>
        <v>#DIV/0!</v>
      </c>
      <c r="GN91" s="328">
        <f t="shared" si="1521"/>
        <v>0</v>
      </c>
      <c r="GO91" s="474">
        <f t="shared" si="1522"/>
        <v>0</v>
      </c>
      <c r="GP91" s="475">
        <f t="shared" si="1523"/>
        <v>0</v>
      </c>
      <c r="GQ91" s="141">
        <f t="shared" si="1335"/>
        <v>0</v>
      </c>
      <c r="GR91" s="476">
        <f t="shared" si="1312"/>
        <v>1994.05</v>
      </c>
      <c r="GS91" s="142">
        <f t="shared" si="1337"/>
        <v>0</v>
      </c>
      <c r="GT91" s="114">
        <f t="shared" si="1338"/>
        <v>0</v>
      </c>
      <c r="GU91" s="114"/>
      <c r="GV91" s="143"/>
      <c r="GW91" s="144" t="e">
        <f t="shared" si="1339"/>
        <v>#DIV/0!</v>
      </c>
      <c r="GX91" s="328">
        <f t="shared" si="1524"/>
        <v>0</v>
      </c>
      <c r="GY91" s="474">
        <f t="shared" si="1341"/>
        <v>0</v>
      </c>
      <c r="GZ91" s="475">
        <f t="shared" si="1342"/>
        <v>0</v>
      </c>
      <c r="HA91" s="141">
        <f t="shared" si="1343"/>
        <v>0</v>
      </c>
      <c r="HB91" s="476">
        <f t="shared" si="1344"/>
        <v>2093.75</v>
      </c>
      <c r="HC91" s="142">
        <f t="shared" si="1345"/>
        <v>0</v>
      </c>
      <c r="HD91" s="114">
        <f t="shared" si="1346"/>
        <v>0</v>
      </c>
      <c r="HE91" s="114"/>
      <c r="HF91" s="143"/>
      <c r="HG91" s="144" t="e">
        <f t="shared" si="1347"/>
        <v>#DIV/0!</v>
      </c>
      <c r="HH91" s="328">
        <f t="shared" si="1525"/>
        <v>0</v>
      </c>
      <c r="HI91" s="474">
        <f t="shared" si="1341"/>
        <v>0</v>
      </c>
      <c r="HJ91" s="475">
        <f t="shared" si="1342"/>
        <v>0</v>
      </c>
      <c r="HK91" s="141">
        <f t="shared" si="1351"/>
        <v>0</v>
      </c>
      <c r="HL91" s="476">
        <f t="shared" si="1344"/>
        <v>1994.05</v>
      </c>
      <c r="HM91" s="142">
        <f t="shared" si="1353"/>
        <v>0</v>
      </c>
      <c r="HN91" s="114">
        <f t="shared" si="1354"/>
        <v>0</v>
      </c>
      <c r="HO91" s="114"/>
      <c r="HP91" s="143"/>
      <c r="HQ91" s="144" t="e">
        <f t="shared" si="1355"/>
        <v>#DIV/0!</v>
      </c>
      <c r="HR91" s="328">
        <f t="shared" si="1526"/>
        <v>0</v>
      </c>
      <c r="HS91" s="474">
        <f t="shared" si="1527"/>
        <v>0</v>
      </c>
      <c r="HT91" s="475">
        <f t="shared" si="1528"/>
        <v>0</v>
      </c>
      <c r="HU91" s="141">
        <f t="shared" si="1359"/>
        <v>0</v>
      </c>
      <c r="HV91" s="476">
        <f t="shared" si="1344"/>
        <v>2718.72</v>
      </c>
      <c r="HW91" s="142">
        <f t="shared" si="1361"/>
        <v>0</v>
      </c>
      <c r="HX91" s="114">
        <f t="shared" si="1362"/>
        <v>0</v>
      </c>
      <c r="HY91" s="114"/>
      <c r="HZ91" s="143"/>
      <c r="IA91" s="144" t="e">
        <f t="shared" si="1363"/>
        <v>#DIV/0!</v>
      </c>
      <c r="IB91" s="328">
        <f t="shared" si="1529"/>
        <v>0</v>
      </c>
      <c r="IC91" s="474">
        <f t="shared" si="1530"/>
        <v>0</v>
      </c>
      <c r="ID91" s="475">
        <f t="shared" si="1531"/>
        <v>0</v>
      </c>
      <c r="IE91" s="141">
        <f t="shared" si="1367"/>
        <v>0</v>
      </c>
      <c r="IF91" s="476">
        <f t="shared" si="1344"/>
        <v>2718.72</v>
      </c>
      <c r="IG91" s="142">
        <f t="shared" si="1369"/>
        <v>0</v>
      </c>
      <c r="IH91" s="114">
        <f t="shared" si="1370"/>
        <v>0</v>
      </c>
      <c r="II91" s="114"/>
      <c r="IJ91" s="143"/>
      <c r="IK91" s="144" t="e">
        <f t="shared" si="1371"/>
        <v>#DIV/0!</v>
      </c>
      <c r="IL91" s="328">
        <f t="shared" si="1532"/>
        <v>0</v>
      </c>
      <c r="IM91" s="474">
        <f t="shared" si="1373"/>
        <v>0</v>
      </c>
      <c r="IN91" s="475">
        <f t="shared" si="1374"/>
        <v>0</v>
      </c>
      <c r="IO91" s="141">
        <f t="shared" si="1375"/>
        <v>0</v>
      </c>
      <c r="IP91" s="476">
        <f t="shared" si="1376"/>
        <v>2093.75</v>
      </c>
      <c r="IQ91" s="142">
        <f t="shared" si="1377"/>
        <v>0</v>
      </c>
      <c r="IR91" s="114">
        <f t="shared" si="1378"/>
        <v>0</v>
      </c>
      <c r="IS91" s="114"/>
      <c r="IT91" s="143"/>
      <c r="IU91" s="144" t="e">
        <f t="shared" si="1379"/>
        <v>#DIV/0!</v>
      </c>
      <c r="IV91" s="328">
        <f t="shared" si="1533"/>
        <v>0</v>
      </c>
      <c r="IW91" s="474">
        <f t="shared" si="1373"/>
        <v>0</v>
      </c>
      <c r="IX91" s="475">
        <f t="shared" si="1374"/>
        <v>0</v>
      </c>
      <c r="IY91" s="141">
        <f t="shared" si="1383"/>
        <v>0</v>
      </c>
      <c r="IZ91" s="476">
        <f t="shared" si="1376"/>
        <v>2196.1</v>
      </c>
      <c r="JA91" s="142">
        <f t="shared" si="1385"/>
        <v>0</v>
      </c>
      <c r="JB91" s="114">
        <f t="shared" si="1386"/>
        <v>0</v>
      </c>
      <c r="JC91" s="114"/>
      <c r="JD91" s="143"/>
      <c r="JE91" s="144" t="e">
        <f t="shared" si="1387"/>
        <v>#DIV/0!</v>
      </c>
      <c r="JF91" s="328">
        <f t="shared" si="1534"/>
        <v>0</v>
      </c>
      <c r="JG91" s="474">
        <f t="shared" si="1535"/>
        <v>0</v>
      </c>
      <c r="JH91" s="475">
        <f t="shared" si="1536"/>
        <v>0</v>
      </c>
      <c r="JI91" s="141">
        <f t="shared" si="1391"/>
        <v>0</v>
      </c>
      <c r="JJ91" s="476">
        <f t="shared" si="1376"/>
        <v>2093.75</v>
      </c>
      <c r="JK91" s="142">
        <f t="shared" si="1393"/>
        <v>0</v>
      </c>
      <c r="JL91" s="114">
        <f t="shared" si="1394"/>
        <v>0</v>
      </c>
      <c r="JM91" s="114"/>
      <c r="JN91" s="143"/>
      <c r="JO91" s="144" t="e">
        <f t="shared" si="1395"/>
        <v>#DIV/0!</v>
      </c>
      <c r="JP91" s="328">
        <f t="shared" si="1537"/>
        <v>0</v>
      </c>
      <c r="JQ91" s="474">
        <f t="shared" si="1538"/>
        <v>0</v>
      </c>
      <c r="JR91" s="475">
        <f t="shared" si="1539"/>
        <v>0</v>
      </c>
      <c r="JS91" s="141">
        <f t="shared" si="1399"/>
        <v>0</v>
      </c>
      <c r="JT91" s="476">
        <f t="shared" si="1376"/>
        <v>1994.05</v>
      </c>
      <c r="JU91" s="142">
        <f t="shared" si="1401"/>
        <v>0</v>
      </c>
      <c r="JV91" s="114">
        <f t="shared" si="1402"/>
        <v>0</v>
      </c>
      <c r="JW91" s="114"/>
      <c r="JX91" s="143"/>
      <c r="JY91" s="144" t="e">
        <f t="shared" si="1403"/>
        <v>#DIV/0!</v>
      </c>
      <c r="JZ91" s="328">
        <f t="shared" si="1540"/>
        <v>0</v>
      </c>
      <c r="KA91" s="474">
        <f t="shared" si="1541"/>
        <v>0</v>
      </c>
      <c r="KB91" s="475">
        <f t="shared" si="1542"/>
        <v>0</v>
      </c>
      <c r="KC91" s="141">
        <f t="shared" si="1407"/>
        <v>0</v>
      </c>
      <c r="KD91" s="476">
        <f t="shared" si="1408"/>
        <v>2196.1</v>
      </c>
      <c r="KE91" s="142">
        <f t="shared" si="1409"/>
        <v>0</v>
      </c>
      <c r="KF91" s="114">
        <f t="shared" si="1410"/>
        <v>0</v>
      </c>
      <c r="KG91" s="114"/>
      <c r="KH91" s="143"/>
      <c r="KI91" s="144" t="e">
        <f t="shared" si="1411"/>
        <v>#DIV/0!</v>
      </c>
      <c r="KJ91" s="328">
        <f t="shared" si="1543"/>
        <v>0</v>
      </c>
      <c r="KK91" s="474">
        <f t="shared" si="1544"/>
        <v>0</v>
      </c>
      <c r="KL91" s="475">
        <f t="shared" si="1545"/>
        <v>0</v>
      </c>
      <c r="KM91" s="141">
        <f t="shared" si="1415"/>
        <v>0</v>
      </c>
      <c r="KN91" s="476">
        <f t="shared" si="1408"/>
        <v>1994.05</v>
      </c>
      <c r="KO91" s="142">
        <f t="shared" si="1417"/>
        <v>0</v>
      </c>
      <c r="KP91" s="114">
        <f t="shared" si="1418"/>
        <v>0</v>
      </c>
      <c r="KQ91" s="114"/>
      <c r="KR91" s="143"/>
      <c r="KS91" s="144" t="e">
        <f t="shared" si="1419"/>
        <v>#DIV/0!</v>
      </c>
      <c r="KT91" s="328">
        <f t="shared" si="1546"/>
        <v>0</v>
      </c>
      <c r="KU91" s="474" t="e">
        <f t="shared" si="1547"/>
        <v>#DIV/0!</v>
      </c>
      <c r="KV91" s="475" t="e">
        <f t="shared" si="1548"/>
        <v>#DIV/0!</v>
      </c>
      <c r="KW91" s="141">
        <f t="shared" si="1423"/>
        <v>0</v>
      </c>
      <c r="KX91" s="476">
        <f t="shared" si="1408"/>
        <v>0</v>
      </c>
      <c r="KY91" s="142">
        <f t="shared" si="1425"/>
        <v>0</v>
      </c>
      <c r="KZ91" s="114">
        <f t="shared" si="1426"/>
        <v>0</v>
      </c>
      <c r="LA91" s="114"/>
      <c r="LB91" s="143"/>
      <c r="LC91" s="144" t="e">
        <f t="shared" si="1427"/>
        <v>#DIV/0!</v>
      </c>
      <c r="LD91" s="327">
        <f t="shared" si="1428"/>
        <v>0</v>
      </c>
      <c r="LE91" s="474">
        <f t="shared" si="1429"/>
        <v>0</v>
      </c>
      <c r="LF91" s="475">
        <f t="shared" si="1430"/>
        <v>0</v>
      </c>
      <c r="LG91" s="141">
        <f t="shared" si="1431"/>
        <v>0</v>
      </c>
      <c r="LH91" s="476">
        <f t="shared" si="1432"/>
        <v>2242.09</v>
      </c>
      <c r="LI91" s="142">
        <f t="shared" si="1433"/>
        <v>0</v>
      </c>
      <c r="LJ91" s="114">
        <f t="shared" si="1434"/>
        <v>0</v>
      </c>
      <c r="LK91" s="114"/>
      <c r="LL91" s="143"/>
    </row>
    <row r="92" spans="1:324" ht="17.25" customHeight="1">
      <c r="A92" s="718"/>
      <c r="B92" s="93" t="s">
        <v>759</v>
      </c>
      <c r="C92" s="12" t="s">
        <v>856</v>
      </c>
      <c r="D92" s="12" t="s">
        <v>424</v>
      </c>
      <c r="E92" s="4" t="s">
        <v>34</v>
      </c>
      <c r="F92" s="328">
        <f t="shared" si="1472"/>
        <v>0</v>
      </c>
      <c r="G92" s="474">
        <f t="shared" si="1435"/>
        <v>0</v>
      </c>
      <c r="H92" s="475">
        <f t="shared" si="1436"/>
        <v>0</v>
      </c>
      <c r="I92" s="141">
        <f t="shared" si="1187"/>
        <v>0</v>
      </c>
      <c r="J92" s="476">
        <f t="shared" si="1437"/>
        <v>1994.05</v>
      </c>
      <c r="K92" s="142">
        <f t="shared" si="1188"/>
        <v>0</v>
      </c>
      <c r="L92" s="114">
        <f t="shared" si="1189"/>
        <v>0</v>
      </c>
      <c r="M92" s="114"/>
      <c r="N92" s="143"/>
      <c r="O92" s="144" t="e">
        <f t="shared" si="1190"/>
        <v>#DIV/0!</v>
      </c>
      <c r="P92" s="328">
        <f t="shared" si="1473"/>
        <v>0</v>
      </c>
      <c r="Q92" s="474">
        <f t="shared" si="1438"/>
        <v>0</v>
      </c>
      <c r="R92" s="475">
        <f t="shared" si="1439"/>
        <v>0</v>
      </c>
      <c r="S92" s="141">
        <f t="shared" si="1192"/>
        <v>0</v>
      </c>
      <c r="T92" s="476">
        <f t="shared" si="1440"/>
        <v>2718.72</v>
      </c>
      <c r="U92" s="142">
        <f t="shared" si="1193"/>
        <v>0</v>
      </c>
      <c r="V92" s="114">
        <f t="shared" si="1194"/>
        <v>0</v>
      </c>
      <c r="W92" s="114"/>
      <c r="X92" s="143"/>
      <c r="Y92" s="144" t="e">
        <f t="shared" si="1195"/>
        <v>#DIV/0!</v>
      </c>
      <c r="Z92" s="328">
        <f t="shared" si="1474"/>
        <v>0</v>
      </c>
      <c r="AA92" s="474">
        <f t="shared" si="1475"/>
        <v>0</v>
      </c>
      <c r="AB92" s="475">
        <f t="shared" si="1476"/>
        <v>0</v>
      </c>
      <c r="AC92" s="141">
        <f t="shared" si="1199"/>
        <v>0</v>
      </c>
      <c r="AD92" s="476">
        <f t="shared" si="1200"/>
        <v>1994.05</v>
      </c>
      <c r="AE92" s="142">
        <f t="shared" si="1201"/>
        <v>0</v>
      </c>
      <c r="AF92" s="114">
        <f t="shared" si="1202"/>
        <v>0</v>
      </c>
      <c r="AG92" s="114"/>
      <c r="AH92" s="143"/>
      <c r="AI92" s="144" t="e">
        <f t="shared" si="1203"/>
        <v>#DIV/0!</v>
      </c>
      <c r="AJ92" s="328">
        <f t="shared" si="1477"/>
        <v>0</v>
      </c>
      <c r="AK92" s="474">
        <f t="shared" si="1478"/>
        <v>0</v>
      </c>
      <c r="AL92" s="475">
        <f t="shared" si="1479"/>
        <v>0</v>
      </c>
      <c r="AM92" s="141">
        <f t="shared" si="1207"/>
        <v>0</v>
      </c>
      <c r="AN92" s="476">
        <f t="shared" si="1200"/>
        <v>1994.05</v>
      </c>
      <c r="AO92" s="142">
        <f t="shared" si="1209"/>
        <v>0</v>
      </c>
      <c r="AP92" s="114">
        <f t="shared" si="1210"/>
        <v>0</v>
      </c>
      <c r="AQ92" s="114"/>
      <c r="AR92" s="143"/>
      <c r="AS92" s="144" t="e">
        <f t="shared" si="1211"/>
        <v>#DIV/0!</v>
      </c>
      <c r="AT92" s="328">
        <f t="shared" si="1480"/>
        <v>0</v>
      </c>
      <c r="AU92" s="474">
        <f t="shared" si="1481"/>
        <v>0</v>
      </c>
      <c r="AV92" s="475">
        <f t="shared" si="1482"/>
        <v>0</v>
      </c>
      <c r="AW92" s="141">
        <f t="shared" si="1215"/>
        <v>0</v>
      </c>
      <c r="AX92" s="476">
        <f t="shared" si="1200"/>
        <v>1788.76</v>
      </c>
      <c r="AY92" s="142">
        <f t="shared" si="1217"/>
        <v>0</v>
      </c>
      <c r="AZ92" s="114">
        <f t="shared" si="1218"/>
        <v>0</v>
      </c>
      <c r="BA92" s="114"/>
      <c r="BB92" s="143"/>
      <c r="BC92" s="144" t="e">
        <f t="shared" si="1219"/>
        <v>#DIV/0!</v>
      </c>
      <c r="BD92" s="328">
        <f t="shared" si="1483"/>
        <v>0</v>
      </c>
      <c r="BE92" s="474">
        <f t="shared" si="1484"/>
        <v>0</v>
      </c>
      <c r="BF92" s="475">
        <f t="shared" si="1485"/>
        <v>0</v>
      </c>
      <c r="BG92" s="141">
        <f t="shared" si="1223"/>
        <v>0</v>
      </c>
      <c r="BH92" s="476">
        <f t="shared" si="1200"/>
        <v>2718.72</v>
      </c>
      <c r="BI92" s="142">
        <f t="shared" si="1225"/>
        <v>0</v>
      </c>
      <c r="BJ92" s="114">
        <f t="shared" si="1226"/>
        <v>0</v>
      </c>
      <c r="BK92" s="114"/>
      <c r="BL92" s="143"/>
      <c r="BM92" s="144" t="e">
        <f t="shared" si="1227"/>
        <v>#DIV/0!</v>
      </c>
      <c r="BN92" s="328">
        <f t="shared" si="1486"/>
        <v>0</v>
      </c>
      <c r="BO92" s="474">
        <f t="shared" si="1487"/>
        <v>0</v>
      </c>
      <c r="BP92" s="475">
        <f t="shared" si="1488"/>
        <v>0</v>
      </c>
      <c r="BQ92" s="141">
        <f t="shared" si="1231"/>
        <v>0</v>
      </c>
      <c r="BR92" s="476">
        <f t="shared" si="1200"/>
        <v>1665.28</v>
      </c>
      <c r="BS92" s="142">
        <f t="shared" si="1233"/>
        <v>0</v>
      </c>
      <c r="BT92" s="114">
        <f t="shared" si="1234"/>
        <v>0</v>
      </c>
      <c r="BU92" s="114"/>
      <c r="BV92" s="143"/>
      <c r="BW92" s="144" t="e">
        <f t="shared" si="1235"/>
        <v>#DIV/0!</v>
      </c>
      <c r="BX92" s="328">
        <f t="shared" si="1489"/>
        <v>0</v>
      </c>
      <c r="BY92" s="474">
        <f t="shared" si="1490"/>
        <v>0</v>
      </c>
      <c r="BZ92" s="475">
        <f t="shared" si="1491"/>
        <v>0</v>
      </c>
      <c r="CA92" s="141">
        <f t="shared" si="1239"/>
        <v>0</v>
      </c>
      <c r="CB92" s="476">
        <f t="shared" si="1200"/>
        <v>1994.05</v>
      </c>
      <c r="CC92" s="142">
        <f t="shared" si="1241"/>
        <v>0</v>
      </c>
      <c r="CD92" s="114">
        <f t="shared" si="1242"/>
        <v>0</v>
      </c>
      <c r="CE92" s="114"/>
      <c r="CF92" s="143"/>
      <c r="CG92" s="144" t="e">
        <f t="shared" si="1243"/>
        <v>#DIV/0!</v>
      </c>
      <c r="CH92" s="328">
        <f t="shared" si="1492"/>
        <v>0</v>
      </c>
      <c r="CI92" s="474">
        <f t="shared" si="1493"/>
        <v>0</v>
      </c>
      <c r="CJ92" s="475">
        <f t="shared" si="1494"/>
        <v>0</v>
      </c>
      <c r="CK92" s="141">
        <f t="shared" si="1247"/>
        <v>0</v>
      </c>
      <c r="CL92" s="476">
        <f t="shared" si="1200"/>
        <v>1994.05</v>
      </c>
      <c r="CM92" s="142">
        <f t="shared" si="1249"/>
        <v>0</v>
      </c>
      <c r="CN92" s="114">
        <f t="shared" si="1250"/>
        <v>0</v>
      </c>
      <c r="CO92" s="114"/>
      <c r="CP92" s="143"/>
      <c r="CQ92" s="144" t="e">
        <f t="shared" si="1251"/>
        <v>#DIV/0!</v>
      </c>
      <c r="CR92" s="328">
        <f t="shared" si="1495"/>
        <v>0</v>
      </c>
      <c r="CS92" s="474">
        <f t="shared" si="1496"/>
        <v>0</v>
      </c>
      <c r="CT92" s="475">
        <f t="shared" si="1497"/>
        <v>0</v>
      </c>
      <c r="CU92" s="141">
        <f t="shared" si="1255"/>
        <v>0</v>
      </c>
      <c r="CV92" s="476">
        <f t="shared" si="1256"/>
        <v>2718.72</v>
      </c>
      <c r="CW92" s="142">
        <f t="shared" si="1257"/>
        <v>0</v>
      </c>
      <c r="CX92" s="114">
        <f t="shared" si="1258"/>
        <v>0</v>
      </c>
      <c r="CY92" s="114"/>
      <c r="CZ92" s="143"/>
      <c r="DA92" s="144" t="e">
        <f t="shared" si="1259"/>
        <v>#DIV/0!</v>
      </c>
      <c r="DB92" s="328">
        <f t="shared" si="1498"/>
        <v>0</v>
      </c>
      <c r="DC92" s="474">
        <f t="shared" si="1499"/>
        <v>0</v>
      </c>
      <c r="DD92" s="475">
        <f t="shared" si="1500"/>
        <v>0</v>
      </c>
      <c r="DE92" s="141">
        <f t="shared" si="1263"/>
        <v>0</v>
      </c>
      <c r="DF92" s="476">
        <f t="shared" si="1256"/>
        <v>1994.05</v>
      </c>
      <c r="DG92" s="142">
        <f t="shared" si="1265"/>
        <v>0</v>
      </c>
      <c r="DH92" s="114">
        <f t="shared" si="1266"/>
        <v>0</v>
      </c>
      <c r="DI92" s="114"/>
      <c r="DJ92" s="143"/>
      <c r="DK92" s="144" t="e">
        <f t="shared" si="1267"/>
        <v>#DIV/0!</v>
      </c>
      <c r="DL92" s="328">
        <f t="shared" si="1501"/>
        <v>0</v>
      </c>
      <c r="DM92" s="474">
        <f t="shared" si="1502"/>
        <v>0</v>
      </c>
      <c r="DN92" s="475">
        <f t="shared" si="1503"/>
        <v>0</v>
      </c>
      <c r="DO92" s="141">
        <f t="shared" si="1271"/>
        <v>0</v>
      </c>
      <c r="DP92" s="476">
        <f t="shared" si="1256"/>
        <v>1994.05</v>
      </c>
      <c r="DQ92" s="142">
        <f t="shared" si="1273"/>
        <v>0</v>
      </c>
      <c r="DR92" s="114">
        <f t="shared" si="1274"/>
        <v>0</v>
      </c>
      <c r="DS92" s="114"/>
      <c r="DT92" s="143"/>
      <c r="DU92" s="144" t="e">
        <f t="shared" si="1275"/>
        <v>#DIV/0!</v>
      </c>
      <c r="DV92" s="328">
        <f t="shared" si="1504"/>
        <v>0</v>
      </c>
      <c r="DW92" s="474">
        <f t="shared" si="1505"/>
        <v>0</v>
      </c>
      <c r="DX92" s="475">
        <f t="shared" si="1506"/>
        <v>0</v>
      </c>
      <c r="DY92" s="141">
        <f t="shared" si="1279"/>
        <v>0</v>
      </c>
      <c r="DZ92" s="476">
        <f t="shared" si="1256"/>
        <v>1994.05</v>
      </c>
      <c r="EA92" s="142">
        <f t="shared" si="1281"/>
        <v>0</v>
      </c>
      <c r="EB92" s="114">
        <f t="shared" si="1282"/>
        <v>0</v>
      </c>
      <c r="EC92" s="114"/>
      <c r="ED92" s="143"/>
      <c r="EE92" s="144" t="e">
        <f t="shared" si="1283"/>
        <v>#DIV/0!</v>
      </c>
      <c r="EF92" s="328">
        <f t="shared" si="1507"/>
        <v>0</v>
      </c>
      <c r="EG92" s="474">
        <f t="shared" si="1508"/>
        <v>0</v>
      </c>
      <c r="EH92" s="475">
        <f t="shared" si="1509"/>
        <v>0</v>
      </c>
      <c r="EI92" s="141">
        <f t="shared" si="1287"/>
        <v>0</v>
      </c>
      <c r="EJ92" s="476">
        <f t="shared" si="1256"/>
        <v>2718.72</v>
      </c>
      <c r="EK92" s="142">
        <f t="shared" si="1289"/>
        <v>0</v>
      </c>
      <c r="EL92" s="114">
        <f t="shared" si="1290"/>
        <v>0</v>
      </c>
      <c r="EM92" s="114"/>
      <c r="EN92" s="143"/>
      <c r="EO92" s="144" t="e">
        <f t="shared" si="1291"/>
        <v>#DIV/0!</v>
      </c>
      <c r="EP92" s="328">
        <f t="shared" si="1510"/>
        <v>0</v>
      </c>
      <c r="EQ92" s="474">
        <f t="shared" si="1511"/>
        <v>0</v>
      </c>
      <c r="ER92" s="475">
        <f t="shared" si="1512"/>
        <v>0</v>
      </c>
      <c r="ES92" s="141">
        <f t="shared" si="1295"/>
        <v>0</v>
      </c>
      <c r="ET92" s="476">
        <f t="shared" si="1256"/>
        <v>2918.72</v>
      </c>
      <c r="EU92" s="142">
        <f t="shared" si="1297"/>
        <v>0</v>
      </c>
      <c r="EV92" s="114">
        <f t="shared" si="1298"/>
        <v>0</v>
      </c>
      <c r="EW92" s="114"/>
      <c r="EX92" s="143"/>
      <c r="EY92" s="144" t="e">
        <f t="shared" si="1299"/>
        <v>#DIV/0!</v>
      </c>
      <c r="EZ92" s="328">
        <f t="shared" si="1513"/>
        <v>0</v>
      </c>
      <c r="FA92" s="474">
        <f t="shared" si="1514"/>
        <v>0</v>
      </c>
      <c r="FB92" s="475">
        <f t="shared" si="1515"/>
        <v>0</v>
      </c>
      <c r="FC92" s="141">
        <f t="shared" si="1303"/>
        <v>0</v>
      </c>
      <c r="FD92" s="476">
        <f t="shared" si="1256"/>
        <v>0</v>
      </c>
      <c r="FE92" s="142">
        <f t="shared" si="1305"/>
        <v>0</v>
      </c>
      <c r="FF92" s="114">
        <f t="shared" si="1306"/>
        <v>0</v>
      </c>
      <c r="FG92" s="114"/>
      <c r="FH92" s="143"/>
      <c r="FI92" s="144" t="e">
        <f t="shared" si="1307"/>
        <v>#DIV/0!</v>
      </c>
      <c r="FJ92" s="328">
        <f t="shared" si="1516"/>
        <v>0</v>
      </c>
      <c r="FK92" s="474">
        <f t="shared" si="1309"/>
        <v>0</v>
      </c>
      <c r="FL92" s="475">
        <f t="shared" si="1310"/>
        <v>0</v>
      </c>
      <c r="FM92" s="141">
        <f t="shared" si="1311"/>
        <v>0</v>
      </c>
      <c r="FN92" s="476">
        <f t="shared" si="1312"/>
        <v>2718.72</v>
      </c>
      <c r="FO92" s="142">
        <f t="shared" si="1313"/>
        <v>0</v>
      </c>
      <c r="FP92" s="114">
        <f t="shared" si="1314"/>
        <v>0</v>
      </c>
      <c r="FQ92" s="114"/>
      <c r="FR92" s="143"/>
      <c r="FS92" s="144" t="e">
        <f t="shared" si="1315"/>
        <v>#DIV/0!</v>
      </c>
      <c r="FT92" s="328">
        <f t="shared" si="1517"/>
        <v>0</v>
      </c>
      <c r="FU92" s="474">
        <f t="shared" si="1309"/>
        <v>0</v>
      </c>
      <c r="FV92" s="475">
        <f t="shared" si="1310"/>
        <v>0</v>
      </c>
      <c r="FW92" s="141">
        <f t="shared" si="1319"/>
        <v>0</v>
      </c>
      <c r="FX92" s="476">
        <f t="shared" si="1312"/>
        <v>2093.75</v>
      </c>
      <c r="FY92" s="142">
        <f t="shared" si="1321"/>
        <v>0</v>
      </c>
      <c r="FZ92" s="114">
        <f t="shared" si="1322"/>
        <v>0</v>
      </c>
      <c r="GA92" s="114"/>
      <c r="GB92" s="143"/>
      <c r="GC92" s="144" t="e">
        <f t="shared" si="1323"/>
        <v>#DIV/0!</v>
      </c>
      <c r="GD92" s="328">
        <f t="shared" si="1518"/>
        <v>0</v>
      </c>
      <c r="GE92" s="474">
        <f t="shared" si="1519"/>
        <v>0</v>
      </c>
      <c r="GF92" s="475">
        <f t="shared" si="1520"/>
        <v>0</v>
      </c>
      <c r="GG92" s="141">
        <f t="shared" si="1327"/>
        <v>0</v>
      </c>
      <c r="GH92" s="476">
        <f t="shared" si="1312"/>
        <v>0</v>
      </c>
      <c r="GI92" s="142">
        <f t="shared" si="1329"/>
        <v>0</v>
      </c>
      <c r="GJ92" s="114">
        <f t="shared" si="1330"/>
        <v>0</v>
      </c>
      <c r="GK92" s="114"/>
      <c r="GL92" s="143"/>
      <c r="GM92" s="144" t="e">
        <f t="shared" si="1331"/>
        <v>#DIV/0!</v>
      </c>
      <c r="GN92" s="328">
        <f t="shared" si="1521"/>
        <v>0</v>
      </c>
      <c r="GO92" s="474">
        <f t="shared" si="1522"/>
        <v>0</v>
      </c>
      <c r="GP92" s="475">
        <f t="shared" si="1523"/>
        <v>0</v>
      </c>
      <c r="GQ92" s="141">
        <f t="shared" si="1335"/>
        <v>0</v>
      </c>
      <c r="GR92" s="476">
        <f t="shared" si="1312"/>
        <v>1994.05</v>
      </c>
      <c r="GS92" s="142">
        <f t="shared" si="1337"/>
        <v>0</v>
      </c>
      <c r="GT92" s="114">
        <f t="shared" si="1338"/>
        <v>0</v>
      </c>
      <c r="GU92" s="114"/>
      <c r="GV92" s="143"/>
      <c r="GW92" s="144" t="e">
        <f t="shared" si="1339"/>
        <v>#DIV/0!</v>
      </c>
      <c r="GX92" s="328">
        <f t="shared" si="1524"/>
        <v>0</v>
      </c>
      <c r="GY92" s="474">
        <f t="shared" si="1341"/>
        <v>0</v>
      </c>
      <c r="GZ92" s="475">
        <f t="shared" si="1342"/>
        <v>0</v>
      </c>
      <c r="HA92" s="141">
        <f t="shared" si="1343"/>
        <v>0</v>
      </c>
      <c r="HB92" s="476">
        <f t="shared" si="1344"/>
        <v>2093.75</v>
      </c>
      <c r="HC92" s="142">
        <f t="shared" si="1345"/>
        <v>0</v>
      </c>
      <c r="HD92" s="114">
        <f t="shared" si="1346"/>
        <v>0</v>
      </c>
      <c r="HE92" s="114"/>
      <c r="HF92" s="143"/>
      <c r="HG92" s="144" t="e">
        <f t="shared" si="1347"/>
        <v>#DIV/0!</v>
      </c>
      <c r="HH92" s="328">
        <f t="shared" si="1525"/>
        <v>0</v>
      </c>
      <c r="HI92" s="474">
        <f t="shared" si="1341"/>
        <v>0</v>
      </c>
      <c r="HJ92" s="475">
        <f t="shared" si="1342"/>
        <v>0</v>
      </c>
      <c r="HK92" s="141">
        <f t="shared" si="1351"/>
        <v>0</v>
      </c>
      <c r="HL92" s="476">
        <f t="shared" si="1344"/>
        <v>1994.05</v>
      </c>
      <c r="HM92" s="142">
        <f t="shared" si="1353"/>
        <v>0</v>
      </c>
      <c r="HN92" s="114">
        <f t="shared" si="1354"/>
        <v>0</v>
      </c>
      <c r="HO92" s="114"/>
      <c r="HP92" s="143"/>
      <c r="HQ92" s="144" t="e">
        <f t="shared" si="1355"/>
        <v>#DIV/0!</v>
      </c>
      <c r="HR92" s="328">
        <f t="shared" si="1526"/>
        <v>0</v>
      </c>
      <c r="HS92" s="474">
        <f t="shared" si="1527"/>
        <v>0</v>
      </c>
      <c r="HT92" s="475">
        <f t="shared" si="1528"/>
        <v>0</v>
      </c>
      <c r="HU92" s="141">
        <f t="shared" si="1359"/>
        <v>0</v>
      </c>
      <c r="HV92" s="476">
        <f t="shared" si="1344"/>
        <v>2718.72</v>
      </c>
      <c r="HW92" s="142">
        <f t="shared" si="1361"/>
        <v>0</v>
      </c>
      <c r="HX92" s="114">
        <f t="shared" si="1362"/>
        <v>0</v>
      </c>
      <c r="HY92" s="114"/>
      <c r="HZ92" s="143"/>
      <c r="IA92" s="144" t="e">
        <f t="shared" si="1363"/>
        <v>#DIV/0!</v>
      </c>
      <c r="IB92" s="328">
        <f t="shared" si="1529"/>
        <v>0</v>
      </c>
      <c r="IC92" s="474">
        <f t="shared" si="1530"/>
        <v>0</v>
      </c>
      <c r="ID92" s="475">
        <f t="shared" si="1531"/>
        <v>0</v>
      </c>
      <c r="IE92" s="141">
        <f t="shared" si="1367"/>
        <v>0</v>
      </c>
      <c r="IF92" s="476">
        <f t="shared" si="1344"/>
        <v>2718.72</v>
      </c>
      <c r="IG92" s="142">
        <f t="shared" si="1369"/>
        <v>0</v>
      </c>
      <c r="IH92" s="114">
        <f t="shared" si="1370"/>
        <v>0</v>
      </c>
      <c r="II92" s="114"/>
      <c r="IJ92" s="143"/>
      <c r="IK92" s="144" t="e">
        <f t="shared" si="1371"/>
        <v>#DIV/0!</v>
      </c>
      <c r="IL92" s="328">
        <f t="shared" si="1532"/>
        <v>0</v>
      </c>
      <c r="IM92" s="474">
        <f t="shared" si="1373"/>
        <v>0</v>
      </c>
      <c r="IN92" s="475">
        <f t="shared" si="1374"/>
        <v>0</v>
      </c>
      <c r="IO92" s="141">
        <f t="shared" si="1375"/>
        <v>0</v>
      </c>
      <c r="IP92" s="476">
        <f t="shared" si="1376"/>
        <v>2093.75</v>
      </c>
      <c r="IQ92" s="142">
        <f t="shared" si="1377"/>
        <v>0</v>
      </c>
      <c r="IR92" s="114">
        <f t="shared" si="1378"/>
        <v>0</v>
      </c>
      <c r="IS92" s="114"/>
      <c r="IT92" s="143"/>
      <c r="IU92" s="144" t="e">
        <f t="shared" si="1379"/>
        <v>#DIV/0!</v>
      </c>
      <c r="IV92" s="328">
        <f t="shared" si="1533"/>
        <v>0</v>
      </c>
      <c r="IW92" s="474">
        <f t="shared" si="1373"/>
        <v>0</v>
      </c>
      <c r="IX92" s="475">
        <f t="shared" si="1374"/>
        <v>0</v>
      </c>
      <c r="IY92" s="141">
        <f t="shared" si="1383"/>
        <v>0</v>
      </c>
      <c r="IZ92" s="476">
        <f t="shared" si="1376"/>
        <v>2196.1</v>
      </c>
      <c r="JA92" s="142">
        <f t="shared" si="1385"/>
        <v>0</v>
      </c>
      <c r="JB92" s="114">
        <f t="shared" si="1386"/>
        <v>0</v>
      </c>
      <c r="JC92" s="114"/>
      <c r="JD92" s="143"/>
      <c r="JE92" s="144" t="e">
        <f t="shared" si="1387"/>
        <v>#DIV/0!</v>
      </c>
      <c r="JF92" s="328">
        <f t="shared" si="1534"/>
        <v>0</v>
      </c>
      <c r="JG92" s="474">
        <f t="shared" si="1535"/>
        <v>0</v>
      </c>
      <c r="JH92" s="475">
        <f t="shared" si="1536"/>
        <v>0</v>
      </c>
      <c r="JI92" s="141">
        <f t="shared" si="1391"/>
        <v>0</v>
      </c>
      <c r="JJ92" s="476">
        <f t="shared" si="1376"/>
        <v>2093.75</v>
      </c>
      <c r="JK92" s="142">
        <f t="shared" si="1393"/>
        <v>0</v>
      </c>
      <c r="JL92" s="114">
        <f t="shared" si="1394"/>
        <v>0</v>
      </c>
      <c r="JM92" s="114"/>
      <c r="JN92" s="143"/>
      <c r="JO92" s="144" t="e">
        <f t="shared" si="1395"/>
        <v>#DIV/0!</v>
      </c>
      <c r="JP92" s="328">
        <f t="shared" si="1537"/>
        <v>0</v>
      </c>
      <c r="JQ92" s="474">
        <f t="shared" si="1538"/>
        <v>0</v>
      </c>
      <c r="JR92" s="475">
        <f t="shared" si="1539"/>
        <v>0</v>
      </c>
      <c r="JS92" s="141">
        <f t="shared" si="1399"/>
        <v>0</v>
      </c>
      <c r="JT92" s="476">
        <f t="shared" si="1376"/>
        <v>1994.05</v>
      </c>
      <c r="JU92" s="142">
        <f t="shared" si="1401"/>
        <v>0</v>
      </c>
      <c r="JV92" s="114">
        <f t="shared" si="1402"/>
        <v>0</v>
      </c>
      <c r="JW92" s="114"/>
      <c r="JX92" s="143"/>
      <c r="JY92" s="144" t="e">
        <f t="shared" si="1403"/>
        <v>#DIV/0!</v>
      </c>
      <c r="JZ92" s="328">
        <f t="shared" si="1540"/>
        <v>0</v>
      </c>
      <c r="KA92" s="474">
        <f t="shared" si="1541"/>
        <v>0</v>
      </c>
      <c r="KB92" s="475">
        <f t="shared" si="1542"/>
        <v>0</v>
      </c>
      <c r="KC92" s="141">
        <f t="shared" si="1407"/>
        <v>0</v>
      </c>
      <c r="KD92" s="476">
        <f t="shared" si="1408"/>
        <v>2196.1</v>
      </c>
      <c r="KE92" s="142">
        <f t="shared" si="1409"/>
        <v>0</v>
      </c>
      <c r="KF92" s="114">
        <f t="shared" si="1410"/>
        <v>0</v>
      </c>
      <c r="KG92" s="114"/>
      <c r="KH92" s="143"/>
      <c r="KI92" s="144" t="e">
        <f t="shared" si="1411"/>
        <v>#DIV/0!</v>
      </c>
      <c r="KJ92" s="328">
        <f t="shared" si="1543"/>
        <v>0</v>
      </c>
      <c r="KK92" s="474">
        <f t="shared" si="1544"/>
        <v>0</v>
      </c>
      <c r="KL92" s="475">
        <f t="shared" si="1545"/>
        <v>0</v>
      </c>
      <c r="KM92" s="141">
        <f t="shared" si="1415"/>
        <v>0</v>
      </c>
      <c r="KN92" s="476">
        <f t="shared" si="1408"/>
        <v>1994.05</v>
      </c>
      <c r="KO92" s="142">
        <f t="shared" si="1417"/>
        <v>0</v>
      </c>
      <c r="KP92" s="114">
        <f t="shared" si="1418"/>
        <v>0</v>
      </c>
      <c r="KQ92" s="114"/>
      <c r="KR92" s="143"/>
      <c r="KS92" s="144" t="e">
        <f t="shared" si="1419"/>
        <v>#DIV/0!</v>
      </c>
      <c r="KT92" s="328">
        <f t="shared" si="1546"/>
        <v>0</v>
      </c>
      <c r="KU92" s="474" t="e">
        <f t="shared" si="1547"/>
        <v>#DIV/0!</v>
      </c>
      <c r="KV92" s="475" t="e">
        <f t="shared" si="1548"/>
        <v>#DIV/0!</v>
      </c>
      <c r="KW92" s="141">
        <f t="shared" si="1423"/>
        <v>0</v>
      </c>
      <c r="KX92" s="476">
        <f t="shared" si="1408"/>
        <v>0</v>
      </c>
      <c r="KY92" s="142">
        <f t="shared" si="1425"/>
        <v>0</v>
      </c>
      <c r="KZ92" s="114">
        <f t="shared" si="1426"/>
        <v>0</v>
      </c>
      <c r="LA92" s="114"/>
      <c r="LB92" s="143"/>
      <c r="LC92" s="144" t="e">
        <f t="shared" si="1427"/>
        <v>#DIV/0!</v>
      </c>
      <c r="LD92" s="327">
        <f t="shared" si="1428"/>
        <v>0</v>
      </c>
      <c r="LE92" s="474">
        <f t="shared" si="1429"/>
        <v>0</v>
      </c>
      <c r="LF92" s="475">
        <f t="shared" si="1430"/>
        <v>0</v>
      </c>
      <c r="LG92" s="141">
        <f t="shared" si="1431"/>
        <v>0</v>
      </c>
      <c r="LH92" s="476">
        <f t="shared" si="1432"/>
        <v>2242.09</v>
      </c>
      <c r="LI92" s="142">
        <f t="shared" si="1433"/>
        <v>0</v>
      </c>
      <c r="LJ92" s="114">
        <f t="shared" si="1434"/>
        <v>0</v>
      </c>
      <c r="LK92" s="114"/>
      <c r="LL92" s="143"/>
    </row>
    <row r="93" spans="1:324" ht="17.25" customHeight="1">
      <c r="A93" s="718"/>
      <c r="B93" s="12" t="s">
        <v>746</v>
      </c>
      <c r="C93" s="12" t="s">
        <v>856</v>
      </c>
      <c r="D93" s="12" t="s">
        <v>424</v>
      </c>
      <c r="E93" s="4" t="s">
        <v>34</v>
      </c>
      <c r="F93" s="328">
        <f t="shared" si="1472"/>
        <v>0</v>
      </c>
      <c r="G93" s="474">
        <f t="shared" si="1435"/>
        <v>0</v>
      </c>
      <c r="H93" s="475">
        <f t="shared" si="1436"/>
        <v>0</v>
      </c>
      <c r="I93" s="141">
        <f t="shared" si="1187"/>
        <v>0</v>
      </c>
      <c r="J93" s="476">
        <f t="shared" si="1437"/>
        <v>1994.05</v>
      </c>
      <c r="K93" s="142">
        <f t="shared" si="1188"/>
        <v>0</v>
      </c>
      <c r="L93" s="114">
        <f t="shared" si="1189"/>
        <v>0</v>
      </c>
      <c r="M93" s="114"/>
      <c r="N93" s="143"/>
      <c r="O93" s="144">
        <f t="shared" si="1190"/>
        <v>0</v>
      </c>
      <c r="P93" s="328">
        <f t="shared" si="1473"/>
        <v>0</v>
      </c>
      <c r="Q93" s="474">
        <f t="shared" si="1438"/>
        <v>0</v>
      </c>
      <c r="R93" s="475">
        <f t="shared" si="1439"/>
        <v>0</v>
      </c>
      <c r="S93" s="141">
        <f t="shared" si="1192"/>
        <v>0</v>
      </c>
      <c r="T93" s="476">
        <f t="shared" si="1440"/>
        <v>2718.72</v>
      </c>
      <c r="U93" s="142">
        <f t="shared" si="1193"/>
        <v>0</v>
      </c>
      <c r="V93" s="114">
        <f t="shared" si="1194"/>
        <v>0</v>
      </c>
      <c r="W93" s="114"/>
      <c r="X93" s="143"/>
      <c r="Y93" s="144">
        <f t="shared" si="1195"/>
        <v>0</v>
      </c>
      <c r="Z93" s="328">
        <f t="shared" si="1474"/>
        <v>1</v>
      </c>
      <c r="AA93" s="474">
        <f t="shared" si="1475"/>
        <v>1.2199999999999999E-3</v>
      </c>
      <c r="AB93" s="475">
        <f t="shared" si="1476"/>
        <v>0.46</v>
      </c>
      <c r="AC93" s="141">
        <f t="shared" si="1199"/>
        <v>0.46</v>
      </c>
      <c r="AD93" s="476">
        <f t="shared" si="1200"/>
        <v>1994.05</v>
      </c>
      <c r="AE93" s="142">
        <f t="shared" si="1201"/>
        <v>917.26300000000003</v>
      </c>
      <c r="AF93" s="114">
        <f t="shared" si="1202"/>
        <v>917.26</v>
      </c>
      <c r="AG93" s="114"/>
      <c r="AH93" s="143"/>
      <c r="AI93" s="144">
        <f t="shared" si="1203"/>
        <v>0.68720000000000003</v>
      </c>
      <c r="AJ93" s="328">
        <f t="shared" si="1477"/>
        <v>2</v>
      </c>
      <c r="AK93" s="474">
        <f t="shared" si="1478"/>
        <v>3.29E-3</v>
      </c>
      <c r="AL93" s="475">
        <f t="shared" si="1479"/>
        <v>1.19</v>
      </c>
      <c r="AM93" s="141">
        <f t="shared" si="1207"/>
        <v>0.59499999999999997</v>
      </c>
      <c r="AN93" s="476">
        <f t="shared" si="1200"/>
        <v>1994.05</v>
      </c>
      <c r="AO93" s="142">
        <f t="shared" si="1209"/>
        <v>1186.45975</v>
      </c>
      <c r="AP93" s="114">
        <f t="shared" si="1210"/>
        <v>2372.92</v>
      </c>
      <c r="AQ93" s="114"/>
      <c r="AR93" s="143"/>
      <c r="AS93" s="144">
        <f t="shared" si="1211"/>
        <v>0.88887000000000005</v>
      </c>
      <c r="AT93" s="328">
        <f t="shared" si="1480"/>
        <v>1</v>
      </c>
      <c r="AU93" s="474">
        <f t="shared" si="1481"/>
        <v>1.0499999999999999E-3</v>
      </c>
      <c r="AV93" s="475">
        <f t="shared" si="1482"/>
        <v>0.45</v>
      </c>
      <c r="AW93" s="141">
        <f t="shared" si="1215"/>
        <v>0.45</v>
      </c>
      <c r="AX93" s="476">
        <f t="shared" si="1200"/>
        <v>1788.76</v>
      </c>
      <c r="AY93" s="142">
        <f t="shared" si="1217"/>
        <v>804.94200000000001</v>
      </c>
      <c r="AZ93" s="114">
        <f t="shared" si="1218"/>
        <v>804.94</v>
      </c>
      <c r="BA93" s="114"/>
      <c r="BB93" s="143"/>
      <c r="BC93" s="144">
        <f t="shared" si="1219"/>
        <v>0.60304999999999997</v>
      </c>
      <c r="BD93" s="328">
        <f t="shared" si="1483"/>
        <v>0</v>
      </c>
      <c r="BE93" s="474">
        <f t="shared" si="1484"/>
        <v>0</v>
      </c>
      <c r="BF93" s="475">
        <f t="shared" si="1485"/>
        <v>0</v>
      </c>
      <c r="BG93" s="141">
        <f t="shared" si="1223"/>
        <v>0</v>
      </c>
      <c r="BH93" s="476">
        <f t="shared" si="1200"/>
        <v>2718.72</v>
      </c>
      <c r="BI93" s="142">
        <f t="shared" si="1225"/>
        <v>0</v>
      </c>
      <c r="BJ93" s="114">
        <f t="shared" si="1226"/>
        <v>0</v>
      </c>
      <c r="BK93" s="114"/>
      <c r="BL93" s="143"/>
      <c r="BM93" s="144">
        <f t="shared" si="1227"/>
        <v>0</v>
      </c>
      <c r="BN93" s="328">
        <f t="shared" si="1486"/>
        <v>0</v>
      </c>
      <c r="BO93" s="474">
        <f t="shared" si="1487"/>
        <v>0</v>
      </c>
      <c r="BP93" s="475">
        <f t="shared" si="1488"/>
        <v>0</v>
      </c>
      <c r="BQ93" s="141">
        <f t="shared" si="1231"/>
        <v>0</v>
      </c>
      <c r="BR93" s="476">
        <f t="shared" si="1200"/>
        <v>1665.28</v>
      </c>
      <c r="BS93" s="142">
        <f t="shared" si="1233"/>
        <v>0</v>
      </c>
      <c r="BT93" s="114">
        <f t="shared" si="1234"/>
        <v>0</v>
      </c>
      <c r="BU93" s="114"/>
      <c r="BV93" s="143"/>
      <c r="BW93" s="144">
        <f t="shared" si="1235"/>
        <v>0</v>
      </c>
      <c r="BX93" s="328">
        <f t="shared" si="1489"/>
        <v>1</v>
      </c>
      <c r="BY93" s="474">
        <f t="shared" si="1490"/>
        <v>1.25E-3</v>
      </c>
      <c r="BZ93" s="475">
        <f t="shared" si="1491"/>
        <v>0.47</v>
      </c>
      <c r="CA93" s="141">
        <f t="shared" si="1239"/>
        <v>0.47</v>
      </c>
      <c r="CB93" s="476">
        <f t="shared" si="1200"/>
        <v>1994.05</v>
      </c>
      <c r="CC93" s="142">
        <f t="shared" si="1241"/>
        <v>937.20349999999996</v>
      </c>
      <c r="CD93" s="114">
        <f t="shared" si="1242"/>
        <v>937.2</v>
      </c>
      <c r="CE93" s="114"/>
      <c r="CF93" s="143"/>
      <c r="CG93" s="144">
        <f t="shared" si="1243"/>
        <v>0.70213999999999999</v>
      </c>
      <c r="CH93" s="328">
        <f t="shared" si="1492"/>
        <v>0</v>
      </c>
      <c r="CI93" s="474">
        <f t="shared" si="1493"/>
        <v>0</v>
      </c>
      <c r="CJ93" s="475">
        <f t="shared" si="1494"/>
        <v>0</v>
      </c>
      <c r="CK93" s="141">
        <f t="shared" si="1247"/>
        <v>0</v>
      </c>
      <c r="CL93" s="476">
        <f t="shared" si="1200"/>
        <v>1994.05</v>
      </c>
      <c r="CM93" s="142">
        <f t="shared" si="1249"/>
        <v>0</v>
      </c>
      <c r="CN93" s="114">
        <f t="shared" si="1250"/>
        <v>0</v>
      </c>
      <c r="CO93" s="114"/>
      <c r="CP93" s="143"/>
      <c r="CQ93" s="144">
        <f t="shared" si="1251"/>
        <v>0</v>
      </c>
      <c r="CR93" s="328">
        <f t="shared" si="1495"/>
        <v>0</v>
      </c>
      <c r="CS93" s="474">
        <f t="shared" si="1496"/>
        <v>0</v>
      </c>
      <c r="CT93" s="475">
        <f t="shared" si="1497"/>
        <v>0</v>
      </c>
      <c r="CU93" s="141">
        <f t="shared" si="1255"/>
        <v>0</v>
      </c>
      <c r="CV93" s="476">
        <f t="shared" si="1256"/>
        <v>2718.72</v>
      </c>
      <c r="CW93" s="142">
        <f t="shared" si="1257"/>
        <v>0</v>
      </c>
      <c r="CX93" s="114">
        <f t="shared" si="1258"/>
        <v>0</v>
      </c>
      <c r="CY93" s="114"/>
      <c r="CZ93" s="143"/>
      <c r="DA93" s="144">
        <f t="shared" si="1259"/>
        <v>0</v>
      </c>
      <c r="DB93" s="328">
        <f t="shared" si="1498"/>
        <v>1</v>
      </c>
      <c r="DC93" s="474">
        <f t="shared" si="1499"/>
        <v>1.15E-3</v>
      </c>
      <c r="DD93" s="475">
        <f t="shared" si="1500"/>
        <v>0.69</v>
      </c>
      <c r="DE93" s="141">
        <f t="shared" si="1263"/>
        <v>0.69</v>
      </c>
      <c r="DF93" s="476">
        <f t="shared" si="1256"/>
        <v>1994.05</v>
      </c>
      <c r="DG93" s="142">
        <f t="shared" si="1265"/>
        <v>1375.8945000000001</v>
      </c>
      <c r="DH93" s="114">
        <f t="shared" si="1266"/>
        <v>1375.89</v>
      </c>
      <c r="DI93" s="114"/>
      <c r="DJ93" s="143"/>
      <c r="DK93" s="144">
        <f t="shared" si="1267"/>
        <v>1.0307900000000001</v>
      </c>
      <c r="DL93" s="328">
        <f t="shared" si="1501"/>
        <v>0</v>
      </c>
      <c r="DM93" s="474">
        <f t="shared" si="1502"/>
        <v>0</v>
      </c>
      <c r="DN93" s="475">
        <f t="shared" si="1503"/>
        <v>0</v>
      </c>
      <c r="DO93" s="141">
        <f t="shared" si="1271"/>
        <v>0</v>
      </c>
      <c r="DP93" s="476">
        <f t="shared" si="1256"/>
        <v>1994.05</v>
      </c>
      <c r="DQ93" s="142">
        <f t="shared" si="1273"/>
        <v>0</v>
      </c>
      <c r="DR93" s="114">
        <f t="shared" si="1274"/>
        <v>0</v>
      </c>
      <c r="DS93" s="114"/>
      <c r="DT93" s="143"/>
      <c r="DU93" s="144">
        <f t="shared" si="1275"/>
        <v>0</v>
      </c>
      <c r="DV93" s="328">
        <f t="shared" si="1504"/>
        <v>0</v>
      </c>
      <c r="DW93" s="474">
        <f t="shared" si="1505"/>
        <v>0</v>
      </c>
      <c r="DX93" s="475">
        <f t="shared" si="1506"/>
        <v>0</v>
      </c>
      <c r="DY93" s="141">
        <f t="shared" si="1279"/>
        <v>0</v>
      </c>
      <c r="DZ93" s="476">
        <f t="shared" si="1256"/>
        <v>1994.05</v>
      </c>
      <c r="EA93" s="142">
        <f t="shared" si="1281"/>
        <v>0</v>
      </c>
      <c r="EB93" s="114">
        <f t="shared" si="1282"/>
        <v>0</v>
      </c>
      <c r="EC93" s="114"/>
      <c r="ED93" s="143"/>
      <c r="EE93" s="144">
        <f t="shared" si="1283"/>
        <v>0</v>
      </c>
      <c r="EF93" s="328">
        <f t="shared" si="1507"/>
        <v>0</v>
      </c>
      <c r="EG93" s="474">
        <f t="shared" si="1508"/>
        <v>0</v>
      </c>
      <c r="EH93" s="475">
        <f t="shared" si="1509"/>
        <v>0</v>
      </c>
      <c r="EI93" s="141">
        <f t="shared" si="1287"/>
        <v>0</v>
      </c>
      <c r="EJ93" s="476">
        <f t="shared" si="1256"/>
        <v>2718.72</v>
      </c>
      <c r="EK93" s="142">
        <f t="shared" si="1289"/>
        <v>0</v>
      </c>
      <c r="EL93" s="114">
        <f t="shared" si="1290"/>
        <v>0</v>
      </c>
      <c r="EM93" s="114"/>
      <c r="EN93" s="143"/>
      <c r="EO93" s="144">
        <f t="shared" si="1291"/>
        <v>0</v>
      </c>
      <c r="EP93" s="328">
        <f t="shared" si="1510"/>
        <v>0</v>
      </c>
      <c r="EQ93" s="474">
        <f t="shared" si="1511"/>
        <v>0</v>
      </c>
      <c r="ER93" s="475">
        <f t="shared" si="1512"/>
        <v>0</v>
      </c>
      <c r="ES93" s="141">
        <f t="shared" si="1295"/>
        <v>0</v>
      </c>
      <c r="ET93" s="476">
        <f t="shared" si="1256"/>
        <v>2918.72</v>
      </c>
      <c r="EU93" s="142">
        <f t="shared" si="1297"/>
        <v>0</v>
      </c>
      <c r="EV93" s="114">
        <f t="shared" si="1298"/>
        <v>0</v>
      </c>
      <c r="EW93" s="114"/>
      <c r="EX93" s="143"/>
      <c r="EY93" s="144">
        <f t="shared" si="1299"/>
        <v>0</v>
      </c>
      <c r="EZ93" s="328">
        <f t="shared" si="1513"/>
        <v>1</v>
      </c>
      <c r="FA93" s="474">
        <f t="shared" si="1514"/>
        <v>1.3500000000000001E-3</v>
      </c>
      <c r="FB93" s="475">
        <f t="shared" si="1515"/>
        <v>0</v>
      </c>
      <c r="FC93" s="141">
        <f t="shared" si="1303"/>
        <v>0</v>
      </c>
      <c r="FD93" s="476">
        <f t="shared" si="1256"/>
        <v>0</v>
      </c>
      <c r="FE93" s="142">
        <f t="shared" si="1305"/>
        <v>0</v>
      </c>
      <c r="FF93" s="114">
        <f t="shared" si="1306"/>
        <v>0</v>
      </c>
      <c r="FG93" s="114"/>
      <c r="FH93" s="143"/>
      <c r="FI93" s="144">
        <f t="shared" si="1307"/>
        <v>0</v>
      </c>
      <c r="FJ93" s="328">
        <f t="shared" si="1516"/>
        <v>0</v>
      </c>
      <c r="FK93" s="474">
        <f t="shared" si="1309"/>
        <v>0</v>
      </c>
      <c r="FL93" s="475">
        <f t="shared" si="1310"/>
        <v>0</v>
      </c>
      <c r="FM93" s="141">
        <f t="shared" si="1311"/>
        <v>0</v>
      </c>
      <c r="FN93" s="476">
        <f t="shared" si="1312"/>
        <v>2718.72</v>
      </c>
      <c r="FO93" s="142">
        <f t="shared" si="1313"/>
        <v>0</v>
      </c>
      <c r="FP93" s="114">
        <f t="shared" si="1314"/>
        <v>0</v>
      </c>
      <c r="FQ93" s="114"/>
      <c r="FR93" s="143"/>
      <c r="FS93" s="144">
        <f t="shared" si="1315"/>
        <v>0</v>
      </c>
      <c r="FT93" s="328">
        <f t="shared" si="1517"/>
        <v>1</v>
      </c>
      <c r="FU93" s="474">
        <f t="shared" si="1309"/>
        <v>1.3600000000000001E-3</v>
      </c>
      <c r="FV93" s="475">
        <f t="shared" si="1310"/>
        <v>0.69</v>
      </c>
      <c r="FW93" s="141">
        <f t="shared" si="1319"/>
        <v>0.69</v>
      </c>
      <c r="FX93" s="476">
        <f t="shared" si="1312"/>
        <v>2093.75</v>
      </c>
      <c r="FY93" s="142">
        <f t="shared" si="1321"/>
        <v>1444.6875</v>
      </c>
      <c r="FZ93" s="114">
        <f t="shared" si="1322"/>
        <v>1444.69</v>
      </c>
      <c r="GA93" s="114"/>
      <c r="GB93" s="143"/>
      <c r="GC93" s="144">
        <f t="shared" si="1323"/>
        <v>1.08233</v>
      </c>
      <c r="GD93" s="328">
        <f t="shared" si="1518"/>
        <v>0</v>
      </c>
      <c r="GE93" s="474">
        <f t="shared" si="1519"/>
        <v>0</v>
      </c>
      <c r="GF93" s="475">
        <f t="shared" si="1520"/>
        <v>0</v>
      </c>
      <c r="GG93" s="141">
        <f t="shared" si="1327"/>
        <v>0</v>
      </c>
      <c r="GH93" s="476">
        <f t="shared" si="1312"/>
        <v>0</v>
      </c>
      <c r="GI93" s="142">
        <f t="shared" si="1329"/>
        <v>0</v>
      </c>
      <c r="GJ93" s="114">
        <f t="shared" si="1330"/>
        <v>0</v>
      </c>
      <c r="GK93" s="114"/>
      <c r="GL93" s="143"/>
      <c r="GM93" s="144">
        <f t="shared" si="1331"/>
        <v>0</v>
      </c>
      <c r="GN93" s="328">
        <f t="shared" si="1521"/>
        <v>0</v>
      </c>
      <c r="GO93" s="474">
        <f t="shared" si="1522"/>
        <v>0</v>
      </c>
      <c r="GP93" s="475">
        <f t="shared" si="1523"/>
        <v>0</v>
      </c>
      <c r="GQ93" s="141">
        <f t="shared" si="1335"/>
        <v>0</v>
      </c>
      <c r="GR93" s="476">
        <f t="shared" si="1312"/>
        <v>1994.05</v>
      </c>
      <c r="GS93" s="142">
        <f t="shared" si="1337"/>
        <v>0</v>
      </c>
      <c r="GT93" s="114">
        <f t="shared" si="1338"/>
        <v>0</v>
      </c>
      <c r="GU93" s="114"/>
      <c r="GV93" s="143"/>
      <c r="GW93" s="144">
        <f t="shared" si="1339"/>
        <v>0</v>
      </c>
      <c r="GX93" s="328">
        <f t="shared" si="1524"/>
        <v>2</v>
      </c>
      <c r="GY93" s="474">
        <f t="shared" si="1341"/>
        <v>1.2999999999999999E-3</v>
      </c>
      <c r="GZ93" s="475">
        <f t="shared" si="1342"/>
        <v>0.56999999999999995</v>
      </c>
      <c r="HA93" s="141">
        <f t="shared" si="1343"/>
        <v>0.28499999999999998</v>
      </c>
      <c r="HB93" s="476">
        <f t="shared" si="1344"/>
        <v>2093.75</v>
      </c>
      <c r="HC93" s="142">
        <f t="shared" si="1345"/>
        <v>596.71875</v>
      </c>
      <c r="HD93" s="114">
        <f t="shared" si="1346"/>
        <v>1193.44</v>
      </c>
      <c r="HE93" s="114"/>
      <c r="HF93" s="143"/>
      <c r="HG93" s="144">
        <f t="shared" si="1347"/>
        <v>0.44705</v>
      </c>
      <c r="HH93" s="328">
        <f t="shared" si="1525"/>
        <v>1</v>
      </c>
      <c r="HI93" s="474">
        <f t="shared" si="1341"/>
        <v>9.3999999999999997E-4</v>
      </c>
      <c r="HJ93" s="475">
        <f t="shared" si="1342"/>
        <v>0.72</v>
      </c>
      <c r="HK93" s="141">
        <f t="shared" si="1351"/>
        <v>0.72</v>
      </c>
      <c r="HL93" s="476">
        <f t="shared" si="1344"/>
        <v>1994.05</v>
      </c>
      <c r="HM93" s="142">
        <f t="shared" si="1353"/>
        <v>1435.7159999999999</v>
      </c>
      <c r="HN93" s="114">
        <f t="shared" si="1354"/>
        <v>1435.72</v>
      </c>
      <c r="HO93" s="114"/>
      <c r="HP93" s="143"/>
      <c r="HQ93" s="144">
        <f t="shared" si="1355"/>
        <v>1.07561</v>
      </c>
      <c r="HR93" s="328">
        <f t="shared" si="1526"/>
        <v>0</v>
      </c>
      <c r="HS93" s="474">
        <f t="shared" si="1527"/>
        <v>0</v>
      </c>
      <c r="HT93" s="475">
        <f t="shared" si="1528"/>
        <v>0</v>
      </c>
      <c r="HU93" s="141">
        <f t="shared" si="1359"/>
        <v>0</v>
      </c>
      <c r="HV93" s="476">
        <f t="shared" si="1344"/>
        <v>2718.72</v>
      </c>
      <c r="HW93" s="142">
        <f t="shared" si="1361"/>
        <v>0</v>
      </c>
      <c r="HX93" s="114">
        <f t="shared" si="1362"/>
        <v>0</v>
      </c>
      <c r="HY93" s="114"/>
      <c r="HZ93" s="143"/>
      <c r="IA93" s="144">
        <f t="shared" si="1363"/>
        <v>0</v>
      </c>
      <c r="IB93" s="328">
        <f t="shared" si="1529"/>
        <v>0</v>
      </c>
      <c r="IC93" s="474">
        <f t="shared" si="1530"/>
        <v>0</v>
      </c>
      <c r="ID93" s="475">
        <f t="shared" si="1531"/>
        <v>0</v>
      </c>
      <c r="IE93" s="141">
        <f t="shared" si="1367"/>
        <v>0</v>
      </c>
      <c r="IF93" s="476">
        <f t="shared" si="1344"/>
        <v>2718.72</v>
      </c>
      <c r="IG93" s="142">
        <f t="shared" si="1369"/>
        <v>0</v>
      </c>
      <c r="IH93" s="114">
        <f t="shared" si="1370"/>
        <v>0</v>
      </c>
      <c r="II93" s="114"/>
      <c r="IJ93" s="143"/>
      <c r="IK93" s="144">
        <f t="shared" si="1371"/>
        <v>0</v>
      </c>
      <c r="IL93" s="328">
        <f t="shared" si="1532"/>
        <v>1</v>
      </c>
      <c r="IM93" s="474">
        <f t="shared" si="1373"/>
        <v>8.8000000000000003E-4</v>
      </c>
      <c r="IN93" s="475">
        <f t="shared" si="1374"/>
        <v>1.05</v>
      </c>
      <c r="IO93" s="141">
        <f t="shared" si="1375"/>
        <v>1.05</v>
      </c>
      <c r="IP93" s="476">
        <f t="shared" si="1376"/>
        <v>2093.75</v>
      </c>
      <c r="IQ93" s="142">
        <f t="shared" si="1377"/>
        <v>2198.4375</v>
      </c>
      <c r="IR93" s="114">
        <f t="shared" si="1378"/>
        <v>2198.44</v>
      </c>
      <c r="IS93" s="114"/>
      <c r="IT93" s="143"/>
      <c r="IU93" s="144">
        <f t="shared" si="1379"/>
        <v>1.64703</v>
      </c>
      <c r="IV93" s="328">
        <f t="shared" si="1533"/>
        <v>0</v>
      </c>
      <c r="IW93" s="474">
        <f t="shared" si="1373"/>
        <v>0</v>
      </c>
      <c r="IX93" s="475">
        <f t="shared" si="1374"/>
        <v>0</v>
      </c>
      <c r="IY93" s="141">
        <f t="shared" si="1383"/>
        <v>0</v>
      </c>
      <c r="IZ93" s="476">
        <f t="shared" si="1376"/>
        <v>2196.1</v>
      </c>
      <c r="JA93" s="142">
        <f t="shared" si="1385"/>
        <v>0</v>
      </c>
      <c r="JB93" s="114">
        <f t="shared" si="1386"/>
        <v>0</v>
      </c>
      <c r="JC93" s="114"/>
      <c r="JD93" s="143"/>
      <c r="JE93" s="144">
        <f t="shared" si="1387"/>
        <v>0</v>
      </c>
      <c r="JF93" s="328">
        <f t="shared" si="1534"/>
        <v>0</v>
      </c>
      <c r="JG93" s="474">
        <f t="shared" si="1535"/>
        <v>0</v>
      </c>
      <c r="JH93" s="475">
        <f t="shared" si="1536"/>
        <v>0</v>
      </c>
      <c r="JI93" s="141">
        <f t="shared" si="1391"/>
        <v>0</v>
      </c>
      <c r="JJ93" s="476">
        <f t="shared" si="1376"/>
        <v>2093.75</v>
      </c>
      <c r="JK93" s="142">
        <f t="shared" si="1393"/>
        <v>0</v>
      </c>
      <c r="JL93" s="114">
        <f t="shared" si="1394"/>
        <v>0</v>
      </c>
      <c r="JM93" s="114"/>
      <c r="JN93" s="143"/>
      <c r="JO93" s="144">
        <f t="shared" si="1395"/>
        <v>0</v>
      </c>
      <c r="JP93" s="328">
        <f t="shared" si="1537"/>
        <v>1</v>
      </c>
      <c r="JQ93" s="474">
        <f t="shared" si="1538"/>
        <v>8.3000000000000001E-4</v>
      </c>
      <c r="JR93" s="475">
        <f t="shared" si="1539"/>
        <v>0.68</v>
      </c>
      <c r="JS93" s="141">
        <f t="shared" si="1399"/>
        <v>0.68</v>
      </c>
      <c r="JT93" s="476">
        <f t="shared" si="1376"/>
        <v>1994.05</v>
      </c>
      <c r="JU93" s="142">
        <f t="shared" si="1401"/>
        <v>1355.954</v>
      </c>
      <c r="JV93" s="114">
        <f t="shared" si="1402"/>
        <v>1355.95</v>
      </c>
      <c r="JW93" s="114"/>
      <c r="JX93" s="143"/>
      <c r="JY93" s="144">
        <f t="shared" si="1403"/>
        <v>1.0158499999999999</v>
      </c>
      <c r="JZ93" s="328">
        <f t="shared" si="1540"/>
        <v>0</v>
      </c>
      <c r="KA93" s="474">
        <f t="shared" si="1541"/>
        <v>0</v>
      </c>
      <c r="KB93" s="475">
        <f t="shared" si="1542"/>
        <v>0</v>
      </c>
      <c r="KC93" s="141">
        <f t="shared" si="1407"/>
        <v>0</v>
      </c>
      <c r="KD93" s="476">
        <f t="shared" si="1408"/>
        <v>2196.1</v>
      </c>
      <c r="KE93" s="142">
        <f t="shared" si="1409"/>
        <v>0</v>
      </c>
      <c r="KF93" s="114">
        <f t="shared" si="1410"/>
        <v>0</v>
      </c>
      <c r="KG93" s="114"/>
      <c r="KH93" s="143"/>
      <c r="KI93" s="144">
        <f t="shared" si="1411"/>
        <v>0</v>
      </c>
      <c r="KJ93" s="328">
        <f t="shared" si="1543"/>
        <v>2</v>
      </c>
      <c r="KK93" s="474">
        <f t="shared" si="1544"/>
        <v>1.6299999999999999E-3</v>
      </c>
      <c r="KL93" s="475">
        <f t="shared" si="1545"/>
        <v>1.1299999999999999</v>
      </c>
      <c r="KM93" s="141">
        <f t="shared" si="1415"/>
        <v>0.56499999999999995</v>
      </c>
      <c r="KN93" s="476">
        <f t="shared" si="1408"/>
        <v>1994.05</v>
      </c>
      <c r="KO93" s="142">
        <f t="shared" si="1417"/>
        <v>1126.63825</v>
      </c>
      <c r="KP93" s="114">
        <f t="shared" si="1418"/>
        <v>2253.2800000000002</v>
      </c>
      <c r="KQ93" s="114"/>
      <c r="KR93" s="143"/>
      <c r="KS93" s="144">
        <f t="shared" si="1419"/>
        <v>0.84406000000000003</v>
      </c>
      <c r="KT93" s="328">
        <f t="shared" si="1546"/>
        <v>0</v>
      </c>
      <c r="KU93" s="474" t="e">
        <f t="shared" si="1547"/>
        <v>#DIV/0!</v>
      </c>
      <c r="KV93" s="475" t="e">
        <f t="shared" si="1548"/>
        <v>#DIV/0!</v>
      </c>
      <c r="KW93" s="141">
        <f t="shared" si="1423"/>
        <v>0</v>
      </c>
      <c r="KX93" s="476">
        <f t="shared" si="1408"/>
        <v>0</v>
      </c>
      <c r="KY93" s="142">
        <f t="shared" si="1425"/>
        <v>0</v>
      </c>
      <c r="KZ93" s="114">
        <f t="shared" si="1426"/>
        <v>0</v>
      </c>
      <c r="LA93" s="114"/>
      <c r="LB93" s="143"/>
      <c r="LC93" s="144">
        <f t="shared" si="1427"/>
        <v>0</v>
      </c>
      <c r="LD93" s="327">
        <f t="shared" si="1428"/>
        <v>15</v>
      </c>
      <c r="LE93" s="474">
        <f t="shared" si="1429"/>
        <v>5.8E-4</v>
      </c>
      <c r="LF93" s="475">
        <f t="shared" si="1430"/>
        <v>8.93</v>
      </c>
      <c r="LG93" s="141">
        <f t="shared" si="1431"/>
        <v>0.59533332999999999</v>
      </c>
      <c r="LH93" s="476">
        <f t="shared" si="1432"/>
        <v>2242.09</v>
      </c>
      <c r="LI93" s="142">
        <f t="shared" si="1433"/>
        <v>1334.7909099999999</v>
      </c>
      <c r="LJ93" s="114">
        <f t="shared" si="1434"/>
        <v>20021.86</v>
      </c>
      <c r="LK93" s="114"/>
      <c r="LL93" s="143"/>
    </row>
    <row r="94" spans="1:324" ht="17.25" customHeight="1">
      <c r="A94" s="718"/>
      <c r="B94" s="12" t="s">
        <v>747</v>
      </c>
      <c r="C94" s="12" t="s">
        <v>856</v>
      </c>
      <c r="D94" s="12" t="s">
        <v>424</v>
      </c>
      <c r="E94" s="4" t="s">
        <v>34</v>
      </c>
      <c r="F94" s="328">
        <f t="shared" si="1472"/>
        <v>0</v>
      </c>
      <c r="G94" s="474">
        <f t="shared" si="1435"/>
        <v>0</v>
      </c>
      <c r="H94" s="475">
        <f t="shared" si="1436"/>
        <v>0</v>
      </c>
      <c r="I94" s="141">
        <f t="shared" si="1187"/>
        <v>0</v>
      </c>
      <c r="J94" s="476">
        <f t="shared" si="1437"/>
        <v>1994.05</v>
      </c>
      <c r="K94" s="142">
        <f t="shared" si="1188"/>
        <v>0</v>
      </c>
      <c r="L94" s="114">
        <f t="shared" si="1189"/>
        <v>0</v>
      </c>
      <c r="M94" s="114"/>
      <c r="N94" s="143"/>
      <c r="O94" s="144">
        <f t="shared" si="1190"/>
        <v>0</v>
      </c>
      <c r="P94" s="328">
        <f t="shared" si="1473"/>
        <v>0</v>
      </c>
      <c r="Q94" s="474">
        <f t="shared" si="1438"/>
        <v>0</v>
      </c>
      <c r="R94" s="475">
        <f t="shared" si="1439"/>
        <v>0</v>
      </c>
      <c r="S94" s="141">
        <f t="shared" si="1192"/>
        <v>0</v>
      </c>
      <c r="T94" s="476">
        <f t="shared" si="1440"/>
        <v>2718.72</v>
      </c>
      <c r="U94" s="142">
        <f t="shared" si="1193"/>
        <v>0</v>
      </c>
      <c r="V94" s="114">
        <f t="shared" si="1194"/>
        <v>0</v>
      </c>
      <c r="W94" s="114"/>
      <c r="X94" s="143"/>
      <c r="Y94" s="144">
        <f t="shared" si="1195"/>
        <v>0</v>
      </c>
      <c r="Z94" s="328">
        <f t="shared" si="1474"/>
        <v>0</v>
      </c>
      <c r="AA94" s="474">
        <f t="shared" si="1475"/>
        <v>0</v>
      </c>
      <c r="AB94" s="475">
        <f t="shared" si="1476"/>
        <v>0</v>
      </c>
      <c r="AC94" s="141">
        <f t="shared" si="1199"/>
        <v>0</v>
      </c>
      <c r="AD94" s="476">
        <f t="shared" si="1200"/>
        <v>1994.05</v>
      </c>
      <c r="AE94" s="142">
        <f t="shared" si="1201"/>
        <v>0</v>
      </c>
      <c r="AF94" s="114">
        <f t="shared" si="1202"/>
        <v>0</v>
      </c>
      <c r="AG94" s="114"/>
      <c r="AH94" s="143"/>
      <c r="AI94" s="144">
        <f t="shared" si="1203"/>
        <v>0</v>
      </c>
      <c r="AJ94" s="328">
        <f t="shared" si="1477"/>
        <v>1</v>
      </c>
      <c r="AK94" s="474">
        <f t="shared" si="1478"/>
        <v>1.65E-3</v>
      </c>
      <c r="AL94" s="475">
        <f t="shared" si="1479"/>
        <v>0.6</v>
      </c>
      <c r="AM94" s="141">
        <f t="shared" si="1207"/>
        <v>0.6</v>
      </c>
      <c r="AN94" s="476">
        <f t="shared" si="1200"/>
        <v>1994.05</v>
      </c>
      <c r="AO94" s="142">
        <f t="shared" si="1209"/>
        <v>1196.43</v>
      </c>
      <c r="AP94" s="114">
        <f t="shared" si="1210"/>
        <v>1196.43</v>
      </c>
      <c r="AQ94" s="114"/>
      <c r="AR94" s="143"/>
      <c r="AS94" s="144">
        <f t="shared" si="1211"/>
        <v>0.86768000000000001</v>
      </c>
      <c r="AT94" s="328">
        <f t="shared" si="1480"/>
        <v>0</v>
      </c>
      <c r="AU94" s="474">
        <f t="shared" si="1481"/>
        <v>0</v>
      </c>
      <c r="AV94" s="475">
        <f t="shared" si="1482"/>
        <v>0</v>
      </c>
      <c r="AW94" s="141">
        <f t="shared" si="1215"/>
        <v>0</v>
      </c>
      <c r="AX94" s="476">
        <f t="shared" si="1200"/>
        <v>1788.76</v>
      </c>
      <c r="AY94" s="142">
        <f t="shared" si="1217"/>
        <v>0</v>
      </c>
      <c r="AZ94" s="114">
        <f t="shared" si="1218"/>
        <v>0</v>
      </c>
      <c r="BA94" s="114"/>
      <c r="BB94" s="143"/>
      <c r="BC94" s="144">
        <f t="shared" si="1219"/>
        <v>0</v>
      </c>
      <c r="BD94" s="328">
        <f t="shared" si="1483"/>
        <v>0</v>
      </c>
      <c r="BE94" s="474">
        <f t="shared" si="1484"/>
        <v>0</v>
      </c>
      <c r="BF94" s="475">
        <f t="shared" si="1485"/>
        <v>0</v>
      </c>
      <c r="BG94" s="141">
        <f t="shared" si="1223"/>
        <v>0</v>
      </c>
      <c r="BH94" s="476">
        <f t="shared" si="1200"/>
        <v>2718.72</v>
      </c>
      <c r="BI94" s="142">
        <f t="shared" si="1225"/>
        <v>0</v>
      </c>
      <c r="BJ94" s="114">
        <f t="shared" si="1226"/>
        <v>0</v>
      </c>
      <c r="BK94" s="114"/>
      <c r="BL94" s="143"/>
      <c r="BM94" s="144">
        <f t="shared" si="1227"/>
        <v>0</v>
      </c>
      <c r="BN94" s="328">
        <f t="shared" si="1486"/>
        <v>0</v>
      </c>
      <c r="BO94" s="474">
        <f t="shared" si="1487"/>
        <v>0</v>
      </c>
      <c r="BP94" s="475">
        <f t="shared" si="1488"/>
        <v>0</v>
      </c>
      <c r="BQ94" s="141">
        <f t="shared" si="1231"/>
        <v>0</v>
      </c>
      <c r="BR94" s="476">
        <f t="shared" si="1200"/>
        <v>1665.28</v>
      </c>
      <c r="BS94" s="142">
        <f t="shared" si="1233"/>
        <v>0</v>
      </c>
      <c r="BT94" s="114">
        <f t="shared" si="1234"/>
        <v>0</v>
      </c>
      <c r="BU94" s="114"/>
      <c r="BV94" s="143"/>
      <c r="BW94" s="144">
        <f t="shared" si="1235"/>
        <v>0</v>
      </c>
      <c r="BX94" s="328">
        <f t="shared" si="1489"/>
        <v>1</v>
      </c>
      <c r="BY94" s="474">
        <f t="shared" si="1490"/>
        <v>1.25E-3</v>
      </c>
      <c r="BZ94" s="475">
        <f t="shared" si="1491"/>
        <v>0.47</v>
      </c>
      <c r="CA94" s="141">
        <f t="shared" si="1239"/>
        <v>0.47</v>
      </c>
      <c r="CB94" s="476">
        <f t="shared" si="1200"/>
        <v>1994.05</v>
      </c>
      <c r="CC94" s="142">
        <f t="shared" si="1241"/>
        <v>937.20349999999996</v>
      </c>
      <c r="CD94" s="114">
        <f t="shared" si="1242"/>
        <v>937.2</v>
      </c>
      <c r="CE94" s="114"/>
      <c r="CF94" s="143"/>
      <c r="CG94" s="144">
        <f t="shared" si="1243"/>
        <v>0.67967999999999995</v>
      </c>
      <c r="CH94" s="328">
        <f t="shared" si="1492"/>
        <v>0</v>
      </c>
      <c r="CI94" s="474">
        <f t="shared" si="1493"/>
        <v>0</v>
      </c>
      <c r="CJ94" s="475">
        <f t="shared" si="1494"/>
        <v>0</v>
      </c>
      <c r="CK94" s="141">
        <f t="shared" si="1247"/>
        <v>0</v>
      </c>
      <c r="CL94" s="476">
        <f t="shared" si="1200"/>
        <v>1994.05</v>
      </c>
      <c r="CM94" s="142">
        <f t="shared" si="1249"/>
        <v>0</v>
      </c>
      <c r="CN94" s="114">
        <f t="shared" si="1250"/>
        <v>0</v>
      </c>
      <c r="CO94" s="114"/>
      <c r="CP94" s="143"/>
      <c r="CQ94" s="144">
        <f t="shared" si="1251"/>
        <v>0</v>
      </c>
      <c r="CR94" s="328">
        <f t="shared" si="1495"/>
        <v>0</v>
      </c>
      <c r="CS94" s="474">
        <f t="shared" si="1496"/>
        <v>0</v>
      </c>
      <c r="CT94" s="475">
        <f t="shared" si="1497"/>
        <v>0</v>
      </c>
      <c r="CU94" s="141">
        <f t="shared" si="1255"/>
        <v>0</v>
      </c>
      <c r="CV94" s="476">
        <f t="shared" si="1256"/>
        <v>2718.72</v>
      </c>
      <c r="CW94" s="142">
        <f t="shared" si="1257"/>
        <v>0</v>
      </c>
      <c r="CX94" s="114">
        <f t="shared" si="1258"/>
        <v>0</v>
      </c>
      <c r="CY94" s="114"/>
      <c r="CZ94" s="143"/>
      <c r="DA94" s="144">
        <f t="shared" si="1259"/>
        <v>0</v>
      </c>
      <c r="DB94" s="328">
        <f t="shared" si="1498"/>
        <v>0</v>
      </c>
      <c r="DC94" s="474">
        <f t="shared" si="1499"/>
        <v>0</v>
      </c>
      <c r="DD94" s="475">
        <f t="shared" si="1500"/>
        <v>0</v>
      </c>
      <c r="DE94" s="141">
        <f t="shared" si="1263"/>
        <v>0</v>
      </c>
      <c r="DF94" s="476">
        <f t="shared" si="1256"/>
        <v>1994.05</v>
      </c>
      <c r="DG94" s="142">
        <f t="shared" si="1265"/>
        <v>0</v>
      </c>
      <c r="DH94" s="114">
        <f t="shared" si="1266"/>
        <v>0</v>
      </c>
      <c r="DI94" s="114"/>
      <c r="DJ94" s="143"/>
      <c r="DK94" s="144">
        <f t="shared" si="1267"/>
        <v>0</v>
      </c>
      <c r="DL94" s="328">
        <f t="shared" si="1501"/>
        <v>0</v>
      </c>
      <c r="DM94" s="474">
        <f t="shared" si="1502"/>
        <v>0</v>
      </c>
      <c r="DN94" s="475">
        <f t="shared" si="1503"/>
        <v>0</v>
      </c>
      <c r="DO94" s="141">
        <f t="shared" si="1271"/>
        <v>0</v>
      </c>
      <c r="DP94" s="476">
        <f t="shared" si="1256"/>
        <v>1994.05</v>
      </c>
      <c r="DQ94" s="142">
        <f t="shared" si="1273"/>
        <v>0</v>
      </c>
      <c r="DR94" s="114">
        <f t="shared" si="1274"/>
        <v>0</v>
      </c>
      <c r="DS94" s="114"/>
      <c r="DT94" s="143"/>
      <c r="DU94" s="144">
        <f t="shared" si="1275"/>
        <v>0</v>
      </c>
      <c r="DV94" s="328">
        <f t="shared" si="1504"/>
        <v>0</v>
      </c>
      <c r="DW94" s="474">
        <f t="shared" si="1505"/>
        <v>0</v>
      </c>
      <c r="DX94" s="475">
        <f t="shared" si="1506"/>
        <v>0</v>
      </c>
      <c r="DY94" s="141">
        <f t="shared" si="1279"/>
        <v>0</v>
      </c>
      <c r="DZ94" s="476">
        <f t="shared" si="1256"/>
        <v>1994.05</v>
      </c>
      <c r="EA94" s="142">
        <f t="shared" si="1281"/>
        <v>0</v>
      </c>
      <c r="EB94" s="114">
        <f t="shared" si="1282"/>
        <v>0</v>
      </c>
      <c r="EC94" s="114"/>
      <c r="ED94" s="143"/>
      <c r="EE94" s="144">
        <f t="shared" si="1283"/>
        <v>0</v>
      </c>
      <c r="EF94" s="328">
        <f t="shared" si="1507"/>
        <v>0</v>
      </c>
      <c r="EG94" s="474">
        <f t="shared" si="1508"/>
        <v>0</v>
      </c>
      <c r="EH94" s="475">
        <f t="shared" si="1509"/>
        <v>0</v>
      </c>
      <c r="EI94" s="141">
        <f t="shared" si="1287"/>
        <v>0</v>
      </c>
      <c r="EJ94" s="476">
        <f t="shared" si="1256"/>
        <v>2718.72</v>
      </c>
      <c r="EK94" s="142">
        <f t="shared" si="1289"/>
        <v>0</v>
      </c>
      <c r="EL94" s="114">
        <f t="shared" si="1290"/>
        <v>0</v>
      </c>
      <c r="EM94" s="114"/>
      <c r="EN94" s="143"/>
      <c r="EO94" s="144">
        <f t="shared" si="1291"/>
        <v>0</v>
      </c>
      <c r="EP94" s="328">
        <f t="shared" si="1510"/>
        <v>0</v>
      </c>
      <c r="EQ94" s="474">
        <f t="shared" si="1511"/>
        <v>0</v>
      </c>
      <c r="ER94" s="475">
        <f t="shared" si="1512"/>
        <v>0</v>
      </c>
      <c r="ES94" s="141">
        <f t="shared" si="1295"/>
        <v>0</v>
      </c>
      <c r="ET94" s="476">
        <f t="shared" si="1256"/>
        <v>2918.72</v>
      </c>
      <c r="EU94" s="142">
        <f t="shared" si="1297"/>
        <v>0</v>
      </c>
      <c r="EV94" s="114">
        <f t="shared" si="1298"/>
        <v>0</v>
      </c>
      <c r="EW94" s="114"/>
      <c r="EX94" s="143"/>
      <c r="EY94" s="144">
        <f t="shared" si="1299"/>
        <v>0</v>
      </c>
      <c r="EZ94" s="328">
        <f t="shared" si="1513"/>
        <v>0</v>
      </c>
      <c r="FA94" s="474">
        <f t="shared" si="1514"/>
        <v>0</v>
      </c>
      <c r="FB94" s="475">
        <f t="shared" si="1515"/>
        <v>0</v>
      </c>
      <c r="FC94" s="141">
        <f t="shared" si="1303"/>
        <v>0</v>
      </c>
      <c r="FD94" s="476">
        <f t="shared" si="1256"/>
        <v>0</v>
      </c>
      <c r="FE94" s="142">
        <f t="shared" si="1305"/>
        <v>0</v>
      </c>
      <c r="FF94" s="114">
        <f t="shared" si="1306"/>
        <v>0</v>
      </c>
      <c r="FG94" s="114"/>
      <c r="FH94" s="143"/>
      <c r="FI94" s="144">
        <f t="shared" si="1307"/>
        <v>0</v>
      </c>
      <c r="FJ94" s="328">
        <f t="shared" si="1516"/>
        <v>0</v>
      </c>
      <c r="FK94" s="474">
        <f t="shared" si="1309"/>
        <v>0</v>
      </c>
      <c r="FL94" s="475">
        <f t="shared" si="1310"/>
        <v>0</v>
      </c>
      <c r="FM94" s="141">
        <f t="shared" si="1311"/>
        <v>0</v>
      </c>
      <c r="FN94" s="476">
        <f t="shared" si="1312"/>
        <v>2718.72</v>
      </c>
      <c r="FO94" s="142">
        <f t="shared" si="1313"/>
        <v>0</v>
      </c>
      <c r="FP94" s="114">
        <f t="shared" si="1314"/>
        <v>0</v>
      </c>
      <c r="FQ94" s="114"/>
      <c r="FR94" s="143"/>
      <c r="FS94" s="144">
        <f t="shared" si="1315"/>
        <v>0</v>
      </c>
      <c r="FT94" s="328">
        <f t="shared" si="1517"/>
        <v>0</v>
      </c>
      <c r="FU94" s="474">
        <f t="shared" si="1309"/>
        <v>0</v>
      </c>
      <c r="FV94" s="475">
        <f t="shared" si="1310"/>
        <v>0</v>
      </c>
      <c r="FW94" s="141">
        <f t="shared" si="1319"/>
        <v>0</v>
      </c>
      <c r="FX94" s="476">
        <f t="shared" si="1312"/>
        <v>2093.75</v>
      </c>
      <c r="FY94" s="142">
        <f t="shared" si="1321"/>
        <v>0</v>
      </c>
      <c r="FZ94" s="114">
        <f t="shared" si="1322"/>
        <v>0</v>
      </c>
      <c r="GA94" s="114"/>
      <c r="GB94" s="143"/>
      <c r="GC94" s="144">
        <f t="shared" si="1323"/>
        <v>0</v>
      </c>
      <c r="GD94" s="328">
        <f t="shared" si="1518"/>
        <v>0</v>
      </c>
      <c r="GE94" s="474">
        <f t="shared" si="1519"/>
        <v>0</v>
      </c>
      <c r="GF94" s="475">
        <f t="shared" si="1520"/>
        <v>0</v>
      </c>
      <c r="GG94" s="141">
        <f t="shared" si="1327"/>
        <v>0</v>
      </c>
      <c r="GH94" s="476">
        <f t="shared" si="1312"/>
        <v>0</v>
      </c>
      <c r="GI94" s="142">
        <f t="shared" si="1329"/>
        <v>0</v>
      </c>
      <c r="GJ94" s="114">
        <f t="shared" si="1330"/>
        <v>0</v>
      </c>
      <c r="GK94" s="114"/>
      <c r="GL94" s="143"/>
      <c r="GM94" s="144">
        <f t="shared" si="1331"/>
        <v>0</v>
      </c>
      <c r="GN94" s="328">
        <f t="shared" si="1521"/>
        <v>0</v>
      </c>
      <c r="GO94" s="474">
        <f t="shared" si="1522"/>
        <v>0</v>
      </c>
      <c r="GP94" s="475">
        <f t="shared" si="1523"/>
        <v>0</v>
      </c>
      <c r="GQ94" s="141">
        <f t="shared" si="1335"/>
        <v>0</v>
      </c>
      <c r="GR94" s="476">
        <f t="shared" si="1312"/>
        <v>1994.05</v>
      </c>
      <c r="GS94" s="142">
        <f t="shared" si="1337"/>
        <v>0</v>
      </c>
      <c r="GT94" s="114">
        <f t="shared" si="1338"/>
        <v>0</v>
      </c>
      <c r="GU94" s="114"/>
      <c r="GV94" s="143"/>
      <c r="GW94" s="144">
        <f t="shared" si="1339"/>
        <v>0</v>
      </c>
      <c r="GX94" s="328">
        <f t="shared" si="1524"/>
        <v>0</v>
      </c>
      <c r="GY94" s="474">
        <f t="shared" si="1341"/>
        <v>0</v>
      </c>
      <c r="GZ94" s="475">
        <f t="shared" si="1342"/>
        <v>0</v>
      </c>
      <c r="HA94" s="141">
        <f t="shared" si="1343"/>
        <v>0</v>
      </c>
      <c r="HB94" s="476">
        <f t="shared" si="1344"/>
        <v>2093.75</v>
      </c>
      <c r="HC94" s="142">
        <f t="shared" si="1345"/>
        <v>0</v>
      </c>
      <c r="HD94" s="114">
        <f t="shared" si="1346"/>
        <v>0</v>
      </c>
      <c r="HE94" s="114"/>
      <c r="HF94" s="143"/>
      <c r="HG94" s="144">
        <f t="shared" si="1347"/>
        <v>0</v>
      </c>
      <c r="HH94" s="328">
        <f t="shared" si="1525"/>
        <v>0</v>
      </c>
      <c r="HI94" s="474">
        <f t="shared" si="1341"/>
        <v>0</v>
      </c>
      <c r="HJ94" s="475">
        <f t="shared" si="1342"/>
        <v>0</v>
      </c>
      <c r="HK94" s="141">
        <f t="shared" si="1351"/>
        <v>0</v>
      </c>
      <c r="HL94" s="476">
        <f t="shared" si="1344"/>
        <v>1994.05</v>
      </c>
      <c r="HM94" s="142">
        <f t="shared" si="1353"/>
        <v>0</v>
      </c>
      <c r="HN94" s="114">
        <f t="shared" si="1354"/>
        <v>0</v>
      </c>
      <c r="HO94" s="114"/>
      <c r="HP94" s="143"/>
      <c r="HQ94" s="144">
        <f t="shared" si="1355"/>
        <v>0</v>
      </c>
      <c r="HR94" s="328">
        <f t="shared" si="1526"/>
        <v>0</v>
      </c>
      <c r="HS94" s="474">
        <f t="shared" si="1527"/>
        <v>0</v>
      </c>
      <c r="HT94" s="475">
        <f t="shared" si="1528"/>
        <v>0</v>
      </c>
      <c r="HU94" s="141">
        <f t="shared" si="1359"/>
        <v>0</v>
      </c>
      <c r="HV94" s="476">
        <f t="shared" si="1344"/>
        <v>2718.72</v>
      </c>
      <c r="HW94" s="142">
        <f t="shared" si="1361"/>
        <v>0</v>
      </c>
      <c r="HX94" s="114">
        <f t="shared" si="1362"/>
        <v>0</v>
      </c>
      <c r="HY94" s="114"/>
      <c r="HZ94" s="143"/>
      <c r="IA94" s="144">
        <f t="shared" si="1363"/>
        <v>0</v>
      </c>
      <c r="IB94" s="328">
        <f t="shared" si="1529"/>
        <v>0</v>
      </c>
      <c r="IC94" s="474">
        <f t="shared" si="1530"/>
        <v>0</v>
      </c>
      <c r="ID94" s="475">
        <f t="shared" si="1531"/>
        <v>0</v>
      </c>
      <c r="IE94" s="141">
        <f t="shared" si="1367"/>
        <v>0</v>
      </c>
      <c r="IF94" s="476">
        <f t="shared" si="1344"/>
        <v>2718.72</v>
      </c>
      <c r="IG94" s="142">
        <f t="shared" si="1369"/>
        <v>0</v>
      </c>
      <c r="IH94" s="114">
        <f t="shared" si="1370"/>
        <v>0</v>
      </c>
      <c r="II94" s="114"/>
      <c r="IJ94" s="143"/>
      <c r="IK94" s="144">
        <f t="shared" si="1371"/>
        <v>0</v>
      </c>
      <c r="IL94" s="328">
        <f t="shared" si="1532"/>
        <v>0</v>
      </c>
      <c r="IM94" s="474">
        <f t="shared" si="1373"/>
        <v>0</v>
      </c>
      <c r="IN94" s="475">
        <f t="shared" si="1374"/>
        <v>0</v>
      </c>
      <c r="IO94" s="141">
        <f t="shared" si="1375"/>
        <v>0</v>
      </c>
      <c r="IP94" s="476">
        <f t="shared" si="1376"/>
        <v>2093.75</v>
      </c>
      <c r="IQ94" s="142">
        <f t="shared" si="1377"/>
        <v>0</v>
      </c>
      <c r="IR94" s="114">
        <f t="shared" si="1378"/>
        <v>0</v>
      </c>
      <c r="IS94" s="114"/>
      <c r="IT94" s="143"/>
      <c r="IU94" s="144">
        <f t="shared" si="1379"/>
        <v>0</v>
      </c>
      <c r="IV94" s="328">
        <f t="shared" si="1533"/>
        <v>0</v>
      </c>
      <c r="IW94" s="474">
        <f t="shared" si="1373"/>
        <v>0</v>
      </c>
      <c r="IX94" s="475">
        <f t="shared" si="1374"/>
        <v>0</v>
      </c>
      <c r="IY94" s="141">
        <f t="shared" si="1383"/>
        <v>0</v>
      </c>
      <c r="IZ94" s="476">
        <f t="shared" si="1376"/>
        <v>2196.1</v>
      </c>
      <c r="JA94" s="142">
        <f t="shared" si="1385"/>
        <v>0</v>
      </c>
      <c r="JB94" s="114">
        <f t="shared" si="1386"/>
        <v>0</v>
      </c>
      <c r="JC94" s="114"/>
      <c r="JD94" s="143"/>
      <c r="JE94" s="144">
        <f t="shared" si="1387"/>
        <v>0</v>
      </c>
      <c r="JF94" s="328">
        <f t="shared" si="1534"/>
        <v>0</v>
      </c>
      <c r="JG94" s="474">
        <f t="shared" si="1535"/>
        <v>0</v>
      </c>
      <c r="JH94" s="475">
        <f t="shared" si="1536"/>
        <v>0</v>
      </c>
      <c r="JI94" s="141">
        <f t="shared" si="1391"/>
        <v>0</v>
      </c>
      <c r="JJ94" s="476">
        <f t="shared" si="1376"/>
        <v>2093.75</v>
      </c>
      <c r="JK94" s="142">
        <f t="shared" si="1393"/>
        <v>0</v>
      </c>
      <c r="JL94" s="114">
        <f t="shared" si="1394"/>
        <v>0</v>
      </c>
      <c r="JM94" s="114"/>
      <c r="JN94" s="143"/>
      <c r="JO94" s="144">
        <f t="shared" si="1395"/>
        <v>0</v>
      </c>
      <c r="JP94" s="328">
        <f t="shared" si="1537"/>
        <v>0</v>
      </c>
      <c r="JQ94" s="474">
        <f t="shared" si="1538"/>
        <v>0</v>
      </c>
      <c r="JR94" s="475">
        <f t="shared" si="1539"/>
        <v>0</v>
      </c>
      <c r="JS94" s="141">
        <f t="shared" si="1399"/>
        <v>0</v>
      </c>
      <c r="JT94" s="476">
        <f t="shared" si="1376"/>
        <v>1994.05</v>
      </c>
      <c r="JU94" s="142">
        <f t="shared" si="1401"/>
        <v>0</v>
      </c>
      <c r="JV94" s="114">
        <f t="shared" si="1402"/>
        <v>0</v>
      </c>
      <c r="JW94" s="114"/>
      <c r="JX94" s="143"/>
      <c r="JY94" s="144">
        <f t="shared" si="1403"/>
        <v>0</v>
      </c>
      <c r="JZ94" s="328">
        <f t="shared" si="1540"/>
        <v>0</v>
      </c>
      <c r="KA94" s="474">
        <f t="shared" si="1541"/>
        <v>0</v>
      </c>
      <c r="KB94" s="475">
        <f t="shared" si="1542"/>
        <v>0</v>
      </c>
      <c r="KC94" s="141">
        <f t="shared" si="1407"/>
        <v>0</v>
      </c>
      <c r="KD94" s="476">
        <f t="shared" si="1408"/>
        <v>2196.1</v>
      </c>
      <c r="KE94" s="142">
        <f t="shared" si="1409"/>
        <v>0</v>
      </c>
      <c r="KF94" s="114">
        <f t="shared" si="1410"/>
        <v>0</v>
      </c>
      <c r="KG94" s="114"/>
      <c r="KH94" s="143"/>
      <c r="KI94" s="144">
        <f t="shared" si="1411"/>
        <v>0</v>
      </c>
      <c r="KJ94" s="328">
        <f t="shared" si="1543"/>
        <v>0</v>
      </c>
      <c r="KK94" s="474">
        <f t="shared" si="1544"/>
        <v>0</v>
      </c>
      <c r="KL94" s="475">
        <f t="shared" si="1545"/>
        <v>0</v>
      </c>
      <c r="KM94" s="141">
        <f t="shared" si="1415"/>
        <v>0</v>
      </c>
      <c r="KN94" s="476">
        <f t="shared" si="1408"/>
        <v>1994.05</v>
      </c>
      <c r="KO94" s="142">
        <f t="shared" si="1417"/>
        <v>0</v>
      </c>
      <c r="KP94" s="114">
        <f t="shared" si="1418"/>
        <v>0</v>
      </c>
      <c r="KQ94" s="114"/>
      <c r="KR94" s="143"/>
      <c r="KS94" s="144">
        <f t="shared" si="1419"/>
        <v>0</v>
      </c>
      <c r="KT94" s="328">
        <f t="shared" si="1546"/>
        <v>0</v>
      </c>
      <c r="KU94" s="474" t="e">
        <f t="shared" si="1547"/>
        <v>#DIV/0!</v>
      </c>
      <c r="KV94" s="475" t="e">
        <f t="shared" si="1548"/>
        <v>#DIV/0!</v>
      </c>
      <c r="KW94" s="141">
        <f t="shared" si="1423"/>
        <v>0</v>
      </c>
      <c r="KX94" s="476">
        <f t="shared" si="1408"/>
        <v>0</v>
      </c>
      <c r="KY94" s="142">
        <f t="shared" si="1425"/>
        <v>0</v>
      </c>
      <c r="KZ94" s="114">
        <f t="shared" si="1426"/>
        <v>0</v>
      </c>
      <c r="LA94" s="114"/>
      <c r="LB94" s="143"/>
      <c r="LC94" s="144">
        <f t="shared" si="1427"/>
        <v>0</v>
      </c>
      <c r="LD94" s="327">
        <f t="shared" si="1428"/>
        <v>2</v>
      </c>
      <c r="LE94" s="474">
        <f t="shared" si="1429"/>
        <v>8.0000000000000007E-5</v>
      </c>
      <c r="LF94" s="475">
        <f t="shared" si="1430"/>
        <v>1.23</v>
      </c>
      <c r="LG94" s="141">
        <f t="shared" si="1431"/>
        <v>0.61499999999999999</v>
      </c>
      <c r="LH94" s="476">
        <f t="shared" si="1432"/>
        <v>2242.09</v>
      </c>
      <c r="LI94" s="142">
        <f t="shared" si="1433"/>
        <v>1378.88535</v>
      </c>
      <c r="LJ94" s="114">
        <f t="shared" si="1434"/>
        <v>2757.77</v>
      </c>
      <c r="LK94" s="114"/>
      <c r="LL94" s="143"/>
    </row>
    <row r="95" spans="1:324" ht="17.25" customHeight="1">
      <c r="A95" s="718"/>
      <c r="B95" s="302" t="s">
        <v>727</v>
      </c>
      <c r="C95" s="12" t="s">
        <v>856</v>
      </c>
      <c r="D95" s="12" t="s">
        <v>424</v>
      </c>
      <c r="E95" s="4" t="s">
        <v>34</v>
      </c>
      <c r="F95" s="328">
        <f t="shared" si="1472"/>
        <v>0</v>
      </c>
      <c r="G95" s="474">
        <f t="shared" si="1435"/>
        <v>0</v>
      </c>
      <c r="H95" s="475">
        <f t="shared" si="1436"/>
        <v>0</v>
      </c>
      <c r="I95" s="141">
        <f t="shared" si="1187"/>
        <v>0</v>
      </c>
      <c r="J95" s="476">
        <f t="shared" si="1437"/>
        <v>1994.05</v>
      </c>
      <c r="K95" s="142">
        <f t="shared" si="1188"/>
        <v>0</v>
      </c>
      <c r="L95" s="114">
        <f t="shared" si="1189"/>
        <v>0</v>
      </c>
      <c r="M95" s="114"/>
      <c r="N95" s="143"/>
      <c r="O95" s="144">
        <f t="shared" si="1190"/>
        <v>0</v>
      </c>
      <c r="P95" s="328">
        <f t="shared" si="1473"/>
        <v>0</v>
      </c>
      <c r="Q95" s="474">
        <f t="shared" si="1438"/>
        <v>0</v>
      </c>
      <c r="R95" s="475">
        <f t="shared" si="1439"/>
        <v>0</v>
      </c>
      <c r="S95" s="141">
        <f t="shared" si="1192"/>
        <v>0</v>
      </c>
      <c r="T95" s="476">
        <f t="shared" si="1440"/>
        <v>2718.72</v>
      </c>
      <c r="U95" s="142">
        <f t="shared" si="1193"/>
        <v>0</v>
      </c>
      <c r="V95" s="114">
        <f t="shared" si="1194"/>
        <v>0</v>
      </c>
      <c r="W95" s="114"/>
      <c r="X95" s="143"/>
      <c r="Y95" s="144">
        <f t="shared" si="1195"/>
        <v>0</v>
      </c>
      <c r="Z95" s="328">
        <f t="shared" si="1474"/>
        <v>0</v>
      </c>
      <c r="AA95" s="474">
        <f t="shared" si="1475"/>
        <v>0</v>
      </c>
      <c r="AB95" s="475">
        <f t="shared" si="1476"/>
        <v>0</v>
      </c>
      <c r="AC95" s="141">
        <f t="shared" si="1199"/>
        <v>0</v>
      </c>
      <c r="AD95" s="476">
        <f t="shared" si="1200"/>
        <v>1994.05</v>
      </c>
      <c r="AE95" s="142">
        <f t="shared" si="1201"/>
        <v>0</v>
      </c>
      <c r="AF95" s="114">
        <f t="shared" si="1202"/>
        <v>0</v>
      </c>
      <c r="AG95" s="114"/>
      <c r="AH95" s="143"/>
      <c r="AI95" s="144">
        <f t="shared" si="1203"/>
        <v>0</v>
      </c>
      <c r="AJ95" s="328">
        <f t="shared" si="1477"/>
        <v>0</v>
      </c>
      <c r="AK95" s="474">
        <f t="shared" si="1478"/>
        <v>0</v>
      </c>
      <c r="AL95" s="475">
        <f t="shared" si="1479"/>
        <v>0</v>
      </c>
      <c r="AM95" s="141">
        <f t="shared" si="1207"/>
        <v>0</v>
      </c>
      <c r="AN95" s="476">
        <f t="shared" si="1200"/>
        <v>1994.05</v>
      </c>
      <c r="AO95" s="142">
        <f t="shared" si="1209"/>
        <v>0</v>
      </c>
      <c r="AP95" s="114">
        <f t="shared" si="1210"/>
        <v>0</v>
      </c>
      <c r="AQ95" s="114"/>
      <c r="AR95" s="143"/>
      <c r="AS95" s="144">
        <f t="shared" si="1211"/>
        <v>0</v>
      </c>
      <c r="AT95" s="328">
        <f t="shared" si="1480"/>
        <v>0</v>
      </c>
      <c r="AU95" s="474">
        <f t="shared" si="1481"/>
        <v>0</v>
      </c>
      <c r="AV95" s="475">
        <f t="shared" si="1482"/>
        <v>0</v>
      </c>
      <c r="AW95" s="141">
        <f t="shared" si="1215"/>
        <v>0</v>
      </c>
      <c r="AX95" s="476">
        <f t="shared" si="1200"/>
        <v>1788.76</v>
      </c>
      <c r="AY95" s="142">
        <f t="shared" si="1217"/>
        <v>0</v>
      </c>
      <c r="AZ95" s="114">
        <f t="shared" si="1218"/>
        <v>0</v>
      </c>
      <c r="BA95" s="114"/>
      <c r="BB95" s="143"/>
      <c r="BC95" s="144">
        <f t="shared" si="1219"/>
        <v>0</v>
      </c>
      <c r="BD95" s="328">
        <f t="shared" si="1483"/>
        <v>0</v>
      </c>
      <c r="BE95" s="474">
        <f t="shared" si="1484"/>
        <v>0</v>
      </c>
      <c r="BF95" s="475">
        <f t="shared" si="1485"/>
        <v>0</v>
      </c>
      <c r="BG95" s="141">
        <f t="shared" si="1223"/>
        <v>0</v>
      </c>
      <c r="BH95" s="476">
        <f t="shared" si="1200"/>
        <v>2718.72</v>
      </c>
      <c r="BI95" s="142">
        <f t="shared" si="1225"/>
        <v>0</v>
      </c>
      <c r="BJ95" s="114">
        <f t="shared" si="1226"/>
        <v>0</v>
      </c>
      <c r="BK95" s="114"/>
      <c r="BL95" s="143"/>
      <c r="BM95" s="144">
        <f t="shared" si="1227"/>
        <v>0</v>
      </c>
      <c r="BN95" s="328">
        <f t="shared" si="1486"/>
        <v>0</v>
      </c>
      <c r="BO95" s="474">
        <f t="shared" si="1487"/>
        <v>0</v>
      </c>
      <c r="BP95" s="475">
        <f t="shared" si="1488"/>
        <v>0</v>
      </c>
      <c r="BQ95" s="141">
        <f t="shared" si="1231"/>
        <v>0</v>
      </c>
      <c r="BR95" s="476">
        <f t="shared" si="1200"/>
        <v>1665.28</v>
      </c>
      <c r="BS95" s="142">
        <f t="shared" si="1233"/>
        <v>0</v>
      </c>
      <c r="BT95" s="114">
        <f t="shared" si="1234"/>
        <v>0</v>
      </c>
      <c r="BU95" s="114"/>
      <c r="BV95" s="143"/>
      <c r="BW95" s="144">
        <f t="shared" si="1235"/>
        <v>0</v>
      </c>
      <c r="BX95" s="328">
        <f t="shared" si="1489"/>
        <v>0</v>
      </c>
      <c r="BY95" s="474">
        <f t="shared" si="1490"/>
        <v>0</v>
      </c>
      <c r="BZ95" s="475">
        <f t="shared" si="1491"/>
        <v>0</v>
      </c>
      <c r="CA95" s="141">
        <f t="shared" si="1239"/>
        <v>0</v>
      </c>
      <c r="CB95" s="476">
        <f t="shared" si="1200"/>
        <v>1994.05</v>
      </c>
      <c r="CC95" s="142">
        <f t="shared" si="1241"/>
        <v>0</v>
      </c>
      <c r="CD95" s="114">
        <f t="shared" si="1242"/>
        <v>0</v>
      </c>
      <c r="CE95" s="114"/>
      <c r="CF95" s="143"/>
      <c r="CG95" s="144">
        <f t="shared" si="1243"/>
        <v>0</v>
      </c>
      <c r="CH95" s="328">
        <f t="shared" si="1492"/>
        <v>0</v>
      </c>
      <c r="CI95" s="474">
        <f t="shared" si="1493"/>
        <v>0</v>
      </c>
      <c r="CJ95" s="475">
        <f t="shared" si="1494"/>
        <v>0</v>
      </c>
      <c r="CK95" s="141">
        <f t="shared" si="1247"/>
        <v>0</v>
      </c>
      <c r="CL95" s="476">
        <f t="shared" si="1200"/>
        <v>1994.05</v>
      </c>
      <c r="CM95" s="142">
        <f t="shared" si="1249"/>
        <v>0</v>
      </c>
      <c r="CN95" s="114">
        <f t="shared" si="1250"/>
        <v>0</v>
      </c>
      <c r="CO95" s="114"/>
      <c r="CP95" s="143"/>
      <c r="CQ95" s="144">
        <f t="shared" si="1251"/>
        <v>0</v>
      </c>
      <c r="CR95" s="328">
        <f t="shared" si="1495"/>
        <v>0</v>
      </c>
      <c r="CS95" s="474">
        <f t="shared" si="1496"/>
        <v>0</v>
      </c>
      <c r="CT95" s="475">
        <f t="shared" si="1497"/>
        <v>0</v>
      </c>
      <c r="CU95" s="141">
        <f t="shared" si="1255"/>
        <v>0</v>
      </c>
      <c r="CV95" s="476">
        <f t="shared" si="1256"/>
        <v>2718.72</v>
      </c>
      <c r="CW95" s="142">
        <f t="shared" si="1257"/>
        <v>0</v>
      </c>
      <c r="CX95" s="114">
        <f t="shared" si="1258"/>
        <v>0</v>
      </c>
      <c r="CY95" s="114"/>
      <c r="CZ95" s="143"/>
      <c r="DA95" s="144">
        <f t="shared" si="1259"/>
        <v>0</v>
      </c>
      <c r="DB95" s="328">
        <f t="shared" si="1498"/>
        <v>0</v>
      </c>
      <c r="DC95" s="474">
        <f t="shared" si="1499"/>
        <v>0</v>
      </c>
      <c r="DD95" s="475">
        <f t="shared" si="1500"/>
        <v>0</v>
      </c>
      <c r="DE95" s="141">
        <f t="shared" si="1263"/>
        <v>0</v>
      </c>
      <c r="DF95" s="476">
        <f t="shared" si="1256"/>
        <v>1994.05</v>
      </c>
      <c r="DG95" s="142">
        <f t="shared" si="1265"/>
        <v>0</v>
      </c>
      <c r="DH95" s="114">
        <f t="shared" si="1266"/>
        <v>0</v>
      </c>
      <c r="DI95" s="114"/>
      <c r="DJ95" s="143"/>
      <c r="DK95" s="144">
        <f t="shared" si="1267"/>
        <v>0</v>
      </c>
      <c r="DL95" s="328">
        <f t="shared" si="1501"/>
        <v>47</v>
      </c>
      <c r="DM95" s="474">
        <f t="shared" si="1502"/>
        <v>0.12272</v>
      </c>
      <c r="DN95" s="475">
        <f t="shared" si="1503"/>
        <v>28.76</v>
      </c>
      <c r="DO95" s="141">
        <f t="shared" si="1271"/>
        <v>0.61191488999999999</v>
      </c>
      <c r="DP95" s="476">
        <f t="shared" si="1256"/>
        <v>1994.05</v>
      </c>
      <c r="DQ95" s="142">
        <f t="shared" si="1273"/>
        <v>1220.1888899999999</v>
      </c>
      <c r="DR95" s="114">
        <f t="shared" si="1274"/>
        <v>57348.88</v>
      </c>
      <c r="DS95" s="114"/>
      <c r="DT95" s="143"/>
      <c r="DU95" s="144">
        <f t="shared" si="1275"/>
        <v>0.92274</v>
      </c>
      <c r="DV95" s="328">
        <f t="shared" si="1504"/>
        <v>0</v>
      </c>
      <c r="DW95" s="474">
        <f t="shared" si="1505"/>
        <v>0</v>
      </c>
      <c r="DX95" s="475">
        <f t="shared" si="1506"/>
        <v>0</v>
      </c>
      <c r="DY95" s="141">
        <f t="shared" si="1279"/>
        <v>0</v>
      </c>
      <c r="DZ95" s="476">
        <f t="shared" si="1256"/>
        <v>1994.05</v>
      </c>
      <c r="EA95" s="142">
        <f t="shared" si="1281"/>
        <v>0</v>
      </c>
      <c r="EB95" s="114">
        <f t="shared" si="1282"/>
        <v>0</v>
      </c>
      <c r="EC95" s="114"/>
      <c r="ED95" s="143"/>
      <c r="EE95" s="144">
        <f t="shared" si="1283"/>
        <v>0</v>
      </c>
      <c r="EF95" s="328">
        <f t="shared" si="1507"/>
        <v>0</v>
      </c>
      <c r="EG95" s="474">
        <f t="shared" si="1508"/>
        <v>0</v>
      </c>
      <c r="EH95" s="475">
        <f t="shared" si="1509"/>
        <v>0</v>
      </c>
      <c r="EI95" s="141">
        <f t="shared" si="1287"/>
        <v>0</v>
      </c>
      <c r="EJ95" s="476">
        <f t="shared" si="1256"/>
        <v>2718.72</v>
      </c>
      <c r="EK95" s="142">
        <f t="shared" si="1289"/>
        <v>0</v>
      </c>
      <c r="EL95" s="114">
        <f t="shared" si="1290"/>
        <v>0</v>
      </c>
      <c r="EM95" s="114"/>
      <c r="EN95" s="143"/>
      <c r="EO95" s="144">
        <f t="shared" si="1291"/>
        <v>0</v>
      </c>
      <c r="EP95" s="328">
        <f t="shared" si="1510"/>
        <v>0</v>
      </c>
      <c r="EQ95" s="474">
        <f t="shared" si="1511"/>
        <v>0</v>
      </c>
      <c r="ER95" s="475">
        <f t="shared" si="1512"/>
        <v>0</v>
      </c>
      <c r="ES95" s="141">
        <f t="shared" si="1295"/>
        <v>0</v>
      </c>
      <c r="ET95" s="476">
        <f t="shared" si="1256"/>
        <v>2918.72</v>
      </c>
      <c r="EU95" s="142">
        <f t="shared" si="1297"/>
        <v>0</v>
      </c>
      <c r="EV95" s="114">
        <f t="shared" si="1298"/>
        <v>0</v>
      </c>
      <c r="EW95" s="114"/>
      <c r="EX95" s="143"/>
      <c r="EY95" s="144">
        <f t="shared" si="1299"/>
        <v>0</v>
      </c>
      <c r="EZ95" s="328">
        <f t="shared" si="1513"/>
        <v>0</v>
      </c>
      <c r="FA95" s="474">
        <f t="shared" si="1514"/>
        <v>0</v>
      </c>
      <c r="FB95" s="475">
        <f t="shared" si="1515"/>
        <v>0</v>
      </c>
      <c r="FC95" s="141">
        <f t="shared" si="1303"/>
        <v>0</v>
      </c>
      <c r="FD95" s="476">
        <f t="shared" si="1256"/>
        <v>0</v>
      </c>
      <c r="FE95" s="142">
        <f t="shared" si="1305"/>
        <v>0</v>
      </c>
      <c r="FF95" s="114">
        <f t="shared" si="1306"/>
        <v>0</v>
      </c>
      <c r="FG95" s="114"/>
      <c r="FH95" s="143"/>
      <c r="FI95" s="144">
        <f t="shared" si="1307"/>
        <v>0</v>
      </c>
      <c r="FJ95" s="328">
        <f t="shared" si="1516"/>
        <v>0</v>
      </c>
      <c r="FK95" s="474">
        <f t="shared" si="1309"/>
        <v>0</v>
      </c>
      <c r="FL95" s="475">
        <f t="shared" si="1310"/>
        <v>0</v>
      </c>
      <c r="FM95" s="141">
        <f t="shared" si="1311"/>
        <v>0</v>
      </c>
      <c r="FN95" s="476">
        <f t="shared" si="1312"/>
        <v>2718.72</v>
      </c>
      <c r="FO95" s="142">
        <f t="shared" si="1313"/>
        <v>0</v>
      </c>
      <c r="FP95" s="114">
        <f t="shared" si="1314"/>
        <v>0</v>
      </c>
      <c r="FQ95" s="114"/>
      <c r="FR95" s="143"/>
      <c r="FS95" s="144">
        <f t="shared" si="1315"/>
        <v>0</v>
      </c>
      <c r="FT95" s="328">
        <f t="shared" si="1517"/>
        <v>0</v>
      </c>
      <c r="FU95" s="474">
        <f t="shared" si="1309"/>
        <v>0</v>
      </c>
      <c r="FV95" s="475">
        <f t="shared" si="1310"/>
        <v>0</v>
      </c>
      <c r="FW95" s="141">
        <f t="shared" si="1319"/>
        <v>0</v>
      </c>
      <c r="FX95" s="476">
        <f t="shared" si="1312"/>
        <v>2093.75</v>
      </c>
      <c r="FY95" s="142">
        <f t="shared" si="1321"/>
        <v>0</v>
      </c>
      <c r="FZ95" s="114">
        <f t="shared" si="1322"/>
        <v>0</v>
      </c>
      <c r="GA95" s="114"/>
      <c r="GB95" s="143"/>
      <c r="GC95" s="144">
        <f t="shared" si="1323"/>
        <v>0</v>
      </c>
      <c r="GD95" s="328">
        <f t="shared" si="1518"/>
        <v>0</v>
      </c>
      <c r="GE95" s="474">
        <f t="shared" si="1519"/>
        <v>0</v>
      </c>
      <c r="GF95" s="475">
        <f t="shared" si="1520"/>
        <v>0</v>
      </c>
      <c r="GG95" s="141">
        <f t="shared" si="1327"/>
        <v>0</v>
      </c>
      <c r="GH95" s="476">
        <f t="shared" si="1312"/>
        <v>0</v>
      </c>
      <c r="GI95" s="142">
        <f t="shared" si="1329"/>
        <v>0</v>
      </c>
      <c r="GJ95" s="114">
        <f t="shared" si="1330"/>
        <v>0</v>
      </c>
      <c r="GK95" s="114"/>
      <c r="GL95" s="143"/>
      <c r="GM95" s="144">
        <f t="shared" si="1331"/>
        <v>0</v>
      </c>
      <c r="GN95" s="328">
        <f t="shared" si="1521"/>
        <v>0</v>
      </c>
      <c r="GO95" s="474">
        <f t="shared" si="1522"/>
        <v>0</v>
      </c>
      <c r="GP95" s="475">
        <f t="shared" si="1523"/>
        <v>0</v>
      </c>
      <c r="GQ95" s="141">
        <f t="shared" si="1335"/>
        <v>0</v>
      </c>
      <c r="GR95" s="476">
        <f t="shared" si="1312"/>
        <v>1994.05</v>
      </c>
      <c r="GS95" s="142">
        <f t="shared" si="1337"/>
        <v>0</v>
      </c>
      <c r="GT95" s="114">
        <f t="shared" si="1338"/>
        <v>0</v>
      </c>
      <c r="GU95" s="114"/>
      <c r="GV95" s="143"/>
      <c r="GW95" s="144">
        <f t="shared" si="1339"/>
        <v>0</v>
      </c>
      <c r="GX95" s="328">
        <f t="shared" si="1524"/>
        <v>0</v>
      </c>
      <c r="GY95" s="474">
        <f t="shared" si="1341"/>
        <v>0</v>
      </c>
      <c r="GZ95" s="475">
        <f t="shared" si="1342"/>
        <v>0</v>
      </c>
      <c r="HA95" s="141">
        <f t="shared" si="1343"/>
        <v>0</v>
      </c>
      <c r="HB95" s="476">
        <f t="shared" si="1344"/>
        <v>2093.75</v>
      </c>
      <c r="HC95" s="142">
        <f t="shared" si="1345"/>
        <v>0</v>
      </c>
      <c r="HD95" s="114">
        <f t="shared" si="1346"/>
        <v>0</v>
      </c>
      <c r="HE95" s="114"/>
      <c r="HF95" s="143"/>
      <c r="HG95" s="144">
        <f t="shared" si="1347"/>
        <v>0</v>
      </c>
      <c r="HH95" s="328">
        <f t="shared" si="1525"/>
        <v>0</v>
      </c>
      <c r="HI95" s="474">
        <f t="shared" si="1341"/>
        <v>0</v>
      </c>
      <c r="HJ95" s="475">
        <f t="shared" si="1342"/>
        <v>0</v>
      </c>
      <c r="HK95" s="141">
        <f t="shared" si="1351"/>
        <v>0</v>
      </c>
      <c r="HL95" s="476">
        <f t="shared" si="1344"/>
        <v>1994.05</v>
      </c>
      <c r="HM95" s="142">
        <f t="shared" si="1353"/>
        <v>0</v>
      </c>
      <c r="HN95" s="114">
        <f t="shared" si="1354"/>
        <v>0</v>
      </c>
      <c r="HO95" s="114"/>
      <c r="HP95" s="143"/>
      <c r="HQ95" s="144">
        <f t="shared" si="1355"/>
        <v>0</v>
      </c>
      <c r="HR95" s="328">
        <f t="shared" si="1526"/>
        <v>0</v>
      </c>
      <c r="HS95" s="474">
        <f t="shared" si="1527"/>
        <v>0</v>
      </c>
      <c r="HT95" s="475">
        <f t="shared" si="1528"/>
        <v>0</v>
      </c>
      <c r="HU95" s="141">
        <f t="shared" si="1359"/>
        <v>0</v>
      </c>
      <c r="HV95" s="476">
        <f t="shared" si="1344"/>
        <v>2718.72</v>
      </c>
      <c r="HW95" s="142">
        <f t="shared" si="1361"/>
        <v>0</v>
      </c>
      <c r="HX95" s="114">
        <f t="shared" si="1362"/>
        <v>0</v>
      </c>
      <c r="HY95" s="114"/>
      <c r="HZ95" s="143"/>
      <c r="IA95" s="144">
        <f t="shared" si="1363"/>
        <v>0</v>
      </c>
      <c r="IB95" s="328">
        <f t="shared" si="1529"/>
        <v>0</v>
      </c>
      <c r="IC95" s="474">
        <f t="shared" si="1530"/>
        <v>0</v>
      </c>
      <c r="ID95" s="475">
        <f t="shared" si="1531"/>
        <v>0</v>
      </c>
      <c r="IE95" s="141">
        <f t="shared" si="1367"/>
        <v>0</v>
      </c>
      <c r="IF95" s="476">
        <f t="shared" si="1344"/>
        <v>2718.72</v>
      </c>
      <c r="IG95" s="142">
        <f t="shared" si="1369"/>
        <v>0</v>
      </c>
      <c r="IH95" s="114">
        <f t="shared" si="1370"/>
        <v>0</v>
      </c>
      <c r="II95" s="114"/>
      <c r="IJ95" s="143"/>
      <c r="IK95" s="144">
        <f t="shared" si="1371"/>
        <v>0</v>
      </c>
      <c r="IL95" s="328">
        <f t="shared" si="1532"/>
        <v>0</v>
      </c>
      <c r="IM95" s="474">
        <f t="shared" si="1373"/>
        <v>0</v>
      </c>
      <c r="IN95" s="475">
        <f t="shared" si="1374"/>
        <v>0</v>
      </c>
      <c r="IO95" s="141">
        <f t="shared" si="1375"/>
        <v>0</v>
      </c>
      <c r="IP95" s="476">
        <f t="shared" si="1376"/>
        <v>2093.75</v>
      </c>
      <c r="IQ95" s="142">
        <f t="shared" si="1377"/>
        <v>0</v>
      </c>
      <c r="IR95" s="114">
        <f t="shared" si="1378"/>
        <v>0</v>
      </c>
      <c r="IS95" s="114"/>
      <c r="IT95" s="143"/>
      <c r="IU95" s="144">
        <f t="shared" si="1379"/>
        <v>0</v>
      </c>
      <c r="IV95" s="328">
        <f t="shared" si="1533"/>
        <v>0</v>
      </c>
      <c r="IW95" s="474">
        <f t="shared" si="1373"/>
        <v>0</v>
      </c>
      <c r="IX95" s="475">
        <f t="shared" si="1374"/>
        <v>0</v>
      </c>
      <c r="IY95" s="141">
        <f t="shared" si="1383"/>
        <v>0</v>
      </c>
      <c r="IZ95" s="476">
        <f t="shared" si="1376"/>
        <v>2196.1</v>
      </c>
      <c r="JA95" s="142">
        <f t="shared" si="1385"/>
        <v>0</v>
      </c>
      <c r="JB95" s="114">
        <f t="shared" si="1386"/>
        <v>0</v>
      </c>
      <c r="JC95" s="114"/>
      <c r="JD95" s="143"/>
      <c r="JE95" s="144">
        <f t="shared" si="1387"/>
        <v>0</v>
      </c>
      <c r="JF95" s="328">
        <f t="shared" si="1534"/>
        <v>0</v>
      </c>
      <c r="JG95" s="474">
        <f t="shared" si="1535"/>
        <v>0</v>
      </c>
      <c r="JH95" s="475">
        <f t="shared" si="1536"/>
        <v>0</v>
      </c>
      <c r="JI95" s="141">
        <f t="shared" si="1391"/>
        <v>0</v>
      </c>
      <c r="JJ95" s="476">
        <f t="shared" si="1376"/>
        <v>2093.75</v>
      </c>
      <c r="JK95" s="142">
        <f t="shared" si="1393"/>
        <v>0</v>
      </c>
      <c r="JL95" s="114">
        <f t="shared" si="1394"/>
        <v>0</v>
      </c>
      <c r="JM95" s="114"/>
      <c r="JN95" s="143"/>
      <c r="JO95" s="144">
        <f t="shared" si="1395"/>
        <v>0</v>
      </c>
      <c r="JP95" s="328">
        <f t="shared" si="1537"/>
        <v>0</v>
      </c>
      <c r="JQ95" s="474">
        <f t="shared" si="1538"/>
        <v>0</v>
      </c>
      <c r="JR95" s="475">
        <f t="shared" si="1539"/>
        <v>0</v>
      </c>
      <c r="JS95" s="141">
        <f t="shared" si="1399"/>
        <v>0</v>
      </c>
      <c r="JT95" s="476">
        <f t="shared" si="1376"/>
        <v>1994.05</v>
      </c>
      <c r="JU95" s="142">
        <f t="shared" si="1401"/>
        <v>0</v>
      </c>
      <c r="JV95" s="114">
        <f t="shared" si="1402"/>
        <v>0</v>
      </c>
      <c r="JW95" s="114"/>
      <c r="JX95" s="143"/>
      <c r="JY95" s="144">
        <f t="shared" si="1403"/>
        <v>0</v>
      </c>
      <c r="JZ95" s="328">
        <f t="shared" si="1540"/>
        <v>0</v>
      </c>
      <c r="KA95" s="474">
        <f t="shared" si="1541"/>
        <v>0</v>
      </c>
      <c r="KB95" s="475">
        <f t="shared" si="1542"/>
        <v>0</v>
      </c>
      <c r="KC95" s="141">
        <f t="shared" si="1407"/>
        <v>0</v>
      </c>
      <c r="KD95" s="476">
        <f t="shared" si="1408"/>
        <v>2196.1</v>
      </c>
      <c r="KE95" s="142">
        <f t="shared" si="1409"/>
        <v>0</v>
      </c>
      <c r="KF95" s="114">
        <f t="shared" si="1410"/>
        <v>0</v>
      </c>
      <c r="KG95" s="114"/>
      <c r="KH95" s="143"/>
      <c r="KI95" s="144">
        <f t="shared" si="1411"/>
        <v>0</v>
      </c>
      <c r="KJ95" s="328">
        <f t="shared" si="1543"/>
        <v>0</v>
      </c>
      <c r="KK95" s="474">
        <f t="shared" si="1544"/>
        <v>0</v>
      </c>
      <c r="KL95" s="475">
        <f t="shared" si="1545"/>
        <v>0</v>
      </c>
      <c r="KM95" s="141">
        <f t="shared" si="1415"/>
        <v>0</v>
      </c>
      <c r="KN95" s="476">
        <f t="shared" si="1408"/>
        <v>1994.05</v>
      </c>
      <c r="KO95" s="142">
        <f t="shared" si="1417"/>
        <v>0</v>
      </c>
      <c r="KP95" s="114">
        <f t="shared" si="1418"/>
        <v>0</v>
      </c>
      <c r="KQ95" s="114"/>
      <c r="KR95" s="143"/>
      <c r="KS95" s="144">
        <f t="shared" si="1419"/>
        <v>0</v>
      </c>
      <c r="KT95" s="328">
        <f t="shared" si="1546"/>
        <v>0</v>
      </c>
      <c r="KU95" s="474" t="e">
        <f t="shared" si="1547"/>
        <v>#DIV/0!</v>
      </c>
      <c r="KV95" s="475" t="e">
        <f t="shared" si="1548"/>
        <v>#DIV/0!</v>
      </c>
      <c r="KW95" s="141">
        <f t="shared" si="1423"/>
        <v>0</v>
      </c>
      <c r="KX95" s="476">
        <f t="shared" si="1408"/>
        <v>0</v>
      </c>
      <c r="KY95" s="142">
        <f t="shared" si="1425"/>
        <v>0</v>
      </c>
      <c r="KZ95" s="114">
        <f t="shared" si="1426"/>
        <v>0</v>
      </c>
      <c r="LA95" s="114"/>
      <c r="LB95" s="143"/>
      <c r="LC95" s="144">
        <f t="shared" si="1427"/>
        <v>0</v>
      </c>
      <c r="LD95" s="327">
        <f t="shared" si="1428"/>
        <v>47</v>
      </c>
      <c r="LE95" s="474">
        <f t="shared" si="1429"/>
        <v>1.8E-3</v>
      </c>
      <c r="LF95" s="475">
        <f t="shared" si="1430"/>
        <v>27.72</v>
      </c>
      <c r="LG95" s="141">
        <f t="shared" si="1431"/>
        <v>0.58978723</v>
      </c>
      <c r="LH95" s="476">
        <f t="shared" si="1432"/>
        <v>2242.09</v>
      </c>
      <c r="LI95" s="142">
        <f t="shared" si="1433"/>
        <v>1322.3560500000001</v>
      </c>
      <c r="LJ95" s="114">
        <f t="shared" si="1434"/>
        <v>62150.73</v>
      </c>
      <c r="LK95" s="114"/>
      <c r="LL95" s="143"/>
    </row>
    <row r="96" spans="1:324">
      <c r="A96" s="719"/>
      <c r="B96" s="93" t="s">
        <v>730</v>
      </c>
      <c r="C96" s="12"/>
      <c r="D96" s="12"/>
      <c r="E96" s="4" t="s">
        <v>34</v>
      </c>
      <c r="F96" s="328">
        <f t="shared" si="1472"/>
        <v>0</v>
      </c>
      <c r="G96" s="474">
        <f t="shared" si="1435"/>
        <v>0</v>
      </c>
      <c r="H96" s="475">
        <f t="shared" si="1436"/>
        <v>0</v>
      </c>
      <c r="I96" s="141">
        <f t="shared" si="1187"/>
        <v>0</v>
      </c>
      <c r="J96" s="476">
        <f t="shared" si="1437"/>
        <v>1994.05</v>
      </c>
      <c r="K96" s="142">
        <f t="shared" si="1188"/>
        <v>0</v>
      </c>
      <c r="L96" s="114">
        <f t="shared" si="1189"/>
        <v>0</v>
      </c>
      <c r="M96" s="114"/>
      <c r="N96" s="143"/>
      <c r="O96" s="144" t="e">
        <f>K96/$LI96</f>
        <v>#DIV/0!</v>
      </c>
      <c r="P96" s="328">
        <f t="shared" si="1473"/>
        <v>0</v>
      </c>
      <c r="Q96" s="474">
        <f t="shared" si="1438"/>
        <v>0</v>
      </c>
      <c r="R96" s="475">
        <f t="shared" si="1439"/>
        <v>0</v>
      </c>
      <c r="S96" s="141">
        <f t="shared" si="1192"/>
        <v>0</v>
      </c>
      <c r="T96" s="476">
        <f t="shared" si="1440"/>
        <v>2718.72</v>
      </c>
      <c r="U96" s="142">
        <f t="shared" si="1193"/>
        <v>0</v>
      </c>
      <c r="V96" s="114">
        <f t="shared" si="1194"/>
        <v>0</v>
      </c>
      <c r="W96" s="114"/>
      <c r="X96" s="143"/>
      <c r="Y96" s="144" t="e">
        <f t="shared" si="1195"/>
        <v>#DIV/0!</v>
      </c>
      <c r="Z96" s="328">
        <f t="shared" si="1474"/>
        <v>0</v>
      </c>
      <c r="AA96" s="474">
        <f t="shared" si="1475"/>
        <v>0</v>
      </c>
      <c r="AB96" s="475">
        <f t="shared" si="1476"/>
        <v>0</v>
      </c>
      <c r="AC96" s="141">
        <f t="shared" si="1199"/>
        <v>0</v>
      </c>
      <c r="AD96" s="476">
        <f t="shared" si="1200"/>
        <v>1994.05</v>
      </c>
      <c r="AE96" s="142">
        <f t="shared" si="1201"/>
        <v>0</v>
      </c>
      <c r="AF96" s="114">
        <f t="shared" si="1202"/>
        <v>0</v>
      </c>
      <c r="AG96" s="114"/>
      <c r="AH96" s="143"/>
      <c r="AI96" s="144" t="e">
        <f t="shared" si="1203"/>
        <v>#DIV/0!</v>
      </c>
      <c r="AJ96" s="328">
        <f t="shared" si="1474"/>
        <v>0</v>
      </c>
      <c r="AK96" s="474">
        <f t="shared" si="1475"/>
        <v>0</v>
      </c>
      <c r="AL96" s="475">
        <f t="shared" si="1476"/>
        <v>0</v>
      </c>
      <c r="AM96" s="141">
        <f t="shared" si="1207"/>
        <v>0</v>
      </c>
      <c r="AN96" s="476">
        <f t="shared" si="1200"/>
        <v>1994.05</v>
      </c>
      <c r="AO96" s="142">
        <f t="shared" si="1209"/>
        <v>0</v>
      </c>
      <c r="AP96" s="114">
        <f t="shared" si="1210"/>
        <v>0</v>
      </c>
      <c r="AQ96" s="114"/>
      <c r="AR96" s="143"/>
      <c r="AS96" s="144" t="e">
        <f t="shared" si="1211"/>
        <v>#DIV/0!</v>
      </c>
      <c r="AT96" s="328">
        <f t="shared" si="1480"/>
        <v>0</v>
      </c>
      <c r="AU96" s="474">
        <f t="shared" si="1481"/>
        <v>0</v>
      </c>
      <c r="AV96" s="475">
        <f t="shared" si="1482"/>
        <v>0</v>
      </c>
      <c r="AW96" s="141">
        <f t="shared" si="1215"/>
        <v>0</v>
      </c>
      <c r="AX96" s="476">
        <f t="shared" si="1200"/>
        <v>1788.76</v>
      </c>
      <c r="AY96" s="142">
        <f t="shared" si="1217"/>
        <v>0</v>
      </c>
      <c r="AZ96" s="114">
        <f t="shared" si="1218"/>
        <v>0</v>
      </c>
      <c r="BA96" s="114"/>
      <c r="BB96" s="143"/>
      <c r="BC96" s="144" t="e">
        <f t="shared" si="1219"/>
        <v>#DIV/0!</v>
      </c>
      <c r="BD96" s="328">
        <f t="shared" si="1480"/>
        <v>0</v>
      </c>
      <c r="BE96" s="474">
        <f t="shared" si="1481"/>
        <v>0</v>
      </c>
      <c r="BF96" s="475">
        <f t="shared" si="1482"/>
        <v>0</v>
      </c>
      <c r="BG96" s="141">
        <f t="shared" si="1223"/>
        <v>0</v>
      </c>
      <c r="BH96" s="476">
        <f t="shared" si="1200"/>
        <v>2718.72</v>
      </c>
      <c r="BI96" s="142">
        <f t="shared" si="1225"/>
        <v>0</v>
      </c>
      <c r="BJ96" s="114">
        <f t="shared" si="1226"/>
        <v>0</v>
      </c>
      <c r="BK96" s="114"/>
      <c r="BL96" s="143"/>
      <c r="BM96" s="144" t="e">
        <f t="shared" si="1227"/>
        <v>#DIV/0!</v>
      </c>
      <c r="BN96" s="328">
        <f t="shared" si="1486"/>
        <v>0</v>
      </c>
      <c r="BO96" s="474">
        <f t="shared" si="1487"/>
        <v>0</v>
      </c>
      <c r="BP96" s="475">
        <f t="shared" si="1488"/>
        <v>0</v>
      </c>
      <c r="BQ96" s="141">
        <f t="shared" si="1231"/>
        <v>0</v>
      </c>
      <c r="BR96" s="476">
        <f t="shared" si="1200"/>
        <v>1665.28</v>
      </c>
      <c r="BS96" s="142">
        <f t="shared" si="1233"/>
        <v>0</v>
      </c>
      <c r="BT96" s="114">
        <f t="shared" si="1234"/>
        <v>0</v>
      </c>
      <c r="BU96" s="114"/>
      <c r="BV96" s="143"/>
      <c r="BW96" s="144" t="e">
        <f t="shared" si="1235"/>
        <v>#DIV/0!</v>
      </c>
      <c r="BX96" s="328">
        <f t="shared" si="1486"/>
        <v>0</v>
      </c>
      <c r="BY96" s="474">
        <f t="shared" si="1487"/>
        <v>0</v>
      </c>
      <c r="BZ96" s="475">
        <f t="shared" si="1488"/>
        <v>0</v>
      </c>
      <c r="CA96" s="141">
        <f t="shared" si="1239"/>
        <v>0</v>
      </c>
      <c r="CB96" s="476">
        <f t="shared" si="1200"/>
        <v>1994.05</v>
      </c>
      <c r="CC96" s="142">
        <f t="shared" si="1241"/>
        <v>0</v>
      </c>
      <c r="CD96" s="114">
        <f t="shared" si="1242"/>
        <v>0</v>
      </c>
      <c r="CE96" s="114"/>
      <c r="CF96" s="143"/>
      <c r="CG96" s="144" t="e">
        <f t="shared" si="1243"/>
        <v>#DIV/0!</v>
      </c>
      <c r="CH96" s="328">
        <f t="shared" si="1492"/>
        <v>0</v>
      </c>
      <c r="CI96" s="474">
        <f t="shared" si="1493"/>
        <v>0</v>
      </c>
      <c r="CJ96" s="475">
        <f t="shared" si="1494"/>
        <v>0</v>
      </c>
      <c r="CK96" s="141">
        <f t="shared" si="1247"/>
        <v>0</v>
      </c>
      <c r="CL96" s="476">
        <f t="shared" si="1200"/>
        <v>1994.05</v>
      </c>
      <c r="CM96" s="142">
        <f t="shared" si="1249"/>
        <v>0</v>
      </c>
      <c r="CN96" s="114">
        <f t="shared" si="1250"/>
        <v>0</v>
      </c>
      <c r="CO96" s="114"/>
      <c r="CP96" s="143"/>
      <c r="CQ96" s="144" t="e">
        <f t="shared" si="1251"/>
        <v>#DIV/0!</v>
      </c>
      <c r="CR96" s="328">
        <f t="shared" si="1495"/>
        <v>0</v>
      </c>
      <c r="CS96" s="474">
        <f t="shared" si="1496"/>
        <v>0</v>
      </c>
      <c r="CT96" s="475">
        <f t="shared" si="1497"/>
        <v>0</v>
      </c>
      <c r="CU96" s="141">
        <f t="shared" si="1255"/>
        <v>0</v>
      </c>
      <c r="CV96" s="476">
        <f t="shared" si="1256"/>
        <v>2718.72</v>
      </c>
      <c r="CW96" s="142">
        <f t="shared" si="1257"/>
        <v>0</v>
      </c>
      <c r="CX96" s="114">
        <f t="shared" si="1258"/>
        <v>0</v>
      </c>
      <c r="CY96" s="114"/>
      <c r="CZ96" s="143"/>
      <c r="DA96" s="144" t="e">
        <f t="shared" si="1259"/>
        <v>#DIV/0!</v>
      </c>
      <c r="DB96" s="328">
        <f t="shared" si="1495"/>
        <v>0</v>
      </c>
      <c r="DC96" s="474">
        <f t="shared" si="1496"/>
        <v>0</v>
      </c>
      <c r="DD96" s="475">
        <f t="shared" si="1497"/>
        <v>0</v>
      </c>
      <c r="DE96" s="141">
        <f t="shared" si="1263"/>
        <v>0</v>
      </c>
      <c r="DF96" s="476">
        <f t="shared" si="1256"/>
        <v>1994.05</v>
      </c>
      <c r="DG96" s="142">
        <f t="shared" si="1265"/>
        <v>0</v>
      </c>
      <c r="DH96" s="114">
        <f t="shared" si="1266"/>
        <v>0</v>
      </c>
      <c r="DI96" s="114"/>
      <c r="DJ96" s="143"/>
      <c r="DK96" s="144" t="e">
        <f t="shared" si="1267"/>
        <v>#DIV/0!</v>
      </c>
      <c r="DL96" s="328">
        <f t="shared" si="1501"/>
        <v>0</v>
      </c>
      <c r="DM96" s="474">
        <f t="shared" si="1502"/>
        <v>0</v>
      </c>
      <c r="DN96" s="475">
        <f t="shared" si="1503"/>
        <v>0</v>
      </c>
      <c r="DO96" s="141">
        <f t="shared" si="1271"/>
        <v>0</v>
      </c>
      <c r="DP96" s="476">
        <f t="shared" si="1256"/>
        <v>1994.05</v>
      </c>
      <c r="DQ96" s="142">
        <f t="shared" si="1273"/>
        <v>0</v>
      </c>
      <c r="DR96" s="114">
        <f t="shared" si="1274"/>
        <v>0</v>
      </c>
      <c r="DS96" s="114"/>
      <c r="DT96" s="143"/>
      <c r="DU96" s="144" t="e">
        <f t="shared" si="1275"/>
        <v>#DIV/0!</v>
      </c>
      <c r="DV96" s="328">
        <f t="shared" si="1501"/>
        <v>0</v>
      </c>
      <c r="DW96" s="474">
        <f t="shared" si="1502"/>
        <v>0</v>
      </c>
      <c r="DX96" s="475">
        <f t="shared" si="1503"/>
        <v>0</v>
      </c>
      <c r="DY96" s="141">
        <f t="shared" si="1279"/>
        <v>0</v>
      </c>
      <c r="DZ96" s="476">
        <f t="shared" si="1256"/>
        <v>1994.05</v>
      </c>
      <c r="EA96" s="142">
        <f t="shared" si="1281"/>
        <v>0</v>
      </c>
      <c r="EB96" s="114">
        <f t="shared" si="1282"/>
        <v>0</v>
      </c>
      <c r="EC96" s="114"/>
      <c r="ED96" s="143"/>
      <c r="EE96" s="144" t="e">
        <f t="shared" si="1283"/>
        <v>#DIV/0!</v>
      </c>
      <c r="EF96" s="328">
        <f t="shared" si="1507"/>
        <v>0</v>
      </c>
      <c r="EG96" s="474">
        <f t="shared" si="1508"/>
        <v>0</v>
      </c>
      <c r="EH96" s="475">
        <f t="shared" si="1509"/>
        <v>0</v>
      </c>
      <c r="EI96" s="141">
        <f t="shared" si="1287"/>
        <v>0</v>
      </c>
      <c r="EJ96" s="476">
        <f t="shared" si="1256"/>
        <v>2718.72</v>
      </c>
      <c r="EK96" s="142">
        <f t="shared" si="1289"/>
        <v>0</v>
      </c>
      <c r="EL96" s="114">
        <f t="shared" si="1290"/>
        <v>0</v>
      </c>
      <c r="EM96" s="114"/>
      <c r="EN96" s="143"/>
      <c r="EO96" s="144" t="e">
        <f t="shared" si="1291"/>
        <v>#DIV/0!</v>
      </c>
      <c r="EP96" s="328">
        <f t="shared" si="1507"/>
        <v>0</v>
      </c>
      <c r="EQ96" s="474">
        <f t="shared" si="1508"/>
        <v>0</v>
      </c>
      <c r="ER96" s="475">
        <f t="shared" si="1509"/>
        <v>0</v>
      </c>
      <c r="ES96" s="141">
        <f t="shared" si="1295"/>
        <v>0</v>
      </c>
      <c r="ET96" s="476">
        <f t="shared" si="1256"/>
        <v>2918.72</v>
      </c>
      <c r="EU96" s="142">
        <f t="shared" si="1297"/>
        <v>0</v>
      </c>
      <c r="EV96" s="114">
        <f t="shared" si="1298"/>
        <v>0</v>
      </c>
      <c r="EW96" s="114"/>
      <c r="EX96" s="143"/>
      <c r="EY96" s="144" t="e">
        <f t="shared" si="1299"/>
        <v>#DIV/0!</v>
      </c>
      <c r="EZ96" s="328">
        <f t="shared" si="1513"/>
        <v>0</v>
      </c>
      <c r="FA96" s="474">
        <f t="shared" si="1514"/>
        <v>0</v>
      </c>
      <c r="FB96" s="475">
        <f t="shared" si="1515"/>
        <v>0</v>
      </c>
      <c r="FC96" s="141">
        <f t="shared" si="1303"/>
        <v>0</v>
      </c>
      <c r="FD96" s="476">
        <f t="shared" si="1256"/>
        <v>0</v>
      </c>
      <c r="FE96" s="142">
        <f t="shared" si="1305"/>
        <v>0</v>
      </c>
      <c r="FF96" s="114">
        <f t="shared" si="1306"/>
        <v>0</v>
      </c>
      <c r="FG96" s="114"/>
      <c r="FH96" s="143"/>
      <c r="FI96" s="144" t="e">
        <f t="shared" si="1307"/>
        <v>#DIV/0!</v>
      </c>
      <c r="FJ96" s="328">
        <f t="shared" si="1516"/>
        <v>0</v>
      </c>
      <c r="FK96" s="474">
        <f t="shared" si="1309"/>
        <v>0</v>
      </c>
      <c r="FL96" s="475">
        <f t="shared" si="1310"/>
        <v>0</v>
      </c>
      <c r="FM96" s="141">
        <f t="shared" si="1311"/>
        <v>0</v>
      </c>
      <c r="FN96" s="476">
        <f t="shared" si="1312"/>
        <v>2718.72</v>
      </c>
      <c r="FO96" s="142">
        <f t="shared" si="1313"/>
        <v>0</v>
      </c>
      <c r="FP96" s="114">
        <f t="shared" si="1314"/>
        <v>0</v>
      </c>
      <c r="FQ96" s="114"/>
      <c r="FR96" s="143"/>
      <c r="FS96" s="144" t="e">
        <f t="shared" si="1315"/>
        <v>#DIV/0!</v>
      </c>
      <c r="FT96" s="328">
        <f t="shared" si="1516"/>
        <v>0</v>
      </c>
      <c r="FU96" s="474">
        <f t="shared" si="1309"/>
        <v>0</v>
      </c>
      <c r="FV96" s="475">
        <f t="shared" si="1310"/>
        <v>0</v>
      </c>
      <c r="FW96" s="141">
        <f t="shared" si="1319"/>
        <v>0</v>
      </c>
      <c r="FX96" s="476">
        <f t="shared" si="1312"/>
        <v>2093.75</v>
      </c>
      <c r="FY96" s="142">
        <f t="shared" si="1321"/>
        <v>0</v>
      </c>
      <c r="FZ96" s="114">
        <f t="shared" si="1322"/>
        <v>0</v>
      </c>
      <c r="GA96" s="114"/>
      <c r="GB96" s="143"/>
      <c r="GC96" s="144" t="e">
        <f t="shared" si="1323"/>
        <v>#DIV/0!</v>
      </c>
      <c r="GD96" s="328">
        <f t="shared" si="1518"/>
        <v>0</v>
      </c>
      <c r="GE96" s="474">
        <f t="shared" si="1519"/>
        <v>0</v>
      </c>
      <c r="GF96" s="475">
        <f t="shared" si="1520"/>
        <v>0</v>
      </c>
      <c r="GG96" s="141">
        <f t="shared" si="1327"/>
        <v>0</v>
      </c>
      <c r="GH96" s="476">
        <f t="shared" si="1312"/>
        <v>0</v>
      </c>
      <c r="GI96" s="142">
        <f t="shared" si="1329"/>
        <v>0</v>
      </c>
      <c r="GJ96" s="114">
        <f t="shared" si="1330"/>
        <v>0</v>
      </c>
      <c r="GK96" s="114"/>
      <c r="GL96" s="143"/>
      <c r="GM96" s="144" t="e">
        <f t="shared" si="1331"/>
        <v>#DIV/0!</v>
      </c>
      <c r="GN96" s="328">
        <f t="shared" si="1518"/>
        <v>0</v>
      </c>
      <c r="GO96" s="474">
        <f t="shared" si="1519"/>
        <v>0</v>
      </c>
      <c r="GP96" s="475">
        <f t="shared" si="1520"/>
        <v>0</v>
      </c>
      <c r="GQ96" s="141">
        <f t="shared" si="1335"/>
        <v>0</v>
      </c>
      <c r="GR96" s="476">
        <f t="shared" si="1312"/>
        <v>1994.05</v>
      </c>
      <c r="GS96" s="142">
        <f t="shared" si="1337"/>
        <v>0</v>
      </c>
      <c r="GT96" s="114">
        <f t="shared" si="1338"/>
        <v>0</v>
      </c>
      <c r="GU96" s="114"/>
      <c r="GV96" s="143"/>
      <c r="GW96" s="144" t="e">
        <f t="shared" si="1339"/>
        <v>#DIV/0!</v>
      </c>
      <c r="GX96" s="328">
        <f t="shared" si="1524"/>
        <v>0</v>
      </c>
      <c r="GY96" s="474">
        <f t="shared" si="1341"/>
        <v>0</v>
      </c>
      <c r="GZ96" s="475">
        <f t="shared" si="1342"/>
        <v>0</v>
      </c>
      <c r="HA96" s="141">
        <f t="shared" si="1343"/>
        <v>0</v>
      </c>
      <c r="HB96" s="476">
        <f t="shared" si="1344"/>
        <v>2093.75</v>
      </c>
      <c r="HC96" s="142">
        <f t="shared" si="1345"/>
        <v>0</v>
      </c>
      <c r="HD96" s="114">
        <f t="shared" si="1346"/>
        <v>0</v>
      </c>
      <c r="HE96" s="114"/>
      <c r="HF96" s="143"/>
      <c r="HG96" s="144" t="e">
        <f t="shared" si="1347"/>
        <v>#DIV/0!</v>
      </c>
      <c r="HH96" s="328">
        <f t="shared" si="1524"/>
        <v>0</v>
      </c>
      <c r="HI96" s="474">
        <f t="shared" si="1341"/>
        <v>0</v>
      </c>
      <c r="HJ96" s="475">
        <f t="shared" si="1342"/>
        <v>0</v>
      </c>
      <c r="HK96" s="141">
        <f t="shared" si="1351"/>
        <v>0</v>
      </c>
      <c r="HL96" s="476">
        <f t="shared" si="1344"/>
        <v>1994.05</v>
      </c>
      <c r="HM96" s="142">
        <f t="shared" si="1353"/>
        <v>0</v>
      </c>
      <c r="HN96" s="114">
        <f t="shared" si="1354"/>
        <v>0</v>
      </c>
      <c r="HO96" s="114"/>
      <c r="HP96" s="143"/>
      <c r="HQ96" s="144" t="e">
        <f t="shared" si="1355"/>
        <v>#DIV/0!</v>
      </c>
      <c r="HR96" s="328">
        <f t="shared" si="1526"/>
        <v>0</v>
      </c>
      <c r="HS96" s="474">
        <f t="shared" si="1527"/>
        <v>0</v>
      </c>
      <c r="HT96" s="475">
        <f t="shared" si="1528"/>
        <v>0</v>
      </c>
      <c r="HU96" s="141">
        <f t="shared" si="1359"/>
        <v>0</v>
      </c>
      <c r="HV96" s="476">
        <f t="shared" si="1344"/>
        <v>2718.72</v>
      </c>
      <c r="HW96" s="142">
        <f t="shared" si="1361"/>
        <v>0</v>
      </c>
      <c r="HX96" s="114">
        <f t="shared" si="1362"/>
        <v>0</v>
      </c>
      <c r="HY96" s="114"/>
      <c r="HZ96" s="143"/>
      <c r="IA96" s="144" t="e">
        <f t="shared" si="1363"/>
        <v>#DIV/0!</v>
      </c>
      <c r="IB96" s="328">
        <f t="shared" si="1529"/>
        <v>0</v>
      </c>
      <c r="IC96" s="474">
        <f t="shared" si="1527"/>
        <v>0</v>
      </c>
      <c r="ID96" s="475">
        <f t="shared" si="1528"/>
        <v>0</v>
      </c>
      <c r="IE96" s="141">
        <f t="shared" si="1367"/>
        <v>0</v>
      </c>
      <c r="IF96" s="476">
        <f t="shared" si="1344"/>
        <v>2718.72</v>
      </c>
      <c r="IG96" s="142">
        <f t="shared" si="1369"/>
        <v>0</v>
      </c>
      <c r="IH96" s="114">
        <f t="shared" si="1370"/>
        <v>0</v>
      </c>
      <c r="II96" s="114"/>
      <c r="IJ96" s="143"/>
      <c r="IK96" s="144" t="e">
        <f t="shared" si="1371"/>
        <v>#DIV/0!</v>
      </c>
      <c r="IL96" s="328">
        <f t="shared" si="1529"/>
        <v>0</v>
      </c>
      <c r="IM96" s="474">
        <f t="shared" si="1373"/>
        <v>0</v>
      </c>
      <c r="IN96" s="475">
        <f t="shared" si="1374"/>
        <v>0</v>
      </c>
      <c r="IO96" s="141">
        <f t="shared" si="1375"/>
        <v>0</v>
      </c>
      <c r="IP96" s="476">
        <f t="shared" si="1376"/>
        <v>2093.75</v>
      </c>
      <c r="IQ96" s="142">
        <f t="shared" si="1377"/>
        <v>0</v>
      </c>
      <c r="IR96" s="114">
        <f t="shared" si="1378"/>
        <v>0</v>
      </c>
      <c r="IS96" s="114"/>
      <c r="IT96" s="143"/>
      <c r="IU96" s="144" t="e">
        <f t="shared" si="1379"/>
        <v>#DIV/0!</v>
      </c>
      <c r="IV96" s="328">
        <f t="shared" si="1533"/>
        <v>0</v>
      </c>
      <c r="IW96" s="474">
        <f t="shared" si="1373"/>
        <v>0</v>
      </c>
      <c r="IX96" s="475">
        <f t="shared" si="1374"/>
        <v>0</v>
      </c>
      <c r="IY96" s="141">
        <f t="shared" si="1383"/>
        <v>0</v>
      </c>
      <c r="IZ96" s="476">
        <f t="shared" si="1376"/>
        <v>2196.1</v>
      </c>
      <c r="JA96" s="142">
        <f t="shared" si="1385"/>
        <v>0</v>
      </c>
      <c r="JB96" s="114">
        <f t="shared" si="1386"/>
        <v>0</v>
      </c>
      <c r="JC96" s="114"/>
      <c r="JD96" s="143"/>
      <c r="JE96" s="144" t="e">
        <f t="shared" si="1387"/>
        <v>#DIV/0!</v>
      </c>
      <c r="JF96" s="328">
        <f t="shared" si="1533"/>
        <v>0</v>
      </c>
      <c r="JG96" s="474">
        <f t="shared" si="1535"/>
        <v>0</v>
      </c>
      <c r="JH96" s="475">
        <f t="shared" si="1536"/>
        <v>0</v>
      </c>
      <c r="JI96" s="141">
        <f t="shared" si="1391"/>
        <v>0</v>
      </c>
      <c r="JJ96" s="476">
        <f t="shared" si="1376"/>
        <v>2093.75</v>
      </c>
      <c r="JK96" s="142">
        <f t="shared" si="1393"/>
        <v>0</v>
      </c>
      <c r="JL96" s="114">
        <f t="shared" si="1394"/>
        <v>0</v>
      </c>
      <c r="JM96" s="114"/>
      <c r="JN96" s="143"/>
      <c r="JO96" s="144" t="e">
        <f t="shared" si="1395"/>
        <v>#DIV/0!</v>
      </c>
      <c r="JP96" s="328">
        <f t="shared" si="1537"/>
        <v>0</v>
      </c>
      <c r="JQ96" s="474">
        <f t="shared" si="1535"/>
        <v>0</v>
      </c>
      <c r="JR96" s="475">
        <f t="shared" si="1536"/>
        <v>0</v>
      </c>
      <c r="JS96" s="141">
        <f t="shared" si="1399"/>
        <v>0</v>
      </c>
      <c r="JT96" s="476">
        <f t="shared" si="1376"/>
        <v>1994.05</v>
      </c>
      <c r="JU96" s="142">
        <f t="shared" si="1401"/>
        <v>0</v>
      </c>
      <c r="JV96" s="114">
        <f t="shared" si="1402"/>
        <v>0</v>
      </c>
      <c r="JW96" s="114"/>
      <c r="JX96" s="143"/>
      <c r="JY96" s="144" t="e">
        <f t="shared" si="1403"/>
        <v>#DIV/0!</v>
      </c>
      <c r="JZ96" s="328">
        <f t="shared" si="1537"/>
        <v>0</v>
      </c>
      <c r="KA96" s="474">
        <f t="shared" si="1541"/>
        <v>0</v>
      </c>
      <c r="KB96" s="475">
        <f t="shared" si="1542"/>
        <v>0</v>
      </c>
      <c r="KC96" s="141">
        <f t="shared" si="1407"/>
        <v>0</v>
      </c>
      <c r="KD96" s="476">
        <f t="shared" si="1408"/>
        <v>2196.1</v>
      </c>
      <c r="KE96" s="142">
        <f t="shared" si="1409"/>
        <v>0</v>
      </c>
      <c r="KF96" s="114">
        <f t="shared" si="1410"/>
        <v>0</v>
      </c>
      <c r="KG96" s="114"/>
      <c r="KH96" s="143"/>
      <c r="KI96" s="144" t="e">
        <f t="shared" si="1411"/>
        <v>#DIV/0!</v>
      </c>
      <c r="KJ96" s="328">
        <f t="shared" si="1543"/>
        <v>0</v>
      </c>
      <c r="KK96" s="474">
        <f t="shared" si="1541"/>
        <v>0</v>
      </c>
      <c r="KL96" s="475">
        <f t="shared" si="1542"/>
        <v>0</v>
      </c>
      <c r="KM96" s="141">
        <f t="shared" si="1415"/>
        <v>0</v>
      </c>
      <c r="KN96" s="476">
        <f t="shared" si="1408"/>
        <v>1994.05</v>
      </c>
      <c r="KO96" s="142">
        <f t="shared" si="1417"/>
        <v>0</v>
      </c>
      <c r="KP96" s="114">
        <f t="shared" si="1418"/>
        <v>0</v>
      </c>
      <c r="KQ96" s="114"/>
      <c r="KR96" s="143"/>
      <c r="KS96" s="144" t="e">
        <f t="shared" si="1419"/>
        <v>#DIV/0!</v>
      </c>
      <c r="KT96" s="328">
        <f t="shared" si="1546"/>
        <v>0</v>
      </c>
      <c r="KU96" s="474" t="e">
        <f t="shared" si="1547"/>
        <v>#DIV/0!</v>
      </c>
      <c r="KV96" s="475" t="e">
        <f t="shared" si="1548"/>
        <v>#DIV/0!</v>
      </c>
      <c r="KW96" s="141">
        <f t="shared" si="1423"/>
        <v>0</v>
      </c>
      <c r="KX96" s="476">
        <f t="shared" si="1408"/>
        <v>0</v>
      </c>
      <c r="KY96" s="142">
        <f t="shared" si="1425"/>
        <v>0</v>
      </c>
      <c r="KZ96" s="114">
        <f t="shared" si="1426"/>
        <v>0</v>
      </c>
      <c r="LA96" s="114"/>
      <c r="LB96" s="143"/>
      <c r="LC96" s="144" t="e">
        <f t="shared" si="1427"/>
        <v>#DIV/0!</v>
      </c>
      <c r="LD96" s="327">
        <f t="shared" si="1428"/>
        <v>0</v>
      </c>
      <c r="LE96" s="474">
        <f t="shared" si="1429"/>
        <v>0</v>
      </c>
      <c r="LF96" s="475">
        <f t="shared" si="1430"/>
        <v>0</v>
      </c>
      <c r="LG96" s="141">
        <f t="shared" si="1431"/>
        <v>0</v>
      </c>
      <c r="LH96" s="476">
        <f t="shared" si="1432"/>
        <v>2242.09</v>
      </c>
      <c r="LI96" s="142">
        <f t="shared" si="1433"/>
        <v>0</v>
      </c>
      <c r="LJ96" s="114">
        <f t="shared" si="1434"/>
        <v>0</v>
      </c>
      <c r="LK96" s="114"/>
      <c r="LL96" s="143"/>
    </row>
    <row r="97" spans="1:324">
      <c r="A97" s="720" t="s">
        <v>43</v>
      </c>
      <c r="B97" s="721" t="s">
        <v>44</v>
      </c>
      <c r="C97" s="14"/>
      <c r="D97" s="14"/>
      <c r="E97" s="4" t="s">
        <v>32</v>
      </c>
      <c r="F97" s="18">
        <f>SUM(F100:F125)</f>
        <v>644</v>
      </c>
      <c r="G97" s="4"/>
      <c r="H97" s="106">
        <v>1809</v>
      </c>
      <c r="I97" s="141">
        <f>IF(F97&gt;0,H97/F97,0)</f>
        <v>2.8090062100000002</v>
      </c>
      <c r="J97" s="114">
        <f>IF(M97&gt;0,M97/H97,0)</f>
        <v>41.1</v>
      </c>
      <c r="K97" s="142">
        <f>I97*J97</f>
        <v>115.45016</v>
      </c>
      <c r="L97" s="114">
        <f>K97*F97</f>
        <v>74349.899999999994</v>
      </c>
      <c r="M97" s="106">
        <v>74349.899999999994</v>
      </c>
      <c r="N97" s="143">
        <f>M97-L97</f>
        <v>0</v>
      </c>
      <c r="O97" s="144">
        <f>K97/$LI97</f>
        <v>1.2951900000000001</v>
      </c>
      <c r="P97" s="18">
        <f>SUM(P100:P125)</f>
        <v>1065</v>
      </c>
      <c r="Q97" s="4"/>
      <c r="R97" s="106">
        <v>1970</v>
      </c>
      <c r="S97" s="141">
        <f>IF(P97&gt;0,R97/P97,0)</f>
        <v>1.8497652600000001</v>
      </c>
      <c r="T97" s="114">
        <f>IF(W97&gt;0,W97/R97,0)</f>
        <v>41.1</v>
      </c>
      <c r="U97" s="142">
        <f>S97*T97</f>
        <v>76.025350000000003</v>
      </c>
      <c r="V97" s="114">
        <f>U97*P97</f>
        <v>80967</v>
      </c>
      <c r="W97" s="106">
        <v>80967</v>
      </c>
      <c r="X97" s="143">
        <f t="shared" ref="X97" si="1549">W97-V97</f>
        <v>0</v>
      </c>
      <c r="Y97" s="144">
        <f t="shared" si="1195"/>
        <v>0.85289999999999999</v>
      </c>
      <c r="Z97" s="18">
        <f t="shared" ref="Z97" si="1550">SUM(Z100:Z125)</f>
        <v>820</v>
      </c>
      <c r="AA97" s="4"/>
      <c r="AB97" s="106">
        <v>1090</v>
      </c>
      <c r="AC97" s="141">
        <f t="shared" si="1199"/>
        <v>1.3292682899999999</v>
      </c>
      <c r="AD97" s="114">
        <f t="shared" ref="AD97" si="1551">IF(AG97&gt;0,AG97/AB97,0)</f>
        <v>41.1</v>
      </c>
      <c r="AE97" s="142">
        <f t="shared" si="1201"/>
        <v>54.632930000000002</v>
      </c>
      <c r="AF97" s="114">
        <f t="shared" si="1202"/>
        <v>44799</v>
      </c>
      <c r="AG97" s="106">
        <v>44799</v>
      </c>
      <c r="AH97" s="143">
        <f t="shared" ref="AH97" si="1552">AG97-AF97</f>
        <v>0</v>
      </c>
      <c r="AI97" s="144">
        <f t="shared" si="1203"/>
        <v>0.6129</v>
      </c>
      <c r="AJ97" s="18">
        <f t="shared" ref="AJ97" si="1553">SUM(AJ100:AJ125)</f>
        <v>607</v>
      </c>
      <c r="AK97" s="4"/>
      <c r="AL97" s="106">
        <v>1220</v>
      </c>
      <c r="AM97" s="141">
        <f t="shared" si="1207"/>
        <v>2.0098846799999999</v>
      </c>
      <c r="AN97" s="114">
        <f t="shared" ref="AN97" si="1554">IF(AQ97&gt;0,AQ97/AL97,0)</f>
        <v>41.1</v>
      </c>
      <c r="AO97" s="142">
        <f t="shared" si="1209"/>
        <v>82.606260000000006</v>
      </c>
      <c r="AP97" s="114">
        <f t="shared" si="1210"/>
        <v>50142</v>
      </c>
      <c r="AQ97" s="106">
        <v>50142</v>
      </c>
      <c r="AR97" s="143">
        <f t="shared" ref="AR97" si="1555">AQ97-AP97</f>
        <v>0</v>
      </c>
      <c r="AS97" s="144">
        <f t="shared" si="1211"/>
        <v>0.92673000000000005</v>
      </c>
      <c r="AT97" s="18">
        <f t="shared" ref="AT97" si="1556">SUM(AT100:AT125)</f>
        <v>949</v>
      </c>
      <c r="AU97" s="4"/>
      <c r="AV97" s="106">
        <v>1104</v>
      </c>
      <c r="AW97" s="141">
        <f t="shared" si="1215"/>
        <v>1.16332982</v>
      </c>
      <c r="AX97" s="114">
        <f t="shared" ref="AX97" si="1557">IF(BA97&gt;0,BA97/AV97,0)</f>
        <v>41.1</v>
      </c>
      <c r="AY97" s="142">
        <f t="shared" si="1217"/>
        <v>47.812860000000001</v>
      </c>
      <c r="AZ97" s="114">
        <f t="shared" si="1218"/>
        <v>45374.400000000001</v>
      </c>
      <c r="BA97" s="106">
        <v>45374.400000000001</v>
      </c>
      <c r="BB97" s="143">
        <f t="shared" ref="BB97" si="1558">BA97-AZ97</f>
        <v>0</v>
      </c>
      <c r="BC97" s="144">
        <f t="shared" si="1219"/>
        <v>0.53639000000000003</v>
      </c>
      <c r="BD97" s="18">
        <f t="shared" ref="BD97" si="1559">SUM(BD100:BD125)</f>
        <v>676</v>
      </c>
      <c r="BE97" s="4"/>
      <c r="BF97" s="106">
        <v>1150</v>
      </c>
      <c r="BG97" s="141">
        <f t="shared" si="1223"/>
        <v>1.7011834299999999</v>
      </c>
      <c r="BH97" s="114">
        <f t="shared" ref="BH97" si="1560">IF(BK97&gt;0,BK97/BF97,0)</f>
        <v>41.1</v>
      </c>
      <c r="BI97" s="142">
        <f t="shared" si="1225"/>
        <v>69.918639999999996</v>
      </c>
      <c r="BJ97" s="114">
        <f t="shared" si="1226"/>
        <v>47265</v>
      </c>
      <c r="BK97" s="106">
        <v>47265</v>
      </c>
      <c r="BL97" s="143">
        <f t="shared" ref="BL97" si="1561">BK97-BJ97</f>
        <v>0</v>
      </c>
      <c r="BM97" s="144">
        <f t="shared" si="1227"/>
        <v>0.78439000000000003</v>
      </c>
      <c r="BN97" s="18">
        <f t="shared" ref="BN97" si="1562">SUM(BN100:BN125)</f>
        <v>710</v>
      </c>
      <c r="BO97" s="4"/>
      <c r="BP97" s="106">
        <v>1000</v>
      </c>
      <c r="BQ97" s="141">
        <f t="shared" si="1231"/>
        <v>1.4084506999999999</v>
      </c>
      <c r="BR97" s="114">
        <f t="shared" ref="BR97" si="1563">IF(BU97&gt;0,BU97/BP97,0)</f>
        <v>41.1</v>
      </c>
      <c r="BS97" s="142">
        <f t="shared" si="1233"/>
        <v>57.887320000000003</v>
      </c>
      <c r="BT97" s="114">
        <f t="shared" si="1234"/>
        <v>41100</v>
      </c>
      <c r="BU97" s="106">
        <v>41100</v>
      </c>
      <c r="BV97" s="143">
        <f t="shared" ref="BV97" si="1564">BU97-BT97</f>
        <v>0</v>
      </c>
      <c r="BW97" s="144">
        <f t="shared" si="1235"/>
        <v>0.64941000000000004</v>
      </c>
      <c r="BX97" s="18">
        <f t="shared" ref="BX97" si="1565">SUM(BX100:BX125)</f>
        <v>801</v>
      </c>
      <c r="BY97" s="4"/>
      <c r="BZ97" s="106">
        <v>1170</v>
      </c>
      <c r="CA97" s="141">
        <f t="shared" si="1239"/>
        <v>1.4606741599999999</v>
      </c>
      <c r="CB97" s="114">
        <f t="shared" ref="CB97" si="1566">IF(CE97&gt;0,CE97/BZ97,0)</f>
        <v>41.1</v>
      </c>
      <c r="CC97" s="142">
        <f t="shared" si="1241"/>
        <v>60.033709999999999</v>
      </c>
      <c r="CD97" s="114">
        <f t="shared" si="1242"/>
        <v>48087</v>
      </c>
      <c r="CE97" s="106">
        <v>48087</v>
      </c>
      <c r="CF97" s="143">
        <f t="shared" ref="CF97" si="1567">CE97-CD97</f>
        <v>0</v>
      </c>
      <c r="CG97" s="144">
        <f t="shared" si="1243"/>
        <v>0.67349000000000003</v>
      </c>
      <c r="CH97" s="18">
        <f t="shared" ref="CH97" si="1568">SUM(CH100:CH125)</f>
        <v>1002</v>
      </c>
      <c r="CI97" s="4"/>
      <c r="CJ97" s="106">
        <v>3000</v>
      </c>
      <c r="CK97" s="141">
        <f t="shared" si="1247"/>
        <v>2.9940119799999998</v>
      </c>
      <c r="CL97" s="114">
        <f t="shared" ref="CL97" si="1569">IF(CO97&gt;0,CO97/CJ97,0)</f>
        <v>41.1</v>
      </c>
      <c r="CM97" s="142">
        <f t="shared" si="1249"/>
        <v>123.05389</v>
      </c>
      <c r="CN97" s="114">
        <f t="shared" si="1250"/>
        <v>123300</v>
      </c>
      <c r="CO97" s="106">
        <v>123300</v>
      </c>
      <c r="CP97" s="143">
        <f t="shared" ref="CP97" si="1570">CO97-CN97</f>
        <v>0</v>
      </c>
      <c r="CQ97" s="144">
        <f t="shared" si="1251"/>
        <v>1.38049</v>
      </c>
      <c r="CR97" s="18">
        <f t="shared" ref="CR97" si="1571">SUM(CR100:CR125)</f>
        <v>787</v>
      </c>
      <c r="CS97" s="4"/>
      <c r="CT97" s="106">
        <v>1890</v>
      </c>
      <c r="CU97" s="141">
        <f t="shared" si="1255"/>
        <v>2.4015247799999999</v>
      </c>
      <c r="CV97" s="114">
        <f t="shared" ref="CV97" si="1572">IF(CY97&gt;0,CY97/CT97,0)</f>
        <v>41.1</v>
      </c>
      <c r="CW97" s="142">
        <f t="shared" si="1257"/>
        <v>98.702669999999998</v>
      </c>
      <c r="CX97" s="114">
        <f t="shared" si="1258"/>
        <v>77679</v>
      </c>
      <c r="CY97" s="106">
        <v>77679</v>
      </c>
      <c r="CZ97" s="143">
        <f t="shared" ref="CZ97" si="1573">CY97-CX97</f>
        <v>0</v>
      </c>
      <c r="DA97" s="144">
        <f t="shared" si="1259"/>
        <v>1.10731</v>
      </c>
      <c r="DB97" s="18">
        <f t="shared" ref="DB97" si="1574">SUM(DB100:DB125)</f>
        <v>867</v>
      </c>
      <c r="DC97" s="4"/>
      <c r="DD97" s="106">
        <v>720</v>
      </c>
      <c r="DE97" s="141">
        <f t="shared" si="1263"/>
        <v>0.83044983000000006</v>
      </c>
      <c r="DF97" s="114">
        <f t="shared" ref="DF97" si="1575">IF(DI97&gt;0,DI97/DD97,0)</f>
        <v>41.1</v>
      </c>
      <c r="DG97" s="142">
        <f t="shared" si="1265"/>
        <v>34.131489999999999</v>
      </c>
      <c r="DH97" s="114">
        <f t="shared" si="1266"/>
        <v>29592</v>
      </c>
      <c r="DI97" s="106">
        <v>29592</v>
      </c>
      <c r="DJ97" s="143">
        <f t="shared" ref="DJ97" si="1576">DI97-DH97</f>
        <v>0</v>
      </c>
      <c r="DK97" s="144">
        <f t="shared" si="1267"/>
        <v>0.38290999999999997</v>
      </c>
      <c r="DL97" s="18">
        <f t="shared" ref="DL97" si="1577">SUM(DL100:DL125)</f>
        <v>383</v>
      </c>
      <c r="DM97" s="4"/>
      <c r="DN97" s="106">
        <v>1302</v>
      </c>
      <c r="DO97" s="141">
        <f t="shared" si="1271"/>
        <v>3.39947781</v>
      </c>
      <c r="DP97" s="114">
        <f t="shared" ref="DP97" si="1578">IF(DS97&gt;0,DS97/DN97,0)</f>
        <v>41.1</v>
      </c>
      <c r="DQ97" s="142">
        <f t="shared" si="1273"/>
        <v>139.71853999999999</v>
      </c>
      <c r="DR97" s="114">
        <f t="shared" si="1274"/>
        <v>53512.2</v>
      </c>
      <c r="DS97" s="106">
        <v>53512.2</v>
      </c>
      <c r="DT97" s="143">
        <f t="shared" ref="DT97" si="1579">DS97-DR97</f>
        <v>0</v>
      </c>
      <c r="DU97" s="144">
        <f t="shared" si="1275"/>
        <v>1.56745</v>
      </c>
      <c r="DV97" s="18">
        <f t="shared" ref="DV97" si="1580">SUM(DV100:DV125)</f>
        <v>783</v>
      </c>
      <c r="DW97" s="4"/>
      <c r="DX97" s="106">
        <v>770</v>
      </c>
      <c r="DY97" s="141">
        <f t="shared" si="1279"/>
        <v>0.98339719000000003</v>
      </c>
      <c r="DZ97" s="114">
        <f t="shared" ref="DZ97" si="1581">IF(EC97&gt;0,EC97/DX97,0)</f>
        <v>41.1</v>
      </c>
      <c r="EA97" s="142">
        <f t="shared" si="1281"/>
        <v>40.417619999999999</v>
      </c>
      <c r="EB97" s="114">
        <f t="shared" si="1282"/>
        <v>31647</v>
      </c>
      <c r="EC97" s="106">
        <v>31647</v>
      </c>
      <c r="ED97" s="143">
        <f t="shared" ref="ED97" si="1582">EC97-EB97</f>
        <v>0</v>
      </c>
      <c r="EE97" s="144">
        <f t="shared" si="1283"/>
        <v>0.45343</v>
      </c>
      <c r="EF97" s="18">
        <f t="shared" ref="EF97" si="1583">SUM(EF100:EF125)</f>
        <v>862</v>
      </c>
      <c r="EG97" s="4"/>
      <c r="EH97" s="106">
        <v>1679</v>
      </c>
      <c r="EI97" s="141">
        <f t="shared" si="1287"/>
        <v>1.9477958200000001</v>
      </c>
      <c r="EJ97" s="114">
        <f t="shared" ref="EJ97" si="1584">IF(EM97&gt;0,EM97/EH97,0)</f>
        <v>41.1</v>
      </c>
      <c r="EK97" s="142">
        <f t="shared" si="1289"/>
        <v>80.054410000000004</v>
      </c>
      <c r="EL97" s="114">
        <f t="shared" si="1290"/>
        <v>69006.899999999994</v>
      </c>
      <c r="EM97" s="106">
        <v>69006.899999999994</v>
      </c>
      <c r="EN97" s="143">
        <f t="shared" ref="EN97" si="1585">EM97-EL97</f>
        <v>0</v>
      </c>
      <c r="EO97" s="144">
        <f t="shared" si="1291"/>
        <v>0.89810000000000001</v>
      </c>
      <c r="EP97" s="18">
        <f t="shared" ref="EP97" si="1586">SUM(EP100:EP125)</f>
        <v>832</v>
      </c>
      <c r="EQ97" s="4"/>
      <c r="ER97" s="106">
        <v>2750</v>
      </c>
      <c r="ES97" s="141">
        <f t="shared" si="1295"/>
        <v>3.3052884599999999</v>
      </c>
      <c r="ET97" s="114">
        <f t="shared" ref="ET97" si="1587">IF(EW97&gt;0,EW97/ER97,0)</f>
        <v>41.1</v>
      </c>
      <c r="EU97" s="142">
        <f t="shared" si="1297"/>
        <v>135.84736000000001</v>
      </c>
      <c r="EV97" s="114">
        <f t="shared" si="1298"/>
        <v>113025</v>
      </c>
      <c r="EW97" s="106">
        <v>113025</v>
      </c>
      <c r="EX97" s="143">
        <f t="shared" ref="EX97" si="1588">EW97-EV97</f>
        <v>0</v>
      </c>
      <c r="EY97" s="144">
        <f t="shared" si="1299"/>
        <v>1.5240199999999999</v>
      </c>
      <c r="EZ97" s="18">
        <f t="shared" ref="EZ97" si="1589">SUM(EZ100:EZ125)</f>
        <v>741</v>
      </c>
      <c r="FA97" s="4"/>
      <c r="FB97" s="106">
        <v>1510</v>
      </c>
      <c r="FC97" s="141">
        <f t="shared" si="1303"/>
        <v>2.0377867699999999</v>
      </c>
      <c r="FD97" s="114">
        <f t="shared" ref="FD97" si="1590">IF(FG97&gt;0,FG97/FB97,0)</f>
        <v>41.1</v>
      </c>
      <c r="FE97" s="142">
        <f t="shared" si="1305"/>
        <v>83.753039999999999</v>
      </c>
      <c r="FF97" s="114">
        <f t="shared" si="1306"/>
        <v>62061</v>
      </c>
      <c r="FG97" s="106">
        <v>62061</v>
      </c>
      <c r="FH97" s="143">
        <f t="shared" ref="FH97" si="1591">FG97-FF97</f>
        <v>0</v>
      </c>
      <c r="FI97" s="144">
        <f t="shared" si="1307"/>
        <v>0.93959000000000004</v>
      </c>
      <c r="FJ97" s="18">
        <f t="shared" ref="FJ97" si="1592">SUM(FJ100:FJ125)</f>
        <v>1009</v>
      </c>
      <c r="FK97" s="4"/>
      <c r="FL97" s="106">
        <v>2440</v>
      </c>
      <c r="FM97" s="141">
        <f t="shared" si="1311"/>
        <v>2.4182358800000001</v>
      </c>
      <c r="FN97" s="114">
        <f t="shared" ref="FN97" si="1593">IF(FQ97&gt;0,FQ97/FL97,0)</f>
        <v>41.1</v>
      </c>
      <c r="FO97" s="142">
        <f t="shared" si="1313"/>
        <v>99.389489999999995</v>
      </c>
      <c r="FP97" s="114">
        <f t="shared" si="1314"/>
        <v>100284</v>
      </c>
      <c r="FQ97" s="106">
        <v>100284</v>
      </c>
      <c r="FR97" s="143">
        <f t="shared" ref="FR97" si="1594">FQ97-FP97</f>
        <v>0</v>
      </c>
      <c r="FS97" s="144">
        <f t="shared" si="1315"/>
        <v>1.1150100000000001</v>
      </c>
      <c r="FT97" s="18">
        <f t="shared" ref="FT97" si="1595">SUM(FT100:FT125)</f>
        <v>735</v>
      </c>
      <c r="FU97" s="4"/>
      <c r="FV97" s="106">
        <v>2100</v>
      </c>
      <c r="FW97" s="141">
        <f t="shared" si="1319"/>
        <v>2.8571428600000002</v>
      </c>
      <c r="FX97" s="114">
        <f t="shared" ref="FX97" si="1596">IF(GA97&gt;0,GA97/FV97,0)</f>
        <v>41.1</v>
      </c>
      <c r="FY97" s="142">
        <f t="shared" si="1321"/>
        <v>117.42856999999999</v>
      </c>
      <c r="FZ97" s="114">
        <f t="shared" si="1322"/>
        <v>86310</v>
      </c>
      <c r="GA97" s="106">
        <v>86310</v>
      </c>
      <c r="GB97" s="143">
        <f t="shared" ref="GB97" si="1597">GA97-FZ97</f>
        <v>0</v>
      </c>
      <c r="GC97" s="144">
        <f t="shared" si="1323"/>
        <v>1.31738</v>
      </c>
      <c r="GD97" s="18">
        <f t="shared" ref="GD97" si="1598">SUM(GD100:GD125)</f>
        <v>503</v>
      </c>
      <c r="GE97" s="4"/>
      <c r="GF97" s="106">
        <v>694</v>
      </c>
      <c r="GG97" s="141">
        <f t="shared" si="1327"/>
        <v>1.3797216699999999</v>
      </c>
      <c r="GH97" s="114">
        <f t="shared" ref="GH97" si="1599">IF(GK97&gt;0,GK97/GF97,0)</f>
        <v>41.1</v>
      </c>
      <c r="GI97" s="142">
        <f t="shared" si="1329"/>
        <v>56.706560000000003</v>
      </c>
      <c r="GJ97" s="114">
        <f t="shared" si="1330"/>
        <v>28523.4</v>
      </c>
      <c r="GK97" s="106">
        <v>28523.4</v>
      </c>
      <c r="GL97" s="143">
        <f t="shared" ref="GL97" si="1600">GK97-GJ97</f>
        <v>0</v>
      </c>
      <c r="GM97" s="144">
        <f t="shared" si="1331"/>
        <v>0.63617000000000001</v>
      </c>
      <c r="GN97" s="18">
        <f t="shared" ref="GN97" si="1601">SUM(GN100:GN125)</f>
        <v>840</v>
      </c>
      <c r="GO97" s="4"/>
      <c r="GP97" s="106">
        <v>3760</v>
      </c>
      <c r="GQ97" s="141">
        <f t="shared" si="1335"/>
        <v>4.4761904799999996</v>
      </c>
      <c r="GR97" s="114">
        <f t="shared" ref="GR97" si="1602">IF(GU97&gt;0,GU97/GP97,0)</f>
        <v>41.1</v>
      </c>
      <c r="GS97" s="142">
        <f t="shared" si="1337"/>
        <v>183.97143</v>
      </c>
      <c r="GT97" s="114">
        <f t="shared" si="1338"/>
        <v>154536</v>
      </c>
      <c r="GU97" s="106">
        <v>154536</v>
      </c>
      <c r="GV97" s="143">
        <f t="shared" ref="GV97" si="1603">GU97-GT97</f>
        <v>0</v>
      </c>
      <c r="GW97" s="144">
        <f t="shared" si="1339"/>
        <v>2.0638999999999998</v>
      </c>
      <c r="GX97" s="18">
        <f t="shared" ref="GX97" si="1604">SUM(GX100:GX125)</f>
        <v>1543</v>
      </c>
      <c r="GY97" s="4"/>
      <c r="GZ97" s="106">
        <v>4014</v>
      </c>
      <c r="HA97" s="141">
        <f t="shared" si="1343"/>
        <v>2.60142579</v>
      </c>
      <c r="HB97" s="114">
        <f t="shared" ref="HB97" si="1605">IF(HE97&gt;0,HE97/GZ97,0)</f>
        <v>41.1</v>
      </c>
      <c r="HC97" s="142">
        <f t="shared" si="1345"/>
        <v>106.9186</v>
      </c>
      <c r="HD97" s="114">
        <f t="shared" si="1346"/>
        <v>164975.4</v>
      </c>
      <c r="HE97" s="106">
        <v>164975.4</v>
      </c>
      <c r="HF97" s="143">
        <f t="shared" ref="HF97" si="1606">HE97-HD97</f>
        <v>0</v>
      </c>
      <c r="HG97" s="144">
        <f t="shared" si="1347"/>
        <v>1.1994800000000001</v>
      </c>
      <c r="HH97" s="18">
        <f t="shared" ref="HH97" si="1607">SUM(HH100:HH125)</f>
        <v>1064</v>
      </c>
      <c r="HI97" s="4"/>
      <c r="HJ97" s="106">
        <v>2260</v>
      </c>
      <c r="HK97" s="141">
        <f t="shared" si="1351"/>
        <v>2.12406015</v>
      </c>
      <c r="HL97" s="114">
        <f t="shared" ref="HL97" si="1608">IF(HO97&gt;0,HO97/HJ97,0)</f>
        <v>41.1</v>
      </c>
      <c r="HM97" s="142">
        <f t="shared" si="1353"/>
        <v>87.298869999999994</v>
      </c>
      <c r="HN97" s="114">
        <f t="shared" si="1354"/>
        <v>92886</v>
      </c>
      <c r="HO97" s="106">
        <v>92886</v>
      </c>
      <c r="HP97" s="143">
        <f t="shared" ref="HP97" si="1609">HO97-HN97</f>
        <v>0</v>
      </c>
      <c r="HQ97" s="144">
        <f t="shared" si="1355"/>
        <v>0.97936999999999996</v>
      </c>
      <c r="HR97" s="18">
        <f t="shared" ref="HR97" si="1610">SUM(HR100:HR125)</f>
        <v>695</v>
      </c>
      <c r="HS97" s="4"/>
      <c r="HT97" s="106">
        <v>680</v>
      </c>
      <c r="HU97" s="141">
        <f t="shared" si="1359"/>
        <v>0.97841727000000001</v>
      </c>
      <c r="HV97" s="114">
        <f t="shared" ref="HV97" si="1611">IF(HY97&gt;0,HY97/HT97,0)</f>
        <v>41.1</v>
      </c>
      <c r="HW97" s="142">
        <f t="shared" si="1361"/>
        <v>40.212949999999999</v>
      </c>
      <c r="HX97" s="114">
        <f t="shared" si="1362"/>
        <v>27948</v>
      </c>
      <c r="HY97" s="106">
        <v>27948</v>
      </c>
      <c r="HZ97" s="143">
        <f t="shared" ref="HZ97" si="1612">HY97-HX97</f>
        <v>0</v>
      </c>
      <c r="IA97" s="144">
        <f t="shared" si="1363"/>
        <v>0.45112999999999998</v>
      </c>
      <c r="IB97" s="18">
        <f t="shared" ref="IB97" si="1613">SUM(IB100:IB125)</f>
        <v>481</v>
      </c>
      <c r="IC97" s="4"/>
      <c r="ID97" s="106">
        <v>500</v>
      </c>
      <c r="IE97" s="141">
        <f t="shared" si="1367"/>
        <v>1.03950104</v>
      </c>
      <c r="IF97" s="114">
        <f t="shared" ref="IF97" si="1614">IF(II97&gt;0,II97/ID97,0)</f>
        <v>41.1</v>
      </c>
      <c r="IG97" s="142">
        <f t="shared" si="1369"/>
        <v>42.723489999999998</v>
      </c>
      <c r="IH97" s="114">
        <f t="shared" si="1370"/>
        <v>20550</v>
      </c>
      <c r="II97" s="106">
        <v>20550</v>
      </c>
      <c r="IJ97" s="143">
        <f t="shared" ref="IJ97" si="1615">II97-IH97</f>
        <v>0</v>
      </c>
      <c r="IK97" s="144">
        <f t="shared" si="1371"/>
        <v>0.4793</v>
      </c>
      <c r="IL97" s="18">
        <f t="shared" ref="IL97" si="1616">SUM(IL100:IL125)</f>
        <v>1133</v>
      </c>
      <c r="IM97" s="4"/>
      <c r="IN97" s="106">
        <v>2226</v>
      </c>
      <c r="IO97" s="141">
        <f t="shared" si="1375"/>
        <v>1.9646954999999999</v>
      </c>
      <c r="IP97" s="114">
        <f t="shared" ref="IP97" si="1617">IF(IS97&gt;0,IS97/IN97,0)</f>
        <v>41.1</v>
      </c>
      <c r="IQ97" s="142">
        <f t="shared" si="1377"/>
        <v>80.748990000000006</v>
      </c>
      <c r="IR97" s="114">
        <f t="shared" si="1378"/>
        <v>91488.61</v>
      </c>
      <c r="IS97" s="106">
        <v>91488.6</v>
      </c>
      <c r="IT97" s="143">
        <f t="shared" ref="IT97" si="1618">IS97-IR97</f>
        <v>-0.01</v>
      </c>
      <c r="IU97" s="144">
        <f t="shared" si="1379"/>
        <v>0.90588999999999997</v>
      </c>
      <c r="IV97" s="18">
        <f t="shared" ref="IV97" si="1619">SUM(IV100:IV125)</f>
        <v>675</v>
      </c>
      <c r="IW97" s="4"/>
      <c r="IX97" s="106">
        <v>1250</v>
      </c>
      <c r="IY97" s="141">
        <f t="shared" si="1383"/>
        <v>1.8518518500000001</v>
      </c>
      <c r="IZ97" s="114">
        <f t="shared" ref="IZ97" si="1620">IF(JC97&gt;0,JC97/IX97,0)</f>
        <v>41.1</v>
      </c>
      <c r="JA97" s="142">
        <f t="shared" si="1385"/>
        <v>76.111109999999996</v>
      </c>
      <c r="JB97" s="114">
        <f t="shared" si="1386"/>
        <v>51375</v>
      </c>
      <c r="JC97" s="106">
        <v>51375</v>
      </c>
      <c r="JD97" s="143">
        <f t="shared" ref="JD97" si="1621">JC97-JB97</f>
        <v>0</v>
      </c>
      <c r="JE97" s="144">
        <f t="shared" si="1387"/>
        <v>0.85385999999999995</v>
      </c>
      <c r="JF97" s="18">
        <f t="shared" ref="JF97" si="1622">SUM(JF100:JF125)</f>
        <v>1321</v>
      </c>
      <c r="JG97" s="4"/>
      <c r="JH97" s="106">
        <v>3280</v>
      </c>
      <c r="JI97" s="141">
        <f t="shared" si="1391"/>
        <v>2.4829674499999999</v>
      </c>
      <c r="JJ97" s="114">
        <f t="shared" ref="JJ97" si="1623">IF(JM97&gt;0,JM97/JH97,0)</f>
        <v>41.1</v>
      </c>
      <c r="JK97" s="142">
        <f t="shared" si="1393"/>
        <v>102.04996</v>
      </c>
      <c r="JL97" s="114">
        <f t="shared" si="1394"/>
        <v>134808</v>
      </c>
      <c r="JM97" s="106">
        <v>134808</v>
      </c>
      <c r="JN97" s="143">
        <f t="shared" ref="JN97" si="1624">JM97-JL97</f>
        <v>0</v>
      </c>
      <c r="JO97" s="144">
        <f t="shared" si="1395"/>
        <v>1.14486</v>
      </c>
      <c r="JP97" s="18">
        <f t="shared" ref="JP97" si="1625">SUM(JP100:JP125)</f>
        <v>1212</v>
      </c>
      <c r="JQ97" s="4"/>
      <c r="JR97" s="106">
        <v>4000</v>
      </c>
      <c r="JS97" s="141">
        <f t="shared" si="1399"/>
        <v>3.30033003</v>
      </c>
      <c r="JT97" s="114">
        <f t="shared" ref="JT97" si="1626">IF(JW97&gt;0,JW97/JR97,0)</f>
        <v>41.1</v>
      </c>
      <c r="JU97" s="142">
        <f t="shared" si="1401"/>
        <v>135.64356000000001</v>
      </c>
      <c r="JV97" s="114">
        <f t="shared" si="1402"/>
        <v>164399.99</v>
      </c>
      <c r="JW97" s="106">
        <v>164400</v>
      </c>
      <c r="JX97" s="143">
        <f t="shared" ref="JX97" si="1627">JW97-JV97</f>
        <v>0.01</v>
      </c>
      <c r="JY97" s="144">
        <f t="shared" si="1403"/>
        <v>1.52173</v>
      </c>
      <c r="JZ97" s="18">
        <f t="shared" ref="JZ97" si="1628">SUM(JZ100:JZ125)</f>
        <v>1110</v>
      </c>
      <c r="KA97" s="4"/>
      <c r="KB97" s="106">
        <v>2620</v>
      </c>
      <c r="KC97" s="141">
        <f t="shared" si="1407"/>
        <v>2.36036036</v>
      </c>
      <c r="KD97" s="114">
        <f t="shared" ref="KD97" si="1629">IF(KG97&gt;0,KG97/KB97,0)</f>
        <v>41.1</v>
      </c>
      <c r="KE97" s="142">
        <f t="shared" si="1409"/>
        <v>97.010810000000006</v>
      </c>
      <c r="KF97" s="114">
        <f t="shared" si="1410"/>
        <v>107682</v>
      </c>
      <c r="KG97" s="106">
        <v>107682</v>
      </c>
      <c r="KH97" s="143">
        <f t="shared" ref="KH97" si="1630">KG97-KF97</f>
        <v>0</v>
      </c>
      <c r="KI97" s="144">
        <f t="shared" si="1411"/>
        <v>1.08832</v>
      </c>
      <c r="KJ97" s="18">
        <f t="shared" ref="KJ97" si="1631">SUM(KJ100:KJ125)</f>
        <v>1228</v>
      </c>
      <c r="KK97" s="4"/>
      <c r="KL97" s="106">
        <v>2600</v>
      </c>
      <c r="KM97" s="141">
        <f t="shared" si="1415"/>
        <v>2.1172638400000001</v>
      </c>
      <c r="KN97" s="114">
        <f t="shared" ref="KN97" si="1632">IF(KQ97&gt;0,KQ97/KL97,0)</f>
        <v>41.1</v>
      </c>
      <c r="KO97" s="142">
        <f t="shared" si="1417"/>
        <v>87.019540000000006</v>
      </c>
      <c r="KP97" s="114">
        <f t="shared" si="1418"/>
        <v>106860</v>
      </c>
      <c r="KQ97" s="106">
        <v>106860</v>
      </c>
      <c r="KR97" s="143">
        <f t="shared" ref="KR97" si="1633">KQ97-KP97</f>
        <v>0</v>
      </c>
      <c r="KS97" s="144">
        <f t="shared" si="1419"/>
        <v>0.97624</v>
      </c>
      <c r="KT97" s="18">
        <f t="shared" ref="KT97" si="1634">SUM(KT100:KT125)</f>
        <v>0</v>
      </c>
      <c r="KU97" s="4"/>
      <c r="KV97" s="106"/>
      <c r="KW97" s="141">
        <f t="shared" si="1423"/>
        <v>0</v>
      </c>
      <c r="KX97" s="114">
        <f t="shared" ref="KX97" si="1635">IF(LA97&gt;0,LA97/KV97,0)</f>
        <v>0</v>
      </c>
      <c r="KY97" s="142">
        <f t="shared" si="1425"/>
        <v>0</v>
      </c>
      <c r="KZ97" s="114">
        <f t="shared" si="1426"/>
        <v>0</v>
      </c>
      <c r="LA97" s="106"/>
      <c r="LB97" s="143">
        <f t="shared" ref="LB97" si="1636">LA97-KZ97</f>
        <v>0</v>
      </c>
      <c r="LC97" s="144">
        <f t="shared" si="1427"/>
        <v>0</v>
      </c>
      <c r="LD97" s="18">
        <f>SUM(LD100:LD125)</f>
        <v>26078</v>
      </c>
      <c r="LE97" s="4"/>
      <c r="LF97" s="149">
        <f>H97+R97+AB97+AL97+AV97+BF97+BP97+BZ97+CJ97+CT97+DD97+DN97+DX97+EH97+ER97+FB97+FL97+FV97+GF97+GP97+GZ97+HJ97+HT97+ID97+IN97+IX97+JH97+JR97+KB97+KL97+KV97</f>
        <v>56558</v>
      </c>
      <c r="LG97" s="141">
        <f>IF(LD97&gt;0,LF97/LD97,0)</f>
        <v>2.1688012900000002</v>
      </c>
      <c r="LH97" s="114">
        <f>IF(LK97&gt;0,LK97/LF97,0)</f>
        <v>41.1</v>
      </c>
      <c r="LI97" s="142">
        <f>LG97*LH97</f>
        <v>89.137730000000005</v>
      </c>
      <c r="LJ97" s="114">
        <f>LI97*LD97</f>
        <v>2324533.7200000002</v>
      </c>
      <c r="LK97" s="149">
        <f>M97+W97+AG97+AQ97+BA97+BK97+BU97+CE97+CO97+CY97+DI97+DS97+EC97+EM97+EW97+FG97+FQ97+GA97+GK97+GU97+HE97+HO97+HY97+II97+IS97+JC97+JM97+JW97+KG97+KQ97+LA97</f>
        <v>2324533.7999999998</v>
      </c>
      <c r="LL97" s="143">
        <f>LK97-LJ97</f>
        <v>0.08</v>
      </c>
    </row>
    <row r="98" spans="1:324" s="136" customFormat="1">
      <c r="A98" s="134"/>
      <c r="B98" s="135" t="s">
        <v>462</v>
      </c>
      <c r="C98" s="135"/>
      <c r="D98" s="135"/>
      <c r="E98" s="135"/>
      <c r="F98" s="145"/>
      <c r="G98" s="135"/>
      <c r="H98" s="143">
        <f>H97-(SUM(H100:H125))</f>
        <v>-0.01</v>
      </c>
      <c r="I98" s="146"/>
      <c r="J98" s="143"/>
      <c r="K98" s="147"/>
      <c r="L98" s="143">
        <f>L97-(SUM(L100:L125))</f>
        <v>-0.4</v>
      </c>
      <c r="M98" s="143"/>
      <c r="N98" s="143"/>
      <c r="O98" s="135"/>
      <c r="P98" s="145"/>
      <c r="Q98" s="135"/>
      <c r="R98" s="143">
        <f>R97-(SUM(R100:R125))</f>
        <v>-0.01</v>
      </c>
      <c r="S98" s="146"/>
      <c r="T98" s="143"/>
      <c r="U98" s="147"/>
      <c r="V98" s="143">
        <f>V97-(SUM(V100:V125))</f>
        <v>-0.42</v>
      </c>
      <c r="W98" s="143"/>
      <c r="X98" s="143"/>
      <c r="Y98" s="135"/>
      <c r="Z98" s="145"/>
      <c r="AA98" s="135"/>
      <c r="AB98" s="143">
        <f t="shared" ref="AB98" si="1637">AB97-(SUM(AB100:AB125))</f>
        <v>0</v>
      </c>
      <c r="AC98" s="146"/>
      <c r="AD98" s="143"/>
      <c r="AE98" s="147"/>
      <c r="AF98" s="143">
        <f t="shared" ref="AF98" si="1638">AF97-(SUM(AF100:AF125))</f>
        <v>0.01</v>
      </c>
      <c r="AG98" s="143"/>
      <c r="AH98" s="143"/>
      <c r="AI98" s="135"/>
      <c r="AJ98" s="145"/>
      <c r="AK98" s="135"/>
      <c r="AL98" s="143">
        <f t="shared" ref="AL98" si="1639">AL97-(SUM(AL100:AL125))</f>
        <v>0.03</v>
      </c>
      <c r="AM98" s="146"/>
      <c r="AN98" s="143"/>
      <c r="AO98" s="147"/>
      <c r="AP98" s="143">
        <f t="shared" ref="AP98" si="1640">AP97-(SUM(AP100:AP125))</f>
        <v>1.24</v>
      </c>
      <c r="AQ98" s="143"/>
      <c r="AR98" s="143"/>
      <c r="AS98" s="135"/>
      <c r="AT98" s="145"/>
      <c r="AU98" s="135"/>
      <c r="AV98" s="143">
        <f t="shared" ref="AV98" si="1641">AV97-(SUM(AV100:AV125))</f>
        <v>0</v>
      </c>
      <c r="AW98" s="146"/>
      <c r="AX98" s="143"/>
      <c r="AY98" s="147"/>
      <c r="AZ98" s="143">
        <f t="shared" ref="AZ98" si="1642">AZ97-(SUM(AZ100:AZ125))</f>
        <v>-0.01</v>
      </c>
      <c r="BA98" s="143"/>
      <c r="BB98" s="143"/>
      <c r="BC98" s="135"/>
      <c r="BD98" s="145"/>
      <c r="BE98" s="135"/>
      <c r="BF98" s="143">
        <f t="shared" ref="BF98" si="1643">BF97-(SUM(BF100:BF125))</f>
        <v>0</v>
      </c>
      <c r="BG98" s="146"/>
      <c r="BH98" s="143"/>
      <c r="BI98" s="147"/>
      <c r="BJ98" s="143">
        <f t="shared" ref="BJ98" si="1644">BJ97-(SUM(BJ100:BJ125))</f>
        <v>0</v>
      </c>
      <c r="BK98" s="143"/>
      <c r="BL98" s="143"/>
      <c r="BM98" s="135"/>
      <c r="BN98" s="145"/>
      <c r="BO98" s="135"/>
      <c r="BP98" s="143">
        <f t="shared" ref="BP98" si="1645">BP97-(SUM(BP100:BP125))</f>
        <v>-0.01</v>
      </c>
      <c r="BQ98" s="146"/>
      <c r="BR98" s="143"/>
      <c r="BS98" s="147"/>
      <c r="BT98" s="143">
        <f t="shared" ref="BT98" si="1646">BT97-(SUM(BT100:BT125))</f>
        <v>-0.4</v>
      </c>
      <c r="BU98" s="143"/>
      <c r="BV98" s="143"/>
      <c r="BW98" s="135"/>
      <c r="BX98" s="145"/>
      <c r="BY98" s="135"/>
      <c r="BZ98" s="143">
        <f t="shared" ref="BZ98" si="1647">BZ97-(SUM(BZ100:BZ125))</f>
        <v>-0.01</v>
      </c>
      <c r="CA98" s="146"/>
      <c r="CB98" s="143"/>
      <c r="CC98" s="147"/>
      <c r="CD98" s="143">
        <f t="shared" ref="CD98" si="1648">CD97-(SUM(CD100:CD125))</f>
        <v>-0.42</v>
      </c>
      <c r="CE98" s="143"/>
      <c r="CF98" s="143"/>
      <c r="CG98" s="135"/>
      <c r="CH98" s="145"/>
      <c r="CI98" s="135"/>
      <c r="CJ98" s="143">
        <f t="shared" ref="CJ98" si="1649">CJ97-(SUM(CJ100:CJ125))</f>
        <v>-0.03</v>
      </c>
      <c r="CK98" s="146"/>
      <c r="CL98" s="143"/>
      <c r="CM98" s="147"/>
      <c r="CN98" s="143">
        <f t="shared" ref="CN98" si="1650">CN97-(SUM(CN100:CN125))</f>
        <v>-1.23</v>
      </c>
      <c r="CO98" s="143"/>
      <c r="CP98" s="143"/>
      <c r="CQ98" s="135"/>
      <c r="CR98" s="145"/>
      <c r="CS98" s="135"/>
      <c r="CT98" s="143">
        <f t="shared" ref="CT98" si="1651">CT97-(SUM(CT100:CT125))</f>
        <v>0.03</v>
      </c>
      <c r="CU98" s="146"/>
      <c r="CV98" s="143"/>
      <c r="CW98" s="147"/>
      <c r="CX98" s="143">
        <f t="shared" ref="CX98" si="1652">CX97-(SUM(CX100:CX125))</f>
        <v>1.23</v>
      </c>
      <c r="CY98" s="143"/>
      <c r="CZ98" s="143"/>
      <c r="DA98" s="135"/>
      <c r="DB98" s="145"/>
      <c r="DC98" s="135"/>
      <c r="DD98" s="143">
        <f t="shared" ref="DD98" si="1653">DD97-(SUM(DD100:DD125))</f>
        <v>0.01</v>
      </c>
      <c r="DE98" s="146"/>
      <c r="DF98" s="143"/>
      <c r="DG98" s="147"/>
      <c r="DH98" s="143">
        <f t="shared" ref="DH98" si="1654">DH97-(SUM(DH100:DH125))</f>
        <v>0.42</v>
      </c>
      <c r="DI98" s="143"/>
      <c r="DJ98" s="143"/>
      <c r="DK98" s="135"/>
      <c r="DL98" s="145"/>
      <c r="DM98" s="135"/>
      <c r="DN98" s="143">
        <f t="shared" ref="DN98" si="1655">DN97-(SUM(DN100:DN125))</f>
        <v>0</v>
      </c>
      <c r="DO98" s="146"/>
      <c r="DP98" s="143"/>
      <c r="DQ98" s="147"/>
      <c r="DR98" s="143">
        <f t="shared" ref="DR98" si="1656">DR97-(SUM(DR100:DR125))</f>
        <v>0</v>
      </c>
      <c r="DS98" s="143"/>
      <c r="DT98" s="143"/>
      <c r="DU98" s="135"/>
      <c r="DV98" s="145"/>
      <c r="DW98" s="135"/>
      <c r="DX98" s="143">
        <f t="shared" ref="DX98" si="1657">DX97-(SUM(DX100:DX125))</f>
        <v>0</v>
      </c>
      <c r="DY98" s="146"/>
      <c r="DZ98" s="143"/>
      <c r="EA98" s="147"/>
      <c r="EB98" s="143">
        <f t="shared" ref="EB98" si="1658">EB97-(SUM(EB100:EB125))</f>
        <v>0</v>
      </c>
      <c r="EC98" s="143"/>
      <c r="ED98" s="143"/>
      <c r="EE98" s="135"/>
      <c r="EF98" s="145"/>
      <c r="EG98" s="135"/>
      <c r="EH98" s="143">
        <f t="shared" ref="EH98" si="1659">EH97-(SUM(EH100:EH125))</f>
        <v>0</v>
      </c>
      <c r="EI98" s="146"/>
      <c r="EJ98" s="143"/>
      <c r="EK98" s="147"/>
      <c r="EL98" s="143">
        <f t="shared" ref="EL98" si="1660">EL97-(SUM(EL100:EL125))</f>
        <v>0</v>
      </c>
      <c r="EM98" s="143"/>
      <c r="EN98" s="143"/>
      <c r="EO98" s="135"/>
      <c r="EP98" s="145"/>
      <c r="EQ98" s="135"/>
      <c r="ER98" s="143">
        <f t="shared" ref="ER98" si="1661">ER97-(SUM(ER100:ER125))</f>
        <v>-0.01</v>
      </c>
      <c r="ES98" s="146"/>
      <c r="ET98" s="143"/>
      <c r="EU98" s="147"/>
      <c r="EV98" s="143">
        <f t="shared" ref="EV98" si="1662">EV97-(SUM(EV100:EV125))</f>
        <v>-0.41</v>
      </c>
      <c r="EW98" s="143"/>
      <c r="EX98" s="143"/>
      <c r="EY98" s="135"/>
      <c r="EZ98" s="145"/>
      <c r="FA98" s="135"/>
      <c r="FB98" s="143">
        <f t="shared" ref="FB98" si="1663">FB97-(SUM(FB100:FB125))</f>
        <v>-0.01</v>
      </c>
      <c r="FC98" s="146"/>
      <c r="FD98" s="143"/>
      <c r="FE98" s="147"/>
      <c r="FF98" s="143">
        <f t="shared" ref="FF98" si="1664">FF97-(SUM(FF100:FF125))</f>
        <v>-0.4</v>
      </c>
      <c r="FG98" s="143"/>
      <c r="FH98" s="143"/>
      <c r="FI98" s="135"/>
      <c r="FJ98" s="145"/>
      <c r="FK98" s="135"/>
      <c r="FL98" s="143">
        <f t="shared" ref="FL98" si="1665">FL97-(SUM(FL100:FL125))</f>
        <v>0.02</v>
      </c>
      <c r="FM98" s="146"/>
      <c r="FN98" s="143"/>
      <c r="FO98" s="147"/>
      <c r="FP98" s="143">
        <f t="shared" ref="FP98" si="1666">FP97-(SUM(FP100:FP125))</f>
        <v>0.83</v>
      </c>
      <c r="FQ98" s="143"/>
      <c r="FR98" s="143"/>
      <c r="FS98" s="135"/>
      <c r="FT98" s="145"/>
      <c r="FU98" s="135"/>
      <c r="FV98" s="143">
        <f t="shared" ref="FV98" si="1667">FV97-(SUM(FV100:FV125))</f>
        <v>0.01</v>
      </c>
      <c r="FW98" s="146"/>
      <c r="FX98" s="143"/>
      <c r="FY98" s="147"/>
      <c r="FZ98" s="143">
        <f t="shared" ref="FZ98" si="1668">FZ97-(SUM(FZ100:FZ125))</f>
        <v>0.41</v>
      </c>
      <c r="GA98" s="143"/>
      <c r="GB98" s="143"/>
      <c r="GC98" s="135"/>
      <c r="GD98" s="145"/>
      <c r="GE98" s="135"/>
      <c r="GF98" s="143">
        <f t="shared" ref="GF98" si="1669">GF97-(SUM(GF100:GF125))</f>
        <v>0</v>
      </c>
      <c r="GG98" s="146"/>
      <c r="GH98" s="143"/>
      <c r="GI98" s="147"/>
      <c r="GJ98" s="143">
        <f t="shared" ref="GJ98" si="1670">GJ97-(SUM(GJ100:GJ125))</f>
        <v>0</v>
      </c>
      <c r="GK98" s="143"/>
      <c r="GL98" s="143"/>
      <c r="GM98" s="135"/>
      <c r="GN98" s="145"/>
      <c r="GO98" s="135"/>
      <c r="GP98" s="143">
        <f t="shared" ref="GP98" si="1671">GP97-(SUM(GP100:GP125))</f>
        <v>0</v>
      </c>
      <c r="GQ98" s="146"/>
      <c r="GR98" s="143"/>
      <c r="GS98" s="147"/>
      <c r="GT98" s="143">
        <f t="shared" ref="GT98" si="1672">GT97-(SUM(GT100:GT125))</f>
        <v>-0.02</v>
      </c>
      <c r="GU98" s="143"/>
      <c r="GV98" s="143"/>
      <c r="GW98" s="135"/>
      <c r="GX98" s="145"/>
      <c r="GY98" s="135"/>
      <c r="GZ98" s="143">
        <f t="shared" ref="GZ98" si="1673">GZ97-(SUM(GZ100:GZ125))</f>
        <v>-0.01</v>
      </c>
      <c r="HA98" s="146"/>
      <c r="HB98" s="143"/>
      <c r="HC98" s="147"/>
      <c r="HD98" s="143">
        <f t="shared" ref="HD98" si="1674">HD97-(SUM(HD100:HD125))</f>
        <v>-0.41</v>
      </c>
      <c r="HE98" s="143"/>
      <c r="HF98" s="143"/>
      <c r="HG98" s="135"/>
      <c r="HH98" s="145"/>
      <c r="HI98" s="135"/>
      <c r="HJ98" s="143">
        <f t="shared" ref="HJ98" si="1675">HJ97-(SUM(HJ100:HJ125))</f>
        <v>0.01</v>
      </c>
      <c r="HK98" s="146"/>
      <c r="HL98" s="143"/>
      <c r="HM98" s="147"/>
      <c r="HN98" s="143">
        <f t="shared" ref="HN98" si="1676">HN97-(SUM(HN100:HN125))</f>
        <v>0.4</v>
      </c>
      <c r="HO98" s="143"/>
      <c r="HP98" s="143"/>
      <c r="HQ98" s="135"/>
      <c r="HR98" s="145"/>
      <c r="HS98" s="135"/>
      <c r="HT98" s="143">
        <f t="shared" ref="HT98" si="1677">HT97-(SUM(HT100:HT125))</f>
        <v>0</v>
      </c>
      <c r="HU98" s="146"/>
      <c r="HV98" s="143"/>
      <c r="HW98" s="147"/>
      <c r="HX98" s="143">
        <f t="shared" ref="HX98" si="1678">HX97-(SUM(HX100:HX125))</f>
        <v>0.01</v>
      </c>
      <c r="HY98" s="143"/>
      <c r="HZ98" s="143"/>
      <c r="IA98" s="135"/>
      <c r="IB98" s="145"/>
      <c r="IC98" s="135"/>
      <c r="ID98" s="143">
        <f t="shared" ref="ID98" si="1679">ID97-(SUM(ID100:ID125))</f>
        <v>-0.02</v>
      </c>
      <c r="IE98" s="146"/>
      <c r="IF98" s="143"/>
      <c r="IG98" s="147"/>
      <c r="IH98" s="143">
        <f t="shared" ref="IH98" si="1680">IH97-(SUM(IH100:IH125))</f>
        <v>-0.83</v>
      </c>
      <c r="II98" s="143"/>
      <c r="IJ98" s="143"/>
      <c r="IK98" s="135"/>
      <c r="IL98" s="145"/>
      <c r="IM98" s="135"/>
      <c r="IN98" s="143">
        <f t="shared" ref="IN98" si="1681">IN97-(SUM(IN100:IN125))</f>
        <v>-0.01</v>
      </c>
      <c r="IO98" s="146"/>
      <c r="IP98" s="143"/>
      <c r="IQ98" s="147"/>
      <c r="IR98" s="143">
        <f t="shared" ref="IR98" si="1682">IR97-(SUM(IR100:IR125))</f>
        <v>-0.42</v>
      </c>
      <c r="IS98" s="143"/>
      <c r="IT98" s="143"/>
      <c r="IU98" s="135"/>
      <c r="IV98" s="145"/>
      <c r="IW98" s="135"/>
      <c r="IX98" s="143">
        <f t="shared" ref="IX98" si="1683">IX97-(SUM(IX100:IX125))</f>
        <v>0.01</v>
      </c>
      <c r="IY98" s="146"/>
      <c r="IZ98" s="143"/>
      <c r="JA98" s="147"/>
      <c r="JB98" s="143">
        <f t="shared" ref="JB98" si="1684">JB97-(SUM(JB100:JB125))</f>
        <v>0.4</v>
      </c>
      <c r="JC98" s="143"/>
      <c r="JD98" s="143"/>
      <c r="JE98" s="135"/>
      <c r="JF98" s="145"/>
      <c r="JG98" s="135"/>
      <c r="JH98" s="143">
        <f t="shared" ref="JH98" si="1685">JH97-(SUM(JH100:JH125))</f>
        <v>0.03</v>
      </c>
      <c r="JI98" s="146"/>
      <c r="JJ98" s="143"/>
      <c r="JK98" s="147"/>
      <c r="JL98" s="143">
        <f t="shared" ref="JL98" si="1686">JL97-(SUM(JL100:JL125))</f>
        <v>1.23</v>
      </c>
      <c r="JM98" s="143"/>
      <c r="JN98" s="143"/>
      <c r="JO98" s="135"/>
      <c r="JP98" s="145"/>
      <c r="JQ98" s="135"/>
      <c r="JR98" s="143">
        <f t="shared" ref="JR98" si="1687">JR97-(SUM(JR100:JR125))</f>
        <v>-0.12</v>
      </c>
      <c r="JS98" s="146"/>
      <c r="JT98" s="143"/>
      <c r="JU98" s="147"/>
      <c r="JV98" s="143">
        <f t="shared" ref="JV98" si="1688">JV97-(SUM(JV100:JV125))</f>
        <v>-4.92</v>
      </c>
      <c r="JW98" s="143"/>
      <c r="JX98" s="143"/>
      <c r="JY98" s="135"/>
      <c r="JZ98" s="145"/>
      <c r="KA98" s="135"/>
      <c r="KB98" s="143">
        <f t="shared" ref="KB98" si="1689">KB97-(SUM(KB100:KB125))</f>
        <v>0</v>
      </c>
      <c r="KC98" s="146"/>
      <c r="KD98" s="143"/>
      <c r="KE98" s="147"/>
      <c r="KF98" s="143">
        <f t="shared" ref="KF98" si="1690">KF97-(SUM(KF100:KF125))</f>
        <v>0.01</v>
      </c>
      <c r="KG98" s="143"/>
      <c r="KH98" s="143"/>
      <c r="KI98" s="135"/>
      <c r="KJ98" s="145"/>
      <c r="KK98" s="135"/>
      <c r="KL98" s="143">
        <f t="shared" ref="KL98" si="1691">KL97-(SUM(KL100:KL125))</f>
        <v>-0.01</v>
      </c>
      <c r="KM98" s="146"/>
      <c r="KN98" s="143"/>
      <c r="KO98" s="147"/>
      <c r="KP98" s="143">
        <f t="shared" ref="KP98" si="1692">KP97-(SUM(KP100:KP125))</f>
        <v>-0.41</v>
      </c>
      <c r="KQ98" s="143"/>
      <c r="KR98" s="143"/>
      <c r="KS98" s="135"/>
      <c r="KT98" s="145"/>
      <c r="KU98" s="135"/>
      <c r="KV98" s="143" t="e">
        <f t="shared" ref="KV98" si="1693">KV97-(SUM(KV100:KV125))</f>
        <v>#DIV/0!</v>
      </c>
      <c r="KW98" s="146"/>
      <c r="KX98" s="143"/>
      <c r="KY98" s="147"/>
      <c r="KZ98" s="143">
        <f t="shared" ref="KZ98" si="1694">KZ97-(SUM(KZ100:KZ125))</f>
        <v>0</v>
      </c>
      <c r="LA98" s="143"/>
      <c r="LB98" s="143"/>
      <c r="LC98" s="135"/>
      <c r="LD98" s="145"/>
      <c r="LE98" s="135"/>
      <c r="LF98" s="143">
        <f>LF97-(SUM(LF100:LF125))</f>
        <v>-0.55000000000000004</v>
      </c>
      <c r="LG98" s="146"/>
      <c r="LH98" s="143"/>
      <c r="LI98" s="147"/>
      <c r="LJ98" s="143">
        <f>LJ97-(SUM(LJ100:LJ125))</f>
        <v>-22.69</v>
      </c>
      <c r="LK98" s="143"/>
      <c r="LL98" s="143"/>
    </row>
    <row r="99" spans="1:324" s="136" customFormat="1">
      <c r="A99" s="716"/>
      <c r="B99" s="716" t="s">
        <v>1230</v>
      </c>
      <c r="C99" s="135"/>
      <c r="D99" s="135"/>
      <c r="E99" s="135"/>
      <c r="F99" s="145"/>
      <c r="G99" s="135"/>
      <c r="H99" s="143"/>
      <c r="I99" s="146"/>
      <c r="J99" s="143"/>
      <c r="K99" s="147"/>
      <c r="L99" s="143"/>
      <c r="M99" s="143"/>
      <c r="N99" s="143"/>
      <c r="O99" s="135"/>
      <c r="P99" s="145"/>
      <c r="Q99" s="135"/>
      <c r="R99" s="143"/>
      <c r="S99" s="146"/>
      <c r="T99" s="143"/>
      <c r="U99" s="147"/>
      <c r="V99" s="143"/>
      <c r="W99" s="143"/>
      <c r="X99" s="143"/>
      <c r="Y99" s="135"/>
      <c r="Z99" s="145"/>
      <c r="AA99" s="135"/>
      <c r="AB99" s="143"/>
      <c r="AC99" s="146"/>
      <c r="AD99" s="143"/>
      <c r="AE99" s="147"/>
      <c r="AF99" s="143"/>
      <c r="AG99" s="143"/>
      <c r="AH99" s="143"/>
      <c r="AI99" s="135"/>
      <c r="AJ99" s="145"/>
      <c r="AK99" s="135"/>
      <c r="AL99" s="143"/>
      <c r="AM99" s="146"/>
      <c r="AN99" s="143"/>
      <c r="AO99" s="147"/>
      <c r="AP99" s="143"/>
      <c r="AQ99" s="143"/>
      <c r="AR99" s="143"/>
      <c r="AS99" s="135"/>
      <c r="AT99" s="145"/>
      <c r="AU99" s="135"/>
      <c r="AV99" s="143"/>
      <c r="AW99" s="146"/>
      <c r="AX99" s="143"/>
      <c r="AY99" s="147"/>
      <c r="AZ99" s="143"/>
      <c r="BA99" s="143"/>
      <c r="BB99" s="143"/>
      <c r="BC99" s="135"/>
      <c r="BD99" s="145"/>
      <c r="BE99" s="135"/>
      <c r="BF99" s="143"/>
      <c r="BG99" s="146"/>
      <c r="BH99" s="143"/>
      <c r="BI99" s="147"/>
      <c r="BJ99" s="143"/>
      <c r="BK99" s="143"/>
      <c r="BL99" s="143"/>
      <c r="BM99" s="135"/>
      <c r="BN99" s="145"/>
      <c r="BO99" s="135"/>
      <c r="BP99" s="143"/>
      <c r="BQ99" s="146"/>
      <c r="BR99" s="143"/>
      <c r="BS99" s="147"/>
      <c r="BT99" s="143"/>
      <c r="BU99" s="143"/>
      <c r="BV99" s="143"/>
      <c r="BW99" s="135"/>
      <c r="BX99" s="145"/>
      <c r="BY99" s="135"/>
      <c r="BZ99" s="143"/>
      <c r="CA99" s="146"/>
      <c r="CB99" s="143"/>
      <c r="CC99" s="147"/>
      <c r="CD99" s="143"/>
      <c r="CE99" s="143"/>
      <c r="CF99" s="143"/>
      <c r="CG99" s="135"/>
      <c r="CH99" s="145"/>
      <c r="CI99" s="135"/>
      <c r="CJ99" s="143"/>
      <c r="CK99" s="146"/>
      <c r="CL99" s="143"/>
      <c r="CM99" s="147"/>
      <c r="CN99" s="143"/>
      <c r="CO99" s="143"/>
      <c r="CP99" s="143"/>
      <c r="CQ99" s="135"/>
      <c r="CR99" s="145"/>
      <c r="CS99" s="135"/>
      <c r="CT99" s="143"/>
      <c r="CU99" s="146"/>
      <c r="CV99" s="143"/>
      <c r="CW99" s="147"/>
      <c r="CX99" s="143"/>
      <c r="CY99" s="143"/>
      <c r="CZ99" s="143"/>
      <c r="DA99" s="135"/>
      <c r="DB99" s="145"/>
      <c r="DC99" s="135"/>
      <c r="DD99" s="143"/>
      <c r="DE99" s="146"/>
      <c r="DF99" s="143"/>
      <c r="DG99" s="147"/>
      <c r="DH99" s="143"/>
      <c r="DI99" s="143"/>
      <c r="DJ99" s="143"/>
      <c r="DK99" s="135"/>
      <c r="DL99" s="145"/>
      <c r="DM99" s="135"/>
      <c r="DN99" s="143"/>
      <c r="DO99" s="146"/>
      <c r="DP99" s="143"/>
      <c r="DQ99" s="147"/>
      <c r="DR99" s="143"/>
      <c r="DS99" s="143"/>
      <c r="DT99" s="143"/>
      <c r="DU99" s="135"/>
      <c r="DV99" s="145"/>
      <c r="DW99" s="135"/>
      <c r="DX99" s="143"/>
      <c r="DY99" s="146"/>
      <c r="DZ99" s="143"/>
      <c r="EA99" s="147"/>
      <c r="EB99" s="143"/>
      <c r="EC99" s="143"/>
      <c r="ED99" s="143"/>
      <c r="EE99" s="135"/>
      <c r="EF99" s="145"/>
      <c r="EG99" s="135"/>
      <c r="EH99" s="143"/>
      <c r="EI99" s="146"/>
      <c r="EJ99" s="143"/>
      <c r="EK99" s="147"/>
      <c r="EL99" s="143"/>
      <c r="EM99" s="143"/>
      <c r="EN99" s="143"/>
      <c r="EO99" s="135"/>
      <c r="EP99" s="145"/>
      <c r="EQ99" s="135"/>
      <c r="ER99" s="143"/>
      <c r="ES99" s="146"/>
      <c r="ET99" s="143"/>
      <c r="EU99" s="147"/>
      <c r="EV99" s="143"/>
      <c r="EW99" s="143"/>
      <c r="EX99" s="143"/>
      <c r="EY99" s="135"/>
      <c r="EZ99" s="145"/>
      <c r="FA99" s="135"/>
      <c r="FB99" s="143"/>
      <c r="FC99" s="146"/>
      <c r="FD99" s="143"/>
      <c r="FE99" s="147"/>
      <c r="FF99" s="143"/>
      <c r="FG99" s="143"/>
      <c r="FH99" s="143"/>
      <c r="FI99" s="135"/>
      <c r="FJ99" s="145"/>
      <c r="FK99" s="135"/>
      <c r="FL99" s="143"/>
      <c r="FM99" s="146"/>
      <c r="FN99" s="143"/>
      <c r="FO99" s="147"/>
      <c r="FP99" s="143"/>
      <c r="FQ99" s="143"/>
      <c r="FR99" s="143"/>
      <c r="FS99" s="135"/>
      <c r="FT99" s="145"/>
      <c r="FU99" s="135"/>
      <c r="FV99" s="143"/>
      <c r="FW99" s="146"/>
      <c r="FX99" s="143"/>
      <c r="FY99" s="147"/>
      <c r="FZ99" s="143"/>
      <c r="GA99" s="143"/>
      <c r="GB99" s="143"/>
      <c r="GC99" s="135"/>
      <c r="GD99" s="145"/>
      <c r="GE99" s="135"/>
      <c r="GF99" s="143"/>
      <c r="GG99" s="146"/>
      <c r="GH99" s="143"/>
      <c r="GI99" s="147"/>
      <c r="GJ99" s="143"/>
      <c r="GK99" s="143"/>
      <c r="GL99" s="143"/>
      <c r="GM99" s="135"/>
      <c r="GN99" s="145"/>
      <c r="GO99" s="135"/>
      <c r="GP99" s="143"/>
      <c r="GQ99" s="146"/>
      <c r="GR99" s="143"/>
      <c r="GS99" s="147"/>
      <c r="GT99" s="143"/>
      <c r="GU99" s="143"/>
      <c r="GV99" s="143"/>
      <c r="GW99" s="135"/>
      <c r="GX99" s="145"/>
      <c r="GY99" s="135"/>
      <c r="GZ99" s="143"/>
      <c r="HA99" s="146"/>
      <c r="HB99" s="143"/>
      <c r="HC99" s="147"/>
      <c r="HD99" s="143"/>
      <c r="HE99" s="143"/>
      <c r="HF99" s="143"/>
      <c r="HG99" s="135"/>
      <c r="HH99" s="145"/>
      <c r="HI99" s="135"/>
      <c r="HJ99" s="143"/>
      <c r="HK99" s="146"/>
      <c r="HL99" s="143"/>
      <c r="HM99" s="147"/>
      <c r="HN99" s="143"/>
      <c r="HO99" s="143"/>
      <c r="HP99" s="143"/>
      <c r="HQ99" s="135"/>
      <c r="HR99" s="145"/>
      <c r="HS99" s="135"/>
      <c r="HT99" s="143"/>
      <c r="HU99" s="146"/>
      <c r="HV99" s="143"/>
      <c r="HW99" s="147"/>
      <c r="HX99" s="143"/>
      <c r="HY99" s="143"/>
      <c r="HZ99" s="143"/>
      <c r="IA99" s="135"/>
      <c r="IB99" s="145"/>
      <c r="IC99" s="135"/>
      <c r="ID99" s="143"/>
      <c r="IE99" s="146"/>
      <c r="IF99" s="143"/>
      <c r="IG99" s="147"/>
      <c r="IH99" s="143"/>
      <c r="II99" s="143"/>
      <c r="IJ99" s="143"/>
      <c r="IK99" s="135"/>
      <c r="IL99" s="145"/>
      <c r="IM99" s="135"/>
      <c r="IN99" s="143"/>
      <c r="IO99" s="146"/>
      <c r="IP99" s="143"/>
      <c r="IQ99" s="147"/>
      <c r="IR99" s="143"/>
      <c r="IS99" s="143"/>
      <c r="IT99" s="143"/>
      <c r="IU99" s="135"/>
      <c r="IV99" s="145"/>
      <c r="IW99" s="135"/>
      <c r="IX99" s="143"/>
      <c r="IY99" s="146"/>
      <c r="IZ99" s="143"/>
      <c r="JA99" s="147"/>
      <c r="JB99" s="143"/>
      <c r="JC99" s="143"/>
      <c r="JD99" s="143"/>
      <c r="JE99" s="135"/>
      <c r="JF99" s="145"/>
      <c r="JG99" s="135"/>
      <c r="JH99" s="143"/>
      <c r="JI99" s="146"/>
      <c r="JJ99" s="143"/>
      <c r="JK99" s="147"/>
      <c r="JL99" s="143"/>
      <c r="JM99" s="143"/>
      <c r="JN99" s="143"/>
      <c r="JO99" s="135"/>
      <c r="JP99" s="145"/>
      <c r="JQ99" s="135"/>
      <c r="JR99" s="143"/>
      <c r="JS99" s="146"/>
      <c r="JT99" s="143"/>
      <c r="JU99" s="147"/>
      <c r="JV99" s="143"/>
      <c r="JW99" s="143"/>
      <c r="JX99" s="143"/>
      <c r="JY99" s="135"/>
      <c r="JZ99" s="145"/>
      <c r="KA99" s="135"/>
      <c r="KB99" s="143"/>
      <c r="KC99" s="146"/>
      <c r="KD99" s="143"/>
      <c r="KE99" s="147"/>
      <c r="KF99" s="143"/>
      <c r="KG99" s="143"/>
      <c r="KH99" s="143"/>
      <c r="KI99" s="135"/>
      <c r="KJ99" s="145"/>
      <c r="KK99" s="135"/>
      <c r="KL99" s="143"/>
      <c r="KM99" s="146"/>
      <c r="KN99" s="143"/>
      <c r="KO99" s="147"/>
      <c r="KP99" s="143"/>
      <c r="KQ99" s="143"/>
      <c r="KR99" s="143"/>
      <c r="KS99" s="135"/>
      <c r="KT99" s="145"/>
      <c r="KU99" s="135"/>
      <c r="KV99" s="143"/>
      <c r="KW99" s="146"/>
      <c r="KX99" s="143"/>
      <c r="KY99" s="147"/>
      <c r="KZ99" s="143"/>
      <c r="LA99" s="143"/>
      <c r="LB99" s="143"/>
      <c r="LC99" s="135"/>
      <c r="LD99" s="145"/>
      <c r="LE99" s="135"/>
      <c r="LF99" s="143"/>
      <c r="LG99" s="146"/>
      <c r="LH99" s="143"/>
      <c r="LI99" s="147"/>
      <c r="LJ99" s="143"/>
      <c r="LK99" s="143"/>
      <c r="LL99" s="143"/>
    </row>
    <row r="100" spans="1:324" ht="26.25" customHeight="1">
      <c r="A100" s="717"/>
      <c r="B100" s="12" t="s">
        <v>728</v>
      </c>
      <c r="C100" s="12" t="s">
        <v>855</v>
      </c>
      <c r="D100" s="12" t="s">
        <v>421</v>
      </c>
      <c r="E100" s="4" t="s">
        <v>32</v>
      </c>
      <c r="F100" s="328">
        <f t="shared" ref="F100:F107" si="1695">F13</f>
        <v>239</v>
      </c>
      <c r="G100" s="474">
        <f>F100/F$97</f>
        <v>0.37112000000000001</v>
      </c>
      <c r="H100" s="475">
        <f>H$97*G100</f>
        <v>671.36</v>
      </c>
      <c r="I100" s="141">
        <f t="shared" ref="I100:I125" si="1696">IF(F100&gt;0,H100/F100,0)</f>
        <v>2.80903766</v>
      </c>
      <c r="J100" s="476">
        <f>J$97</f>
        <v>41.1</v>
      </c>
      <c r="K100" s="142">
        <f t="shared" ref="K100:K125" si="1697">I100*J100</f>
        <v>115.45144999999999</v>
      </c>
      <c r="L100" s="114">
        <f t="shared" ref="L100:L125" si="1698">K100*F100</f>
        <v>27592.9</v>
      </c>
      <c r="M100" s="114"/>
      <c r="N100" s="143"/>
      <c r="O100" s="144">
        <f t="shared" ref="O100:O124" si="1699">K100/$LI100</f>
        <v>1.2951900000000001</v>
      </c>
      <c r="P100" s="328">
        <f t="shared" ref="P100:P107" si="1700">P13</f>
        <v>448</v>
      </c>
      <c r="Q100" s="474">
        <f>P100/P$97</f>
        <v>0.42065999999999998</v>
      </c>
      <c r="R100" s="475">
        <f>R$97*Q100</f>
        <v>828.7</v>
      </c>
      <c r="S100" s="141">
        <f t="shared" ref="S100:S125" si="1701">IF(P100&gt;0,R100/P100,0)</f>
        <v>1.8497767899999999</v>
      </c>
      <c r="T100" s="476">
        <f>T$97</f>
        <v>41.1</v>
      </c>
      <c r="U100" s="142">
        <f t="shared" ref="U100:U125" si="1702">S100*T100</f>
        <v>76.025829999999999</v>
      </c>
      <c r="V100" s="114">
        <f t="shared" ref="V100:V125" si="1703">U100*P100</f>
        <v>34059.57</v>
      </c>
      <c r="W100" s="114"/>
      <c r="X100" s="143"/>
      <c r="Y100" s="144">
        <f t="shared" ref="Y100:Y126" si="1704">U100/$LI100</f>
        <v>0.85289000000000004</v>
      </c>
      <c r="Z100" s="328">
        <f t="shared" ref="Z100:Z107" si="1705">Z13</f>
        <v>249</v>
      </c>
      <c r="AA100" s="474">
        <f t="shared" ref="AA100:AK101" si="1706">Z100/Z$97</f>
        <v>0.30365999999999999</v>
      </c>
      <c r="AB100" s="475">
        <f t="shared" ref="AB100:AL101" si="1707">AB$97*AA100</f>
        <v>330.99</v>
      </c>
      <c r="AC100" s="141">
        <f t="shared" ref="AC100:AC126" si="1708">IF(Z100&gt;0,AB100/Z100,0)</f>
        <v>1.32927711</v>
      </c>
      <c r="AD100" s="476">
        <f t="shared" ref="AD100:CL125" si="1709">AD$97</f>
        <v>41.1</v>
      </c>
      <c r="AE100" s="142">
        <f t="shared" ref="AE100:AE126" si="1710">AC100*AD100</f>
        <v>54.633290000000002</v>
      </c>
      <c r="AF100" s="114">
        <f t="shared" ref="AF100:AF126" si="1711">AE100*Z100</f>
        <v>13603.69</v>
      </c>
      <c r="AG100" s="114"/>
      <c r="AH100" s="143"/>
      <c r="AI100" s="144">
        <f t="shared" ref="AI100:AI126" si="1712">AE100/$LI100</f>
        <v>0.6129</v>
      </c>
      <c r="AJ100" s="328">
        <f t="shared" ref="AJ100:AJ107" si="1713">AJ13</f>
        <v>246</v>
      </c>
      <c r="AK100" s="474">
        <f t="shared" ref="AK100" si="1714">AJ100/AJ$97</f>
        <v>0.40527000000000002</v>
      </c>
      <c r="AL100" s="475">
        <f t="shared" ref="AL100" si="1715">AL$97*AK100</f>
        <v>494.43</v>
      </c>
      <c r="AM100" s="141">
        <f t="shared" ref="AM100:AM126" si="1716">IF(AJ100&gt;0,AL100/AJ100,0)</f>
        <v>2.0098780500000002</v>
      </c>
      <c r="AN100" s="476">
        <f t="shared" ref="AN100" si="1717">AN$97</f>
        <v>41.1</v>
      </c>
      <c r="AO100" s="142">
        <f t="shared" ref="AO100:AO126" si="1718">AM100*AN100</f>
        <v>82.605990000000006</v>
      </c>
      <c r="AP100" s="114">
        <f t="shared" ref="AP100:AP126" si="1719">AO100*AJ100</f>
        <v>20321.07</v>
      </c>
      <c r="AQ100" s="114"/>
      <c r="AR100" s="143"/>
      <c r="AS100" s="144">
        <f t="shared" ref="AS100:AS126" si="1720">AO100/$LI100</f>
        <v>0.92671000000000003</v>
      </c>
      <c r="AT100" s="328">
        <f t="shared" ref="AT100:AT107" si="1721">AT13</f>
        <v>422</v>
      </c>
      <c r="AU100" s="474">
        <f t="shared" ref="AU100:BE101" si="1722">AT100/AT$97</f>
        <v>0.44468000000000002</v>
      </c>
      <c r="AV100" s="475">
        <f t="shared" ref="AV100:BF101" si="1723">AV$97*AU100</f>
        <v>490.93</v>
      </c>
      <c r="AW100" s="141">
        <f t="shared" ref="AW100:AW126" si="1724">IF(AT100&gt;0,AV100/AT100,0)</f>
        <v>1.1633412299999999</v>
      </c>
      <c r="AX100" s="476">
        <f t="shared" ref="AX100" si="1725">AX$97</f>
        <v>41.1</v>
      </c>
      <c r="AY100" s="142">
        <f t="shared" ref="AY100:AY126" si="1726">AW100*AX100</f>
        <v>47.813319999999997</v>
      </c>
      <c r="AZ100" s="114">
        <f t="shared" ref="AZ100:AZ126" si="1727">AY100*AT100</f>
        <v>20177.22</v>
      </c>
      <c r="BA100" s="114"/>
      <c r="BB100" s="143"/>
      <c r="BC100" s="144">
        <f t="shared" ref="BC100:BC126" si="1728">AY100/$LI100</f>
        <v>0.53639000000000003</v>
      </c>
      <c r="BD100" s="328">
        <f t="shared" ref="BD100:BD107" si="1729">BD13</f>
        <v>332</v>
      </c>
      <c r="BE100" s="474">
        <f t="shared" ref="BE100" si="1730">BD100/BD$97</f>
        <v>0.49112</v>
      </c>
      <c r="BF100" s="475">
        <f t="shared" ref="BF100" si="1731">BF$97*BE100</f>
        <v>564.79</v>
      </c>
      <c r="BG100" s="141">
        <f t="shared" ref="BG100:BG126" si="1732">IF(BD100&gt;0,BF100/BD100,0)</f>
        <v>1.7011746999999999</v>
      </c>
      <c r="BH100" s="476">
        <f t="shared" ref="BH100" si="1733">BH$97</f>
        <v>41.1</v>
      </c>
      <c r="BI100" s="142">
        <f t="shared" ref="BI100:BI126" si="1734">BG100*BH100</f>
        <v>69.918279999999996</v>
      </c>
      <c r="BJ100" s="114">
        <f t="shared" ref="BJ100:BJ126" si="1735">BI100*BD100</f>
        <v>23212.87</v>
      </c>
      <c r="BK100" s="114"/>
      <c r="BL100" s="143"/>
      <c r="BM100" s="144">
        <f t="shared" ref="BM100:BM126" si="1736">BI100/$LI100</f>
        <v>0.78437999999999997</v>
      </c>
      <c r="BN100" s="328">
        <f t="shared" ref="BN100:BN107" si="1737">BN13</f>
        <v>274</v>
      </c>
      <c r="BO100" s="474">
        <f t="shared" ref="BO100:BY101" si="1738">BN100/BN$97</f>
        <v>0.38591999999999999</v>
      </c>
      <c r="BP100" s="475">
        <f t="shared" ref="BP100:BZ101" si="1739">BP$97*BO100</f>
        <v>385.92</v>
      </c>
      <c r="BQ100" s="141">
        <f t="shared" ref="BQ100:BQ126" si="1740">IF(BN100&gt;0,BP100/BN100,0)</f>
        <v>1.4084671499999999</v>
      </c>
      <c r="BR100" s="476">
        <f t="shared" ref="BR100" si="1741">BR$97</f>
        <v>41.1</v>
      </c>
      <c r="BS100" s="142">
        <f t="shared" ref="BS100:BS126" si="1742">BQ100*BR100</f>
        <v>57.887999999999998</v>
      </c>
      <c r="BT100" s="114">
        <f t="shared" ref="BT100:BT126" si="1743">BS100*BN100</f>
        <v>15861.31</v>
      </c>
      <c r="BU100" s="114"/>
      <c r="BV100" s="143"/>
      <c r="BW100" s="144">
        <f t="shared" ref="BW100:BW126" si="1744">BS100/$LI100</f>
        <v>0.64942</v>
      </c>
      <c r="BX100" s="328">
        <f t="shared" ref="BX100:BX107" si="1745">BX13</f>
        <v>320</v>
      </c>
      <c r="BY100" s="474">
        <f t="shared" ref="BY100" si="1746">BX100/BX$97</f>
        <v>0.39950000000000002</v>
      </c>
      <c r="BZ100" s="475">
        <f t="shared" ref="BZ100" si="1747">BZ$97*BY100</f>
        <v>467.42</v>
      </c>
      <c r="CA100" s="141">
        <f t="shared" ref="CA100:CA126" si="1748">IF(BX100&gt;0,BZ100/BX100,0)</f>
        <v>1.4606874999999999</v>
      </c>
      <c r="CB100" s="476">
        <f t="shared" ref="CB100" si="1749">CB$97</f>
        <v>41.1</v>
      </c>
      <c r="CC100" s="142">
        <f t="shared" ref="CC100:CC126" si="1750">CA100*CB100</f>
        <v>60.034260000000003</v>
      </c>
      <c r="CD100" s="114">
        <f t="shared" ref="CD100:CD126" si="1751">CC100*BX100</f>
        <v>19210.96</v>
      </c>
      <c r="CE100" s="114"/>
      <c r="CF100" s="143"/>
      <c r="CG100" s="144">
        <f t="shared" ref="CG100:CG126" si="1752">CC100/$LI100</f>
        <v>0.67349000000000003</v>
      </c>
      <c r="CH100" s="328">
        <f t="shared" ref="CH100:CH107" si="1753">CH13</f>
        <v>396</v>
      </c>
      <c r="CI100" s="474">
        <f t="shared" ref="AA100:CI116" si="1754">CH100/CH$97</f>
        <v>0.39521000000000001</v>
      </c>
      <c r="CJ100" s="475">
        <f t="shared" ref="AB100:CJ116" si="1755">CJ$97*CI100</f>
        <v>1185.6300000000001</v>
      </c>
      <c r="CK100" s="141">
        <f t="shared" ref="CK100:CK126" si="1756">IF(CH100&gt;0,CJ100/CH100,0)</f>
        <v>2.9940151500000001</v>
      </c>
      <c r="CL100" s="476">
        <f t="shared" ref="CL100" si="1757">CL$97</f>
        <v>41.1</v>
      </c>
      <c r="CM100" s="142">
        <f t="shared" ref="CM100:CM126" si="1758">CK100*CL100</f>
        <v>123.05401999999999</v>
      </c>
      <c r="CN100" s="114">
        <f t="shared" ref="CN100:CN126" si="1759">CM100*CH100</f>
        <v>48729.39</v>
      </c>
      <c r="CO100" s="114"/>
      <c r="CP100" s="143"/>
      <c r="CQ100" s="144">
        <f t="shared" ref="CQ100:CQ126" si="1760">CM100/$LI100</f>
        <v>1.3804799999999999</v>
      </c>
      <c r="CR100" s="328">
        <f t="shared" ref="CR100:CR107" si="1761">CR13</f>
        <v>316</v>
      </c>
      <c r="CS100" s="474">
        <f t="shared" ref="CS100:DC101" si="1762">CR100/CR$97</f>
        <v>0.40151999999999999</v>
      </c>
      <c r="CT100" s="475">
        <f t="shared" ref="CT100:DD101" si="1763">CT$97*CS100</f>
        <v>758.87</v>
      </c>
      <c r="CU100" s="141">
        <f t="shared" ref="CU100:CU126" si="1764">IF(CR100&gt;0,CT100/CR100,0)</f>
        <v>2.4014873400000001</v>
      </c>
      <c r="CV100" s="476">
        <f t="shared" ref="CV100:FD125" si="1765">CV$97</f>
        <v>41.1</v>
      </c>
      <c r="CW100" s="142">
        <f t="shared" ref="CW100:CW126" si="1766">CU100*CV100</f>
        <v>98.701130000000006</v>
      </c>
      <c r="CX100" s="114">
        <f t="shared" ref="CX100:CX126" si="1767">CW100*CR100</f>
        <v>31189.56</v>
      </c>
      <c r="CY100" s="114"/>
      <c r="CZ100" s="143"/>
      <c r="DA100" s="144">
        <f t="shared" ref="DA100:DA126" si="1768">CW100/$LI100</f>
        <v>1.10728</v>
      </c>
      <c r="DB100" s="328">
        <f t="shared" ref="DB100:DB107" si="1769">DB13</f>
        <v>360</v>
      </c>
      <c r="DC100" s="474">
        <f t="shared" ref="DC100" si="1770">DB100/DB$97</f>
        <v>0.41521999999999998</v>
      </c>
      <c r="DD100" s="475">
        <f t="shared" ref="DD100" si="1771">DD$97*DC100</f>
        <v>298.95999999999998</v>
      </c>
      <c r="DE100" s="141">
        <f t="shared" ref="DE100:DE126" si="1772">IF(DB100&gt;0,DD100/DB100,0)</f>
        <v>0.83044443999999995</v>
      </c>
      <c r="DF100" s="476">
        <f t="shared" ref="DF100" si="1773">DF$97</f>
        <v>41.1</v>
      </c>
      <c r="DG100" s="142">
        <f t="shared" ref="DG100:DG126" si="1774">DE100*DF100</f>
        <v>34.131270000000001</v>
      </c>
      <c r="DH100" s="114">
        <f t="shared" ref="DH100:DH126" si="1775">DG100*DB100</f>
        <v>12287.26</v>
      </c>
      <c r="DI100" s="114"/>
      <c r="DJ100" s="143"/>
      <c r="DK100" s="144">
        <f t="shared" ref="DK100:DK126" si="1776">DG100/$LI100</f>
        <v>0.38290000000000002</v>
      </c>
      <c r="DL100" s="328">
        <f t="shared" ref="DL100:DL107" si="1777">DL13</f>
        <v>0</v>
      </c>
      <c r="DM100" s="474">
        <f t="shared" ref="DM100:DW101" si="1778">DL100/DL$97</f>
        <v>0</v>
      </c>
      <c r="DN100" s="475">
        <f t="shared" ref="DN100:DX101" si="1779">DN$97*DM100</f>
        <v>0</v>
      </c>
      <c r="DO100" s="141">
        <f t="shared" ref="DO100:DO126" si="1780">IF(DL100&gt;0,DN100/DL100,0)</f>
        <v>0</v>
      </c>
      <c r="DP100" s="476">
        <f t="shared" ref="DP100" si="1781">DP$97</f>
        <v>41.1</v>
      </c>
      <c r="DQ100" s="142">
        <f t="shared" ref="DQ100:DQ126" si="1782">DO100*DP100</f>
        <v>0</v>
      </c>
      <c r="DR100" s="114">
        <f t="shared" ref="DR100:DR126" si="1783">DQ100*DL100</f>
        <v>0</v>
      </c>
      <c r="DS100" s="114"/>
      <c r="DT100" s="143"/>
      <c r="DU100" s="144">
        <f t="shared" ref="DU100:DU126" si="1784">DQ100/$LI100</f>
        <v>0</v>
      </c>
      <c r="DV100" s="328">
        <f t="shared" ref="DV100:DV107" si="1785">DV13</f>
        <v>318</v>
      </c>
      <c r="DW100" s="474">
        <f t="shared" ref="DW100" si="1786">DV100/DV$97</f>
        <v>0.40612999999999999</v>
      </c>
      <c r="DX100" s="475">
        <f t="shared" ref="DX100" si="1787">DX$97*DW100</f>
        <v>312.72000000000003</v>
      </c>
      <c r="DY100" s="141">
        <f t="shared" ref="DY100:DY126" si="1788">IF(DV100&gt;0,DX100/DV100,0)</f>
        <v>0.98339622999999998</v>
      </c>
      <c r="DZ100" s="476">
        <f t="shared" ref="DZ100" si="1789">DZ$97</f>
        <v>41.1</v>
      </c>
      <c r="EA100" s="142">
        <f t="shared" ref="EA100:EA126" si="1790">DY100*DZ100</f>
        <v>40.417589999999997</v>
      </c>
      <c r="EB100" s="114">
        <f t="shared" ref="EB100:EB126" si="1791">EA100*DV100</f>
        <v>12852.79</v>
      </c>
      <c r="EC100" s="114"/>
      <c r="ED100" s="143"/>
      <c r="EE100" s="144">
        <f t="shared" ref="EE100:EE126" si="1792">EA100/$LI100</f>
        <v>0.45341999999999999</v>
      </c>
      <c r="EF100" s="328">
        <f t="shared" ref="EF100:EF107" si="1793">EF13</f>
        <v>407</v>
      </c>
      <c r="EG100" s="474">
        <f t="shared" ref="EG100:EQ101" si="1794">EF100/EF$97</f>
        <v>0.47216000000000002</v>
      </c>
      <c r="EH100" s="475">
        <f t="shared" ref="EH100:ER101" si="1795">EH$97*EG100</f>
        <v>792.76</v>
      </c>
      <c r="EI100" s="141">
        <f t="shared" ref="EI100:EI126" si="1796">IF(EF100&gt;0,EH100/EF100,0)</f>
        <v>1.9478132699999999</v>
      </c>
      <c r="EJ100" s="476">
        <f t="shared" ref="EJ100" si="1797">EJ$97</f>
        <v>41.1</v>
      </c>
      <c r="EK100" s="142">
        <f t="shared" ref="EK100:EK126" si="1798">EI100*EJ100</f>
        <v>80.055130000000005</v>
      </c>
      <c r="EL100" s="114">
        <f t="shared" ref="EL100:EL126" si="1799">EK100*EF100</f>
        <v>32582.44</v>
      </c>
      <c r="EM100" s="114"/>
      <c r="EN100" s="143"/>
      <c r="EO100" s="144">
        <f t="shared" ref="EO100:EO126" si="1800">EK100/$LI100</f>
        <v>0.89810000000000001</v>
      </c>
      <c r="EP100" s="328">
        <f t="shared" ref="EP100:EP107" si="1801">EP13</f>
        <v>369</v>
      </c>
      <c r="EQ100" s="474">
        <f t="shared" ref="EQ100" si="1802">EP100/EP$97</f>
        <v>0.44351000000000002</v>
      </c>
      <c r="ER100" s="475">
        <f t="shared" ref="ER100" si="1803">ER$97*EQ100</f>
        <v>1219.6500000000001</v>
      </c>
      <c r="ES100" s="141">
        <f t="shared" ref="ES100:ES126" si="1804">IF(EP100&gt;0,ER100/EP100,0)</f>
        <v>3.3052845500000001</v>
      </c>
      <c r="ET100" s="476">
        <f t="shared" ref="ET100" si="1805">ET$97</f>
        <v>41.1</v>
      </c>
      <c r="EU100" s="142">
        <f t="shared" ref="EU100:EU126" si="1806">ES100*ET100</f>
        <v>135.84719999999999</v>
      </c>
      <c r="EV100" s="114">
        <f t="shared" ref="EV100:EV126" si="1807">EU100*EP100</f>
        <v>50127.62</v>
      </c>
      <c r="EW100" s="114"/>
      <c r="EX100" s="143"/>
      <c r="EY100" s="144">
        <f t="shared" ref="EY100:EY126" si="1808">EU100/$LI100</f>
        <v>1.524</v>
      </c>
      <c r="EZ100" s="328">
        <f t="shared" ref="EZ100:EZ107" si="1809">EZ13</f>
        <v>368</v>
      </c>
      <c r="FA100" s="474">
        <f t="shared" ref="CS100:FA116" si="1810">EZ100/EZ$97</f>
        <v>0.49663000000000002</v>
      </c>
      <c r="FB100" s="475">
        <f t="shared" ref="CT100:FB116" si="1811">FB$97*FA100</f>
        <v>749.91</v>
      </c>
      <c r="FC100" s="141">
        <f t="shared" ref="FC100:FC126" si="1812">IF(EZ100&gt;0,FB100/EZ100,0)</f>
        <v>2.0377989099999998</v>
      </c>
      <c r="FD100" s="476">
        <f t="shared" ref="FD100" si="1813">FD$97</f>
        <v>41.1</v>
      </c>
      <c r="FE100" s="142">
        <f t="shared" ref="FE100:FE126" si="1814">FC100*FD100</f>
        <v>83.753540000000001</v>
      </c>
      <c r="FF100" s="114">
        <f t="shared" ref="FF100:FF126" si="1815">FE100*EZ100</f>
        <v>30821.3</v>
      </c>
      <c r="FG100" s="114"/>
      <c r="FH100" s="143"/>
      <c r="FI100" s="144">
        <f t="shared" ref="FI100:FI126" si="1816">FE100/$LI100</f>
        <v>0.93959000000000004</v>
      </c>
      <c r="FJ100" s="328">
        <f t="shared" ref="FJ100:FJ107" si="1817">FJ13</f>
        <v>436</v>
      </c>
      <c r="FK100" s="474">
        <f t="shared" ref="FK100:FU125" si="1818">FJ100/FJ$97</f>
        <v>0.43210999999999999</v>
      </c>
      <c r="FL100" s="475">
        <f t="shared" ref="FL100:FV125" si="1819">FL$97*FK100</f>
        <v>1054.3499999999999</v>
      </c>
      <c r="FM100" s="141">
        <f t="shared" ref="FM100:FM126" si="1820">IF(FJ100&gt;0,FL100/FJ100,0)</f>
        <v>2.4182339399999999</v>
      </c>
      <c r="FN100" s="476">
        <f t="shared" ref="FN100:GR125" si="1821">FN$97</f>
        <v>41.1</v>
      </c>
      <c r="FO100" s="142">
        <f t="shared" ref="FO100:FO126" si="1822">FM100*FN100</f>
        <v>99.389409999999998</v>
      </c>
      <c r="FP100" s="114">
        <f t="shared" ref="FP100:FP126" si="1823">FO100*FJ100</f>
        <v>43333.78</v>
      </c>
      <c r="FQ100" s="114"/>
      <c r="FR100" s="143"/>
      <c r="FS100" s="144">
        <f t="shared" ref="FS100:FS126" si="1824">FO100/$LI100</f>
        <v>1.115</v>
      </c>
      <c r="FT100" s="328">
        <f t="shared" ref="FT100:FT107" si="1825">FT13</f>
        <v>280</v>
      </c>
      <c r="FU100" s="474">
        <f t="shared" ref="FU100" si="1826">FT100/FT$97</f>
        <v>0.38095000000000001</v>
      </c>
      <c r="FV100" s="475">
        <f t="shared" ref="FV100" si="1827">FV$97*FU100</f>
        <v>800</v>
      </c>
      <c r="FW100" s="141">
        <f t="shared" ref="FW100:FW126" si="1828">IF(FT100&gt;0,FV100/FT100,0)</f>
        <v>2.8571428600000002</v>
      </c>
      <c r="FX100" s="476">
        <f t="shared" ref="FX100" si="1829">FX$97</f>
        <v>41.1</v>
      </c>
      <c r="FY100" s="142">
        <f t="shared" ref="FY100:FY126" si="1830">FW100*FX100</f>
        <v>117.42856999999999</v>
      </c>
      <c r="FZ100" s="114">
        <f t="shared" ref="FZ100:FZ126" si="1831">FY100*FT100</f>
        <v>32880</v>
      </c>
      <c r="GA100" s="114"/>
      <c r="GB100" s="143"/>
      <c r="GC100" s="144">
        <f t="shared" ref="GC100:GC126" si="1832">FY100/$LI100</f>
        <v>1.3173699999999999</v>
      </c>
      <c r="GD100" s="328">
        <f t="shared" ref="GD100:GD107" si="1833">GD13</f>
        <v>170</v>
      </c>
      <c r="GE100" s="474">
        <f t="shared" ref="GE100:GO116" si="1834">GD100/GD$97</f>
        <v>0.33796999999999999</v>
      </c>
      <c r="GF100" s="475">
        <f t="shared" ref="GF100:GP116" si="1835">GF$97*GE100</f>
        <v>234.55</v>
      </c>
      <c r="GG100" s="141">
        <f t="shared" ref="GG100:GG126" si="1836">IF(GD100&gt;0,GF100/GD100,0)</f>
        <v>1.3797058799999999</v>
      </c>
      <c r="GH100" s="476">
        <f t="shared" ref="GH100" si="1837">GH$97</f>
        <v>41.1</v>
      </c>
      <c r="GI100" s="142">
        <f t="shared" ref="GI100:GI126" si="1838">GG100*GH100</f>
        <v>56.705910000000003</v>
      </c>
      <c r="GJ100" s="114">
        <f t="shared" ref="GJ100:GJ126" si="1839">GI100*GD100</f>
        <v>9640</v>
      </c>
      <c r="GK100" s="114"/>
      <c r="GL100" s="143"/>
      <c r="GM100" s="144">
        <f t="shared" ref="GM100:GM126" si="1840">GI100/$LI100</f>
        <v>0.63614999999999999</v>
      </c>
      <c r="GN100" s="328">
        <f t="shared" ref="GN100:GN107" si="1841">GN13</f>
        <v>326</v>
      </c>
      <c r="GO100" s="474">
        <f t="shared" ref="GO100" si="1842">GN100/GN$97</f>
        <v>0.3881</v>
      </c>
      <c r="GP100" s="475">
        <f t="shared" ref="GP100" si="1843">GP$97*GO100</f>
        <v>1459.26</v>
      </c>
      <c r="GQ100" s="141">
        <f t="shared" ref="GQ100:GQ126" si="1844">IF(GN100&gt;0,GP100/GN100,0)</f>
        <v>4.4762576699999999</v>
      </c>
      <c r="GR100" s="476">
        <f t="shared" ref="GR100" si="1845">GR$97</f>
        <v>41.1</v>
      </c>
      <c r="GS100" s="142">
        <f t="shared" ref="GS100:GS126" si="1846">GQ100*GR100</f>
        <v>183.97418999999999</v>
      </c>
      <c r="GT100" s="114">
        <f t="shared" ref="GT100:GT126" si="1847">GS100*GN100</f>
        <v>59975.59</v>
      </c>
      <c r="GU100" s="114"/>
      <c r="GV100" s="143"/>
      <c r="GW100" s="144">
        <f t="shared" ref="GW100:GW126" si="1848">GS100/$LI100</f>
        <v>2.0639099999999999</v>
      </c>
      <c r="GX100" s="328">
        <f t="shared" ref="GX100:GX107" si="1849">GX13</f>
        <v>660</v>
      </c>
      <c r="GY100" s="474">
        <f t="shared" ref="GY100:HI125" si="1850">GX100/GX$97</f>
        <v>0.42774000000000001</v>
      </c>
      <c r="GZ100" s="475">
        <f t="shared" ref="GZ100:HJ125" si="1851">GZ$97*GY100</f>
        <v>1716.95</v>
      </c>
      <c r="HA100" s="141">
        <f t="shared" ref="HA100:HA126" si="1852">IF(GX100&gt;0,GZ100/GX100,0)</f>
        <v>2.6014393899999999</v>
      </c>
      <c r="HB100" s="476">
        <f t="shared" ref="HB100:IF125" si="1853">HB$97</f>
        <v>41.1</v>
      </c>
      <c r="HC100" s="142">
        <f t="shared" ref="HC100:HC126" si="1854">HA100*HB100</f>
        <v>106.91916000000001</v>
      </c>
      <c r="HD100" s="114">
        <f t="shared" ref="HD100:HD126" si="1855">HC100*GX100</f>
        <v>70566.649999999994</v>
      </c>
      <c r="HE100" s="114"/>
      <c r="HF100" s="143"/>
      <c r="HG100" s="144">
        <f t="shared" ref="HG100:HG126" si="1856">HC100/$LI100</f>
        <v>1.19947</v>
      </c>
      <c r="HH100" s="328">
        <f t="shared" ref="HH100:HH107" si="1857">HH13</f>
        <v>466</v>
      </c>
      <c r="HI100" s="474">
        <f t="shared" ref="HI100" si="1858">HH100/HH$97</f>
        <v>0.43797000000000003</v>
      </c>
      <c r="HJ100" s="475">
        <f t="shared" ref="HJ100" si="1859">HJ$97*HI100</f>
        <v>989.81</v>
      </c>
      <c r="HK100" s="141">
        <f t="shared" ref="HK100:HK126" si="1860">IF(HH100&gt;0,HJ100/HH100,0)</f>
        <v>2.1240557899999999</v>
      </c>
      <c r="HL100" s="476">
        <f t="shared" ref="HL100" si="1861">HL$97</f>
        <v>41.1</v>
      </c>
      <c r="HM100" s="142">
        <f t="shared" ref="HM100:HM126" si="1862">HK100*HL100</f>
        <v>87.298689999999993</v>
      </c>
      <c r="HN100" s="114">
        <f t="shared" ref="HN100:HN126" si="1863">HM100*HH100</f>
        <v>40681.19</v>
      </c>
      <c r="HO100" s="114"/>
      <c r="HP100" s="143"/>
      <c r="HQ100" s="144">
        <f t="shared" ref="HQ100:HQ126" si="1864">HM100/$LI100</f>
        <v>0.97936000000000001</v>
      </c>
      <c r="HR100" s="328">
        <f t="shared" ref="HR100:HR107" si="1865">HR13</f>
        <v>300</v>
      </c>
      <c r="HS100" s="474">
        <f t="shared" ref="HS100:IC116" si="1866">HR100/HR$97</f>
        <v>0.43164999999999998</v>
      </c>
      <c r="HT100" s="475">
        <f t="shared" ref="HT100:ID116" si="1867">HT$97*HS100</f>
        <v>293.52</v>
      </c>
      <c r="HU100" s="141">
        <f t="shared" ref="HU100:HU126" si="1868">IF(HR100&gt;0,HT100/HR100,0)</f>
        <v>0.97840000000000005</v>
      </c>
      <c r="HV100" s="476">
        <f t="shared" ref="HV100" si="1869">HV$97</f>
        <v>41.1</v>
      </c>
      <c r="HW100" s="142">
        <f t="shared" ref="HW100:HW126" si="1870">HU100*HV100</f>
        <v>40.212240000000001</v>
      </c>
      <c r="HX100" s="114">
        <f t="shared" ref="HX100:HX126" si="1871">HW100*HR100</f>
        <v>12063.67</v>
      </c>
      <c r="HY100" s="114"/>
      <c r="HZ100" s="143"/>
      <c r="IA100" s="144">
        <f t="shared" ref="IA100:IA126" si="1872">HW100/$LI100</f>
        <v>0.45112000000000002</v>
      </c>
      <c r="IB100" s="328">
        <f t="shared" ref="IB100:IB107" si="1873">IB13</f>
        <v>191</v>
      </c>
      <c r="IC100" s="474">
        <f t="shared" ref="IC100" si="1874">IB100/IB$97</f>
        <v>0.39709</v>
      </c>
      <c r="ID100" s="475">
        <f t="shared" ref="ID100" si="1875">ID$97*IC100</f>
        <v>198.55</v>
      </c>
      <c r="IE100" s="141">
        <f t="shared" ref="IE100:IE126" si="1876">IF(IB100&gt;0,ID100/IB100,0)</f>
        <v>1.0395288</v>
      </c>
      <c r="IF100" s="476">
        <f t="shared" ref="IF100" si="1877">IF$97</f>
        <v>41.1</v>
      </c>
      <c r="IG100" s="142">
        <f t="shared" ref="IG100:IG126" si="1878">IE100*IF100</f>
        <v>42.724629999999998</v>
      </c>
      <c r="IH100" s="114">
        <f t="shared" ref="IH100:IH126" si="1879">IG100*IB100</f>
        <v>8160.4</v>
      </c>
      <c r="II100" s="114"/>
      <c r="IJ100" s="143"/>
      <c r="IK100" s="144">
        <f t="shared" ref="IK100:IK126" si="1880">IG100/$LI100</f>
        <v>0.47931000000000001</v>
      </c>
      <c r="IL100" s="328">
        <f t="shared" ref="IL100:IL107" si="1881">IL13</f>
        <v>517</v>
      </c>
      <c r="IM100" s="474">
        <f t="shared" ref="IM100:IW125" si="1882">IL100/IL$97</f>
        <v>0.45630999999999999</v>
      </c>
      <c r="IN100" s="475">
        <f t="shared" ref="IN100:IX125" si="1883">IN$97*IM100</f>
        <v>1015.75</v>
      </c>
      <c r="IO100" s="141">
        <f t="shared" ref="IO100:IO126" si="1884">IF(IL100&gt;0,IN100/IL100,0)</f>
        <v>1.9647001900000001</v>
      </c>
      <c r="IP100" s="476">
        <f t="shared" ref="IP100:JT125" si="1885">IP$97</f>
        <v>41.1</v>
      </c>
      <c r="IQ100" s="142">
        <f t="shared" ref="IQ100:IQ126" si="1886">IO100*IP100</f>
        <v>80.749179999999996</v>
      </c>
      <c r="IR100" s="114">
        <f t="shared" ref="IR100:IR126" si="1887">IQ100*IL100</f>
        <v>41747.33</v>
      </c>
      <c r="IS100" s="114"/>
      <c r="IT100" s="143"/>
      <c r="IU100" s="144">
        <f t="shared" ref="IU100:IU126" si="1888">IQ100/$LI100</f>
        <v>0.90588000000000002</v>
      </c>
      <c r="IV100" s="328">
        <f t="shared" ref="IV100:IV107" si="1889">IV13</f>
        <v>302</v>
      </c>
      <c r="IW100" s="474">
        <f t="shared" ref="IW100" si="1890">IV100/IV$97</f>
        <v>0.44740999999999997</v>
      </c>
      <c r="IX100" s="475">
        <f t="shared" ref="IX100" si="1891">IX$97*IW100</f>
        <v>559.26</v>
      </c>
      <c r="IY100" s="141">
        <f t="shared" ref="IY100:IY126" si="1892">IF(IV100&gt;0,IX100/IV100,0)</f>
        <v>1.8518543000000001</v>
      </c>
      <c r="IZ100" s="476">
        <f t="shared" ref="IZ100" si="1893">IZ$97</f>
        <v>41.1</v>
      </c>
      <c r="JA100" s="142">
        <f t="shared" ref="JA100:JA126" si="1894">IY100*IZ100</f>
        <v>76.11121</v>
      </c>
      <c r="JB100" s="114">
        <f t="shared" ref="JB100:JB126" si="1895">JA100*IV100</f>
        <v>22985.59</v>
      </c>
      <c r="JC100" s="114"/>
      <c r="JD100" s="143"/>
      <c r="JE100" s="144">
        <f t="shared" ref="JE100:JE126" si="1896">JA100/$LI100</f>
        <v>0.85385</v>
      </c>
      <c r="JF100" s="328">
        <f t="shared" ref="JF100:JF107" si="1897">JF13</f>
        <v>586</v>
      </c>
      <c r="JG100" s="474">
        <f t="shared" ref="JG100:JQ116" si="1898">JF100/JF$97</f>
        <v>0.44359999999999999</v>
      </c>
      <c r="JH100" s="475">
        <f t="shared" ref="JH100:JR116" si="1899">JH$97*JG100</f>
        <v>1455.01</v>
      </c>
      <c r="JI100" s="141">
        <f t="shared" ref="JI100:JI126" si="1900">IF(JF100&gt;0,JH100/JF100,0)</f>
        <v>2.48295222</v>
      </c>
      <c r="JJ100" s="476">
        <f t="shared" ref="JJ100" si="1901">JJ$97</f>
        <v>41.1</v>
      </c>
      <c r="JK100" s="142">
        <f t="shared" ref="JK100:JK126" si="1902">JI100*JJ100</f>
        <v>102.04934</v>
      </c>
      <c r="JL100" s="114">
        <f t="shared" ref="JL100:JL126" si="1903">JK100*JF100</f>
        <v>59800.91</v>
      </c>
      <c r="JM100" s="114"/>
      <c r="JN100" s="143"/>
      <c r="JO100" s="144">
        <f t="shared" ref="JO100:JO126" si="1904">JK100/$LI100</f>
        <v>1.1448400000000001</v>
      </c>
      <c r="JP100" s="328">
        <f t="shared" ref="JP100:JP107" si="1905">JP13</f>
        <v>516</v>
      </c>
      <c r="JQ100" s="474">
        <f t="shared" ref="JQ100" si="1906">JP100/JP$97</f>
        <v>0.42574000000000001</v>
      </c>
      <c r="JR100" s="475">
        <f t="shared" ref="JR100" si="1907">JR$97*JQ100</f>
        <v>1702.96</v>
      </c>
      <c r="JS100" s="141">
        <f t="shared" ref="JS100:JS126" si="1908">IF(JP100&gt;0,JR100/JP100,0)</f>
        <v>3.30031008</v>
      </c>
      <c r="JT100" s="476">
        <f t="shared" ref="JT100" si="1909">JT$97</f>
        <v>41.1</v>
      </c>
      <c r="JU100" s="142">
        <f t="shared" ref="JU100:JU126" si="1910">JS100*JT100</f>
        <v>135.64274</v>
      </c>
      <c r="JV100" s="114">
        <f t="shared" ref="JV100:JV126" si="1911">JU100*JP100</f>
        <v>69991.649999999994</v>
      </c>
      <c r="JW100" s="114"/>
      <c r="JX100" s="143"/>
      <c r="JY100" s="144">
        <f t="shared" ref="JY100:JY126" si="1912">JU100/$LI100</f>
        <v>1.5217099999999999</v>
      </c>
      <c r="JZ100" s="328">
        <f t="shared" ref="JZ100:JZ107" si="1913">JZ13</f>
        <v>458</v>
      </c>
      <c r="KA100" s="474">
        <f t="shared" ref="KA100:KK101" si="1914">JZ100/JZ$97</f>
        <v>0.41260999999999998</v>
      </c>
      <c r="KB100" s="475">
        <f t="shared" ref="KB100:KL101" si="1915">KB$97*KA100</f>
        <v>1081.04</v>
      </c>
      <c r="KC100" s="141">
        <f t="shared" ref="KC100:KC126" si="1916">IF(JZ100&gt;0,KB100/JZ100,0)</f>
        <v>2.36034934</v>
      </c>
      <c r="KD100" s="476">
        <f t="shared" ref="KD100:KX125" si="1917">KD$97</f>
        <v>41.1</v>
      </c>
      <c r="KE100" s="142">
        <f t="shared" ref="KE100:KE126" si="1918">KC100*KD100</f>
        <v>97.010360000000006</v>
      </c>
      <c r="KF100" s="114">
        <f t="shared" ref="KF100:KF126" si="1919">KE100*JZ100</f>
        <v>44430.74</v>
      </c>
      <c r="KG100" s="114"/>
      <c r="KH100" s="143"/>
      <c r="KI100" s="144">
        <f t="shared" ref="KI100:KI126" si="1920">KE100/$LI100</f>
        <v>1.0883100000000001</v>
      </c>
      <c r="KJ100" s="328">
        <f t="shared" ref="KJ100:KJ107" si="1921">KJ13</f>
        <v>550</v>
      </c>
      <c r="KK100" s="474">
        <f t="shared" ref="KK100" si="1922">KJ100/KJ$97</f>
        <v>0.44788</v>
      </c>
      <c r="KL100" s="475">
        <f t="shared" ref="KL100" si="1923">KL$97*KK100</f>
        <v>1164.49</v>
      </c>
      <c r="KM100" s="141">
        <f t="shared" ref="KM100:KM126" si="1924">IF(KJ100&gt;0,KL100/KJ100,0)</f>
        <v>2.1172545500000002</v>
      </c>
      <c r="KN100" s="476">
        <f t="shared" ref="KN100" si="1925">KN$97</f>
        <v>41.1</v>
      </c>
      <c r="KO100" s="142">
        <f t="shared" ref="KO100:KO126" si="1926">KM100*KN100</f>
        <v>87.019159999999999</v>
      </c>
      <c r="KP100" s="114">
        <f t="shared" ref="KP100:KP126" si="1927">KO100*KJ100</f>
        <v>47860.54</v>
      </c>
      <c r="KQ100" s="114"/>
      <c r="KR100" s="143"/>
      <c r="KS100" s="144">
        <f t="shared" ref="KS100:KS126" si="1928">KO100/$LI100</f>
        <v>0.97621999999999998</v>
      </c>
      <c r="KT100" s="328">
        <f t="shared" ref="KT100:KT107" si="1929">KT13</f>
        <v>0</v>
      </c>
      <c r="KU100" s="474" t="e">
        <f t="shared" ref="KA100:KU116" si="1930">KT100/KT$97</f>
        <v>#DIV/0!</v>
      </c>
      <c r="KV100" s="475" t="e">
        <f t="shared" ref="KB100:KV116" si="1931">KV$97*KU100</f>
        <v>#DIV/0!</v>
      </c>
      <c r="KW100" s="141">
        <f t="shared" ref="KW100:KW126" si="1932">IF(KT100&gt;0,KV100/KT100,0)</f>
        <v>0</v>
      </c>
      <c r="KX100" s="476">
        <f t="shared" ref="KX100" si="1933">KX$97</f>
        <v>0</v>
      </c>
      <c r="KY100" s="142">
        <f t="shared" ref="KY100:KY126" si="1934">KW100*KX100</f>
        <v>0</v>
      </c>
      <c r="KZ100" s="114">
        <f t="shared" ref="KZ100:KZ126" si="1935">KY100*KT100</f>
        <v>0</v>
      </c>
      <c r="LA100" s="114"/>
      <c r="LB100" s="143"/>
      <c r="LC100" s="144">
        <f t="shared" ref="LC100:LC126" si="1936">KY100/$LI100</f>
        <v>0</v>
      </c>
      <c r="LD100" s="327">
        <f t="shared" ref="LD100:LD125" si="1937">F100+P100+Z100+AJ100+AT100+BD100+BN100+BX100+CH100+CR100+DB100+DL100+DV100+EF100+EP100+EZ100+FJ100+FT100+GD100+GN100+GX100+HH100+HR100+IB100+IL100+IV100+JF100+JP100+JZ100+KJ100+KT100</f>
        <v>10822</v>
      </c>
      <c r="LE100" s="474">
        <f t="shared" ref="LE100:LE125" si="1938">LD100/LD$97</f>
        <v>0.41499000000000003</v>
      </c>
      <c r="LF100" s="475">
        <f t="shared" ref="LF100:LF125" si="1939">LF$97*LE100</f>
        <v>23471</v>
      </c>
      <c r="LG100" s="141">
        <f t="shared" ref="LG100:LG125" si="1940">IF(LD100&gt;0,LF100/LD100,0)</f>
        <v>2.1688227699999998</v>
      </c>
      <c r="LH100" s="476">
        <f t="shared" ref="LH100:LH125" si="1941">LH$97</f>
        <v>41.1</v>
      </c>
      <c r="LI100" s="142">
        <f t="shared" ref="LI100:LI125" si="1942">LG100*LH100</f>
        <v>89.138620000000003</v>
      </c>
      <c r="LJ100" s="114">
        <f t="shared" ref="LJ100:LJ125" si="1943">LI100*LD100</f>
        <v>964658.15</v>
      </c>
      <c r="LK100" s="114"/>
      <c r="LL100" s="143"/>
    </row>
    <row r="101" spans="1:324" ht="24.75" customHeight="1">
      <c r="A101" s="718"/>
      <c r="B101" s="93" t="s">
        <v>729</v>
      </c>
      <c r="C101" s="12" t="s">
        <v>856</v>
      </c>
      <c r="D101" s="12" t="s">
        <v>424</v>
      </c>
      <c r="E101" s="4" t="s">
        <v>32</v>
      </c>
      <c r="F101" s="328">
        <f t="shared" si="1695"/>
        <v>0</v>
      </c>
      <c r="G101" s="474">
        <f t="shared" ref="G101:G125" si="1944">F101/F$97</f>
        <v>0</v>
      </c>
      <c r="H101" s="475">
        <f t="shared" ref="H101:H125" si="1945">H$97*G101</f>
        <v>0</v>
      </c>
      <c r="I101" s="141">
        <f t="shared" si="1696"/>
        <v>0</v>
      </c>
      <c r="J101" s="476">
        <f t="shared" ref="J101:J125" si="1946">J$97</f>
        <v>41.1</v>
      </c>
      <c r="K101" s="142">
        <f t="shared" si="1697"/>
        <v>0</v>
      </c>
      <c r="L101" s="114">
        <f t="shared" si="1698"/>
        <v>0</v>
      </c>
      <c r="M101" s="114"/>
      <c r="N101" s="143"/>
      <c r="O101" s="144" t="e">
        <f t="shared" si="1699"/>
        <v>#DIV/0!</v>
      </c>
      <c r="P101" s="328">
        <f t="shared" si="1700"/>
        <v>0</v>
      </c>
      <c r="Q101" s="474">
        <f t="shared" ref="Q101:Q125" si="1947">P101/P$97</f>
        <v>0</v>
      </c>
      <c r="R101" s="475">
        <f t="shared" ref="R101:R125" si="1948">R$97*Q101</f>
        <v>0</v>
      </c>
      <c r="S101" s="141">
        <f t="shared" si="1701"/>
        <v>0</v>
      </c>
      <c r="T101" s="476">
        <f t="shared" ref="T101:T125" si="1949">T$97</f>
        <v>41.1</v>
      </c>
      <c r="U101" s="142">
        <f t="shared" si="1702"/>
        <v>0</v>
      </c>
      <c r="V101" s="114">
        <f t="shared" si="1703"/>
        <v>0</v>
      </c>
      <c r="W101" s="114"/>
      <c r="X101" s="143"/>
      <c r="Y101" s="144" t="e">
        <f t="shared" si="1704"/>
        <v>#DIV/0!</v>
      </c>
      <c r="Z101" s="328">
        <f t="shared" si="1705"/>
        <v>0</v>
      </c>
      <c r="AA101" s="474">
        <f t="shared" si="1706"/>
        <v>0</v>
      </c>
      <c r="AB101" s="475">
        <f t="shared" si="1707"/>
        <v>0</v>
      </c>
      <c r="AC101" s="141">
        <f t="shared" si="1708"/>
        <v>0</v>
      </c>
      <c r="AD101" s="476">
        <f t="shared" si="1709"/>
        <v>41.1</v>
      </c>
      <c r="AE101" s="142">
        <f t="shared" si="1710"/>
        <v>0</v>
      </c>
      <c r="AF101" s="114">
        <f t="shared" si="1711"/>
        <v>0</v>
      </c>
      <c r="AG101" s="114"/>
      <c r="AH101" s="143"/>
      <c r="AI101" s="144" t="e">
        <f t="shared" si="1712"/>
        <v>#DIV/0!</v>
      </c>
      <c r="AJ101" s="328">
        <f t="shared" si="1713"/>
        <v>0</v>
      </c>
      <c r="AK101" s="474">
        <f t="shared" si="1706"/>
        <v>0</v>
      </c>
      <c r="AL101" s="475">
        <f t="shared" si="1707"/>
        <v>0</v>
      </c>
      <c r="AM101" s="141">
        <f t="shared" si="1716"/>
        <v>0</v>
      </c>
      <c r="AN101" s="476">
        <f t="shared" si="1709"/>
        <v>41.1</v>
      </c>
      <c r="AO101" s="142">
        <f t="shared" si="1718"/>
        <v>0</v>
      </c>
      <c r="AP101" s="114">
        <f t="shared" si="1719"/>
        <v>0</v>
      </c>
      <c r="AQ101" s="114"/>
      <c r="AR101" s="143"/>
      <c r="AS101" s="144" t="e">
        <f t="shared" si="1720"/>
        <v>#DIV/0!</v>
      </c>
      <c r="AT101" s="328">
        <f t="shared" si="1721"/>
        <v>0</v>
      </c>
      <c r="AU101" s="474">
        <f t="shared" si="1722"/>
        <v>0</v>
      </c>
      <c r="AV101" s="475">
        <f t="shared" si="1723"/>
        <v>0</v>
      </c>
      <c r="AW101" s="141">
        <f t="shared" si="1724"/>
        <v>0</v>
      </c>
      <c r="AX101" s="476">
        <f t="shared" si="1709"/>
        <v>41.1</v>
      </c>
      <c r="AY101" s="142">
        <f t="shared" si="1726"/>
        <v>0</v>
      </c>
      <c r="AZ101" s="114">
        <f t="shared" si="1727"/>
        <v>0</v>
      </c>
      <c r="BA101" s="114"/>
      <c r="BB101" s="143"/>
      <c r="BC101" s="144" t="e">
        <f t="shared" si="1728"/>
        <v>#DIV/0!</v>
      </c>
      <c r="BD101" s="328">
        <f t="shared" si="1729"/>
        <v>0</v>
      </c>
      <c r="BE101" s="474">
        <f t="shared" si="1722"/>
        <v>0</v>
      </c>
      <c r="BF101" s="475">
        <f t="shared" si="1723"/>
        <v>0</v>
      </c>
      <c r="BG101" s="141">
        <f t="shared" si="1732"/>
        <v>0</v>
      </c>
      <c r="BH101" s="476">
        <f t="shared" si="1709"/>
        <v>41.1</v>
      </c>
      <c r="BI101" s="142">
        <f t="shared" si="1734"/>
        <v>0</v>
      </c>
      <c r="BJ101" s="114">
        <f t="shared" si="1735"/>
        <v>0</v>
      </c>
      <c r="BK101" s="114"/>
      <c r="BL101" s="143"/>
      <c r="BM101" s="144" t="e">
        <f t="shared" si="1736"/>
        <v>#DIV/0!</v>
      </c>
      <c r="BN101" s="328">
        <f t="shared" si="1737"/>
        <v>0</v>
      </c>
      <c r="BO101" s="474">
        <f t="shared" si="1738"/>
        <v>0</v>
      </c>
      <c r="BP101" s="475">
        <f t="shared" si="1739"/>
        <v>0</v>
      </c>
      <c r="BQ101" s="141">
        <f t="shared" si="1740"/>
        <v>0</v>
      </c>
      <c r="BR101" s="476">
        <f t="shared" si="1709"/>
        <v>41.1</v>
      </c>
      <c r="BS101" s="142">
        <f t="shared" si="1742"/>
        <v>0</v>
      </c>
      <c r="BT101" s="114">
        <f t="shared" si="1743"/>
        <v>0</v>
      </c>
      <c r="BU101" s="114"/>
      <c r="BV101" s="143"/>
      <c r="BW101" s="144" t="e">
        <f t="shared" si="1744"/>
        <v>#DIV/0!</v>
      </c>
      <c r="BX101" s="328">
        <f t="shared" si="1745"/>
        <v>0</v>
      </c>
      <c r="BY101" s="474">
        <f t="shared" si="1738"/>
        <v>0</v>
      </c>
      <c r="BZ101" s="475">
        <f t="shared" si="1739"/>
        <v>0</v>
      </c>
      <c r="CA101" s="141">
        <f t="shared" si="1748"/>
        <v>0</v>
      </c>
      <c r="CB101" s="476">
        <f t="shared" si="1709"/>
        <v>41.1</v>
      </c>
      <c r="CC101" s="142">
        <f t="shared" si="1750"/>
        <v>0</v>
      </c>
      <c r="CD101" s="114">
        <f t="shared" si="1751"/>
        <v>0</v>
      </c>
      <c r="CE101" s="114"/>
      <c r="CF101" s="143"/>
      <c r="CG101" s="144" t="e">
        <f t="shared" si="1752"/>
        <v>#DIV/0!</v>
      </c>
      <c r="CH101" s="328">
        <f t="shared" si="1753"/>
        <v>0</v>
      </c>
      <c r="CI101" s="474">
        <f t="shared" si="1754"/>
        <v>0</v>
      </c>
      <c r="CJ101" s="475">
        <f t="shared" si="1755"/>
        <v>0</v>
      </c>
      <c r="CK101" s="141">
        <f t="shared" si="1756"/>
        <v>0</v>
      </c>
      <c r="CL101" s="476">
        <f t="shared" si="1709"/>
        <v>41.1</v>
      </c>
      <c r="CM101" s="142">
        <f t="shared" si="1758"/>
        <v>0</v>
      </c>
      <c r="CN101" s="114">
        <f t="shared" si="1759"/>
        <v>0</v>
      </c>
      <c r="CO101" s="114"/>
      <c r="CP101" s="143"/>
      <c r="CQ101" s="144" t="e">
        <f t="shared" si="1760"/>
        <v>#DIV/0!</v>
      </c>
      <c r="CR101" s="328">
        <f t="shared" si="1761"/>
        <v>0</v>
      </c>
      <c r="CS101" s="474">
        <f t="shared" si="1762"/>
        <v>0</v>
      </c>
      <c r="CT101" s="475">
        <f t="shared" si="1763"/>
        <v>0</v>
      </c>
      <c r="CU101" s="141">
        <f t="shared" si="1764"/>
        <v>0</v>
      </c>
      <c r="CV101" s="476">
        <f t="shared" si="1765"/>
        <v>41.1</v>
      </c>
      <c r="CW101" s="142">
        <f t="shared" si="1766"/>
        <v>0</v>
      </c>
      <c r="CX101" s="114">
        <f t="shared" si="1767"/>
        <v>0</v>
      </c>
      <c r="CY101" s="114"/>
      <c r="CZ101" s="143"/>
      <c r="DA101" s="144" t="e">
        <f t="shared" si="1768"/>
        <v>#DIV/0!</v>
      </c>
      <c r="DB101" s="328">
        <f t="shared" si="1769"/>
        <v>0</v>
      </c>
      <c r="DC101" s="474">
        <f t="shared" si="1762"/>
        <v>0</v>
      </c>
      <c r="DD101" s="475">
        <f t="shared" si="1763"/>
        <v>0</v>
      </c>
      <c r="DE101" s="141">
        <f t="shared" si="1772"/>
        <v>0</v>
      </c>
      <c r="DF101" s="476">
        <f t="shared" si="1765"/>
        <v>41.1</v>
      </c>
      <c r="DG101" s="142">
        <f t="shared" si="1774"/>
        <v>0</v>
      </c>
      <c r="DH101" s="114">
        <f t="shared" si="1775"/>
        <v>0</v>
      </c>
      <c r="DI101" s="114"/>
      <c r="DJ101" s="143"/>
      <c r="DK101" s="144" t="e">
        <f t="shared" si="1776"/>
        <v>#DIV/0!</v>
      </c>
      <c r="DL101" s="328">
        <f t="shared" si="1777"/>
        <v>0</v>
      </c>
      <c r="DM101" s="474">
        <f t="shared" si="1778"/>
        <v>0</v>
      </c>
      <c r="DN101" s="475">
        <f t="shared" si="1779"/>
        <v>0</v>
      </c>
      <c r="DO101" s="141">
        <f t="shared" si="1780"/>
        <v>0</v>
      </c>
      <c r="DP101" s="476">
        <f t="shared" si="1765"/>
        <v>41.1</v>
      </c>
      <c r="DQ101" s="142">
        <f t="shared" si="1782"/>
        <v>0</v>
      </c>
      <c r="DR101" s="114">
        <f t="shared" si="1783"/>
        <v>0</v>
      </c>
      <c r="DS101" s="114"/>
      <c r="DT101" s="143"/>
      <c r="DU101" s="144" t="e">
        <f t="shared" si="1784"/>
        <v>#DIV/0!</v>
      </c>
      <c r="DV101" s="328">
        <f t="shared" si="1785"/>
        <v>0</v>
      </c>
      <c r="DW101" s="474">
        <f t="shared" si="1778"/>
        <v>0</v>
      </c>
      <c r="DX101" s="475">
        <f t="shared" si="1779"/>
        <v>0</v>
      </c>
      <c r="DY101" s="141">
        <f t="shared" si="1788"/>
        <v>0</v>
      </c>
      <c r="DZ101" s="476">
        <f t="shared" si="1765"/>
        <v>41.1</v>
      </c>
      <c r="EA101" s="142">
        <f t="shared" si="1790"/>
        <v>0</v>
      </c>
      <c r="EB101" s="114">
        <f t="shared" si="1791"/>
        <v>0</v>
      </c>
      <c r="EC101" s="114"/>
      <c r="ED101" s="143"/>
      <c r="EE101" s="144" t="e">
        <f t="shared" si="1792"/>
        <v>#DIV/0!</v>
      </c>
      <c r="EF101" s="328">
        <f t="shared" si="1793"/>
        <v>0</v>
      </c>
      <c r="EG101" s="474">
        <f t="shared" si="1794"/>
        <v>0</v>
      </c>
      <c r="EH101" s="475">
        <f t="shared" si="1795"/>
        <v>0</v>
      </c>
      <c r="EI101" s="141">
        <f t="shared" si="1796"/>
        <v>0</v>
      </c>
      <c r="EJ101" s="476">
        <f t="shared" si="1765"/>
        <v>41.1</v>
      </c>
      <c r="EK101" s="142">
        <f t="shared" si="1798"/>
        <v>0</v>
      </c>
      <c r="EL101" s="114">
        <f t="shared" si="1799"/>
        <v>0</v>
      </c>
      <c r="EM101" s="114"/>
      <c r="EN101" s="143"/>
      <c r="EO101" s="144" t="e">
        <f t="shared" si="1800"/>
        <v>#DIV/0!</v>
      </c>
      <c r="EP101" s="328">
        <f t="shared" si="1801"/>
        <v>0</v>
      </c>
      <c r="EQ101" s="474">
        <f t="shared" si="1794"/>
        <v>0</v>
      </c>
      <c r="ER101" s="475">
        <f t="shared" si="1795"/>
        <v>0</v>
      </c>
      <c r="ES101" s="141">
        <f t="shared" si="1804"/>
        <v>0</v>
      </c>
      <c r="ET101" s="476">
        <f t="shared" si="1765"/>
        <v>41.1</v>
      </c>
      <c r="EU101" s="142">
        <f t="shared" si="1806"/>
        <v>0</v>
      </c>
      <c r="EV101" s="114">
        <f t="shared" si="1807"/>
        <v>0</v>
      </c>
      <c r="EW101" s="114"/>
      <c r="EX101" s="143"/>
      <c r="EY101" s="144" t="e">
        <f t="shared" si="1808"/>
        <v>#DIV/0!</v>
      </c>
      <c r="EZ101" s="328">
        <f t="shared" si="1809"/>
        <v>0</v>
      </c>
      <c r="FA101" s="474">
        <f t="shared" si="1810"/>
        <v>0</v>
      </c>
      <c r="FB101" s="475">
        <f t="shared" si="1811"/>
        <v>0</v>
      </c>
      <c r="FC101" s="141">
        <f t="shared" si="1812"/>
        <v>0</v>
      </c>
      <c r="FD101" s="476">
        <f t="shared" si="1765"/>
        <v>41.1</v>
      </c>
      <c r="FE101" s="142">
        <f t="shared" si="1814"/>
        <v>0</v>
      </c>
      <c r="FF101" s="114">
        <f t="shared" si="1815"/>
        <v>0</v>
      </c>
      <c r="FG101" s="114"/>
      <c r="FH101" s="143"/>
      <c r="FI101" s="144" t="e">
        <f t="shared" si="1816"/>
        <v>#DIV/0!</v>
      </c>
      <c r="FJ101" s="328">
        <f t="shared" si="1817"/>
        <v>0</v>
      </c>
      <c r="FK101" s="474">
        <f t="shared" si="1818"/>
        <v>0</v>
      </c>
      <c r="FL101" s="475">
        <f t="shared" si="1819"/>
        <v>0</v>
      </c>
      <c r="FM101" s="141">
        <f t="shared" si="1820"/>
        <v>0</v>
      </c>
      <c r="FN101" s="476">
        <f t="shared" si="1821"/>
        <v>41.1</v>
      </c>
      <c r="FO101" s="142">
        <f t="shared" si="1822"/>
        <v>0</v>
      </c>
      <c r="FP101" s="114">
        <f t="shared" si="1823"/>
        <v>0</v>
      </c>
      <c r="FQ101" s="114"/>
      <c r="FR101" s="143"/>
      <c r="FS101" s="144" t="e">
        <f t="shared" si="1824"/>
        <v>#DIV/0!</v>
      </c>
      <c r="FT101" s="328">
        <f t="shared" si="1825"/>
        <v>0</v>
      </c>
      <c r="FU101" s="474">
        <f t="shared" si="1818"/>
        <v>0</v>
      </c>
      <c r="FV101" s="475">
        <f t="shared" si="1819"/>
        <v>0</v>
      </c>
      <c r="FW101" s="141">
        <f t="shared" si="1828"/>
        <v>0</v>
      </c>
      <c r="FX101" s="476">
        <f t="shared" si="1821"/>
        <v>41.1</v>
      </c>
      <c r="FY101" s="142">
        <f t="shared" si="1830"/>
        <v>0</v>
      </c>
      <c r="FZ101" s="114">
        <f t="shared" si="1831"/>
        <v>0</v>
      </c>
      <c r="GA101" s="114"/>
      <c r="GB101" s="143"/>
      <c r="GC101" s="144" t="e">
        <f t="shared" si="1832"/>
        <v>#DIV/0!</v>
      </c>
      <c r="GD101" s="328">
        <f t="shared" si="1833"/>
        <v>0</v>
      </c>
      <c r="GE101" s="474">
        <f t="shared" si="1834"/>
        <v>0</v>
      </c>
      <c r="GF101" s="475">
        <f t="shared" si="1835"/>
        <v>0</v>
      </c>
      <c r="GG101" s="141">
        <f t="shared" si="1836"/>
        <v>0</v>
      </c>
      <c r="GH101" s="476">
        <f t="shared" si="1821"/>
        <v>41.1</v>
      </c>
      <c r="GI101" s="142">
        <f t="shared" si="1838"/>
        <v>0</v>
      </c>
      <c r="GJ101" s="114">
        <f t="shared" si="1839"/>
        <v>0</v>
      </c>
      <c r="GK101" s="114"/>
      <c r="GL101" s="143"/>
      <c r="GM101" s="144" t="e">
        <f t="shared" si="1840"/>
        <v>#DIV/0!</v>
      </c>
      <c r="GN101" s="328">
        <f t="shared" si="1841"/>
        <v>0</v>
      </c>
      <c r="GO101" s="474">
        <f t="shared" si="1834"/>
        <v>0</v>
      </c>
      <c r="GP101" s="475">
        <f t="shared" si="1835"/>
        <v>0</v>
      </c>
      <c r="GQ101" s="141">
        <f t="shared" si="1844"/>
        <v>0</v>
      </c>
      <c r="GR101" s="476">
        <f t="shared" si="1821"/>
        <v>41.1</v>
      </c>
      <c r="GS101" s="142">
        <f t="shared" si="1846"/>
        <v>0</v>
      </c>
      <c r="GT101" s="114">
        <f t="shared" si="1847"/>
        <v>0</v>
      </c>
      <c r="GU101" s="114"/>
      <c r="GV101" s="143"/>
      <c r="GW101" s="144" t="e">
        <f t="shared" si="1848"/>
        <v>#DIV/0!</v>
      </c>
      <c r="GX101" s="328">
        <f t="shared" si="1849"/>
        <v>0</v>
      </c>
      <c r="GY101" s="474">
        <f t="shared" si="1850"/>
        <v>0</v>
      </c>
      <c r="GZ101" s="475">
        <f t="shared" si="1851"/>
        <v>0</v>
      </c>
      <c r="HA101" s="141">
        <f t="shared" si="1852"/>
        <v>0</v>
      </c>
      <c r="HB101" s="476">
        <f t="shared" si="1853"/>
        <v>41.1</v>
      </c>
      <c r="HC101" s="142">
        <f t="shared" si="1854"/>
        <v>0</v>
      </c>
      <c r="HD101" s="114">
        <f t="shared" si="1855"/>
        <v>0</v>
      </c>
      <c r="HE101" s="114"/>
      <c r="HF101" s="143"/>
      <c r="HG101" s="144" t="e">
        <f t="shared" si="1856"/>
        <v>#DIV/0!</v>
      </c>
      <c r="HH101" s="328">
        <f t="shared" si="1857"/>
        <v>0</v>
      </c>
      <c r="HI101" s="474">
        <f t="shared" si="1850"/>
        <v>0</v>
      </c>
      <c r="HJ101" s="475">
        <f t="shared" si="1851"/>
        <v>0</v>
      </c>
      <c r="HK101" s="141">
        <f t="shared" si="1860"/>
        <v>0</v>
      </c>
      <c r="HL101" s="476">
        <f t="shared" si="1853"/>
        <v>41.1</v>
      </c>
      <c r="HM101" s="142">
        <f t="shared" si="1862"/>
        <v>0</v>
      </c>
      <c r="HN101" s="114">
        <f t="shared" si="1863"/>
        <v>0</v>
      </c>
      <c r="HO101" s="114"/>
      <c r="HP101" s="143"/>
      <c r="HQ101" s="144" t="e">
        <f t="shared" si="1864"/>
        <v>#DIV/0!</v>
      </c>
      <c r="HR101" s="328">
        <f t="shared" si="1865"/>
        <v>0</v>
      </c>
      <c r="HS101" s="474">
        <f t="shared" si="1866"/>
        <v>0</v>
      </c>
      <c r="HT101" s="475">
        <f t="shared" si="1867"/>
        <v>0</v>
      </c>
      <c r="HU101" s="141">
        <f t="shared" si="1868"/>
        <v>0</v>
      </c>
      <c r="HV101" s="476">
        <f t="shared" si="1853"/>
        <v>41.1</v>
      </c>
      <c r="HW101" s="142">
        <f t="shared" si="1870"/>
        <v>0</v>
      </c>
      <c r="HX101" s="114">
        <f t="shared" si="1871"/>
        <v>0</v>
      </c>
      <c r="HY101" s="114"/>
      <c r="HZ101" s="143"/>
      <c r="IA101" s="144" t="e">
        <f t="shared" si="1872"/>
        <v>#DIV/0!</v>
      </c>
      <c r="IB101" s="328">
        <f t="shared" si="1873"/>
        <v>0</v>
      </c>
      <c r="IC101" s="474">
        <f t="shared" si="1866"/>
        <v>0</v>
      </c>
      <c r="ID101" s="475">
        <f t="shared" si="1867"/>
        <v>0</v>
      </c>
      <c r="IE101" s="141">
        <f t="shared" si="1876"/>
        <v>0</v>
      </c>
      <c r="IF101" s="476">
        <f t="shared" si="1853"/>
        <v>41.1</v>
      </c>
      <c r="IG101" s="142">
        <f t="shared" si="1878"/>
        <v>0</v>
      </c>
      <c r="IH101" s="114">
        <f t="shared" si="1879"/>
        <v>0</v>
      </c>
      <c r="II101" s="114"/>
      <c r="IJ101" s="143"/>
      <c r="IK101" s="144" t="e">
        <f t="shared" si="1880"/>
        <v>#DIV/0!</v>
      </c>
      <c r="IL101" s="328">
        <f t="shared" si="1881"/>
        <v>0</v>
      </c>
      <c r="IM101" s="474">
        <f t="shared" si="1882"/>
        <v>0</v>
      </c>
      <c r="IN101" s="475">
        <f t="shared" si="1883"/>
        <v>0</v>
      </c>
      <c r="IO101" s="141">
        <f t="shared" si="1884"/>
        <v>0</v>
      </c>
      <c r="IP101" s="476">
        <f t="shared" si="1885"/>
        <v>41.1</v>
      </c>
      <c r="IQ101" s="142">
        <f t="shared" si="1886"/>
        <v>0</v>
      </c>
      <c r="IR101" s="114">
        <f t="shared" si="1887"/>
        <v>0</v>
      </c>
      <c r="IS101" s="114"/>
      <c r="IT101" s="143"/>
      <c r="IU101" s="144" t="e">
        <f t="shared" si="1888"/>
        <v>#DIV/0!</v>
      </c>
      <c r="IV101" s="328">
        <f t="shared" si="1889"/>
        <v>0</v>
      </c>
      <c r="IW101" s="474">
        <f t="shared" si="1882"/>
        <v>0</v>
      </c>
      <c r="IX101" s="475">
        <f t="shared" si="1883"/>
        <v>0</v>
      </c>
      <c r="IY101" s="141">
        <f t="shared" si="1892"/>
        <v>0</v>
      </c>
      <c r="IZ101" s="476">
        <f t="shared" si="1885"/>
        <v>41.1</v>
      </c>
      <c r="JA101" s="142">
        <f t="shared" si="1894"/>
        <v>0</v>
      </c>
      <c r="JB101" s="114">
        <f t="shared" si="1895"/>
        <v>0</v>
      </c>
      <c r="JC101" s="114"/>
      <c r="JD101" s="143"/>
      <c r="JE101" s="144" t="e">
        <f t="shared" si="1896"/>
        <v>#DIV/0!</v>
      </c>
      <c r="JF101" s="328">
        <f t="shared" si="1897"/>
        <v>0</v>
      </c>
      <c r="JG101" s="474">
        <f t="shared" si="1898"/>
        <v>0</v>
      </c>
      <c r="JH101" s="475">
        <f t="shared" si="1899"/>
        <v>0</v>
      </c>
      <c r="JI101" s="141">
        <f t="shared" si="1900"/>
        <v>0</v>
      </c>
      <c r="JJ101" s="476">
        <f t="shared" si="1885"/>
        <v>41.1</v>
      </c>
      <c r="JK101" s="142">
        <f t="shared" si="1902"/>
        <v>0</v>
      </c>
      <c r="JL101" s="114">
        <f t="shared" si="1903"/>
        <v>0</v>
      </c>
      <c r="JM101" s="114"/>
      <c r="JN101" s="143"/>
      <c r="JO101" s="144" t="e">
        <f t="shared" si="1904"/>
        <v>#DIV/0!</v>
      </c>
      <c r="JP101" s="328">
        <f t="shared" si="1905"/>
        <v>0</v>
      </c>
      <c r="JQ101" s="474">
        <f t="shared" si="1898"/>
        <v>0</v>
      </c>
      <c r="JR101" s="475">
        <f t="shared" si="1899"/>
        <v>0</v>
      </c>
      <c r="JS101" s="141">
        <f t="shared" si="1908"/>
        <v>0</v>
      </c>
      <c r="JT101" s="476">
        <f t="shared" si="1885"/>
        <v>41.1</v>
      </c>
      <c r="JU101" s="142">
        <f t="shared" si="1910"/>
        <v>0</v>
      </c>
      <c r="JV101" s="114">
        <f t="shared" si="1911"/>
        <v>0</v>
      </c>
      <c r="JW101" s="114"/>
      <c r="JX101" s="143"/>
      <c r="JY101" s="144" t="e">
        <f t="shared" si="1912"/>
        <v>#DIV/0!</v>
      </c>
      <c r="JZ101" s="328">
        <f t="shared" si="1913"/>
        <v>0</v>
      </c>
      <c r="KA101" s="474">
        <f t="shared" si="1914"/>
        <v>0</v>
      </c>
      <c r="KB101" s="475">
        <f t="shared" si="1915"/>
        <v>0</v>
      </c>
      <c r="KC101" s="141">
        <f t="shared" si="1916"/>
        <v>0</v>
      </c>
      <c r="KD101" s="476">
        <f t="shared" si="1917"/>
        <v>41.1</v>
      </c>
      <c r="KE101" s="142">
        <f t="shared" si="1918"/>
        <v>0</v>
      </c>
      <c r="KF101" s="114">
        <f t="shared" si="1919"/>
        <v>0</v>
      </c>
      <c r="KG101" s="114"/>
      <c r="KH101" s="143"/>
      <c r="KI101" s="144" t="e">
        <f t="shared" si="1920"/>
        <v>#DIV/0!</v>
      </c>
      <c r="KJ101" s="328">
        <f t="shared" si="1921"/>
        <v>0</v>
      </c>
      <c r="KK101" s="474">
        <f t="shared" si="1914"/>
        <v>0</v>
      </c>
      <c r="KL101" s="475">
        <f t="shared" si="1915"/>
        <v>0</v>
      </c>
      <c r="KM101" s="141">
        <f t="shared" si="1924"/>
        <v>0</v>
      </c>
      <c r="KN101" s="476">
        <f t="shared" si="1917"/>
        <v>41.1</v>
      </c>
      <c r="KO101" s="142">
        <f t="shared" si="1926"/>
        <v>0</v>
      </c>
      <c r="KP101" s="114">
        <f t="shared" si="1927"/>
        <v>0</v>
      </c>
      <c r="KQ101" s="114"/>
      <c r="KR101" s="143"/>
      <c r="KS101" s="144" t="e">
        <f t="shared" si="1928"/>
        <v>#DIV/0!</v>
      </c>
      <c r="KT101" s="328">
        <f t="shared" si="1929"/>
        <v>0</v>
      </c>
      <c r="KU101" s="474" t="e">
        <f t="shared" si="1930"/>
        <v>#DIV/0!</v>
      </c>
      <c r="KV101" s="475" t="e">
        <f t="shared" si="1931"/>
        <v>#DIV/0!</v>
      </c>
      <c r="KW101" s="141">
        <f t="shared" si="1932"/>
        <v>0</v>
      </c>
      <c r="KX101" s="476">
        <f t="shared" si="1917"/>
        <v>0</v>
      </c>
      <c r="KY101" s="142">
        <f t="shared" si="1934"/>
        <v>0</v>
      </c>
      <c r="KZ101" s="114">
        <f t="shared" si="1935"/>
        <v>0</v>
      </c>
      <c r="LA101" s="114"/>
      <c r="LB101" s="143"/>
      <c r="LC101" s="144" t="e">
        <f t="shared" si="1936"/>
        <v>#DIV/0!</v>
      </c>
      <c r="LD101" s="327">
        <f t="shared" si="1937"/>
        <v>0</v>
      </c>
      <c r="LE101" s="474">
        <f t="shared" si="1938"/>
        <v>0</v>
      </c>
      <c r="LF101" s="475">
        <f t="shared" si="1939"/>
        <v>0</v>
      </c>
      <c r="LG101" s="141">
        <f t="shared" si="1940"/>
        <v>0</v>
      </c>
      <c r="LH101" s="476">
        <f t="shared" si="1941"/>
        <v>41.1</v>
      </c>
      <c r="LI101" s="142">
        <f t="shared" si="1942"/>
        <v>0</v>
      </c>
      <c r="LJ101" s="114">
        <f t="shared" si="1943"/>
        <v>0</v>
      </c>
      <c r="LK101" s="114"/>
      <c r="LL101" s="143"/>
    </row>
    <row r="102" spans="1:324" ht="27.75" customHeight="1">
      <c r="A102" s="718"/>
      <c r="B102" s="12" t="s">
        <v>745</v>
      </c>
      <c r="C102" s="12" t="s">
        <v>855</v>
      </c>
      <c r="D102" s="12" t="s">
        <v>421</v>
      </c>
      <c r="E102" s="4" t="s">
        <v>32</v>
      </c>
      <c r="F102" s="328">
        <f t="shared" si="1695"/>
        <v>0</v>
      </c>
      <c r="G102" s="474">
        <f t="shared" si="1944"/>
        <v>0</v>
      </c>
      <c r="H102" s="475">
        <f t="shared" si="1945"/>
        <v>0</v>
      </c>
      <c r="I102" s="141">
        <f t="shared" si="1696"/>
        <v>0</v>
      </c>
      <c r="J102" s="476">
        <f t="shared" si="1946"/>
        <v>41.1</v>
      </c>
      <c r="K102" s="142">
        <f t="shared" si="1697"/>
        <v>0</v>
      </c>
      <c r="L102" s="114">
        <f t="shared" si="1698"/>
        <v>0</v>
      </c>
      <c r="M102" s="114"/>
      <c r="N102" s="143"/>
      <c r="O102" s="144">
        <f t="shared" si="1699"/>
        <v>0</v>
      </c>
      <c r="P102" s="328">
        <f t="shared" si="1700"/>
        <v>0</v>
      </c>
      <c r="Q102" s="474">
        <f t="shared" si="1947"/>
        <v>0</v>
      </c>
      <c r="R102" s="475">
        <f t="shared" si="1948"/>
        <v>0</v>
      </c>
      <c r="S102" s="141">
        <f t="shared" si="1701"/>
        <v>0</v>
      </c>
      <c r="T102" s="476">
        <f t="shared" si="1949"/>
        <v>41.1</v>
      </c>
      <c r="U102" s="142">
        <f t="shared" si="1702"/>
        <v>0</v>
      </c>
      <c r="V102" s="114">
        <f t="shared" si="1703"/>
        <v>0</v>
      </c>
      <c r="W102" s="114"/>
      <c r="X102" s="143"/>
      <c r="Y102" s="144">
        <f t="shared" si="1704"/>
        <v>0</v>
      </c>
      <c r="Z102" s="328">
        <f t="shared" si="1705"/>
        <v>0</v>
      </c>
      <c r="AA102" s="474">
        <f t="shared" si="1754"/>
        <v>0</v>
      </c>
      <c r="AB102" s="475">
        <f t="shared" si="1755"/>
        <v>0</v>
      </c>
      <c r="AC102" s="141">
        <f t="shared" si="1708"/>
        <v>0</v>
      </c>
      <c r="AD102" s="476">
        <f t="shared" si="1709"/>
        <v>41.1</v>
      </c>
      <c r="AE102" s="142">
        <f t="shared" si="1710"/>
        <v>0</v>
      </c>
      <c r="AF102" s="114">
        <f t="shared" si="1711"/>
        <v>0</v>
      </c>
      <c r="AG102" s="114"/>
      <c r="AH102" s="143"/>
      <c r="AI102" s="144">
        <f t="shared" si="1712"/>
        <v>0</v>
      </c>
      <c r="AJ102" s="328">
        <f t="shared" si="1713"/>
        <v>0</v>
      </c>
      <c r="AK102" s="474">
        <f t="shared" si="1754"/>
        <v>0</v>
      </c>
      <c r="AL102" s="475">
        <f t="shared" si="1755"/>
        <v>0</v>
      </c>
      <c r="AM102" s="141">
        <f t="shared" si="1716"/>
        <v>0</v>
      </c>
      <c r="AN102" s="476">
        <f t="shared" si="1709"/>
        <v>41.1</v>
      </c>
      <c r="AO102" s="142">
        <f t="shared" si="1718"/>
        <v>0</v>
      </c>
      <c r="AP102" s="114">
        <f t="shared" si="1719"/>
        <v>0</v>
      </c>
      <c r="AQ102" s="114"/>
      <c r="AR102" s="143"/>
      <c r="AS102" s="144">
        <f t="shared" si="1720"/>
        <v>0</v>
      </c>
      <c r="AT102" s="328">
        <f t="shared" si="1721"/>
        <v>12</v>
      </c>
      <c r="AU102" s="474">
        <f t="shared" si="1754"/>
        <v>1.264E-2</v>
      </c>
      <c r="AV102" s="475">
        <f t="shared" si="1755"/>
        <v>13.95</v>
      </c>
      <c r="AW102" s="141">
        <f t="shared" si="1724"/>
        <v>1.1625000000000001</v>
      </c>
      <c r="AX102" s="476">
        <f t="shared" si="1709"/>
        <v>41.1</v>
      </c>
      <c r="AY102" s="142">
        <f t="shared" si="1726"/>
        <v>47.778750000000002</v>
      </c>
      <c r="AZ102" s="114">
        <f t="shared" si="1727"/>
        <v>573.35</v>
      </c>
      <c r="BA102" s="114"/>
      <c r="BB102" s="143"/>
      <c r="BC102" s="144">
        <f t="shared" si="1728"/>
        <v>0.53578999999999999</v>
      </c>
      <c r="BD102" s="328">
        <f t="shared" si="1729"/>
        <v>0</v>
      </c>
      <c r="BE102" s="474">
        <f t="shared" si="1754"/>
        <v>0</v>
      </c>
      <c r="BF102" s="475">
        <f t="shared" si="1755"/>
        <v>0</v>
      </c>
      <c r="BG102" s="141">
        <f t="shared" si="1732"/>
        <v>0</v>
      </c>
      <c r="BH102" s="476">
        <f t="shared" si="1709"/>
        <v>41.1</v>
      </c>
      <c r="BI102" s="142">
        <f t="shared" si="1734"/>
        <v>0</v>
      </c>
      <c r="BJ102" s="114">
        <f t="shared" si="1735"/>
        <v>0</v>
      </c>
      <c r="BK102" s="114"/>
      <c r="BL102" s="143"/>
      <c r="BM102" s="144">
        <f t="shared" si="1736"/>
        <v>0</v>
      </c>
      <c r="BN102" s="328">
        <f t="shared" si="1737"/>
        <v>0</v>
      </c>
      <c r="BO102" s="474">
        <f t="shared" si="1754"/>
        <v>0</v>
      </c>
      <c r="BP102" s="475">
        <f t="shared" si="1755"/>
        <v>0</v>
      </c>
      <c r="BQ102" s="141">
        <f t="shared" si="1740"/>
        <v>0</v>
      </c>
      <c r="BR102" s="476">
        <f t="shared" si="1709"/>
        <v>41.1</v>
      </c>
      <c r="BS102" s="142">
        <f t="shared" si="1742"/>
        <v>0</v>
      </c>
      <c r="BT102" s="114">
        <f t="shared" si="1743"/>
        <v>0</v>
      </c>
      <c r="BU102" s="114"/>
      <c r="BV102" s="143"/>
      <c r="BW102" s="144">
        <f t="shared" si="1744"/>
        <v>0</v>
      </c>
      <c r="BX102" s="328">
        <f t="shared" si="1745"/>
        <v>0</v>
      </c>
      <c r="BY102" s="474">
        <f t="shared" si="1754"/>
        <v>0</v>
      </c>
      <c r="BZ102" s="475">
        <f t="shared" si="1755"/>
        <v>0</v>
      </c>
      <c r="CA102" s="141">
        <f t="shared" si="1748"/>
        <v>0</v>
      </c>
      <c r="CB102" s="476">
        <f t="shared" si="1709"/>
        <v>41.1</v>
      </c>
      <c r="CC102" s="142">
        <f t="shared" si="1750"/>
        <v>0</v>
      </c>
      <c r="CD102" s="114">
        <f t="shared" si="1751"/>
        <v>0</v>
      </c>
      <c r="CE102" s="114"/>
      <c r="CF102" s="143"/>
      <c r="CG102" s="144">
        <f t="shared" si="1752"/>
        <v>0</v>
      </c>
      <c r="CH102" s="328">
        <f t="shared" si="1753"/>
        <v>0</v>
      </c>
      <c r="CI102" s="474">
        <f t="shared" si="1754"/>
        <v>0</v>
      </c>
      <c r="CJ102" s="475">
        <f t="shared" si="1755"/>
        <v>0</v>
      </c>
      <c r="CK102" s="141">
        <f t="shared" si="1756"/>
        <v>0</v>
      </c>
      <c r="CL102" s="476">
        <f t="shared" si="1709"/>
        <v>41.1</v>
      </c>
      <c r="CM102" s="142">
        <f t="shared" si="1758"/>
        <v>0</v>
      </c>
      <c r="CN102" s="114">
        <f t="shared" si="1759"/>
        <v>0</v>
      </c>
      <c r="CO102" s="114"/>
      <c r="CP102" s="143"/>
      <c r="CQ102" s="144">
        <f t="shared" si="1760"/>
        <v>0</v>
      </c>
      <c r="CR102" s="328">
        <f t="shared" si="1761"/>
        <v>14</v>
      </c>
      <c r="CS102" s="474">
        <f t="shared" si="1810"/>
        <v>1.779E-2</v>
      </c>
      <c r="CT102" s="475">
        <f t="shared" si="1811"/>
        <v>33.619999999999997</v>
      </c>
      <c r="CU102" s="141">
        <f t="shared" si="1764"/>
        <v>2.4014285700000002</v>
      </c>
      <c r="CV102" s="476">
        <f t="shared" si="1765"/>
        <v>41.1</v>
      </c>
      <c r="CW102" s="142">
        <f t="shared" si="1766"/>
        <v>98.698710000000005</v>
      </c>
      <c r="CX102" s="114">
        <f t="shared" si="1767"/>
        <v>1381.78</v>
      </c>
      <c r="CY102" s="114"/>
      <c r="CZ102" s="143"/>
      <c r="DA102" s="144">
        <f t="shared" si="1768"/>
        <v>1.1068</v>
      </c>
      <c r="DB102" s="328">
        <f t="shared" si="1769"/>
        <v>0</v>
      </c>
      <c r="DC102" s="474">
        <f t="shared" si="1810"/>
        <v>0</v>
      </c>
      <c r="DD102" s="475">
        <f t="shared" si="1811"/>
        <v>0</v>
      </c>
      <c r="DE102" s="141">
        <f t="shared" si="1772"/>
        <v>0</v>
      </c>
      <c r="DF102" s="476">
        <f t="shared" si="1765"/>
        <v>41.1</v>
      </c>
      <c r="DG102" s="142">
        <f t="shared" si="1774"/>
        <v>0</v>
      </c>
      <c r="DH102" s="114">
        <f t="shared" si="1775"/>
        <v>0</v>
      </c>
      <c r="DI102" s="114"/>
      <c r="DJ102" s="143"/>
      <c r="DK102" s="144">
        <f t="shared" si="1776"/>
        <v>0</v>
      </c>
      <c r="DL102" s="328">
        <f t="shared" si="1777"/>
        <v>0</v>
      </c>
      <c r="DM102" s="474">
        <f t="shared" si="1810"/>
        <v>0</v>
      </c>
      <c r="DN102" s="475">
        <f t="shared" si="1811"/>
        <v>0</v>
      </c>
      <c r="DO102" s="141">
        <f t="shared" si="1780"/>
        <v>0</v>
      </c>
      <c r="DP102" s="476">
        <f t="shared" si="1765"/>
        <v>41.1</v>
      </c>
      <c r="DQ102" s="142">
        <f t="shared" si="1782"/>
        <v>0</v>
      </c>
      <c r="DR102" s="114">
        <f t="shared" si="1783"/>
        <v>0</v>
      </c>
      <c r="DS102" s="114"/>
      <c r="DT102" s="143"/>
      <c r="DU102" s="144">
        <f t="shared" si="1784"/>
        <v>0</v>
      </c>
      <c r="DV102" s="328">
        <f t="shared" si="1785"/>
        <v>29</v>
      </c>
      <c r="DW102" s="474">
        <f t="shared" si="1810"/>
        <v>3.7039999999999997E-2</v>
      </c>
      <c r="DX102" s="475">
        <f t="shared" si="1811"/>
        <v>28.52</v>
      </c>
      <c r="DY102" s="141">
        <f t="shared" si="1788"/>
        <v>0.98344827999999995</v>
      </c>
      <c r="DZ102" s="476">
        <f t="shared" si="1765"/>
        <v>41.1</v>
      </c>
      <c r="EA102" s="142">
        <f t="shared" si="1790"/>
        <v>40.419719999999998</v>
      </c>
      <c r="EB102" s="114">
        <f t="shared" si="1791"/>
        <v>1172.17</v>
      </c>
      <c r="EC102" s="114"/>
      <c r="ED102" s="143"/>
      <c r="EE102" s="144">
        <f t="shared" si="1792"/>
        <v>0.45326</v>
      </c>
      <c r="EF102" s="328">
        <f t="shared" si="1793"/>
        <v>0</v>
      </c>
      <c r="EG102" s="474">
        <f t="shared" si="1810"/>
        <v>0</v>
      </c>
      <c r="EH102" s="475">
        <f t="shared" si="1811"/>
        <v>0</v>
      </c>
      <c r="EI102" s="141">
        <f t="shared" si="1796"/>
        <v>0</v>
      </c>
      <c r="EJ102" s="476">
        <f t="shared" si="1765"/>
        <v>41.1</v>
      </c>
      <c r="EK102" s="142">
        <f t="shared" si="1798"/>
        <v>0</v>
      </c>
      <c r="EL102" s="114">
        <f t="shared" si="1799"/>
        <v>0</v>
      </c>
      <c r="EM102" s="114"/>
      <c r="EN102" s="143"/>
      <c r="EO102" s="144">
        <f t="shared" si="1800"/>
        <v>0</v>
      </c>
      <c r="EP102" s="328">
        <f t="shared" si="1801"/>
        <v>0</v>
      </c>
      <c r="EQ102" s="474">
        <f t="shared" si="1810"/>
        <v>0</v>
      </c>
      <c r="ER102" s="475">
        <f t="shared" si="1811"/>
        <v>0</v>
      </c>
      <c r="ES102" s="141">
        <f t="shared" si="1804"/>
        <v>0</v>
      </c>
      <c r="ET102" s="476">
        <f t="shared" si="1765"/>
        <v>41.1</v>
      </c>
      <c r="EU102" s="142">
        <f t="shared" si="1806"/>
        <v>0</v>
      </c>
      <c r="EV102" s="114">
        <f t="shared" si="1807"/>
        <v>0</v>
      </c>
      <c r="EW102" s="114"/>
      <c r="EX102" s="143"/>
      <c r="EY102" s="144">
        <f t="shared" si="1808"/>
        <v>0</v>
      </c>
      <c r="EZ102" s="328">
        <f t="shared" si="1809"/>
        <v>25</v>
      </c>
      <c r="FA102" s="474">
        <f t="shared" si="1810"/>
        <v>3.3739999999999999E-2</v>
      </c>
      <c r="FB102" s="475">
        <f t="shared" si="1811"/>
        <v>50.95</v>
      </c>
      <c r="FC102" s="141">
        <f t="shared" si="1812"/>
        <v>2.0379999999999998</v>
      </c>
      <c r="FD102" s="476">
        <f t="shared" si="1765"/>
        <v>41.1</v>
      </c>
      <c r="FE102" s="142">
        <f t="shared" si="1814"/>
        <v>83.761799999999994</v>
      </c>
      <c r="FF102" s="114">
        <f t="shared" si="1815"/>
        <v>2094.0500000000002</v>
      </c>
      <c r="FG102" s="114"/>
      <c r="FH102" s="143"/>
      <c r="FI102" s="144">
        <f t="shared" si="1816"/>
        <v>0.93930000000000002</v>
      </c>
      <c r="FJ102" s="328">
        <f t="shared" si="1817"/>
        <v>0</v>
      </c>
      <c r="FK102" s="474">
        <f t="shared" si="1818"/>
        <v>0</v>
      </c>
      <c r="FL102" s="475">
        <f t="shared" si="1819"/>
        <v>0</v>
      </c>
      <c r="FM102" s="141">
        <f t="shared" si="1820"/>
        <v>0</v>
      </c>
      <c r="FN102" s="476">
        <f t="shared" si="1821"/>
        <v>41.1</v>
      </c>
      <c r="FO102" s="142">
        <f t="shared" si="1822"/>
        <v>0</v>
      </c>
      <c r="FP102" s="114">
        <f t="shared" si="1823"/>
        <v>0</v>
      </c>
      <c r="FQ102" s="114"/>
      <c r="FR102" s="143"/>
      <c r="FS102" s="144">
        <f t="shared" si="1824"/>
        <v>0</v>
      </c>
      <c r="FT102" s="328">
        <f t="shared" si="1825"/>
        <v>0</v>
      </c>
      <c r="FU102" s="474">
        <f t="shared" si="1818"/>
        <v>0</v>
      </c>
      <c r="FV102" s="475">
        <f t="shared" si="1819"/>
        <v>0</v>
      </c>
      <c r="FW102" s="141">
        <f t="shared" si="1828"/>
        <v>0</v>
      </c>
      <c r="FX102" s="476">
        <f t="shared" si="1821"/>
        <v>41.1</v>
      </c>
      <c r="FY102" s="142">
        <f t="shared" si="1830"/>
        <v>0</v>
      </c>
      <c r="FZ102" s="114">
        <f t="shared" si="1831"/>
        <v>0</v>
      </c>
      <c r="GA102" s="114"/>
      <c r="GB102" s="143"/>
      <c r="GC102" s="144">
        <f t="shared" si="1832"/>
        <v>0</v>
      </c>
      <c r="GD102" s="328">
        <f t="shared" si="1833"/>
        <v>44</v>
      </c>
      <c r="GE102" s="474">
        <f t="shared" si="1834"/>
        <v>8.7480000000000002E-2</v>
      </c>
      <c r="GF102" s="475">
        <f t="shared" si="1835"/>
        <v>60.71</v>
      </c>
      <c r="GG102" s="141">
        <f t="shared" si="1836"/>
        <v>1.37977273</v>
      </c>
      <c r="GH102" s="476">
        <f t="shared" si="1821"/>
        <v>41.1</v>
      </c>
      <c r="GI102" s="142">
        <f t="shared" si="1838"/>
        <v>56.708660000000002</v>
      </c>
      <c r="GJ102" s="114">
        <f t="shared" si="1839"/>
        <v>2495.1799999999998</v>
      </c>
      <c r="GK102" s="114"/>
      <c r="GL102" s="143"/>
      <c r="GM102" s="144">
        <f t="shared" si="1840"/>
        <v>0.63593</v>
      </c>
      <c r="GN102" s="328">
        <f t="shared" si="1841"/>
        <v>27</v>
      </c>
      <c r="GO102" s="474">
        <f t="shared" si="1834"/>
        <v>3.2140000000000002E-2</v>
      </c>
      <c r="GP102" s="475">
        <f t="shared" si="1835"/>
        <v>120.85</v>
      </c>
      <c r="GQ102" s="141">
        <f t="shared" si="1844"/>
        <v>4.4759259299999998</v>
      </c>
      <c r="GR102" s="476">
        <f t="shared" si="1821"/>
        <v>41.1</v>
      </c>
      <c r="GS102" s="142">
        <f t="shared" si="1846"/>
        <v>183.96055999999999</v>
      </c>
      <c r="GT102" s="114">
        <f t="shared" si="1847"/>
        <v>4966.9399999999996</v>
      </c>
      <c r="GU102" s="114"/>
      <c r="GV102" s="143"/>
      <c r="GW102" s="144">
        <f t="shared" si="1848"/>
        <v>2.0629300000000002</v>
      </c>
      <c r="GX102" s="328">
        <f t="shared" si="1849"/>
        <v>0</v>
      </c>
      <c r="GY102" s="474">
        <f t="shared" si="1850"/>
        <v>0</v>
      </c>
      <c r="GZ102" s="475">
        <f t="shared" si="1851"/>
        <v>0</v>
      </c>
      <c r="HA102" s="141">
        <f t="shared" si="1852"/>
        <v>0</v>
      </c>
      <c r="HB102" s="476">
        <f t="shared" si="1853"/>
        <v>41.1</v>
      </c>
      <c r="HC102" s="142">
        <f t="shared" si="1854"/>
        <v>0</v>
      </c>
      <c r="HD102" s="114">
        <f t="shared" si="1855"/>
        <v>0</v>
      </c>
      <c r="HE102" s="114"/>
      <c r="HF102" s="143"/>
      <c r="HG102" s="144">
        <f t="shared" si="1856"/>
        <v>0</v>
      </c>
      <c r="HH102" s="328">
        <f t="shared" si="1857"/>
        <v>31</v>
      </c>
      <c r="HI102" s="474">
        <f t="shared" si="1850"/>
        <v>2.9139999999999999E-2</v>
      </c>
      <c r="HJ102" s="475">
        <f t="shared" si="1851"/>
        <v>65.86</v>
      </c>
      <c r="HK102" s="141">
        <f t="shared" si="1860"/>
        <v>2.1245161299999999</v>
      </c>
      <c r="HL102" s="476">
        <f t="shared" si="1853"/>
        <v>41.1</v>
      </c>
      <c r="HM102" s="142">
        <f t="shared" si="1862"/>
        <v>87.317610000000002</v>
      </c>
      <c r="HN102" s="114">
        <f t="shared" si="1863"/>
        <v>2706.85</v>
      </c>
      <c r="HO102" s="114"/>
      <c r="HP102" s="143"/>
      <c r="HQ102" s="144">
        <f t="shared" si="1864"/>
        <v>0.97918000000000005</v>
      </c>
      <c r="HR102" s="328">
        <f t="shared" si="1865"/>
        <v>0</v>
      </c>
      <c r="HS102" s="474">
        <f t="shared" si="1866"/>
        <v>0</v>
      </c>
      <c r="HT102" s="475">
        <f t="shared" si="1867"/>
        <v>0</v>
      </c>
      <c r="HU102" s="141">
        <f t="shared" si="1868"/>
        <v>0</v>
      </c>
      <c r="HV102" s="476">
        <f t="shared" si="1853"/>
        <v>41.1</v>
      </c>
      <c r="HW102" s="142">
        <f t="shared" si="1870"/>
        <v>0</v>
      </c>
      <c r="HX102" s="114">
        <f t="shared" si="1871"/>
        <v>0</v>
      </c>
      <c r="HY102" s="114"/>
      <c r="HZ102" s="143"/>
      <c r="IA102" s="144">
        <f t="shared" si="1872"/>
        <v>0</v>
      </c>
      <c r="IB102" s="328">
        <f t="shared" si="1873"/>
        <v>27</v>
      </c>
      <c r="IC102" s="474">
        <f t="shared" si="1866"/>
        <v>5.6129999999999999E-2</v>
      </c>
      <c r="ID102" s="475">
        <f t="shared" si="1867"/>
        <v>28.07</v>
      </c>
      <c r="IE102" s="141">
        <f t="shared" si="1876"/>
        <v>1.0396296300000001</v>
      </c>
      <c r="IF102" s="476">
        <f t="shared" si="1853"/>
        <v>41.1</v>
      </c>
      <c r="IG102" s="142">
        <f t="shared" si="1878"/>
        <v>42.72878</v>
      </c>
      <c r="IH102" s="114">
        <f t="shared" si="1879"/>
        <v>1153.68</v>
      </c>
      <c r="II102" s="114"/>
      <c r="IJ102" s="143"/>
      <c r="IK102" s="144">
        <f t="shared" si="1880"/>
        <v>0.47915999999999997</v>
      </c>
      <c r="IL102" s="328">
        <f t="shared" si="1881"/>
        <v>0</v>
      </c>
      <c r="IM102" s="474">
        <f t="shared" si="1882"/>
        <v>0</v>
      </c>
      <c r="IN102" s="475">
        <f t="shared" si="1883"/>
        <v>0</v>
      </c>
      <c r="IO102" s="141">
        <f t="shared" si="1884"/>
        <v>0</v>
      </c>
      <c r="IP102" s="476">
        <f t="shared" si="1885"/>
        <v>41.1</v>
      </c>
      <c r="IQ102" s="142">
        <f t="shared" si="1886"/>
        <v>0</v>
      </c>
      <c r="IR102" s="114">
        <f t="shared" si="1887"/>
        <v>0</v>
      </c>
      <c r="IS102" s="114"/>
      <c r="IT102" s="143"/>
      <c r="IU102" s="144">
        <f t="shared" si="1888"/>
        <v>0</v>
      </c>
      <c r="IV102" s="328">
        <f t="shared" si="1889"/>
        <v>0</v>
      </c>
      <c r="IW102" s="474">
        <f t="shared" si="1882"/>
        <v>0</v>
      </c>
      <c r="IX102" s="475">
        <f t="shared" si="1883"/>
        <v>0</v>
      </c>
      <c r="IY102" s="141">
        <f t="shared" si="1892"/>
        <v>0</v>
      </c>
      <c r="IZ102" s="476">
        <f t="shared" si="1885"/>
        <v>41.1</v>
      </c>
      <c r="JA102" s="142">
        <f t="shared" si="1894"/>
        <v>0</v>
      </c>
      <c r="JB102" s="114">
        <f t="shared" si="1895"/>
        <v>0</v>
      </c>
      <c r="JC102" s="114"/>
      <c r="JD102" s="143"/>
      <c r="JE102" s="144">
        <f t="shared" si="1896"/>
        <v>0</v>
      </c>
      <c r="JF102" s="328">
        <f t="shared" si="1897"/>
        <v>0</v>
      </c>
      <c r="JG102" s="474">
        <f t="shared" si="1898"/>
        <v>0</v>
      </c>
      <c r="JH102" s="475">
        <f t="shared" si="1899"/>
        <v>0</v>
      </c>
      <c r="JI102" s="141">
        <f t="shared" si="1900"/>
        <v>0</v>
      </c>
      <c r="JJ102" s="476">
        <f t="shared" si="1885"/>
        <v>41.1</v>
      </c>
      <c r="JK102" s="142">
        <f t="shared" si="1902"/>
        <v>0</v>
      </c>
      <c r="JL102" s="114">
        <f t="shared" si="1903"/>
        <v>0</v>
      </c>
      <c r="JM102" s="114"/>
      <c r="JN102" s="143"/>
      <c r="JO102" s="144">
        <f t="shared" si="1904"/>
        <v>0</v>
      </c>
      <c r="JP102" s="328">
        <f t="shared" si="1905"/>
        <v>23</v>
      </c>
      <c r="JQ102" s="474">
        <f t="shared" si="1898"/>
        <v>1.898E-2</v>
      </c>
      <c r="JR102" s="475">
        <f t="shared" si="1899"/>
        <v>75.92</v>
      </c>
      <c r="JS102" s="141">
        <f t="shared" si="1908"/>
        <v>3.3008695700000001</v>
      </c>
      <c r="JT102" s="476">
        <f t="shared" si="1885"/>
        <v>41.1</v>
      </c>
      <c r="JU102" s="142">
        <f t="shared" si="1910"/>
        <v>135.66574</v>
      </c>
      <c r="JV102" s="114">
        <f t="shared" si="1911"/>
        <v>3120.31</v>
      </c>
      <c r="JW102" s="114"/>
      <c r="JX102" s="143"/>
      <c r="JY102" s="144">
        <f t="shared" si="1912"/>
        <v>1.52135</v>
      </c>
      <c r="JZ102" s="328">
        <f t="shared" si="1913"/>
        <v>0</v>
      </c>
      <c r="KA102" s="474">
        <f t="shared" si="1930"/>
        <v>0</v>
      </c>
      <c r="KB102" s="475">
        <f t="shared" si="1931"/>
        <v>0</v>
      </c>
      <c r="KC102" s="141">
        <f t="shared" si="1916"/>
        <v>0</v>
      </c>
      <c r="KD102" s="476">
        <f t="shared" si="1917"/>
        <v>41.1</v>
      </c>
      <c r="KE102" s="142">
        <f t="shared" si="1918"/>
        <v>0</v>
      </c>
      <c r="KF102" s="114">
        <f t="shared" si="1919"/>
        <v>0</v>
      </c>
      <c r="KG102" s="114"/>
      <c r="KH102" s="143"/>
      <c r="KI102" s="144">
        <f t="shared" si="1920"/>
        <v>0</v>
      </c>
      <c r="KJ102" s="328">
        <f t="shared" si="1921"/>
        <v>0</v>
      </c>
      <c r="KK102" s="474">
        <f t="shared" si="1930"/>
        <v>0</v>
      </c>
      <c r="KL102" s="475">
        <f t="shared" si="1931"/>
        <v>0</v>
      </c>
      <c r="KM102" s="141">
        <f t="shared" si="1924"/>
        <v>0</v>
      </c>
      <c r="KN102" s="476">
        <f t="shared" si="1917"/>
        <v>41.1</v>
      </c>
      <c r="KO102" s="142">
        <f t="shared" si="1926"/>
        <v>0</v>
      </c>
      <c r="KP102" s="114">
        <f t="shared" si="1927"/>
        <v>0</v>
      </c>
      <c r="KQ102" s="114"/>
      <c r="KR102" s="143"/>
      <c r="KS102" s="144">
        <f t="shared" si="1928"/>
        <v>0</v>
      </c>
      <c r="KT102" s="328">
        <f t="shared" si="1929"/>
        <v>0</v>
      </c>
      <c r="KU102" s="474" t="e">
        <f t="shared" si="1930"/>
        <v>#DIV/0!</v>
      </c>
      <c r="KV102" s="475" t="e">
        <f t="shared" si="1931"/>
        <v>#DIV/0!</v>
      </c>
      <c r="KW102" s="141">
        <f t="shared" si="1932"/>
        <v>0</v>
      </c>
      <c r="KX102" s="476">
        <f t="shared" si="1917"/>
        <v>0</v>
      </c>
      <c r="KY102" s="142">
        <f t="shared" si="1934"/>
        <v>0</v>
      </c>
      <c r="KZ102" s="114">
        <f t="shared" si="1935"/>
        <v>0</v>
      </c>
      <c r="LA102" s="114"/>
      <c r="LB102" s="143"/>
      <c r="LC102" s="144">
        <f t="shared" si="1936"/>
        <v>0</v>
      </c>
      <c r="LD102" s="327">
        <f t="shared" si="1937"/>
        <v>232</v>
      </c>
      <c r="LE102" s="474">
        <f t="shared" si="1938"/>
        <v>8.8999999999999999E-3</v>
      </c>
      <c r="LF102" s="475">
        <f t="shared" si="1939"/>
        <v>503.37</v>
      </c>
      <c r="LG102" s="141">
        <f t="shared" si="1940"/>
        <v>2.16969828</v>
      </c>
      <c r="LH102" s="476">
        <f t="shared" si="1941"/>
        <v>41.1</v>
      </c>
      <c r="LI102" s="142">
        <f t="shared" si="1942"/>
        <v>89.174599999999998</v>
      </c>
      <c r="LJ102" s="114">
        <f t="shared" si="1943"/>
        <v>20688.509999999998</v>
      </c>
      <c r="LK102" s="114"/>
      <c r="LL102" s="143"/>
    </row>
    <row r="103" spans="1:324" ht="26.25" customHeight="1">
      <c r="A103" s="718"/>
      <c r="B103" s="12" t="s">
        <v>746</v>
      </c>
      <c r="C103" s="12" t="s">
        <v>856</v>
      </c>
      <c r="D103" s="12" t="s">
        <v>424</v>
      </c>
      <c r="E103" s="4" t="s">
        <v>32</v>
      </c>
      <c r="F103" s="328">
        <f t="shared" si="1695"/>
        <v>1</v>
      </c>
      <c r="G103" s="474">
        <f t="shared" si="1944"/>
        <v>1.5499999999999999E-3</v>
      </c>
      <c r="H103" s="475">
        <f t="shared" si="1945"/>
        <v>2.8</v>
      </c>
      <c r="I103" s="141">
        <f t="shared" si="1696"/>
        <v>2.8</v>
      </c>
      <c r="J103" s="476">
        <f t="shared" si="1946"/>
        <v>41.1</v>
      </c>
      <c r="K103" s="142">
        <f t="shared" si="1697"/>
        <v>115.08</v>
      </c>
      <c r="L103" s="114">
        <f t="shared" si="1698"/>
        <v>115.08</v>
      </c>
      <c r="M103" s="114"/>
      <c r="N103" s="143"/>
      <c r="O103" s="144">
        <f t="shared" si="1699"/>
        <v>1.2927900000000001</v>
      </c>
      <c r="P103" s="328">
        <f t="shared" si="1700"/>
        <v>2</v>
      </c>
      <c r="Q103" s="474">
        <f t="shared" si="1947"/>
        <v>1.8799999999999999E-3</v>
      </c>
      <c r="R103" s="475">
        <f t="shared" si="1948"/>
        <v>3.7</v>
      </c>
      <c r="S103" s="141">
        <f t="shared" si="1701"/>
        <v>1.85</v>
      </c>
      <c r="T103" s="476">
        <f t="shared" si="1949"/>
        <v>41.1</v>
      </c>
      <c r="U103" s="142">
        <f t="shared" si="1702"/>
        <v>76.034999999999997</v>
      </c>
      <c r="V103" s="114">
        <f t="shared" si="1703"/>
        <v>152.07</v>
      </c>
      <c r="W103" s="114"/>
      <c r="X103" s="143"/>
      <c r="Y103" s="144">
        <f t="shared" si="1704"/>
        <v>0.85416999999999998</v>
      </c>
      <c r="Z103" s="328">
        <f t="shared" si="1705"/>
        <v>0</v>
      </c>
      <c r="AA103" s="474">
        <f t="shared" si="1754"/>
        <v>0</v>
      </c>
      <c r="AB103" s="475">
        <f t="shared" si="1755"/>
        <v>0</v>
      </c>
      <c r="AC103" s="141">
        <f t="shared" si="1708"/>
        <v>0</v>
      </c>
      <c r="AD103" s="476">
        <f t="shared" si="1709"/>
        <v>41.1</v>
      </c>
      <c r="AE103" s="142">
        <f t="shared" si="1710"/>
        <v>0</v>
      </c>
      <c r="AF103" s="114">
        <f t="shared" si="1711"/>
        <v>0</v>
      </c>
      <c r="AG103" s="114"/>
      <c r="AH103" s="143"/>
      <c r="AI103" s="144">
        <f t="shared" si="1712"/>
        <v>0</v>
      </c>
      <c r="AJ103" s="328">
        <f t="shared" si="1713"/>
        <v>1</v>
      </c>
      <c r="AK103" s="474">
        <f t="shared" si="1754"/>
        <v>1.65E-3</v>
      </c>
      <c r="AL103" s="475">
        <f t="shared" si="1755"/>
        <v>2.0099999999999998</v>
      </c>
      <c r="AM103" s="141">
        <f t="shared" si="1716"/>
        <v>2.0099999999999998</v>
      </c>
      <c r="AN103" s="476">
        <f t="shared" si="1709"/>
        <v>41.1</v>
      </c>
      <c r="AO103" s="142">
        <f t="shared" si="1718"/>
        <v>82.611000000000004</v>
      </c>
      <c r="AP103" s="114">
        <f t="shared" si="1719"/>
        <v>82.61</v>
      </c>
      <c r="AQ103" s="114"/>
      <c r="AR103" s="143"/>
      <c r="AS103" s="144">
        <f t="shared" si="1720"/>
        <v>0.92803999999999998</v>
      </c>
      <c r="AT103" s="328">
        <f t="shared" si="1721"/>
        <v>2</v>
      </c>
      <c r="AU103" s="474">
        <f t="shared" si="1754"/>
        <v>2.1099999999999999E-3</v>
      </c>
      <c r="AV103" s="475">
        <f t="shared" si="1755"/>
        <v>2.33</v>
      </c>
      <c r="AW103" s="141">
        <f t="shared" si="1724"/>
        <v>1.165</v>
      </c>
      <c r="AX103" s="476">
        <f t="shared" si="1709"/>
        <v>41.1</v>
      </c>
      <c r="AY103" s="142">
        <f t="shared" si="1726"/>
        <v>47.881500000000003</v>
      </c>
      <c r="AZ103" s="114">
        <f t="shared" si="1727"/>
        <v>95.76</v>
      </c>
      <c r="BA103" s="114"/>
      <c r="BB103" s="143"/>
      <c r="BC103" s="144">
        <f t="shared" si="1728"/>
        <v>0.53788999999999998</v>
      </c>
      <c r="BD103" s="328">
        <f t="shared" si="1729"/>
        <v>0</v>
      </c>
      <c r="BE103" s="474">
        <f t="shared" si="1754"/>
        <v>0</v>
      </c>
      <c r="BF103" s="475">
        <f t="shared" si="1755"/>
        <v>0</v>
      </c>
      <c r="BG103" s="141">
        <f t="shared" si="1732"/>
        <v>0</v>
      </c>
      <c r="BH103" s="476">
        <f t="shared" si="1709"/>
        <v>41.1</v>
      </c>
      <c r="BI103" s="142">
        <f t="shared" si="1734"/>
        <v>0</v>
      </c>
      <c r="BJ103" s="114">
        <f t="shared" si="1735"/>
        <v>0</v>
      </c>
      <c r="BK103" s="114"/>
      <c r="BL103" s="143"/>
      <c r="BM103" s="144">
        <f t="shared" si="1736"/>
        <v>0</v>
      </c>
      <c r="BN103" s="328">
        <f t="shared" si="1737"/>
        <v>1</v>
      </c>
      <c r="BO103" s="474">
        <f t="shared" si="1754"/>
        <v>1.41E-3</v>
      </c>
      <c r="BP103" s="475">
        <f t="shared" si="1755"/>
        <v>1.41</v>
      </c>
      <c r="BQ103" s="141">
        <f t="shared" si="1740"/>
        <v>1.41</v>
      </c>
      <c r="BR103" s="476">
        <f t="shared" si="1709"/>
        <v>41.1</v>
      </c>
      <c r="BS103" s="142">
        <f t="shared" si="1742"/>
        <v>57.951000000000001</v>
      </c>
      <c r="BT103" s="114">
        <f t="shared" si="1743"/>
        <v>57.95</v>
      </c>
      <c r="BU103" s="114"/>
      <c r="BV103" s="143"/>
      <c r="BW103" s="144">
        <f t="shared" si="1744"/>
        <v>0.65100999999999998</v>
      </c>
      <c r="BX103" s="328">
        <f t="shared" si="1745"/>
        <v>0</v>
      </c>
      <c r="BY103" s="474">
        <f t="shared" si="1754"/>
        <v>0</v>
      </c>
      <c r="BZ103" s="475">
        <f t="shared" si="1755"/>
        <v>0</v>
      </c>
      <c r="CA103" s="141">
        <f t="shared" si="1748"/>
        <v>0</v>
      </c>
      <c r="CB103" s="476">
        <f t="shared" si="1709"/>
        <v>41.1</v>
      </c>
      <c r="CC103" s="142">
        <f t="shared" si="1750"/>
        <v>0</v>
      </c>
      <c r="CD103" s="114">
        <f t="shared" si="1751"/>
        <v>0</v>
      </c>
      <c r="CE103" s="114"/>
      <c r="CF103" s="143"/>
      <c r="CG103" s="144">
        <f t="shared" si="1752"/>
        <v>0</v>
      </c>
      <c r="CH103" s="328">
        <f t="shared" si="1753"/>
        <v>1</v>
      </c>
      <c r="CI103" s="474">
        <f t="shared" si="1754"/>
        <v>1E-3</v>
      </c>
      <c r="CJ103" s="475">
        <f t="shared" si="1755"/>
        <v>3</v>
      </c>
      <c r="CK103" s="141">
        <f t="shared" si="1756"/>
        <v>3</v>
      </c>
      <c r="CL103" s="476">
        <f t="shared" si="1709"/>
        <v>41.1</v>
      </c>
      <c r="CM103" s="142">
        <f t="shared" si="1758"/>
        <v>123.3</v>
      </c>
      <c r="CN103" s="114">
        <f t="shared" si="1759"/>
        <v>123.3</v>
      </c>
      <c r="CO103" s="114"/>
      <c r="CP103" s="143"/>
      <c r="CQ103" s="144">
        <f t="shared" si="1760"/>
        <v>1.38514</v>
      </c>
      <c r="CR103" s="328">
        <f t="shared" si="1761"/>
        <v>1</v>
      </c>
      <c r="CS103" s="474">
        <f t="shared" si="1810"/>
        <v>1.2700000000000001E-3</v>
      </c>
      <c r="CT103" s="475">
        <f t="shared" si="1811"/>
        <v>2.4</v>
      </c>
      <c r="CU103" s="141">
        <f t="shared" si="1764"/>
        <v>2.4</v>
      </c>
      <c r="CV103" s="476">
        <f t="shared" si="1765"/>
        <v>41.1</v>
      </c>
      <c r="CW103" s="142">
        <f t="shared" si="1766"/>
        <v>98.64</v>
      </c>
      <c r="CX103" s="114">
        <f t="shared" si="1767"/>
        <v>98.64</v>
      </c>
      <c r="CY103" s="114"/>
      <c r="CZ103" s="143"/>
      <c r="DA103" s="144">
        <f t="shared" si="1768"/>
        <v>1.1081099999999999</v>
      </c>
      <c r="DB103" s="328">
        <f t="shared" si="1769"/>
        <v>0</v>
      </c>
      <c r="DC103" s="474">
        <f t="shared" si="1810"/>
        <v>0</v>
      </c>
      <c r="DD103" s="475">
        <f t="shared" si="1811"/>
        <v>0</v>
      </c>
      <c r="DE103" s="141">
        <f t="shared" si="1772"/>
        <v>0</v>
      </c>
      <c r="DF103" s="476">
        <f t="shared" si="1765"/>
        <v>41.1</v>
      </c>
      <c r="DG103" s="142">
        <f t="shared" si="1774"/>
        <v>0</v>
      </c>
      <c r="DH103" s="114">
        <f t="shared" si="1775"/>
        <v>0</v>
      </c>
      <c r="DI103" s="114"/>
      <c r="DJ103" s="143"/>
      <c r="DK103" s="144">
        <f t="shared" si="1776"/>
        <v>0</v>
      </c>
      <c r="DL103" s="328">
        <f t="shared" si="1777"/>
        <v>0</v>
      </c>
      <c r="DM103" s="474">
        <f t="shared" si="1810"/>
        <v>0</v>
      </c>
      <c r="DN103" s="475">
        <f t="shared" si="1811"/>
        <v>0</v>
      </c>
      <c r="DO103" s="141">
        <f t="shared" si="1780"/>
        <v>0</v>
      </c>
      <c r="DP103" s="476">
        <f t="shared" si="1765"/>
        <v>41.1</v>
      </c>
      <c r="DQ103" s="142">
        <f t="shared" si="1782"/>
        <v>0</v>
      </c>
      <c r="DR103" s="114">
        <f t="shared" si="1783"/>
        <v>0</v>
      </c>
      <c r="DS103" s="114"/>
      <c r="DT103" s="143"/>
      <c r="DU103" s="144">
        <f t="shared" si="1784"/>
        <v>0</v>
      </c>
      <c r="DV103" s="328">
        <f t="shared" si="1785"/>
        <v>4</v>
      </c>
      <c r="DW103" s="474">
        <f t="shared" si="1810"/>
        <v>5.11E-3</v>
      </c>
      <c r="DX103" s="475">
        <f t="shared" si="1811"/>
        <v>3.93</v>
      </c>
      <c r="DY103" s="141">
        <f t="shared" si="1788"/>
        <v>0.98250000000000004</v>
      </c>
      <c r="DZ103" s="476">
        <f t="shared" si="1765"/>
        <v>41.1</v>
      </c>
      <c r="EA103" s="142">
        <f t="shared" si="1790"/>
        <v>40.380749999999999</v>
      </c>
      <c r="EB103" s="114">
        <f t="shared" si="1791"/>
        <v>161.52000000000001</v>
      </c>
      <c r="EC103" s="114"/>
      <c r="ED103" s="143"/>
      <c r="EE103" s="144">
        <f t="shared" si="1792"/>
        <v>0.45362999999999998</v>
      </c>
      <c r="EF103" s="328">
        <f t="shared" si="1793"/>
        <v>1</v>
      </c>
      <c r="EG103" s="474">
        <f t="shared" si="1810"/>
        <v>1.16E-3</v>
      </c>
      <c r="EH103" s="475">
        <f t="shared" si="1811"/>
        <v>1.95</v>
      </c>
      <c r="EI103" s="141">
        <f t="shared" si="1796"/>
        <v>1.95</v>
      </c>
      <c r="EJ103" s="476">
        <f t="shared" si="1765"/>
        <v>41.1</v>
      </c>
      <c r="EK103" s="142">
        <f t="shared" si="1798"/>
        <v>80.144999999999996</v>
      </c>
      <c r="EL103" s="114">
        <f t="shared" si="1799"/>
        <v>80.150000000000006</v>
      </c>
      <c r="EM103" s="114"/>
      <c r="EN103" s="143"/>
      <c r="EO103" s="144">
        <f t="shared" si="1800"/>
        <v>0.90034000000000003</v>
      </c>
      <c r="EP103" s="328">
        <f t="shared" si="1801"/>
        <v>0</v>
      </c>
      <c r="EQ103" s="474">
        <f t="shared" si="1810"/>
        <v>0</v>
      </c>
      <c r="ER103" s="475">
        <f t="shared" si="1811"/>
        <v>0</v>
      </c>
      <c r="ES103" s="141">
        <f t="shared" si="1804"/>
        <v>0</v>
      </c>
      <c r="ET103" s="476">
        <f t="shared" si="1765"/>
        <v>41.1</v>
      </c>
      <c r="EU103" s="142">
        <f t="shared" si="1806"/>
        <v>0</v>
      </c>
      <c r="EV103" s="114">
        <f t="shared" si="1807"/>
        <v>0</v>
      </c>
      <c r="EW103" s="114"/>
      <c r="EX103" s="143"/>
      <c r="EY103" s="144">
        <f t="shared" si="1808"/>
        <v>0</v>
      </c>
      <c r="EZ103" s="328">
        <f t="shared" si="1809"/>
        <v>3</v>
      </c>
      <c r="FA103" s="474">
        <f t="shared" si="1810"/>
        <v>4.0499999999999998E-3</v>
      </c>
      <c r="FB103" s="475">
        <f t="shared" si="1811"/>
        <v>6.12</v>
      </c>
      <c r="FC103" s="141">
        <f t="shared" si="1812"/>
        <v>2.04</v>
      </c>
      <c r="FD103" s="476">
        <f t="shared" si="1765"/>
        <v>41.1</v>
      </c>
      <c r="FE103" s="142">
        <f t="shared" si="1814"/>
        <v>83.843999999999994</v>
      </c>
      <c r="FF103" s="114">
        <f t="shared" si="1815"/>
        <v>251.53</v>
      </c>
      <c r="FG103" s="114"/>
      <c r="FH103" s="143"/>
      <c r="FI103" s="144">
        <f t="shared" si="1816"/>
        <v>0.94189000000000001</v>
      </c>
      <c r="FJ103" s="328">
        <f t="shared" si="1817"/>
        <v>2</v>
      </c>
      <c r="FK103" s="474">
        <f t="shared" si="1818"/>
        <v>1.98E-3</v>
      </c>
      <c r="FL103" s="475">
        <f t="shared" si="1819"/>
        <v>4.83</v>
      </c>
      <c r="FM103" s="141">
        <f t="shared" si="1820"/>
        <v>2.415</v>
      </c>
      <c r="FN103" s="476">
        <f t="shared" si="1821"/>
        <v>41.1</v>
      </c>
      <c r="FO103" s="142">
        <f t="shared" si="1822"/>
        <v>99.256500000000003</v>
      </c>
      <c r="FP103" s="114">
        <f t="shared" si="1823"/>
        <v>198.51</v>
      </c>
      <c r="FQ103" s="114"/>
      <c r="FR103" s="143"/>
      <c r="FS103" s="144">
        <f t="shared" si="1824"/>
        <v>1.11503</v>
      </c>
      <c r="FT103" s="328">
        <f t="shared" si="1825"/>
        <v>1</v>
      </c>
      <c r="FU103" s="474">
        <f t="shared" si="1818"/>
        <v>1.3600000000000001E-3</v>
      </c>
      <c r="FV103" s="475">
        <f t="shared" si="1819"/>
        <v>2.86</v>
      </c>
      <c r="FW103" s="141">
        <f t="shared" si="1828"/>
        <v>2.86</v>
      </c>
      <c r="FX103" s="476">
        <f t="shared" si="1821"/>
        <v>41.1</v>
      </c>
      <c r="FY103" s="142">
        <f t="shared" si="1830"/>
        <v>117.54600000000001</v>
      </c>
      <c r="FZ103" s="114">
        <f t="shared" si="1831"/>
        <v>117.55</v>
      </c>
      <c r="GA103" s="114"/>
      <c r="GB103" s="143"/>
      <c r="GC103" s="144">
        <f t="shared" si="1832"/>
        <v>1.3205</v>
      </c>
      <c r="GD103" s="328">
        <f t="shared" si="1833"/>
        <v>2</v>
      </c>
      <c r="GE103" s="474">
        <f t="shared" si="1834"/>
        <v>3.98E-3</v>
      </c>
      <c r="GF103" s="475">
        <f t="shared" si="1835"/>
        <v>2.76</v>
      </c>
      <c r="GG103" s="141">
        <f t="shared" si="1836"/>
        <v>1.38</v>
      </c>
      <c r="GH103" s="476">
        <f t="shared" si="1821"/>
        <v>41.1</v>
      </c>
      <c r="GI103" s="142">
        <f t="shared" si="1838"/>
        <v>56.718000000000004</v>
      </c>
      <c r="GJ103" s="114">
        <f t="shared" si="1839"/>
        <v>113.44</v>
      </c>
      <c r="GK103" s="114"/>
      <c r="GL103" s="143"/>
      <c r="GM103" s="144">
        <f t="shared" si="1840"/>
        <v>0.63715999999999995</v>
      </c>
      <c r="GN103" s="328">
        <f t="shared" si="1841"/>
        <v>1</v>
      </c>
      <c r="GO103" s="474">
        <f t="shared" si="1834"/>
        <v>1.1900000000000001E-3</v>
      </c>
      <c r="GP103" s="475">
        <f t="shared" si="1835"/>
        <v>4.47</v>
      </c>
      <c r="GQ103" s="141">
        <f t="shared" si="1844"/>
        <v>4.47</v>
      </c>
      <c r="GR103" s="476">
        <f t="shared" si="1821"/>
        <v>41.1</v>
      </c>
      <c r="GS103" s="142">
        <f t="shared" si="1846"/>
        <v>183.71700000000001</v>
      </c>
      <c r="GT103" s="114">
        <f t="shared" si="1847"/>
        <v>183.72</v>
      </c>
      <c r="GU103" s="114"/>
      <c r="GV103" s="143"/>
      <c r="GW103" s="144">
        <f t="shared" si="1848"/>
        <v>2.06385</v>
      </c>
      <c r="GX103" s="328">
        <f t="shared" si="1849"/>
        <v>1</v>
      </c>
      <c r="GY103" s="474">
        <f t="shared" si="1850"/>
        <v>6.4999999999999997E-4</v>
      </c>
      <c r="GZ103" s="475">
        <f t="shared" si="1851"/>
        <v>2.61</v>
      </c>
      <c r="HA103" s="141">
        <f t="shared" si="1852"/>
        <v>2.61</v>
      </c>
      <c r="HB103" s="476">
        <f t="shared" si="1853"/>
        <v>41.1</v>
      </c>
      <c r="HC103" s="142">
        <f t="shared" si="1854"/>
        <v>107.271</v>
      </c>
      <c r="HD103" s="114">
        <f t="shared" si="1855"/>
        <v>107.27</v>
      </c>
      <c r="HE103" s="114"/>
      <c r="HF103" s="143"/>
      <c r="HG103" s="144">
        <f t="shared" si="1856"/>
        <v>1.2050700000000001</v>
      </c>
      <c r="HH103" s="328">
        <f t="shared" si="1857"/>
        <v>1</v>
      </c>
      <c r="HI103" s="474">
        <f t="shared" si="1850"/>
        <v>9.3999999999999997E-4</v>
      </c>
      <c r="HJ103" s="475">
        <f t="shared" si="1851"/>
        <v>2.12</v>
      </c>
      <c r="HK103" s="141">
        <f t="shared" si="1860"/>
        <v>2.12</v>
      </c>
      <c r="HL103" s="476">
        <f t="shared" si="1853"/>
        <v>41.1</v>
      </c>
      <c r="HM103" s="142">
        <f t="shared" si="1862"/>
        <v>87.132000000000005</v>
      </c>
      <c r="HN103" s="114">
        <f t="shared" si="1863"/>
        <v>87.13</v>
      </c>
      <c r="HO103" s="114"/>
      <c r="HP103" s="143"/>
      <c r="HQ103" s="144">
        <f t="shared" si="1864"/>
        <v>0.97882999999999998</v>
      </c>
      <c r="HR103" s="328">
        <f t="shared" si="1865"/>
        <v>5</v>
      </c>
      <c r="HS103" s="474">
        <f t="shared" si="1866"/>
        <v>7.1900000000000002E-3</v>
      </c>
      <c r="HT103" s="475">
        <f t="shared" si="1867"/>
        <v>4.8899999999999997</v>
      </c>
      <c r="HU103" s="141">
        <f t="shared" si="1868"/>
        <v>0.97799999999999998</v>
      </c>
      <c r="HV103" s="476">
        <f t="shared" si="1853"/>
        <v>41.1</v>
      </c>
      <c r="HW103" s="142">
        <f t="shared" si="1870"/>
        <v>40.195799999999998</v>
      </c>
      <c r="HX103" s="114">
        <f t="shared" si="1871"/>
        <v>200.98</v>
      </c>
      <c r="HY103" s="114"/>
      <c r="HZ103" s="143"/>
      <c r="IA103" s="144">
        <f t="shared" si="1872"/>
        <v>0.45155000000000001</v>
      </c>
      <c r="IB103" s="328">
        <f t="shared" si="1873"/>
        <v>4</v>
      </c>
      <c r="IC103" s="474">
        <f t="shared" si="1866"/>
        <v>8.3199999999999993E-3</v>
      </c>
      <c r="ID103" s="475">
        <f t="shared" si="1867"/>
        <v>4.16</v>
      </c>
      <c r="IE103" s="141">
        <f t="shared" si="1876"/>
        <v>1.04</v>
      </c>
      <c r="IF103" s="476">
        <f t="shared" si="1853"/>
        <v>41.1</v>
      </c>
      <c r="IG103" s="142">
        <f t="shared" si="1878"/>
        <v>42.744</v>
      </c>
      <c r="IH103" s="114">
        <f t="shared" si="1879"/>
        <v>170.98</v>
      </c>
      <c r="II103" s="114"/>
      <c r="IJ103" s="143"/>
      <c r="IK103" s="144">
        <f t="shared" si="1880"/>
        <v>0.48018</v>
      </c>
      <c r="IL103" s="328">
        <f t="shared" si="1881"/>
        <v>1</v>
      </c>
      <c r="IM103" s="474">
        <f t="shared" si="1882"/>
        <v>8.8000000000000003E-4</v>
      </c>
      <c r="IN103" s="475">
        <f t="shared" si="1883"/>
        <v>1.96</v>
      </c>
      <c r="IO103" s="141">
        <f t="shared" si="1884"/>
        <v>1.96</v>
      </c>
      <c r="IP103" s="476">
        <f t="shared" si="1885"/>
        <v>41.1</v>
      </c>
      <c r="IQ103" s="142">
        <f t="shared" si="1886"/>
        <v>80.555999999999997</v>
      </c>
      <c r="IR103" s="114">
        <f t="shared" si="1887"/>
        <v>80.56</v>
      </c>
      <c r="IS103" s="114"/>
      <c r="IT103" s="143"/>
      <c r="IU103" s="144">
        <f t="shared" si="1888"/>
        <v>0.90495000000000003</v>
      </c>
      <c r="IV103" s="328">
        <f t="shared" si="1889"/>
        <v>3</v>
      </c>
      <c r="IW103" s="474">
        <f t="shared" si="1882"/>
        <v>4.4400000000000004E-3</v>
      </c>
      <c r="IX103" s="475">
        <f t="shared" si="1883"/>
        <v>5.55</v>
      </c>
      <c r="IY103" s="141">
        <f t="shared" si="1892"/>
        <v>1.85</v>
      </c>
      <c r="IZ103" s="476">
        <f t="shared" si="1885"/>
        <v>41.1</v>
      </c>
      <c r="JA103" s="142">
        <f t="shared" si="1894"/>
        <v>76.034999999999997</v>
      </c>
      <c r="JB103" s="114">
        <f t="shared" si="1895"/>
        <v>228.11</v>
      </c>
      <c r="JC103" s="114"/>
      <c r="JD103" s="143"/>
      <c r="JE103" s="144">
        <f t="shared" si="1896"/>
        <v>0.85416999999999998</v>
      </c>
      <c r="JF103" s="328">
        <f t="shared" si="1897"/>
        <v>0</v>
      </c>
      <c r="JG103" s="474">
        <f t="shared" si="1898"/>
        <v>0</v>
      </c>
      <c r="JH103" s="475">
        <f t="shared" si="1899"/>
        <v>0</v>
      </c>
      <c r="JI103" s="141">
        <f t="shared" si="1900"/>
        <v>0</v>
      </c>
      <c r="JJ103" s="476">
        <f t="shared" si="1885"/>
        <v>41.1</v>
      </c>
      <c r="JK103" s="142">
        <f t="shared" si="1902"/>
        <v>0</v>
      </c>
      <c r="JL103" s="114">
        <f t="shared" si="1903"/>
        <v>0</v>
      </c>
      <c r="JM103" s="114"/>
      <c r="JN103" s="143"/>
      <c r="JO103" s="144">
        <f t="shared" si="1904"/>
        <v>0</v>
      </c>
      <c r="JP103" s="328">
        <f t="shared" si="1905"/>
        <v>3</v>
      </c>
      <c r="JQ103" s="474">
        <f t="shared" si="1898"/>
        <v>2.48E-3</v>
      </c>
      <c r="JR103" s="475">
        <f t="shared" si="1899"/>
        <v>9.92</v>
      </c>
      <c r="JS103" s="141">
        <f t="shared" si="1908"/>
        <v>3.3066666699999998</v>
      </c>
      <c r="JT103" s="476">
        <f t="shared" si="1885"/>
        <v>41.1</v>
      </c>
      <c r="JU103" s="142">
        <f t="shared" si="1910"/>
        <v>135.904</v>
      </c>
      <c r="JV103" s="114">
        <f t="shared" si="1911"/>
        <v>407.71</v>
      </c>
      <c r="JW103" s="114"/>
      <c r="JX103" s="143"/>
      <c r="JY103" s="144">
        <f t="shared" si="1912"/>
        <v>1.5267299999999999</v>
      </c>
      <c r="JZ103" s="328">
        <f t="shared" si="1913"/>
        <v>0</v>
      </c>
      <c r="KA103" s="474">
        <f t="shared" si="1930"/>
        <v>0</v>
      </c>
      <c r="KB103" s="475">
        <f t="shared" si="1931"/>
        <v>0</v>
      </c>
      <c r="KC103" s="141">
        <f t="shared" si="1916"/>
        <v>0</v>
      </c>
      <c r="KD103" s="476">
        <f t="shared" si="1917"/>
        <v>41.1</v>
      </c>
      <c r="KE103" s="142">
        <f t="shared" si="1918"/>
        <v>0</v>
      </c>
      <c r="KF103" s="114">
        <f t="shared" si="1919"/>
        <v>0</v>
      </c>
      <c r="KG103" s="114"/>
      <c r="KH103" s="143"/>
      <c r="KI103" s="144">
        <f t="shared" si="1920"/>
        <v>0</v>
      </c>
      <c r="KJ103" s="328">
        <f t="shared" si="1921"/>
        <v>0</v>
      </c>
      <c r="KK103" s="474">
        <f t="shared" si="1930"/>
        <v>0</v>
      </c>
      <c r="KL103" s="475">
        <f t="shared" si="1931"/>
        <v>0</v>
      </c>
      <c r="KM103" s="141">
        <f t="shared" si="1924"/>
        <v>0</v>
      </c>
      <c r="KN103" s="476">
        <f t="shared" si="1917"/>
        <v>41.1</v>
      </c>
      <c r="KO103" s="142">
        <f t="shared" si="1926"/>
        <v>0</v>
      </c>
      <c r="KP103" s="114">
        <f t="shared" si="1927"/>
        <v>0</v>
      </c>
      <c r="KQ103" s="114"/>
      <c r="KR103" s="143"/>
      <c r="KS103" s="144">
        <f t="shared" si="1928"/>
        <v>0</v>
      </c>
      <c r="KT103" s="328">
        <f t="shared" si="1929"/>
        <v>0</v>
      </c>
      <c r="KU103" s="474" t="e">
        <f t="shared" si="1930"/>
        <v>#DIV/0!</v>
      </c>
      <c r="KV103" s="475" t="e">
        <f t="shared" si="1931"/>
        <v>#DIV/0!</v>
      </c>
      <c r="KW103" s="141">
        <f t="shared" si="1932"/>
        <v>0</v>
      </c>
      <c r="KX103" s="476">
        <f t="shared" si="1917"/>
        <v>0</v>
      </c>
      <c r="KY103" s="142">
        <f t="shared" si="1934"/>
        <v>0</v>
      </c>
      <c r="KZ103" s="114">
        <f t="shared" si="1935"/>
        <v>0</v>
      </c>
      <c r="LA103" s="114"/>
      <c r="LB103" s="143"/>
      <c r="LC103" s="144">
        <f t="shared" si="1936"/>
        <v>0</v>
      </c>
      <c r="LD103" s="327">
        <f t="shared" si="1937"/>
        <v>41</v>
      </c>
      <c r="LE103" s="474">
        <f t="shared" si="1938"/>
        <v>1.57E-3</v>
      </c>
      <c r="LF103" s="475">
        <f t="shared" si="1939"/>
        <v>88.8</v>
      </c>
      <c r="LG103" s="141">
        <f t="shared" si="1940"/>
        <v>2.1658536599999998</v>
      </c>
      <c r="LH103" s="476">
        <f t="shared" si="1941"/>
        <v>41.1</v>
      </c>
      <c r="LI103" s="142">
        <f t="shared" si="1942"/>
        <v>89.016589999999994</v>
      </c>
      <c r="LJ103" s="114">
        <f t="shared" si="1943"/>
        <v>3649.68</v>
      </c>
      <c r="LK103" s="114"/>
      <c r="LL103" s="143"/>
    </row>
    <row r="104" spans="1:324" ht="26.25" customHeight="1">
      <c r="A104" s="718"/>
      <c r="B104" s="93" t="s">
        <v>759</v>
      </c>
      <c r="C104" s="12" t="s">
        <v>856</v>
      </c>
      <c r="D104" s="12" t="s">
        <v>424</v>
      </c>
      <c r="E104" s="4" t="s">
        <v>32</v>
      </c>
      <c r="F104" s="328">
        <f t="shared" si="1695"/>
        <v>0</v>
      </c>
      <c r="G104" s="474">
        <f t="shared" si="1944"/>
        <v>0</v>
      </c>
      <c r="H104" s="475">
        <f t="shared" si="1945"/>
        <v>0</v>
      </c>
      <c r="I104" s="141">
        <f t="shared" si="1696"/>
        <v>0</v>
      </c>
      <c r="J104" s="476">
        <f t="shared" si="1946"/>
        <v>41.1</v>
      </c>
      <c r="K104" s="142">
        <f t="shared" si="1697"/>
        <v>0</v>
      </c>
      <c r="L104" s="114">
        <f t="shared" si="1698"/>
        <v>0</v>
      </c>
      <c r="M104" s="114"/>
      <c r="N104" s="143"/>
      <c r="O104" s="144" t="e">
        <f t="shared" si="1699"/>
        <v>#DIV/0!</v>
      </c>
      <c r="P104" s="328">
        <f t="shared" si="1700"/>
        <v>0</v>
      </c>
      <c r="Q104" s="474">
        <f t="shared" si="1947"/>
        <v>0</v>
      </c>
      <c r="R104" s="475">
        <f t="shared" si="1948"/>
        <v>0</v>
      </c>
      <c r="S104" s="141">
        <f t="shared" si="1701"/>
        <v>0</v>
      </c>
      <c r="T104" s="476">
        <f t="shared" si="1949"/>
        <v>41.1</v>
      </c>
      <c r="U104" s="142">
        <f t="shared" si="1702"/>
        <v>0</v>
      </c>
      <c r="V104" s="114">
        <f t="shared" si="1703"/>
        <v>0</v>
      </c>
      <c r="W104" s="114"/>
      <c r="X104" s="143"/>
      <c r="Y104" s="144" t="e">
        <f t="shared" si="1704"/>
        <v>#DIV/0!</v>
      </c>
      <c r="Z104" s="328">
        <f t="shared" si="1705"/>
        <v>0</v>
      </c>
      <c r="AA104" s="474">
        <f t="shared" si="1754"/>
        <v>0</v>
      </c>
      <c r="AB104" s="475">
        <f t="shared" si="1755"/>
        <v>0</v>
      </c>
      <c r="AC104" s="141">
        <f t="shared" si="1708"/>
        <v>0</v>
      </c>
      <c r="AD104" s="476">
        <f t="shared" si="1709"/>
        <v>41.1</v>
      </c>
      <c r="AE104" s="142">
        <f t="shared" si="1710"/>
        <v>0</v>
      </c>
      <c r="AF104" s="114">
        <f t="shared" si="1711"/>
        <v>0</v>
      </c>
      <c r="AG104" s="114"/>
      <c r="AH104" s="143"/>
      <c r="AI104" s="144" t="e">
        <f t="shared" si="1712"/>
        <v>#DIV/0!</v>
      </c>
      <c r="AJ104" s="328">
        <f t="shared" si="1713"/>
        <v>0</v>
      </c>
      <c r="AK104" s="474">
        <f t="shared" si="1754"/>
        <v>0</v>
      </c>
      <c r="AL104" s="475">
        <f t="shared" si="1755"/>
        <v>0</v>
      </c>
      <c r="AM104" s="141">
        <f t="shared" si="1716"/>
        <v>0</v>
      </c>
      <c r="AN104" s="476">
        <f t="shared" si="1709"/>
        <v>41.1</v>
      </c>
      <c r="AO104" s="142">
        <f t="shared" si="1718"/>
        <v>0</v>
      </c>
      <c r="AP104" s="114">
        <f t="shared" si="1719"/>
        <v>0</v>
      </c>
      <c r="AQ104" s="114"/>
      <c r="AR104" s="143"/>
      <c r="AS104" s="144" t="e">
        <f t="shared" si="1720"/>
        <v>#DIV/0!</v>
      </c>
      <c r="AT104" s="328">
        <f t="shared" si="1721"/>
        <v>0</v>
      </c>
      <c r="AU104" s="474">
        <f t="shared" si="1754"/>
        <v>0</v>
      </c>
      <c r="AV104" s="475">
        <f t="shared" si="1755"/>
        <v>0</v>
      </c>
      <c r="AW104" s="141">
        <f t="shared" si="1724"/>
        <v>0</v>
      </c>
      <c r="AX104" s="476">
        <f t="shared" si="1709"/>
        <v>41.1</v>
      </c>
      <c r="AY104" s="142">
        <f t="shared" si="1726"/>
        <v>0</v>
      </c>
      <c r="AZ104" s="114">
        <f t="shared" si="1727"/>
        <v>0</v>
      </c>
      <c r="BA104" s="114"/>
      <c r="BB104" s="143"/>
      <c r="BC104" s="144" t="e">
        <f t="shared" si="1728"/>
        <v>#DIV/0!</v>
      </c>
      <c r="BD104" s="328">
        <f t="shared" si="1729"/>
        <v>0</v>
      </c>
      <c r="BE104" s="474">
        <f t="shared" si="1754"/>
        <v>0</v>
      </c>
      <c r="BF104" s="475">
        <f t="shared" si="1755"/>
        <v>0</v>
      </c>
      <c r="BG104" s="141">
        <f t="shared" si="1732"/>
        <v>0</v>
      </c>
      <c r="BH104" s="476">
        <f t="shared" si="1709"/>
        <v>41.1</v>
      </c>
      <c r="BI104" s="142">
        <f t="shared" si="1734"/>
        <v>0</v>
      </c>
      <c r="BJ104" s="114">
        <f t="shared" si="1735"/>
        <v>0</v>
      </c>
      <c r="BK104" s="114"/>
      <c r="BL104" s="143"/>
      <c r="BM104" s="144" t="e">
        <f t="shared" si="1736"/>
        <v>#DIV/0!</v>
      </c>
      <c r="BN104" s="328">
        <f t="shared" si="1737"/>
        <v>0</v>
      </c>
      <c r="BO104" s="474">
        <f t="shared" si="1754"/>
        <v>0</v>
      </c>
      <c r="BP104" s="475">
        <f t="shared" si="1755"/>
        <v>0</v>
      </c>
      <c r="BQ104" s="141">
        <f t="shared" si="1740"/>
        <v>0</v>
      </c>
      <c r="BR104" s="476">
        <f t="shared" si="1709"/>
        <v>41.1</v>
      </c>
      <c r="BS104" s="142">
        <f t="shared" si="1742"/>
        <v>0</v>
      </c>
      <c r="BT104" s="114">
        <f t="shared" si="1743"/>
        <v>0</v>
      </c>
      <c r="BU104" s="114"/>
      <c r="BV104" s="143"/>
      <c r="BW104" s="144" t="e">
        <f t="shared" si="1744"/>
        <v>#DIV/0!</v>
      </c>
      <c r="BX104" s="328">
        <f t="shared" si="1745"/>
        <v>0</v>
      </c>
      <c r="BY104" s="474">
        <f t="shared" si="1754"/>
        <v>0</v>
      </c>
      <c r="BZ104" s="475">
        <f t="shared" si="1755"/>
        <v>0</v>
      </c>
      <c r="CA104" s="141">
        <f t="shared" si="1748"/>
        <v>0</v>
      </c>
      <c r="CB104" s="476">
        <f t="shared" si="1709"/>
        <v>41.1</v>
      </c>
      <c r="CC104" s="142">
        <f t="shared" si="1750"/>
        <v>0</v>
      </c>
      <c r="CD104" s="114">
        <f t="shared" si="1751"/>
        <v>0</v>
      </c>
      <c r="CE104" s="114"/>
      <c r="CF104" s="143"/>
      <c r="CG104" s="144" t="e">
        <f t="shared" si="1752"/>
        <v>#DIV/0!</v>
      </c>
      <c r="CH104" s="328">
        <f t="shared" si="1753"/>
        <v>0</v>
      </c>
      <c r="CI104" s="474">
        <f t="shared" si="1754"/>
        <v>0</v>
      </c>
      <c r="CJ104" s="475">
        <f t="shared" si="1755"/>
        <v>0</v>
      </c>
      <c r="CK104" s="141">
        <f t="shared" si="1756"/>
        <v>0</v>
      </c>
      <c r="CL104" s="476">
        <f t="shared" si="1709"/>
        <v>41.1</v>
      </c>
      <c r="CM104" s="142">
        <f t="shared" si="1758"/>
        <v>0</v>
      </c>
      <c r="CN104" s="114">
        <f t="shared" si="1759"/>
        <v>0</v>
      </c>
      <c r="CO104" s="114"/>
      <c r="CP104" s="143"/>
      <c r="CQ104" s="144" t="e">
        <f t="shared" si="1760"/>
        <v>#DIV/0!</v>
      </c>
      <c r="CR104" s="328">
        <f t="shared" si="1761"/>
        <v>0</v>
      </c>
      <c r="CS104" s="474">
        <f t="shared" si="1810"/>
        <v>0</v>
      </c>
      <c r="CT104" s="475">
        <f t="shared" si="1811"/>
        <v>0</v>
      </c>
      <c r="CU104" s="141">
        <f t="shared" si="1764"/>
        <v>0</v>
      </c>
      <c r="CV104" s="476">
        <f t="shared" si="1765"/>
        <v>41.1</v>
      </c>
      <c r="CW104" s="142">
        <f t="shared" si="1766"/>
        <v>0</v>
      </c>
      <c r="CX104" s="114">
        <f t="shared" si="1767"/>
        <v>0</v>
      </c>
      <c r="CY104" s="114"/>
      <c r="CZ104" s="143"/>
      <c r="DA104" s="144" t="e">
        <f t="shared" si="1768"/>
        <v>#DIV/0!</v>
      </c>
      <c r="DB104" s="328">
        <f t="shared" si="1769"/>
        <v>0</v>
      </c>
      <c r="DC104" s="474">
        <f t="shared" si="1810"/>
        <v>0</v>
      </c>
      <c r="DD104" s="475">
        <f t="shared" si="1811"/>
        <v>0</v>
      </c>
      <c r="DE104" s="141">
        <f t="shared" si="1772"/>
        <v>0</v>
      </c>
      <c r="DF104" s="476">
        <f t="shared" si="1765"/>
        <v>41.1</v>
      </c>
      <c r="DG104" s="142">
        <f t="shared" si="1774"/>
        <v>0</v>
      </c>
      <c r="DH104" s="114">
        <f t="shared" si="1775"/>
        <v>0</v>
      </c>
      <c r="DI104" s="114"/>
      <c r="DJ104" s="143"/>
      <c r="DK104" s="144" t="e">
        <f t="shared" si="1776"/>
        <v>#DIV/0!</v>
      </c>
      <c r="DL104" s="328">
        <f t="shared" si="1777"/>
        <v>0</v>
      </c>
      <c r="DM104" s="474">
        <f t="shared" si="1810"/>
        <v>0</v>
      </c>
      <c r="DN104" s="475">
        <f t="shared" si="1811"/>
        <v>0</v>
      </c>
      <c r="DO104" s="141">
        <f t="shared" si="1780"/>
        <v>0</v>
      </c>
      <c r="DP104" s="476">
        <f t="shared" si="1765"/>
        <v>41.1</v>
      </c>
      <c r="DQ104" s="142">
        <f t="shared" si="1782"/>
        <v>0</v>
      </c>
      <c r="DR104" s="114">
        <f t="shared" si="1783"/>
        <v>0</v>
      </c>
      <c r="DS104" s="114"/>
      <c r="DT104" s="143"/>
      <c r="DU104" s="144" t="e">
        <f t="shared" si="1784"/>
        <v>#DIV/0!</v>
      </c>
      <c r="DV104" s="328">
        <f t="shared" si="1785"/>
        <v>0</v>
      </c>
      <c r="DW104" s="474">
        <f t="shared" si="1810"/>
        <v>0</v>
      </c>
      <c r="DX104" s="475">
        <f t="shared" si="1811"/>
        <v>0</v>
      </c>
      <c r="DY104" s="141">
        <f t="shared" si="1788"/>
        <v>0</v>
      </c>
      <c r="DZ104" s="476">
        <f t="shared" si="1765"/>
        <v>41.1</v>
      </c>
      <c r="EA104" s="142">
        <f t="shared" si="1790"/>
        <v>0</v>
      </c>
      <c r="EB104" s="114">
        <f t="shared" si="1791"/>
        <v>0</v>
      </c>
      <c r="EC104" s="114"/>
      <c r="ED104" s="143"/>
      <c r="EE104" s="144" t="e">
        <f t="shared" si="1792"/>
        <v>#DIV/0!</v>
      </c>
      <c r="EF104" s="328">
        <f t="shared" si="1793"/>
        <v>0</v>
      </c>
      <c r="EG104" s="474">
        <f t="shared" si="1810"/>
        <v>0</v>
      </c>
      <c r="EH104" s="475">
        <f t="shared" si="1811"/>
        <v>0</v>
      </c>
      <c r="EI104" s="141">
        <f t="shared" si="1796"/>
        <v>0</v>
      </c>
      <c r="EJ104" s="476">
        <f t="shared" si="1765"/>
        <v>41.1</v>
      </c>
      <c r="EK104" s="142">
        <f t="shared" si="1798"/>
        <v>0</v>
      </c>
      <c r="EL104" s="114">
        <f t="shared" si="1799"/>
        <v>0</v>
      </c>
      <c r="EM104" s="114"/>
      <c r="EN104" s="143"/>
      <c r="EO104" s="144" t="e">
        <f t="shared" si="1800"/>
        <v>#DIV/0!</v>
      </c>
      <c r="EP104" s="328">
        <f t="shared" si="1801"/>
        <v>0</v>
      </c>
      <c r="EQ104" s="474">
        <f t="shared" si="1810"/>
        <v>0</v>
      </c>
      <c r="ER104" s="475">
        <f t="shared" si="1811"/>
        <v>0</v>
      </c>
      <c r="ES104" s="141">
        <f t="shared" si="1804"/>
        <v>0</v>
      </c>
      <c r="ET104" s="476">
        <f t="shared" si="1765"/>
        <v>41.1</v>
      </c>
      <c r="EU104" s="142">
        <f t="shared" si="1806"/>
        <v>0</v>
      </c>
      <c r="EV104" s="114">
        <f t="shared" si="1807"/>
        <v>0</v>
      </c>
      <c r="EW104" s="114"/>
      <c r="EX104" s="143"/>
      <c r="EY104" s="144" t="e">
        <f t="shared" si="1808"/>
        <v>#DIV/0!</v>
      </c>
      <c r="EZ104" s="328">
        <f t="shared" si="1809"/>
        <v>0</v>
      </c>
      <c r="FA104" s="474">
        <f t="shared" si="1810"/>
        <v>0</v>
      </c>
      <c r="FB104" s="475">
        <f t="shared" si="1811"/>
        <v>0</v>
      </c>
      <c r="FC104" s="141">
        <f t="shared" si="1812"/>
        <v>0</v>
      </c>
      <c r="FD104" s="476">
        <f t="shared" si="1765"/>
        <v>41.1</v>
      </c>
      <c r="FE104" s="142">
        <f t="shared" si="1814"/>
        <v>0</v>
      </c>
      <c r="FF104" s="114">
        <f t="shared" si="1815"/>
        <v>0</v>
      </c>
      <c r="FG104" s="114"/>
      <c r="FH104" s="143"/>
      <c r="FI104" s="144" t="e">
        <f t="shared" si="1816"/>
        <v>#DIV/0!</v>
      </c>
      <c r="FJ104" s="328">
        <f t="shared" si="1817"/>
        <v>0</v>
      </c>
      <c r="FK104" s="474">
        <f t="shared" si="1818"/>
        <v>0</v>
      </c>
      <c r="FL104" s="475">
        <f t="shared" si="1819"/>
        <v>0</v>
      </c>
      <c r="FM104" s="141">
        <f t="shared" si="1820"/>
        <v>0</v>
      </c>
      <c r="FN104" s="476">
        <f t="shared" si="1821"/>
        <v>41.1</v>
      </c>
      <c r="FO104" s="142">
        <f t="shared" si="1822"/>
        <v>0</v>
      </c>
      <c r="FP104" s="114">
        <f t="shared" si="1823"/>
        <v>0</v>
      </c>
      <c r="FQ104" s="114"/>
      <c r="FR104" s="143"/>
      <c r="FS104" s="144" t="e">
        <f t="shared" si="1824"/>
        <v>#DIV/0!</v>
      </c>
      <c r="FT104" s="328">
        <f t="shared" si="1825"/>
        <v>0</v>
      </c>
      <c r="FU104" s="474">
        <f t="shared" si="1818"/>
        <v>0</v>
      </c>
      <c r="FV104" s="475">
        <f t="shared" si="1819"/>
        <v>0</v>
      </c>
      <c r="FW104" s="141">
        <f t="shared" si="1828"/>
        <v>0</v>
      </c>
      <c r="FX104" s="476">
        <f t="shared" si="1821"/>
        <v>41.1</v>
      </c>
      <c r="FY104" s="142">
        <f t="shared" si="1830"/>
        <v>0</v>
      </c>
      <c r="FZ104" s="114">
        <f t="shared" si="1831"/>
        <v>0</v>
      </c>
      <c r="GA104" s="114"/>
      <c r="GB104" s="143"/>
      <c r="GC104" s="144" t="e">
        <f t="shared" si="1832"/>
        <v>#DIV/0!</v>
      </c>
      <c r="GD104" s="328">
        <f t="shared" si="1833"/>
        <v>0</v>
      </c>
      <c r="GE104" s="474">
        <f t="shared" si="1834"/>
        <v>0</v>
      </c>
      <c r="GF104" s="475">
        <f t="shared" si="1835"/>
        <v>0</v>
      </c>
      <c r="GG104" s="141">
        <f t="shared" si="1836"/>
        <v>0</v>
      </c>
      <c r="GH104" s="476">
        <f t="shared" si="1821"/>
        <v>41.1</v>
      </c>
      <c r="GI104" s="142">
        <f t="shared" si="1838"/>
        <v>0</v>
      </c>
      <c r="GJ104" s="114">
        <f t="shared" si="1839"/>
        <v>0</v>
      </c>
      <c r="GK104" s="114"/>
      <c r="GL104" s="143"/>
      <c r="GM104" s="144" t="e">
        <f t="shared" si="1840"/>
        <v>#DIV/0!</v>
      </c>
      <c r="GN104" s="328">
        <f t="shared" si="1841"/>
        <v>0</v>
      </c>
      <c r="GO104" s="474">
        <f t="shared" si="1834"/>
        <v>0</v>
      </c>
      <c r="GP104" s="475">
        <f t="shared" si="1835"/>
        <v>0</v>
      </c>
      <c r="GQ104" s="141">
        <f t="shared" si="1844"/>
        <v>0</v>
      </c>
      <c r="GR104" s="476">
        <f t="shared" si="1821"/>
        <v>41.1</v>
      </c>
      <c r="GS104" s="142">
        <f t="shared" si="1846"/>
        <v>0</v>
      </c>
      <c r="GT104" s="114">
        <f t="shared" si="1847"/>
        <v>0</v>
      </c>
      <c r="GU104" s="114"/>
      <c r="GV104" s="143"/>
      <c r="GW104" s="144" t="e">
        <f t="shared" si="1848"/>
        <v>#DIV/0!</v>
      </c>
      <c r="GX104" s="328">
        <f t="shared" si="1849"/>
        <v>0</v>
      </c>
      <c r="GY104" s="474">
        <f t="shared" si="1850"/>
        <v>0</v>
      </c>
      <c r="GZ104" s="475">
        <f t="shared" si="1851"/>
        <v>0</v>
      </c>
      <c r="HA104" s="141">
        <f t="shared" si="1852"/>
        <v>0</v>
      </c>
      <c r="HB104" s="476">
        <f t="shared" si="1853"/>
        <v>41.1</v>
      </c>
      <c r="HC104" s="142">
        <f t="shared" si="1854"/>
        <v>0</v>
      </c>
      <c r="HD104" s="114">
        <f t="shared" si="1855"/>
        <v>0</v>
      </c>
      <c r="HE104" s="114"/>
      <c r="HF104" s="143"/>
      <c r="HG104" s="144" t="e">
        <f t="shared" si="1856"/>
        <v>#DIV/0!</v>
      </c>
      <c r="HH104" s="328">
        <f t="shared" si="1857"/>
        <v>0</v>
      </c>
      <c r="HI104" s="474">
        <f t="shared" si="1850"/>
        <v>0</v>
      </c>
      <c r="HJ104" s="475">
        <f t="shared" si="1851"/>
        <v>0</v>
      </c>
      <c r="HK104" s="141">
        <f t="shared" si="1860"/>
        <v>0</v>
      </c>
      <c r="HL104" s="476">
        <f t="shared" si="1853"/>
        <v>41.1</v>
      </c>
      <c r="HM104" s="142">
        <f t="shared" si="1862"/>
        <v>0</v>
      </c>
      <c r="HN104" s="114">
        <f t="shared" si="1863"/>
        <v>0</v>
      </c>
      <c r="HO104" s="114"/>
      <c r="HP104" s="143"/>
      <c r="HQ104" s="144" t="e">
        <f t="shared" si="1864"/>
        <v>#DIV/0!</v>
      </c>
      <c r="HR104" s="328">
        <f t="shared" si="1865"/>
        <v>0</v>
      </c>
      <c r="HS104" s="474">
        <f t="shared" si="1866"/>
        <v>0</v>
      </c>
      <c r="HT104" s="475">
        <f t="shared" si="1867"/>
        <v>0</v>
      </c>
      <c r="HU104" s="141">
        <f t="shared" si="1868"/>
        <v>0</v>
      </c>
      <c r="HV104" s="476">
        <f t="shared" si="1853"/>
        <v>41.1</v>
      </c>
      <c r="HW104" s="142">
        <f t="shared" si="1870"/>
        <v>0</v>
      </c>
      <c r="HX104" s="114">
        <f t="shared" si="1871"/>
        <v>0</v>
      </c>
      <c r="HY104" s="114"/>
      <c r="HZ104" s="143"/>
      <c r="IA104" s="144" t="e">
        <f t="shared" si="1872"/>
        <v>#DIV/0!</v>
      </c>
      <c r="IB104" s="328">
        <f t="shared" si="1873"/>
        <v>0</v>
      </c>
      <c r="IC104" s="474">
        <f t="shared" si="1866"/>
        <v>0</v>
      </c>
      <c r="ID104" s="475">
        <f t="shared" si="1867"/>
        <v>0</v>
      </c>
      <c r="IE104" s="141">
        <f t="shared" si="1876"/>
        <v>0</v>
      </c>
      <c r="IF104" s="476">
        <f t="shared" si="1853"/>
        <v>41.1</v>
      </c>
      <c r="IG104" s="142">
        <f t="shared" si="1878"/>
        <v>0</v>
      </c>
      <c r="IH104" s="114">
        <f t="shared" si="1879"/>
        <v>0</v>
      </c>
      <c r="II104" s="114"/>
      <c r="IJ104" s="143"/>
      <c r="IK104" s="144" t="e">
        <f t="shared" si="1880"/>
        <v>#DIV/0!</v>
      </c>
      <c r="IL104" s="328">
        <f t="shared" si="1881"/>
        <v>0</v>
      </c>
      <c r="IM104" s="474">
        <f t="shared" si="1882"/>
        <v>0</v>
      </c>
      <c r="IN104" s="475">
        <f t="shared" si="1883"/>
        <v>0</v>
      </c>
      <c r="IO104" s="141">
        <f t="shared" si="1884"/>
        <v>0</v>
      </c>
      <c r="IP104" s="476">
        <f t="shared" si="1885"/>
        <v>41.1</v>
      </c>
      <c r="IQ104" s="142">
        <f t="shared" si="1886"/>
        <v>0</v>
      </c>
      <c r="IR104" s="114">
        <f t="shared" si="1887"/>
        <v>0</v>
      </c>
      <c r="IS104" s="114"/>
      <c r="IT104" s="143"/>
      <c r="IU104" s="144" t="e">
        <f t="shared" si="1888"/>
        <v>#DIV/0!</v>
      </c>
      <c r="IV104" s="328">
        <f t="shared" si="1889"/>
        <v>0</v>
      </c>
      <c r="IW104" s="474">
        <f t="shared" si="1882"/>
        <v>0</v>
      </c>
      <c r="IX104" s="475">
        <f t="shared" si="1883"/>
        <v>0</v>
      </c>
      <c r="IY104" s="141">
        <f t="shared" si="1892"/>
        <v>0</v>
      </c>
      <c r="IZ104" s="476">
        <f t="shared" si="1885"/>
        <v>41.1</v>
      </c>
      <c r="JA104" s="142">
        <f t="shared" si="1894"/>
        <v>0</v>
      </c>
      <c r="JB104" s="114">
        <f t="shared" si="1895"/>
        <v>0</v>
      </c>
      <c r="JC104" s="114"/>
      <c r="JD104" s="143"/>
      <c r="JE104" s="144" t="e">
        <f t="shared" si="1896"/>
        <v>#DIV/0!</v>
      </c>
      <c r="JF104" s="328">
        <f t="shared" si="1897"/>
        <v>0</v>
      </c>
      <c r="JG104" s="474">
        <f t="shared" si="1898"/>
        <v>0</v>
      </c>
      <c r="JH104" s="475">
        <f t="shared" si="1899"/>
        <v>0</v>
      </c>
      <c r="JI104" s="141">
        <f t="shared" si="1900"/>
        <v>0</v>
      </c>
      <c r="JJ104" s="476">
        <f t="shared" si="1885"/>
        <v>41.1</v>
      </c>
      <c r="JK104" s="142">
        <f t="shared" si="1902"/>
        <v>0</v>
      </c>
      <c r="JL104" s="114">
        <f t="shared" si="1903"/>
        <v>0</v>
      </c>
      <c r="JM104" s="114"/>
      <c r="JN104" s="143"/>
      <c r="JO104" s="144" t="e">
        <f t="shared" si="1904"/>
        <v>#DIV/0!</v>
      </c>
      <c r="JP104" s="328">
        <f t="shared" si="1905"/>
        <v>0</v>
      </c>
      <c r="JQ104" s="474">
        <f t="shared" si="1898"/>
        <v>0</v>
      </c>
      <c r="JR104" s="475">
        <f t="shared" si="1899"/>
        <v>0</v>
      </c>
      <c r="JS104" s="141">
        <f t="shared" si="1908"/>
        <v>0</v>
      </c>
      <c r="JT104" s="476">
        <f t="shared" si="1885"/>
        <v>41.1</v>
      </c>
      <c r="JU104" s="142">
        <f t="shared" si="1910"/>
        <v>0</v>
      </c>
      <c r="JV104" s="114">
        <f t="shared" si="1911"/>
        <v>0</v>
      </c>
      <c r="JW104" s="114"/>
      <c r="JX104" s="143"/>
      <c r="JY104" s="144" t="e">
        <f t="shared" si="1912"/>
        <v>#DIV/0!</v>
      </c>
      <c r="JZ104" s="328">
        <f t="shared" si="1913"/>
        <v>0</v>
      </c>
      <c r="KA104" s="474">
        <f t="shared" si="1930"/>
        <v>0</v>
      </c>
      <c r="KB104" s="475">
        <f t="shared" si="1931"/>
        <v>0</v>
      </c>
      <c r="KC104" s="141">
        <f t="shared" si="1916"/>
        <v>0</v>
      </c>
      <c r="KD104" s="476">
        <f t="shared" si="1917"/>
        <v>41.1</v>
      </c>
      <c r="KE104" s="142">
        <f t="shared" si="1918"/>
        <v>0</v>
      </c>
      <c r="KF104" s="114">
        <f t="shared" si="1919"/>
        <v>0</v>
      </c>
      <c r="KG104" s="114"/>
      <c r="KH104" s="143"/>
      <c r="KI104" s="144" t="e">
        <f t="shared" si="1920"/>
        <v>#DIV/0!</v>
      </c>
      <c r="KJ104" s="328">
        <f t="shared" si="1921"/>
        <v>0</v>
      </c>
      <c r="KK104" s="474">
        <f t="shared" si="1930"/>
        <v>0</v>
      </c>
      <c r="KL104" s="475">
        <f t="shared" si="1931"/>
        <v>0</v>
      </c>
      <c r="KM104" s="141">
        <f t="shared" si="1924"/>
        <v>0</v>
      </c>
      <c r="KN104" s="476">
        <f t="shared" si="1917"/>
        <v>41.1</v>
      </c>
      <c r="KO104" s="142">
        <f t="shared" si="1926"/>
        <v>0</v>
      </c>
      <c r="KP104" s="114">
        <f t="shared" si="1927"/>
        <v>0</v>
      </c>
      <c r="KQ104" s="114"/>
      <c r="KR104" s="143"/>
      <c r="KS104" s="144" t="e">
        <f t="shared" si="1928"/>
        <v>#DIV/0!</v>
      </c>
      <c r="KT104" s="328">
        <f t="shared" si="1929"/>
        <v>0</v>
      </c>
      <c r="KU104" s="474" t="e">
        <f t="shared" si="1930"/>
        <v>#DIV/0!</v>
      </c>
      <c r="KV104" s="475" t="e">
        <f t="shared" si="1931"/>
        <v>#DIV/0!</v>
      </c>
      <c r="KW104" s="141">
        <f t="shared" si="1932"/>
        <v>0</v>
      </c>
      <c r="KX104" s="476">
        <f t="shared" si="1917"/>
        <v>0</v>
      </c>
      <c r="KY104" s="142">
        <f t="shared" si="1934"/>
        <v>0</v>
      </c>
      <c r="KZ104" s="114">
        <f t="shared" si="1935"/>
        <v>0</v>
      </c>
      <c r="LA104" s="114"/>
      <c r="LB104" s="143"/>
      <c r="LC104" s="144" t="e">
        <f t="shared" si="1936"/>
        <v>#DIV/0!</v>
      </c>
      <c r="LD104" s="327">
        <f t="shared" si="1937"/>
        <v>0</v>
      </c>
      <c r="LE104" s="474">
        <f t="shared" si="1938"/>
        <v>0</v>
      </c>
      <c r="LF104" s="475">
        <f t="shared" si="1939"/>
        <v>0</v>
      </c>
      <c r="LG104" s="141">
        <f t="shared" si="1940"/>
        <v>0</v>
      </c>
      <c r="LH104" s="476">
        <f t="shared" si="1941"/>
        <v>41.1</v>
      </c>
      <c r="LI104" s="142">
        <f t="shared" si="1942"/>
        <v>0</v>
      </c>
      <c r="LJ104" s="114">
        <f t="shared" si="1943"/>
        <v>0</v>
      </c>
      <c r="LK104" s="114"/>
      <c r="LL104" s="143"/>
    </row>
    <row r="105" spans="1:324" ht="24">
      <c r="A105" s="718"/>
      <c r="B105" s="12" t="s">
        <v>747</v>
      </c>
      <c r="C105" s="12" t="s">
        <v>857</v>
      </c>
      <c r="D105" s="12" t="s">
        <v>423</v>
      </c>
      <c r="E105" s="4" t="s">
        <v>32</v>
      </c>
      <c r="F105" s="328">
        <f t="shared" si="1695"/>
        <v>1</v>
      </c>
      <c r="G105" s="474">
        <f t="shared" si="1944"/>
        <v>1.5499999999999999E-3</v>
      </c>
      <c r="H105" s="475">
        <f t="shared" si="1945"/>
        <v>2.8</v>
      </c>
      <c r="I105" s="141">
        <f t="shared" si="1696"/>
        <v>2.8</v>
      </c>
      <c r="J105" s="476">
        <f t="shared" si="1946"/>
        <v>41.1</v>
      </c>
      <c r="K105" s="142">
        <f t="shared" si="1697"/>
        <v>115.08</v>
      </c>
      <c r="L105" s="114">
        <f t="shared" si="1698"/>
        <v>115.08</v>
      </c>
      <c r="M105" s="114"/>
      <c r="N105" s="143"/>
      <c r="O105" s="144">
        <f t="shared" si="1699"/>
        <v>1.2939499999999999</v>
      </c>
      <c r="P105" s="328">
        <f t="shared" si="1700"/>
        <v>2</v>
      </c>
      <c r="Q105" s="474">
        <f t="shared" si="1947"/>
        <v>1.8799999999999999E-3</v>
      </c>
      <c r="R105" s="475">
        <f t="shared" si="1948"/>
        <v>3.7</v>
      </c>
      <c r="S105" s="141">
        <f t="shared" si="1701"/>
        <v>1.85</v>
      </c>
      <c r="T105" s="476">
        <f t="shared" si="1949"/>
        <v>41.1</v>
      </c>
      <c r="U105" s="142">
        <f t="shared" si="1702"/>
        <v>76.034999999999997</v>
      </c>
      <c r="V105" s="114">
        <f t="shared" si="1703"/>
        <v>152.07</v>
      </c>
      <c r="W105" s="114"/>
      <c r="X105" s="143"/>
      <c r="Y105" s="144">
        <f t="shared" si="1704"/>
        <v>0.85492999999999997</v>
      </c>
      <c r="Z105" s="328">
        <f t="shared" si="1705"/>
        <v>0</v>
      </c>
      <c r="AA105" s="474">
        <f t="shared" si="1754"/>
        <v>0</v>
      </c>
      <c r="AB105" s="475">
        <f t="shared" si="1755"/>
        <v>0</v>
      </c>
      <c r="AC105" s="141">
        <f t="shared" si="1708"/>
        <v>0</v>
      </c>
      <c r="AD105" s="476">
        <f t="shared" si="1709"/>
        <v>41.1</v>
      </c>
      <c r="AE105" s="142">
        <f t="shared" si="1710"/>
        <v>0</v>
      </c>
      <c r="AF105" s="114">
        <f t="shared" si="1711"/>
        <v>0</v>
      </c>
      <c r="AG105" s="114"/>
      <c r="AH105" s="143"/>
      <c r="AI105" s="144">
        <f t="shared" si="1712"/>
        <v>0</v>
      </c>
      <c r="AJ105" s="328">
        <f t="shared" si="1713"/>
        <v>0</v>
      </c>
      <c r="AK105" s="474">
        <f t="shared" si="1754"/>
        <v>0</v>
      </c>
      <c r="AL105" s="475">
        <f t="shared" si="1755"/>
        <v>0</v>
      </c>
      <c r="AM105" s="141">
        <f t="shared" si="1716"/>
        <v>0</v>
      </c>
      <c r="AN105" s="476">
        <f t="shared" si="1709"/>
        <v>41.1</v>
      </c>
      <c r="AO105" s="142">
        <f t="shared" si="1718"/>
        <v>0</v>
      </c>
      <c r="AP105" s="114">
        <f t="shared" si="1719"/>
        <v>0</v>
      </c>
      <c r="AQ105" s="114"/>
      <c r="AR105" s="143"/>
      <c r="AS105" s="144">
        <f t="shared" si="1720"/>
        <v>0</v>
      </c>
      <c r="AT105" s="328">
        <f t="shared" si="1721"/>
        <v>2</v>
      </c>
      <c r="AU105" s="474">
        <f t="shared" si="1754"/>
        <v>2.1099999999999999E-3</v>
      </c>
      <c r="AV105" s="475">
        <f t="shared" si="1755"/>
        <v>2.33</v>
      </c>
      <c r="AW105" s="141">
        <f t="shared" si="1724"/>
        <v>1.165</v>
      </c>
      <c r="AX105" s="476">
        <f t="shared" si="1709"/>
        <v>41.1</v>
      </c>
      <c r="AY105" s="142">
        <f t="shared" si="1726"/>
        <v>47.881500000000003</v>
      </c>
      <c r="AZ105" s="114">
        <f t="shared" si="1727"/>
        <v>95.76</v>
      </c>
      <c r="BA105" s="114"/>
      <c r="BB105" s="143"/>
      <c r="BC105" s="144">
        <f t="shared" si="1728"/>
        <v>0.53837999999999997</v>
      </c>
      <c r="BD105" s="328">
        <f t="shared" si="1729"/>
        <v>0</v>
      </c>
      <c r="BE105" s="474">
        <f t="shared" si="1754"/>
        <v>0</v>
      </c>
      <c r="BF105" s="475">
        <f t="shared" si="1755"/>
        <v>0</v>
      </c>
      <c r="BG105" s="141">
        <f t="shared" si="1732"/>
        <v>0</v>
      </c>
      <c r="BH105" s="476">
        <f t="shared" si="1709"/>
        <v>41.1</v>
      </c>
      <c r="BI105" s="142">
        <f t="shared" si="1734"/>
        <v>0</v>
      </c>
      <c r="BJ105" s="114">
        <f t="shared" si="1735"/>
        <v>0</v>
      </c>
      <c r="BK105" s="114"/>
      <c r="BL105" s="143"/>
      <c r="BM105" s="144">
        <f t="shared" si="1736"/>
        <v>0</v>
      </c>
      <c r="BN105" s="328">
        <f t="shared" si="1737"/>
        <v>0</v>
      </c>
      <c r="BO105" s="474">
        <f t="shared" si="1754"/>
        <v>0</v>
      </c>
      <c r="BP105" s="475">
        <f t="shared" si="1755"/>
        <v>0</v>
      </c>
      <c r="BQ105" s="141">
        <f t="shared" si="1740"/>
        <v>0</v>
      </c>
      <c r="BR105" s="476">
        <f t="shared" si="1709"/>
        <v>41.1</v>
      </c>
      <c r="BS105" s="142">
        <f t="shared" si="1742"/>
        <v>0</v>
      </c>
      <c r="BT105" s="114">
        <f t="shared" si="1743"/>
        <v>0</v>
      </c>
      <c r="BU105" s="114"/>
      <c r="BV105" s="143"/>
      <c r="BW105" s="144">
        <f t="shared" si="1744"/>
        <v>0</v>
      </c>
      <c r="BX105" s="328">
        <f t="shared" si="1745"/>
        <v>1</v>
      </c>
      <c r="BY105" s="474">
        <f t="shared" si="1754"/>
        <v>1.25E-3</v>
      </c>
      <c r="BZ105" s="475">
        <f t="shared" si="1755"/>
        <v>1.46</v>
      </c>
      <c r="CA105" s="141">
        <f t="shared" si="1748"/>
        <v>1.46</v>
      </c>
      <c r="CB105" s="476">
        <f t="shared" si="1709"/>
        <v>41.1</v>
      </c>
      <c r="CC105" s="142">
        <f t="shared" si="1750"/>
        <v>60.006</v>
      </c>
      <c r="CD105" s="114">
        <f t="shared" si="1751"/>
        <v>60.01</v>
      </c>
      <c r="CE105" s="114"/>
      <c r="CF105" s="143"/>
      <c r="CG105" s="144">
        <f t="shared" si="1752"/>
        <v>0.67469999999999997</v>
      </c>
      <c r="CH105" s="328">
        <f t="shared" si="1753"/>
        <v>1</v>
      </c>
      <c r="CI105" s="474">
        <f t="shared" si="1754"/>
        <v>1E-3</v>
      </c>
      <c r="CJ105" s="475">
        <f t="shared" si="1755"/>
        <v>3</v>
      </c>
      <c r="CK105" s="141">
        <f t="shared" si="1756"/>
        <v>3</v>
      </c>
      <c r="CL105" s="476">
        <f t="shared" si="1709"/>
        <v>41.1</v>
      </c>
      <c r="CM105" s="142">
        <f t="shared" si="1758"/>
        <v>123.3</v>
      </c>
      <c r="CN105" s="114">
        <f t="shared" si="1759"/>
        <v>123.3</v>
      </c>
      <c r="CO105" s="114"/>
      <c r="CP105" s="143"/>
      <c r="CQ105" s="144">
        <f t="shared" si="1760"/>
        <v>1.3863799999999999</v>
      </c>
      <c r="CR105" s="328">
        <f t="shared" si="1761"/>
        <v>0</v>
      </c>
      <c r="CS105" s="474">
        <f t="shared" si="1810"/>
        <v>0</v>
      </c>
      <c r="CT105" s="475">
        <f t="shared" si="1811"/>
        <v>0</v>
      </c>
      <c r="CU105" s="141">
        <f t="shared" si="1764"/>
        <v>0</v>
      </c>
      <c r="CV105" s="476">
        <f t="shared" si="1765"/>
        <v>41.1</v>
      </c>
      <c r="CW105" s="142">
        <f t="shared" si="1766"/>
        <v>0</v>
      </c>
      <c r="CX105" s="114">
        <f t="shared" si="1767"/>
        <v>0</v>
      </c>
      <c r="CY105" s="114"/>
      <c r="CZ105" s="143"/>
      <c r="DA105" s="144">
        <f t="shared" si="1768"/>
        <v>0</v>
      </c>
      <c r="DB105" s="328">
        <f t="shared" si="1769"/>
        <v>0</v>
      </c>
      <c r="DC105" s="474">
        <f t="shared" si="1810"/>
        <v>0</v>
      </c>
      <c r="DD105" s="475">
        <f t="shared" si="1811"/>
        <v>0</v>
      </c>
      <c r="DE105" s="141">
        <f t="shared" si="1772"/>
        <v>0</v>
      </c>
      <c r="DF105" s="476">
        <f t="shared" si="1765"/>
        <v>41.1</v>
      </c>
      <c r="DG105" s="142">
        <f t="shared" si="1774"/>
        <v>0</v>
      </c>
      <c r="DH105" s="114">
        <f t="shared" si="1775"/>
        <v>0</v>
      </c>
      <c r="DI105" s="114"/>
      <c r="DJ105" s="143"/>
      <c r="DK105" s="144">
        <f t="shared" si="1776"/>
        <v>0</v>
      </c>
      <c r="DL105" s="328">
        <f t="shared" si="1777"/>
        <v>0</v>
      </c>
      <c r="DM105" s="474">
        <f t="shared" si="1810"/>
        <v>0</v>
      </c>
      <c r="DN105" s="475">
        <f t="shared" si="1811"/>
        <v>0</v>
      </c>
      <c r="DO105" s="141">
        <f t="shared" si="1780"/>
        <v>0</v>
      </c>
      <c r="DP105" s="476">
        <f t="shared" si="1765"/>
        <v>41.1</v>
      </c>
      <c r="DQ105" s="142">
        <f t="shared" si="1782"/>
        <v>0</v>
      </c>
      <c r="DR105" s="114">
        <f t="shared" si="1783"/>
        <v>0</v>
      </c>
      <c r="DS105" s="114"/>
      <c r="DT105" s="143"/>
      <c r="DU105" s="144">
        <f t="shared" si="1784"/>
        <v>0</v>
      </c>
      <c r="DV105" s="328">
        <f t="shared" si="1785"/>
        <v>0</v>
      </c>
      <c r="DW105" s="474">
        <f t="shared" si="1810"/>
        <v>0</v>
      </c>
      <c r="DX105" s="475">
        <f t="shared" si="1811"/>
        <v>0</v>
      </c>
      <c r="DY105" s="141">
        <f t="shared" si="1788"/>
        <v>0</v>
      </c>
      <c r="DZ105" s="476">
        <f t="shared" si="1765"/>
        <v>41.1</v>
      </c>
      <c r="EA105" s="142">
        <f t="shared" si="1790"/>
        <v>0</v>
      </c>
      <c r="EB105" s="114">
        <f t="shared" si="1791"/>
        <v>0</v>
      </c>
      <c r="EC105" s="114"/>
      <c r="ED105" s="143"/>
      <c r="EE105" s="144">
        <f t="shared" si="1792"/>
        <v>0</v>
      </c>
      <c r="EF105" s="328">
        <f t="shared" si="1793"/>
        <v>0</v>
      </c>
      <c r="EG105" s="474">
        <f t="shared" si="1810"/>
        <v>0</v>
      </c>
      <c r="EH105" s="475">
        <f t="shared" si="1811"/>
        <v>0</v>
      </c>
      <c r="EI105" s="141">
        <f t="shared" si="1796"/>
        <v>0</v>
      </c>
      <c r="EJ105" s="476">
        <f t="shared" si="1765"/>
        <v>41.1</v>
      </c>
      <c r="EK105" s="142">
        <f t="shared" si="1798"/>
        <v>0</v>
      </c>
      <c r="EL105" s="114">
        <f t="shared" si="1799"/>
        <v>0</v>
      </c>
      <c r="EM105" s="114"/>
      <c r="EN105" s="143"/>
      <c r="EO105" s="144">
        <f t="shared" si="1800"/>
        <v>0</v>
      </c>
      <c r="EP105" s="328">
        <f t="shared" si="1801"/>
        <v>3</v>
      </c>
      <c r="EQ105" s="474">
        <f t="shared" si="1810"/>
        <v>3.6099999999999999E-3</v>
      </c>
      <c r="ER105" s="475">
        <f t="shared" si="1811"/>
        <v>9.93</v>
      </c>
      <c r="ES105" s="141">
        <f t="shared" si="1804"/>
        <v>3.31</v>
      </c>
      <c r="ET105" s="476">
        <f t="shared" si="1765"/>
        <v>41.1</v>
      </c>
      <c r="EU105" s="142">
        <f t="shared" si="1806"/>
        <v>136.041</v>
      </c>
      <c r="EV105" s="114">
        <f t="shared" si="1807"/>
        <v>408.12</v>
      </c>
      <c r="EW105" s="114"/>
      <c r="EX105" s="143"/>
      <c r="EY105" s="144">
        <f t="shared" si="1808"/>
        <v>1.5296400000000001</v>
      </c>
      <c r="EZ105" s="328">
        <f t="shared" si="1809"/>
        <v>0</v>
      </c>
      <c r="FA105" s="474">
        <f t="shared" si="1810"/>
        <v>0</v>
      </c>
      <c r="FB105" s="475">
        <f t="shared" si="1811"/>
        <v>0</v>
      </c>
      <c r="FC105" s="141">
        <f t="shared" si="1812"/>
        <v>0</v>
      </c>
      <c r="FD105" s="476">
        <f t="shared" si="1765"/>
        <v>41.1</v>
      </c>
      <c r="FE105" s="142">
        <f t="shared" si="1814"/>
        <v>0</v>
      </c>
      <c r="FF105" s="114">
        <f t="shared" si="1815"/>
        <v>0</v>
      </c>
      <c r="FG105" s="114"/>
      <c r="FH105" s="143"/>
      <c r="FI105" s="144">
        <f t="shared" si="1816"/>
        <v>0</v>
      </c>
      <c r="FJ105" s="328">
        <f t="shared" si="1817"/>
        <v>1</v>
      </c>
      <c r="FK105" s="474">
        <f t="shared" si="1818"/>
        <v>9.8999999999999999E-4</v>
      </c>
      <c r="FL105" s="475">
        <f t="shared" si="1819"/>
        <v>2.42</v>
      </c>
      <c r="FM105" s="141">
        <f t="shared" si="1820"/>
        <v>2.42</v>
      </c>
      <c r="FN105" s="476">
        <f t="shared" si="1821"/>
        <v>41.1</v>
      </c>
      <c r="FO105" s="142">
        <f t="shared" si="1822"/>
        <v>99.462000000000003</v>
      </c>
      <c r="FP105" s="114">
        <f t="shared" si="1823"/>
        <v>99.46</v>
      </c>
      <c r="FQ105" s="114"/>
      <c r="FR105" s="143"/>
      <c r="FS105" s="144">
        <f t="shared" si="1824"/>
        <v>1.1183399999999999</v>
      </c>
      <c r="FT105" s="328">
        <f t="shared" si="1825"/>
        <v>0</v>
      </c>
      <c r="FU105" s="474">
        <f t="shared" si="1818"/>
        <v>0</v>
      </c>
      <c r="FV105" s="475">
        <f t="shared" si="1819"/>
        <v>0</v>
      </c>
      <c r="FW105" s="141">
        <f t="shared" si="1828"/>
        <v>0</v>
      </c>
      <c r="FX105" s="476">
        <f t="shared" si="1821"/>
        <v>41.1</v>
      </c>
      <c r="FY105" s="142">
        <f t="shared" si="1830"/>
        <v>0</v>
      </c>
      <c r="FZ105" s="114">
        <f t="shared" si="1831"/>
        <v>0</v>
      </c>
      <c r="GA105" s="114"/>
      <c r="GB105" s="143"/>
      <c r="GC105" s="144">
        <f t="shared" si="1832"/>
        <v>0</v>
      </c>
      <c r="GD105" s="328">
        <f t="shared" si="1833"/>
        <v>0</v>
      </c>
      <c r="GE105" s="474">
        <f t="shared" si="1834"/>
        <v>0</v>
      </c>
      <c r="GF105" s="475">
        <f t="shared" si="1835"/>
        <v>0</v>
      </c>
      <c r="GG105" s="141">
        <f t="shared" si="1836"/>
        <v>0</v>
      </c>
      <c r="GH105" s="476">
        <f t="shared" si="1821"/>
        <v>41.1</v>
      </c>
      <c r="GI105" s="142">
        <f t="shared" si="1838"/>
        <v>0</v>
      </c>
      <c r="GJ105" s="114">
        <f t="shared" si="1839"/>
        <v>0</v>
      </c>
      <c r="GK105" s="114"/>
      <c r="GL105" s="143"/>
      <c r="GM105" s="144">
        <f t="shared" si="1840"/>
        <v>0</v>
      </c>
      <c r="GN105" s="328">
        <f t="shared" si="1841"/>
        <v>0</v>
      </c>
      <c r="GO105" s="474">
        <f t="shared" si="1834"/>
        <v>0</v>
      </c>
      <c r="GP105" s="475">
        <f t="shared" si="1835"/>
        <v>0</v>
      </c>
      <c r="GQ105" s="141">
        <f t="shared" si="1844"/>
        <v>0</v>
      </c>
      <c r="GR105" s="476">
        <f t="shared" si="1821"/>
        <v>41.1</v>
      </c>
      <c r="GS105" s="142">
        <f t="shared" si="1846"/>
        <v>0</v>
      </c>
      <c r="GT105" s="114">
        <f t="shared" si="1847"/>
        <v>0</v>
      </c>
      <c r="GU105" s="114"/>
      <c r="GV105" s="143"/>
      <c r="GW105" s="144">
        <f t="shared" si="1848"/>
        <v>0</v>
      </c>
      <c r="GX105" s="328">
        <f t="shared" si="1849"/>
        <v>0</v>
      </c>
      <c r="GY105" s="474">
        <f t="shared" si="1850"/>
        <v>0</v>
      </c>
      <c r="GZ105" s="475">
        <f t="shared" si="1851"/>
        <v>0</v>
      </c>
      <c r="HA105" s="141">
        <f t="shared" si="1852"/>
        <v>0</v>
      </c>
      <c r="HB105" s="476">
        <f t="shared" si="1853"/>
        <v>41.1</v>
      </c>
      <c r="HC105" s="142">
        <f t="shared" si="1854"/>
        <v>0</v>
      </c>
      <c r="HD105" s="114">
        <f t="shared" si="1855"/>
        <v>0</v>
      </c>
      <c r="HE105" s="114"/>
      <c r="HF105" s="143"/>
      <c r="HG105" s="144">
        <f t="shared" si="1856"/>
        <v>0</v>
      </c>
      <c r="HH105" s="328">
        <f t="shared" si="1857"/>
        <v>0</v>
      </c>
      <c r="HI105" s="474">
        <f t="shared" si="1850"/>
        <v>0</v>
      </c>
      <c r="HJ105" s="475">
        <f t="shared" si="1851"/>
        <v>0</v>
      </c>
      <c r="HK105" s="141">
        <f t="shared" si="1860"/>
        <v>0</v>
      </c>
      <c r="HL105" s="476">
        <f t="shared" si="1853"/>
        <v>41.1</v>
      </c>
      <c r="HM105" s="142">
        <f t="shared" si="1862"/>
        <v>0</v>
      </c>
      <c r="HN105" s="114">
        <f t="shared" si="1863"/>
        <v>0</v>
      </c>
      <c r="HO105" s="114"/>
      <c r="HP105" s="143"/>
      <c r="HQ105" s="144">
        <f t="shared" si="1864"/>
        <v>0</v>
      </c>
      <c r="HR105" s="328">
        <f t="shared" si="1865"/>
        <v>4</v>
      </c>
      <c r="HS105" s="474">
        <f t="shared" si="1866"/>
        <v>5.7600000000000004E-3</v>
      </c>
      <c r="HT105" s="475">
        <f t="shared" si="1867"/>
        <v>3.92</v>
      </c>
      <c r="HU105" s="141">
        <f t="shared" si="1868"/>
        <v>0.98</v>
      </c>
      <c r="HV105" s="476">
        <f t="shared" si="1853"/>
        <v>41.1</v>
      </c>
      <c r="HW105" s="142">
        <f t="shared" si="1870"/>
        <v>40.277999999999999</v>
      </c>
      <c r="HX105" s="114">
        <f t="shared" si="1871"/>
        <v>161.11000000000001</v>
      </c>
      <c r="HY105" s="114"/>
      <c r="HZ105" s="143"/>
      <c r="IA105" s="144">
        <f t="shared" si="1872"/>
        <v>0.45288</v>
      </c>
      <c r="IB105" s="328">
        <f t="shared" si="1873"/>
        <v>2</v>
      </c>
      <c r="IC105" s="474">
        <f t="shared" si="1866"/>
        <v>4.1599999999999996E-3</v>
      </c>
      <c r="ID105" s="475">
        <f t="shared" si="1867"/>
        <v>2.08</v>
      </c>
      <c r="IE105" s="141">
        <f t="shared" si="1876"/>
        <v>1.04</v>
      </c>
      <c r="IF105" s="476">
        <f t="shared" si="1853"/>
        <v>41.1</v>
      </c>
      <c r="IG105" s="142">
        <f t="shared" si="1878"/>
        <v>42.744</v>
      </c>
      <c r="IH105" s="114">
        <f t="shared" si="1879"/>
        <v>85.49</v>
      </c>
      <c r="II105" s="114"/>
      <c r="IJ105" s="143"/>
      <c r="IK105" s="144">
        <f t="shared" si="1880"/>
        <v>0.48060999999999998</v>
      </c>
      <c r="IL105" s="328">
        <f t="shared" si="1881"/>
        <v>0</v>
      </c>
      <c r="IM105" s="474">
        <f t="shared" si="1882"/>
        <v>0</v>
      </c>
      <c r="IN105" s="475">
        <f t="shared" si="1883"/>
        <v>0</v>
      </c>
      <c r="IO105" s="141">
        <f t="shared" si="1884"/>
        <v>0</v>
      </c>
      <c r="IP105" s="476">
        <f t="shared" si="1885"/>
        <v>41.1</v>
      </c>
      <c r="IQ105" s="142">
        <f t="shared" si="1886"/>
        <v>0</v>
      </c>
      <c r="IR105" s="114">
        <f t="shared" si="1887"/>
        <v>0</v>
      </c>
      <c r="IS105" s="114"/>
      <c r="IT105" s="143"/>
      <c r="IU105" s="144">
        <f t="shared" si="1888"/>
        <v>0</v>
      </c>
      <c r="IV105" s="328">
        <f t="shared" si="1889"/>
        <v>4</v>
      </c>
      <c r="IW105" s="474">
        <f t="shared" si="1882"/>
        <v>5.9300000000000004E-3</v>
      </c>
      <c r="IX105" s="475">
        <f t="shared" si="1883"/>
        <v>7.41</v>
      </c>
      <c r="IY105" s="141">
        <f t="shared" si="1892"/>
        <v>1.8525</v>
      </c>
      <c r="IZ105" s="476">
        <f t="shared" si="1885"/>
        <v>41.1</v>
      </c>
      <c r="JA105" s="142">
        <f t="shared" si="1894"/>
        <v>76.137749999999997</v>
      </c>
      <c r="JB105" s="114">
        <f t="shared" si="1895"/>
        <v>304.55</v>
      </c>
      <c r="JC105" s="114"/>
      <c r="JD105" s="143"/>
      <c r="JE105" s="144">
        <f t="shared" si="1896"/>
        <v>0.85609000000000002</v>
      </c>
      <c r="JF105" s="328">
        <f t="shared" si="1897"/>
        <v>0</v>
      </c>
      <c r="JG105" s="474">
        <f t="shared" si="1898"/>
        <v>0</v>
      </c>
      <c r="JH105" s="475">
        <f t="shared" si="1899"/>
        <v>0</v>
      </c>
      <c r="JI105" s="141">
        <f t="shared" si="1900"/>
        <v>0</v>
      </c>
      <c r="JJ105" s="476">
        <f t="shared" si="1885"/>
        <v>41.1</v>
      </c>
      <c r="JK105" s="142">
        <f t="shared" si="1902"/>
        <v>0</v>
      </c>
      <c r="JL105" s="114">
        <f t="shared" si="1903"/>
        <v>0</v>
      </c>
      <c r="JM105" s="114"/>
      <c r="JN105" s="143"/>
      <c r="JO105" s="144">
        <f t="shared" si="1904"/>
        <v>0</v>
      </c>
      <c r="JP105" s="328">
        <f t="shared" si="1905"/>
        <v>2</v>
      </c>
      <c r="JQ105" s="474">
        <f t="shared" si="1898"/>
        <v>1.65E-3</v>
      </c>
      <c r="JR105" s="475">
        <f t="shared" si="1899"/>
        <v>6.6</v>
      </c>
      <c r="JS105" s="141">
        <f t="shared" si="1908"/>
        <v>3.3</v>
      </c>
      <c r="JT105" s="476">
        <f t="shared" si="1885"/>
        <v>41.1</v>
      </c>
      <c r="JU105" s="142">
        <f t="shared" si="1910"/>
        <v>135.63</v>
      </c>
      <c r="JV105" s="114">
        <f t="shared" si="1911"/>
        <v>271.26</v>
      </c>
      <c r="JW105" s="114"/>
      <c r="JX105" s="143"/>
      <c r="JY105" s="144">
        <f t="shared" si="1912"/>
        <v>1.52502</v>
      </c>
      <c r="JZ105" s="328">
        <f t="shared" si="1913"/>
        <v>0</v>
      </c>
      <c r="KA105" s="474">
        <f t="shared" si="1930"/>
        <v>0</v>
      </c>
      <c r="KB105" s="475">
        <f t="shared" si="1931"/>
        <v>0</v>
      </c>
      <c r="KC105" s="141">
        <f t="shared" si="1916"/>
        <v>0</v>
      </c>
      <c r="KD105" s="476">
        <f t="shared" si="1917"/>
        <v>41.1</v>
      </c>
      <c r="KE105" s="142">
        <f t="shared" si="1918"/>
        <v>0</v>
      </c>
      <c r="KF105" s="114">
        <f t="shared" si="1919"/>
        <v>0</v>
      </c>
      <c r="KG105" s="114"/>
      <c r="KH105" s="143"/>
      <c r="KI105" s="144">
        <f t="shared" si="1920"/>
        <v>0</v>
      </c>
      <c r="KJ105" s="328">
        <f t="shared" si="1921"/>
        <v>0</v>
      </c>
      <c r="KK105" s="474">
        <f t="shared" si="1930"/>
        <v>0</v>
      </c>
      <c r="KL105" s="475">
        <f t="shared" si="1931"/>
        <v>0</v>
      </c>
      <c r="KM105" s="141">
        <f t="shared" si="1924"/>
        <v>0</v>
      </c>
      <c r="KN105" s="476">
        <f t="shared" si="1917"/>
        <v>41.1</v>
      </c>
      <c r="KO105" s="142">
        <f t="shared" si="1926"/>
        <v>0</v>
      </c>
      <c r="KP105" s="114">
        <f t="shared" si="1927"/>
        <v>0</v>
      </c>
      <c r="KQ105" s="114"/>
      <c r="KR105" s="143"/>
      <c r="KS105" s="144">
        <f t="shared" si="1928"/>
        <v>0</v>
      </c>
      <c r="KT105" s="328">
        <f t="shared" si="1929"/>
        <v>0</v>
      </c>
      <c r="KU105" s="474" t="e">
        <f t="shared" si="1930"/>
        <v>#DIV/0!</v>
      </c>
      <c r="KV105" s="475" t="e">
        <f t="shared" si="1931"/>
        <v>#DIV/0!</v>
      </c>
      <c r="KW105" s="141">
        <f t="shared" si="1932"/>
        <v>0</v>
      </c>
      <c r="KX105" s="476">
        <f t="shared" si="1917"/>
        <v>0</v>
      </c>
      <c r="KY105" s="142">
        <f t="shared" si="1934"/>
        <v>0</v>
      </c>
      <c r="KZ105" s="114">
        <f t="shared" si="1935"/>
        <v>0</v>
      </c>
      <c r="LA105" s="114"/>
      <c r="LB105" s="143"/>
      <c r="LC105" s="144">
        <f t="shared" si="1936"/>
        <v>0</v>
      </c>
      <c r="LD105" s="327">
        <f t="shared" si="1937"/>
        <v>23</v>
      </c>
      <c r="LE105" s="474">
        <f t="shared" si="1938"/>
        <v>8.8000000000000003E-4</v>
      </c>
      <c r="LF105" s="475">
        <f t="shared" si="1939"/>
        <v>49.77</v>
      </c>
      <c r="LG105" s="141">
        <f t="shared" si="1940"/>
        <v>2.1639130400000002</v>
      </c>
      <c r="LH105" s="476">
        <f t="shared" si="1941"/>
        <v>41.1</v>
      </c>
      <c r="LI105" s="142">
        <f t="shared" si="1942"/>
        <v>88.93683</v>
      </c>
      <c r="LJ105" s="114">
        <f t="shared" si="1943"/>
        <v>2045.55</v>
      </c>
      <c r="LK105" s="114"/>
      <c r="LL105" s="143"/>
    </row>
    <row r="106" spans="1:324" ht="24">
      <c r="A106" s="718"/>
      <c r="B106" s="93" t="s">
        <v>727</v>
      </c>
      <c r="C106" s="12" t="s">
        <v>857</v>
      </c>
      <c r="D106" s="12" t="s">
        <v>423</v>
      </c>
      <c r="E106" s="4" t="s">
        <v>32</v>
      </c>
      <c r="F106" s="328">
        <f t="shared" si="1695"/>
        <v>0</v>
      </c>
      <c r="G106" s="474">
        <f t="shared" si="1944"/>
        <v>0</v>
      </c>
      <c r="H106" s="475">
        <f t="shared" si="1945"/>
        <v>0</v>
      </c>
      <c r="I106" s="141">
        <f t="shared" si="1696"/>
        <v>0</v>
      </c>
      <c r="J106" s="476">
        <f t="shared" si="1946"/>
        <v>41.1</v>
      </c>
      <c r="K106" s="142">
        <f t="shared" si="1697"/>
        <v>0</v>
      </c>
      <c r="L106" s="114">
        <f t="shared" si="1698"/>
        <v>0</v>
      </c>
      <c r="M106" s="114"/>
      <c r="N106" s="143"/>
      <c r="O106" s="144" t="e">
        <f t="shared" si="1699"/>
        <v>#DIV/0!</v>
      </c>
      <c r="P106" s="328">
        <f t="shared" si="1700"/>
        <v>0</v>
      </c>
      <c r="Q106" s="474">
        <f t="shared" si="1947"/>
        <v>0</v>
      </c>
      <c r="R106" s="475">
        <f t="shared" si="1948"/>
        <v>0</v>
      </c>
      <c r="S106" s="141">
        <f t="shared" si="1701"/>
        <v>0</v>
      </c>
      <c r="T106" s="476">
        <f t="shared" si="1949"/>
        <v>41.1</v>
      </c>
      <c r="U106" s="142">
        <f t="shared" si="1702"/>
        <v>0</v>
      </c>
      <c r="V106" s="114">
        <f t="shared" si="1703"/>
        <v>0</v>
      </c>
      <c r="W106" s="114"/>
      <c r="X106" s="143"/>
      <c r="Y106" s="144" t="e">
        <f t="shared" si="1704"/>
        <v>#DIV/0!</v>
      </c>
      <c r="Z106" s="328">
        <f t="shared" si="1705"/>
        <v>0</v>
      </c>
      <c r="AA106" s="474">
        <f t="shared" si="1754"/>
        <v>0</v>
      </c>
      <c r="AB106" s="475">
        <f t="shared" si="1755"/>
        <v>0</v>
      </c>
      <c r="AC106" s="141">
        <f t="shared" si="1708"/>
        <v>0</v>
      </c>
      <c r="AD106" s="476">
        <f t="shared" si="1709"/>
        <v>41.1</v>
      </c>
      <c r="AE106" s="142">
        <f t="shared" si="1710"/>
        <v>0</v>
      </c>
      <c r="AF106" s="114">
        <f t="shared" si="1711"/>
        <v>0</v>
      </c>
      <c r="AG106" s="114"/>
      <c r="AH106" s="143"/>
      <c r="AI106" s="144" t="e">
        <f t="shared" si="1712"/>
        <v>#DIV/0!</v>
      </c>
      <c r="AJ106" s="328">
        <f t="shared" si="1713"/>
        <v>0</v>
      </c>
      <c r="AK106" s="474">
        <f t="shared" si="1754"/>
        <v>0</v>
      </c>
      <c r="AL106" s="475">
        <f t="shared" si="1755"/>
        <v>0</v>
      </c>
      <c r="AM106" s="141">
        <f t="shared" si="1716"/>
        <v>0</v>
      </c>
      <c r="AN106" s="476">
        <f t="shared" si="1709"/>
        <v>41.1</v>
      </c>
      <c r="AO106" s="142">
        <f t="shared" si="1718"/>
        <v>0</v>
      </c>
      <c r="AP106" s="114">
        <f t="shared" si="1719"/>
        <v>0</v>
      </c>
      <c r="AQ106" s="114"/>
      <c r="AR106" s="143"/>
      <c r="AS106" s="144" t="e">
        <f t="shared" si="1720"/>
        <v>#DIV/0!</v>
      </c>
      <c r="AT106" s="328">
        <f t="shared" si="1721"/>
        <v>0</v>
      </c>
      <c r="AU106" s="474">
        <f t="shared" si="1754"/>
        <v>0</v>
      </c>
      <c r="AV106" s="475">
        <f t="shared" si="1755"/>
        <v>0</v>
      </c>
      <c r="AW106" s="141">
        <f t="shared" si="1724"/>
        <v>0</v>
      </c>
      <c r="AX106" s="476">
        <f t="shared" si="1709"/>
        <v>41.1</v>
      </c>
      <c r="AY106" s="142">
        <f t="shared" si="1726"/>
        <v>0</v>
      </c>
      <c r="AZ106" s="114">
        <f t="shared" si="1727"/>
        <v>0</v>
      </c>
      <c r="BA106" s="114"/>
      <c r="BB106" s="143"/>
      <c r="BC106" s="144" t="e">
        <f t="shared" si="1728"/>
        <v>#DIV/0!</v>
      </c>
      <c r="BD106" s="328">
        <f t="shared" si="1729"/>
        <v>0</v>
      </c>
      <c r="BE106" s="474">
        <f t="shared" si="1754"/>
        <v>0</v>
      </c>
      <c r="BF106" s="475">
        <f t="shared" si="1755"/>
        <v>0</v>
      </c>
      <c r="BG106" s="141">
        <f t="shared" si="1732"/>
        <v>0</v>
      </c>
      <c r="BH106" s="476">
        <f t="shared" si="1709"/>
        <v>41.1</v>
      </c>
      <c r="BI106" s="142">
        <f t="shared" si="1734"/>
        <v>0</v>
      </c>
      <c r="BJ106" s="114">
        <f t="shared" si="1735"/>
        <v>0</v>
      </c>
      <c r="BK106" s="114"/>
      <c r="BL106" s="143"/>
      <c r="BM106" s="144" t="e">
        <f t="shared" si="1736"/>
        <v>#DIV/0!</v>
      </c>
      <c r="BN106" s="328">
        <f t="shared" si="1737"/>
        <v>0</v>
      </c>
      <c r="BO106" s="474">
        <f t="shared" si="1754"/>
        <v>0</v>
      </c>
      <c r="BP106" s="475">
        <f t="shared" si="1755"/>
        <v>0</v>
      </c>
      <c r="BQ106" s="141">
        <f t="shared" si="1740"/>
        <v>0</v>
      </c>
      <c r="BR106" s="476">
        <f t="shared" si="1709"/>
        <v>41.1</v>
      </c>
      <c r="BS106" s="142">
        <f t="shared" si="1742"/>
        <v>0</v>
      </c>
      <c r="BT106" s="114">
        <f t="shared" si="1743"/>
        <v>0</v>
      </c>
      <c r="BU106" s="114"/>
      <c r="BV106" s="143"/>
      <c r="BW106" s="144" t="e">
        <f t="shared" si="1744"/>
        <v>#DIV/0!</v>
      </c>
      <c r="BX106" s="328">
        <f t="shared" si="1745"/>
        <v>0</v>
      </c>
      <c r="BY106" s="474">
        <f t="shared" si="1754"/>
        <v>0</v>
      </c>
      <c r="BZ106" s="475">
        <f t="shared" si="1755"/>
        <v>0</v>
      </c>
      <c r="CA106" s="141">
        <f t="shared" si="1748"/>
        <v>0</v>
      </c>
      <c r="CB106" s="476">
        <f t="shared" si="1709"/>
        <v>41.1</v>
      </c>
      <c r="CC106" s="142">
        <f t="shared" si="1750"/>
        <v>0</v>
      </c>
      <c r="CD106" s="114">
        <f t="shared" si="1751"/>
        <v>0</v>
      </c>
      <c r="CE106" s="114"/>
      <c r="CF106" s="143"/>
      <c r="CG106" s="144" t="e">
        <f t="shared" si="1752"/>
        <v>#DIV/0!</v>
      </c>
      <c r="CH106" s="328">
        <f t="shared" si="1753"/>
        <v>0</v>
      </c>
      <c r="CI106" s="474">
        <f t="shared" si="1754"/>
        <v>0</v>
      </c>
      <c r="CJ106" s="475">
        <f t="shared" si="1755"/>
        <v>0</v>
      </c>
      <c r="CK106" s="141">
        <f t="shared" si="1756"/>
        <v>0</v>
      </c>
      <c r="CL106" s="476">
        <f t="shared" si="1709"/>
        <v>41.1</v>
      </c>
      <c r="CM106" s="142">
        <f t="shared" si="1758"/>
        <v>0</v>
      </c>
      <c r="CN106" s="114">
        <f t="shared" si="1759"/>
        <v>0</v>
      </c>
      <c r="CO106" s="114"/>
      <c r="CP106" s="143"/>
      <c r="CQ106" s="144" t="e">
        <f t="shared" si="1760"/>
        <v>#DIV/0!</v>
      </c>
      <c r="CR106" s="328">
        <f t="shared" si="1761"/>
        <v>0</v>
      </c>
      <c r="CS106" s="474">
        <f t="shared" si="1810"/>
        <v>0</v>
      </c>
      <c r="CT106" s="475">
        <f t="shared" si="1811"/>
        <v>0</v>
      </c>
      <c r="CU106" s="141">
        <f t="shared" si="1764"/>
        <v>0</v>
      </c>
      <c r="CV106" s="476">
        <f t="shared" si="1765"/>
        <v>41.1</v>
      </c>
      <c r="CW106" s="142">
        <f t="shared" si="1766"/>
        <v>0</v>
      </c>
      <c r="CX106" s="114">
        <f t="shared" si="1767"/>
        <v>0</v>
      </c>
      <c r="CY106" s="114"/>
      <c r="CZ106" s="143"/>
      <c r="DA106" s="144" t="e">
        <f t="shared" si="1768"/>
        <v>#DIV/0!</v>
      </c>
      <c r="DB106" s="328">
        <f t="shared" si="1769"/>
        <v>0</v>
      </c>
      <c r="DC106" s="474">
        <f t="shared" si="1810"/>
        <v>0</v>
      </c>
      <c r="DD106" s="475">
        <f t="shared" si="1811"/>
        <v>0</v>
      </c>
      <c r="DE106" s="141">
        <f t="shared" si="1772"/>
        <v>0</v>
      </c>
      <c r="DF106" s="476">
        <f t="shared" si="1765"/>
        <v>41.1</v>
      </c>
      <c r="DG106" s="142">
        <f t="shared" si="1774"/>
        <v>0</v>
      </c>
      <c r="DH106" s="114">
        <f t="shared" si="1775"/>
        <v>0</v>
      </c>
      <c r="DI106" s="114"/>
      <c r="DJ106" s="143"/>
      <c r="DK106" s="144" t="e">
        <f t="shared" si="1776"/>
        <v>#DIV/0!</v>
      </c>
      <c r="DL106" s="328">
        <f t="shared" si="1777"/>
        <v>0</v>
      </c>
      <c r="DM106" s="474">
        <f t="shared" si="1810"/>
        <v>0</v>
      </c>
      <c r="DN106" s="475">
        <f t="shared" si="1811"/>
        <v>0</v>
      </c>
      <c r="DO106" s="141">
        <f t="shared" si="1780"/>
        <v>0</v>
      </c>
      <c r="DP106" s="476">
        <f t="shared" si="1765"/>
        <v>41.1</v>
      </c>
      <c r="DQ106" s="142">
        <f t="shared" si="1782"/>
        <v>0</v>
      </c>
      <c r="DR106" s="114">
        <f t="shared" si="1783"/>
        <v>0</v>
      </c>
      <c r="DS106" s="114"/>
      <c r="DT106" s="143"/>
      <c r="DU106" s="144" t="e">
        <f t="shared" si="1784"/>
        <v>#DIV/0!</v>
      </c>
      <c r="DV106" s="328">
        <f t="shared" si="1785"/>
        <v>0</v>
      </c>
      <c r="DW106" s="474">
        <f t="shared" si="1810"/>
        <v>0</v>
      </c>
      <c r="DX106" s="475">
        <f t="shared" si="1811"/>
        <v>0</v>
      </c>
      <c r="DY106" s="141">
        <f t="shared" si="1788"/>
        <v>0</v>
      </c>
      <c r="DZ106" s="476">
        <f t="shared" si="1765"/>
        <v>41.1</v>
      </c>
      <c r="EA106" s="142">
        <f t="shared" si="1790"/>
        <v>0</v>
      </c>
      <c r="EB106" s="114">
        <f t="shared" si="1791"/>
        <v>0</v>
      </c>
      <c r="EC106" s="114"/>
      <c r="ED106" s="143"/>
      <c r="EE106" s="144" t="e">
        <f t="shared" si="1792"/>
        <v>#DIV/0!</v>
      </c>
      <c r="EF106" s="328">
        <f t="shared" si="1793"/>
        <v>0</v>
      </c>
      <c r="EG106" s="474">
        <f t="shared" si="1810"/>
        <v>0</v>
      </c>
      <c r="EH106" s="475">
        <f t="shared" si="1811"/>
        <v>0</v>
      </c>
      <c r="EI106" s="141">
        <f t="shared" si="1796"/>
        <v>0</v>
      </c>
      <c r="EJ106" s="476">
        <f t="shared" si="1765"/>
        <v>41.1</v>
      </c>
      <c r="EK106" s="142">
        <f t="shared" si="1798"/>
        <v>0</v>
      </c>
      <c r="EL106" s="114">
        <f t="shared" si="1799"/>
        <v>0</v>
      </c>
      <c r="EM106" s="114"/>
      <c r="EN106" s="143"/>
      <c r="EO106" s="144" t="e">
        <f t="shared" si="1800"/>
        <v>#DIV/0!</v>
      </c>
      <c r="EP106" s="328">
        <f t="shared" si="1801"/>
        <v>0</v>
      </c>
      <c r="EQ106" s="474">
        <f t="shared" si="1810"/>
        <v>0</v>
      </c>
      <c r="ER106" s="475">
        <f t="shared" si="1811"/>
        <v>0</v>
      </c>
      <c r="ES106" s="141">
        <f t="shared" si="1804"/>
        <v>0</v>
      </c>
      <c r="ET106" s="476">
        <f t="shared" si="1765"/>
        <v>41.1</v>
      </c>
      <c r="EU106" s="142">
        <f t="shared" si="1806"/>
        <v>0</v>
      </c>
      <c r="EV106" s="114">
        <f t="shared" si="1807"/>
        <v>0</v>
      </c>
      <c r="EW106" s="114"/>
      <c r="EX106" s="143"/>
      <c r="EY106" s="144" t="e">
        <f t="shared" si="1808"/>
        <v>#DIV/0!</v>
      </c>
      <c r="EZ106" s="328">
        <f t="shared" si="1809"/>
        <v>0</v>
      </c>
      <c r="FA106" s="474">
        <f t="shared" si="1810"/>
        <v>0</v>
      </c>
      <c r="FB106" s="475">
        <f t="shared" si="1811"/>
        <v>0</v>
      </c>
      <c r="FC106" s="141">
        <f t="shared" si="1812"/>
        <v>0</v>
      </c>
      <c r="FD106" s="476">
        <f t="shared" si="1765"/>
        <v>41.1</v>
      </c>
      <c r="FE106" s="142">
        <f t="shared" si="1814"/>
        <v>0</v>
      </c>
      <c r="FF106" s="114">
        <f t="shared" si="1815"/>
        <v>0</v>
      </c>
      <c r="FG106" s="114"/>
      <c r="FH106" s="143"/>
      <c r="FI106" s="144" t="e">
        <f t="shared" si="1816"/>
        <v>#DIV/0!</v>
      </c>
      <c r="FJ106" s="328">
        <f t="shared" si="1817"/>
        <v>0</v>
      </c>
      <c r="FK106" s="474">
        <f t="shared" si="1818"/>
        <v>0</v>
      </c>
      <c r="FL106" s="475">
        <f t="shared" si="1819"/>
        <v>0</v>
      </c>
      <c r="FM106" s="141">
        <f t="shared" si="1820"/>
        <v>0</v>
      </c>
      <c r="FN106" s="476">
        <f t="shared" si="1821"/>
        <v>41.1</v>
      </c>
      <c r="FO106" s="142">
        <f t="shared" si="1822"/>
        <v>0</v>
      </c>
      <c r="FP106" s="114">
        <f t="shared" si="1823"/>
        <v>0</v>
      </c>
      <c r="FQ106" s="114"/>
      <c r="FR106" s="143"/>
      <c r="FS106" s="144" t="e">
        <f t="shared" si="1824"/>
        <v>#DIV/0!</v>
      </c>
      <c r="FT106" s="328">
        <f t="shared" si="1825"/>
        <v>0</v>
      </c>
      <c r="FU106" s="474">
        <f t="shared" si="1818"/>
        <v>0</v>
      </c>
      <c r="FV106" s="475">
        <f t="shared" si="1819"/>
        <v>0</v>
      </c>
      <c r="FW106" s="141">
        <f t="shared" si="1828"/>
        <v>0</v>
      </c>
      <c r="FX106" s="476">
        <f t="shared" si="1821"/>
        <v>41.1</v>
      </c>
      <c r="FY106" s="142">
        <f t="shared" si="1830"/>
        <v>0</v>
      </c>
      <c r="FZ106" s="114">
        <f t="shared" si="1831"/>
        <v>0</v>
      </c>
      <c r="GA106" s="114"/>
      <c r="GB106" s="143"/>
      <c r="GC106" s="144" t="e">
        <f t="shared" si="1832"/>
        <v>#DIV/0!</v>
      </c>
      <c r="GD106" s="328">
        <f t="shared" si="1833"/>
        <v>0</v>
      </c>
      <c r="GE106" s="474">
        <f t="shared" si="1834"/>
        <v>0</v>
      </c>
      <c r="GF106" s="475">
        <f t="shared" si="1835"/>
        <v>0</v>
      </c>
      <c r="GG106" s="141">
        <f t="shared" si="1836"/>
        <v>0</v>
      </c>
      <c r="GH106" s="476">
        <f t="shared" si="1821"/>
        <v>41.1</v>
      </c>
      <c r="GI106" s="142">
        <f t="shared" si="1838"/>
        <v>0</v>
      </c>
      <c r="GJ106" s="114">
        <f t="shared" si="1839"/>
        <v>0</v>
      </c>
      <c r="GK106" s="114"/>
      <c r="GL106" s="143"/>
      <c r="GM106" s="144" t="e">
        <f t="shared" si="1840"/>
        <v>#DIV/0!</v>
      </c>
      <c r="GN106" s="328">
        <f t="shared" si="1841"/>
        <v>0</v>
      </c>
      <c r="GO106" s="474">
        <f t="shared" si="1834"/>
        <v>0</v>
      </c>
      <c r="GP106" s="475">
        <f t="shared" si="1835"/>
        <v>0</v>
      </c>
      <c r="GQ106" s="141">
        <f t="shared" si="1844"/>
        <v>0</v>
      </c>
      <c r="GR106" s="476">
        <f t="shared" si="1821"/>
        <v>41.1</v>
      </c>
      <c r="GS106" s="142">
        <f t="shared" si="1846"/>
        <v>0</v>
      </c>
      <c r="GT106" s="114">
        <f t="shared" si="1847"/>
        <v>0</v>
      </c>
      <c r="GU106" s="114"/>
      <c r="GV106" s="143"/>
      <c r="GW106" s="144" t="e">
        <f t="shared" si="1848"/>
        <v>#DIV/0!</v>
      </c>
      <c r="GX106" s="328">
        <f t="shared" si="1849"/>
        <v>0</v>
      </c>
      <c r="GY106" s="474">
        <f t="shared" si="1850"/>
        <v>0</v>
      </c>
      <c r="GZ106" s="475">
        <f t="shared" si="1851"/>
        <v>0</v>
      </c>
      <c r="HA106" s="141">
        <f t="shared" si="1852"/>
        <v>0</v>
      </c>
      <c r="HB106" s="476">
        <f t="shared" si="1853"/>
        <v>41.1</v>
      </c>
      <c r="HC106" s="142">
        <f t="shared" si="1854"/>
        <v>0</v>
      </c>
      <c r="HD106" s="114">
        <f t="shared" si="1855"/>
        <v>0</v>
      </c>
      <c r="HE106" s="114"/>
      <c r="HF106" s="143"/>
      <c r="HG106" s="144" t="e">
        <f t="shared" si="1856"/>
        <v>#DIV/0!</v>
      </c>
      <c r="HH106" s="328">
        <f t="shared" si="1857"/>
        <v>0</v>
      </c>
      <c r="HI106" s="474">
        <f t="shared" si="1850"/>
        <v>0</v>
      </c>
      <c r="HJ106" s="475">
        <f t="shared" si="1851"/>
        <v>0</v>
      </c>
      <c r="HK106" s="141">
        <f t="shared" si="1860"/>
        <v>0</v>
      </c>
      <c r="HL106" s="476">
        <f t="shared" si="1853"/>
        <v>41.1</v>
      </c>
      <c r="HM106" s="142">
        <f t="shared" si="1862"/>
        <v>0</v>
      </c>
      <c r="HN106" s="114">
        <f t="shared" si="1863"/>
        <v>0</v>
      </c>
      <c r="HO106" s="114"/>
      <c r="HP106" s="143"/>
      <c r="HQ106" s="144" t="e">
        <f t="shared" si="1864"/>
        <v>#DIV/0!</v>
      </c>
      <c r="HR106" s="328">
        <f t="shared" si="1865"/>
        <v>0</v>
      </c>
      <c r="HS106" s="474">
        <f t="shared" si="1866"/>
        <v>0</v>
      </c>
      <c r="HT106" s="475">
        <f t="shared" si="1867"/>
        <v>0</v>
      </c>
      <c r="HU106" s="141">
        <f t="shared" si="1868"/>
        <v>0</v>
      </c>
      <c r="HV106" s="476">
        <f t="shared" si="1853"/>
        <v>41.1</v>
      </c>
      <c r="HW106" s="142">
        <f t="shared" si="1870"/>
        <v>0</v>
      </c>
      <c r="HX106" s="114">
        <f t="shared" si="1871"/>
        <v>0</v>
      </c>
      <c r="HY106" s="114"/>
      <c r="HZ106" s="143"/>
      <c r="IA106" s="144" t="e">
        <f t="shared" si="1872"/>
        <v>#DIV/0!</v>
      </c>
      <c r="IB106" s="328">
        <f t="shared" si="1873"/>
        <v>0</v>
      </c>
      <c r="IC106" s="474">
        <f t="shared" si="1866"/>
        <v>0</v>
      </c>
      <c r="ID106" s="475">
        <f t="shared" si="1867"/>
        <v>0</v>
      </c>
      <c r="IE106" s="141">
        <f t="shared" si="1876"/>
        <v>0</v>
      </c>
      <c r="IF106" s="476">
        <f t="shared" si="1853"/>
        <v>41.1</v>
      </c>
      <c r="IG106" s="142">
        <f t="shared" si="1878"/>
        <v>0</v>
      </c>
      <c r="IH106" s="114">
        <f t="shared" si="1879"/>
        <v>0</v>
      </c>
      <c r="II106" s="114"/>
      <c r="IJ106" s="143"/>
      <c r="IK106" s="144" t="e">
        <f t="shared" si="1880"/>
        <v>#DIV/0!</v>
      </c>
      <c r="IL106" s="328">
        <f t="shared" si="1881"/>
        <v>0</v>
      </c>
      <c r="IM106" s="474">
        <f t="shared" si="1882"/>
        <v>0</v>
      </c>
      <c r="IN106" s="475">
        <f t="shared" si="1883"/>
        <v>0</v>
      </c>
      <c r="IO106" s="141">
        <f t="shared" si="1884"/>
        <v>0</v>
      </c>
      <c r="IP106" s="476">
        <f t="shared" si="1885"/>
        <v>41.1</v>
      </c>
      <c r="IQ106" s="142">
        <f t="shared" si="1886"/>
        <v>0</v>
      </c>
      <c r="IR106" s="114">
        <f t="shared" si="1887"/>
        <v>0</v>
      </c>
      <c r="IS106" s="114"/>
      <c r="IT106" s="143"/>
      <c r="IU106" s="144" t="e">
        <f t="shared" si="1888"/>
        <v>#DIV/0!</v>
      </c>
      <c r="IV106" s="328">
        <f t="shared" si="1889"/>
        <v>0</v>
      </c>
      <c r="IW106" s="474">
        <f t="shared" si="1882"/>
        <v>0</v>
      </c>
      <c r="IX106" s="475">
        <f t="shared" si="1883"/>
        <v>0</v>
      </c>
      <c r="IY106" s="141">
        <f t="shared" si="1892"/>
        <v>0</v>
      </c>
      <c r="IZ106" s="476">
        <f t="shared" si="1885"/>
        <v>41.1</v>
      </c>
      <c r="JA106" s="142">
        <f t="shared" si="1894"/>
        <v>0</v>
      </c>
      <c r="JB106" s="114">
        <f t="shared" si="1895"/>
        <v>0</v>
      </c>
      <c r="JC106" s="114"/>
      <c r="JD106" s="143"/>
      <c r="JE106" s="144" t="e">
        <f t="shared" si="1896"/>
        <v>#DIV/0!</v>
      </c>
      <c r="JF106" s="328">
        <f t="shared" si="1897"/>
        <v>0</v>
      </c>
      <c r="JG106" s="474">
        <f t="shared" si="1898"/>
        <v>0</v>
      </c>
      <c r="JH106" s="475">
        <f t="shared" si="1899"/>
        <v>0</v>
      </c>
      <c r="JI106" s="141">
        <f t="shared" si="1900"/>
        <v>0</v>
      </c>
      <c r="JJ106" s="476">
        <f t="shared" si="1885"/>
        <v>41.1</v>
      </c>
      <c r="JK106" s="142">
        <f t="shared" si="1902"/>
        <v>0</v>
      </c>
      <c r="JL106" s="114">
        <f t="shared" si="1903"/>
        <v>0</v>
      </c>
      <c r="JM106" s="114"/>
      <c r="JN106" s="143"/>
      <c r="JO106" s="144" t="e">
        <f t="shared" si="1904"/>
        <v>#DIV/0!</v>
      </c>
      <c r="JP106" s="328">
        <f t="shared" si="1905"/>
        <v>0</v>
      </c>
      <c r="JQ106" s="474">
        <f t="shared" si="1898"/>
        <v>0</v>
      </c>
      <c r="JR106" s="475">
        <f t="shared" si="1899"/>
        <v>0</v>
      </c>
      <c r="JS106" s="141">
        <f t="shared" si="1908"/>
        <v>0</v>
      </c>
      <c r="JT106" s="476">
        <f t="shared" si="1885"/>
        <v>41.1</v>
      </c>
      <c r="JU106" s="142">
        <f t="shared" si="1910"/>
        <v>0</v>
      </c>
      <c r="JV106" s="114">
        <f t="shared" si="1911"/>
        <v>0</v>
      </c>
      <c r="JW106" s="114"/>
      <c r="JX106" s="143"/>
      <c r="JY106" s="144" t="e">
        <f t="shared" si="1912"/>
        <v>#DIV/0!</v>
      </c>
      <c r="JZ106" s="328">
        <f t="shared" si="1913"/>
        <v>0</v>
      </c>
      <c r="KA106" s="474">
        <f t="shared" si="1930"/>
        <v>0</v>
      </c>
      <c r="KB106" s="475">
        <f t="shared" si="1931"/>
        <v>0</v>
      </c>
      <c r="KC106" s="141">
        <f t="shared" si="1916"/>
        <v>0</v>
      </c>
      <c r="KD106" s="476">
        <f t="shared" si="1917"/>
        <v>41.1</v>
      </c>
      <c r="KE106" s="142">
        <f t="shared" si="1918"/>
        <v>0</v>
      </c>
      <c r="KF106" s="114">
        <f t="shared" si="1919"/>
        <v>0</v>
      </c>
      <c r="KG106" s="114"/>
      <c r="KH106" s="143"/>
      <c r="KI106" s="144" t="e">
        <f t="shared" si="1920"/>
        <v>#DIV/0!</v>
      </c>
      <c r="KJ106" s="328">
        <f t="shared" si="1921"/>
        <v>0</v>
      </c>
      <c r="KK106" s="474">
        <f t="shared" si="1930"/>
        <v>0</v>
      </c>
      <c r="KL106" s="475">
        <f t="shared" si="1931"/>
        <v>0</v>
      </c>
      <c r="KM106" s="141">
        <f t="shared" si="1924"/>
        <v>0</v>
      </c>
      <c r="KN106" s="476">
        <f t="shared" si="1917"/>
        <v>41.1</v>
      </c>
      <c r="KO106" s="142">
        <f t="shared" si="1926"/>
        <v>0</v>
      </c>
      <c r="KP106" s="114">
        <f t="shared" si="1927"/>
        <v>0</v>
      </c>
      <c r="KQ106" s="114"/>
      <c r="KR106" s="143"/>
      <c r="KS106" s="144" t="e">
        <f t="shared" si="1928"/>
        <v>#DIV/0!</v>
      </c>
      <c r="KT106" s="328">
        <f t="shared" si="1929"/>
        <v>0</v>
      </c>
      <c r="KU106" s="474" t="e">
        <f t="shared" si="1930"/>
        <v>#DIV/0!</v>
      </c>
      <c r="KV106" s="475" t="e">
        <f t="shared" si="1931"/>
        <v>#DIV/0!</v>
      </c>
      <c r="KW106" s="141">
        <f t="shared" si="1932"/>
        <v>0</v>
      </c>
      <c r="KX106" s="476">
        <f t="shared" si="1917"/>
        <v>0</v>
      </c>
      <c r="KY106" s="142">
        <f t="shared" si="1934"/>
        <v>0</v>
      </c>
      <c r="KZ106" s="114">
        <f t="shared" si="1935"/>
        <v>0</v>
      </c>
      <c r="LA106" s="114"/>
      <c r="LB106" s="143"/>
      <c r="LC106" s="144" t="e">
        <f t="shared" si="1936"/>
        <v>#DIV/0!</v>
      </c>
      <c r="LD106" s="327">
        <f t="shared" si="1937"/>
        <v>0</v>
      </c>
      <c r="LE106" s="474">
        <f t="shared" si="1938"/>
        <v>0</v>
      </c>
      <c r="LF106" s="475">
        <f t="shared" si="1939"/>
        <v>0</v>
      </c>
      <c r="LG106" s="141">
        <f t="shared" si="1940"/>
        <v>0</v>
      </c>
      <c r="LH106" s="476">
        <f t="shared" si="1941"/>
        <v>41.1</v>
      </c>
      <c r="LI106" s="142">
        <f t="shared" si="1942"/>
        <v>0</v>
      </c>
      <c r="LJ106" s="114">
        <f t="shared" si="1943"/>
        <v>0</v>
      </c>
      <c r="LK106" s="114"/>
      <c r="LL106" s="143"/>
    </row>
    <row r="107" spans="1:324" ht="24">
      <c r="A107" s="719"/>
      <c r="B107" s="93" t="s">
        <v>730</v>
      </c>
      <c r="C107" s="12" t="s">
        <v>858</v>
      </c>
      <c r="D107" s="12" t="s">
        <v>422</v>
      </c>
      <c r="E107" s="4" t="s">
        <v>32</v>
      </c>
      <c r="F107" s="328">
        <f t="shared" si="1695"/>
        <v>0</v>
      </c>
      <c r="G107" s="474">
        <f t="shared" si="1944"/>
        <v>0</v>
      </c>
      <c r="H107" s="475">
        <f t="shared" si="1945"/>
        <v>0</v>
      </c>
      <c r="I107" s="141">
        <f t="shared" si="1696"/>
        <v>0</v>
      </c>
      <c r="J107" s="476">
        <f t="shared" si="1946"/>
        <v>41.1</v>
      </c>
      <c r="K107" s="142">
        <f t="shared" si="1697"/>
        <v>0</v>
      </c>
      <c r="L107" s="114">
        <f t="shared" si="1698"/>
        <v>0</v>
      </c>
      <c r="M107" s="114"/>
      <c r="N107" s="143"/>
      <c r="O107" s="144" t="e">
        <f t="shared" si="1699"/>
        <v>#DIV/0!</v>
      </c>
      <c r="P107" s="328">
        <f t="shared" si="1700"/>
        <v>0</v>
      </c>
      <c r="Q107" s="474">
        <f t="shared" si="1947"/>
        <v>0</v>
      </c>
      <c r="R107" s="475">
        <f t="shared" si="1948"/>
        <v>0</v>
      </c>
      <c r="S107" s="141">
        <f t="shared" si="1701"/>
        <v>0</v>
      </c>
      <c r="T107" s="476">
        <f t="shared" si="1949"/>
        <v>41.1</v>
      </c>
      <c r="U107" s="142">
        <f t="shared" si="1702"/>
        <v>0</v>
      </c>
      <c r="V107" s="114">
        <f t="shared" si="1703"/>
        <v>0</v>
      </c>
      <c r="W107" s="114"/>
      <c r="X107" s="143"/>
      <c r="Y107" s="144" t="e">
        <f t="shared" si="1704"/>
        <v>#DIV/0!</v>
      </c>
      <c r="Z107" s="328">
        <f t="shared" si="1705"/>
        <v>0</v>
      </c>
      <c r="AA107" s="474">
        <f t="shared" si="1754"/>
        <v>0</v>
      </c>
      <c r="AB107" s="475">
        <f t="shared" si="1755"/>
        <v>0</v>
      </c>
      <c r="AC107" s="141">
        <f t="shared" si="1708"/>
        <v>0</v>
      </c>
      <c r="AD107" s="476">
        <f t="shared" si="1709"/>
        <v>41.1</v>
      </c>
      <c r="AE107" s="142">
        <f t="shared" si="1710"/>
        <v>0</v>
      </c>
      <c r="AF107" s="114">
        <f t="shared" si="1711"/>
        <v>0</v>
      </c>
      <c r="AG107" s="114"/>
      <c r="AH107" s="143"/>
      <c r="AI107" s="144" t="e">
        <f t="shared" si="1712"/>
        <v>#DIV/0!</v>
      </c>
      <c r="AJ107" s="328">
        <f t="shared" si="1713"/>
        <v>0</v>
      </c>
      <c r="AK107" s="474">
        <f t="shared" si="1754"/>
        <v>0</v>
      </c>
      <c r="AL107" s="475">
        <f t="shared" si="1755"/>
        <v>0</v>
      </c>
      <c r="AM107" s="141">
        <f t="shared" si="1716"/>
        <v>0</v>
      </c>
      <c r="AN107" s="476">
        <f t="shared" si="1709"/>
        <v>41.1</v>
      </c>
      <c r="AO107" s="142">
        <f t="shared" si="1718"/>
        <v>0</v>
      </c>
      <c r="AP107" s="114">
        <f t="shared" si="1719"/>
        <v>0</v>
      </c>
      <c r="AQ107" s="114"/>
      <c r="AR107" s="143"/>
      <c r="AS107" s="144" t="e">
        <f t="shared" si="1720"/>
        <v>#DIV/0!</v>
      </c>
      <c r="AT107" s="328">
        <f t="shared" si="1721"/>
        <v>0</v>
      </c>
      <c r="AU107" s="474">
        <f t="shared" si="1754"/>
        <v>0</v>
      </c>
      <c r="AV107" s="475">
        <f t="shared" si="1755"/>
        <v>0</v>
      </c>
      <c r="AW107" s="141">
        <f t="shared" si="1724"/>
        <v>0</v>
      </c>
      <c r="AX107" s="476">
        <f t="shared" si="1709"/>
        <v>41.1</v>
      </c>
      <c r="AY107" s="142">
        <f t="shared" si="1726"/>
        <v>0</v>
      </c>
      <c r="AZ107" s="114">
        <f t="shared" si="1727"/>
        <v>0</v>
      </c>
      <c r="BA107" s="114"/>
      <c r="BB107" s="143"/>
      <c r="BC107" s="144" t="e">
        <f t="shared" si="1728"/>
        <v>#DIV/0!</v>
      </c>
      <c r="BD107" s="328">
        <f t="shared" si="1729"/>
        <v>0</v>
      </c>
      <c r="BE107" s="474">
        <f t="shared" si="1754"/>
        <v>0</v>
      </c>
      <c r="BF107" s="475">
        <f t="shared" si="1755"/>
        <v>0</v>
      </c>
      <c r="BG107" s="141">
        <f t="shared" si="1732"/>
        <v>0</v>
      </c>
      <c r="BH107" s="476">
        <f t="shared" si="1709"/>
        <v>41.1</v>
      </c>
      <c r="BI107" s="142">
        <f t="shared" si="1734"/>
        <v>0</v>
      </c>
      <c r="BJ107" s="114">
        <f t="shared" si="1735"/>
        <v>0</v>
      </c>
      <c r="BK107" s="114"/>
      <c r="BL107" s="143"/>
      <c r="BM107" s="144" t="e">
        <f t="shared" si="1736"/>
        <v>#DIV/0!</v>
      </c>
      <c r="BN107" s="328">
        <f t="shared" si="1737"/>
        <v>0</v>
      </c>
      <c r="BO107" s="474">
        <f t="shared" si="1754"/>
        <v>0</v>
      </c>
      <c r="BP107" s="475">
        <f t="shared" si="1755"/>
        <v>0</v>
      </c>
      <c r="BQ107" s="141">
        <f t="shared" si="1740"/>
        <v>0</v>
      </c>
      <c r="BR107" s="476">
        <f t="shared" si="1709"/>
        <v>41.1</v>
      </c>
      <c r="BS107" s="142">
        <f t="shared" si="1742"/>
        <v>0</v>
      </c>
      <c r="BT107" s="114">
        <f t="shared" si="1743"/>
        <v>0</v>
      </c>
      <c r="BU107" s="114"/>
      <c r="BV107" s="143"/>
      <c r="BW107" s="144" t="e">
        <f t="shared" si="1744"/>
        <v>#DIV/0!</v>
      </c>
      <c r="BX107" s="328">
        <f t="shared" si="1745"/>
        <v>0</v>
      </c>
      <c r="BY107" s="474">
        <f t="shared" si="1754"/>
        <v>0</v>
      </c>
      <c r="BZ107" s="475">
        <f t="shared" si="1755"/>
        <v>0</v>
      </c>
      <c r="CA107" s="141">
        <f t="shared" si="1748"/>
        <v>0</v>
      </c>
      <c r="CB107" s="476">
        <f t="shared" si="1709"/>
        <v>41.1</v>
      </c>
      <c r="CC107" s="142">
        <f t="shared" si="1750"/>
        <v>0</v>
      </c>
      <c r="CD107" s="114">
        <f t="shared" si="1751"/>
        <v>0</v>
      </c>
      <c r="CE107" s="114"/>
      <c r="CF107" s="143"/>
      <c r="CG107" s="144" t="e">
        <f t="shared" si="1752"/>
        <v>#DIV/0!</v>
      </c>
      <c r="CH107" s="328">
        <f t="shared" si="1753"/>
        <v>0</v>
      </c>
      <c r="CI107" s="474">
        <f t="shared" si="1754"/>
        <v>0</v>
      </c>
      <c r="CJ107" s="475">
        <f t="shared" si="1755"/>
        <v>0</v>
      </c>
      <c r="CK107" s="141">
        <f t="shared" si="1756"/>
        <v>0</v>
      </c>
      <c r="CL107" s="476">
        <f t="shared" si="1709"/>
        <v>41.1</v>
      </c>
      <c r="CM107" s="142">
        <f t="shared" si="1758"/>
        <v>0</v>
      </c>
      <c r="CN107" s="114">
        <f t="shared" si="1759"/>
        <v>0</v>
      </c>
      <c r="CO107" s="114"/>
      <c r="CP107" s="143"/>
      <c r="CQ107" s="144" t="e">
        <f t="shared" si="1760"/>
        <v>#DIV/0!</v>
      </c>
      <c r="CR107" s="328">
        <f t="shared" si="1761"/>
        <v>0</v>
      </c>
      <c r="CS107" s="474">
        <f t="shared" si="1810"/>
        <v>0</v>
      </c>
      <c r="CT107" s="475">
        <f t="shared" si="1811"/>
        <v>0</v>
      </c>
      <c r="CU107" s="141">
        <f t="shared" si="1764"/>
        <v>0</v>
      </c>
      <c r="CV107" s="476">
        <f t="shared" si="1765"/>
        <v>41.1</v>
      </c>
      <c r="CW107" s="142">
        <f t="shared" si="1766"/>
        <v>0</v>
      </c>
      <c r="CX107" s="114">
        <f t="shared" si="1767"/>
        <v>0</v>
      </c>
      <c r="CY107" s="114"/>
      <c r="CZ107" s="143"/>
      <c r="DA107" s="144" t="e">
        <f t="shared" si="1768"/>
        <v>#DIV/0!</v>
      </c>
      <c r="DB107" s="328">
        <f t="shared" si="1769"/>
        <v>0</v>
      </c>
      <c r="DC107" s="474">
        <f t="shared" si="1810"/>
        <v>0</v>
      </c>
      <c r="DD107" s="475">
        <f t="shared" si="1811"/>
        <v>0</v>
      </c>
      <c r="DE107" s="141">
        <f t="shared" si="1772"/>
        <v>0</v>
      </c>
      <c r="DF107" s="476">
        <f t="shared" si="1765"/>
        <v>41.1</v>
      </c>
      <c r="DG107" s="142">
        <f t="shared" si="1774"/>
        <v>0</v>
      </c>
      <c r="DH107" s="114">
        <f t="shared" si="1775"/>
        <v>0</v>
      </c>
      <c r="DI107" s="114"/>
      <c r="DJ107" s="143"/>
      <c r="DK107" s="144" t="e">
        <f t="shared" si="1776"/>
        <v>#DIV/0!</v>
      </c>
      <c r="DL107" s="328">
        <f t="shared" si="1777"/>
        <v>0</v>
      </c>
      <c r="DM107" s="474">
        <f t="shared" si="1810"/>
        <v>0</v>
      </c>
      <c r="DN107" s="475">
        <f t="shared" si="1811"/>
        <v>0</v>
      </c>
      <c r="DO107" s="141">
        <f t="shared" si="1780"/>
        <v>0</v>
      </c>
      <c r="DP107" s="476">
        <f t="shared" si="1765"/>
        <v>41.1</v>
      </c>
      <c r="DQ107" s="142">
        <f t="shared" si="1782"/>
        <v>0</v>
      </c>
      <c r="DR107" s="114">
        <f t="shared" si="1783"/>
        <v>0</v>
      </c>
      <c r="DS107" s="114"/>
      <c r="DT107" s="143"/>
      <c r="DU107" s="144" t="e">
        <f t="shared" si="1784"/>
        <v>#DIV/0!</v>
      </c>
      <c r="DV107" s="328">
        <f t="shared" si="1785"/>
        <v>0</v>
      </c>
      <c r="DW107" s="474">
        <f t="shared" si="1810"/>
        <v>0</v>
      </c>
      <c r="DX107" s="475">
        <f t="shared" si="1811"/>
        <v>0</v>
      </c>
      <c r="DY107" s="141">
        <f t="shared" si="1788"/>
        <v>0</v>
      </c>
      <c r="DZ107" s="476">
        <f t="shared" si="1765"/>
        <v>41.1</v>
      </c>
      <c r="EA107" s="142">
        <f t="shared" si="1790"/>
        <v>0</v>
      </c>
      <c r="EB107" s="114">
        <f t="shared" si="1791"/>
        <v>0</v>
      </c>
      <c r="EC107" s="114"/>
      <c r="ED107" s="143"/>
      <c r="EE107" s="144" t="e">
        <f t="shared" si="1792"/>
        <v>#DIV/0!</v>
      </c>
      <c r="EF107" s="328">
        <f t="shared" si="1793"/>
        <v>0</v>
      </c>
      <c r="EG107" s="474">
        <f t="shared" si="1810"/>
        <v>0</v>
      </c>
      <c r="EH107" s="475">
        <f t="shared" si="1811"/>
        <v>0</v>
      </c>
      <c r="EI107" s="141">
        <f t="shared" si="1796"/>
        <v>0</v>
      </c>
      <c r="EJ107" s="476">
        <f t="shared" si="1765"/>
        <v>41.1</v>
      </c>
      <c r="EK107" s="142">
        <f t="shared" si="1798"/>
        <v>0</v>
      </c>
      <c r="EL107" s="114">
        <f t="shared" si="1799"/>
        <v>0</v>
      </c>
      <c r="EM107" s="114"/>
      <c r="EN107" s="143"/>
      <c r="EO107" s="144" t="e">
        <f t="shared" si="1800"/>
        <v>#DIV/0!</v>
      </c>
      <c r="EP107" s="328">
        <f t="shared" si="1801"/>
        <v>0</v>
      </c>
      <c r="EQ107" s="474">
        <f t="shared" si="1810"/>
        <v>0</v>
      </c>
      <c r="ER107" s="475">
        <f t="shared" si="1811"/>
        <v>0</v>
      </c>
      <c r="ES107" s="141">
        <f t="shared" si="1804"/>
        <v>0</v>
      </c>
      <c r="ET107" s="476">
        <f t="shared" si="1765"/>
        <v>41.1</v>
      </c>
      <c r="EU107" s="142">
        <f t="shared" si="1806"/>
        <v>0</v>
      </c>
      <c r="EV107" s="114">
        <f t="shared" si="1807"/>
        <v>0</v>
      </c>
      <c r="EW107" s="114"/>
      <c r="EX107" s="143"/>
      <c r="EY107" s="144" t="e">
        <f t="shared" si="1808"/>
        <v>#DIV/0!</v>
      </c>
      <c r="EZ107" s="328">
        <f t="shared" si="1809"/>
        <v>0</v>
      </c>
      <c r="FA107" s="474">
        <f t="shared" si="1810"/>
        <v>0</v>
      </c>
      <c r="FB107" s="475">
        <f t="shared" si="1811"/>
        <v>0</v>
      </c>
      <c r="FC107" s="141">
        <f t="shared" si="1812"/>
        <v>0</v>
      </c>
      <c r="FD107" s="476">
        <f t="shared" si="1765"/>
        <v>41.1</v>
      </c>
      <c r="FE107" s="142">
        <f t="shared" si="1814"/>
        <v>0</v>
      </c>
      <c r="FF107" s="114">
        <f t="shared" si="1815"/>
        <v>0</v>
      </c>
      <c r="FG107" s="114"/>
      <c r="FH107" s="143"/>
      <c r="FI107" s="144" t="e">
        <f t="shared" si="1816"/>
        <v>#DIV/0!</v>
      </c>
      <c r="FJ107" s="328">
        <f t="shared" si="1817"/>
        <v>0</v>
      </c>
      <c r="FK107" s="474">
        <f t="shared" si="1818"/>
        <v>0</v>
      </c>
      <c r="FL107" s="475">
        <f t="shared" si="1819"/>
        <v>0</v>
      </c>
      <c r="FM107" s="141">
        <f t="shared" si="1820"/>
        <v>0</v>
      </c>
      <c r="FN107" s="476">
        <f t="shared" si="1821"/>
        <v>41.1</v>
      </c>
      <c r="FO107" s="142">
        <f t="shared" si="1822"/>
        <v>0</v>
      </c>
      <c r="FP107" s="114">
        <f t="shared" si="1823"/>
        <v>0</v>
      </c>
      <c r="FQ107" s="114"/>
      <c r="FR107" s="143"/>
      <c r="FS107" s="144" t="e">
        <f t="shared" si="1824"/>
        <v>#DIV/0!</v>
      </c>
      <c r="FT107" s="328">
        <f t="shared" si="1825"/>
        <v>0</v>
      </c>
      <c r="FU107" s="474">
        <f t="shared" si="1818"/>
        <v>0</v>
      </c>
      <c r="FV107" s="475">
        <f t="shared" si="1819"/>
        <v>0</v>
      </c>
      <c r="FW107" s="141">
        <f t="shared" si="1828"/>
        <v>0</v>
      </c>
      <c r="FX107" s="476">
        <f t="shared" si="1821"/>
        <v>41.1</v>
      </c>
      <c r="FY107" s="142">
        <f t="shared" si="1830"/>
        <v>0</v>
      </c>
      <c r="FZ107" s="114">
        <f t="shared" si="1831"/>
        <v>0</v>
      </c>
      <c r="GA107" s="114"/>
      <c r="GB107" s="143"/>
      <c r="GC107" s="144" t="e">
        <f t="shared" si="1832"/>
        <v>#DIV/0!</v>
      </c>
      <c r="GD107" s="328">
        <f t="shared" si="1833"/>
        <v>0</v>
      </c>
      <c r="GE107" s="474">
        <f t="shared" si="1834"/>
        <v>0</v>
      </c>
      <c r="GF107" s="475">
        <f t="shared" si="1835"/>
        <v>0</v>
      </c>
      <c r="GG107" s="141">
        <f t="shared" si="1836"/>
        <v>0</v>
      </c>
      <c r="GH107" s="476">
        <f t="shared" si="1821"/>
        <v>41.1</v>
      </c>
      <c r="GI107" s="142">
        <f t="shared" si="1838"/>
        <v>0</v>
      </c>
      <c r="GJ107" s="114">
        <f t="shared" si="1839"/>
        <v>0</v>
      </c>
      <c r="GK107" s="114"/>
      <c r="GL107" s="143"/>
      <c r="GM107" s="144" t="e">
        <f t="shared" si="1840"/>
        <v>#DIV/0!</v>
      </c>
      <c r="GN107" s="328">
        <f t="shared" si="1841"/>
        <v>0</v>
      </c>
      <c r="GO107" s="474">
        <f t="shared" si="1834"/>
        <v>0</v>
      </c>
      <c r="GP107" s="475">
        <f t="shared" si="1835"/>
        <v>0</v>
      </c>
      <c r="GQ107" s="141">
        <f t="shared" si="1844"/>
        <v>0</v>
      </c>
      <c r="GR107" s="476">
        <f t="shared" si="1821"/>
        <v>41.1</v>
      </c>
      <c r="GS107" s="142">
        <f t="shared" si="1846"/>
        <v>0</v>
      </c>
      <c r="GT107" s="114">
        <f t="shared" si="1847"/>
        <v>0</v>
      </c>
      <c r="GU107" s="114"/>
      <c r="GV107" s="143"/>
      <c r="GW107" s="144" t="e">
        <f t="shared" si="1848"/>
        <v>#DIV/0!</v>
      </c>
      <c r="GX107" s="328">
        <f t="shared" si="1849"/>
        <v>0</v>
      </c>
      <c r="GY107" s="474">
        <f t="shared" si="1850"/>
        <v>0</v>
      </c>
      <c r="GZ107" s="475">
        <f t="shared" si="1851"/>
        <v>0</v>
      </c>
      <c r="HA107" s="141">
        <f t="shared" si="1852"/>
        <v>0</v>
      </c>
      <c r="HB107" s="476">
        <f t="shared" si="1853"/>
        <v>41.1</v>
      </c>
      <c r="HC107" s="142">
        <f t="shared" si="1854"/>
        <v>0</v>
      </c>
      <c r="HD107" s="114">
        <f t="shared" si="1855"/>
        <v>0</v>
      </c>
      <c r="HE107" s="114"/>
      <c r="HF107" s="143"/>
      <c r="HG107" s="144" t="e">
        <f t="shared" si="1856"/>
        <v>#DIV/0!</v>
      </c>
      <c r="HH107" s="328">
        <f t="shared" si="1857"/>
        <v>0</v>
      </c>
      <c r="HI107" s="474">
        <f t="shared" si="1850"/>
        <v>0</v>
      </c>
      <c r="HJ107" s="475">
        <f t="shared" si="1851"/>
        <v>0</v>
      </c>
      <c r="HK107" s="141">
        <f t="shared" si="1860"/>
        <v>0</v>
      </c>
      <c r="HL107" s="476">
        <f t="shared" si="1853"/>
        <v>41.1</v>
      </c>
      <c r="HM107" s="142">
        <f t="shared" si="1862"/>
        <v>0</v>
      </c>
      <c r="HN107" s="114">
        <f t="shared" si="1863"/>
        <v>0</v>
      </c>
      <c r="HO107" s="114"/>
      <c r="HP107" s="143"/>
      <c r="HQ107" s="144" t="e">
        <f t="shared" si="1864"/>
        <v>#DIV/0!</v>
      </c>
      <c r="HR107" s="328">
        <f t="shared" si="1865"/>
        <v>0</v>
      </c>
      <c r="HS107" s="474">
        <f t="shared" si="1866"/>
        <v>0</v>
      </c>
      <c r="HT107" s="475">
        <f t="shared" si="1867"/>
        <v>0</v>
      </c>
      <c r="HU107" s="141">
        <f t="shared" si="1868"/>
        <v>0</v>
      </c>
      <c r="HV107" s="476">
        <f t="shared" si="1853"/>
        <v>41.1</v>
      </c>
      <c r="HW107" s="142">
        <f t="shared" si="1870"/>
        <v>0</v>
      </c>
      <c r="HX107" s="114">
        <f t="shared" si="1871"/>
        <v>0</v>
      </c>
      <c r="HY107" s="114"/>
      <c r="HZ107" s="143"/>
      <c r="IA107" s="144" t="e">
        <f t="shared" si="1872"/>
        <v>#DIV/0!</v>
      </c>
      <c r="IB107" s="328">
        <f t="shared" si="1873"/>
        <v>0</v>
      </c>
      <c r="IC107" s="474">
        <f t="shared" si="1866"/>
        <v>0</v>
      </c>
      <c r="ID107" s="475">
        <f t="shared" si="1867"/>
        <v>0</v>
      </c>
      <c r="IE107" s="141">
        <f t="shared" si="1876"/>
        <v>0</v>
      </c>
      <c r="IF107" s="476">
        <f t="shared" si="1853"/>
        <v>41.1</v>
      </c>
      <c r="IG107" s="142">
        <f t="shared" si="1878"/>
        <v>0</v>
      </c>
      <c r="IH107" s="114">
        <f t="shared" si="1879"/>
        <v>0</v>
      </c>
      <c r="II107" s="114"/>
      <c r="IJ107" s="143"/>
      <c r="IK107" s="144" t="e">
        <f t="shared" si="1880"/>
        <v>#DIV/0!</v>
      </c>
      <c r="IL107" s="328">
        <f t="shared" si="1881"/>
        <v>0</v>
      </c>
      <c r="IM107" s="474">
        <f t="shared" si="1882"/>
        <v>0</v>
      </c>
      <c r="IN107" s="475">
        <f t="shared" si="1883"/>
        <v>0</v>
      </c>
      <c r="IO107" s="141">
        <f t="shared" si="1884"/>
        <v>0</v>
      </c>
      <c r="IP107" s="476">
        <f t="shared" si="1885"/>
        <v>41.1</v>
      </c>
      <c r="IQ107" s="142">
        <f t="shared" si="1886"/>
        <v>0</v>
      </c>
      <c r="IR107" s="114">
        <f t="shared" si="1887"/>
        <v>0</v>
      </c>
      <c r="IS107" s="114"/>
      <c r="IT107" s="143"/>
      <c r="IU107" s="144" t="e">
        <f t="shared" si="1888"/>
        <v>#DIV/0!</v>
      </c>
      <c r="IV107" s="328">
        <f t="shared" si="1889"/>
        <v>0</v>
      </c>
      <c r="IW107" s="474">
        <f t="shared" si="1882"/>
        <v>0</v>
      </c>
      <c r="IX107" s="475">
        <f t="shared" si="1883"/>
        <v>0</v>
      </c>
      <c r="IY107" s="141">
        <f t="shared" si="1892"/>
        <v>0</v>
      </c>
      <c r="IZ107" s="476">
        <f t="shared" si="1885"/>
        <v>41.1</v>
      </c>
      <c r="JA107" s="142">
        <f t="shared" si="1894"/>
        <v>0</v>
      </c>
      <c r="JB107" s="114">
        <f t="shared" si="1895"/>
        <v>0</v>
      </c>
      <c r="JC107" s="114"/>
      <c r="JD107" s="143"/>
      <c r="JE107" s="144" t="e">
        <f t="shared" si="1896"/>
        <v>#DIV/0!</v>
      </c>
      <c r="JF107" s="328">
        <f t="shared" si="1897"/>
        <v>0</v>
      </c>
      <c r="JG107" s="474">
        <f t="shared" si="1898"/>
        <v>0</v>
      </c>
      <c r="JH107" s="475">
        <f t="shared" si="1899"/>
        <v>0</v>
      </c>
      <c r="JI107" s="141">
        <f t="shared" si="1900"/>
        <v>0</v>
      </c>
      <c r="JJ107" s="476">
        <f t="shared" si="1885"/>
        <v>41.1</v>
      </c>
      <c r="JK107" s="142">
        <f t="shared" si="1902"/>
        <v>0</v>
      </c>
      <c r="JL107" s="114">
        <f t="shared" si="1903"/>
        <v>0</v>
      </c>
      <c r="JM107" s="114"/>
      <c r="JN107" s="143"/>
      <c r="JO107" s="144" t="e">
        <f t="shared" si="1904"/>
        <v>#DIV/0!</v>
      </c>
      <c r="JP107" s="328">
        <f t="shared" si="1905"/>
        <v>0</v>
      </c>
      <c r="JQ107" s="474">
        <f t="shared" si="1898"/>
        <v>0</v>
      </c>
      <c r="JR107" s="475">
        <f t="shared" si="1899"/>
        <v>0</v>
      </c>
      <c r="JS107" s="141">
        <f t="shared" si="1908"/>
        <v>0</v>
      </c>
      <c r="JT107" s="476">
        <f t="shared" si="1885"/>
        <v>41.1</v>
      </c>
      <c r="JU107" s="142">
        <f t="shared" si="1910"/>
        <v>0</v>
      </c>
      <c r="JV107" s="114">
        <f t="shared" si="1911"/>
        <v>0</v>
      </c>
      <c r="JW107" s="114"/>
      <c r="JX107" s="143"/>
      <c r="JY107" s="144" t="e">
        <f t="shared" si="1912"/>
        <v>#DIV/0!</v>
      </c>
      <c r="JZ107" s="328">
        <f t="shared" si="1913"/>
        <v>0</v>
      </c>
      <c r="KA107" s="474">
        <f t="shared" si="1930"/>
        <v>0</v>
      </c>
      <c r="KB107" s="475">
        <f t="shared" si="1931"/>
        <v>0</v>
      </c>
      <c r="KC107" s="141">
        <f t="shared" si="1916"/>
        <v>0</v>
      </c>
      <c r="KD107" s="476">
        <f t="shared" si="1917"/>
        <v>41.1</v>
      </c>
      <c r="KE107" s="142">
        <f t="shared" si="1918"/>
        <v>0</v>
      </c>
      <c r="KF107" s="114">
        <f t="shared" si="1919"/>
        <v>0</v>
      </c>
      <c r="KG107" s="114"/>
      <c r="KH107" s="143"/>
      <c r="KI107" s="144" t="e">
        <f t="shared" si="1920"/>
        <v>#DIV/0!</v>
      </c>
      <c r="KJ107" s="328">
        <f t="shared" si="1921"/>
        <v>0</v>
      </c>
      <c r="KK107" s="474">
        <f t="shared" si="1930"/>
        <v>0</v>
      </c>
      <c r="KL107" s="475">
        <f t="shared" si="1931"/>
        <v>0</v>
      </c>
      <c r="KM107" s="141">
        <f t="shared" si="1924"/>
        <v>0</v>
      </c>
      <c r="KN107" s="476">
        <f t="shared" si="1917"/>
        <v>41.1</v>
      </c>
      <c r="KO107" s="142">
        <f t="shared" si="1926"/>
        <v>0</v>
      </c>
      <c r="KP107" s="114">
        <f t="shared" si="1927"/>
        <v>0</v>
      </c>
      <c r="KQ107" s="114"/>
      <c r="KR107" s="143"/>
      <c r="KS107" s="144" t="e">
        <f t="shared" si="1928"/>
        <v>#DIV/0!</v>
      </c>
      <c r="KT107" s="328">
        <f t="shared" si="1929"/>
        <v>0</v>
      </c>
      <c r="KU107" s="474" t="e">
        <f t="shared" si="1930"/>
        <v>#DIV/0!</v>
      </c>
      <c r="KV107" s="475" t="e">
        <f t="shared" si="1931"/>
        <v>#DIV/0!</v>
      </c>
      <c r="KW107" s="141">
        <f t="shared" si="1932"/>
        <v>0</v>
      </c>
      <c r="KX107" s="476">
        <f t="shared" si="1917"/>
        <v>0</v>
      </c>
      <c r="KY107" s="142">
        <f t="shared" si="1934"/>
        <v>0</v>
      </c>
      <c r="KZ107" s="114">
        <f t="shared" si="1935"/>
        <v>0</v>
      </c>
      <c r="LA107" s="114"/>
      <c r="LB107" s="143"/>
      <c r="LC107" s="144" t="e">
        <f t="shared" si="1936"/>
        <v>#DIV/0!</v>
      </c>
      <c r="LD107" s="327">
        <f t="shared" si="1937"/>
        <v>0</v>
      </c>
      <c r="LE107" s="474">
        <f t="shared" si="1938"/>
        <v>0</v>
      </c>
      <c r="LF107" s="475">
        <f t="shared" si="1939"/>
        <v>0</v>
      </c>
      <c r="LG107" s="141">
        <f t="shared" si="1940"/>
        <v>0</v>
      </c>
      <c r="LH107" s="476">
        <f t="shared" si="1941"/>
        <v>41.1</v>
      </c>
      <c r="LI107" s="142">
        <f t="shared" si="1942"/>
        <v>0</v>
      </c>
      <c r="LJ107" s="114">
        <f t="shared" si="1943"/>
        <v>0</v>
      </c>
      <c r="LK107" s="114"/>
      <c r="LL107" s="143"/>
    </row>
    <row r="108" spans="1:324">
      <c r="A108" s="716"/>
      <c r="B108" s="722" t="s">
        <v>1231</v>
      </c>
      <c r="C108" s="12"/>
      <c r="D108" s="12"/>
      <c r="E108" s="4"/>
      <c r="F108" s="328"/>
      <c r="G108" s="474"/>
      <c r="H108" s="475"/>
      <c r="I108" s="141"/>
      <c r="J108" s="476"/>
      <c r="K108" s="142"/>
      <c r="L108" s="114"/>
      <c r="M108" s="114"/>
      <c r="N108" s="143"/>
      <c r="O108" s="144"/>
      <c r="P108" s="328"/>
      <c r="Q108" s="474"/>
      <c r="R108" s="475"/>
      <c r="S108" s="141"/>
      <c r="T108" s="476"/>
      <c r="U108" s="142"/>
      <c r="V108" s="114"/>
      <c r="W108" s="114"/>
      <c r="X108" s="143"/>
      <c r="Y108" s="144"/>
      <c r="Z108" s="328"/>
      <c r="AA108" s="474"/>
      <c r="AB108" s="475"/>
      <c r="AC108" s="141"/>
      <c r="AD108" s="476"/>
      <c r="AE108" s="142"/>
      <c r="AF108" s="114"/>
      <c r="AG108" s="114"/>
      <c r="AH108" s="143"/>
      <c r="AI108" s="144"/>
      <c r="AJ108" s="328"/>
      <c r="AK108" s="474"/>
      <c r="AL108" s="475"/>
      <c r="AM108" s="141"/>
      <c r="AN108" s="476"/>
      <c r="AO108" s="142"/>
      <c r="AP108" s="114"/>
      <c r="AQ108" s="114"/>
      <c r="AR108" s="143"/>
      <c r="AS108" s="144"/>
      <c r="AT108" s="328"/>
      <c r="AU108" s="474"/>
      <c r="AV108" s="475"/>
      <c r="AW108" s="141"/>
      <c r="AX108" s="476"/>
      <c r="AY108" s="142"/>
      <c r="AZ108" s="114"/>
      <c r="BA108" s="114"/>
      <c r="BB108" s="143"/>
      <c r="BC108" s="144"/>
      <c r="BD108" s="328"/>
      <c r="BE108" s="474"/>
      <c r="BF108" s="475"/>
      <c r="BG108" s="141"/>
      <c r="BH108" s="476"/>
      <c r="BI108" s="142"/>
      <c r="BJ108" s="114"/>
      <c r="BK108" s="114"/>
      <c r="BL108" s="143"/>
      <c r="BM108" s="144"/>
      <c r="BN108" s="328"/>
      <c r="BO108" s="474"/>
      <c r="BP108" s="475"/>
      <c r="BQ108" s="141"/>
      <c r="BR108" s="476"/>
      <c r="BS108" s="142"/>
      <c r="BT108" s="114"/>
      <c r="BU108" s="114"/>
      <c r="BV108" s="143"/>
      <c r="BW108" s="144"/>
      <c r="BX108" s="328"/>
      <c r="BY108" s="474"/>
      <c r="BZ108" s="475"/>
      <c r="CA108" s="141"/>
      <c r="CB108" s="476"/>
      <c r="CC108" s="142"/>
      <c r="CD108" s="114"/>
      <c r="CE108" s="114"/>
      <c r="CF108" s="143"/>
      <c r="CG108" s="144"/>
      <c r="CH108" s="328"/>
      <c r="CI108" s="474"/>
      <c r="CJ108" s="475"/>
      <c r="CK108" s="141"/>
      <c r="CL108" s="476"/>
      <c r="CM108" s="142"/>
      <c r="CN108" s="114"/>
      <c r="CO108" s="114"/>
      <c r="CP108" s="143"/>
      <c r="CQ108" s="144"/>
      <c r="CR108" s="328"/>
      <c r="CS108" s="474"/>
      <c r="CT108" s="475"/>
      <c r="CU108" s="141"/>
      <c r="CV108" s="476"/>
      <c r="CW108" s="142"/>
      <c r="CX108" s="114"/>
      <c r="CY108" s="114"/>
      <c r="CZ108" s="143"/>
      <c r="DA108" s="144"/>
      <c r="DB108" s="328"/>
      <c r="DC108" s="474"/>
      <c r="DD108" s="475"/>
      <c r="DE108" s="141"/>
      <c r="DF108" s="476"/>
      <c r="DG108" s="142"/>
      <c r="DH108" s="114"/>
      <c r="DI108" s="114"/>
      <c r="DJ108" s="143"/>
      <c r="DK108" s="144"/>
      <c r="DL108" s="328"/>
      <c r="DM108" s="474"/>
      <c r="DN108" s="475"/>
      <c r="DO108" s="141"/>
      <c r="DP108" s="476"/>
      <c r="DQ108" s="142"/>
      <c r="DR108" s="114"/>
      <c r="DS108" s="114"/>
      <c r="DT108" s="143"/>
      <c r="DU108" s="144"/>
      <c r="DV108" s="328"/>
      <c r="DW108" s="474"/>
      <c r="DX108" s="475"/>
      <c r="DY108" s="141"/>
      <c r="DZ108" s="476"/>
      <c r="EA108" s="142"/>
      <c r="EB108" s="114"/>
      <c r="EC108" s="114"/>
      <c r="ED108" s="143"/>
      <c r="EE108" s="144"/>
      <c r="EF108" s="328"/>
      <c r="EG108" s="474"/>
      <c r="EH108" s="475"/>
      <c r="EI108" s="141"/>
      <c r="EJ108" s="476"/>
      <c r="EK108" s="142"/>
      <c r="EL108" s="114"/>
      <c r="EM108" s="114"/>
      <c r="EN108" s="143"/>
      <c r="EO108" s="144"/>
      <c r="EP108" s="328"/>
      <c r="EQ108" s="474"/>
      <c r="ER108" s="475"/>
      <c r="ES108" s="141"/>
      <c r="ET108" s="476"/>
      <c r="EU108" s="142"/>
      <c r="EV108" s="114"/>
      <c r="EW108" s="114"/>
      <c r="EX108" s="143"/>
      <c r="EY108" s="144"/>
      <c r="EZ108" s="328"/>
      <c r="FA108" s="474"/>
      <c r="FB108" s="475"/>
      <c r="FC108" s="141"/>
      <c r="FD108" s="476"/>
      <c r="FE108" s="142"/>
      <c r="FF108" s="114"/>
      <c r="FG108" s="114"/>
      <c r="FH108" s="143"/>
      <c r="FI108" s="144"/>
      <c r="FJ108" s="328"/>
      <c r="FK108" s="474"/>
      <c r="FL108" s="475"/>
      <c r="FM108" s="141"/>
      <c r="FN108" s="476"/>
      <c r="FO108" s="142"/>
      <c r="FP108" s="114"/>
      <c r="FQ108" s="114"/>
      <c r="FR108" s="143"/>
      <c r="FS108" s="144"/>
      <c r="FT108" s="328"/>
      <c r="FU108" s="474"/>
      <c r="FV108" s="475"/>
      <c r="FW108" s="141"/>
      <c r="FX108" s="476"/>
      <c r="FY108" s="142"/>
      <c r="FZ108" s="114"/>
      <c r="GA108" s="114"/>
      <c r="GB108" s="143"/>
      <c r="GC108" s="144"/>
      <c r="GD108" s="328"/>
      <c r="GE108" s="474"/>
      <c r="GF108" s="475"/>
      <c r="GG108" s="141"/>
      <c r="GH108" s="476"/>
      <c r="GI108" s="142"/>
      <c r="GJ108" s="114"/>
      <c r="GK108" s="114"/>
      <c r="GL108" s="143"/>
      <c r="GM108" s="144"/>
      <c r="GN108" s="328"/>
      <c r="GO108" s="474"/>
      <c r="GP108" s="475"/>
      <c r="GQ108" s="141"/>
      <c r="GR108" s="476"/>
      <c r="GS108" s="142"/>
      <c r="GT108" s="114"/>
      <c r="GU108" s="114"/>
      <c r="GV108" s="143"/>
      <c r="GW108" s="144"/>
      <c r="GX108" s="328"/>
      <c r="GY108" s="474"/>
      <c r="GZ108" s="475"/>
      <c r="HA108" s="141"/>
      <c r="HB108" s="476"/>
      <c r="HC108" s="142"/>
      <c r="HD108" s="114"/>
      <c r="HE108" s="114"/>
      <c r="HF108" s="143"/>
      <c r="HG108" s="144"/>
      <c r="HH108" s="328"/>
      <c r="HI108" s="474"/>
      <c r="HJ108" s="475"/>
      <c r="HK108" s="141"/>
      <c r="HL108" s="476"/>
      <c r="HM108" s="142"/>
      <c r="HN108" s="114"/>
      <c r="HO108" s="114"/>
      <c r="HP108" s="143"/>
      <c r="HQ108" s="144"/>
      <c r="HR108" s="328"/>
      <c r="HS108" s="474"/>
      <c r="HT108" s="475"/>
      <c r="HU108" s="141"/>
      <c r="HV108" s="476"/>
      <c r="HW108" s="142"/>
      <c r="HX108" s="114"/>
      <c r="HY108" s="114"/>
      <c r="HZ108" s="143"/>
      <c r="IA108" s="144"/>
      <c r="IB108" s="328"/>
      <c r="IC108" s="474"/>
      <c r="ID108" s="475"/>
      <c r="IE108" s="141"/>
      <c r="IF108" s="476"/>
      <c r="IG108" s="142"/>
      <c r="IH108" s="114"/>
      <c r="II108" s="114"/>
      <c r="IJ108" s="143"/>
      <c r="IK108" s="144"/>
      <c r="IL108" s="328"/>
      <c r="IM108" s="474"/>
      <c r="IN108" s="475"/>
      <c r="IO108" s="141"/>
      <c r="IP108" s="476"/>
      <c r="IQ108" s="142"/>
      <c r="IR108" s="114"/>
      <c r="IS108" s="114"/>
      <c r="IT108" s="143"/>
      <c r="IU108" s="144"/>
      <c r="IV108" s="328"/>
      <c r="IW108" s="474"/>
      <c r="IX108" s="475"/>
      <c r="IY108" s="141"/>
      <c r="IZ108" s="476"/>
      <c r="JA108" s="142"/>
      <c r="JB108" s="114"/>
      <c r="JC108" s="114"/>
      <c r="JD108" s="143"/>
      <c r="JE108" s="144"/>
      <c r="JF108" s="328"/>
      <c r="JG108" s="474"/>
      <c r="JH108" s="475"/>
      <c r="JI108" s="141"/>
      <c r="JJ108" s="476"/>
      <c r="JK108" s="142"/>
      <c r="JL108" s="114"/>
      <c r="JM108" s="114"/>
      <c r="JN108" s="143"/>
      <c r="JO108" s="144"/>
      <c r="JP108" s="328"/>
      <c r="JQ108" s="474"/>
      <c r="JR108" s="475"/>
      <c r="JS108" s="141"/>
      <c r="JT108" s="476"/>
      <c r="JU108" s="142"/>
      <c r="JV108" s="114"/>
      <c r="JW108" s="114"/>
      <c r="JX108" s="143"/>
      <c r="JY108" s="144"/>
      <c r="JZ108" s="328"/>
      <c r="KA108" s="474"/>
      <c r="KB108" s="475"/>
      <c r="KC108" s="141"/>
      <c r="KD108" s="476"/>
      <c r="KE108" s="142"/>
      <c r="KF108" s="114"/>
      <c r="KG108" s="114"/>
      <c r="KH108" s="143"/>
      <c r="KI108" s="144"/>
      <c r="KJ108" s="328"/>
      <c r="KK108" s="474"/>
      <c r="KL108" s="475"/>
      <c r="KM108" s="141"/>
      <c r="KN108" s="476"/>
      <c r="KO108" s="142"/>
      <c r="KP108" s="114"/>
      <c r="KQ108" s="114"/>
      <c r="KR108" s="143"/>
      <c r="KS108" s="144"/>
      <c r="KT108" s="328"/>
      <c r="KU108" s="474"/>
      <c r="KV108" s="475"/>
      <c r="KW108" s="141"/>
      <c r="KX108" s="476"/>
      <c r="KY108" s="142"/>
      <c r="KZ108" s="114"/>
      <c r="LA108" s="114"/>
      <c r="LB108" s="143"/>
      <c r="LC108" s="144"/>
      <c r="LD108" s="327"/>
      <c r="LE108" s="474"/>
      <c r="LF108" s="475"/>
      <c r="LG108" s="141"/>
      <c r="LH108" s="476"/>
      <c r="LI108" s="142"/>
      <c r="LJ108" s="114"/>
      <c r="LK108" s="114"/>
      <c r="LL108" s="143"/>
    </row>
    <row r="109" spans="1:324" ht="24">
      <c r="A109" s="717"/>
      <c r="B109" s="69" t="s">
        <v>728</v>
      </c>
      <c r="C109" s="12" t="s">
        <v>857</v>
      </c>
      <c r="D109" s="12" t="s">
        <v>423</v>
      </c>
      <c r="E109" s="4" t="s">
        <v>32</v>
      </c>
      <c r="F109" s="328">
        <f t="shared" ref="F109:F116" si="1950">F22</f>
        <v>294</v>
      </c>
      <c r="G109" s="474">
        <f t="shared" si="1944"/>
        <v>0.45651999999999998</v>
      </c>
      <c r="H109" s="475">
        <f t="shared" si="1945"/>
        <v>825.84</v>
      </c>
      <c r="I109" s="141">
        <f t="shared" si="1696"/>
        <v>2.8089795899999999</v>
      </c>
      <c r="J109" s="476">
        <f t="shared" si="1946"/>
        <v>41.1</v>
      </c>
      <c r="K109" s="142">
        <f t="shared" si="1697"/>
        <v>115.44906</v>
      </c>
      <c r="L109" s="114">
        <f t="shared" si="1698"/>
        <v>33942.019999999997</v>
      </c>
      <c r="M109" s="114"/>
      <c r="N109" s="143"/>
      <c r="O109" s="144">
        <f t="shared" si="1699"/>
        <v>1.29518</v>
      </c>
      <c r="P109" s="328">
        <f t="shared" ref="P109:P116" si="1951">P22</f>
        <v>514</v>
      </c>
      <c r="Q109" s="474">
        <f t="shared" si="1947"/>
        <v>0.48263</v>
      </c>
      <c r="R109" s="475">
        <f t="shared" si="1948"/>
        <v>950.78</v>
      </c>
      <c r="S109" s="141">
        <f t="shared" si="1701"/>
        <v>1.8497665400000001</v>
      </c>
      <c r="T109" s="476">
        <f t="shared" si="1949"/>
        <v>41.1</v>
      </c>
      <c r="U109" s="142">
        <f t="shared" si="1702"/>
        <v>76.025400000000005</v>
      </c>
      <c r="V109" s="114">
        <f t="shared" si="1703"/>
        <v>39077.06</v>
      </c>
      <c r="W109" s="114"/>
      <c r="X109" s="143"/>
      <c r="Y109" s="144">
        <f t="shared" si="1704"/>
        <v>0.85289999999999999</v>
      </c>
      <c r="Z109" s="328">
        <f t="shared" ref="Z109:Z116" si="1952">Z22</f>
        <v>354</v>
      </c>
      <c r="AA109" s="474">
        <f t="shared" si="1754"/>
        <v>0.43170999999999998</v>
      </c>
      <c r="AB109" s="475">
        <f t="shared" si="1755"/>
        <v>470.56</v>
      </c>
      <c r="AC109" s="141">
        <f t="shared" si="1708"/>
        <v>1.32926554</v>
      </c>
      <c r="AD109" s="476">
        <f t="shared" si="1709"/>
        <v>41.1</v>
      </c>
      <c r="AE109" s="142">
        <f t="shared" si="1710"/>
        <v>54.632809999999999</v>
      </c>
      <c r="AF109" s="114">
        <f t="shared" si="1711"/>
        <v>19340.009999999998</v>
      </c>
      <c r="AG109" s="114"/>
      <c r="AH109" s="143"/>
      <c r="AI109" s="144">
        <f t="shared" si="1712"/>
        <v>0.61290999999999995</v>
      </c>
      <c r="AJ109" s="328">
        <f t="shared" ref="AJ109:AJ116" si="1953">AJ22</f>
        <v>301</v>
      </c>
      <c r="AK109" s="474">
        <f t="shared" si="1754"/>
        <v>0.49587999999999999</v>
      </c>
      <c r="AL109" s="475">
        <f t="shared" si="1755"/>
        <v>604.97</v>
      </c>
      <c r="AM109" s="141">
        <f t="shared" si="1716"/>
        <v>2.0098671100000001</v>
      </c>
      <c r="AN109" s="476">
        <f t="shared" si="1709"/>
        <v>41.1</v>
      </c>
      <c r="AO109" s="142">
        <f t="shared" si="1718"/>
        <v>82.605540000000005</v>
      </c>
      <c r="AP109" s="114">
        <f t="shared" si="1719"/>
        <v>24864.27</v>
      </c>
      <c r="AQ109" s="114"/>
      <c r="AR109" s="143"/>
      <c r="AS109" s="144">
        <f t="shared" si="1720"/>
        <v>0.92671999999999999</v>
      </c>
      <c r="AT109" s="328">
        <f t="shared" ref="AT109:AT116" si="1954">AT22</f>
        <v>416</v>
      </c>
      <c r="AU109" s="474">
        <f t="shared" si="1754"/>
        <v>0.43836000000000003</v>
      </c>
      <c r="AV109" s="475">
        <f t="shared" si="1755"/>
        <v>483.95</v>
      </c>
      <c r="AW109" s="141">
        <f t="shared" si="1724"/>
        <v>1.1633413500000001</v>
      </c>
      <c r="AX109" s="476">
        <f t="shared" si="1709"/>
        <v>41.1</v>
      </c>
      <c r="AY109" s="142">
        <f t="shared" si="1726"/>
        <v>47.813330000000001</v>
      </c>
      <c r="AZ109" s="114">
        <f t="shared" si="1727"/>
        <v>19890.349999999999</v>
      </c>
      <c r="BA109" s="114"/>
      <c r="BB109" s="143"/>
      <c r="BC109" s="144">
        <f t="shared" si="1728"/>
        <v>0.53639999999999999</v>
      </c>
      <c r="BD109" s="328">
        <f t="shared" ref="BD109:BD116" si="1955">BD22</f>
        <v>287</v>
      </c>
      <c r="BE109" s="474">
        <f t="shared" si="1754"/>
        <v>0.42455999999999999</v>
      </c>
      <c r="BF109" s="475">
        <f t="shared" si="1755"/>
        <v>488.24</v>
      </c>
      <c r="BG109" s="141">
        <f t="shared" si="1732"/>
        <v>1.70118467</v>
      </c>
      <c r="BH109" s="476">
        <f t="shared" si="1709"/>
        <v>41.1</v>
      </c>
      <c r="BI109" s="142">
        <f t="shared" si="1734"/>
        <v>69.918689999999998</v>
      </c>
      <c r="BJ109" s="114">
        <f t="shared" si="1735"/>
        <v>20066.66</v>
      </c>
      <c r="BK109" s="114"/>
      <c r="BL109" s="143"/>
      <c r="BM109" s="144">
        <f t="shared" si="1736"/>
        <v>0.78439000000000003</v>
      </c>
      <c r="BN109" s="328">
        <f t="shared" ref="BN109:BN116" si="1956">BN22</f>
        <v>348</v>
      </c>
      <c r="BO109" s="474">
        <f t="shared" si="1754"/>
        <v>0.49014000000000002</v>
      </c>
      <c r="BP109" s="475">
        <f t="shared" si="1755"/>
        <v>490.14</v>
      </c>
      <c r="BQ109" s="141">
        <f t="shared" si="1740"/>
        <v>1.40844828</v>
      </c>
      <c r="BR109" s="476">
        <f t="shared" si="1709"/>
        <v>41.1</v>
      </c>
      <c r="BS109" s="142">
        <f t="shared" si="1742"/>
        <v>57.887219999999999</v>
      </c>
      <c r="BT109" s="114">
        <f t="shared" si="1743"/>
        <v>20144.75</v>
      </c>
      <c r="BU109" s="114"/>
      <c r="BV109" s="143"/>
      <c r="BW109" s="144">
        <f t="shared" si="1744"/>
        <v>0.64942</v>
      </c>
      <c r="BX109" s="328">
        <f t="shared" ref="BX109:BX116" si="1957">BX22</f>
        <v>387</v>
      </c>
      <c r="BY109" s="474">
        <f t="shared" si="1754"/>
        <v>0.48315000000000002</v>
      </c>
      <c r="BZ109" s="475">
        <f t="shared" si="1755"/>
        <v>565.29</v>
      </c>
      <c r="CA109" s="141">
        <f t="shared" si="1748"/>
        <v>1.4606976700000001</v>
      </c>
      <c r="CB109" s="476">
        <f t="shared" si="1709"/>
        <v>41.1</v>
      </c>
      <c r="CC109" s="142">
        <f t="shared" si="1750"/>
        <v>60.034669999999998</v>
      </c>
      <c r="CD109" s="114">
        <f t="shared" si="1751"/>
        <v>23233.42</v>
      </c>
      <c r="CE109" s="114"/>
      <c r="CF109" s="143"/>
      <c r="CG109" s="144">
        <f t="shared" si="1752"/>
        <v>0.67351000000000005</v>
      </c>
      <c r="CH109" s="328">
        <f t="shared" ref="CH109:CH116" si="1958">CH22</f>
        <v>486</v>
      </c>
      <c r="CI109" s="474">
        <f t="shared" si="1754"/>
        <v>0.48503000000000002</v>
      </c>
      <c r="CJ109" s="475">
        <f t="shared" si="1755"/>
        <v>1455.09</v>
      </c>
      <c r="CK109" s="141">
        <f t="shared" si="1756"/>
        <v>2.9940123500000002</v>
      </c>
      <c r="CL109" s="476">
        <f t="shared" si="1709"/>
        <v>41.1</v>
      </c>
      <c r="CM109" s="142">
        <f t="shared" si="1758"/>
        <v>123.05391</v>
      </c>
      <c r="CN109" s="114">
        <f t="shared" si="1759"/>
        <v>59804.2</v>
      </c>
      <c r="CO109" s="114"/>
      <c r="CP109" s="143"/>
      <c r="CQ109" s="144">
        <f t="shared" si="1760"/>
        <v>1.3805000000000001</v>
      </c>
      <c r="CR109" s="328">
        <f t="shared" ref="CR109:CR116" si="1959">CR22</f>
        <v>344</v>
      </c>
      <c r="CS109" s="474">
        <f t="shared" si="1810"/>
        <v>0.43709999999999999</v>
      </c>
      <c r="CT109" s="475">
        <f t="shared" si="1811"/>
        <v>826.12</v>
      </c>
      <c r="CU109" s="141">
        <f t="shared" si="1764"/>
        <v>2.4015116299999999</v>
      </c>
      <c r="CV109" s="476">
        <f t="shared" si="1765"/>
        <v>41.1</v>
      </c>
      <c r="CW109" s="142">
        <f t="shared" si="1766"/>
        <v>98.702129999999997</v>
      </c>
      <c r="CX109" s="114">
        <f t="shared" si="1767"/>
        <v>33953.53</v>
      </c>
      <c r="CY109" s="114"/>
      <c r="CZ109" s="143"/>
      <c r="DA109" s="144">
        <f t="shared" si="1768"/>
        <v>1.1073</v>
      </c>
      <c r="DB109" s="328">
        <f t="shared" ref="DB109:DB116" si="1960">DB22</f>
        <v>383</v>
      </c>
      <c r="DC109" s="474">
        <f t="shared" si="1810"/>
        <v>0.44174999999999998</v>
      </c>
      <c r="DD109" s="475">
        <f t="shared" si="1811"/>
        <v>318.06</v>
      </c>
      <c r="DE109" s="141">
        <f t="shared" si="1772"/>
        <v>0.83044386000000003</v>
      </c>
      <c r="DF109" s="476">
        <f t="shared" si="1765"/>
        <v>41.1</v>
      </c>
      <c r="DG109" s="142">
        <f t="shared" si="1774"/>
        <v>34.131239999999998</v>
      </c>
      <c r="DH109" s="114">
        <f t="shared" si="1775"/>
        <v>13072.26</v>
      </c>
      <c r="DI109" s="114"/>
      <c r="DJ109" s="143"/>
      <c r="DK109" s="144">
        <f t="shared" si="1776"/>
        <v>0.38290999999999997</v>
      </c>
      <c r="DL109" s="328">
        <f t="shared" ref="DL109:DL116" si="1961">DL22</f>
        <v>0</v>
      </c>
      <c r="DM109" s="474">
        <f t="shared" si="1810"/>
        <v>0</v>
      </c>
      <c r="DN109" s="475">
        <f t="shared" si="1811"/>
        <v>0</v>
      </c>
      <c r="DO109" s="141">
        <f t="shared" si="1780"/>
        <v>0</v>
      </c>
      <c r="DP109" s="476">
        <f t="shared" si="1765"/>
        <v>41.1</v>
      </c>
      <c r="DQ109" s="142">
        <f t="shared" si="1782"/>
        <v>0</v>
      </c>
      <c r="DR109" s="114">
        <f t="shared" si="1783"/>
        <v>0</v>
      </c>
      <c r="DS109" s="114"/>
      <c r="DT109" s="143"/>
      <c r="DU109" s="144">
        <f t="shared" si="1784"/>
        <v>0</v>
      </c>
      <c r="DV109" s="328">
        <f t="shared" ref="DV109:DV116" si="1962">DV22</f>
        <v>349</v>
      </c>
      <c r="DW109" s="474">
        <f t="shared" si="1810"/>
        <v>0.44572000000000001</v>
      </c>
      <c r="DX109" s="475">
        <f t="shared" si="1811"/>
        <v>343.2</v>
      </c>
      <c r="DY109" s="141">
        <f t="shared" si="1788"/>
        <v>0.98338108999999996</v>
      </c>
      <c r="DZ109" s="476">
        <f t="shared" si="1765"/>
        <v>41.1</v>
      </c>
      <c r="EA109" s="142">
        <f t="shared" si="1790"/>
        <v>40.416960000000003</v>
      </c>
      <c r="EB109" s="114">
        <f t="shared" si="1791"/>
        <v>14105.52</v>
      </c>
      <c r="EC109" s="114"/>
      <c r="ED109" s="143"/>
      <c r="EE109" s="144">
        <f t="shared" si="1792"/>
        <v>0.45341999999999999</v>
      </c>
      <c r="EF109" s="328">
        <f t="shared" ref="EF109:EF116" si="1963">EF22</f>
        <v>363</v>
      </c>
      <c r="EG109" s="474">
        <f t="shared" si="1810"/>
        <v>0.42110999999999998</v>
      </c>
      <c r="EH109" s="475">
        <f t="shared" si="1811"/>
        <v>707.04</v>
      </c>
      <c r="EI109" s="141">
        <f t="shared" si="1796"/>
        <v>1.9477686000000001</v>
      </c>
      <c r="EJ109" s="476">
        <f t="shared" si="1765"/>
        <v>41.1</v>
      </c>
      <c r="EK109" s="142">
        <f t="shared" si="1798"/>
        <v>80.053290000000004</v>
      </c>
      <c r="EL109" s="114">
        <f t="shared" si="1799"/>
        <v>29059.34</v>
      </c>
      <c r="EM109" s="114"/>
      <c r="EN109" s="143"/>
      <c r="EO109" s="144">
        <f t="shared" si="1800"/>
        <v>0.89809000000000005</v>
      </c>
      <c r="EP109" s="328">
        <f t="shared" ref="EP109:EP116" si="1964">EP22</f>
        <v>378</v>
      </c>
      <c r="EQ109" s="474">
        <f t="shared" si="1810"/>
        <v>0.45433000000000001</v>
      </c>
      <c r="ER109" s="475">
        <f t="shared" si="1811"/>
        <v>1249.4100000000001</v>
      </c>
      <c r="ES109" s="141">
        <f t="shared" si="1804"/>
        <v>3.3053174599999999</v>
      </c>
      <c r="ET109" s="476">
        <f t="shared" si="1765"/>
        <v>41.1</v>
      </c>
      <c r="EU109" s="142">
        <f t="shared" si="1806"/>
        <v>135.84854999999999</v>
      </c>
      <c r="EV109" s="114">
        <f t="shared" si="1807"/>
        <v>51350.75</v>
      </c>
      <c r="EW109" s="114"/>
      <c r="EX109" s="143"/>
      <c r="EY109" s="144">
        <f t="shared" si="1808"/>
        <v>1.5240400000000001</v>
      </c>
      <c r="EZ109" s="328">
        <f t="shared" ref="EZ109:EZ116" si="1965">EZ22</f>
        <v>271</v>
      </c>
      <c r="FA109" s="474">
        <f t="shared" si="1810"/>
        <v>0.36571999999999999</v>
      </c>
      <c r="FB109" s="475">
        <f t="shared" si="1811"/>
        <v>552.24</v>
      </c>
      <c r="FC109" s="141">
        <f t="shared" si="1812"/>
        <v>2.0377859800000002</v>
      </c>
      <c r="FD109" s="476">
        <f t="shared" si="1765"/>
        <v>41.1</v>
      </c>
      <c r="FE109" s="142">
        <f t="shared" si="1814"/>
        <v>83.753</v>
      </c>
      <c r="FF109" s="114">
        <f t="shared" si="1815"/>
        <v>22697.06</v>
      </c>
      <c r="FG109" s="114"/>
      <c r="FH109" s="143"/>
      <c r="FI109" s="144">
        <f t="shared" si="1816"/>
        <v>0.93959999999999999</v>
      </c>
      <c r="FJ109" s="328">
        <f t="shared" ref="FJ109:FJ116" si="1966">FJ22</f>
        <v>471</v>
      </c>
      <c r="FK109" s="474">
        <f t="shared" si="1818"/>
        <v>0.46679999999999999</v>
      </c>
      <c r="FL109" s="475">
        <f t="shared" si="1819"/>
        <v>1138.99</v>
      </c>
      <c r="FM109" s="141">
        <f t="shared" si="1820"/>
        <v>2.4182377900000001</v>
      </c>
      <c r="FN109" s="476">
        <f t="shared" si="1821"/>
        <v>41.1</v>
      </c>
      <c r="FO109" s="142">
        <f t="shared" si="1822"/>
        <v>99.389570000000006</v>
      </c>
      <c r="FP109" s="114">
        <f t="shared" si="1823"/>
        <v>46812.49</v>
      </c>
      <c r="FQ109" s="114"/>
      <c r="FR109" s="143"/>
      <c r="FS109" s="144">
        <f t="shared" si="1824"/>
        <v>1.1150199999999999</v>
      </c>
      <c r="FT109" s="328">
        <f t="shared" ref="FT109:FT116" si="1967">FT22</f>
        <v>347</v>
      </c>
      <c r="FU109" s="474">
        <f t="shared" si="1818"/>
        <v>0.47210999999999997</v>
      </c>
      <c r="FV109" s="475">
        <f t="shared" si="1819"/>
        <v>991.43</v>
      </c>
      <c r="FW109" s="141">
        <f t="shared" si="1828"/>
        <v>2.8571469700000001</v>
      </c>
      <c r="FX109" s="476">
        <f t="shared" si="1821"/>
        <v>41.1</v>
      </c>
      <c r="FY109" s="142">
        <f t="shared" si="1830"/>
        <v>117.42874</v>
      </c>
      <c r="FZ109" s="114">
        <f t="shared" si="1831"/>
        <v>40747.769999999997</v>
      </c>
      <c r="GA109" s="114"/>
      <c r="GB109" s="143"/>
      <c r="GC109" s="144">
        <f t="shared" si="1832"/>
        <v>1.3173900000000001</v>
      </c>
      <c r="GD109" s="328">
        <f t="shared" ref="GD109:GD116" si="1968">GD22</f>
        <v>205</v>
      </c>
      <c r="GE109" s="474">
        <f t="shared" si="1834"/>
        <v>0.40755000000000002</v>
      </c>
      <c r="GF109" s="475">
        <f t="shared" si="1835"/>
        <v>282.83999999999997</v>
      </c>
      <c r="GG109" s="141">
        <f t="shared" si="1836"/>
        <v>1.3797073200000001</v>
      </c>
      <c r="GH109" s="476">
        <f t="shared" si="1821"/>
        <v>41.1</v>
      </c>
      <c r="GI109" s="142">
        <f t="shared" si="1838"/>
        <v>56.705970000000001</v>
      </c>
      <c r="GJ109" s="114">
        <f t="shared" si="1839"/>
        <v>11624.72</v>
      </c>
      <c r="GK109" s="114"/>
      <c r="GL109" s="143"/>
      <c r="GM109" s="144">
        <f t="shared" si="1840"/>
        <v>0.63615999999999995</v>
      </c>
      <c r="GN109" s="328">
        <f t="shared" ref="GN109:GN116" si="1969">GN22</f>
        <v>374</v>
      </c>
      <c r="GO109" s="474">
        <f t="shared" si="1834"/>
        <v>0.44524000000000002</v>
      </c>
      <c r="GP109" s="475">
        <f t="shared" si="1835"/>
        <v>1674.1</v>
      </c>
      <c r="GQ109" s="141">
        <f t="shared" si="1844"/>
        <v>4.4762032100000004</v>
      </c>
      <c r="GR109" s="476">
        <f t="shared" si="1821"/>
        <v>41.1</v>
      </c>
      <c r="GS109" s="142">
        <f t="shared" si="1846"/>
        <v>183.97194999999999</v>
      </c>
      <c r="GT109" s="114">
        <f t="shared" si="1847"/>
        <v>68805.509999999995</v>
      </c>
      <c r="GU109" s="114"/>
      <c r="GV109" s="143"/>
      <c r="GW109" s="144">
        <f t="shared" si="1848"/>
        <v>2.06392</v>
      </c>
      <c r="GX109" s="328">
        <f t="shared" ref="GX109:GX116" si="1970">GX22</f>
        <v>708</v>
      </c>
      <c r="GY109" s="474">
        <f t="shared" si="1850"/>
        <v>0.45884999999999998</v>
      </c>
      <c r="GZ109" s="475">
        <f t="shared" si="1851"/>
        <v>1841.82</v>
      </c>
      <c r="HA109" s="141">
        <f t="shared" si="1852"/>
        <v>2.6014406800000001</v>
      </c>
      <c r="HB109" s="476">
        <f t="shared" si="1853"/>
        <v>41.1</v>
      </c>
      <c r="HC109" s="142">
        <f t="shared" si="1854"/>
        <v>106.91921000000001</v>
      </c>
      <c r="HD109" s="114">
        <f t="shared" si="1855"/>
        <v>75698.8</v>
      </c>
      <c r="HE109" s="114"/>
      <c r="HF109" s="143"/>
      <c r="HG109" s="144">
        <f t="shared" si="1856"/>
        <v>1.1994899999999999</v>
      </c>
      <c r="HH109" s="328">
        <f t="shared" ref="HH109:HH116" si="1971">HH22</f>
        <v>443</v>
      </c>
      <c r="HI109" s="474">
        <f t="shared" si="1850"/>
        <v>0.41635</v>
      </c>
      <c r="HJ109" s="475">
        <f t="shared" si="1851"/>
        <v>940.95</v>
      </c>
      <c r="HK109" s="141">
        <f t="shared" si="1860"/>
        <v>2.1240406300000001</v>
      </c>
      <c r="HL109" s="476">
        <f t="shared" si="1853"/>
        <v>41.1</v>
      </c>
      <c r="HM109" s="142">
        <f t="shared" si="1862"/>
        <v>87.298069999999996</v>
      </c>
      <c r="HN109" s="114">
        <f t="shared" si="1863"/>
        <v>38673.050000000003</v>
      </c>
      <c r="HO109" s="114"/>
      <c r="HP109" s="143"/>
      <c r="HQ109" s="144">
        <f t="shared" si="1864"/>
        <v>0.97936999999999996</v>
      </c>
      <c r="HR109" s="328">
        <f t="shared" ref="HR109:HR116" si="1972">HR22</f>
        <v>341</v>
      </c>
      <c r="HS109" s="474">
        <f t="shared" si="1866"/>
        <v>0.49064999999999998</v>
      </c>
      <c r="HT109" s="475">
        <f t="shared" si="1867"/>
        <v>333.64</v>
      </c>
      <c r="HU109" s="141">
        <f t="shared" si="1868"/>
        <v>0.97841641999999995</v>
      </c>
      <c r="HV109" s="476">
        <f t="shared" si="1853"/>
        <v>41.1</v>
      </c>
      <c r="HW109" s="142">
        <f t="shared" si="1870"/>
        <v>40.212910000000001</v>
      </c>
      <c r="HX109" s="114">
        <f t="shared" si="1871"/>
        <v>13712.6</v>
      </c>
      <c r="HY109" s="114"/>
      <c r="HZ109" s="143"/>
      <c r="IA109" s="144">
        <f t="shared" si="1872"/>
        <v>0.45112999999999998</v>
      </c>
      <c r="IB109" s="328">
        <f t="shared" ref="IB109:IB116" si="1973">IB22</f>
        <v>160</v>
      </c>
      <c r="IC109" s="474">
        <f t="shared" si="1866"/>
        <v>0.33263999999999999</v>
      </c>
      <c r="ID109" s="475">
        <f t="shared" si="1867"/>
        <v>166.32</v>
      </c>
      <c r="IE109" s="141">
        <f t="shared" si="1876"/>
        <v>1.0395000000000001</v>
      </c>
      <c r="IF109" s="476">
        <f t="shared" si="1853"/>
        <v>41.1</v>
      </c>
      <c r="IG109" s="142">
        <f t="shared" si="1878"/>
        <v>42.72345</v>
      </c>
      <c r="IH109" s="114">
        <f t="shared" si="1879"/>
        <v>6835.75</v>
      </c>
      <c r="II109" s="114"/>
      <c r="IJ109" s="143"/>
      <c r="IK109" s="144">
        <f t="shared" si="1880"/>
        <v>0.4793</v>
      </c>
      <c r="IL109" s="328">
        <f t="shared" ref="IL109:IL116" si="1974">IL22</f>
        <v>534</v>
      </c>
      <c r="IM109" s="474">
        <f t="shared" si="1882"/>
        <v>0.47132000000000002</v>
      </c>
      <c r="IN109" s="475">
        <f t="shared" si="1883"/>
        <v>1049.1600000000001</v>
      </c>
      <c r="IO109" s="141">
        <f t="shared" si="1884"/>
        <v>1.9647190999999999</v>
      </c>
      <c r="IP109" s="476">
        <f t="shared" si="1885"/>
        <v>41.1</v>
      </c>
      <c r="IQ109" s="142">
        <f t="shared" si="1886"/>
        <v>80.749960000000002</v>
      </c>
      <c r="IR109" s="114">
        <f t="shared" si="1887"/>
        <v>43120.480000000003</v>
      </c>
      <c r="IS109" s="114"/>
      <c r="IT109" s="143"/>
      <c r="IU109" s="144">
        <f t="shared" si="1888"/>
        <v>0.90590999999999999</v>
      </c>
      <c r="IV109" s="328">
        <f t="shared" ref="IV109:IV116" si="1975">IV22</f>
        <v>301</v>
      </c>
      <c r="IW109" s="474">
        <f t="shared" si="1882"/>
        <v>0.44592999999999999</v>
      </c>
      <c r="IX109" s="475">
        <f t="shared" si="1883"/>
        <v>557.41</v>
      </c>
      <c r="IY109" s="141">
        <f t="shared" si="1892"/>
        <v>1.8518604700000001</v>
      </c>
      <c r="IZ109" s="476">
        <f t="shared" si="1885"/>
        <v>41.1</v>
      </c>
      <c r="JA109" s="142">
        <f t="shared" si="1894"/>
        <v>76.111469999999997</v>
      </c>
      <c r="JB109" s="114">
        <f t="shared" si="1895"/>
        <v>22909.55</v>
      </c>
      <c r="JC109" s="114"/>
      <c r="JD109" s="143"/>
      <c r="JE109" s="144">
        <f t="shared" si="1896"/>
        <v>0.85387000000000002</v>
      </c>
      <c r="JF109" s="328">
        <f t="shared" ref="JF109:JF116" si="1976">JF22</f>
        <v>607</v>
      </c>
      <c r="JG109" s="474">
        <f t="shared" si="1898"/>
        <v>0.45950000000000002</v>
      </c>
      <c r="JH109" s="475">
        <f t="shared" si="1899"/>
        <v>1507.16</v>
      </c>
      <c r="JI109" s="141">
        <f t="shared" si="1900"/>
        <v>2.4829653999999999</v>
      </c>
      <c r="JJ109" s="476">
        <f t="shared" si="1885"/>
        <v>41.1</v>
      </c>
      <c r="JK109" s="142">
        <f t="shared" si="1902"/>
        <v>102.04988</v>
      </c>
      <c r="JL109" s="114">
        <f t="shared" si="1903"/>
        <v>61944.28</v>
      </c>
      <c r="JM109" s="114"/>
      <c r="JN109" s="143"/>
      <c r="JO109" s="144">
        <f t="shared" si="1904"/>
        <v>1.14486</v>
      </c>
      <c r="JP109" s="328">
        <f t="shared" ref="JP109:JP116" si="1977">JP22</f>
        <v>509</v>
      </c>
      <c r="JQ109" s="474">
        <f t="shared" si="1898"/>
        <v>0.41997000000000001</v>
      </c>
      <c r="JR109" s="475">
        <f t="shared" si="1899"/>
        <v>1679.88</v>
      </c>
      <c r="JS109" s="141">
        <f t="shared" si="1908"/>
        <v>3.30035363</v>
      </c>
      <c r="JT109" s="476">
        <f t="shared" si="1885"/>
        <v>41.1</v>
      </c>
      <c r="JU109" s="142">
        <f t="shared" si="1910"/>
        <v>135.64453</v>
      </c>
      <c r="JV109" s="114">
        <f t="shared" si="1911"/>
        <v>69043.070000000007</v>
      </c>
      <c r="JW109" s="114"/>
      <c r="JX109" s="143"/>
      <c r="JY109" s="144">
        <f t="shared" si="1912"/>
        <v>1.5217499999999999</v>
      </c>
      <c r="JZ109" s="328">
        <f t="shared" ref="JZ109:JZ116" si="1978">JZ22</f>
        <v>519</v>
      </c>
      <c r="KA109" s="474">
        <f t="shared" si="1930"/>
        <v>0.46756999999999999</v>
      </c>
      <c r="KB109" s="475">
        <f t="shared" si="1931"/>
        <v>1225.03</v>
      </c>
      <c r="KC109" s="141">
        <f t="shared" si="1916"/>
        <v>2.3603660899999999</v>
      </c>
      <c r="KD109" s="476">
        <f t="shared" si="1917"/>
        <v>41.1</v>
      </c>
      <c r="KE109" s="142">
        <f t="shared" si="1918"/>
        <v>97.011049999999997</v>
      </c>
      <c r="KF109" s="114">
        <f t="shared" si="1919"/>
        <v>50348.73</v>
      </c>
      <c r="KG109" s="114"/>
      <c r="KH109" s="143"/>
      <c r="KI109" s="144">
        <f t="shared" si="1920"/>
        <v>1.08833</v>
      </c>
      <c r="KJ109" s="328">
        <f t="shared" ref="KJ109:KJ116" si="1979">KJ22</f>
        <v>556</v>
      </c>
      <c r="KK109" s="474">
        <f t="shared" si="1930"/>
        <v>0.45277000000000001</v>
      </c>
      <c r="KL109" s="475">
        <f t="shared" si="1931"/>
        <v>1177.2</v>
      </c>
      <c r="KM109" s="141">
        <f t="shared" si="1924"/>
        <v>2.11726619</v>
      </c>
      <c r="KN109" s="476">
        <f t="shared" si="1917"/>
        <v>41.1</v>
      </c>
      <c r="KO109" s="142">
        <f t="shared" si="1926"/>
        <v>87.019639999999995</v>
      </c>
      <c r="KP109" s="114">
        <f t="shared" si="1927"/>
        <v>48382.92</v>
      </c>
      <c r="KQ109" s="114"/>
      <c r="KR109" s="143"/>
      <c r="KS109" s="144">
        <f t="shared" si="1928"/>
        <v>0.97624</v>
      </c>
      <c r="KT109" s="328">
        <f t="shared" ref="KT109:KT116" si="1980">KT22</f>
        <v>0</v>
      </c>
      <c r="KU109" s="474" t="e">
        <f t="shared" si="1930"/>
        <v>#DIV/0!</v>
      </c>
      <c r="KV109" s="475" t="e">
        <f t="shared" si="1931"/>
        <v>#DIV/0!</v>
      </c>
      <c r="KW109" s="141">
        <f t="shared" si="1932"/>
        <v>0</v>
      </c>
      <c r="KX109" s="476">
        <f t="shared" si="1917"/>
        <v>0</v>
      </c>
      <c r="KY109" s="142">
        <f t="shared" si="1934"/>
        <v>0</v>
      </c>
      <c r="KZ109" s="114">
        <f t="shared" si="1935"/>
        <v>0</v>
      </c>
      <c r="LA109" s="114"/>
      <c r="LB109" s="143"/>
      <c r="LC109" s="144">
        <f t="shared" si="1936"/>
        <v>0</v>
      </c>
      <c r="LD109" s="327">
        <f t="shared" si="1937"/>
        <v>11550</v>
      </c>
      <c r="LE109" s="474">
        <f t="shared" si="1938"/>
        <v>0.44290000000000002</v>
      </c>
      <c r="LF109" s="475">
        <f t="shared" si="1939"/>
        <v>25049.54</v>
      </c>
      <c r="LG109" s="141">
        <f t="shared" si="1940"/>
        <v>2.1687913399999998</v>
      </c>
      <c r="LH109" s="476">
        <f t="shared" si="1941"/>
        <v>41.1</v>
      </c>
      <c r="LI109" s="142">
        <f t="shared" si="1942"/>
        <v>89.137320000000003</v>
      </c>
      <c r="LJ109" s="114">
        <f t="shared" si="1943"/>
        <v>1029536.05</v>
      </c>
      <c r="LK109" s="114"/>
      <c r="LL109" s="143"/>
    </row>
    <row r="110" spans="1:324" ht="18" customHeight="1">
      <c r="A110" s="718"/>
      <c r="B110" s="94" t="s">
        <v>729</v>
      </c>
      <c r="C110" s="12" t="s">
        <v>855</v>
      </c>
      <c r="D110" s="12" t="s">
        <v>421</v>
      </c>
      <c r="E110" s="4" t="s">
        <v>32</v>
      </c>
      <c r="F110" s="328">
        <f t="shared" si="1950"/>
        <v>0</v>
      </c>
      <c r="G110" s="474">
        <f t="shared" si="1944"/>
        <v>0</v>
      </c>
      <c r="H110" s="475">
        <f t="shared" si="1945"/>
        <v>0</v>
      </c>
      <c r="I110" s="141">
        <f t="shared" si="1696"/>
        <v>0</v>
      </c>
      <c r="J110" s="476">
        <f t="shared" si="1946"/>
        <v>41.1</v>
      </c>
      <c r="K110" s="142">
        <f t="shared" si="1697"/>
        <v>0</v>
      </c>
      <c r="L110" s="114">
        <f t="shared" si="1698"/>
        <v>0</v>
      </c>
      <c r="M110" s="114"/>
      <c r="N110" s="143"/>
      <c r="O110" s="144" t="e">
        <f t="shared" si="1699"/>
        <v>#DIV/0!</v>
      </c>
      <c r="P110" s="328">
        <f t="shared" si="1951"/>
        <v>0</v>
      </c>
      <c r="Q110" s="474">
        <f t="shared" si="1947"/>
        <v>0</v>
      </c>
      <c r="R110" s="475">
        <f t="shared" si="1948"/>
        <v>0</v>
      </c>
      <c r="S110" s="141">
        <f t="shared" si="1701"/>
        <v>0</v>
      </c>
      <c r="T110" s="476">
        <f t="shared" si="1949"/>
        <v>41.1</v>
      </c>
      <c r="U110" s="142">
        <f t="shared" si="1702"/>
        <v>0</v>
      </c>
      <c r="V110" s="114">
        <f t="shared" si="1703"/>
        <v>0</v>
      </c>
      <c r="W110" s="114"/>
      <c r="X110" s="143"/>
      <c r="Y110" s="144" t="e">
        <f t="shared" si="1704"/>
        <v>#DIV/0!</v>
      </c>
      <c r="Z110" s="328">
        <f t="shared" si="1952"/>
        <v>0</v>
      </c>
      <c r="AA110" s="474">
        <f t="shared" si="1754"/>
        <v>0</v>
      </c>
      <c r="AB110" s="475">
        <f t="shared" si="1755"/>
        <v>0</v>
      </c>
      <c r="AC110" s="141">
        <f t="shared" si="1708"/>
        <v>0</v>
      </c>
      <c r="AD110" s="476">
        <f t="shared" si="1709"/>
        <v>41.1</v>
      </c>
      <c r="AE110" s="142">
        <f t="shared" si="1710"/>
        <v>0</v>
      </c>
      <c r="AF110" s="114">
        <f t="shared" si="1711"/>
        <v>0</v>
      </c>
      <c r="AG110" s="114"/>
      <c r="AH110" s="143"/>
      <c r="AI110" s="144" t="e">
        <f t="shared" si="1712"/>
        <v>#DIV/0!</v>
      </c>
      <c r="AJ110" s="328">
        <f t="shared" si="1953"/>
        <v>0</v>
      </c>
      <c r="AK110" s="474">
        <f t="shared" si="1754"/>
        <v>0</v>
      </c>
      <c r="AL110" s="475">
        <f t="shared" si="1755"/>
        <v>0</v>
      </c>
      <c r="AM110" s="141">
        <f t="shared" si="1716"/>
        <v>0</v>
      </c>
      <c r="AN110" s="476">
        <f t="shared" si="1709"/>
        <v>41.1</v>
      </c>
      <c r="AO110" s="142">
        <f t="shared" si="1718"/>
        <v>0</v>
      </c>
      <c r="AP110" s="114">
        <f t="shared" si="1719"/>
        <v>0</v>
      </c>
      <c r="AQ110" s="114"/>
      <c r="AR110" s="143"/>
      <c r="AS110" s="144" t="e">
        <f t="shared" si="1720"/>
        <v>#DIV/0!</v>
      </c>
      <c r="AT110" s="328">
        <f t="shared" si="1954"/>
        <v>0</v>
      </c>
      <c r="AU110" s="474">
        <f t="shared" si="1754"/>
        <v>0</v>
      </c>
      <c r="AV110" s="475">
        <f t="shared" si="1755"/>
        <v>0</v>
      </c>
      <c r="AW110" s="141">
        <f t="shared" si="1724"/>
        <v>0</v>
      </c>
      <c r="AX110" s="476">
        <f t="shared" si="1709"/>
        <v>41.1</v>
      </c>
      <c r="AY110" s="142">
        <f t="shared" si="1726"/>
        <v>0</v>
      </c>
      <c r="AZ110" s="114">
        <f t="shared" si="1727"/>
        <v>0</v>
      </c>
      <c r="BA110" s="114"/>
      <c r="BB110" s="143"/>
      <c r="BC110" s="144" t="e">
        <f t="shared" si="1728"/>
        <v>#DIV/0!</v>
      </c>
      <c r="BD110" s="328">
        <f t="shared" si="1955"/>
        <v>0</v>
      </c>
      <c r="BE110" s="474">
        <f t="shared" si="1754"/>
        <v>0</v>
      </c>
      <c r="BF110" s="475">
        <f t="shared" si="1755"/>
        <v>0</v>
      </c>
      <c r="BG110" s="141">
        <f t="shared" si="1732"/>
        <v>0</v>
      </c>
      <c r="BH110" s="476">
        <f t="shared" si="1709"/>
        <v>41.1</v>
      </c>
      <c r="BI110" s="142">
        <f t="shared" si="1734"/>
        <v>0</v>
      </c>
      <c r="BJ110" s="114">
        <f t="shared" si="1735"/>
        <v>0</v>
      </c>
      <c r="BK110" s="114"/>
      <c r="BL110" s="143"/>
      <c r="BM110" s="144" t="e">
        <f t="shared" si="1736"/>
        <v>#DIV/0!</v>
      </c>
      <c r="BN110" s="328">
        <f t="shared" si="1956"/>
        <v>0</v>
      </c>
      <c r="BO110" s="474">
        <f t="shared" si="1754"/>
        <v>0</v>
      </c>
      <c r="BP110" s="475">
        <f t="shared" si="1755"/>
        <v>0</v>
      </c>
      <c r="BQ110" s="141">
        <f t="shared" si="1740"/>
        <v>0</v>
      </c>
      <c r="BR110" s="476">
        <f t="shared" si="1709"/>
        <v>41.1</v>
      </c>
      <c r="BS110" s="142">
        <f t="shared" si="1742"/>
        <v>0</v>
      </c>
      <c r="BT110" s="114">
        <f t="shared" si="1743"/>
        <v>0</v>
      </c>
      <c r="BU110" s="114"/>
      <c r="BV110" s="143"/>
      <c r="BW110" s="144" t="e">
        <f t="shared" si="1744"/>
        <v>#DIV/0!</v>
      </c>
      <c r="BX110" s="328">
        <f t="shared" si="1957"/>
        <v>0</v>
      </c>
      <c r="BY110" s="474">
        <f t="shared" si="1754"/>
        <v>0</v>
      </c>
      <c r="BZ110" s="475">
        <f t="shared" si="1755"/>
        <v>0</v>
      </c>
      <c r="CA110" s="141">
        <f t="shared" si="1748"/>
        <v>0</v>
      </c>
      <c r="CB110" s="476">
        <f t="shared" si="1709"/>
        <v>41.1</v>
      </c>
      <c r="CC110" s="142">
        <f t="shared" si="1750"/>
        <v>0</v>
      </c>
      <c r="CD110" s="114">
        <f t="shared" si="1751"/>
        <v>0</v>
      </c>
      <c r="CE110" s="114"/>
      <c r="CF110" s="143"/>
      <c r="CG110" s="144" t="e">
        <f t="shared" si="1752"/>
        <v>#DIV/0!</v>
      </c>
      <c r="CH110" s="328">
        <f t="shared" si="1958"/>
        <v>0</v>
      </c>
      <c r="CI110" s="474">
        <f t="shared" si="1754"/>
        <v>0</v>
      </c>
      <c r="CJ110" s="475">
        <f t="shared" si="1755"/>
        <v>0</v>
      </c>
      <c r="CK110" s="141">
        <f t="shared" si="1756"/>
        <v>0</v>
      </c>
      <c r="CL110" s="476">
        <f t="shared" si="1709"/>
        <v>41.1</v>
      </c>
      <c r="CM110" s="142">
        <f t="shared" si="1758"/>
        <v>0</v>
      </c>
      <c r="CN110" s="114">
        <f t="shared" si="1759"/>
        <v>0</v>
      </c>
      <c r="CO110" s="114"/>
      <c r="CP110" s="143"/>
      <c r="CQ110" s="144" t="e">
        <f t="shared" si="1760"/>
        <v>#DIV/0!</v>
      </c>
      <c r="CR110" s="328">
        <f t="shared" si="1959"/>
        <v>0</v>
      </c>
      <c r="CS110" s="474">
        <f t="shared" si="1810"/>
        <v>0</v>
      </c>
      <c r="CT110" s="475">
        <f t="shared" si="1811"/>
        <v>0</v>
      </c>
      <c r="CU110" s="141">
        <f t="shared" si="1764"/>
        <v>0</v>
      </c>
      <c r="CV110" s="476">
        <f t="shared" si="1765"/>
        <v>41.1</v>
      </c>
      <c r="CW110" s="142">
        <f t="shared" si="1766"/>
        <v>0</v>
      </c>
      <c r="CX110" s="114">
        <f t="shared" si="1767"/>
        <v>0</v>
      </c>
      <c r="CY110" s="114"/>
      <c r="CZ110" s="143"/>
      <c r="DA110" s="144" t="e">
        <f t="shared" si="1768"/>
        <v>#DIV/0!</v>
      </c>
      <c r="DB110" s="328">
        <f t="shared" si="1960"/>
        <v>0</v>
      </c>
      <c r="DC110" s="474">
        <f t="shared" si="1810"/>
        <v>0</v>
      </c>
      <c r="DD110" s="475">
        <f t="shared" si="1811"/>
        <v>0</v>
      </c>
      <c r="DE110" s="141">
        <f t="shared" si="1772"/>
        <v>0</v>
      </c>
      <c r="DF110" s="476">
        <f t="shared" si="1765"/>
        <v>41.1</v>
      </c>
      <c r="DG110" s="142">
        <f t="shared" si="1774"/>
        <v>0</v>
      </c>
      <c r="DH110" s="114">
        <f t="shared" si="1775"/>
        <v>0</v>
      </c>
      <c r="DI110" s="114"/>
      <c r="DJ110" s="143"/>
      <c r="DK110" s="144" t="e">
        <f t="shared" si="1776"/>
        <v>#DIV/0!</v>
      </c>
      <c r="DL110" s="328">
        <f t="shared" si="1961"/>
        <v>0</v>
      </c>
      <c r="DM110" s="474">
        <f t="shared" si="1810"/>
        <v>0</v>
      </c>
      <c r="DN110" s="475">
        <f t="shared" si="1811"/>
        <v>0</v>
      </c>
      <c r="DO110" s="141">
        <f t="shared" si="1780"/>
        <v>0</v>
      </c>
      <c r="DP110" s="476">
        <f t="shared" si="1765"/>
        <v>41.1</v>
      </c>
      <c r="DQ110" s="142">
        <f t="shared" si="1782"/>
        <v>0</v>
      </c>
      <c r="DR110" s="114">
        <f t="shared" si="1783"/>
        <v>0</v>
      </c>
      <c r="DS110" s="114"/>
      <c r="DT110" s="143"/>
      <c r="DU110" s="144" t="e">
        <f t="shared" si="1784"/>
        <v>#DIV/0!</v>
      </c>
      <c r="DV110" s="328">
        <f t="shared" si="1962"/>
        <v>0</v>
      </c>
      <c r="DW110" s="474">
        <f t="shared" si="1810"/>
        <v>0</v>
      </c>
      <c r="DX110" s="475">
        <f t="shared" si="1811"/>
        <v>0</v>
      </c>
      <c r="DY110" s="141">
        <f t="shared" si="1788"/>
        <v>0</v>
      </c>
      <c r="DZ110" s="476">
        <f t="shared" si="1765"/>
        <v>41.1</v>
      </c>
      <c r="EA110" s="142">
        <f t="shared" si="1790"/>
        <v>0</v>
      </c>
      <c r="EB110" s="114">
        <f t="shared" si="1791"/>
        <v>0</v>
      </c>
      <c r="EC110" s="114"/>
      <c r="ED110" s="143"/>
      <c r="EE110" s="144" t="e">
        <f t="shared" si="1792"/>
        <v>#DIV/0!</v>
      </c>
      <c r="EF110" s="328">
        <f t="shared" si="1963"/>
        <v>0</v>
      </c>
      <c r="EG110" s="474">
        <f t="shared" si="1810"/>
        <v>0</v>
      </c>
      <c r="EH110" s="475">
        <f t="shared" si="1811"/>
        <v>0</v>
      </c>
      <c r="EI110" s="141">
        <f t="shared" si="1796"/>
        <v>0</v>
      </c>
      <c r="EJ110" s="476">
        <f t="shared" si="1765"/>
        <v>41.1</v>
      </c>
      <c r="EK110" s="142">
        <f t="shared" si="1798"/>
        <v>0</v>
      </c>
      <c r="EL110" s="114">
        <f t="shared" si="1799"/>
        <v>0</v>
      </c>
      <c r="EM110" s="114"/>
      <c r="EN110" s="143"/>
      <c r="EO110" s="144" t="e">
        <f t="shared" si="1800"/>
        <v>#DIV/0!</v>
      </c>
      <c r="EP110" s="328">
        <f t="shared" si="1964"/>
        <v>0</v>
      </c>
      <c r="EQ110" s="474">
        <f t="shared" si="1810"/>
        <v>0</v>
      </c>
      <c r="ER110" s="475">
        <f t="shared" si="1811"/>
        <v>0</v>
      </c>
      <c r="ES110" s="141">
        <f t="shared" si="1804"/>
        <v>0</v>
      </c>
      <c r="ET110" s="476">
        <f t="shared" si="1765"/>
        <v>41.1</v>
      </c>
      <c r="EU110" s="142">
        <f t="shared" si="1806"/>
        <v>0</v>
      </c>
      <c r="EV110" s="114">
        <f t="shared" si="1807"/>
        <v>0</v>
      </c>
      <c r="EW110" s="114"/>
      <c r="EX110" s="143"/>
      <c r="EY110" s="144" t="e">
        <f t="shared" si="1808"/>
        <v>#DIV/0!</v>
      </c>
      <c r="EZ110" s="328">
        <f t="shared" si="1965"/>
        <v>0</v>
      </c>
      <c r="FA110" s="474">
        <f t="shared" si="1810"/>
        <v>0</v>
      </c>
      <c r="FB110" s="475">
        <f t="shared" si="1811"/>
        <v>0</v>
      </c>
      <c r="FC110" s="141">
        <f t="shared" si="1812"/>
        <v>0</v>
      </c>
      <c r="FD110" s="476">
        <f t="shared" si="1765"/>
        <v>41.1</v>
      </c>
      <c r="FE110" s="142">
        <f t="shared" si="1814"/>
        <v>0</v>
      </c>
      <c r="FF110" s="114">
        <f t="shared" si="1815"/>
        <v>0</v>
      </c>
      <c r="FG110" s="114"/>
      <c r="FH110" s="143"/>
      <c r="FI110" s="144" t="e">
        <f t="shared" si="1816"/>
        <v>#DIV/0!</v>
      </c>
      <c r="FJ110" s="328">
        <f t="shared" si="1966"/>
        <v>0</v>
      </c>
      <c r="FK110" s="474">
        <f t="shared" si="1818"/>
        <v>0</v>
      </c>
      <c r="FL110" s="475">
        <f t="shared" si="1819"/>
        <v>0</v>
      </c>
      <c r="FM110" s="141">
        <f t="shared" si="1820"/>
        <v>0</v>
      </c>
      <c r="FN110" s="476">
        <f t="shared" si="1821"/>
        <v>41.1</v>
      </c>
      <c r="FO110" s="142">
        <f t="shared" si="1822"/>
        <v>0</v>
      </c>
      <c r="FP110" s="114">
        <f t="shared" si="1823"/>
        <v>0</v>
      </c>
      <c r="FQ110" s="114"/>
      <c r="FR110" s="143"/>
      <c r="FS110" s="144" t="e">
        <f t="shared" si="1824"/>
        <v>#DIV/0!</v>
      </c>
      <c r="FT110" s="328">
        <f t="shared" si="1967"/>
        <v>0</v>
      </c>
      <c r="FU110" s="474">
        <f t="shared" si="1818"/>
        <v>0</v>
      </c>
      <c r="FV110" s="475">
        <f t="shared" si="1819"/>
        <v>0</v>
      </c>
      <c r="FW110" s="141">
        <f t="shared" si="1828"/>
        <v>0</v>
      </c>
      <c r="FX110" s="476">
        <f t="shared" si="1821"/>
        <v>41.1</v>
      </c>
      <c r="FY110" s="142">
        <f t="shared" si="1830"/>
        <v>0</v>
      </c>
      <c r="FZ110" s="114">
        <f t="shared" si="1831"/>
        <v>0</v>
      </c>
      <c r="GA110" s="114"/>
      <c r="GB110" s="143"/>
      <c r="GC110" s="144" t="e">
        <f t="shared" si="1832"/>
        <v>#DIV/0!</v>
      </c>
      <c r="GD110" s="328">
        <f t="shared" si="1968"/>
        <v>0</v>
      </c>
      <c r="GE110" s="474">
        <f t="shared" si="1834"/>
        <v>0</v>
      </c>
      <c r="GF110" s="475">
        <f t="shared" si="1835"/>
        <v>0</v>
      </c>
      <c r="GG110" s="141">
        <f t="shared" si="1836"/>
        <v>0</v>
      </c>
      <c r="GH110" s="476">
        <f t="shared" si="1821"/>
        <v>41.1</v>
      </c>
      <c r="GI110" s="142">
        <f t="shared" si="1838"/>
        <v>0</v>
      </c>
      <c r="GJ110" s="114">
        <f t="shared" si="1839"/>
        <v>0</v>
      </c>
      <c r="GK110" s="114"/>
      <c r="GL110" s="143"/>
      <c r="GM110" s="144" t="e">
        <f t="shared" si="1840"/>
        <v>#DIV/0!</v>
      </c>
      <c r="GN110" s="328">
        <f t="shared" si="1969"/>
        <v>0</v>
      </c>
      <c r="GO110" s="474">
        <f t="shared" si="1834"/>
        <v>0</v>
      </c>
      <c r="GP110" s="475">
        <f t="shared" si="1835"/>
        <v>0</v>
      </c>
      <c r="GQ110" s="141">
        <f t="shared" si="1844"/>
        <v>0</v>
      </c>
      <c r="GR110" s="476">
        <f t="shared" si="1821"/>
        <v>41.1</v>
      </c>
      <c r="GS110" s="142">
        <f t="shared" si="1846"/>
        <v>0</v>
      </c>
      <c r="GT110" s="114">
        <f t="shared" si="1847"/>
        <v>0</v>
      </c>
      <c r="GU110" s="114"/>
      <c r="GV110" s="143"/>
      <c r="GW110" s="144" t="e">
        <f t="shared" si="1848"/>
        <v>#DIV/0!</v>
      </c>
      <c r="GX110" s="328">
        <f t="shared" si="1970"/>
        <v>0</v>
      </c>
      <c r="GY110" s="474">
        <f t="shared" si="1850"/>
        <v>0</v>
      </c>
      <c r="GZ110" s="475">
        <f t="shared" si="1851"/>
        <v>0</v>
      </c>
      <c r="HA110" s="141">
        <f t="shared" si="1852"/>
        <v>0</v>
      </c>
      <c r="HB110" s="476">
        <f t="shared" si="1853"/>
        <v>41.1</v>
      </c>
      <c r="HC110" s="142">
        <f t="shared" si="1854"/>
        <v>0</v>
      </c>
      <c r="HD110" s="114">
        <f t="shared" si="1855"/>
        <v>0</v>
      </c>
      <c r="HE110" s="114"/>
      <c r="HF110" s="143"/>
      <c r="HG110" s="144" t="e">
        <f t="shared" si="1856"/>
        <v>#DIV/0!</v>
      </c>
      <c r="HH110" s="328">
        <f t="shared" si="1971"/>
        <v>0</v>
      </c>
      <c r="HI110" s="474">
        <f t="shared" si="1850"/>
        <v>0</v>
      </c>
      <c r="HJ110" s="475">
        <f t="shared" si="1851"/>
        <v>0</v>
      </c>
      <c r="HK110" s="141">
        <f t="shared" si="1860"/>
        <v>0</v>
      </c>
      <c r="HL110" s="476">
        <f t="shared" si="1853"/>
        <v>41.1</v>
      </c>
      <c r="HM110" s="142">
        <f t="shared" si="1862"/>
        <v>0</v>
      </c>
      <c r="HN110" s="114">
        <f t="shared" si="1863"/>
        <v>0</v>
      </c>
      <c r="HO110" s="114"/>
      <c r="HP110" s="143"/>
      <c r="HQ110" s="144" t="e">
        <f t="shared" si="1864"/>
        <v>#DIV/0!</v>
      </c>
      <c r="HR110" s="328">
        <f t="shared" si="1972"/>
        <v>0</v>
      </c>
      <c r="HS110" s="474">
        <f t="shared" si="1866"/>
        <v>0</v>
      </c>
      <c r="HT110" s="475">
        <f t="shared" si="1867"/>
        <v>0</v>
      </c>
      <c r="HU110" s="141">
        <f t="shared" si="1868"/>
        <v>0</v>
      </c>
      <c r="HV110" s="476">
        <f t="shared" si="1853"/>
        <v>41.1</v>
      </c>
      <c r="HW110" s="142">
        <f t="shared" si="1870"/>
        <v>0</v>
      </c>
      <c r="HX110" s="114">
        <f t="shared" si="1871"/>
        <v>0</v>
      </c>
      <c r="HY110" s="114"/>
      <c r="HZ110" s="143"/>
      <c r="IA110" s="144" t="e">
        <f t="shared" si="1872"/>
        <v>#DIV/0!</v>
      </c>
      <c r="IB110" s="328">
        <f t="shared" si="1973"/>
        <v>0</v>
      </c>
      <c r="IC110" s="474">
        <f t="shared" si="1866"/>
        <v>0</v>
      </c>
      <c r="ID110" s="475">
        <f t="shared" si="1867"/>
        <v>0</v>
      </c>
      <c r="IE110" s="141">
        <f t="shared" si="1876"/>
        <v>0</v>
      </c>
      <c r="IF110" s="476">
        <f t="shared" si="1853"/>
        <v>41.1</v>
      </c>
      <c r="IG110" s="142">
        <f t="shared" si="1878"/>
        <v>0</v>
      </c>
      <c r="IH110" s="114">
        <f t="shared" si="1879"/>
        <v>0</v>
      </c>
      <c r="II110" s="114"/>
      <c r="IJ110" s="143"/>
      <c r="IK110" s="144" t="e">
        <f t="shared" si="1880"/>
        <v>#DIV/0!</v>
      </c>
      <c r="IL110" s="328">
        <f t="shared" si="1974"/>
        <v>0</v>
      </c>
      <c r="IM110" s="474">
        <f t="shared" si="1882"/>
        <v>0</v>
      </c>
      <c r="IN110" s="475">
        <f t="shared" si="1883"/>
        <v>0</v>
      </c>
      <c r="IO110" s="141">
        <f t="shared" si="1884"/>
        <v>0</v>
      </c>
      <c r="IP110" s="476">
        <f t="shared" si="1885"/>
        <v>41.1</v>
      </c>
      <c r="IQ110" s="142">
        <f t="shared" si="1886"/>
        <v>0</v>
      </c>
      <c r="IR110" s="114">
        <f t="shared" si="1887"/>
        <v>0</v>
      </c>
      <c r="IS110" s="114"/>
      <c r="IT110" s="143"/>
      <c r="IU110" s="144" t="e">
        <f t="shared" si="1888"/>
        <v>#DIV/0!</v>
      </c>
      <c r="IV110" s="328">
        <f t="shared" si="1975"/>
        <v>0</v>
      </c>
      <c r="IW110" s="474">
        <f t="shared" si="1882"/>
        <v>0</v>
      </c>
      <c r="IX110" s="475">
        <f t="shared" si="1883"/>
        <v>0</v>
      </c>
      <c r="IY110" s="141">
        <f t="shared" si="1892"/>
        <v>0</v>
      </c>
      <c r="IZ110" s="476">
        <f t="shared" si="1885"/>
        <v>41.1</v>
      </c>
      <c r="JA110" s="142">
        <f t="shared" si="1894"/>
        <v>0</v>
      </c>
      <c r="JB110" s="114">
        <f t="shared" si="1895"/>
        <v>0</v>
      </c>
      <c r="JC110" s="114"/>
      <c r="JD110" s="143"/>
      <c r="JE110" s="144" t="e">
        <f t="shared" si="1896"/>
        <v>#DIV/0!</v>
      </c>
      <c r="JF110" s="328">
        <f t="shared" si="1976"/>
        <v>0</v>
      </c>
      <c r="JG110" s="474">
        <f t="shared" si="1898"/>
        <v>0</v>
      </c>
      <c r="JH110" s="475">
        <f t="shared" si="1899"/>
        <v>0</v>
      </c>
      <c r="JI110" s="141">
        <f t="shared" si="1900"/>
        <v>0</v>
      </c>
      <c r="JJ110" s="476">
        <f t="shared" si="1885"/>
        <v>41.1</v>
      </c>
      <c r="JK110" s="142">
        <f t="shared" si="1902"/>
        <v>0</v>
      </c>
      <c r="JL110" s="114">
        <f t="shared" si="1903"/>
        <v>0</v>
      </c>
      <c r="JM110" s="114"/>
      <c r="JN110" s="143"/>
      <c r="JO110" s="144" t="e">
        <f t="shared" si="1904"/>
        <v>#DIV/0!</v>
      </c>
      <c r="JP110" s="328">
        <f t="shared" si="1977"/>
        <v>0</v>
      </c>
      <c r="JQ110" s="474">
        <f t="shared" si="1898"/>
        <v>0</v>
      </c>
      <c r="JR110" s="475">
        <f t="shared" si="1899"/>
        <v>0</v>
      </c>
      <c r="JS110" s="141">
        <f t="shared" si="1908"/>
        <v>0</v>
      </c>
      <c r="JT110" s="476">
        <f t="shared" si="1885"/>
        <v>41.1</v>
      </c>
      <c r="JU110" s="142">
        <f t="shared" si="1910"/>
        <v>0</v>
      </c>
      <c r="JV110" s="114">
        <f t="shared" si="1911"/>
        <v>0</v>
      </c>
      <c r="JW110" s="114"/>
      <c r="JX110" s="143"/>
      <c r="JY110" s="144" t="e">
        <f t="shared" si="1912"/>
        <v>#DIV/0!</v>
      </c>
      <c r="JZ110" s="328">
        <f t="shared" si="1978"/>
        <v>0</v>
      </c>
      <c r="KA110" s="474">
        <f t="shared" si="1930"/>
        <v>0</v>
      </c>
      <c r="KB110" s="475">
        <f t="shared" si="1931"/>
        <v>0</v>
      </c>
      <c r="KC110" s="141">
        <f t="shared" si="1916"/>
        <v>0</v>
      </c>
      <c r="KD110" s="476">
        <f t="shared" si="1917"/>
        <v>41.1</v>
      </c>
      <c r="KE110" s="142">
        <f t="shared" si="1918"/>
        <v>0</v>
      </c>
      <c r="KF110" s="114">
        <f t="shared" si="1919"/>
        <v>0</v>
      </c>
      <c r="KG110" s="114"/>
      <c r="KH110" s="143"/>
      <c r="KI110" s="144" t="e">
        <f t="shared" si="1920"/>
        <v>#DIV/0!</v>
      </c>
      <c r="KJ110" s="328">
        <f t="shared" si="1979"/>
        <v>0</v>
      </c>
      <c r="KK110" s="474">
        <f t="shared" si="1930"/>
        <v>0</v>
      </c>
      <c r="KL110" s="475">
        <f t="shared" si="1931"/>
        <v>0</v>
      </c>
      <c r="KM110" s="141">
        <f t="shared" si="1924"/>
        <v>0</v>
      </c>
      <c r="KN110" s="476">
        <f t="shared" si="1917"/>
        <v>41.1</v>
      </c>
      <c r="KO110" s="142">
        <f t="shared" si="1926"/>
        <v>0</v>
      </c>
      <c r="KP110" s="114">
        <f t="shared" si="1927"/>
        <v>0</v>
      </c>
      <c r="KQ110" s="114"/>
      <c r="KR110" s="143"/>
      <c r="KS110" s="144" t="e">
        <f t="shared" si="1928"/>
        <v>#DIV/0!</v>
      </c>
      <c r="KT110" s="328">
        <f t="shared" si="1980"/>
        <v>0</v>
      </c>
      <c r="KU110" s="474" t="e">
        <f t="shared" si="1930"/>
        <v>#DIV/0!</v>
      </c>
      <c r="KV110" s="475" t="e">
        <f t="shared" si="1931"/>
        <v>#DIV/0!</v>
      </c>
      <c r="KW110" s="141">
        <f t="shared" si="1932"/>
        <v>0</v>
      </c>
      <c r="KX110" s="476">
        <f t="shared" si="1917"/>
        <v>0</v>
      </c>
      <c r="KY110" s="142">
        <f t="shared" si="1934"/>
        <v>0</v>
      </c>
      <c r="KZ110" s="114">
        <f t="shared" si="1935"/>
        <v>0</v>
      </c>
      <c r="LA110" s="114"/>
      <c r="LB110" s="143"/>
      <c r="LC110" s="144" t="e">
        <f t="shared" si="1936"/>
        <v>#DIV/0!</v>
      </c>
      <c r="LD110" s="327">
        <f t="shared" si="1937"/>
        <v>0</v>
      </c>
      <c r="LE110" s="474">
        <f t="shared" si="1938"/>
        <v>0</v>
      </c>
      <c r="LF110" s="475">
        <f t="shared" si="1939"/>
        <v>0</v>
      </c>
      <c r="LG110" s="141">
        <f t="shared" si="1940"/>
        <v>0</v>
      </c>
      <c r="LH110" s="476">
        <f t="shared" si="1941"/>
        <v>41.1</v>
      </c>
      <c r="LI110" s="142">
        <f t="shared" si="1942"/>
        <v>0</v>
      </c>
      <c r="LJ110" s="114">
        <f t="shared" si="1943"/>
        <v>0</v>
      </c>
      <c r="LK110" s="114"/>
      <c r="LL110" s="143"/>
    </row>
    <row r="111" spans="1:324" ht="18" customHeight="1">
      <c r="A111" s="718"/>
      <c r="B111" s="69" t="s">
        <v>745</v>
      </c>
      <c r="C111" s="12" t="s">
        <v>856</v>
      </c>
      <c r="D111" s="12" t="s">
        <v>424</v>
      </c>
      <c r="E111" s="4" t="s">
        <v>32</v>
      </c>
      <c r="F111" s="328">
        <f t="shared" si="1950"/>
        <v>13</v>
      </c>
      <c r="G111" s="474">
        <f t="shared" si="1944"/>
        <v>2.019E-2</v>
      </c>
      <c r="H111" s="475">
        <f t="shared" si="1945"/>
        <v>36.520000000000003</v>
      </c>
      <c r="I111" s="141">
        <f t="shared" si="1696"/>
        <v>2.8092307700000001</v>
      </c>
      <c r="J111" s="476">
        <f t="shared" si="1946"/>
        <v>41.1</v>
      </c>
      <c r="K111" s="142">
        <f t="shared" si="1697"/>
        <v>115.45938</v>
      </c>
      <c r="L111" s="114">
        <f t="shared" si="1698"/>
        <v>1500.97</v>
      </c>
      <c r="M111" s="114"/>
      <c r="N111" s="143"/>
      <c r="O111" s="144">
        <f t="shared" si="1699"/>
        <v>1.2951900000000001</v>
      </c>
      <c r="P111" s="328">
        <f t="shared" si="1951"/>
        <v>0</v>
      </c>
      <c r="Q111" s="474">
        <f t="shared" si="1947"/>
        <v>0</v>
      </c>
      <c r="R111" s="475">
        <f t="shared" si="1948"/>
        <v>0</v>
      </c>
      <c r="S111" s="141">
        <f t="shared" si="1701"/>
        <v>0</v>
      </c>
      <c r="T111" s="476">
        <f t="shared" si="1949"/>
        <v>41.1</v>
      </c>
      <c r="U111" s="142">
        <f t="shared" si="1702"/>
        <v>0</v>
      </c>
      <c r="V111" s="114">
        <f t="shared" si="1703"/>
        <v>0</v>
      </c>
      <c r="W111" s="114"/>
      <c r="X111" s="143"/>
      <c r="Y111" s="144">
        <f t="shared" si="1704"/>
        <v>0</v>
      </c>
      <c r="Z111" s="328">
        <f t="shared" si="1952"/>
        <v>0</v>
      </c>
      <c r="AA111" s="474">
        <f t="shared" si="1754"/>
        <v>0</v>
      </c>
      <c r="AB111" s="475">
        <f t="shared" si="1755"/>
        <v>0</v>
      </c>
      <c r="AC111" s="141">
        <f t="shared" si="1708"/>
        <v>0</v>
      </c>
      <c r="AD111" s="476">
        <f t="shared" si="1709"/>
        <v>41.1</v>
      </c>
      <c r="AE111" s="142">
        <f t="shared" si="1710"/>
        <v>0</v>
      </c>
      <c r="AF111" s="114">
        <f t="shared" si="1711"/>
        <v>0</v>
      </c>
      <c r="AG111" s="114"/>
      <c r="AH111" s="143"/>
      <c r="AI111" s="144">
        <f t="shared" si="1712"/>
        <v>0</v>
      </c>
      <c r="AJ111" s="328">
        <f t="shared" si="1953"/>
        <v>0</v>
      </c>
      <c r="AK111" s="474">
        <f t="shared" si="1754"/>
        <v>0</v>
      </c>
      <c r="AL111" s="475">
        <f t="shared" si="1755"/>
        <v>0</v>
      </c>
      <c r="AM111" s="141">
        <f t="shared" si="1716"/>
        <v>0</v>
      </c>
      <c r="AN111" s="476">
        <f t="shared" si="1709"/>
        <v>41.1</v>
      </c>
      <c r="AO111" s="142">
        <f t="shared" si="1718"/>
        <v>0</v>
      </c>
      <c r="AP111" s="114">
        <f t="shared" si="1719"/>
        <v>0</v>
      </c>
      <c r="AQ111" s="114"/>
      <c r="AR111" s="143"/>
      <c r="AS111" s="144">
        <f t="shared" si="1720"/>
        <v>0</v>
      </c>
      <c r="AT111" s="328">
        <f t="shared" si="1954"/>
        <v>42</v>
      </c>
      <c r="AU111" s="474">
        <f t="shared" si="1754"/>
        <v>4.4260000000000001E-2</v>
      </c>
      <c r="AV111" s="475">
        <f t="shared" si="1755"/>
        <v>48.86</v>
      </c>
      <c r="AW111" s="141">
        <f t="shared" si="1724"/>
        <v>1.1633333299999999</v>
      </c>
      <c r="AX111" s="476">
        <f t="shared" si="1709"/>
        <v>41.1</v>
      </c>
      <c r="AY111" s="142">
        <f t="shared" si="1726"/>
        <v>47.813000000000002</v>
      </c>
      <c r="AZ111" s="114">
        <f t="shared" si="1727"/>
        <v>2008.15</v>
      </c>
      <c r="BA111" s="114"/>
      <c r="BB111" s="143"/>
      <c r="BC111" s="144">
        <f t="shared" si="1728"/>
        <v>0.53634999999999999</v>
      </c>
      <c r="BD111" s="328">
        <f t="shared" si="1955"/>
        <v>0</v>
      </c>
      <c r="BE111" s="474">
        <f t="shared" si="1754"/>
        <v>0</v>
      </c>
      <c r="BF111" s="475">
        <f t="shared" si="1755"/>
        <v>0</v>
      </c>
      <c r="BG111" s="141">
        <f t="shared" si="1732"/>
        <v>0</v>
      </c>
      <c r="BH111" s="476">
        <f t="shared" si="1709"/>
        <v>41.1</v>
      </c>
      <c r="BI111" s="142">
        <f t="shared" si="1734"/>
        <v>0</v>
      </c>
      <c r="BJ111" s="114">
        <f t="shared" si="1735"/>
        <v>0</v>
      </c>
      <c r="BK111" s="114"/>
      <c r="BL111" s="143"/>
      <c r="BM111" s="144">
        <f t="shared" si="1736"/>
        <v>0</v>
      </c>
      <c r="BN111" s="328">
        <f t="shared" si="1956"/>
        <v>0</v>
      </c>
      <c r="BO111" s="474">
        <f t="shared" si="1754"/>
        <v>0</v>
      </c>
      <c r="BP111" s="475">
        <f t="shared" si="1755"/>
        <v>0</v>
      </c>
      <c r="BQ111" s="141">
        <f t="shared" si="1740"/>
        <v>0</v>
      </c>
      <c r="BR111" s="476">
        <f t="shared" si="1709"/>
        <v>41.1</v>
      </c>
      <c r="BS111" s="142">
        <f t="shared" si="1742"/>
        <v>0</v>
      </c>
      <c r="BT111" s="114">
        <f t="shared" si="1743"/>
        <v>0</v>
      </c>
      <c r="BU111" s="114"/>
      <c r="BV111" s="143"/>
      <c r="BW111" s="144">
        <f t="shared" si="1744"/>
        <v>0</v>
      </c>
      <c r="BX111" s="328">
        <f t="shared" si="1957"/>
        <v>0</v>
      </c>
      <c r="BY111" s="474">
        <f t="shared" si="1754"/>
        <v>0</v>
      </c>
      <c r="BZ111" s="475">
        <f t="shared" si="1755"/>
        <v>0</v>
      </c>
      <c r="CA111" s="141">
        <f t="shared" si="1748"/>
        <v>0</v>
      </c>
      <c r="CB111" s="476">
        <f t="shared" si="1709"/>
        <v>41.1</v>
      </c>
      <c r="CC111" s="142">
        <f t="shared" si="1750"/>
        <v>0</v>
      </c>
      <c r="CD111" s="114">
        <f t="shared" si="1751"/>
        <v>0</v>
      </c>
      <c r="CE111" s="114"/>
      <c r="CF111" s="143"/>
      <c r="CG111" s="144">
        <f t="shared" si="1752"/>
        <v>0</v>
      </c>
      <c r="CH111" s="328">
        <f t="shared" si="1958"/>
        <v>0</v>
      </c>
      <c r="CI111" s="474">
        <f t="shared" si="1754"/>
        <v>0</v>
      </c>
      <c r="CJ111" s="475">
        <f t="shared" si="1755"/>
        <v>0</v>
      </c>
      <c r="CK111" s="141">
        <f t="shared" si="1756"/>
        <v>0</v>
      </c>
      <c r="CL111" s="476">
        <f t="shared" si="1709"/>
        <v>41.1</v>
      </c>
      <c r="CM111" s="142">
        <f t="shared" si="1758"/>
        <v>0</v>
      </c>
      <c r="CN111" s="114">
        <f t="shared" si="1759"/>
        <v>0</v>
      </c>
      <c r="CO111" s="114"/>
      <c r="CP111" s="143"/>
      <c r="CQ111" s="144">
        <f t="shared" si="1760"/>
        <v>0</v>
      </c>
      <c r="CR111" s="328">
        <f t="shared" si="1959"/>
        <v>48</v>
      </c>
      <c r="CS111" s="474">
        <f t="shared" si="1810"/>
        <v>6.0990000000000003E-2</v>
      </c>
      <c r="CT111" s="475">
        <f t="shared" si="1811"/>
        <v>115.27</v>
      </c>
      <c r="CU111" s="141">
        <f t="shared" si="1764"/>
        <v>2.4014583300000001</v>
      </c>
      <c r="CV111" s="476">
        <f t="shared" si="1765"/>
        <v>41.1</v>
      </c>
      <c r="CW111" s="142">
        <f t="shared" si="1766"/>
        <v>98.699939999999998</v>
      </c>
      <c r="CX111" s="114">
        <f t="shared" si="1767"/>
        <v>4737.6000000000004</v>
      </c>
      <c r="CY111" s="114"/>
      <c r="CZ111" s="143"/>
      <c r="DA111" s="144">
        <f t="shared" si="1768"/>
        <v>1.1071899999999999</v>
      </c>
      <c r="DB111" s="328">
        <f t="shared" si="1960"/>
        <v>0</v>
      </c>
      <c r="DC111" s="474">
        <f t="shared" si="1810"/>
        <v>0</v>
      </c>
      <c r="DD111" s="475">
        <f t="shared" si="1811"/>
        <v>0</v>
      </c>
      <c r="DE111" s="141">
        <f t="shared" si="1772"/>
        <v>0</v>
      </c>
      <c r="DF111" s="476">
        <f t="shared" si="1765"/>
        <v>41.1</v>
      </c>
      <c r="DG111" s="142">
        <f t="shared" si="1774"/>
        <v>0</v>
      </c>
      <c r="DH111" s="114">
        <f t="shared" si="1775"/>
        <v>0</v>
      </c>
      <c r="DI111" s="114"/>
      <c r="DJ111" s="143"/>
      <c r="DK111" s="144">
        <f t="shared" si="1776"/>
        <v>0</v>
      </c>
      <c r="DL111" s="328">
        <f t="shared" si="1961"/>
        <v>170</v>
      </c>
      <c r="DM111" s="474">
        <f t="shared" si="1810"/>
        <v>0.44385999999999998</v>
      </c>
      <c r="DN111" s="475">
        <f t="shared" si="1811"/>
        <v>577.91</v>
      </c>
      <c r="DO111" s="141">
        <f t="shared" si="1780"/>
        <v>3.39947059</v>
      </c>
      <c r="DP111" s="476">
        <f t="shared" si="1765"/>
        <v>41.1</v>
      </c>
      <c r="DQ111" s="142">
        <f t="shared" si="1782"/>
        <v>139.71824000000001</v>
      </c>
      <c r="DR111" s="114">
        <f t="shared" si="1783"/>
        <v>23752.1</v>
      </c>
      <c r="DS111" s="114"/>
      <c r="DT111" s="143"/>
      <c r="DU111" s="144">
        <f t="shared" si="1784"/>
        <v>1.56732</v>
      </c>
      <c r="DV111" s="328">
        <f t="shared" si="1962"/>
        <v>33</v>
      </c>
      <c r="DW111" s="474">
        <f t="shared" si="1810"/>
        <v>4.215E-2</v>
      </c>
      <c r="DX111" s="475">
        <f t="shared" si="1811"/>
        <v>32.46</v>
      </c>
      <c r="DY111" s="141">
        <f t="shared" si="1788"/>
        <v>0.98363635999999999</v>
      </c>
      <c r="DZ111" s="476">
        <f t="shared" si="1765"/>
        <v>41.1</v>
      </c>
      <c r="EA111" s="142">
        <f t="shared" si="1790"/>
        <v>40.42745</v>
      </c>
      <c r="EB111" s="114">
        <f t="shared" si="1791"/>
        <v>1334.11</v>
      </c>
      <c r="EC111" s="114"/>
      <c r="ED111" s="143"/>
      <c r="EE111" s="144">
        <f t="shared" si="1792"/>
        <v>0.45351000000000002</v>
      </c>
      <c r="EF111" s="328">
        <f t="shared" si="1963"/>
        <v>28</v>
      </c>
      <c r="EG111" s="474">
        <f t="shared" si="1810"/>
        <v>3.2480000000000002E-2</v>
      </c>
      <c r="EH111" s="475">
        <f t="shared" si="1811"/>
        <v>54.53</v>
      </c>
      <c r="EI111" s="141">
        <f t="shared" si="1796"/>
        <v>1.9475</v>
      </c>
      <c r="EJ111" s="476">
        <f t="shared" si="1765"/>
        <v>41.1</v>
      </c>
      <c r="EK111" s="142">
        <f t="shared" si="1798"/>
        <v>80.042249999999996</v>
      </c>
      <c r="EL111" s="114">
        <f t="shared" si="1799"/>
        <v>2241.1799999999998</v>
      </c>
      <c r="EM111" s="114"/>
      <c r="EN111" s="143"/>
      <c r="EO111" s="144">
        <f t="shared" si="1800"/>
        <v>0.89788999999999997</v>
      </c>
      <c r="EP111" s="328">
        <f t="shared" si="1964"/>
        <v>0</v>
      </c>
      <c r="EQ111" s="474">
        <f t="shared" si="1810"/>
        <v>0</v>
      </c>
      <c r="ER111" s="475">
        <f t="shared" si="1811"/>
        <v>0</v>
      </c>
      <c r="ES111" s="141">
        <f t="shared" si="1804"/>
        <v>0</v>
      </c>
      <c r="ET111" s="476">
        <f t="shared" si="1765"/>
        <v>41.1</v>
      </c>
      <c r="EU111" s="142">
        <f t="shared" si="1806"/>
        <v>0</v>
      </c>
      <c r="EV111" s="114">
        <f t="shared" si="1807"/>
        <v>0</v>
      </c>
      <c r="EW111" s="114"/>
      <c r="EX111" s="143"/>
      <c r="EY111" s="144">
        <f t="shared" si="1808"/>
        <v>0</v>
      </c>
      <c r="EZ111" s="328">
        <f t="shared" si="1965"/>
        <v>35</v>
      </c>
      <c r="FA111" s="474">
        <f t="shared" si="1810"/>
        <v>4.7230000000000001E-2</v>
      </c>
      <c r="FB111" s="475">
        <f t="shared" si="1811"/>
        <v>71.319999999999993</v>
      </c>
      <c r="FC111" s="141">
        <f t="shared" si="1812"/>
        <v>2.0377142899999998</v>
      </c>
      <c r="FD111" s="476">
        <f t="shared" si="1765"/>
        <v>41.1</v>
      </c>
      <c r="FE111" s="142">
        <f t="shared" si="1814"/>
        <v>83.750060000000005</v>
      </c>
      <c r="FF111" s="114">
        <f t="shared" si="1815"/>
        <v>2931.25</v>
      </c>
      <c r="FG111" s="114"/>
      <c r="FH111" s="143"/>
      <c r="FI111" s="144">
        <f t="shared" si="1816"/>
        <v>0.93949000000000005</v>
      </c>
      <c r="FJ111" s="328">
        <f t="shared" si="1966"/>
        <v>0</v>
      </c>
      <c r="FK111" s="474">
        <f t="shared" si="1818"/>
        <v>0</v>
      </c>
      <c r="FL111" s="475">
        <f t="shared" si="1819"/>
        <v>0</v>
      </c>
      <c r="FM111" s="141">
        <f t="shared" si="1820"/>
        <v>0</v>
      </c>
      <c r="FN111" s="476">
        <f t="shared" si="1821"/>
        <v>41.1</v>
      </c>
      <c r="FO111" s="142">
        <f t="shared" si="1822"/>
        <v>0</v>
      </c>
      <c r="FP111" s="114">
        <f t="shared" si="1823"/>
        <v>0</v>
      </c>
      <c r="FQ111" s="114"/>
      <c r="FR111" s="143"/>
      <c r="FS111" s="144">
        <f t="shared" si="1824"/>
        <v>0</v>
      </c>
      <c r="FT111" s="328">
        <f t="shared" si="1967"/>
        <v>27</v>
      </c>
      <c r="FU111" s="474">
        <f t="shared" si="1818"/>
        <v>3.6729999999999999E-2</v>
      </c>
      <c r="FV111" s="475">
        <f t="shared" si="1819"/>
        <v>77.13</v>
      </c>
      <c r="FW111" s="141">
        <f t="shared" si="1828"/>
        <v>2.8566666700000001</v>
      </c>
      <c r="FX111" s="476">
        <f t="shared" si="1821"/>
        <v>41.1</v>
      </c>
      <c r="FY111" s="142">
        <f t="shared" si="1830"/>
        <v>117.40900000000001</v>
      </c>
      <c r="FZ111" s="114">
        <f t="shared" si="1831"/>
        <v>3170.04</v>
      </c>
      <c r="GA111" s="114"/>
      <c r="GB111" s="143"/>
      <c r="GC111" s="144">
        <f t="shared" si="1832"/>
        <v>1.3170599999999999</v>
      </c>
      <c r="GD111" s="328">
        <f t="shared" si="1968"/>
        <v>46</v>
      </c>
      <c r="GE111" s="474">
        <f t="shared" si="1834"/>
        <v>9.1450000000000004E-2</v>
      </c>
      <c r="GF111" s="475">
        <f t="shared" si="1835"/>
        <v>63.47</v>
      </c>
      <c r="GG111" s="141">
        <f t="shared" si="1836"/>
        <v>1.3797826099999999</v>
      </c>
      <c r="GH111" s="476">
        <f t="shared" si="1821"/>
        <v>41.1</v>
      </c>
      <c r="GI111" s="142">
        <f t="shared" si="1838"/>
        <v>56.709069999999997</v>
      </c>
      <c r="GJ111" s="114">
        <f t="shared" si="1839"/>
        <v>2608.62</v>
      </c>
      <c r="GK111" s="114"/>
      <c r="GL111" s="143"/>
      <c r="GM111" s="144">
        <f t="shared" si="1840"/>
        <v>0.63614999999999999</v>
      </c>
      <c r="GN111" s="328">
        <f t="shared" si="1969"/>
        <v>8</v>
      </c>
      <c r="GO111" s="474">
        <f t="shared" si="1834"/>
        <v>9.5200000000000007E-3</v>
      </c>
      <c r="GP111" s="475">
        <f t="shared" si="1835"/>
        <v>35.799999999999997</v>
      </c>
      <c r="GQ111" s="141">
        <f t="shared" si="1844"/>
        <v>4.4749999999999996</v>
      </c>
      <c r="GR111" s="476">
        <f t="shared" si="1821"/>
        <v>41.1</v>
      </c>
      <c r="GS111" s="142">
        <f t="shared" si="1846"/>
        <v>183.92250000000001</v>
      </c>
      <c r="GT111" s="114">
        <f t="shared" si="1847"/>
        <v>1471.38</v>
      </c>
      <c r="GU111" s="114"/>
      <c r="GV111" s="143"/>
      <c r="GW111" s="144">
        <f t="shared" si="1848"/>
        <v>2.0632000000000001</v>
      </c>
      <c r="GX111" s="328">
        <f t="shared" si="1970"/>
        <v>0</v>
      </c>
      <c r="GY111" s="474">
        <f t="shared" si="1850"/>
        <v>0</v>
      </c>
      <c r="GZ111" s="475">
        <f t="shared" si="1851"/>
        <v>0</v>
      </c>
      <c r="HA111" s="141">
        <f t="shared" si="1852"/>
        <v>0</v>
      </c>
      <c r="HB111" s="476">
        <f t="shared" si="1853"/>
        <v>41.1</v>
      </c>
      <c r="HC111" s="142">
        <f t="shared" si="1854"/>
        <v>0</v>
      </c>
      <c r="HD111" s="114">
        <f t="shared" si="1855"/>
        <v>0</v>
      </c>
      <c r="HE111" s="114"/>
      <c r="HF111" s="143"/>
      <c r="HG111" s="144">
        <f t="shared" si="1856"/>
        <v>0</v>
      </c>
      <c r="HH111" s="328">
        <f t="shared" si="1971"/>
        <v>35</v>
      </c>
      <c r="HI111" s="474">
        <f t="shared" si="1850"/>
        <v>3.2890000000000003E-2</v>
      </c>
      <c r="HJ111" s="475">
        <f t="shared" si="1851"/>
        <v>74.33</v>
      </c>
      <c r="HK111" s="141">
        <f t="shared" si="1860"/>
        <v>2.1237142900000001</v>
      </c>
      <c r="HL111" s="476">
        <f t="shared" si="1853"/>
        <v>41.1</v>
      </c>
      <c r="HM111" s="142">
        <f t="shared" si="1862"/>
        <v>87.284660000000002</v>
      </c>
      <c r="HN111" s="114">
        <f t="shared" si="1863"/>
        <v>3054.96</v>
      </c>
      <c r="HO111" s="114"/>
      <c r="HP111" s="143"/>
      <c r="HQ111" s="144">
        <f t="shared" si="1864"/>
        <v>0.97914000000000001</v>
      </c>
      <c r="HR111" s="328">
        <f t="shared" si="1972"/>
        <v>0</v>
      </c>
      <c r="HS111" s="474">
        <f t="shared" si="1866"/>
        <v>0</v>
      </c>
      <c r="HT111" s="475">
        <f t="shared" si="1867"/>
        <v>0</v>
      </c>
      <c r="HU111" s="141">
        <f t="shared" si="1868"/>
        <v>0</v>
      </c>
      <c r="HV111" s="476">
        <f t="shared" si="1853"/>
        <v>41.1</v>
      </c>
      <c r="HW111" s="142">
        <f t="shared" si="1870"/>
        <v>0</v>
      </c>
      <c r="HX111" s="114">
        <f t="shared" si="1871"/>
        <v>0</v>
      </c>
      <c r="HY111" s="114"/>
      <c r="HZ111" s="143"/>
      <c r="IA111" s="144">
        <f t="shared" si="1872"/>
        <v>0</v>
      </c>
      <c r="IB111" s="328">
        <f t="shared" si="1973"/>
        <v>53</v>
      </c>
      <c r="IC111" s="474">
        <f t="shared" si="1866"/>
        <v>0.11019</v>
      </c>
      <c r="ID111" s="475">
        <f t="shared" si="1867"/>
        <v>55.1</v>
      </c>
      <c r="IE111" s="141">
        <f t="shared" si="1876"/>
        <v>1.0396226399999999</v>
      </c>
      <c r="IF111" s="476">
        <f t="shared" si="1853"/>
        <v>41.1</v>
      </c>
      <c r="IG111" s="142">
        <f t="shared" si="1878"/>
        <v>42.728490000000001</v>
      </c>
      <c r="IH111" s="114">
        <f t="shared" si="1879"/>
        <v>2264.61</v>
      </c>
      <c r="II111" s="114"/>
      <c r="IJ111" s="143"/>
      <c r="IK111" s="144">
        <f t="shared" si="1880"/>
        <v>0.47932000000000002</v>
      </c>
      <c r="IL111" s="328">
        <f t="shared" si="1974"/>
        <v>0</v>
      </c>
      <c r="IM111" s="474">
        <f t="shared" si="1882"/>
        <v>0</v>
      </c>
      <c r="IN111" s="475">
        <f t="shared" si="1883"/>
        <v>0</v>
      </c>
      <c r="IO111" s="141">
        <f t="shared" si="1884"/>
        <v>0</v>
      </c>
      <c r="IP111" s="476">
        <f t="shared" si="1885"/>
        <v>41.1</v>
      </c>
      <c r="IQ111" s="142">
        <f t="shared" si="1886"/>
        <v>0</v>
      </c>
      <c r="IR111" s="114">
        <f t="shared" si="1887"/>
        <v>0</v>
      </c>
      <c r="IS111" s="114"/>
      <c r="IT111" s="143"/>
      <c r="IU111" s="144">
        <f t="shared" si="1888"/>
        <v>0</v>
      </c>
      <c r="IV111" s="328">
        <f t="shared" si="1975"/>
        <v>0</v>
      </c>
      <c r="IW111" s="474">
        <f t="shared" si="1882"/>
        <v>0</v>
      </c>
      <c r="IX111" s="475">
        <f t="shared" si="1883"/>
        <v>0</v>
      </c>
      <c r="IY111" s="141">
        <f t="shared" si="1892"/>
        <v>0</v>
      </c>
      <c r="IZ111" s="476">
        <f t="shared" si="1885"/>
        <v>41.1</v>
      </c>
      <c r="JA111" s="142">
        <f t="shared" si="1894"/>
        <v>0</v>
      </c>
      <c r="JB111" s="114">
        <f t="shared" si="1895"/>
        <v>0</v>
      </c>
      <c r="JC111" s="114"/>
      <c r="JD111" s="143"/>
      <c r="JE111" s="144">
        <f t="shared" si="1896"/>
        <v>0</v>
      </c>
      <c r="JF111" s="328">
        <f t="shared" si="1976"/>
        <v>0</v>
      </c>
      <c r="JG111" s="474">
        <f t="shared" si="1898"/>
        <v>0</v>
      </c>
      <c r="JH111" s="475">
        <f t="shared" si="1899"/>
        <v>0</v>
      </c>
      <c r="JI111" s="141">
        <f t="shared" si="1900"/>
        <v>0</v>
      </c>
      <c r="JJ111" s="476">
        <f t="shared" si="1885"/>
        <v>41.1</v>
      </c>
      <c r="JK111" s="142">
        <f t="shared" si="1902"/>
        <v>0</v>
      </c>
      <c r="JL111" s="114">
        <f t="shared" si="1903"/>
        <v>0</v>
      </c>
      <c r="JM111" s="114"/>
      <c r="JN111" s="143"/>
      <c r="JO111" s="144">
        <f t="shared" si="1904"/>
        <v>0</v>
      </c>
      <c r="JP111" s="328">
        <f t="shared" si="1977"/>
        <v>80</v>
      </c>
      <c r="JQ111" s="474">
        <f t="shared" si="1898"/>
        <v>6.6009999999999999E-2</v>
      </c>
      <c r="JR111" s="475">
        <f t="shared" si="1899"/>
        <v>264.04000000000002</v>
      </c>
      <c r="JS111" s="141">
        <f t="shared" si="1908"/>
        <v>3.3005</v>
      </c>
      <c r="JT111" s="476">
        <f t="shared" si="1885"/>
        <v>41.1</v>
      </c>
      <c r="JU111" s="142">
        <f t="shared" si="1910"/>
        <v>135.65055000000001</v>
      </c>
      <c r="JV111" s="114">
        <f t="shared" si="1911"/>
        <v>10852.04</v>
      </c>
      <c r="JW111" s="114"/>
      <c r="JX111" s="143"/>
      <c r="JY111" s="144">
        <f t="shared" si="1912"/>
        <v>1.52169</v>
      </c>
      <c r="JZ111" s="328">
        <f t="shared" si="1978"/>
        <v>0</v>
      </c>
      <c r="KA111" s="474">
        <f t="shared" si="1930"/>
        <v>0</v>
      </c>
      <c r="KB111" s="475">
        <f t="shared" si="1931"/>
        <v>0</v>
      </c>
      <c r="KC111" s="141">
        <f t="shared" si="1916"/>
        <v>0</v>
      </c>
      <c r="KD111" s="476">
        <f t="shared" si="1917"/>
        <v>41.1</v>
      </c>
      <c r="KE111" s="142">
        <f t="shared" si="1918"/>
        <v>0</v>
      </c>
      <c r="KF111" s="114">
        <f t="shared" si="1919"/>
        <v>0</v>
      </c>
      <c r="KG111" s="114"/>
      <c r="KH111" s="143"/>
      <c r="KI111" s="144">
        <f t="shared" si="1920"/>
        <v>0</v>
      </c>
      <c r="KJ111" s="328">
        <f t="shared" si="1979"/>
        <v>0</v>
      </c>
      <c r="KK111" s="474">
        <f t="shared" si="1930"/>
        <v>0</v>
      </c>
      <c r="KL111" s="475">
        <f t="shared" si="1931"/>
        <v>0</v>
      </c>
      <c r="KM111" s="141">
        <f t="shared" si="1924"/>
        <v>0</v>
      </c>
      <c r="KN111" s="476">
        <f t="shared" si="1917"/>
        <v>41.1</v>
      </c>
      <c r="KO111" s="142">
        <f t="shared" si="1926"/>
        <v>0</v>
      </c>
      <c r="KP111" s="114">
        <f t="shared" si="1927"/>
        <v>0</v>
      </c>
      <c r="KQ111" s="114"/>
      <c r="KR111" s="143"/>
      <c r="KS111" s="144">
        <f t="shared" si="1928"/>
        <v>0</v>
      </c>
      <c r="KT111" s="328">
        <f t="shared" si="1980"/>
        <v>0</v>
      </c>
      <c r="KU111" s="474" t="e">
        <f t="shared" si="1930"/>
        <v>#DIV/0!</v>
      </c>
      <c r="KV111" s="475" t="e">
        <f t="shared" si="1931"/>
        <v>#DIV/0!</v>
      </c>
      <c r="KW111" s="141">
        <f t="shared" si="1932"/>
        <v>0</v>
      </c>
      <c r="KX111" s="476">
        <f t="shared" si="1917"/>
        <v>0</v>
      </c>
      <c r="KY111" s="142">
        <f t="shared" si="1934"/>
        <v>0</v>
      </c>
      <c r="KZ111" s="114">
        <f t="shared" si="1935"/>
        <v>0</v>
      </c>
      <c r="LA111" s="114"/>
      <c r="LB111" s="143"/>
      <c r="LC111" s="144">
        <f t="shared" si="1936"/>
        <v>0</v>
      </c>
      <c r="LD111" s="327">
        <f t="shared" si="1937"/>
        <v>618</v>
      </c>
      <c r="LE111" s="474">
        <f t="shared" si="1938"/>
        <v>2.3699999999999999E-2</v>
      </c>
      <c r="LF111" s="475">
        <f t="shared" si="1939"/>
        <v>1340.42</v>
      </c>
      <c r="LG111" s="141">
        <f t="shared" si="1940"/>
        <v>2.1689644000000001</v>
      </c>
      <c r="LH111" s="476">
        <f t="shared" si="1941"/>
        <v>41.1</v>
      </c>
      <c r="LI111" s="142">
        <f t="shared" si="1942"/>
        <v>89.144440000000003</v>
      </c>
      <c r="LJ111" s="114">
        <f t="shared" si="1943"/>
        <v>55091.26</v>
      </c>
      <c r="LK111" s="114"/>
      <c r="LL111" s="143"/>
    </row>
    <row r="112" spans="1:324" ht="17.25" customHeight="1">
      <c r="A112" s="718"/>
      <c r="B112" s="94" t="s">
        <v>759</v>
      </c>
      <c r="C112" s="12" t="s">
        <v>855</v>
      </c>
      <c r="D112" s="12" t="s">
        <v>421</v>
      </c>
      <c r="E112" s="4" t="s">
        <v>32</v>
      </c>
      <c r="F112" s="328">
        <f t="shared" si="1950"/>
        <v>0</v>
      </c>
      <c r="G112" s="474">
        <f t="shared" si="1944"/>
        <v>0</v>
      </c>
      <c r="H112" s="475">
        <f t="shared" si="1945"/>
        <v>0</v>
      </c>
      <c r="I112" s="141">
        <f t="shared" si="1696"/>
        <v>0</v>
      </c>
      <c r="J112" s="476">
        <f t="shared" si="1946"/>
        <v>41.1</v>
      </c>
      <c r="K112" s="142">
        <f t="shared" si="1697"/>
        <v>0</v>
      </c>
      <c r="L112" s="114">
        <f t="shared" si="1698"/>
        <v>0</v>
      </c>
      <c r="M112" s="114"/>
      <c r="N112" s="143"/>
      <c r="O112" s="144" t="e">
        <f t="shared" si="1699"/>
        <v>#DIV/0!</v>
      </c>
      <c r="P112" s="328">
        <f t="shared" si="1951"/>
        <v>0</v>
      </c>
      <c r="Q112" s="474">
        <f t="shared" si="1947"/>
        <v>0</v>
      </c>
      <c r="R112" s="475">
        <f t="shared" si="1948"/>
        <v>0</v>
      </c>
      <c r="S112" s="141">
        <f t="shared" si="1701"/>
        <v>0</v>
      </c>
      <c r="T112" s="476">
        <f t="shared" si="1949"/>
        <v>41.1</v>
      </c>
      <c r="U112" s="142">
        <f t="shared" si="1702"/>
        <v>0</v>
      </c>
      <c r="V112" s="114">
        <f t="shared" si="1703"/>
        <v>0</v>
      </c>
      <c r="W112" s="114"/>
      <c r="X112" s="143"/>
      <c r="Y112" s="144" t="e">
        <f t="shared" si="1704"/>
        <v>#DIV/0!</v>
      </c>
      <c r="Z112" s="328">
        <f t="shared" si="1952"/>
        <v>0</v>
      </c>
      <c r="AA112" s="474">
        <f t="shared" si="1754"/>
        <v>0</v>
      </c>
      <c r="AB112" s="475">
        <f t="shared" si="1755"/>
        <v>0</v>
      </c>
      <c r="AC112" s="141">
        <f t="shared" si="1708"/>
        <v>0</v>
      </c>
      <c r="AD112" s="476">
        <f t="shared" si="1709"/>
        <v>41.1</v>
      </c>
      <c r="AE112" s="142">
        <f t="shared" si="1710"/>
        <v>0</v>
      </c>
      <c r="AF112" s="114">
        <f t="shared" si="1711"/>
        <v>0</v>
      </c>
      <c r="AG112" s="114"/>
      <c r="AH112" s="143"/>
      <c r="AI112" s="144" t="e">
        <f t="shared" si="1712"/>
        <v>#DIV/0!</v>
      </c>
      <c r="AJ112" s="328">
        <f t="shared" si="1953"/>
        <v>0</v>
      </c>
      <c r="AK112" s="474">
        <f t="shared" si="1754"/>
        <v>0</v>
      </c>
      <c r="AL112" s="475">
        <f t="shared" si="1755"/>
        <v>0</v>
      </c>
      <c r="AM112" s="141">
        <f t="shared" si="1716"/>
        <v>0</v>
      </c>
      <c r="AN112" s="476">
        <f t="shared" si="1709"/>
        <v>41.1</v>
      </c>
      <c r="AO112" s="142">
        <f t="shared" si="1718"/>
        <v>0</v>
      </c>
      <c r="AP112" s="114">
        <f t="shared" si="1719"/>
        <v>0</v>
      </c>
      <c r="AQ112" s="114"/>
      <c r="AR112" s="143"/>
      <c r="AS112" s="144" t="e">
        <f t="shared" si="1720"/>
        <v>#DIV/0!</v>
      </c>
      <c r="AT112" s="328">
        <f t="shared" si="1954"/>
        <v>0</v>
      </c>
      <c r="AU112" s="474">
        <f t="shared" si="1754"/>
        <v>0</v>
      </c>
      <c r="AV112" s="475">
        <f t="shared" si="1755"/>
        <v>0</v>
      </c>
      <c r="AW112" s="141">
        <f t="shared" si="1724"/>
        <v>0</v>
      </c>
      <c r="AX112" s="476">
        <f t="shared" si="1709"/>
        <v>41.1</v>
      </c>
      <c r="AY112" s="142">
        <f t="shared" si="1726"/>
        <v>0</v>
      </c>
      <c r="AZ112" s="114">
        <f t="shared" si="1727"/>
        <v>0</v>
      </c>
      <c r="BA112" s="114"/>
      <c r="BB112" s="143"/>
      <c r="BC112" s="144" t="e">
        <f t="shared" si="1728"/>
        <v>#DIV/0!</v>
      </c>
      <c r="BD112" s="328">
        <f t="shared" si="1955"/>
        <v>0</v>
      </c>
      <c r="BE112" s="474">
        <f t="shared" si="1754"/>
        <v>0</v>
      </c>
      <c r="BF112" s="475">
        <f t="shared" si="1755"/>
        <v>0</v>
      </c>
      <c r="BG112" s="141">
        <f t="shared" si="1732"/>
        <v>0</v>
      </c>
      <c r="BH112" s="476">
        <f t="shared" si="1709"/>
        <v>41.1</v>
      </c>
      <c r="BI112" s="142">
        <f t="shared" si="1734"/>
        <v>0</v>
      </c>
      <c r="BJ112" s="114">
        <f t="shared" si="1735"/>
        <v>0</v>
      </c>
      <c r="BK112" s="114"/>
      <c r="BL112" s="143"/>
      <c r="BM112" s="144" t="e">
        <f t="shared" si="1736"/>
        <v>#DIV/0!</v>
      </c>
      <c r="BN112" s="328">
        <f t="shared" si="1956"/>
        <v>0</v>
      </c>
      <c r="BO112" s="474">
        <f t="shared" si="1754"/>
        <v>0</v>
      </c>
      <c r="BP112" s="475">
        <f t="shared" si="1755"/>
        <v>0</v>
      </c>
      <c r="BQ112" s="141">
        <f t="shared" si="1740"/>
        <v>0</v>
      </c>
      <c r="BR112" s="476">
        <f t="shared" si="1709"/>
        <v>41.1</v>
      </c>
      <c r="BS112" s="142">
        <f t="shared" si="1742"/>
        <v>0</v>
      </c>
      <c r="BT112" s="114">
        <f t="shared" si="1743"/>
        <v>0</v>
      </c>
      <c r="BU112" s="114"/>
      <c r="BV112" s="143"/>
      <c r="BW112" s="144" t="e">
        <f t="shared" si="1744"/>
        <v>#DIV/0!</v>
      </c>
      <c r="BX112" s="328">
        <f t="shared" si="1957"/>
        <v>0</v>
      </c>
      <c r="BY112" s="474">
        <f t="shared" si="1754"/>
        <v>0</v>
      </c>
      <c r="BZ112" s="475">
        <f t="shared" si="1755"/>
        <v>0</v>
      </c>
      <c r="CA112" s="141">
        <f t="shared" si="1748"/>
        <v>0</v>
      </c>
      <c r="CB112" s="476">
        <f t="shared" si="1709"/>
        <v>41.1</v>
      </c>
      <c r="CC112" s="142">
        <f t="shared" si="1750"/>
        <v>0</v>
      </c>
      <c r="CD112" s="114">
        <f t="shared" si="1751"/>
        <v>0</v>
      </c>
      <c r="CE112" s="114"/>
      <c r="CF112" s="143"/>
      <c r="CG112" s="144" t="e">
        <f t="shared" si="1752"/>
        <v>#DIV/0!</v>
      </c>
      <c r="CH112" s="328">
        <f t="shared" si="1958"/>
        <v>0</v>
      </c>
      <c r="CI112" s="474">
        <f t="shared" si="1754"/>
        <v>0</v>
      </c>
      <c r="CJ112" s="475">
        <f t="shared" si="1755"/>
        <v>0</v>
      </c>
      <c r="CK112" s="141">
        <f t="shared" si="1756"/>
        <v>0</v>
      </c>
      <c r="CL112" s="476">
        <f t="shared" si="1709"/>
        <v>41.1</v>
      </c>
      <c r="CM112" s="142">
        <f t="shared" si="1758"/>
        <v>0</v>
      </c>
      <c r="CN112" s="114">
        <f t="shared" si="1759"/>
        <v>0</v>
      </c>
      <c r="CO112" s="114"/>
      <c r="CP112" s="143"/>
      <c r="CQ112" s="144" t="e">
        <f t="shared" si="1760"/>
        <v>#DIV/0!</v>
      </c>
      <c r="CR112" s="328">
        <f t="shared" si="1959"/>
        <v>0</v>
      </c>
      <c r="CS112" s="474">
        <f t="shared" si="1810"/>
        <v>0</v>
      </c>
      <c r="CT112" s="475">
        <f t="shared" si="1811"/>
        <v>0</v>
      </c>
      <c r="CU112" s="141">
        <f t="shared" si="1764"/>
        <v>0</v>
      </c>
      <c r="CV112" s="476">
        <f t="shared" si="1765"/>
        <v>41.1</v>
      </c>
      <c r="CW112" s="142">
        <f t="shared" si="1766"/>
        <v>0</v>
      </c>
      <c r="CX112" s="114">
        <f t="shared" si="1767"/>
        <v>0</v>
      </c>
      <c r="CY112" s="114"/>
      <c r="CZ112" s="143"/>
      <c r="DA112" s="144" t="e">
        <f t="shared" si="1768"/>
        <v>#DIV/0!</v>
      </c>
      <c r="DB112" s="328">
        <f t="shared" si="1960"/>
        <v>0</v>
      </c>
      <c r="DC112" s="474">
        <f t="shared" si="1810"/>
        <v>0</v>
      </c>
      <c r="DD112" s="475">
        <f t="shared" si="1811"/>
        <v>0</v>
      </c>
      <c r="DE112" s="141">
        <f t="shared" si="1772"/>
        <v>0</v>
      </c>
      <c r="DF112" s="476">
        <f t="shared" si="1765"/>
        <v>41.1</v>
      </c>
      <c r="DG112" s="142">
        <f t="shared" si="1774"/>
        <v>0</v>
      </c>
      <c r="DH112" s="114">
        <f t="shared" si="1775"/>
        <v>0</v>
      </c>
      <c r="DI112" s="114"/>
      <c r="DJ112" s="143"/>
      <c r="DK112" s="144" t="e">
        <f t="shared" si="1776"/>
        <v>#DIV/0!</v>
      </c>
      <c r="DL112" s="328">
        <f t="shared" si="1961"/>
        <v>0</v>
      </c>
      <c r="DM112" s="474">
        <f t="shared" si="1810"/>
        <v>0</v>
      </c>
      <c r="DN112" s="475">
        <f t="shared" si="1811"/>
        <v>0</v>
      </c>
      <c r="DO112" s="141">
        <f t="shared" si="1780"/>
        <v>0</v>
      </c>
      <c r="DP112" s="476">
        <f t="shared" si="1765"/>
        <v>41.1</v>
      </c>
      <c r="DQ112" s="142">
        <f t="shared" si="1782"/>
        <v>0</v>
      </c>
      <c r="DR112" s="114">
        <f t="shared" si="1783"/>
        <v>0</v>
      </c>
      <c r="DS112" s="114"/>
      <c r="DT112" s="143"/>
      <c r="DU112" s="144" t="e">
        <f t="shared" si="1784"/>
        <v>#DIV/0!</v>
      </c>
      <c r="DV112" s="328">
        <f t="shared" si="1962"/>
        <v>0</v>
      </c>
      <c r="DW112" s="474">
        <f t="shared" si="1810"/>
        <v>0</v>
      </c>
      <c r="DX112" s="475">
        <f t="shared" si="1811"/>
        <v>0</v>
      </c>
      <c r="DY112" s="141">
        <f t="shared" si="1788"/>
        <v>0</v>
      </c>
      <c r="DZ112" s="476">
        <f t="shared" si="1765"/>
        <v>41.1</v>
      </c>
      <c r="EA112" s="142">
        <f t="shared" si="1790"/>
        <v>0</v>
      </c>
      <c r="EB112" s="114">
        <f t="shared" si="1791"/>
        <v>0</v>
      </c>
      <c r="EC112" s="114"/>
      <c r="ED112" s="143"/>
      <c r="EE112" s="144" t="e">
        <f t="shared" si="1792"/>
        <v>#DIV/0!</v>
      </c>
      <c r="EF112" s="328">
        <f t="shared" si="1963"/>
        <v>0</v>
      </c>
      <c r="EG112" s="474">
        <f t="shared" si="1810"/>
        <v>0</v>
      </c>
      <c r="EH112" s="475">
        <f t="shared" si="1811"/>
        <v>0</v>
      </c>
      <c r="EI112" s="141">
        <f t="shared" si="1796"/>
        <v>0</v>
      </c>
      <c r="EJ112" s="476">
        <f t="shared" si="1765"/>
        <v>41.1</v>
      </c>
      <c r="EK112" s="142">
        <f t="shared" si="1798"/>
        <v>0</v>
      </c>
      <c r="EL112" s="114">
        <f t="shared" si="1799"/>
        <v>0</v>
      </c>
      <c r="EM112" s="114"/>
      <c r="EN112" s="143"/>
      <c r="EO112" s="144" t="e">
        <f t="shared" si="1800"/>
        <v>#DIV/0!</v>
      </c>
      <c r="EP112" s="328">
        <f t="shared" si="1964"/>
        <v>0</v>
      </c>
      <c r="EQ112" s="474">
        <f t="shared" si="1810"/>
        <v>0</v>
      </c>
      <c r="ER112" s="475">
        <f t="shared" si="1811"/>
        <v>0</v>
      </c>
      <c r="ES112" s="141">
        <f t="shared" si="1804"/>
        <v>0</v>
      </c>
      <c r="ET112" s="476">
        <f t="shared" si="1765"/>
        <v>41.1</v>
      </c>
      <c r="EU112" s="142">
        <f t="shared" si="1806"/>
        <v>0</v>
      </c>
      <c r="EV112" s="114">
        <f t="shared" si="1807"/>
        <v>0</v>
      </c>
      <c r="EW112" s="114"/>
      <c r="EX112" s="143"/>
      <c r="EY112" s="144" t="e">
        <f t="shared" si="1808"/>
        <v>#DIV/0!</v>
      </c>
      <c r="EZ112" s="328">
        <f t="shared" si="1965"/>
        <v>0</v>
      </c>
      <c r="FA112" s="474">
        <f t="shared" si="1810"/>
        <v>0</v>
      </c>
      <c r="FB112" s="475">
        <f t="shared" si="1811"/>
        <v>0</v>
      </c>
      <c r="FC112" s="141">
        <f t="shared" si="1812"/>
        <v>0</v>
      </c>
      <c r="FD112" s="476">
        <f t="shared" si="1765"/>
        <v>41.1</v>
      </c>
      <c r="FE112" s="142">
        <f t="shared" si="1814"/>
        <v>0</v>
      </c>
      <c r="FF112" s="114">
        <f t="shared" si="1815"/>
        <v>0</v>
      </c>
      <c r="FG112" s="114"/>
      <c r="FH112" s="143"/>
      <c r="FI112" s="144" t="e">
        <f t="shared" si="1816"/>
        <v>#DIV/0!</v>
      </c>
      <c r="FJ112" s="328">
        <f t="shared" si="1966"/>
        <v>0</v>
      </c>
      <c r="FK112" s="474">
        <f t="shared" si="1818"/>
        <v>0</v>
      </c>
      <c r="FL112" s="475">
        <f t="shared" si="1819"/>
        <v>0</v>
      </c>
      <c r="FM112" s="141">
        <f t="shared" si="1820"/>
        <v>0</v>
      </c>
      <c r="FN112" s="476">
        <f t="shared" si="1821"/>
        <v>41.1</v>
      </c>
      <c r="FO112" s="142">
        <f t="shared" si="1822"/>
        <v>0</v>
      </c>
      <c r="FP112" s="114">
        <f t="shared" si="1823"/>
        <v>0</v>
      </c>
      <c r="FQ112" s="114"/>
      <c r="FR112" s="143"/>
      <c r="FS112" s="144" t="e">
        <f t="shared" si="1824"/>
        <v>#DIV/0!</v>
      </c>
      <c r="FT112" s="328">
        <f t="shared" si="1967"/>
        <v>0</v>
      </c>
      <c r="FU112" s="474">
        <f t="shared" si="1818"/>
        <v>0</v>
      </c>
      <c r="FV112" s="475">
        <f t="shared" si="1819"/>
        <v>0</v>
      </c>
      <c r="FW112" s="141">
        <f t="shared" si="1828"/>
        <v>0</v>
      </c>
      <c r="FX112" s="476">
        <f t="shared" si="1821"/>
        <v>41.1</v>
      </c>
      <c r="FY112" s="142">
        <f t="shared" si="1830"/>
        <v>0</v>
      </c>
      <c r="FZ112" s="114">
        <f t="shared" si="1831"/>
        <v>0</v>
      </c>
      <c r="GA112" s="114"/>
      <c r="GB112" s="143"/>
      <c r="GC112" s="144" t="e">
        <f t="shared" si="1832"/>
        <v>#DIV/0!</v>
      </c>
      <c r="GD112" s="328">
        <f t="shared" si="1968"/>
        <v>0</v>
      </c>
      <c r="GE112" s="474">
        <f t="shared" si="1834"/>
        <v>0</v>
      </c>
      <c r="GF112" s="475">
        <f t="shared" si="1835"/>
        <v>0</v>
      </c>
      <c r="GG112" s="141">
        <f t="shared" si="1836"/>
        <v>0</v>
      </c>
      <c r="GH112" s="476">
        <f t="shared" si="1821"/>
        <v>41.1</v>
      </c>
      <c r="GI112" s="142">
        <f t="shared" si="1838"/>
        <v>0</v>
      </c>
      <c r="GJ112" s="114">
        <f t="shared" si="1839"/>
        <v>0</v>
      </c>
      <c r="GK112" s="114"/>
      <c r="GL112" s="143"/>
      <c r="GM112" s="144" t="e">
        <f t="shared" si="1840"/>
        <v>#DIV/0!</v>
      </c>
      <c r="GN112" s="328">
        <f t="shared" si="1969"/>
        <v>0</v>
      </c>
      <c r="GO112" s="474">
        <f t="shared" si="1834"/>
        <v>0</v>
      </c>
      <c r="GP112" s="475">
        <f t="shared" si="1835"/>
        <v>0</v>
      </c>
      <c r="GQ112" s="141">
        <f t="shared" si="1844"/>
        <v>0</v>
      </c>
      <c r="GR112" s="476">
        <f t="shared" si="1821"/>
        <v>41.1</v>
      </c>
      <c r="GS112" s="142">
        <f t="shared" si="1846"/>
        <v>0</v>
      </c>
      <c r="GT112" s="114">
        <f t="shared" si="1847"/>
        <v>0</v>
      </c>
      <c r="GU112" s="114"/>
      <c r="GV112" s="143"/>
      <c r="GW112" s="144" t="e">
        <f t="shared" si="1848"/>
        <v>#DIV/0!</v>
      </c>
      <c r="GX112" s="328">
        <f t="shared" si="1970"/>
        <v>0</v>
      </c>
      <c r="GY112" s="474">
        <f t="shared" si="1850"/>
        <v>0</v>
      </c>
      <c r="GZ112" s="475">
        <f t="shared" si="1851"/>
        <v>0</v>
      </c>
      <c r="HA112" s="141">
        <f t="shared" si="1852"/>
        <v>0</v>
      </c>
      <c r="HB112" s="476">
        <f t="shared" si="1853"/>
        <v>41.1</v>
      </c>
      <c r="HC112" s="142">
        <f t="shared" si="1854"/>
        <v>0</v>
      </c>
      <c r="HD112" s="114">
        <f t="shared" si="1855"/>
        <v>0</v>
      </c>
      <c r="HE112" s="114"/>
      <c r="HF112" s="143"/>
      <c r="HG112" s="144" t="e">
        <f t="shared" si="1856"/>
        <v>#DIV/0!</v>
      </c>
      <c r="HH112" s="328">
        <f t="shared" si="1971"/>
        <v>0</v>
      </c>
      <c r="HI112" s="474">
        <f t="shared" si="1850"/>
        <v>0</v>
      </c>
      <c r="HJ112" s="475">
        <f t="shared" si="1851"/>
        <v>0</v>
      </c>
      <c r="HK112" s="141">
        <f t="shared" si="1860"/>
        <v>0</v>
      </c>
      <c r="HL112" s="476">
        <f t="shared" si="1853"/>
        <v>41.1</v>
      </c>
      <c r="HM112" s="142">
        <f t="shared" si="1862"/>
        <v>0</v>
      </c>
      <c r="HN112" s="114">
        <f t="shared" si="1863"/>
        <v>0</v>
      </c>
      <c r="HO112" s="114"/>
      <c r="HP112" s="143"/>
      <c r="HQ112" s="144" t="e">
        <f t="shared" si="1864"/>
        <v>#DIV/0!</v>
      </c>
      <c r="HR112" s="328">
        <f t="shared" si="1972"/>
        <v>0</v>
      </c>
      <c r="HS112" s="474">
        <f t="shared" si="1866"/>
        <v>0</v>
      </c>
      <c r="HT112" s="475">
        <f t="shared" si="1867"/>
        <v>0</v>
      </c>
      <c r="HU112" s="141">
        <f t="shared" si="1868"/>
        <v>0</v>
      </c>
      <c r="HV112" s="476">
        <f t="shared" si="1853"/>
        <v>41.1</v>
      </c>
      <c r="HW112" s="142">
        <f t="shared" si="1870"/>
        <v>0</v>
      </c>
      <c r="HX112" s="114">
        <f t="shared" si="1871"/>
        <v>0</v>
      </c>
      <c r="HY112" s="114"/>
      <c r="HZ112" s="143"/>
      <c r="IA112" s="144" t="e">
        <f t="shared" si="1872"/>
        <v>#DIV/0!</v>
      </c>
      <c r="IB112" s="328">
        <f t="shared" si="1973"/>
        <v>0</v>
      </c>
      <c r="IC112" s="474">
        <f t="shared" si="1866"/>
        <v>0</v>
      </c>
      <c r="ID112" s="475">
        <f t="shared" si="1867"/>
        <v>0</v>
      </c>
      <c r="IE112" s="141">
        <f t="shared" si="1876"/>
        <v>0</v>
      </c>
      <c r="IF112" s="476">
        <f t="shared" si="1853"/>
        <v>41.1</v>
      </c>
      <c r="IG112" s="142">
        <f t="shared" si="1878"/>
        <v>0</v>
      </c>
      <c r="IH112" s="114">
        <f t="shared" si="1879"/>
        <v>0</v>
      </c>
      <c r="II112" s="114"/>
      <c r="IJ112" s="143"/>
      <c r="IK112" s="144" t="e">
        <f t="shared" si="1880"/>
        <v>#DIV/0!</v>
      </c>
      <c r="IL112" s="328">
        <f t="shared" si="1974"/>
        <v>0</v>
      </c>
      <c r="IM112" s="474">
        <f t="shared" si="1882"/>
        <v>0</v>
      </c>
      <c r="IN112" s="475">
        <f t="shared" si="1883"/>
        <v>0</v>
      </c>
      <c r="IO112" s="141">
        <f t="shared" si="1884"/>
        <v>0</v>
      </c>
      <c r="IP112" s="476">
        <f t="shared" si="1885"/>
        <v>41.1</v>
      </c>
      <c r="IQ112" s="142">
        <f t="shared" si="1886"/>
        <v>0</v>
      </c>
      <c r="IR112" s="114">
        <f t="shared" si="1887"/>
        <v>0</v>
      </c>
      <c r="IS112" s="114"/>
      <c r="IT112" s="143"/>
      <c r="IU112" s="144" t="e">
        <f t="shared" si="1888"/>
        <v>#DIV/0!</v>
      </c>
      <c r="IV112" s="328">
        <f t="shared" si="1975"/>
        <v>0</v>
      </c>
      <c r="IW112" s="474">
        <f t="shared" si="1882"/>
        <v>0</v>
      </c>
      <c r="IX112" s="475">
        <f t="shared" si="1883"/>
        <v>0</v>
      </c>
      <c r="IY112" s="141">
        <f t="shared" si="1892"/>
        <v>0</v>
      </c>
      <c r="IZ112" s="476">
        <f t="shared" si="1885"/>
        <v>41.1</v>
      </c>
      <c r="JA112" s="142">
        <f t="shared" si="1894"/>
        <v>0</v>
      </c>
      <c r="JB112" s="114">
        <f t="shared" si="1895"/>
        <v>0</v>
      </c>
      <c r="JC112" s="114"/>
      <c r="JD112" s="143"/>
      <c r="JE112" s="144" t="e">
        <f t="shared" si="1896"/>
        <v>#DIV/0!</v>
      </c>
      <c r="JF112" s="328">
        <f t="shared" si="1976"/>
        <v>0</v>
      </c>
      <c r="JG112" s="474">
        <f t="shared" si="1898"/>
        <v>0</v>
      </c>
      <c r="JH112" s="475">
        <f t="shared" si="1899"/>
        <v>0</v>
      </c>
      <c r="JI112" s="141">
        <f t="shared" si="1900"/>
        <v>0</v>
      </c>
      <c r="JJ112" s="476">
        <f t="shared" si="1885"/>
        <v>41.1</v>
      </c>
      <c r="JK112" s="142">
        <f t="shared" si="1902"/>
        <v>0</v>
      </c>
      <c r="JL112" s="114">
        <f t="shared" si="1903"/>
        <v>0</v>
      </c>
      <c r="JM112" s="114"/>
      <c r="JN112" s="143"/>
      <c r="JO112" s="144" t="e">
        <f t="shared" si="1904"/>
        <v>#DIV/0!</v>
      </c>
      <c r="JP112" s="328">
        <f t="shared" si="1977"/>
        <v>0</v>
      </c>
      <c r="JQ112" s="474">
        <f t="shared" si="1898"/>
        <v>0</v>
      </c>
      <c r="JR112" s="475">
        <f t="shared" si="1899"/>
        <v>0</v>
      </c>
      <c r="JS112" s="141">
        <f t="shared" si="1908"/>
        <v>0</v>
      </c>
      <c r="JT112" s="476">
        <f t="shared" si="1885"/>
        <v>41.1</v>
      </c>
      <c r="JU112" s="142">
        <f t="shared" si="1910"/>
        <v>0</v>
      </c>
      <c r="JV112" s="114">
        <f t="shared" si="1911"/>
        <v>0</v>
      </c>
      <c r="JW112" s="114"/>
      <c r="JX112" s="143"/>
      <c r="JY112" s="144" t="e">
        <f t="shared" si="1912"/>
        <v>#DIV/0!</v>
      </c>
      <c r="JZ112" s="328">
        <f t="shared" si="1978"/>
        <v>0</v>
      </c>
      <c r="KA112" s="474">
        <f t="shared" si="1930"/>
        <v>0</v>
      </c>
      <c r="KB112" s="475">
        <f t="shared" si="1931"/>
        <v>0</v>
      </c>
      <c r="KC112" s="141">
        <f t="shared" si="1916"/>
        <v>0</v>
      </c>
      <c r="KD112" s="476">
        <f t="shared" si="1917"/>
        <v>41.1</v>
      </c>
      <c r="KE112" s="142">
        <f t="shared" si="1918"/>
        <v>0</v>
      </c>
      <c r="KF112" s="114">
        <f t="shared" si="1919"/>
        <v>0</v>
      </c>
      <c r="KG112" s="114"/>
      <c r="KH112" s="143"/>
      <c r="KI112" s="144" t="e">
        <f t="shared" si="1920"/>
        <v>#DIV/0!</v>
      </c>
      <c r="KJ112" s="328">
        <f t="shared" si="1979"/>
        <v>0</v>
      </c>
      <c r="KK112" s="474">
        <f t="shared" si="1930"/>
        <v>0</v>
      </c>
      <c r="KL112" s="475">
        <f t="shared" si="1931"/>
        <v>0</v>
      </c>
      <c r="KM112" s="141">
        <f t="shared" si="1924"/>
        <v>0</v>
      </c>
      <c r="KN112" s="476">
        <f t="shared" si="1917"/>
        <v>41.1</v>
      </c>
      <c r="KO112" s="142">
        <f t="shared" si="1926"/>
        <v>0</v>
      </c>
      <c r="KP112" s="114">
        <f t="shared" si="1927"/>
        <v>0</v>
      </c>
      <c r="KQ112" s="114"/>
      <c r="KR112" s="143"/>
      <c r="KS112" s="144" t="e">
        <f t="shared" si="1928"/>
        <v>#DIV/0!</v>
      </c>
      <c r="KT112" s="328">
        <f t="shared" si="1980"/>
        <v>0</v>
      </c>
      <c r="KU112" s="474" t="e">
        <f t="shared" si="1930"/>
        <v>#DIV/0!</v>
      </c>
      <c r="KV112" s="475" t="e">
        <f t="shared" si="1931"/>
        <v>#DIV/0!</v>
      </c>
      <c r="KW112" s="141">
        <f t="shared" si="1932"/>
        <v>0</v>
      </c>
      <c r="KX112" s="476">
        <f t="shared" si="1917"/>
        <v>0</v>
      </c>
      <c r="KY112" s="142">
        <f t="shared" si="1934"/>
        <v>0</v>
      </c>
      <c r="KZ112" s="114">
        <f t="shared" si="1935"/>
        <v>0</v>
      </c>
      <c r="LA112" s="114"/>
      <c r="LB112" s="143"/>
      <c r="LC112" s="144" t="e">
        <f t="shared" si="1936"/>
        <v>#DIV/0!</v>
      </c>
      <c r="LD112" s="327">
        <f t="shared" si="1937"/>
        <v>0</v>
      </c>
      <c r="LE112" s="474">
        <f t="shared" si="1938"/>
        <v>0</v>
      </c>
      <c r="LF112" s="475">
        <f t="shared" si="1939"/>
        <v>0</v>
      </c>
      <c r="LG112" s="141">
        <f t="shared" si="1940"/>
        <v>0</v>
      </c>
      <c r="LH112" s="476">
        <f t="shared" si="1941"/>
        <v>41.1</v>
      </c>
      <c r="LI112" s="142">
        <f t="shared" si="1942"/>
        <v>0</v>
      </c>
      <c r="LJ112" s="114">
        <f t="shared" si="1943"/>
        <v>0</v>
      </c>
      <c r="LK112" s="114"/>
      <c r="LL112" s="143"/>
    </row>
    <row r="113" spans="1:324" ht="18" customHeight="1">
      <c r="A113" s="718"/>
      <c r="B113" s="69" t="s">
        <v>746</v>
      </c>
      <c r="C113" s="12" t="s">
        <v>856</v>
      </c>
      <c r="D113" s="12" t="s">
        <v>424</v>
      </c>
      <c r="E113" s="4" t="s">
        <v>32</v>
      </c>
      <c r="F113" s="328">
        <f t="shared" si="1950"/>
        <v>2</v>
      </c>
      <c r="G113" s="474">
        <f t="shared" si="1944"/>
        <v>3.1099999999999999E-3</v>
      </c>
      <c r="H113" s="475">
        <f t="shared" si="1945"/>
        <v>5.63</v>
      </c>
      <c r="I113" s="141">
        <f t="shared" si="1696"/>
        <v>2.8149999999999999</v>
      </c>
      <c r="J113" s="476">
        <f t="shared" si="1946"/>
        <v>41.1</v>
      </c>
      <c r="K113" s="142">
        <f t="shared" si="1697"/>
        <v>115.6965</v>
      </c>
      <c r="L113" s="114">
        <f t="shared" si="1698"/>
        <v>231.39</v>
      </c>
      <c r="M113" s="114"/>
      <c r="N113" s="143"/>
      <c r="O113" s="144">
        <f t="shared" si="1699"/>
        <v>1.29572</v>
      </c>
      <c r="P113" s="328">
        <f t="shared" si="1951"/>
        <v>1</v>
      </c>
      <c r="Q113" s="474">
        <f t="shared" si="1947"/>
        <v>9.3999999999999997E-4</v>
      </c>
      <c r="R113" s="475">
        <f t="shared" si="1948"/>
        <v>1.85</v>
      </c>
      <c r="S113" s="141">
        <f t="shared" si="1701"/>
        <v>1.85</v>
      </c>
      <c r="T113" s="476">
        <f t="shared" si="1949"/>
        <v>41.1</v>
      </c>
      <c r="U113" s="142">
        <f t="shared" si="1702"/>
        <v>76.034999999999997</v>
      </c>
      <c r="V113" s="114">
        <f t="shared" si="1703"/>
        <v>76.040000000000006</v>
      </c>
      <c r="W113" s="114"/>
      <c r="X113" s="143"/>
      <c r="Y113" s="144">
        <f t="shared" si="1704"/>
        <v>0.85153999999999996</v>
      </c>
      <c r="Z113" s="328">
        <f t="shared" si="1952"/>
        <v>0</v>
      </c>
      <c r="AA113" s="474">
        <f t="shared" si="1754"/>
        <v>0</v>
      </c>
      <c r="AB113" s="475">
        <f t="shared" si="1755"/>
        <v>0</v>
      </c>
      <c r="AC113" s="141">
        <f t="shared" si="1708"/>
        <v>0</v>
      </c>
      <c r="AD113" s="476">
        <f t="shared" si="1709"/>
        <v>41.1</v>
      </c>
      <c r="AE113" s="142">
        <f t="shared" si="1710"/>
        <v>0</v>
      </c>
      <c r="AF113" s="114">
        <f t="shared" si="1711"/>
        <v>0</v>
      </c>
      <c r="AG113" s="114"/>
      <c r="AH113" s="143"/>
      <c r="AI113" s="144">
        <f t="shared" si="1712"/>
        <v>0</v>
      </c>
      <c r="AJ113" s="328">
        <f t="shared" si="1953"/>
        <v>2</v>
      </c>
      <c r="AK113" s="474">
        <f t="shared" si="1754"/>
        <v>3.29E-3</v>
      </c>
      <c r="AL113" s="475">
        <f t="shared" si="1755"/>
        <v>4.01</v>
      </c>
      <c r="AM113" s="141">
        <f t="shared" si="1716"/>
        <v>2.0049999999999999</v>
      </c>
      <c r="AN113" s="476">
        <f t="shared" si="1709"/>
        <v>41.1</v>
      </c>
      <c r="AO113" s="142">
        <f t="shared" si="1718"/>
        <v>82.405500000000004</v>
      </c>
      <c r="AP113" s="114">
        <f t="shared" si="1719"/>
        <v>164.81</v>
      </c>
      <c r="AQ113" s="114"/>
      <c r="AR113" s="143"/>
      <c r="AS113" s="144">
        <f t="shared" si="1720"/>
        <v>0.92288000000000003</v>
      </c>
      <c r="AT113" s="328">
        <f t="shared" si="1954"/>
        <v>3</v>
      </c>
      <c r="AU113" s="474">
        <f t="shared" si="1754"/>
        <v>3.16E-3</v>
      </c>
      <c r="AV113" s="475">
        <f t="shared" si="1755"/>
        <v>3.49</v>
      </c>
      <c r="AW113" s="141">
        <f t="shared" si="1724"/>
        <v>1.1633333299999999</v>
      </c>
      <c r="AX113" s="476">
        <f t="shared" si="1709"/>
        <v>41.1</v>
      </c>
      <c r="AY113" s="142">
        <f t="shared" si="1726"/>
        <v>47.813000000000002</v>
      </c>
      <c r="AZ113" s="114">
        <f t="shared" si="1727"/>
        <v>143.44</v>
      </c>
      <c r="BA113" s="114"/>
      <c r="BB113" s="143"/>
      <c r="BC113" s="144">
        <f t="shared" si="1728"/>
        <v>0.53547</v>
      </c>
      <c r="BD113" s="328">
        <f t="shared" si="1955"/>
        <v>0</v>
      </c>
      <c r="BE113" s="474">
        <f t="shared" si="1754"/>
        <v>0</v>
      </c>
      <c r="BF113" s="475">
        <f t="shared" si="1755"/>
        <v>0</v>
      </c>
      <c r="BG113" s="141">
        <f t="shared" si="1732"/>
        <v>0</v>
      </c>
      <c r="BH113" s="476">
        <f t="shared" si="1709"/>
        <v>41.1</v>
      </c>
      <c r="BI113" s="142">
        <f t="shared" si="1734"/>
        <v>0</v>
      </c>
      <c r="BJ113" s="114">
        <f t="shared" si="1735"/>
        <v>0</v>
      </c>
      <c r="BK113" s="114"/>
      <c r="BL113" s="143"/>
      <c r="BM113" s="144">
        <f t="shared" si="1736"/>
        <v>0</v>
      </c>
      <c r="BN113" s="328">
        <f t="shared" si="1956"/>
        <v>1</v>
      </c>
      <c r="BO113" s="474">
        <f t="shared" si="1754"/>
        <v>1.41E-3</v>
      </c>
      <c r="BP113" s="475">
        <f t="shared" si="1755"/>
        <v>1.41</v>
      </c>
      <c r="BQ113" s="141">
        <f t="shared" si="1740"/>
        <v>1.41</v>
      </c>
      <c r="BR113" s="476">
        <f t="shared" si="1709"/>
        <v>41.1</v>
      </c>
      <c r="BS113" s="142">
        <f t="shared" si="1742"/>
        <v>57.951000000000001</v>
      </c>
      <c r="BT113" s="114">
        <f t="shared" si="1743"/>
        <v>57.95</v>
      </c>
      <c r="BU113" s="114"/>
      <c r="BV113" s="143"/>
      <c r="BW113" s="144">
        <f t="shared" si="1744"/>
        <v>0.64900999999999998</v>
      </c>
      <c r="BX113" s="328">
        <f t="shared" si="1957"/>
        <v>0</v>
      </c>
      <c r="BY113" s="474">
        <f t="shared" si="1754"/>
        <v>0</v>
      </c>
      <c r="BZ113" s="475">
        <f t="shared" si="1755"/>
        <v>0</v>
      </c>
      <c r="CA113" s="141">
        <f t="shared" si="1748"/>
        <v>0</v>
      </c>
      <c r="CB113" s="476">
        <f t="shared" si="1709"/>
        <v>41.1</v>
      </c>
      <c r="CC113" s="142">
        <f t="shared" si="1750"/>
        <v>0</v>
      </c>
      <c r="CD113" s="114">
        <f t="shared" si="1751"/>
        <v>0</v>
      </c>
      <c r="CE113" s="114"/>
      <c r="CF113" s="143"/>
      <c r="CG113" s="144">
        <f t="shared" si="1752"/>
        <v>0</v>
      </c>
      <c r="CH113" s="328">
        <f t="shared" si="1958"/>
        <v>0</v>
      </c>
      <c r="CI113" s="474">
        <f t="shared" si="1754"/>
        <v>0</v>
      </c>
      <c r="CJ113" s="475">
        <f t="shared" si="1755"/>
        <v>0</v>
      </c>
      <c r="CK113" s="141">
        <f t="shared" si="1756"/>
        <v>0</v>
      </c>
      <c r="CL113" s="476">
        <f t="shared" si="1709"/>
        <v>41.1</v>
      </c>
      <c r="CM113" s="142">
        <f t="shared" si="1758"/>
        <v>0</v>
      </c>
      <c r="CN113" s="114">
        <f t="shared" si="1759"/>
        <v>0</v>
      </c>
      <c r="CO113" s="114"/>
      <c r="CP113" s="143"/>
      <c r="CQ113" s="144">
        <f t="shared" si="1760"/>
        <v>0</v>
      </c>
      <c r="CR113" s="328">
        <f t="shared" si="1959"/>
        <v>4</v>
      </c>
      <c r="CS113" s="474">
        <f t="shared" si="1810"/>
        <v>5.0800000000000003E-3</v>
      </c>
      <c r="CT113" s="475">
        <f t="shared" si="1811"/>
        <v>9.6</v>
      </c>
      <c r="CU113" s="141">
        <f t="shared" si="1764"/>
        <v>2.4</v>
      </c>
      <c r="CV113" s="476">
        <f t="shared" si="1765"/>
        <v>41.1</v>
      </c>
      <c r="CW113" s="142">
        <f t="shared" si="1766"/>
        <v>98.64</v>
      </c>
      <c r="CX113" s="114">
        <f t="shared" si="1767"/>
        <v>394.56</v>
      </c>
      <c r="CY113" s="114"/>
      <c r="CZ113" s="143"/>
      <c r="DA113" s="144">
        <f t="shared" si="1768"/>
        <v>1.1047</v>
      </c>
      <c r="DB113" s="328">
        <f t="shared" si="1960"/>
        <v>0</v>
      </c>
      <c r="DC113" s="474">
        <f t="shared" si="1810"/>
        <v>0</v>
      </c>
      <c r="DD113" s="475">
        <f t="shared" si="1811"/>
        <v>0</v>
      </c>
      <c r="DE113" s="141">
        <f t="shared" si="1772"/>
        <v>0</v>
      </c>
      <c r="DF113" s="476">
        <f t="shared" si="1765"/>
        <v>41.1</v>
      </c>
      <c r="DG113" s="142">
        <f t="shared" si="1774"/>
        <v>0</v>
      </c>
      <c r="DH113" s="114">
        <f t="shared" si="1775"/>
        <v>0</v>
      </c>
      <c r="DI113" s="114"/>
      <c r="DJ113" s="143"/>
      <c r="DK113" s="144">
        <f t="shared" si="1776"/>
        <v>0</v>
      </c>
      <c r="DL113" s="328">
        <f t="shared" si="1961"/>
        <v>0</v>
      </c>
      <c r="DM113" s="474">
        <f t="shared" si="1810"/>
        <v>0</v>
      </c>
      <c r="DN113" s="475">
        <f t="shared" si="1811"/>
        <v>0</v>
      </c>
      <c r="DO113" s="141">
        <f t="shared" si="1780"/>
        <v>0</v>
      </c>
      <c r="DP113" s="476">
        <f t="shared" si="1765"/>
        <v>41.1</v>
      </c>
      <c r="DQ113" s="142">
        <f t="shared" si="1782"/>
        <v>0</v>
      </c>
      <c r="DR113" s="114">
        <f t="shared" si="1783"/>
        <v>0</v>
      </c>
      <c r="DS113" s="114"/>
      <c r="DT113" s="143"/>
      <c r="DU113" s="144">
        <f t="shared" si="1784"/>
        <v>0</v>
      </c>
      <c r="DV113" s="328">
        <f t="shared" si="1962"/>
        <v>9</v>
      </c>
      <c r="DW113" s="474">
        <f t="shared" si="1810"/>
        <v>1.149E-2</v>
      </c>
      <c r="DX113" s="475">
        <f t="shared" si="1811"/>
        <v>8.85</v>
      </c>
      <c r="DY113" s="141">
        <f t="shared" si="1788"/>
        <v>0.98333333000000001</v>
      </c>
      <c r="DZ113" s="476">
        <f t="shared" si="1765"/>
        <v>41.1</v>
      </c>
      <c r="EA113" s="142">
        <f t="shared" si="1790"/>
        <v>40.414999999999999</v>
      </c>
      <c r="EB113" s="114">
        <f t="shared" si="1791"/>
        <v>363.74</v>
      </c>
      <c r="EC113" s="114"/>
      <c r="ED113" s="143"/>
      <c r="EE113" s="144">
        <f t="shared" si="1792"/>
        <v>0.45262000000000002</v>
      </c>
      <c r="EF113" s="328">
        <f t="shared" si="1963"/>
        <v>3</v>
      </c>
      <c r="EG113" s="474">
        <f t="shared" si="1810"/>
        <v>3.48E-3</v>
      </c>
      <c r="EH113" s="475">
        <f t="shared" si="1811"/>
        <v>5.84</v>
      </c>
      <c r="EI113" s="141">
        <f t="shared" si="1796"/>
        <v>1.9466666699999999</v>
      </c>
      <c r="EJ113" s="476">
        <f t="shared" si="1765"/>
        <v>41.1</v>
      </c>
      <c r="EK113" s="142">
        <f t="shared" si="1798"/>
        <v>80.007999999999996</v>
      </c>
      <c r="EL113" s="114">
        <f t="shared" si="1799"/>
        <v>240.02</v>
      </c>
      <c r="EM113" s="114"/>
      <c r="EN113" s="143"/>
      <c r="EO113" s="144">
        <f t="shared" si="1800"/>
        <v>0.89602999999999999</v>
      </c>
      <c r="EP113" s="328">
        <f t="shared" si="1964"/>
        <v>2</v>
      </c>
      <c r="EQ113" s="474">
        <f t="shared" si="1810"/>
        <v>2.3999999999999998E-3</v>
      </c>
      <c r="ER113" s="475">
        <f t="shared" si="1811"/>
        <v>6.6</v>
      </c>
      <c r="ES113" s="141">
        <f t="shared" si="1804"/>
        <v>3.3</v>
      </c>
      <c r="ET113" s="476">
        <f t="shared" si="1765"/>
        <v>41.1</v>
      </c>
      <c r="EU113" s="142">
        <f t="shared" si="1806"/>
        <v>135.63</v>
      </c>
      <c r="EV113" s="114">
        <f t="shared" si="1807"/>
        <v>271.26</v>
      </c>
      <c r="EW113" s="114"/>
      <c r="EX113" s="143"/>
      <c r="EY113" s="144">
        <f t="shared" si="1808"/>
        <v>1.5189600000000001</v>
      </c>
      <c r="EZ113" s="328">
        <f t="shared" si="1965"/>
        <v>1</v>
      </c>
      <c r="FA113" s="474">
        <f t="shared" si="1810"/>
        <v>1.3500000000000001E-3</v>
      </c>
      <c r="FB113" s="475">
        <f t="shared" si="1811"/>
        <v>2.04</v>
      </c>
      <c r="FC113" s="141">
        <f t="shared" si="1812"/>
        <v>2.04</v>
      </c>
      <c r="FD113" s="476">
        <f t="shared" si="1765"/>
        <v>41.1</v>
      </c>
      <c r="FE113" s="142">
        <f t="shared" si="1814"/>
        <v>83.843999999999994</v>
      </c>
      <c r="FF113" s="114">
        <f t="shared" si="1815"/>
        <v>83.84</v>
      </c>
      <c r="FG113" s="114"/>
      <c r="FH113" s="143"/>
      <c r="FI113" s="144">
        <f t="shared" si="1816"/>
        <v>0.93898999999999999</v>
      </c>
      <c r="FJ113" s="328">
        <f t="shared" si="1966"/>
        <v>2</v>
      </c>
      <c r="FK113" s="474">
        <f t="shared" si="1818"/>
        <v>1.98E-3</v>
      </c>
      <c r="FL113" s="475">
        <f t="shared" si="1819"/>
        <v>4.83</v>
      </c>
      <c r="FM113" s="141">
        <f t="shared" si="1820"/>
        <v>2.415</v>
      </c>
      <c r="FN113" s="476">
        <f t="shared" si="1821"/>
        <v>41.1</v>
      </c>
      <c r="FO113" s="142">
        <f t="shared" si="1822"/>
        <v>99.256500000000003</v>
      </c>
      <c r="FP113" s="114">
        <f t="shared" si="1823"/>
        <v>198.51</v>
      </c>
      <c r="FQ113" s="114"/>
      <c r="FR113" s="143"/>
      <c r="FS113" s="144">
        <f t="shared" si="1824"/>
        <v>1.1115999999999999</v>
      </c>
      <c r="FT113" s="328">
        <f t="shared" si="1967"/>
        <v>3</v>
      </c>
      <c r="FU113" s="474">
        <f t="shared" si="1818"/>
        <v>4.0800000000000003E-3</v>
      </c>
      <c r="FV113" s="475">
        <f t="shared" si="1819"/>
        <v>8.57</v>
      </c>
      <c r="FW113" s="141">
        <f t="shared" si="1828"/>
        <v>2.8566666700000001</v>
      </c>
      <c r="FX113" s="476">
        <f t="shared" si="1821"/>
        <v>41.1</v>
      </c>
      <c r="FY113" s="142">
        <f t="shared" si="1830"/>
        <v>117.40900000000001</v>
      </c>
      <c r="FZ113" s="114">
        <f t="shared" si="1831"/>
        <v>352.23</v>
      </c>
      <c r="GA113" s="114"/>
      <c r="GB113" s="143"/>
      <c r="GC113" s="144">
        <f t="shared" si="1832"/>
        <v>1.3149</v>
      </c>
      <c r="GD113" s="328">
        <f t="shared" si="1968"/>
        <v>1</v>
      </c>
      <c r="GE113" s="474">
        <f t="shared" si="1834"/>
        <v>1.99E-3</v>
      </c>
      <c r="GF113" s="475">
        <f t="shared" si="1835"/>
        <v>1.38</v>
      </c>
      <c r="GG113" s="141">
        <f t="shared" si="1836"/>
        <v>1.38</v>
      </c>
      <c r="GH113" s="476">
        <f t="shared" si="1821"/>
        <v>41.1</v>
      </c>
      <c r="GI113" s="142">
        <f t="shared" si="1838"/>
        <v>56.718000000000004</v>
      </c>
      <c r="GJ113" s="114">
        <f t="shared" si="1839"/>
        <v>56.72</v>
      </c>
      <c r="GK113" s="114"/>
      <c r="GL113" s="143"/>
      <c r="GM113" s="144">
        <f t="shared" si="1840"/>
        <v>0.63519999999999999</v>
      </c>
      <c r="GN113" s="328">
        <f t="shared" si="1969"/>
        <v>1</v>
      </c>
      <c r="GO113" s="474">
        <f t="shared" si="1834"/>
        <v>1.1900000000000001E-3</v>
      </c>
      <c r="GP113" s="475">
        <f t="shared" si="1835"/>
        <v>4.47</v>
      </c>
      <c r="GQ113" s="141">
        <f t="shared" si="1844"/>
        <v>4.47</v>
      </c>
      <c r="GR113" s="476">
        <f t="shared" si="1821"/>
        <v>41.1</v>
      </c>
      <c r="GS113" s="142">
        <f t="shared" si="1846"/>
        <v>183.71700000000001</v>
      </c>
      <c r="GT113" s="114">
        <f t="shared" si="1847"/>
        <v>183.72</v>
      </c>
      <c r="GU113" s="114"/>
      <c r="GV113" s="143"/>
      <c r="GW113" s="144">
        <f t="shared" si="1848"/>
        <v>2.0575000000000001</v>
      </c>
      <c r="GX113" s="328">
        <f t="shared" si="1970"/>
        <v>3</v>
      </c>
      <c r="GY113" s="474">
        <f t="shared" si="1850"/>
        <v>1.9400000000000001E-3</v>
      </c>
      <c r="GZ113" s="475">
        <f t="shared" si="1851"/>
        <v>7.79</v>
      </c>
      <c r="HA113" s="141">
        <f t="shared" si="1852"/>
        <v>2.5966666699999998</v>
      </c>
      <c r="HB113" s="476">
        <f t="shared" si="1853"/>
        <v>41.1</v>
      </c>
      <c r="HC113" s="142">
        <f t="shared" si="1854"/>
        <v>106.723</v>
      </c>
      <c r="HD113" s="114">
        <f t="shared" si="1855"/>
        <v>320.17</v>
      </c>
      <c r="HE113" s="114"/>
      <c r="HF113" s="143"/>
      <c r="HG113" s="144">
        <f t="shared" si="1856"/>
        <v>1.1952199999999999</v>
      </c>
      <c r="HH113" s="328">
        <f t="shared" si="1971"/>
        <v>2</v>
      </c>
      <c r="HI113" s="474">
        <f t="shared" si="1850"/>
        <v>1.8799999999999999E-3</v>
      </c>
      <c r="HJ113" s="475">
        <f t="shared" si="1851"/>
        <v>4.25</v>
      </c>
      <c r="HK113" s="141">
        <f t="shared" si="1860"/>
        <v>2.125</v>
      </c>
      <c r="HL113" s="476">
        <f t="shared" si="1853"/>
        <v>41.1</v>
      </c>
      <c r="HM113" s="142">
        <f t="shared" si="1862"/>
        <v>87.337500000000006</v>
      </c>
      <c r="HN113" s="114">
        <f t="shared" si="1863"/>
        <v>174.68</v>
      </c>
      <c r="HO113" s="114"/>
      <c r="HP113" s="143"/>
      <c r="HQ113" s="144">
        <f t="shared" si="1864"/>
        <v>0.97811999999999999</v>
      </c>
      <c r="HR113" s="328">
        <f t="shared" si="1972"/>
        <v>3</v>
      </c>
      <c r="HS113" s="474">
        <f t="shared" si="1866"/>
        <v>4.3200000000000001E-3</v>
      </c>
      <c r="HT113" s="475">
        <f t="shared" si="1867"/>
        <v>2.94</v>
      </c>
      <c r="HU113" s="141">
        <f t="shared" si="1868"/>
        <v>0.98</v>
      </c>
      <c r="HV113" s="476">
        <f t="shared" si="1853"/>
        <v>41.1</v>
      </c>
      <c r="HW113" s="142">
        <f t="shared" si="1870"/>
        <v>40.277999999999999</v>
      </c>
      <c r="HX113" s="114">
        <f t="shared" si="1871"/>
        <v>120.83</v>
      </c>
      <c r="HY113" s="114"/>
      <c r="HZ113" s="143"/>
      <c r="IA113" s="144">
        <f t="shared" si="1872"/>
        <v>0.45107999999999998</v>
      </c>
      <c r="IB113" s="328">
        <f t="shared" si="1973"/>
        <v>4</v>
      </c>
      <c r="IC113" s="474">
        <f t="shared" si="1866"/>
        <v>8.3199999999999993E-3</v>
      </c>
      <c r="ID113" s="475">
        <f t="shared" si="1867"/>
        <v>4.16</v>
      </c>
      <c r="IE113" s="141">
        <f t="shared" si="1876"/>
        <v>1.04</v>
      </c>
      <c r="IF113" s="476">
        <f t="shared" si="1853"/>
        <v>41.1</v>
      </c>
      <c r="IG113" s="142">
        <f t="shared" si="1878"/>
        <v>42.744</v>
      </c>
      <c r="IH113" s="114">
        <f t="shared" si="1879"/>
        <v>170.98</v>
      </c>
      <c r="II113" s="114"/>
      <c r="IJ113" s="143"/>
      <c r="IK113" s="144">
        <f t="shared" si="1880"/>
        <v>0.47870000000000001</v>
      </c>
      <c r="IL113" s="328">
        <f t="shared" si="1974"/>
        <v>1</v>
      </c>
      <c r="IM113" s="474">
        <f t="shared" si="1882"/>
        <v>8.8000000000000003E-4</v>
      </c>
      <c r="IN113" s="475">
        <f t="shared" si="1883"/>
        <v>1.96</v>
      </c>
      <c r="IO113" s="141">
        <f t="shared" si="1884"/>
        <v>1.96</v>
      </c>
      <c r="IP113" s="476">
        <f t="shared" si="1885"/>
        <v>41.1</v>
      </c>
      <c r="IQ113" s="142">
        <f t="shared" si="1886"/>
        <v>80.555999999999997</v>
      </c>
      <c r="IR113" s="114">
        <f t="shared" si="1887"/>
        <v>80.56</v>
      </c>
      <c r="IS113" s="114"/>
      <c r="IT113" s="143"/>
      <c r="IU113" s="144">
        <f t="shared" si="1888"/>
        <v>0.90217000000000003</v>
      </c>
      <c r="IV113" s="328">
        <f t="shared" si="1975"/>
        <v>2</v>
      </c>
      <c r="IW113" s="474">
        <f t="shared" si="1882"/>
        <v>2.96E-3</v>
      </c>
      <c r="IX113" s="475">
        <f t="shared" si="1883"/>
        <v>3.7</v>
      </c>
      <c r="IY113" s="141">
        <f t="shared" si="1892"/>
        <v>1.85</v>
      </c>
      <c r="IZ113" s="476">
        <f t="shared" si="1885"/>
        <v>41.1</v>
      </c>
      <c r="JA113" s="142">
        <f t="shared" si="1894"/>
        <v>76.034999999999997</v>
      </c>
      <c r="JB113" s="114">
        <f t="shared" si="1895"/>
        <v>152.07</v>
      </c>
      <c r="JC113" s="114"/>
      <c r="JD113" s="143"/>
      <c r="JE113" s="144">
        <f t="shared" si="1896"/>
        <v>0.85153999999999996</v>
      </c>
      <c r="JF113" s="328">
        <f t="shared" si="1976"/>
        <v>6</v>
      </c>
      <c r="JG113" s="474">
        <f t="shared" si="1898"/>
        <v>4.5399999999999998E-3</v>
      </c>
      <c r="JH113" s="475">
        <f t="shared" si="1899"/>
        <v>14.89</v>
      </c>
      <c r="JI113" s="141">
        <f t="shared" si="1900"/>
        <v>2.4816666700000001</v>
      </c>
      <c r="JJ113" s="476">
        <f t="shared" si="1885"/>
        <v>41.1</v>
      </c>
      <c r="JK113" s="142">
        <f t="shared" si="1902"/>
        <v>101.9965</v>
      </c>
      <c r="JL113" s="114">
        <f t="shared" si="1903"/>
        <v>611.98</v>
      </c>
      <c r="JM113" s="114"/>
      <c r="JN113" s="143"/>
      <c r="JO113" s="144">
        <f t="shared" si="1904"/>
        <v>1.14229</v>
      </c>
      <c r="JP113" s="328">
        <f t="shared" si="1977"/>
        <v>3</v>
      </c>
      <c r="JQ113" s="474">
        <f t="shared" si="1898"/>
        <v>2.48E-3</v>
      </c>
      <c r="JR113" s="475">
        <f t="shared" si="1899"/>
        <v>9.92</v>
      </c>
      <c r="JS113" s="141">
        <f t="shared" si="1908"/>
        <v>3.3066666699999998</v>
      </c>
      <c r="JT113" s="476">
        <f t="shared" si="1885"/>
        <v>41.1</v>
      </c>
      <c r="JU113" s="142">
        <f t="shared" si="1910"/>
        <v>135.904</v>
      </c>
      <c r="JV113" s="114">
        <f t="shared" si="1911"/>
        <v>407.71</v>
      </c>
      <c r="JW113" s="114"/>
      <c r="JX113" s="143"/>
      <c r="JY113" s="144">
        <f t="shared" si="1912"/>
        <v>1.52203</v>
      </c>
      <c r="JZ113" s="328">
        <f t="shared" si="1978"/>
        <v>0</v>
      </c>
      <c r="KA113" s="474">
        <f t="shared" si="1930"/>
        <v>0</v>
      </c>
      <c r="KB113" s="475">
        <f t="shared" si="1931"/>
        <v>0</v>
      </c>
      <c r="KC113" s="141">
        <f t="shared" si="1916"/>
        <v>0</v>
      </c>
      <c r="KD113" s="476">
        <f t="shared" si="1917"/>
        <v>41.1</v>
      </c>
      <c r="KE113" s="142">
        <f t="shared" si="1918"/>
        <v>0</v>
      </c>
      <c r="KF113" s="114">
        <f t="shared" si="1919"/>
        <v>0</v>
      </c>
      <c r="KG113" s="114"/>
      <c r="KH113" s="143"/>
      <c r="KI113" s="144">
        <f t="shared" si="1920"/>
        <v>0</v>
      </c>
      <c r="KJ113" s="328">
        <f t="shared" si="1979"/>
        <v>4</v>
      </c>
      <c r="KK113" s="474">
        <f t="shared" si="1930"/>
        <v>3.2599999999999999E-3</v>
      </c>
      <c r="KL113" s="475">
        <f t="shared" si="1931"/>
        <v>8.48</v>
      </c>
      <c r="KM113" s="141">
        <f t="shared" si="1924"/>
        <v>2.12</v>
      </c>
      <c r="KN113" s="476">
        <f t="shared" si="1917"/>
        <v>41.1</v>
      </c>
      <c r="KO113" s="142">
        <f t="shared" si="1926"/>
        <v>87.132000000000005</v>
      </c>
      <c r="KP113" s="114">
        <f t="shared" si="1927"/>
        <v>348.53</v>
      </c>
      <c r="KQ113" s="114"/>
      <c r="KR113" s="143"/>
      <c r="KS113" s="144">
        <f t="shared" si="1928"/>
        <v>0.97582000000000002</v>
      </c>
      <c r="KT113" s="328">
        <f t="shared" si="1980"/>
        <v>0</v>
      </c>
      <c r="KU113" s="474" t="e">
        <f t="shared" si="1930"/>
        <v>#DIV/0!</v>
      </c>
      <c r="KV113" s="475" t="e">
        <f t="shared" si="1931"/>
        <v>#DIV/0!</v>
      </c>
      <c r="KW113" s="141">
        <f t="shared" si="1932"/>
        <v>0</v>
      </c>
      <c r="KX113" s="476">
        <f t="shared" si="1917"/>
        <v>0</v>
      </c>
      <c r="KY113" s="142">
        <f t="shared" si="1934"/>
        <v>0</v>
      </c>
      <c r="KZ113" s="114">
        <f t="shared" si="1935"/>
        <v>0</v>
      </c>
      <c r="LA113" s="114"/>
      <c r="LB113" s="143"/>
      <c r="LC113" s="144">
        <f t="shared" si="1936"/>
        <v>0</v>
      </c>
      <c r="LD113" s="327">
        <f t="shared" si="1937"/>
        <v>63</v>
      </c>
      <c r="LE113" s="474">
        <f t="shared" si="1938"/>
        <v>2.4199999999999998E-3</v>
      </c>
      <c r="LF113" s="475">
        <f t="shared" si="1939"/>
        <v>136.87</v>
      </c>
      <c r="LG113" s="141">
        <f t="shared" si="1940"/>
        <v>2.1725396799999999</v>
      </c>
      <c r="LH113" s="476">
        <f t="shared" si="1941"/>
        <v>41.1</v>
      </c>
      <c r="LI113" s="142">
        <f t="shared" si="1942"/>
        <v>89.291380000000004</v>
      </c>
      <c r="LJ113" s="114">
        <f t="shared" si="1943"/>
        <v>5625.36</v>
      </c>
      <c r="LK113" s="114"/>
      <c r="LL113" s="143"/>
    </row>
    <row r="114" spans="1:324" ht="18" customHeight="1">
      <c r="A114" s="718"/>
      <c r="B114" s="69" t="s">
        <v>747</v>
      </c>
      <c r="C114" s="12" t="s">
        <v>856</v>
      </c>
      <c r="D114" s="12" t="s">
        <v>424</v>
      </c>
      <c r="E114" s="4" t="s">
        <v>32</v>
      </c>
      <c r="F114" s="328">
        <f t="shared" si="1950"/>
        <v>2</v>
      </c>
      <c r="G114" s="474">
        <f t="shared" si="1944"/>
        <v>3.1099999999999999E-3</v>
      </c>
      <c r="H114" s="475">
        <f t="shared" si="1945"/>
        <v>5.63</v>
      </c>
      <c r="I114" s="141">
        <f t="shared" si="1696"/>
        <v>2.8149999999999999</v>
      </c>
      <c r="J114" s="476">
        <f t="shared" si="1946"/>
        <v>41.1</v>
      </c>
      <c r="K114" s="142">
        <f t="shared" si="1697"/>
        <v>115.6965</v>
      </c>
      <c r="L114" s="114">
        <f t="shared" si="1698"/>
        <v>231.39</v>
      </c>
      <c r="M114" s="114"/>
      <c r="N114" s="143"/>
      <c r="O114" s="144">
        <f t="shared" si="1699"/>
        <v>1.30165</v>
      </c>
      <c r="P114" s="328">
        <f t="shared" si="1951"/>
        <v>3</v>
      </c>
      <c r="Q114" s="474">
        <f t="shared" si="1947"/>
        <v>2.82E-3</v>
      </c>
      <c r="R114" s="475">
        <f t="shared" si="1948"/>
        <v>5.56</v>
      </c>
      <c r="S114" s="141">
        <f t="shared" si="1701"/>
        <v>1.8533333299999999</v>
      </c>
      <c r="T114" s="476">
        <f t="shared" si="1949"/>
        <v>41.1</v>
      </c>
      <c r="U114" s="142">
        <f t="shared" si="1702"/>
        <v>76.171999999999997</v>
      </c>
      <c r="V114" s="114">
        <f t="shared" si="1703"/>
        <v>228.52</v>
      </c>
      <c r="W114" s="114"/>
      <c r="X114" s="143"/>
      <c r="Y114" s="144">
        <f t="shared" si="1704"/>
        <v>0.85697000000000001</v>
      </c>
      <c r="Z114" s="328">
        <f t="shared" si="1952"/>
        <v>0</v>
      </c>
      <c r="AA114" s="474">
        <f t="shared" si="1754"/>
        <v>0</v>
      </c>
      <c r="AB114" s="475">
        <f t="shared" si="1755"/>
        <v>0</v>
      </c>
      <c r="AC114" s="141">
        <f t="shared" si="1708"/>
        <v>0</v>
      </c>
      <c r="AD114" s="476">
        <f t="shared" si="1709"/>
        <v>41.1</v>
      </c>
      <c r="AE114" s="142">
        <f t="shared" si="1710"/>
        <v>0</v>
      </c>
      <c r="AF114" s="114">
        <f t="shared" si="1711"/>
        <v>0</v>
      </c>
      <c r="AG114" s="114"/>
      <c r="AH114" s="143"/>
      <c r="AI114" s="144">
        <f t="shared" si="1712"/>
        <v>0</v>
      </c>
      <c r="AJ114" s="328">
        <f t="shared" si="1953"/>
        <v>1</v>
      </c>
      <c r="AK114" s="474">
        <f t="shared" si="1754"/>
        <v>1.65E-3</v>
      </c>
      <c r="AL114" s="475">
        <f t="shared" si="1755"/>
        <v>2.0099999999999998</v>
      </c>
      <c r="AM114" s="141">
        <f t="shared" si="1716"/>
        <v>2.0099999999999998</v>
      </c>
      <c r="AN114" s="476">
        <f t="shared" si="1709"/>
        <v>41.1</v>
      </c>
      <c r="AO114" s="142">
        <f t="shared" si="1718"/>
        <v>82.611000000000004</v>
      </c>
      <c r="AP114" s="114">
        <f t="shared" si="1719"/>
        <v>82.61</v>
      </c>
      <c r="AQ114" s="114"/>
      <c r="AR114" s="143"/>
      <c r="AS114" s="144">
        <f t="shared" si="1720"/>
        <v>0.92942000000000002</v>
      </c>
      <c r="AT114" s="328">
        <f t="shared" si="1954"/>
        <v>0</v>
      </c>
      <c r="AU114" s="474">
        <f t="shared" si="1754"/>
        <v>0</v>
      </c>
      <c r="AV114" s="475">
        <f t="shared" si="1755"/>
        <v>0</v>
      </c>
      <c r="AW114" s="141">
        <f t="shared" si="1724"/>
        <v>0</v>
      </c>
      <c r="AX114" s="476">
        <f t="shared" si="1709"/>
        <v>41.1</v>
      </c>
      <c r="AY114" s="142">
        <f t="shared" si="1726"/>
        <v>0</v>
      </c>
      <c r="AZ114" s="114">
        <f t="shared" si="1727"/>
        <v>0</v>
      </c>
      <c r="BA114" s="114"/>
      <c r="BB114" s="143"/>
      <c r="BC114" s="144">
        <f t="shared" si="1728"/>
        <v>0</v>
      </c>
      <c r="BD114" s="328">
        <f t="shared" si="1955"/>
        <v>0</v>
      </c>
      <c r="BE114" s="474">
        <f t="shared" si="1754"/>
        <v>0</v>
      </c>
      <c r="BF114" s="475">
        <f t="shared" si="1755"/>
        <v>0</v>
      </c>
      <c r="BG114" s="141">
        <f t="shared" si="1732"/>
        <v>0</v>
      </c>
      <c r="BH114" s="476">
        <f t="shared" si="1709"/>
        <v>41.1</v>
      </c>
      <c r="BI114" s="142">
        <f t="shared" si="1734"/>
        <v>0</v>
      </c>
      <c r="BJ114" s="114">
        <f t="shared" si="1735"/>
        <v>0</v>
      </c>
      <c r="BK114" s="114"/>
      <c r="BL114" s="143"/>
      <c r="BM114" s="144">
        <f t="shared" si="1736"/>
        <v>0</v>
      </c>
      <c r="BN114" s="328">
        <f t="shared" si="1956"/>
        <v>0</v>
      </c>
      <c r="BO114" s="474">
        <f t="shared" si="1754"/>
        <v>0</v>
      </c>
      <c r="BP114" s="475">
        <f t="shared" si="1755"/>
        <v>0</v>
      </c>
      <c r="BQ114" s="141">
        <f t="shared" si="1740"/>
        <v>0</v>
      </c>
      <c r="BR114" s="476">
        <f t="shared" si="1709"/>
        <v>41.1</v>
      </c>
      <c r="BS114" s="142">
        <f t="shared" si="1742"/>
        <v>0</v>
      </c>
      <c r="BT114" s="114">
        <f t="shared" si="1743"/>
        <v>0</v>
      </c>
      <c r="BU114" s="114"/>
      <c r="BV114" s="143"/>
      <c r="BW114" s="144">
        <f t="shared" si="1744"/>
        <v>0</v>
      </c>
      <c r="BX114" s="328">
        <f t="shared" si="1957"/>
        <v>0</v>
      </c>
      <c r="BY114" s="474">
        <f t="shared" si="1754"/>
        <v>0</v>
      </c>
      <c r="BZ114" s="475">
        <f t="shared" si="1755"/>
        <v>0</v>
      </c>
      <c r="CA114" s="141">
        <f t="shared" si="1748"/>
        <v>0</v>
      </c>
      <c r="CB114" s="476">
        <f t="shared" si="1709"/>
        <v>41.1</v>
      </c>
      <c r="CC114" s="142">
        <f t="shared" si="1750"/>
        <v>0</v>
      </c>
      <c r="CD114" s="114">
        <f t="shared" si="1751"/>
        <v>0</v>
      </c>
      <c r="CE114" s="114"/>
      <c r="CF114" s="143"/>
      <c r="CG114" s="144">
        <f t="shared" si="1752"/>
        <v>0</v>
      </c>
      <c r="CH114" s="328">
        <f t="shared" si="1958"/>
        <v>2</v>
      </c>
      <c r="CI114" s="474">
        <f t="shared" si="1754"/>
        <v>2E-3</v>
      </c>
      <c r="CJ114" s="475">
        <f t="shared" si="1755"/>
        <v>6</v>
      </c>
      <c r="CK114" s="141">
        <f t="shared" si="1756"/>
        <v>3</v>
      </c>
      <c r="CL114" s="476">
        <f t="shared" si="1709"/>
        <v>41.1</v>
      </c>
      <c r="CM114" s="142">
        <f t="shared" si="1758"/>
        <v>123.3</v>
      </c>
      <c r="CN114" s="114">
        <f t="shared" si="1759"/>
        <v>246.6</v>
      </c>
      <c r="CO114" s="114"/>
      <c r="CP114" s="143"/>
      <c r="CQ114" s="144">
        <f t="shared" si="1760"/>
        <v>1.3871899999999999</v>
      </c>
      <c r="CR114" s="328">
        <f t="shared" si="1959"/>
        <v>4</v>
      </c>
      <c r="CS114" s="474">
        <f t="shared" si="1810"/>
        <v>5.0800000000000003E-3</v>
      </c>
      <c r="CT114" s="475">
        <f t="shared" si="1811"/>
        <v>9.6</v>
      </c>
      <c r="CU114" s="141">
        <f t="shared" si="1764"/>
        <v>2.4</v>
      </c>
      <c r="CV114" s="476">
        <f t="shared" si="1765"/>
        <v>41.1</v>
      </c>
      <c r="CW114" s="142">
        <f t="shared" si="1766"/>
        <v>98.64</v>
      </c>
      <c r="CX114" s="114">
        <f t="shared" si="1767"/>
        <v>394.56</v>
      </c>
      <c r="CY114" s="114"/>
      <c r="CZ114" s="143"/>
      <c r="DA114" s="144">
        <f t="shared" si="1768"/>
        <v>1.10975</v>
      </c>
      <c r="DB114" s="328">
        <f t="shared" si="1960"/>
        <v>4</v>
      </c>
      <c r="DC114" s="474">
        <f t="shared" si="1810"/>
        <v>4.6100000000000004E-3</v>
      </c>
      <c r="DD114" s="475">
        <f t="shared" si="1811"/>
        <v>3.32</v>
      </c>
      <c r="DE114" s="141">
        <f t="shared" si="1772"/>
        <v>0.83</v>
      </c>
      <c r="DF114" s="476">
        <f t="shared" si="1765"/>
        <v>41.1</v>
      </c>
      <c r="DG114" s="142">
        <f t="shared" si="1774"/>
        <v>34.113</v>
      </c>
      <c r="DH114" s="114">
        <f t="shared" si="1775"/>
        <v>136.44999999999999</v>
      </c>
      <c r="DI114" s="114"/>
      <c r="DJ114" s="143"/>
      <c r="DK114" s="144">
        <f t="shared" si="1776"/>
        <v>0.38379000000000002</v>
      </c>
      <c r="DL114" s="328">
        <f t="shared" si="1961"/>
        <v>0</v>
      </c>
      <c r="DM114" s="474">
        <f t="shared" si="1810"/>
        <v>0</v>
      </c>
      <c r="DN114" s="475">
        <f t="shared" si="1811"/>
        <v>0</v>
      </c>
      <c r="DO114" s="141">
        <f t="shared" si="1780"/>
        <v>0</v>
      </c>
      <c r="DP114" s="476">
        <f t="shared" si="1765"/>
        <v>41.1</v>
      </c>
      <c r="DQ114" s="142">
        <f t="shared" si="1782"/>
        <v>0</v>
      </c>
      <c r="DR114" s="114">
        <f t="shared" si="1783"/>
        <v>0</v>
      </c>
      <c r="DS114" s="114"/>
      <c r="DT114" s="143"/>
      <c r="DU114" s="144">
        <f t="shared" si="1784"/>
        <v>0</v>
      </c>
      <c r="DV114" s="328">
        <f t="shared" si="1962"/>
        <v>0</v>
      </c>
      <c r="DW114" s="474">
        <f t="shared" si="1810"/>
        <v>0</v>
      </c>
      <c r="DX114" s="475">
        <f t="shared" si="1811"/>
        <v>0</v>
      </c>
      <c r="DY114" s="141">
        <f t="shared" si="1788"/>
        <v>0</v>
      </c>
      <c r="DZ114" s="476">
        <f t="shared" si="1765"/>
        <v>41.1</v>
      </c>
      <c r="EA114" s="142">
        <f t="shared" si="1790"/>
        <v>0</v>
      </c>
      <c r="EB114" s="114">
        <f t="shared" si="1791"/>
        <v>0</v>
      </c>
      <c r="EC114" s="114"/>
      <c r="ED114" s="143"/>
      <c r="EE114" s="144">
        <f t="shared" si="1792"/>
        <v>0</v>
      </c>
      <c r="EF114" s="328">
        <f t="shared" si="1963"/>
        <v>0</v>
      </c>
      <c r="EG114" s="474">
        <f t="shared" si="1810"/>
        <v>0</v>
      </c>
      <c r="EH114" s="475">
        <f t="shared" si="1811"/>
        <v>0</v>
      </c>
      <c r="EI114" s="141">
        <f t="shared" si="1796"/>
        <v>0</v>
      </c>
      <c r="EJ114" s="476">
        <f t="shared" si="1765"/>
        <v>41.1</v>
      </c>
      <c r="EK114" s="142">
        <f t="shared" si="1798"/>
        <v>0</v>
      </c>
      <c r="EL114" s="114">
        <f t="shared" si="1799"/>
        <v>0</v>
      </c>
      <c r="EM114" s="114"/>
      <c r="EN114" s="143"/>
      <c r="EO114" s="144">
        <f t="shared" si="1800"/>
        <v>0</v>
      </c>
      <c r="EP114" s="328">
        <f t="shared" si="1964"/>
        <v>7</v>
      </c>
      <c r="EQ114" s="474">
        <f t="shared" si="1810"/>
        <v>8.4100000000000008E-3</v>
      </c>
      <c r="ER114" s="475">
        <f t="shared" si="1811"/>
        <v>23.13</v>
      </c>
      <c r="ES114" s="141">
        <f t="shared" si="1804"/>
        <v>3.3042857099999998</v>
      </c>
      <c r="ET114" s="476">
        <f t="shared" si="1765"/>
        <v>41.1</v>
      </c>
      <c r="EU114" s="142">
        <f t="shared" si="1806"/>
        <v>135.80614</v>
      </c>
      <c r="EV114" s="114">
        <f t="shared" si="1807"/>
        <v>950.64</v>
      </c>
      <c r="EW114" s="114"/>
      <c r="EX114" s="143"/>
      <c r="EY114" s="144">
        <f t="shared" si="1808"/>
        <v>1.52789</v>
      </c>
      <c r="EZ114" s="328">
        <f t="shared" si="1965"/>
        <v>0</v>
      </c>
      <c r="FA114" s="474">
        <f t="shared" si="1810"/>
        <v>0</v>
      </c>
      <c r="FB114" s="475">
        <f t="shared" si="1811"/>
        <v>0</v>
      </c>
      <c r="FC114" s="141">
        <f t="shared" si="1812"/>
        <v>0</v>
      </c>
      <c r="FD114" s="476">
        <f t="shared" si="1765"/>
        <v>41.1</v>
      </c>
      <c r="FE114" s="142">
        <f t="shared" si="1814"/>
        <v>0</v>
      </c>
      <c r="FF114" s="114">
        <f t="shared" si="1815"/>
        <v>0</v>
      </c>
      <c r="FG114" s="114"/>
      <c r="FH114" s="143"/>
      <c r="FI114" s="144">
        <f t="shared" si="1816"/>
        <v>0</v>
      </c>
      <c r="FJ114" s="328">
        <f t="shared" si="1966"/>
        <v>0</v>
      </c>
      <c r="FK114" s="474">
        <f t="shared" si="1818"/>
        <v>0</v>
      </c>
      <c r="FL114" s="475">
        <f t="shared" si="1819"/>
        <v>0</v>
      </c>
      <c r="FM114" s="141">
        <f t="shared" si="1820"/>
        <v>0</v>
      </c>
      <c r="FN114" s="476">
        <f t="shared" si="1821"/>
        <v>41.1</v>
      </c>
      <c r="FO114" s="142">
        <f t="shared" si="1822"/>
        <v>0</v>
      </c>
      <c r="FP114" s="114">
        <f t="shared" si="1823"/>
        <v>0</v>
      </c>
      <c r="FQ114" s="114"/>
      <c r="FR114" s="143"/>
      <c r="FS114" s="144">
        <f t="shared" si="1824"/>
        <v>0</v>
      </c>
      <c r="FT114" s="328">
        <f t="shared" si="1967"/>
        <v>0</v>
      </c>
      <c r="FU114" s="474">
        <f t="shared" si="1818"/>
        <v>0</v>
      </c>
      <c r="FV114" s="475">
        <f t="shared" si="1819"/>
        <v>0</v>
      </c>
      <c r="FW114" s="141">
        <f t="shared" si="1828"/>
        <v>0</v>
      </c>
      <c r="FX114" s="476">
        <f t="shared" si="1821"/>
        <v>41.1</v>
      </c>
      <c r="FY114" s="142">
        <f t="shared" si="1830"/>
        <v>0</v>
      </c>
      <c r="FZ114" s="114">
        <f t="shared" si="1831"/>
        <v>0</v>
      </c>
      <c r="GA114" s="114"/>
      <c r="GB114" s="143"/>
      <c r="GC114" s="144">
        <f t="shared" si="1832"/>
        <v>0</v>
      </c>
      <c r="GD114" s="328">
        <f t="shared" si="1968"/>
        <v>0</v>
      </c>
      <c r="GE114" s="474">
        <f t="shared" si="1834"/>
        <v>0</v>
      </c>
      <c r="GF114" s="475">
        <f t="shared" si="1835"/>
        <v>0</v>
      </c>
      <c r="GG114" s="141">
        <f t="shared" si="1836"/>
        <v>0</v>
      </c>
      <c r="GH114" s="476">
        <f t="shared" si="1821"/>
        <v>41.1</v>
      </c>
      <c r="GI114" s="142">
        <f t="shared" si="1838"/>
        <v>0</v>
      </c>
      <c r="GJ114" s="114">
        <f t="shared" si="1839"/>
        <v>0</v>
      </c>
      <c r="GK114" s="114"/>
      <c r="GL114" s="143"/>
      <c r="GM114" s="144">
        <f t="shared" si="1840"/>
        <v>0</v>
      </c>
      <c r="GN114" s="328">
        <f t="shared" si="1969"/>
        <v>0</v>
      </c>
      <c r="GO114" s="474">
        <f t="shared" si="1834"/>
        <v>0</v>
      </c>
      <c r="GP114" s="475">
        <f t="shared" si="1835"/>
        <v>0</v>
      </c>
      <c r="GQ114" s="141">
        <f t="shared" si="1844"/>
        <v>0</v>
      </c>
      <c r="GR114" s="476">
        <f t="shared" si="1821"/>
        <v>41.1</v>
      </c>
      <c r="GS114" s="142">
        <f t="shared" si="1846"/>
        <v>0</v>
      </c>
      <c r="GT114" s="114">
        <f t="shared" si="1847"/>
        <v>0</v>
      </c>
      <c r="GU114" s="114"/>
      <c r="GV114" s="143"/>
      <c r="GW114" s="144">
        <f t="shared" si="1848"/>
        <v>0</v>
      </c>
      <c r="GX114" s="328">
        <f t="shared" si="1970"/>
        <v>4</v>
      </c>
      <c r="GY114" s="474">
        <f t="shared" si="1850"/>
        <v>2.5899999999999999E-3</v>
      </c>
      <c r="GZ114" s="475">
        <f t="shared" si="1851"/>
        <v>10.4</v>
      </c>
      <c r="HA114" s="141">
        <f t="shared" si="1852"/>
        <v>2.6</v>
      </c>
      <c r="HB114" s="476">
        <f t="shared" si="1853"/>
        <v>41.1</v>
      </c>
      <c r="HC114" s="142">
        <f t="shared" si="1854"/>
        <v>106.86</v>
      </c>
      <c r="HD114" s="114">
        <f t="shared" si="1855"/>
        <v>427.44</v>
      </c>
      <c r="HE114" s="114"/>
      <c r="HF114" s="143"/>
      <c r="HG114" s="144">
        <f t="shared" si="1856"/>
        <v>1.2022299999999999</v>
      </c>
      <c r="HH114" s="328">
        <f t="shared" si="1971"/>
        <v>0</v>
      </c>
      <c r="HI114" s="474">
        <f t="shared" si="1850"/>
        <v>0</v>
      </c>
      <c r="HJ114" s="475">
        <f t="shared" si="1851"/>
        <v>0</v>
      </c>
      <c r="HK114" s="141">
        <f t="shared" si="1860"/>
        <v>0</v>
      </c>
      <c r="HL114" s="476">
        <f t="shared" si="1853"/>
        <v>41.1</v>
      </c>
      <c r="HM114" s="142">
        <f t="shared" si="1862"/>
        <v>0</v>
      </c>
      <c r="HN114" s="114">
        <f t="shared" si="1863"/>
        <v>0</v>
      </c>
      <c r="HO114" s="114"/>
      <c r="HP114" s="143"/>
      <c r="HQ114" s="144">
        <f t="shared" si="1864"/>
        <v>0</v>
      </c>
      <c r="HR114" s="328">
        <f t="shared" si="1972"/>
        <v>2</v>
      </c>
      <c r="HS114" s="474">
        <f t="shared" si="1866"/>
        <v>2.8800000000000002E-3</v>
      </c>
      <c r="HT114" s="475">
        <f t="shared" si="1867"/>
        <v>1.96</v>
      </c>
      <c r="HU114" s="141">
        <f t="shared" si="1868"/>
        <v>0.98</v>
      </c>
      <c r="HV114" s="476">
        <f t="shared" si="1853"/>
        <v>41.1</v>
      </c>
      <c r="HW114" s="142">
        <f t="shared" si="1870"/>
        <v>40.277999999999999</v>
      </c>
      <c r="HX114" s="114">
        <f t="shared" si="1871"/>
        <v>80.56</v>
      </c>
      <c r="HY114" s="114"/>
      <c r="HZ114" s="143"/>
      <c r="IA114" s="144">
        <f t="shared" si="1872"/>
        <v>0.45315</v>
      </c>
      <c r="IB114" s="328">
        <f t="shared" si="1973"/>
        <v>3</v>
      </c>
      <c r="IC114" s="474">
        <f t="shared" si="1866"/>
        <v>6.2399999999999999E-3</v>
      </c>
      <c r="ID114" s="475">
        <f t="shared" si="1867"/>
        <v>3.12</v>
      </c>
      <c r="IE114" s="141">
        <f t="shared" si="1876"/>
        <v>1.04</v>
      </c>
      <c r="IF114" s="476">
        <f t="shared" si="1853"/>
        <v>41.1</v>
      </c>
      <c r="IG114" s="142">
        <f t="shared" si="1878"/>
        <v>42.744</v>
      </c>
      <c r="IH114" s="114">
        <f t="shared" si="1879"/>
        <v>128.22999999999999</v>
      </c>
      <c r="II114" s="114"/>
      <c r="IJ114" s="143"/>
      <c r="IK114" s="144">
        <f t="shared" si="1880"/>
        <v>0.48088999999999998</v>
      </c>
      <c r="IL114" s="328">
        <f t="shared" si="1974"/>
        <v>0</v>
      </c>
      <c r="IM114" s="474">
        <f t="shared" si="1882"/>
        <v>0</v>
      </c>
      <c r="IN114" s="475">
        <f t="shared" si="1883"/>
        <v>0</v>
      </c>
      <c r="IO114" s="141">
        <f t="shared" si="1884"/>
        <v>0</v>
      </c>
      <c r="IP114" s="476">
        <f t="shared" si="1885"/>
        <v>41.1</v>
      </c>
      <c r="IQ114" s="142">
        <f t="shared" si="1886"/>
        <v>0</v>
      </c>
      <c r="IR114" s="114">
        <f t="shared" si="1887"/>
        <v>0</v>
      </c>
      <c r="IS114" s="114"/>
      <c r="IT114" s="143"/>
      <c r="IU114" s="144">
        <f t="shared" si="1888"/>
        <v>0</v>
      </c>
      <c r="IV114" s="328">
        <f t="shared" si="1975"/>
        <v>1</v>
      </c>
      <c r="IW114" s="474">
        <f t="shared" si="1882"/>
        <v>1.48E-3</v>
      </c>
      <c r="IX114" s="475">
        <f t="shared" si="1883"/>
        <v>1.85</v>
      </c>
      <c r="IY114" s="141">
        <f t="shared" si="1892"/>
        <v>1.85</v>
      </c>
      <c r="IZ114" s="476">
        <f t="shared" si="1885"/>
        <v>41.1</v>
      </c>
      <c r="JA114" s="142">
        <f t="shared" si="1894"/>
        <v>76.034999999999997</v>
      </c>
      <c r="JB114" s="114">
        <f t="shared" si="1895"/>
        <v>76.040000000000006</v>
      </c>
      <c r="JC114" s="114"/>
      <c r="JD114" s="143"/>
      <c r="JE114" s="144">
        <f t="shared" si="1896"/>
        <v>0.85543000000000002</v>
      </c>
      <c r="JF114" s="328">
        <f t="shared" si="1976"/>
        <v>0</v>
      </c>
      <c r="JG114" s="474">
        <f t="shared" si="1898"/>
        <v>0</v>
      </c>
      <c r="JH114" s="475">
        <f t="shared" si="1899"/>
        <v>0</v>
      </c>
      <c r="JI114" s="141">
        <f t="shared" si="1900"/>
        <v>0</v>
      </c>
      <c r="JJ114" s="476">
        <f t="shared" si="1885"/>
        <v>41.1</v>
      </c>
      <c r="JK114" s="142">
        <f t="shared" si="1902"/>
        <v>0</v>
      </c>
      <c r="JL114" s="114">
        <f t="shared" si="1903"/>
        <v>0</v>
      </c>
      <c r="JM114" s="114"/>
      <c r="JN114" s="143"/>
      <c r="JO114" s="144">
        <f t="shared" si="1904"/>
        <v>0</v>
      </c>
      <c r="JP114" s="328">
        <f t="shared" si="1977"/>
        <v>1</v>
      </c>
      <c r="JQ114" s="474">
        <f t="shared" si="1898"/>
        <v>8.3000000000000001E-4</v>
      </c>
      <c r="JR114" s="475">
        <f t="shared" si="1899"/>
        <v>3.32</v>
      </c>
      <c r="JS114" s="141">
        <f t="shared" si="1908"/>
        <v>3.32</v>
      </c>
      <c r="JT114" s="476">
        <f t="shared" si="1885"/>
        <v>41.1</v>
      </c>
      <c r="JU114" s="142">
        <f t="shared" si="1910"/>
        <v>136.452</v>
      </c>
      <c r="JV114" s="114">
        <f t="shared" si="1911"/>
        <v>136.44999999999999</v>
      </c>
      <c r="JW114" s="114"/>
      <c r="JX114" s="143"/>
      <c r="JY114" s="144">
        <f t="shared" si="1912"/>
        <v>1.5351600000000001</v>
      </c>
      <c r="JZ114" s="328">
        <f t="shared" si="1978"/>
        <v>0</v>
      </c>
      <c r="KA114" s="474">
        <f t="shared" si="1930"/>
        <v>0</v>
      </c>
      <c r="KB114" s="475">
        <f t="shared" si="1931"/>
        <v>0</v>
      </c>
      <c r="KC114" s="141">
        <f t="shared" si="1916"/>
        <v>0</v>
      </c>
      <c r="KD114" s="476">
        <f t="shared" si="1917"/>
        <v>41.1</v>
      </c>
      <c r="KE114" s="142">
        <f t="shared" si="1918"/>
        <v>0</v>
      </c>
      <c r="KF114" s="114">
        <f t="shared" si="1919"/>
        <v>0</v>
      </c>
      <c r="KG114" s="114"/>
      <c r="KH114" s="143"/>
      <c r="KI114" s="144">
        <f t="shared" si="1920"/>
        <v>0</v>
      </c>
      <c r="KJ114" s="328">
        <f t="shared" si="1979"/>
        <v>0</v>
      </c>
      <c r="KK114" s="474">
        <f t="shared" si="1930"/>
        <v>0</v>
      </c>
      <c r="KL114" s="475">
        <f t="shared" si="1931"/>
        <v>0</v>
      </c>
      <c r="KM114" s="141">
        <f t="shared" si="1924"/>
        <v>0</v>
      </c>
      <c r="KN114" s="476">
        <f t="shared" si="1917"/>
        <v>41.1</v>
      </c>
      <c r="KO114" s="142">
        <f t="shared" si="1926"/>
        <v>0</v>
      </c>
      <c r="KP114" s="114">
        <f t="shared" si="1927"/>
        <v>0</v>
      </c>
      <c r="KQ114" s="114"/>
      <c r="KR114" s="143"/>
      <c r="KS114" s="144">
        <f t="shared" si="1928"/>
        <v>0</v>
      </c>
      <c r="KT114" s="328">
        <f t="shared" si="1980"/>
        <v>0</v>
      </c>
      <c r="KU114" s="474" t="e">
        <f t="shared" si="1930"/>
        <v>#DIV/0!</v>
      </c>
      <c r="KV114" s="475" t="e">
        <f t="shared" si="1931"/>
        <v>#DIV/0!</v>
      </c>
      <c r="KW114" s="141">
        <f t="shared" si="1932"/>
        <v>0</v>
      </c>
      <c r="KX114" s="476">
        <f t="shared" si="1917"/>
        <v>0</v>
      </c>
      <c r="KY114" s="142">
        <f t="shared" si="1934"/>
        <v>0</v>
      </c>
      <c r="KZ114" s="114">
        <f t="shared" si="1935"/>
        <v>0</v>
      </c>
      <c r="LA114" s="114"/>
      <c r="LB114" s="143"/>
      <c r="LC114" s="144">
        <f t="shared" si="1936"/>
        <v>0</v>
      </c>
      <c r="LD114" s="327">
        <f t="shared" si="1937"/>
        <v>34</v>
      </c>
      <c r="LE114" s="474">
        <f t="shared" si="1938"/>
        <v>1.2999999999999999E-3</v>
      </c>
      <c r="LF114" s="475">
        <f t="shared" si="1939"/>
        <v>73.53</v>
      </c>
      <c r="LG114" s="141">
        <f t="shared" si="1940"/>
        <v>2.1626470599999998</v>
      </c>
      <c r="LH114" s="476">
        <f t="shared" si="1941"/>
        <v>41.1</v>
      </c>
      <c r="LI114" s="142">
        <f t="shared" si="1942"/>
        <v>88.884789999999995</v>
      </c>
      <c r="LJ114" s="114">
        <f t="shared" si="1943"/>
        <v>3022.08</v>
      </c>
      <c r="LK114" s="114"/>
      <c r="LL114" s="143"/>
    </row>
    <row r="115" spans="1:324" ht="18" customHeight="1">
      <c r="A115" s="718"/>
      <c r="B115" s="580" t="s">
        <v>727</v>
      </c>
      <c r="C115" s="12" t="s">
        <v>856</v>
      </c>
      <c r="D115" s="12" t="s">
        <v>424</v>
      </c>
      <c r="E115" s="4" t="s">
        <v>32</v>
      </c>
      <c r="F115" s="328">
        <f t="shared" si="1950"/>
        <v>0</v>
      </c>
      <c r="G115" s="474">
        <f t="shared" si="1944"/>
        <v>0</v>
      </c>
      <c r="H115" s="475">
        <f t="shared" si="1945"/>
        <v>0</v>
      </c>
      <c r="I115" s="141">
        <f t="shared" si="1696"/>
        <v>0</v>
      </c>
      <c r="J115" s="476">
        <f t="shared" si="1946"/>
        <v>41.1</v>
      </c>
      <c r="K115" s="142">
        <f t="shared" si="1697"/>
        <v>0</v>
      </c>
      <c r="L115" s="114">
        <f t="shared" si="1698"/>
        <v>0</v>
      </c>
      <c r="M115" s="114"/>
      <c r="N115" s="143"/>
      <c r="O115" s="144">
        <f t="shared" si="1699"/>
        <v>0</v>
      </c>
      <c r="P115" s="328">
        <f t="shared" si="1951"/>
        <v>0</v>
      </c>
      <c r="Q115" s="474">
        <f t="shared" si="1947"/>
        <v>0</v>
      </c>
      <c r="R115" s="475">
        <f t="shared" si="1948"/>
        <v>0</v>
      </c>
      <c r="S115" s="141">
        <f t="shared" si="1701"/>
        <v>0</v>
      </c>
      <c r="T115" s="476">
        <f t="shared" si="1949"/>
        <v>41.1</v>
      </c>
      <c r="U115" s="142">
        <f t="shared" si="1702"/>
        <v>0</v>
      </c>
      <c r="V115" s="114">
        <f t="shared" si="1703"/>
        <v>0</v>
      </c>
      <c r="W115" s="114"/>
      <c r="X115" s="143"/>
      <c r="Y115" s="144">
        <f t="shared" si="1704"/>
        <v>0</v>
      </c>
      <c r="Z115" s="328">
        <f t="shared" si="1952"/>
        <v>0</v>
      </c>
      <c r="AA115" s="474">
        <f t="shared" si="1754"/>
        <v>0</v>
      </c>
      <c r="AB115" s="475">
        <f t="shared" si="1755"/>
        <v>0</v>
      </c>
      <c r="AC115" s="141">
        <f t="shared" si="1708"/>
        <v>0</v>
      </c>
      <c r="AD115" s="476">
        <f t="shared" si="1709"/>
        <v>41.1</v>
      </c>
      <c r="AE115" s="142">
        <f t="shared" si="1710"/>
        <v>0</v>
      </c>
      <c r="AF115" s="114">
        <f t="shared" si="1711"/>
        <v>0</v>
      </c>
      <c r="AG115" s="114"/>
      <c r="AH115" s="143"/>
      <c r="AI115" s="144">
        <f t="shared" si="1712"/>
        <v>0</v>
      </c>
      <c r="AJ115" s="328">
        <f t="shared" si="1953"/>
        <v>0</v>
      </c>
      <c r="AK115" s="474">
        <f t="shared" si="1754"/>
        <v>0</v>
      </c>
      <c r="AL115" s="475">
        <f t="shared" si="1755"/>
        <v>0</v>
      </c>
      <c r="AM115" s="141">
        <f t="shared" si="1716"/>
        <v>0</v>
      </c>
      <c r="AN115" s="476">
        <f t="shared" si="1709"/>
        <v>41.1</v>
      </c>
      <c r="AO115" s="142">
        <f t="shared" si="1718"/>
        <v>0</v>
      </c>
      <c r="AP115" s="114">
        <f t="shared" si="1719"/>
        <v>0</v>
      </c>
      <c r="AQ115" s="114"/>
      <c r="AR115" s="143"/>
      <c r="AS115" s="144">
        <f t="shared" si="1720"/>
        <v>0</v>
      </c>
      <c r="AT115" s="328">
        <f t="shared" si="1954"/>
        <v>0</v>
      </c>
      <c r="AU115" s="474">
        <f t="shared" si="1754"/>
        <v>0</v>
      </c>
      <c r="AV115" s="475">
        <f t="shared" si="1755"/>
        <v>0</v>
      </c>
      <c r="AW115" s="141">
        <f t="shared" si="1724"/>
        <v>0</v>
      </c>
      <c r="AX115" s="476">
        <f t="shared" si="1709"/>
        <v>41.1</v>
      </c>
      <c r="AY115" s="142">
        <f t="shared" si="1726"/>
        <v>0</v>
      </c>
      <c r="AZ115" s="114">
        <f t="shared" si="1727"/>
        <v>0</v>
      </c>
      <c r="BA115" s="114"/>
      <c r="BB115" s="143"/>
      <c r="BC115" s="144">
        <f t="shared" si="1728"/>
        <v>0</v>
      </c>
      <c r="BD115" s="328">
        <f t="shared" si="1955"/>
        <v>0</v>
      </c>
      <c r="BE115" s="474">
        <f t="shared" si="1754"/>
        <v>0</v>
      </c>
      <c r="BF115" s="475">
        <f t="shared" si="1755"/>
        <v>0</v>
      </c>
      <c r="BG115" s="141">
        <f t="shared" si="1732"/>
        <v>0</v>
      </c>
      <c r="BH115" s="476">
        <f t="shared" si="1709"/>
        <v>41.1</v>
      </c>
      <c r="BI115" s="142">
        <f t="shared" si="1734"/>
        <v>0</v>
      </c>
      <c r="BJ115" s="114">
        <f t="shared" si="1735"/>
        <v>0</v>
      </c>
      <c r="BK115" s="114"/>
      <c r="BL115" s="143"/>
      <c r="BM115" s="144">
        <f t="shared" si="1736"/>
        <v>0</v>
      </c>
      <c r="BN115" s="328">
        <f t="shared" si="1956"/>
        <v>0</v>
      </c>
      <c r="BO115" s="474">
        <f t="shared" si="1754"/>
        <v>0</v>
      </c>
      <c r="BP115" s="475">
        <f t="shared" si="1755"/>
        <v>0</v>
      </c>
      <c r="BQ115" s="141">
        <f t="shared" si="1740"/>
        <v>0</v>
      </c>
      <c r="BR115" s="476">
        <f t="shared" si="1709"/>
        <v>41.1</v>
      </c>
      <c r="BS115" s="142">
        <f t="shared" si="1742"/>
        <v>0</v>
      </c>
      <c r="BT115" s="114">
        <f t="shared" si="1743"/>
        <v>0</v>
      </c>
      <c r="BU115" s="114"/>
      <c r="BV115" s="143"/>
      <c r="BW115" s="144">
        <f t="shared" si="1744"/>
        <v>0</v>
      </c>
      <c r="BX115" s="328">
        <f t="shared" si="1957"/>
        <v>0</v>
      </c>
      <c r="BY115" s="474">
        <f t="shared" si="1754"/>
        <v>0</v>
      </c>
      <c r="BZ115" s="475">
        <f t="shared" si="1755"/>
        <v>0</v>
      </c>
      <c r="CA115" s="141">
        <f t="shared" si="1748"/>
        <v>0</v>
      </c>
      <c r="CB115" s="476">
        <f t="shared" si="1709"/>
        <v>41.1</v>
      </c>
      <c r="CC115" s="142">
        <f t="shared" si="1750"/>
        <v>0</v>
      </c>
      <c r="CD115" s="114">
        <f t="shared" si="1751"/>
        <v>0</v>
      </c>
      <c r="CE115" s="114"/>
      <c r="CF115" s="143"/>
      <c r="CG115" s="144">
        <f t="shared" si="1752"/>
        <v>0</v>
      </c>
      <c r="CH115" s="328">
        <f t="shared" si="1958"/>
        <v>0</v>
      </c>
      <c r="CI115" s="474">
        <f t="shared" si="1754"/>
        <v>0</v>
      </c>
      <c r="CJ115" s="475">
        <f t="shared" si="1755"/>
        <v>0</v>
      </c>
      <c r="CK115" s="141">
        <f t="shared" si="1756"/>
        <v>0</v>
      </c>
      <c r="CL115" s="476">
        <f t="shared" si="1709"/>
        <v>41.1</v>
      </c>
      <c r="CM115" s="142">
        <f t="shared" si="1758"/>
        <v>0</v>
      </c>
      <c r="CN115" s="114">
        <f t="shared" si="1759"/>
        <v>0</v>
      </c>
      <c r="CO115" s="114"/>
      <c r="CP115" s="143"/>
      <c r="CQ115" s="144">
        <f t="shared" si="1760"/>
        <v>0</v>
      </c>
      <c r="CR115" s="328">
        <f t="shared" si="1959"/>
        <v>0</v>
      </c>
      <c r="CS115" s="474">
        <f t="shared" si="1810"/>
        <v>0</v>
      </c>
      <c r="CT115" s="475">
        <f t="shared" si="1811"/>
        <v>0</v>
      </c>
      <c r="CU115" s="141">
        <f t="shared" si="1764"/>
        <v>0</v>
      </c>
      <c r="CV115" s="476">
        <f t="shared" si="1765"/>
        <v>41.1</v>
      </c>
      <c r="CW115" s="142">
        <f t="shared" si="1766"/>
        <v>0</v>
      </c>
      <c r="CX115" s="114">
        <f t="shared" si="1767"/>
        <v>0</v>
      </c>
      <c r="CY115" s="114"/>
      <c r="CZ115" s="143"/>
      <c r="DA115" s="144">
        <f t="shared" si="1768"/>
        <v>0</v>
      </c>
      <c r="DB115" s="328">
        <f t="shared" si="1960"/>
        <v>0</v>
      </c>
      <c r="DC115" s="474">
        <f t="shared" si="1810"/>
        <v>0</v>
      </c>
      <c r="DD115" s="475">
        <f t="shared" si="1811"/>
        <v>0</v>
      </c>
      <c r="DE115" s="141">
        <f t="shared" si="1772"/>
        <v>0</v>
      </c>
      <c r="DF115" s="476">
        <f t="shared" si="1765"/>
        <v>41.1</v>
      </c>
      <c r="DG115" s="142">
        <f t="shared" si="1774"/>
        <v>0</v>
      </c>
      <c r="DH115" s="114">
        <f t="shared" si="1775"/>
        <v>0</v>
      </c>
      <c r="DI115" s="114"/>
      <c r="DJ115" s="143"/>
      <c r="DK115" s="144">
        <f t="shared" si="1776"/>
        <v>0</v>
      </c>
      <c r="DL115" s="328">
        <f t="shared" si="1961"/>
        <v>166</v>
      </c>
      <c r="DM115" s="474">
        <f t="shared" si="1810"/>
        <v>0.43342000000000003</v>
      </c>
      <c r="DN115" s="475">
        <f t="shared" si="1811"/>
        <v>564.30999999999995</v>
      </c>
      <c r="DO115" s="141">
        <f t="shared" si="1780"/>
        <v>3.3994578299999998</v>
      </c>
      <c r="DP115" s="476">
        <f t="shared" si="1765"/>
        <v>41.1</v>
      </c>
      <c r="DQ115" s="142">
        <f t="shared" si="1782"/>
        <v>139.71772000000001</v>
      </c>
      <c r="DR115" s="114">
        <f t="shared" si="1783"/>
        <v>23193.14</v>
      </c>
      <c r="DS115" s="114"/>
      <c r="DT115" s="143"/>
      <c r="DU115" s="144">
        <f t="shared" si="1784"/>
        <v>1.5663499999999999</v>
      </c>
      <c r="DV115" s="328">
        <f t="shared" si="1962"/>
        <v>0</v>
      </c>
      <c r="DW115" s="474">
        <f t="shared" si="1810"/>
        <v>0</v>
      </c>
      <c r="DX115" s="475">
        <f t="shared" si="1811"/>
        <v>0</v>
      </c>
      <c r="DY115" s="141">
        <f t="shared" si="1788"/>
        <v>0</v>
      </c>
      <c r="DZ115" s="476">
        <f t="shared" si="1765"/>
        <v>41.1</v>
      </c>
      <c r="EA115" s="142">
        <f t="shared" si="1790"/>
        <v>0</v>
      </c>
      <c r="EB115" s="114">
        <f t="shared" si="1791"/>
        <v>0</v>
      </c>
      <c r="EC115" s="114"/>
      <c r="ED115" s="143"/>
      <c r="EE115" s="144">
        <f t="shared" si="1792"/>
        <v>0</v>
      </c>
      <c r="EF115" s="328">
        <f t="shared" si="1963"/>
        <v>0</v>
      </c>
      <c r="EG115" s="474">
        <f t="shared" si="1810"/>
        <v>0</v>
      </c>
      <c r="EH115" s="475">
        <f t="shared" si="1811"/>
        <v>0</v>
      </c>
      <c r="EI115" s="141">
        <f t="shared" si="1796"/>
        <v>0</v>
      </c>
      <c r="EJ115" s="476">
        <f t="shared" si="1765"/>
        <v>41.1</v>
      </c>
      <c r="EK115" s="142">
        <f t="shared" si="1798"/>
        <v>0</v>
      </c>
      <c r="EL115" s="114">
        <f t="shared" si="1799"/>
        <v>0</v>
      </c>
      <c r="EM115" s="114"/>
      <c r="EN115" s="143"/>
      <c r="EO115" s="144">
        <f t="shared" si="1800"/>
        <v>0</v>
      </c>
      <c r="EP115" s="328">
        <f t="shared" si="1964"/>
        <v>0</v>
      </c>
      <c r="EQ115" s="474">
        <f t="shared" si="1810"/>
        <v>0</v>
      </c>
      <c r="ER115" s="475">
        <f t="shared" si="1811"/>
        <v>0</v>
      </c>
      <c r="ES115" s="141">
        <f t="shared" si="1804"/>
        <v>0</v>
      </c>
      <c r="ET115" s="476">
        <f t="shared" si="1765"/>
        <v>41.1</v>
      </c>
      <c r="EU115" s="142">
        <f t="shared" si="1806"/>
        <v>0</v>
      </c>
      <c r="EV115" s="114">
        <f t="shared" si="1807"/>
        <v>0</v>
      </c>
      <c r="EW115" s="114"/>
      <c r="EX115" s="143"/>
      <c r="EY115" s="144">
        <f t="shared" si="1808"/>
        <v>0</v>
      </c>
      <c r="EZ115" s="328">
        <f t="shared" si="1965"/>
        <v>0</v>
      </c>
      <c r="FA115" s="474">
        <f t="shared" si="1810"/>
        <v>0</v>
      </c>
      <c r="FB115" s="475">
        <f t="shared" si="1811"/>
        <v>0</v>
      </c>
      <c r="FC115" s="141">
        <f t="shared" si="1812"/>
        <v>0</v>
      </c>
      <c r="FD115" s="476">
        <f t="shared" si="1765"/>
        <v>41.1</v>
      </c>
      <c r="FE115" s="142">
        <f t="shared" si="1814"/>
        <v>0</v>
      </c>
      <c r="FF115" s="114">
        <f t="shared" si="1815"/>
        <v>0</v>
      </c>
      <c r="FG115" s="114"/>
      <c r="FH115" s="143"/>
      <c r="FI115" s="144">
        <f t="shared" si="1816"/>
        <v>0</v>
      </c>
      <c r="FJ115" s="328">
        <f t="shared" si="1966"/>
        <v>0</v>
      </c>
      <c r="FK115" s="474">
        <f t="shared" si="1818"/>
        <v>0</v>
      </c>
      <c r="FL115" s="475">
        <f t="shared" si="1819"/>
        <v>0</v>
      </c>
      <c r="FM115" s="141">
        <f t="shared" si="1820"/>
        <v>0</v>
      </c>
      <c r="FN115" s="476">
        <f t="shared" si="1821"/>
        <v>41.1</v>
      </c>
      <c r="FO115" s="142">
        <f t="shared" si="1822"/>
        <v>0</v>
      </c>
      <c r="FP115" s="114">
        <f t="shared" si="1823"/>
        <v>0</v>
      </c>
      <c r="FQ115" s="114"/>
      <c r="FR115" s="143"/>
      <c r="FS115" s="144">
        <f t="shared" si="1824"/>
        <v>0</v>
      </c>
      <c r="FT115" s="328">
        <f t="shared" si="1967"/>
        <v>0</v>
      </c>
      <c r="FU115" s="474">
        <f t="shared" si="1818"/>
        <v>0</v>
      </c>
      <c r="FV115" s="475">
        <f t="shared" si="1819"/>
        <v>0</v>
      </c>
      <c r="FW115" s="141">
        <f t="shared" si="1828"/>
        <v>0</v>
      </c>
      <c r="FX115" s="476">
        <f t="shared" si="1821"/>
        <v>41.1</v>
      </c>
      <c r="FY115" s="142">
        <f t="shared" si="1830"/>
        <v>0</v>
      </c>
      <c r="FZ115" s="114">
        <f t="shared" si="1831"/>
        <v>0</v>
      </c>
      <c r="GA115" s="114"/>
      <c r="GB115" s="143"/>
      <c r="GC115" s="144">
        <f t="shared" si="1832"/>
        <v>0</v>
      </c>
      <c r="GD115" s="328">
        <f t="shared" si="1968"/>
        <v>0</v>
      </c>
      <c r="GE115" s="474">
        <f t="shared" si="1834"/>
        <v>0</v>
      </c>
      <c r="GF115" s="475">
        <f t="shared" si="1835"/>
        <v>0</v>
      </c>
      <c r="GG115" s="141">
        <f t="shared" si="1836"/>
        <v>0</v>
      </c>
      <c r="GH115" s="476">
        <f t="shared" si="1821"/>
        <v>41.1</v>
      </c>
      <c r="GI115" s="142">
        <f t="shared" si="1838"/>
        <v>0</v>
      </c>
      <c r="GJ115" s="114">
        <f t="shared" si="1839"/>
        <v>0</v>
      </c>
      <c r="GK115" s="114"/>
      <c r="GL115" s="143"/>
      <c r="GM115" s="144">
        <f t="shared" si="1840"/>
        <v>0</v>
      </c>
      <c r="GN115" s="328">
        <f t="shared" si="1969"/>
        <v>0</v>
      </c>
      <c r="GO115" s="474">
        <f t="shared" si="1834"/>
        <v>0</v>
      </c>
      <c r="GP115" s="475">
        <f t="shared" si="1835"/>
        <v>0</v>
      </c>
      <c r="GQ115" s="141">
        <f t="shared" si="1844"/>
        <v>0</v>
      </c>
      <c r="GR115" s="476">
        <f t="shared" si="1821"/>
        <v>41.1</v>
      </c>
      <c r="GS115" s="142">
        <f t="shared" si="1846"/>
        <v>0</v>
      </c>
      <c r="GT115" s="114">
        <f t="shared" si="1847"/>
        <v>0</v>
      </c>
      <c r="GU115" s="114"/>
      <c r="GV115" s="143"/>
      <c r="GW115" s="144">
        <f t="shared" si="1848"/>
        <v>0</v>
      </c>
      <c r="GX115" s="328">
        <f t="shared" si="1970"/>
        <v>0</v>
      </c>
      <c r="GY115" s="474">
        <f t="shared" si="1850"/>
        <v>0</v>
      </c>
      <c r="GZ115" s="475">
        <f t="shared" si="1851"/>
        <v>0</v>
      </c>
      <c r="HA115" s="141">
        <f t="shared" si="1852"/>
        <v>0</v>
      </c>
      <c r="HB115" s="476">
        <f t="shared" si="1853"/>
        <v>41.1</v>
      </c>
      <c r="HC115" s="142">
        <f t="shared" si="1854"/>
        <v>0</v>
      </c>
      <c r="HD115" s="114">
        <f t="shared" si="1855"/>
        <v>0</v>
      </c>
      <c r="HE115" s="114"/>
      <c r="HF115" s="143"/>
      <c r="HG115" s="144">
        <f t="shared" si="1856"/>
        <v>0</v>
      </c>
      <c r="HH115" s="328">
        <f t="shared" si="1971"/>
        <v>0</v>
      </c>
      <c r="HI115" s="474">
        <f t="shared" si="1850"/>
        <v>0</v>
      </c>
      <c r="HJ115" s="475">
        <f t="shared" si="1851"/>
        <v>0</v>
      </c>
      <c r="HK115" s="141">
        <f t="shared" si="1860"/>
        <v>0</v>
      </c>
      <c r="HL115" s="476">
        <f t="shared" si="1853"/>
        <v>41.1</v>
      </c>
      <c r="HM115" s="142">
        <f t="shared" si="1862"/>
        <v>0</v>
      </c>
      <c r="HN115" s="114">
        <f t="shared" si="1863"/>
        <v>0</v>
      </c>
      <c r="HO115" s="114"/>
      <c r="HP115" s="143"/>
      <c r="HQ115" s="144">
        <f t="shared" si="1864"/>
        <v>0</v>
      </c>
      <c r="HR115" s="328">
        <f t="shared" si="1972"/>
        <v>0</v>
      </c>
      <c r="HS115" s="474">
        <f t="shared" si="1866"/>
        <v>0</v>
      </c>
      <c r="HT115" s="475">
        <f t="shared" si="1867"/>
        <v>0</v>
      </c>
      <c r="HU115" s="141">
        <f t="shared" si="1868"/>
        <v>0</v>
      </c>
      <c r="HV115" s="476">
        <f t="shared" si="1853"/>
        <v>41.1</v>
      </c>
      <c r="HW115" s="142">
        <f t="shared" si="1870"/>
        <v>0</v>
      </c>
      <c r="HX115" s="114">
        <f t="shared" si="1871"/>
        <v>0</v>
      </c>
      <c r="HY115" s="114"/>
      <c r="HZ115" s="143"/>
      <c r="IA115" s="144">
        <f t="shared" si="1872"/>
        <v>0</v>
      </c>
      <c r="IB115" s="328">
        <f t="shared" si="1973"/>
        <v>0</v>
      </c>
      <c r="IC115" s="474">
        <f t="shared" si="1866"/>
        <v>0</v>
      </c>
      <c r="ID115" s="475">
        <f t="shared" si="1867"/>
        <v>0</v>
      </c>
      <c r="IE115" s="141">
        <f t="shared" si="1876"/>
        <v>0</v>
      </c>
      <c r="IF115" s="476">
        <f t="shared" si="1853"/>
        <v>41.1</v>
      </c>
      <c r="IG115" s="142">
        <f t="shared" si="1878"/>
        <v>0</v>
      </c>
      <c r="IH115" s="114">
        <f t="shared" si="1879"/>
        <v>0</v>
      </c>
      <c r="II115" s="114"/>
      <c r="IJ115" s="143"/>
      <c r="IK115" s="144">
        <f t="shared" si="1880"/>
        <v>0</v>
      </c>
      <c r="IL115" s="328">
        <f t="shared" si="1974"/>
        <v>0</v>
      </c>
      <c r="IM115" s="474">
        <f t="shared" si="1882"/>
        <v>0</v>
      </c>
      <c r="IN115" s="475">
        <f t="shared" si="1883"/>
        <v>0</v>
      </c>
      <c r="IO115" s="141">
        <f t="shared" si="1884"/>
        <v>0</v>
      </c>
      <c r="IP115" s="476">
        <f t="shared" si="1885"/>
        <v>41.1</v>
      </c>
      <c r="IQ115" s="142">
        <f t="shared" si="1886"/>
        <v>0</v>
      </c>
      <c r="IR115" s="114">
        <f t="shared" si="1887"/>
        <v>0</v>
      </c>
      <c r="IS115" s="114"/>
      <c r="IT115" s="143"/>
      <c r="IU115" s="144">
        <f t="shared" si="1888"/>
        <v>0</v>
      </c>
      <c r="IV115" s="328">
        <f t="shared" si="1975"/>
        <v>0</v>
      </c>
      <c r="IW115" s="474">
        <f t="shared" si="1882"/>
        <v>0</v>
      </c>
      <c r="IX115" s="475">
        <f t="shared" si="1883"/>
        <v>0</v>
      </c>
      <c r="IY115" s="141">
        <f t="shared" si="1892"/>
        <v>0</v>
      </c>
      <c r="IZ115" s="476">
        <f t="shared" si="1885"/>
        <v>41.1</v>
      </c>
      <c r="JA115" s="142">
        <f t="shared" si="1894"/>
        <v>0</v>
      </c>
      <c r="JB115" s="114">
        <f t="shared" si="1895"/>
        <v>0</v>
      </c>
      <c r="JC115" s="114"/>
      <c r="JD115" s="143"/>
      <c r="JE115" s="144">
        <f t="shared" si="1896"/>
        <v>0</v>
      </c>
      <c r="JF115" s="328">
        <f t="shared" si="1976"/>
        <v>0</v>
      </c>
      <c r="JG115" s="474">
        <f t="shared" si="1898"/>
        <v>0</v>
      </c>
      <c r="JH115" s="475">
        <f t="shared" si="1899"/>
        <v>0</v>
      </c>
      <c r="JI115" s="141">
        <f t="shared" si="1900"/>
        <v>0</v>
      </c>
      <c r="JJ115" s="476">
        <f t="shared" si="1885"/>
        <v>41.1</v>
      </c>
      <c r="JK115" s="142">
        <f t="shared" si="1902"/>
        <v>0</v>
      </c>
      <c r="JL115" s="114">
        <f t="shared" si="1903"/>
        <v>0</v>
      </c>
      <c r="JM115" s="114"/>
      <c r="JN115" s="143"/>
      <c r="JO115" s="144">
        <f t="shared" si="1904"/>
        <v>0</v>
      </c>
      <c r="JP115" s="328">
        <f t="shared" si="1977"/>
        <v>0</v>
      </c>
      <c r="JQ115" s="474">
        <f t="shared" si="1898"/>
        <v>0</v>
      </c>
      <c r="JR115" s="475">
        <f t="shared" si="1899"/>
        <v>0</v>
      </c>
      <c r="JS115" s="141">
        <f t="shared" si="1908"/>
        <v>0</v>
      </c>
      <c r="JT115" s="476">
        <f t="shared" si="1885"/>
        <v>41.1</v>
      </c>
      <c r="JU115" s="142">
        <f t="shared" si="1910"/>
        <v>0</v>
      </c>
      <c r="JV115" s="114">
        <f t="shared" si="1911"/>
        <v>0</v>
      </c>
      <c r="JW115" s="114"/>
      <c r="JX115" s="143"/>
      <c r="JY115" s="144">
        <f t="shared" si="1912"/>
        <v>0</v>
      </c>
      <c r="JZ115" s="328">
        <f t="shared" si="1978"/>
        <v>0</v>
      </c>
      <c r="KA115" s="474">
        <f t="shared" si="1930"/>
        <v>0</v>
      </c>
      <c r="KB115" s="475">
        <f t="shared" si="1931"/>
        <v>0</v>
      </c>
      <c r="KC115" s="141">
        <f t="shared" si="1916"/>
        <v>0</v>
      </c>
      <c r="KD115" s="476">
        <f t="shared" si="1917"/>
        <v>41.1</v>
      </c>
      <c r="KE115" s="142">
        <f t="shared" si="1918"/>
        <v>0</v>
      </c>
      <c r="KF115" s="114">
        <f t="shared" si="1919"/>
        <v>0</v>
      </c>
      <c r="KG115" s="114"/>
      <c r="KH115" s="143"/>
      <c r="KI115" s="144">
        <f t="shared" si="1920"/>
        <v>0</v>
      </c>
      <c r="KJ115" s="328">
        <f t="shared" si="1979"/>
        <v>0</v>
      </c>
      <c r="KK115" s="474">
        <f t="shared" si="1930"/>
        <v>0</v>
      </c>
      <c r="KL115" s="475">
        <f t="shared" si="1931"/>
        <v>0</v>
      </c>
      <c r="KM115" s="141">
        <f t="shared" si="1924"/>
        <v>0</v>
      </c>
      <c r="KN115" s="476">
        <f t="shared" si="1917"/>
        <v>41.1</v>
      </c>
      <c r="KO115" s="142">
        <f t="shared" si="1926"/>
        <v>0</v>
      </c>
      <c r="KP115" s="114">
        <f t="shared" si="1927"/>
        <v>0</v>
      </c>
      <c r="KQ115" s="114"/>
      <c r="KR115" s="143"/>
      <c r="KS115" s="144">
        <f t="shared" si="1928"/>
        <v>0</v>
      </c>
      <c r="KT115" s="328">
        <f t="shared" si="1980"/>
        <v>0</v>
      </c>
      <c r="KU115" s="474" t="e">
        <f t="shared" si="1930"/>
        <v>#DIV/0!</v>
      </c>
      <c r="KV115" s="475" t="e">
        <f t="shared" si="1931"/>
        <v>#DIV/0!</v>
      </c>
      <c r="KW115" s="141">
        <f t="shared" si="1932"/>
        <v>0</v>
      </c>
      <c r="KX115" s="476">
        <f t="shared" si="1917"/>
        <v>0</v>
      </c>
      <c r="KY115" s="142">
        <f t="shared" si="1934"/>
        <v>0</v>
      </c>
      <c r="KZ115" s="114">
        <f t="shared" si="1935"/>
        <v>0</v>
      </c>
      <c r="LA115" s="114"/>
      <c r="LB115" s="143"/>
      <c r="LC115" s="144">
        <f t="shared" si="1936"/>
        <v>0</v>
      </c>
      <c r="LD115" s="327">
        <f t="shared" si="1937"/>
        <v>166</v>
      </c>
      <c r="LE115" s="474">
        <f t="shared" si="1938"/>
        <v>6.3699999999999998E-3</v>
      </c>
      <c r="LF115" s="475">
        <f t="shared" si="1939"/>
        <v>360.27</v>
      </c>
      <c r="LG115" s="141">
        <f t="shared" si="1940"/>
        <v>2.1703011999999999</v>
      </c>
      <c r="LH115" s="476">
        <f t="shared" si="1941"/>
        <v>41.1</v>
      </c>
      <c r="LI115" s="142">
        <f t="shared" si="1942"/>
        <v>89.199380000000005</v>
      </c>
      <c r="LJ115" s="114">
        <f t="shared" si="1943"/>
        <v>14807.1</v>
      </c>
      <c r="LK115" s="114"/>
      <c r="LL115" s="143"/>
    </row>
    <row r="116" spans="1:324" ht="18" customHeight="1">
      <c r="A116" s="719"/>
      <c r="B116" s="94" t="s">
        <v>730</v>
      </c>
      <c r="C116" s="12" t="s">
        <v>856</v>
      </c>
      <c r="D116" s="12" t="s">
        <v>424</v>
      </c>
      <c r="E116" s="4" t="s">
        <v>32</v>
      </c>
      <c r="F116" s="328">
        <f t="shared" si="1950"/>
        <v>0</v>
      </c>
      <c r="G116" s="474">
        <f t="shared" si="1944"/>
        <v>0</v>
      </c>
      <c r="H116" s="475">
        <f t="shared" si="1945"/>
        <v>0</v>
      </c>
      <c r="I116" s="141">
        <f t="shared" si="1696"/>
        <v>0</v>
      </c>
      <c r="J116" s="476">
        <f t="shared" si="1946"/>
        <v>41.1</v>
      </c>
      <c r="K116" s="142">
        <f t="shared" si="1697"/>
        <v>0</v>
      </c>
      <c r="L116" s="114">
        <f t="shared" si="1698"/>
        <v>0</v>
      </c>
      <c r="M116" s="114"/>
      <c r="N116" s="143"/>
      <c r="O116" s="144" t="e">
        <f t="shared" si="1699"/>
        <v>#DIV/0!</v>
      </c>
      <c r="P116" s="328">
        <f t="shared" si="1951"/>
        <v>0</v>
      </c>
      <c r="Q116" s="474">
        <f t="shared" si="1947"/>
        <v>0</v>
      </c>
      <c r="R116" s="475">
        <f t="shared" si="1948"/>
        <v>0</v>
      </c>
      <c r="S116" s="141">
        <f t="shared" si="1701"/>
        <v>0</v>
      </c>
      <c r="T116" s="476">
        <f t="shared" si="1949"/>
        <v>41.1</v>
      </c>
      <c r="U116" s="142">
        <f t="shared" si="1702"/>
        <v>0</v>
      </c>
      <c r="V116" s="114">
        <f t="shared" si="1703"/>
        <v>0</v>
      </c>
      <c r="W116" s="114"/>
      <c r="X116" s="143"/>
      <c r="Y116" s="144" t="e">
        <f t="shared" si="1704"/>
        <v>#DIV/0!</v>
      </c>
      <c r="Z116" s="328">
        <f t="shared" si="1952"/>
        <v>0</v>
      </c>
      <c r="AA116" s="474">
        <f t="shared" si="1754"/>
        <v>0</v>
      </c>
      <c r="AB116" s="475">
        <f t="shared" si="1755"/>
        <v>0</v>
      </c>
      <c r="AC116" s="141">
        <f t="shared" si="1708"/>
        <v>0</v>
      </c>
      <c r="AD116" s="476">
        <f t="shared" si="1709"/>
        <v>41.1</v>
      </c>
      <c r="AE116" s="142">
        <f t="shared" si="1710"/>
        <v>0</v>
      </c>
      <c r="AF116" s="114">
        <f t="shared" si="1711"/>
        <v>0</v>
      </c>
      <c r="AG116" s="114"/>
      <c r="AH116" s="143"/>
      <c r="AI116" s="144" t="e">
        <f t="shared" si="1712"/>
        <v>#DIV/0!</v>
      </c>
      <c r="AJ116" s="328">
        <f t="shared" si="1953"/>
        <v>0</v>
      </c>
      <c r="AK116" s="474">
        <f t="shared" si="1754"/>
        <v>0</v>
      </c>
      <c r="AL116" s="475">
        <f t="shared" si="1755"/>
        <v>0</v>
      </c>
      <c r="AM116" s="141">
        <f t="shared" si="1716"/>
        <v>0</v>
      </c>
      <c r="AN116" s="476">
        <f t="shared" si="1709"/>
        <v>41.1</v>
      </c>
      <c r="AO116" s="142">
        <f t="shared" si="1718"/>
        <v>0</v>
      </c>
      <c r="AP116" s="114">
        <f t="shared" si="1719"/>
        <v>0</v>
      </c>
      <c r="AQ116" s="114"/>
      <c r="AR116" s="143"/>
      <c r="AS116" s="144" t="e">
        <f t="shared" si="1720"/>
        <v>#DIV/0!</v>
      </c>
      <c r="AT116" s="328">
        <f t="shared" si="1954"/>
        <v>0</v>
      </c>
      <c r="AU116" s="474">
        <f t="shared" si="1754"/>
        <v>0</v>
      </c>
      <c r="AV116" s="475">
        <f t="shared" si="1755"/>
        <v>0</v>
      </c>
      <c r="AW116" s="141">
        <f t="shared" si="1724"/>
        <v>0</v>
      </c>
      <c r="AX116" s="476">
        <f t="shared" si="1709"/>
        <v>41.1</v>
      </c>
      <c r="AY116" s="142">
        <f t="shared" si="1726"/>
        <v>0</v>
      </c>
      <c r="AZ116" s="114">
        <f t="shared" si="1727"/>
        <v>0</v>
      </c>
      <c r="BA116" s="114"/>
      <c r="BB116" s="143"/>
      <c r="BC116" s="144" t="e">
        <f t="shared" si="1728"/>
        <v>#DIV/0!</v>
      </c>
      <c r="BD116" s="328">
        <f t="shared" si="1955"/>
        <v>0</v>
      </c>
      <c r="BE116" s="474">
        <f t="shared" si="1754"/>
        <v>0</v>
      </c>
      <c r="BF116" s="475">
        <f t="shared" si="1755"/>
        <v>0</v>
      </c>
      <c r="BG116" s="141">
        <f t="shared" si="1732"/>
        <v>0</v>
      </c>
      <c r="BH116" s="476">
        <f t="shared" si="1709"/>
        <v>41.1</v>
      </c>
      <c r="BI116" s="142">
        <f t="shared" si="1734"/>
        <v>0</v>
      </c>
      <c r="BJ116" s="114">
        <f t="shared" si="1735"/>
        <v>0</v>
      </c>
      <c r="BK116" s="114"/>
      <c r="BL116" s="143"/>
      <c r="BM116" s="144" t="e">
        <f t="shared" si="1736"/>
        <v>#DIV/0!</v>
      </c>
      <c r="BN116" s="328">
        <f t="shared" si="1956"/>
        <v>0</v>
      </c>
      <c r="BO116" s="474">
        <f t="shared" si="1754"/>
        <v>0</v>
      </c>
      <c r="BP116" s="475">
        <f t="shared" si="1755"/>
        <v>0</v>
      </c>
      <c r="BQ116" s="141">
        <f t="shared" si="1740"/>
        <v>0</v>
      </c>
      <c r="BR116" s="476">
        <f t="shared" si="1709"/>
        <v>41.1</v>
      </c>
      <c r="BS116" s="142">
        <f t="shared" si="1742"/>
        <v>0</v>
      </c>
      <c r="BT116" s="114">
        <f t="shared" si="1743"/>
        <v>0</v>
      </c>
      <c r="BU116" s="114"/>
      <c r="BV116" s="143"/>
      <c r="BW116" s="144" t="e">
        <f t="shared" si="1744"/>
        <v>#DIV/0!</v>
      </c>
      <c r="BX116" s="328">
        <f t="shared" si="1957"/>
        <v>0</v>
      </c>
      <c r="BY116" s="474">
        <f t="shared" si="1754"/>
        <v>0</v>
      </c>
      <c r="BZ116" s="475">
        <f t="shared" si="1755"/>
        <v>0</v>
      </c>
      <c r="CA116" s="141">
        <f t="shared" si="1748"/>
        <v>0</v>
      </c>
      <c r="CB116" s="476">
        <f t="shared" si="1709"/>
        <v>41.1</v>
      </c>
      <c r="CC116" s="142">
        <f t="shared" si="1750"/>
        <v>0</v>
      </c>
      <c r="CD116" s="114">
        <f t="shared" si="1751"/>
        <v>0</v>
      </c>
      <c r="CE116" s="114"/>
      <c r="CF116" s="143"/>
      <c r="CG116" s="144" t="e">
        <f t="shared" si="1752"/>
        <v>#DIV/0!</v>
      </c>
      <c r="CH116" s="328">
        <f t="shared" si="1958"/>
        <v>0</v>
      </c>
      <c r="CI116" s="474">
        <f t="shared" si="1754"/>
        <v>0</v>
      </c>
      <c r="CJ116" s="475">
        <f t="shared" si="1755"/>
        <v>0</v>
      </c>
      <c r="CK116" s="141">
        <f t="shared" si="1756"/>
        <v>0</v>
      </c>
      <c r="CL116" s="476">
        <f t="shared" si="1709"/>
        <v>41.1</v>
      </c>
      <c r="CM116" s="142">
        <f t="shared" si="1758"/>
        <v>0</v>
      </c>
      <c r="CN116" s="114">
        <f t="shared" si="1759"/>
        <v>0</v>
      </c>
      <c r="CO116" s="114"/>
      <c r="CP116" s="143"/>
      <c r="CQ116" s="144" t="e">
        <f t="shared" si="1760"/>
        <v>#DIV/0!</v>
      </c>
      <c r="CR116" s="328">
        <f t="shared" si="1959"/>
        <v>0</v>
      </c>
      <c r="CS116" s="474">
        <f t="shared" si="1810"/>
        <v>0</v>
      </c>
      <c r="CT116" s="475">
        <f t="shared" si="1811"/>
        <v>0</v>
      </c>
      <c r="CU116" s="141">
        <f t="shared" si="1764"/>
        <v>0</v>
      </c>
      <c r="CV116" s="476">
        <f t="shared" si="1765"/>
        <v>41.1</v>
      </c>
      <c r="CW116" s="142">
        <f t="shared" si="1766"/>
        <v>0</v>
      </c>
      <c r="CX116" s="114">
        <f t="shared" si="1767"/>
        <v>0</v>
      </c>
      <c r="CY116" s="114"/>
      <c r="CZ116" s="143"/>
      <c r="DA116" s="144" t="e">
        <f t="shared" si="1768"/>
        <v>#DIV/0!</v>
      </c>
      <c r="DB116" s="328">
        <f t="shared" si="1960"/>
        <v>0</v>
      </c>
      <c r="DC116" s="474">
        <f t="shared" si="1810"/>
        <v>0</v>
      </c>
      <c r="DD116" s="475">
        <f t="shared" si="1811"/>
        <v>0</v>
      </c>
      <c r="DE116" s="141">
        <f t="shared" si="1772"/>
        <v>0</v>
      </c>
      <c r="DF116" s="476">
        <f t="shared" si="1765"/>
        <v>41.1</v>
      </c>
      <c r="DG116" s="142">
        <f t="shared" si="1774"/>
        <v>0</v>
      </c>
      <c r="DH116" s="114">
        <f t="shared" si="1775"/>
        <v>0</v>
      </c>
      <c r="DI116" s="114"/>
      <c r="DJ116" s="143"/>
      <c r="DK116" s="144" t="e">
        <f t="shared" si="1776"/>
        <v>#DIV/0!</v>
      </c>
      <c r="DL116" s="328">
        <f t="shared" si="1961"/>
        <v>0</v>
      </c>
      <c r="DM116" s="474">
        <f t="shared" si="1810"/>
        <v>0</v>
      </c>
      <c r="DN116" s="475">
        <f t="shared" si="1811"/>
        <v>0</v>
      </c>
      <c r="DO116" s="141">
        <f t="shared" si="1780"/>
        <v>0</v>
      </c>
      <c r="DP116" s="476">
        <f t="shared" si="1765"/>
        <v>41.1</v>
      </c>
      <c r="DQ116" s="142">
        <f t="shared" si="1782"/>
        <v>0</v>
      </c>
      <c r="DR116" s="114">
        <f t="shared" si="1783"/>
        <v>0</v>
      </c>
      <c r="DS116" s="114"/>
      <c r="DT116" s="143"/>
      <c r="DU116" s="144" t="e">
        <f t="shared" si="1784"/>
        <v>#DIV/0!</v>
      </c>
      <c r="DV116" s="328">
        <f t="shared" si="1962"/>
        <v>0</v>
      </c>
      <c r="DW116" s="474">
        <f t="shared" si="1810"/>
        <v>0</v>
      </c>
      <c r="DX116" s="475">
        <f t="shared" si="1811"/>
        <v>0</v>
      </c>
      <c r="DY116" s="141">
        <f t="shared" si="1788"/>
        <v>0</v>
      </c>
      <c r="DZ116" s="476">
        <f t="shared" si="1765"/>
        <v>41.1</v>
      </c>
      <c r="EA116" s="142">
        <f t="shared" si="1790"/>
        <v>0</v>
      </c>
      <c r="EB116" s="114">
        <f t="shared" si="1791"/>
        <v>0</v>
      </c>
      <c r="EC116" s="114"/>
      <c r="ED116" s="143"/>
      <c r="EE116" s="144" t="e">
        <f t="shared" si="1792"/>
        <v>#DIV/0!</v>
      </c>
      <c r="EF116" s="328">
        <f t="shared" si="1963"/>
        <v>0</v>
      </c>
      <c r="EG116" s="474">
        <f t="shared" si="1810"/>
        <v>0</v>
      </c>
      <c r="EH116" s="475">
        <f t="shared" si="1811"/>
        <v>0</v>
      </c>
      <c r="EI116" s="141">
        <f t="shared" si="1796"/>
        <v>0</v>
      </c>
      <c r="EJ116" s="476">
        <f t="shared" si="1765"/>
        <v>41.1</v>
      </c>
      <c r="EK116" s="142">
        <f t="shared" si="1798"/>
        <v>0</v>
      </c>
      <c r="EL116" s="114">
        <f t="shared" si="1799"/>
        <v>0</v>
      </c>
      <c r="EM116" s="114"/>
      <c r="EN116" s="143"/>
      <c r="EO116" s="144" t="e">
        <f t="shared" si="1800"/>
        <v>#DIV/0!</v>
      </c>
      <c r="EP116" s="328">
        <f t="shared" si="1964"/>
        <v>0</v>
      </c>
      <c r="EQ116" s="474">
        <f t="shared" si="1810"/>
        <v>0</v>
      </c>
      <c r="ER116" s="475">
        <f t="shared" si="1811"/>
        <v>0</v>
      </c>
      <c r="ES116" s="141">
        <f t="shared" si="1804"/>
        <v>0</v>
      </c>
      <c r="ET116" s="476">
        <f t="shared" si="1765"/>
        <v>41.1</v>
      </c>
      <c r="EU116" s="142">
        <f t="shared" si="1806"/>
        <v>0</v>
      </c>
      <c r="EV116" s="114">
        <f t="shared" si="1807"/>
        <v>0</v>
      </c>
      <c r="EW116" s="114"/>
      <c r="EX116" s="143"/>
      <c r="EY116" s="144" t="e">
        <f t="shared" si="1808"/>
        <v>#DIV/0!</v>
      </c>
      <c r="EZ116" s="328">
        <f t="shared" si="1965"/>
        <v>0</v>
      </c>
      <c r="FA116" s="474">
        <f t="shared" si="1810"/>
        <v>0</v>
      </c>
      <c r="FB116" s="475">
        <f t="shared" si="1811"/>
        <v>0</v>
      </c>
      <c r="FC116" s="141">
        <f t="shared" si="1812"/>
        <v>0</v>
      </c>
      <c r="FD116" s="476">
        <f t="shared" si="1765"/>
        <v>41.1</v>
      </c>
      <c r="FE116" s="142">
        <f t="shared" si="1814"/>
        <v>0</v>
      </c>
      <c r="FF116" s="114">
        <f t="shared" si="1815"/>
        <v>0</v>
      </c>
      <c r="FG116" s="114"/>
      <c r="FH116" s="143"/>
      <c r="FI116" s="144" t="e">
        <f t="shared" si="1816"/>
        <v>#DIV/0!</v>
      </c>
      <c r="FJ116" s="328">
        <f t="shared" si="1966"/>
        <v>0</v>
      </c>
      <c r="FK116" s="474">
        <f t="shared" si="1818"/>
        <v>0</v>
      </c>
      <c r="FL116" s="475">
        <f t="shared" si="1819"/>
        <v>0</v>
      </c>
      <c r="FM116" s="141">
        <f t="shared" si="1820"/>
        <v>0</v>
      </c>
      <c r="FN116" s="476">
        <f t="shared" si="1821"/>
        <v>41.1</v>
      </c>
      <c r="FO116" s="142">
        <f t="shared" si="1822"/>
        <v>0</v>
      </c>
      <c r="FP116" s="114">
        <f t="shared" si="1823"/>
        <v>0</v>
      </c>
      <c r="FQ116" s="114"/>
      <c r="FR116" s="143"/>
      <c r="FS116" s="144" t="e">
        <f t="shared" si="1824"/>
        <v>#DIV/0!</v>
      </c>
      <c r="FT116" s="328">
        <f t="shared" si="1967"/>
        <v>0</v>
      </c>
      <c r="FU116" s="474">
        <f t="shared" si="1818"/>
        <v>0</v>
      </c>
      <c r="FV116" s="475">
        <f t="shared" si="1819"/>
        <v>0</v>
      </c>
      <c r="FW116" s="141">
        <f t="shared" si="1828"/>
        <v>0</v>
      </c>
      <c r="FX116" s="476">
        <f t="shared" si="1821"/>
        <v>41.1</v>
      </c>
      <c r="FY116" s="142">
        <f t="shared" si="1830"/>
        <v>0</v>
      </c>
      <c r="FZ116" s="114">
        <f t="shared" si="1831"/>
        <v>0</v>
      </c>
      <c r="GA116" s="114"/>
      <c r="GB116" s="143"/>
      <c r="GC116" s="144" t="e">
        <f t="shared" si="1832"/>
        <v>#DIV/0!</v>
      </c>
      <c r="GD116" s="328">
        <f t="shared" si="1968"/>
        <v>0</v>
      </c>
      <c r="GE116" s="474">
        <f t="shared" si="1834"/>
        <v>0</v>
      </c>
      <c r="GF116" s="475">
        <f t="shared" si="1835"/>
        <v>0</v>
      </c>
      <c r="GG116" s="141">
        <f t="shared" si="1836"/>
        <v>0</v>
      </c>
      <c r="GH116" s="476">
        <f t="shared" si="1821"/>
        <v>41.1</v>
      </c>
      <c r="GI116" s="142">
        <f t="shared" si="1838"/>
        <v>0</v>
      </c>
      <c r="GJ116" s="114">
        <f t="shared" si="1839"/>
        <v>0</v>
      </c>
      <c r="GK116" s="114"/>
      <c r="GL116" s="143"/>
      <c r="GM116" s="144" t="e">
        <f t="shared" si="1840"/>
        <v>#DIV/0!</v>
      </c>
      <c r="GN116" s="328">
        <f t="shared" si="1969"/>
        <v>0</v>
      </c>
      <c r="GO116" s="474">
        <f t="shared" si="1834"/>
        <v>0</v>
      </c>
      <c r="GP116" s="475">
        <f t="shared" si="1835"/>
        <v>0</v>
      </c>
      <c r="GQ116" s="141">
        <f t="shared" si="1844"/>
        <v>0</v>
      </c>
      <c r="GR116" s="476">
        <f t="shared" si="1821"/>
        <v>41.1</v>
      </c>
      <c r="GS116" s="142">
        <f t="shared" si="1846"/>
        <v>0</v>
      </c>
      <c r="GT116" s="114">
        <f t="shared" si="1847"/>
        <v>0</v>
      </c>
      <c r="GU116" s="114"/>
      <c r="GV116" s="143"/>
      <c r="GW116" s="144" t="e">
        <f t="shared" si="1848"/>
        <v>#DIV/0!</v>
      </c>
      <c r="GX116" s="328">
        <f t="shared" si="1970"/>
        <v>0</v>
      </c>
      <c r="GY116" s="474">
        <f t="shared" si="1850"/>
        <v>0</v>
      </c>
      <c r="GZ116" s="475">
        <f t="shared" si="1851"/>
        <v>0</v>
      </c>
      <c r="HA116" s="141">
        <f t="shared" si="1852"/>
        <v>0</v>
      </c>
      <c r="HB116" s="476">
        <f t="shared" si="1853"/>
        <v>41.1</v>
      </c>
      <c r="HC116" s="142">
        <f t="shared" si="1854"/>
        <v>0</v>
      </c>
      <c r="HD116" s="114">
        <f t="shared" si="1855"/>
        <v>0</v>
      </c>
      <c r="HE116" s="114"/>
      <c r="HF116" s="143"/>
      <c r="HG116" s="144" t="e">
        <f t="shared" si="1856"/>
        <v>#DIV/0!</v>
      </c>
      <c r="HH116" s="328">
        <f t="shared" si="1971"/>
        <v>0</v>
      </c>
      <c r="HI116" s="474">
        <f t="shared" si="1850"/>
        <v>0</v>
      </c>
      <c r="HJ116" s="475">
        <f t="shared" si="1851"/>
        <v>0</v>
      </c>
      <c r="HK116" s="141">
        <f t="shared" si="1860"/>
        <v>0</v>
      </c>
      <c r="HL116" s="476">
        <f t="shared" si="1853"/>
        <v>41.1</v>
      </c>
      <c r="HM116" s="142">
        <f t="shared" si="1862"/>
        <v>0</v>
      </c>
      <c r="HN116" s="114">
        <f t="shared" si="1863"/>
        <v>0</v>
      </c>
      <c r="HO116" s="114"/>
      <c r="HP116" s="143"/>
      <c r="HQ116" s="144" t="e">
        <f t="shared" si="1864"/>
        <v>#DIV/0!</v>
      </c>
      <c r="HR116" s="328">
        <f t="shared" si="1972"/>
        <v>0</v>
      </c>
      <c r="HS116" s="474">
        <f t="shared" si="1866"/>
        <v>0</v>
      </c>
      <c r="HT116" s="475">
        <f t="shared" si="1867"/>
        <v>0</v>
      </c>
      <c r="HU116" s="141">
        <f t="shared" si="1868"/>
        <v>0</v>
      </c>
      <c r="HV116" s="476">
        <f t="shared" si="1853"/>
        <v>41.1</v>
      </c>
      <c r="HW116" s="142">
        <f t="shared" si="1870"/>
        <v>0</v>
      </c>
      <c r="HX116" s="114">
        <f t="shared" si="1871"/>
        <v>0</v>
      </c>
      <c r="HY116" s="114"/>
      <c r="HZ116" s="143"/>
      <c r="IA116" s="144" t="e">
        <f t="shared" si="1872"/>
        <v>#DIV/0!</v>
      </c>
      <c r="IB116" s="328">
        <f t="shared" si="1973"/>
        <v>0</v>
      </c>
      <c r="IC116" s="474">
        <f t="shared" si="1866"/>
        <v>0</v>
      </c>
      <c r="ID116" s="475">
        <f t="shared" si="1867"/>
        <v>0</v>
      </c>
      <c r="IE116" s="141">
        <f t="shared" si="1876"/>
        <v>0</v>
      </c>
      <c r="IF116" s="476">
        <f t="shared" si="1853"/>
        <v>41.1</v>
      </c>
      <c r="IG116" s="142">
        <f t="shared" si="1878"/>
        <v>0</v>
      </c>
      <c r="IH116" s="114">
        <f t="shared" si="1879"/>
        <v>0</v>
      </c>
      <c r="II116" s="114"/>
      <c r="IJ116" s="143"/>
      <c r="IK116" s="144" t="e">
        <f t="shared" si="1880"/>
        <v>#DIV/0!</v>
      </c>
      <c r="IL116" s="328">
        <f t="shared" si="1974"/>
        <v>0</v>
      </c>
      <c r="IM116" s="474">
        <f t="shared" si="1882"/>
        <v>0</v>
      </c>
      <c r="IN116" s="475">
        <f t="shared" si="1883"/>
        <v>0</v>
      </c>
      <c r="IO116" s="141">
        <f t="shared" si="1884"/>
        <v>0</v>
      </c>
      <c r="IP116" s="476">
        <f t="shared" si="1885"/>
        <v>41.1</v>
      </c>
      <c r="IQ116" s="142">
        <f t="shared" si="1886"/>
        <v>0</v>
      </c>
      <c r="IR116" s="114">
        <f t="shared" si="1887"/>
        <v>0</v>
      </c>
      <c r="IS116" s="114"/>
      <c r="IT116" s="143"/>
      <c r="IU116" s="144" t="e">
        <f t="shared" si="1888"/>
        <v>#DIV/0!</v>
      </c>
      <c r="IV116" s="328">
        <f t="shared" si="1975"/>
        <v>0</v>
      </c>
      <c r="IW116" s="474">
        <f t="shared" si="1882"/>
        <v>0</v>
      </c>
      <c r="IX116" s="475">
        <f t="shared" si="1883"/>
        <v>0</v>
      </c>
      <c r="IY116" s="141">
        <f t="shared" si="1892"/>
        <v>0</v>
      </c>
      <c r="IZ116" s="476">
        <f t="shared" si="1885"/>
        <v>41.1</v>
      </c>
      <c r="JA116" s="142">
        <f t="shared" si="1894"/>
        <v>0</v>
      </c>
      <c r="JB116" s="114">
        <f t="shared" si="1895"/>
        <v>0</v>
      </c>
      <c r="JC116" s="114"/>
      <c r="JD116" s="143"/>
      <c r="JE116" s="144" t="e">
        <f t="shared" si="1896"/>
        <v>#DIV/0!</v>
      </c>
      <c r="JF116" s="328">
        <f t="shared" si="1976"/>
        <v>0</v>
      </c>
      <c r="JG116" s="474">
        <f t="shared" si="1898"/>
        <v>0</v>
      </c>
      <c r="JH116" s="475">
        <f t="shared" si="1899"/>
        <v>0</v>
      </c>
      <c r="JI116" s="141">
        <f t="shared" si="1900"/>
        <v>0</v>
      </c>
      <c r="JJ116" s="476">
        <f t="shared" si="1885"/>
        <v>41.1</v>
      </c>
      <c r="JK116" s="142">
        <f t="shared" si="1902"/>
        <v>0</v>
      </c>
      <c r="JL116" s="114">
        <f t="shared" si="1903"/>
        <v>0</v>
      </c>
      <c r="JM116" s="114"/>
      <c r="JN116" s="143"/>
      <c r="JO116" s="144" t="e">
        <f t="shared" si="1904"/>
        <v>#DIV/0!</v>
      </c>
      <c r="JP116" s="328">
        <f t="shared" si="1977"/>
        <v>0</v>
      </c>
      <c r="JQ116" s="474">
        <f t="shared" si="1898"/>
        <v>0</v>
      </c>
      <c r="JR116" s="475">
        <f t="shared" si="1899"/>
        <v>0</v>
      </c>
      <c r="JS116" s="141">
        <f t="shared" si="1908"/>
        <v>0</v>
      </c>
      <c r="JT116" s="476">
        <f t="shared" si="1885"/>
        <v>41.1</v>
      </c>
      <c r="JU116" s="142">
        <f t="shared" si="1910"/>
        <v>0</v>
      </c>
      <c r="JV116" s="114">
        <f t="shared" si="1911"/>
        <v>0</v>
      </c>
      <c r="JW116" s="114"/>
      <c r="JX116" s="143"/>
      <c r="JY116" s="144" t="e">
        <f t="shared" si="1912"/>
        <v>#DIV/0!</v>
      </c>
      <c r="JZ116" s="328">
        <f t="shared" si="1978"/>
        <v>0</v>
      </c>
      <c r="KA116" s="474">
        <f t="shared" si="1930"/>
        <v>0</v>
      </c>
      <c r="KB116" s="475">
        <f t="shared" si="1931"/>
        <v>0</v>
      </c>
      <c r="KC116" s="141">
        <f t="shared" si="1916"/>
        <v>0</v>
      </c>
      <c r="KD116" s="476">
        <f t="shared" si="1917"/>
        <v>41.1</v>
      </c>
      <c r="KE116" s="142">
        <f t="shared" si="1918"/>
        <v>0</v>
      </c>
      <c r="KF116" s="114">
        <f t="shared" si="1919"/>
        <v>0</v>
      </c>
      <c r="KG116" s="114"/>
      <c r="KH116" s="143"/>
      <c r="KI116" s="144" t="e">
        <f t="shared" si="1920"/>
        <v>#DIV/0!</v>
      </c>
      <c r="KJ116" s="328">
        <f t="shared" si="1979"/>
        <v>0</v>
      </c>
      <c r="KK116" s="474">
        <f t="shared" si="1930"/>
        <v>0</v>
      </c>
      <c r="KL116" s="475">
        <f t="shared" si="1931"/>
        <v>0</v>
      </c>
      <c r="KM116" s="141">
        <f t="shared" si="1924"/>
        <v>0</v>
      </c>
      <c r="KN116" s="476">
        <f t="shared" si="1917"/>
        <v>41.1</v>
      </c>
      <c r="KO116" s="142">
        <f t="shared" si="1926"/>
        <v>0</v>
      </c>
      <c r="KP116" s="114">
        <f t="shared" si="1927"/>
        <v>0</v>
      </c>
      <c r="KQ116" s="114"/>
      <c r="KR116" s="143"/>
      <c r="KS116" s="144" t="e">
        <f t="shared" si="1928"/>
        <v>#DIV/0!</v>
      </c>
      <c r="KT116" s="328">
        <f t="shared" si="1980"/>
        <v>0</v>
      </c>
      <c r="KU116" s="474" t="e">
        <f t="shared" si="1930"/>
        <v>#DIV/0!</v>
      </c>
      <c r="KV116" s="475" t="e">
        <f t="shared" si="1931"/>
        <v>#DIV/0!</v>
      </c>
      <c r="KW116" s="141">
        <f t="shared" si="1932"/>
        <v>0</v>
      </c>
      <c r="KX116" s="476">
        <f t="shared" si="1917"/>
        <v>0</v>
      </c>
      <c r="KY116" s="142">
        <f t="shared" si="1934"/>
        <v>0</v>
      </c>
      <c r="KZ116" s="114">
        <f t="shared" si="1935"/>
        <v>0</v>
      </c>
      <c r="LA116" s="114"/>
      <c r="LB116" s="143"/>
      <c r="LC116" s="144" t="e">
        <f t="shared" si="1936"/>
        <v>#DIV/0!</v>
      </c>
      <c r="LD116" s="327">
        <f t="shared" si="1937"/>
        <v>0</v>
      </c>
      <c r="LE116" s="474">
        <f t="shared" si="1938"/>
        <v>0</v>
      </c>
      <c r="LF116" s="475">
        <f t="shared" si="1939"/>
        <v>0</v>
      </c>
      <c r="LG116" s="141">
        <f t="shared" si="1940"/>
        <v>0</v>
      </c>
      <c r="LH116" s="476">
        <f t="shared" si="1941"/>
        <v>41.1</v>
      </c>
      <c r="LI116" s="142">
        <f t="shared" si="1942"/>
        <v>0</v>
      </c>
      <c r="LJ116" s="114">
        <f t="shared" si="1943"/>
        <v>0</v>
      </c>
      <c r="LK116" s="114"/>
      <c r="LL116" s="143"/>
    </row>
    <row r="117" spans="1:324" ht="18" customHeight="1">
      <c r="A117" s="716"/>
      <c r="B117" s="716" t="s">
        <v>1232</v>
      </c>
      <c r="C117" s="12"/>
      <c r="D117" s="12"/>
      <c r="E117" s="4"/>
      <c r="F117" s="328"/>
      <c r="G117" s="474"/>
      <c r="H117" s="475"/>
      <c r="I117" s="141"/>
      <c r="J117" s="476"/>
      <c r="K117" s="142"/>
      <c r="L117" s="114"/>
      <c r="M117" s="114"/>
      <c r="N117" s="143"/>
      <c r="O117" s="144"/>
      <c r="P117" s="328"/>
      <c r="Q117" s="474"/>
      <c r="R117" s="475"/>
      <c r="S117" s="141"/>
      <c r="T117" s="476"/>
      <c r="U117" s="142"/>
      <c r="V117" s="114"/>
      <c r="W117" s="114"/>
      <c r="X117" s="143"/>
      <c r="Y117" s="144"/>
      <c r="Z117" s="328"/>
      <c r="AA117" s="474"/>
      <c r="AB117" s="475"/>
      <c r="AC117" s="141"/>
      <c r="AD117" s="476"/>
      <c r="AE117" s="142"/>
      <c r="AF117" s="114"/>
      <c r="AG117" s="114"/>
      <c r="AH117" s="143"/>
      <c r="AI117" s="144"/>
      <c r="AJ117" s="328"/>
      <c r="AK117" s="474"/>
      <c r="AL117" s="475"/>
      <c r="AM117" s="141"/>
      <c r="AN117" s="476"/>
      <c r="AO117" s="142"/>
      <c r="AP117" s="114"/>
      <c r="AQ117" s="114"/>
      <c r="AR117" s="143"/>
      <c r="AS117" s="144"/>
      <c r="AT117" s="328"/>
      <c r="AU117" s="474"/>
      <c r="AV117" s="475"/>
      <c r="AW117" s="141"/>
      <c r="AX117" s="476"/>
      <c r="AY117" s="142"/>
      <c r="AZ117" s="114"/>
      <c r="BA117" s="114"/>
      <c r="BB117" s="143"/>
      <c r="BC117" s="144"/>
      <c r="BD117" s="328"/>
      <c r="BE117" s="474"/>
      <c r="BF117" s="475"/>
      <c r="BG117" s="141"/>
      <c r="BH117" s="476"/>
      <c r="BI117" s="142"/>
      <c r="BJ117" s="114"/>
      <c r="BK117" s="114"/>
      <c r="BL117" s="143"/>
      <c r="BM117" s="144"/>
      <c r="BN117" s="328"/>
      <c r="BO117" s="474"/>
      <c r="BP117" s="475"/>
      <c r="BQ117" s="141"/>
      <c r="BR117" s="476"/>
      <c r="BS117" s="142"/>
      <c r="BT117" s="114"/>
      <c r="BU117" s="114"/>
      <c r="BV117" s="143"/>
      <c r="BW117" s="144"/>
      <c r="BX117" s="328"/>
      <c r="BY117" s="474"/>
      <c r="BZ117" s="475"/>
      <c r="CA117" s="141"/>
      <c r="CB117" s="476"/>
      <c r="CC117" s="142"/>
      <c r="CD117" s="114"/>
      <c r="CE117" s="114"/>
      <c r="CF117" s="143"/>
      <c r="CG117" s="144"/>
      <c r="CH117" s="328"/>
      <c r="CI117" s="474"/>
      <c r="CJ117" s="475"/>
      <c r="CK117" s="141"/>
      <c r="CL117" s="476"/>
      <c r="CM117" s="142"/>
      <c r="CN117" s="114"/>
      <c r="CO117" s="114"/>
      <c r="CP117" s="143"/>
      <c r="CQ117" s="144"/>
      <c r="CR117" s="328"/>
      <c r="CS117" s="474"/>
      <c r="CT117" s="475"/>
      <c r="CU117" s="141"/>
      <c r="CV117" s="476"/>
      <c r="CW117" s="142"/>
      <c r="CX117" s="114"/>
      <c r="CY117" s="114"/>
      <c r="CZ117" s="143"/>
      <c r="DA117" s="144"/>
      <c r="DB117" s="328"/>
      <c r="DC117" s="474"/>
      <c r="DD117" s="475"/>
      <c r="DE117" s="141"/>
      <c r="DF117" s="476"/>
      <c r="DG117" s="142"/>
      <c r="DH117" s="114"/>
      <c r="DI117" s="114"/>
      <c r="DJ117" s="143"/>
      <c r="DK117" s="144"/>
      <c r="DL117" s="328"/>
      <c r="DM117" s="474"/>
      <c r="DN117" s="475"/>
      <c r="DO117" s="141"/>
      <c r="DP117" s="476"/>
      <c r="DQ117" s="142"/>
      <c r="DR117" s="114"/>
      <c r="DS117" s="114"/>
      <c r="DT117" s="143"/>
      <c r="DU117" s="144"/>
      <c r="DV117" s="328"/>
      <c r="DW117" s="474"/>
      <c r="DX117" s="475"/>
      <c r="DY117" s="141"/>
      <c r="DZ117" s="476"/>
      <c r="EA117" s="142"/>
      <c r="EB117" s="114"/>
      <c r="EC117" s="114"/>
      <c r="ED117" s="143"/>
      <c r="EE117" s="144"/>
      <c r="EF117" s="328"/>
      <c r="EG117" s="474"/>
      <c r="EH117" s="475"/>
      <c r="EI117" s="141"/>
      <c r="EJ117" s="476"/>
      <c r="EK117" s="142"/>
      <c r="EL117" s="114"/>
      <c r="EM117" s="114"/>
      <c r="EN117" s="143"/>
      <c r="EO117" s="144"/>
      <c r="EP117" s="328"/>
      <c r="EQ117" s="474"/>
      <c r="ER117" s="475"/>
      <c r="ES117" s="141"/>
      <c r="ET117" s="476"/>
      <c r="EU117" s="142"/>
      <c r="EV117" s="114"/>
      <c r="EW117" s="114"/>
      <c r="EX117" s="143"/>
      <c r="EY117" s="144"/>
      <c r="EZ117" s="328"/>
      <c r="FA117" s="474"/>
      <c r="FB117" s="475"/>
      <c r="FC117" s="141"/>
      <c r="FD117" s="476"/>
      <c r="FE117" s="142"/>
      <c r="FF117" s="114"/>
      <c r="FG117" s="114"/>
      <c r="FH117" s="143"/>
      <c r="FI117" s="144"/>
      <c r="FJ117" s="328"/>
      <c r="FK117" s="474"/>
      <c r="FL117" s="475"/>
      <c r="FM117" s="141"/>
      <c r="FN117" s="476"/>
      <c r="FO117" s="142"/>
      <c r="FP117" s="114"/>
      <c r="FQ117" s="114"/>
      <c r="FR117" s="143"/>
      <c r="FS117" s="144"/>
      <c r="FT117" s="328"/>
      <c r="FU117" s="474"/>
      <c r="FV117" s="475"/>
      <c r="FW117" s="141"/>
      <c r="FX117" s="476"/>
      <c r="FY117" s="142"/>
      <c r="FZ117" s="114"/>
      <c r="GA117" s="114"/>
      <c r="GB117" s="143"/>
      <c r="GC117" s="144"/>
      <c r="GD117" s="328"/>
      <c r="GE117" s="474"/>
      <c r="GF117" s="475"/>
      <c r="GG117" s="141"/>
      <c r="GH117" s="476"/>
      <c r="GI117" s="142"/>
      <c r="GJ117" s="114"/>
      <c r="GK117" s="114"/>
      <c r="GL117" s="143"/>
      <c r="GM117" s="144"/>
      <c r="GN117" s="328"/>
      <c r="GO117" s="474"/>
      <c r="GP117" s="475"/>
      <c r="GQ117" s="141"/>
      <c r="GR117" s="476"/>
      <c r="GS117" s="142"/>
      <c r="GT117" s="114"/>
      <c r="GU117" s="114"/>
      <c r="GV117" s="143"/>
      <c r="GW117" s="144"/>
      <c r="GX117" s="328"/>
      <c r="GY117" s="474"/>
      <c r="GZ117" s="475"/>
      <c r="HA117" s="141"/>
      <c r="HB117" s="476"/>
      <c r="HC117" s="142"/>
      <c r="HD117" s="114"/>
      <c r="HE117" s="114"/>
      <c r="HF117" s="143"/>
      <c r="HG117" s="144"/>
      <c r="HH117" s="328"/>
      <c r="HI117" s="474"/>
      <c r="HJ117" s="475"/>
      <c r="HK117" s="141"/>
      <c r="HL117" s="476"/>
      <c r="HM117" s="142"/>
      <c r="HN117" s="114"/>
      <c r="HO117" s="114"/>
      <c r="HP117" s="143"/>
      <c r="HQ117" s="144"/>
      <c r="HR117" s="328"/>
      <c r="HS117" s="474"/>
      <c r="HT117" s="475"/>
      <c r="HU117" s="141"/>
      <c r="HV117" s="476"/>
      <c r="HW117" s="142"/>
      <c r="HX117" s="114"/>
      <c r="HY117" s="114"/>
      <c r="HZ117" s="143"/>
      <c r="IA117" s="144"/>
      <c r="IB117" s="328"/>
      <c r="IC117" s="474"/>
      <c r="ID117" s="475"/>
      <c r="IE117" s="141"/>
      <c r="IF117" s="476"/>
      <c r="IG117" s="142"/>
      <c r="IH117" s="114"/>
      <c r="II117" s="114"/>
      <c r="IJ117" s="143"/>
      <c r="IK117" s="144"/>
      <c r="IL117" s="328"/>
      <c r="IM117" s="474"/>
      <c r="IN117" s="475"/>
      <c r="IO117" s="141"/>
      <c r="IP117" s="476"/>
      <c r="IQ117" s="142"/>
      <c r="IR117" s="114"/>
      <c r="IS117" s="114"/>
      <c r="IT117" s="143"/>
      <c r="IU117" s="144"/>
      <c r="IV117" s="328"/>
      <c r="IW117" s="474"/>
      <c r="IX117" s="475"/>
      <c r="IY117" s="141"/>
      <c r="IZ117" s="476"/>
      <c r="JA117" s="142"/>
      <c r="JB117" s="114"/>
      <c r="JC117" s="114"/>
      <c r="JD117" s="143"/>
      <c r="JE117" s="144"/>
      <c r="JF117" s="328"/>
      <c r="JG117" s="474"/>
      <c r="JH117" s="475"/>
      <c r="JI117" s="141"/>
      <c r="JJ117" s="476"/>
      <c r="JK117" s="142"/>
      <c r="JL117" s="114"/>
      <c r="JM117" s="114"/>
      <c r="JN117" s="143"/>
      <c r="JO117" s="144"/>
      <c r="JP117" s="328"/>
      <c r="JQ117" s="474"/>
      <c r="JR117" s="475"/>
      <c r="JS117" s="141"/>
      <c r="JT117" s="476"/>
      <c r="JU117" s="142"/>
      <c r="JV117" s="114"/>
      <c r="JW117" s="114"/>
      <c r="JX117" s="143"/>
      <c r="JY117" s="144"/>
      <c r="JZ117" s="328"/>
      <c r="KA117" s="474"/>
      <c r="KB117" s="475"/>
      <c r="KC117" s="141"/>
      <c r="KD117" s="476"/>
      <c r="KE117" s="142"/>
      <c r="KF117" s="114"/>
      <c r="KG117" s="114"/>
      <c r="KH117" s="143"/>
      <c r="KI117" s="144"/>
      <c r="KJ117" s="328"/>
      <c r="KK117" s="474"/>
      <c r="KL117" s="475"/>
      <c r="KM117" s="141"/>
      <c r="KN117" s="476"/>
      <c r="KO117" s="142"/>
      <c r="KP117" s="114"/>
      <c r="KQ117" s="114"/>
      <c r="KR117" s="143"/>
      <c r="KS117" s="144"/>
      <c r="KT117" s="328"/>
      <c r="KU117" s="474"/>
      <c r="KV117" s="475"/>
      <c r="KW117" s="141"/>
      <c r="KX117" s="476"/>
      <c r="KY117" s="142"/>
      <c r="KZ117" s="114"/>
      <c r="LA117" s="114"/>
      <c r="LB117" s="143"/>
      <c r="LC117" s="144"/>
      <c r="LD117" s="327"/>
      <c r="LE117" s="474"/>
      <c r="LF117" s="475"/>
      <c r="LG117" s="141"/>
      <c r="LH117" s="476"/>
      <c r="LI117" s="142"/>
      <c r="LJ117" s="114"/>
      <c r="LK117" s="114"/>
      <c r="LL117" s="143"/>
    </row>
    <row r="118" spans="1:324" ht="18" customHeight="1">
      <c r="A118" s="717"/>
      <c r="B118" s="12" t="s">
        <v>728</v>
      </c>
      <c r="C118" s="12" t="s">
        <v>856</v>
      </c>
      <c r="D118" s="12" t="s">
        <v>424</v>
      </c>
      <c r="E118" s="4" t="s">
        <v>32</v>
      </c>
      <c r="F118" s="328">
        <f t="shared" ref="F118:F124" si="1981">F31</f>
        <v>92</v>
      </c>
      <c r="G118" s="474">
        <f t="shared" si="1944"/>
        <v>0.14285999999999999</v>
      </c>
      <c r="H118" s="475">
        <f t="shared" si="1945"/>
        <v>258.43</v>
      </c>
      <c r="I118" s="141">
        <f t="shared" si="1696"/>
        <v>2.8090217399999999</v>
      </c>
      <c r="J118" s="476">
        <f t="shared" si="1946"/>
        <v>41.1</v>
      </c>
      <c r="K118" s="142">
        <f t="shared" si="1697"/>
        <v>115.45079</v>
      </c>
      <c r="L118" s="114">
        <f t="shared" si="1698"/>
        <v>10621.47</v>
      </c>
      <c r="M118" s="114"/>
      <c r="N118" s="143"/>
      <c r="O118" s="144">
        <f t="shared" si="1699"/>
        <v>1.29525</v>
      </c>
      <c r="P118" s="328">
        <f t="shared" ref="P118:P124" si="1982">P31</f>
        <v>95</v>
      </c>
      <c r="Q118" s="474">
        <f t="shared" si="1947"/>
        <v>8.9200000000000002E-2</v>
      </c>
      <c r="R118" s="475">
        <f t="shared" si="1948"/>
        <v>175.72</v>
      </c>
      <c r="S118" s="141">
        <f t="shared" si="1701"/>
        <v>1.8496842099999999</v>
      </c>
      <c r="T118" s="476">
        <f t="shared" si="1949"/>
        <v>41.1</v>
      </c>
      <c r="U118" s="142">
        <f t="shared" si="1702"/>
        <v>76.022019999999998</v>
      </c>
      <c r="V118" s="114">
        <f t="shared" si="1703"/>
        <v>7222.09</v>
      </c>
      <c r="W118" s="114"/>
      <c r="X118" s="143"/>
      <c r="Y118" s="144">
        <f t="shared" si="1704"/>
        <v>0.85289999999999999</v>
      </c>
      <c r="Z118" s="328">
        <f t="shared" ref="Z118:Z124" si="1983">Z31</f>
        <v>216</v>
      </c>
      <c r="AA118" s="474">
        <f t="shared" ref="AA118:AK125" si="1984">Z118/Z$97</f>
        <v>0.26340999999999998</v>
      </c>
      <c r="AB118" s="475">
        <f t="shared" ref="AB118:AL125" si="1985">AB$97*AA118</f>
        <v>287.12</v>
      </c>
      <c r="AC118" s="141">
        <f t="shared" si="1708"/>
        <v>1.3292592599999999</v>
      </c>
      <c r="AD118" s="476">
        <f t="shared" si="1709"/>
        <v>41.1</v>
      </c>
      <c r="AE118" s="142">
        <f t="shared" si="1710"/>
        <v>54.632559999999998</v>
      </c>
      <c r="AF118" s="114">
        <f t="shared" si="1711"/>
        <v>11800.63</v>
      </c>
      <c r="AG118" s="114"/>
      <c r="AH118" s="143"/>
      <c r="AI118" s="144">
        <f t="shared" si="1712"/>
        <v>0.61292999999999997</v>
      </c>
      <c r="AJ118" s="328">
        <f t="shared" ref="AJ118:AJ124" si="1986">AJ31</f>
        <v>53</v>
      </c>
      <c r="AK118" s="474">
        <f t="shared" ref="AK118:AK124" si="1987">AJ118/AJ$97</f>
        <v>8.7309999999999999E-2</v>
      </c>
      <c r="AL118" s="475">
        <f t="shared" ref="AL118:AL124" si="1988">AL$97*AK118</f>
        <v>106.52</v>
      </c>
      <c r="AM118" s="141">
        <f t="shared" si="1716"/>
        <v>2.0098113199999998</v>
      </c>
      <c r="AN118" s="476">
        <f t="shared" si="1709"/>
        <v>41.1</v>
      </c>
      <c r="AO118" s="142">
        <f t="shared" si="1718"/>
        <v>82.603250000000003</v>
      </c>
      <c r="AP118" s="114">
        <f t="shared" si="1719"/>
        <v>4377.97</v>
      </c>
      <c r="AQ118" s="114"/>
      <c r="AR118" s="143"/>
      <c r="AS118" s="144">
        <f t="shared" si="1720"/>
        <v>0.92673000000000005</v>
      </c>
      <c r="AT118" s="328">
        <f t="shared" ref="AT118:AT124" si="1989">AT31</f>
        <v>49</v>
      </c>
      <c r="AU118" s="474">
        <f t="shared" ref="AU118:BE125" si="1990">AT118/AT$97</f>
        <v>5.1630000000000002E-2</v>
      </c>
      <c r="AV118" s="475">
        <f t="shared" ref="AV118:BF125" si="1991">AV$97*AU118</f>
        <v>57</v>
      </c>
      <c r="AW118" s="141">
        <f t="shared" si="1724"/>
        <v>1.1632653100000001</v>
      </c>
      <c r="AX118" s="476">
        <f t="shared" si="1709"/>
        <v>41.1</v>
      </c>
      <c r="AY118" s="142">
        <f t="shared" si="1726"/>
        <v>47.810200000000002</v>
      </c>
      <c r="AZ118" s="114">
        <f t="shared" si="1727"/>
        <v>2342.6999999999998</v>
      </c>
      <c r="BA118" s="114"/>
      <c r="BB118" s="143"/>
      <c r="BC118" s="144">
        <f t="shared" si="1728"/>
        <v>0.53639000000000003</v>
      </c>
      <c r="BD118" s="328">
        <f t="shared" ref="BD118:BD124" si="1992">BD31</f>
        <v>57</v>
      </c>
      <c r="BE118" s="474">
        <f t="shared" ref="BE118:BE124" si="1993">BD118/BD$97</f>
        <v>8.4320000000000006E-2</v>
      </c>
      <c r="BF118" s="475">
        <f t="shared" ref="BF118:BF124" si="1994">BF$97*BE118</f>
        <v>96.97</v>
      </c>
      <c r="BG118" s="141">
        <f t="shared" si="1732"/>
        <v>1.70122807</v>
      </c>
      <c r="BH118" s="476">
        <f t="shared" si="1709"/>
        <v>41.1</v>
      </c>
      <c r="BI118" s="142">
        <f t="shared" si="1734"/>
        <v>69.920469999999995</v>
      </c>
      <c r="BJ118" s="114">
        <f t="shared" si="1735"/>
        <v>3985.47</v>
      </c>
      <c r="BK118" s="114"/>
      <c r="BL118" s="143"/>
      <c r="BM118" s="144">
        <f t="shared" si="1736"/>
        <v>0.78444000000000003</v>
      </c>
      <c r="BN118" s="328">
        <f t="shared" ref="BN118:BN124" si="1995">BN31</f>
        <v>86</v>
      </c>
      <c r="BO118" s="474">
        <f t="shared" ref="BO118:BY125" si="1996">BN118/BN$97</f>
        <v>0.12113</v>
      </c>
      <c r="BP118" s="475">
        <f t="shared" ref="BP118:BZ125" si="1997">BP$97*BO118</f>
        <v>121.13</v>
      </c>
      <c r="BQ118" s="141">
        <f t="shared" si="1740"/>
        <v>1.4084883699999999</v>
      </c>
      <c r="BR118" s="476">
        <f t="shared" si="1709"/>
        <v>41.1</v>
      </c>
      <c r="BS118" s="142">
        <f t="shared" si="1742"/>
        <v>57.888869999999997</v>
      </c>
      <c r="BT118" s="114">
        <f t="shared" si="1743"/>
        <v>4978.4399999999996</v>
      </c>
      <c r="BU118" s="114"/>
      <c r="BV118" s="143"/>
      <c r="BW118" s="144">
        <f t="shared" si="1744"/>
        <v>0.64946000000000004</v>
      </c>
      <c r="BX118" s="328">
        <f t="shared" ref="BX118:BX124" si="1998">BX31</f>
        <v>91</v>
      </c>
      <c r="BY118" s="474">
        <f t="shared" ref="BY118:BY124" si="1999">BX118/BX$97</f>
        <v>0.11361</v>
      </c>
      <c r="BZ118" s="475">
        <f t="shared" ref="BZ118:BZ124" si="2000">BZ$97*BY118</f>
        <v>132.91999999999999</v>
      </c>
      <c r="CA118" s="141">
        <f t="shared" si="1748"/>
        <v>1.4606593400000001</v>
      </c>
      <c r="CB118" s="476">
        <f t="shared" si="1709"/>
        <v>41.1</v>
      </c>
      <c r="CC118" s="142">
        <f t="shared" si="1750"/>
        <v>60.033099999999997</v>
      </c>
      <c r="CD118" s="114">
        <f t="shared" si="1751"/>
        <v>5463.01</v>
      </c>
      <c r="CE118" s="114"/>
      <c r="CF118" s="143"/>
      <c r="CG118" s="144">
        <f t="shared" si="1752"/>
        <v>0.67352000000000001</v>
      </c>
      <c r="CH118" s="328">
        <f t="shared" ref="CH118:CH124" si="2001">CH31</f>
        <v>116</v>
      </c>
      <c r="CI118" s="474">
        <f t="shared" ref="CI118:CI125" si="2002">CH118/CH$97</f>
        <v>0.11577</v>
      </c>
      <c r="CJ118" s="475">
        <f t="shared" ref="CJ118:CJ125" si="2003">CJ$97*CI118</f>
        <v>347.31</v>
      </c>
      <c r="CK118" s="141">
        <f t="shared" si="1756"/>
        <v>2.9940517199999999</v>
      </c>
      <c r="CL118" s="476">
        <f t="shared" si="1709"/>
        <v>41.1</v>
      </c>
      <c r="CM118" s="142">
        <f t="shared" si="1758"/>
        <v>123.05553</v>
      </c>
      <c r="CN118" s="114">
        <f t="shared" si="1759"/>
        <v>14274.44</v>
      </c>
      <c r="CO118" s="114"/>
      <c r="CP118" s="143"/>
      <c r="CQ118" s="144">
        <f t="shared" si="1760"/>
        <v>1.3805700000000001</v>
      </c>
      <c r="CR118" s="328">
        <f t="shared" ref="CR118:CR124" si="2004">CR31</f>
        <v>56</v>
      </c>
      <c r="CS118" s="474">
        <f t="shared" ref="CS118:DC125" si="2005">CR118/CR$97</f>
        <v>7.1160000000000001E-2</v>
      </c>
      <c r="CT118" s="475">
        <f t="shared" ref="CT118:DD125" si="2006">CT$97*CS118</f>
        <v>134.49</v>
      </c>
      <c r="CU118" s="141">
        <f t="shared" si="1764"/>
        <v>2.4016071399999999</v>
      </c>
      <c r="CV118" s="476">
        <f t="shared" si="1765"/>
        <v>41.1</v>
      </c>
      <c r="CW118" s="142">
        <f t="shared" si="1766"/>
        <v>98.706050000000005</v>
      </c>
      <c r="CX118" s="114">
        <f t="shared" si="1767"/>
        <v>5527.54</v>
      </c>
      <c r="CY118" s="114"/>
      <c r="CZ118" s="143"/>
      <c r="DA118" s="144">
        <f t="shared" si="1768"/>
        <v>1.1073900000000001</v>
      </c>
      <c r="DB118" s="328">
        <f t="shared" ref="DB118:DB124" si="2007">DB31</f>
        <v>119</v>
      </c>
      <c r="DC118" s="474">
        <f t="shared" ref="DC118:DC124" si="2008">DB118/DB$97</f>
        <v>0.13725000000000001</v>
      </c>
      <c r="DD118" s="475">
        <f t="shared" ref="DD118:DD124" si="2009">DD$97*DC118</f>
        <v>98.82</v>
      </c>
      <c r="DE118" s="141">
        <f t="shared" si="1772"/>
        <v>0.83042017000000001</v>
      </c>
      <c r="DF118" s="476">
        <f t="shared" si="1765"/>
        <v>41.1</v>
      </c>
      <c r="DG118" s="142">
        <f t="shared" si="1774"/>
        <v>34.130270000000003</v>
      </c>
      <c r="DH118" s="114">
        <f t="shared" si="1775"/>
        <v>4061.5</v>
      </c>
      <c r="DI118" s="114"/>
      <c r="DJ118" s="143"/>
      <c r="DK118" s="144">
        <f t="shared" si="1776"/>
        <v>0.38290999999999997</v>
      </c>
      <c r="DL118" s="328">
        <f t="shared" ref="DL118:DL124" si="2010">DL31</f>
        <v>0</v>
      </c>
      <c r="DM118" s="474">
        <f t="shared" ref="DM118:DW125" si="2011">DL118/DL$97</f>
        <v>0</v>
      </c>
      <c r="DN118" s="475">
        <f t="shared" ref="DN118:DX125" si="2012">DN$97*DM118</f>
        <v>0</v>
      </c>
      <c r="DO118" s="141">
        <f t="shared" si="1780"/>
        <v>0</v>
      </c>
      <c r="DP118" s="476">
        <f t="shared" si="1765"/>
        <v>41.1</v>
      </c>
      <c r="DQ118" s="142">
        <f t="shared" si="1782"/>
        <v>0</v>
      </c>
      <c r="DR118" s="114">
        <f t="shared" si="1783"/>
        <v>0</v>
      </c>
      <c r="DS118" s="114"/>
      <c r="DT118" s="143"/>
      <c r="DU118" s="144">
        <f t="shared" si="1784"/>
        <v>0</v>
      </c>
      <c r="DV118" s="328">
        <f t="shared" ref="DV118:DV124" si="2013">DV31</f>
        <v>41</v>
      </c>
      <c r="DW118" s="474">
        <f t="shared" ref="DW118:DW124" si="2014">DV118/DV$97</f>
        <v>5.2359999999999997E-2</v>
      </c>
      <c r="DX118" s="475">
        <f t="shared" ref="DX118:DX124" si="2015">DX$97*DW118</f>
        <v>40.32</v>
      </c>
      <c r="DY118" s="141">
        <f t="shared" si="1788"/>
        <v>0.98341462999999996</v>
      </c>
      <c r="DZ118" s="476">
        <f t="shared" si="1765"/>
        <v>41.1</v>
      </c>
      <c r="EA118" s="142">
        <f t="shared" si="1790"/>
        <v>40.418340000000001</v>
      </c>
      <c r="EB118" s="114">
        <f t="shared" si="1791"/>
        <v>1657.15</v>
      </c>
      <c r="EC118" s="114"/>
      <c r="ED118" s="143"/>
      <c r="EE118" s="144">
        <f t="shared" si="1792"/>
        <v>0.45345999999999997</v>
      </c>
      <c r="EF118" s="328">
        <f t="shared" ref="EF118:EF124" si="2016">EF31</f>
        <v>60</v>
      </c>
      <c r="EG118" s="474">
        <f t="shared" ref="EG118:EQ125" si="2017">EF118/EF$97</f>
        <v>6.9610000000000005E-2</v>
      </c>
      <c r="EH118" s="475">
        <f t="shared" ref="EH118:ER125" si="2018">EH$97*EG118</f>
        <v>116.88</v>
      </c>
      <c r="EI118" s="141">
        <f t="shared" si="1796"/>
        <v>1.948</v>
      </c>
      <c r="EJ118" s="476">
        <f t="shared" si="1765"/>
        <v>41.1</v>
      </c>
      <c r="EK118" s="142">
        <f t="shared" si="1798"/>
        <v>80.062799999999996</v>
      </c>
      <c r="EL118" s="114">
        <f t="shared" si="1799"/>
        <v>4803.7700000000004</v>
      </c>
      <c r="EM118" s="114"/>
      <c r="EN118" s="143"/>
      <c r="EO118" s="144">
        <f t="shared" si="1800"/>
        <v>0.89822999999999997</v>
      </c>
      <c r="EP118" s="328">
        <f t="shared" ref="EP118:EP124" si="2019">EP31</f>
        <v>73</v>
      </c>
      <c r="EQ118" s="474">
        <f t="shared" ref="EQ118:EQ124" si="2020">EP118/EP$97</f>
        <v>8.7739999999999999E-2</v>
      </c>
      <c r="ER118" s="475">
        <f t="shared" ref="ER118:ER124" si="2021">ER$97*EQ118</f>
        <v>241.29</v>
      </c>
      <c r="ES118" s="141">
        <f t="shared" si="1804"/>
        <v>3.3053424699999998</v>
      </c>
      <c r="ET118" s="476">
        <f t="shared" si="1765"/>
        <v>41.1</v>
      </c>
      <c r="EU118" s="142">
        <f t="shared" si="1806"/>
        <v>135.84958</v>
      </c>
      <c r="EV118" s="114">
        <f t="shared" si="1807"/>
        <v>9917.02</v>
      </c>
      <c r="EW118" s="114"/>
      <c r="EX118" s="143"/>
      <c r="EY118" s="144">
        <f t="shared" si="1808"/>
        <v>1.5241100000000001</v>
      </c>
      <c r="EZ118" s="328">
        <f t="shared" ref="EZ118:EZ124" si="2022">EZ31</f>
        <v>37</v>
      </c>
      <c r="FA118" s="474">
        <f t="shared" ref="FA118:FA125" si="2023">EZ118/EZ$97</f>
        <v>4.9930000000000002E-2</v>
      </c>
      <c r="FB118" s="475">
        <f t="shared" ref="FB118:FB125" si="2024">FB$97*FA118</f>
        <v>75.39</v>
      </c>
      <c r="FC118" s="141">
        <f t="shared" si="1812"/>
        <v>2.0375675700000002</v>
      </c>
      <c r="FD118" s="476">
        <f t="shared" si="1765"/>
        <v>41.1</v>
      </c>
      <c r="FE118" s="142">
        <f t="shared" si="1814"/>
        <v>83.744029999999995</v>
      </c>
      <c r="FF118" s="114">
        <f t="shared" si="1815"/>
        <v>3098.53</v>
      </c>
      <c r="FG118" s="114"/>
      <c r="FH118" s="143"/>
      <c r="FI118" s="144">
        <f t="shared" si="1816"/>
        <v>0.93952999999999998</v>
      </c>
      <c r="FJ118" s="328">
        <f t="shared" ref="FJ118:FJ124" si="2025">FJ31</f>
        <v>97</v>
      </c>
      <c r="FK118" s="474">
        <f t="shared" si="1818"/>
        <v>9.6129999999999993E-2</v>
      </c>
      <c r="FL118" s="475">
        <f t="shared" si="1819"/>
        <v>234.56</v>
      </c>
      <c r="FM118" s="141">
        <f t="shared" si="1820"/>
        <v>2.4181443300000001</v>
      </c>
      <c r="FN118" s="476">
        <f t="shared" si="1821"/>
        <v>41.1</v>
      </c>
      <c r="FO118" s="142">
        <f t="shared" si="1822"/>
        <v>99.385729999999995</v>
      </c>
      <c r="FP118" s="114">
        <f t="shared" si="1823"/>
        <v>9640.42</v>
      </c>
      <c r="FQ118" s="114"/>
      <c r="FR118" s="143"/>
      <c r="FS118" s="144">
        <f t="shared" si="1824"/>
        <v>1.1150199999999999</v>
      </c>
      <c r="FT118" s="328">
        <f t="shared" ref="FT118:FT124" si="2026">FT31</f>
        <v>76</v>
      </c>
      <c r="FU118" s="474">
        <f t="shared" si="1818"/>
        <v>0.10340000000000001</v>
      </c>
      <c r="FV118" s="475">
        <f t="shared" si="1819"/>
        <v>217.14</v>
      </c>
      <c r="FW118" s="141">
        <f t="shared" si="1828"/>
        <v>2.85710526</v>
      </c>
      <c r="FX118" s="476">
        <f t="shared" si="1821"/>
        <v>41.1</v>
      </c>
      <c r="FY118" s="142">
        <f t="shared" si="1830"/>
        <v>117.42703</v>
      </c>
      <c r="FZ118" s="114">
        <f t="shared" si="1831"/>
        <v>8924.4500000000007</v>
      </c>
      <c r="GA118" s="114"/>
      <c r="GB118" s="143"/>
      <c r="GC118" s="144">
        <f t="shared" si="1832"/>
        <v>1.31742</v>
      </c>
      <c r="GD118" s="328">
        <f t="shared" ref="GD118:GD124" si="2027">GD31</f>
        <v>35</v>
      </c>
      <c r="GE118" s="474">
        <f t="shared" ref="GE118:GO125" si="2028">GD118/GD$97</f>
        <v>6.9580000000000003E-2</v>
      </c>
      <c r="GF118" s="475">
        <f t="shared" ref="GF118:GP125" si="2029">GF$97*GE118</f>
        <v>48.29</v>
      </c>
      <c r="GG118" s="141">
        <f t="shared" si="1836"/>
        <v>1.3797142899999999</v>
      </c>
      <c r="GH118" s="476">
        <f t="shared" si="1821"/>
        <v>41.1</v>
      </c>
      <c r="GI118" s="142">
        <f t="shared" si="1838"/>
        <v>56.70626</v>
      </c>
      <c r="GJ118" s="114">
        <f t="shared" si="1839"/>
        <v>1984.72</v>
      </c>
      <c r="GK118" s="114"/>
      <c r="GL118" s="143"/>
      <c r="GM118" s="144">
        <f t="shared" si="1840"/>
        <v>0.63619000000000003</v>
      </c>
      <c r="GN118" s="328">
        <f t="shared" ref="GN118:GN124" si="2030">GN31</f>
        <v>103</v>
      </c>
      <c r="GO118" s="474">
        <f t="shared" ref="GO118:GO124" si="2031">GN118/GN$97</f>
        <v>0.12262000000000001</v>
      </c>
      <c r="GP118" s="475">
        <f t="shared" ref="GP118:GP124" si="2032">GP$97*GO118</f>
        <v>461.05</v>
      </c>
      <c r="GQ118" s="141">
        <f t="shared" si="1844"/>
        <v>4.4762135900000004</v>
      </c>
      <c r="GR118" s="476">
        <f t="shared" si="1821"/>
        <v>41.1</v>
      </c>
      <c r="GS118" s="142">
        <f t="shared" si="1846"/>
        <v>183.97237999999999</v>
      </c>
      <c r="GT118" s="114">
        <f t="shared" si="1847"/>
        <v>18949.16</v>
      </c>
      <c r="GU118" s="114"/>
      <c r="GV118" s="143"/>
      <c r="GW118" s="144">
        <f t="shared" si="1848"/>
        <v>2.0640000000000001</v>
      </c>
      <c r="GX118" s="328">
        <f t="shared" ref="GX118:GX124" si="2033">GX31</f>
        <v>165</v>
      </c>
      <c r="GY118" s="474">
        <f t="shared" si="1850"/>
        <v>0.10693</v>
      </c>
      <c r="GZ118" s="475">
        <f t="shared" si="1851"/>
        <v>429.22</v>
      </c>
      <c r="HA118" s="141">
        <f t="shared" si="1852"/>
        <v>2.6013333300000001</v>
      </c>
      <c r="HB118" s="476">
        <f t="shared" si="1853"/>
        <v>41.1</v>
      </c>
      <c r="HC118" s="142">
        <f t="shared" si="1854"/>
        <v>106.9148</v>
      </c>
      <c r="HD118" s="114">
        <f t="shared" si="1855"/>
        <v>17640.939999999999</v>
      </c>
      <c r="HE118" s="114"/>
      <c r="HF118" s="143"/>
      <c r="HG118" s="144">
        <f t="shared" si="1856"/>
        <v>1.1994899999999999</v>
      </c>
      <c r="HH118" s="328">
        <f t="shared" ref="HH118:HH124" si="2034">HH31</f>
        <v>85</v>
      </c>
      <c r="HI118" s="474">
        <f t="shared" si="1850"/>
        <v>7.9890000000000003E-2</v>
      </c>
      <c r="HJ118" s="475">
        <f t="shared" si="1851"/>
        <v>180.55</v>
      </c>
      <c r="HK118" s="141">
        <f t="shared" si="1860"/>
        <v>2.1241176500000001</v>
      </c>
      <c r="HL118" s="476">
        <f t="shared" si="1853"/>
        <v>41.1</v>
      </c>
      <c r="HM118" s="142">
        <f t="shared" si="1862"/>
        <v>87.301240000000007</v>
      </c>
      <c r="HN118" s="114">
        <f t="shared" si="1863"/>
        <v>7420.61</v>
      </c>
      <c r="HO118" s="114"/>
      <c r="HP118" s="143"/>
      <c r="HQ118" s="144">
        <f t="shared" si="1864"/>
        <v>0.97943999999999998</v>
      </c>
      <c r="HR118" s="328">
        <f t="shared" ref="HR118:HR124" si="2035">HR31</f>
        <v>40</v>
      </c>
      <c r="HS118" s="474">
        <f t="shared" ref="HS118:IC125" si="2036">HR118/HR$97</f>
        <v>5.7549999999999997E-2</v>
      </c>
      <c r="HT118" s="475">
        <f t="shared" ref="HT118:ID125" si="2037">HT$97*HS118</f>
        <v>39.130000000000003</v>
      </c>
      <c r="HU118" s="141">
        <f t="shared" si="1868"/>
        <v>0.97824999999999995</v>
      </c>
      <c r="HV118" s="476">
        <f t="shared" si="1853"/>
        <v>41.1</v>
      </c>
      <c r="HW118" s="142">
        <f t="shared" si="1870"/>
        <v>40.20608</v>
      </c>
      <c r="HX118" s="114">
        <f t="shared" si="1871"/>
        <v>1608.24</v>
      </c>
      <c r="HY118" s="114"/>
      <c r="HZ118" s="143"/>
      <c r="IA118" s="144">
        <f t="shared" si="1872"/>
        <v>0.45107999999999998</v>
      </c>
      <c r="IB118" s="328">
        <f t="shared" ref="IB118:IB124" si="2038">IB31</f>
        <v>37</v>
      </c>
      <c r="IC118" s="474">
        <f t="shared" ref="IC118:IC124" si="2039">IB118/IB$97</f>
        <v>7.6920000000000002E-2</v>
      </c>
      <c r="ID118" s="475">
        <f t="shared" ref="ID118:ID124" si="2040">ID$97*IC118</f>
        <v>38.46</v>
      </c>
      <c r="IE118" s="141">
        <f t="shared" si="1876"/>
        <v>1.03945946</v>
      </c>
      <c r="IF118" s="476">
        <f t="shared" si="1853"/>
        <v>41.1</v>
      </c>
      <c r="IG118" s="142">
        <f t="shared" si="1878"/>
        <v>42.721780000000003</v>
      </c>
      <c r="IH118" s="114">
        <f t="shared" si="1879"/>
        <v>1580.71</v>
      </c>
      <c r="II118" s="114"/>
      <c r="IJ118" s="143"/>
      <c r="IK118" s="144">
        <f t="shared" si="1880"/>
        <v>0.4793</v>
      </c>
      <c r="IL118" s="328">
        <f t="shared" ref="IL118:IL124" si="2041">IL31</f>
        <v>79</v>
      </c>
      <c r="IM118" s="474">
        <f t="shared" si="1882"/>
        <v>6.973E-2</v>
      </c>
      <c r="IN118" s="475">
        <f t="shared" si="1883"/>
        <v>155.22</v>
      </c>
      <c r="IO118" s="141">
        <f t="shared" si="1884"/>
        <v>1.96481013</v>
      </c>
      <c r="IP118" s="476">
        <f t="shared" si="1885"/>
        <v>41.1</v>
      </c>
      <c r="IQ118" s="142">
        <f t="shared" si="1886"/>
        <v>80.753699999999995</v>
      </c>
      <c r="IR118" s="114">
        <f t="shared" si="1887"/>
        <v>6379.54</v>
      </c>
      <c r="IS118" s="114"/>
      <c r="IT118" s="143"/>
      <c r="IU118" s="144">
        <f t="shared" si="1888"/>
        <v>0.90598000000000001</v>
      </c>
      <c r="IV118" s="328">
        <f t="shared" ref="IV118:IV124" si="2042">IV31</f>
        <v>62</v>
      </c>
      <c r="IW118" s="474">
        <f t="shared" si="1882"/>
        <v>9.1850000000000001E-2</v>
      </c>
      <c r="IX118" s="475">
        <f t="shared" si="1883"/>
        <v>114.81</v>
      </c>
      <c r="IY118" s="141">
        <f t="shared" si="1892"/>
        <v>1.85177419</v>
      </c>
      <c r="IZ118" s="476">
        <f t="shared" si="1885"/>
        <v>41.1</v>
      </c>
      <c r="JA118" s="142">
        <f t="shared" si="1894"/>
        <v>76.107919999999993</v>
      </c>
      <c r="JB118" s="114">
        <f t="shared" si="1895"/>
        <v>4718.6899999999996</v>
      </c>
      <c r="JC118" s="114"/>
      <c r="JD118" s="143"/>
      <c r="JE118" s="144">
        <f t="shared" si="1896"/>
        <v>0.85385999999999995</v>
      </c>
      <c r="JF118" s="328">
        <f t="shared" ref="JF118:JF124" si="2043">JF31</f>
        <v>122</v>
      </c>
      <c r="JG118" s="474">
        <f t="shared" ref="JG118:JQ125" si="2044">JF118/JF$97</f>
        <v>9.2350000000000002E-2</v>
      </c>
      <c r="JH118" s="475">
        <f t="shared" ref="JH118:JR125" si="2045">JH$97*JG118</f>
        <v>302.91000000000003</v>
      </c>
      <c r="JI118" s="141">
        <f t="shared" si="1900"/>
        <v>2.48286885</v>
      </c>
      <c r="JJ118" s="476">
        <f t="shared" si="1885"/>
        <v>41.1</v>
      </c>
      <c r="JK118" s="142">
        <f t="shared" si="1902"/>
        <v>102.04591000000001</v>
      </c>
      <c r="JL118" s="114">
        <f t="shared" si="1903"/>
        <v>12449.6</v>
      </c>
      <c r="JM118" s="114"/>
      <c r="JN118" s="143"/>
      <c r="JO118" s="144">
        <f t="shared" si="1904"/>
        <v>1.14486</v>
      </c>
      <c r="JP118" s="328">
        <f t="shared" ref="JP118:JP124" si="2046">JP31</f>
        <v>74</v>
      </c>
      <c r="JQ118" s="474">
        <f t="shared" ref="JQ118:JQ124" si="2047">JP118/JP$97</f>
        <v>6.1060000000000003E-2</v>
      </c>
      <c r="JR118" s="475">
        <f t="shared" ref="JR118:JR124" si="2048">JR$97*JQ118</f>
        <v>244.24</v>
      </c>
      <c r="JS118" s="141">
        <f t="shared" si="1908"/>
        <v>3.3005405400000001</v>
      </c>
      <c r="JT118" s="476">
        <f t="shared" si="1885"/>
        <v>41.1</v>
      </c>
      <c r="JU118" s="142">
        <f t="shared" si="1910"/>
        <v>135.65222</v>
      </c>
      <c r="JV118" s="114">
        <f t="shared" si="1911"/>
        <v>10038.26</v>
      </c>
      <c r="JW118" s="114"/>
      <c r="JX118" s="143"/>
      <c r="JY118" s="144">
        <f t="shared" si="1912"/>
        <v>1.52189</v>
      </c>
      <c r="JZ118" s="328">
        <f t="shared" ref="JZ118:JZ124" si="2049">JZ31</f>
        <v>133</v>
      </c>
      <c r="KA118" s="474">
        <f t="shared" ref="KA118:KK125" si="2050">JZ118/JZ$97</f>
        <v>0.11982</v>
      </c>
      <c r="KB118" s="475">
        <f t="shared" ref="KB118:KL125" si="2051">KB$97*KA118</f>
        <v>313.93</v>
      </c>
      <c r="KC118" s="141">
        <f t="shared" si="1916"/>
        <v>2.36037594</v>
      </c>
      <c r="KD118" s="476">
        <f t="shared" si="1917"/>
        <v>41.1</v>
      </c>
      <c r="KE118" s="142">
        <f t="shared" si="1918"/>
        <v>97.011449999999996</v>
      </c>
      <c r="KF118" s="114">
        <f t="shared" si="1919"/>
        <v>12902.52</v>
      </c>
      <c r="KG118" s="114"/>
      <c r="KH118" s="143"/>
      <c r="KI118" s="144">
        <f t="shared" si="1920"/>
        <v>1.0883799999999999</v>
      </c>
      <c r="KJ118" s="328">
        <f t="shared" ref="KJ118:KJ124" si="2052">KJ31</f>
        <v>116</v>
      </c>
      <c r="KK118" s="474">
        <f t="shared" ref="KK118:KK124" si="2053">KJ118/KJ$97</f>
        <v>9.4460000000000002E-2</v>
      </c>
      <c r="KL118" s="475">
        <f t="shared" ref="KL118:KL124" si="2054">KL$97*KK118</f>
        <v>245.6</v>
      </c>
      <c r="KM118" s="141">
        <f t="shared" si="1924"/>
        <v>2.1172413799999998</v>
      </c>
      <c r="KN118" s="476">
        <f t="shared" si="1917"/>
        <v>41.1</v>
      </c>
      <c r="KO118" s="142">
        <f t="shared" si="1926"/>
        <v>87.018619999999999</v>
      </c>
      <c r="KP118" s="114">
        <f t="shared" si="1927"/>
        <v>10094.16</v>
      </c>
      <c r="KQ118" s="114"/>
      <c r="KR118" s="143"/>
      <c r="KS118" s="144">
        <f t="shared" si="1928"/>
        <v>0.97626999999999997</v>
      </c>
      <c r="KT118" s="328">
        <f t="shared" ref="KT118:KT124" si="2055">KT31</f>
        <v>0</v>
      </c>
      <c r="KU118" s="474" t="e">
        <f t="shared" ref="KU118:KU125" si="2056">KT118/KT$97</f>
        <v>#DIV/0!</v>
      </c>
      <c r="KV118" s="475" t="e">
        <f t="shared" ref="KV118:KV125" si="2057">KV$97*KU118</f>
        <v>#DIV/0!</v>
      </c>
      <c r="KW118" s="141">
        <f t="shared" si="1932"/>
        <v>0</v>
      </c>
      <c r="KX118" s="476">
        <f t="shared" si="1917"/>
        <v>0</v>
      </c>
      <c r="KY118" s="142">
        <f t="shared" si="1934"/>
        <v>0</v>
      </c>
      <c r="KZ118" s="114">
        <f t="shared" si="1935"/>
        <v>0</v>
      </c>
      <c r="LA118" s="114"/>
      <c r="LB118" s="143"/>
      <c r="LC118" s="144">
        <f t="shared" si="1936"/>
        <v>0</v>
      </c>
      <c r="LD118" s="327">
        <f t="shared" si="1937"/>
        <v>2465</v>
      </c>
      <c r="LE118" s="474">
        <f t="shared" si="1938"/>
        <v>9.4520000000000007E-2</v>
      </c>
      <c r="LF118" s="475">
        <f t="shared" si="1939"/>
        <v>5345.86</v>
      </c>
      <c r="LG118" s="141">
        <f t="shared" si="1940"/>
        <v>2.1687058800000001</v>
      </c>
      <c r="LH118" s="476">
        <f t="shared" si="1941"/>
        <v>41.1</v>
      </c>
      <c r="LI118" s="142">
        <f t="shared" si="1942"/>
        <v>89.133809999999997</v>
      </c>
      <c r="LJ118" s="114">
        <f t="shared" si="1943"/>
        <v>219714.84</v>
      </c>
      <c r="LK118" s="114"/>
      <c r="LL118" s="143"/>
    </row>
    <row r="119" spans="1:324" ht="18" customHeight="1">
      <c r="A119" s="718"/>
      <c r="B119" s="93" t="s">
        <v>729</v>
      </c>
      <c r="C119" s="12" t="s">
        <v>856</v>
      </c>
      <c r="D119" s="12" t="s">
        <v>424</v>
      </c>
      <c r="E119" s="4" t="s">
        <v>32</v>
      </c>
      <c r="F119" s="328">
        <f t="shared" si="1981"/>
        <v>0</v>
      </c>
      <c r="G119" s="474">
        <f t="shared" si="1944"/>
        <v>0</v>
      </c>
      <c r="H119" s="475">
        <f t="shared" si="1945"/>
        <v>0</v>
      </c>
      <c r="I119" s="141">
        <f t="shared" si="1696"/>
        <v>0</v>
      </c>
      <c r="J119" s="476">
        <f t="shared" si="1946"/>
        <v>41.1</v>
      </c>
      <c r="K119" s="142">
        <f t="shared" si="1697"/>
        <v>0</v>
      </c>
      <c r="L119" s="114">
        <f t="shared" si="1698"/>
        <v>0</v>
      </c>
      <c r="M119" s="114"/>
      <c r="N119" s="143"/>
      <c r="O119" s="144" t="e">
        <f t="shared" si="1699"/>
        <v>#DIV/0!</v>
      </c>
      <c r="P119" s="328">
        <f t="shared" si="1982"/>
        <v>0</v>
      </c>
      <c r="Q119" s="474">
        <f t="shared" si="1947"/>
        <v>0</v>
      </c>
      <c r="R119" s="475">
        <f t="shared" si="1948"/>
        <v>0</v>
      </c>
      <c r="S119" s="141">
        <f t="shared" si="1701"/>
        <v>0</v>
      </c>
      <c r="T119" s="476">
        <f t="shared" si="1949"/>
        <v>41.1</v>
      </c>
      <c r="U119" s="142">
        <f t="shared" si="1702"/>
        <v>0</v>
      </c>
      <c r="V119" s="114">
        <f t="shared" si="1703"/>
        <v>0</v>
      </c>
      <c r="W119" s="114"/>
      <c r="X119" s="143"/>
      <c r="Y119" s="144" t="e">
        <f t="shared" si="1704"/>
        <v>#DIV/0!</v>
      </c>
      <c r="Z119" s="328">
        <f t="shared" si="1983"/>
        <v>0</v>
      </c>
      <c r="AA119" s="474">
        <f t="shared" si="1984"/>
        <v>0</v>
      </c>
      <c r="AB119" s="475">
        <f t="shared" si="1985"/>
        <v>0</v>
      </c>
      <c r="AC119" s="141">
        <f t="shared" si="1708"/>
        <v>0</v>
      </c>
      <c r="AD119" s="476">
        <f t="shared" si="1709"/>
        <v>41.1</v>
      </c>
      <c r="AE119" s="142">
        <f t="shared" si="1710"/>
        <v>0</v>
      </c>
      <c r="AF119" s="114">
        <f t="shared" si="1711"/>
        <v>0</v>
      </c>
      <c r="AG119" s="114"/>
      <c r="AH119" s="143"/>
      <c r="AI119" s="144" t="e">
        <f t="shared" si="1712"/>
        <v>#DIV/0!</v>
      </c>
      <c r="AJ119" s="328">
        <f t="shared" si="1986"/>
        <v>0</v>
      </c>
      <c r="AK119" s="474">
        <f t="shared" si="1987"/>
        <v>0</v>
      </c>
      <c r="AL119" s="475">
        <f t="shared" si="1988"/>
        <v>0</v>
      </c>
      <c r="AM119" s="141">
        <f t="shared" si="1716"/>
        <v>0</v>
      </c>
      <c r="AN119" s="476">
        <f t="shared" si="1709"/>
        <v>41.1</v>
      </c>
      <c r="AO119" s="142">
        <f t="shared" si="1718"/>
        <v>0</v>
      </c>
      <c r="AP119" s="114">
        <f t="shared" si="1719"/>
        <v>0</v>
      </c>
      <c r="AQ119" s="114"/>
      <c r="AR119" s="143"/>
      <c r="AS119" s="144" t="e">
        <f t="shared" si="1720"/>
        <v>#DIV/0!</v>
      </c>
      <c r="AT119" s="328">
        <f t="shared" si="1989"/>
        <v>0</v>
      </c>
      <c r="AU119" s="474">
        <f t="shared" si="1990"/>
        <v>0</v>
      </c>
      <c r="AV119" s="475">
        <f t="shared" si="1991"/>
        <v>0</v>
      </c>
      <c r="AW119" s="141">
        <f t="shared" si="1724"/>
        <v>0</v>
      </c>
      <c r="AX119" s="476">
        <f t="shared" si="1709"/>
        <v>41.1</v>
      </c>
      <c r="AY119" s="142">
        <f t="shared" si="1726"/>
        <v>0</v>
      </c>
      <c r="AZ119" s="114">
        <f t="shared" si="1727"/>
        <v>0</v>
      </c>
      <c r="BA119" s="114"/>
      <c r="BB119" s="143"/>
      <c r="BC119" s="144" t="e">
        <f t="shared" si="1728"/>
        <v>#DIV/0!</v>
      </c>
      <c r="BD119" s="328">
        <f t="shared" si="1992"/>
        <v>0</v>
      </c>
      <c r="BE119" s="474">
        <f t="shared" si="1993"/>
        <v>0</v>
      </c>
      <c r="BF119" s="475">
        <f t="shared" si="1994"/>
        <v>0</v>
      </c>
      <c r="BG119" s="141">
        <f t="shared" si="1732"/>
        <v>0</v>
      </c>
      <c r="BH119" s="476">
        <f t="shared" si="1709"/>
        <v>41.1</v>
      </c>
      <c r="BI119" s="142">
        <f t="shared" si="1734"/>
        <v>0</v>
      </c>
      <c r="BJ119" s="114">
        <f t="shared" si="1735"/>
        <v>0</v>
      </c>
      <c r="BK119" s="114"/>
      <c r="BL119" s="143"/>
      <c r="BM119" s="144" t="e">
        <f t="shared" si="1736"/>
        <v>#DIV/0!</v>
      </c>
      <c r="BN119" s="328">
        <f t="shared" si="1995"/>
        <v>0</v>
      </c>
      <c r="BO119" s="474">
        <f t="shared" si="1996"/>
        <v>0</v>
      </c>
      <c r="BP119" s="475">
        <f t="shared" si="1997"/>
        <v>0</v>
      </c>
      <c r="BQ119" s="141">
        <f t="shared" si="1740"/>
        <v>0</v>
      </c>
      <c r="BR119" s="476">
        <f t="shared" si="1709"/>
        <v>41.1</v>
      </c>
      <c r="BS119" s="142">
        <f t="shared" si="1742"/>
        <v>0</v>
      </c>
      <c r="BT119" s="114">
        <f t="shared" si="1743"/>
        <v>0</v>
      </c>
      <c r="BU119" s="114"/>
      <c r="BV119" s="143"/>
      <c r="BW119" s="144" t="e">
        <f t="shared" si="1744"/>
        <v>#DIV/0!</v>
      </c>
      <c r="BX119" s="328">
        <f t="shared" si="1998"/>
        <v>0</v>
      </c>
      <c r="BY119" s="474">
        <f t="shared" si="1999"/>
        <v>0</v>
      </c>
      <c r="BZ119" s="475">
        <f t="shared" si="2000"/>
        <v>0</v>
      </c>
      <c r="CA119" s="141">
        <f t="shared" si="1748"/>
        <v>0</v>
      </c>
      <c r="CB119" s="476">
        <f t="shared" si="1709"/>
        <v>41.1</v>
      </c>
      <c r="CC119" s="142">
        <f t="shared" si="1750"/>
        <v>0</v>
      </c>
      <c r="CD119" s="114">
        <f t="shared" si="1751"/>
        <v>0</v>
      </c>
      <c r="CE119" s="114"/>
      <c r="CF119" s="143"/>
      <c r="CG119" s="144" t="e">
        <f t="shared" si="1752"/>
        <v>#DIV/0!</v>
      </c>
      <c r="CH119" s="328">
        <f t="shared" si="2001"/>
        <v>0</v>
      </c>
      <c r="CI119" s="474">
        <f t="shared" si="2002"/>
        <v>0</v>
      </c>
      <c r="CJ119" s="475">
        <f t="shared" si="2003"/>
        <v>0</v>
      </c>
      <c r="CK119" s="141">
        <f t="shared" si="1756"/>
        <v>0</v>
      </c>
      <c r="CL119" s="476">
        <f t="shared" si="1709"/>
        <v>41.1</v>
      </c>
      <c r="CM119" s="142">
        <f t="shared" si="1758"/>
        <v>0</v>
      </c>
      <c r="CN119" s="114">
        <f t="shared" si="1759"/>
        <v>0</v>
      </c>
      <c r="CO119" s="114"/>
      <c r="CP119" s="143"/>
      <c r="CQ119" s="144" t="e">
        <f t="shared" si="1760"/>
        <v>#DIV/0!</v>
      </c>
      <c r="CR119" s="328">
        <f t="shared" si="2004"/>
        <v>0</v>
      </c>
      <c r="CS119" s="474">
        <f t="shared" si="2005"/>
        <v>0</v>
      </c>
      <c r="CT119" s="475">
        <f t="shared" si="2006"/>
        <v>0</v>
      </c>
      <c r="CU119" s="141">
        <f t="shared" si="1764"/>
        <v>0</v>
      </c>
      <c r="CV119" s="476">
        <f t="shared" si="1765"/>
        <v>41.1</v>
      </c>
      <c r="CW119" s="142">
        <f t="shared" si="1766"/>
        <v>0</v>
      </c>
      <c r="CX119" s="114">
        <f t="shared" si="1767"/>
        <v>0</v>
      </c>
      <c r="CY119" s="114"/>
      <c r="CZ119" s="143"/>
      <c r="DA119" s="144" t="e">
        <f t="shared" si="1768"/>
        <v>#DIV/0!</v>
      </c>
      <c r="DB119" s="328">
        <f t="shared" si="2007"/>
        <v>0</v>
      </c>
      <c r="DC119" s="474">
        <f t="shared" si="2008"/>
        <v>0</v>
      </c>
      <c r="DD119" s="475">
        <f t="shared" si="2009"/>
        <v>0</v>
      </c>
      <c r="DE119" s="141">
        <f t="shared" si="1772"/>
        <v>0</v>
      </c>
      <c r="DF119" s="476">
        <f t="shared" si="1765"/>
        <v>41.1</v>
      </c>
      <c r="DG119" s="142">
        <f t="shared" si="1774"/>
        <v>0</v>
      </c>
      <c r="DH119" s="114">
        <f t="shared" si="1775"/>
        <v>0</v>
      </c>
      <c r="DI119" s="114"/>
      <c r="DJ119" s="143"/>
      <c r="DK119" s="144" t="e">
        <f t="shared" si="1776"/>
        <v>#DIV/0!</v>
      </c>
      <c r="DL119" s="328">
        <f t="shared" si="2010"/>
        <v>0</v>
      </c>
      <c r="DM119" s="474">
        <f t="shared" si="2011"/>
        <v>0</v>
      </c>
      <c r="DN119" s="475">
        <f t="shared" si="2012"/>
        <v>0</v>
      </c>
      <c r="DO119" s="141">
        <f t="shared" si="1780"/>
        <v>0</v>
      </c>
      <c r="DP119" s="476">
        <f t="shared" si="1765"/>
        <v>41.1</v>
      </c>
      <c r="DQ119" s="142">
        <f t="shared" si="1782"/>
        <v>0</v>
      </c>
      <c r="DR119" s="114">
        <f t="shared" si="1783"/>
        <v>0</v>
      </c>
      <c r="DS119" s="114"/>
      <c r="DT119" s="143"/>
      <c r="DU119" s="144" t="e">
        <f t="shared" si="1784"/>
        <v>#DIV/0!</v>
      </c>
      <c r="DV119" s="328">
        <f t="shared" si="2013"/>
        <v>0</v>
      </c>
      <c r="DW119" s="474">
        <f t="shared" si="2014"/>
        <v>0</v>
      </c>
      <c r="DX119" s="475">
        <f t="shared" si="2015"/>
        <v>0</v>
      </c>
      <c r="DY119" s="141">
        <f t="shared" si="1788"/>
        <v>0</v>
      </c>
      <c r="DZ119" s="476">
        <f t="shared" si="1765"/>
        <v>41.1</v>
      </c>
      <c r="EA119" s="142">
        <f t="shared" si="1790"/>
        <v>0</v>
      </c>
      <c r="EB119" s="114">
        <f t="shared" si="1791"/>
        <v>0</v>
      </c>
      <c r="EC119" s="114"/>
      <c r="ED119" s="143"/>
      <c r="EE119" s="144" t="e">
        <f t="shared" si="1792"/>
        <v>#DIV/0!</v>
      </c>
      <c r="EF119" s="328">
        <f t="shared" si="2016"/>
        <v>0</v>
      </c>
      <c r="EG119" s="474">
        <f t="shared" si="2017"/>
        <v>0</v>
      </c>
      <c r="EH119" s="475">
        <f t="shared" si="2018"/>
        <v>0</v>
      </c>
      <c r="EI119" s="141">
        <f t="shared" si="1796"/>
        <v>0</v>
      </c>
      <c r="EJ119" s="476">
        <f t="shared" si="1765"/>
        <v>41.1</v>
      </c>
      <c r="EK119" s="142">
        <f t="shared" si="1798"/>
        <v>0</v>
      </c>
      <c r="EL119" s="114">
        <f t="shared" si="1799"/>
        <v>0</v>
      </c>
      <c r="EM119" s="114"/>
      <c r="EN119" s="143"/>
      <c r="EO119" s="144" t="e">
        <f t="shared" si="1800"/>
        <v>#DIV/0!</v>
      </c>
      <c r="EP119" s="328">
        <f t="shared" si="2019"/>
        <v>0</v>
      </c>
      <c r="EQ119" s="474">
        <f t="shared" si="2020"/>
        <v>0</v>
      </c>
      <c r="ER119" s="475">
        <f t="shared" si="2021"/>
        <v>0</v>
      </c>
      <c r="ES119" s="141">
        <f t="shared" si="1804"/>
        <v>0</v>
      </c>
      <c r="ET119" s="476">
        <f t="shared" si="1765"/>
        <v>41.1</v>
      </c>
      <c r="EU119" s="142">
        <f t="shared" si="1806"/>
        <v>0</v>
      </c>
      <c r="EV119" s="114">
        <f t="shared" si="1807"/>
        <v>0</v>
      </c>
      <c r="EW119" s="114"/>
      <c r="EX119" s="143"/>
      <c r="EY119" s="144" t="e">
        <f t="shared" si="1808"/>
        <v>#DIV/0!</v>
      </c>
      <c r="EZ119" s="328">
        <f t="shared" si="2022"/>
        <v>0</v>
      </c>
      <c r="FA119" s="474">
        <f t="shared" si="2023"/>
        <v>0</v>
      </c>
      <c r="FB119" s="475">
        <f t="shared" si="2024"/>
        <v>0</v>
      </c>
      <c r="FC119" s="141">
        <f t="shared" si="1812"/>
        <v>0</v>
      </c>
      <c r="FD119" s="476">
        <f t="shared" si="1765"/>
        <v>41.1</v>
      </c>
      <c r="FE119" s="142">
        <f t="shared" si="1814"/>
        <v>0</v>
      </c>
      <c r="FF119" s="114">
        <f t="shared" si="1815"/>
        <v>0</v>
      </c>
      <c r="FG119" s="114"/>
      <c r="FH119" s="143"/>
      <c r="FI119" s="144" t="e">
        <f t="shared" si="1816"/>
        <v>#DIV/0!</v>
      </c>
      <c r="FJ119" s="328">
        <f t="shared" si="2025"/>
        <v>0</v>
      </c>
      <c r="FK119" s="474">
        <f t="shared" si="1818"/>
        <v>0</v>
      </c>
      <c r="FL119" s="475">
        <f t="shared" si="1819"/>
        <v>0</v>
      </c>
      <c r="FM119" s="141">
        <f t="shared" si="1820"/>
        <v>0</v>
      </c>
      <c r="FN119" s="476">
        <f t="shared" si="1821"/>
        <v>41.1</v>
      </c>
      <c r="FO119" s="142">
        <f t="shared" si="1822"/>
        <v>0</v>
      </c>
      <c r="FP119" s="114">
        <f t="shared" si="1823"/>
        <v>0</v>
      </c>
      <c r="FQ119" s="114"/>
      <c r="FR119" s="143"/>
      <c r="FS119" s="144" t="e">
        <f t="shared" si="1824"/>
        <v>#DIV/0!</v>
      </c>
      <c r="FT119" s="328">
        <f t="shared" si="2026"/>
        <v>0</v>
      </c>
      <c r="FU119" s="474">
        <f t="shared" si="1818"/>
        <v>0</v>
      </c>
      <c r="FV119" s="475">
        <f t="shared" si="1819"/>
        <v>0</v>
      </c>
      <c r="FW119" s="141">
        <f t="shared" si="1828"/>
        <v>0</v>
      </c>
      <c r="FX119" s="476">
        <f t="shared" si="1821"/>
        <v>41.1</v>
      </c>
      <c r="FY119" s="142">
        <f t="shared" si="1830"/>
        <v>0</v>
      </c>
      <c r="FZ119" s="114">
        <f t="shared" si="1831"/>
        <v>0</v>
      </c>
      <c r="GA119" s="114"/>
      <c r="GB119" s="143"/>
      <c r="GC119" s="144" t="e">
        <f t="shared" si="1832"/>
        <v>#DIV/0!</v>
      </c>
      <c r="GD119" s="328">
        <f t="shared" si="2027"/>
        <v>0</v>
      </c>
      <c r="GE119" s="474">
        <f t="shared" si="2028"/>
        <v>0</v>
      </c>
      <c r="GF119" s="475">
        <f t="shared" si="2029"/>
        <v>0</v>
      </c>
      <c r="GG119" s="141">
        <f t="shared" si="1836"/>
        <v>0</v>
      </c>
      <c r="GH119" s="476">
        <f t="shared" si="1821"/>
        <v>41.1</v>
      </c>
      <c r="GI119" s="142">
        <f t="shared" si="1838"/>
        <v>0</v>
      </c>
      <c r="GJ119" s="114">
        <f t="shared" si="1839"/>
        <v>0</v>
      </c>
      <c r="GK119" s="114"/>
      <c r="GL119" s="143"/>
      <c r="GM119" s="144" t="e">
        <f t="shared" si="1840"/>
        <v>#DIV/0!</v>
      </c>
      <c r="GN119" s="328">
        <f t="shared" si="2030"/>
        <v>0</v>
      </c>
      <c r="GO119" s="474">
        <f t="shared" si="2031"/>
        <v>0</v>
      </c>
      <c r="GP119" s="475">
        <f t="shared" si="2032"/>
        <v>0</v>
      </c>
      <c r="GQ119" s="141">
        <f t="shared" si="1844"/>
        <v>0</v>
      </c>
      <c r="GR119" s="476">
        <f t="shared" si="1821"/>
        <v>41.1</v>
      </c>
      <c r="GS119" s="142">
        <f t="shared" si="1846"/>
        <v>0</v>
      </c>
      <c r="GT119" s="114">
        <f t="shared" si="1847"/>
        <v>0</v>
      </c>
      <c r="GU119" s="114"/>
      <c r="GV119" s="143"/>
      <c r="GW119" s="144" t="e">
        <f t="shared" si="1848"/>
        <v>#DIV/0!</v>
      </c>
      <c r="GX119" s="328">
        <f t="shared" si="2033"/>
        <v>0</v>
      </c>
      <c r="GY119" s="474">
        <f t="shared" si="1850"/>
        <v>0</v>
      </c>
      <c r="GZ119" s="475">
        <f t="shared" si="1851"/>
        <v>0</v>
      </c>
      <c r="HA119" s="141">
        <f t="shared" si="1852"/>
        <v>0</v>
      </c>
      <c r="HB119" s="476">
        <f t="shared" si="1853"/>
        <v>41.1</v>
      </c>
      <c r="HC119" s="142">
        <f t="shared" si="1854"/>
        <v>0</v>
      </c>
      <c r="HD119" s="114">
        <f t="shared" si="1855"/>
        <v>0</v>
      </c>
      <c r="HE119" s="114"/>
      <c r="HF119" s="143"/>
      <c r="HG119" s="144" t="e">
        <f t="shared" si="1856"/>
        <v>#DIV/0!</v>
      </c>
      <c r="HH119" s="328">
        <f t="shared" si="2034"/>
        <v>0</v>
      </c>
      <c r="HI119" s="474">
        <f t="shared" si="1850"/>
        <v>0</v>
      </c>
      <c r="HJ119" s="475">
        <f t="shared" si="1851"/>
        <v>0</v>
      </c>
      <c r="HK119" s="141">
        <f t="shared" si="1860"/>
        <v>0</v>
      </c>
      <c r="HL119" s="476">
        <f t="shared" si="1853"/>
        <v>41.1</v>
      </c>
      <c r="HM119" s="142">
        <f t="shared" si="1862"/>
        <v>0</v>
      </c>
      <c r="HN119" s="114">
        <f t="shared" si="1863"/>
        <v>0</v>
      </c>
      <c r="HO119" s="114"/>
      <c r="HP119" s="143"/>
      <c r="HQ119" s="144" t="e">
        <f t="shared" si="1864"/>
        <v>#DIV/0!</v>
      </c>
      <c r="HR119" s="328">
        <f t="shared" si="2035"/>
        <v>0</v>
      </c>
      <c r="HS119" s="474">
        <f t="shared" si="2036"/>
        <v>0</v>
      </c>
      <c r="HT119" s="475">
        <f t="shared" si="2037"/>
        <v>0</v>
      </c>
      <c r="HU119" s="141">
        <f t="shared" si="1868"/>
        <v>0</v>
      </c>
      <c r="HV119" s="476">
        <f t="shared" si="1853"/>
        <v>41.1</v>
      </c>
      <c r="HW119" s="142">
        <f t="shared" si="1870"/>
        <v>0</v>
      </c>
      <c r="HX119" s="114">
        <f t="shared" si="1871"/>
        <v>0</v>
      </c>
      <c r="HY119" s="114"/>
      <c r="HZ119" s="143"/>
      <c r="IA119" s="144" t="e">
        <f t="shared" si="1872"/>
        <v>#DIV/0!</v>
      </c>
      <c r="IB119" s="328">
        <f t="shared" si="2038"/>
        <v>0</v>
      </c>
      <c r="IC119" s="474">
        <f t="shared" si="2039"/>
        <v>0</v>
      </c>
      <c r="ID119" s="475">
        <f t="shared" si="2040"/>
        <v>0</v>
      </c>
      <c r="IE119" s="141">
        <f t="shared" si="1876"/>
        <v>0</v>
      </c>
      <c r="IF119" s="476">
        <f t="shared" si="1853"/>
        <v>41.1</v>
      </c>
      <c r="IG119" s="142">
        <f t="shared" si="1878"/>
        <v>0</v>
      </c>
      <c r="IH119" s="114">
        <f t="shared" si="1879"/>
        <v>0</v>
      </c>
      <c r="II119" s="114"/>
      <c r="IJ119" s="143"/>
      <c r="IK119" s="144" t="e">
        <f t="shared" si="1880"/>
        <v>#DIV/0!</v>
      </c>
      <c r="IL119" s="328">
        <f t="shared" si="2041"/>
        <v>0</v>
      </c>
      <c r="IM119" s="474">
        <f t="shared" si="1882"/>
        <v>0</v>
      </c>
      <c r="IN119" s="475">
        <f t="shared" si="1883"/>
        <v>0</v>
      </c>
      <c r="IO119" s="141">
        <f t="shared" si="1884"/>
        <v>0</v>
      </c>
      <c r="IP119" s="476">
        <f t="shared" si="1885"/>
        <v>41.1</v>
      </c>
      <c r="IQ119" s="142">
        <f t="shared" si="1886"/>
        <v>0</v>
      </c>
      <c r="IR119" s="114">
        <f t="shared" si="1887"/>
        <v>0</v>
      </c>
      <c r="IS119" s="114"/>
      <c r="IT119" s="143"/>
      <c r="IU119" s="144" t="e">
        <f t="shared" si="1888"/>
        <v>#DIV/0!</v>
      </c>
      <c r="IV119" s="328">
        <f t="shared" si="2042"/>
        <v>0</v>
      </c>
      <c r="IW119" s="474">
        <f t="shared" si="1882"/>
        <v>0</v>
      </c>
      <c r="IX119" s="475">
        <f t="shared" si="1883"/>
        <v>0</v>
      </c>
      <c r="IY119" s="141">
        <f t="shared" si="1892"/>
        <v>0</v>
      </c>
      <c r="IZ119" s="476">
        <f t="shared" si="1885"/>
        <v>41.1</v>
      </c>
      <c r="JA119" s="142">
        <f t="shared" si="1894"/>
        <v>0</v>
      </c>
      <c r="JB119" s="114">
        <f t="shared" si="1895"/>
        <v>0</v>
      </c>
      <c r="JC119" s="114"/>
      <c r="JD119" s="143"/>
      <c r="JE119" s="144" t="e">
        <f t="shared" si="1896"/>
        <v>#DIV/0!</v>
      </c>
      <c r="JF119" s="328">
        <f t="shared" si="2043"/>
        <v>0</v>
      </c>
      <c r="JG119" s="474">
        <f t="shared" si="2044"/>
        <v>0</v>
      </c>
      <c r="JH119" s="475">
        <f t="shared" si="2045"/>
        <v>0</v>
      </c>
      <c r="JI119" s="141">
        <f t="shared" si="1900"/>
        <v>0</v>
      </c>
      <c r="JJ119" s="476">
        <f t="shared" si="1885"/>
        <v>41.1</v>
      </c>
      <c r="JK119" s="142">
        <f t="shared" si="1902"/>
        <v>0</v>
      </c>
      <c r="JL119" s="114">
        <f t="shared" si="1903"/>
        <v>0</v>
      </c>
      <c r="JM119" s="114"/>
      <c r="JN119" s="143"/>
      <c r="JO119" s="144" t="e">
        <f t="shared" si="1904"/>
        <v>#DIV/0!</v>
      </c>
      <c r="JP119" s="328">
        <f t="shared" si="2046"/>
        <v>0</v>
      </c>
      <c r="JQ119" s="474">
        <f t="shared" si="2047"/>
        <v>0</v>
      </c>
      <c r="JR119" s="475">
        <f t="shared" si="2048"/>
        <v>0</v>
      </c>
      <c r="JS119" s="141">
        <f t="shared" si="1908"/>
        <v>0</v>
      </c>
      <c r="JT119" s="476">
        <f t="shared" si="1885"/>
        <v>41.1</v>
      </c>
      <c r="JU119" s="142">
        <f t="shared" si="1910"/>
        <v>0</v>
      </c>
      <c r="JV119" s="114">
        <f t="shared" si="1911"/>
        <v>0</v>
      </c>
      <c r="JW119" s="114"/>
      <c r="JX119" s="143"/>
      <c r="JY119" s="144" t="e">
        <f t="shared" si="1912"/>
        <v>#DIV/0!</v>
      </c>
      <c r="JZ119" s="328">
        <f t="shared" si="2049"/>
        <v>0</v>
      </c>
      <c r="KA119" s="474">
        <f t="shared" si="2050"/>
        <v>0</v>
      </c>
      <c r="KB119" s="475">
        <f t="shared" si="2051"/>
        <v>0</v>
      </c>
      <c r="KC119" s="141">
        <f t="shared" si="1916"/>
        <v>0</v>
      </c>
      <c r="KD119" s="476">
        <f t="shared" si="1917"/>
        <v>41.1</v>
      </c>
      <c r="KE119" s="142">
        <f t="shared" si="1918"/>
        <v>0</v>
      </c>
      <c r="KF119" s="114">
        <f t="shared" si="1919"/>
        <v>0</v>
      </c>
      <c r="KG119" s="114"/>
      <c r="KH119" s="143"/>
      <c r="KI119" s="144" t="e">
        <f t="shared" si="1920"/>
        <v>#DIV/0!</v>
      </c>
      <c r="KJ119" s="328">
        <f t="shared" si="2052"/>
        <v>0</v>
      </c>
      <c r="KK119" s="474">
        <f t="shared" si="2053"/>
        <v>0</v>
      </c>
      <c r="KL119" s="475">
        <f t="shared" si="2054"/>
        <v>0</v>
      </c>
      <c r="KM119" s="141">
        <f t="shared" si="1924"/>
        <v>0</v>
      </c>
      <c r="KN119" s="476">
        <f t="shared" si="1917"/>
        <v>41.1</v>
      </c>
      <c r="KO119" s="142">
        <f t="shared" si="1926"/>
        <v>0</v>
      </c>
      <c r="KP119" s="114">
        <f t="shared" si="1927"/>
        <v>0</v>
      </c>
      <c r="KQ119" s="114"/>
      <c r="KR119" s="143"/>
      <c r="KS119" s="144" t="e">
        <f t="shared" si="1928"/>
        <v>#DIV/0!</v>
      </c>
      <c r="KT119" s="328">
        <f t="shared" si="2055"/>
        <v>0</v>
      </c>
      <c r="KU119" s="474" t="e">
        <f t="shared" si="2056"/>
        <v>#DIV/0!</v>
      </c>
      <c r="KV119" s="475" t="e">
        <f t="shared" si="2057"/>
        <v>#DIV/0!</v>
      </c>
      <c r="KW119" s="141">
        <f t="shared" si="1932"/>
        <v>0</v>
      </c>
      <c r="KX119" s="476">
        <f t="shared" si="1917"/>
        <v>0</v>
      </c>
      <c r="KY119" s="142">
        <f t="shared" si="1934"/>
        <v>0</v>
      </c>
      <c r="KZ119" s="114">
        <f t="shared" si="1935"/>
        <v>0</v>
      </c>
      <c r="LA119" s="114"/>
      <c r="LB119" s="143"/>
      <c r="LC119" s="144" t="e">
        <f t="shared" si="1936"/>
        <v>#DIV/0!</v>
      </c>
      <c r="LD119" s="327">
        <f t="shared" si="1937"/>
        <v>0</v>
      </c>
      <c r="LE119" s="474">
        <f t="shared" si="1938"/>
        <v>0</v>
      </c>
      <c r="LF119" s="475">
        <f t="shared" si="1939"/>
        <v>0</v>
      </c>
      <c r="LG119" s="141">
        <f t="shared" si="1940"/>
        <v>0</v>
      </c>
      <c r="LH119" s="476">
        <f t="shared" si="1941"/>
        <v>41.1</v>
      </c>
      <c r="LI119" s="142">
        <f t="shared" si="1942"/>
        <v>0</v>
      </c>
      <c r="LJ119" s="114">
        <f t="shared" si="1943"/>
        <v>0</v>
      </c>
      <c r="LK119" s="114"/>
      <c r="LL119" s="143"/>
    </row>
    <row r="120" spans="1:324" ht="18" customHeight="1">
      <c r="A120" s="718"/>
      <c r="B120" s="93" t="s">
        <v>745</v>
      </c>
      <c r="C120" s="12" t="s">
        <v>856</v>
      </c>
      <c r="D120" s="12" t="s">
        <v>424</v>
      </c>
      <c r="E120" s="4" t="s">
        <v>32</v>
      </c>
      <c r="F120" s="328">
        <f t="shared" si="1981"/>
        <v>0</v>
      </c>
      <c r="G120" s="474">
        <f t="shared" si="1944"/>
        <v>0</v>
      </c>
      <c r="H120" s="475">
        <f t="shared" si="1945"/>
        <v>0</v>
      </c>
      <c r="I120" s="141">
        <f t="shared" si="1696"/>
        <v>0</v>
      </c>
      <c r="J120" s="476">
        <f t="shared" si="1946"/>
        <v>41.1</v>
      </c>
      <c r="K120" s="142">
        <f t="shared" si="1697"/>
        <v>0</v>
      </c>
      <c r="L120" s="114">
        <f t="shared" si="1698"/>
        <v>0</v>
      </c>
      <c r="M120" s="114"/>
      <c r="N120" s="143"/>
      <c r="O120" s="144" t="e">
        <f t="shared" si="1699"/>
        <v>#DIV/0!</v>
      </c>
      <c r="P120" s="328">
        <f t="shared" si="1982"/>
        <v>0</v>
      </c>
      <c r="Q120" s="474">
        <f t="shared" si="1947"/>
        <v>0</v>
      </c>
      <c r="R120" s="475">
        <f t="shared" si="1948"/>
        <v>0</v>
      </c>
      <c r="S120" s="141">
        <f t="shared" si="1701"/>
        <v>0</v>
      </c>
      <c r="T120" s="476">
        <f t="shared" si="1949"/>
        <v>41.1</v>
      </c>
      <c r="U120" s="142">
        <f t="shared" si="1702"/>
        <v>0</v>
      </c>
      <c r="V120" s="114">
        <f t="shared" si="1703"/>
        <v>0</v>
      </c>
      <c r="W120" s="114"/>
      <c r="X120" s="143"/>
      <c r="Y120" s="144" t="e">
        <f t="shared" si="1704"/>
        <v>#DIV/0!</v>
      </c>
      <c r="Z120" s="328">
        <f t="shared" si="1983"/>
        <v>0</v>
      </c>
      <c r="AA120" s="474">
        <f t="shared" si="1984"/>
        <v>0</v>
      </c>
      <c r="AB120" s="475">
        <f t="shared" si="1985"/>
        <v>0</v>
      </c>
      <c r="AC120" s="141">
        <f t="shared" si="1708"/>
        <v>0</v>
      </c>
      <c r="AD120" s="476">
        <f t="shared" si="1709"/>
        <v>41.1</v>
      </c>
      <c r="AE120" s="142">
        <f t="shared" si="1710"/>
        <v>0</v>
      </c>
      <c r="AF120" s="114">
        <f t="shared" si="1711"/>
        <v>0</v>
      </c>
      <c r="AG120" s="114"/>
      <c r="AH120" s="143"/>
      <c r="AI120" s="144" t="e">
        <f t="shared" si="1712"/>
        <v>#DIV/0!</v>
      </c>
      <c r="AJ120" s="328">
        <f t="shared" si="1986"/>
        <v>0</v>
      </c>
      <c r="AK120" s="474">
        <f t="shared" si="1987"/>
        <v>0</v>
      </c>
      <c r="AL120" s="475">
        <f t="shared" si="1988"/>
        <v>0</v>
      </c>
      <c r="AM120" s="141">
        <f t="shared" si="1716"/>
        <v>0</v>
      </c>
      <c r="AN120" s="476">
        <f t="shared" si="1709"/>
        <v>41.1</v>
      </c>
      <c r="AO120" s="142">
        <f t="shared" si="1718"/>
        <v>0</v>
      </c>
      <c r="AP120" s="114">
        <f t="shared" si="1719"/>
        <v>0</v>
      </c>
      <c r="AQ120" s="114"/>
      <c r="AR120" s="143"/>
      <c r="AS120" s="144" t="e">
        <f t="shared" si="1720"/>
        <v>#DIV/0!</v>
      </c>
      <c r="AT120" s="328">
        <f t="shared" si="1989"/>
        <v>0</v>
      </c>
      <c r="AU120" s="474">
        <f t="shared" si="1990"/>
        <v>0</v>
      </c>
      <c r="AV120" s="475">
        <f t="shared" si="1991"/>
        <v>0</v>
      </c>
      <c r="AW120" s="141">
        <f t="shared" si="1724"/>
        <v>0</v>
      </c>
      <c r="AX120" s="476">
        <f t="shared" si="1709"/>
        <v>41.1</v>
      </c>
      <c r="AY120" s="142">
        <f t="shared" si="1726"/>
        <v>0</v>
      </c>
      <c r="AZ120" s="114">
        <f t="shared" si="1727"/>
        <v>0</v>
      </c>
      <c r="BA120" s="114"/>
      <c r="BB120" s="143"/>
      <c r="BC120" s="144" t="e">
        <f t="shared" si="1728"/>
        <v>#DIV/0!</v>
      </c>
      <c r="BD120" s="328">
        <f t="shared" si="1992"/>
        <v>0</v>
      </c>
      <c r="BE120" s="474">
        <f t="shared" si="1993"/>
        <v>0</v>
      </c>
      <c r="BF120" s="475">
        <f t="shared" si="1994"/>
        <v>0</v>
      </c>
      <c r="BG120" s="141">
        <f t="shared" si="1732"/>
        <v>0</v>
      </c>
      <c r="BH120" s="476">
        <f t="shared" si="1709"/>
        <v>41.1</v>
      </c>
      <c r="BI120" s="142">
        <f t="shared" si="1734"/>
        <v>0</v>
      </c>
      <c r="BJ120" s="114">
        <f t="shared" si="1735"/>
        <v>0</v>
      </c>
      <c r="BK120" s="114"/>
      <c r="BL120" s="143"/>
      <c r="BM120" s="144" t="e">
        <f t="shared" si="1736"/>
        <v>#DIV/0!</v>
      </c>
      <c r="BN120" s="328">
        <f t="shared" si="1995"/>
        <v>0</v>
      </c>
      <c r="BO120" s="474">
        <f t="shared" si="1996"/>
        <v>0</v>
      </c>
      <c r="BP120" s="475">
        <f t="shared" si="1997"/>
        <v>0</v>
      </c>
      <c r="BQ120" s="141">
        <f t="shared" si="1740"/>
        <v>0</v>
      </c>
      <c r="BR120" s="476">
        <f t="shared" si="1709"/>
        <v>41.1</v>
      </c>
      <c r="BS120" s="142">
        <f t="shared" si="1742"/>
        <v>0</v>
      </c>
      <c r="BT120" s="114">
        <f t="shared" si="1743"/>
        <v>0</v>
      </c>
      <c r="BU120" s="114"/>
      <c r="BV120" s="143"/>
      <c r="BW120" s="144" t="e">
        <f t="shared" si="1744"/>
        <v>#DIV/0!</v>
      </c>
      <c r="BX120" s="328">
        <f t="shared" si="1998"/>
        <v>0</v>
      </c>
      <c r="BY120" s="474">
        <f t="shared" si="1999"/>
        <v>0</v>
      </c>
      <c r="BZ120" s="475">
        <f t="shared" si="2000"/>
        <v>0</v>
      </c>
      <c r="CA120" s="141">
        <f t="shared" si="1748"/>
        <v>0</v>
      </c>
      <c r="CB120" s="476">
        <f t="shared" si="1709"/>
        <v>41.1</v>
      </c>
      <c r="CC120" s="142">
        <f t="shared" si="1750"/>
        <v>0</v>
      </c>
      <c r="CD120" s="114">
        <f t="shared" si="1751"/>
        <v>0</v>
      </c>
      <c r="CE120" s="114"/>
      <c r="CF120" s="143"/>
      <c r="CG120" s="144" t="e">
        <f t="shared" si="1752"/>
        <v>#DIV/0!</v>
      </c>
      <c r="CH120" s="328">
        <f t="shared" si="2001"/>
        <v>0</v>
      </c>
      <c r="CI120" s="474">
        <f t="shared" si="2002"/>
        <v>0</v>
      </c>
      <c r="CJ120" s="475">
        <f t="shared" si="2003"/>
        <v>0</v>
      </c>
      <c r="CK120" s="141">
        <f t="shared" si="1756"/>
        <v>0</v>
      </c>
      <c r="CL120" s="476">
        <f t="shared" si="1709"/>
        <v>41.1</v>
      </c>
      <c r="CM120" s="142">
        <f t="shared" si="1758"/>
        <v>0</v>
      </c>
      <c r="CN120" s="114">
        <f t="shared" si="1759"/>
        <v>0</v>
      </c>
      <c r="CO120" s="114"/>
      <c r="CP120" s="143"/>
      <c r="CQ120" s="144" t="e">
        <f t="shared" si="1760"/>
        <v>#DIV/0!</v>
      </c>
      <c r="CR120" s="328">
        <f t="shared" si="2004"/>
        <v>0</v>
      </c>
      <c r="CS120" s="474">
        <f t="shared" si="2005"/>
        <v>0</v>
      </c>
      <c r="CT120" s="475">
        <f t="shared" si="2006"/>
        <v>0</v>
      </c>
      <c r="CU120" s="141">
        <f t="shared" si="1764"/>
        <v>0</v>
      </c>
      <c r="CV120" s="476">
        <f t="shared" si="1765"/>
        <v>41.1</v>
      </c>
      <c r="CW120" s="142">
        <f t="shared" si="1766"/>
        <v>0</v>
      </c>
      <c r="CX120" s="114">
        <f t="shared" si="1767"/>
        <v>0</v>
      </c>
      <c r="CY120" s="114"/>
      <c r="CZ120" s="143"/>
      <c r="DA120" s="144" t="e">
        <f t="shared" si="1768"/>
        <v>#DIV/0!</v>
      </c>
      <c r="DB120" s="328">
        <f t="shared" si="2007"/>
        <v>0</v>
      </c>
      <c r="DC120" s="474">
        <f t="shared" si="2008"/>
        <v>0</v>
      </c>
      <c r="DD120" s="475">
        <f t="shared" si="2009"/>
        <v>0</v>
      </c>
      <c r="DE120" s="141">
        <f t="shared" si="1772"/>
        <v>0</v>
      </c>
      <c r="DF120" s="476">
        <f t="shared" si="1765"/>
        <v>41.1</v>
      </c>
      <c r="DG120" s="142">
        <f t="shared" si="1774"/>
        <v>0</v>
      </c>
      <c r="DH120" s="114">
        <f t="shared" si="1775"/>
        <v>0</v>
      </c>
      <c r="DI120" s="114"/>
      <c r="DJ120" s="143"/>
      <c r="DK120" s="144" t="e">
        <f t="shared" si="1776"/>
        <v>#DIV/0!</v>
      </c>
      <c r="DL120" s="328">
        <f t="shared" si="2010"/>
        <v>0</v>
      </c>
      <c r="DM120" s="474">
        <f t="shared" si="2011"/>
        <v>0</v>
      </c>
      <c r="DN120" s="475">
        <f t="shared" si="2012"/>
        <v>0</v>
      </c>
      <c r="DO120" s="141">
        <f t="shared" si="1780"/>
        <v>0</v>
      </c>
      <c r="DP120" s="476">
        <f t="shared" si="1765"/>
        <v>41.1</v>
      </c>
      <c r="DQ120" s="142">
        <f t="shared" si="1782"/>
        <v>0</v>
      </c>
      <c r="DR120" s="114">
        <f t="shared" si="1783"/>
        <v>0</v>
      </c>
      <c r="DS120" s="114"/>
      <c r="DT120" s="143"/>
      <c r="DU120" s="144" t="e">
        <f t="shared" si="1784"/>
        <v>#DIV/0!</v>
      </c>
      <c r="DV120" s="328">
        <f t="shared" si="2013"/>
        <v>0</v>
      </c>
      <c r="DW120" s="474">
        <f t="shared" si="2014"/>
        <v>0</v>
      </c>
      <c r="DX120" s="475">
        <f t="shared" si="2015"/>
        <v>0</v>
      </c>
      <c r="DY120" s="141">
        <f t="shared" si="1788"/>
        <v>0</v>
      </c>
      <c r="DZ120" s="476">
        <f t="shared" si="1765"/>
        <v>41.1</v>
      </c>
      <c r="EA120" s="142">
        <f t="shared" si="1790"/>
        <v>0</v>
      </c>
      <c r="EB120" s="114">
        <f t="shared" si="1791"/>
        <v>0</v>
      </c>
      <c r="EC120" s="114"/>
      <c r="ED120" s="143"/>
      <c r="EE120" s="144" t="e">
        <f t="shared" si="1792"/>
        <v>#DIV/0!</v>
      </c>
      <c r="EF120" s="328">
        <f t="shared" si="2016"/>
        <v>0</v>
      </c>
      <c r="EG120" s="474">
        <f t="shared" si="2017"/>
        <v>0</v>
      </c>
      <c r="EH120" s="475">
        <f t="shared" si="2018"/>
        <v>0</v>
      </c>
      <c r="EI120" s="141">
        <f t="shared" si="1796"/>
        <v>0</v>
      </c>
      <c r="EJ120" s="476">
        <f t="shared" si="1765"/>
        <v>41.1</v>
      </c>
      <c r="EK120" s="142">
        <f t="shared" si="1798"/>
        <v>0</v>
      </c>
      <c r="EL120" s="114">
        <f t="shared" si="1799"/>
        <v>0</v>
      </c>
      <c r="EM120" s="114"/>
      <c r="EN120" s="143"/>
      <c r="EO120" s="144" t="e">
        <f t="shared" si="1800"/>
        <v>#DIV/0!</v>
      </c>
      <c r="EP120" s="328">
        <f t="shared" si="2019"/>
        <v>0</v>
      </c>
      <c r="EQ120" s="474">
        <f t="shared" si="2020"/>
        <v>0</v>
      </c>
      <c r="ER120" s="475">
        <f t="shared" si="2021"/>
        <v>0</v>
      </c>
      <c r="ES120" s="141">
        <f t="shared" si="1804"/>
        <v>0</v>
      </c>
      <c r="ET120" s="476">
        <f t="shared" si="1765"/>
        <v>41.1</v>
      </c>
      <c r="EU120" s="142">
        <f t="shared" si="1806"/>
        <v>0</v>
      </c>
      <c r="EV120" s="114">
        <f t="shared" si="1807"/>
        <v>0</v>
      </c>
      <c r="EW120" s="114"/>
      <c r="EX120" s="143"/>
      <c r="EY120" s="144" t="e">
        <f t="shared" si="1808"/>
        <v>#DIV/0!</v>
      </c>
      <c r="EZ120" s="328">
        <f t="shared" si="2022"/>
        <v>0</v>
      </c>
      <c r="FA120" s="474">
        <f t="shared" si="2023"/>
        <v>0</v>
      </c>
      <c r="FB120" s="475">
        <f t="shared" si="2024"/>
        <v>0</v>
      </c>
      <c r="FC120" s="141">
        <f t="shared" si="1812"/>
        <v>0</v>
      </c>
      <c r="FD120" s="476">
        <f t="shared" si="1765"/>
        <v>41.1</v>
      </c>
      <c r="FE120" s="142">
        <f t="shared" si="1814"/>
        <v>0</v>
      </c>
      <c r="FF120" s="114">
        <f t="shared" si="1815"/>
        <v>0</v>
      </c>
      <c r="FG120" s="114"/>
      <c r="FH120" s="143"/>
      <c r="FI120" s="144" t="e">
        <f t="shared" si="1816"/>
        <v>#DIV/0!</v>
      </c>
      <c r="FJ120" s="328">
        <f t="shared" si="2025"/>
        <v>0</v>
      </c>
      <c r="FK120" s="474">
        <f t="shared" si="1818"/>
        <v>0</v>
      </c>
      <c r="FL120" s="475">
        <f t="shared" si="1819"/>
        <v>0</v>
      </c>
      <c r="FM120" s="141">
        <f t="shared" si="1820"/>
        <v>0</v>
      </c>
      <c r="FN120" s="476">
        <f t="shared" si="1821"/>
        <v>41.1</v>
      </c>
      <c r="FO120" s="142">
        <f t="shared" si="1822"/>
        <v>0</v>
      </c>
      <c r="FP120" s="114">
        <f t="shared" si="1823"/>
        <v>0</v>
      </c>
      <c r="FQ120" s="114"/>
      <c r="FR120" s="143"/>
      <c r="FS120" s="144" t="e">
        <f t="shared" si="1824"/>
        <v>#DIV/0!</v>
      </c>
      <c r="FT120" s="328">
        <f t="shared" si="2026"/>
        <v>0</v>
      </c>
      <c r="FU120" s="474">
        <f t="shared" si="1818"/>
        <v>0</v>
      </c>
      <c r="FV120" s="475">
        <f t="shared" si="1819"/>
        <v>0</v>
      </c>
      <c r="FW120" s="141">
        <f t="shared" si="1828"/>
        <v>0</v>
      </c>
      <c r="FX120" s="476">
        <f t="shared" si="1821"/>
        <v>41.1</v>
      </c>
      <c r="FY120" s="142">
        <f t="shared" si="1830"/>
        <v>0</v>
      </c>
      <c r="FZ120" s="114">
        <f t="shared" si="1831"/>
        <v>0</v>
      </c>
      <c r="GA120" s="114"/>
      <c r="GB120" s="143"/>
      <c r="GC120" s="144" t="e">
        <f t="shared" si="1832"/>
        <v>#DIV/0!</v>
      </c>
      <c r="GD120" s="328">
        <f t="shared" si="2027"/>
        <v>0</v>
      </c>
      <c r="GE120" s="474">
        <f t="shared" si="2028"/>
        <v>0</v>
      </c>
      <c r="GF120" s="475">
        <f t="shared" si="2029"/>
        <v>0</v>
      </c>
      <c r="GG120" s="141">
        <f t="shared" si="1836"/>
        <v>0</v>
      </c>
      <c r="GH120" s="476">
        <f t="shared" si="1821"/>
        <v>41.1</v>
      </c>
      <c r="GI120" s="142">
        <f t="shared" si="1838"/>
        <v>0</v>
      </c>
      <c r="GJ120" s="114">
        <f t="shared" si="1839"/>
        <v>0</v>
      </c>
      <c r="GK120" s="114"/>
      <c r="GL120" s="143"/>
      <c r="GM120" s="144" t="e">
        <f t="shared" si="1840"/>
        <v>#DIV/0!</v>
      </c>
      <c r="GN120" s="328">
        <f t="shared" si="2030"/>
        <v>0</v>
      </c>
      <c r="GO120" s="474">
        <f t="shared" si="2031"/>
        <v>0</v>
      </c>
      <c r="GP120" s="475">
        <f t="shared" si="2032"/>
        <v>0</v>
      </c>
      <c r="GQ120" s="141">
        <f t="shared" si="1844"/>
        <v>0</v>
      </c>
      <c r="GR120" s="476">
        <f t="shared" si="1821"/>
        <v>41.1</v>
      </c>
      <c r="GS120" s="142">
        <f t="shared" si="1846"/>
        <v>0</v>
      </c>
      <c r="GT120" s="114">
        <f t="shared" si="1847"/>
        <v>0</v>
      </c>
      <c r="GU120" s="114"/>
      <c r="GV120" s="143"/>
      <c r="GW120" s="144" t="e">
        <f t="shared" si="1848"/>
        <v>#DIV/0!</v>
      </c>
      <c r="GX120" s="328">
        <f t="shared" si="2033"/>
        <v>0</v>
      </c>
      <c r="GY120" s="474">
        <f t="shared" si="1850"/>
        <v>0</v>
      </c>
      <c r="GZ120" s="475">
        <f t="shared" si="1851"/>
        <v>0</v>
      </c>
      <c r="HA120" s="141">
        <f t="shared" si="1852"/>
        <v>0</v>
      </c>
      <c r="HB120" s="476">
        <f t="shared" si="1853"/>
        <v>41.1</v>
      </c>
      <c r="HC120" s="142">
        <f t="shared" si="1854"/>
        <v>0</v>
      </c>
      <c r="HD120" s="114">
        <f t="shared" si="1855"/>
        <v>0</v>
      </c>
      <c r="HE120" s="114"/>
      <c r="HF120" s="143"/>
      <c r="HG120" s="144" t="e">
        <f t="shared" si="1856"/>
        <v>#DIV/0!</v>
      </c>
      <c r="HH120" s="328">
        <f t="shared" si="2034"/>
        <v>0</v>
      </c>
      <c r="HI120" s="474">
        <f t="shared" si="1850"/>
        <v>0</v>
      </c>
      <c r="HJ120" s="475">
        <f t="shared" si="1851"/>
        <v>0</v>
      </c>
      <c r="HK120" s="141">
        <f t="shared" si="1860"/>
        <v>0</v>
      </c>
      <c r="HL120" s="476">
        <f t="shared" si="1853"/>
        <v>41.1</v>
      </c>
      <c r="HM120" s="142">
        <f t="shared" si="1862"/>
        <v>0</v>
      </c>
      <c r="HN120" s="114">
        <f t="shared" si="1863"/>
        <v>0</v>
      </c>
      <c r="HO120" s="114"/>
      <c r="HP120" s="143"/>
      <c r="HQ120" s="144" t="e">
        <f t="shared" si="1864"/>
        <v>#DIV/0!</v>
      </c>
      <c r="HR120" s="328">
        <f t="shared" si="2035"/>
        <v>0</v>
      </c>
      <c r="HS120" s="474">
        <f t="shared" si="2036"/>
        <v>0</v>
      </c>
      <c r="HT120" s="475">
        <f t="shared" si="2037"/>
        <v>0</v>
      </c>
      <c r="HU120" s="141">
        <f t="shared" si="1868"/>
        <v>0</v>
      </c>
      <c r="HV120" s="476">
        <f t="shared" si="1853"/>
        <v>41.1</v>
      </c>
      <c r="HW120" s="142">
        <f t="shared" si="1870"/>
        <v>0</v>
      </c>
      <c r="HX120" s="114">
        <f t="shared" si="1871"/>
        <v>0</v>
      </c>
      <c r="HY120" s="114"/>
      <c r="HZ120" s="143"/>
      <c r="IA120" s="144" t="e">
        <f t="shared" si="1872"/>
        <v>#DIV/0!</v>
      </c>
      <c r="IB120" s="328">
        <f t="shared" si="2038"/>
        <v>0</v>
      </c>
      <c r="IC120" s="474">
        <f t="shared" si="2039"/>
        <v>0</v>
      </c>
      <c r="ID120" s="475">
        <f t="shared" si="2040"/>
        <v>0</v>
      </c>
      <c r="IE120" s="141">
        <f t="shared" si="1876"/>
        <v>0</v>
      </c>
      <c r="IF120" s="476">
        <f t="shared" si="1853"/>
        <v>41.1</v>
      </c>
      <c r="IG120" s="142">
        <f t="shared" si="1878"/>
        <v>0</v>
      </c>
      <c r="IH120" s="114">
        <f t="shared" si="1879"/>
        <v>0</v>
      </c>
      <c r="II120" s="114"/>
      <c r="IJ120" s="143"/>
      <c r="IK120" s="144" t="e">
        <f t="shared" si="1880"/>
        <v>#DIV/0!</v>
      </c>
      <c r="IL120" s="328">
        <f t="shared" si="2041"/>
        <v>0</v>
      </c>
      <c r="IM120" s="474">
        <f t="shared" si="1882"/>
        <v>0</v>
      </c>
      <c r="IN120" s="475">
        <f t="shared" si="1883"/>
        <v>0</v>
      </c>
      <c r="IO120" s="141">
        <f t="shared" si="1884"/>
        <v>0</v>
      </c>
      <c r="IP120" s="476">
        <f t="shared" si="1885"/>
        <v>41.1</v>
      </c>
      <c r="IQ120" s="142">
        <f t="shared" si="1886"/>
        <v>0</v>
      </c>
      <c r="IR120" s="114">
        <f t="shared" si="1887"/>
        <v>0</v>
      </c>
      <c r="IS120" s="114"/>
      <c r="IT120" s="143"/>
      <c r="IU120" s="144" t="e">
        <f t="shared" si="1888"/>
        <v>#DIV/0!</v>
      </c>
      <c r="IV120" s="328">
        <f t="shared" si="2042"/>
        <v>0</v>
      </c>
      <c r="IW120" s="474">
        <f t="shared" si="1882"/>
        <v>0</v>
      </c>
      <c r="IX120" s="475">
        <f t="shared" si="1883"/>
        <v>0</v>
      </c>
      <c r="IY120" s="141">
        <f t="shared" si="1892"/>
        <v>0</v>
      </c>
      <c r="IZ120" s="476">
        <f t="shared" si="1885"/>
        <v>41.1</v>
      </c>
      <c r="JA120" s="142">
        <f t="shared" si="1894"/>
        <v>0</v>
      </c>
      <c r="JB120" s="114">
        <f t="shared" si="1895"/>
        <v>0</v>
      </c>
      <c r="JC120" s="114"/>
      <c r="JD120" s="143"/>
      <c r="JE120" s="144" t="e">
        <f t="shared" si="1896"/>
        <v>#DIV/0!</v>
      </c>
      <c r="JF120" s="328">
        <f t="shared" si="2043"/>
        <v>0</v>
      </c>
      <c r="JG120" s="474">
        <f t="shared" si="2044"/>
        <v>0</v>
      </c>
      <c r="JH120" s="475">
        <f t="shared" si="2045"/>
        <v>0</v>
      </c>
      <c r="JI120" s="141">
        <f t="shared" si="1900"/>
        <v>0</v>
      </c>
      <c r="JJ120" s="476">
        <f t="shared" si="1885"/>
        <v>41.1</v>
      </c>
      <c r="JK120" s="142">
        <f t="shared" si="1902"/>
        <v>0</v>
      </c>
      <c r="JL120" s="114">
        <f t="shared" si="1903"/>
        <v>0</v>
      </c>
      <c r="JM120" s="114"/>
      <c r="JN120" s="143"/>
      <c r="JO120" s="144" t="e">
        <f t="shared" si="1904"/>
        <v>#DIV/0!</v>
      </c>
      <c r="JP120" s="328">
        <f t="shared" si="2046"/>
        <v>0</v>
      </c>
      <c r="JQ120" s="474">
        <f t="shared" si="2047"/>
        <v>0</v>
      </c>
      <c r="JR120" s="475">
        <f t="shared" si="2048"/>
        <v>0</v>
      </c>
      <c r="JS120" s="141">
        <f t="shared" si="1908"/>
        <v>0</v>
      </c>
      <c r="JT120" s="476">
        <f t="shared" si="1885"/>
        <v>41.1</v>
      </c>
      <c r="JU120" s="142">
        <f t="shared" si="1910"/>
        <v>0</v>
      </c>
      <c r="JV120" s="114">
        <f t="shared" si="1911"/>
        <v>0</v>
      </c>
      <c r="JW120" s="114"/>
      <c r="JX120" s="143"/>
      <c r="JY120" s="144" t="e">
        <f t="shared" si="1912"/>
        <v>#DIV/0!</v>
      </c>
      <c r="JZ120" s="328">
        <f t="shared" si="2049"/>
        <v>0</v>
      </c>
      <c r="KA120" s="474">
        <f t="shared" si="2050"/>
        <v>0</v>
      </c>
      <c r="KB120" s="475">
        <f t="shared" si="2051"/>
        <v>0</v>
      </c>
      <c r="KC120" s="141">
        <f t="shared" si="1916"/>
        <v>0</v>
      </c>
      <c r="KD120" s="476">
        <f t="shared" si="1917"/>
        <v>41.1</v>
      </c>
      <c r="KE120" s="142">
        <f t="shared" si="1918"/>
        <v>0</v>
      </c>
      <c r="KF120" s="114">
        <f t="shared" si="1919"/>
        <v>0</v>
      </c>
      <c r="KG120" s="114"/>
      <c r="KH120" s="143"/>
      <c r="KI120" s="144" t="e">
        <f t="shared" si="1920"/>
        <v>#DIV/0!</v>
      </c>
      <c r="KJ120" s="328">
        <f t="shared" si="2052"/>
        <v>0</v>
      </c>
      <c r="KK120" s="474">
        <f t="shared" si="2053"/>
        <v>0</v>
      </c>
      <c r="KL120" s="475">
        <f t="shared" si="2054"/>
        <v>0</v>
      </c>
      <c r="KM120" s="141">
        <f t="shared" si="1924"/>
        <v>0</v>
      </c>
      <c r="KN120" s="476">
        <f t="shared" si="1917"/>
        <v>41.1</v>
      </c>
      <c r="KO120" s="142">
        <f t="shared" si="1926"/>
        <v>0</v>
      </c>
      <c r="KP120" s="114">
        <f t="shared" si="1927"/>
        <v>0</v>
      </c>
      <c r="KQ120" s="114"/>
      <c r="KR120" s="143"/>
      <c r="KS120" s="144" t="e">
        <f t="shared" si="1928"/>
        <v>#DIV/0!</v>
      </c>
      <c r="KT120" s="328">
        <f t="shared" si="2055"/>
        <v>0</v>
      </c>
      <c r="KU120" s="474" t="e">
        <f t="shared" si="2056"/>
        <v>#DIV/0!</v>
      </c>
      <c r="KV120" s="475" t="e">
        <f t="shared" si="2057"/>
        <v>#DIV/0!</v>
      </c>
      <c r="KW120" s="141">
        <f t="shared" si="1932"/>
        <v>0</v>
      </c>
      <c r="KX120" s="476">
        <f t="shared" si="1917"/>
        <v>0</v>
      </c>
      <c r="KY120" s="142">
        <f t="shared" si="1934"/>
        <v>0</v>
      </c>
      <c r="KZ120" s="114">
        <f t="shared" si="1935"/>
        <v>0</v>
      </c>
      <c r="LA120" s="114"/>
      <c r="LB120" s="143"/>
      <c r="LC120" s="144" t="e">
        <f t="shared" si="1936"/>
        <v>#DIV/0!</v>
      </c>
      <c r="LD120" s="327">
        <f t="shared" si="1937"/>
        <v>0</v>
      </c>
      <c r="LE120" s="474">
        <f t="shared" si="1938"/>
        <v>0</v>
      </c>
      <c r="LF120" s="475">
        <f t="shared" si="1939"/>
        <v>0</v>
      </c>
      <c r="LG120" s="141">
        <f t="shared" si="1940"/>
        <v>0</v>
      </c>
      <c r="LH120" s="476">
        <f t="shared" si="1941"/>
        <v>41.1</v>
      </c>
      <c r="LI120" s="142">
        <f t="shared" si="1942"/>
        <v>0</v>
      </c>
      <c r="LJ120" s="114">
        <f t="shared" si="1943"/>
        <v>0</v>
      </c>
      <c r="LK120" s="114"/>
      <c r="LL120" s="143"/>
    </row>
    <row r="121" spans="1:324" ht="18" customHeight="1">
      <c r="A121" s="718"/>
      <c r="B121" s="93" t="s">
        <v>759</v>
      </c>
      <c r="C121" s="12" t="s">
        <v>856</v>
      </c>
      <c r="D121" s="12" t="s">
        <v>424</v>
      </c>
      <c r="E121" s="4" t="s">
        <v>32</v>
      </c>
      <c r="F121" s="328">
        <f t="shared" si="1981"/>
        <v>0</v>
      </c>
      <c r="G121" s="474">
        <f t="shared" si="1944"/>
        <v>0</v>
      </c>
      <c r="H121" s="475">
        <f t="shared" si="1945"/>
        <v>0</v>
      </c>
      <c r="I121" s="141">
        <f t="shared" si="1696"/>
        <v>0</v>
      </c>
      <c r="J121" s="476">
        <f t="shared" si="1946"/>
        <v>41.1</v>
      </c>
      <c r="K121" s="142">
        <f t="shared" si="1697"/>
        <v>0</v>
      </c>
      <c r="L121" s="114">
        <f t="shared" si="1698"/>
        <v>0</v>
      </c>
      <c r="M121" s="114"/>
      <c r="N121" s="143"/>
      <c r="O121" s="144" t="e">
        <f t="shared" si="1699"/>
        <v>#DIV/0!</v>
      </c>
      <c r="P121" s="328">
        <f t="shared" si="1982"/>
        <v>0</v>
      </c>
      <c r="Q121" s="474">
        <f t="shared" si="1947"/>
        <v>0</v>
      </c>
      <c r="R121" s="475">
        <f t="shared" si="1948"/>
        <v>0</v>
      </c>
      <c r="S121" s="141">
        <f t="shared" si="1701"/>
        <v>0</v>
      </c>
      <c r="T121" s="476">
        <f t="shared" si="1949"/>
        <v>41.1</v>
      </c>
      <c r="U121" s="142">
        <f t="shared" si="1702"/>
        <v>0</v>
      </c>
      <c r="V121" s="114">
        <f t="shared" si="1703"/>
        <v>0</v>
      </c>
      <c r="W121" s="114"/>
      <c r="X121" s="143"/>
      <c r="Y121" s="144" t="e">
        <f t="shared" si="1704"/>
        <v>#DIV/0!</v>
      </c>
      <c r="Z121" s="328">
        <f t="shared" si="1983"/>
        <v>0</v>
      </c>
      <c r="AA121" s="474">
        <f t="shared" si="1984"/>
        <v>0</v>
      </c>
      <c r="AB121" s="475">
        <f t="shared" si="1985"/>
        <v>0</v>
      </c>
      <c r="AC121" s="141">
        <f t="shared" si="1708"/>
        <v>0</v>
      </c>
      <c r="AD121" s="476">
        <f t="shared" si="1709"/>
        <v>41.1</v>
      </c>
      <c r="AE121" s="142">
        <f t="shared" si="1710"/>
        <v>0</v>
      </c>
      <c r="AF121" s="114">
        <f t="shared" si="1711"/>
        <v>0</v>
      </c>
      <c r="AG121" s="114"/>
      <c r="AH121" s="143"/>
      <c r="AI121" s="144" t="e">
        <f t="shared" si="1712"/>
        <v>#DIV/0!</v>
      </c>
      <c r="AJ121" s="328">
        <f t="shared" si="1986"/>
        <v>0</v>
      </c>
      <c r="AK121" s="474">
        <f t="shared" si="1987"/>
        <v>0</v>
      </c>
      <c r="AL121" s="475">
        <f t="shared" si="1988"/>
        <v>0</v>
      </c>
      <c r="AM121" s="141">
        <f t="shared" si="1716"/>
        <v>0</v>
      </c>
      <c r="AN121" s="476">
        <f t="shared" si="1709"/>
        <v>41.1</v>
      </c>
      <c r="AO121" s="142">
        <f t="shared" si="1718"/>
        <v>0</v>
      </c>
      <c r="AP121" s="114">
        <f t="shared" si="1719"/>
        <v>0</v>
      </c>
      <c r="AQ121" s="114"/>
      <c r="AR121" s="143"/>
      <c r="AS121" s="144" t="e">
        <f t="shared" si="1720"/>
        <v>#DIV/0!</v>
      </c>
      <c r="AT121" s="328">
        <f t="shared" si="1989"/>
        <v>0</v>
      </c>
      <c r="AU121" s="474">
        <f t="shared" si="1990"/>
        <v>0</v>
      </c>
      <c r="AV121" s="475">
        <f t="shared" si="1991"/>
        <v>0</v>
      </c>
      <c r="AW121" s="141">
        <f t="shared" si="1724"/>
        <v>0</v>
      </c>
      <c r="AX121" s="476">
        <f t="shared" si="1709"/>
        <v>41.1</v>
      </c>
      <c r="AY121" s="142">
        <f t="shared" si="1726"/>
        <v>0</v>
      </c>
      <c r="AZ121" s="114">
        <f t="shared" si="1727"/>
        <v>0</v>
      </c>
      <c r="BA121" s="114"/>
      <c r="BB121" s="143"/>
      <c r="BC121" s="144" t="e">
        <f t="shared" si="1728"/>
        <v>#DIV/0!</v>
      </c>
      <c r="BD121" s="328">
        <f t="shared" si="1992"/>
        <v>0</v>
      </c>
      <c r="BE121" s="474">
        <f t="shared" si="1993"/>
        <v>0</v>
      </c>
      <c r="BF121" s="475">
        <f t="shared" si="1994"/>
        <v>0</v>
      </c>
      <c r="BG121" s="141">
        <f t="shared" si="1732"/>
        <v>0</v>
      </c>
      <c r="BH121" s="476">
        <f t="shared" si="1709"/>
        <v>41.1</v>
      </c>
      <c r="BI121" s="142">
        <f t="shared" si="1734"/>
        <v>0</v>
      </c>
      <c r="BJ121" s="114">
        <f t="shared" si="1735"/>
        <v>0</v>
      </c>
      <c r="BK121" s="114"/>
      <c r="BL121" s="143"/>
      <c r="BM121" s="144" t="e">
        <f t="shared" si="1736"/>
        <v>#DIV/0!</v>
      </c>
      <c r="BN121" s="328">
        <f t="shared" si="1995"/>
        <v>0</v>
      </c>
      <c r="BO121" s="474">
        <f t="shared" si="1996"/>
        <v>0</v>
      </c>
      <c r="BP121" s="475">
        <f t="shared" si="1997"/>
        <v>0</v>
      </c>
      <c r="BQ121" s="141">
        <f t="shared" si="1740"/>
        <v>0</v>
      </c>
      <c r="BR121" s="476">
        <f t="shared" si="1709"/>
        <v>41.1</v>
      </c>
      <c r="BS121" s="142">
        <f t="shared" si="1742"/>
        <v>0</v>
      </c>
      <c r="BT121" s="114">
        <f t="shared" si="1743"/>
        <v>0</v>
      </c>
      <c r="BU121" s="114"/>
      <c r="BV121" s="143"/>
      <c r="BW121" s="144" t="e">
        <f t="shared" si="1744"/>
        <v>#DIV/0!</v>
      </c>
      <c r="BX121" s="328">
        <f t="shared" si="1998"/>
        <v>0</v>
      </c>
      <c r="BY121" s="474">
        <f t="shared" si="1999"/>
        <v>0</v>
      </c>
      <c r="BZ121" s="475">
        <f t="shared" si="2000"/>
        <v>0</v>
      </c>
      <c r="CA121" s="141">
        <f t="shared" si="1748"/>
        <v>0</v>
      </c>
      <c r="CB121" s="476">
        <f t="shared" si="1709"/>
        <v>41.1</v>
      </c>
      <c r="CC121" s="142">
        <f t="shared" si="1750"/>
        <v>0</v>
      </c>
      <c r="CD121" s="114">
        <f t="shared" si="1751"/>
        <v>0</v>
      </c>
      <c r="CE121" s="114"/>
      <c r="CF121" s="143"/>
      <c r="CG121" s="144" t="e">
        <f t="shared" si="1752"/>
        <v>#DIV/0!</v>
      </c>
      <c r="CH121" s="328">
        <f t="shared" si="2001"/>
        <v>0</v>
      </c>
      <c r="CI121" s="474">
        <f t="shared" si="2002"/>
        <v>0</v>
      </c>
      <c r="CJ121" s="475">
        <f t="shared" si="2003"/>
        <v>0</v>
      </c>
      <c r="CK121" s="141">
        <f t="shared" si="1756"/>
        <v>0</v>
      </c>
      <c r="CL121" s="476">
        <f t="shared" si="1709"/>
        <v>41.1</v>
      </c>
      <c r="CM121" s="142">
        <f t="shared" si="1758"/>
        <v>0</v>
      </c>
      <c r="CN121" s="114">
        <f t="shared" si="1759"/>
        <v>0</v>
      </c>
      <c r="CO121" s="114"/>
      <c r="CP121" s="143"/>
      <c r="CQ121" s="144" t="e">
        <f t="shared" si="1760"/>
        <v>#DIV/0!</v>
      </c>
      <c r="CR121" s="328">
        <f t="shared" si="2004"/>
        <v>0</v>
      </c>
      <c r="CS121" s="474">
        <f t="shared" si="2005"/>
        <v>0</v>
      </c>
      <c r="CT121" s="475">
        <f t="shared" si="2006"/>
        <v>0</v>
      </c>
      <c r="CU121" s="141">
        <f t="shared" si="1764"/>
        <v>0</v>
      </c>
      <c r="CV121" s="476">
        <f t="shared" si="1765"/>
        <v>41.1</v>
      </c>
      <c r="CW121" s="142">
        <f t="shared" si="1766"/>
        <v>0</v>
      </c>
      <c r="CX121" s="114">
        <f t="shared" si="1767"/>
        <v>0</v>
      </c>
      <c r="CY121" s="114"/>
      <c r="CZ121" s="143"/>
      <c r="DA121" s="144" t="e">
        <f t="shared" si="1768"/>
        <v>#DIV/0!</v>
      </c>
      <c r="DB121" s="328">
        <f t="shared" si="2007"/>
        <v>0</v>
      </c>
      <c r="DC121" s="474">
        <f t="shared" si="2008"/>
        <v>0</v>
      </c>
      <c r="DD121" s="475">
        <f t="shared" si="2009"/>
        <v>0</v>
      </c>
      <c r="DE121" s="141">
        <f t="shared" si="1772"/>
        <v>0</v>
      </c>
      <c r="DF121" s="476">
        <f t="shared" si="1765"/>
        <v>41.1</v>
      </c>
      <c r="DG121" s="142">
        <f t="shared" si="1774"/>
        <v>0</v>
      </c>
      <c r="DH121" s="114">
        <f t="shared" si="1775"/>
        <v>0</v>
      </c>
      <c r="DI121" s="114"/>
      <c r="DJ121" s="143"/>
      <c r="DK121" s="144" t="e">
        <f t="shared" si="1776"/>
        <v>#DIV/0!</v>
      </c>
      <c r="DL121" s="328">
        <f t="shared" si="2010"/>
        <v>0</v>
      </c>
      <c r="DM121" s="474">
        <f t="shared" si="2011"/>
        <v>0</v>
      </c>
      <c r="DN121" s="475">
        <f t="shared" si="2012"/>
        <v>0</v>
      </c>
      <c r="DO121" s="141">
        <f t="shared" si="1780"/>
        <v>0</v>
      </c>
      <c r="DP121" s="476">
        <f t="shared" si="1765"/>
        <v>41.1</v>
      </c>
      <c r="DQ121" s="142">
        <f t="shared" si="1782"/>
        <v>0</v>
      </c>
      <c r="DR121" s="114">
        <f t="shared" si="1783"/>
        <v>0</v>
      </c>
      <c r="DS121" s="114"/>
      <c r="DT121" s="143"/>
      <c r="DU121" s="144" t="e">
        <f t="shared" si="1784"/>
        <v>#DIV/0!</v>
      </c>
      <c r="DV121" s="328">
        <f t="shared" si="2013"/>
        <v>0</v>
      </c>
      <c r="DW121" s="474">
        <f t="shared" si="2014"/>
        <v>0</v>
      </c>
      <c r="DX121" s="475">
        <f t="shared" si="2015"/>
        <v>0</v>
      </c>
      <c r="DY121" s="141">
        <f t="shared" si="1788"/>
        <v>0</v>
      </c>
      <c r="DZ121" s="476">
        <f t="shared" si="1765"/>
        <v>41.1</v>
      </c>
      <c r="EA121" s="142">
        <f t="shared" si="1790"/>
        <v>0</v>
      </c>
      <c r="EB121" s="114">
        <f t="shared" si="1791"/>
        <v>0</v>
      </c>
      <c r="EC121" s="114"/>
      <c r="ED121" s="143"/>
      <c r="EE121" s="144" t="e">
        <f t="shared" si="1792"/>
        <v>#DIV/0!</v>
      </c>
      <c r="EF121" s="328">
        <f t="shared" si="2016"/>
        <v>0</v>
      </c>
      <c r="EG121" s="474">
        <f t="shared" si="2017"/>
        <v>0</v>
      </c>
      <c r="EH121" s="475">
        <f t="shared" si="2018"/>
        <v>0</v>
      </c>
      <c r="EI121" s="141">
        <f t="shared" si="1796"/>
        <v>0</v>
      </c>
      <c r="EJ121" s="476">
        <f t="shared" si="1765"/>
        <v>41.1</v>
      </c>
      <c r="EK121" s="142">
        <f t="shared" si="1798"/>
        <v>0</v>
      </c>
      <c r="EL121" s="114">
        <f t="shared" si="1799"/>
        <v>0</v>
      </c>
      <c r="EM121" s="114"/>
      <c r="EN121" s="143"/>
      <c r="EO121" s="144" t="e">
        <f t="shared" si="1800"/>
        <v>#DIV/0!</v>
      </c>
      <c r="EP121" s="328">
        <f t="shared" si="2019"/>
        <v>0</v>
      </c>
      <c r="EQ121" s="474">
        <f t="shared" si="2020"/>
        <v>0</v>
      </c>
      <c r="ER121" s="475">
        <f t="shared" si="2021"/>
        <v>0</v>
      </c>
      <c r="ES121" s="141">
        <f t="shared" si="1804"/>
        <v>0</v>
      </c>
      <c r="ET121" s="476">
        <f t="shared" si="1765"/>
        <v>41.1</v>
      </c>
      <c r="EU121" s="142">
        <f t="shared" si="1806"/>
        <v>0</v>
      </c>
      <c r="EV121" s="114">
        <f t="shared" si="1807"/>
        <v>0</v>
      </c>
      <c r="EW121" s="114"/>
      <c r="EX121" s="143"/>
      <c r="EY121" s="144" t="e">
        <f t="shared" si="1808"/>
        <v>#DIV/0!</v>
      </c>
      <c r="EZ121" s="328">
        <f t="shared" si="2022"/>
        <v>0</v>
      </c>
      <c r="FA121" s="474">
        <f t="shared" si="2023"/>
        <v>0</v>
      </c>
      <c r="FB121" s="475">
        <f t="shared" si="2024"/>
        <v>0</v>
      </c>
      <c r="FC121" s="141">
        <f t="shared" si="1812"/>
        <v>0</v>
      </c>
      <c r="FD121" s="476">
        <f t="shared" si="1765"/>
        <v>41.1</v>
      </c>
      <c r="FE121" s="142">
        <f t="shared" si="1814"/>
        <v>0</v>
      </c>
      <c r="FF121" s="114">
        <f t="shared" si="1815"/>
        <v>0</v>
      </c>
      <c r="FG121" s="114"/>
      <c r="FH121" s="143"/>
      <c r="FI121" s="144" t="e">
        <f t="shared" si="1816"/>
        <v>#DIV/0!</v>
      </c>
      <c r="FJ121" s="328">
        <f t="shared" si="2025"/>
        <v>0</v>
      </c>
      <c r="FK121" s="474">
        <f t="shared" si="1818"/>
        <v>0</v>
      </c>
      <c r="FL121" s="475">
        <f t="shared" si="1819"/>
        <v>0</v>
      </c>
      <c r="FM121" s="141">
        <f t="shared" si="1820"/>
        <v>0</v>
      </c>
      <c r="FN121" s="476">
        <f t="shared" si="1821"/>
        <v>41.1</v>
      </c>
      <c r="FO121" s="142">
        <f t="shared" si="1822"/>
        <v>0</v>
      </c>
      <c r="FP121" s="114">
        <f t="shared" si="1823"/>
        <v>0</v>
      </c>
      <c r="FQ121" s="114"/>
      <c r="FR121" s="143"/>
      <c r="FS121" s="144" t="e">
        <f t="shared" si="1824"/>
        <v>#DIV/0!</v>
      </c>
      <c r="FT121" s="328">
        <f t="shared" si="2026"/>
        <v>0</v>
      </c>
      <c r="FU121" s="474">
        <f t="shared" si="1818"/>
        <v>0</v>
      </c>
      <c r="FV121" s="475">
        <f t="shared" si="1819"/>
        <v>0</v>
      </c>
      <c r="FW121" s="141">
        <f t="shared" si="1828"/>
        <v>0</v>
      </c>
      <c r="FX121" s="476">
        <f t="shared" si="1821"/>
        <v>41.1</v>
      </c>
      <c r="FY121" s="142">
        <f t="shared" si="1830"/>
        <v>0</v>
      </c>
      <c r="FZ121" s="114">
        <f t="shared" si="1831"/>
        <v>0</v>
      </c>
      <c r="GA121" s="114"/>
      <c r="GB121" s="143"/>
      <c r="GC121" s="144" t="e">
        <f t="shared" si="1832"/>
        <v>#DIV/0!</v>
      </c>
      <c r="GD121" s="328">
        <f t="shared" si="2027"/>
        <v>0</v>
      </c>
      <c r="GE121" s="474">
        <f t="shared" si="2028"/>
        <v>0</v>
      </c>
      <c r="GF121" s="475">
        <f t="shared" si="2029"/>
        <v>0</v>
      </c>
      <c r="GG121" s="141">
        <f t="shared" si="1836"/>
        <v>0</v>
      </c>
      <c r="GH121" s="476">
        <f t="shared" si="1821"/>
        <v>41.1</v>
      </c>
      <c r="GI121" s="142">
        <f t="shared" si="1838"/>
        <v>0</v>
      </c>
      <c r="GJ121" s="114">
        <f t="shared" si="1839"/>
        <v>0</v>
      </c>
      <c r="GK121" s="114"/>
      <c r="GL121" s="143"/>
      <c r="GM121" s="144" t="e">
        <f t="shared" si="1840"/>
        <v>#DIV/0!</v>
      </c>
      <c r="GN121" s="328">
        <f t="shared" si="2030"/>
        <v>0</v>
      </c>
      <c r="GO121" s="474">
        <f t="shared" si="2031"/>
        <v>0</v>
      </c>
      <c r="GP121" s="475">
        <f t="shared" si="2032"/>
        <v>0</v>
      </c>
      <c r="GQ121" s="141">
        <f t="shared" si="1844"/>
        <v>0</v>
      </c>
      <c r="GR121" s="476">
        <f t="shared" si="1821"/>
        <v>41.1</v>
      </c>
      <c r="GS121" s="142">
        <f t="shared" si="1846"/>
        <v>0</v>
      </c>
      <c r="GT121" s="114">
        <f t="shared" si="1847"/>
        <v>0</v>
      </c>
      <c r="GU121" s="114"/>
      <c r="GV121" s="143"/>
      <c r="GW121" s="144" t="e">
        <f t="shared" si="1848"/>
        <v>#DIV/0!</v>
      </c>
      <c r="GX121" s="328">
        <f t="shared" si="2033"/>
        <v>0</v>
      </c>
      <c r="GY121" s="474">
        <f t="shared" si="1850"/>
        <v>0</v>
      </c>
      <c r="GZ121" s="475">
        <f t="shared" si="1851"/>
        <v>0</v>
      </c>
      <c r="HA121" s="141">
        <f t="shared" si="1852"/>
        <v>0</v>
      </c>
      <c r="HB121" s="476">
        <f t="shared" si="1853"/>
        <v>41.1</v>
      </c>
      <c r="HC121" s="142">
        <f t="shared" si="1854"/>
        <v>0</v>
      </c>
      <c r="HD121" s="114">
        <f t="shared" si="1855"/>
        <v>0</v>
      </c>
      <c r="HE121" s="114"/>
      <c r="HF121" s="143"/>
      <c r="HG121" s="144" t="e">
        <f t="shared" si="1856"/>
        <v>#DIV/0!</v>
      </c>
      <c r="HH121" s="328">
        <f t="shared" si="2034"/>
        <v>0</v>
      </c>
      <c r="HI121" s="474">
        <f t="shared" si="1850"/>
        <v>0</v>
      </c>
      <c r="HJ121" s="475">
        <f t="shared" si="1851"/>
        <v>0</v>
      </c>
      <c r="HK121" s="141">
        <f t="shared" si="1860"/>
        <v>0</v>
      </c>
      <c r="HL121" s="476">
        <f t="shared" si="1853"/>
        <v>41.1</v>
      </c>
      <c r="HM121" s="142">
        <f t="shared" si="1862"/>
        <v>0</v>
      </c>
      <c r="HN121" s="114">
        <f t="shared" si="1863"/>
        <v>0</v>
      </c>
      <c r="HO121" s="114"/>
      <c r="HP121" s="143"/>
      <c r="HQ121" s="144" t="e">
        <f t="shared" si="1864"/>
        <v>#DIV/0!</v>
      </c>
      <c r="HR121" s="328">
        <f t="shared" si="2035"/>
        <v>0</v>
      </c>
      <c r="HS121" s="474">
        <f t="shared" si="2036"/>
        <v>0</v>
      </c>
      <c r="HT121" s="475">
        <f t="shared" si="2037"/>
        <v>0</v>
      </c>
      <c r="HU121" s="141">
        <f t="shared" si="1868"/>
        <v>0</v>
      </c>
      <c r="HV121" s="476">
        <f t="shared" si="1853"/>
        <v>41.1</v>
      </c>
      <c r="HW121" s="142">
        <f t="shared" si="1870"/>
        <v>0</v>
      </c>
      <c r="HX121" s="114">
        <f t="shared" si="1871"/>
        <v>0</v>
      </c>
      <c r="HY121" s="114"/>
      <c r="HZ121" s="143"/>
      <c r="IA121" s="144" t="e">
        <f t="shared" si="1872"/>
        <v>#DIV/0!</v>
      </c>
      <c r="IB121" s="328">
        <f t="shared" si="2038"/>
        <v>0</v>
      </c>
      <c r="IC121" s="474">
        <f t="shared" si="2039"/>
        <v>0</v>
      </c>
      <c r="ID121" s="475">
        <f t="shared" si="2040"/>
        <v>0</v>
      </c>
      <c r="IE121" s="141">
        <f t="shared" si="1876"/>
        <v>0</v>
      </c>
      <c r="IF121" s="476">
        <f t="shared" si="1853"/>
        <v>41.1</v>
      </c>
      <c r="IG121" s="142">
        <f t="shared" si="1878"/>
        <v>0</v>
      </c>
      <c r="IH121" s="114">
        <f t="shared" si="1879"/>
        <v>0</v>
      </c>
      <c r="II121" s="114"/>
      <c r="IJ121" s="143"/>
      <c r="IK121" s="144" t="e">
        <f t="shared" si="1880"/>
        <v>#DIV/0!</v>
      </c>
      <c r="IL121" s="328">
        <f t="shared" si="2041"/>
        <v>0</v>
      </c>
      <c r="IM121" s="474">
        <f t="shared" si="1882"/>
        <v>0</v>
      </c>
      <c r="IN121" s="475">
        <f t="shared" si="1883"/>
        <v>0</v>
      </c>
      <c r="IO121" s="141">
        <f t="shared" si="1884"/>
        <v>0</v>
      </c>
      <c r="IP121" s="476">
        <f t="shared" si="1885"/>
        <v>41.1</v>
      </c>
      <c r="IQ121" s="142">
        <f t="shared" si="1886"/>
        <v>0</v>
      </c>
      <c r="IR121" s="114">
        <f t="shared" si="1887"/>
        <v>0</v>
      </c>
      <c r="IS121" s="114"/>
      <c r="IT121" s="143"/>
      <c r="IU121" s="144" t="e">
        <f t="shared" si="1888"/>
        <v>#DIV/0!</v>
      </c>
      <c r="IV121" s="328">
        <f t="shared" si="2042"/>
        <v>0</v>
      </c>
      <c r="IW121" s="474">
        <f t="shared" si="1882"/>
        <v>0</v>
      </c>
      <c r="IX121" s="475">
        <f t="shared" si="1883"/>
        <v>0</v>
      </c>
      <c r="IY121" s="141">
        <f t="shared" si="1892"/>
        <v>0</v>
      </c>
      <c r="IZ121" s="476">
        <f t="shared" si="1885"/>
        <v>41.1</v>
      </c>
      <c r="JA121" s="142">
        <f t="shared" si="1894"/>
        <v>0</v>
      </c>
      <c r="JB121" s="114">
        <f t="shared" si="1895"/>
        <v>0</v>
      </c>
      <c r="JC121" s="114"/>
      <c r="JD121" s="143"/>
      <c r="JE121" s="144" t="e">
        <f t="shared" si="1896"/>
        <v>#DIV/0!</v>
      </c>
      <c r="JF121" s="328">
        <f t="shared" si="2043"/>
        <v>0</v>
      </c>
      <c r="JG121" s="474">
        <f t="shared" si="2044"/>
        <v>0</v>
      </c>
      <c r="JH121" s="475">
        <f t="shared" si="2045"/>
        <v>0</v>
      </c>
      <c r="JI121" s="141">
        <f t="shared" si="1900"/>
        <v>0</v>
      </c>
      <c r="JJ121" s="476">
        <f t="shared" si="1885"/>
        <v>41.1</v>
      </c>
      <c r="JK121" s="142">
        <f t="shared" si="1902"/>
        <v>0</v>
      </c>
      <c r="JL121" s="114">
        <f t="shared" si="1903"/>
        <v>0</v>
      </c>
      <c r="JM121" s="114"/>
      <c r="JN121" s="143"/>
      <c r="JO121" s="144" t="e">
        <f t="shared" si="1904"/>
        <v>#DIV/0!</v>
      </c>
      <c r="JP121" s="328">
        <f t="shared" si="2046"/>
        <v>0</v>
      </c>
      <c r="JQ121" s="474">
        <f t="shared" si="2047"/>
        <v>0</v>
      </c>
      <c r="JR121" s="475">
        <f t="shared" si="2048"/>
        <v>0</v>
      </c>
      <c r="JS121" s="141">
        <f t="shared" si="1908"/>
        <v>0</v>
      </c>
      <c r="JT121" s="476">
        <f t="shared" si="1885"/>
        <v>41.1</v>
      </c>
      <c r="JU121" s="142">
        <f t="shared" si="1910"/>
        <v>0</v>
      </c>
      <c r="JV121" s="114">
        <f t="shared" si="1911"/>
        <v>0</v>
      </c>
      <c r="JW121" s="114"/>
      <c r="JX121" s="143"/>
      <c r="JY121" s="144" t="e">
        <f t="shared" si="1912"/>
        <v>#DIV/0!</v>
      </c>
      <c r="JZ121" s="328">
        <f t="shared" si="2049"/>
        <v>0</v>
      </c>
      <c r="KA121" s="474">
        <f t="shared" si="2050"/>
        <v>0</v>
      </c>
      <c r="KB121" s="475">
        <f t="shared" si="2051"/>
        <v>0</v>
      </c>
      <c r="KC121" s="141">
        <f t="shared" si="1916"/>
        <v>0</v>
      </c>
      <c r="KD121" s="476">
        <f t="shared" si="1917"/>
        <v>41.1</v>
      </c>
      <c r="KE121" s="142">
        <f t="shared" si="1918"/>
        <v>0</v>
      </c>
      <c r="KF121" s="114">
        <f t="shared" si="1919"/>
        <v>0</v>
      </c>
      <c r="KG121" s="114"/>
      <c r="KH121" s="143"/>
      <c r="KI121" s="144" t="e">
        <f t="shared" si="1920"/>
        <v>#DIV/0!</v>
      </c>
      <c r="KJ121" s="328">
        <f t="shared" si="2052"/>
        <v>0</v>
      </c>
      <c r="KK121" s="474">
        <f t="shared" si="2053"/>
        <v>0</v>
      </c>
      <c r="KL121" s="475">
        <f t="shared" si="2054"/>
        <v>0</v>
      </c>
      <c r="KM121" s="141">
        <f t="shared" si="1924"/>
        <v>0</v>
      </c>
      <c r="KN121" s="476">
        <f t="shared" si="1917"/>
        <v>41.1</v>
      </c>
      <c r="KO121" s="142">
        <f t="shared" si="1926"/>
        <v>0</v>
      </c>
      <c r="KP121" s="114">
        <f t="shared" si="1927"/>
        <v>0</v>
      </c>
      <c r="KQ121" s="114"/>
      <c r="KR121" s="143"/>
      <c r="KS121" s="144" t="e">
        <f t="shared" si="1928"/>
        <v>#DIV/0!</v>
      </c>
      <c r="KT121" s="328">
        <f t="shared" si="2055"/>
        <v>0</v>
      </c>
      <c r="KU121" s="474" t="e">
        <f t="shared" si="2056"/>
        <v>#DIV/0!</v>
      </c>
      <c r="KV121" s="475" t="e">
        <f t="shared" si="2057"/>
        <v>#DIV/0!</v>
      </c>
      <c r="KW121" s="141">
        <f t="shared" si="1932"/>
        <v>0</v>
      </c>
      <c r="KX121" s="476">
        <f t="shared" si="1917"/>
        <v>0</v>
      </c>
      <c r="KY121" s="142">
        <f t="shared" si="1934"/>
        <v>0</v>
      </c>
      <c r="KZ121" s="114">
        <f t="shared" si="1935"/>
        <v>0</v>
      </c>
      <c r="LA121" s="114"/>
      <c r="LB121" s="143"/>
      <c r="LC121" s="144" t="e">
        <f t="shared" si="1936"/>
        <v>#DIV/0!</v>
      </c>
      <c r="LD121" s="327">
        <f t="shared" si="1937"/>
        <v>0</v>
      </c>
      <c r="LE121" s="474">
        <f t="shared" si="1938"/>
        <v>0</v>
      </c>
      <c r="LF121" s="475">
        <f t="shared" si="1939"/>
        <v>0</v>
      </c>
      <c r="LG121" s="141">
        <f t="shared" si="1940"/>
        <v>0</v>
      </c>
      <c r="LH121" s="476">
        <f t="shared" si="1941"/>
        <v>41.1</v>
      </c>
      <c r="LI121" s="142">
        <f t="shared" si="1942"/>
        <v>0</v>
      </c>
      <c r="LJ121" s="114">
        <f t="shared" si="1943"/>
        <v>0</v>
      </c>
      <c r="LK121" s="114"/>
      <c r="LL121" s="143"/>
    </row>
    <row r="122" spans="1:324" ht="18" customHeight="1">
      <c r="A122" s="718"/>
      <c r="B122" s="12" t="s">
        <v>746</v>
      </c>
      <c r="C122" s="12" t="s">
        <v>856</v>
      </c>
      <c r="D122" s="12" t="s">
        <v>424</v>
      </c>
      <c r="E122" s="4" t="s">
        <v>32</v>
      </c>
      <c r="F122" s="328">
        <f t="shared" si="1981"/>
        <v>0</v>
      </c>
      <c r="G122" s="474">
        <f t="shared" si="1944"/>
        <v>0</v>
      </c>
      <c r="H122" s="475">
        <f t="shared" si="1945"/>
        <v>0</v>
      </c>
      <c r="I122" s="141">
        <f t="shared" si="1696"/>
        <v>0</v>
      </c>
      <c r="J122" s="476">
        <f t="shared" si="1946"/>
        <v>41.1</v>
      </c>
      <c r="K122" s="142">
        <f t="shared" si="1697"/>
        <v>0</v>
      </c>
      <c r="L122" s="114">
        <f t="shared" si="1698"/>
        <v>0</v>
      </c>
      <c r="M122" s="114"/>
      <c r="N122" s="143"/>
      <c r="O122" s="144">
        <f t="shared" si="1699"/>
        <v>0</v>
      </c>
      <c r="P122" s="328">
        <f t="shared" si="1982"/>
        <v>0</v>
      </c>
      <c r="Q122" s="474">
        <f t="shared" si="1947"/>
        <v>0</v>
      </c>
      <c r="R122" s="475">
        <f t="shared" si="1948"/>
        <v>0</v>
      </c>
      <c r="S122" s="141">
        <f t="shared" si="1701"/>
        <v>0</v>
      </c>
      <c r="T122" s="476">
        <f t="shared" si="1949"/>
        <v>41.1</v>
      </c>
      <c r="U122" s="142">
        <f t="shared" si="1702"/>
        <v>0</v>
      </c>
      <c r="V122" s="114">
        <f t="shared" si="1703"/>
        <v>0</v>
      </c>
      <c r="W122" s="114"/>
      <c r="X122" s="143"/>
      <c r="Y122" s="144">
        <f t="shared" si="1704"/>
        <v>0</v>
      </c>
      <c r="Z122" s="328">
        <f t="shared" si="1983"/>
        <v>1</v>
      </c>
      <c r="AA122" s="474">
        <f t="shared" si="1984"/>
        <v>1.2199999999999999E-3</v>
      </c>
      <c r="AB122" s="475">
        <f t="shared" si="1985"/>
        <v>1.33</v>
      </c>
      <c r="AC122" s="141">
        <f t="shared" si="1708"/>
        <v>1.33</v>
      </c>
      <c r="AD122" s="476">
        <f t="shared" si="1709"/>
        <v>41.1</v>
      </c>
      <c r="AE122" s="142">
        <f t="shared" si="1710"/>
        <v>54.662999999999997</v>
      </c>
      <c r="AF122" s="114">
        <f t="shared" si="1711"/>
        <v>54.66</v>
      </c>
      <c r="AG122" s="114"/>
      <c r="AH122" s="143"/>
      <c r="AI122" s="144">
        <f t="shared" si="1712"/>
        <v>0.60823000000000005</v>
      </c>
      <c r="AJ122" s="328">
        <f t="shared" si="1986"/>
        <v>2</v>
      </c>
      <c r="AK122" s="474">
        <f t="shared" si="1987"/>
        <v>3.29E-3</v>
      </c>
      <c r="AL122" s="475">
        <f t="shared" si="1988"/>
        <v>4.01</v>
      </c>
      <c r="AM122" s="141">
        <f t="shared" si="1716"/>
        <v>2.0049999999999999</v>
      </c>
      <c r="AN122" s="476">
        <f t="shared" si="1709"/>
        <v>41.1</v>
      </c>
      <c r="AO122" s="142">
        <f t="shared" si="1718"/>
        <v>82.405500000000004</v>
      </c>
      <c r="AP122" s="114">
        <f t="shared" si="1719"/>
        <v>164.81</v>
      </c>
      <c r="AQ122" s="114"/>
      <c r="AR122" s="143"/>
      <c r="AS122" s="144">
        <f t="shared" si="1720"/>
        <v>0.91691999999999996</v>
      </c>
      <c r="AT122" s="328">
        <f t="shared" si="1989"/>
        <v>1</v>
      </c>
      <c r="AU122" s="474">
        <f t="shared" si="1990"/>
        <v>1.0499999999999999E-3</v>
      </c>
      <c r="AV122" s="475">
        <f t="shared" si="1991"/>
        <v>1.1599999999999999</v>
      </c>
      <c r="AW122" s="141">
        <f t="shared" si="1724"/>
        <v>1.1599999999999999</v>
      </c>
      <c r="AX122" s="476">
        <f t="shared" si="1709"/>
        <v>41.1</v>
      </c>
      <c r="AY122" s="142">
        <f t="shared" si="1726"/>
        <v>47.676000000000002</v>
      </c>
      <c r="AZ122" s="114">
        <f t="shared" si="1727"/>
        <v>47.68</v>
      </c>
      <c r="BA122" s="114"/>
      <c r="BB122" s="143"/>
      <c r="BC122" s="144">
        <f t="shared" si="1728"/>
        <v>0.53049000000000002</v>
      </c>
      <c r="BD122" s="328">
        <f t="shared" si="1992"/>
        <v>0</v>
      </c>
      <c r="BE122" s="474">
        <f t="shared" si="1993"/>
        <v>0</v>
      </c>
      <c r="BF122" s="475">
        <f t="shared" si="1994"/>
        <v>0</v>
      </c>
      <c r="BG122" s="141">
        <f t="shared" si="1732"/>
        <v>0</v>
      </c>
      <c r="BH122" s="476">
        <f t="shared" si="1709"/>
        <v>41.1</v>
      </c>
      <c r="BI122" s="142">
        <f t="shared" si="1734"/>
        <v>0</v>
      </c>
      <c r="BJ122" s="114">
        <f t="shared" si="1735"/>
        <v>0</v>
      </c>
      <c r="BK122" s="114"/>
      <c r="BL122" s="143"/>
      <c r="BM122" s="144">
        <f t="shared" si="1736"/>
        <v>0</v>
      </c>
      <c r="BN122" s="328">
        <f t="shared" si="1995"/>
        <v>0</v>
      </c>
      <c r="BO122" s="474">
        <f t="shared" si="1996"/>
        <v>0</v>
      </c>
      <c r="BP122" s="475">
        <f t="shared" si="1997"/>
        <v>0</v>
      </c>
      <c r="BQ122" s="141">
        <f t="shared" si="1740"/>
        <v>0</v>
      </c>
      <c r="BR122" s="476">
        <f t="shared" si="1709"/>
        <v>41.1</v>
      </c>
      <c r="BS122" s="142">
        <f t="shared" si="1742"/>
        <v>0</v>
      </c>
      <c r="BT122" s="114">
        <f t="shared" si="1743"/>
        <v>0</v>
      </c>
      <c r="BU122" s="114"/>
      <c r="BV122" s="143"/>
      <c r="BW122" s="144">
        <f t="shared" si="1744"/>
        <v>0</v>
      </c>
      <c r="BX122" s="328">
        <f t="shared" si="1998"/>
        <v>1</v>
      </c>
      <c r="BY122" s="474">
        <f t="shared" si="1999"/>
        <v>1.25E-3</v>
      </c>
      <c r="BZ122" s="475">
        <f t="shared" si="2000"/>
        <v>1.46</v>
      </c>
      <c r="CA122" s="141">
        <f t="shared" si="1748"/>
        <v>1.46</v>
      </c>
      <c r="CB122" s="476">
        <f t="shared" si="1709"/>
        <v>41.1</v>
      </c>
      <c r="CC122" s="142">
        <f t="shared" si="1750"/>
        <v>60.006</v>
      </c>
      <c r="CD122" s="114">
        <f t="shared" si="1751"/>
        <v>60.01</v>
      </c>
      <c r="CE122" s="114"/>
      <c r="CF122" s="143"/>
      <c r="CG122" s="144">
        <f t="shared" si="1752"/>
        <v>0.66768000000000005</v>
      </c>
      <c r="CH122" s="328">
        <f t="shared" si="2001"/>
        <v>0</v>
      </c>
      <c r="CI122" s="474">
        <f t="shared" si="2002"/>
        <v>0</v>
      </c>
      <c r="CJ122" s="475">
        <f t="shared" si="2003"/>
        <v>0</v>
      </c>
      <c r="CK122" s="141">
        <f t="shared" si="1756"/>
        <v>0</v>
      </c>
      <c r="CL122" s="476">
        <f t="shared" si="1709"/>
        <v>41.1</v>
      </c>
      <c r="CM122" s="142">
        <f t="shared" si="1758"/>
        <v>0</v>
      </c>
      <c r="CN122" s="114">
        <f t="shared" si="1759"/>
        <v>0</v>
      </c>
      <c r="CO122" s="114"/>
      <c r="CP122" s="143"/>
      <c r="CQ122" s="144">
        <f t="shared" si="1760"/>
        <v>0</v>
      </c>
      <c r="CR122" s="328">
        <f t="shared" si="2004"/>
        <v>0</v>
      </c>
      <c r="CS122" s="474">
        <f t="shared" si="2005"/>
        <v>0</v>
      </c>
      <c r="CT122" s="475">
        <f t="shared" si="2006"/>
        <v>0</v>
      </c>
      <c r="CU122" s="141">
        <f t="shared" si="1764"/>
        <v>0</v>
      </c>
      <c r="CV122" s="476">
        <f t="shared" si="1765"/>
        <v>41.1</v>
      </c>
      <c r="CW122" s="142">
        <f t="shared" si="1766"/>
        <v>0</v>
      </c>
      <c r="CX122" s="114">
        <f t="shared" si="1767"/>
        <v>0</v>
      </c>
      <c r="CY122" s="114"/>
      <c r="CZ122" s="143"/>
      <c r="DA122" s="144">
        <f t="shared" si="1768"/>
        <v>0</v>
      </c>
      <c r="DB122" s="328">
        <f t="shared" si="2007"/>
        <v>1</v>
      </c>
      <c r="DC122" s="474">
        <f t="shared" si="2008"/>
        <v>1.15E-3</v>
      </c>
      <c r="DD122" s="475">
        <f t="shared" si="2009"/>
        <v>0.83</v>
      </c>
      <c r="DE122" s="141">
        <f t="shared" si="1772"/>
        <v>0.83</v>
      </c>
      <c r="DF122" s="476">
        <f t="shared" si="1765"/>
        <v>41.1</v>
      </c>
      <c r="DG122" s="142">
        <f t="shared" si="1774"/>
        <v>34.113</v>
      </c>
      <c r="DH122" s="114">
        <f t="shared" si="1775"/>
        <v>34.11</v>
      </c>
      <c r="DI122" s="114"/>
      <c r="DJ122" s="143"/>
      <c r="DK122" s="144">
        <f t="shared" si="1776"/>
        <v>0.37957000000000002</v>
      </c>
      <c r="DL122" s="328">
        <f t="shared" si="2010"/>
        <v>0</v>
      </c>
      <c r="DM122" s="474">
        <f t="shared" si="2011"/>
        <v>0</v>
      </c>
      <c r="DN122" s="475">
        <f t="shared" si="2012"/>
        <v>0</v>
      </c>
      <c r="DO122" s="141">
        <f t="shared" si="1780"/>
        <v>0</v>
      </c>
      <c r="DP122" s="476">
        <f t="shared" si="1765"/>
        <v>41.1</v>
      </c>
      <c r="DQ122" s="142">
        <f t="shared" si="1782"/>
        <v>0</v>
      </c>
      <c r="DR122" s="114">
        <f t="shared" si="1783"/>
        <v>0</v>
      </c>
      <c r="DS122" s="114"/>
      <c r="DT122" s="143"/>
      <c r="DU122" s="144">
        <f t="shared" si="1784"/>
        <v>0</v>
      </c>
      <c r="DV122" s="328">
        <f t="shared" si="2013"/>
        <v>0</v>
      </c>
      <c r="DW122" s="474">
        <f t="shared" si="2014"/>
        <v>0</v>
      </c>
      <c r="DX122" s="475">
        <f t="shared" si="2015"/>
        <v>0</v>
      </c>
      <c r="DY122" s="141">
        <f t="shared" si="1788"/>
        <v>0</v>
      </c>
      <c r="DZ122" s="476">
        <f t="shared" si="1765"/>
        <v>41.1</v>
      </c>
      <c r="EA122" s="142">
        <f t="shared" si="1790"/>
        <v>0</v>
      </c>
      <c r="EB122" s="114">
        <f t="shared" si="1791"/>
        <v>0</v>
      </c>
      <c r="EC122" s="114"/>
      <c r="ED122" s="143"/>
      <c r="EE122" s="144">
        <f t="shared" si="1792"/>
        <v>0</v>
      </c>
      <c r="EF122" s="328">
        <f t="shared" si="2016"/>
        <v>0</v>
      </c>
      <c r="EG122" s="474">
        <f t="shared" si="2017"/>
        <v>0</v>
      </c>
      <c r="EH122" s="475">
        <f t="shared" si="2018"/>
        <v>0</v>
      </c>
      <c r="EI122" s="141">
        <f t="shared" si="1796"/>
        <v>0</v>
      </c>
      <c r="EJ122" s="476">
        <f t="shared" si="1765"/>
        <v>41.1</v>
      </c>
      <c r="EK122" s="142">
        <f t="shared" si="1798"/>
        <v>0</v>
      </c>
      <c r="EL122" s="114">
        <f t="shared" si="1799"/>
        <v>0</v>
      </c>
      <c r="EM122" s="114"/>
      <c r="EN122" s="143"/>
      <c r="EO122" s="144">
        <f t="shared" si="1800"/>
        <v>0</v>
      </c>
      <c r="EP122" s="328">
        <f t="shared" si="2019"/>
        <v>0</v>
      </c>
      <c r="EQ122" s="474">
        <f t="shared" si="2020"/>
        <v>0</v>
      </c>
      <c r="ER122" s="475">
        <f t="shared" si="2021"/>
        <v>0</v>
      </c>
      <c r="ES122" s="141">
        <f t="shared" si="1804"/>
        <v>0</v>
      </c>
      <c r="ET122" s="476">
        <f t="shared" si="1765"/>
        <v>41.1</v>
      </c>
      <c r="EU122" s="142">
        <f t="shared" si="1806"/>
        <v>0</v>
      </c>
      <c r="EV122" s="114">
        <f t="shared" si="1807"/>
        <v>0</v>
      </c>
      <c r="EW122" s="114"/>
      <c r="EX122" s="143"/>
      <c r="EY122" s="144">
        <f t="shared" si="1808"/>
        <v>0</v>
      </c>
      <c r="EZ122" s="328">
        <f t="shared" si="2022"/>
        <v>1</v>
      </c>
      <c r="FA122" s="474">
        <f t="shared" si="2023"/>
        <v>1.3500000000000001E-3</v>
      </c>
      <c r="FB122" s="475">
        <f t="shared" si="2024"/>
        <v>2.04</v>
      </c>
      <c r="FC122" s="141">
        <f t="shared" si="1812"/>
        <v>2.04</v>
      </c>
      <c r="FD122" s="476">
        <f t="shared" si="1765"/>
        <v>41.1</v>
      </c>
      <c r="FE122" s="142">
        <f t="shared" si="1814"/>
        <v>83.843999999999994</v>
      </c>
      <c r="FF122" s="114">
        <f t="shared" si="1815"/>
        <v>83.84</v>
      </c>
      <c r="FG122" s="114"/>
      <c r="FH122" s="143"/>
      <c r="FI122" s="144">
        <f t="shared" si="1816"/>
        <v>0.93293000000000004</v>
      </c>
      <c r="FJ122" s="328">
        <f t="shared" si="2025"/>
        <v>0</v>
      </c>
      <c r="FK122" s="474">
        <f t="shared" si="1818"/>
        <v>0</v>
      </c>
      <c r="FL122" s="475">
        <f t="shared" si="1819"/>
        <v>0</v>
      </c>
      <c r="FM122" s="141">
        <f t="shared" si="1820"/>
        <v>0</v>
      </c>
      <c r="FN122" s="476">
        <f t="shared" si="1821"/>
        <v>41.1</v>
      </c>
      <c r="FO122" s="142">
        <f t="shared" si="1822"/>
        <v>0</v>
      </c>
      <c r="FP122" s="114">
        <f t="shared" si="1823"/>
        <v>0</v>
      </c>
      <c r="FQ122" s="114"/>
      <c r="FR122" s="143"/>
      <c r="FS122" s="144">
        <f t="shared" si="1824"/>
        <v>0</v>
      </c>
      <c r="FT122" s="328">
        <f t="shared" si="2026"/>
        <v>1</v>
      </c>
      <c r="FU122" s="474">
        <f t="shared" si="1818"/>
        <v>1.3600000000000001E-3</v>
      </c>
      <c r="FV122" s="475">
        <f t="shared" si="1819"/>
        <v>2.86</v>
      </c>
      <c r="FW122" s="141">
        <f t="shared" si="1828"/>
        <v>2.86</v>
      </c>
      <c r="FX122" s="476">
        <f t="shared" si="1821"/>
        <v>41.1</v>
      </c>
      <c r="FY122" s="142">
        <f t="shared" si="1830"/>
        <v>117.54600000000001</v>
      </c>
      <c r="FZ122" s="114">
        <f t="shared" si="1831"/>
        <v>117.55</v>
      </c>
      <c r="GA122" s="114"/>
      <c r="GB122" s="143"/>
      <c r="GC122" s="144">
        <f t="shared" si="1832"/>
        <v>1.30793</v>
      </c>
      <c r="GD122" s="328">
        <f t="shared" si="2027"/>
        <v>0</v>
      </c>
      <c r="GE122" s="474">
        <f t="shared" si="2028"/>
        <v>0</v>
      </c>
      <c r="GF122" s="475">
        <f t="shared" si="2029"/>
        <v>0</v>
      </c>
      <c r="GG122" s="141">
        <f t="shared" si="1836"/>
        <v>0</v>
      </c>
      <c r="GH122" s="476">
        <f t="shared" si="1821"/>
        <v>41.1</v>
      </c>
      <c r="GI122" s="142">
        <f t="shared" si="1838"/>
        <v>0</v>
      </c>
      <c r="GJ122" s="114">
        <f t="shared" si="1839"/>
        <v>0</v>
      </c>
      <c r="GK122" s="114"/>
      <c r="GL122" s="143"/>
      <c r="GM122" s="144">
        <f t="shared" si="1840"/>
        <v>0</v>
      </c>
      <c r="GN122" s="328">
        <f t="shared" si="2030"/>
        <v>0</v>
      </c>
      <c r="GO122" s="474">
        <f t="shared" si="2031"/>
        <v>0</v>
      </c>
      <c r="GP122" s="475">
        <f t="shared" si="2032"/>
        <v>0</v>
      </c>
      <c r="GQ122" s="141">
        <f t="shared" si="1844"/>
        <v>0</v>
      </c>
      <c r="GR122" s="476">
        <f t="shared" si="1821"/>
        <v>41.1</v>
      </c>
      <c r="GS122" s="142">
        <f t="shared" si="1846"/>
        <v>0</v>
      </c>
      <c r="GT122" s="114">
        <f t="shared" si="1847"/>
        <v>0</v>
      </c>
      <c r="GU122" s="114"/>
      <c r="GV122" s="143"/>
      <c r="GW122" s="144">
        <f t="shared" si="1848"/>
        <v>0</v>
      </c>
      <c r="GX122" s="328">
        <f t="shared" si="2033"/>
        <v>2</v>
      </c>
      <c r="GY122" s="474">
        <f t="shared" si="1850"/>
        <v>1.2999999999999999E-3</v>
      </c>
      <c r="GZ122" s="475">
        <f t="shared" si="1851"/>
        <v>5.22</v>
      </c>
      <c r="HA122" s="141">
        <f t="shared" si="1852"/>
        <v>2.61</v>
      </c>
      <c r="HB122" s="476">
        <f t="shared" si="1853"/>
        <v>41.1</v>
      </c>
      <c r="HC122" s="142">
        <f t="shared" si="1854"/>
        <v>107.271</v>
      </c>
      <c r="HD122" s="114">
        <f t="shared" si="1855"/>
        <v>214.54</v>
      </c>
      <c r="HE122" s="114"/>
      <c r="HF122" s="143"/>
      <c r="HG122" s="144">
        <f t="shared" si="1856"/>
        <v>1.1936</v>
      </c>
      <c r="HH122" s="328">
        <f t="shared" si="2034"/>
        <v>1</v>
      </c>
      <c r="HI122" s="474">
        <f t="shared" si="1850"/>
        <v>9.3999999999999997E-4</v>
      </c>
      <c r="HJ122" s="475">
        <f t="shared" si="1851"/>
        <v>2.12</v>
      </c>
      <c r="HK122" s="141">
        <f t="shared" si="1860"/>
        <v>2.12</v>
      </c>
      <c r="HL122" s="476">
        <f t="shared" si="1853"/>
        <v>41.1</v>
      </c>
      <c r="HM122" s="142">
        <f t="shared" si="1862"/>
        <v>87.132000000000005</v>
      </c>
      <c r="HN122" s="114">
        <f t="shared" si="1863"/>
        <v>87.13</v>
      </c>
      <c r="HO122" s="114"/>
      <c r="HP122" s="143"/>
      <c r="HQ122" s="144">
        <f t="shared" si="1864"/>
        <v>0.96950999999999998</v>
      </c>
      <c r="HR122" s="328">
        <f t="shared" si="2035"/>
        <v>0</v>
      </c>
      <c r="HS122" s="474">
        <f t="shared" si="2036"/>
        <v>0</v>
      </c>
      <c r="HT122" s="475">
        <f t="shared" si="2037"/>
        <v>0</v>
      </c>
      <c r="HU122" s="141">
        <f t="shared" si="1868"/>
        <v>0</v>
      </c>
      <c r="HV122" s="476">
        <f t="shared" si="1853"/>
        <v>41.1</v>
      </c>
      <c r="HW122" s="142">
        <f t="shared" si="1870"/>
        <v>0</v>
      </c>
      <c r="HX122" s="114">
        <f t="shared" si="1871"/>
        <v>0</v>
      </c>
      <c r="HY122" s="114"/>
      <c r="HZ122" s="143"/>
      <c r="IA122" s="144">
        <f t="shared" si="1872"/>
        <v>0</v>
      </c>
      <c r="IB122" s="328">
        <f t="shared" si="2038"/>
        <v>0</v>
      </c>
      <c r="IC122" s="474">
        <f t="shared" si="2039"/>
        <v>0</v>
      </c>
      <c r="ID122" s="475">
        <f t="shared" si="2040"/>
        <v>0</v>
      </c>
      <c r="IE122" s="141">
        <f t="shared" si="1876"/>
        <v>0</v>
      </c>
      <c r="IF122" s="476">
        <f t="shared" si="1853"/>
        <v>41.1</v>
      </c>
      <c r="IG122" s="142">
        <f t="shared" si="1878"/>
        <v>0</v>
      </c>
      <c r="IH122" s="114">
        <f t="shared" si="1879"/>
        <v>0</v>
      </c>
      <c r="II122" s="114"/>
      <c r="IJ122" s="143"/>
      <c r="IK122" s="144">
        <f t="shared" si="1880"/>
        <v>0</v>
      </c>
      <c r="IL122" s="328">
        <f t="shared" si="2041"/>
        <v>1</v>
      </c>
      <c r="IM122" s="474">
        <f t="shared" si="1882"/>
        <v>8.8000000000000003E-4</v>
      </c>
      <c r="IN122" s="475">
        <f t="shared" si="1883"/>
        <v>1.96</v>
      </c>
      <c r="IO122" s="141">
        <f t="shared" si="1884"/>
        <v>1.96</v>
      </c>
      <c r="IP122" s="476">
        <f t="shared" si="1885"/>
        <v>41.1</v>
      </c>
      <c r="IQ122" s="142">
        <f t="shared" si="1886"/>
        <v>80.555999999999997</v>
      </c>
      <c r="IR122" s="114">
        <f t="shared" si="1887"/>
        <v>80.56</v>
      </c>
      <c r="IS122" s="114"/>
      <c r="IT122" s="143"/>
      <c r="IU122" s="144">
        <f t="shared" si="1888"/>
        <v>0.89634000000000003</v>
      </c>
      <c r="IV122" s="328">
        <f t="shared" si="2042"/>
        <v>0</v>
      </c>
      <c r="IW122" s="474">
        <f t="shared" si="1882"/>
        <v>0</v>
      </c>
      <c r="IX122" s="475">
        <f t="shared" si="1883"/>
        <v>0</v>
      </c>
      <c r="IY122" s="141">
        <f t="shared" si="1892"/>
        <v>0</v>
      </c>
      <c r="IZ122" s="476">
        <f t="shared" si="1885"/>
        <v>41.1</v>
      </c>
      <c r="JA122" s="142">
        <f t="shared" si="1894"/>
        <v>0</v>
      </c>
      <c r="JB122" s="114">
        <f t="shared" si="1895"/>
        <v>0</v>
      </c>
      <c r="JC122" s="114"/>
      <c r="JD122" s="143"/>
      <c r="JE122" s="144">
        <f t="shared" si="1896"/>
        <v>0</v>
      </c>
      <c r="JF122" s="328">
        <f t="shared" si="2043"/>
        <v>0</v>
      </c>
      <c r="JG122" s="474">
        <f t="shared" si="2044"/>
        <v>0</v>
      </c>
      <c r="JH122" s="475">
        <f t="shared" si="2045"/>
        <v>0</v>
      </c>
      <c r="JI122" s="141">
        <f t="shared" si="1900"/>
        <v>0</v>
      </c>
      <c r="JJ122" s="476">
        <f t="shared" si="1885"/>
        <v>41.1</v>
      </c>
      <c r="JK122" s="142">
        <f t="shared" si="1902"/>
        <v>0</v>
      </c>
      <c r="JL122" s="114">
        <f t="shared" si="1903"/>
        <v>0</v>
      </c>
      <c r="JM122" s="114"/>
      <c r="JN122" s="143"/>
      <c r="JO122" s="144">
        <f t="shared" si="1904"/>
        <v>0</v>
      </c>
      <c r="JP122" s="328">
        <f t="shared" si="2046"/>
        <v>1</v>
      </c>
      <c r="JQ122" s="474">
        <f t="shared" si="2047"/>
        <v>8.3000000000000001E-4</v>
      </c>
      <c r="JR122" s="475">
        <f t="shared" si="2048"/>
        <v>3.32</v>
      </c>
      <c r="JS122" s="141">
        <f t="shared" si="1908"/>
        <v>3.32</v>
      </c>
      <c r="JT122" s="476">
        <f t="shared" si="1885"/>
        <v>41.1</v>
      </c>
      <c r="JU122" s="142">
        <f t="shared" si="1910"/>
        <v>136.452</v>
      </c>
      <c r="JV122" s="114">
        <f t="shared" si="1911"/>
        <v>136.44999999999999</v>
      </c>
      <c r="JW122" s="114"/>
      <c r="JX122" s="143"/>
      <c r="JY122" s="144">
        <f t="shared" si="1912"/>
        <v>1.5182899999999999</v>
      </c>
      <c r="JZ122" s="328">
        <f t="shared" si="2049"/>
        <v>0</v>
      </c>
      <c r="KA122" s="474">
        <f t="shared" si="2050"/>
        <v>0</v>
      </c>
      <c r="KB122" s="475">
        <f t="shared" si="2051"/>
        <v>0</v>
      </c>
      <c r="KC122" s="141">
        <f t="shared" si="1916"/>
        <v>0</v>
      </c>
      <c r="KD122" s="476">
        <f t="shared" si="1917"/>
        <v>41.1</v>
      </c>
      <c r="KE122" s="142">
        <f t="shared" si="1918"/>
        <v>0</v>
      </c>
      <c r="KF122" s="114">
        <f t="shared" si="1919"/>
        <v>0</v>
      </c>
      <c r="KG122" s="114"/>
      <c r="KH122" s="143"/>
      <c r="KI122" s="144">
        <f t="shared" si="1920"/>
        <v>0</v>
      </c>
      <c r="KJ122" s="328">
        <f t="shared" si="2052"/>
        <v>2</v>
      </c>
      <c r="KK122" s="474">
        <f t="shared" si="2053"/>
        <v>1.6299999999999999E-3</v>
      </c>
      <c r="KL122" s="475">
        <f t="shared" si="2054"/>
        <v>4.24</v>
      </c>
      <c r="KM122" s="141">
        <f t="shared" si="1924"/>
        <v>2.12</v>
      </c>
      <c r="KN122" s="476">
        <f t="shared" si="1917"/>
        <v>41.1</v>
      </c>
      <c r="KO122" s="142">
        <f t="shared" si="1926"/>
        <v>87.132000000000005</v>
      </c>
      <c r="KP122" s="114">
        <f t="shared" si="1927"/>
        <v>174.26</v>
      </c>
      <c r="KQ122" s="114"/>
      <c r="KR122" s="143"/>
      <c r="KS122" s="144">
        <f t="shared" si="1928"/>
        <v>0.96950999999999998</v>
      </c>
      <c r="KT122" s="328">
        <f t="shared" si="2055"/>
        <v>0</v>
      </c>
      <c r="KU122" s="474" t="e">
        <f t="shared" si="2056"/>
        <v>#DIV/0!</v>
      </c>
      <c r="KV122" s="475" t="e">
        <f t="shared" si="2057"/>
        <v>#DIV/0!</v>
      </c>
      <c r="KW122" s="141">
        <f t="shared" si="1932"/>
        <v>0</v>
      </c>
      <c r="KX122" s="476">
        <f t="shared" si="1917"/>
        <v>0</v>
      </c>
      <c r="KY122" s="142">
        <f t="shared" si="1934"/>
        <v>0</v>
      </c>
      <c r="KZ122" s="114">
        <f t="shared" si="1935"/>
        <v>0</v>
      </c>
      <c r="LA122" s="114"/>
      <c r="LB122" s="143"/>
      <c r="LC122" s="144">
        <f t="shared" si="1936"/>
        <v>0</v>
      </c>
      <c r="LD122" s="327">
        <f t="shared" si="1937"/>
        <v>15</v>
      </c>
      <c r="LE122" s="474">
        <f t="shared" si="1938"/>
        <v>5.8E-4</v>
      </c>
      <c r="LF122" s="475">
        <f t="shared" si="1939"/>
        <v>32.799999999999997</v>
      </c>
      <c r="LG122" s="141">
        <f t="shared" si="1940"/>
        <v>2.1866666700000001</v>
      </c>
      <c r="LH122" s="476">
        <f t="shared" si="1941"/>
        <v>41.1</v>
      </c>
      <c r="LI122" s="142">
        <f t="shared" si="1942"/>
        <v>89.872</v>
      </c>
      <c r="LJ122" s="114">
        <f t="shared" si="1943"/>
        <v>1348.08</v>
      </c>
      <c r="LK122" s="114"/>
      <c r="LL122" s="143"/>
    </row>
    <row r="123" spans="1:324" ht="18" customHeight="1">
      <c r="A123" s="718"/>
      <c r="B123" s="12" t="s">
        <v>747</v>
      </c>
      <c r="C123" s="12" t="s">
        <v>856</v>
      </c>
      <c r="D123" s="12" t="s">
        <v>424</v>
      </c>
      <c r="E123" s="4" t="s">
        <v>32</v>
      </c>
      <c r="F123" s="328">
        <f t="shared" si="1981"/>
        <v>0</v>
      </c>
      <c r="G123" s="474">
        <f t="shared" si="1944"/>
        <v>0</v>
      </c>
      <c r="H123" s="475">
        <f t="shared" si="1945"/>
        <v>0</v>
      </c>
      <c r="I123" s="141">
        <f t="shared" si="1696"/>
        <v>0</v>
      </c>
      <c r="J123" s="476">
        <f t="shared" si="1946"/>
        <v>41.1</v>
      </c>
      <c r="K123" s="142">
        <f t="shared" si="1697"/>
        <v>0</v>
      </c>
      <c r="L123" s="114">
        <f t="shared" si="1698"/>
        <v>0</v>
      </c>
      <c r="M123" s="114"/>
      <c r="N123" s="143"/>
      <c r="O123" s="144">
        <f t="shared" si="1699"/>
        <v>0</v>
      </c>
      <c r="P123" s="328">
        <f t="shared" si="1982"/>
        <v>0</v>
      </c>
      <c r="Q123" s="474">
        <f t="shared" si="1947"/>
        <v>0</v>
      </c>
      <c r="R123" s="475">
        <f t="shared" si="1948"/>
        <v>0</v>
      </c>
      <c r="S123" s="141">
        <f t="shared" si="1701"/>
        <v>0</v>
      </c>
      <c r="T123" s="476">
        <f t="shared" si="1949"/>
        <v>41.1</v>
      </c>
      <c r="U123" s="142">
        <f t="shared" si="1702"/>
        <v>0</v>
      </c>
      <c r="V123" s="114">
        <f t="shared" si="1703"/>
        <v>0</v>
      </c>
      <c r="W123" s="114"/>
      <c r="X123" s="143"/>
      <c r="Y123" s="144">
        <f t="shared" si="1704"/>
        <v>0</v>
      </c>
      <c r="Z123" s="328">
        <f t="shared" si="1983"/>
        <v>0</v>
      </c>
      <c r="AA123" s="474">
        <f t="shared" si="1984"/>
        <v>0</v>
      </c>
      <c r="AB123" s="475">
        <f t="shared" si="1985"/>
        <v>0</v>
      </c>
      <c r="AC123" s="141">
        <f t="shared" si="1708"/>
        <v>0</v>
      </c>
      <c r="AD123" s="476">
        <f t="shared" si="1709"/>
        <v>41.1</v>
      </c>
      <c r="AE123" s="142">
        <f t="shared" si="1710"/>
        <v>0</v>
      </c>
      <c r="AF123" s="114">
        <f t="shared" si="1711"/>
        <v>0</v>
      </c>
      <c r="AG123" s="114"/>
      <c r="AH123" s="143"/>
      <c r="AI123" s="144">
        <f t="shared" si="1712"/>
        <v>0</v>
      </c>
      <c r="AJ123" s="328">
        <f t="shared" si="1986"/>
        <v>1</v>
      </c>
      <c r="AK123" s="474">
        <f t="shared" si="1987"/>
        <v>1.65E-3</v>
      </c>
      <c r="AL123" s="475">
        <f t="shared" si="1988"/>
        <v>2.0099999999999998</v>
      </c>
      <c r="AM123" s="141">
        <f t="shared" si="1716"/>
        <v>2.0099999999999998</v>
      </c>
      <c r="AN123" s="476">
        <f t="shared" si="1709"/>
        <v>41.1</v>
      </c>
      <c r="AO123" s="142">
        <f t="shared" si="1718"/>
        <v>82.611000000000004</v>
      </c>
      <c r="AP123" s="114">
        <f t="shared" si="1719"/>
        <v>82.61</v>
      </c>
      <c r="AQ123" s="114"/>
      <c r="AR123" s="143"/>
      <c r="AS123" s="144">
        <f t="shared" si="1720"/>
        <v>0.88937999999999995</v>
      </c>
      <c r="AT123" s="328">
        <f t="shared" si="1989"/>
        <v>0</v>
      </c>
      <c r="AU123" s="474">
        <f t="shared" si="1990"/>
        <v>0</v>
      </c>
      <c r="AV123" s="475">
        <f t="shared" si="1991"/>
        <v>0</v>
      </c>
      <c r="AW123" s="141">
        <f t="shared" si="1724"/>
        <v>0</v>
      </c>
      <c r="AX123" s="476">
        <f t="shared" si="1709"/>
        <v>41.1</v>
      </c>
      <c r="AY123" s="142">
        <f t="shared" si="1726"/>
        <v>0</v>
      </c>
      <c r="AZ123" s="114">
        <f t="shared" si="1727"/>
        <v>0</v>
      </c>
      <c r="BA123" s="114"/>
      <c r="BB123" s="143"/>
      <c r="BC123" s="144">
        <f t="shared" si="1728"/>
        <v>0</v>
      </c>
      <c r="BD123" s="328">
        <f t="shared" si="1992"/>
        <v>0</v>
      </c>
      <c r="BE123" s="474">
        <f t="shared" si="1993"/>
        <v>0</v>
      </c>
      <c r="BF123" s="475">
        <f t="shared" si="1994"/>
        <v>0</v>
      </c>
      <c r="BG123" s="141">
        <f t="shared" si="1732"/>
        <v>0</v>
      </c>
      <c r="BH123" s="476">
        <f t="shared" si="1709"/>
        <v>41.1</v>
      </c>
      <c r="BI123" s="142">
        <f t="shared" si="1734"/>
        <v>0</v>
      </c>
      <c r="BJ123" s="114">
        <f t="shared" si="1735"/>
        <v>0</v>
      </c>
      <c r="BK123" s="114"/>
      <c r="BL123" s="143"/>
      <c r="BM123" s="144">
        <f t="shared" si="1736"/>
        <v>0</v>
      </c>
      <c r="BN123" s="328">
        <f t="shared" si="1995"/>
        <v>0</v>
      </c>
      <c r="BO123" s="474">
        <f t="shared" si="1996"/>
        <v>0</v>
      </c>
      <c r="BP123" s="475">
        <f t="shared" si="1997"/>
        <v>0</v>
      </c>
      <c r="BQ123" s="141">
        <f t="shared" si="1740"/>
        <v>0</v>
      </c>
      <c r="BR123" s="476">
        <f t="shared" si="1709"/>
        <v>41.1</v>
      </c>
      <c r="BS123" s="142">
        <f t="shared" si="1742"/>
        <v>0</v>
      </c>
      <c r="BT123" s="114">
        <f t="shared" si="1743"/>
        <v>0</v>
      </c>
      <c r="BU123" s="114"/>
      <c r="BV123" s="143"/>
      <c r="BW123" s="144">
        <f t="shared" si="1744"/>
        <v>0</v>
      </c>
      <c r="BX123" s="328">
        <f t="shared" si="1998"/>
        <v>1</v>
      </c>
      <c r="BY123" s="474">
        <f t="shared" si="1999"/>
        <v>1.25E-3</v>
      </c>
      <c r="BZ123" s="475">
        <f t="shared" si="2000"/>
        <v>1.46</v>
      </c>
      <c r="CA123" s="141">
        <f t="shared" si="1748"/>
        <v>1.46</v>
      </c>
      <c r="CB123" s="476">
        <f t="shared" si="1709"/>
        <v>41.1</v>
      </c>
      <c r="CC123" s="142">
        <f t="shared" si="1750"/>
        <v>60.006</v>
      </c>
      <c r="CD123" s="114">
        <f t="shared" si="1751"/>
        <v>60.01</v>
      </c>
      <c r="CE123" s="114"/>
      <c r="CF123" s="143"/>
      <c r="CG123" s="144">
        <f t="shared" si="1752"/>
        <v>0.64602000000000004</v>
      </c>
      <c r="CH123" s="328">
        <f t="shared" si="2001"/>
        <v>0</v>
      </c>
      <c r="CI123" s="474">
        <f t="shared" si="2002"/>
        <v>0</v>
      </c>
      <c r="CJ123" s="475">
        <f t="shared" si="2003"/>
        <v>0</v>
      </c>
      <c r="CK123" s="141">
        <f t="shared" si="1756"/>
        <v>0</v>
      </c>
      <c r="CL123" s="476">
        <f t="shared" si="1709"/>
        <v>41.1</v>
      </c>
      <c r="CM123" s="142">
        <f t="shared" si="1758"/>
        <v>0</v>
      </c>
      <c r="CN123" s="114">
        <f t="shared" si="1759"/>
        <v>0</v>
      </c>
      <c r="CO123" s="114"/>
      <c r="CP123" s="143"/>
      <c r="CQ123" s="144">
        <f t="shared" si="1760"/>
        <v>0</v>
      </c>
      <c r="CR123" s="328">
        <f t="shared" si="2004"/>
        <v>0</v>
      </c>
      <c r="CS123" s="474">
        <f t="shared" si="2005"/>
        <v>0</v>
      </c>
      <c r="CT123" s="475">
        <f t="shared" si="2006"/>
        <v>0</v>
      </c>
      <c r="CU123" s="141">
        <f t="shared" si="1764"/>
        <v>0</v>
      </c>
      <c r="CV123" s="476">
        <f t="shared" si="1765"/>
        <v>41.1</v>
      </c>
      <c r="CW123" s="142">
        <f t="shared" si="1766"/>
        <v>0</v>
      </c>
      <c r="CX123" s="114">
        <f t="shared" si="1767"/>
        <v>0</v>
      </c>
      <c r="CY123" s="114"/>
      <c r="CZ123" s="143"/>
      <c r="DA123" s="144">
        <f t="shared" si="1768"/>
        <v>0</v>
      </c>
      <c r="DB123" s="328">
        <f t="shared" si="2007"/>
        <v>0</v>
      </c>
      <c r="DC123" s="474">
        <f t="shared" si="2008"/>
        <v>0</v>
      </c>
      <c r="DD123" s="475">
        <f t="shared" si="2009"/>
        <v>0</v>
      </c>
      <c r="DE123" s="141">
        <f t="shared" si="1772"/>
        <v>0</v>
      </c>
      <c r="DF123" s="476">
        <f t="shared" si="1765"/>
        <v>41.1</v>
      </c>
      <c r="DG123" s="142">
        <f t="shared" si="1774"/>
        <v>0</v>
      </c>
      <c r="DH123" s="114">
        <f t="shared" si="1775"/>
        <v>0</v>
      </c>
      <c r="DI123" s="114"/>
      <c r="DJ123" s="143"/>
      <c r="DK123" s="144">
        <f t="shared" si="1776"/>
        <v>0</v>
      </c>
      <c r="DL123" s="328">
        <f t="shared" si="2010"/>
        <v>0</v>
      </c>
      <c r="DM123" s="474">
        <f t="shared" si="2011"/>
        <v>0</v>
      </c>
      <c r="DN123" s="475">
        <f t="shared" si="2012"/>
        <v>0</v>
      </c>
      <c r="DO123" s="141">
        <f t="shared" si="1780"/>
        <v>0</v>
      </c>
      <c r="DP123" s="476">
        <f t="shared" si="1765"/>
        <v>41.1</v>
      </c>
      <c r="DQ123" s="142">
        <f t="shared" si="1782"/>
        <v>0</v>
      </c>
      <c r="DR123" s="114">
        <f t="shared" si="1783"/>
        <v>0</v>
      </c>
      <c r="DS123" s="114"/>
      <c r="DT123" s="143"/>
      <c r="DU123" s="144">
        <f t="shared" si="1784"/>
        <v>0</v>
      </c>
      <c r="DV123" s="328">
        <f t="shared" si="2013"/>
        <v>0</v>
      </c>
      <c r="DW123" s="474">
        <f t="shared" si="2014"/>
        <v>0</v>
      </c>
      <c r="DX123" s="475">
        <f t="shared" si="2015"/>
        <v>0</v>
      </c>
      <c r="DY123" s="141">
        <f t="shared" si="1788"/>
        <v>0</v>
      </c>
      <c r="DZ123" s="476">
        <f t="shared" si="1765"/>
        <v>41.1</v>
      </c>
      <c r="EA123" s="142">
        <f t="shared" si="1790"/>
        <v>0</v>
      </c>
      <c r="EB123" s="114">
        <f t="shared" si="1791"/>
        <v>0</v>
      </c>
      <c r="EC123" s="114"/>
      <c r="ED123" s="143"/>
      <c r="EE123" s="144">
        <f t="shared" si="1792"/>
        <v>0</v>
      </c>
      <c r="EF123" s="328">
        <f t="shared" si="2016"/>
        <v>0</v>
      </c>
      <c r="EG123" s="474">
        <f t="shared" si="2017"/>
        <v>0</v>
      </c>
      <c r="EH123" s="475">
        <f t="shared" si="2018"/>
        <v>0</v>
      </c>
      <c r="EI123" s="141">
        <f t="shared" si="1796"/>
        <v>0</v>
      </c>
      <c r="EJ123" s="476">
        <f t="shared" si="1765"/>
        <v>41.1</v>
      </c>
      <c r="EK123" s="142">
        <f t="shared" si="1798"/>
        <v>0</v>
      </c>
      <c r="EL123" s="114">
        <f t="shared" si="1799"/>
        <v>0</v>
      </c>
      <c r="EM123" s="114"/>
      <c r="EN123" s="143"/>
      <c r="EO123" s="144">
        <f t="shared" si="1800"/>
        <v>0</v>
      </c>
      <c r="EP123" s="328">
        <f t="shared" si="2019"/>
        <v>0</v>
      </c>
      <c r="EQ123" s="474">
        <f t="shared" si="2020"/>
        <v>0</v>
      </c>
      <c r="ER123" s="475">
        <f t="shared" si="2021"/>
        <v>0</v>
      </c>
      <c r="ES123" s="141">
        <f t="shared" si="1804"/>
        <v>0</v>
      </c>
      <c r="ET123" s="476">
        <f t="shared" si="1765"/>
        <v>41.1</v>
      </c>
      <c r="EU123" s="142">
        <f t="shared" si="1806"/>
        <v>0</v>
      </c>
      <c r="EV123" s="114">
        <f t="shared" si="1807"/>
        <v>0</v>
      </c>
      <c r="EW123" s="114"/>
      <c r="EX123" s="143"/>
      <c r="EY123" s="144">
        <f t="shared" si="1808"/>
        <v>0</v>
      </c>
      <c r="EZ123" s="328">
        <f t="shared" si="2022"/>
        <v>0</v>
      </c>
      <c r="FA123" s="474">
        <f t="shared" si="2023"/>
        <v>0</v>
      </c>
      <c r="FB123" s="475">
        <f t="shared" si="2024"/>
        <v>0</v>
      </c>
      <c r="FC123" s="141">
        <f t="shared" si="1812"/>
        <v>0</v>
      </c>
      <c r="FD123" s="476">
        <f t="shared" si="1765"/>
        <v>41.1</v>
      </c>
      <c r="FE123" s="142">
        <f t="shared" si="1814"/>
        <v>0</v>
      </c>
      <c r="FF123" s="114">
        <f t="shared" si="1815"/>
        <v>0</v>
      </c>
      <c r="FG123" s="114"/>
      <c r="FH123" s="143"/>
      <c r="FI123" s="144">
        <f t="shared" si="1816"/>
        <v>0</v>
      </c>
      <c r="FJ123" s="328">
        <f t="shared" si="2025"/>
        <v>0</v>
      </c>
      <c r="FK123" s="474">
        <f t="shared" si="1818"/>
        <v>0</v>
      </c>
      <c r="FL123" s="475">
        <f t="shared" si="1819"/>
        <v>0</v>
      </c>
      <c r="FM123" s="141">
        <f t="shared" si="1820"/>
        <v>0</v>
      </c>
      <c r="FN123" s="476">
        <f t="shared" si="1821"/>
        <v>41.1</v>
      </c>
      <c r="FO123" s="142">
        <f t="shared" si="1822"/>
        <v>0</v>
      </c>
      <c r="FP123" s="114">
        <f t="shared" si="1823"/>
        <v>0</v>
      </c>
      <c r="FQ123" s="114"/>
      <c r="FR123" s="143"/>
      <c r="FS123" s="144">
        <f t="shared" si="1824"/>
        <v>0</v>
      </c>
      <c r="FT123" s="328">
        <f t="shared" si="2026"/>
        <v>0</v>
      </c>
      <c r="FU123" s="474">
        <f t="shared" si="1818"/>
        <v>0</v>
      </c>
      <c r="FV123" s="475">
        <f t="shared" si="1819"/>
        <v>0</v>
      </c>
      <c r="FW123" s="141">
        <f t="shared" si="1828"/>
        <v>0</v>
      </c>
      <c r="FX123" s="476">
        <f t="shared" si="1821"/>
        <v>41.1</v>
      </c>
      <c r="FY123" s="142">
        <f t="shared" si="1830"/>
        <v>0</v>
      </c>
      <c r="FZ123" s="114">
        <f t="shared" si="1831"/>
        <v>0</v>
      </c>
      <c r="GA123" s="114"/>
      <c r="GB123" s="143"/>
      <c r="GC123" s="144">
        <f t="shared" si="1832"/>
        <v>0</v>
      </c>
      <c r="GD123" s="328">
        <f t="shared" si="2027"/>
        <v>0</v>
      </c>
      <c r="GE123" s="474">
        <f t="shared" si="2028"/>
        <v>0</v>
      </c>
      <c r="GF123" s="475">
        <f t="shared" si="2029"/>
        <v>0</v>
      </c>
      <c r="GG123" s="141">
        <f t="shared" si="1836"/>
        <v>0</v>
      </c>
      <c r="GH123" s="476">
        <f t="shared" si="1821"/>
        <v>41.1</v>
      </c>
      <c r="GI123" s="142">
        <f t="shared" si="1838"/>
        <v>0</v>
      </c>
      <c r="GJ123" s="114">
        <f t="shared" si="1839"/>
        <v>0</v>
      </c>
      <c r="GK123" s="114"/>
      <c r="GL123" s="143"/>
      <c r="GM123" s="144">
        <f t="shared" si="1840"/>
        <v>0</v>
      </c>
      <c r="GN123" s="328">
        <f t="shared" si="2030"/>
        <v>0</v>
      </c>
      <c r="GO123" s="474">
        <f t="shared" si="2031"/>
        <v>0</v>
      </c>
      <c r="GP123" s="475">
        <f t="shared" si="2032"/>
        <v>0</v>
      </c>
      <c r="GQ123" s="141">
        <f t="shared" si="1844"/>
        <v>0</v>
      </c>
      <c r="GR123" s="476">
        <f t="shared" si="1821"/>
        <v>41.1</v>
      </c>
      <c r="GS123" s="142">
        <f t="shared" si="1846"/>
        <v>0</v>
      </c>
      <c r="GT123" s="114">
        <f t="shared" si="1847"/>
        <v>0</v>
      </c>
      <c r="GU123" s="114"/>
      <c r="GV123" s="143"/>
      <c r="GW123" s="144">
        <f t="shared" si="1848"/>
        <v>0</v>
      </c>
      <c r="GX123" s="328">
        <f t="shared" si="2033"/>
        <v>0</v>
      </c>
      <c r="GY123" s="474">
        <f t="shared" si="1850"/>
        <v>0</v>
      </c>
      <c r="GZ123" s="475">
        <f t="shared" si="1851"/>
        <v>0</v>
      </c>
      <c r="HA123" s="141">
        <f t="shared" si="1852"/>
        <v>0</v>
      </c>
      <c r="HB123" s="476">
        <f t="shared" si="1853"/>
        <v>41.1</v>
      </c>
      <c r="HC123" s="142">
        <f t="shared" si="1854"/>
        <v>0</v>
      </c>
      <c r="HD123" s="114">
        <f t="shared" si="1855"/>
        <v>0</v>
      </c>
      <c r="HE123" s="114"/>
      <c r="HF123" s="143"/>
      <c r="HG123" s="144">
        <f t="shared" si="1856"/>
        <v>0</v>
      </c>
      <c r="HH123" s="328">
        <f t="shared" si="2034"/>
        <v>0</v>
      </c>
      <c r="HI123" s="474">
        <f t="shared" si="1850"/>
        <v>0</v>
      </c>
      <c r="HJ123" s="475">
        <f t="shared" si="1851"/>
        <v>0</v>
      </c>
      <c r="HK123" s="141">
        <f t="shared" si="1860"/>
        <v>0</v>
      </c>
      <c r="HL123" s="476">
        <f t="shared" si="1853"/>
        <v>41.1</v>
      </c>
      <c r="HM123" s="142">
        <f t="shared" si="1862"/>
        <v>0</v>
      </c>
      <c r="HN123" s="114">
        <f t="shared" si="1863"/>
        <v>0</v>
      </c>
      <c r="HO123" s="114"/>
      <c r="HP123" s="143"/>
      <c r="HQ123" s="144">
        <f t="shared" si="1864"/>
        <v>0</v>
      </c>
      <c r="HR123" s="328">
        <f t="shared" si="2035"/>
        <v>0</v>
      </c>
      <c r="HS123" s="474">
        <f t="shared" si="2036"/>
        <v>0</v>
      </c>
      <c r="HT123" s="475">
        <f t="shared" si="2037"/>
        <v>0</v>
      </c>
      <c r="HU123" s="141">
        <f t="shared" si="1868"/>
        <v>0</v>
      </c>
      <c r="HV123" s="476">
        <f t="shared" si="1853"/>
        <v>41.1</v>
      </c>
      <c r="HW123" s="142">
        <f t="shared" si="1870"/>
        <v>0</v>
      </c>
      <c r="HX123" s="114">
        <f t="shared" si="1871"/>
        <v>0</v>
      </c>
      <c r="HY123" s="114"/>
      <c r="HZ123" s="143"/>
      <c r="IA123" s="144">
        <f t="shared" si="1872"/>
        <v>0</v>
      </c>
      <c r="IB123" s="328">
        <f t="shared" si="2038"/>
        <v>0</v>
      </c>
      <c r="IC123" s="474">
        <f t="shared" si="2039"/>
        <v>0</v>
      </c>
      <c r="ID123" s="475">
        <f t="shared" si="2040"/>
        <v>0</v>
      </c>
      <c r="IE123" s="141">
        <f t="shared" si="1876"/>
        <v>0</v>
      </c>
      <c r="IF123" s="476">
        <f t="shared" si="1853"/>
        <v>41.1</v>
      </c>
      <c r="IG123" s="142">
        <f t="shared" si="1878"/>
        <v>0</v>
      </c>
      <c r="IH123" s="114">
        <f t="shared" si="1879"/>
        <v>0</v>
      </c>
      <c r="II123" s="114"/>
      <c r="IJ123" s="143"/>
      <c r="IK123" s="144">
        <f t="shared" si="1880"/>
        <v>0</v>
      </c>
      <c r="IL123" s="328">
        <f t="shared" si="2041"/>
        <v>0</v>
      </c>
      <c r="IM123" s="474">
        <f t="shared" si="1882"/>
        <v>0</v>
      </c>
      <c r="IN123" s="475">
        <f t="shared" si="1883"/>
        <v>0</v>
      </c>
      <c r="IO123" s="141">
        <f t="shared" si="1884"/>
        <v>0</v>
      </c>
      <c r="IP123" s="476">
        <f t="shared" si="1885"/>
        <v>41.1</v>
      </c>
      <c r="IQ123" s="142">
        <f t="shared" si="1886"/>
        <v>0</v>
      </c>
      <c r="IR123" s="114">
        <f t="shared" si="1887"/>
        <v>0</v>
      </c>
      <c r="IS123" s="114"/>
      <c r="IT123" s="143"/>
      <c r="IU123" s="144">
        <f t="shared" si="1888"/>
        <v>0</v>
      </c>
      <c r="IV123" s="328">
        <f t="shared" si="2042"/>
        <v>0</v>
      </c>
      <c r="IW123" s="474">
        <f t="shared" si="1882"/>
        <v>0</v>
      </c>
      <c r="IX123" s="475">
        <f t="shared" si="1883"/>
        <v>0</v>
      </c>
      <c r="IY123" s="141">
        <f t="shared" si="1892"/>
        <v>0</v>
      </c>
      <c r="IZ123" s="476">
        <f t="shared" si="1885"/>
        <v>41.1</v>
      </c>
      <c r="JA123" s="142">
        <f t="shared" si="1894"/>
        <v>0</v>
      </c>
      <c r="JB123" s="114">
        <f t="shared" si="1895"/>
        <v>0</v>
      </c>
      <c r="JC123" s="114"/>
      <c r="JD123" s="143"/>
      <c r="JE123" s="144">
        <f t="shared" si="1896"/>
        <v>0</v>
      </c>
      <c r="JF123" s="328">
        <f t="shared" si="2043"/>
        <v>0</v>
      </c>
      <c r="JG123" s="474">
        <f t="shared" si="2044"/>
        <v>0</v>
      </c>
      <c r="JH123" s="475">
        <f t="shared" si="2045"/>
        <v>0</v>
      </c>
      <c r="JI123" s="141">
        <f t="shared" si="1900"/>
        <v>0</v>
      </c>
      <c r="JJ123" s="476">
        <f t="shared" si="1885"/>
        <v>41.1</v>
      </c>
      <c r="JK123" s="142">
        <f t="shared" si="1902"/>
        <v>0</v>
      </c>
      <c r="JL123" s="114">
        <f t="shared" si="1903"/>
        <v>0</v>
      </c>
      <c r="JM123" s="114"/>
      <c r="JN123" s="143"/>
      <c r="JO123" s="144">
        <f t="shared" si="1904"/>
        <v>0</v>
      </c>
      <c r="JP123" s="328">
        <f t="shared" si="2046"/>
        <v>0</v>
      </c>
      <c r="JQ123" s="474">
        <f t="shared" si="2047"/>
        <v>0</v>
      </c>
      <c r="JR123" s="475">
        <f t="shared" si="2048"/>
        <v>0</v>
      </c>
      <c r="JS123" s="141">
        <f t="shared" si="1908"/>
        <v>0</v>
      </c>
      <c r="JT123" s="476">
        <f t="shared" si="1885"/>
        <v>41.1</v>
      </c>
      <c r="JU123" s="142">
        <f t="shared" si="1910"/>
        <v>0</v>
      </c>
      <c r="JV123" s="114">
        <f t="shared" si="1911"/>
        <v>0</v>
      </c>
      <c r="JW123" s="114"/>
      <c r="JX123" s="143"/>
      <c r="JY123" s="144">
        <f t="shared" si="1912"/>
        <v>0</v>
      </c>
      <c r="JZ123" s="328">
        <f t="shared" si="2049"/>
        <v>0</v>
      </c>
      <c r="KA123" s="474">
        <f t="shared" si="2050"/>
        <v>0</v>
      </c>
      <c r="KB123" s="475">
        <f t="shared" si="2051"/>
        <v>0</v>
      </c>
      <c r="KC123" s="141">
        <f t="shared" si="1916"/>
        <v>0</v>
      </c>
      <c r="KD123" s="476">
        <f t="shared" si="1917"/>
        <v>41.1</v>
      </c>
      <c r="KE123" s="142">
        <f t="shared" si="1918"/>
        <v>0</v>
      </c>
      <c r="KF123" s="114">
        <f t="shared" si="1919"/>
        <v>0</v>
      </c>
      <c r="KG123" s="114"/>
      <c r="KH123" s="143"/>
      <c r="KI123" s="144">
        <f t="shared" si="1920"/>
        <v>0</v>
      </c>
      <c r="KJ123" s="328">
        <f t="shared" si="2052"/>
        <v>0</v>
      </c>
      <c r="KK123" s="474">
        <f t="shared" si="2053"/>
        <v>0</v>
      </c>
      <c r="KL123" s="475">
        <f t="shared" si="2054"/>
        <v>0</v>
      </c>
      <c r="KM123" s="141">
        <f t="shared" si="1924"/>
        <v>0</v>
      </c>
      <c r="KN123" s="476">
        <f t="shared" si="1917"/>
        <v>41.1</v>
      </c>
      <c r="KO123" s="142">
        <f t="shared" si="1926"/>
        <v>0</v>
      </c>
      <c r="KP123" s="114">
        <f t="shared" si="1927"/>
        <v>0</v>
      </c>
      <c r="KQ123" s="114"/>
      <c r="KR123" s="143"/>
      <c r="KS123" s="144">
        <f t="shared" si="1928"/>
        <v>0</v>
      </c>
      <c r="KT123" s="328">
        <f t="shared" si="2055"/>
        <v>0</v>
      </c>
      <c r="KU123" s="474" t="e">
        <f t="shared" si="2056"/>
        <v>#DIV/0!</v>
      </c>
      <c r="KV123" s="475" t="e">
        <f t="shared" si="2057"/>
        <v>#DIV/0!</v>
      </c>
      <c r="KW123" s="141">
        <f t="shared" si="1932"/>
        <v>0</v>
      </c>
      <c r="KX123" s="476">
        <f t="shared" si="1917"/>
        <v>0</v>
      </c>
      <c r="KY123" s="142">
        <f t="shared" si="1934"/>
        <v>0</v>
      </c>
      <c r="KZ123" s="114">
        <f t="shared" si="1935"/>
        <v>0</v>
      </c>
      <c r="LA123" s="114"/>
      <c r="LB123" s="143"/>
      <c r="LC123" s="144">
        <f t="shared" si="1936"/>
        <v>0</v>
      </c>
      <c r="LD123" s="327">
        <f t="shared" si="1937"/>
        <v>2</v>
      </c>
      <c r="LE123" s="474">
        <f t="shared" si="1938"/>
        <v>8.0000000000000007E-5</v>
      </c>
      <c r="LF123" s="475">
        <f t="shared" si="1939"/>
        <v>4.5199999999999996</v>
      </c>
      <c r="LG123" s="141">
        <f t="shared" si="1940"/>
        <v>2.2599999999999998</v>
      </c>
      <c r="LH123" s="476">
        <f t="shared" si="1941"/>
        <v>41.1</v>
      </c>
      <c r="LI123" s="142">
        <f t="shared" si="1942"/>
        <v>92.885999999999996</v>
      </c>
      <c r="LJ123" s="114">
        <f t="shared" si="1943"/>
        <v>185.77</v>
      </c>
      <c r="LK123" s="114"/>
      <c r="LL123" s="143"/>
    </row>
    <row r="124" spans="1:324" ht="18" customHeight="1">
      <c r="A124" s="718"/>
      <c r="B124" s="302" t="s">
        <v>727</v>
      </c>
      <c r="C124" s="12" t="s">
        <v>856</v>
      </c>
      <c r="D124" s="12" t="s">
        <v>424</v>
      </c>
      <c r="E124" s="4" t="s">
        <v>32</v>
      </c>
      <c r="F124" s="328">
        <f t="shared" si="1981"/>
        <v>0</v>
      </c>
      <c r="G124" s="474">
        <f t="shared" si="1944"/>
        <v>0</v>
      </c>
      <c r="H124" s="475">
        <f t="shared" si="1945"/>
        <v>0</v>
      </c>
      <c r="I124" s="141">
        <f t="shared" si="1696"/>
        <v>0</v>
      </c>
      <c r="J124" s="476">
        <f t="shared" si="1946"/>
        <v>41.1</v>
      </c>
      <c r="K124" s="142">
        <f t="shared" si="1697"/>
        <v>0</v>
      </c>
      <c r="L124" s="114">
        <f t="shared" si="1698"/>
        <v>0</v>
      </c>
      <c r="M124" s="114"/>
      <c r="N124" s="143"/>
      <c r="O124" s="144">
        <f t="shared" si="1699"/>
        <v>0</v>
      </c>
      <c r="P124" s="328">
        <f t="shared" si="1982"/>
        <v>0</v>
      </c>
      <c r="Q124" s="474">
        <f t="shared" si="1947"/>
        <v>0</v>
      </c>
      <c r="R124" s="475">
        <f t="shared" si="1948"/>
        <v>0</v>
      </c>
      <c r="S124" s="141">
        <f t="shared" si="1701"/>
        <v>0</v>
      </c>
      <c r="T124" s="476">
        <f t="shared" si="1949"/>
        <v>41.1</v>
      </c>
      <c r="U124" s="142">
        <f t="shared" si="1702"/>
        <v>0</v>
      </c>
      <c r="V124" s="114">
        <f t="shared" si="1703"/>
        <v>0</v>
      </c>
      <c r="W124" s="114"/>
      <c r="X124" s="143"/>
      <c r="Y124" s="144">
        <f t="shared" si="1704"/>
        <v>0</v>
      </c>
      <c r="Z124" s="328">
        <f t="shared" si="1983"/>
        <v>0</v>
      </c>
      <c r="AA124" s="474">
        <f t="shared" si="1984"/>
        <v>0</v>
      </c>
      <c r="AB124" s="475">
        <f t="shared" si="1985"/>
        <v>0</v>
      </c>
      <c r="AC124" s="141">
        <f t="shared" si="1708"/>
        <v>0</v>
      </c>
      <c r="AD124" s="476">
        <f t="shared" si="1709"/>
        <v>41.1</v>
      </c>
      <c r="AE124" s="142">
        <f t="shared" si="1710"/>
        <v>0</v>
      </c>
      <c r="AF124" s="114">
        <f t="shared" si="1711"/>
        <v>0</v>
      </c>
      <c r="AG124" s="114"/>
      <c r="AH124" s="143"/>
      <c r="AI124" s="144">
        <f t="shared" si="1712"/>
        <v>0</v>
      </c>
      <c r="AJ124" s="328">
        <f t="shared" si="1986"/>
        <v>0</v>
      </c>
      <c r="AK124" s="474">
        <f t="shared" si="1987"/>
        <v>0</v>
      </c>
      <c r="AL124" s="475">
        <f t="shared" si="1988"/>
        <v>0</v>
      </c>
      <c r="AM124" s="141">
        <f t="shared" si="1716"/>
        <v>0</v>
      </c>
      <c r="AN124" s="476">
        <f t="shared" si="1709"/>
        <v>41.1</v>
      </c>
      <c r="AO124" s="142">
        <f t="shared" si="1718"/>
        <v>0</v>
      </c>
      <c r="AP124" s="114">
        <f t="shared" si="1719"/>
        <v>0</v>
      </c>
      <c r="AQ124" s="114"/>
      <c r="AR124" s="143"/>
      <c r="AS124" s="144">
        <f t="shared" si="1720"/>
        <v>0</v>
      </c>
      <c r="AT124" s="328">
        <f t="shared" si="1989"/>
        <v>0</v>
      </c>
      <c r="AU124" s="474">
        <f t="shared" si="1990"/>
        <v>0</v>
      </c>
      <c r="AV124" s="475">
        <f t="shared" si="1991"/>
        <v>0</v>
      </c>
      <c r="AW124" s="141">
        <f t="shared" si="1724"/>
        <v>0</v>
      </c>
      <c r="AX124" s="476">
        <f t="shared" si="1709"/>
        <v>41.1</v>
      </c>
      <c r="AY124" s="142">
        <f t="shared" si="1726"/>
        <v>0</v>
      </c>
      <c r="AZ124" s="114">
        <f t="shared" si="1727"/>
        <v>0</v>
      </c>
      <c r="BA124" s="114"/>
      <c r="BB124" s="143"/>
      <c r="BC124" s="144">
        <f t="shared" si="1728"/>
        <v>0</v>
      </c>
      <c r="BD124" s="328">
        <f t="shared" si="1992"/>
        <v>0</v>
      </c>
      <c r="BE124" s="474">
        <f t="shared" si="1993"/>
        <v>0</v>
      </c>
      <c r="BF124" s="475">
        <f t="shared" si="1994"/>
        <v>0</v>
      </c>
      <c r="BG124" s="141">
        <f t="shared" si="1732"/>
        <v>0</v>
      </c>
      <c r="BH124" s="476">
        <f t="shared" si="1709"/>
        <v>41.1</v>
      </c>
      <c r="BI124" s="142">
        <f t="shared" si="1734"/>
        <v>0</v>
      </c>
      <c r="BJ124" s="114">
        <f t="shared" si="1735"/>
        <v>0</v>
      </c>
      <c r="BK124" s="114"/>
      <c r="BL124" s="143"/>
      <c r="BM124" s="144">
        <f t="shared" si="1736"/>
        <v>0</v>
      </c>
      <c r="BN124" s="328">
        <f t="shared" si="1995"/>
        <v>0</v>
      </c>
      <c r="BO124" s="474">
        <f t="shared" si="1996"/>
        <v>0</v>
      </c>
      <c r="BP124" s="475">
        <f t="shared" si="1997"/>
        <v>0</v>
      </c>
      <c r="BQ124" s="141">
        <f t="shared" si="1740"/>
        <v>0</v>
      </c>
      <c r="BR124" s="476">
        <f t="shared" si="1709"/>
        <v>41.1</v>
      </c>
      <c r="BS124" s="142">
        <f t="shared" si="1742"/>
        <v>0</v>
      </c>
      <c r="BT124" s="114">
        <f t="shared" si="1743"/>
        <v>0</v>
      </c>
      <c r="BU124" s="114"/>
      <c r="BV124" s="143"/>
      <c r="BW124" s="144">
        <f t="shared" si="1744"/>
        <v>0</v>
      </c>
      <c r="BX124" s="328">
        <f t="shared" si="1998"/>
        <v>0</v>
      </c>
      <c r="BY124" s="474">
        <f t="shared" si="1999"/>
        <v>0</v>
      </c>
      <c r="BZ124" s="475">
        <f t="shared" si="2000"/>
        <v>0</v>
      </c>
      <c r="CA124" s="141">
        <f t="shared" si="1748"/>
        <v>0</v>
      </c>
      <c r="CB124" s="476">
        <f t="shared" si="1709"/>
        <v>41.1</v>
      </c>
      <c r="CC124" s="142">
        <f t="shared" si="1750"/>
        <v>0</v>
      </c>
      <c r="CD124" s="114">
        <f t="shared" si="1751"/>
        <v>0</v>
      </c>
      <c r="CE124" s="114"/>
      <c r="CF124" s="143"/>
      <c r="CG124" s="144">
        <f t="shared" si="1752"/>
        <v>0</v>
      </c>
      <c r="CH124" s="328">
        <f t="shared" si="2001"/>
        <v>0</v>
      </c>
      <c r="CI124" s="474">
        <f t="shared" si="2002"/>
        <v>0</v>
      </c>
      <c r="CJ124" s="475">
        <f t="shared" si="2003"/>
        <v>0</v>
      </c>
      <c r="CK124" s="141">
        <f t="shared" si="1756"/>
        <v>0</v>
      </c>
      <c r="CL124" s="476">
        <f t="shared" si="1709"/>
        <v>41.1</v>
      </c>
      <c r="CM124" s="142">
        <f t="shared" si="1758"/>
        <v>0</v>
      </c>
      <c r="CN124" s="114">
        <f t="shared" si="1759"/>
        <v>0</v>
      </c>
      <c r="CO124" s="114"/>
      <c r="CP124" s="143"/>
      <c r="CQ124" s="144">
        <f t="shared" si="1760"/>
        <v>0</v>
      </c>
      <c r="CR124" s="328">
        <f t="shared" si="2004"/>
        <v>0</v>
      </c>
      <c r="CS124" s="474">
        <f t="shared" si="2005"/>
        <v>0</v>
      </c>
      <c r="CT124" s="475">
        <f t="shared" si="2006"/>
        <v>0</v>
      </c>
      <c r="CU124" s="141">
        <f t="shared" si="1764"/>
        <v>0</v>
      </c>
      <c r="CV124" s="476">
        <f t="shared" si="1765"/>
        <v>41.1</v>
      </c>
      <c r="CW124" s="142">
        <f t="shared" si="1766"/>
        <v>0</v>
      </c>
      <c r="CX124" s="114">
        <f t="shared" si="1767"/>
        <v>0</v>
      </c>
      <c r="CY124" s="114"/>
      <c r="CZ124" s="143"/>
      <c r="DA124" s="144">
        <f t="shared" si="1768"/>
        <v>0</v>
      </c>
      <c r="DB124" s="328">
        <f t="shared" si="2007"/>
        <v>0</v>
      </c>
      <c r="DC124" s="474">
        <f t="shared" si="2008"/>
        <v>0</v>
      </c>
      <c r="DD124" s="475">
        <f t="shared" si="2009"/>
        <v>0</v>
      </c>
      <c r="DE124" s="141">
        <f t="shared" si="1772"/>
        <v>0</v>
      </c>
      <c r="DF124" s="476">
        <f t="shared" si="1765"/>
        <v>41.1</v>
      </c>
      <c r="DG124" s="142">
        <f t="shared" si="1774"/>
        <v>0</v>
      </c>
      <c r="DH124" s="114">
        <f t="shared" si="1775"/>
        <v>0</v>
      </c>
      <c r="DI124" s="114"/>
      <c r="DJ124" s="143"/>
      <c r="DK124" s="144">
        <f t="shared" si="1776"/>
        <v>0</v>
      </c>
      <c r="DL124" s="328">
        <f t="shared" si="2010"/>
        <v>47</v>
      </c>
      <c r="DM124" s="474">
        <f t="shared" si="2011"/>
        <v>0.12272</v>
      </c>
      <c r="DN124" s="475">
        <f t="shared" si="2012"/>
        <v>159.78</v>
      </c>
      <c r="DO124" s="141">
        <f t="shared" si="1780"/>
        <v>3.3995744700000001</v>
      </c>
      <c r="DP124" s="476">
        <f t="shared" si="1765"/>
        <v>41.1</v>
      </c>
      <c r="DQ124" s="142">
        <f t="shared" si="1782"/>
        <v>139.72251</v>
      </c>
      <c r="DR124" s="114">
        <f t="shared" si="1783"/>
        <v>6566.96</v>
      </c>
      <c r="DS124" s="114"/>
      <c r="DT124" s="143"/>
      <c r="DU124" s="144">
        <f t="shared" si="1784"/>
        <v>1.56955</v>
      </c>
      <c r="DV124" s="328">
        <f t="shared" si="2013"/>
        <v>0</v>
      </c>
      <c r="DW124" s="474">
        <f t="shared" si="2014"/>
        <v>0</v>
      </c>
      <c r="DX124" s="475">
        <f t="shared" si="2015"/>
        <v>0</v>
      </c>
      <c r="DY124" s="141">
        <f t="shared" si="1788"/>
        <v>0</v>
      </c>
      <c r="DZ124" s="476">
        <f t="shared" si="1765"/>
        <v>41.1</v>
      </c>
      <c r="EA124" s="142">
        <f t="shared" si="1790"/>
        <v>0</v>
      </c>
      <c r="EB124" s="114">
        <f t="shared" si="1791"/>
        <v>0</v>
      </c>
      <c r="EC124" s="114"/>
      <c r="ED124" s="143"/>
      <c r="EE124" s="144">
        <f t="shared" si="1792"/>
        <v>0</v>
      </c>
      <c r="EF124" s="328">
        <f t="shared" si="2016"/>
        <v>0</v>
      </c>
      <c r="EG124" s="474">
        <f t="shared" si="2017"/>
        <v>0</v>
      </c>
      <c r="EH124" s="475">
        <f t="shared" si="2018"/>
        <v>0</v>
      </c>
      <c r="EI124" s="141">
        <f t="shared" si="1796"/>
        <v>0</v>
      </c>
      <c r="EJ124" s="476">
        <f t="shared" si="1765"/>
        <v>41.1</v>
      </c>
      <c r="EK124" s="142">
        <f t="shared" si="1798"/>
        <v>0</v>
      </c>
      <c r="EL124" s="114">
        <f t="shared" si="1799"/>
        <v>0</v>
      </c>
      <c r="EM124" s="114"/>
      <c r="EN124" s="143"/>
      <c r="EO124" s="144">
        <f t="shared" si="1800"/>
        <v>0</v>
      </c>
      <c r="EP124" s="328">
        <f t="shared" si="2019"/>
        <v>0</v>
      </c>
      <c r="EQ124" s="474">
        <f t="shared" si="2020"/>
        <v>0</v>
      </c>
      <c r="ER124" s="475">
        <f t="shared" si="2021"/>
        <v>0</v>
      </c>
      <c r="ES124" s="141">
        <f t="shared" si="1804"/>
        <v>0</v>
      </c>
      <c r="ET124" s="476">
        <f t="shared" si="1765"/>
        <v>41.1</v>
      </c>
      <c r="EU124" s="142">
        <f t="shared" si="1806"/>
        <v>0</v>
      </c>
      <c r="EV124" s="114">
        <f t="shared" si="1807"/>
        <v>0</v>
      </c>
      <c r="EW124" s="114"/>
      <c r="EX124" s="143"/>
      <c r="EY124" s="144">
        <f t="shared" si="1808"/>
        <v>0</v>
      </c>
      <c r="EZ124" s="328">
        <f t="shared" si="2022"/>
        <v>0</v>
      </c>
      <c r="FA124" s="474">
        <f t="shared" si="2023"/>
        <v>0</v>
      </c>
      <c r="FB124" s="475">
        <f t="shared" si="2024"/>
        <v>0</v>
      </c>
      <c r="FC124" s="141">
        <f t="shared" si="1812"/>
        <v>0</v>
      </c>
      <c r="FD124" s="476">
        <f t="shared" si="1765"/>
        <v>41.1</v>
      </c>
      <c r="FE124" s="142">
        <f t="shared" si="1814"/>
        <v>0</v>
      </c>
      <c r="FF124" s="114">
        <f t="shared" si="1815"/>
        <v>0</v>
      </c>
      <c r="FG124" s="114"/>
      <c r="FH124" s="143"/>
      <c r="FI124" s="144">
        <f t="shared" si="1816"/>
        <v>0</v>
      </c>
      <c r="FJ124" s="328">
        <f t="shared" si="2025"/>
        <v>0</v>
      </c>
      <c r="FK124" s="474">
        <f t="shared" si="1818"/>
        <v>0</v>
      </c>
      <c r="FL124" s="475">
        <f t="shared" si="1819"/>
        <v>0</v>
      </c>
      <c r="FM124" s="141">
        <f t="shared" si="1820"/>
        <v>0</v>
      </c>
      <c r="FN124" s="476">
        <f t="shared" si="1821"/>
        <v>41.1</v>
      </c>
      <c r="FO124" s="142">
        <f t="shared" si="1822"/>
        <v>0</v>
      </c>
      <c r="FP124" s="114">
        <f t="shared" si="1823"/>
        <v>0</v>
      </c>
      <c r="FQ124" s="114"/>
      <c r="FR124" s="143"/>
      <c r="FS124" s="144">
        <f t="shared" si="1824"/>
        <v>0</v>
      </c>
      <c r="FT124" s="328">
        <f t="shared" si="2026"/>
        <v>0</v>
      </c>
      <c r="FU124" s="474">
        <f t="shared" si="1818"/>
        <v>0</v>
      </c>
      <c r="FV124" s="475">
        <f t="shared" si="1819"/>
        <v>0</v>
      </c>
      <c r="FW124" s="141">
        <f t="shared" si="1828"/>
        <v>0</v>
      </c>
      <c r="FX124" s="476">
        <f t="shared" si="1821"/>
        <v>41.1</v>
      </c>
      <c r="FY124" s="142">
        <f t="shared" si="1830"/>
        <v>0</v>
      </c>
      <c r="FZ124" s="114">
        <f t="shared" si="1831"/>
        <v>0</v>
      </c>
      <c r="GA124" s="114"/>
      <c r="GB124" s="143"/>
      <c r="GC124" s="144">
        <f t="shared" si="1832"/>
        <v>0</v>
      </c>
      <c r="GD124" s="328">
        <f t="shared" si="2027"/>
        <v>0</v>
      </c>
      <c r="GE124" s="474">
        <f t="shared" si="2028"/>
        <v>0</v>
      </c>
      <c r="GF124" s="475">
        <f t="shared" si="2029"/>
        <v>0</v>
      </c>
      <c r="GG124" s="141">
        <f t="shared" si="1836"/>
        <v>0</v>
      </c>
      <c r="GH124" s="476">
        <f t="shared" si="1821"/>
        <v>41.1</v>
      </c>
      <c r="GI124" s="142">
        <f t="shared" si="1838"/>
        <v>0</v>
      </c>
      <c r="GJ124" s="114">
        <f t="shared" si="1839"/>
        <v>0</v>
      </c>
      <c r="GK124" s="114"/>
      <c r="GL124" s="143"/>
      <c r="GM124" s="144">
        <f t="shared" si="1840"/>
        <v>0</v>
      </c>
      <c r="GN124" s="328">
        <f t="shared" si="2030"/>
        <v>0</v>
      </c>
      <c r="GO124" s="474">
        <f t="shared" si="2031"/>
        <v>0</v>
      </c>
      <c r="GP124" s="475">
        <f t="shared" si="2032"/>
        <v>0</v>
      </c>
      <c r="GQ124" s="141">
        <f t="shared" si="1844"/>
        <v>0</v>
      </c>
      <c r="GR124" s="476">
        <f t="shared" si="1821"/>
        <v>41.1</v>
      </c>
      <c r="GS124" s="142">
        <f t="shared" si="1846"/>
        <v>0</v>
      </c>
      <c r="GT124" s="114">
        <f t="shared" si="1847"/>
        <v>0</v>
      </c>
      <c r="GU124" s="114"/>
      <c r="GV124" s="143"/>
      <c r="GW124" s="144">
        <f t="shared" si="1848"/>
        <v>0</v>
      </c>
      <c r="GX124" s="328">
        <f t="shared" si="2033"/>
        <v>0</v>
      </c>
      <c r="GY124" s="474">
        <f t="shared" si="1850"/>
        <v>0</v>
      </c>
      <c r="GZ124" s="475">
        <f t="shared" si="1851"/>
        <v>0</v>
      </c>
      <c r="HA124" s="141">
        <f t="shared" si="1852"/>
        <v>0</v>
      </c>
      <c r="HB124" s="476">
        <f t="shared" si="1853"/>
        <v>41.1</v>
      </c>
      <c r="HC124" s="142">
        <f t="shared" si="1854"/>
        <v>0</v>
      </c>
      <c r="HD124" s="114">
        <f t="shared" si="1855"/>
        <v>0</v>
      </c>
      <c r="HE124" s="114"/>
      <c r="HF124" s="143"/>
      <c r="HG124" s="144">
        <f t="shared" si="1856"/>
        <v>0</v>
      </c>
      <c r="HH124" s="328">
        <f t="shared" si="2034"/>
        <v>0</v>
      </c>
      <c r="HI124" s="474">
        <f t="shared" si="1850"/>
        <v>0</v>
      </c>
      <c r="HJ124" s="475">
        <f t="shared" si="1851"/>
        <v>0</v>
      </c>
      <c r="HK124" s="141">
        <f t="shared" si="1860"/>
        <v>0</v>
      </c>
      <c r="HL124" s="476">
        <f t="shared" si="1853"/>
        <v>41.1</v>
      </c>
      <c r="HM124" s="142">
        <f t="shared" si="1862"/>
        <v>0</v>
      </c>
      <c r="HN124" s="114">
        <f t="shared" si="1863"/>
        <v>0</v>
      </c>
      <c r="HO124" s="114"/>
      <c r="HP124" s="143"/>
      <c r="HQ124" s="144">
        <f t="shared" si="1864"/>
        <v>0</v>
      </c>
      <c r="HR124" s="328">
        <f t="shared" si="2035"/>
        <v>0</v>
      </c>
      <c r="HS124" s="474">
        <f t="shared" si="2036"/>
        <v>0</v>
      </c>
      <c r="HT124" s="475">
        <f t="shared" si="2037"/>
        <v>0</v>
      </c>
      <c r="HU124" s="141">
        <f t="shared" si="1868"/>
        <v>0</v>
      </c>
      <c r="HV124" s="476">
        <f t="shared" si="1853"/>
        <v>41.1</v>
      </c>
      <c r="HW124" s="142">
        <f t="shared" si="1870"/>
        <v>0</v>
      </c>
      <c r="HX124" s="114">
        <f t="shared" si="1871"/>
        <v>0</v>
      </c>
      <c r="HY124" s="114"/>
      <c r="HZ124" s="143"/>
      <c r="IA124" s="144">
        <f t="shared" si="1872"/>
        <v>0</v>
      </c>
      <c r="IB124" s="328">
        <f t="shared" si="2038"/>
        <v>0</v>
      </c>
      <c r="IC124" s="474">
        <f t="shared" si="2039"/>
        <v>0</v>
      </c>
      <c r="ID124" s="475">
        <f t="shared" si="2040"/>
        <v>0</v>
      </c>
      <c r="IE124" s="141">
        <f t="shared" si="1876"/>
        <v>0</v>
      </c>
      <c r="IF124" s="476">
        <f t="shared" si="1853"/>
        <v>41.1</v>
      </c>
      <c r="IG124" s="142">
        <f t="shared" si="1878"/>
        <v>0</v>
      </c>
      <c r="IH124" s="114">
        <f t="shared" si="1879"/>
        <v>0</v>
      </c>
      <c r="II124" s="114"/>
      <c r="IJ124" s="143"/>
      <c r="IK124" s="144">
        <f t="shared" si="1880"/>
        <v>0</v>
      </c>
      <c r="IL124" s="328">
        <f t="shared" si="2041"/>
        <v>0</v>
      </c>
      <c r="IM124" s="474">
        <f t="shared" si="1882"/>
        <v>0</v>
      </c>
      <c r="IN124" s="475">
        <f t="shared" si="1883"/>
        <v>0</v>
      </c>
      <c r="IO124" s="141">
        <f t="shared" si="1884"/>
        <v>0</v>
      </c>
      <c r="IP124" s="476">
        <f t="shared" si="1885"/>
        <v>41.1</v>
      </c>
      <c r="IQ124" s="142">
        <f t="shared" si="1886"/>
        <v>0</v>
      </c>
      <c r="IR124" s="114">
        <f t="shared" si="1887"/>
        <v>0</v>
      </c>
      <c r="IS124" s="114"/>
      <c r="IT124" s="143"/>
      <c r="IU124" s="144">
        <f t="shared" si="1888"/>
        <v>0</v>
      </c>
      <c r="IV124" s="328">
        <f t="shared" si="2042"/>
        <v>0</v>
      </c>
      <c r="IW124" s="474">
        <f t="shared" si="1882"/>
        <v>0</v>
      </c>
      <c r="IX124" s="475">
        <f t="shared" si="1883"/>
        <v>0</v>
      </c>
      <c r="IY124" s="141">
        <f t="shared" si="1892"/>
        <v>0</v>
      </c>
      <c r="IZ124" s="476">
        <f t="shared" si="1885"/>
        <v>41.1</v>
      </c>
      <c r="JA124" s="142">
        <f t="shared" si="1894"/>
        <v>0</v>
      </c>
      <c r="JB124" s="114">
        <f t="shared" si="1895"/>
        <v>0</v>
      </c>
      <c r="JC124" s="114"/>
      <c r="JD124" s="143"/>
      <c r="JE124" s="144">
        <f t="shared" si="1896"/>
        <v>0</v>
      </c>
      <c r="JF124" s="328">
        <f t="shared" si="2043"/>
        <v>0</v>
      </c>
      <c r="JG124" s="474">
        <f t="shared" si="2044"/>
        <v>0</v>
      </c>
      <c r="JH124" s="475">
        <f t="shared" si="2045"/>
        <v>0</v>
      </c>
      <c r="JI124" s="141">
        <f t="shared" si="1900"/>
        <v>0</v>
      </c>
      <c r="JJ124" s="476">
        <f t="shared" si="1885"/>
        <v>41.1</v>
      </c>
      <c r="JK124" s="142">
        <f t="shared" si="1902"/>
        <v>0</v>
      </c>
      <c r="JL124" s="114">
        <f t="shared" si="1903"/>
        <v>0</v>
      </c>
      <c r="JM124" s="114"/>
      <c r="JN124" s="143"/>
      <c r="JO124" s="144">
        <f t="shared" si="1904"/>
        <v>0</v>
      </c>
      <c r="JP124" s="328">
        <f t="shared" si="2046"/>
        <v>0</v>
      </c>
      <c r="JQ124" s="474">
        <f t="shared" si="2047"/>
        <v>0</v>
      </c>
      <c r="JR124" s="475">
        <f t="shared" si="2048"/>
        <v>0</v>
      </c>
      <c r="JS124" s="141">
        <f t="shared" si="1908"/>
        <v>0</v>
      </c>
      <c r="JT124" s="476">
        <f t="shared" si="1885"/>
        <v>41.1</v>
      </c>
      <c r="JU124" s="142">
        <f t="shared" si="1910"/>
        <v>0</v>
      </c>
      <c r="JV124" s="114">
        <f t="shared" si="1911"/>
        <v>0</v>
      </c>
      <c r="JW124" s="114"/>
      <c r="JX124" s="143"/>
      <c r="JY124" s="144">
        <f t="shared" si="1912"/>
        <v>0</v>
      </c>
      <c r="JZ124" s="328">
        <f t="shared" si="2049"/>
        <v>0</v>
      </c>
      <c r="KA124" s="474">
        <f t="shared" si="2050"/>
        <v>0</v>
      </c>
      <c r="KB124" s="475">
        <f t="shared" si="2051"/>
        <v>0</v>
      </c>
      <c r="KC124" s="141">
        <f t="shared" si="1916"/>
        <v>0</v>
      </c>
      <c r="KD124" s="476">
        <f t="shared" si="1917"/>
        <v>41.1</v>
      </c>
      <c r="KE124" s="142">
        <f t="shared" si="1918"/>
        <v>0</v>
      </c>
      <c r="KF124" s="114">
        <f t="shared" si="1919"/>
        <v>0</v>
      </c>
      <c r="KG124" s="114"/>
      <c r="KH124" s="143"/>
      <c r="KI124" s="144">
        <f t="shared" si="1920"/>
        <v>0</v>
      </c>
      <c r="KJ124" s="328">
        <f t="shared" si="2052"/>
        <v>0</v>
      </c>
      <c r="KK124" s="474">
        <f t="shared" si="2053"/>
        <v>0</v>
      </c>
      <c r="KL124" s="475">
        <f t="shared" si="2054"/>
        <v>0</v>
      </c>
      <c r="KM124" s="141">
        <f t="shared" si="1924"/>
        <v>0</v>
      </c>
      <c r="KN124" s="476">
        <f t="shared" si="1917"/>
        <v>41.1</v>
      </c>
      <c r="KO124" s="142">
        <f t="shared" si="1926"/>
        <v>0</v>
      </c>
      <c r="KP124" s="114">
        <f t="shared" si="1927"/>
        <v>0</v>
      </c>
      <c r="KQ124" s="114"/>
      <c r="KR124" s="143"/>
      <c r="KS124" s="144">
        <f t="shared" si="1928"/>
        <v>0</v>
      </c>
      <c r="KT124" s="328">
        <f t="shared" si="2055"/>
        <v>0</v>
      </c>
      <c r="KU124" s="474" t="e">
        <f t="shared" si="2056"/>
        <v>#DIV/0!</v>
      </c>
      <c r="KV124" s="475" t="e">
        <f t="shared" si="2057"/>
        <v>#DIV/0!</v>
      </c>
      <c r="KW124" s="141">
        <f t="shared" si="1932"/>
        <v>0</v>
      </c>
      <c r="KX124" s="476">
        <f t="shared" si="1917"/>
        <v>0</v>
      </c>
      <c r="KY124" s="142">
        <f t="shared" si="1934"/>
        <v>0</v>
      </c>
      <c r="KZ124" s="114">
        <f t="shared" si="1935"/>
        <v>0</v>
      </c>
      <c r="LA124" s="114"/>
      <c r="LB124" s="143"/>
      <c r="LC124" s="144">
        <f t="shared" si="1936"/>
        <v>0</v>
      </c>
      <c r="LD124" s="327">
        <f t="shared" si="1937"/>
        <v>47</v>
      </c>
      <c r="LE124" s="474">
        <f t="shared" si="1938"/>
        <v>1.8E-3</v>
      </c>
      <c r="LF124" s="475">
        <f t="shared" si="1939"/>
        <v>101.8</v>
      </c>
      <c r="LG124" s="141">
        <f t="shared" si="1940"/>
        <v>2.1659574500000001</v>
      </c>
      <c r="LH124" s="476">
        <f t="shared" si="1941"/>
        <v>41.1</v>
      </c>
      <c r="LI124" s="142">
        <f t="shared" si="1942"/>
        <v>89.020849999999996</v>
      </c>
      <c r="LJ124" s="114">
        <f t="shared" si="1943"/>
        <v>4183.9799999999996</v>
      </c>
      <c r="LK124" s="114"/>
      <c r="LL124" s="143"/>
    </row>
    <row r="125" spans="1:324" ht="18" customHeight="1">
      <c r="A125" s="719"/>
      <c r="B125" s="93" t="s">
        <v>730</v>
      </c>
      <c r="C125" s="12" t="s">
        <v>856</v>
      </c>
      <c r="D125" s="12" t="s">
        <v>424</v>
      </c>
      <c r="E125" s="4" t="s">
        <v>32</v>
      </c>
      <c r="F125" s="328">
        <f>F38</f>
        <v>0</v>
      </c>
      <c r="G125" s="474">
        <f t="shared" si="1944"/>
        <v>0</v>
      </c>
      <c r="H125" s="475">
        <f t="shared" si="1945"/>
        <v>0</v>
      </c>
      <c r="I125" s="141">
        <f t="shared" si="1696"/>
        <v>0</v>
      </c>
      <c r="J125" s="476">
        <f t="shared" si="1946"/>
        <v>41.1</v>
      </c>
      <c r="K125" s="142">
        <f t="shared" si="1697"/>
        <v>0</v>
      </c>
      <c r="L125" s="114">
        <f t="shared" si="1698"/>
        <v>0</v>
      </c>
      <c r="M125" s="114"/>
      <c r="N125" s="143"/>
      <c r="O125" s="144" t="e">
        <f>K125/$LI125</f>
        <v>#DIV/0!</v>
      </c>
      <c r="P125" s="328">
        <f>P38</f>
        <v>0</v>
      </c>
      <c r="Q125" s="474">
        <f t="shared" si="1947"/>
        <v>0</v>
      </c>
      <c r="R125" s="475">
        <f t="shared" si="1948"/>
        <v>0</v>
      </c>
      <c r="S125" s="141">
        <f t="shared" si="1701"/>
        <v>0</v>
      </c>
      <c r="T125" s="476">
        <f t="shared" si="1949"/>
        <v>41.1</v>
      </c>
      <c r="U125" s="142">
        <f t="shared" si="1702"/>
        <v>0</v>
      </c>
      <c r="V125" s="114">
        <f t="shared" si="1703"/>
        <v>0</v>
      </c>
      <c r="W125" s="114"/>
      <c r="X125" s="143"/>
      <c r="Y125" s="144" t="e">
        <f t="shared" si="1704"/>
        <v>#DIV/0!</v>
      </c>
      <c r="Z125" s="328">
        <f>Z38</f>
        <v>0</v>
      </c>
      <c r="AA125" s="474">
        <f t="shared" si="1984"/>
        <v>0</v>
      </c>
      <c r="AB125" s="475">
        <f t="shared" si="1985"/>
        <v>0</v>
      </c>
      <c r="AC125" s="141">
        <f t="shared" si="1708"/>
        <v>0</v>
      </c>
      <c r="AD125" s="476">
        <f t="shared" si="1709"/>
        <v>41.1</v>
      </c>
      <c r="AE125" s="142">
        <f t="shared" si="1710"/>
        <v>0</v>
      </c>
      <c r="AF125" s="114">
        <f t="shared" si="1711"/>
        <v>0</v>
      </c>
      <c r="AG125" s="114"/>
      <c r="AH125" s="143"/>
      <c r="AI125" s="144" t="e">
        <f t="shared" si="1712"/>
        <v>#DIV/0!</v>
      </c>
      <c r="AJ125" s="328">
        <f>AJ38</f>
        <v>0</v>
      </c>
      <c r="AK125" s="474">
        <f t="shared" si="1984"/>
        <v>0</v>
      </c>
      <c r="AL125" s="475">
        <f t="shared" si="1985"/>
        <v>0</v>
      </c>
      <c r="AM125" s="141">
        <f t="shared" si="1716"/>
        <v>0</v>
      </c>
      <c r="AN125" s="476">
        <f t="shared" si="1709"/>
        <v>41.1</v>
      </c>
      <c r="AO125" s="142">
        <f t="shared" si="1718"/>
        <v>0</v>
      </c>
      <c r="AP125" s="114">
        <f t="shared" si="1719"/>
        <v>0</v>
      </c>
      <c r="AQ125" s="114"/>
      <c r="AR125" s="143"/>
      <c r="AS125" s="144" t="e">
        <f t="shared" si="1720"/>
        <v>#DIV/0!</v>
      </c>
      <c r="AT125" s="328">
        <f>AT38</f>
        <v>0</v>
      </c>
      <c r="AU125" s="474">
        <f t="shared" si="1990"/>
        <v>0</v>
      </c>
      <c r="AV125" s="475">
        <f t="shared" si="1991"/>
        <v>0</v>
      </c>
      <c r="AW125" s="141">
        <f t="shared" si="1724"/>
        <v>0</v>
      </c>
      <c r="AX125" s="476">
        <f t="shared" si="1709"/>
        <v>41.1</v>
      </c>
      <c r="AY125" s="142">
        <f t="shared" si="1726"/>
        <v>0</v>
      </c>
      <c r="AZ125" s="114">
        <f t="shared" si="1727"/>
        <v>0</v>
      </c>
      <c r="BA125" s="114"/>
      <c r="BB125" s="143"/>
      <c r="BC125" s="144" t="e">
        <f t="shared" si="1728"/>
        <v>#DIV/0!</v>
      </c>
      <c r="BD125" s="328">
        <f>BD38</f>
        <v>0</v>
      </c>
      <c r="BE125" s="474">
        <f t="shared" si="1990"/>
        <v>0</v>
      </c>
      <c r="BF125" s="475">
        <f t="shared" si="1991"/>
        <v>0</v>
      </c>
      <c r="BG125" s="141">
        <f t="shared" si="1732"/>
        <v>0</v>
      </c>
      <c r="BH125" s="476">
        <f t="shared" si="1709"/>
        <v>41.1</v>
      </c>
      <c r="BI125" s="142">
        <f t="shared" si="1734"/>
        <v>0</v>
      </c>
      <c r="BJ125" s="114">
        <f t="shared" si="1735"/>
        <v>0</v>
      </c>
      <c r="BK125" s="114"/>
      <c r="BL125" s="143"/>
      <c r="BM125" s="144" t="e">
        <f t="shared" si="1736"/>
        <v>#DIV/0!</v>
      </c>
      <c r="BN125" s="328">
        <f>BN38</f>
        <v>0</v>
      </c>
      <c r="BO125" s="474">
        <f t="shared" si="1996"/>
        <v>0</v>
      </c>
      <c r="BP125" s="475">
        <f t="shared" si="1997"/>
        <v>0</v>
      </c>
      <c r="BQ125" s="141">
        <f t="shared" si="1740"/>
        <v>0</v>
      </c>
      <c r="BR125" s="476">
        <f t="shared" si="1709"/>
        <v>41.1</v>
      </c>
      <c r="BS125" s="142">
        <f t="shared" si="1742"/>
        <v>0</v>
      </c>
      <c r="BT125" s="114">
        <f t="shared" si="1743"/>
        <v>0</v>
      </c>
      <c r="BU125" s="114"/>
      <c r="BV125" s="143"/>
      <c r="BW125" s="144" t="e">
        <f t="shared" si="1744"/>
        <v>#DIV/0!</v>
      </c>
      <c r="BX125" s="328">
        <f>BX38</f>
        <v>0</v>
      </c>
      <c r="BY125" s="474">
        <f t="shared" si="1996"/>
        <v>0</v>
      </c>
      <c r="BZ125" s="475">
        <f t="shared" si="1997"/>
        <v>0</v>
      </c>
      <c r="CA125" s="141">
        <f t="shared" si="1748"/>
        <v>0</v>
      </c>
      <c r="CB125" s="476">
        <f t="shared" si="1709"/>
        <v>41.1</v>
      </c>
      <c r="CC125" s="142">
        <f t="shared" si="1750"/>
        <v>0</v>
      </c>
      <c r="CD125" s="114">
        <f t="shared" si="1751"/>
        <v>0</v>
      </c>
      <c r="CE125" s="114"/>
      <c r="CF125" s="143"/>
      <c r="CG125" s="144" t="e">
        <f t="shared" si="1752"/>
        <v>#DIV/0!</v>
      </c>
      <c r="CH125" s="328">
        <f>CH38</f>
        <v>0</v>
      </c>
      <c r="CI125" s="474">
        <f t="shared" si="2002"/>
        <v>0</v>
      </c>
      <c r="CJ125" s="475">
        <f t="shared" si="2003"/>
        <v>0</v>
      </c>
      <c r="CK125" s="141">
        <f t="shared" si="1756"/>
        <v>0</v>
      </c>
      <c r="CL125" s="476">
        <f t="shared" si="1709"/>
        <v>41.1</v>
      </c>
      <c r="CM125" s="142">
        <f t="shared" si="1758"/>
        <v>0</v>
      </c>
      <c r="CN125" s="114">
        <f t="shared" si="1759"/>
        <v>0</v>
      </c>
      <c r="CO125" s="114"/>
      <c r="CP125" s="143"/>
      <c r="CQ125" s="144" t="e">
        <f t="shared" si="1760"/>
        <v>#DIV/0!</v>
      </c>
      <c r="CR125" s="328">
        <f>CR38</f>
        <v>0</v>
      </c>
      <c r="CS125" s="474">
        <f t="shared" si="2005"/>
        <v>0</v>
      </c>
      <c r="CT125" s="475">
        <f t="shared" si="2006"/>
        <v>0</v>
      </c>
      <c r="CU125" s="141">
        <f t="shared" si="1764"/>
        <v>0</v>
      </c>
      <c r="CV125" s="476">
        <f t="shared" si="1765"/>
        <v>41.1</v>
      </c>
      <c r="CW125" s="142">
        <f t="shared" si="1766"/>
        <v>0</v>
      </c>
      <c r="CX125" s="114">
        <f t="shared" si="1767"/>
        <v>0</v>
      </c>
      <c r="CY125" s="114"/>
      <c r="CZ125" s="143"/>
      <c r="DA125" s="144" t="e">
        <f t="shared" si="1768"/>
        <v>#DIV/0!</v>
      </c>
      <c r="DB125" s="328">
        <f>DB38</f>
        <v>0</v>
      </c>
      <c r="DC125" s="474">
        <f t="shared" si="2005"/>
        <v>0</v>
      </c>
      <c r="DD125" s="475">
        <f t="shared" si="2006"/>
        <v>0</v>
      </c>
      <c r="DE125" s="141">
        <f t="shared" si="1772"/>
        <v>0</v>
      </c>
      <c r="DF125" s="476">
        <f t="shared" si="1765"/>
        <v>41.1</v>
      </c>
      <c r="DG125" s="142">
        <f t="shared" si="1774"/>
        <v>0</v>
      </c>
      <c r="DH125" s="114">
        <f t="shared" si="1775"/>
        <v>0</v>
      </c>
      <c r="DI125" s="114"/>
      <c r="DJ125" s="143"/>
      <c r="DK125" s="144" t="e">
        <f t="shared" si="1776"/>
        <v>#DIV/0!</v>
      </c>
      <c r="DL125" s="328">
        <f>DL38</f>
        <v>0</v>
      </c>
      <c r="DM125" s="474">
        <f t="shared" si="2011"/>
        <v>0</v>
      </c>
      <c r="DN125" s="475">
        <f t="shared" si="2012"/>
        <v>0</v>
      </c>
      <c r="DO125" s="141">
        <f t="shared" si="1780"/>
        <v>0</v>
      </c>
      <c r="DP125" s="476">
        <f t="shared" si="1765"/>
        <v>41.1</v>
      </c>
      <c r="DQ125" s="142">
        <f t="shared" si="1782"/>
        <v>0</v>
      </c>
      <c r="DR125" s="114">
        <f t="shared" si="1783"/>
        <v>0</v>
      </c>
      <c r="DS125" s="114"/>
      <c r="DT125" s="143"/>
      <c r="DU125" s="144" t="e">
        <f t="shared" si="1784"/>
        <v>#DIV/0!</v>
      </c>
      <c r="DV125" s="328">
        <f>DV38</f>
        <v>0</v>
      </c>
      <c r="DW125" s="474">
        <f t="shared" si="2011"/>
        <v>0</v>
      </c>
      <c r="DX125" s="475">
        <f t="shared" si="2012"/>
        <v>0</v>
      </c>
      <c r="DY125" s="141">
        <f t="shared" si="1788"/>
        <v>0</v>
      </c>
      <c r="DZ125" s="476">
        <f t="shared" si="1765"/>
        <v>41.1</v>
      </c>
      <c r="EA125" s="142">
        <f t="shared" si="1790"/>
        <v>0</v>
      </c>
      <c r="EB125" s="114">
        <f t="shared" si="1791"/>
        <v>0</v>
      </c>
      <c r="EC125" s="114"/>
      <c r="ED125" s="143"/>
      <c r="EE125" s="144" t="e">
        <f t="shared" si="1792"/>
        <v>#DIV/0!</v>
      </c>
      <c r="EF125" s="328">
        <f>EF38</f>
        <v>0</v>
      </c>
      <c r="EG125" s="474">
        <f t="shared" si="2017"/>
        <v>0</v>
      </c>
      <c r="EH125" s="475">
        <f t="shared" si="2018"/>
        <v>0</v>
      </c>
      <c r="EI125" s="141">
        <f t="shared" si="1796"/>
        <v>0</v>
      </c>
      <c r="EJ125" s="476">
        <f t="shared" si="1765"/>
        <v>41.1</v>
      </c>
      <c r="EK125" s="142">
        <f t="shared" si="1798"/>
        <v>0</v>
      </c>
      <c r="EL125" s="114">
        <f t="shared" si="1799"/>
        <v>0</v>
      </c>
      <c r="EM125" s="114"/>
      <c r="EN125" s="143"/>
      <c r="EO125" s="144" t="e">
        <f t="shared" si="1800"/>
        <v>#DIV/0!</v>
      </c>
      <c r="EP125" s="328">
        <f>EP38</f>
        <v>0</v>
      </c>
      <c r="EQ125" s="474">
        <f t="shared" si="2017"/>
        <v>0</v>
      </c>
      <c r="ER125" s="475">
        <f t="shared" si="2018"/>
        <v>0</v>
      </c>
      <c r="ES125" s="141">
        <f t="shared" si="1804"/>
        <v>0</v>
      </c>
      <c r="ET125" s="476">
        <f t="shared" si="1765"/>
        <v>41.1</v>
      </c>
      <c r="EU125" s="142">
        <f t="shared" si="1806"/>
        <v>0</v>
      </c>
      <c r="EV125" s="114">
        <f t="shared" si="1807"/>
        <v>0</v>
      </c>
      <c r="EW125" s="114"/>
      <c r="EX125" s="143"/>
      <c r="EY125" s="144" t="e">
        <f t="shared" si="1808"/>
        <v>#DIV/0!</v>
      </c>
      <c r="EZ125" s="328">
        <f>EZ38</f>
        <v>0</v>
      </c>
      <c r="FA125" s="474">
        <f t="shared" si="2023"/>
        <v>0</v>
      </c>
      <c r="FB125" s="475">
        <f t="shared" si="2024"/>
        <v>0</v>
      </c>
      <c r="FC125" s="141">
        <f t="shared" si="1812"/>
        <v>0</v>
      </c>
      <c r="FD125" s="476">
        <f t="shared" si="1765"/>
        <v>41.1</v>
      </c>
      <c r="FE125" s="142">
        <f t="shared" si="1814"/>
        <v>0</v>
      </c>
      <c r="FF125" s="114">
        <f t="shared" si="1815"/>
        <v>0</v>
      </c>
      <c r="FG125" s="114"/>
      <c r="FH125" s="143"/>
      <c r="FI125" s="144" t="e">
        <f t="shared" si="1816"/>
        <v>#DIV/0!</v>
      </c>
      <c r="FJ125" s="328">
        <f>FJ38</f>
        <v>0</v>
      </c>
      <c r="FK125" s="474">
        <f t="shared" si="1818"/>
        <v>0</v>
      </c>
      <c r="FL125" s="475">
        <f t="shared" si="1819"/>
        <v>0</v>
      </c>
      <c r="FM125" s="141">
        <f t="shared" si="1820"/>
        <v>0</v>
      </c>
      <c r="FN125" s="476">
        <f t="shared" si="1821"/>
        <v>41.1</v>
      </c>
      <c r="FO125" s="142">
        <f t="shared" si="1822"/>
        <v>0</v>
      </c>
      <c r="FP125" s="114">
        <f t="shared" si="1823"/>
        <v>0</v>
      </c>
      <c r="FQ125" s="114"/>
      <c r="FR125" s="143"/>
      <c r="FS125" s="144" t="e">
        <f t="shared" si="1824"/>
        <v>#DIV/0!</v>
      </c>
      <c r="FT125" s="328">
        <f>FT38</f>
        <v>0</v>
      </c>
      <c r="FU125" s="474">
        <f t="shared" si="1818"/>
        <v>0</v>
      </c>
      <c r="FV125" s="475">
        <f t="shared" si="1819"/>
        <v>0</v>
      </c>
      <c r="FW125" s="141">
        <f t="shared" si="1828"/>
        <v>0</v>
      </c>
      <c r="FX125" s="476">
        <f t="shared" si="1821"/>
        <v>41.1</v>
      </c>
      <c r="FY125" s="142">
        <f t="shared" si="1830"/>
        <v>0</v>
      </c>
      <c r="FZ125" s="114">
        <f t="shared" si="1831"/>
        <v>0</v>
      </c>
      <c r="GA125" s="114"/>
      <c r="GB125" s="143"/>
      <c r="GC125" s="144" t="e">
        <f t="shared" si="1832"/>
        <v>#DIV/0!</v>
      </c>
      <c r="GD125" s="328">
        <f>GD38</f>
        <v>0</v>
      </c>
      <c r="GE125" s="474">
        <f t="shared" si="2028"/>
        <v>0</v>
      </c>
      <c r="GF125" s="475">
        <f t="shared" si="2029"/>
        <v>0</v>
      </c>
      <c r="GG125" s="141">
        <f t="shared" si="1836"/>
        <v>0</v>
      </c>
      <c r="GH125" s="476">
        <f t="shared" si="1821"/>
        <v>41.1</v>
      </c>
      <c r="GI125" s="142">
        <f t="shared" si="1838"/>
        <v>0</v>
      </c>
      <c r="GJ125" s="114">
        <f t="shared" si="1839"/>
        <v>0</v>
      </c>
      <c r="GK125" s="114"/>
      <c r="GL125" s="143"/>
      <c r="GM125" s="144" t="e">
        <f t="shared" si="1840"/>
        <v>#DIV/0!</v>
      </c>
      <c r="GN125" s="328">
        <f>GN38</f>
        <v>0</v>
      </c>
      <c r="GO125" s="474">
        <f t="shared" si="2028"/>
        <v>0</v>
      </c>
      <c r="GP125" s="475">
        <f t="shared" si="2029"/>
        <v>0</v>
      </c>
      <c r="GQ125" s="141">
        <f t="shared" si="1844"/>
        <v>0</v>
      </c>
      <c r="GR125" s="476">
        <f t="shared" si="1821"/>
        <v>41.1</v>
      </c>
      <c r="GS125" s="142">
        <f t="shared" si="1846"/>
        <v>0</v>
      </c>
      <c r="GT125" s="114">
        <f t="shared" si="1847"/>
        <v>0</v>
      </c>
      <c r="GU125" s="114"/>
      <c r="GV125" s="143"/>
      <c r="GW125" s="144" t="e">
        <f t="shared" si="1848"/>
        <v>#DIV/0!</v>
      </c>
      <c r="GX125" s="328">
        <f>GX38</f>
        <v>0</v>
      </c>
      <c r="GY125" s="474">
        <f t="shared" si="1850"/>
        <v>0</v>
      </c>
      <c r="GZ125" s="475">
        <f t="shared" si="1851"/>
        <v>0</v>
      </c>
      <c r="HA125" s="141">
        <f t="shared" si="1852"/>
        <v>0</v>
      </c>
      <c r="HB125" s="476">
        <f t="shared" si="1853"/>
        <v>41.1</v>
      </c>
      <c r="HC125" s="142">
        <f t="shared" si="1854"/>
        <v>0</v>
      </c>
      <c r="HD125" s="114">
        <f t="shared" si="1855"/>
        <v>0</v>
      </c>
      <c r="HE125" s="114"/>
      <c r="HF125" s="143"/>
      <c r="HG125" s="144" t="e">
        <f t="shared" si="1856"/>
        <v>#DIV/0!</v>
      </c>
      <c r="HH125" s="328">
        <f>HH38</f>
        <v>0</v>
      </c>
      <c r="HI125" s="474">
        <f t="shared" si="1850"/>
        <v>0</v>
      </c>
      <c r="HJ125" s="475">
        <f t="shared" si="1851"/>
        <v>0</v>
      </c>
      <c r="HK125" s="141">
        <f t="shared" si="1860"/>
        <v>0</v>
      </c>
      <c r="HL125" s="476">
        <f t="shared" si="1853"/>
        <v>41.1</v>
      </c>
      <c r="HM125" s="142">
        <f t="shared" si="1862"/>
        <v>0</v>
      </c>
      <c r="HN125" s="114">
        <f t="shared" si="1863"/>
        <v>0</v>
      </c>
      <c r="HO125" s="114"/>
      <c r="HP125" s="143"/>
      <c r="HQ125" s="144" t="e">
        <f t="shared" si="1864"/>
        <v>#DIV/0!</v>
      </c>
      <c r="HR125" s="328">
        <f>HR38</f>
        <v>0</v>
      </c>
      <c r="HS125" s="474">
        <f t="shared" si="2036"/>
        <v>0</v>
      </c>
      <c r="HT125" s="475">
        <f t="shared" si="2037"/>
        <v>0</v>
      </c>
      <c r="HU125" s="141">
        <f t="shared" si="1868"/>
        <v>0</v>
      </c>
      <c r="HV125" s="476">
        <f t="shared" si="1853"/>
        <v>41.1</v>
      </c>
      <c r="HW125" s="142">
        <f t="shared" si="1870"/>
        <v>0</v>
      </c>
      <c r="HX125" s="114">
        <f t="shared" si="1871"/>
        <v>0</v>
      </c>
      <c r="HY125" s="114"/>
      <c r="HZ125" s="143"/>
      <c r="IA125" s="144" t="e">
        <f t="shared" si="1872"/>
        <v>#DIV/0!</v>
      </c>
      <c r="IB125" s="328">
        <f>IB38</f>
        <v>0</v>
      </c>
      <c r="IC125" s="474">
        <f t="shared" si="2036"/>
        <v>0</v>
      </c>
      <c r="ID125" s="475">
        <f t="shared" si="2037"/>
        <v>0</v>
      </c>
      <c r="IE125" s="141">
        <f t="shared" si="1876"/>
        <v>0</v>
      </c>
      <c r="IF125" s="476">
        <f t="shared" si="1853"/>
        <v>41.1</v>
      </c>
      <c r="IG125" s="142">
        <f t="shared" si="1878"/>
        <v>0</v>
      </c>
      <c r="IH125" s="114">
        <f t="shared" si="1879"/>
        <v>0</v>
      </c>
      <c r="II125" s="114"/>
      <c r="IJ125" s="143"/>
      <c r="IK125" s="144" t="e">
        <f t="shared" si="1880"/>
        <v>#DIV/0!</v>
      </c>
      <c r="IL125" s="328">
        <f>IL38</f>
        <v>0</v>
      </c>
      <c r="IM125" s="474">
        <f t="shared" si="1882"/>
        <v>0</v>
      </c>
      <c r="IN125" s="475">
        <f t="shared" si="1883"/>
        <v>0</v>
      </c>
      <c r="IO125" s="141">
        <f t="shared" si="1884"/>
        <v>0</v>
      </c>
      <c r="IP125" s="476">
        <f t="shared" si="1885"/>
        <v>41.1</v>
      </c>
      <c r="IQ125" s="142">
        <f t="shared" si="1886"/>
        <v>0</v>
      </c>
      <c r="IR125" s="114">
        <f t="shared" si="1887"/>
        <v>0</v>
      </c>
      <c r="IS125" s="114"/>
      <c r="IT125" s="143"/>
      <c r="IU125" s="144" t="e">
        <f t="shared" si="1888"/>
        <v>#DIV/0!</v>
      </c>
      <c r="IV125" s="328">
        <f>IV38</f>
        <v>0</v>
      </c>
      <c r="IW125" s="474">
        <f t="shared" si="1882"/>
        <v>0</v>
      </c>
      <c r="IX125" s="475">
        <f t="shared" si="1883"/>
        <v>0</v>
      </c>
      <c r="IY125" s="141">
        <f t="shared" si="1892"/>
        <v>0</v>
      </c>
      <c r="IZ125" s="476">
        <f t="shared" si="1885"/>
        <v>41.1</v>
      </c>
      <c r="JA125" s="142">
        <f t="shared" si="1894"/>
        <v>0</v>
      </c>
      <c r="JB125" s="114">
        <f t="shared" si="1895"/>
        <v>0</v>
      </c>
      <c r="JC125" s="114"/>
      <c r="JD125" s="143"/>
      <c r="JE125" s="144" t="e">
        <f t="shared" si="1896"/>
        <v>#DIV/0!</v>
      </c>
      <c r="JF125" s="328">
        <f>JF38</f>
        <v>0</v>
      </c>
      <c r="JG125" s="474">
        <f t="shared" si="2044"/>
        <v>0</v>
      </c>
      <c r="JH125" s="475">
        <f t="shared" si="2045"/>
        <v>0</v>
      </c>
      <c r="JI125" s="141">
        <f t="shared" si="1900"/>
        <v>0</v>
      </c>
      <c r="JJ125" s="476">
        <f t="shared" si="1885"/>
        <v>41.1</v>
      </c>
      <c r="JK125" s="142">
        <f t="shared" si="1902"/>
        <v>0</v>
      </c>
      <c r="JL125" s="114">
        <f t="shared" si="1903"/>
        <v>0</v>
      </c>
      <c r="JM125" s="114"/>
      <c r="JN125" s="143"/>
      <c r="JO125" s="144" t="e">
        <f t="shared" si="1904"/>
        <v>#DIV/0!</v>
      </c>
      <c r="JP125" s="328">
        <f>JP38</f>
        <v>0</v>
      </c>
      <c r="JQ125" s="474">
        <f t="shared" si="2044"/>
        <v>0</v>
      </c>
      <c r="JR125" s="475">
        <f t="shared" si="2045"/>
        <v>0</v>
      </c>
      <c r="JS125" s="141">
        <f t="shared" si="1908"/>
        <v>0</v>
      </c>
      <c r="JT125" s="476">
        <f t="shared" si="1885"/>
        <v>41.1</v>
      </c>
      <c r="JU125" s="142">
        <f t="shared" si="1910"/>
        <v>0</v>
      </c>
      <c r="JV125" s="114">
        <f t="shared" si="1911"/>
        <v>0</v>
      </c>
      <c r="JW125" s="114"/>
      <c r="JX125" s="143"/>
      <c r="JY125" s="144" t="e">
        <f t="shared" si="1912"/>
        <v>#DIV/0!</v>
      </c>
      <c r="JZ125" s="328">
        <f>JZ38</f>
        <v>0</v>
      </c>
      <c r="KA125" s="474">
        <f t="shared" si="2050"/>
        <v>0</v>
      </c>
      <c r="KB125" s="475">
        <f t="shared" si="2051"/>
        <v>0</v>
      </c>
      <c r="KC125" s="141">
        <f t="shared" si="1916"/>
        <v>0</v>
      </c>
      <c r="KD125" s="476">
        <f t="shared" si="1917"/>
        <v>41.1</v>
      </c>
      <c r="KE125" s="142">
        <f t="shared" si="1918"/>
        <v>0</v>
      </c>
      <c r="KF125" s="114">
        <f t="shared" si="1919"/>
        <v>0</v>
      </c>
      <c r="KG125" s="114"/>
      <c r="KH125" s="143"/>
      <c r="KI125" s="144" t="e">
        <f t="shared" si="1920"/>
        <v>#DIV/0!</v>
      </c>
      <c r="KJ125" s="328">
        <f>KJ38</f>
        <v>0</v>
      </c>
      <c r="KK125" s="474">
        <f t="shared" si="2050"/>
        <v>0</v>
      </c>
      <c r="KL125" s="475">
        <f t="shared" si="2051"/>
        <v>0</v>
      </c>
      <c r="KM125" s="141">
        <f t="shared" si="1924"/>
        <v>0</v>
      </c>
      <c r="KN125" s="476">
        <f t="shared" si="1917"/>
        <v>41.1</v>
      </c>
      <c r="KO125" s="142">
        <f t="shared" si="1926"/>
        <v>0</v>
      </c>
      <c r="KP125" s="114">
        <f t="shared" si="1927"/>
        <v>0</v>
      </c>
      <c r="KQ125" s="114"/>
      <c r="KR125" s="143"/>
      <c r="KS125" s="144" t="e">
        <f t="shared" si="1928"/>
        <v>#DIV/0!</v>
      </c>
      <c r="KT125" s="328">
        <f>KT38</f>
        <v>0</v>
      </c>
      <c r="KU125" s="474" t="e">
        <f t="shared" si="2056"/>
        <v>#DIV/0!</v>
      </c>
      <c r="KV125" s="475" t="e">
        <f t="shared" si="2057"/>
        <v>#DIV/0!</v>
      </c>
      <c r="KW125" s="141">
        <f t="shared" si="1932"/>
        <v>0</v>
      </c>
      <c r="KX125" s="476">
        <f t="shared" si="1917"/>
        <v>0</v>
      </c>
      <c r="KY125" s="142">
        <f t="shared" si="1934"/>
        <v>0</v>
      </c>
      <c r="KZ125" s="114">
        <f t="shared" si="1935"/>
        <v>0</v>
      </c>
      <c r="LA125" s="114"/>
      <c r="LB125" s="143"/>
      <c r="LC125" s="144" t="e">
        <f t="shared" si="1936"/>
        <v>#DIV/0!</v>
      </c>
      <c r="LD125" s="327">
        <f t="shared" si="1937"/>
        <v>0</v>
      </c>
      <c r="LE125" s="474">
        <f t="shared" si="1938"/>
        <v>0</v>
      </c>
      <c r="LF125" s="475">
        <f t="shared" si="1939"/>
        <v>0</v>
      </c>
      <c r="LG125" s="141">
        <f t="shared" si="1940"/>
        <v>0</v>
      </c>
      <c r="LH125" s="476">
        <f t="shared" si="1941"/>
        <v>41.1</v>
      </c>
      <c r="LI125" s="142">
        <f t="shared" si="1942"/>
        <v>0</v>
      </c>
      <c r="LJ125" s="114">
        <f t="shared" si="1943"/>
        <v>0</v>
      </c>
      <c r="LK125" s="114"/>
      <c r="LL125" s="143"/>
    </row>
    <row r="126" spans="1:324">
      <c r="A126" s="720" t="s">
        <v>45</v>
      </c>
      <c r="B126" s="721" t="s">
        <v>859</v>
      </c>
      <c r="C126" s="14"/>
      <c r="D126" s="14"/>
      <c r="E126" s="4" t="s">
        <v>32</v>
      </c>
      <c r="F126" s="18">
        <f>SUM(F129:F154)</f>
        <v>644</v>
      </c>
      <c r="G126" s="4"/>
      <c r="H126" s="106">
        <v>1809</v>
      </c>
      <c r="I126" s="141">
        <f>IF(F126&gt;0,H126/F126,0)</f>
        <v>2.8090062100000002</v>
      </c>
      <c r="J126" s="114">
        <f>IF(M126&gt;0,M126/H126,0)</f>
        <v>31.52</v>
      </c>
      <c r="K126" s="142">
        <f>I126*J126</f>
        <v>88.539879999999997</v>
      </c>
      <c r="L126" s="114">
        <f>K126*F126</f>
        <v>57019.68</v>
      </c>
      <c r="M126" s="106">
        <f>40557.78+16466.11</f>
        <v>57023.89</v>
      </c>
      <c r="N126" s="143">
        <f>M126-L126</f>
        <v>4.21</v>
      </c>
      <c r="O126" s="144">
        <f>K126/$LI126</f>
        <v>1.35046</v>
      </c>
      <c r="P126" s="18">
        <f>SUM(P129:P154)</f>
        <v>1065</v>
      </c>
      <c r="Q126" s="4"/>
      <c r="R126" s="106">
        <v>1970</v>
      </c>
      <c r="S126" s="141">
        <f>IF(P126&gt;0,R126/P126,0)</f>
        <v>1.8497652600000001</v>
      </c>
      <c r="T126" s="114">
        <f>IF(W126&gt;0,W126/R126,0)</f>
        <v>29.42</v>
      </c>
      <c r="U126" s="142">
        <f>S126*T126</f>
        <v>54.420090000000002</v>
      </c>
      <c r="V126" s="114">
        <f>U126*P126</f>
        <v>57957.4</v>
      </c>
      <c r="W126" s="106">
        <f>44167.4+13790</f>
        <v>57957.4</v>
      </c>
      <c r="X126" s="143">
        <f t="shared" ref="X126" si="2058">W126-V126</f>
        <v>0</v>
      </c>
      <c r="Y126" s="144">
        <f t="shared" si="1704"/>
        <v>0.83004</v>
      </c>
      <c r="Z126" s="18">
        <f t="shared" ref="Z126" si="2059">SUM(Z129:Z154)</f>
        <v>820</v>
      </c>
      <c r="AA126" s="4"/>
      <c r="AB126" s="106">
        <v>1090</v>
      </c>
      <c r="AC126" s="141">
        <f t="shared" si="1708"/>
        <v>1.3292682899999999</v>
      </c>
      <c r="AD126" s="114">
        <f t="shared" ref="AD126" si="2060">IF(AG126&gt;0,AG126/AB126,0)</f>
        <v>33.75</v>
      </c>
      <c r="AE126" s="142">
        <f t="shared" si="1710"/>
        <v>44.8628</v>
      </c>
      <c r="AF126" s="114">
        <f t="shared" si="1711"/>
        <v>36787.5</v>
      </c>
      <c r="AG126" s="106">
        <f>24437.8+12349.7</f>
        <v>36787.5</v>
      </c>
      <c r="AH126" s="143">
        <f t="shared" ref="AH126" si="2061">AG126-AF126</f>
        <v>0</v>
      </c>
      <c r="AI126" s="144">
        <f t="shared" si="1712"/>
        <v>0.68427000000000004</v>
      </c>
      <c r="AJ126" s="18">
        <f t="shared" ref="AJ126" si="2062">SUM(AJ129:AJ154)</f>
        <v>607</v>
      </c>
      <c r="AK126" s="4"/>
      <c r="AL126" s="106">
        <v>1220</v>
      </c>
      <c r="AM126" s="141">
        <f t="shared" si="1716"/>
        <v>2.0098846799999999</v>
      </c>
      <c r="AN126" s="114">
        <f t="shared" ref="AN126" si="2063">IF(AQ126&gt;0,AQ126/AL126,0)</f>
        <v>27.52</v>
      </c>
      <c r="AO126" s="142">
        <f t="shared" si="1718"/>
        <v>55.31203</v>
      </c>
      <c r="AP126" s="114">
        <f t="shared" si="1719"/>
        <v>33574.400000000001</v>
      </c>
      <c r="AQ126" s="106">
        <f>27352.4+6226.35</f>
        <v>33578.75</v>
      </c>
      <c r="AR126" s="143">
        <f t="shared" ref="AR126" si="2064">AQ126-AP126</f>
        <v>4.3499999999999996</v>
      </c>
      <c r="AS126" s="144">
        <f t="shared" si="1720"/>
        <v>0.84365000000000001</v>
      </c>
      <c r="AT126" s="18">
        <f t="shared" ref="AT126" si="2065">SUM(AT129:AT154)</f>
        <v>949</v>
      </c>
      <c r="AU126" s="4"/>
      <c r="AV126" s="106">
        <v>1104</v>
      </c>
      <c r="AW126" s="141">
        <f t="shared" si="1724"/>
        <v>1.16332982</v>
      </c>
      <c r="AX126" s="114">
        <f t="shared" ref="AX126" si="2066">IF(BA126&gt;0,BA126/AV126,0)</f>
        <v>31.56</v>
      </c>
      <c r="AY126" s="142">
        <f t="shared" si="1726"/>
        <v>36.714689999999997</v>
      </c>
      <c r="AZ126" s="114">
        <f t="shared" si="1727"/>
        <v>34842.239999999998</v>
      </c>
      <c r="BA126" s="106">
        <f>24751.68+10085.97</f>
        <v>34837.65</v>
      </c>
      <c r="BB126" s="143">
        <f t="shared" ref="BB126" si="2067">BA126-AZ126</f>
        <v>-4.59</v>
      </c>
      <c r="BC126" s="144">
        <f t="shared" si="1728"/>
        <v>0.55998999999999999</v>
      </c>
      <c r="BD126" s="18">
        <f t="shared" ref="BD126" si="2068">SUM(BD129:BD154)</f>
        <v>676</v>
      </c>
      <c r="BE126" s="4"/>
      <c r="BF126" s="106">
        <v>1150</v>
      </c>
      <c r="BG126" s="141">
        <f t="shared" si="1732"/>
        <v>1.7011834299999999</v>
      </c>
      <c r="BH126" s="114">
        <f t="shared" ref="BH126" si="2069">IF(BK126&gt;0,BK126/BF126,0)</f>
        <v>33.46</v>
      </c>
      <c r="BI126" s="142">
        <f t="shared" si="1734"/>
        <v>56.921599999999998</v>
      </c>
      <c r="BJ126" s="114">
        <f t="shared" si="1735"/>
        <v>38479</v>
      </c>
      <c r="BK126" s="106">
        <f>25783+12700</f>
        <v>38483</v>
      </c>
      <c r="BL126" s="143">
        <f t="shared" ref="BL126" si="2070">BK126-BJ126</f>
        <v>4</v>
      </c>
      <c r="BM126" s="144">
        <f t="shared" si="1736"/>
        <v>0.86819999999999997</v>
      </c>
      <c r="BN126" s="18">
        <f t="shared" ref="BN126" si="2071">SUM(BN129:BN154)</f>
        <v>710</v>
      </c>
      <c r="BO126" s="4"/>
      <c r="BP126" s="106">
        <v>1000</v>
      </c>
      <c r="BQ126" s="141">
        <f t="shared" si="1740"/>
        <v>1.4084506999999999</v>
      </c>
      <c r="BR126" s="114">
        <f t="shared" ref="BR126" si="2072">IF(BU126&gt;0,BU126/BP126,0)</f>
        <v>33.25</v>
      </c>
      <c r="BS126" s="142">
        <f t="shared" si="1742"/>
        <v>46.83099</v>
      </c>
      <c r="BT126" s="114">
        <f t="shared" si="1743"/>
        <v>33250</v>
      </c>
      <c r="BU126" s="106">
        <f>22420+10832.4</f>
        <v>33252.400000000001</v>
      </c>
      <c r="BV126" s="143">
        <f t="shared" ref="BV126" si="2073">BU126-BT126</f>
        <v>2.4</v>
      </c>
      <c r="BW126" s="144">
        <f t="shared" si="1744"/>
        <v>0.71428999999999998</v>
      </c>
      <c r="BX126" s="18">
        <f t="shared" ref="BX126" si="2074">SUM(BX129:BX154)</f>
        <v>801</v>
      </c>
      <c r="BY126" s="4"/>
      <c r="BZ126" s="106">
        <v>1170</v>
      </c>
      <c r="CA126" s="141">
        <f t="shared" si="1748"/>
        <v>1.4606741599999999</v>
      </c>
      <c r="CB126" s="114">
        <f t="shared" ref="CB126" si="2075">IF(CE126&gt;0,CE126/BZ126,0)</f>
        <v>32.880000000000003</v>
      </c>
      <c r="CC126" s="142">
        <f t="shared" si="1750"/>
        <v>48.026969999999999</v>
      </c>
      <c r="CD126" s="114">
        <f t="shared" si="1751"/>
        <v>38469.599999999999</v>
      </c>
      <c r="CE126" s="106">
        <f>26231.4+12236</f>
        <v>38467.4</v>
      </c>
      <c r="CF126" s="143">
        <f t="shared" ref="CF126" si="2076">CE126-CD126</f>
        <v>-2.2000000000000002</v>
      </c>
      <c r="CG126" s="144">
        <f t="shared" si="1752"/>
        <v>0.73253000000000001</v>
      </c>
      <c r="CH126" s="18">
        <f t="shared" ref="CH126" si="2077">SUM(CH129:CH154)</f>
        <v>1002</v>
      </c>
      <c r="CI126" s="4"/>
      <c r="CJ126" s="106">
        <v>3000</v>
      </c>
      <c r="CK126" s="141">
        <f t="shared" si="1756"/>
        <v>2.9940119799999998</v>
      </c>
      <c r="CL126" s="114">
        <f t="shared" ref="CL126" si="2078">IF(CO126&gt;0,CO126/CJ126,0)</f>
        <v>31.54</v>
      </c>
      <c r="CM126" s="142">
        <f t="shared" si="1758"/>
        <v>94.431139999999999</v>
      </c>
      <c r="CN126" s="114">
        <f t="shared" si="1759"/>
        <v>94620</v>
      </c>
      <c r="CO126" s="106">
        <f>67260+27364.65</f>
        <v>94624.65</v>
      </c>
      <c r="CP126" s="143">
        <f t="shared" ref="CP126" si="2079">CO126-CN126</f>
        <v>4.6500000000000004</v>
      </c>
      <c r="CQ126" s="144">
        <f t="shared" si="1760"/>
        <v>1.44031</v>
      </c>
      <c r="CR126" s="18">
        <f t="shared" ref="CR126" si="2080">SUM(CR129:CR154)</f>
        <v>787</v>
      </c>
      <c r="CS126" s="4"/>
      <c r="CT126" s="106">
        <v>1890</v>
      </c>
      <c r="CU126" s="141">
        <f t="shared" si="1764"/>
        <v>2.4015247799999999</v>
      </c>
      <c r="CV126" s="114">
        <f t="shared" ref="CV126" si="2081">IF(CY126&gt;0,CY126/CT126,0)</f>
        <v>33.47</v>
      </c>
      <c r="CW126" s="142">
        <f t="shared" si="1766"/>
        <v>80.37903</v>
      </c>
      <c r="CX126" s="114">
        <f t="shared" si="1767"/>
        <v>63258.3</v>
      </c>
      <c r="CY126" s="106">
        <f>42373.8+20884.5</f>
        <v>63258.3</v>
      </c>
      <c r="CZ126" s="143">
        <f t="shared" ref="CZ126" si="2082">CY126-CX126</f>
        <v>0</v>
      </c>
      <c r="DA126" s="144">
        <f t="shared" si="1768"/>
        <v>1.2259800000000001</v>
      </c>
      <c r="DB126" s="18">
        <f t="shared" ref="DB126" si="2083">SUM(DB129:DB154)</f>
        <v>867</v>
      </c>
      <c r="DC126" s="4"/>
      <c r="DD126" s="106">
        <v>720</v>
      </c>
      <c r="DE126" s="141">
        <f t="shared" si="1772"/>
        <v>0.83044983000000006</v>
      </c>
      <c r="DF126" s="114">
        <f t="shared" ref="DF126" si="2084">IF(DI126&gt;0,DI126/DD126,0)</f>
        <v>35.75</v>
      </c>
      <c r="DG126" s="142">
        <f t="shared" si="1774"/>
        <v>29.688580000000002</v>
      </c>
      <c r="DH126" s="114">
        <f t="shared" si="1775"/>
        <v>25740</v>
      </c>
      <c r="DI126" s="106">
        <f>16142.4+9597.15</f>
        <v>25739.55</v>
      </c>
      <c r="DJ126" s="143">
        <f t="shared" ref="DJ126" si="2085">DI126-DH126</f>
        <v>-0.45</v>
      </c>
      <c r="DK126" s="144">
        <f t="shared" si="1776"/>
        <v>0.45283000000000001</v>
      </c>
      <c r="DL126" s="18">
        <f t="shared" ref="DL126" si="2086">SUM(DL129:DL154)</f>
        <v>383</v>
      </c>
      <c r="DM126" s="4"/>
      <c r="DN126" s="106">
        <v>1302</v>
      </c>
      <c r="DO126" s="141">
        <f t="shared" si="1780"/>
        <v>3.39947781</v>
      </c>
      <c r="DP126" s="114">
        <f t="shared" ref="DP126" si="2087">IF(DS126&gt;0,DS126/DN126,0)</f>
        <v>22.42</v>
      </c>
      <c r="DQ126" s="142">
        <f t="shared" si="1782"/>
        <v>76.216290000000001</v>
      </c>
      <c r="DR126" s="114">
        <f t="shared" si="1783"/>
        <v>29190.84</v>
      </c>
      <c r="DS126" s="106">
        <f>29190.84</f>
        <v>29190.84</v>
      </c>
      <c r="DT126" s="143">
        <f t="shared" ref="DT126" si="2088">DS126-DR126</f>
        <v>0</v>
      </c>
      <c r="DU126" s="144">
        <f t="shared" si="1784"/>
        <v>1.16249</v>
      </c>
      <c r="DV126" s="18">
        <f t="shared" ref="DV126" si="2089">SUM(DV129:DV154)</f>
        <v>783</v>
      </c>
      <c r="DW126" s="4"/>
      <c r="DX126" s="106">
        <v>770</v>
      </c>
      <c r="DY126" s="141">
        <f t="shared" si="1788"/>
        <v>0.98339719000000003</v>
      </c>
      <c r="DZ126" s="114">
        <f t="shared" ref="DZ126" si="2090">IF(EC126&gt;0,EC126/DX126,0)</f>
        <v>38.33</v>
      </c>
      <c r="EA126" s="142">
        <f t="shared" si="1790"/>
        <v>37.69361</v>
      </c>
      <c r="EB126" s="114">
        <f t="shared" si="1791"/>
        <v>29514.1</v>
      </c>
      <c r="EC126" s="106">
        <f>17263.4+12252.45</f>
        <v>29515.85</v>
      </c>
      <c r="ED126" s="143">
        <f t="shared" ref="ED126" si="2091">EC126-EB126</f>
        <v>1.75</v>
      </c>
      <c r="EE126" s="144">
        <f t="shared" si="1792"/>
        <v>0.57491999999999999</v>
      </c>
      <c r="EF126" s="18">
        <f t="shared" ref="EF126" si="2092">SUM(EF129:EF154)</f>
        <v>862</v>
      </c>
      <c r="EG126" s="4"/>
      <c r="EH126" s="106">
        <v>1679</v>
      </c>
      <c r="EI126" s="141">
        <f t="shared" si="1796"/>
        <v>1.9477958200000001</v>
      </c>
      <c r="EJ126" s="114">
        <f t="shared" ref="EJ126" si="2093">IF(EM126&gt;0,EM126/EH126,0)</f>
        <v>26.56</v>
      </c>
      <c r="EK126" s="142">
        <f t="shared" si="1798"/>
        <v>51.733460000000001</v>
      </c>
      <c r="EL126" s="114">
        <f t="shared" si="1799"/>
        <v>44594.239999999998</v>
      </c>
      <c r="EM126" s="106">
        <f>37643.18+6954.58</f>
        <v>44597.760000000002</v>
      </c>
      <c r="EN126" s="143">
        <f t="shared" ref="EN126" si="2094">EM126-EL126</f>
        <v>3.52</v>
      </c>
      <c r="EO126" s="144">
        <f t="shared" si="1800"/>
        <v>0.78907000000000005</v>
      </c>
      <c r="EP126" s="18">
        <f t="shared" ref="EP126" si="2095">SUM(EP129:EP154)</f>
        <v>832</v>
      </c>
      <c r="EQ126" s="4"/>
      <c r="ER126" s="106">
        <v>2750</v>
      </c>
      <c r="ES126" s="141">
        <f t="shared" si="1804"/>
        <v>3.3052884599999999</v>
      </c>
      <c r="ET126" s="114">
        <f t="shared" ref="ET126" si="2096">IF(EW126&gt;0,EW126/ER126,0)</f>
        <v>32.450000000000003</v>
      </c>
      <c r="EU126" s="142">
        <f t="shared" si="1806"/>
        <v>107.25660999999999</v>
      </c>
      <c r="EV126" s="114">
        <f t="shared" si="1807"/>
        <v>89237.5</v>
      </c>
      <c r="EW126" s="106">
        <f>61655+27571.5</f>
        <v>89226.5</v>
      </c>
      <c r="EX126" s="143">
        <f t="shared" ref="EX126" si="2097">EW126-EV126</f>
        <v>-11</v>
      </c>
      <c r="EY126" s="144">
        <f t="shared" si="1808"/>
        <v>1.6359399999999999</v>
      </c>
      <c r="EZ126" s="18">
        <f t="shared" ref="EZ126" si="2098">SUM(EZ129:EZ154)</f>
        <v>741</v>
      </c>
      <c r="FA126" s="4"/>
      <c r="FB126" s="106">
        <v>1510</v>
      </c>
      <c r="FC126" s="141">
        <f t="shared" si="1812"/>
        <v>2.0377867699999999</v>
      </c>
      <c r="FD126" s="114">
        <f t="shared" ref="FD126" si="2099">IF(FG126&gt;0,FG126/FB126,0)</f>
        <v>34.11</v>
      </c>
      <c r="FE126" s="142">
        <f t="shared" si="1814"/>
        <v>69.50891</v>
      </c>
      <c r="FF126" s="114">
        <f t="shared" si="1815"/>
        <v>51506.1</v>
      </c>
      <c r="FG126" s="106">
        <f>33854.2+17657.94</f>
        <v>51512.14</v>
      </c>
      <c r="FH126" s="143">
        <f t="shared" ref="FH126" si="2100">FG126-FF126</f>
        <v>6.04</v>
      </c>
      <c r="FI126" s="144">
        <f t="shared" si="1816"/>
        <v>1.06019</v>
      </c>
      <c r="FJ126" s="18">
        <f t="shared" ref="FJ126" si="2101">SUM(FJ129:FJ154)</f>
        <v>1009</v>
      </c>
      <c r="FK126" s="4"/>
      <c r="FL126" s="106">
        <v>2440</v>
      </c>
      <c r="FM126" s="141">
        <f t="shared" si="1820"/>
        <v>2.4182358800000001</v>
      </c>
      <c r="FN126" s="114">
        <f t="shared" ref="FN126" si="2102">IF(FQ126&gt;0,FQ126/FL126,0)</f>
        <v>32.69</v>
      </c>
      <c r="FO126" s="142">
        <f t="shared" si="1822"/>
        <v>79.052130000000005</v>
      </c>
      <c r="FP126" s="114">
        <f t="shared" si="1823"/>
        <v>79763.600000000006</v>
      </c>
      <c r="FQ126" s="106">
        <f>54704.8+25052.18</f>
        <v>79756.98</v>
      </c>
      <c r="FR126" s="143">
        <f t="shared" ref="FR126" si="2103">FQ126-FP126</f>
        <v>-6.62</v>
      </c>
      <c r="FS126" s="144">
        <f t="shared" si="1824"/>
        <v>1.2057500000000001</v>
      </c>
      <c r="FT126" s="18">
        <f t="shared" ref="FT126" si="2104">SUM(FT129:FT154)</f>
        <v>735</v>
      </c>
      <c r="FU126" s="4"/>
      <c r="FV126" s="106">
        <v>2100</v>
      </c>
      <c r="FW126" s="141">
        <f t="shared" si="1828"/>
        <v>2.8571428600000002</v>
      </c>
      <c r="FX126" s="114">
        <f t="shared" ref="FX126" si="2105">IF(GA126&gt;0,GA126/FV126,0)</f>
        <v>33.630000000000003</v>
      </c>
      <c r="FY126" s="142">
        <f t="shared" si="1830"/>
        <v>96.085710000000006</v>
      </c>
      <c r="FZ126" s="114">
        <f t="shared" si="1831"/>
        <v>70623</v>
      </c>
      <c r="GA126" s="106">
        <f>47082+23541</f>
        <v>70623</v>
      </c>
      <c r="GB126" s="143">
        <f t="shared" ref="GB126" si="2106">GA126-FZ126</f>
        <v>0</v>
      </c>
      <c r="GC126" s="144">
        <f t="shared" si="1832"/>
        <v>1.4655499999999999</v>
      </c>
      <c r="GD126" s="18">
        <f t="shared" ref="GD126" si="2107">SUM(GD129:GD154)</f>
        <v>503</v>
      </c>
      <c r="GE126" s="4"/>
      <c r="GF126" s="106">
        <v>694</v>
      </c>
      <c r="GG126" s="141">
        <f t="shared" si="1836"/>
        <v>1.3797216699999999</v>
      </c>
      <c r="GH126" s="114">
        <f t="shared" ref="GH126" si="2108">IF(GK126&gt;0,GK126/GF126,0)</f>
        <v>35.090000000000003</v>
      </c>
      <c r="GI126" s="142">
        <f t="shared" si="1838"/>
        <v>48.414430000000003</v>
      </c>
      <c r="GJ126" s="114">
        <f t="shared" si="1839"/>
        <v>24352.46</v>
      </c>
      <c r="GK126" s="106">
        <f>15559.48+8795.8</f>
        <v>24355.279999999999</v>
      </c>
      <c r="GL126" s="143">
        <f t="shared" ref="GL126" si="2109">GK126-GJ126</f>
        <v>2.82</v>
      </c>
      <c r="GM126" s="144">
        <f t="shared" si="1840"/>
        <v>0.73843999999999999</v>
      </c>
      <c r="GN126" s="18">
        <f t="shared" ref="GN126" si="2110">SUM(GN129:GN154)</f>
        <v>840</v>
      </c>
      <c r="GO126" s="4"/>
      <c r="GP126" s="106">
        <v>3760</v>
      </c>
      <c r="GQ126" s="141">
        <f t="shared" si="1844"/>
        <v>4.4761904799999996</v>
      </c>
      <c r="GR126" s="114">
        <f t="shared" ref="GR126" si="2111">IF(GU126&gt;0,GU126/GP126,0)</f>
        <v>30.8</v>
      </c>
      <c r="GS126" s="142">
        <f t="shared" si="1846"/>
        <v>137.86667</v>
      </c>
      <c r="GT126" s="114">
        <f t="shared" si="1847"/>
        <v>115808</v>
      </c>
      <c r="GU126" s="106">
        <f>84299.2+31517.01</f>
        <v>115816.21</v>
      </c>
      <c r="GV126" s="143">
        <f t="shared" ref="GV126" si="2112">GU126-GT126</f>
        <v>8.2100000000000009</v>
      </c>
      <c r="GW126" s="144">
        <f t="shared" si="1848"/>
        <v>2.1028199999999999</v>
      </c>
      <c r="GX126" s="18">
        <f t="shared" ref="GX126" si="2113">SUM(GX129:GX154)</f>
        <v>1543</v>
      </c>
      <c r="GY126" s="4"/>
      <c r="GZ126" s="106">
        <v>4014</v>
      </c>
      <c r="HA126" s="141">
        <f t="shared" si="1852"/>
        <v>2.60142579</v>
      </c>
      <c r="HB126" s="114">
        <f t="shared" ref="HB126" si="2114">IF(HE126&gt;0,HE126/GZ126,0)</f>
        <v>29.17</v>
      </c>
      <c r="HC126" s="142">
        <f t="shared" si="1854"/>
        <v>75.883589999999998</v>
      </c>
      <c r="HD126" s="114">
        <f t="shared" si="1855"/>
        <v>117088.38</v>
      </c>
      <c r="HE126" s="106">
        <f>89993.88+27109.03</f>
        <v>117102.91</v>
      </c>
      <c r="HF126" s="143">
        <f t="shared" ref="HF126" si="2115">HE126-HD126</f>
        <v>14.53</v>
      </c>
      <c r="HG126" s="144">
        <f t="shared" si="1856"/>
        <v>1.1574199999999999</v>
      </c>
      <c r="HH126" s="18">
        <f t="shared" ref="HH126" si="2116">SUM(HH129:HH154)</f>
        <v>1064</v>
      </c>
      <c r="HI126" s="4"/>
      <c r="HJ126" s="106">
        <v>2260</v>
      </c>
      <c r="HK126" s="141">
        <f t="shared" si="1860"/>
        <v>2.12406015</v>
      </c>
      <c r="HL126" s="114">
        <f t="shared" ref="HL126" si="2117">IF(HO126&gt;0,HO126/HJ126,0)</f>
        <v>29.29</v>
      </c>
      <c r="HM126" s="142">
        <f t="shared" si="1862"/>
        <v>62.213720000000002</v>
      </c>
      <c r="HN126" s="114">
        <f t="shared" si="1863"/>
        <v>66195.399999999994</v>
      </c>
      <c r="HO126" s="106">
        <f>50669.2+15524.38</f>
        <v>66193.58</v>
      </c>
      <c r="HP126" s="143">
        <f t="shared" ref="HP126" si="2118">HO126-HN126</f>
        <v>-1.82</v>
      </c>
      <c r="HQ126" s="144">
        <f t="shared" si="1864"/>
        <v>0.94891999999999999</v>
      </c>
      <c r="HR126" s="18">
        <f t="shared" ref="HR126" si="2119">SUM(HR129:HR154)</f>
        <v>695</v>
      </c>
      <c r="HS126" s="4"/>
      <c r="HT126" s="106">
        <v>680</v>
      </c>
      <c r="HU126" s="141">
        <f t="shared" si="1868"/>
        <v>0.97841727000000001</v>
      </c>
      <c r="HV126" s="114">
        <f t="shared" ref="HV126" si="2120">IF(HY126&gt;0,HY126/HT126,0)</f>
        <v>33.47</v>
      </c>
      <c r="HW126" s="142">
        <f t="shared" si="1870"/>
        <v>32.747630000000001</v>
      </c>
      <c r="HX126" s="114">
        <f t="shared" si="1871"/>
        <v>22759.599999999999</v>
      </c>
      <c r="HY126" s="106">
        <f>15245.6+7514</f>
        <v>22759.599999999999</v>
      </c>
      <c r="HZ126" s="143">
        <f t="shared" ref="HZ126" si="2121">HY126-HX126</f>
        <v>0</v>
      </c>
      <c r="IA126" s="144">
        <f t="shared" si="1872"/>
        <v>0.49947999999999998</v>
      </c>
      <c r="IB126" s="18">
        <f t="shared" ref="IB126" si="2122">SUM(IB129:IB154)</f>
        <v>481</v>
      </c>
      <c r="IC126" s="4"/>
      <c r="ID126" s="106">
        <v>500</v>
      </c>
      <c r="IE126" s="141">
        <f t="shared" si="1876"/>
        <v>1.03950104</v>
      </c>
      <c r="IF126" s="114">
        <f t="shared" ref="IF126" si="2123">IF(II126&gt;0,II126/ID126,0)</f>
        <v>35.28</v>
      </c>
      <c r="IG126" s="142">
        <f t="shared" si="1878"/>
        <v>36.6736</v>
      </c>
      <c r="IH126" s="114">
        <f t="shared" si="1879"/>
        <v>17640</v>
      </c>
      <c r="II126" s="106">
        <f>11210+6430</f>
        <v>17640</v>
      </c>
      <c r="IJ126" s="143">
        <f t="shared" ref="IJ126" si="2124">II126-IH126</f>
        <v>0</v>
      </c>
      <c r="IK126" s="144">
        <f t="shared" si="1880"/>
        <v>0.55937000000000003</v>
      </c>
      <c r="IL126" s="18">
        <f t="shared" ref="IL126" si="2125">SUM(IL129:IL154)</f>
        <v>1133</v>
      </c>
      <c r="IM126" s="4"/>
      <c r="IN126" s="106">
        <v>2226</v>
      </c>
      <c r="IO126" s="141">
        <f t="shared" si="1884"/>
        <v>1.9646954999999999</v>
      </c>
      <c r="IP126" s="114">
        <f t="shared" ref="IP126" si="2126">IF(IS126&gt;0,IS126/IN126,0)</f>
        <v>27</v>
      </c>
      <c r="IQ126" s="142">
        <f t="shared" si="1886"/>
        <v>53.046779999999998</v>
      </c>
      <c r="IR126" s="114">
        <f t="shared" si="1887"/>
        <v>60102</v>
      </c>
      <c r="IS126" s="106">
        <f>49906.92+10190.14</f>
        <v>60097.06</v>
      </c>
      <c r="IT126" s="143">
        <f t="shared" ref="IT126" si="2127">IS126-IR126</f>
        <v>-4.9400000000000004</v>
      </c>
      <c r="IU126" s="144">
        <f t="shared" si="1888"/>
        <v>0.80910000000000004</v>
      </c>
      <c r="IV126" s="18">
        <f t="shared" ref="IV126" si="2128">SUM(IV129:IV154)</f>
        <v>675</v>
      </c>
      <c r="IW126" s="4"/>
      <c r="IX126" s="106">
        <v>1250</v>
      </c>
      <c r="IY126" s="141">
        <f t="shared" si="1892"/>
        <v>1.8518518500000001</v>
      </c>
      <c r="IZ126" s="114">
        <f t="shared" ref="IZ126" si="2129">IF(JC126&gt;0,JC126/IX126,0)</f>
        <v>25.57</v>
      </c>
      <c r="JA126" s="142">
        <f t="shared" si="1894"/>
        <v>47.351849999999999</v>
      </c>
      <c r="JB126" s="114">
        <f t="shared" si="1895"/>
        <v>31962.5</v>
      </c>
      <c r="JC126" s="106">
        <f>28025+3935.35</f>
        <v>31960.35</v>
      </c>
      <c r="JD126" s="143">
        <f t="shared" ref="JD126" si="2130">JC126-JB126</f>
        <v>-2.15</v>
      </c>
      <c r="JE126" s="144">
        <f t="shared" si="1896"/>
        <v>0.72223999999999999</v>
      </c>
      <c r="JF126" s="18">
        <f t="shared" ref="JF126" si="2131">SUM(JF129:JF154)</f>
        <v>1321</v>
      </c>
      <c r="JG126" s="4"/>
      <c r="JH126" s="106">
        <v>3280</v>
      </c>
      <c r="JI126" s="141">
        <f t="shared" si="1900"/>
        <v>2.4829674499999999</v>
      </c>
      <c r="JJ126" s="114">
        <f t="shared" ref="JJ126" si="2132">IF(JM126&gt;0,JM126/JH126,0)</f>
        <v>30.23</v>
      </c>
      <c r="JK126" s="142">
        <f t="shared" si="1902"/>
        <v>75.060109999999995</v>
      </c>
      <c r="JL126" s="114">
        <f t="shared" si="1903"/>
        <v>99154.41</v>
      </c>
      <c r="JM126" s="106">
        <f>73537.6+25630.01</f>
        <v>99167.61</v>
      </c>
      <c r="JN126" s="143">
        <f t="shared" ref="JN126" si="2133">JM126-JL126</f>
        <v>13.2</v>
      </c>
      <c r="JO126" s="144">
        <f t="shared" si="1904"/>
        <v>1.14486</v>
      </c>
      <c r="JP126" s="18">
        <f t="shared" ref="JP126" si="2134">SUM(JP129:JP154)</f>
        <v>1212</v>
      </c>
      <c r="JQ126" s="4"/>
      <c r="JR126" s="106">
        <v>4000</v>
      </c>
      <c r="JS126" s="141">
        <f t="shared" si="1908"/>
        <v>3.30033003</v>
      </c>
      <c r="JT126" s="114">
        <f t="shared" ref="JT126" si="2135">IF(JW126&gt;0,JW126/JR126,0)</f>
        <v>24.7</v>
      </c>
      <c r="JU126" s="142">
        <f t="shared" si="1910"/>
        <v>81.518150000000006</v>
      </c>
      <c r="JV126" s="114">
        <f t="shared" si="1911"/>
        <v>98800</v>
      </c>
      <c r="JW126" s="106">
        <f>89680+9102.86</f>
        <v>98782.86</v>
      </c>
      <c r="JX126" s="143">
        <f t="shared" ref="JX126" si="2136">JW126-JV126</f>
        <v>-17.14</v>
      </c>
      <c r="JY126" s="144">
        <f t="shared" si="1912"/>
        <v>1.24336</v>
      </c>
      <c r="JZ126" s="18">
        <f t="shared" ref="JZ126" si="2137">SUM(JZ129:JZ154)</f>
        <v>1110</v>
      </c>
      <c r="KA126" s="4"/>
      <c r="KB126" s="106">
        <v>2620</v>
      </c>
      <c r="KC126" s="141">
        <f t="shared" si="1916"/>
        <v>2.36036036</v>
      </c>
      <c r="KD126" s="114">
        <f t="shared" ref="KD126" si="2138">IF(KG126&gt;0,KG126/KB126,0)</f>
        <v>34.049999999999997</v>
      </c>
      <c r="KE126" s="142">
        <f t="shared" si="1918"/>
        <v>80.370270000000005</v>
      </c>
      <c r="KF126" s="114">
        <f t="shared" si="1919"/>
        <v>89211</v>
      </c>
      <c r="KG126" s="106">
        <f>58740.4+30475.84</f>
        <v>89216.24</v>
      </c>
      <c r="KH126" s="143">
        <f t="shared" ref="KH126" si="2139">KG126-KF126</f>
        <v>5.24</v>
      </c>
      <c r="KI126" s="144">
        <f t="shared" si="1920"/>
        <v>1.2258500000000001</v>
      </c>
      <c r="KJ126" s="18">
        <f t="shared" ref="KJ126" si="2140">SUM(KJ129:KJ154)</f>
        <v>1228</v>
      </c>
      <c r="KK126" s="4"/>
      <c r="KL126" s="106">
        <v>2600</v>
      </c>
      <c r="KM126" s="141">
        <f t="shared" si="1924"/>
        <v>2.1172638400000001</v>
      </c>
      <c r="KN126" s="114">
        <f t="shared" ref="KN126" si="2141">IF(KQ126&gt;0,KQ126/KL126,0)</f>
        <v>22.42</v>
      </c>
      <c r="KO126" s="142">
        <f t="shared" si="1926"/>
        <v>47.469059999999999</v>
      </c>
      <c r="KP126" s="114">
        <f t="shared" si="1927"/>
        <v>58292.01</v>
      </c>
      <c r="KQ126" s="106">
        <f>58292</f>
        <v>58292</v>
      </c>
      <c r="KR126" s="143">
        <f t="shared" ref="KR126" si="2142">KQ126-KP126</f>
        <v>-0.01</v>
      </c>
      <c r="KS126" s="144">
        <f t="shared" si="1928"/>
        <v>0.72402</v>
      </c>
      <c r="KT126" s="18">
        <f t="shared" ref="KT126" si="2143">SUM(KT129:KT154)</f>
        <v>0</v>
      </c>
      <c r="KU126" s="4"/>
      <c r="KV126" s="106"/>
      <c r="KW126" s="141">
        <f t="shared" si="1932"/>
        <v>0</v>
      </c>
      <c r="KX126" s="114">
        <f t="shared" ref="KX126" si="2144">IF(LA126&gt;0,LA126/KV126,0)</f>
        <v>0</v>
      </c>
      <c r="KY126" s="142">
        <f t="shared" si="1934"/>
        <v>0</v>
      </c>
      <c r="KZ126" s="114">
        <f t="shared" si="1935"/>
        <v>0</v>
      </c>
      <c r="LA126" s="106"/>
      <c r="LB126" s="143">
        <f t="shared" ref="LB126" si="2145">LA126-KZ126</f>
        <v>0</v>
      </c>
      <c r="LC126" s="144">
        <f t="shared" si="1936"/>
        <v>0</v>
      </c>
      <c r="LD126" s="18">
        <f>SUM(LD129:LD154)</f>
        <v>26078</v>
      </c>
      <c r="LE126" s="4"/>
      <c r="LF126" s="149">
        <f>H126+R126+AB126+AL126+AV126+BF126+BP126+BZ126+CJ126+CT126+DD126+DN126+DX126+EH126+ER126+FB126+FL126+FV126+GF126+GP126+GZ126+HJ126+HT126+ID126+IN126+IX126+JH126+JR126+KB126+KL126+KV126</f>
        <v>56558</v>
      </c>
      <c r="LG126" s="141">
        <f>IF(LD126&gt;0,LF126/LD126,0)</f>
        <v>2.1688012900000002</v>
      </c>
      <c r="LH126" s="114">
        <f>IF(LK126&gt;0,LK126/LF126,0)</f>
        <v>30.23</v>
      </c>
      <c r="LI126" s="142">
        <f>LG126*LH126</f>
        <v>65.562860000000001</v>
      </c>
      <c r="LJ126" s="114">
        <f>LI126*LD126</f>
        <v>1709748.26</v>
      </c>
      <c r="LK126" s="149">
        <f>M126+W126+AG126+AQ126+BA126+BK126+BU126+CE126+CO126+CY126+DI126+DS126+EC126+EM126+EW126+FG126+FQ126+GA126+GK126+GU126+HE126+HO126+HY126+II126+IS126+JC126+JM126+JW126+KG126+KQ126+LA126</f>
        <v>1709817.26</v>
      </c>
      <c r="LL126" s="143">
        <f>LK126-LJ126</f>
        <v>69</v>
      </c>
    </row>
    <row r="127" spans="1:324" s="136" customFormat="1">
      <c r="A127" s="134"/>
      <c r="B127" s="135" t="s">
        <v>462</v>
      </c>
      <c r="C127" s="135"/>
      <c r="D127" s="135"/>
      <c r="E127" s="135"/>
      <c r="F127" s="145"/>
      <c r="G127" s="135"/>
      <c r="H127" s="143">
        <f>H126-(SUM(H129:H154))</f>
        <v>-0.01</v>
      </c>
      <c r="I127" s="146"/>
      <c r="J127" s="143"/>
      <c r="K127" s="147"/>
      <c r="L127" s="143">
        <f>L126-(SUM(L129:L154))</f>
        <v>-0.33</v>
      </c>
      <c r="M127" s="143"/>
      <c r="N127" s="143"/>
      <c r="O127" s="135"/>
      <c r="P127" s="145"/>
      <c r="Q127" s="135"/>
      <c r="R127" s="143">
        <f>R126-(SUM(R129:R154))</f>
        <v>-0.01</v>
      </c>
      <c r="S127" s="146"/>
      <c r="T127" s="143"/>
      <c r="U127" s="147"/>
      <c r="V127" s="143">
        <f>V126-(SUM(V129:V154))</f>
        <v>-0.28999999999999998</v>
      </c>
      <c r="W127" s="143"/>
      <c r="X127" s="143"/>
      <c r="Y127" s="135"/>
      <c r="Z127" s="145"/>
      <c r="AA127" s="135"/>
      <c r="AB127" s="143">
        <f t="shared" ref="AB127" si="2146">AB126-(SUM(AB129:AB154))</f>
        <v>0</v>
      </c>
      <c r="AC127" s="146"/>
      <c r="AD127" s="143"/>
      <c r="AE127" s="147"/>
      <c r="AF127" s="143">
        <f t="shared" ref="AF127" si="2147">AF126-(SUM(AF129:AF154))</f>
        <v>0</v>
      </c>
      <c r="AG127" s="143"/>
      <c r="AH127" s="143"/>
      <c r="AI127" s="135"/>
      <c r="AJ127" s="145"/>
      <c r="AK127" s="135"/>
      <c r="AL127" s="143">
        <f t="shared" ref="AL127" si="2148">AL126-(SUM(AL129:AL154))</f>
        <v>0.03</v>
      </c>
      <c r="AM127" s="146"/>
      <c r="AN127" s="143"/>
      <c r="AO127" s="147"/>
      <c r="AP127" s="143">
        <f t="shared" ref="AP127" si="2149">AP126-(SUM(AP129:AP154))</f>
        <v>0.81</v>
      </c>
      <c r="AQ127" s="143"/>
      <c r="AR127" s="143"/>
      <c r="AS127" s="135"/>
      <c r="AT127" s="145"/>
      <c r="AU127" s="135"/>
      <c r="AV127" s="143">
        <f t="shared" ref="AV127" si="2150">AV126-(SUM(AV129:AV154))</f>
        <v>0</v>
      </c>
      <c r="AW127" s="146"/>
      <c r="AX127" s="143"/>
      <c r="AY127" s="147"/>
      <c r="AZ127" s="143">
        <f t="shared" ref="AZ127" si="2151">AZ126-(SUM(AZ129:AZ154))</f>
        <v>0.02</v>
      </c>
      <c r="BA127" s="143"/>
      <c r="BB127" s="143"/>
      <c r="BC127" s="135"/>
      <c r="BD127" s="145"/>
      <c r="BE127" s="135"/>
      <c r="BF127" s="143">
        <f t="shared" ref="BF127" si="2152">BF126-(SUM(BF129:BF154))</f>
        <v>0</v>
      </c>
      <c r="BG127" s="146"/>
      <c r="BH127" s="143"/>
      <c r="BI127" s="147"/>
      <c r="BJ127" s="143">
        <f t="shared" ref="BJ127" si="2153">BJ126-(SUM(BJ129:BJ154))</f>
        <v>0</v>
      </c>
      <c r="BK127" s="143"/>
      <c r="BL127" s="143"/>
      <c r="BM127" s="135"/>
      <c r="BN127" s="145"/>
      <c r="BO127" s="135"/>
      <c r="BP127" s="143">
        <f t="shared" ref="BP127" si="2154">BP126-(SUM(BP129:BP154))</f>
        <v>-0.01</v>
      </c>
      <c r="BQ127" s="146"/>
      <c r="BR127" s="143"/>
      <c r="BS127" s="147"/>
      <c r="BT127" s="143">
        <f t="shared" ref="BT127" si="2155">BT126-(SUM(BT129:BT154))</f>
        <v>-0.33</v>
      </c>
      <c r="BU127" s="143"/>
      <c r="BV127" s="143"/>
      <c r="BW127" s="135"/>
      <c r="BX127" s="145"/>
      <c r="BY127" s="135"/>
      <c r="BZ127" s="143">
        <f t="shared" ref="BZ127" si="2156">BZ126-(SUM(BZ129:BZ154))</f>
        <v>-0.01</v>
      </c>
      <c r="CA127" s="146"/>
      <c r="CB127" s="143"/>
      <c r="CC127" s="147"/>
      <c r="CD127" s="143">
        <f t="shared" ref="CD127" si="2157">CD126-(SUM(CD129:CD154))</f>
        <v>-0.32</v>
      </c>
      <c r="CE127" s="143"/>
      <c r="CF127" s="143"/>
      <c r="CG127" s="135"/>
      <c r="CH127" s="145"/>
      <c r="CI127" s="135"/>
      <c r="CJ127" s="143">
        <f t="shared" ref="CJ127" si="2158">CJ126-(SUM(CJ129:CJ154))</f>
        <v>-0.03</v>
      </c>
      <c r="CK127" s="146"/>
      <c r="CL127" s="143"/>
      <c r="CM127" s="147"/>
      <c r="CN127" s="143">
        <f t="shared" ref="CN127" si="2159">CN126-(SUM(CN129:CN154))</f>
        <v>-0.95</v>
      </c>
      <c r="CO127" s="143"/>
      <c r="CP127" s="143"/>
      <c r="CQ127" s="135"/>
      <c r="CR127" s="145"/>
      <c r="CS127" s="135"/>
      <c r="CT127" s="143">
        <f t="shared" ref="CT127" si="2160">CT126-(SUM(CT129:CT154))</f>
        <v>0.03</v>
      </c>
      <c r="CU127" s="146"/>
      <c r="CV127" s="143"/>
      <c r="CW127" s="147"/>
      <c r="CX127" s="143">
        <f t="shared" ref="CX127" si="2161">CX126-(SUM(CX129:CX154))</f>
        <v>1.01</v>
      </c>
      <c r="CY127" s="143"/>
      <c r="CZ127" s="143"/>
      <c r="DA127" s="135"/>
      <c r="DB127" s="145"/>
      <c r="DC127" s="135"/>
      <c r="DD127" s="143">
        <f t="shared" ref="DD127" si="2162">DD126-(SUM(DD129:DD154))</f>
        <v>0.01</v>
      </c>
      <c r="DE127" s="146"/>
      <c r="DF127" s="143"/>
      <c r="DG127" s="147"/>
      <c r="DH127" s="143">
        <f t="shared" ref="DH127" si="2163">DH126-(SUM(DH129:DH154))</f>
        <v>0.36</v>
      </c>
      <c r="DI127" s="143"/>
      <c r="DJ127" s="143"/>
      <c r="DK127" s="135"/>
      <c r="DL127" s="145"/>
      <c r="DM127" s="135"/>
      <c r="DN127" s="143">
        <f t="shared" ref="DN127" si="2164">DN126-(SUM(DN129:DN154))</f>
        <v>0</v>
      </c>
      <c r="DO127" s="146"/>
      <c r="DP127" s="143"/>
      <c r="DQ127" s="147"/>
      <c r="DR127" s="143">
        <f t="shared" ref="DR127" si="2165">DR126-(SUM(DR129:DR154))</f>
        <v>0</v>
      </c>
      <c r="DS127" s="143"/>
      <c r="DT127" s="143"/>
      <c r="DU127" s="135"/>
      <c r="DV127" s="145"/>
      <c r="DW127" s="135"/>
      <c r="DX127" s="143">
        <f t="shared" ref="DX127" si="2166">DX126-(SUM(DX129:DX154))</f>
        <v>0</v>
      </c>
      <c r="DY127" s="146"/>
      <c r="DZ127" s="143"/>
      <c r="EA127" s="147"/>
      <c r="EB127" s="143">
        <f t="shared" ref="EB127" si="2167">EB126-(SUM(EB129:EB154))</f>
        <v>-0.01</v>
      </c>
      <c r="EC127" s="143"/>
      <c r="ED127" s="143"/>
      <c r="EE127" s="135"/>
      <c r="EF127" s="145"/>
      <c r="EG127" s="135"/>
      <c r="EH127" s="143">
        <f t="shared" ref="EH127" si="2168">EH126-(SUM(EH129:EH154))</f>
        <v>0</v>
      </c>
      <c r="EI127" s="146"/>
      <c r="EJ127" s="143"/>
      <c r="EK127" s="147"/>
      <c r="EL127" s="143">
        <f t="shared" ref="EL127" si="2169">EL126-(SUM(EL129:EL154))</f>
        <v>0</v>
      </c>
      <c r="EM127" s="143"/>
      <c r="EN127" s="143"/>
      <c r="EO127" s="135"/>
      <c r="EP127" s="145"/>
      <c r="EQ127" s="135"/>
      <c r="ER127" s="143">
        <f t="shared" ref="ER127" si="2170">ER126-(SUM(ER129:ER154))</f>
        <v>-0.01</v>
      </c>
      <c r="ES127" s="146"/>
      <c r="ET127" s="143"/>
      <c r="EU127" s="147"/>
      <c r="EV127" s="143">
        <f t="shared" ref="EV127" si="2171">EV126-(SUM(EV129:EV154))</f>
        <v>-0.32</v>
      </c>
      <c r="EW127" s="143"/>
      <c r="EX127" s="143"/>
      <c r="EY127" s="135"/>
      <c r="EZ127" s="145"/>
      <c r="FA127" s="135"/>
      <c r="FB127" s="143">
        <f t="shared" ref="FB127" si="2172">FB126-(SUM(FB129:FB154))</f>
        <v>-0.01</v>
      </c>
      <c r="FC127" s="146"/>
      <c r="FD127" s="143"/>
      <c r="FE127" s="147"/>
      <c r="FF127" s="143">
        <f t="shared" ref="FF127" si="2173">FF126-(SUM(FF129:FF154))</f>
        <v>-0.33</v>
      </c>
      <c r="FG127" s="143"/>
      <c r="FH127" s="143"/>
      <c r="FI127" s="135"/>
      <c r="FJ127" s="145"/>
      <c r="FK127" s="135"/>
      <c r="FL127" s="143">
        <f t="shared" ref="FL127" si="2174">FL126-(SUM(FL129:FL154))</f>
        <v>0.02</v>
      </c>
      <c r="FM127" s="146"/>
      <c r="FN127" s="143"/>
      <c r="FO127" s="147"/>
      <c r="FP127" s="143">
        <f t="shared" ref="FP127" si="2175">FP126-(SUM(FP129:FP154))</f>
        <v>0.66</v>
      </c>
      <c r="FQ127" s="143"/>
      <c r="FR127" s="143"/>
      <c r="FS127" s="135"/>
      <c r="FT127" s="145"/>
      <c r="FU127" s="135"/>
      <c r="FV127" s="143">
        <f t="shared" ref="FV127" si="2176">FV126-(SUM(FV129:FV154))</f>
        <v>0.01</v>
      </c>
      <c r="FW127" s="146"/>
      <c r="FX127" s="143"/>
      <c r="FY127" s="147"/>
      <c r="FZ127" s="143">
        <f t="shared" ref="FZ127" si="2177">FZ126-(SUM(FZ129:FZ154))</f>
        <v>0.34</v>
      </c>
      <c r="GA127" s="143"/>
      <c r="GB127" s="143"/>
      <c r="GC127" s="135"/>
      <c r="GD127" s="145"/>
      <c r="GE127" s="135"/>
      <c r="GF127" s="143">
        <f t="shared" ref="GF127" si="2178">GF126-(SUM(GF129:GF154))</f>
        <v>0</v>
      </c>
      <c r="GG127" s="146"/>
      <c r="GH127" s="143"/>
      <c r="GI127" s="147"/>
      <c r="GJ127" s="143">
        <f t="shared" ref="GJ127" si="2179">GJ126-(SUM(GJ129:GJ154))</f>
        <v>0</v>
      </c>
      <c r="GK127" s="143"/>
      <c r="GL127" s="143"/>
      <c r="GM127" s="135"/>
      <c r="GN127" s="145"/>
      <c r="GO127" s="135"/>
      <c r="GP127" s="143">
        <f t="shared" ref="GP127" si="2180">GP126-(SUM(GP129:GP154))</f>
        <v>0</v>
      </c>
      <c r="GQ127" s="146"/>
      <c r="GR127" s="143"/>
      <c r="GS127" s="147"/>
      <c r="GT127" s="143">
        <f t="shared" ref="GT127" si="2181">GT126-(SUM(GT129:GT154))</f>
        <v>-0.01</v>
      </c>
      <c r="GU127" s="143"/>
      <c r="GV127" s="143"/>
      <c r="GW127" s="135"/>
      <c r="GX127" s="145"/>
      <c r="GY127" s="135"/>
      <c r="GZ127" s="143">
        <f t="shared" ref="GZ127" si="2182">GZ126-(SUM(GZ129:GZ154))</f>
        <v>-0.01</v>
      </c>
      <c r="HA127" s="146"/>
      <c r="HB127" s="143"/>
      <c r="HC127" s="147"/>
      <c r="HD127" s="143">
        <f t="shared" ref="HD127" si="2183">HD126-(SUM(HD129:HD154))</f>
        <v>-0.28999999999999998</v>
      </c>
      <c r="HE127" s="143"/>
      <c r="HF127" s="143"/>
      <c r="HG127" s="135"/>
      <c r="HH127" s="145"/>
      <c r="HI127" s="135"/>
      <c r="HJ127" s="143">
        <f t="shared" ref="HJ127" si="2184">HJ126-(SUM(HJ129:HJ154))</f>
        <v>0.01</v>
      </c>
      <c r="HK127" s="146"/>
      <c r="HL127" s="143"/>
      <c r="HM127" s="147"/>
      <c r="HN127" s="143">
        <f t="shared" ref="HN127" si="2185">HN126-(SUM(HN129:HN154))</f>
        <v>0.3</v>
      </c>
      <c r="HO127" s="143"/>
      <c r="HP127" s="143"/>
      <c r="HQ127" s="135"/>
      <c r="HR127" s="145"/>
      <c r="HS127" s="135"/>
      <c r="HT127" s="143">
        <f t="shared" ref="HT127" si="2186">HT126-(SUM(HT129:HT154))</f>
        <v>0</v>
      </c>
      <c r="HU127" s="146"/>
      <c r="HV127" s="143"/>
      <c r="HW127" s="147"/>
      <c r="HX127" s="143">
        <f t="shared" ref="HX127" si="2187">HX126-(SUM(HX129:HX154))</f>
        <v>0</v>
      </c>
      <c r="HY127" s="143"/>
      <c r="HZ127" s="143"/>
      <c r="IA127" s="135"/>
      <c r="IB127" s="145"/>
      <c r="IC127" s="135"/>
      <c r="ID127" s="143">
        <f t="shared" ref="ID127" si="2188">ID126-(SUM(ID129:ID154))</f>
        <v>-0.02</v>
      </c>
      <c r="IE127" s="146"/>
      <c r="IF127" s="143"/>
      <c r="IG127" s="147"/>
      <c r="IH127" s="143">
        <f t="shared" ref="IH127" si="2189">IH126-(SUM(IH129:IH154))</f>
        <v>-0.69</v>
      </c>
      <c r="II127" s="143"/>
      <c r="IJ127" s="143"/>
      <c r="IK127" s="135"/>
      <c r="IL127" s="145"/>
      <c r="IM127" s="135"/>
      <c r="IN127" s="143">
        <f t="shared" ref="IN127" si="2190">IN126-(SUM(IN129:IN154))</f>
        <v>-0.01</v>
      </c>
      <c r="IO127" s="146"/>
      <c r="IP127" s="143"/>
      <c r="IQ127" s="147"/>
      <c r="IR127" s="143">
        <f t="shared" ref="IR127" si="2191">IR126-(SUM(IR129:IR154))</f>
        <v>-0.27</v>
      </c>
      <c r="IS127" s="143"/>
      <c r="IT127" s="143"/>
      <c r="IU127" s="135"/>
      <c r="IV127" s="145"/>
      <c r="IW127" s="135"/>
      <c r="IX127" s="143">
        <f t="shared" ref="IX127" si="2192">IX126-(SUM(IX129:IX154))</f>
        <v>0.01</v>
      </c>
      <c r="IY127" s="146"/>
      <c r="IZ127" s="143"/>
      <c r="JA127" s="147"/>
      <c r="JB127" s="143">
        <f t="shared" ref="JB127" si="2193">JB126-(SUM(JB129:JB154))</f>
        <v>0.27</v>
      </c>
      <c r="JC127" s="143"/>
      <c r="JD127" s="143"/>
      <c r="JE127" s="135"/>
      <c r="JF127" s="145"/>
      <c r="JG127" s="135"/>
      <c r="JH127" s="143">
        <f t="shared" ref="JH127" si="2194">JH126-(SUM(JH129:JH154))</f>
        <v>0.03</v>
      </c>
      <c r="JI127" s="146"/>
      <c r="JJ127" s="143"/>
      <c r="JK127" s="147"/>
      <c r="JL127" s="143">
        <f t="shared" ref="JL127" si="2195">JL126-(SUM(JL129:JL154))</f>
        <v>0.93</v>
      </c>
      <c r="JM127" s="143"/>
      <c r="JN127" s="143"/>
      <c r="JO127" s="135"/>
      <c r="JP127" s="145"/>
      <c r="JQ127" s="135"/>
      <c r="JR127" s="143">
        <f t="shared" ref="JR127" si="2196">JR126-(SUM(JR129:JR154))</f>
        <v>-0.12</v>
      </c>
      <c r="JS127" s="146"/>
      <c r="JT127" s="143"/>
      <c r="JU127" s="147"/>
      <c r="JV127" s="143">
        <f t="shared" ref="JV127" si="2197">JV126-(SUM(JV129:JV154))</f>
        <v>-2.94</v>
      </c>
      <c r="JW127" s="143"/>
      <c r="JX127" s="143"/>
      <c r="JY127" s="135"/>
      <c r="JZ127" s="145"/>
      <c r="KA127" s="135"/>
      <c r="KB127" s="143">
        <f t="shared" ref="KB127" si="2198">KB126-(SUM(KB129:KB154))</f>
        <v>0</v>
      </c>
      <c r="KC127" s="146"/>
      <c r="KD127" s="143"/>
      <c r="KE127" s="147"/>
      <c r="KF127" s="143">
        <f t="shared" ref="KF127" si="2199">KF126-(SUM(KF129:KF154))</f>
        <v>0</v>
      </c>
      <c r="KG127" s="143"/>
      <c r="KH127" s="143"/>
      <c r="KI127" s="135"/>
      <c r="KJ127" s="145"/>
      <c r="KK127" s="135"/>
      <c r="KL127" s="143">
        <f t="shared" ref="KL127" si="2200">KL126-(SUM(KL129:KL154))</f>
        <v>-0.01</v>
      </c>
      <c r="KM127" s="146"/>
      <c r="KN127" s="143"/>
      <c r="KO127" s="147"/>
      <c r="KP127" s="143">
        <f t="shared" ref="KP127" si="2201">KP126-(SUM(KP129:KP154))</f>
        <v>-0.22</v>
      </c>
      <c r="KQ127" s="143"/>
      <c r="KR127" s="143"/>
      <c r="KS127" s="135"/>
      <c r="KT127" s="145"/>
      <c r="KU127" s="135"/>
      <c r="KV127" s="143" t="e">
        <f t="shared" ref="KV127" si="2202">KV126-(SUM(KV129:KV154))</f>
        <v>#DIV/0!</v>
      </c>
      <c r="KW127" s="146"/>
      <c r="KX127" s="143"/>
      <c r="KY127" s="147"/>
      <c r="KZ127" s="143">
        <f t="shared" ref="KZ127" si="2203">KZ126-(SUM(KZ129:KZ154))</f>
        <v>0</v>
      </c>
      <c r="LA127" s="143"/>
      <c r="LB127" s="143"/>
      <c r="LC127" s="135"/>
      <c r="LD127" s="145"/>
      <c r="LE127" s="135"/>
      <c r="LF127" s="143">
        <f>LF126-(SUM(LF129:LF154))</f>
        <v>-0.55000000000000004</v>
      </c>
      <c r="LG127" s="146"/>
      <c r="LH127" s="143"/>
      <c r="LI127" s="147"/>
      <c r="LJ127" s="143">
        <f>LJ126-(SUM(LJ129:LJ154))</f>
        <v>-16.649999999999999</v>
      </c>
      <c r="LK127" s="143"/>
      <c r="LL127" s="143"/>
    </row>
    <row r="128" spans="1:324" s="136" customFormat="1">
      <c r="A128" s="716"/>
      <c r="B128" s="716" t="s">
        <v>1230</v>
      </c>
      <c r="C128" s="135"/>
      <c r="D128" s="135"/>
      <c r="E128" s="135"/>
      <c r="F128" s="145"/>
      <c r="G128" s="135"/>
      <c r="H128" s="143"/>
      <c r="I128" s="146"/>
      <c r="J128" s="143"/>
      <c r="K128" s="147"/>
      <c r="L128" s="143"/>
      <c r="M128" s="143"/>
      <c r="N128" s="143"/>
      <c r="O128" s="135"/>
      <c r="P128" s="145"/>
      <c r="Q128" s="135"/>
      <c r="R128" s="143"/>
      <c r="S128" s="146"/>
      <c r="T128" s="143"/>
      <c r="U128" s="147"/>
      <c r="V128" s="143"/>
      <c r="W128" s="143"/>
      <c r="X128" s="143"/>
      <c r="Y128" s="135"/>
      <c r="Z128" s="145"/>
      <c r="AA128" s="135"/>
      <c r="AB128" s="143"/>
      <c r="AC128" s="146"/>
      <c r="AD128" s="143"/>
      <c r="AE128" s="147"/>
      <c r="AF128" s="143"/>
      <c r="AG128" s="143"/>
      <c r="AH128" s="143"/>
      <c r="AI128" s="135"/>
      <c r="AJ128" s="145"/>
      <c r="AK128" s="135"/>
      <c r="AL128" s="143"/>
      <c r="AM128" s="146"/>
      <c r="AN128" s="143"/>
      <c r="AO128" s="147"/>
      <c r="AP128" s="143"/>
      <c r="AQ128" s="143"/>
      <c r="AR128" s="143"/>
      <c r="AS128" s="135"/>
      <c r="AT128" s="145"/>
      <c r="AU128" s="135"/>
      <c r="AV128" s="143"/>
      <c r="AW128" s="146"/>
      <c r="AX128" s="143"/>
      <c r="AY128" s="147"/>
      <c r="AZ128" s="143"/>
      <c r="BA128" s="143"/>
      <c r="BB128" s="143"/>
      <c r="BC128" s="135"/>
      <c r="BD128" s="145"/>
      <c r="BE128" s="135"/>
      <c r="BF128" s="143"/>
      <c r="BG128" s="146"/>
      <c r="BH128" s="143"/>
      <c r="BI128" s="147"/>
      <c r="BJ128" s="143"/>
      <c r="BK128" s="143"/>
      <c r="BL128" s="143"/>
      <c r="BM128" s="135"/>
      <c r="BN128" s="145"/>
      <c r="BO128" s="135"/>
      <c r="BP128" s="143"/>
      <c r="BQ128" s="146"/>
      <c r="BR128" s="143"/>
      <c r="BS128" s="147"/>
      <c r="BT128" s="143"/>
      <c r="BU128" s="143"/>
      <c r="BV128" s="143"/>
      <c r="BW128" s="135"/>
      <c r="BX128" s="145"/>
      <c r="BY128" s="135"/>
      <c r="BZ128" s="143"/>
      <c r="CA128" s="146"/>
      <c r="CB128" s="143"/>
      <c r="CC128" s="147"/>
      <c r="CD128" s="143"/>
      <c r="CE128" s="143"/>
      <c r="CF128" s="143"/>
      <c r="CG128" s="135"/>
      <c r="CH128" s="145"/>
      <c r="CI128" s="135"/>
      <c r="CJ128" s="143"/>
      <c r="CK128" s="146"/>
      <c r="CL128" s="143"/>
      <c r="CM128" s="147"/>
      <c r="CN128" s="143"/>
      <c r="CO128" s="143"/>
      <c r="CP128" s="143"/>
      <c r="CQ128" s="135"/>
      <c r="CR128" s="145"/>
      <c r="CS128" s="135"/>
      <c r="CT128" s="143"/>
      <c r="CU128" s="146"/>
      <c r="CV128" s="143"/>
      <c r="CW128" s="147"/>
      <c r="CX128" s="143"/>
      <c r="CY128" s="143"/>
      <c r="CZ128" s="143"/>
      <c r="DA128" s="135"/>
      <c r="DB128" s="145"/>
      <c r="DC128" s="135"/>
      <c r="DD128" s="143"/>
      <c r="DE128" s="146"/>
      <c r="DF128" s="143"/>
      <c r="DG128" s="147"/>
      <c r="DH128" s="143"/>
      <c r="DI128" s="143"/>
      <c r="DJ128" s="143"/>
      <c r="DK128" s="135"/>
      <c r="DL128" s="145"/>
      <c r="DM128" s="135"/>
      <c r="DN128" s="143"/>
      <c r="DO128" s="146"/>
      <c r="DP128" s="143"/>
      <c r="DQ128" s="147"/>
      <c r="DR128" s="143"/>
      <c r="DS128" s="143"/>
      <c r="DT128" s="143"/>
      <c r="DU128" s="135"/>
      <c r="DV128" s="145"/>
      <c r="DW128" s="135"/>
      <c r="DX128" s="143"/>
      <c r="DY128" s="146"/>
      <c r="DZ128" s="143"/>
      <c r="EA128" s="147"/>
      <c r="EB128" s="143"/>
      <c r="EC128" s="143"/>
      <c r="ED128" s="143"/>
      <c r="EE128" s="135"/>
      <c r="EF128" s="145"/>
      <c r="EG128" s="135"/>
      <c r="EH128" s="143"/>
      <c r="EI128" s="146"/>
      <c r="EJ128" s="143"/>
      <c r="EK128" s="147"/>
      <c r="EL128" s="143"/>
      <c r="EM128" s="143"/>
      <c r="EN128" s="143"/>
      <c r="EO128" s="135"/>
      <c r="EP128" s="145"/>
      <c r="EQ128" s="135"/>
      <c r="ER128" s="143"/>
      <c r="ES128" s="146"/>
      <c r="ET128" s="143"/>
      <c r="EU128" s="147"/>
      <c r="EV128" s="143"/>
      <c r="EW128" s="143"/>
      <c r="EX128" s="143"/>
      <c r="EY128" s="135"/>
      <c r="EZ128" s="145"/>
      <c r="FA128" s="135"/>
      <c r="FB128" s="143"/>
      <c r="FC128" s="146"/>
      <c r="FD128" s="143"/>
      <c r="FE128" s="147"/>
      <c r="FF128" s="143"/>
      <c r="FG128" s="143"/>
      <c r="FH128" s="143"/>
      <c r="FI128" s="135"/>
      <c r="FJ128" s="145"/>
      <c r="FK128" s="135"/>
      <c r="FL128" s="143"/>
      <c r="FM128" s="146"/>
      <c r="FN128" s="143"/>
      <c r="FO128" s="147"/>
      <c r="FP128" s="143"/>
      <c r="FQ128" s="143"/>
      <c r="FR128" s="143"/>
      <c r="FS128" s="135"/>
      <c r="FT128" s="145"/>
      <c r="FU128" s="135"/>
      <c r="FV128" s="143"/>
      <c r="FW128" s="146"/>
      <c r="FX128" s="143"/>
      <c r="FY128" s="147"/>
      <c r="FZ128" s="143"/>
      <c r="GA128" s="143"/>
      <c r="GB128" s="143"/>
      <c r="GC128" s="135"/>
      <c r="GD128" s="145"/>
      <c r="GE128" s="135"/>
      <c r="GF128" s="143"/>
      <c r="GG128" s="146"/>
      <c r="GH128" s="143"/>
      <c r="GI128" s="147"/>
      <c r="GJ128" s="143"/>
      <c r="GK128" s="143"/>
      <c r="GL128" s="143"/>
      <c r="GM128" s="135"/>
      <c r="GN128" s="145"/>
      <c r="GO128" s="135"/>
      <c r="GP128" s="143"/>
      <c r="GQ128" s="146"/>
      <c r="GR128" s="143"/>
      <c r="GS128" s="147"/>
      <c r="GT128" s="143"/>
      <c r="GU128" s="143"/>
      <c r="GV128" s="143"/>
      <c r="GW128" s="135"/>
      <c r="GX128" s="145"/>
      <c r="GY128" s="135"/>
      <c r="GZ128" s="143"/>
      <c r="HA128" s="146"/>
      <c r="HB128" s="143"/>
      <c r="HC128" s="147"/>
      <c r="HD128" s="143"/>
      <c r="HE128" s="143"/>
      <c r="HF128" s="143"/>
      <c r="HG128" s="135"/>
      <c r="HH128" s="145"/>
      <c r="HI128" s="135"/>
      <c r="HJ128" s="143"/>
      <c r="HK128" s="146"/>
      <c r="HL128" s="143"/>
      <c r="HM128" s="147"/>
      <c r="HN128" s="143"/>
      <c r="HO128" s="143"/>
      <c r="HP128" s="143"/>
      <c r="HQ128" s="135"/>
      <c r="HR128" s="145"/>
      <c r="HS128" s="135"/>
      <c r="HT128" s="143"/>
      <c r="HU128" s="146"/>
      <c r="HV128" s="143"/>
      <c r="HW128" s="147"/>
      <c r="HX128" s="143"/>
      <c r="HY128" s="143"/>
      <c r="HZ128" s="143"/>
      <c r="IA128" s="135"/>
      <c r="IB128" s="145"/>
      <c r="IC128" s="135"/>
      <c r="ID128" s="143"/>
      <c r="IE128" s="146"/>
      <c r="IF128" s="143"/>
      <c r="IG128" s="147"/>
      <c r="IH128" s="143"/>
      <c r="II128" s="143"/>
      <c r="IJ128" s="143"/>
      <c r="IK128" s="135"/>
      <c r="IL128" s="145"/>
      <c r="IM128" s="135"/>
      <c r="IN128" s="143"/>
      <c r="IO128" s="146"/>
      <c r="IP128" s="143"/>
      <c r="IQ128" s="147"/>
      <c r="IR128" s="143"/>
      <c r="IS128" s="143"/>
      <c r="IT128" s="143"/>
      <c r="IU128" s="135"/>
      <c r="IV128" s="145"/>
      <c r="IW128" s="135"/>
      <c r="IX128" s="143"/>
      <c r="IY128" s="146"/>
      <c r="IZ128" s="143"/>
      <c r="JA128" s="147"/>
      <c r="JB128" s="143"/>
      <c r="JC128" s="143"/>
      <c r="JD128" s="143"/>
      <c r="JE128" s="135"/>
      <c r="JF128" s="145"/>
      <c r="JG128" s="135"/>
      <c r="JH128" s="143"/>
      <c r="JI128" s="146"/>
      <c r="JJ128" s="143"/>
      <c r="JK128" s="147"/>
      <c r="JL128" s="143"/>
      <c r="JM128" s="143"/>
      <c r="JN128" s="143"/>
      <c r="JO128" s="135"/>
      <c r="JP128" s="145"/>
      <c r="JQ128" s="135"/>
      <c r="JR128" s="143"/>
      <c r="JS128" s="146"/>
      <c r="JT128" s="143"/>
      <c r="JU128" s="147"/>
      <c r="JV128" s="143"/>
      <c r="JW128" s="143"/>
      <c r="JX128" s="143"/>
      <c r="JY128" s="135"/>
      <c r="JZ128" s="145"/>
      <c r="KA128" s="135"/>
      <c r="KB128" s="143"/>
      <c r="KC128" s="146"/>
      <c r="KD128" s="143"/>
      <c r="KE128" s="147"/>
      <c r="KF128" s="143"/>
      <c r="KG128" s="143"/>
      <c r="KH128" s="143"/>
      <c r="KI128" s="135"/>
      <c r="KJ128" s="145"/>
      <c r="KK128" s="135"/>
      <c r="KL128" s="143"/>
      <c r="KM128" s="146"/>
      <c r="KN128" s="143"/>
      <c r="KO128" s="147"/>
      <c r="KP128" s="143"/>
      <c r="KQ128" s="143"/>
      <c r="KR128" s="143"/>
      <c r="KS128" s="135"/>
      <c r="KT128" s="145"/>
      <c r="KU128" s="135"/>
      <c r="KV128" s="143"/>
      <c r="KW128" s="146"/>
      <c r="KX128" s="143"/>
      <c r="KY128" s="147"/>
      <c r="KZ128" s="143"/>
      <c r="LA128" s="143"/>
      <c r="LB128" s="143"/>
      <c r="LC128" s="135"/>
      <c r="LD128" s="145"/>
      <c r="LE128" s="135"/>
      <c r="LF128" s="143"/>
      <c r="LG128" s="146"/>
      <c r="LH128" s="143"/>
      <c r="LI128" s="147"/>
      <c r="LJ128" s="143"/>
      <c r="LK128" s="143"/>
      <c r="LL128" s="143"/>
    </row>
    <row r="129" spans="1:324" ht="27.75" customHeight="1">
      <c r="A129" s="717"/>
      <c r="B129" s="12" t="s">
        <v>728</v>
      </c>
      <c r="C129" s="12" t="s">
        <v>855</v>
      </c>
      <c r="D129" s="12" t="s">
        <v>421</v>
      </c>
      <c r="E129" s="4" t="s">
        <v>32</v>
      </c>
      <c r="F129" s="328">
        <f t="shared" ref="F129:F136" si="2204">F13</f>
        <v>239</v>
      </c>
      <c r="G129" s="474">
        <f>F129/F$126</f>
        <v>0.37112000000000001</v>
      </c>
      <c r="H129" s="475">
        <f>H$126*G129</f>
        <v>671.36</v>
      </c>
      <c r="I129" s="141">
        <f t="shared" ref="I129:I154" si="2205">IF(F129&gt;0,H129/F129,0)</f>
        <v>2.80903766</v>
      </c>
      <c r="J129" s="476">
        <f>J$126</f>
        <v>31.52</v>
      </c>
      <c r="K129" s="142">
        <f t="shared" ref="K129:K154" si="2206">I129*J129</f>
        <v>88.540869999999998</v>
      </c>
      <c r="L129" s="114">
        <f t="shared" ref="L129:L155" si="2207">K129*F129</f>
        <v>21161.27</v>
      </c>
      <c r="M129" s="114"/>
      <c r="N129" s="143"/>
      <c r="O129" s="144">
        <f t="shared" ref="O129:O153" si="2208">K129/$LI129</f>
        <v>1.35046</v>
      </c>
      <c r="P129" s="328">
        <f t="shared" ref="P129:P136" si="2209">P13</f>
        <v>448</v>
      </c>
      <c r="Q129" s="474">
        <f>P129/P$126</f>
        <v>0.42065999999999998</v>
      </c>
      <c r="R129" s="475">
        <f>R$126*Q129</f>
        <v>828.7</v>
      </c>
      <c r="S129" s="141">
        <f t="shared" ref="S129:S154" si="2210">IF(P129&gt;0,R129/P129,0)</f>
        <v>1.8497767899999999</v>
      </c>
      <c r="T129" s="476">
        <f>T$126</f>
        <v>29.42</v>
      </c>
      <c r="U129" s="142">
        <f t="shared" ref="U129:U154" si="2211">S129*T129</f>
        <v>54.420430000000003</v>
      </c>
      <c r="V129" s="114">
        <f t="shared" ref="V129:V155" si="2212">U129*P129</f>
        <v>24380.35</v>
      </c>
      <c r="W129" s="114"/>
      <c r="X129" s="143"/>
      <c r="Y129" s="144">
        <f t="shared" ref="Y129:Y155" si="2213">U129/$LI129</f>
        <v>0.83004</v>
      </c>
      <c r="Z129" s="328">
        <f t="shared" ref="Z129:Z136" si="2214">Z13</f>
        <v>249</v>
      </c>
      <c r="AA129" s="474">
        <f t="shared" ref="AA129:AK130" si="2215">Z129/Z$126</f>
        <v>0.30365999999999999</v>
      </c>
      <c r="AB129" s="475">
        <f t="shared" ref="AB129:AL130" si="2216">AB$126*AA129</f>
        <v>330.99</v>
      </c>
      <c r="AC129" s="141">
        <f t="shared" ref="AC129:AC154" si="2217">IF(Z129&gt;0,AB129/Z129,0)</f>
        <v>1.32927711</v>
      </c>
      <c r="AD129" s="476">
        <f t="shared" ref="AD129:CL154" si="2218">AD$126</f>
        <v>33.75</v>
      </c>
      <c r="AE129" s="142">
        <f t="shared" ref="AE129:AE154" si="2219">AC129*AD129</f>
        <v>44.863100000000003</v>
      </c>
      <c r="AF129" s="114">
        <f t="shared" ref="AF129:AF155" si="2220">AE129*Z129</f>
        <v>11170.91</v>
      </c>
      <c r="AG129" s="114"/>
      <c r="AH129" s="143"/>
      <c r="AI129" s="144">
        <f t="shared" ref="AI129:AI155" si="2221">AE129/$LI129</f>
        <v>0.68427000000000004</v>
      </c>
      <c r="AJ129" s="328">
        <f t="shared" ref="AJ129:AJ136" si="2222">AJ13</f>
        <v>246</v>
      </c>
      <c r="AK129" s="474">
        <f t="shared" ref="AK129" si="2223">AJ129/AJ$126</f>
        <v>0.40527000000000002</v>
      </c>
      <c r="AL129" s="475">
        <f t="shared" ref="AL129" si="2224">AL$126*AK129</f>
        <v>494.43</v>
      </c>
      <c r="AM129" s="141">
        <f t="shared" ref="AM129:AM154" si="2225">IF(AJ129&gt;0,AL129/AJ129,0)</f>
        <v>2.0098780500000002</v>
      </c>
      <c r="AN129" s="476">
        <f t="shared" ref="AN129" si="2226">AN$126</f>
        <v>27.52</v>
      </c>
      <c r="AO129" s="142">
        <f t="shared" ref="AO129:AO154" si="2227">AM129*AN129</f>
        <v>55.311839999999997</v>
      </c>
      <c r="AP129" s="114">
        <f t="shared" ref="AP129:AP155" si="2228">AO129*AJ129</f>
        <v>13606.71</v>
      </c>
      <c r="AQ129" s="114"/>
      <c r="AR129" s="143"/>
      <c r="AS129" s="144">
        <f t="shared" ref="AS129:AS155" si="2229">AO129/$LI129</f>
        <v>0.84363999999999995</v>
      </c>
      <c r="AT129" s="328">
        <f t="shared" ref="AT129:AT136" si="2230">AT13</f>
        <v>422</v>
      </c>
      <c r="AU129" s="474">
        <f t="shared" ref="AU129:BE130" si="2231">AT129/AT$126</f>
        <v>0.44468000000000002</v>
      </c>
      <c r="AV129" s="475">
        <f t="shared" ref="AV129:BF130" si="2232">AV$126*AU129</f>
        <v>490.93</v>
      </c>
      <c r="AW129" s="141">
        <f t="shared" ref="AW129:AW154" si="2233">IF(AT129&gt;0,AV129/AT129,0)</f>
        <v>1.1633412299999999</v>
      </c>
      <c r="AX129" s="476">
        <f t="shared" ref="AX129" si="2234">AX$126</f>
        <v>31.56</v>
      </c>
      <c r="AY129" s="142">
        <f t="shared" ref="AY129:AY154" si="2235">AW129*AX129</f>
        <v>36.715049999999998</v>
      </c>
      <c r="AZ129" s="114">
        <f t="shared" ref="AZ129:AZ155" si="2236">AY129*AT129</f>
        <v>15493.75</v>
      </c>
      <c r="BA129" s="114"/>
      <c r="BB129" s="143"/>
      <c r="BC129" s="144">
        <f t="shared" ref="BC129:BC155" si="2237">AY129/$LI129</f>
        <v>0.55998999999999999</v>
      </c>
      <c r="BD129" s="328">
        <f t="shared" ref="BD129:BD136" si="2238">BD13</f>
        <v>332</v>
      </c>
      <c r="BE129" s="474">
        <f t="shared" ref="BE129" si="2239">BD129/BD$126</f>
        <v>0.49112</v>
      </c>
      <c r="BF129" s="475">
        <f t="shared" ref="BF129" si="2240">BF$126*BE129</f>
        <v>564.79</v>
      </c>
      <c r="BG129" s="141">
        <f t="shared" ref="BG129:BG154" si="2241">IF(BD129&gt;0,BF129/BD129,0)</f>
        <v>1.7011746999999999</v>
      </c>
      <c r="BH129" s="476">
        <f t="shared" ref="BH129" si="2242">BH$126</f>
        <v>33.46</v>
      </c>
      <c r="BI129" s="142">
        <f t="shared" ref="BI129:BI154" si="2243">BG129*BH129</f>
        <v>56.921309999999998</v>
      </c>
      <c r="BJ129" s="114">
        <f t="shared" ref="BJ129:BJ155" si="2244">BI129*BD129</f>
        <v>18897.87</v>
      </c>
      <c r="BK129" s="114"/>
      <c r="BL129" s="143"/>
      <c r="BM129" s="144">
        <f t="shared" ref="BM129:BM155" si="2245">BI129/$LI129</f>
        <v>0.86819000000000002</v>
      </c>
      <c r="BN129" s="328">
        <f t="shared" ref="BN129:BN136" si="2246">BN13</f>
        <v>274</v>
      </c>
      <c r="BO129" s="474">
        <f t="shared" ref="BO129:BY130" si="2247">BN129/BN$126</f>
        <v>0.38591999999999999</v>
      </c>
      <c r="BP129" s="475">
        <f t="shared" ref="BP129:BZ130" si="2248">BP$126*BO129</f>
        <v>385.92</v>
      </c>
      <c r="BQ129" s="141">
        <f t="shared" ref="BQ129:BQ154" si="2249">IF(BN129&gt;0,BP129/BN129,0)</f>
        <v>1.4084671499999999</v>
      </c>
      <c r="BR129" s="476">
        <f t="shared" ref="BR129" si="2250">BR$126</f>
        <v>33.25</v>
      </c>
      <c r="BS129" s="142">
        <f t="shared" ref="BS129:BS154" si="2251">BQ129*BR129</f>
        <v>46.831530000000001</v>
      </c>
      <c r="BT129" s="114">
        <f t="shared" ref="BT129:BT155" si="2252">BS129*BN129</f>
        <v>12831.84</v>
      </c>
      <c r="BU129" s="114"/>
      <c r="BV129" s="143"/>
      <c r="BW129" s="144">
        <f t="shared" ref="BW129:BW155" si="2253">BS129/$LI129</f>
        <v>0.71428999999999998</v>
      </c>
      <c r="BX129" s="328">
        <f t="shared" ref="BX129:BX136" si="2254">BX13</f>
        <v>320</v>
      </c>
      <c r="BY129" s="474">
        <f t="shared" ref="BY129" si="2255">BX129/BX$126</f>
        <v>0.39950000000000002</v>
      </c>
      <c r="BZ129" s="475">
        <f t="shared" ref="BZ129" si="2256">BZ$126*BY129</f>
        <v>467.42</v>
      </c>
      <c r="CA129" s="141">
        <f t="shared" ref="CA129:CA154" si="2257">IF(BX129&gt;0,BZ129/BX129,0)</f>
        <v>1.4606874999999999</v>
      </c>
      <c r="CB129" s="476">
        <f t="shared" ref="CB129" si="2258">CB$126</f>
        <v>32.880000000000003</v>
      </c>
      <c r="CC129" s="142">
        <f t="shared" ref="CC129:CC154" si="2259">CA129*CB129</f>
        <v>48.027410000000003</v>
      </c>
      <c r="CD129" s="114">
        <f t="shared" ref="CD129:CD155" si="2260">CC129*BX129</f>
        <v>15368.77</v>
      </c>
      <c r="CE129" s="114"/>
      <c r="CF129" s="143"/>
      <c r="CG129" s="144">
        <f t="shared" ref="CG129:CG155" si="2261">CC129/$LI129</f>
        <v>0.73253000000000001</v>
      </c>
      <c r="CH129" s="328">
        <f t="shared" ref="CH129:CH136" si="2262">CH13</f>
        <v>396</v>
      </c>
      <c r="CI129" s="474">
        <f t="shared" ref="AA129:CI145" si="2263">CH129/CH$126</f>
        <v>0.39521000000000001</v>
      </c>
      <c r="CJ129" s="475">
        <f t="shared" ref="AB129:CJ145" si="2264">CJ$126*CI129</f>
        <v>1185.6300000000001</v>
      </c>
      <c r="CK129" s="141">
        <f t="shared" ref="CK129:CK154" si="2265">IF(CH129&gt;0,CJ129/CH129,0)</f>
        <v>2.9940151500000001</v>
      </c>
      <c r="CL129" s="476">
        <f t="shared" ref="CL129" si="2266">CL$126</f>
        <v>31.54</v>
      </c>
      <c r="CM129" s="142">
        <f t="shared" ref="CM129:CM154" si="2267">CK129*CL129</f>
        <v>94.431240000000003</v>
      </c>
      <c r="CN129" s="114">
        <f t="shared" ref="CN129:CN155" si="2268">CM129*CH129</f>
        <v>37394.769999999997</v>
      </c>
      <c r="CO129" s="114"/>
      <c r="CP129" s="143"/>
      <c r="CQ129" s="144">
        <f t="shared" ref="CQ129:CQ155" si="2269">CM129/$LI129</f>
        <v>1.4402999999999999</v>
      </c>
      <c r="CR129" s="328">
        <f t="shared" ref="CR129:CR136" si="2270">CR13</f>
        <v>316</v>
      </c>
      <c r="CS129" s="474">
        <f t="shared" ref="CS129:DC130" si="2271">CR129/CR$126</f>
        <v>0.40151999999999999</v>
      </c>
      <c r="CT129" s="475">
        <f t="shared" ref="CT129:DD130" si="2272">CT$126*CS129</f>
        <v>758.87</v>
      </c>
      <c r="CU129" s="141">
        <f t="shared" ref="CU129:CU154" si="2273">IF(CR129&gt;0,CT129/CR129,0)</f>
        <v>2.4014873400000001</v>
      </c>
      <c r="CV129" s="476">
        <f t="shared" ref="CV129:FD154" si="2274">CV$126</f>
        <v>33.47</v>
      </c>
      <c r="CW129" s="142">
        <f t="shared" ref="CW129:CW154" si="2275">CU129*CV129</f>
        <v>80.377780000000001</v>
      </c>
      <c r="CX129" s="114">
        <f t="shared" ref="CX129:CX155" si="2276">CW129*CR129</f>
        <v>25399.38</v>
      </c>
      <c r="CY129" s="114"/>
      <c r="CZ129" s="143"/>
      <c r="DA129" s="144">
        <f t="shared" ref="DA129:DA155" si="2277">CW129/$LI129</f>
        <v>1.2259500000000001</v>
      </c>
      <c r="DB129" s="328">
        <f t="shared" ref="DB129:DB136" si="2278">DB13</f>
        <v>360</v>
      </c>
      <c r="DC129" s="474">
        <f t="shared" ref="DC129" si="2279">DB129/DB$126</f>
        <v>0.41521999999999998</v>
      </c>
      <c r="DD129" s="475">
        <f t="shared" ref="DD129" si="2280">DD$126*DC129</f>
        <v>298.95999999999998</v>
      </c>
      <c r="DE129" s="141">
        <f t="shared" ref="DE129:DE154" si="2281">IF(DB129&gt;0,DD129/DB129,0)</f>
        <v>0.83044443999999995</v>
      </c>
      <c r="DF129" s="476">
        <f t="shared" ref="DF129" si="2282">DF$126</f>
        <v>35.75</v>
      </c>
      <c r="DG129" s="142">
        <f t="shared" ref="DG129:DG154" si="2283">DE129*DF129</f>
        <v>29.688389999999998</v>
      </c>
      <c r="DH129" s="114">
        <f t="shared" ref="DH129:DH155" si="2284">DG129*DB129</f>
        <v>10687.82</v>
      </c>
      <c r="DI129" s="114"/>
      <c r="DJ129" s="143"/>
      <c r="DK129" s="144">
        <f t="shared" ref="DK129:DK155" si="2285">DG129/$LI129</f>
        <v>0.45282</v>
      </c>
      <c r="DL129" s="328">
        <f t="shared" ref="DL129:DL136" si="2286">DL13</f>
        <v>0</v>
      </c>
      <c r="DM129" s="474">
        <f t="shared" ref="DM129:DW130" si="2287">DL129/DL$126</f>
        <v>0</v>
      </c>
      <c r="DN129" s="475">
        <f t="shared" ref="DN129:DX130" si="2288">DN$126*DM129</f>
        <v>0</v>
      </c>
      <c r="DO129" s="141">
        <f t="shared" ref="DO129:DO154" si="2289">IF(DL129&gt;0,DN129/DL129,0)</f>
        <v>0</v>
      </c>
      <c r="DP129" s="476">
        <f t="shared" ref="DP129" si="2290">DP$126</f>
        <v>22.42</v>
      </c>
      <c r="DQ129" s="142">
        <f t="shared" ref="DQ129:DQ154" si="2291">DO129*DP129</f>
        <v>0</v>
      </c>
      <c r="DR129" s="114">
        <f t="shared" ref="DR129:DR155" si="2292">DQ129*DL129</f>
        <v>0</v>
      </c>
      <c r="DS129" s="114"/>
      <c r="DT129" s="143"/>
      <c r="DU129" s="144">
        <f t="shared" ref="DU129:DU155" si="2293">DQ129/$LI129</f>
        <v>0</v>
      </c>
      <c r="DV129" s="328">
        <f t="shared" ref="DV129:DV136" si="2294">DV13</f>
        <v>318</v>
      </c>
      <c r="DW129" s="474">
        <f t="shared" ref="DW129" si="2295">DV129/DV$126</f>
        <v>0.40612999999999999</v>
      </c>
      <c r="DX129" s="475">
        <f t="shared" ref="DX129" si="2296">DX$126*DW129</f>
        <v>312.72000000000003</v>
      </c>
      <c r="DY129" s="141">
        <f t="shared" ref="DY129:DY154" si="2297">IF(DV129&gt;0,DX129/DV129,0)</f>
        <v>0.98339622999999998</v>
      </c>
      <c r="DZ129" s="476">
        <f t="shared" ref="DZ129" si="2298">DZ$126</f>
        <v>38.33</v>
      </c>
      <c r="EA129" s="142">
        <f t="shared" ref="EA129:EA154" si="2299">DY129*DZ129</f>
        <v>37.693579999999997</v>
      </c>
      <c r="EB129" s="114">
        <f t="shared" ref="EB129:EB155" si="2300">EA129*DV129</f>
        <v>11986.56</v>
      </c>
      <c r="EC129" s="114"/>
      <c r="ED129" s="143"/>
      <c r="EE129" s="144">
        <f t="shared" ref="EE129:EE155" si="2301">EA129/$LI129</f>
        <v>0.57491999999999999</v>
      </c>
      <c r="EF129" s="328">
        <f t="shared" ref="EF129:EF136" si="2302">EF13</f>
        <v>407</v>
      </c>
      <c r="EG129" s="474">
        <f t="shared" ref="EG129:EQ130" si="2303">EF129/EF$126</f>
        <v>0.47216000000000002</v>
      </c>
      <c r="EH129" s="475">
        <f t="shared" ref="EH129:ER130" si="2304">EH$126*EG129</f>
        <v>792.76</v>
      </c>
      <c r="EI129" s="141">
        <f t="shared" ref="EI129:EI154" si="2305">IF(EF129&gt;0,EH129/EF129,0)</f>
        <v>1.9478132699999999</v>
      </c>
      <c r="EJ129" s="476">
        <f t="shared" ref="EJ129" si="2306">EJ$126</f>
        <v>26.56</v>
      </c>
      <c r="EK129" s="142">
        <f t="shared" ref="EK129:EK154" si="2307">EI129*EJ129</f>
        <v>51.733919999999998</v>
      </c>
      <c r="EL129" s="114">
        <f t="shared" ref="EL129:EL155" si="2308">EK129*EF129</f>
        <v>21055.71</v>
      </c>
      <c r="EM129" s="114"/>
      <c r="EN129" s="143"/>
      <c r="EO129" s="144">
        <f t="shared" ref="EO129:EO155" si="2309">EK129/$LI129</f>
        <v>0.78907000000000005</v>
      </c>
      <c r="EP129" s="328">
        <f t="shared" ref="EP129:EP136" si="2310">EP13</f>
        <v>369</v>
      </c>
      <c r="EQ129" s="474">
        <f t="shared" ref="EQ129" si="2311">EP129/EP$126</f>
        <v>0.44351000000000002</v>
      </c>
      <c r="ER129" s="475">
        <f t="shared" ref="ER129" si="2312">ER$126*EQ129</f>
        <v>1219.6500000000001</v>
      </c>
      <c r="ES129" s="141">
        <f t="shared" ref="ES129:ES154" si="2313">IF(EP129&gt;0,ER129/EP129,0)</f>
        <v>3.3052845500000001</v>
      </c>
      <c r="ET129" s="476">
        <f t="shared" ref="ET129" si="2314">ET$126</f>
        <v>32.450000000000003</v>
      </c>
      <c r="EU129" s="142">
        <f t="shared" ref="EU129:EU154" si="2315">ES129*ET129</f>
        <v>107.25648</v>
      </c>
      <c r="EV129" s="114">
        <f t="shared" ref="EV129:EV155" si="2316">EU129*EP129</f>
        <v>39577.64</v>
      </c>
      <c r="EW129" s="114"/>
      <c r="EX129" s="143"/>
      <c r="EY129" s="144">
        <f t="shared" ref="EY129:EY155" si="2317">EU129/$LI129</f>
        <v>1.63592</v>
      </c>
      <c r="EZ129" s="328">
        <f t="shared" ref="EZ129:EZ136" si="2318">EZ13</f>
        <v>368</v>
      </c>
      <c r="FA129" s="474">
        <f t="shared" ref="CS129:FA145" si="2319">EZ129/EZ$126</f>
        <v>0.49663000000000002</v>
      </c>
      <c r="FB129" s="475">
        <f t="shared" ref="CT129:FB145" si="2320">FB$126*FA129</f>
        <v>749.91</v>
      </c>
      <c r="FC129" s="141">
        <f t="shared" ref="FC129:FC154" si="2321">IF(EZ129&gt;0,FB129/EZ129,0)</f>
        <v>2.0377989099999998</v>
      </c>
      <c r="FD129" s="476">
        <f t="shared" ref="FD129" si="2322">FD$126</f>
        <v>34.11</v>
      </c>
      <c r="FE129" s="142">
        <f t="shared" ref="FE129:FE154" si="2323">FC129*FD129</f>
        <v>69.509320000000002</v>
      </c>
      <c r="FF129" s="114">
        <f t="shared" ref="FF129:FF155" si="2324">FE129*EZ129</f>
        <v>25579.43</v>
      </c>
      <c r="FG129" s="114"/>
      <c r="FH129" s="143"/>
      <c r="FI129" s="144">
        <f t="shared" ref="FI129:FI155" si="2325">FE129/$LI129</f>
        <v>1.0601799999999999</v>
      </c>
      <c r="FJ129" s="328">
        <f t="shared" ref="FJ129:FJ136" si="2326">FJ13</f>
        <v>436</v>
      </c>
      <c r="FK129" s="474">
        <f t="shared" ref="FK129:FU154" si="2327">FJ129/FJ$126</f>
        <v>0.43210999999999999</v>
      </c>
      <c r="FL129" s="475">
        <f t="shared" ref="FL129:FV154" si="2328">FL$126*FK129</f>
        <v>1054.3499999999999</v>
      </c>
      <c r="FM129" s="141">
        <f t="shared" ref="FM129:FM154" si="2329">IF(FJ129&gt;0,FL129/FJ129,0)</f>
        <v>2.4182339399999999</v>
      </c>
      <c r="FN129" s="476">
        <f t="shared" ref="FN129:GR154" si="2330">FN$126</f>
        <v>32.69</v>
      </c>
      <c r="FO129" s="142">
        <f t="shared" ref="FO129:FO154" si="2331">FM129*FN129</f>
        <v>79.052070000000001</v>
      </c>
      <c r="FP129" s="114">
        <f t="shared" ref="FP129:FP155" si="2332">FO129*FJ129</f>
        <v>34466.699999999997</v>
      </c>
      <c r="FQ129" s="114"/>
      <c r="FR129" s="143"/>
      <c r="FS129" s="144">
        <f t="shared" ref="FS129:FS155" si="2333">FO129/$LI129</f>
        <v>1.20573</v>
      </c>
      <c r="FT129" s="328">
        <f t="shared" ref="FT129:FT136" si="2334">FT13</f>
        <v>280</v>
      </c>
      <c r="FU129" s="474">
        <f t="shared" ref="FU129" si="2335">FT129/FT$126</f>
        <v>0.38095000000000001</v>
      </c>
      <c r="FV129" s="475">
        <f t="shared" ref="FV129" si="2336">FV$126*FU129</f>
        <v>800</v>
      </c>
      <c r="FW129" s="141">
        <f t="shared" ref="FW129:FW154" si="2337">IF(FT129&gt;0,FV129/FT129,0)</f>
        <v>2.8571428600000002</v>
      </c>
      <c r="FX129" s="476">
        <f t="shared" ref="FX129" si="2338">FX$126</f>
        <v>33.630000000000003</v>
      </c>
      <c r="FY129" s="142">
        <f t="shared" ref="FY129:FY154" si="2339">FW129*FX129</f>
        <v>96.085710000000006</v>
      </c>
      <c r="FZ129" s="114">
        <f t="shared" ref="FZ129:FZ155" si="2340">FY129*FT129</f>
        <v>26904</v>
      </c>
      <c r="GA129" s="114"/>
      <c r="GB129" s="143"/>
      <c r="GC129" s="144">
        <f t="shared" ref="GC129:GC155" si="2341">FY129/$LI129</f>
        <v>1.4655400000000001</v>
      </c>
      <c r="GD129" s="328">
        <f t="shared" ref="GD129:GD136" si="2342">GD13</f>
        <v>170</v>
      </c>
      <c r="GE129" s="474">
        <f t="shared" ref="GE129:GO145" si="2343">GD129/GD$126</f>
        <v>0.33796999999999999</v>
      </c>
      <c r="GF129" s="475">
        <f t="shared" ref="GF129:GP145" si="2344">GF$126*GE129</f>
        <v>234.55</v>
      </c>
      <c r="GG129" s="141">
        <f t="shared" ref="GG129:GG154" si="2345">IF(GD129&gt;0,GF129/GD129,0)</f>
        <v>1.3797058799999999</v>
      </c>
      <c r="GH129" s="476">
        <f t="shared" ref="GH129" si="2346">GH$126</f>
        <v>35.090000000000003</v>
      </c>
      <c r="GI129" s="142">
        <f t="shared" ref="GI129:GI154" si="2347">GG129*GH129</f>
        <v>48.413879999999999</v>
      </c>
      <c r="GJ129" s="114">
        <f t="shared" ref="GJ129:GJ155" si="2348">GI129*GD129</f>
        <v>8230.36</v>
      </c>
      <c r="GK129" s="114"/>
      <c r="GL129" s="143"/>
      <c r="GM129" s="144">
        <f t="shared" ref="GM129:GM155" si="2349">GI129/$LI129</f>
        <v>0.73843000000000003</v>
      </c>
      <c r="GN129" s="328">
        <f t="shared" ref="GN129:GN136" si="2350">GN13</f>
        <v>326</v>
      </c>
      <c r="GO129" s="474">
        <f t="shared" ref="GO129" si="2351">GN129/GN$126</f>
        <v>0.3881</v>
      </c>
      <c r="GP129" s="475">
        <f t="shared" ref="GP129" si="2352">GP$126*GO129</f>
        <v>1459.26</v>
      </c>
      <c r="GQ129" s="141">
        <f t="shared" ref="GQ129:GQ154" si="2353">IF(GN129&gt;0,GP129/GN129,0)</f>
        <v>4.4762576699999999</v>
      </c>
      <c r="GR129" s="476">
        <f t="shared" ref="GR129" si="2354">GR$126</f>
        <v>30.8</v>
      </c>
      <c r="GS129" s="142">
        <f t="shared" ref="GS129:GS154" si="2355">GQ129*GR129</f>
        <v>137.86874</v>
      </c>
      <c r="GT129" s="114">
        <f t="shared" ref="GT129:GT155" si="2356">GS129*GN129</f>
        <v>44945.21</v>
      </c>
      <c r="GU129" s="114"/>
      <c r="GV129" s="143"/>
      <c r="GW129" s="144">
        <f t="shared" ref="GW129:GW155" si="2357">GS129/$LI129</f>
        <v>2.10283</v>
      </c>
      <c r="GX129" s="328">
        <f t="shared" ref="GX129:GX136" si="2358">GX13</f>
        <v>660</v>
      </c>
      <c r="GY129" s="474">
        <f t="shared" ref="GY129:HI154" si="2359">GX129/GX$126</f>
        <v>0.42774000000000001</v>
      </c>
      <c r="GZ129" s="475">
        <f t="shared" ref="GZ129:HJ154" si="2360">GZ$126*GY129</f>
        <v>1716.95</v>
      </c>
      <c r="HA129" s="141">
        <f t="shared" ref="HA129:HA154" si="2361">IF(GX129&gt;0,GZ129/GX129,0)</f>
        <v>2.6014393899999999</v>
      </c>
      <c r="HB129" s="476">
        <f t="shared" ref="HB129:IF154" si="2362">HB$126</f>
        <v>29.17</v>
      </c>
      <c r="HC129" s="142">
        <f t="shared" ref="HC129:HC154" si="2363">HA129*HB129</f>
        <v>75.883989999999997</v>
      </c>
      <c r="HD129" s="114">
        <f t="shared" ref="HD129:HD155" si="2364">HC129*GX129</f>
        <v>50083.43</v>
      </c>
      <c r="HE129" s="114"/>
      <c r="HF129" s="143"/>
      <c r="HG129" s="144">
        <f t="shared" ref="HG129:HG155" si="2365">HC129/$LI129</f>
        <v>1.15741</v>
      </c>
      <c r="HH129" s="328">
        <f t="shared" ref="HH129:HH136" si="2366">HH13</f>
        <v>466</v>
      </c>
      <c r="HI129" s="474">
        <f t="shared" ref="HI129" si="2367">HH129/HH$126</f>
        <v>0.43797000000000003</v>
      </c>
      <c r="HJ129" s="475">
        <f t="shared" ref="HJ129" si="2368">HJ$126*HI129</f>
        <v>989.81</v>
      </c>
      <c r="HK129" s="141">
        <f t="shared" ref="HK129:HK154" si="2369">IF(HH129&gt;0,HJ129/HH129,0)</f>
        <v>2.1240557899999999</v>
      </c>
      <c r="HL129" s="476">
        <f t="shared" ref="HL129" si="2370">HL$126</f>
        <v>29.29</v>
      </c>
      <c r="HM129" s="142">
        <f t="shared" ref="HM129:HM154" si="2371">HK129*HL129</f>
        <v>62.213590000000003</v>
      </c>
      <c r="HN129" s="114">
        <f t="shared" ref="HN129:HN155" si="2372">HM129*HH129</f>
        <v>28991.53</v>
      </c>
      <c r="HO129" s="114"/>
      <c r="HP129" s="143"/>
      <c r="HQ129" s="144">
        <f t="shared" ref="HQ129:HQ155" si="2373">HM129/$LI129</f>
        <v>0.94891000000000003</v>
      </c>
      <c r="HR129" s="328">
        <f t="shared" ref="HR129:HR136" si="2374">HR13</f>
        <v>300</v>
      </c>
      <c r="HS129" s="474">
        <f t="shared" ref="HS129:IC145" si="2375">HR129/HR$126</f>
        <v>0.43164999999999998</v>
      </c>
      <c r="HT129" s="475">
        <f t="shared" ref="HT129:ID145" si="2376">HT$126*HS129</f>
        <v>293.52</v>
      </c>
      <c r="HU129" s="141">
        <f t="shared" ref="HU129:HU154" si="2377">IF(HR129&gt;0,HT129/HR129,0)</f>
        <v>0.97840000000000005</v>
      </c>
      <c r="HV129" s="476">
        <f t="shared" ref="HV129" si="2378">HV$126</f>
        <v>33.47</v>
      </c>
      <c r="HW129" s="142">
        <f t="shared" ref="HW129:HW154" si="2379">HU129*HV129</f>
        <v>32.747050000000002</v>
      </c>
      <c r="HX129" s="114">
        <f t="shared" ref="HX129:HX155" si="2380">HW129*HR129</f>
        <v>9824.1200000000008</v>
      </c>
      <c r="HY129" s="114"/>
      <c r="HZ129" s="143"/>
      <c r="IA129" s="144">
        <f t="shared" ref="IA129:IA155" si="2381">HW129/$LI129</f>
        <v>0.49947000000000003</v>
      </c>
      <c r="IB129" s="328">
        <f t="shared" ref="IB129:IB136" si="2382">IB13</f>
        <v>191</v>
      </c>
      <c r="IC129" s="474">
        <f t="shared" ref="IC129" si="2383">IB129/IB$126</f>
        <v>0.39709</v>
      </c>
      <c r="ID129" s="475">
        <f t="shared" ref="ID129" si="2384">ID$126*IC129</f>
        <v>198.55</v>
      </c>
      <c r="IE129" s="141">
        <f t="shared" ref="IE129:IE154" si="2385">IF(IB129&gt;0,ID129/IB129,0)</f>
        <v>1.0395288</v>
      </c>
      <c r="IF129" s="476">
        <f t="shared" ref="IF129" si="2386">IF$126</f>
        <v>35.28</v>
      </c>
      <c r="IG129" s="142">
        <f t="shared" ref="IG129:IG154" si="2387">IE129*IF129</f>
        <v>36.674579999999999</v>
      </c>
      <c r="IH129" s="114">
        <f t="shared" ref="IH129:IH155" si="2388">IG129*IB129</f>
        <v>7004.84</v>
      </c>
      <c r="II129" s="114"/>
      <c r="IJ129" s="143"/>
      <c r="IK129" s="144">
        <f t="shared" ref="IK129:IK155" si="2389">IG129/$LI129</f>
        <v>0.55937000000000003</v>
      </c>
      <c r="IL129" s="328">
        <f t="shared" ref="IL129:IL136" si="2390">IL13</f>
        <v>517</v>
      </c>
      <c r="IM129" s="474">
        <f t="shared" ref="IM129:IW154" si="2391">IL129/IL$126</f>
        <v>0.45630999999999999</v>
      </c>
      <c r="IN129" s="475">
        <f t="shared" ref="IN129:IX154" si="2392">IN$126*IM129</f>
        <v>1015.75</v>
      </c>
      <c r="IO129" s="141">
        <f t="shared" ref="IO129:IO154" si="2393">IF(IL129&gt;0,IN129/IL129,0)</f>
        <v>1.9647001900000001</v>
      </c>
      <c r="IP129" s="476">
        <f t="shared" ref="IP129:JT154" si="2394">IP$126</f>
        <v>27</v>
      </c>
      <c r="IQ129" s="142">
        <f t="shared" ref="IQ129:IQ154" si="2395">IO129*IP129</f>
        <v>53.046909999999997</v>
      </c>
      <c r="IR129" s="114">
        <f t="shared" ref="IR129:IR155" si="2396">IQ129*IL129</f>
        <v>27425.25</v>
      </c>
      <c r="IS129" s="114"/>
      <c r="IT129" s="143"/>
      <c r="IU129" s="144">
        <f t="shared" ref="IU129:IU155" si="2397">IQ129/$LI129</f>
        <v>0.80908999999999998</v>
      </c>
      <c r="IV129" s="328">
        <f t="shared" ref="IV129:IV136" si="2398">IV13</f>
        <v>302</v>
      </c>
      <c r="IW129" s="474">
        <f t="shared" ref="IW129" si="2399">IV129/IV$126</f>
        <v>0.44740999999999997</v>
      </c>
      <c r="IX129" s="475">
        <f t="shared" ref="IX129" si="2400">IX$126*IW129</f>
        <v>559.26</v>
      </c>
      <c r="IY129" s="141">
        <f t="shared" ref="IY129:IY154" si="2401">IF(IV129&gt;0,IX129/IV129,0)</f>
        <v>1.8518543000000001</v>
      </c>
      <c r="IZ129" s="476">
        <f t="shared" ref="IZ129" si="2402">IZ$126</f>
        <v>25.57</v>
      </c>
      <c r="JA129" s="142">
        <f t="shared" ref="JA129:JA154" si="2403">IY129*IZ129</f>
        <v>47.351909999999997</v>
      </c>
      <c r="JB129" s="114">
        <f t="shared" ref="JB129:JB155" si="2404">JA129*IV129</f>
        <v>14300.28</v>
      </c>
      <c r="JC129" s="114"/>
      <c r="JD129" s="143"/>
      <c r="JE129" s="144">
        <f t="shared" ref="JE129:JE155" si="2405">JA129/$LI129</f>
        <v>0.72223000000000004</v>
      </c>
      <c r="JF129" s="328">
        <f t="shared" ref="JF129:JF136" si="2406">JF13</f>
        <v>586</v>
      </c>
      <c r="JG129" s="474">
        <f t="shared" ref="JG129:JQ145" si="2407">JF129/JF$126</f>
        <v>0.44359999999999999</v>
      </c>
      <c r="JH129" s="475">
        <f t="shared" ref="JH129:JR145" si="2408">JH$126*JG129</f>
        <v>1455.01</v>
      </c>
      <c r="JI129" s="141">
        <f t="shared" ref="JI129:JI154" si="2409">IF(JF129&gt;0,JH129/JF129,0)</f>
        <v>2.48295222</v>
      </c>
      <c r="JJ129" s="476">
        <f t="shared" ref="JJ129" si="2410">JJ$126</f>
        <v>30.23</v>
      </c>
      <c r="JK129" s="142">
        <f t="shared" ref="JK129:JK154" si="2411">JI129*JJ129</f>
        <v>75.059650000000005</v>
      </c>
      <c r="JL129" s="114">
        <f t="shared" ref="JL129:JL155" si="2412">JK129*JF129</f>
        <v>43984.95</v>
      </c>
      <c r="JM129" s="114"/>
      <c r="JN129" s="143"/>
      <c r="JO129" s="144">
        <f t="shared" ref="JO129:JO155" si="2413">JK129/$LI129</f>
        <v>1.1448400000000001</v>
      </c>
      <c r="JP129" s="328">
        <f t="shared" ref="JP129:JP136" si="2414">JP13</f>
        <v>516</v>
      </c>
      <c r="JQ129" s="474">
        <f t="shared" ref="JQ129" si="2415">JP129/JP$126</f>
        <v>0.42574000000000001</v>
      </c>
      <c r="JR129" s="475">
        <f t="shared" ref="JR129" si="2416">JR$126*JQ129</f>
        <v>1702.96</v>
      </c>
      <c r="JS129" s="141">
        <f t="shared" ref="JS129:JS154" si="2417">IF(JP129&gt;0,JR129/JP129,0)</f>
        <v>3.30031008</v>
      </c>
      <c r="JT129" s="476">
        <f t="shared" ref="JT129" si="2418">JT$126</f>
        <v>24.7</v>
      </c>
      <c r="JU129" s="142">
        <f t="shared" ref="JU129:JU154" si="2419">JS129*JT129</f>
        <v>81.517660000000006</v>
      </c>
      <c r="JV129" s="114">
        <f t="shared" ref="JV129:JV155" si="2420">JU129*JP129</f>
        <v>42063.11</v>
      </c>
      <c r="JW129" s="114"/>
      <c r="JX129" s="143"/>
      <c r="JY129" s="144">
        <f t="shared" ref="JY129:JY155" si="2421">JU129/$LI129</f>
        <v>1.2433399999999999</v>
      </c>
      <c r="JZ129" s="328">
        <f t="shared" ref="JZ129:JZ136" si="2422">JZ13</f>
        <v>458</v>
      </c>
      <c r="KA129" s="474">
        <f t="shared" ref="KA129:KK130" si="2423">JZ129/JZ$126</f>
        <v>0.41260999999999998</v>
      </c>
      <c r="KB129" s="475">
        <f t="shared" ref="KB129:KL130" si="2424">KB$126*KA129</f>
        <v>1081.04</v>
      </c>
      <c r="KC129" s="141">
        <f t="shared" ref="KC129:KC154" si="2425">IF(JZ129&gt;0,KB129/JZ129,0)</f>
        <v>2.36034934</v>
      </c>
      <c r="KD129" s="476">
        <f t="shared" ref="KD129:KX154" si="2426">KD$126</f>
        <v>34.049999999999997</v>
      </c>
      <c r="KE129" s="142">
        <f t="shared" ref="KE129:KE154" si="2427">KC129*KD129</f>
        <v>80.369900000000001</v>
      </c>
      <c r="KF129" s="114">
        <f t="shared" ref="KF129:KF155" si="2428">KE129*JZ129</f>
        <v>36809.410000000003</v>
      </c>
      <c r="KG129" s="114"/>
      <c r="KH129" s="143"/>
      <c r="KI129" s="144">
        <f t="shared" ref="KI129:KI155" si="2429">KE129/$LI129</f>
        <v>1.22583</v>
      </c>
      <c r="KJ129" s="328">
        <f t="shared" ref="KJ129:KJ136" si="2430">KJ13</f>
        <v>550</v>
      </c>
      <c r="KK129" s="474">
        <f t="shared" ref="KK129" si="2431">KJ129/KJ$126</f>
        <v>0.44788</v>
      </c>
      <c r="KL129" s="475">
        <f t="shared" ref="KL129" si="2432">KL$126*KK129</f>
        <v>1164.49</v>
      </c>
      <c r="KM129" s="141">
        <f t="shared" ref="KM129:KM154" si="2433">IF(KJ129&gt;0,KL129/KJ129,0)</f>
        <v>2.1172545500000002</v>
      </c>
      <c r="KN129" s="476">
        <f t="shared" ref="KN129" si="2434">KN$126</f>
        <v>22.42</v>
      </c>
      <c r="KO129" s="142">
        <f t="shared" ref="KO129:KO154" si="2435">KM129*KN129</f>
        <v>47.468850000000003</v>
      </c>
      <c r="KP129" s="114">
        <f t="shared" ref="KP129:KP155" si="2436">KO129*KJ129</f>
        <v>26107.87</v>
      </c>
      <c r="KQ129" s="114"/>
      <c r="KR129" s="143"/>
      <c r="KS129" s="144">
        <f t="shared" ref="KS129:KS155" si="2437">KO129/$LI129</f>
        <v>0.72401000000000004</v>
      </c>
      <c r="KT129" s="328">
        <f t="shared" ref="KT129:KT136" si="2438">KT13</f>
        <v>0</v>
      </c>
      <c r="KU129" s="474" t="e">
        <f t="shared" ref="KA129:KU145" si="2439">KT129/KT$126</f>
        <v>#DIV/0!</v>
      </c>
      <c r="KV129" s="475" t="e">
        <f t="shared" ref="KB129:KV145" si="2440">KV$126*KU129</f>
        <v>#DIV/0!</v>
      </c>
      <c r="KW129" s="141">
        <f t="shared" ref="KW129:KW154" si="2441">IF(KT129&gt;0,KV129/KT129,0)</f>
        <v>0</v>
      </c>
      <c r="KX129" s="476">
        <f t="shared" ref="KX129" si="2442">KX$126</f>
        <v>0</v>
      </c>
      <c r="KY129" s="142">
        <f t="shared" ref="KY129:KY154" si="2443">KW129*KX129</f>
        <v>0</v>
      </c>
      <c r="KZ129" s="114">
        <f t="shared" ref="KZ129:KZ155" si="2444">KY129*KT129</f>
        <v>0</v>
      </c>
      <c r="LA129" s="114"/>
      <c r="LB129" s="143"/>
      <c r="LC129" s="144">
        <f t="shared" ref="LC129:LC155" si="2445">KY129/$LI129</f>
        <v>0</v>
      </c>
      <c r="LD129" s="327">
        <f t="shared" ref="LD129:LD154" si="2446">F129+P129+Z129+AJ129+AT129+BD129+BN129+BX129+CH129+CR129+DB129+DL129+DV129+EF129+EP129+EZ129+FJ129+FT129+GD129+GN129+GX129+HH129+HR129+IB129+IL129+IV129+JF129+JP129+JZ129+KJ129+KT129</f>
        <v>10822</v>
      </c>
      <c r="LE129" s="474">
        <f t="shared" ref="LE129:LE154" si="2447">LD129/LD$126</f>
        <v>0.41499000000000003</v>
      </c>
      <c r="LF129" s="475">
        <f t="shared" ref="LF129:LF154" si="2448">LF$126*LE129</f>
        <v>23471</v>
      </c>
      <c r="LG129" s="141">
        <f t="shared" ref="LG129:LG154" si="2449">IF(LD129&gt;0,LF129/LD129,0)</f>
        <v>2.1688227699999998</v>
      </c>
      <c r="LH129" s="476">
        <f t="shared" ref="LH129:LH154" si="2450">LH$126</f>
        <v>30.23</v>
      </c>
      <c r="LI129" s="142">
        <f t="shared" ref="LI129:LI154" si="2451">LG129*LH129</f>
        <v>65.563509999999994</v>
      </c>
      <c r="LJ129" s="114">
        <f t="shared" ref="LJ129:LJ155" si="2452">LI129*LD129</f>
        <v>709528.31</v>
      </c>
      <c r="LK129" s="114"/>
      <c r="LL129" s="143"/>
    </row>
    <row r="130" spans="1:324" ht="26.25" customHeight="1">
      <c r="A130" s="718"/>
      <c r="B130" s="93" t="s">
        <v>729</v>
      </c>
      <c r="C130" s="12" t="s">
        <v>856</v>
      </c>
      <c r="D130" s="12" t="s">
        <v>424</v>
      </c>
      <c r="E130" s="4" t="s">
        <v>32</v>
      </c>
      <c r="F130" s="328">
        <f t="shared" si="2204"/>
        <v>0</v>
      </c>
      <c r="G130" s="474">
        <f t="shared" ref="G130:G154" si="2453">F130/F$126</f>
        <v>0</v>
      </c>
      <c r="H130" s="475">
        <f t="shared" ref="H130:H154" si="2454">H$126*G130</f>
        <v>0</v>
      </c>
      <c r="I130" s="141">
        <f t="shared" si="2205"/>
        <v>0</v>
      </c>
      <c r="J130" s="476">
        <f t="shared" ref="J130:J154" si="2455">J$126</f>
        <v>31.52</v>
      </c>
      <c r="K130" s="142">
        <f t="shared" si="2206"/>
        <v>0</v>
      </c>
      <c r="L130" s="114">
        <f t="shared" si="2207"/>
        <v>0</v>
      </c>
      <c r="M130" s="114"/>
      <c r="N130" s="143"/>
      <c r="O130" s="144" t="e">
        <f t="shared" si="2208"/>
        <v>#DIV/0!</v>
      </c>
      <c r="P130" s="328">
        <f t="shared" si="2209"/>
        <v>0</v>
      </c>
      <c r="Q130" s="474">
        <f t="shared" ref="Q130:Q154" si="2456">P130/P$126</f>
        <v>0</v>
      </c>
      <c r="R130" s="475">
        <f t="shared" ref="R130:R154" si="2457">R$126*Q130</f>
        <v>0</v>
      </c>
      <c r="S130" s="141">
        <f t="shared" si="2210"/>
        <v>0</v>
      </c>
      <c r="T130" s="476">
        <f t="shared" ref="T130:T154" si="2458">T$126</f>
        <v>29.42</v>
      </c>
      <c r="U130" s="142">
        <f t="shared" si="2211"/>
        <v>0</v>
      </c>
      <c r="V130" s="114">
        <f t="shared" si="2212"/>
        <v>0</v>
      </c>
      <c r="W130" s="114"/>
      <c r="X130" s="143"/>
      <c r="Y130" s="144" t="e">
        <f t="shared" si="2213"/>
        <v>#DIV/0!</v>
      </c>
      <c r="Z130" s="328">
        <f t="shared" si="2214"/>
        <v>0</v>
      </c>
      <c r="AA130" s="474">
        <f t="shared" si="2215"/>
        <v>0</v>
      </c>
      <c r="AB130" s="475">
        <f t="shared" si="2216"/>
        <v>0</v>
      </c>
      <c r="AC130" s="141">
        <f t="shared" si="2217"/>
        <v>0</v>
      </c>
      <c r="AD130" s="476">
        <f t="shared" si="2218"/>
        <v>33.75</v>
      </c>
      <c r="AE130" s="142">
        <f t="shared" si="2219"/>
        <v>0</v>
      </c>
      <c r="AF130" s="114">
        <f t="shared" si="2220"/>
        <v>0</v>
      </c>
      <c r="AG130" s="114"/>
      <c r="AH130" s="143"/>
      <c r="AI130" s="144" t="e">
        <f t="shared" si="2221"/>
        <v>#DIV/0!</v>
      </c>
      <c r="AJ130" s="328">
        <f t="shared" si="2222"/>
        <v>0</v>
      </c>
      <c r="AK130" s="474">
        <f t="shared" si="2215"/>
        <v>0</v>
      </c>
      <c r="AL130" s="475">
        <f t="shared" si="2216"/>
        <v>0</v>
      </c>
      <c r="AM130" s="141">
        <f t="shared" si="2225"/>
        <v>0</v>
      </c>
      <c r="AN130" s="476">
        <f t="shared" si="2218"/>
        <v>27.52</v>
      </c>
      <c r="AO130" s="142">
        <f t="shared" si="2227"/>
        <v>0</v>
      </c>
      <c r="AP130" s="114">
        <f t="shared" si="2228"/>
        <v>0</v>
      </c>
      <c r="AQ130" s="114"/>
      <c r="AR130" s="143"/>
      <c r="AS130" s="144" t="e">
        <f t="shared" si="2229"/>
        <v>#DIV/0!</v>
      </c>
      <c r="AT130" s="328">
        <f t="shared" si="2230"/>
        <v>0</v>
      </c>
      <c r="AU130" s="474">
        <f t="shared" si="2231"/>
        <v>0</v>
      </c>
      <c r="AV130" s="475">
        <f t="shared" si="2232"/>
        <v>0</v>
      </c>
      <c r="AW130" s="141">
        <f t="shared" si="2233"/>
        <v>0</v>
      </c>
      <c r="AX130" s="476">
        <f t="shared" si="2218"/>
        <v>31.56</v>
      </c>
      <c r="AY130" s="142">
        <f t="shared" si="2235"/>
        <v>0</v>
      </c>
      <c r="AZ130" s="114">
        <f t="shared" si="2236"/>
        <v>0</v>
      </c>
      <c r="BA130" s="114"/>
      <c r="BB130" s="143"/>
      <c r="BC130" s="144" t="e">
        <f t="shared" si="2237"/>
        <v>#DIV/0!</v>
      </c>
      <c r="BD130" s="328">
        <f t="shared" si="2238"/>
        <v>0</v>
      </c>
      <c r="BE130" s="474">
        <f t="shared" si="2231"/>
        <v>0</v>
      </c>
      <c r="BF130" s="475">
        <f t="shared" si="2232"/>
        <v>0</v>
      </c>
      <c r="BG130" s="141">
        <f t="shared" si="2241"/>
        <v>0</v>
      </c>
      <c r="BH130" s="476">
        <f t="shared" si="2218"/>
        <v>33.46</v>
      </c>
      <c r="BI130" s="142">
        <f t="shared" si="2243"/>
        <v>0</v>
      </c>
      <c r="BJ130" s="114">
        <f t="shared" si="2244"/>
        <v>0</v>
      </c>
      <c r="BK130" s="114"/>
      <c r="BL130" s="143"/>
      <c r="BM130" s="144" t="e">
        <f t="shared" si="2245"/>
        <v>#DIV/0!</v>
      </c>
      <c r="BN130" s="328">
        <f t="shared" si="2246"/>
        <v>0</v>
      </c>
      <c r="BO130" s="474">
        <f t="shared" si="2247"/>
        <v>0</v>
      </c>
      <c r="BP130" s="475">
        <f t="shared" si="2248"/>
        <v>0</v>
      </c>
      <c r="BQ130" s="141">
        <f t="shared" si="2249"/>
        <v>0</v>
      </c>
      <c r="BR130" s="476">
        <f t="shared" si="2218"/>
        <v>33.25</v>
      </c>
      <c r="BS130" s="142">
        <f t="shared" si="2251"/>
        <v>0</v>
      </c>
      <c r="BT130" s="114">
        <f t="shared" si="2252"/>
        <v>0</v>
      </c>
      <c r="BU130" s="114"/>
      <c r="BV130" s="143"/>
      <c r="BW130" s="144" t="e">
        <f t="shared" si="2253"/>
        <v>#DIV/0!</v>
      </c>
      <c r="BX130" s="328">
        <f t="shared" si="2254"/>
        <v>0</v>
      </c>
      <c r="BY130" s="474">
        <f t="shared" si="2247"/>
        <v>0</v>
      </c>
      <c r="BZ130" s="475">
        <f t="shared" si="2248"/>
        <v>0</v>
      </c>
      <c r="CA130" s="141">
        <f t="shared" si="2257"/>
        <v>0</v>
      </c>
      <c r="CB130" s="476">
        <f t="shared" si="2218"/>
        <v>32.880000000000003</v>
      </c>
      <c r="CC130" s="142">
        <f t="shared" si="2259"/>
        <v>0</v>
      </c>
      <c r="CD130" s="114">
        <f t="shared" si="2260"/>
        <v>0</v>
      </c>
      <c r="CE130" s="114"/>
      <c r="CF130" s="143"/>
      <c r="CG130" s="144" t="e">
        <f t="shared" si="2261"/>
        <v>#DIV/0!</v>
      </c>
      <c r="CH130" s="328">
        <f t="shared" si="2262"/>
        <v>0</v>
      </c>
      <c r="CI130" s="474">
        <f t="shared" si="2263"/>
        <v>0</v>
      </c>
      <c r="CJ130" s="475">
        <f t="shared" si="2264"/>
        <v>0</v>
      </c>
      <c r="CK130" s="141">
        <f t="shared" si="2265"/>
        <v>0</v>
      </c>
      <c r="CL130" s="476">
        <f t="shared" si="2218"/>
        <v>31.54</v>
      </c>
      <c r="CM130" s="142">
        <f t="shared" si="2267"/>
        <v>0</v>
      </c>
      <c r="CN130" s="114">
        <f t="shared" si="2268"/>
        <v>0</v>
      </c>
      <c r="CO130" s="114"/>
      <c r="CP130" s="143"/>
      <c r="CQ130" s="144" t="e">
        <f t="shared" si="2269"/>
        <v>#DIV/0!</v>
      </c>
      <c r="CR130" s="328">
        <f t="shared" si="2270"/>
        <v>0</v>
      </c>
      <c r="CS130" s="474">
        <f t="shared" si="2271"/>
        <v>0</v>
      </c>
      <c r="CT130" s="475">
        <f t="shared" si="2272"/>
        <v>0</v>
      </c>
      <c r="CU130" s="141">
        <f t="shared" si="2273"/>
        <v>0</v>
      </c>
      <c r="CV130" s="476">
        <f t="shared" si="2274"/>
        <v>33.47</v>
      </c>
      <c r="CW130" s="142">
        <f t="shared" si="2275"/>
        <v>0</v>
      </c>
      <c r="CX130" s="114">
        <f t="shared" si="2276"/>
        <v>0</v>
      </c>
      <c r="CY130" s="114"/>
      <c r="CZ130" s="143"/>
      <c r="DA130" s="144" t="e">
        <f t="shared" si="2277"/>
        <v>#DIV/0!</v>
      </c>
      <c r="DB130" s="328">
        <f t="shared" si="2278"/>
        <v>0</v>
      </c>
      <c r="DC130" s="474">
        <f t="shared" si="2271"/>
        <v>0</v>
      </c>
      <c r="DD130" s="475">
        <f t="shared" si="2272"/>
        <v>0</v>
      </c>
      <c r="DE130" s="141">
        <f t="shared" si="2281"/>
        <v>0</v>
      </c>
      <c r="DF130" s="476">
        <f t="shared" si="2274"/>
        <v>35.75</v>
      </c>
      <c r="DG130" s="142">
        <f t="shared" si="2283"/>
        <v>0</v>
      </c>
      <c r="DH130" s="114">
        <f t="shared" si="2284"/>
        <v>0</v>
      </c>
      <c r="DI130" s="114"/>
      <c r="DJ130" s="143"/>
      <c r="DK130" s="144" t="e">
        <f t="shared" si="2285"/>
        <v>#DIV/0!</v>
      </c>
      <c r="DL130" s="328">
        <f t="shared" si="2286"/>
        <v>0</v>
      </c>
      <c r="DM130" s="474">
        <f t="shared" si="2287"/>
        <v>0</v>
      </c>
      <c r="DN130" s="475">
        <f t="shared" si="2288"/>
        <v>0</v>
      </c>
      <c r="DO130" s="141">
        <f t="shared" si="2289"/>
        <v>0</v>
      </c>
      <c r="DP130" s="476">
        <f t="shared" si="2274"/>
        <v>22.42</v>
      </c>
      <c r="DQ130" s="142">
        <f t="shared" si="2291"/>
        <v>0</v>
      </c>
      <c r="DR130" s="114">
        <f t="shared" si="2292"/>
        <v>0</v>
      </c>
      <c r="DS130" s="114"/>
      <c r="DT130" s="143"/>
      <c r="DU130" s="144" t="e">
        <f t="shared" si="2293"/>
        <v>#DIV/0!</v>
      </c>
      <c r="DV130" s="328">
        <f t="shared" si="2294"/>
        <v>0</v>
      </c>
      <c r="DW130" s="474">
        <f t="shared" si="2287"/>
        <v>0</v>
      </c>
      <c r="DX130" s="475">
        <f t="shared" si="2288"/>
        <v>0</v>
      </c>
      <c r="DY130" s="141">
        <f t="shared" si="2297"/>
        <v>0</v>
      </c>
      <c r="DZ130" s="476">
        <f t="shared" si="2274"/>
        <v>38.33</v>
      </c>
      <c r="EA130" s="142">
        <f t="shared" si="2299"/>
        <v>0</v>
      </c>
      <c r="EB130" s="114">
        <f t="shared" si="2300"/>
        <v>0</v>
      </c>
      <c r="EC130" s="114"/>
      <c r="ED130" s="143"/>
      <c r="EE130" s="144" t="e">
        <f t="shared" si="2301"/>
        <v>#DIV/0!</v>
      </c>
      <c r="EF130" s="328">
        <f t="shared" si="2302"/>
        <v>0</v>
      </c>
      <c r="EG130" s="474">
        <f t="shared" si="2303"/>
        <v>0</v>
      </c>
      <c r="EH130" s="475">
        <f t="shared" si="2304"/>
        <v>0</v>
      </c>
      <c r="EI130" s="141">
        <f t="shared" si="2305"/>
        <v>0</v>
      </c>
      <c r="EJ130" s="476">
        <f t="shared" si="2274"/>
        <v>26.56</v>
      </c>
      <c r="EK130" s="142">
        <f t="shared" si="2307"/>
        <v>0</v>
      </c>
      <c r="EL130" s="114">
        <f t="shared" si="2308"/>
        <v>0</v>
      </c>
      <c r="EM130" s="114"/>
      <c r="EN130" s="143"/>
      <c r="EO130" s="144" t="e">
        <f t="shared" si="2309"/>
        <v>#DIV/0!</v>
      </c>
      <c r="EP130" s="328">
        <f t="shared" si="2310"/>
        <v>0</v>
      </c>
      <c r="EQ130" s="474">
        <f t="shared" si="2303"/>
        <v>0</v>
      </c>
      <c r="ER130" s="475">
        <f t="shared" si="2304"/>
        <v>0</v>
      </c>
      <c r="ES130" s="141">
        <f t="shared" si="2313"/>
        <v>0</v>
      </c>
      <c r="ET130" s="476">
        <f t="shared" si="2274"/>
        <v>32.450000000000003</v>
      </c>
      <c r="EU130" s="142">
        <f t="shared" si="2315"/>
        <v>0</v>
      </c>
      <c r="EV130" s="114">
        <f t="shared" si="2316"/>
        <v>0</v>
      </c>
      <c r="EW130" s="114"/>
      <c r="EX130" s="143"/>
      <c r="EY130" s="144" t="e">
        <f t="shared" si="2317"/>
        <v>#DIV/0!</v>
      </c>
      <c r="EZ130" s="328">
        <f t="shared" si="2318"/>
        <v>0</v>
      </c>
      <c r="FA130" s="474">
        <f t="shared" si="2319"/>
        <v>0</v>
      </c>
      <c r="FB130" s="475">
        <f t="shared" si="2320"/>
        <v>0</v>
      </c>
      <c r="FC130" s="141">
        <f t="shared" si="2321"/>
        <v>0</v>
      </c>
      <c r="FD130" s="476">
        <f t="shared" si="2274"/>
        <v>34.11</v>
      </c>
      <c r="FE130" s="142">
        <f t="shared" si="2323"/>
        <v>0</v>
      </c>
      <c r="FF130" s="114">
        <f t="shared" si="2324"/>
        <v>0</v>
      </c>
      <c r="FG130" s="114"/>
      <c r="FH130" s="143"/>
      <c r="FI130" s="144" t="e">
        <f t="shared" si="2325"/>
        <v>#DIV/0!</v>
      </c>
      <c r="FJ130" s="328">
        <f t="shared" si="2326"/>
        <v>0</v>
      </c>
      <c r="FK130" s="474">
        <f t="shared" si="2327"/>
        <v>0</v>
      </c>
      <c r="FL130" s="475">
        <f t="shared" si="2328"/>
        <v>0</v>
      </c>
      <c r="FM130" s="141">
        <f t="shared" si="2329"/>
        <v>0</v>
      </c>
      <c r="FN130" s="476">
        <f t="shared" si="2330"/>
        <v>32.69</v>
      </c>
      <c r="FO130" s="142">
        <f t="shared" si="2331"/>
        <v>0</v>
      </c>
      <c r="FP130" s="114">
        <f t="shared" si="2332"/>
        <v>0</v>
      </c>
      <c r="FQ130" s="114"/>
      <c r="FR130" s="143"/>
      <c r="FS130" s="144" t="e">
        <f t="shared" si="2333"/>
        <v>#DIV/0!</v>
      </c>
      <c r="FT130" s="328">
        <f t="shared" si="2334"/>
        <v>0</v>
      </c>
      <c r="FU130" s="474">
        <f t="shared" si="2327"/>
        <v>0</v>
      </c>
      <c r="FV130" s="475">
        <f t="shared" si="2328"/>
        <v>0</v>
      </c>
      <c r="FW130" s="141">
        <f t="shared" si="2337"/>
        <v>0</v>
      </c>
      <c r="FX130" s="476">
        <f t="shared" si="2330"/>
        <v>33.630000000000003</v>
      </c>
      <c r="FY130" s="142">
        <f t="shared" si="2339"/>
        <v>0</v>
      </c>
      <c r="FZ130" s="114">
        <f t="shared" si="2340"/>
        <v>0</v>
      </c>
      <c r="GA130" s="114"/>
      <c r="GB130" s="143"/>
      <c r="GC130" s="144" t="e">
        <f t="shared" si="2341"/>
        <v>#DIV/0!</v>
      </c>
      <c r="GD130" s="328">
        <f t="shared" si="2342"/>
        <v>0</v>
      </c>
      <c r="GE130" s="474">
        <f t="shared" si="2343"/>
        <v>0</v>
      </c>
      <c r="GF130" s="475">
        <f t="shared" si="2344"/>
        <v>0</v>
      </c>
      <c r="GG130" s="141">
        <f t="shared" si="2345"/>
        <v>0</v>
      </c>
      <c r="GH130" s="476">
        <f t="shared" si="2330"/>
        <v>35.090000000000003</v>
      </c>
      <c r="GI130" s="142">
        <f t="shared" si="2347"/>
        <v>0</v>
      </c>
      <c r="GJ130" s="114">
        <f t="shared" si="2348"/>
        <v>0</v>
      </c>
      <c r="GK130" s="114"/>
      <c r="GL130" s="143"/>
      <c r="GM130" s="144" t="e">
        <f t="shared" si="2349"/>
        <v>#DIV/0!</v>
      </c>
      <c r="GN130" s="328">
        <f t="shared" si="2350"/>
        <v>0</v>
      </c>
      <c r="GO130" s="474">
        <f t="shared" si="2343"/>
        <v>0</v>
      </c>
      <c r="GP130" s="475">
        <f t="shared" si="2344"/>
        <v>0</v>
      </c>
      <c r="GQ130" s="141">
        <f t="shared" si="2353"/>
        <v>0</v>
      </c>
      <c r="GR130" s="476">
        <f t="shared" si="2330"/>
        <v>30.8</v>
      </c>
      <c r="GS130" s="142">
        <f t="shared" si="2355"/>
        <v>0</v>
      </c>
      <c r="GT130" s="114">
        <f t="shared" si="2356"/>
        <v>0</v>
      </c>
      <c r="GU130" s="114"/>
      <c r="GV130" s="143"/>
      <c r="GW130" s="144" t="e">
        <f t="shared" si="2357"/>
        <v>#DIV/0!</v>
      </c>
      <c r="GX130" s="328">
        <f t="shared" si="2358"/>
        <v>0</v>
      </c>
      <c r="GY130" s="474">
        <f t="shared" si="2359"/>
        <v>0</v>
      </c>
      <c r="GZ130" s="475">
        <f t="shared" si="2360"/>
        <v>0</v>
      </c>
      <c r="HA130" s="141">
        <f t="shared" si="2361"/>
        <v>0</v>
      </c>
      <c r="HB130" s="476">
        <f t="shared" si="2362"/>
        <v>29.17</v>
      </c>
      <c r="HC130" s="142">
        <f t="shared" si="2363"/>
        <v>0</v>
      </c>
      <c r="HD130" s="114">
        <f t="shared" si="2364"/>
        <v>0</v>
      </c>
      <c r="HE130" s="114"/>
      <c r="HF130" s="143"/>
      <c r="HG130" s="144" t="e">
        <f t="shared" si="2365"/>
        <v>#DIV/0!</v>
      </c>
      <c r="HH130" s="328">
        <f t="shared" si="2366"/>
        <v>0</v>
      </c>
      <c r="HI130" s="474">
        <f t="shared" si="2359"/>
        <v>0</v>
      </c>
      <c r="HJ130" s="475">
        <f t="shared" si="2360"/>
        <v>0</v>
      </c>
      <c r="HK130" s="141">
        <f t="shared" si="2369"/>
        <v>0</v>
      </c>
      <c r="HL130" s="476">
        <f t="shared" si="2362"/>
        <v>29.29</v>
      </c>
      <c r="HM130" s="142">
        <f t="shared" si="2371"/>
        <v>0</v>
      </c>
      <c r="HN130" s="114">
        <f t="shared" si="2372"/>
        <v>0</v>
      </c>
      <c r="HO130" s="114"/>
      <c r="HP130" s="143"/>
      <c r="HQ130" s="144" t="e">
        <f t="shared" si="2373"/>
        <v>#DIV/0!</v>
      </c>
      <c r="HR130" s="328">
        <f t="shared" si="2374"/>
        <v>0</v>
      </c>
      <c r="HS130" s="474">
        <f t="shared" si="2375"/>
        <v>0</v>
      </c>
      <c r="HT130" s="475">
        <f t="shared" si="2376"/>
        <v>0</v>
      </c>
      <c r="HU130" s="141">
        <f t="shared" si="2377"/>
        <v>0</v>
      </c>
      <c r="HV130" s="476">
        <f t="shared" si="2362"/>
        <v>33.47</v>
      </c>
      <c r="HW130" s="142">
        <f t="shared" si="2379"/>
        <v>0</v>
      </c>
      <c r="HX130" s="114">
        <f t="shared" si="2380"/>
        <v>0</v>
      </c>
      <c r="HY130" s="114"/>
      <c r="HZ130" s="143"/>
      <c r="IA130" s="144" t="e">
        <f t="shared" si="2381"/>
        <v>#DIV/0!</v>
      </c>
      <c r="IB130" s="328">
        <f t="shared" si="2382"/>
        <v>0</v>
      </c>
      <c r="IC130" s="474">
        <f t="shared" si="2375"/>
        <v>0</v>
      </c>
      <c r="ID130" s="475">
        <f t="shared" si="2376"/>
        <v>0</v>
      </c>
      <c r="IE130" s="141">
        <f t="shared" si="2385"/>
        <v>0</v>
      </c>
      <c r="IF130" s="476">
        <f t="shared" si="2362"/>
        <v>35.28</v>
      </c>
      <c r="IG130" s="142">
        <f t="shared" si="2387"/>
        <v>0</v>
      </c>
      <c r="IH130" s="114">
        <f t="shared" si="2388"/>
        <v>0</v>
      </c>
      <c r="II130" s="114"/>
      <c r="IJ130" s="143"/>
      <c r="IK130" s="144" t="e">
        <f t="shared" si="2389"/>
        <v>#DIV/0!</v>
      </c>
      <c r="IL130" s="328">
        <f t="shared" si="2390"/>
        <v>0</v>
      </c>
      <c r="IM130" s="474">
        <f t="shared" si="2391"/>
        <v>0</v>
      </c>
      <c r="IN130" s="475">
        <f t="shared" si="2392"/>
        <v>0</v>
      </c>
      <c r="IO130" s="141">
        <f t="shared" si="2393"/>
        <v>0</v>
      </c>
      <c r="IP130" s="476">
        <f t="shared" si="2394"/>
        <v>27</v>
      </c>
      <c r="IQ130" s="142">
        <f t="shared" si="2395"/>
        <v>0</v>
      </c>
      <c r="IR130" s="114">
        <f t="shared" si="2396"/>
        <v>0</v>
      </c>
      <c r="IS130" s="114"/>
      <c r="IT130" s="143"/>
      <c r="IU130" s="144" t="e">
        <f t="shared" si="2397"/>
        <v>#DIV/0!</v>
      </c>
      <c r="IV130" s="328">
        <f t="shared" si="2398"/>
        <v>0</v>
      </c>
      <c r="IW130" s="474">
        <f t="shared" si="2391"/>
        <v>0</v>
      </c>
      <c r="IX130" s="475">
        <f t="shared" si="2392"/>
        <v>0</v>
      </c>
      <c r="IY130" s="141">
        <f t="shared" si="2401"/>
        <v>0</v>
      </c>
      <c r="IZ130" s="476">
        <f t="shared" si="2394"/>
        <v>25.57</v>
      </c>
      <c r="JA130" s="142">
        <f t="shared" si="2403"/>
        <v>0</v>
      </c>
      <c r="JB130" s="114">
        <f t="shared" si="2404"/>
        <v>0</v>
      </c>
      <c r="JC130" s="114"/>
      <c r="JD130" s="143"/>
      <c r="JE130" s="144" t="e">
        <f t="shared" si="2405"/>
        <v>#DIV/0!</v>
      </c>
      <c r="JF130" s="328">
        <f t="shared" si="2406"/>
        <v>0</v>
      </c>
      <c r="JG130" s="474">
        <f t="shared" si="2407"/>
        <v>0</v>
      </c>
      <c r="JH130" s="475">
        <f t="shared" si="2408"/>
        <v>0</v>
      </c>
      <c r="JI130" s="141">
        <f t="shared" si="2409"/>
        <v>0</v>
      </c>
      <c r="JJ130" s="476">
        <f t="shared" si="2394"/>
        <v>30.23</v>
      </c>
      <c r="JK130" s="142">
        <f t="shared" si="2411"/>
        <v>0</v>
      </c>
      <c r="JL130" s="114">
        <f t="shared" si="2412"/>
        <v>0</v>
      </c>
      <c r="JM130" s="114"/>
      <c r="JN130" s="143"/>
      <c r="JO130" s="144" t="e">
        <f t="shared" si="2413"/>
        <v>#DIV/0!</v>
      </c>
      <c r="JP130" s="328">
        <f t="shared" si="2414"/>
        <v>0</v>
      </c>
      <c r="JQ130" s="474">
        <f t="shared" si="2407"/>
        <v>0</v>
      </c>
      <c r="JR130" s="475">
        <f t="shared" si="2408"/>
        <v>0</v>
      </c>
      <c r="JS130" s="141">
        <f t="shared" si="2417"/>
        <v>0</v>
      </c>
      <c r="JT130" s="476">
        <f t="shared" si="2394"/>
        <v>24.7</v>
      </c>
      <c r="JU130" s="142">
        <f t="shared" si="2419"/>
        <v>0</v>
      </c>
      <c r="JV130" s="114">
        <f t="shared" si="2420"/>
        <v>0</v>
      </c>
      <c r="JW130" s="114"/>
      <c r="JX130" s="143"/>
      <c r="JY130" s="144" t="e">
        <f t="shared" si="2421"/>
        <v>#DIV/0!</v>
      </c>
      <c r="JZ130" s="328">
        <f t="shared" si="2422"/>
        <v>0</v>
      </c>
      <c r="KA130" s="474">
        <f t="shared" si="2423"/>
        <v>0</v>
      </c>
      <c r="KB130" s="475">
        <f t="shared" si="2424"/>
        <v>0</v>
      </c>
      <c r="KC130" s="141">
        <f t="shared" si="2425"/>
        <v>0</v>
      </c>
      <c r="KD130" s="476">
        <f t="shared" si="2426"/>
        <v>34.049999999999997</v>
      </c>
      <c r="KE130" s="142">
        <f t="shared" si="2427"/>
        <v>0</v>
      </c>
      <c r="KF130" s="114">
        <f t="shared" si="2428"/>
        <v>0</v>
      </c>
      <c r="KG130" s="114"/>
      <c r="KH130" s="143"/>
      <c r="KI130" s="144" t="e">
        <f t="shared" si="2429"/>
        <v>#DIV/0!</v>
      </c>
      <c r="KJ130" s="328">
        <f t="shared" si="2430"/>
        <v>0</v>
      </c>
      <c r="KK130" s="474">
        <f t="shared" si="2423"/>
        <v>0</v>
      </c>
      <c r="KL130" s="475">
        <f t="shared" si="2424"/>
        <v>0</v>
      </c>
      <c r="KM130" s="141">
        <f t="shared" si="2433"/>
        <v>0</v>
      </c>
      <c r="KN130" s="476">
        <f t="shared" si="2426"/>
        <v>22.42</v>
      </c>
      <c r="KO130" s="142">
        <f t="shared" si="2435"/>
        <v>0</v>
      </c>
      <c r="KP130" s="114">
        <f t="shared" si="2436"/>
        <v>0</v>
      </c>
      <c r="KQ130" s="114"/>
      <c r="KR130" s="143"/>
      <c r="KS130" s="144" t="e">
        <f t="shared" si="2437"/>
        <v>#DIV/0!</v>
      </c>
      <c r="KT130" s="328">
        <f t="shared" si="2438"/>
        <v>0</v>
      </c>
      <c r="KU130" s="474" t="e">
        <f t="shared" si="2439"/>
        <v>#DIV/0!</v>
      </c>
      <c r="KV130" s="475" t="e">
        <f t="shared" si="2440"/>
        <v>#DIV/0!</v>
      </c>
      <c r="KW130" s="141">
        <f t="shared" si="2441"/>
        <v>0</v>
      </c>
      <c r="KX130" s="476">
        <f t="shared" si="2426"/>
        <v>0</v>
      </c>
      <c r="KY130" s="142">
        <f t="shared" si="2443"/>
        <v>0</v>
      </c>
      <c r="KZ130" s="114">
        <f t="shared" si="2444"/>
        <v>0</v>
      </c>
      <c r="LA130" s="114"/>
      <c r="LB130" s="143"/>
      <c r="LC130" s="144" t="e">
        <f t="shared" si="2445"/>
        <v>#DIV/0!</v>
      </c>
      <c r="LD130" s="327">
        <f t="shared" si="2446"/>
        <v>0</v>
      </c>
      <c r="LE130" s="474">
        <f t="shared" si="2447"/>
        <v>0</v>
      </c>
      <c r="LF130" s="475">
        <f t="shared" si="2448"/>
        <v>0</v>
      </c>
      <c r="LG130" s="141">
        <f t="shared" si="2449"/>
        <v>0</v>
      </c>
      <c r="LH130" s="476">
        <f t="shared" si="2450"/>
        <v>30.23</v>
      </c>
      <c r="LI130" s="142">
        <f t="shared" si="2451"/>
        <v>0</v>
      </c>
      <c r="LJ130" s="114">
        <f t="shared" si="2452"/>
        <v>0</v>
      </c>
      <c r="LK130" s="114"/>
      <c r="LL130" s="143"/>
    </row>
    <row r="131" spans="1:324" ht="26.25" customHeight="1">
      <c r="A131" s="718"/>
      <c r="B131" s="12" t="s">
        <v>745</v>
      </c>
      <c r="C131" s="12" t="s">
        <v>855</v>
      </c>
      <c r="D131" s="12" t="s">
        <v>421</v>
      </c>
      <c r="E131" s="4" t="s">
        <v>32</v>
      </c>
      <c r="F131" s="328">
        <f t="shared" si="2204"/>
        <v>0</v>
      </c>
      <c r="G131" s="474">
        <f t="shared" si="2453"/>
        <v>0</v>
      </c>
      <c r="H131" s="475">
        <f t="shared" si="2454"/>
        <v>0</v>
      </c>
      <c r="I131" s="141">
        <f t="shared" si="2205"/>
        <v>0</v>
      </c>
      <c r="J131" s="476">
        <f t="shared" si="2455"/>
        <v>31.52</v>
      </c>
      <c r="K131" s="142">
        <f t="shared" si="2206"/>
        <v>0</v>
      </c>
      <c r="L131" s="114">
        <f t="shared" si="2207"/>
        <v>0</v>
      </c>
      <c r="M131" s="114"/>
      <c r="N131" s="143"/>
      <c r="O131" s="144">
        <f t="shared" si="2208"/>
        <v>0</v>
      </c>
      <c r="P131" s="328">
        <f t="shared" si="2209"/>
        <v>0</v>
      </c>
      <c r="Q131" s="474">
        <f t="shared" si="2456"/>
        <v>0</v>
      </c>
      <c r="R131" s="475">
        <f t="shared" si="2457"/>
        <v>0</v>
      </c>
      <c r="S131" s="141">
        <f t="shared" si="2210"/>
        <v>0</v>
      </c>
      <c r="T131" s="476">
        <f t="shared" si="2458"/>
        <v>29.42</v>
      </c>
      <c r="U131" s="142">
        <f t="shared" si="2211"/>
        <v>0</v>
      </c>
      <c r="V131" s="114">
        <f t="shared" si="2212"/>
        <v>0</v>
      </c>
      <c r="W131" s="114"/>
      <c r="X131" s="143"/>
      <c r="Y131" s="144">
        <f t="shared" si="2213"/>
        <v>0</v>
      </c>
      <c r="Z131" s="328">
        <f t="shared" si="2214"/>
        <v>0</v>
      </c>
      <c r="AA131" s="474">
        <f t="shared" si="2263"/>
        <v>0</v>
      </c>
      <c r="AB131" s="475">
        <f t="shared" si="2264"/>
        <v>0</v>
      </c>
      <c r="AC131" s="141">
        <f t="shared" si="2217"/>
        <v>0</v>
      </c>
      <c r="AD131" s="476">
        <f t="shared" si="2218"/>
        <v>33.75</v>
      </c>
      <c r="AE131" s="142">
        <f t="shared" si="2219"/>
        <v>0</v>
      </c>
      <c r="AF131" s="114">
        <f t="shared" si="2220"/>
        <v>0</v>
      </c>
      <c r="AG131" s="114"/>
      <c r="AH131" s="143"/>
      <c r="AI131" s="144">
        <f t="shared" si="2221"/>
        <v>0</v>
      </c>
      <c r="AJ131" s="328">
        <f t="shared" si="2222"/>
        <v>0</v>
      </c>
      <c r="AK131" s="474">
        <f t="shared" si="2263"/>
        <v>0</v>
      </c>
      <c r="AL131" s="475">
        <f t="shared" si="2264"/>
        <v>0</v>
      </c>
      <c r="AM131" s="141">
        <f t="shared" si="2225"/>
        <v>0</v>
      </c>
      <c r="AN131" s="476">
        <f t="shared" si="2218"/>
        <v>27.52</v>
      </c>
      <c r="AO131" s="142">
        <f t="shared" si="2227"/>
        <v>0</v>
      </c>
      <c r="AP131" s="114">
        <f t="shared" si="2228"/>
        <v>0</v>
      </c>
      <c r="AQ131" s="114"/>
      <c r="AR131" s="143"/>
      <c r="AS131" s="144">
        <f t="shared" si="2229"/>
        <v>0</v>
      </c>
      <c r="AT131" s="328">
        <f t="shared" si="2230"/>
        <v>12</v>
      </c>
      <c r="AU131" s="474">
        <f t="shared" si="2263"/>
        <v>1.264E-2</v>
      </c>
      <c r="AV131" s="475">
        <f t="shared" si="2264"/>
        <v>13.95</v>
      </c>
      <c r="AW131" s="141">
        <f t="shared" si="2233"/>
        <v>1.1625000000000001</v>
      </c>
      <c r="AX131" s="476">
        <f t="shared" si="2218"/>
        <v>31.56</v>
      </c>
      <c r="AY131" s="142">
        <f t="shared" si="2235"/>
        <v>36.688499999999998</v>
      </c>
      <c r="AZ131" s="114">
        <f t="shared" si="2236"/>
        <v>440.26</v>
      </c>
      <c r="BA131" s="114"/>
      <c r="BB131" s="143"/>
      <c r="BC131" s="144">
        <f t="shared" si="2237"/>
        <v>0.55935999999999997</v>
      </c>
      <c r="BD131" s="328">
        <f t="shared" si="2238"/>
        <v>0</v>
      </c>
      <c r="BE131" s="474">
        <f t="shared" si="2263"/>
        <v>0</v>
      </c>
      <c r="BF131" s="475">
        <f t="shared" si="2264"/>
        <v>0</v>
      </c>
      <c r="BG131" s="141">
        <f t="shared" si="2241"/>
        <v>0</v>
      </c>
      <c r="BH131" s="476">
        <f t="shared" si="2218"/>
        <v>33.46</v>
      </c>
      <c r="BI131" s="142">
        <f t="shared" si="2243"/>
        <v>0</v>
      </c>
      <c r="BJ131" s="114">
        <f t="shared" si="2244"/>
        <v>0</v>
      </c>
      <c r="BK131" s="114"/>
      <c r="BL131" s="143"/>
      <c r="BM131" s="144">
        <f t="shared" si="2245"/>
        <v>0</v>
      </c>
      <c r="BN131" s="328">
        <f t="shared" si="2246"/>
        <v>0</v>
      </c>
      <c r="BO131" s="474">
        <f t="shared" si="2263"/>
        <v>0</v>
      </c>
      <c r="BP131" s="475">
        <f t="shared" si="2264"/>
        <v>0</v>
      </c>
      <c r="BQ131" s="141">
        <f t="shared" si="2249"/>
        <v>0</v>
      </c>
      <c r="BR131" s="476">
        <f t="shared" si="2218"/>
        <v>33.25</v>
      </c>
      <c r="BS131" s="142">
        <f t="shared" si="2251"/>
        <v>0</v>
      </c>
      <c r="BT131" s="114">
        <f t="shared" si="2252"/>
        <v>0</v>
      </c>
      <c r="BU131" s="114"/>
      <c r="BV131" s="143"/>
      <c r="BW131" s="144">
        <f t="shared" si="2253"/>
        <v>0</v>
      </c>
      <c r="BX131" s="328">
        <f t="shared" si="2254"/>
        <v>0</v>
      </c>
      <c r="BY131" s="474">
        <f t="shared" si="2263"/>
        <v>0</v>
      </c>
      <c r="BZ131" s="475">
        <f t="shared" si="2264"/>
        <v>0</v>
      </c>
      <c r="CA131" s="141">
        <f t="shared" si="2257"/>
        <v>0</v>
      </c>
      <c r="CB131" s="476">
        <f t="shared" si="2218"/>
        <v>32.880000000000003</v>
      </c>
      <c r="CC131" s="142">
        <f t="shared" si="2259"/>
        <v>0</v>
      </c>
      <c r="CD131" s="114">
        <f t="shared" si="2260"/>
        <v>0</v>
      </c>
      <c r="CE131" s="114"/>
      <c r="CF131" s="143"/>
      <c r="CG131" s="144">
        <f t="shared" si="2261"/>
        <v>0</v>
      </c>
      <c r="CH131" s="328">
        <f t="shared" si="2262"/>
        <v>0</v>
      </c>
      <c r="CI131" s="474">
        <f t="shared" si="2263"/>
        <v>0</v>
      </c>
      <c r="CJ131" s="475">
        <f t="shared" si="2264"/>
        <v>0</v>
      </c>
      <c r="CK131" s="141">
        <f t="shared" si="2265"/>
        <v>0</v>
      </c>
      <c r="CL131" s="476">
        <f t="shared" si="2218"/>
        <v>31.54</v>
      </c>
      <c r="CM131" s="142">
        <f t="shared" si="2267"/>
        <v>0</v>
      </c>
      <c r="CN131" s="114">
        <f t="shared" si="2268"/>
        <v>0</v>
      </c>
      <c r="CO131" s="114"/>
      <c r="CP131" s="143"/>
      <c r="CQ131" s="144">
        <f t="shared" si="2269"/>
        <v>0</v>
      </c>
      <c r="CR131" s="328">
        <f t="shared" si="2270"/>
        <v>14</v>
      </c>
      <c r="CS131" s="474">
        <f t="shared" si="2319"/>
        <v>1.779E-2</v>
      </c>
      <c r="CT131" s="475">
        <f t="shared" si="2320"/>
        <v>33.619999999999997</v>
      </c>
      <c r="CU131" s="141">
        <f t="shared" si="2273"/>
        <v>2.4014285700000002</v>
      </c>
      <c r="CV131" s="476">
        <f t="shared" si="2274"/>
        <v>33.47</v>
      </c>
      <c r="CW131" s="142">
        <f t="shared" si="2275"/>
        <v>80.375810000000001</v>
      </c>
      <c r="CX131" s="114">
        <f t="shared" si="2276"/>
        <v>1125.26</v>
      </c>
      <c r="CY131" s="114"/>
      <c r="CZ131" s="143"/>
      <c r="DA131" s="144">
        <f t="shared" si="2277"/>
        <v>1.22543</v>
      </c>
      <c r="DB131" s="328">
        <f t="shared" si="2278"/>
        <v>0</v>
      </c>
      <c r="DC131" s="474">
        <f t="shared" si="2319"/>
        <v>0</v>
      </c>
      <c r="DD131" s="475">
        <f t="shared" si="2320"/>
        <v>0</v>
      </c>
      <c r="DE131" s="141">
        <f t="shared" si="2281"/>
        <v>0</v>
      </c>
      <c r="DF131" s="476">
        <f t="shared" si="2274"/>
        <v>35.75</v>
      </c>
      <c r="DG131" s="142">
        <f t="shared" si="2283"/>
        <v>0</v>
      </c>
      <c r="DH131" s="114">
        <f t="shared" si="2284"/>
        <v>0</v>
      </c>
      <c r="DI131" s="114"/>
      <c r="DJ131" s="143"/>
      <c r="DK131" s="144">
        <f t="shared" si="2285"/>
        <v>0</v>
      </c>
      <c r="DL131" s="328">
        <f t="shared" si="2286"/>
        <v>0</v>
      </c>
      <c r="DM131" s="474">
        <f t="shared" si="2319"/>
        <v>0</v>
      </c>
      <c r="DN131" s="475">
        <f t="shared" si="2320"/>
        <v>0</v>
      </c>
      <c r="DO131" s="141">
        <f t="shared" si="2289"/>
        <v>0</v>
      </c>
      <c r="DP131" s="476">
        <f t="shared" si="2274"/>
        <v>22.42</v>
      </c>
      <c r="DQ131" s="142">
        <f t="shared" si="2291"/>
        <v>0</v>
      </c>
      <c r="DR131" s="114">
        <f t="shared" si="2292"/>
        <v>0</v>
      </c>
      <c r="DS131" s="114"/>
      <c r="DT131" s="143"/>
      <c r="DU131" s="144">
        <f t="shared" si="2293"/>
        <v>0</v>
      </c>
      <c r="DV131" s="328">
        <f t="shared" si="2294"/>
        <v>29</v>
      </c>
      <c r="DW131" s="474">
        <f t="shared" si="2319"/>
        <v>3.7039999999999997E-2</v>
      </c>
      <c r="DX131" s="475">
        <f t="shared" si="2320"/>
        <v>28.52</v>
      </c>
      <c r="DY131" s="141">
        <f t="shared" si="2297"/>
        <v>0.98344827999999995</v>
      </c>
      <c r="DZ131" s="476">
        <f t="shared" si="2274"/>
        <v>38.33</v>
      </c>
      <c r="EA131" s="142">
        <f t="shared" si="2299"/>
        <v>37.695569999999996</v>
      </c>
      <c r="EB131" s="114">
        <f t="shared" si="2300"/>
        <v>1093.17</v>
      </c>
      <c r="EC131" s="114"/>
      <c r="ED131" s="143"/>
      <c r="EE131" s="144">
        <f t="shared" si="2301"/>
        <v>0.57472000000000001</v>
      </c>
      <c r="EF131" s="328">
        <f t="shared" si="2302"/>
        <v>0</v>
      </c>
      <c r="EG131" s="474">
        <f t="shared" si="2319"/>
        <v>0</v>
      </c>
      <c r="EH131" s="475">
        <f t="shared" si="2320"/>
        <v>0</v>
      </c>
      <c r="EI131" s="141">
        <f t="shared" si="2305"/>
        <v>0</v>
      </c>
      <c r="EJ131" s="476">
        <f t="shared" si="2274"/>
        <v>26.56</v>
      </c>
      <c r="EK131" s="142">
        <f t="shared" si="2307"/>
        <v>0</v>
      </c>
      <c r="EL131" s="114">
        <f t="shared" si="2308"/>
        <v>0</v>
      </c>
      <c r="EM131" s="114"/>
      <c r="EN131" s="143"/>
      <c r="EO131" s="144">
        <f t="shared" si="2309"/>
        <v>0</v>
      </c>
      <c r="EP131" s="328">
        <f t="shared" si="2310"/>
        <v>0</v>
      </c>
      <c r="EQ131" s="474">
        <f t="shared" si="2319"/>
        <v>0</v>
      </c>
      <c r="ER131" s="475">
        <f t="shared" si="2320"/>
        <v>0</v>
      </c>
      <c r="ES131" s="141">
        <f t="shared" si="2313"/>
        <v>0</v>
      </c>
      <c r="ET131" s="476">
        <f t="shared" si="2274"/>
        <v>32.450000000000003</v>
      </c>
      <c r="EU131" s="142">
        <f t="shared" si="2315"/>
        <v>0</v>
      </c>
      <c r="EV131" s="114">
        <f t="shared" si="2316"/>
        <v>0</v>
      </c>
      <c r="EW131" s="114"/>
      <c r="EX131" s="143"/>
      <c r="EY131" s="144">
        <f t="shared" si="2317"/>
        <v>0</v>
      </c>
      <c r="EZ131" s="328">
        <f t="shared" si="2318"/>
        <v>25</v>
      </c>
      <c r="FA131" s="474">
        <f t="shared" si="2319"/>
        <v>3.3739999999999999E-2</v>
      </c>
      <c r="FB131" s="475">
        <f t="shared" si="2320"/>
        <v>50.95</v>
      </c>
      <c r="FC131" s="141">
        <f t="shared" si="2321"/>
        <v>2.0379999999999998</v>
      </c>
      <c r="FD131" s="476">
        <f t="shared" si="2274"/>
        <v>34.11</v>
      </c>
      <c r="FE131" s="142">
        <f t="shared" si="2323"/>
        <v>69.516180000000006</v>
      </c>
      <c r="FF131" s="114">
        <f t="shared" si="2324"/>
        <v>1737.9</v>
      </c>
      <c r="FG131" s="114"/>
      <c r="FH131" s="143"/>
      <c r="FI131" s="144">
        <f t="shared" si="2325"/>
        <v>1.05986</v>
      </c>
      <c r="FJ131" s="328">
        <f t="shared" si="2326"/>
        <v>0</v>
      </c>
      <c r="FK131" s="474">
        <f t="shared" si="2327"/>
        <v>0</v>
      </c>
      <c r="FL131" s="475">
        <f t="shared" si="2328"/>
        <v>0</v>
      </c>
      <c r="FM131" s="141">
        <f t="shared" si="2329"/>
        <v>0</v>
      </c>
      <c r="FN131" s="476">
        <f t="shared" si="2330"/>
        <v>32.69</v>
      </c>
      <c r="FO131" s="142">
        <f t="shared" si="2331"/>
        <v>0</v>
      </c>
      <c r="FP131" s="114">
        <f t="shared" si="2332"/>
        <v>0</v>
      </c>
      <c r="FQ131" s="114"/>
      <c r="FR131" s="143"/>
      <c r="FS131" s="144">
        <f t="shared" si="2333"/>
        <v>0</v>
      </c>
      <c r="FT131" s="328">
        <f t="shared" si="2334"/>
        <v>0</v>
      </c>
      <c r="FU131" s="474">
        <f t="shared" si="2327"/>
        <v>0</v>
      </c>
      <c r="FV131" s="475">
        <f t="shared" si="2328"/>
        <v>0</v>
      </c>
      <c r="FW131" s="141">
        <f t="shared" si="2337"/>
        <v>0</v>
      </c>
      <c r="FX131" s="476">
        <f t="shared" si="2330"/>
        <v>33.630000000000003</v>
      </c>
      <c r="FY131" s="142">
        <f t="shared" si="2339"/>
        <v>0</v>
      </c>
      <c r="FZ131" s="114">
        <f t="shared" si="2340"/>
        <v>0</v>
      </c>
      <c r="GA131" s="114"/>
      <c r="GB131" s="143"/>
      <c r="GC131" s="144">
        <f t="shared" si="2341"/>
        <v>0</v>
      </c>
      <c r="GD131" s="328">
        <f t="shared" si="2342"/>
        <v>44</v>
      </c>
      <c r="GE131" s="474">
        <f t="shared" si="2343"/>
        <v>8.7480000000000002E-2</v>
      </c>
      <c r="GF131" s="475">
        <f t="shared" si="2344"/>
        <v>60.71</v>
      </c>
      <c r="GG131" s="141">
        <f t="shared" si="2345"/>
        <v>1.37977273</v>
      </c>
      <c r="GH131" s="476">
        <f t="shared" si="2330"/>
        <v>35.090000000000003</v>
      </c>
      <c r="GI131" s="142">
        <f t="shared" si="2347"/>
        <v>48.416229999999999</v>
      </c>
      <c r="GJ131" s="114">
        <f t="shared" si="2348"/>
        <v>2130.31</v>
      </c>
      <c r="GK131" s="114"/>
      <c r="GL131" s="143"/>
      <c r="GM131" s="144">
        <f t="shared" si="2349"/>
        <v>0.73816999999999999</v>
      </c>
      <c r="GN131" s="328">
        <f t="shared" si="2350"/>
        <v>27</v>
      </c>
      <c r="GO131" s="474">
        <f t="shared" si="2343"/>
        <v>3.2140000000000002E-2</v>
      </c>
      <c r="GP131" s="475">
        <f t="shared" si="2344"/>
        <v>120.85</v>
      </c>
      <c r="GQ131" s="141">
        <f t="shared" si="2353"/>
        <v>4.4759259299999998</v>
      </c>
      <c r="GR131" s="476">
        <f t="shared" si="2330"/>
        <v>30.8</v>
      </c>
      <c r="GS131" s="142">
        <f t="shared" si="2355"/>
        <v>137.85852</v>
      </c>
      <c r="GT131" s="114">
        <f t="shared" si="2356"/>
        <v>3722.18</v>
      </c>
      <c r="GU131" s="114"/>
      <c r="GV131" s="143"/>
      <c r="GW131" s="144">
        <f t="shared" si="2357"/>
        <v>2.10182</v>
      </c>
      <c r="GX131" s="328">
        <f t="shared" si="2358"/>
        <v>0</v>
      </c>
      <c r="GY131" s="474">
        <f t="shared" si="2359"/>
        <v>0</v>
      </c>
      <c r="GZ131" s="475">
        <f t="shared" si="2360"/>
        <v>0</v>
      </c>
      <c r="HA131" s="141">
        <f t="shared" si="2361"/>
        <v>0</v>
      </c>
      <c r="HB131" s="476">
        <f t="shared" si="2362"/>
        <v>29.17</v>
      </c>
      <c r="HC131" s="142">
        <f t="shared" si="2363"/>
        <v>0</v>
      </c>
      <c r="HD131" s="114">
        <f t="shared" si="2364"/>
        <v>0</v>
      </c>
      <c r="HE131" s="114"/>
      <c r="HF131" s="143"/>
      <c r="HG131" s="144">
        <f t="shared" si="2365"/>
        <v>0</v>
      </c>
      <c r="HH131" s="328">
        <f t="shared" si="2366"/>
        <v>31</v>
      </c>
      <c r="HI131" s="474">
        <f t="shared" si="2359"/>
        <v>2.9139999999999999E-2</v>
      </c>
      <c r="HJ131" s="475">
        <f t="shared" si="2360"/>
        <v>65.86</v>
      </c>
      <c r="HK131" s="141">
        <f t="shared" si="2369"/>
        <v>2.1245161299999999</v>
      </c>
      <c r="HL131" s="476">
        <f t="shared" si="2362"/>
        <v>29.29</v>
      </c>
      <c r="HM131" s="142">
        <f t="shared" si="2371"/>
        <v>62.227080000000001</v>
      </c>
      <c r="HN131" s="114">
        <f t="shared" si="2372"/>
        <v>1929.04</v>
      </c>
      <c r="HO131" s="114"/>
      <c r="HP131" s="143"/>
      <c r="HQ131" s="144">
        <f t="shared" si="2373"/>
        <v>0.94872999999999996</v>
      </c>
      <c r="HR131" s="328">
        <f t="shared" si="2374"/>
        <v>0</v>
      </c>
      <c r="HS131" s="474">
        <f t="shared" si="2375"/>
        <v>0</v>
      </c>
      <c r="HT131" s="475">
        <f t="shared" si="2376"/>
        <v>0</v>
      </c>
      <c r="HU131" s="141">
        <f t="shared" si="2377"/>
        <v>0</v>
      </c>
      <c r="HV131" s="476">
        <f t="shared" si="2362"/>
        <v>33.47</v>
      </c>
      <c r="HW131" s="142">
        <f t="shared" si="2379"/>
        <v>0</v>
      </c>
      <c r="HX131" s="114">
        <f t="shared" si="2380"/>
        <v>0</v>
      </c>
      <c r="HY131" s="114"/>
      <c r="HZ131" s="143"/>
      <c r="IA131" s="144">
        <f t="shared" si="2381"/>
        <v>0</v>
      </c>
      <c r="IB131" s="328">
        <f t="shared" si="2382"/>
        <v>27</v>
      </c>
      <c r="IC131" s="474">
        <f t="shared" si="2375"/>
        <v>5.6129999999999999E-2</v>
      </c>
      <c r="ID131" s="475">
        <f t="shared" si="2376"/>
        <v>28.07</v>
      </c>
      <c r="IE131" s="141">
        <f t="shared" si="2385"/>
        <v>1.0396296300000001</v>
      </c>
      <c r="IF131" s="476">
        <f t="shared" si="2362"/>
        <v>35.28</v>
      </c>
      <c r="IG131" s="142">
        <f t="shared" si="2387"/>
        <v>36.678130000000003</v>
      </c>
      <c r="IH131" s="114">
        <f t="shared" si="2388"/>
        <v>990.31</v>
      </c>
      <c r="II131" s="114"/>
      <c r="IJ131" s="143"/>
      <c r="IK131" s="144">
        <f t="shared" si="2389"/>
        <v>0.55920000000000003</v>
      </c>
      <c r="IL131" s="328">
        <f t="shared" si="2390"/>
        <v>0</v>
      </c>
      <c r="IM131" s="474">
        <f t="shared" si="2391"/>
        <v>0</v>
      </c>
      <c r="IN131" s="475">
        <f t="shared" si="2392"/>
        <v>0</v>
      </c>
      <c r="IO131" s="141">
        <f t="shared" si="2393"/>
        <v>0</v>
      </c>
      <c r="IP131" s="476">
        <f t="shared" si="2394"/>
        <v>27</v>
      </c>
      <c r="IQ131" s="142">
        <f t="shared" si="2395"/>
        <v>0</v>
      </c>
      <c r="IR131" s="114">
        <f t="shared" si="2396"/>
        <v>0</v>
      </c>
      <c r="IS131" s="114"/>
      <c r="IT131" s="143"/>
      <c r="IU131" s="144">
        <f t="shared" si="2397"/>
        <v>0</v>
      </c>
      <c r="IV131" s="328">
        <f t="shared" si="2398"/>
        <v>0</v>
      </c>
      <c r="IW131" s="474">
        <f t="shared" si="2391"/>
        <v>0</v>
      </c>
      <c r="IX131" s="475">
        <f t="shared" si="2392"/>
        <v>0</v>
      </c>
      <c r="IY131" s="141">
        <f t="shared" si="2401"/>
        <v>0</v>
      </c>
      <c r="IZ131" s="476">
        <f t="shared" si="2394"/>
        <v>25.57</v>
      </c>
      <c r="JA131" s="142">
        <f t="shared" si="2403"/>
        <v>0</v>
      </c>
      <c r="JB131" s="114">
        <f t="shared" si="2404"/>
        <v>0</v>
      </c>
      <c r="JC131" s="114"/>
      <c r="JD131" s="143"/>
      <c r="JE131" s="144">
        <f t="shared" si="2405"/>
        <v>0</v>
      </c>
      <c r="JF131" s="328">
        <f t="shared" si="2406"/>
        <v>0</v>
      </c>
      <c r="JG131" s="474">
        <f t="shared" si="2407"/>
        <v>0</v>
      </c>
      <c r="JH131" s="475">
        <f t="shared" si="2408"/>
        <v>0</v>
      </c>
      <c r="JI131" s="141">
        <f t="shared" si="2409"/>
        <v>0</v>
      </c>
      <c r="JJ131" s="476">
        <f t="shared" si="2394"/>
        <v>30.23</v>
      </c>
      <c r="JK131" s="142">
        <f t="shared" si="2411"/>
        <v>0</v>
      </c>
      <c r="JL131" s="114">
        <f t="shared" si="2412"/>
        <v>0</v>
      </c>
      <c r="JM131" s="114"/>
      <c r="JN131" s="143"/>
      <c r="JO131" s="144">
        <f t="shared" si="2413"/>
        <v>0</v>
      </c>
      <c r="JP131" s="328">
        <f t="shared" si="2414"/>
        <v>23</v>
      </c>
      <c r="JQ131" s="474">
        <f t="shared" si="2407"/>
        <v>1.898E-2</v>
      </c>
      <c r="JR131" s="475">
        <f t="shared" si="2408"/>
        <v>75.92</v>
      </c>
      <c r="JS131" s="141">
        <f t="shared" si="2417"/>
        <v>3.3008695700000001</v>
      </c>
      <c r="JT131" s="476">
        <f t="shared" si="2394"/>
        <v>24.7</v>
      </c>
      <c r="JU131" s="142">
        <f t="shared" si="2419"/>
        <v>81.531480000000002</v>
      </c>
      <c r="JV131" s="114">
        <f t="shared" si="2420"/>
        <v>1875.22</v>
      </c>
      <c r="JW131" s="114"/>
      <c r="JX131" s="143"/>
      <c r="JY131" s="144">
        <f t="shared" si="2421"/>
        <v>1.24305</v>
      </c>
      <c r="JZ131" s="328">
        <f t="shared" si="2422"/>
        <v>0</v>
      </c>
      <c r="KA131" s="474">
        <f t="shared" si="2439"/>
        <v>0</v>
      </c>
      <c r="KB131" s="475">
        <f t="shared" si="2440"/>
        <v>0</v>
      </c>
      <c r="KC131" s="141">
        <f t="shared" si="2425"/>
        <v>0</v>
      </c>
      <c r="KD131" s="476">
        <f t="shared" si="2426"/>
        <v>34.049999999999997</v>
      </c>
      <c r="KE131" s="142">
        <f t="shared" si="2427"/>
        <v>0</v>
      </c>
      <c r="KF131" s="114">
        <f t="shared" si="2428"/>
        <v>0</v>
      </c>
      <c r="KG131" s="114"/>
      <c r="KH131" s="143"/>
      <c r="KI131" s="144">
        <f t="shared" si="2429"/>
        <v>0</v>
      </c>
      <c r="KJ131" s="328">
        <f t="shared" si="2430"/>
        <v>0</v>
      </c>
      <c r="KK131" s="474">
        <f t="shared" si="2439"/>
        <v>0</v>
      </c>
      <c r="KL131" s="475">
        <f t="shared" si="2440"/>
        <v>0</v>
      </c>
      <c r="KM131" s="141">
        <f t="shared" si="2433"/>
        <v>0</v>
      </c>
      <c r="KN131" s="476">
        <f t="shared" si="2426"/>
        <v>22.42</v>
      </c>
      <c r="KO131" s="142">
        <f t="shared" si="2435"/>
        <v>0</v>
      </c>
      <c r="KP131" s="114">
        <f t="shared" si="2436"/>
        <v>0</v>
      </c>
      <c r="KQ131" s="114"/>
      <c r="KR131" s="143"/>
      <c r="KS131" s="144">
        <f t="shared" si="2437"/>
        <v>0</v>
      </c>
      <c r="KT131" s="328">
        <f t="shared" si="2438"/>
        <v>0</v>
      </c>
      <c r="KU131" s="474" t="e">
        <f t="shared" si="2439"/>
        <v>#DIV/0!</v>
      </c>
      <c r="KV131" s="475" t="e">
        <f t="shared" si="2440"/>
        <v>#DIV/0!</v>
      </c>
      <c r="KW131" s="141">
        <f t="shared" si="2441"/>
        <v>0</v>
      </c>
      <c r="KX131" s="476">
        <f t="shared" si="2426"/>
        <v>0</v>
      </c>
      <c r="KY131" s="142">
        <f t="shared" si="2443"/>
        <v>0</v>
      </c>
      <c r="KZ131" s="114">
        <f t="shared" si="2444"/>
        <v>0</v>
      </c>
      <c r="LA131" s="114"/>
      <c r="LB131" s="143"/>
      <c r="LC131" s="144">
        <f t="shared" si="2445"/>
        <v>0</v>
      </c>
      <c r="LD131" s="327">
        <f t="shared" si="2446"/>
        <v>232</v>
      </c>
      <c r="LE131" s="474">
        <f t="shared" si="2447"/>
        <v>8.8999999999999999E-3</v>
      </c>
      <c r="LF131" s="475">
        <f t="shared" si="2448"/>
        <v>503.37</v>
      </c>
      <c r="LG131" s="141">
        <f t="shared" si="2449"/>
        <v>2.16969828</v>
      </c>
      <c r="LH131" s="476">
        <f t="shared" si="2450"/>
        <v>30.23</v>
      </c>
      <c r="LI131" s="142">
        <f t="shared" si="2451"/>
        <v>65.589979999999997</v>
      </c>
      <c r="LJ131" s="114">
        <f t="shared" si="2452"/>
        <v>15216.88</v>
      </c>
      <c r="LK131" s="114"/>
      <c r="LL131" s="143"/>
    </row>
    <row r="132" spans="1:324" ht="25.5" customHeight="1">
      <c r="A132" s="718"/>
      <c r="B132" s="12" t="s">
        <v>746</v>
      </c>
      <c r="C132" s="12" t="s">
        <v>856</v>
      </c>
      <c r="D132" s="12" t="s">
        <v>424</v>
      </c>
      <c r="E132" s="4" t="s">
        <v>32</v>
      </c>
      <c r="F132" s="328">
        <f t="shared" si="2204"/>
        <v>1</v>
      </c>
      <c r="G132" s="474">
        <f t="shared" si="2453"/>
        <v>1.5499999999999999E-3</v>
      </c>
      <c r="H132" s="475">
        <f t="shared" si="2454"/>
        <v>2.8</v>
      </c>
      <c r="I132" s="141">
        <f t="shared" si="2205"/>
        <v>2.8</v>
      </c>
      <c r="J132" s="476">
        <f t="shared" si="2455"/>
        <v>31.52</v>
      </c>
      <c r="K132" s="142">
        <f t="shared" si="2206"/>
        <v>88.256</v>
      </c>
      <c r="L132" s="114">
        <f t="shared" si="2207"/>
        <v>88.26</v>
      </c>
      <c r="M132" s="114"/>
      <c r="N132" s="143"/>
      <c r="O132" s="144">
        <f t="shared" si="2208"/>
        <v>1.34796</v>
      </c>
      <c r="P132" s="328">
        <f t="shared" si="2209"/>
        <v>2</v>
      </c>
      <c r="Q132" s="474">
        <f t="shared" si="2456"/>
        <v>1.8799999999999999E-3</v>
      </c>
      <c r="R132" s="475">
        <f t="shared" si="2457"/>
        <v>3.7</v>
      </c>
      <c r="S132" s="141">
        <f t="shared" si="2210"/>
        <v>1.85</v>
      </c>
      <c r="T132" s="476">
        <f t="shared" si="2458"/>
        <v>29.42</v>
      </c>
      <c r="U132" s="142">
        <f t="shared" si="2211"/>
        <v>54.427</v>
      </c>
      <c r="V132" s="114">
        <f t="shared" si="2212"/>
        <v>108.85</v>
      </c>
      <c r="W132" s="114"/>
      <c r="X132" s="143"/>
      <c r="Y132" s="144">
        <f t="shared" si="2213"/>
        <v>0.83128000000000002</v>
      </c>
      <c r="Z132" s="328">
        <f t="shared" si="2214"/>
        <v>0</v>
      </c>
      <c r="AA132" s="474">
        <f t="shared" si="2263"/>
        <v>0</v>
      </c>
      <c r="AB132" s="475">
        <f t="shared" si="2264"/>
        <v>0</v>
      </c>
      <c r="AC132" s="141">
        <f t="shared" si="2217"/>
        <v>0</v>
      </c>
      <c r="AD132" s="476">
        <f t="shared" si="2218"/>
        <v>33.75</v>
      </c>
      <c r="AE132" s="142">
        <f t="shared" si="2219"/>
        <v>0</v>
      </c>
      <c r="AF132" s="114">
        <f t="shared" si="2220"/>
        <v>0</v>
      </c>
      <c r="AG132" s="114"/>
      <c r="AH132" s="143"/>
      <c r="AI132" s="144">
        <f t="shared" si="2221"/>
        <v>0</v>
      </c>
      <c r="AJ132" s="328">
        <f t="shared" si="2222"/>
        <v>1</v>
      </c>
      <c r="AK132" s="474">
        <f t="shared" si="2263"/>
        <v>1.65E-3</v>
      </c>
      <c r="AL132" s="475">
        <f t="shared" si="2264"/>
        <v>2.0099999999999998</v>
      </c>
      <c r="AM132" s="141">
        <f t="shared" si="2225"/>
        <v>2.0099999999999998</v>
      </c>
      <c r="AN132" s="476">
        <f t="shared" si="2218"/>
        <v>27.52</v>
      </c>
      <c r="AO132" s="142">
        <f t="shared" si="2227"/>
        <v>55.315199999999997</v>
      </c>
      <c r="AP132" s="114">
        <f t="shared" si="2228"/>
        <v>55.32</v>
      </c>
      <c r="AQ132" s="114"/>
      <c r="AR132" s="143"/>
      <c r="AS132" s="144">
        <f t="shared" si="2229"/>
        <v>0.84484999999999999</v>
      </c>
      <c r="AT132" s="328">
        <f t="shared" si="2230"/>
        <v>2</v>
      </c>
      <c r="AU132" s="474">
        <f t="shared" si="2263"/>
        <v>2.1099999999999999E-3</v>
      </c>
      <c r="AV132" s="475">
        <f t="shared" si="2264"/>
        <v>2.33</v>
      </c>
      <c r="AW132" s="141">
        <f t="shared" si="2233"/>
        <v>1.165</v>
      </c>
      <c r="AX132" s="476">
        <f t="shared" si="2218"/>
        <v>31.56</v>
      </c>
      <c r="AY132" s="142">
        <f t="shared" si="2235"/>
        <v>36.767400000000002</v>
      </c>
      <c r="AZ132" s="114">
        <f t="shared" si="2236"/>
        <v>73.53</v>
      </c>
      <c r="BA132" s="114"/>
      <c r="BB132" s="143"/>
      <c r="BC132" s="144">
        <f t="shared" si="2237"/>
        <v>0.56155999999999995</v>
      </c>
      <c r="BD132" s="328">
        <f t="shared" si="2238"/>
        <v>0</v>
      </c>
      <c r="BE132" s="474">
        <f t="shared" si="2263"/>
        <v>0</v>
      </c>
      <c r="BF132" s="475">
        <f t="shared" si="2264"/>
        <v>0</v>
      </c>
      <c r="BG132" s="141">
        <f t="shared" si="2241"/>
        <v>0</v>
      </c>
      <c r="BH132" s="476">
        <f t="shared" si="2218"/>
        <v>33.46</v>
      </c>
      <c r="BI132" s="142">
        <f t="shared" si="2243"/>
        <v>0</v>
      </c>
      <c r="BJ132" s="114">
        <f t="shared" si="2244"/>
        <v>0</v>
      </c>
      <c r="BK132" s="114"/>
      <c r="BL132" s="143"/>
      <c r="BM132" s="144">
        <f t="shared" si="2245"/>
        <v>0</v>
      </c>
      <c r="BN132" s="328">
        <f t="shared" si="2246"/>
        <v>1</v>
      </c>
      <c r="BO132" s="474">
        <f t="shared" si="2263"/>
        <v>1.41E-3</v>
      </c>
      <c r="BP132" s="475">
        <f t="shared" si="2264"/>
        <v>1.41</v>
      </c>
      <c r="BQ132" s="141">
        <f t="shared" si="2249"/>
        <v>1.41</v>
      </c>
      <c r="BR132" s="476">
        <f t="shared" si="2218"/>
        <v>33.25</v>
      </c>
      <c r="BS132" s="142">
        <f t="shared" si="2251"/>
        <v>46.8825</v>
      </c>
      <c r="BT132" s="114">
        <f t="shared" si="2252"/>
        <v>46.88</v>
      </c>
      <c r="BU132" s="114"/>
      <c r="BV132" s="143"/>
      <c r="BW132" s="144">
        <f t="shared" si="2253"/>
        <v>0.71604999999999996</v>
      </c>
      <c r="BX132" s="328">
        <f t="shared" si="2254"/>
        <v>0</v>
      </c>
      <c r="BY132" s="474">
        <f t="shared" si="2263"/>
        <v>0</v>
      </c>
      <c r="BZ132" s="475">
        <f t="shared" si="2264"/>
        <v>0</v>
      </c>
      <c r="CA132" s="141">
        <f t="shared" si="2257"/>
        <v>0</v>
      </c>
      <c r="CB132" s="476">
        <f t="shared" si="2218"/>
        <v>32.880000000000003</v>
      </c>
      <c r="CC132" s="142">
        <f t="shared" si="2259"/>
        <v>0</v>
      </c>
      <c r="CD132" s="114">
        <f t="shared" si="2260"/>
        <v>0</v>
      </c>
      <c r="CE132" s="114"/>
      <c r="CF132" s="143"/>
      <c r="CG132" s="144">
        <f t="shared" si="2261"/>
        <v>0</v>
      </c>
      <c r="CH132" s="328">
        <f t="shared" si="2262"/>
        <v>1</v>
      </c>
      <c r="CI132" s="474">
        <f t="shared" si="2263"/>
        <v>1E-3</v>
      </c>
      <c r="CJ132" s="475">
        <f t="shared" si="2264"/>
        <v>3</v>
      </c>
      <c r="CK132" s="141">
        <f t="shared" si="2265"/>
        <v>3</v>
      </c>
      <c r="CL132" s="476">
        <f t="shared" si="2218"/>
        <v>31.54</v>
      </c>
      <c r="CM132" s="142">
        <f t="shared" si="2267"/>
        <v>94.62</v>
      </c>
      <c r="CN132" s="114">
        <f t="shared" si="2268"/>
        <v>94.62</v>
      </c>
      <c r="CO132" s="114"/>
      <c r="CP132" s="143"/>
      <c r="CQ132" s="144">
        <f t="shared" si="2269"/>
        <v>1.44516</v>
      </c>
      <c r="CR132" s="328">
        <f t="shared" si="2270"/>
        <v>1</v>
      </c>
      <c r="CS132" s="474">
        <f t="shared" si="2319"/>
        <v>1.2700000000000001E-3</v>
      </c>
      <c r="CT132" s="475">
        <f t="shared" si="2320"/>
        <v>2.4</v>
      </c>
      <c r="CU132" s="141">
        <f t="shared" si="2273"/>
        <v>2.4</v>
      </c>
      <c r="CV132" s="476">
        <f t="shared" si="2274"/>
        <v>33.47</v>
      </c>
      <c r="CW132" s="142">
        <f t="shared" si="2275"/>
        <v>80.328000000000003</v>
      </c>
      <c r="CX132" s="114">
        <f t="shared" si="2276"/>
        <v>80.33</v>
      </c>
      <c r="CY132" s="114"/>
      <c r="CZ132" s="143"/>
      <c r="DA132" s="144">
        <f t="shared" si="2277"/>
        <v>1.2268699999999999</v>
      </c>
      <c r="DB132" s="328">
        <f t="shared" si="2278"/>
        <v>0</v>
      </c>
      <c r="DC132" s="474">
        <f t="shared" si="2319"/>
        <v>0</v>
      </c>
      <c r="DD132" s="475">
        <f t="shared" si="2320"/>
        <v>0</v>
      </c>
      <c r="DE132" s="141">
        <f t="shared" si="2281"/>
        <v>0</v>
      </c>
      <c r="DF132" s="476">
        <f t="shared" si="2274"/>
        <v>35.75</v>
      </c>
      <c r="DG132" s="142">
        <f t="shared" si="2283"/>
        <v>0</v>
      </c>
      <c r="DH132" s="114">
        <f t="shared" si="2284"/>
        <v>0</v>
      </c>
      <c r="DI132" s="114"/>
      <c r="DJ132" s="143"/>
      <c r="DK132" s="144">
        <f t="shared" si="2285"/>
        <v>0</v>
      </c>
      <c r="DL132" s="328">
        <f t="shared" si="2286"/>
        <v>0</v>
      </c>
      <c r="DM132" s="474">
        <f t="shared" si="2319"/>
        <v>0</v>
      </c>
      <c r="DN132" s="475">
        <f t="shared" si="2320"/>
        <v>0</v>
      </c>
      <c r="DO132" s="141">
        <f t="shared" si="2289"/>
        <v>0</v>
      </c>
      <c r="DP132" s="476">
        <f t="shared" si="2274"/>
        <v>22.42</v>
      </c>
      <c r="DQ132" s="142">
        <f t="shared" si="2291"/>
        <v>0</v>
      </c>
      <c r="DR132" s="114">
        <f t="shared" si="2292"/>
        <v>0</v>
      </c>
      <c r="DS132" s="114"/>
      <c r="DT132" s="143"/>
      <c r="DU132" s="144">
        <f t="shared" si="2293"/>
        <v>0</v>
      </c>
      <c r="DV132" s="328">
        <f t="shared" si="2294"/>
        <v>4</v>
      </c>
      <c r="DW132" s="474">
        <f t="shared" si="2319"/>
        <v>5.11E-3</v>
      </c>
      <c r="DX132" s="475">
        <f t="shared" si="2320"/>
        <v>3.93</v>
      </c>
      <c r="DY132" s="141">
        <f t="shared" si="2297"/>
        <v>0.98250000000000004</v>
      </c>
      <c r="DZ132" s="476">
        <f t="shared" si="2274"/>
        <v>38.33</v>
      </c>
      <c r="EA132" s="142">
        <f t="shared" si="2299"/>
        <v>37.659230000000001</v>
      </c>
      <c r="EB132" s="114">
        <f t="shared" si="2300"/>
        <v>150.63999999999999</v>
      </c>
      <c r="EC132" s="114"/>
      <c r="ED132" s="143"/>
      <c r="EE132" s="144">
        <f t="shared" si="2301"/>
        <v>0.57518000000000002</v>
      </c>
      <c r="EF132" s="328">
        <f t="shared" si="2302"/>
        <v>1</v>
      </c>
      <c r="EG132" s="474">
        <f t="shared" si="2319"/>
        <v>1.16E-3</v>
      </c>
      <c r="EH132" s="475">
        <f t="shared" si="2320"/>
        <v>1.95</v>
      </c>
      <c r="EI132" s="141">
        <f t="shared" si="2305"/>
        <v>1.95</v>
      </c>
      <c r="EJ132" s="476">
        <f t="shared" si="2274"/>
        <v>26.56</v>
      </c>
      <c r="EK132" s="142">
        <f t="shared" si="2307"/>
        <v>51.792000000000002</v>
      </c>
      <c r="EL132" s="114">
        <f t="shared" si="2308"/>
        <v>51.79</v>
      </c>
      <c r="EM132" s="114"/>
      <c r="EN132" s="143"/>
      <c r="EO132" s="144">
        <f t="shared" si="2309"/>
        <v>0.79103000000000001</v>
      </c>
      <c r="EP132" s="328">
        <f t="shared" si="2310"/>
        <v>0</v>
      </c>
      <c r="EQ132" s="474">
        <f t="shared" si="2319"/>
        <v>0</v>
      </c>
      <c r="ER132" s="475">
        <f t="shared" si="2320"/>
        <v>0</v>
      </c>
      <c r="ES132" s="141">
        <f t="shared" si="2313"/>
        <v>0</v>
      </c>
      <c r="ET132" s="476">
        <f t="shared" si="2274"/>
        <v>32.450000000000003</v>
      </c>
      <c r="EU132" s="142">
        <f t="shared" si="2315"/>
        <v>0</v>
      </c>
      <c r="EV132" s="114">
        <f t="shared" si="2316"/>
        <v>0</v>
      </c>
      <c r="EW132" s="114"/>
      <c r="EX132" s="143"/>
      <c r="EY132" s="144">
        <f t="shared" si="2317"/>
        <v>0</v>
      </c>
      <c r="EZ132" s="328">
        <f t="shared" si="2318"/>
        <v>3</v>
      </c>
      <c r="FA132" s="474">
        <f t="shared" si="2319"/>
        <v>4.0499999999999998E-3</v>
      </c>
      <c r="FB132" s="475">
        <f t="shared" si="2320"/>
        <v>6.12</v>
      </c>
      <c r="FC132" s="141">
        <f t="shared" si="2321"/>
        <v>2.04</v>
      </c>
      <c r="FD132" s="476">
        <f t="shared" si="2274"/>
        <v>34.11</v>
      </c>
      <c r="FE132" s="142">
        <f t="shared" si="2323"/>
        <v>69.584400000000002</v>
      </c>
      <c r="FF132" s="114">
        <f t="shared" si="2324"/>
        <v>208.75</v>
      </c>
      <c r="FG132" s="114"/>
      <c r="FH132" s="143"/>
      <c r="FI132" s="144">
        <f t="shared" si="2325"/>
        <v>1.0627800000000001</v>
      </c>
      <c r="FJ132" s="328">
        <f t="shared" si="2326"/>
        <v>2</v>
      </c>
      <c r="FK132" s="474">
        <f t="shared" si="2327"/>
        <v>1.98E-3</v>
      </c>
      <c r="FL132" s="475">
        <f t="shared" si="2328"/>
        <v>4.83</v>
      </c>
      <c r="FM132" s="141">
        <f t="shared" si="2329"/>
        <v>2.415</v>
      </c>
      <c r="FN132" s="476">
        <f t="shared" si="2330"/>
        <v>32.69</v>
      </c>
      <c r="FO132" s="142">
        <f t="shared" si="2331"/>
        <v>78.946349999999995</v>
      </c>
      <c r="FP132" s="114">
        <f t="shared" si="2332"/>
        <v>157.88999999999999</v>
      </c>
      <c r="FQ132" s="114"/>
      <c r="FR132" s="143"/>
      <c r="FS132" s="144">
        <f t="shared" si="2333"/>
        <v>1.20577</v>
      </c>
      <c r="FT132" s="328">
        <f t="shared" si="2334"/>
        <v>1</v>
      </c>
      <c r="FU132" s="474">
        <f t="shared" si="2327"/>
        <v>1.3600000000000001E-3</v>
      </c>
      <c r="FV132" s="475">
        <f t="shared" si="2328"/>
        <v>2.86</v>
      </c>
      <c r="FW132" s="141">
        <f t="shared" si="2337"/>
        <v>2.86</v>
      </c>
      <c r="FX132" s="476">
        <f t="shared" si="2330"/>
        <v>33.630000000000003</v>
      </c>
      <c r="FY132" s="142">
        <f t="shared" si="2339"/>
        <v>96.181799999999996</v>
      </c>
      <c r="FZ132" s="114">
        <f t="shared" si="2340"/>
        <v>96.18</v>
      </c>
      <c r="GA132" s="114"/>
      <c r="GB132" s="143"/>
      <c r="GC132" s="144">
        <f t="shared" si="2341"/>
        <v>1.4690099999999999</v>
      </c>
      <c r="GD132" s="328">
        <f t="shared" si="2342"/>
        <v>2</v>
      </c>
      <c r="GE132" s="474">
        <f t="shared" si="2343"/>
        <v>3.98E-3</v>
      </c>
      <c r="GF132" s="475">
        <f t="shared" si="2344"/>
        <v>2.76</v>
      </c>
      <c r="GG132" s="141">
        <f t="shared" si="2345"/>
        <v>1.38</v>
      </c>
      <c r="GH132" s="476">
        <f t="shared" si="2330"/>
        <v>35.090000000000003</v>
      </c>
      <c r="GI132" s="142">
        <f t="shared" si="2347"/>
        <v>48.424199999999999</v>
      </c>
      <c r="GJ132" s="114">
        <f t="shared" si="2348"/>
        <v>96.85</v>
      </c>
      <c r="GK132" s="114"/>
      <c r="GL132" s="143"/>
      <c r="GM132" s="144">
        <f t="shared" si="2349"/>
        <v>0.73960000000000004</v>
      </c>
      <c r="GN132" s="328">
        <f t="shared" si="2350"/>
        <v>1</v>
      </c>
      <c r="GO132" s="474">
        <f t="shared" si="2343"/>
        <v>1.1900000000000001E-3</v>
      </c>
      <c r="GP132" s="475">
        <f t="shared" si="2344"/>
        <v>4.47</v>
      </c>
      <c r="GQ132" s="141">
        <f t="shared" si="2353"/>
        <v>4.47</v>
      </c>
      <c r="GR132" s="476">
        <f t="shared" si="2330"/>
        <v>30.8</v>
      </c>
      <c r="GS132" s="142">
        <f t="shared" si="2355"/>
        <v>137.67599999999999</v>
      </c>
      <c r="GT132" s="114">
        <f t="shared" si="2356"/>
        <v>137.68</v>
      </c>
      <c r="GU132" s="114"/>
      <c r="GV132" s="143"/>
      <c r="GW132" s="144">
        <f t="shared" si="2357"/>
        <v>2.10277</v>
      </c>
      <c r="GX132" s="328">
        <f t="shared" si="2358"/>
        <v>1</v>
      </c>
      <c r="GY132" s="474">
        <f t="shared" si="2359"/>
        <v>6.4999999999999997E-4</v>
      </c>
      <c r="GZ132" s="475">
        <f t="shared" si="2360"/>
        <v>2.61</v>
      </c>
      <c r="HA132" s="141">
        <f t="shared" si="2361"/>
        <v>2.61</v>
      </c>
      <c r="HB132" s="476">
        <f t="shared" si="2362"/>
        <v>29.17</v>
      </c>
      <c r="HC132" s="142">
        <f t="shared" si="2363"/>
        <v>76.133700000000005</v>
      </c>
      <c r="HD132" s="114">
        <f t="shared" si="2364"/>
        <v>76.13</v>
      </c>
      <c r="HE132" s="114"/>
      <c r="HF132" s="143"/>
      <c r="HG132" s="144">
        <f t="shared" si="2365"/>
        <v>1.1628099999999999</v>
      </c>
      <c r="HH132" s="328">
        <f t="shared" si="2366"/>
        <v>1</v>
      </c>
      <c r="HI132" s="474">
        <f t="shared" si="2359"/>
        <v>9.3999999999999997E-4</v>
      </c>
      <c r="HJ132" s="475">
        <f t="shared" si="2360"/>
        <v>2.12</v>
      </c>
      <c r="HK132" s="141">
        <f t="shared" si="2369"/>
        <v>2.12</v>
      </c>
      <c r="HL132" s="476">
        <f t="shared" si="2362"/>
        <v>29.29</v>
      </c>
      <c r="HM132" s="142">
        <f t="shared" si="2371"/>
        <v>62.094799999999999</v>
      </c>
      <c r="HN132" s="114">
        <f t="shared" si="2372"/>
        <v>62.09</v>
      </c>
      <c r="HO132" s="114"/>
      <c r="HP132" s="143"/>
      <c r="HQ132" s="144">
        <f t="shared" si="2373"/>
        <v>0.94838999999999996</v>
      </c>
      <c r="HR132" s="328">
        <f t="shared" si="2374"/>
        <v>5</v>
      </c>
      <c r="HS132" s="474">
        <f t="shared" si="2375"/>
        <v>7.1900000000000002E-3</v>
      </c>
      <c r="HT132" s="475">
        <f t="shared" si="2376"/>
        <v>4.8899999999999997</v>
      </c>
      <c r="HU132" s="141">
        <f t="shared" si="2377"/>
        <v>0.97799999999999998</v>
      </c>
      <c r="HV132" s="476">
        <f t="shared" si="2362"/>
        <v>33.47</v>
      </c>
      <c r="HW132" s="142">
        <f t="shared" si="2379"/>
        <v>32.73366</v>
      </c>
      <c r="HX132" s="114">
        <f t="shared" si="2380"/>
        <v>163.66999999999999</v>
      </c>
      <c r="HY132" s="114"/>
      <c r="HZ132" s="143"/>
      <c r="IA132" s="144">
        <f t="shared" si="2381"/>
        <v>0.49995000000000001</v>
      </c>
      <c r="IB132" s="328">
        <f t="shared" si="2382"/>
        <v>4</v>
      </c>
      <c r="IC132" s="474">
        <f t="shared" si="2375"/>
        <v>8.3199999999999993E-3</v>
      </c>
      <c r="ID132" s="475">
        <f t="shared" si="2376"/>
        <v>4.16</v>
      </c>
      <c r="IE132" s="141">
        <f t="shared" si="2385"/>
        <v>1.04</v>
      </c>
      <c r="IF132" s="476">
        <f t="shared" si="2362"/>
        <v>35.28</v>
      </c>
      <c r="IG132" s="142">
        <f t="shared" si="2387"/>
        <v>36.691200000000002</v>
      </c>
      <c r="IH132" s="114">
        <f t="shared" si="2388"/>
        <v>146.76</v>
      </c>
      <c r="II132" s="114"/>
      <c r="IJ132" s="143"/>
      <c r="IK132" s="144">
        <f t="shared" si="2389"/>
        <v>0.56040000000000001</v>
      </c>
      <c r="IL132" s="328">
        <f t="shared" si="2390"/>
        <v>1</v>
      </c>
      <c r="IM132" s="474">
        <f t="shared" si="2391"/>
        <v>8.8000000000000003E-4</v>
      </c>
      <c r="IN132" s="475">
        <f t="shared" si="2392"/>
        <v>1.96</v>
      </c>
      <c r="IO132" s="141">
        <f t="shared" si="2393"/>
        <v>1.96</v>
      </c>
      <c r="IP132" s="476">
        <f t="shared" si="2394"/>
        <v>27</v>
      </c>
      <c r="IQ132" s="142">
        <f t="shared" si="2395"/>
        <v>52.92</v>
      </c>
      <c r="IR132" s="114">
        <f t="shared" si="2396"/>
        <v>52.92</v>
      </c>
      <c r="IS132" s="114"/>
      <c r="IT132" s="143"/>
      <c r="IU132" s="144">
        <f t="shared" si="2397"/>
        <v>0.80825999999999998</v>
      </c>
      <c r="IV132" s="328">
        <f t="shared" si="2398"/>
        <v>3</v>
      </c>
      <c r="IW132" s="474">
        <f t="shared" si="2391"/>
        <v>4.4400000000000004E-3</v>
      </c>
      <c r="IX132" s="475">
        <f t="shared" si="2392"/>
        <v>5.55</v>
      </c>
      <c r="IY132" s="141">
        <f t="shared" si="2401"/>
        <v>1.85</v>
      </c>
      <c r="IZ132" s="476">
        <f t="shared" si="2394"/>
        <v>25.57</v>
      </c>
      <c r="JA132" s="142">
        <f t="shared" si="2403"/>
        <v>47.304499999999997</v>
      </c>
      <c r="JB132" s="114">
        <f t="shared" si="2404"/>
        <v>141.91</v>
      </c>
      <c r="JC132" s="114"/>
      <c r="JD132" s="143"/>
      <c r="JE132" s="144">
        <f t="shared" si="2405"/>
        <v>0.72250000000000003</v>
      </c>
      <c r="JF132" s="328">
        <f t="shared" si="2406"/>
        <v>0</v>
      </c>
      <c r="JG132" s="474">
        <f t="shared" si="2407"/>
        <v>0</v>
      </c>
      <c r="JH132" s="475">
        <f t="shared" si="2408"/>
        <v>0</v>
      </c>
      <c r="JI132" s="141">
        <f t="shared" si="2409"/>
        <v>0</v>
      </c>
      <c r="JJ132" s="476">
        <f t="shared" si="2394"/>
        <v>30.23</v>
      </c>
      <c r="JK132" s="142">
        <f t="shared" si="2411"/>
        <v>0</v>
      </c>
      <c r="JL132" s="114">
        <f t="shared" si="2412"/>
        <v>0</v>
      </c>
      <c r="JM132" s="114"/>
      <c r="JN132" s="143"/>
      <c r="JO132" s="144">
        <f t="shared" si="2413"/>
        <v>0</v>
      </c>
      <c r="JP132" s="328">
        <f t="shared" si="2414"/>
        <v>3</v>
      </c>
      <c r="JQ132" s="474">
        <f t="shared" si="2407"/>
        <v>2.48E-3</v>
      </c>
      <c r="JR132" s="475">
        <f t="shared" si="2408"/>
        <v>9.92</v>
      </c>
      <c r="JS132" s="141">
        <f t="shared" si="2417"/>
        <v>3.3066666699999998</v>
      </c>
      <c r="JT132" s="476">
        <f t="shared" si="2394"/>
        <v>24.7</v>
      </c>
      <c r="JU132" s="142">
        <f t="shared" si="2419"/>
        <v>81.674670000000006</v>
      </c>
      <c r="JV132" s="114">
        <f t="shared" si="2420"/>
        <v>245.02</v>
      </c>
      <c r="JW132" s="114"/>
      <c r="JX132" s="143"/>
      <c r="JY132" s="144">
        <f t="shared" si="2421"/>
        <v>1.2474400000000001</v>
      </c>
      <c r="JZ132" s="328">
        <f t="shared" si="2422"/>
        <v>0</v>
      </c>
      <c r="KA132" s="474">
        <f t="shared" si="2439"/>
        <v>0</v>
      </c>
      <c r="KB132" s="475">
        <f t="shared" si="2440"/>
        <v>0</v>
      </c>
      <c r="KC132" s="141">
        <f t="shared" si="2425"/>
        <v>0</v>
      </c>
      <c r="KD132" s="476">
        <f t="shared" si="2426"/>
        <v>34.049999999999997</v>
      </c>
      <c r="KE132" s="142">
        <f t="shared" si="2427"/>
        <v>0</v>
      </c>
      <c r="KF132" s="114">
        <f t="shared" si="2428"/>
        <v>0</v>
      </c>
      <c r="KG132" s="114"/>
      <c r="KH132" s="143"/>
      <c r="KI132" s="144">
        <f t="shared" si="2429"/>
        <v>0</v>
      </c>
      <c r="KJ132" s="328">
        <f t="shared" si="2430"/>
        <v>0</v>
      </c>
      <c r="KK132" s="474">
        <f t="shared" si="2439"/>
        <v>0</v>
      </c>
      <c r="KL132" s="475">
        <f t="shared" si="2440"/>
        <v>0</v>
      </c>
      <c r="KM132" s="141">
        <f t="shared" si="2433"/>
        <v>0</v>
      </c>
      <c r="KN132" s="476">
        <f t="shared" si="2426"/>
        <v>22.42</v>
      </c>
      <c r="KO132" s="142">
        <f t="shared" si="2435"/>
        <v>0</v>
      </c>
      <c r="KP132" s="114">
        <f t="shared" si="2436"/>
        <v>0</v>
      </c>
      <c r="KQ132" s="114"/>
      <c r="KR132" s="143"/>
      <c r="KS132" s="144">
        <f t="shared" si="2437"/>
        <v>0</v>
      </c>
      <c r="KT132" s="328">
        <f t="shared" si="2438"/>
        <v>0</v>
      </c>
      <c r="KU132" s="474" t="e">
        <f t="shared" si="2439"/>
        <v>#DIV/0!</v>
      </c>
      <c r="KV132" s="475" t="e">
        <f t="shared" si="2440"/>
        <v>#DIV/0!</v>
      </c>
      <c r="KW132" s="141">
        <f t="shared" si="2441"/>
        <v>0</v>
      </c>
      <c r="KX132" s="476">
        <f t="shared" si="2426"/>
        <v>0</v>
      </c>
      <c r="KY132" s="142">
        <f t="shared" si="2443"/>
        <v>0</v>
      </c>
      <c r="KZ132" s="114">
        <f t="shared" si="2444"/>
        <v>0</v>
      </c>
      <c r="LA132" s="114"/>
      <c r="LB132" s="143"/>
      <c r="LC132" s="144">
        <f t="shared" si="2445"/>
        <v>0</v>
      </c>
      <c r="LD132" s="327">
        <f t="shared" si="2446"/>
        <v>41</v>
      </c>
      <c r="LE132" s="474">
        <f t="shared" si="2447"/>
        <v>1.57E-3</v>
      </c>
      <c r="LF132" s="475">
        <f t="shared" si="2448"/>
        <v>88.8</v>
      </c>
      <c r="LG132" s="141">
        <f t="shared" si="2449"/>
        <v>2.1658536599999998</v>
      </c>
      <c r="LH132" s="476">
        <f t="shared" si="2450"/>
        <v>30.23</v>
      </c>
      <c r="LI132" s="142">
        <f t="shared" si="2451"/>
        <v>65.473759999999999</v>
      </c>
      <c r="LJ132" s="114">
        <f t="shared" si="2452"/>
        <v>2684.42</v>
      </c>
      <c r="LK132" s="114"/>
      <c r="LL132" s="143"/>
    </row>
    <row r="133" spans="1:324" ht="26.25" customHeight="1">
      <c r="A133" s="718"/>
      <c r="B133" s="93" t="s">
        <v>759</v>
      </c>
      <c r="C133" s="12" t="s">
        <v>856</v>
      </c>
      <c r="D133" s="12" t="s">
        <v>424</v>
      </c>
      <c r="E133" s="4" t="s">
        <v>32</v>
      </c>
      <c r="F133" s="328">
        <f t="shared" si="2204"/>
        <v>0</v>
      </c>
      <c r="G133" s="474">
        <f t="shared" si="2453"/>
        <v>0</v>
      </c>
      <c r="H133" s="475">
        <f t="shared" si="2454"/>
        <v>0</v>
      </c>
      <c r="I133" s="141">
        <f t="shared" si="2205"/>
        <v>0</v>
      </c>
      <c r="J133" s="476">
        <f t="shared" si="2455"/>
        <v>31.52</v>
      </c>
      <c r="K133" s="142">
        <f t="shared" si="2206"/>
        <v>0</v>
      </c>
      <c r="L133" s="114">
        <f t="shared" si="2207"/>
        <v>0</v>
      </c>
      <c r="M133" s="114"/>
      <c r="N133" s="143"/>
      <c r="O133" s="144" t="e">
        <f t="shared" si="2208"/>
        <v>#DIV/0!</v>
      </c>
      <c r="P133" s="328">
        <f t="shared" si="2209"/>
        <v>0</v>
      </c>
      <c r="Q133" s="474">
        <f t="shared" si="2456"/>
        <v>0</v>
      </c>
      <c r="R133" s="475">
        <f t="shared" si="2457"/>
        <v>0</v>
      </c>
      <c r="S133" s="141">
        <f t="shared" si="2210"/>
        <v>0</v>
      </c>
      <c r="T133" s="476">
        <f t="shared" si="2458"/>
        <v>29.42</v>
      </c>
      <c r="U133" s="142">
        <f t="shared" si="2211"/>
        <v>0</v>
      </c>
      <c r="V133" s="114">
        <f t="shared" si="2212"/>
        <v>0</v>
      </c>
      <c r="W133" s="114"/>
      <c r="X133" s="143"/>
      <c r="Y133" s="144" t="e">
        <f t="shared" si="2213"/>
        <v>#DIV/0!</v>
      </c>
      <c r="Z133" s="328">
        <f t="shared" si="2214"/>
        <v>0</v>
      </c>
      <c r="AA133" s="474">
        <f t="shared" si="2263"/>
        <v>0</v>
      </c>
      <c r="AB133" s="475">
        <f t="shared" si="2264"/>
        <v>0</v>
      </c>
      <c r="AC133" s="141">
        <f t="shared" si="2217"/>
        <v>0</v>
      </c>
      <c r="AD133" s="476">
        <f t="shared" si="2218"/>
        <v>33.75</v>
      </c>
      <c r="AE133" s="142">
        <f t="shared" si="2219"/>
        <v>0</v>
      </c>
      <c r="AF133" s="114">
        <f t="shared" si="2220"/>
        <v>0</v>
      </c>
      <c r="AG133" s="114"/>
      <c r="AH133" s="143"/>
      <c r="AI133" s="144" t="e">
        <f t="shared" si="2221"/>
        <v>#DIV/0!</v>
      </c>
      <c r="AJ133" s="328">
        <f t="shared" si="2222"/>
        <v>0</v>
      </c>
      <c r="AK133" s="474">
        <f t="shared" si="2263"/>
        <v>0</v>
      </c>
      <c r="AL133" s="475">
        <f t="shared" si="2264"/>
        <v>0</v>
      </c>
      <c r="AM133" s="141">
        <f t="shared" si="2225"/>
        <v>0</v>
      </c>
      <c r="AN133" s="476">
        <f t="shared" si="2218"/>
        <v>27.52</v>
      </c>
      <c r="AO133" s="142">
        <f t="shared" si="2227"/>
        <v>0</v>
      </c>
      <c r="AP133" s="114">
        <f t="shared" si="2228"/>
        <v>0</v>
      </c>
      <c r="AQ133" s="114"/>
      <c r="AR133" s="143"/>
      <c r="AS133" s="144" t="e">
        <f t="shared" si="2229"/>
        <v>#DIV/0!</v>
      </c>
      <c r="AT133" s="328">
        <f t="shared" si="2230"/>
        <v>0</v>
      </c>
      <c r="AU133" s="474">
        <f t="shared" si="2263"/>
        <v>0</v>
      </c>
      <c r="AV133" s="475">
        <f t="shared" si="2264"/>
        <v>0</v>
      </c>
      <c r="AW133" s="141">
        <f t="shared" si="2233"/>
        <v>0</v>
      </c>
      <c r="AX133" s="476">
        <f t="shared" si="2218"/>
        <v>31.56</v>
      </c>
      <c r="AY133" s="142">
        <f t="shared" si="2235"/>
        <v>0</v>
      </c>
      <c r="AZ133" s="114">
        <f t="shared" si="2236"/>
        <v>0</v>
      </c>
      <c r="BA133" s="114"/>
      <c r="BB133" s="143"/>
      <c r="BC133" s="144" t="e">
        <f t="shared" si="2237"/>
        <v>#DIV/0!</v>
      </c>
      <c r="BD133" s="328">
        <f t="shared" si="2238"/>
        <v>0</v>
      </c>
      <c r="BE133" s="474">
        <f t="shared" si="2263"/>
        <v>0</v>
      </c>
      <c r="BF133" s="475">
        <f t="shared" si="2264"/>
        <v>0</v>
      </c>
      <c r="BG133" s="141">
        <f t="shared" si="2241"/>
        <v>0</v>
      </c>
      <c r="BH133" s="476">
        <f t="shared" si="2218"/>
        <v>33.46</v>
      </c>
      <c r="BI133" s="142">
        <f t="shared" si="2243"/>
        <v>0</v>
      </c>
      <c r="BJ133" s="114">
        <f t="shared" si="2244"/>
        <v>0</v>
      </c>
      <c r="BK133" s="114"/>
      <c r="BL133" s="143"/>
      <c r="BM133" s="144" t="e">
        <f t="shared" si="2245"/>
        <v>#DIV/0!</v>
      </c>
      <c r="BN133" s="328">
        <f t="shared" si="2246"/>
        <v>0</v>
      </c>
      <c r="BO133" s="474">
        <f t="shared" si="2263"/>
        <v>0</v>
      </c>
      <c r="BP133" s="475">
        <f t="shared" si="2264"/>
        <v>0</v>
      </c>
      <c r="BQ133" s="141">
        <f t="shared" si="2249"/>
        <v>0</v>
      </c>
      <c r="BR133" s="476">
        <f t="shared" si="2218"/>
        <v>33.25</v>
      </c>
      <c r="BS133" s="142">
        <f t="shared" si="2251"/>
        <v>0</v>
      </c>
      <c r="BT133" s="114">
        <f t="shared" si="2252"/>
        <v>0</v>
      </c>
      <c r="BU133" s="114"/>
      <c r="BV133" s="143"/>
      <c r="BW133" s="144" t="e">
        <f t="shared" si="2253"/>
        <v>#DIV/0!</v>
      </c>
      <c r="BX133" s="328">
        <f t="shared" si="2254"/>
        <v>0</v>
      </c>
      <c r="BY133" s="474">
        <f t="shared" si="2263"/>
        <v>0</v>
      </c>
      <c r="BZ133" s="475">
        <f t="shared" si="2264"/>
        <v>0</v>
      </c>
      <c r="CA133" s="141">
        <f t="shared" si="2257"/>
        <v>0</v>
      </c>
      <c r="CB133" s="476">
        <f t="shared" si="2218"/>
        <v>32.880000000000003</v>
      </c>
      <c r="CC133" s="142">
        <f t="shared" si="2259"/>
        <v>0</v>
      </c>
      <c r="CD133" s="114">
        <f t="shared" si="2260"/>
        <v>0</v>
      </c>
      <c r="CE133" s="114"/>
      <c r="CF133" s="143"/>
      <c r="CG133" s="144" t="e">
        <f t="shared" si="2261"/>
        <v>#DIV/0!</v>
      </c>
      <c r="CH133" s="328">
        <f t="shared" si="2262"/>
        <v>0</v>
      </c>
      <c r="CI133" s="474">
        <f t="shared" si="2263"/>
        <v>0</v>
      </c>
      <c r="CJ133" s="475">
        <f t="shared" si="2264"/>
        <v>0</v>
      </c>
      <c r="CK133" s="141">
        <f t="shared" si="2265"/>
        <v>0</v>
      </c>
      <c r="CL133" s="476">
        <f t="shared" si="2218"/>
        <v>31.54</v>
      </c>
      <c r="CM133" s="142">
        <f t="shared" si="2267"/>
        <v>0</v>
      </c>
      <c r="CN133" s="114">
        <f t="shared" si="2268"/>
        <v>0</v>
      </c>
      <c r="CO133" s="114"/>
      <c r="CP133" s="143"/>
      <c r="CQ133" s="144" t="e">
        <f t="shared" si="2269"/>
        <v>#DIV/0!</v>
      </c>
      <c r="CR133" s="328">
        <f t="shared" si="2270"/>
        <v>0</v>
      </c>
      <c r="CS133" s="474">
        <f t="shared" si="2319"/>
        <v>0</v>
      </c>
      <c r="CT133" s="475">
        <f t="shared" si="2320"/>
        <v>0</v>
      </c>
      <c r="CU133" s="141">
        <f t="shared" si="2273"/>
        <v>0</v>
      </c>
      <c r="CV133" s="476">
        <f t="shared" si="2274"/>
        <v>33.47</v>
      </c>
      <c r="CW133" s="142">
        <f t="shared" si="2275"/>
        <v>0</v>
      </c>
      <c r="CX133" s="114">
        <f t="shared" si="2276"/>
        <v>0</v>
      </c>
      <c r="CY133" s="114"/>
      <c r="CZ133" s="143"/>
      <c r="DA133" s="144" t="e">
        <f t="shared" si="2277"/>
        <v>#DIV/0!</v>
      </c>
      <c r="DB133" s="328">
        <f t="shared" si="2278"/>
        <v>0</v>
      </c>
      <c r="DC133" s="474">
        <f t="shared" si="2319"/>
        <v>0</v>
      </c>
      <c r="DD133" s="475">
        <f t="shared" si="2320"/>
        <v>0</v>
      </c>
      <c r="DE133" s="141">
        <f t="shared" si="2281"/>
        <v>0</v>
      </c>
      <c r="DF133" s="476">
        <f t="shared" si="2274"/>
        <v>35.75</v>
      </c>
      <c r="DG133" s="142">
        <f t="shared" si="2283"/>
        <v>0</v>
      </c>
      <c r="DH133" s="114">
        <f t="shared" si="2284"/>
        <v>0</v>
      </c>
      <c r="DI133" s="114"/>
      <c r="DJ133" s="143"/>
      <c r="DK133" s="144" t="e">
        <f t="shared" si="2285"/>
        <v>#DIV/0!</v>
      </c>
      <c r="DL133" s="328">
        <f t="shared" si="2286"/>
        <v>0</v>
      </c>
      <c r="DM133" s="474">
        <f t="shared" si="2319"/>
        <v>0</v>
      </c>
      <c r="DN133" s="475">
        <f t="shared" si="2320"/>
        <v>0</v>
      </c>
      <c r="DO133" s="141">
        <f t="shared" si="2289"/>
        <v>0</v>
      </c>
      <c r="DP133" s="476">
        <f t="shared" si="2274"/>
        <v>22.42</v>
      </c>
      <c r="DQ133" s="142">
        <f t="shared" si="2291"/>
        <v>0</v>
      </c>
      <c r="DR133" s="114">
        <f t="shared" si="2292"/>
        <v>0</v>
      </c>
      <c r="DS133" s="114"/>
      <c r="DT133" s="143"/>
      <c r="DU133" s="144" t="e">
        <f t="shared" si="2293"/>
        <v>#DIV/0!</v>
      </c>
      <c r="DV133" s="328">
        <f t="shared" si="2294"/>
        <v>0</v>
      </c>
      <c r="DW133" s="474">
        <f t="shared" si="2319"/>
        <v>0</v>
      </c>
      <c r="DX133" s="475">
        <f t="shared" si="2320"/>
        <v>0</v>
      </c>
      <c r="DY133" s="141">
        <f t="shared" si="2297"/>
        <v>0</v>
      </c>
      <c r="DZ133" s="476">
        <f t="shared" si="2274"/>
        <v>38.33</v>
      </c>
      <c r="EA133" s="142">
        <f t="shared" si="2299"/>
        <v>0</v>
      </c>
      <c r="EB133" s="114">
        <f t="shared" si="2300"/>
        <v>0</v>
      </c>
      <c r="EC133" s="114"/>
      <c r="ED133" s="143"/>
      <c r="EE133" s="144" t="e">
        <f t="shared" si="2301"/>
        <v>#DIV/0!</v>
      </c>
      <c r="EF133" s="328">
        <f t="shared" si="2302"/>
        <v>0</v>
      </c>
      <c r="EG133" s="474">
        <f t="shared" si="2319"/>
        <v>0</v>
      </c>
      <c r="EH133" s="475">
        <f t="shared" si="2320"/>
        <v>0</v>
      </c>
      <c r="EI133" s="141">
        <f t="shared" si="2305"/>
        <v>0</v>
      </c>
      <c r="EJ133" s="476">
        <f t="shared" si="2274"/>
        <v>26.56</v>
      </c>
      <c r="EK133" s="142">
        <f t="shared" si="2307"/>
        <v>0</v>
      </c>
      <c r="EL133" s="114">
        <f t="shared" si="2308"/>
        <v>0</v>
      </c>
      <c r="EM133" s="114"/>
      <c r="EN133" s="143"/>
      <c r="EO133" s="144" t="e">
        <f t="shared" si="2309"/>
        <v>#DIV/0!</v>
      </c>
      <c r="EP133" s="328">
        <f t="shared" si="2310"/>
        <v>0</v>
      </c>
      <c r="EQ133" s="474">
        <f t="shared" si="2319"/>
        <v>0</v>
      </c>
      <c r="ER133" s="475">
        <f t="shared" si="2320"/>
        <v>0</v>
      </c>
      <c r="ES133" s="141">
        <f t="shared" si="2313"/>
        <v>0</v>
      </c>
      <c r="ET133" s="476">
        <f t="shared" si="2274"/>
        <v>32.450000000000003</v>
      </c>
      <c r="EU133" s="142">
        <f t="shared" si="2315"/>
        <v>0</v>
      </c>
      <c r="EV133" s="114">
        <f t="shared" si="2316"/>
        <v>0</v>
      </c>
      <c r="EW133" s="114"/>
      <c r="EX133" s="143"/>
      <c r="EY133" s="144" t="e">
        <f t="shared" si="2317"/>
        <v>#DIV/0!</v>
      </c>
      <c r="EZ133" s="328">
        <f t="shared" si="2318"/>
        <v>0</v>
      </c>
      <c r="FA133" s="474">
        <f t="shared" si="2319"/>
        <v>0</v>
      </c>
      <c r="FB133" s="475">
        <f t="shared" si="2320"/>
        <v>0</v>
      </c>
      <c r="FC133" s="141">
        <f t="shared" si="2321"/>
        <v>0</v>
      </c>
      <c r="FD133" s="476">
        <f t="shared" si="2274"/>
        <v>34.11</v>
      </c>
      <c r="FE133" s="142">
        <f t="shared" si="2323"/>
        <v>0</v>
      </c>
      <c r="FF133" s="114">
        <f t="shared" si="2324"/>
        <v>0</v>
      </c>
      <c r="FG133" s="114"/>
      <c r="FH133" s="143"/>
      <c r="FI133" s="144" t="e">
        <f t="shared" si="2325"/>
        <v>#DIV/0!</v>
      </c>
      <c r="FJ133" s="328">
        <f t="shared" si="2326"/>
        <v>0</v>
      </c>
      <c r="FK133" s="474">
        <f t="shared" si="2327"/>
        <v>0</v>
      </c>
      <c r="FL133" s="475">
        <f t="shared" si="2328"/>
        <v>0</v>
      </c>
      <c r="FM133" s="141">
        <f t="shared" si="2329"/>
        <v>0</v>
      </c>
      <c r="FN133" s="476">
        <f t="shared" si="2330"/>
        <v>32.69</v>
      </c>
      <c r="FO133" s="142">
        <f t="shared" si="2331"/>
        <v>0</v>
      </c>
      <c r="FP133" s="114">
        <f t="shared" si="2332"/>
        <v>0</v>
      </c>
      <c r="FQ133" s="114"/>
      <c r="FR133" s="143"/>
      <c r="FS133" s="144" t="e">
        <f t="shared" si="2333"/>
        <v>#DIV/0!</v>
      </c>
      <c r="FT133" s="328">
        <f t="shared" si="2334"/>
        <v>0</v>
      </c>
      <c r="FU133" s="474">
        <f t="shared" si="2327"/>
        <v>0</v>
      </c>
      <c r="FV133" s="475">
        <f t="shared" si="2328"/>
        <v>0</v>
      </c>
      <c r="FW133" s="141">
        <f t="shared" si="2337"/>
        <v>0</v>
      </c>
      <c r="FX133" s="476">
        <f t="shared" si="2330"/>
        <v>33.630000000000003</v>
      </c>
      <c r="FY133" s="142">
        <f t="shared" si="2339"/>
        <v>0</v>
      </c>
      <c r="FZ133" s="114">
        <f t="shared" si="2340"/>
        <v>0</v>
      </c>
      <c r="GA133" s="114"/>
      <c r="GB133" s="143"/>
      <c r="GC133" s="144" t="e">
        <f t="shared" si="2341"/>
        <v>#DIV/0!</v>
      </c>
      <c r="GD133" s="328">
        <f t="shared" si="2342"/>
        <v>0</v>
      </c>
      <c r="GE133" s="474">
        <f t="shared" si="2343"/>
        <v>0</v>
      </c>
      <c r="GF133" s="475">
        <f t="shared" si="2344"/>
        <v>0</v>
      </c>
      <c r="GG133" s="141">
        <f t="shared" si="2345"/>
        <v>0</v>
      </c>
      <c r="GH133" s="476">
        <f t="shared" si="2330"/>
        <v>35.090000000000003</v>
      </c>
      <c r="GI133" s="142">
        <f t="shared" si="2347"/>
        <v>0</v>
      </c>
      <c r="GJ133" s="114">
        <f t="shared" si="2348"/>
        <v>0</v>
      </c>
      <c r="GK133" s="114"/>
      <c r="GL133" s="143"/>
      <c r="GM133" s="144" t="e">
        <f t="shared" si="2349"/>
        <v>#DIV/0!</v>
      </c>
      <c r="GN133" s="328">
        <f t="shared" si="2350"/>
        <v>0</v>
      </c>
      <c r="GO133" s="474">
        <f t="shared" si="2343"/>
        <v>0</v>
      </c>
      <c r="GP133" s="475">
        <f t="shared" si="2344"/>
        <v>0</v>
      </c>
      <c r="GQ133" s="141">
        <f t="shared" si="2353"/>
        <v>0</v>
      </c>
      <c r="GR133" s="476">
        <f t="shared" si="2330"/>
        <v>30.8</v>
      </c>
      <c r="GS133" s="142">
        <f t="shared" si="2355"/>
        <v>0</v>
      </c>
      <c r="GT133" s="114">
        <f t="shared" si="2356"/>
        <v>0</v>
      </c>
      <c r="GU133" s="114"/>
      <c r="GV133" s="143"/>
      <c r="GW133" s="144" t="e">
        <f t="shared" si="2357"/>
        <v>#DIV/0!</v>
      </c>
      <c r="GX133" s="328">
        <f t="shared" si="2358"/>
        <v>0</v>
      </c>
      <c r="GY133" s="474">
        <f t="shared" si="2359"/>
        <v>0</v>
      </c>
      <c r="GZ133" s="475">
        <f t="shared" si="2360"/>
        <v>0</v>
      </c>
      <c r="HA133" s="141">
        <f t="shared" si="2361"/>
        <v>0</v>
      </c>
      <c r="HB133" s="476">
        <f t="shared" si="2362"/>
        <v>29.17</v>
      </c>
      <c r="HC133" s="142">
        <f t="shared" si="2363"/>
        <v>0</v>
      </c>
      <c r="HD133" s="114">
        <f t="shared" si="2364"/>
        <v>0</v>
      </c>
      <c r="HE133" s="114"/>
      <c r="HF133" s="143"/>
      <c r="HG133" s="144" t="e">
        <f t="shared" si="2365"/>
        <v>#DIV/0!</v>
      </c>
      <c r="HH133" s="328">
        <f t="shared" si="2366"/>
        <v>0</v>
      </c>
      <c r="HI133" s="474">
        <f t="shared" si="2359"/>
        <v>0</v>
      </c>
      <c r="HJ133" s="475">
        <f t="shared" si="2360"/>
        <v>0</v>
      </c>
      <c r="HK133" s="141">
        <f t="shared" si="2369"/>
        <v>0</v>
      </c>
      <c r="HL133" s="476">
        <f t="shared" si="2362"/>
        <v>29.29</v>
      </c>
      <c r="HM133" s="142">
        <f t="shared" si="2371"/>
        <v>0</v>
      </c>
      <c r="HN133" s="114">
        <f t="shared" si="2372"/>
        <v>0</v>
      </c>
      <c r="HO133" s="114"/>
      <c r="HP133" s="143"/>
      <c r="HQ133" s="144" t="e">
        <f t="shared" si="2373"/>
        <v>#DIV/0!</v>
      </c>
      <c r="HR133" s="328">
        <f t="shared" si="2374"/>
        <v>0</v>
      </c>
      <c r="HS133" s="474">
        <f t="shared" si="2375"/>
        <v>0</v>
      </c>
      <c r="HT133" s="475">
        <f t="shared" si="2376"/>
        <v>0</v>
      </c>
      <c r="HU133" s="141">
        <f t="shared" si="2377"/>
        <v>0</v>
      </c>
      <c r="HV133" s="476">
        <f t="shared" si="2362"/>
        <v>33.47</v>
      </c>
      <c r="HW133" s="142">
        <f t="shared" si="2379"/>
        <v>0</v>
      </c>
      <c r="HX133" s="114">
        <f t="shared" si="2380"/>
        <v>0</v>
      </c>
      <c r="HY133" s="114"/>
      <c r="HZ133" s="143"/>
      <c r="IA133" s="144" t="e">
        <f t="shared" si="2381"/>
        <v>#DIV/0!</v>
      </c>
      <c r="IB133" s="328">
        <f t="shared" si="2382"/>
        <v>0</v>
      </c>
      <c r="IC133" s="474">
        <f t="shared" si="2375"/>
        <v>0</v>
      </c>
      <c r="ID133" s="475">
        <f t="shared" si="2376"/>
        <v>0</v>
      </c>
      <c r="IE133" s="141">
        <f t="shared" si="2385"/>
        <v>0</v>
      </c>
      <c r="IF133" s="476">
        <f t="shared" si="2362"/>
        <v>35.28</v>
      </c>
      <c r="IG133" s="142">
        <f t="shared" si="2387"/>
        <v>0</v>
      </c>
      <c r="IH133" s="114">
        <f t="shared" si="2388"/>
        <v>0</v>
      </c>
      <c r="II133" s="114"/>
      <c r="IJ133" s="143"/>
      <c r="IK133" s="144" t="e">
        <f t="shared" si="2389"/>
        <v>#DIV/0!</v>
      </c>
      <c r="IL133" s="328">
        <f t="shared" si="2390"/>
        <v>0</v>
      </c>
      <c r="IM133" s="474">
        <f t="shared" si="2391"/>
        <v>0</v>
      </c>
      <c r="IN133" s="475">
        <f t="shared" si="2392"/>
        <v>0</v>
      </c>
      <c r="IO133" s="141">
        <f t="shared" si="2393"/>
        <v>0</v>
      </c>
      <c r="IP133" s="476">
        <f t="shared" si="2394"/>
        <v>27</v>
      </c>
      <c r="IQ133" s="142">
        <f t="shared" si="2395"/>
        <v>0</v>
      </c>
      <c r="IR133" s="114">
        <f t="shared" si="2396"/>
        <v>0</v>
      </c>
      <c r="IS133" s="114"/>
      <c r="IT133" s="143"/>
      <c r="IU133" s="144" t="e">
        <f t="shared" si="2397"/>
        <v>#DIV/0!</v>
      </c>
      <c r="IV133" s="328">
        <f t="shared" si="2398"/>
        <v>0</v>
      </c>
      <c r="IW133" s="474">
        <f t="shared" si="2391"/>
        <v>0</v>
      </c>
      <c r="IX133" s="475">
        <f t="shared" si="2392"/>
        <v>0</v>
      </c>
      <c r="IY133" s="141">
        <f t="shared" si="2401"/>
        <v>0</v>
      </c>
      <c r="IZ133" s="476">
        <f t="shared" si="2394"/>
        <v>25.57</v>
      </c>
      <c r="JA133" s="142">
        <f t="shared" si="2403"/>
        <v>0</v>
      </c>
      <c r="JB133" s="114">
        <f t="shared" si="2404"/>
        <v>0</v>
      </c>
      <c r="JC133" s="114"/>
      <c r="JD133" s="143"/>
      <c r="JE133" s="144" t="e">
        <f t="shared" si="2405"/>
        <v>#DIV/0!</v>
      </c>
      <c r="JF133" s="328">
        <f t="shared" si="2406"/>
        <v>0</v>
      </c>
      <c r="JG133" s="474">
        <f t="shared" si="2407"/>
        <v>0</v>
      </c>
      <c r="JH133" s="475">
        <f t="shared" si="2408"/>
        <v>0</v>
      </c>
      <c r="JI133" s="141">
        <f t="shared" si="2409"/>
        <v>0</v>
      </c>
      <c r="JJ133" s="476">
        <f t="shared" si="2394"/>
        <v>30.23</v>
      </c>
      <c r="JK133" s="142">
        <f t="shared" si="2411"/>
        <v>0</v>
      </c>
      <c r="JL133" s="114">
        <f t="shared" si="2412"/>
        <v>0</v>
      </c>
      <c r="JM133" s="114"/>
      <c r="JN133" s="143"/>
      <c r="JO133" s="144" t="e">
        <f t="shared" si="2413"/>
        <v>#DIV/0!</v>
      </c>
      <c r="JP133" s="328">
        <f t="shared" si="2414"/>
        <v>0</v>
      </c>
      <c r="JQ133" s="474">
        <f t="shared" si="2407"/>
        <v>0</v>
      </c>
      <c r="JR133" s="475">
        <f t="shared" si="2408"/>
        <v>0</v>
      </c>
      <c r="JS133" s="141">
        <f t="shared" si="2417"/>
        <v>0</v>
      </c>
      <c r="JT133" s="476">
        <f t="shared" si="2394"/>
        <v>24.7</v>
      </c>
      <c r="JU133" s="142">
        <f t="shared" si="2419"/>
        <v>0</v>
      </c>
      <c r="JV133" s="114">
        <f t="shared" si="2420"/>
        <v>0</v>
      </c>
      <c r="JW133" s="114"/>
      <c r="JX133" s="143"/>
      <c r="JY133" s="144" t="e">
        <f t="shared" si="2421"/>
        <v>#DIV/0!</v>
      </c>
      <c r="JZ133" s="328">
        <f t="shared" si="2422"/>
        <v>0</v>
      </c>
      <c r="KA133" s="474">
        <f t="shared" si="2439"/>
        <v>0</v>
      </c>
      <c r="KB133" s="475">
        <f t="shared" si="2440"/>
        <v>0</v>
      </c>
      <c r="KC133" s="141">
        <f t="shared" si="2425"/>
        <v>0</v>
      </c>
      <c r="KD133" s="476">
        <f t="shared" si="2426"/>
        <v>34.049999999999997</v>
      </c>
      <c r="KE133" s="142">
        <f t="shared" si="2427"/>
        <v>0</v>
      </c>
      <c r="KF133" s="114">
        <f t="shared" si="2428"/>
        <v>0</v>
      </c>
      <c r="KG133" s="114"/>
      <c r="KH133" s="143"/>
      <c r="KI133" s="144" t="e">
        <f t="shared" si="2429"/>
        <v>#DIV/0!</v>
      </c>
      <c r="KJ133" s="328">
        <f t="shared" si="2430"/>
        <v>0</v>
      </c>
      <c r="KK133" s="474">
        <f t="shared" si="2439"/>
        <v>0</v>
      </c>
      <c r="KL133" s="475">
        <f t="shared" si="2440"/>
        <v>0</v>
      </c>
      <c r="KM133" s="141">
        <f t="shared" si="2433"/>
        <v>0</v>
      </c>
      <c r="KN133" s="476">
        <f t="shared" si="2426"/>
        <v>22.42</v>
      </c>
      <c r="KO133" s="142">
        <f t="shared" si="2435"/>
        <v>0</v>
      </c>
      <c r="KP133" s="114">
        <f t="shared" si="2436"/>
        <v>0</v>
      </c>
      <c r="KQ133" s="114"/>
      <c r="KR133" s="143"/>
      <c r="KS133" s="144" t="e">
        <f t="shared" si="2437"/>
        <v>#DIV/0!</v>
      </c>
      <c r="KT133" s="328">
        <f t="shared" si="2438"/>
        <v>0</v>
      </c>
      <c r="KU133" s="474" t="e">
        <f t="shared" si="2439"/>
        <v>#DIV/0!</v>
      </c>
      <c r="KV133" s="475" t="e">
        <f t="shared" si="2440"/>
        <v>#DIV/0!</v>
      </c>
      <c r="KW133" s="141">
        <f t="shared" si="2441"/>
        <v>0</v>
      </c>
      <c r="KX133" s="476">
        <f t="shared" si="2426"/>
        <v>0</v>
      </c>
      <c r="KY133" s="142">
        <f t="shared" si="2443"/>
        <v>0</v>
      </c>
      <c r="KZ133" s="114">
        <f t="shared" si="2444"/>
        <v>0</v>
      </c>
      <c r="LA133" s="114"/>
      <c r="LB133" s="143"/>
      <c r="LC133" s="144" t="e">
        <f t="shared" si="2445"/>
        <v>#DIV/0!</v>
      </c>
      <c r="LD133" s="327">
        <f t="shared" si="2446"/>
        <v>0</v>
      </c>
      <c r="LE133" s="474">
        <f t="shared" si="2447"/>
        <v>0</v>
      </c>
      <c r="LF133" s="475">
        <f t="shared" si="2448"/>
        <v>0</v>
      </c>
      <c r="LG133" s="141">
        <f t="shared" si="2449"/>
        <v>0</v>
      </c>
      <c r="LH133" s="476">
        <f t="shared" si="2450"/>
        <v>30.23</v>
      </c>
      <c r="LI133" s="142">
        <f t="shared" si="2451"/>
        <v>0</v>
      </c>
      <c r="LJ133" s="114">
        <f t="shared" si="2452"/>
        <v>0</v>
      </c>
      <c r="LK133" s="114"/>
      <c r="LL133" s="143"/>
    </row>
    <row r="134" spans="1:324" ht="24">
      <c r="A134" s="718"/>
      <c r="B134" s="12" t="s">
        <v>747</v>
      </c>
      <c r="C134" s="12" t="s">
        <v>857</v>
      </c>
      <c r="D134" s="12" t="s">
        <v>423</v>
      </c>
      <c r="E134" s="4" t="s">
        <v>32</v>
      </c>
      <c r="F134" s="328">
        <f t="shared" si="2204"/>
        <v>1</v>
      </c>
      <c r="G134" s="474">
        <f t="shared" si="2453"/>
        <v>1.5499999999999999E-3</v>
      </c>
      <c r="H134" s="475">
        <f t="shared" si="2454"/>
        <v>2.8</v>
      </c>
      <c r="I134" s="141">
        <f t="shared" si="2205"/>
        <v>2.8</v>
      </c>
      <c r="J134" s="476">
        <f t="shared" si="2455"/>
        <v>31.52</v>
      </c>
      <c r="K134" s="142">
        <f t="shared" si="2206"/>
        <v>88.256</v>
      </c>
      <c r="L134" s="114">
        <f t="shared" si="2207"/>
        <v>88.26</v>
      </c>
      <c r="M134" s="114"/>
      <c r="N134" s="143"/>
      <c r="O134" s="144">
        <f t="shared" si="2208"/>
        <v>1.34917</v>
      </c>
      <c r="P134" s="328">
        <f t="shared" si="2209"/>
        <v>2</v>
      </c>
      <c r="Q134" s="474">
        <f t="shared" si="2456"/>
        <v>1.8799999999999999E-3</v>
      </c>
      <c r="R134" s="475">
        <f t="shared" si="2457"/>
        <v>3.7</v>
      </c>
      <c r="S134" s="141">
        <f t="shared" si="2210"/>
        <v>1.85</v>
      </c>
      <c r="T134" s="476">
        <f t="shared" si="2458"/>
        <v>29.42</v>
      </c>
      <c r="U134" s="142">
        <f t="shared" si="2211"/>
        <v>54.427</v>
      </c>
      <c r="V134" s="114">
        <f t="shared" si="2212"/>
        <v>108.85</v>
      </c>
      <c r="W134" s="114"/>
      <c r="X134" s="143"/>
      <c r="Y134" s="144">
        <f t="shared" si="2213"/>
        <v>0.83203000000000005</v>
      </c>
      <c r="Z134" s="328">
        <f t="shared" si="2214"/>
        <v>0</v>
      </c>
      <c r="AA134" s="474">
        <f t="shared" si="2263"/>
        <v>0</v>
      </c>
      <c r="AB134" s="475">
        <f t="shared" si="2264"/>
        <v>0</v>
      </c>
      <c r="AC134" s="141">
        <f t="shared" si="2217"/>
        <v>0</v>
      </c>
      <c r="AD134" s="476">
        <f t="shared" si="2218"/>
        <v>33.75</v>
      </c>
      <c r="AE134" s="142">
        <f t="shared" si="2219"/>
        <v>0</v>
      </c>
      <c r="AF134" s="114">
        <f t="shared" si="2220"/>
        <v>0</v>
      </c>
      <c r="AG134" s="114"/>
      <c r="AH134" s="143"/>
      <c r="AI134" s="144">
        <f t="shared" si="2221"/>
        <v>0</v>
      </c>
      <c r="AJ134" s="328">
        <f t="shared" si="2222"/>
        <v>0</v>
      </c>
      <c r="AK134" s="474">
        <f t="shared" si="2263"/>
        <v>0</v>
      </c>
      <c r="AL134" s="475">
        <f t="shared" si="2264"/>
        <v>0</v>
      </c>
      <c r="AM134" s="141">
        <f t="shared" si="2225"/>
        <v>0</v>
      </c>
      <c r="AN134" s="476">
        <f t="shared" si="2218"/>
        <v>27.52</v>
      </c>
      <c r="AO134" s="142">
        <f t="shared" si="2227"/>
        <v>0</v>
      </c>
      <c r="AP134" s="114">
        <f t="shared" si="2228"/>
        <v>0</v>
      </c>
      <c r="AQ134" s="114"/>
      <c r="AR134" s="143"/>
      <c r="AS134" s="144">
        <f t="shared" si="2229"/>
        <v>0</v>
      </c>
      <c r="AT134" s="328">
        <f t="shared" si="2230"/>
        <v>2</v>
      </c>
      <c r="AU134" s="474">
        <f t="shared" si="2263"/>
        <v>2.1099999999999999E-3</v>
      </c>
      <c r="AV134" s="475">
        <f t="shared" si="2264"/>
        <v>2.33</v>
      </c>
      <c r="AW134" s="141">
        <f t="shared" si="2233"/>
        <v>1.165</v>
      </c>
      <c r="AX134" s="476">
        <f t="shared" si="2218"/>
        <v>31.56</v>
      </c>
      <c r="AY134" s="142">
        <f t="shared" si="2235"/>
        <v>36.767400000000002</v>
      </c>
      <c r="AZ134" s="114">
        <f t="shared" si="2236"/>
        <v>73.53</v>
      </c>
      <c r="BA134" s="114"/>
      <c r="BB134" s="143"/>
      <c r="BC134" s="144">
        <f t="shared" si="2237"/>
        <v>0.56206</v>
      </c>
      <c r="BD134" s="328">
        <f t="shared" si="2238"/>
        <v>0</v>
      </c>
      <c r="BE134" s="474">
        <f t="shared" si="2263"/>
        <v>0</v>
      </c>
      <c r="BF134" s="475">
        <f t="shared" si="2264"/>
        <v>0</v>
      </c>
      <c r="BG134" s="141">
        <f t="shared" si="2241"/>
        <v>0</v>
      </c>
      <c r="BH134" s="476">
        <f t="shared" si="2218"/>
        <v>33.46</v>
      </c>
      <c r="BI134" s="142">
        <f t="shared" si="2243"/>
        <v>0</v>
      </c>
      <c r="BJ134" s="114">
        <f t="shared" si="2244"/>
        <v>0</v>
      </c>
      <c r="BK134" s="114"/>
      <c r="BL134" s="143"/>
      <c r="BM134" s="144">
        <f t="shared" si="2245"/>
        <v>0</v>
      </c>
      <c r="BN134" s="328">
        <f t="shared" si="2246"/>
        <v>0</v>
      </c>
      <c r="BO134" s="474">
        <f t="shared" si="2263"/>
        <v>0</v>
      </c>
      <c r="BP134" s="475">
        <f t="shared" si="2264"/>
        <v>0</v>
      </c>
      <c r="BQ134" s="141">
        <f t="shared" si="2249"/>
        <v>0</v>
      </c>
      <c r="BR134" s="476">
        <f t="shared" si="2218"/>
        <v>33.25</v>
      </c>
      <c r="BS134" s="142">
        <f t="shared" si="2251"/>
        <v>0</v>
      </c>
      <c r="BT134" s="114">
        <f t="shared" si="2252"/>
        <v>0</v>
      </c>
      <c r="BU134" s="114"/>
      <c r="BV134" s="143"/>
      <c r="BW134" s="144">
        <f t="shared" si="2253"/>
        <v>0</v>
      </c>
      <c r="BX134" s="328">
        <f t="shared" si="2254"/>
        <v>1</v>
      </c>
      <c r="BY134" s="474">
        <f t="shared" si="2263"/>
        <v>1.25E-3</v>
      </c>
      <c r="BZ134" s="475">
        <f t="shared" si="2264"/>
        <v>1.46</v>
      </c>
      <c r="CA134" s="141">
        <f t="shared" si="2257"/>
        <v>1.46</v>
      </c>
      <c r="CB134" s="476">
        <f t="shared" si="2218"/>
        <v>32.880000000000003</v>
      </c>
      <c r="CC134" s="142">
        <f t="shared" si="2259"/>
        <v>48.004800000000003</v>
      </c>
      <c r="CD134" s="114">
        <f t="shared" si="2260"/>
        <v>48</v>
      </c>
      <c r="CE134" s="114"/>
      <c r="CF134" s="143"/>
      <c r="CG134" s="144">
        <f t="shared" si="2261"/>
        <v>0.73385</v>
      </c>
      <c r="CH134" s="328">
        <f t="shared" si="2262"/>
        <v>1</v>
      </c>
      <c r="CI134" s="474">
        <f t="shared" si="2263"/>
        <v>1E-3</v>
      </c>
      <c r="CJ134" s="475">
        <f t="shared" si="2264"/>
        <v>3</v>
      </c>
      <c r="CK134" s="141">
        <f t="shared" si="2265"/>
        <v>3</v>
      </c>
      <c r="CL134" s="476">
        <f t="shared" si="2218"/>
        <v>31.54</v>
      </c>
      <c r="CM134" s="142">
        <f t="shared" si="2267"/>
        <v>94.62</v>
      </c>
      <c r="CN134" s="114">
        <f t="shared" si="2268"/>
        <v>94.62</v>
      </c>
      <c r="CO134" s="114"/>
      <c r="CP134" s="143"/>
      <c r="CQ134" s="144">
        <f t="shared" si="2269"/>
        <v>1.4464600000000001</v>
      </c>
      <c r="CR134" s="328">
        <f t="shared" si="2270"/>
        <v>0</v>
      </c>
      <c r="CS134" s="474">
        <f t="shared" si="2319"/>
        <v>0</v>
      </c>
      <c r="CT134" s="475">
        <f t="shared" si="2320"/>
        <v>0</v>
      </c>
      <c r="CU134" s="141">
        <f t="shared" si="2273"/>
        <v>0</v>
      </c>
      <c r="CV134" s="476">
        <f t="shared" si="2274"/>
        <v>33.47</v>
      </c>
      <c r="CW134" s="142">
        <f t="shared" si="2275"/>
        <v>0</v>
      </c>
      <c r="CX134" s="114">
        <f t="shared" si="2276"/>
        <v>0</v>
      </c>
      <c r="CY134" s="114"/>
      <c r="CZ134" s="143"/>
      <c r="DA134" s="144">
        <f t="shared" si="2277"/>
        <v>0</v>
      </c>
      <c r="DB134" s="328">
        <f t="shared" si="2278"/>
        <v>0</v>
      </c>
      <c r="DC134" s="474">
        <f t="shared" si="2319"/>
        <v>0</v>
      </c>
      <c r="DD134" s="475">
        <f t="shared" si="2320"/>
        <v>0</v>
      </c>
      <c r="DE134" s="141">
        <f t="shared" si="2281"/>
        <v>0</v>
      </c>
      <c r="DF134" s="476">
        <f t="shared" si="2274"/>
        <v>35.75</v>
      </c>
      <c r="DG134" s="142">
        <f t="shared" si="2283"/>
        <v>0</v>
      </c>
      <c r="DH134" s="114">
        <f t="shared" si="2284"/>
        <v>0</v>
      </c>
      <c r="DI134" s="114"/>
      <c r="DJ134" s="143"/>
      <c r="DK134" s="144">
        <f t="shared" si="2285"/>
        <v>0</v>
      </c>
      <c r="DL134" s="328">
        <f t="shared" si="2286"/>
        <v>0</v>
      </c>
      <c r="DM134" s="474">
        <f t="shared" si="2319"/>
        <v>0</v>
      </c>
      <c r="DN134" s="475">
        <f t="shared" si="2320"/>
        <v>0</v>
      </c>
      <c r="DO134" s="141">
        <f t="shared" si="2289"/>
        <v>0</v>
      </c>
      <c r="DP134" s="476">
        <f t="shared" si="2274"/>
        <v>22.42</v>
      </c>
      <c r="DQ134" s="142">
        <f t="shared" si="2291"/>
        <v>0</v>
      </c>
      <c r="DR134" s="114">
        <f t="shared" si="2292"/>
        <v>0</v>
      </c>
      <c r="DS134" s="114"/>
      <c r="DT134" s="143"/>
      <c r="DU134" s="144">
        <f t="shared" si="2293"/>
        <v>0</v>
      </c>
      <c r="DV134" s="328">
        <f t="shared" si="2294"/>
        <v>0</v>
      </c>
      <c r="DW134" s="474">
        <f t="shared" si="2319"/>
        <v>0</v>
      </c>
      <c r="DX134" s="475">
        <f t="shared" si="2320"/>
        <v>0</v>
      </c>
      <c r="DY134" s="141">
        <f t="shared" si="2297"/>
        <v>0</v>
      </c>
      <c r="DZ134" s="476">
        <f t="shared" si="2274"/>
        <v>38.33</v>
      </c>
      <c r="EA134" s="142">
        <f t="shared" si="2299"/>
        <v>0</v>
      </c>
      <c r="EB134" s="114">
        <f t="shared" si="2300"/>
        <v>0</v>
      </c>
      <c r="EC134" s="114"/>
      <c r="ED134" s="143"/>
      <c r="EE134" s="144">
        <f t="shared" si="2301"/>
        <v>0</v>
      </c>
      <c r="EF134" s="328">
        <f t="shared" si="2302"/>
        <v>0</v>
      </c>
      <c r="EG134" s="474">
        <f t="shared" si="2319"/>
        <v>0</v>
      </c>
      <c r="EH134" s="475">
        <f t="shared" si="2320"/>
        <v>0</v>
      </c>
      <c r="EI134" s="141">
        <f t="shared" si="2305"/>
        <v>0</v>
      </c>
      <c r="EJ134" s="476">
        <f t="shared" si="2274"/>
        <v>26.56</v>
      </c>
      <c r="EK134" s="142">
        <f t="shared" si="2307"/>
        <v>0</v>
      </c>
      <c r="EL134" s="114">
        <f t="shared" si="2308"/>
        <v>0</v>
      </c>
      <c r="EM134" s="114"/>
      <c r="EN134" s="143"/>
      <c r="EO134" s="144">
        <f t="shared" si="2309"/>
        <v>0</v>
      </c>
      <c r="EP134" s="328">
        <f t="shared" si="2310"/>
        <v>3</v>
      </c>
      <c r="EQ134" s="474">
        <f t="shared" si="2319"/>
        <v>3.6099999999999999E-3</v>
      </c>
      <c r="ER134" s="475">
        <f t="shared" si="2320"/>
        <v>9.93</v>
      </c>
      <c r="ES134" s="141">
        <f t="shared" si="2313"/>
        <v>3.31</v>
      </c>
      <c r="ET134" s="476">
        <f t="shared" si="2274"/>
        <v>32.450000000000003</v>
      </c>
      <c r="EU134" s="142">
        <f t="shared" si="2315"/>
        <v>107.40949999999999</v>
      </c>
      <c r="EV134" s="114">
        <f t="shared" si="2316"/>
        <v>322.23</v>
      </c>
      <c r="EW134" s="114"/>
      <c r="EX134" s="143"/>
      <c r="EY134" s="144">
        <f t="shared" si="2317"/>
        <v>1.6419699999999999</v>
      </c>
      <c r="EZ134" s="328">
        <f t="shared" si="2318"/>
        <v>0</v>
      </c>
      <c r="FA134" s="474">
        <f t="shared" si="2319"/>
        <v>0</v>
      </c>
      <c r="FB134" s="475">
        <f t="shared" si="2320"/>
        <v>0</v>
      </c>
      <c r="FC134" s="141">
        <f t="shared" si="2321"/>
        <v>0</v>
      </c>
      <c r="FD134" s="476">
        <f t="shared" si="2274"/>
        <v>34.11</v>
      </c>
      <c r="FE134" s="142">
        <f t="shared" si="2323"/>
        <v>0</v>
      </c>
      <c r="FF134" s="114">
        <f t="shared" si="2324"/>
        <v>0</v>
      </c>
      <c r="FG134" s="114"/>
      <c r="FH134" s="143"/>
      <c r="FI134" s="144">
        <f t="shared" si="2325"/>
        <v>0</v>
      </c>
      <c r="FJ134" s="328">
        <f t="shared" si="2326"/>
        <v>1</v>
      </c>
      <c r="FK134" s="474">
        <f t="shared" si="2327"/>
        <v>9.8999999999999999E-4</v>
      </c>
      <c r="FL134" s="475">
        <f t="shared" si="2328"/>
        <v>2.42</v>
      </c>
      <c r="FM134" s="141">
        <f t="shared" si="2329"/>
        <v>2.42</v>
      </c>
      <c r="FN134" s="476">
        <f t="shared" si="2330"/>
        <v>32.69</v>
      </c>
      <c r="FO134" s="142">
        <f t="shared" si="2331"/>
        <v>79.109800000000007</v>
      </c>
      <c r="FP134" s="114">
        <f t="shared" si="2332"/>
        <v>79.11</v>
      </c>
      <c r="FQ134" s="114"/>
      <c r="FR134" s="143"/>
      <c r="FS134" s="144">
        <f t="shared" si="2333"/>
        <v>1.2093499999999999</v>
      </c>
      <c r="FT134" s="328">
        <f t="shared" si="2334"/>
        <v>0</v>
      </c>
      <c r="FU134" s="474">
        <f t="shared" si="2327"/>
        <v>0</v>
      </c>
      <c r="FV134" s="475">
        <f t="shared" si="2328"/>
        <v>0</v>
      </c>
      <c r="FW134" s="141">
        <f t="shared" si="2337"/>
        <v>0</v>
      </c>
      <c r="FX134" s="476">
        <f t="shared" si="2330"/>
        <v>33.630000000000003</v>
      </c>
      <c r="FY134" s="142">
        <f t="shared" si="2339"/>
        <v>0</v>
      </c>
      <c r="FZ134" s="114">
        <f t="shared" si="2340"/>
        <v>0</v>
      </c>
      <c r="GA134" s="114"/>
      <c r="GB134" s="143"/>
      <c r="GC134" s="144">
        <f t="shared" si="2341"/>
        <v>0</v>
      </c>
      <c r="GD134" s="328">
        <f t="shared" si="2342"/>
        <v>0</v>
      </c>
      <c r="GE134" s="474">
        <f t="shared" si="2343"/>
        <v>0</v>
      </c>
      <c r="GF134" s="475">
        <f t="shared" si="2344"/>
        <v>0</v>
      </c>
      <c r="GG134" s="141">
        <f t="shared" si="2345"/>
        <v>0</v>
      </c>
      <c r="GH134" s="476">
        <f t="shared" si="2330"/>
        <v>35.090000000000003</v>
      </c>
      <c r="GI134" s="142">
        <f t="shared" si="2347"/>
        <v>0</v>
      </c>
      <c r="GJ134" s="114">
        <f t="shared" si="2348"/>
        <v>0</v>
      </c>
      <c r="GK134" s="114"/>
      <c r="GL134" s="143"/>
      <c r="GM134" s="144">
        <f t="shared" si="2349"/>
        <v>0</v>
      </c>
      <c r="GN134" s="328">
        <f t="shared" si="2350"/>
        <v>0</v>
      </c>
      <c r="GO134" s="474">
        <f t="shared" si="2343"/>
        <v>0</v>
      </c>
      <c r="GP134" s="475">
        <f t="shared" si="2344"/>
        <v>0</v>
      </c>
      <c r="GQ134" s="141">
        <f t="shared" si="2353"/>
        <v>0</v>
      </c>
      <c r="GR134" s="476">
        <f t="shared" si="2330"/>
        <v>30.8</v>
      </c>
      <c r="GS134" s="142">
        <f t="shared" si="2355"/>
        <v>0</v>
      </c>
      <c r="GT134" s="114">
        <f t="shared" si="2356"/>
        <v>0</v>
      </c>
      <c r="GU134" s="114"/>
      <c r="GV134" s="143"/>
      <c r="GW134" s="144">
        <f t="shared" si="2357"/>
        <v>0</v>
      </c>
      <c r="GX134" s="328">
        <f t="shared" si="2358"/>
        <v>0</v>
      </c>
      <c r="GY134" s="474">
        <f t="shared" si="2359"/>
        <v>0</v>
      </c>
      <c r="GZ134" s="475">
        <f t="shared" si="2360"/>
        <v>0</v>
      </c>
      <c r="HA134" s="141">
        <f t="shared" si="2361"/>
        <v>0</v>
      </c>
      <c r="HB134" s="476">
        <f t="shared" si="2362"/>
        <v>29.17</v>
      </c>
      <c r="HC134" s="142">
        <f t="shared" si="2363"/>
        <v>0</v>
      </c>
      <c r="HD134" s="114">
        <f t="shared" si="2364"/>
        <v>0</v>
      </c>
      <c r="HE134" s="114"/>
      <c r="HF134" s="143"/>
      <c r="HG134" s="144">
        <f t="shared" si="2365"/>
        <v>0</v>
      </c>
      <c r="HH134" s="328">
        <f t="shared" si="2366"/>
        <v>0</v>
      </c>
      <c r="HI134" s="474">
        <f t="shared" si="2359"/>
        <v>0</v>
      </c>
      <c r="HJ134" s="475">
        <f t="shared" si="2360"/>
        <v>0</v>
      </c>
      <c r="HK134" s="141">
        <f t="shared" si="2369"/>
        <v>0</v>
      </c>
      <c r="HL134" s="476">
        <f t="shared" si="2362"/>
        <v>29.29</v>
      </c>
      <c r="HM134" s="142">
        <f t="shared" si="2371"/>
        <v>0</v>
      </c>
      <c r="HN134" s="114">
        <f t="shared" si="2372"/>
        <v>0</v>
      </c>
      <c r="HO134" s="114"/>
      <c r="HP134" s="143"/>
      <c r="HQ134" s="144">
        <f t="shared" si="2373"/>
        <v>0</v>
      </c>
      <c r="HR134" s="328">
        <f t="shared" si="2374"/>
        <v>4</v>
      </c>
      <c r="HS134" s="474">
        <f t="shared" si="2375"/>
        <v>5.7600000000000004E-3</v>
      </c>
      <c r="HT134" s="475">
        <f t="shared" si="2376"/>
        <v>3.92</v>
      </c>
      <c r="HU134" s="141">
        <f t="shared" si="2377"/>
        <v>0.98</v>
      </c>
      <c r="HV134" s="476">
        <f t="shared" si="2362"/>
        <v>33.47</v>
      </c>
      <c r="HW134" s="142">
        <f t="shared" si="2379"/>
        <v>32.800600000000003</v>
      </c>
      <c r="HX134" s="114">
        <f t="shared" si="2380"/>
        <v>131.19999999999999</v>
      </c>
      <c r="HY134" s="114"/>
      <c r="HZ134" s="143"/>
      <c r="IA134" s="144">
        <f t="shared" si="2381"/>
        <v>0.50141999999999998</v>
      </c>
      <c r="IB134" s="328">
        <f t="shared" si="2382"/>
        <v>2</v>
      </c>
      <c r="IC134" s="474">
        <f t="shared" si="2375"/>
        <v>4.1599999999999996E-3</v>
      </c>
      <c r="ID134" s="475">
        <f t="shared" si="2376"/>
        <v>2.08</v>
      </c>
      <c r="IE134" s="141">
        <f t="shared" si="2385"/>
        <v>1.04</v>
      </c>
      <c r="IF134" s="476">
        <f t="shared" si="2362"/>
        <v>35.28</v>
      </c>
      <c r="IG134" s="142">
        <f t="shared" si="2387"/>
        <v>36.691200000000002</v>
      </c>
      <c r="IH134" s="114">
        <f t="shared" si="2388"/>
        <v>73.38</v>
      </c>
      <c r="II134" s="114"/>
      <c r="IJ134" s="143"/>
      <c r="IK134" s="144">
        <f t="shared" si="2389"/>
        <v>0.56089999999999995</v>
      </c>
      <c r="IL134" s="328">
        <f t="shared" si="2390"/>
        <v>0</v>
      </c>
      <c r="IM134" s="474">
        <f t="shared" si="2391"/>
        <v>0</v>
      </c>
      <c r="IN134" s="475">
        <f t="shared" si="2392"/>
        <v>0</v>
      </c>
      <c r="IO134" s="141">
        <f t="shared" si="2393"/>
        <v>0</v>
      </c>
      <c r="IP134" s="476">
        <f t="shared" si="2394"/>
        <v>27</v>
      </c>
      <c r="IQ134" s="142">
        <f t="shared" si="2395"/>
        <v>0</v>
      </c>
      <c r="IR134" s="114">
        <f t="shared" si="2396"/>
        <v>0</v>
      </c>
      <c r="IS134" s="114"/>
      <c r="IT134" s="143"/>
      <c r="IU134" s="144">
        <f t="shared" si="2397"/>
        <v>0</v>
      </c>
      <c r="IV134" s="328">
        <f t="shared" si="2398"/>
        <v>4</v>
      </c>
      <c r="IW134" s="474">
        <f t="shared" si="2391"/>
        <v>5.9300000000000004E-3</v>
      </c>
      <c r="IX134" s="475">
        <f t="shared" si="2392"/>
        <v>7.41</v>
      </c>
      <c r="IY134" s="141">
        <f t="shared" si="2401"/>
        <v>1.8525</v>
      </c>
      <c r="IZ134" s="476">
        <f t="shared" si="2394"/>
        <v>25.57</v>
      </c>
      <c r="JA134" s="142">
        <f t="shared" si="2403"/>
        <v>47.368429999999996</v>
      </c>
      <c r="JB134" s="114">
        <f t="shared" si="2404"/>
        <v>189.47</v>
      </c>
      <c r="JC134" s="114"/>
      <c r="JD134" s="143"/>
      <c r="JE134" s="144">
        <f t="shared" si="2405"/>
        <v>0.72411999999999999</v>
      </c>
      <c r="JF134" s="328">
        <f t="shared" si="2406"/>
        <v>0</v>
      </c>
      <c r="JG134" s="474">
        <f t="shared" si="2407"/>
        <v>0</v>
      </c>
      <c r="JH134" s="475">
        <f t="shared" si="2408"/>
        <v>0</v>
      </c>
      <c r="JI134" s="141">
        <f t="shared" si="2409"/>
        <v>0</v>
      </c>
      <c r="JJ134" s="476">
        <f t="shared" si="2394"/>
        <v>30.23</v>
      </c>
      <c r="JK134" s="142">
        <f t="shared" si="2411"/>
        <v>0</v>
      </c>
      <c r="JL134" s="114">
        <f t="shared" si="2412"/>
        <v>0</v>
      </c>
      <c r="JM134" s="114"/>
      <c r="JN134" s="143"/>
      <c r="JO134" s="144">
        <f t="shared" si="2413"/>
        <v>0</v>
      </c>
      <c r="JP134" s="328">
        <f t="shared" si="2414"/>
        <v>2</v>
      </c>
      <c r="JQ134" s="474">
        <f t="shared" si="2407"/>
        <v>1.65E-3</v>
      </c>
      <c r="JR134" s="475">
        <f t="shared" si="2408"/>
        <v>6.6</v>
      </c>
      <c r="JS134" s="141">
        <f t="shared" si="2417"/>
        <v>3.3</v>
      </c>
      <c r="JT134" s="476">
        <f t="shared" si="2394"/>
        <v>24.7</v>
      </c>
      <c r="JU134" s="142">
        <f t="shared" si="2419"/>
        <v>81.510000000000005</v>
      </c>
      <c r="JV134" s="114">
        <f t="shared" si="2420"/>
        <v>163.02000000000001</v>
      </c>
      <c r="JW134" s="114"/>
      <c r="JX134" s="143"/>
      <c r="JY134" s="144">
        <f t="shared" si="2421"/>
        <v>1.24604</v>
      </c>
      <c r="JZ134" s="328">
        <f t="shared" si="2422"/>
        <v>0</v>
      </c>
      <c r="KA134" s="474">
        <f t="shared" si="2439"/>
        <v>0</v>
      </c>
      <c r="KB134" s="475">
        <f t="shared" si="2440"/>
        <v>0</v>
      </c>
      <c r="KC134" s="141">
        <f t="shared" si="2425"/>
        <v>0</v>
      </c>
      <c r="KD134" s="476">
        <f t="shared" si="2426"/>
        <v>34.049999999999997</v>
      </c>
      <c r="KE134" s="142">
        <f t="shared" si="2427"/>
        <v>0</v>
      </c>
      <c r="KF134" s="114">
        <f t="shared" si="2428"/>
        <v>0</v>
      </c>
      <c r="KG134" s="114"/>
      <c r="KH134" s="143"/>
      <c r="KI134" s="144">
        <f t="shared" si="2429"/>
        <v>0</v>
      </c>
      <c r="KJ134" s="328">
        <f t="shared" si="2430"/>
        <v>0</v>
      </c>
      <c r="KK134" s="474">
        <f t="shared" si="2439"/>
        <v>0</v>
      </c>
      <c r="KL134" s="475">
        <f t="shared" si="2440"/>
        <v>0</v>
      </c>
      <c r="KM134" s="141">
        <f t="shared" si="2433"/>
        <v>0</v>
      </c>
      <c r="KN134" s="476">
        <f t="shared" si="2426"/>
        <v>22.42</v>
      </c>
      <c r="KO134" s="142">
        <f t="shared" si="2435"/>
        <v>0</v>
      </c>
      <c r="KP134" s="114">
        <f t="shared" si="2436"/>
        <v>0</v>
      </c>
      <c r="KQ134" s="114"/>
      <c r="KR134" s="143"/>
      <c r="KS134" s="144">
        <f t="shared" si="2437"/>
        <v>0</v>
      </c>
      <c r="KT134" s="328">
        <f t="shared" si="2438"/>
        <v>0</v>
      </c>
      <c r="KU134" s="474" t="e">
        <f t="shared" si="2439"/>
        <v>#DIV/0!</v>
      </c>
      <c r="KV134" s="475" t="e">
        <f t="shared" si="2440"/>
        <v>#DIV/0!</v>
      </c>
      <c r="KW134" s="141">
        <f t="shared" si="2441"/>
        <v>0</v>
      </c>
      <c r="KX134" s="476">
        <f t="shared" si="2426"/>
        <v>0</v>
      </c>
      <c r="KY134" s="142">
        <f t="shared" si="2443"/>
        <v>0</v>
      </c>
      <c r="KZ134" s="114">
        <f t="shared" si="2444"/>
        <v>0</v>
      </c>
      <c r="LA134" s="114"/>
      <c r="LB134" s="143"/>
      <c r="LC134" s="144">
        <f t="shared" si="2445"/>
        <v>0</v>
      </c>
      <c r="LD134" s="327">
        <f t="shared" si="2446"/>
        <v>23</v>
      </c>
      <c r="LE134" s="474">
        <f t="shared" si="2447"/>
        <v>8.8000000000000003E-4</v>
      </c>
      <c r="LF134" s="475">
        <f t="shared" si="2448"/>
        <v>49.77</v>
      </c>
      <c r="LG134" s="141">
        <f t="shared" si="2449"/>
        <v>2.1639130400000002</v>
      </c>
      <c r="LH134" s="476">
        <f t="shared" si="2450"/>
        <v>30.23</v>
      </c>
      <c r="LI134" s="142">
        <f t="shared" si="2451"/>
        <v>65.415090000000006</v>
      </c>
      <c r="LJ134" s="114">
        <f t="shared" si="2452"/>
        <v>1504.55</v>
      </c>
      <c r="LK134" s="114"/>
      <c r="LL134" s="143"/>
    </row>
    <row r="135" spans="1:324" ht="24">
      <c r="A135" s="718"/>
      <c r="B135" s="93" t="s">
        <v>727</v>
      </c>
      <c r="C135" s="12" t="s">
        <v>857</v>
      </c>
      <c r="D135" s="12" t="s">
        <v>423</v>
      </c>
      <c r="E135" s="4" t="s">
        <v>32</v>
      </c>
      <c r="F135" s="328">
        <f t="shared" si="2204"/>
        <v>0</v>
      </c>
      <c r="G135" s="474">
        <f t="shared" si="2453"/>
        <v>0</v>
      </c>
      <c r="H135" s="475">
        <f t="shared" si="2454"/>
        <v>0</v>
      </c>
      <c r="I135" s="141">
        <f t="shared" si="2205"/>
        <v>0</v>
      </c>
      <c r="J135" s="476">
        <f t="shared" si="2455"/>
        <v>31.52</v>
      </c>
      <c r="K135" s="142">
        <f t="shared" si="2206"/>
        <v>0</v>
      </c>
      <c r="L135" s="114">
        <f t="shared" si="2207"/>
        <v>0</v>
      </c>
      <c r="M135" s="114"/>
      <c r="N135" s="143"/>
      <c r="O135" s="144" t="e">
        <f t="shared" si="2208"/>
        <v>#DIV/0!</v>
      </c>
      <c r="P135" s="328">
        <f t="shared" si="2209"/>
        <v>0</v>
      </c>
      <c r="Q135" s="474">
        <f t="shared" si="2456"/>
        <v>0</v>
      </c>
      <c r="R135" s="475">
        <f t="shared" si="2457"/>
        <v>0</v>
      </c>
      <c r="S135" s="141">
        <f t="shared" si="2210"/>
        <v>0</v>
      </c>
      <c r="T135" s="476">
        <f t="shared" si="2458"/>
        <v>29.42</v>
      </c>
      <c r="U135" s="142">
        <f t="shared" si="2211"/>
        <v>0</v>
      </c>
      <c r="V135" s="114">
        <f t="shared" si="2212"/>
        <v>0</v>
      </c>
      <c r="W135" s="114"/>
      <c r="X135" s="143"/>
      <c r="Y135" s="144" t="e">
        <f t="shared" si="2213"/>
        <v>#DIV/0!</v>
      </c>
      <c r="Z135" s="328">
        <f t="shared" si="2214"/>
        <v>0</v>
      </c>
      <c r="AA135" s="474">
        <f t="shared" si="2263"/>
        <v>0</v>
      </c>
      <c r="AB135" s="475">
        <f t="shared" si="2264"/>
        <v>0</v>
      </c>
      <c r="AC135" s="141">
        <f t="shared" si="2217"/>
        <v>0</v>
      </c>
      <c r="AD135" s="476">
        <f t="shared" si="2218"/>
        <v>33.75</v>
      </c>
      <c r="AE135" s="142">
        <f t="shared" si="2219"/>
        <v>0</v>
      </c>
      <c r="AF135" s="114">
        <f t="shared" si="2220"/>
        <v>0</v>
      </c>
      <c r="AG135" s="114"/>
      <c r="AH135" s="143"/>
      <c r="AI135" s="144" t="e">
        <f t="shared" si="2221"/>
        <v>#DIV/0!</v>
      </c>
      <c r="AJ135" s="328">
        <f t="shared" si="2222"/>
        <v>0</v>
      </c>
      <c r="AK135" s="474">
        <f t="shared" si="2263"/>
        <v>0</v>
      </c>
      <c r="AL135" s="475">
        <f t="shared" si="2264"/>
        <v>0</v>
      </c>
      <c r="AM135" s="141">
        <f t="shared" si="2225"/>
        <v>0</v>
      </c>
      <c r="AN135" s="476">
        <f t="shared" si="2218"/>
        <v>27.52</v>
      </c>
      <c r="AO135" s="142">
        <f t="shared" si="2227"/>
        <v>0</v>
      </c>
      <c r="AP135" s="114">
        <f t="shared" si="2228"/>
        <v>0</v>
      </c>
      <c r="AQ135" s="114"/>
      <c r="AR135" s="143"/>
      <c r="AS135" s="144" t="e">
        <f t="shared" si="2229"/>
        <v>#DIV/0!</v>
      </c>
      <c r="AT135" s="328">
        <f t="shared" si="2230"/>
        <v>0</v>
      </c>
      <c r="AU135" s="474">
        <f t="shared" si="2263"/>
        <v>0</v>
      </c>
      <c r="AV135" s="475">
        <f t="shared" si="2264"/>
        <v>0</v>
      </c>
      <c r="AW135" s="141">
        <f t="shared" si="2233"/>
        <v>0</v>
      </c>
      <c r="AX135" s="476">
        <f t="shared" si="2218"/>
        <v>31.56</v>
      </c>
      <c r="AY135" s="142">
        <f t="shared" si="2235"/>
        <v>0</v>
      </c>
      <c r="AZ135" s="114">
        <f t="shared" si="2236"/>
        <v>0</v>
      </c>
      <c r="BA135" s="114"/>
      <c r="BB135" s="143"/>
      <c r="BC135" s="144" t="e">
        <f t="shared" si="2237"/>
        <v>#DIV/0!</v>
      </c>
      <c r="BD135" s="328">
        <f t="shared" si="2238"/>
        <v>0</v>
      </c>
      <c r="BE135" s="474">
        <f t="shared" si="2263"/>
        <v>0</v>
      </c>
      <c r="BF135" s="475">
        <f t="shared" si="2264"/>
        <v>0</v>
      </c>
      <c r="BG135" s="141">
        <f t="shared" si="2241"/>
        <v>0</v>
      </c>
      <c r="BH135" s="476">
        <f t="shared" si="2218"/>
        <v>33.46</v>
      </c>
      <c r="BI135" s="142">
        <f t="shared" si="2243"/>
        <v>0</v>
      </c>
      <c r="BJ135" s="114">
        <f t="shared" si="2244"/>
        <v>0</v>
      </c>
      <c r="BK135" s="114"/>
      <c r="BL135" s="143"/>
      <c r="BM135" s="144" t="e">
        <f t="shared" si="2245"/>
        <v>#DIV/0!</v>
      </c>
      <c r="BN135" s="328">
        <f t="shared" si="2246"/>
        <v>0</v>
      </c>
      <c r="BO135" s="474">
        <f t="shared" si="2263"/>
        <v>0</v>
      </c>
      <c r="BP135" s="475">
        <f t="shared" si="2264"/>
        <v>0</v>
      </c>
      <c r="BQ135" s="141">
        <f t="shared" si="2249"/>
        <v>0</v>
      </c>
      <c r="BR135" s="476">
        <f t="shared" si="2218"/>
        <v>33.25</v>
      </c>
      <c r="BS135" s="142">
        <f t="shared" si="2251"/>
        <v>0</v>
      </c>
      <c r="BT135" s="114">
        <f t="shared" si="2252"/>
        <v>0</v>
      </c>
      <c r="BU135" s="114"/>
      <c r="BV135" s="143"/>
      <c r="BW135" s="144" t="e">
        <f t="shared" si="2253"/>
        <v>#DIV/0!</v>
      </c>
      <c r="BX135" s="328">
        <f t="shared" si="2254"/>
        <v>0</v>
      </c>
      <c r="BY135" s="474">
        <f t="shared" si="2263"/>
        <v>0</v>
      </c>
      <c r="BZ135" s="475">
        <f t="shared" si="2264"/>
        <v>0</v>
      </c>
      <c r="CA135" s="141">
        <f t="shared" si="2257"/>
        <v>0</v>
      </c>
      <c r="CB135" s="476">
        <f t="shared" si="2218"/>
        <v>32.880000000000003</v>
      </c>
      <c r="CC135" s="142">
        <f t="shared" si="2259"/>
        <v>0</v>
      </c>
      <c r="CD135" s="114">
        <f t="shared" si="2260"/>
        <v>0</v>
      </c>
      <c r="CE135" s="114"/>
      <c r="CF135" s="143"/>
      <c r="CG135" s="144" t="e">
        <f t="shared" si="2261"/>
        <v>#DIV/0!</v>
      </c>
      <c r="CH135" s="328">
        <f t="shared" si="2262"/>
        <v>0</v>
      </c>
      <c r="CI135" s="474">
        <f t="shared" si="2263"/>
        <v>0</v>
      </c>
      <c r="CJ135" s="475">
        <f t="shared" si="2264"/>
        <v>0</v>
      </c>
      <c r="CK135" s="141">
        <f t="shared" si="2265"/>
        <v>0</v>
      </c>
      <c r="CL135" s="476">
        <f t="shared" si="2218"/>
        <v>31.54</v>
      </c>
      <c r="CM135" s="142">
        <f t="shared" si="2267"/>
        <v>0</v>
      </c>
      <c r="CN135" s="114">
        <f t="shared" si="2268"/>
        <v>0</v>
      </c>
      <c r="CO135" s="114"/>
      <c r="CP135" s="143"/>
      <c r="CQ135" s="144" t="e">
        <f t="shared" si="2269"/>
        <v>#DIV/0!</v>
      </c>
      <c r="CR135" s="328">
        <f t="shared" si="2270"/>
        <v>0</v>
      </c>
      <c r="CS135" s="474">
        <f t="shared" si="2319"/>
        <v>0</v>
      </c>
      <c r="CT135" s="475">
        <f t="shared" si="2320"/>
        <v>0</v>
      </c>
      <c r="CU135" s="141">
        <f t="shared" si="2273"/>
        <v>0</v>
      </c>
      <c r="CV135" s="476">
        <f t="shared" si="2274"/>
        <v>33.47</v>
      </c>
      <c r="CW135" s="142">
        <f t="shared" si="2275"/>
        <v>0</v>
      </c>
      <c r="CX135" s="114">
        <f t="shared" si="2276"/>
        <v>0</v>
      </c>
      <c r="CY135" s="114"/>
      <c r="CZ135" s="143"/>
      <c r="DA135" s="144" t="e">
        <f t="shared" si="2277"/>
        <v>#DIV/0!</v>
      </c>
      <c r="DB135" s="328">
        <f t="shared" si="2278"/>
        <v>0</v>
      </c>
      <c r="DC135" s="474">
        <f t="shared" si="2319"/>
        <v>0</v>
      </c>
      <c r="DD135" s="475">
        <f t="shared" si="2320"/>
        <v>0</v>
      </c>
      <c r="DE135" s="141">
        <f t="shared" si="2281"/>
        <v>0</v>
      </c>
      <c r="DF135" s="476">
        <f t="shared" si="2274"/>
        <v>35.75</v>
      </c>
      <c r="DG135" s="142">
        <f t="shared" si="2283"/>
        <v>0</v>
      </c>
      <c r="DH135" s="114">
        <f t="shared" si="2284"/>
        <v>0</v>
      </c>
      <c r="DI135" s="114"/>
      <c r="DJ135" s="143"/>
      <c r="DK135" s="144" t="e">
        <f t="shared" si="2285"/>
        <v>#DIV/0!</v>
      </c>
      <c r="DL135" s="328">
        <f t="shared" si="2286"/>
        <v>0</v>
      </c>
      <c r="DM135" s="474">
        <f t="shared" si="2319"/>
        <v>0</v>
      </c>
      <c r="DN135" s="475">
        <f t="shared" si="2320"/>
        <v>0</v>
      </c>
      <c r="DO135" s="141">
        <f t="shared" si="2289"/>
        <v>0</v>
      </c>
      <c r="DP135" s="476">
        <f t="shared" si="2274"/>
        <v>22.42</v>
      </c>
      <c r="DQ135" s="142">
        <f t="shared" si="2291"/>
        <v>0</v>
      </c>
      <c r="DR135" s="114">
        <f t="shared" si="2292"/>
        <v>0</v>
      </c>
      <c r="DS135" s="114"/>
      <c r="DT135" s="143"/>
      <c r="DU135" s="144" t="e">
        <f t="shared" si="2293"/>
        <v>#DIV/0!</v>
      </c>
      <c r="DV135" s="328">
        <f t="shared" si="2294"/>
        <v>0</v>
      </c>
      <c r="DW135" s="474">
        <f t="shared" si="2319"/>
        <v>0</v>
      </c>
      <c r="DX135" s="475">
        <f t="shared" si="2320"/>
        <v>0</v>
      </c>
      <c r="DY135" s="141">
        <f t="shared" si="2297"/>
        <v>0</v>
      </c>
      <c r="DZ135" s="476">
        <f t="shared" si="2274"/>
        <v>38.33</v>
      </c>
      <c r="EA135" s="142">
        <f t="shared" si="2299"/>
        <v>0</v>
      </c>
      <c r="EB135" s="114">
        <f t="shared" si="2300"/>
        <v>0</v>
      </c>
      <c r="EC135" s="114"/>
      <c r="ED135" s="143"/>
      <c r="EE135" s="144" t="e">
        <f t="shared" si="2301"/>
        <v>#DIV/0!</v>
      </c>
      <c r="EF135" s="328">
        <f t="shared" si="2302"/>
        <v>0</v>
      </c>
      <c r="EG135" s="474">
        <f t="shared" si="2319"/>
        <v>0</v>
      </c>
      <c r="EH135" s="475">
        <f t="shared" si="2320"/>
        <v>0</v>
      </c>
      <c r="EI135" s="141">
        <f t="shared" si="2305"/>
        <v>0</v>
      </c>
      <c r="EJ135" s="476">
        <f t="shared" si="2274"/>
        <v>26.56</v>
      </c>
      <c r="EK135" s="142">
        <f t="shared" si="2307"/>
        <v>0</v>
      </c>
      <c r="EL135" s="114">
        <f t="shared" si="2308"/>
        <v>0</v>
      </c>
      <c r="EM135" s="114"/>
      <c r="EN135" s="143"/>
      <c r="EO135" s="144" t="e">
        <f t="shared" si="2309"/>
        <v>#DIV/0!</v>
      </c>
      <c r="EP135" s="328">
        <f t="shared" si="2310"/>
        <v>0</v>
      </c>
      <c r="EQ135" s="474">
        <f t="shared" si="2319"/>
        <v>0</v>
      </c>
      <c r="ER135" s="475">
        <f t="shared" si="2320"/>
        <v>0</v>
      </c>
      <c r="ES135" s="141">
        <f t="shared" si="2313"/>
        <v>0</v>
      </c>
      <c r="ET135" s="476">
        <f t="shared" si="2274"/>
        <v>32.450000000000003</v>
      </c>
      <c r="EU135" s="142">
        <f t="shared" si="2315"/>
        <v>0</v>
      </c>
      <c r="EV135" s="114">
        <f t="shared" si="2316"/>
        <v>0</v>
      </c>
      <c r="EW135" s="114"/>
      <c r="EX135" s="143"/>
      <c r="EY135" s="144" t="e">
        <f t="shared" si="2317"/>
        <v>#DIV/0!</v>
      </c>
      <c r="EZ135" s="328">
        <f t="shared" si="2318"/>
        <v>0</v>
      </c>
      <c r="FA135" s="474">
        <f t="shared" si="2319"/>
        <v>0</v>
      </c>
      <c r="FB135" s="475">
        <f t="shared" si="2320"/>
        <v>0</v>
      </c>
      <c r="FC135" s="141">
        <f t="shared" si="2321"/>
        <v>0</v>
      </c>
      <c r="FD135" s="476">
        <f t="shared" si="2274"/>
        <v>34.11</v>
      </c>
      <c r="FE135" s="142">
        <f t="shared" si="2323"/>
        <v>0</v>
      </c>
      <c r="FF135" s="114">
        <f t="shared" si="2324"/>
        <v>0</v>
      </c>
      <c r="FG135" s="114"/>
      <c r="FH135" s="143"/>
      <c r="FI135" s="144" t="e">
        <f t="shared" si="2325"/>
        <v>#DIV/0!</v>
      </c>
      <c r="FJ135" s="328">
        <f t="shared" si="2326"/>
        <v>0</v>
      </c>
      <c r="FK135" s="474">
        <f t="shared" si="2327"/>
        <v>0</v>
      </c>
      <c r="FL135" s="475">
        <f t="shared" si="2328"/>
        <v>0</v>
      </c>
      <c r="FM135" s="141">
        <f t="shared" si="2329"/>
        <v>0</v>
      </c>
      <c r="FN135" s="476">
        <f t="shared" si="2330"/>
        <v>32.69</v>
      </c>
      <c r="FO135" s="142">
        <f t="shared" si="2331"/>
        <v>0</v>
      </c>
      <c r="FP135" s="114">
        <f t="shared" si="2332"/>
        <v>0</v>
      </c>
      <c r="FQ135" s="114"/>
      <c r="FR135" s="143"/>
      <c r="FS135" s="144" t="e">
        <f t="shared" si="2333"/>
        <v>#DIV/0!</v>
      </c>
      <c r="FT135" s="328">
        <f t="shared" si="2334"/>
        <v>0</v>
      </c>
      <c r="FU135" s="474">
        <f t="shared" si="2327"/>
        <v>0</v>
      </c>
      <c r="FV135" s="475">
        <f t="shared" si="2328"/>
        <v>0</v>
      </c>
      <c r="FW135" s="141">
        <f t="shared" si="2337"/>
        <v>0</v>
      </c>
      <c r="FX135" s="476">
        <f t="shared" si="2330"/>
        <v>33.630000000000003</v>
      </c>
      <c r="FY135" s="142">
        <f t="shared" si="2339"/>
        <v>0</v>
      </c>
      <c r="FZ135" s="114">
        <f t="shared" si="2340"/>
        <v>0</v>
      </c>
      <c r="GA135" s="114"/>
      <c r="GB135" s="143"/>
      <c r="GC135" s="144" t="e">
        <f t="shared" si="2341"/>
        <v>#DIV/0!</v>
      </c>
      <c r="GD135" s="328">
        <f t="shared" si="2342"/>
        <v>0</v>
      </c>
      <c r="GE135" s="474">
        <f t="shared" si="2343"/>
        <v>0</v>
      </c>
      <c r="GF135" s="475">
        <f t="shared" si="2344"/>
        <v>0</v>
      </c>
      <c r="GG135" s="141">
        <f t="shared" si="2345"/>
        <v>0</v>
      </c>
      <c r="GH135" s="476">
        <f t="shared" si="2330"/>
        <v>35.090000000000003</v>
      </c>
      <c r="GI135" s="142">
        <f t="shared" si="2347"/>
        <v>0</v>
      </c>
      <c r="GJ135" s="114">
        <f t="shared" si="2348"/>
        <v>0</v>
      </c>
      <c r="GK135" s="114"/>
      <c r="GL135" s="143"/>
      <c r="GM135" s="144" t="e">
        <f t="shared" si="2349"/>
        <v>#DIV/0!</v>
      </c>
      <c r="GN135" s="328">
        <f t="shared" si="2350"/>
        <v>0</v>
      </c>
      <c r="GO135" s="474">
        <f t="shared" si="2343"/>
        <v>0</v>
      </c>
      <c r="GP135" s="475">
        <f t="shared" si="2344"/>
        <v>0</v>
      </c>
      <c r="GQ135" s="141">
        <f t="shared" si="2353"/>
        <v>0</v>
      </c>
      <c r="GR135" s="476">
        <f t="shared" si="2330"/>
        <v>30.8</v>
      </c>
      <c r="GS135" s="142">
        <f t="shared" si="2355"/>
        <v>0</v>
      </c>
      <c r="GT135" s="114">
        <f t="shared" si="2356"/>
        <v>0</v>
      </c>
      <c r="GU135" s="114"/>
      <c r="GV135" s="143"/>
      <c r="GW135" s="144" t="e">
        <f t="shared" si="2357"/>
        <v>#DIV/0!</v>
      </c>
      <c r="GX135" s="328">
        <f t="shared" si="2358"/>
        <v>0</v>
      </c>
      <c r="GY135" s="474">
        <f t="shared" si="2359"/>
        <v>0</v>
      </c>
      <c r="GZ135" s="475">
        <f t="shared" si="2360"/>
        <v>0</v>
      </c>
      <c r="HA135" s="141">
        <f t="shared" si="2361"/>
        <v>0</v>
      </c>
      <c r="HB135" s="476">
        <f t="shared" si="2362"/>
        <v>29.17</v>
      </c>
      <c r="HC135" s="142">
        <f t="shared" si="2363"/>
        <v>0</v>
      </c>
      <c r="HD135" s="114">
        <f t="shared" si="2364"/>
        <v>0</v>
      </c>
      <c r="HE135" s="114"/>
      <c r="HF135" s="143"/>
      <c r="HG135" s="144" t="e">
        <f t="shared" si="2365"/>
        <v>#DIV/0!</v>
      </c>
      <c r="HH135" s="328">
        <f t="shared" si="2366"/>
        <v>0</v>
      </c>
      <c r="HI135" s="474">
        <f t="shared" si="2359"/>
        <v>0</v>
      </c>
      <c r="HJ135" s="475">
        <f t="shared" si="2360"/>
        <v>0</v>
      </c>
      <c r="HK135" s="141">
        <f t="shared" si="2369"/>
        <v>0</v>
      </c>
      <c r="HL135" s="476">
        <f t="shared" si="2362"/>
        <v>29.29</v>
      </c>
      <c r="HM135" s="142">
        <f t="shared" si="2371"/>
        <v>0</v>
      </c>
      <c r="HN135" s="114">
        <f t="shared" si="2372"/>
        <v>0</v>
      </c>
      <c r="HO135" s="114"/>
      <c r="HP135" s="143"/>
      <c r="HQ135" s="144" t="e">
        <f t="shared" si="2373"/>
        <v>#DIV/0!</v>
      </c>
      <c r="HR135" s="328">
        <f t="shared" si="2374"/>
        <v>0</v>
      </c>
      <c r="HS135" s="474">
        <f t="shared" si="2375"/>
        <v>0</v>
      </c>
      <c r="HT135" s="475">
        <f t="shared" si="2376"/>
        <v>0</v>
      </c>
      <c r="HU135" s="141">
        <f t="shared" si="2377"/>
        <v>0</v>
      </c>
      <c r="HV135" s="476">
        <f t="shared" si="2362"/>
        <v>33.47</v>
      </c>
      <c r="HW135" s="142">
        <f t="shared" si="2379"/>
        <v>0</v>
      </c>
      <c r="HX135" s="114">
        <f t="shared" si="2380"/>
        <v>0</v>
      </c>
      <c r="HY135" s="114"/>
      <c r="HZ135" s="143"/>
      <c r="IA135" s="144" t="e">
        <f t="shared" si="2381"/>
        <v>#DIV/0!</v>
      </c>
      <c r="IB135" s="328">
        <f t="shared" si="2382"/>
        <v>0</v>
      </c>
      <c r="IC135" s="474">
        <f t="shared" si="2375"/>
        <v>0</v>
      </c>
      <c r="ID135" s="475">
        <f t="shared" si="2376"/>
        <v>0</v>
      </c>
      <c r="IE135" s="141">
        <f t="shared" si="2385"/>
        <v>0</v>
      </c>
      <c r="IF135" s="476">
        <f t="shared" si="2362"/>
        <v>35.28</v>
      </c>
      <c r="IG135" s="142">
        <f t="shared" si="2387"/>
        <v>0</v>
      </c>
      <c r="IH135" s="114">
        <f t="shared" si="2388"/>
        <v>0</v>
      </c>
      <c r="II135" s="114"/>
      <c r="IJ135" s="143"/>
      <c r="IK135" s="144" t="e">
        <f t="shared" si="2389"/>
        <v>#DIV/0!</v>
      </c>
      <c r="IL135" s="328">
        <f t="shared" si="2390"/>
        <v>0</v>
      </c>
      <c r="IM135" s="474">
        <f t="shared" si="2391"/>
        <v>0</v>
      </c>
      <c r="IN135" s="475">
        <f t="shared" si="2392"/>
        <v>0</v>
      </c>
      <c r="IO135" s="141">
        <f t="shared" si="2393"/>
        <v>0</v>
      </c>
      <c r="IP135" s="476">
        <f t="shared" si="2394"/>
        <v>27</v>
      </c>
      <c r="IQ135" s="142">
        <f t="shared" si="2395"/>
        <v>0</v>
      </c>
      <c r="IR135" s="114">
        <f t="shared" si="2396"/>
        <v>0</v>
      </c>
      <c r="IS135" s="114"/>
      <c r="IT135" s="143"/>
      <c r="IU135" s="144" t="e">
        <f t="shared" si="2397"/>
        <v>#DIV/0!</v>
      </c>
      <c r="IV135" s="328">
        <f t="shared" si="2398"/>
        <v>0</v>
      </c>
      <c r="IW135" s="474">
        <f t="shared" si="2391"/>
        <v>0</v>
      </c>
      <c r="IX135" s="475">
        <f t="shared" si="2392"/>
        <v>0</v>
      </c>
      <c r="IY135" s="141">
        <f t="shared" si="2401"/>
        <v>0</v>
      </c>
      <c r="IZ135" s="476">
        <f t="shared" si="2394"/>
        <v>25.57</v>
      </c>
      <c r="JA135" s="142">
        <f t="shared" si="2403"/>
        <v>0</v>
      </c>
      <c r="JB135" s="114">
        <f t="shared" si="2404"/>
        <v>0</v>
      </c>
      <c r="JC135" s="114"/>
      <c r="JD135" s="143"/>
      <c r="JE135" s="144" t="e">
        <f t="shared" si="2405"/>
        <v>#DIV/0!</v>
      </c>
      <c r="JF135" s="328">
        <f t="shared" si="2406"/>
        <v>0</v>
      </c>
      <c r="JG135" s="474">
        <f t="shared" si="2407"/>
        <v>0</v>
      </c>
      <c r="JH135" s="475">
        <f t="shared" si="2408"/>
        <v>0</v>
      </c>
      <c r="JI135" s="141">
        <f t="shared" si="2409"/>
        <v>0</v>
      </c>
      <c r="JJ135" s="476">
        <f t="shared" si="2394"/>
        <v>30.23</v>
      </c>
      <c r="JK135" s="142">
        <f t="shared" si="2411"/>
        <v>0</v>
      </c>
      <c r="JL135" s="114">
        <f t="shared" si="2412"/>
        <v>0</v>
      </c>
      <c r="JM135" s="114"/>
      <c r="JN135" s="143"/>
      <c r="JO135" s="144" t="e">
        <f t="shared" si="2413"/>
        <v>#DIV/0!</v>
      </c>
      <c r="JP135" s="328">
        <f t="shared" si="2414"/>
        <v>0</v>
      </c>
      <c r="JQ135" s="474">
        <f t="shared" si="2407"/>
        <v>0</v>
      </c>
      <c r="JR135" s="475">
        <f t="shared" si="2408"/>
        <v>0</v>
      </c>
      <c r="JS135" s="141">
        <f t="shared" si="2417"/>
        <v>0</v>
      </c>
      <c r="JT135" s="476">
        <f t="shared" si="2394"/>
        <v>24.7</v>
      </c>
      <c r="JU135" s="142">
        <f t="shared" si="2419"/>
        <v>0</v>
      </c>
      <c r="JV135" s="114">
        <f t="shared" si="2420"/>
        <v>0</v>
      </c>
      <c r="JW135" s="114"/>
      <c r="JX135" s="143"/>
      <c r="JY135" s="144" t="e">
        <f t="shared" si="2421"/>
        <v>#DIV/0!</v>
      </c>
      <c r="JZ135" s="328">
        <f t="shared" si="2422"/>
        <v>0</v>
      </c>
      <c r="KA135" s="474">
        <f t="shared" si="2439"/>
        <v>0</v>
      </c>
      <c r="KB135" s="475">
        <f t="shared" si="2440"/>
        <v>0</v>
      </c>
      <c r="KC135" s="141">
        <f t="shared" si="2425"/>
        <v>0</v>
      </c>
      <c r="KD135" s="476">
        <f t="shared" si="2426"/>
        <v>34.049999999999997</v>
      </c>
      <c r="KE135" s="142">
        <f t="shared" si="2427"/>
        <v>0</v>
      </c>
      <c r="KF135" s="114">
        <f t="shared" si="2428"/>
        <v>0</v>
      </c>
      <c r="KG135" s="114"/>
      <c r="KH135" s="143"/>
      <c r="KI135" s="144" t="e">
        <f t="shared" si="2429"/>
        <v>#DIV/0!</v>
      </c>
      <c r="KJ135" s="328">
        <f t="shared" si="2430"/>
        <v>0</v>
      </c>
      <c r="KK135" s="474">
        <f t="shared" si="2439"/>
        <v>0</v>
      </c>
      <c r="KL135" s="475">
        <f t="shared" si="2440"/>
        <v>0</v>
      </c>
      <c r="KM135" s="141">
        <f t="shared" si="2433"/>
        <v>0</v>
      </c>
      <c r="KN135" s="476">
        <f t="shared" si="2426"/>
        <v>22.42</v>
      </c>
      <c r="KO135" s="142">
        <f t="shared" si="2435"/>
        <v>0</v>
      </c>
      <c r="KP135" s="114">
        <f t="shared" si="2436"/>
        <v>0</v>
      </c>
      <c r="KQ135" s="114"/>
      <c r="KR135" s="143"/>
      <c r="KS135" s="144" t="e">
        <f t="shared" si="2437"/>
        <v>#DIV/0!</v>
      </c>
      <c r="KT135" s="328">
        <f t="shared" si="2438"/>
        <v>0</v>
      </c>
      <c r="KU135" s="474" t="e">
        <f t="shared" si="2439"/>
        <v>#DIV/0!</v>
      </c>
      <c r="KV135" s="475" t="e">
        <f t="shared" si="2440"/>
        <v>#DIV/0!</v>
      </c>
      <c r="KW135" s="141">
        <f t="shared" si="2441"/>
        <v>0</v>
      </c>
      <c r="KX135" s="476">
        <f t="shared" si="2426"/>
        <v>0</v>
      </c>
      <c r="KY135" s="142">
        <f t="shared" si="2443"/>
        <v>0</v>
      </c>
      <c r="KZ135" s="114">
        <f t="shared" si="2444"/>
        <v>0</v>
      </c>
      <c r="LA135" s="114"/>
      <c r="LB135" s="143"/>
      <c r="LC135" s="144" t="e">
        <f t="shared" si="2445"/>
        <v>#DIV/0!</v>
      </c>
      <c r="LD135" s="327">
        <f t="shared" si="2446"/>
        <v>0</v>
      </c>
      <c r="LE135" s="474">
        <f t="shared" si="2447"/>
        <v>0</v>
      </c>
      <c r="LF135" s="475">
        <f t="shared" si="2448"/>
        <v>0</v>
      </c>
      <c r="LG135" s="141">
        <f t="shared" si="2449"/>
        <v>0</v>
      </c>
      <c r="LH135" s="476">
        <f t="shared" si="2450"/>
        <v>30.23</v>
      </c>
      <c r="LI135" s="142">
        <f t="shared" si="2451"/>
        <v>0</v>
      </c>
      <c r="LJ135" s="114">
        <f t="shared" si="2452"/>
        <v>0</v>
      </c>
      <c r="LK135" s="114"/>
      <c r="LL135" s="143"/>
    </row>
    <row r="136" spans="1:324" ht="24">
      <c r="A136" s="719"/>
      <c r="B136" s="93" t="s">
        <v>730</v>
      </c>
      <c r="C136" s="12" t="s">
        <v>858</v>
      </c>
      <c r="D136" s="12" t="s">
        <v>422</v>
      </c>
      <c r="E136" s="4" t="s">
        <v>32</v>
      </c>
      <c r="F136" s="328">
        <f t="shared" si="2204"/>
        <v>0</v>
      </c>
      <c r="G136" s="474">
        <f t="shared" si="2453"/>
        <v>0</v>
      </c>
      <c r="H136" s="475">
        <f t="shared" si="2454"/>
        <v>0</v>
      </c>
      <c r="I136" s="141">
        <f t="shared" si="2205"/>
        <v>0</v>
      </c>
      <c r="J136" s="476">
        <f t="shared" si="2455"/>
        <v>31.52</v>
      </c>
      <c r="K136" s="142">
        <f t="shared" si="2206"/>
        <v>0</v>
      </c>
      <c r="L136" s="114">
        <f t="shared" si="2207"/>
        <v>0</v>
      </c>
      <c r="M136" s="114"/>
      <c r="N136" s="143"/>
      <c r="O136" s="144" t="e">
        <f t="shared" si="2208"/>
        <v>#DIV/0!</v>
      </c>
      <c r="P136" s="328">
        <f t="shared" si="2209"/>
        <v>0</v>
      </c>
      <c r="Q136" s="474">
        <f t="shared" si="2456"/>
        <v>0</v>
      </c>
      <c r="R136" s="475">
        <f t="shared" si="2457"/>
        <v>0</v>
      </c>
      <c r="S136" s="141">
        <f t="shared" si="2210"/>
        <v>0</v>
      </c>
      <c r="T136" s="476">
        <f t="shared" si="2458"/>
        <v>29.42</v>
      </c>
      <c r="U136" s="142">
        <f t="shared" si="2211"/>
        <v>0</v>
      </c>
      <c r="V136" s="114">
        <f t="shared" si="2212"/>
        <v>0</v>
      </c>
      <c r="W136" s="114"/>
      <c r="X136" s="143"/>
      <c r="Y136" s="144" t="e">
        <f t="shared" si="2213"/>
        <v>#DIV/0!</v>
      </c>
      <c r="Z136" s="328">
        <f t="shared" si="2214"/>
        <v>0</v>
      </c>
      <c r="AA136" s="474">
        <f t="shared" si="2263"/>
        <v>0</v>
      </c>
      <c r="AB136" s="475">
        <f t="shared" si="2264"/>
        <v>0</v>
      </c>
      <c r="AC136" s="141">
        <f t="shared" si="2217"/>
        <v>0</v>
      </c>
      <c r="AD136" s="476">
        <f t="shared" si="2218"/>
        <v>33.75</v>
      </c>
      <c r="AE136" s="142">
        <f t="shared" si="2219"/>
        <v>0</v>
      </c>
      <c r="AF136" s="114">
        <f t="shared" si="2220"/>
        <v>0</v>
      </c>
      <c r="AG136" s="114"/>
      <c r="AH136" s="143"/>
      <c r="AI136" s="144" t="e">
        <f t="shared" si="2221"/>
        <v>#DIV/0!</v>
      </c>
      <c r="AJ136" s="328">
        <f t="shared" si="2222"/>
        <v>0</v>
      </c>
      <c r="AK136" s="474">
        <f t="shared" si="2263"/>
        <v>0</v>
      </c>
      <c r="AL136" s="475">
        <f t="shared" si="2264"/>
        <v>0</v>
      </c>
      <c r="AM136" s="141">
        <f t="shared" si="2225"/>
        <v>0</v>
      </c>
      <c r="AN136" s="476">
        <f t="shared" si="2218"/>
        <v>27.52</v>
      </c>
      <c r="AO136" s="142">
        <f t="shared" si="2227"/>
        <v>0</v>
      </c>
      <c r="AP136" s="114">
        <f t="shared" si="2228"/>
        <v>0</v>
      </c>
      <c r="AQ136" s="114"/>
      <c r="AR136" s="143"/>
      <c r="AS136" s="144" t="e">
        <f t="shared" si="2229"/>
        <v>#DIV/0!</v>
      </c>
      <c r="AT136" s="328">
        <f t="shared" si="2230"/>
        <v>0</v>
      </c>
      <c r="AU136" s="474">
        <f t="shared" si="2263"/>
        <v>0</v>
      </c>
      <c r="AV136" s="475">
        <f t="shared" si="2264"/>
        <v>0</v>
      </c>
      <c r="AW136" s="141">
        <f t="shared" si="2233"/>
        <v>0</v>
      </c>
      <c r="AX136" s="476">
        <f t="shared" si="2218"/>
        <v>31.56</v>
      </c>
      <c r="AY136" s="142">
        <f t="shared" si="2235"/>
        <v>0</v>
      </c>
      <c r="AZ136" s="114">
        <f t="shared" si="2236"/>
        <v>0</v>
      </c>
      <c r="BA136" s="114"/>
      <c r="BB136" s="143"/>
      <c r="BC136" s="144" t="e">
        <f t="shared" si="2237"/>
        <v>#DIV/0!</v>
      </c>
      <c r="BD136" s="328">
        <f t="shared" si="2238"/>
        <v>0</v>
      </c>
      <c r="BE136" s="474">
        <f t="shared" si="2263"/>
        <v>0</v>
      </c>
      <c r="BF136" s="475">
        <f t="shared" si="2264"/>
        <v>0</v>
      </c>
      <c r="BG136" s="141">
        <f t="shared" si="2241"/>
        <v>0</v>
      </c>
      <c r="BH136" s="476">
        <f t="shared" si="2218"/>
        <v>33.46</v>
      </c>
      <c r="BI136" s="142">
        <f t="shared" si="2243"/>
        <v>0</v>
      </c>
      <c r="BJ136" s="114">
        <f t="shared" si="2244"/>
        <v>0</v>
      </c>
      <c r="BK136" s="114"/>
      <c r="BL136" s="143"/>
      <c r="BM136" s="144" t="e">
        <f t="shared" si="2245"/>
        <v>#DIV/0!</v>
      </c>
      <c r="BN136" s="328">
        <f t="shared" si="2246"/>
        <v>0</v>
      </c>
      <c r="BO136" s="474">
        <f t="shared" si="2263"/>
        <v>0</v>
      </c>
      <c r="BP136" s="475">
        <f t="shared" si="2264"/>
        <v>0</v>
      </c>
      <c r="BQ136" s="141">
        <f t="shared" si="2249"/>
        <v>0</v>
      </c>
      <c r="BR136" s="476">
        <f t="shared" si="2218"/>
        <v>33.25</v>
      </c>
      <c r="BS136" s="142">
        <f t="shared" si="2251"/>
        <v>0</v>
      </c>
      <c r="BT136" s="114">
        <f t="shared" si="2252"/>
        <v>0</v>
      </c>
      <c r="BU136" s="114"/>
      <c r="BV136" s="143"/>
      <c r="BW136" s="144" t="e">
        <f t="shared" si="2253"/>
        <v>#DIV/0!</v>
      </c>
      <c r="BX136" s="328">
        <f t="shared" si="2254"/>
        <v>0</v>
      </c>
      <c r="BY136" s="474">
        <f t="shared" si="2263"/>
        <v>0</v>
      </c>
      <c r="BZ136" s="475">
        <f t="shared" si="2264"/>
        <v>0</v>
      </c>
      <c r="CA136" s="141">
        <f t="shared" si="2257"/>
        <v>0</v>
      </c>
      <c r="CB136" s="476">
        <f t="shared" si="2218"/>
        <v>32.880000000000003</v>
      </c>
      <c r="CC136" s="142">
        <f t="shared" si="2259"/>
        <v>0</v>
      </c>
      <c r="CD136" s="114">
        <f t="shared" si="2260"/>
        <v>0</v>
      </c>
      <c r="CE136" s="114"/>
      <c r="CF136" s="143"/>
      <c r="CG136" s="144" t="e">
        <f t="shared" si="2261"/>
        <v>#DIV/0!</v>
      </c>
      <c r="CH136" s="328">
        <f t="shared" si="2262"/>
        <v>0</v>
      </c>
      <c r="CI136" s="474">
        <f t="shared" si="2263"/>
        <v>0</v>
      </c>
      <c r="CJ136" s="475">
        <f t="shared" si="2264"/>
        <v>0</v>
      </c>
      <c r="CK136" s="141">
        <f t="shared" si="2265"/>
        <v>0</v>
      </c>
      <c r="CL136" s="476">
        <f t="shared" si="2218"/>
        <v>31.54</v>
      </c>
      <c r="CM136" s="142">
        <f t="shared" si="2267"/>
        <v>0</v>
      </c>
      <c r="CN136" s="114">
        <f t="shared" si="2268"/>
        <v>0</v>
      </c>
      <c r="CO136" s="114"/>
      <c r="CP136" s="143"/>
      <c r="CQ136" s="144" t="e">
        <f t="shared" si="2269"/>
        <v>#DIV/0!</v>
      </c>
      <c r="CR136" s="328">
        <f t="shared" si="2270"/>
        <v>0</v>
      </c>
      <c r="CS136" s="474">
        <f t="shared" si="2319"/>
        <v>0</v>
      </c>
      <c r="CT136" s="475">
        <f t="shared" si="2320"/>
        <v>0</v>
      </c>
      <c r="CU136" s="141">
        <f t="shared" si="2273"/>
        <v>0</v>
      </c>
      <c r="CV136" s="476">
        <f t="shared" si="2274"/>
        <v>33.47</v>
      </c>
      <c r="CW136" s="142">
        <f t="shared" si="2275"/>
        <v>0</v>
      </c>
      <c r="CX136" s="114">
        <f t="shared" si="2276"/>
        <v>0</v>
      </c>
      <c r="CY136" s="114"/>
      <c r="CZ136" s="143"/>
      <c r="DA136" s="144" t="e">
        <f t="shared" si="2277"/>
        <v>#DIV/0!</v>
      </c>
      <c r="DB136" s="328">
        <f t="shared" si="2278"/>
        <v>0</v>
      </c>
      <c r="DC136" s="474">
        <f t="shared" si="2319"/>
        <v>0</v>
      </c>
      <c r="DD136" s="475">
        <f t="shared" si="2320"/>
        <v>0</v>
      </c>
      <c r="DE136" s="141">
        <f t="shared" si="2281"/>
        <v>0</v>
      </c>
      <c r="DF136" s="476">
        <f t="shared" si="2274"/>
        <v>35.75</v>
      </c>
      <c r="DG136" s="142">
        <f t="shared" si="2283"/>
        <v>0</v>
      </c>
      <c r="DH136" s="114">
        <f t="shared" si="2284"/>
        <v>0</v>
      </c>
      <c r="DI136" s="114"/>
      <c r="DJ136" s="143"/>
      <c r="DK136" s="144" t="e">
        <f t="shared" si="2285"/>
        <v>#DIV/0!</v>
      </c>
      <c r="DL136" s="328">
        <f t="shared" si="2286"/>
        <v>0</v>
      </c>
      <c r="DM136" s="474">
        <f t="shared" si="2319"/>
        <v>0</v>
      </c>
      <c r="DN136" s="475">
        <f t="shared" si="2320"/>
        <v>0</v>
      </c>
      <c r="DO136" s="141">
        <f t="shared" si="2289"/>
        <v>0</v>
      </c>
      <c r="DP136" s="476">
        <f t="shared" si="2274"/>
        <v>22.42</v>
      </c>
      <c r="DQ136" s="142">
        <f t="shared" si="2291"/>
        <v>0</v>
      </c>
      <c r="DR136" s="114">
        <f t="shared" si="2292"/>
        <v>0</v>
      </c>
      <c r="DS136" s="114"/>
      <c r="DT136" s="143"/>
      <c r="DU136" s="144" t="e">
        <f t="shared" si="2293"/>
        <v>#DIV/0!</v>
      </c>
      <c r="DV136" s="328">
        <f t="shared" si="2294"/>
        <v>0</v>
      </c>
      <c r="DW136" s="474">
        <f t="shared" si="2319"/>
        <v>0</v>
      </c>
      <c r="DX136" s="475">
        <f t="shared" si="2320"/>
        <v>0</v>
      </c>
      <c r="DY136" s="141">
        <f t="shared" si="2297"/>
        <v>0</v>
      </c>
      <c r="DZ136" s="476">
        <f t="shared" si="2274"/>
        <v>38.33</v>
      </c>
      <c r="EA136" s="142">
        <f t="shared" si="2299"/>
        <v>0</v>
      </c>
      <c r="EB136" s="114">
        <f t="shared" si="2300"/>
        <v>0</v>
      </c>
      <c r="EC136" s="114"/>
      <c r="ED136" s="143"/>
      <c r="EE136" s="144" t="e">
        <f t="shared" si="2301"/>
        <v>#DIV/0!</v>
      </c>
      <c r="EF136" s="328">
        <f t="shared" si="2302"/>
        <v>0</v>
      </c>
      <c r="EG136" s="474">
        <f t="shared" si="2319"/>
        <v>0</v>
      </c>
      <c r="EH136" s="475">
        <f t="shared" si="2320"/>
        <v>0</v>
      </c>
      <c r="EI136" s="141">
        <f t="shared" si="2305"/>
        <v>0</v>
      </c>
      <c r="EJ136" s="476">
        <f t="shared" si="2274"/>
        <v>26.56</v>
      </c>
      <c r="EK136" s="142">
        <f t="shared" si="2307"/>
        <v>0</v>
      </c>
      <c r="EL136" s="114">
        <f t="shared" si="2308"/>
        <v>0</v>
      </c>
      <c r="EM136" s="114"/>
      <c r="EN136" s="143"/>
      <c r="EO136" s="144" t="e">
        <f t="shared" si="2309"/>
        <v>#DIV/0!</v>
      </c>
      <c r="EP136" s="328">
        <f t="shared" si="2310"/>
        <v>0</v>
      </c>
      <c r="EQ136" s="474">
        <f t="shared" si="2319"/>
        <v>0</v>
      </c>
      <c r="ER136" s="475">
        <f t="shared" si="2320"/>
        <v>0</v>
      </c>
      <c r="ES136" s="141">
        <f t="shared" si="2313"/>
        <v>0</v>
      </c>
      <c r="ET136" s="476">
        <f t="shared" si="2274"/>
        <v>32.450000000000003</v>
      </c>
      <c r="EU136" s="142">
        <f t="shared" si="2315"/>
        <v>0</v>
      </c>
      <c r="EV136" s="114">
        <f t="shared" si="2316"/>
        <v>0</v>
      </c>
      <c r="EW136" s="114"/>
      <c r="EX136" s="143"/>
      <c r="EY136" s="144" t="e">
        <f t="shared" si="2317"/>
        <v>#DIV/0!</v>
      </c>
      <c r="EZ136" s="328">
        <f t="shared" si="2318"/>
        <v>0</v>
      </c>
      <c r="FA136" s="474">
        <f t="shared" si="2319"/>
        <v>0</v>
      </c>
      <c r="FB136" s="475">
        <f t="shared" si="2320"/>
        <v>0</v>
      </c>
      <c r="FC136" s="141">
        <f t="shared" si="2321"/>
        <v>0</v>
      </c>
      <c r="FD136" s="476">
        <f t="shared" si="2274"/>
        <v>34.11</v>
      </c>
      <c r="FE136" s="142">
        <f t="shared" si="2323"/>
        <v>0</v>
      </c>
      <c r="FF136" s="114">
        <f t="shared" si="2324"/>
        <v>0</v>
      </c>
      <c r="FG136" s="114"/>
      <c r="FH136" s="143"/>
      <c r="FI136" s="144" t="e">
        <f t="shared" si="2325"/>
        <v>#DIV/0!</v>
      </c>
      <c r="FJ136" s="328">
        <f t="shared" si="2326"/>
        <v>0</v>
      </c>
      <c r="FK136" s="474">
        <f t="shared" si="2327"/>
        <v>0</v>
      </c>
      <c r="FL136" s="475">
        <f t="shared" si="2328"/>
        <v>0</v>
      </c>
      <c r="FM136" s="141">
        <f t="shared" si="2329"/>
        <v>0</v>
      </c>
      <c r="FN136" s="476">
        <f t="shared" si="2330"/>
        <v>32.69</v>
      </c>
      <c r="FO136" s="142">
        <f t="shared" si="2331"/>
        <v>0</v>
      </c>
      <c r="FP136" s="114">
        <f t="shared" si="2332"/>
        <v>0</v>
      </c>
      <c r="FQ136" s="114"/>
      <c r="FR136" s="143"/>
      <c r="FS136" s="144" t="e">
        <f t="shared" si="2333"/>
        <v>#DIV/0!</v>
      </c>
      <c r="FT136" s="328">
        <f t="shared" si="2334"/>
        <v>0</v>
      </c>
      <c r="FU136" s="474">
        <f t="shared" si="2327"/>
        <v>0</v>
      </c>
      <c r="FV136" s="475">
        <f t="shared" si="2328"/>
        <v>0</v>
      </c>
      <c r="FW136" s="141">
        <f t="shared" si="2337"/>
        <v>0</v>
      </c>
      <c r="FX136" s="476">
        <f t="shared" si="2330"/>
        <v>33.630000000000003</v>
      </c>
      <c r="FY136" s="142">
        <f t="shared" si="2339"/>
        <v>0</v>
      </c>
      <c r="FZ136" s="114">
        <f t="shared" si="2340"/>
        <v>0</v>
      </c>
      <c r="GA136" s="114"/>
      <c r="GB136" s="143"/>
      <c r="GC136" s="144" t="e">
        <f t="shared" si="2341"/>
        <v>#DIV/0!</v>
      </c>
      <c r="GD136" s="328">
        <f t="shared" si="2342"/>
        <v>0</v>
      </c>
      <c r="GE136" s="474">
        <f t="shared" si="2343"/>
        <v>0</v>
      </c>
      <c r="GF136" s="475">
        <f t="shared" si="2344"/>
        <v>0</v>
      </c>
      <c r="GG136" s="141">
        <f t="shared" si="2345"/>
        <v>0</v>
      </c>
      <c r="GH136" s="476">
        <f t="shared" si="2330"/>
        <v>35.090000000000003</v>
      </c>
      <c r="GI136" s="142">
        <f t="shared" si="2347"/>
        <v>0</v>
      </c>
      <c r="GJ136" s="114">
        <f t="shared" si="2348"/>
        <v>0</v>
      </c>
      <c r="GK136" s="114"/>
      <c r="GL136" s="143"/>
      <c r="GM136" s="144" t="e">
        <f t="shared" si="2349"/>
        <v>#DIV/0!</v>
      </c>
      <c r="GN136" s="328">
        <f t="shared" si="2350"/>
        <v>0</v>
      </c>
      <c r="GO136" s="474">
        <f t="shared" si="2343"/>
        <v>0</v>
      </c>
      <c r="GP136" s="475">
        <f t="shared" si="2344"/>
        <v>0</v>
      </c>
      <c r="GQ136" s="141">
        <f t="shared" si="2353"/>
        <v>0</v>
      </c>
      <c r="GR136" s="476">
        <f t="shared" si="2330"/>
        <v>30.8</v>
      </c>
      <c r="GS136" s="142">
        <f t="shared" si="2355"/>
        <v>0</v>
      </c>
      <c r="GT136" s="114">
        <f t="shared" si="2356"/>
        <v>0</v>
      </c>
      <c r="GU136" s="114"/>
      <c r="GV136" s="143"/>
      <c r="GW136" s="144" t="e">
        <f t="shared" si="2357"/>
        <v>#DIV/0!</v>
      </c>
      <c r="GX136" s="328">
        <f t="shared" si="2358"/>
        <v>0</v>
      </c>
      <c r="GY136" s="474">
        <f t="shared" si="2359"/>
        <v>0</v>
      </c>
      <c r="GZ136" s="475">
        <f t="shared" si="2360"/>
        <v>0</v>
      </c>
      <c r="HA136" s="141">
        <f t="shared" si="2361"/>
        <v>0</v>
      </c>
      <c r="HB136" s="476">
        <f t="shared" si="2362"/>
        <v>29.17</v>
      </c>
      <c r="HC136" s="142">
        <f t="shared" si="2363"/>
        <v>0</v>
      </c>
      <c r="HD136" s="114">
        <f t="shared" si="2364"/>
        <v>0</v>
      </c>
      <c r="HE136" s="114"/>
      <c r="HF136" s="143"/>
      <c r="HG136" s="144" t="e">
        <f t="shared" si="2365"/>
        <v>#DIV/0!</v>
      </c>
      <c r="HH136" s="328">
        <f t="shared" si="2366"/>
        <v>0</v>
      </c>
      <c r="HI136" s="474">
        <f t="shared" si="2359"/>
        <v>0</v>
      </c>
      <c r="HJ136" s="475">
        <f t="shared" si="2360"/>
        <v>0</v>
      </c>
      <c r="HK136" s="141">
        <f t="shared" si="2369"/>
        <v>0</v>
      </c>
      <c r="HL136" s="476">
        <f t="shared" si="2362"/>
        <v>29.29</v>
      </c>
      <c r="HM136" s="142">
        <f t="shared" si="2371"/>
        <v>0</v>
      </c>
      <c r="HN136" s="114">
        <f t="shared" si="2372"/>
        <v>0</v>
      </c>
      <c r="HO136" s="114"/>
      <c r="HP136" s="143"/>
      <c r="HQ136" s="144" t="e">
        <f t="shared" si="2373"/>
        <v>#DIV/0!</v>
      </c>
      <c r="HR136" s="328">
        <f t="shared" si="2374"/>
        <v>0</v>
      </c>
      <c r="HS136" s="474">
        <f t="shared" si="2375"/>
        <v>0</v>
      </c>
      <c r="HT136" s="475">
        <f t="shared" si="2376"/>
        <v>0</v>
      </c>
      <c r="HU136" s="141">
        <f t="shared" si="2377"/>
        <v>0</v>
      </c>
      <c r="HV136" s="476">
        <f t="shared" si="2362"/>
        <v>33.47</v>
      </c>
      <c r="HW136" s="142">
        <f t="shared" si="2379"/>
        <v>0</v>
      </c>
      <c r="HX136" s="114">
        <f t="shared" si="2380"/>
        <v>0</v>
      </c>
      <c r="HY136" s="114"/>
      <c r="HZ136" s="143"/>
      <c r="IA136" s="144" t="e">
        <f t="shared" si="2381"/>
        <v>#DIV/0!</v>
      </c>
      <c r="IB136" s="328">
        <f t="shared" si="2382"/>
        <v>0</v>
      </c>
      <c r="IC136" s="474">
        <f t="shared" si="2375"/>
        <v>0</v>
      </c>
      <c r="ID136" s="475">
        <f t="shared" si="2376"/>
        <v>0</v>
      </c>
      <c r="IE136" s="141">
        <f t="shared" si="2385"/>
        <v>0</v>
      </c>
      <c r="IF136" s="476">
        <f t="shared" si="2362"/>
        <v>35.28</v>
      </c>
      <c r="IG136" s="142">
        <f t="shared" si="2387"/>
        <v>0</v>
      </c>
      <c r="IH136" s="114">
        <f t="shared" si="2388"/>
        <v>0</v>
      </c>
      <c r="II136" s="114"/>
      <c r="IJ136" s="143"/>
      <c r="IK136" s="144" t="e">
        <f t="shared" si="2389"/>
        <v>#DIV/0!</v>
      </c>
      <c r="IL136" s="328">
        <f t="shared" si="2390"/>
        <v>0</v>
      </c>
      <c r="IM136" s="474">
        <f t="shared" si="2391"/>
        <v>0</v>
      </c>
      <c r="IN136" s="475">
        <f t="shared" si="2392"/>
        <v>0</v>
      </c>
      <c r="IO136" s="141">
        <f t="shared" si="2393"/>
        <v>0</v>
      </c>
      <c r="IP136" s="476">
        <f t="shared" si="2394"/>
        <v>27</v>
      </c>
      <c r="IQ136" s="142">
        <f t="shared" si="2395"/>
        <v>0</v>
      </c>
      <c r="IR136" s="114">
        <f t="shared" si="2396"/>
        <v>0</v>
      </c>
      <c r="IS136" s="114"/>
      <c r="IT136" s="143"/>
      <c r="IU136" s="144" t="e">
        <f t="shared" si="2397"/>
        <v>#DIV/0!</v>
      </c>
      <c r="IV136" s="328">
        <f t="shared" si="2398"/>
        <v>0</v>
      </c>
      <c r="IW136" s="474">
        <f t="shared" si="2391"/>
        <v>0</v>
      </c>
      <c r="IX136" s="475">
        <f t="shared" si="2392"/>
        <v>0</v>
      </c>
      <c r="IY136" s="141">
        <f t="shared" si="2401"/>
        <v>0</v>
      </c>
      <c r="IZ136" s="476">
        <f t="shared" si="2394"/>
        <v>25.57</v>
      </c>
      <c r="JA136" s="142">
        <f t="shared" si="2403"/>
        <v>0</v>
      </c>
      <c r="JB136" s="114">
        <f t="shared" si="2404"/>
        <v>0</v>
      </c>
      <c r="JC136" s="114"/>
      <c r="JD136" s="143"/>
      <c r="JE136" s="144" t="e">
        <f t="shared" si="2405"/>
        <v>#DIV/0!</v>
      </c>
      <c r="JF136" s="328">
        <f t="shared" si="2406"/>
        <v>0</v>
      </c>
      <c r="JG136" s="474">
        <f t="shared" si="2407"/>
        <v>0</v>
      </c>
      <c r="JH136" s="475">
        <f t="shared" si="2408"/>
        <v>0</v>
      </c>
      <c r="JI136" s="141">
        <f t="shared" si="2409"/>
        <v>0</v>
      </c>
      <c r="JJ136" s="476">
        <f t="shared" si="2394"/>
        <v>30.23</v>
      </c>
      <c r="JK136" s="142">
        <f t="shared" si="2411"/>
        <v>0</v>
      </c>
      <c r="JL136" s="114">
        <f t="shared" si="2412"/>
        <v>0</v>
      </c>
      <c r="JM136" s="114"/>
      <c r="JN136" s="143"/>
      <c r="JO136" s="144" t="e">
        <f t="shared" si="2413"/>
        <v>#DIV/0!</v>
      </c>
      <c r="JP136" s="328">
        <f t="shared" si="2414"/>
        <v>0</v>
      </c>
      <c r="JQ136" s="474">
        <f t="shared" si="2407"/>
        <v>0</v>
      </c>
      <c r="JR136" s="475">
        <f t="shared" si="2408"/>
        <v>0</v>
      </c>
      <c r="JS136" s="141">
        <f t="shared" si="2417"/>
        <v>0</v>
      </c>
      <c r="JT136" s="476">
        <f t="shared" si="2394"/>
        <v>24.7</v>
      </c>
      <c r="JU136" s="142">
        <f t="shared" si="2419"/>
        <v>0</v>
      </c>
      <c r="JV136" s="114">
        <f t="shared" si="2420"/>
        <v>0</v>
      </c>
      <c r="JW136" s="114"/>
      <c r="JX136" s="143"/>
      <c r="JY136" s="144" t="e">
        <f t="shared" si="2421"/>
        <v>#DIV/0!</v>
      </c>
      <c r="JZ136" s="328">
        <f t="shared" si="2422"/>
        <v>0</v>
      </c>
      <c r="KA136" s="474">
        <f t="shared" si="2439"/>
        <v>0</v>
      </c>
      <c r="KB136" s="475">
        <f t="shared" si="2440"/>
        <v>0</v>
      </c>
      <c r="KC136" s="141">
        <f t="shared" si="2425"/>
        <v>0</v>
      </c>
      <c r="KD136" s="476">
        <f t="shared" si="2426"/>
        <v>34.049999999999997</v>
      </c>
      <c r="KE136" s="142">
        <f t="shared" si="2427"/>
        <v>0</v>
      </c>
      <c r="KF136" s="114">
        <f t="shared" si="2428"/>
        <v>0</v>
      </c>
      <c r="KG136" s="114"/>
      <c r="KH136" s="143"/>
      <c r="KI136" s="144" t="e">
        <f t="shared" si="2429"/>
        <v>#DIV/0!</v>
      </c>
      <c r="KJ136" s="328">
        <f t="shared" si="2430"/>
        <v>0</v>
      </c>
      <c r="KK136" s="474">
        <f t="shared" si="2439"/>
        <v>0</v>
      </c>
      <c r="KL136" s="475">
        <f t="shared" si="2440"/>
        <v>0</v>
      </c>
      <c r="KM136" s="141">
        <f t="shared" si="2433"/>
        <v>0</v>
      </c>
      <c r="KN136" s="476">
        <f t="shared" si="2426"/>
        <v>22.42</v>
      </c>
      <c r="KO136" s="142">
        <f t="shared" si="2435"/>
        <v>0</v>
      </c>
      <c r="KP136" s="114">
        <f t="shared" si="2436"/>
        <v>0</v>
      </c>
      <c r="KQ136" s="114"/>
      <c r="KR136" s="143"/>
      <c r="KS136" s="144" t="e">
        <f t="shared" si="2437"/>
        <v>#DIV/0!</v>
      </c>
      <c r="KT136" s="328">
        <f t="shared" si="2438"/>
        <v>0</v>
      </c>
      <c r="KU136" s="474" t="e">
        <f t="shared" si="2439"/>
        <v>#DIV/0!</v>
      </c>
      <c r="KV136" s="475" t="e">
        <f t="shared" si="2440"/>
        <v>#DIV/0!</v>
      </c>
      <c r="KW136" s="141">
        <f t="shared" si="2441"/>
        <v>0</v>
      </c>
      <c r="KX136" s="476">
        <f t="shared" si="2426"/>
        <v>0</v>
      </c>
      <c r="KY136" s="142">
        <f t="shared" si="2443"/>
        <v>0</v>
      </c>
      <c r="KZ136" s="114">
        <f t="shared" si="2444"/>
        <v>0</v>
      </c>
      <c r="LA136" s="114"/>
      <c r="LB136" s="143"/>
      <c r="LC136" s="144" t="e">
        <f t="shared" si="2445"/>
        <v>#DIV/0!</v>
      </c>
      <c r="LD136" s="327">
        <f t="shared" si="2446"/>
        <v>0</v>
      </c>
      <c r="LE136" s="474">
        <f t="shared" si="2447"/>
        <v>0</v>
      </c>
      <c r="LF136" s="475">
        <f t="shared" si="2448"/>
        <v>0</v>
      </c>
      <c r="LG136" s="141">
        <f t="shared" si="2449"/>
        <v>0</v>
      </c>
      <c r="LH136" s="476">
        <f t="shared" si="2450"/>
        <v>30.23</v>
      </c>
      <c r="LI136" s="142">
        <f t="shared" si="2451"/>
        <v>0</v>
      </c>
      <c r="LJ136" s="114">
        <f t="shared" si="2452"/>
        <v>0</v>
      </c>
      <c r="LK136" s="114"/>
      <c r="LL136" s="143"/>
    </row>
    <row r="137" spans="1:324">
      <c r="A137" s="716"/>
      <c r="B137" s="722" t="s">
        <v>1231</v>
      </c>
      <c r="C137" s="12"/>
      <c r="D137" s="12"/>
      <c r="E137" s="4"/>
      <c r="F137" s="328"/>
      <c r="G137" s="474"/>
      <c r="H137" s="475"/>
      <c r="I137" s="141"/>
      <c r="J137" s="476"/>
      <c r="K137" s="142"/>
      <c r="L137" s="114"/>
      <c r="M137" s="114"/>
      <c r="N137" s="143"/>
      <c r="O137" s="144"/>
      <c r="P137" s="328"/>
      <c r="Q137" s="474"/>
      <c r="R137" s="475"/>
      <c r="S137" s="141"/>
      <c r="T137" s="476"/>
      <c r="U137" s="142"/>
      <c r="V137" s="114"/>
      <c r="W137" s="114"/>
      <c r="X137" s="143"/>
      <c r="Y137" s="144"/>
      <c r="Z137" s="328"/>
      <c r="AA137" s="474"/>
      <c r="AB137" s="475"/>
      <c r="AC137" s="141"/>
      <c r="AD137" s="476"/>
      <c r="AE137" s="142"/>
      <c r="AF137" s="114"/>
      <c r="AG137" s="114"/>
      <c r="AH137" s="143"/>
      <c r="AI137" s="144"/>
      <c r="AJ137" s="328"/>
      <c r="AK137" s="474"/>
      <c r="AL137" s="475"/>
      <c r="AM137" s="141"/>
      <c r="AN137" s="476"/>
      <c r="AO137" s="142"/>
      <c r="AP137" s="114"/>
      <c r="AQ137" s="114"/>
      <c r="AR137" s="143"/>
      <c r="AS137" s="144"/>
      <c r="AT137" s="328"/>
      <c r="AU137" s="474"/>
      <c r="AV137" s="475"/>
      <c r="AW137" s="141"/>
      <c r="AX137" s="476"/>
      <c r="AY137" s="142"/>
      <c r="AZ137" s="114"/>
      <c r="BA137" s="114"/>
      <c r="BB137" s="143"/>
      <c r="BC137" s="144"/>
      <c r="BD137" s="328"/>
      <c r="BE137" s="474"/>
      <c r="BF137" s="475"/>
      <c r="BG137" s="141"/>
      <c r="BH137" s="476"/>
      <c r="BI137" s="142"/>
      <c r="BJ137" s="114"/>
      <c r="BK137" s="114"/>
      <c r="BL137" s="143"/>
      <c r="BM137" s="144"/>
      <c r="BN137" s="328"/>
      <c r="BO137" s="474"/>
      <c r="BP137" s="475"/>
      <c r="BQ137" s="141"/>
      <c r="BR137" s="476"/>
      <c r="BS137" s="142"/>
      <c r="BT137" s="114"/>
      <c r="BU137" s="114"/>
      <c r="BV137" s="143"/>
      <c r="BW137" s="144"/>
      <c r="BX137" s="328"/>
      <c r="BY137" s="474"/>
      <c r="BZ137" s="475"/>
      <c r="CA137" s="141"/>
      <c r="CB137" s="476"/>
      <c r="CC137" s="142"/>
      <c r="CD137" s="114"/>
      <c r="CE137" s="114"/>
      <c r="CF137" s="143"/>
      <c r="CG137" s="144"/>
      <c r="CH137" s="328"/>
      <c r="CI137" s="474"/>
      <c r="CJ137" s="475"/>
      <c r="CK137" s="141"/>
      <c r="CL137" s="476"/>
      <c r="CM137" s="142"/>
      <c r="CN137" s="114"/>
      <c r="CO137" s="114"/>
      <c r="CP137" s="143"/>
      <c r="CQ137" s="144"/>
      <c r="CR137" s="328"/>
      <c r="CS137" s="474"/>
      <c r="CT137" s="475"/>
      <c r="CU137" s="141"/>
      <c r="CV137" s="476"/>
      <c r="CW137" s="142"/>
      <c r="CX137" s="114"/>
      <c r="CY137" s="114"/>
      <c r="CZ137" s="143"/>
      <c r="DA137" s="144"/>
      <c r="DB137" s="328"/>
      <c r="DC137" s="474"/>
      <c r="DD137" s="475"/>
      <c r="DE137" s="141"/>
      <c r="DF137" s="476"/>
      <c r="DG137" s="142"/>
      <c r="DH137" s="114"/>
      <c r="DI137" s="114"/>
      <c r="DJ137" s="143"/>
      <c r="DK137" s="144"/>
      <c r="DL137" s="328"/>
      <c r="DM137" s="474"/>
      <c r="DN137" s="475"/>
      <c r="DO137" s="141"/>
      <c r="DP137" s="476"/>
      <c r="DQ137" s="142"/>
      <c r="DR137" s="114"/>
      <c r="DS137" s="114"/>
      <c r="DT137" s="143"/>
      <c r="DU137" s="144"/>
      <c r="DV137" s="328"/>
      <c r="DW137" s="474"/>
      <c r="DX137" s="475"/>
      <c r="DY137" s="141"/>
      <c r="DZ137" s="476"/>
      <c r="EA137" s="142"/>
      <c r="EB137" s="114"/>
      <c r="EC137" s="114"/>
      <c r="ED137" s="143"/>
      <c r="EE137" s="144"/>
      <c r="EF137" s="328"/>
      <c r="EG137" s="474"/>
      <c r="EH137" s="475"/>
      <c r="EI137" s="141"/>
      <c r="EJ137" s="476"/>
      <c r="EK137" s="142"/>
      <c r="EL137" s="114"/>
      <c r="EM137" s="114"/>
      <c r="EN137" s="143"/>
      <c r="EO137" s="144"/>
      <c r="EP137" s="328"/>
      <c r="EQ137" s="474"/>
      <c r="ER137" s="475"/>
      <c r="ES137" s="141"/>
      <c r="ET137" s="476"/>
      <c r="EU137" s="142"/>
      <c r="EV137" s="114"/>
      <c r="EW137" s="114"/>
      <c r="EX137" s="143"/>
      <c r="EY137" s="144"/>
      <c r="EZ137" s="328"/>
      <c r="FA137" s="474"/>
      <c r="FB137" s="475"/>
      <c r="FC137" s="141"/>
      <c r="FD137" s="476"/>
      <c r="FE137" s="142"/>
      <c r="FF137" s="114"/>
      <c r="FG137" s="114"/>
      <c r="FH137" s="143"/>
      <c r="FI137" s="144"/>
      <c r="FJ137" s="328"/>
      <c r="FK137" s="474"/>
      <c r="FL137" s="475"/>
      <c r="FM137" s="141"/>
      <c r="FN137" s="476"/>
      <c r="FO137" s="142"/>
      <c r="FP137" s="114"/>
      <c r="FQ137" s="114"/>
      <c r="FR137" s="143"/>
      <c r="FS137" s="144"/>
      <c r="FT137" s="328"/>
      <c r="FU137" s="474"/>
      <c r="FV137" s="475"/>
      <c r="FW137" s="141"/>
      <c r="FX137" s="476"/>
      <c r="FY137" s="142"/>
      <c r="FZ137" s="114"/>
      <c r="GA137" s="114"/>
      <c r="GB137" s="143"/>
      <c r="GC137" s="144"/>
      <c r="GD137" s="328"/>
      <c r="GE137" s="474"/>
      <c r="GF137" s="475"/>
      <c r="GG137" s="141"/>
      <c r="GH137" s="476"/>
      <c r="GI137" s="142"/>
      <c r="GJ137" s="114"/>
      <c r="GK137" s="114"/>
      <c r="GL137" s="143"/>
      <c r="GM137" s="144"/>
      <c r="GN137" s="328"/>
      <c r="GO137" s="474"/>
      <c r="GP137" s="475"/>
      <c r="GQ137" s="141"/>
      <c r="GR137" s="476"/>
      <c r="GS137" s="142"/>
      <c r="GT137" s="114"/>
      <c r="GU137" s="114"/>
      <c r="GV137" s="143"/>
      <c r="GW137" s="144"/>
      <c r="GX137" s="328"/>
      <c r="GY137" s="474"/>
      <c r="GZ137" s="475"/>
      <c r="HA137" s="141"/>
      <c r="HB137" s="476"/>
      <c r="HC137" s="142"/>
      <c r="HD137" s="114"/>
      <c r="HE137" s="114"/>
      <c r="HF137" s="143"/>
      <c r="HG137" s="144"/>
      <c r="HH137" s="328"/>
      <c r="HI137" s="474"/>
      <c r="HJ137" s="475"/>
      <c r="HK137" s="141"/>
      <c r="HL137" s="476"/>
      <c r="HM137" s="142"/>
      <c r="HN137" s="114"/>
      <c r="HO137" s="114"/>
      <c r="HP137" s="143"/>
      <c r="HQ137" s="144"/>
      <c r="HR137" s="328"/>
      <c r="HS137" s="474"/>
      <c r="HT137" s="475"/>
      <c r="HU137" s="141"/>
      <c r="HV137" s="476"/>
      <c r="HW137" s="142"/>
      <c r="HX137" s="114"/>
      <c r="HY137" s="114"/>
      <c r="HZ137" s="143"/>
      <c r="IA137" s="144"/>
      <c r="IB137" s="328"/>
      <c r="IC137" s="474"/>
      <c r="ID137" s="475"/>
      <c r="IE137" s="141"/>
      <c r="IF137" s="476"/>
      <c r="IG137" s="142"/>
      <c r="IH137" s="114"/>
      <c r="II137" s="114"/>
      <c r="IJ137" s="143"/>
      <c r="IK137" s="144"/>
      <c r="IL137" s="328"/>
      <c r="IM137" s="474"/>
      <c r="IN137" s="475"/>
      <c r="IO137" s="141"/>
      <c r="IP137" s="476"/>
      <c r="IQ137" s="142"/>
      <c r="IR137" s="114"/>
      <c r="IS137" s="114"/>
      <c r="IT137" s="143"/>
      <c r="IU137" s="144"/>
      <c r="IV137" s="328"/>
      <c r="IW137" s="474"/>
      <c r="IX137" s="475"/>
      <c r="IY137" s="141"/>
      <c r="IZ137" s="476"/>
      <c r="JA137" s="142"/>
      <c r="JB137" s="114"/>
      <c r="JC137" s="114"/>
      <c r="JD137" s="143"/>
      <c r="JE137" s="144"/>
      <c r="JF137" s="328"/>
      <c r="JG137" s="474"/>
      <c r="JH137" s="475"/>
      <c r="JI137" s="141"/>
      <c r="JJ137" s="476"/>
      <c r="JK137" s="142"/>
      <c r="JL137" s="114"/>
      <c r="JM137" s="114"/>
      <c r="JN137" s="143"/>
      <c r="JO137" s="144"/>
      <c r="JP137" s="328"/>
      <c r="JQ137" s="474"/>
      <c r="JR137" s="475"/>
      <c r="JS137" s="141"/>
      <c r="JT137" s="476"/>
      <c r="JU137" s="142"/>
      <c r="JV137" s="114"/>
      <c r="JW137" s="114"/>
      <c r="JX137" s="143"/>
      <c r="JY137" s="144"/>
      <c r="JZ137" s="328"/>
      <c r="KA137" s="474"/>
      <c r="KB137" s="475"/>
      <c r="KC137" s="141"/>
      <c r="KD137" s="476"/>
      <c r="KE137" s="142"/>
      <c r="KF137" s="114"/>
      <c r="KG137" s="114"/>
      <c r="KH137" s="143"/>
      <c r="KI137" s="144"/>
      <c r="KJ137" s="328"/>
      <c r="KK137" s="474"/>
      <c r="KL137" s="475"/>
      <c r="KM137" s="141"/>
      <c r="KN137" s="476"/>
      <c r="KO137" s="142"/>
      <c r="KP137" s="114"/>
      <c r="KQ137" s="114"/>
      <c r="KR137" s="143"/>
      <c r="KS137" s="144"/>
      <c r="KT137" s="328"/>
      <c r="KU137" s="474"/>
      <c r="KV137" s="475"/>
      <c r="KW137" s="141"/>
      <c r="KX137" s="476"/>
      <c r="KY137" s="142"/>
      <c r="KZ137" s="114"/>
      <c r="LA137" s="114"/>
      <c r="LB137" s="143"/>
      <c r="LC137" s="144"/>
      <c r="LD137" s="327"/>
      <c r="LE137" s="474"/>
      <c r="LF137" s="475"/>
      <c r="LG137" s="141"/>
      <c r="LH137" s="476"/>
      <c r="LI137" s="142"/>
      <c r="LJ137" s="114"/>
      <c r="LK137" s="114"/>
      <c r="LL137" s="143"/>
    </row>
    <row r="138" spans="1:324" ht="24">
      <c r="A138" s="717"/>
      <c r="B138" s="69" t="s">
        <v>728</v>
      </c>
      <c r="C138" s="12" t="s">
        <v>857</v>
      </c>
      <c r="D138" s="12" t="s">
        <v>423</v>
      </c>
      <c r="E138" s="4" t="s">
        <v>32</v>
      </c>
      <c r="F138" s="328">
        <f t="shared" ref="F138:F145" si="2459">F22</f>
        <v>294</v>
      </c>
      <c r="G138" s="474">
        <f t="shared" si="2453"/>
        <v>0.45651999999999998</v>
      </c>
      <c r="H138" s="475">
        <f t="shared" si="2454"/>
        <v>825.84</v>
      </c>
      <c r="I138" s="141">
        <f t="shared" si="2205"/>
        <v>2.8089795899999999</v>
      </c>
      <c r="J138" s="476">
        <f t="shared" si="2455"/>
        <v>31.52</v>
      </c>
      <c r="K138" s="142">
        <f t="shared" si="2206"/>
        <v>88.53904</v>
      </c>
      <c r="L138" s="114">
        <f t="shared" si="2207"/>
        <v>26030.48</v>
      </c>
      <c r="M138" s="114"/>
      <c r="N138" s="143"/>
      <c r="O138" s="144">
        <f t="shared" si="2208"/>
        <v>1.3504499999999999</v>
      </c>
      <c r="P138" s="328">
        <f t="shared" ref="P138:P145" si="2460">P22</f>
        <v>514</v>
      </c>
      <c r="Q138" s="474">
        <f t="shared" si="2456"/>
        <v>0.48263</v>
      </c>
      <c r="R138" s="475">
        <f t="shared" si="2457"/>
        <v>950.78</v>
      </c>
      <c r="S138" s="141">
        <f t="shared" si="2210"/>
        <v>1.8497665400000001</v>
      </c>
      <c r="T138" s="476">
        <f t="shared" si="2458"/>
        <v>29.42</v>
      </c>
      <c r="U138" s="142">
        <f t="shared" si="2211"/>
        <v>54.42013</v>
      </c>
      <c r="V138" s="114">
        <f t="shared" si="2212"/>
        <v>27971.95</v>
      </c>
      <c r="W138" s="114"/>
      <c r="X138" s="143"/>
      <c r="Y138" s="144">
        <f t="shared" si="2213"/>
        <v>0.83004999999999995</v>
      </c>
      <c r="Z138" s="328">
        <f t="shared" ref="Z138:Z145" si="2461">Z22</f>
        <v>354</v>
      </c>
      <c r="AA138" s="474">
        <f t="shared" si="2263"/>
        <v>0.43170999999999998</v>
      </c>
      <c r="AB138" s="475">
        <f t="shared" si="2264"/>
        <v>470.56</v>
      </c>
      <c r="AC138" s="141">
        <f t="shared" si="2217"/>
        <v>1.32926554</v>
      </c>
      <c r="AD138" s="476">
        <f t="shared" si="2218"/>
        <v>33.75</v>
      </c>
      <c r="AE138" s="142">
        <f t="shared" si="2219"/>
        <v>44.86271</v>
      </c>
      <c r="AF138" s="114">
        <f t="shared" si="2220"/>
        <v>15881.4</v>
      </c>
      <c r="AG138" s="114"/>
      <c r="AH138" s="143"/>
      <c r="AI138" s="144">
        <f t="shared" si="2221"/>
        <v>0.68427000000000004</v>
      </c>
      <c r="AJ138" s="328">
        <f t="shared" ref="AJ138:AJ145" si="2462">AJ22</f>
        <v>301</v>
      </c>
      <c r="AK138" s="474">
        <f t="shared" si="2263"/>
        <v>0.49587999999999999</v>
      </c>
      <c r="AL138" s="475">
        <f t="shared" si="2264"/>
        <v>604.97</v>
      </c>
      <c r="AM138" s="141">
        <f t="shared" si="2225"/>
        <v>2.0098671100000001</v>
      </c>
      <c r="AN138" s="476">
        <f t="shared" si="2218"/>
        <v>27.52</v>
      </c>
      <c r="AO138" s="142">
        <f t="shared" si="2227"/>
        <v>55.311540000000001</v>
      </c>
      <c r="AP138" s="114">
        <f t="shared" si="2228"/>
        <v>16648.77</v>
      </c>
      <c r="AQ138" s="114"/>
      <c r="AR138" s="143"/>
      <c r="AS138" s="144">
        <f t="shared" si="2229"/>
        <v>0.84365000000000001</v>
      </c>
      <c r="AT138" s="328">
        <f t="shared" ref="AT138:AT145" si="2463">AT22</f>
        <v>416</v>
      </c>
      <c r="AU138" s="474">
        <f t="shared" si="2263"/>
        <v>0.43836000000000003</v>
      </c>
      <c r="AV138" s="475">
        <f t="shared" si="2264"/>
        <v>483.95</v>
      </c>
      <c r="AW138" s="141">
        <f t="shared" si="2233"/>
        <v>1.1633413500000001</v>
      </c>
      <c r="AX138" s="476">
        <f t="shared" si="2218"/>
        <v>31.56</v>
      </c>
      <c r="AY138" s="142">
        <f t="shared" si="2235"/>
        <v>36.715049999999998</v>
      </c>
      <c r="AZ138" s="114">
        <f t="shared" si="2236"/>
        <v>15273.46</v>
      </c>
      <c r="BA138" s="114"/>
      <c r="BB138" s="143"/>
      <c r="BC138" s="144">
        <f t="shared" si="2237"/>
        <v>0.56000000000000005</v>
      </c>
      <c r="BD138" s="328">
        <f t="shared" ref="BD138:BD145" si="2464">BD22</f>
        <v>287</v>
      </c>
      <c r="BE138" s="474">
        <f t="shared" si="2263"/>
        <v>0.42455999999999999</v>
      </c>
      <c r="BF138" s="475">
        <f t="shared" si="2264"/>
        <v>488.24</v>
      </c>
      <c r="BG138" s="141">
        <f t="shared" si="2241"/>
        <v>1.70118467</v>
      </c>
      <c r="BH138" s="476">
        <f t="shared" si="2218"/>
        <v>33.46</v>
      </c>
      <c r="BI138" s="142">
        <f t="shared" si="2243"/>
        <v>56.921639999999996</v>
      </c>
      <c r="BJ138" s="114">
        <f t="shared" si="2244"/>
        <v>16336.51</v>
      </c>
      <c r="BK138" s="114"/>
      <c r="BL138" s="143"/>
      <c r="BM138" s="144">
        <f t="shared" si="2245"/>
        <v>0.86819999999999997</v>
      </c>
      <c r="BN138" s="328">
        <f t="shared" ref="BN138:BN145" si="2465">BN22</f>
        <v>348</v>
      </c>
      <c r="BO138" s="474">
        <f t="shared" si="2263"/>
        <v>0.49014000000000002</v>
      </c>
      <c r="BP138" s="475">
        <f t="shared" si="2264"/>
        <v>490.14</v>
      </c>
      <c r="BQ138" s="141">
        <f t="shared" si="2249"/>
        <v>1.40844828</v>
      </c>
      <c r="BR138" s="476">
        <f t="shared" si="2218"/>
        <v>33.25</v>
      </c>
      <c r="BS138" s="142">
        <f t="shared" si="2251"/>
        <v>46.830910000000003</v>
      </c>
      <c r="BT138" s="114">
        <f t="shared" si="2252"/>
        <v>16297.16</v>
      </c>
      <c r="BU138" s="114"/>
      <c r="BV138" s="143"/>
      <c r="BW138" s="144">
        <f t="shared" si="2253"/>
        <v>0.71428999999999998</v>
      </c>
      <c r="BX138" s="328">
        <f t="shared" ref="BX138:BX145" si="2466">BX22</f>
        <v>387</v>
      </c>
      <c r="BY138" s="474">
        <f t="shared" si="2263"/>
        <v>0.48315000000000002</v>
      </c>
      <c r="BZ138" s="475">
        <f t="shared" si="2264"/>
        <v>565.29</v>
      </c>
      <c r="CA138" s="141">
        <f t="shared" si="2257"/>
        <v>1.4606976700000001</v>
      </c>
      <c r="CB138" s="476">
        <f t="shared" si="2218"/>
        <v>32.880000000000003</v>
      </c>
      <c r="CC138" s="142">
        <f t="shared" si="2259"/>
        <v>48.027740000000001</v>
      </c>
      <c r="CD138" s="114">
        <f t="shared" si="2260"/>
        <v>18586.740000000002</v>
      </c>
      <c r="CE138" s="114"/>
      <c r="CF138" s="143"/>
      <c r="CG138" s="144">
        <f t="shared" si="2261"/>
        <v>0.73255000000000003</v>
      </c>
      <c r="CH138" s="328">
        <f t="shared" ref="CH138:CH145" si="2467">CH22</f>
        <v>486</v>
      </c>
      <c r="CI138" s="474">
        <f t="shared" si="2263"/>
        <v>0.48503000000000002</v>
      </c>
      <c r="CJ138" s="475">
        <f t="shared" si="2264"/>
        <v>1455.09</v>
      </c>
      <c r="CK138" s="141">
        <f t="shared" si="2265"/>
        <v>2.9940123500000002</v>
      </c>
      <c r="CL138" s="476">
        <f t="shared" si="2218"/>
        <v>31.54</v>
      </c>
      <c r="CM138" s="142">
        <f t="shared" si="2267"/>
        <v>94.431150000000002</v>
      </c>
      <c r="CN138" s="114">
        <f t="shared" si="2268"/>
        <v>45893.54</v>
      </c>
      <c r="CO138" s="114"/>
      <c r="CP138" s="143"/>
      <c r="CQ138" s="144">
        <f t="shared" si="2269"/>
        <v>1.44032</v>
      </c>
      <c r="CR138" s="328">
        <f t="shared" ref="CR138:CR145" si="2468">CR22</f>
        <v>344</v>
      </c>
      <c r="CS138" s="474">
        <f t="shared" si="2319"/>
        <v>0.43709999999999999</v>
      </c>
      <c r="CT138" s="475">
        <f t="shared" si="2320"/>
        <v>826.12</v>
      </c>
      <c r="CU138" s="141">
        <f t="shared" si="2273"/>
        <v>2.4015116299999999</v>
      </c>
      <c r="CV138" s="476">
        <f t="shared" si="2274"/>
        <v>33.47</v>
      </c>
      <c r="CW138" s="142">
        <f t="shared" si="2275"/>
        <v>80.378590000000003</v>
      </c>
      <c r="CX138" s="114">
        <f t="shared" si="2276"/>
        <v>27650.23</v>
      </c>
      <c r="CY138" s="114"/>
      <c r="CZ138" s="143"/>
      <c r="DA138" s="144">
        <f t="shared" si="2277"/>
        <v>1.2259800000000001</v>
      </c>
      <c r="DB138" s="328">
        <f t="shared" ref="DB138:DB145" si="2469">DB22</f>
        <v>383</v>
      </c>
      <c r="DC138" s="474">
        <f t="shared" si="2319"/>
        <v>0.44174999999999998</v>
      </c>
      <c r="DD138" s="475">
        <f t="shared" si="2320"/>
        <v>318.06</v>
      </c>
      <c r="DE138" s="141">
        <f t="shared" si="2281"/>
        <v>0.83044386000000003</v>
      </c>
      <c r="DF138" s="476">
        <f t="shared" si="2274"/>
        <v>35.75</v>
      </c>
      <c r="DG138" s="142">
        <f t="shared" si="2283"/>
        <v>29.688369999999999</v>
      </c>
      <c r="DH138" s="114">
        <f t="shared" si="2284"/>
        <v>11370.65</v>
      </c>
      <c r="DI138" s="114"/>
      <c r="DJ138" s="143"/>
      <c r="DK138" s="144">
        <f t="shared" si="2285"/>
        <v>0.45283000000000001</v>
      </c>
      <c r="DL138" s="328">
        <f t="shared" ref="DL138:DL145" si="2470">DL22</f>
        <v>0</v>
      </c>
      <c r="DM138" s="474">
        <f t="shared" si="2319"/>
        <v>0</v>
      </c>
      <c r="DN138" s="475">
        <f t="shared" si="2320"/>
        <v>0</v>
      </c>
      <c r="DO138" s="141">
        <f t="shared" si="2289"/>
        <v>0</v>
      </c>
      <c r="DP138" s="476">
        <f t="shared" si="2274"/>
        <v>22.42</v>
      </c>
      <c r="DQ138" s="142">
        <f t="shared" si="2291"/>
        <v>0</v>
      </c>
      <c r="DR138" s="114">
        <f t="shared" si="2292"/>
        <v>0</v>
      </c>
      <c r="DS138" s="114"/>
      <c r="DT138" s="143"/>
      <c r="DU138" s="144">
        <f t="shared" si="2293"/>
        <v>0</v>
      </c>
      <c r="DV138" s="328">
        <f t="shared" ref="DV138:DV145" si="2471">DV22</f>
        <v>349</v>
      </c>
      <c r="DW138" s="474">
        <f t="shared" si="2319"/>
        <v>0.44572000000000001</v>
      </c>
      <c r="DX138" s="475">
        <f t="shared" si="2320"/>
        <v>343.2</v>
      </c>
      <c r="DY138" s="141">
        <f t="shared" si="2297"/>
        <v>0.98338108999999996</v>
      </c>
      <c r="DZ138" s="476">
        <f t="shared" si="2274"/>
        <v>38.33</v>
      </c>
      <c r="EA138" s="142">
        <f t="shared" si="2299"/>
        <v>37.692999999999998</v>
      </c>
      <c r="EB138" s="114">
        <f t="shared" si="2300"/>
        <v>13154.86</v>
      </c>
      <c r="EC138" s="114"/>
      <c r="ED138" s="143"/>
      <c r="EE138" s="144">
        <f t="shared" si="2301"/>
        <v>0.57491999999999999</v>
      </c>
      <c r="EF138" s="328">
        <f t="shared" ref="EF138:EF145" si="2472">EF22</f>
        <v>363</v>
      </c>
      <c r="EG138" s="474">
        <f t="shared" si="2319"/>
        <v>0.42110999999999998</v>
      </c>
      <c r="EH138" s="475">
        <f t="shared" si="2320"/>
        <v>707.04</v>
      </c>
      <c r="EI138" s="141">
        <f t="shared" si="2305"/>
        <v>1.9477686000000001</v>
      </c>
      <c r="EJ138" s="476">
        <f t="shared" si="2274"/>
        <v>26.56</v>
      </c>
      <c r="EK138" s="142">
        <f t="shared" si="2307"/>
        <v>51.732729999999997</v>
      </c>
      <c r="EL138" s="114">
        <f t="shared" si="2308"/>
        <v>18778.98</v>
      </c>
      <c r="EM138" s="114"/>
      <c r="EN138" s="143"/>
      <c r="EO138" s="144">
        <f t="shared" si="2309"/>
        <v>0.78905999999999998</v>
      </c>
      <c r="EP138" s="328">
        <f t="shared" ref="EP138:EP145" si="2473">EP22</f>
        <v>378</v>
      </c>
      <c r="EQ138" s="474">
        <f t="shared" si="2319"/>
        <v>0.45433000000000001</v>
      </c>
      <c r="ER138" s="475">
        <f t="shared" si="2320"/>
        <v>1249.4100000000001</v>
      </c>
      <c r="ES138" s="141">
        <f t="shared" si="2313"/>
        <v>3.3053174599999999</v>
      </c>
      <c r="ET138" s="476">
        <f t="shared" si="2274"/>
        <v>32.450000000000003</v>
      </c>
      <c r="EU138" s="142">
        <f t="shared" si="2315"/>
        <v>107.25754999999999</v>
      </c>
      <c r="EV138" s="114">
        <f t="shared" si="2316"/>
        <v>40543.35</v>
      </c>
      <c r="EW138" s="114"/>
      <c r="EX138" s="143"/>
      <c r="EY138" s="144">
        <f t="shared" si="2317"/>
        <v>1.6359600000000001</v>
      </c>
      <c r="EZ138" s="328">
        <f t="shared" ref="EZ138:EZ145" si="2474">EZ22</f>
        <v>271</v>
      </c>
      <c r="FA138" s="474">
        <f t="shared" si="2319"/>
        <v>0.36571999999999999</v>
      </c>
      <c r="FB138" s="475">
        <f t="shared" si="2320"/>
        <v>552.24</v>
      </c>
      <c r="FC138" s="141">
        <f t="shared" si="2321"/>
        <v>2.0377859800000002</v>
      </c>
      <c r="FD138" s="476">
        <f t="shared" si="2274"/>
        <v>34.11</v>
      </c>
      <c r="FE138" s="142">
        <f t="shared" si="2323"/>
        <v>69.508880000000005</v>
      </c>
      <c r="FF138" s="114">
        <f t="shared" si="2324"/>
        <v>18836.91</v>
      </c>
      <c r="FG138" s="114"/>
      <c r="FH138" s="143"/>
      <c r="FI138" s="144">
        <f t="shared" si="2325"/>
        <v>1.06019</v>
      </c>
      <c r="FJ138" s="328">
        <f t="shared" ref="FJ138:FJ145" si="2475">FJ22</f>
        <v>471</v>
      </c>
      <c r="FK138" s="474">
        <f t="shared" si="2327"/>
        <v>0.46679999999999999</v>
      </c>
      <c r="FL138" s="475">
        <f t="shared" si="2328"/>
        <v>1138.99</v>
      </c>
      <c r="FM138" s="141">
        <f t="shared" si="2329"/>
        <v>2.4182377900000001</v>
      </c>
      <c r="FN138" s="476">
        <f t="shared" si="2330"/>
        <v>32.69</v>
      </c>
      <c r="FO138" s="142">
        <f t="shared" si="2331"/>
        <v>79.052189999999996</v>
      </c>
      <c r="FP138" s="114">
        <f t="shared" si="2332"/>
        <v>37233.58</v>
      </c>
      <c r="FQ138" s="114"/>
      <c r="FR138" s="143"/>
      <c r="FS138" s="144">
        <f t="shared" si="2333"/>
        <v>1.2057500000000001</v>
      </c>
      <c r="FT138" s="328">
        <f t="shared" ref="FT138:FT145" si="2476">FT22</f>
        <v>347</v>
      </c>
      <c r="FU138" s="474">
        <f t="shared" si="2327"/>
        <v>0.47210999999999997</v>
      </c>
      <c r="FV138" s="475">
        <f t="shared" si="2328"/>
        <v>991.43</v>
      </c>
      <c r="FW138" s="141">
        <f t="shared" si="2337"/>
        <v>2.8571469700000001</v>
      </c>
      <c r="FX138" s="476">
        <f t="shared" si="2330"/>
        <v>33.630000000000003</v>
      </c>
      <c r="FY138" s="142">
        <f t="shared" si="2339"/>
        <v>96.085849999999994</v>
      </c>
      <c r="FZ138" s="114">
        <f t="shared" si="2340"/>
        <v>33341.79</v>
      </c>
      <c r="GA138" s="114"/>
      <c r="GB138" s="143"/>
      <c r="GC138" s="144">
        <f t="shared" si="2341"/>
        <v>1.46556</v>
      </c>
      <c r="GD138" s="328">
        <f t="shared" ref="GD138:GD145" si="2477">GD22</f>
        <v>205</v>
      </c>
      <c r="GE138" s="474">
        <f t="shared" si="2343"/>
        <v>0.40755000000000002</v>
      </c>
      <c r="GF138" s="475">
        <f t="shared" si="2344"/>
        <v>282.83999999999997</v>
      </c>
      <c r="GG138" s="141">
        <f t="shared" si="2345"/>
        <v>1.3797073200000001</v>
      </c>
      <c r="GH138" s="476">
        <f t="shared" si="2330"/>
        <v>35.090000000000003</v>
      </c>
      <c r="GI138" s="142">
        <f t="shared" si="2347"/>
        <v>48.413930000000001</v>
      </c>
      <c r="GJ138" s="114">
        <f t="shared" si="2348"/>
        <v>9924.86</v>
      </c>
      <c r="GK138" s="114"/>
      <c r="GL138" s="143"/>
      <c r="GM138" s="144">
        <f t="shared" si="2349"/>
        <v>0.73843999999999999</v>
      </c>
      <c r="GN138" s="328">
        <f t="shared" ref="GN138:GN145" si="2478">GN22</f>
        <v>374</v>
      </c>
      <c r="GO138" s="474">
        <f t="shared" si="2343"/>
        <v>0.44524000000000002</v>
      </c>
      <c r="GP138" s="475">
        <f t="shared" si="2344"/>
        <v>1674.1</v>
      </c>
      <c r="GQ138" s="141">
        <f t="shared" si="2353"/>
        <v>4.4762032100000004</v>
      </c>
      <c r="GR138" s="476">
        <f t="shared" si="2330"/>
        <v>30.8</v>
      </c>
      <c r="GS138" s="142">
        <f t="shared" si="2355"/>
        <v>137.86706000000001</v>
      </c>
      <c r="GT138" s="114">
        <f t="shared" si="2356"/>
        <v>51562.28</v>
      </c>
      <c r="GU138" s="114"/>
      <c r="GV138" s="143"/>
      <c r="GW138" s="144">
        <f t="shared" si="2357"/>
        <v>2.10283</v>
      </c>
      <c r="GX138" s="328">
        <f t="shared" ref="GX138:GX145" si="2479">GX22</f>
        <v>708</v>
      </c>
      <c r="GY138" s="474">
        <f t="shared" si="2359"/>
        <v>0.45884999999999998</v>
      </c>
      <c r="GZ138" s="475">
        <f t="shared" si="2360"/>
        <v>1841.82</v>
      </c>
      <c r="HA138" s="141">
        <f t="shared" si="2361"/>
        <v>2.6014406800000001</v>
      </c>
      <c r="HB138" s="476">
        <f t="shared" si="2362"/>
        <v>29.17</v>
      </c>
      <c r="HC138" s="142">
        <f t="shared" si="2363"/>
        <v>75.884020000000007</v>
      </c>
      <c r="HD138" s="114">
        <f t="shared" si="2364"/>
        <v>53725.89</v>
      </c>
      <c r="HE138" s="114"/>
      <c r="HF138" s="143"/>
      <c r="HG138" s="144">
        <f t="shared" si="2365"/>
        <v>1.15743</v>
      </c>
      <c r="HH138" s="328">
        <f t="shared" ref="HH138:HH145" si="2480">HH22</f>
        <v>443</v>
      </c>
      <c r="HI138" s="474">
        <f t="shared" si="2359"/>
        <v>0.41635</v>
      </c>
      <c r="HJ138" s="475">
        <f t="shared" si="2360"/>
        <v>940.95</v>
      </c>
      <c r="HK138" s="141">
        <f t="shared" si="2369"/>
        <v>2.1240406300000001</v>
      </c>
      <c r="HL138" s="476">
        <f t="shared" si="2362"/>
        <v>29.29</v>
      </c>
      <c r="HM138" s="142">
        <f t="shared" si="2371"/>
        <v>62.213149999999999</v>
      </c>
      <c r="HN138" s="114">
        <f t="shared" si="2372"/>
        <v>27560.43</v>
      </c>
      <c r="HO138" s="114"/>
      <c r="HP138" s="143"/>
      <c r="HQ138" s="144">
        <f t="shared" si="2373"/>
        <v>0.94891000000000003</v>
      </c>
      <c r="HR138" s="328">
        <f t="shared" ref="HR138:HR145" si="2481">HR22</f>
        <v>341</v>
      </c>
      <c r="HS138" s="474">
        <f t="shared" si="2375"/>
        <v>0.49064999999999998</v>
      </c>
      <c r="HT138" s="475">
        <f t="shared" si="2376"/>
        <v>333.64</v>
      </c>
      <c r="HU138" s="141">
        <f t="shared" si="2377"/>
        <v>0.97841641999999995</v>
      </c>
      <c r="HV138" s="476">
        <f t="shared" si="2362"/>
        <v>33.47</v>
      </c>
      <c r="HW138" s="142">
        <f t="shared" si="2379"/>
        <v>32.747599999999998</v>
      </c>
      <c r="HX138" s="114">
        <f t="shared" si="2380"/>
        <v>11166.93</v>
      </c>
      <c r="HY138" s="114"/>
      <c r="HZ138" s="143"/>
      <c r="IA138" s="144">
        <f t="shared" si="2381"/>
        <v>0.49948999999999999</v>
      </c>
      <c r="IB138" s="328">
        <f t="shared" ref="IB138:IB145" si="2482">IB22</f>
        <v>160</v>
      </c>
      <c r="IC138" s="474">
        <f t="shared" si="2375"/>
        <v>0.33263999999999999</v>
      </c>
      <c r="ID138" s="475">
        <f t="shared" si="2376"/>
        <v>166.32</v>
      </c>
      <c r="IE138" s="141">
        <f t="shared" si="2385"/>
        <v>1.0395000000000001</v>
      </c>
      <c r="IF138" s="476">
        <f t="shared" si="2362"/>
        <v>35.28</v>
      </c>
      <c r="IG138" s="142">
        <f t="shared" si="2387"/>
        <v>36.673560000000002</v>
      </c>
      <c r="IH138" s="114">
        <f t="shared" si="2388"/>
        <v>5867.77</v>
      </c>
      <c r="II138" s="114"/>
      <c r="IJ138" s="143"/>
      <c r="IK138" s="144">
        <f t="shared" si="2389"/>
        <v>0.55937000000000003</v>
      </c>
      <c r="IL138" s="328">
        <f t="shared" ref="IL138:IL145" si="2483">IL22</f>
        <v>534</v>
      </c>
      <c r="IM138" s="474">
        <f t="shared" si="2391"/>
        <v>0.47132000000000002</v>
      </c>
      <c r="IN138" s="475">
        <f t="shared" si="2392"/>
        <v>1049.1600000000001</v>
      </c>
      <c r="IO138" s="141">
        <f t="shared" si="2393"/>
        <v>1.9647190999999999</v>
      </c>
      <c r="IP138" s="476">
        <f t="shared" si="2394"/>
        <v>27</v>
      </c>
      <c r="IQ138" s="142">
        <f t="shared" si="2395"/>
        <v>53.047420000000002</v>
      </c>
      <c r="IR138" s="114">
        <f t="shared" si="2396"/>
        <v>28327.32</v>
      </c>
      <c r="IS138" s="114"/>
      <c r="IT138" s="143"/>
      <c r="IU138" s="144">
        <f t="shared" si="2397"/>
        <v>0.80911</v>
      </c>
      <c r="IV138" s="328">
        <f t="shared" ref="IV138:IV145" si="2484">IV22</f>
        <v>301</v>
      </c>
      <c r="IW138" s="474">
        <f t="shared" si="2391"/>
        <v>0.44592999999999999</v>
      </c>
      <c r="IX138" s="475">
        <f t="shared" si="2392"/>
        <v>557.41</v>
      </c>
      <c r="IY138" s="141">
        <f t="shared" si="2401"/>
        <v>1.8518604700000001</v>
      </c>
      <c r="IZ138" s="476">
        <f t="shared" si="2394"/>
        <v>25.57</v>
      </c>
      <c r="JA138" s="142">
        <f t="shared" si="2403"/>
        <v>47.352069999999998</v>
      </c>
      <c r="JB138" s="114">
        <f t="shared" si="2404"/>
        <v>14252.97</v>
      </c>
      <c r="JC138" s="114"/>
      <c r="JD138" s="143"/>
      <c r="JE138" s="144">
        <f t="shared" si="2405"/>
        <v>0.72223999999999999</v>
      </c>
      <c r="JF138" s="328">
        <f t="shared" ref="JF138:JF145" si="2485">JF22</f>
        <v>607</v>
      </c>
      <c r="JG138" s="474">
        <f t="shared" si="2407"/>
        <v>0.45950000000000002</v>
      </c>
      <c r="JH138" s="475">
        <f t="shared" si="2408"/>
        <v>1507.16</v>
      </c>
      <c r="JI138" s="141">
        <f t="shared" si="2409"/>
        <v>2.4829653999999999</v>
      </c>
      <c r="JJ138" s="476">
        <f t="shared" si="2394"/>
        <v>30.23</v>
      </c>
      <c r="JK138" s="142">
        <f t="shared" si="2411"/>
        <v>75.060040000000001</v>
      </c>
      <c r="JL138" s="114">
        <f t="shared" si="2412"/>
        <v>45561.440000000002</v>
      </c>
      <c r="JM138" s="114"/>
      <c r="JN138" s="143"/>
      <c r="JO138" s="144">
        <f t="shared" si="2413"/>
        <v>1.14486</v>
      </c>
      <c r="JP138" s="328">
        <f t="shared" ref="JP138:JP145" si="2486">JP22</f>
        <v>509</v>
      </c>
      <c r="JQ138" s="474">
        <f t="shared" si="2407"/>
        <v>0.41997000000000001</v>
      </c>
      <c r="JR138" s="475">
        <f t="shared" si="2408"/>
        <v>1679.88</v>
      </c>
      <c r="JS138" s="141">
        <f t="shared" si="2417"/>
        <v>3.30035363</v>
      </c>
      <c r="JT138" s="476">
        <f t="shared" si="2394"/>
        <v>24.7</v>
      </c>
      <c r="JU138" s="142">
        <f t="shared" si="2419"/>
        <v>81.518730000000005</v>
      </c>
      <c r="JV138" s="114">
        <f t="shared" si="2420"/>
        <v>41493.03</v>
      </c>
      <c r="JW138" s="114"/>
      <c r="JX138" s="143"/>
      <c r="JY138" s="144">
        <f t="shared" si="2421"/>
        <v>1.2433700000000001</v>
      </c>
      <c r="JZ138" s="328">
        <f t="shared" ref="JZ138:JZ145" si="2487">JZ22</f>
        <v>519</v>
      </c>
      <c r="KA138" s="474">
        <f t="shared" si="2439"/>
        <v>0.46756999999999999</v>
      </c>
      <c r="KB138" s="475">
        <f t="shared" si="2440"/>
        <v>1225.03</v>
      </c>
      <c r="KC138" s="141">
        <f t="shared" si="2425"/>
        <v>2.3603660899999999</v>
      </c>
      <c r="KD138" s="476">
        <f t="shared" si="2426"/>
        <v>34.049999999999997</v>
      </c>
      <c r="KE138" s="142">
        <f t="shared" si="2427"/>
        <v>80.370469999999997</v>
      </c>
      <c r="KF138" s="114">
        <f t="shared" si="2428"/>
        <v>41712.269999999997</v>
      </c>
      <c r="KG138" s="114"/>
      <c r="KH138" s="143"/>
      <c r="KI138" s="144">
        <f t="shared" si="2429"/>
        <v>1.2258599999999999</v>
      </c>
      <c r="KJ138" s="328">
        <f t="shared" ref="KJ138:KJ145" si="2488">KJ22</f>
        <v>556</v>
      </c>
      <c r="KK138" s="474">
        <f t="shared" si="2439"/>
        <v>0.45277000000000001</v>
      </c>
      <c r="KL138" s="475">
        <f t="shared" si="2440"/>
        <v>1177.2</v>
      </c>
      <c r="KM138" s="141">
        <f t="shared" si="2433"/>
        <v>2.11726619</v>
      </c>
      <c r="KN138" s="476">
        <f t="shared" si="2426"/>
        <v>22.42</v>
      </c>
      <c r="KO138" s="142">
        <f t="shared" si="2435"/>
        <v>47.469110000000001</v>
      </c>
      <c r="KP138" s="114">
        <f t="shared" si="2436"/>
        <v>26392.83</v>
      </c>
      <c r="KQ138" s="114"/>
      <c r="KR138" s="143"/>
      <c r="KS138" s="144">
        <f t="shared" si="2437"/>
        <v>0.72402999999999995</v>
      </c>
      <c r="KT138" s="328">
        <f t="shared" ref="KT138:KT145" si="2489">KT22</f>
        <v>0</v>
      </c>
      <c r="KU138" s="474" t="e">
        <f t="shared" si="2439"/>
        <v>#DIV/0!</v>
      </c>
      <c r="KV138" s="475" t="e">
        <f t="shared" si="2440"/>
        <v>#DIV/0!</v>
      </c>
      <c r="KW138" s="141">
        <f t="shared" si="2441"/>
        <v>0</v>
      </c>
      <c r="KX138" s="476">
        <f t="shared" si="2426"/>
        <v>0</v>
      </c>
      <c r="KY138" s="142">
        <f t="shared" si="2443"/>
        <v>0</v>
      </c>
      <c r="KZ138" s="114">
        <f t="shared" si="2444"/>
        <v>0</v>
      </c>
      <c r="LA138" s="114"/>
      <c r="LB138" s="143"/>
      <c r="LC138" s="144">
        <f t="shared" si="2445"/>
        <v>0</v>
      </c>
      <c r="LD138" s="327">
        <f t="shared" si="2446"/>
        <v>11550</v>
      </c>
      <c r="LE138" s="474">
        <f t="shared" si="2447"/>
        <v>0.44290000000000002</v>
      </c>
      <c r="LF138" s="475">
        <f t="shared" si="2448"/>
        <v>25049.54</v>
      </c>
      <c r="LG138" s="141">
        <f t="shared" si="2449"/>
        <v>2.1687913399999998</v>
      </c>
      <c r="LH138" s="476">
        <f t="shared" si="2450"/>
        <v>30.23</v>
      </c>
      <c r="LI138" s="142">
        <f t="shared" si="2451"/>
        <v>65.562560000000005</v>
      </c>
      <c r="LJ138" s="114">
        <f t="shared" si="2452"/>
        <v>757247.57</v>
      </c>
      <c r="LK138" s="114"/>
      <c r="LL138" s="143"/>
    </row>
    <row r="139" spans="1:324" ht="16.5" customHeight="1">
      <c r="A139" s="718"/>
      <c r="B139" s="94" t="s">
        <v>729</v>
      </c>
      <c r="C139" s="12" t="s">
        <v>855</v>
      </c>
      <c r="D139" s="12" t="s">
        <v>421</v>
      </c>
      <c r="E139" s="4" t="s">
        <v>32</v>
      </c>
      <c r="F139" s="328">
        <f t="shared" si="2459"/>
        <v>0</v>
      </c>
      <c r="G139" s="474">
        <f t="shared" si="2453"/>
        <v>0</v>
      </c>
      <c r="H139" s="475">
        <f t="shared" si="2454"/>
        <v>0</v>
      </c>
      <c r="I139" s="141">
        <f t="shared" si="2205"/>
        <v>0</v>
      </c>
      <c r="J139" s="476">
        <f t="shared" si="2455"/>
        <v>31.52</v>
      </c>
      <c r="K139" s="142">
        <f t="shared" si="2206"/>
        <v>0</v>
      </c>
      <c r="L139" s="114">
        <f t="shared" si="2207"/>
        <v>0</v>
      </c>
      <c r="M139" s="114"/>
      <c r="N139" s="143"/>
      <c r="O139" s="144" t="e">
        <f t="shared" si="2208"/>
        <v>#DIV/0!</v>
      </c>
      <c r="P139" s="328">
        <f t="shared" si="2460"/>
        <v>0</v>
      </c>
      <c r="Q139" s="474">
        <f t="shared" si="2456"/>
        <v>0</v>
      </c>
      <c r="R139" s="475">
        <f t="shared" si="2457"/>
        <v>0</v>
      </c>
      <c r="S139" s="141">
        <f t="shared" si="2210"/>
        <v>0</v>
      </c>
      <c r="T139" s="476">
        <f t="shared" si="2458"/>
        <v>29.42</v>
      </c>
      <c r="U139" s="142">
        <f t="shared" si="2211"/>
        <v>0</v>
      </c>
      <c r="V139" s="114">
        <f t="shared" si="2212"/>
        <v>0</v>
      </c>
      <c r="W139" s="114"/>
      <c r="X139" s="143"/>
      <c r="Y139" s="144" t="e">
        <f t="shared" si="2213"/>
        <v>#DIV/0!</v>
      </c>
      <c r="Z139" s="328">
        <f t="shared" si="2461"/>
        <v>0</v>
      </c>
      <c r="AA139" s="474">
        <f t="shared" si="2263"/>
        <v>0</v>
      </c>
      <c r="AB139" s="475">
        <f t="shared" si="2264"/>
        <v>0</v>
      </c>
      <c r="AC139" s="141">
        <f t="shared" si="2217"/>
        <v>0</v>
      </c>
      <c r="AD139" s="476">
        <f t="shared" si="2218"/>
        <v>33.75</v>
      </c>
      <c r="AE139" s="142">
        <f t="shared" si="2219"/>
        <v>0</v>
      </c>
      <c r="AF139" s="114">
        <f t="shared" si="2220"/>
        <v>0</v>
      </c>
      <c r="AG139" s="114"/>
      <c r="AH139" s="143"/>
      <c r="AI139" s="144" t="e">
        <f t="shared" si="2221"/>
        <v>#DIV/0!</v>
      </c>
      <c r="AJ139" s="328">
        <f t="shared" si="2462"/>
        <v>0</v>
      </c>
      <c r="AK139" s="474">
        <f t="shared" si="2263"/>
        <v>0</v>
      </c>
      <c r="AL139" s="475">
        <f t="shared" si="2264"/>
        <v>0</v>
      </c>
      <c r="AM139" s="141">
        <f t="shared" si="2225"/>
        <v>0</v>
      </c>
      <c r="AN139" s="476">
        <f t="shared" si="2218"/>
        <v>27.52</v>
      </c>
      <c r="AO139" s="142">
        <f t="shared" si="2227"/>
        <v>0</v>
      </c>
      <c r="AP139" s="114">
        <f t="shared" si="2228"/>
        <v>0</v>
      </c>
      <c r="AQ139" s="114"/>
      <c r="AR139" s="143"/>
      <c r="AS139" s="144" t="e">
        <f t="shared" si="2229"/>
        <v>#DIV/0!</v>
      </c>
      <c r="AT139" s="328">
        <f t="shared" si="2463"/>
        <v>0</v>
      </c>
      <c r="AU139" s="474">
        <f t="shared" si="2263"/>
        <v>0</v>
      </c>
      <c r="AV139" s="475">
        <f t="shared" si="2264"/>
        <v>0</v>
      </c>
      <c r="AW139" s="141">
        <f t="shared" si="2233"/>
        <v>0</v>
      </c>
      <c r="AX139" s="476">
        <f t="shared" si="2218"/>
        <v>31.56</v>
      </c>
      <c r="AY139" s="142">
        <f t="shared" si="2235"/>
        <v>0</v>
      </c>
      <c r="AZ139" s="114">
        <f t="shared" si="2236"/>
        <v>0</v>
      </c>
      <c r="BA139" s="114"/>
      <c r="BB139" s="143"/>
      <c r="BC139" s="144" t="e">
        <f t="shared" si="2237"/>
        <v>#DIV/0!</v>
      </c>
      <c r="BD139" s="328">
        <f t="shared" si="2464"/>
        <v>0</v>
      </c>
      <c r="BE139" s="474">
        <f t="shared" si="2263"/>
        <v>0</v>
      </c>
      <c r="BF139" s="475">
        <f t="shared" si="2264"/>
        <v>0</v>
      </c>
      <c r="BG139" s="141">
        <f t="shared" si="2241"/>
        <v>0</v>
      </c>
      <c r="BH139" s="476">
        <f t="shared" si="2218"/>
        <v>33.46</v>
      </c>
      <c r="BI139" s="142">
        <f t="shared" si="2243"/>
        <v>0</v>
      </c>
      <c r="BJ139" s="114">
        <f t="shared" si="2244"/>
        <v>0</v>
      </c>
      <c r="BK139" s="114"/>
      <c r="BL139" s="143"/>
      <c r="BM139" s="144" t="e">
        <f t="shared" si="2245"/>
        <v>#DIV/0!</v>
      </c>
      <c r="BN139" s="328">
        <f t="shared" si="2465"/>
        <v>0</v>
      </c>
      <c r="BO139" s="474">
        <f t="shared" si="2263"/>
        <v>0</v>
      </c>
      <c r="BP139" s="475">
        <f t="shared" si="2264"/>
        <v>0</v>
      </c>
      <c r="BQ139" s="141">
        <f t="shared" si="2249"/>
        <v>0</v>
      </c>
      <c r="BR139" s="476">
        <f t="shared" si="2218"/>
        <v>33.25</v>
      </c>
      <c r="BS139" s="142">
        <f t="shared" si="2251"/>
        <v>0</v>
      </c>
      <c r="BT139" s="114">
        <f t="shared" si="2252"/>
        <v>0</v>
      </c>
      <c r="BU139" s="114"/>
      <c r="BV139" s="143"/>
      <c r="BW139" s="144" t="e">
        <f t="shared" si="2253"/>
        <v>#DIV/0!</v>
      </c>
      <c r="BX139" s="328">
        <f t="shared" si="2466"/>
        <v>0</v>
      </c>
      <c r="BY139" s="474">
        <f t="shared" si="2263"/>
        <v>0</v>
      </c>
      <c r="BZ139" s="475">
        <f t="shared" si="2264"/>
        <v>0</v>
      </c>
      <c r="CA139" s="141">
        <f t="shared" si="2257"/>
        <v>0</v>
      </c>
      <c r="CB139" s="476">
        <f t="shared" si="2218"/>
        <v>32.880000000000003</v>
      </c>
      <c r="CC139" s="142">
        <f t="shared" si="2259"/>
        <v>0</v>
      </c>
      <c r="CD139" s="114">
        <f t="shared" si="2260"/>
        <v>0</v>
      </c>
      <c r="CE139" s="114"/>
      <c r="CF139" s="143"/>
      <c r="CG139" s="144" t="e">
        <f t="shared" si="2261"/>
        <v>#DIV/0!</v>
      </c>
      <c r="CH139" s="328">
        <f t="shared" si="2467"/>
        <v>0</v>
      </c>
      <c r="CI139" s="474">
        <f t="shared" si="2263"/>
        <v>0</v>
      </c>
      <c r="CJ139" s="475">
        <f t="shared" si="2264"/>
        <v>0</v>
      </c>
      <c r="CK139" s="141">
        <f t="shared" si="2265"/>
        <v>0</v>
      </c>
      <c r="CL139" s="476">
        <f t="shared" si="2218"/>
        <v>31.54</v>
      </c>
      <c r="CM139" s="142">
        <f t="shared" si="2267"/>
        <v>0</v>
      </c>
      <c r="CN139" s="114">
        <f t="shared" si="2268"/>
        <v>0</v>
      </c>
      <c r="CO139" s="114"/>
      <c r="CP139" s="143"/>
      <c r="CQ139" s="144" t="e">
        <f t="shared" si="2269"/>
        <v>#DIV/0!</v>
      </c>
      <c r="CR139" s="328">
        <f t="shared" si="2468"/>
        <v>0</v>
      </c>
      <c r="CS139" s="474">
        <f t="shared" si="2319"/>
        <v>0</v>
      </c>
      <c r="CT139" s="475">
        <f t="shared" si="2320"/>
        <v>0</v>
      </c>
      <c r="CU139" s="141">
        <f t="shared" si="2273"/>
        <v>0</v>
      </c>
      <c r="CV139" s="476">
        <f t="shared" si="2274"/>
        <v>33.47</v>
      </c>
      <c r="CW139" s="142">
        <f t="shared" si="2275"/>
        <v>0</v>
      </c>
      <c r="CX139" s="114">
        <f t="shared" si="2276"/>
        <v>0</v>
      </c>
      <c r="CY139" s="114"/>
      <c r="CZ139" s="143"/>
      <c r="DA139" s="144" t="e">
        <f t="shared" si="2277"/>
        <v>#DIV/0!</v>
      </c>
      <c r="DB139" s="328">
        <f t="shared" si="2469"/>
        <v>0</v>
      </c>
      <c r="DC139" s="474">
        <f t="shared" si="2319"/>
        <v>0</v>
      </c>
      <c r="DD139" s="475">
        <f t="shared" si="2320"/>
        <v>0</v>
      </c>
      <c r="DE139" s="141">
        <f t="shared" si="2281"/>
        <v>0</v>
      </c>
      <c r="DF139" s="476">
        <f t="shared" si="2274"/>
        <v>35.75</v>
      </c>
      <c r="DG139" s="142">
        <f t="shared" si="2283"/>
        <v>0</v>
      </c>
      <c r="DH139" s="114">
        <f t="shared" si="2284"/>
        <v>0</v>
      </c>
      <c r="DI139" s="114"/>
      <c r="DJ139" s="143"/>
      <c r="DK139" s="144" t="e">
        <f t="shared" si="2285"/>
        <v>#DIV/0!</v>
      </c>
      <c r="DL139" s="328">
        <f t="shared" si="2470"/>
        <v>0</v>
      </c>
      <c r="DM139" s="474">
        <f t="shared" si="2319"/>
        <v>0</v>
      </c>
      <c r="DN139" s="475">
        <f t="shared" si="2320"/>
        <v>0</v>
      </c>
      <c r="DO139" s="141">
        <f t="shared" si="2289"/>
        <v>0</v>
      </c>
      <c r="DP139" s="476">
        <f t="shared" si="2274"/>
        <v>22.42</v>
      </c>
      <c r="DQ139" s="142">
        <f t="shared" si="2291"/>
        <v>0</v>
      </c>
      <c r="DR139" s="114">
        <f t="shared" si="2292"/>
        <v>0</v>
      </c>
      <c r="DS139" s="114"/>
      <c r="DT139" s="143"/>
      <c r="DU139" s="144" t="e">
        <f t="shared" si="2293"/>
        <v>#DIV/0!</v>
      </c>
      <c r="DV139" s="328">
        <f t="shared" si="2471"/>
        <v>0</v>
      </c>
      <c r="DW139" s="474">
        <f t="shared" si="2319"/>
        <v>0</v>
      </c>
      <c r="DX139" s="475">
        <f t="shared" si="2320"/>
        <v>0</v>
      </c>
      <c r="DY139" s="141">
        <f t="shared" si="2297"/>
        <v>0</v>
      </c>
      <c r="DZ139" s="476">
        <f t="shared" si="2274"/>
        <v>38.33</v>
      </c>
      <c r="EA139" s="142">
        <f t="shared" si="2299"/>
        <v>0</v>
      </c>
      <c r="EB139" s="114">
        <f t="shared" si="2300"/>
        <v>0</v>
      </c>
      <c r="EC139" s="114"/>
      <c r="ED139" s="143"/>
      <c r="EE139" s="144" t="e">
        <f t="shared" si="2301"/>
        <v>#DIV/0!</v>
      </c>
      <c r="EF139" s="328">
        <f t="shared" si="2472"/>
        <v>0</v>
      </c>
      <c r="EG139" s="474">
        <f t="shared" si="2319"/>
        <v>0</v>
      </c>
      <c r="EH139" s="475">
        <f t="shared" si="2320"/>
        <v>0</v>
      </c>
      <c r="EI139" s="141">
        <f t="shared" si="2305"/>
        <v>0</v>
      </c>
      <c r="EJ139" s="476">
        <f t="shared" si="2274"/>
        <v>26.56</v>
      </c>
      <c r="EK139" s="142">
        <f t="shared" si="2307"/>
        <v>0</v>
      </c>
      <c r="EL139" s="114">
        <f t="shared" si="2308"/>
        <v>0</v>
      </c>
      <c r="EM139" s="114"/>
      <c r="EN139" s="143"/>
      <c r="EO139" s="144" t="e">
        <f t="shared" si="2309"/>
        <v>#DIV/0!</v>
      </c>
      <c r="EP139" s="328">
        <f t="shared" si="2473"/>
        <v>0</v>
      </c>
      <c r="EQ139" s="474">
        <f t="shared" si="2319"/>
        <v>0</v>
      </c>
      <c r="ER139" s="475">
        <f t="shared" si="2320"/>
        <v>0</v>
      </c>
      <c r="ES139" s="141">
        <f t="shared" si="2313"/>
        <v>0</v>
      </c>
      <c r="ET139" s="476">
        <f t="shared" si="2274"/>
        <v>32.450000000000003</v>
      </c>
      <c r="EU139" s="142">
        <f t="shared" si="2315"/>
        <v>0</v>
      </c>
      <c r="EV139" s="114">
        <f t="shared" si="2316"/>
        <v>0</v>
      </c>
      <c r="EW139" s="114"/>
      <c r="EX139" s="143"/>
      <c r="EY139" s="144" t="e">
        <f t="shared" si="2317"/>
        <v>#DIV/0!</v>
      </c>
      <c r="EZ139" s="328">
        <f t="shared" si="2474"/>
        <v>0</v>
      </c>
      <c r="FA139" s="474">
        <f t="shared" si="2319"/>
        <v>0</v>
      </c>
      <c r="FB139" s="475">
        <f t="shared" si="2320"/>
        <v>0</v>
      </c>
      <c r="FC139" s="141">
        <f t="shared" si="2321"/>
        <v>0</v>
      </c>
      <c r="FD139" s="476">
        <f t="shared" si="2274"/>
        <v>34.11</v>
      </c>
      <c r="FE139" s="142">
        <f t="shared" si="2323"/>
        <v>0</v>
      </c>
      <c r="FF139" s="114">
        <f t="shared" si="2324"/>
        <v>0</v>
      </c>
      <c r="FG139" s="114"/>
      <c r="FH139" s="143"/>
      <c r="FI139" s="144" t="e">
        <f t="shared" si="2325"/>
        <v>#DIV/0!</v>
      </c>
      <c r="FJ139" s="328">
        <f t="shared" si="2475"/>
        <v>0</v>
      </c>
      <c r="FK139" s="474">
        <f t="shared" si="2327"/>
        <v>0</v>
      </c>
      <c r="FL139" s="475">
        <f t="shared" si="2328"/>
        <v>0</v>
      </c>
      <c r="FM139" s="141">
        <f t="shared" si="2329"/>
        <v>0</v>
      </c>
      <c r="FN139" s="476">
        <f t="shared" si="2330"/>
        <v>32.69</v>
      </c>
      <c r="FO139" s="142">
        <f t="shared" si="2331"/>
        <v>0</v>
      </c>
      <c r="FP139" s="114">
        <f t="shared" si="2332"/>
        <v>0</v>
      </c>
      <c r="FQ139" s="114"/>
      <c r="FR139" s="143"/>
      <c r="FS139" s="144" t="e">
        <f t="shared" si="2333"/>
        <v>#DIV/0!</v>
      </c>
      <c r="FT139" s="328">
        <f t="shared" si="2476"/>
        <v>0</v>
      </c>
      <c r="FU139" s="474">
        <f t="shared" si="2327"/>
        <v>0</v>
      </c>
      <c r="FV139" s="475">
        <f t="shared" si="2328"/>
        <v>0</v>
      </c>
      <c r="FW139" s="141">
        <f t="shared" si="2337"/>
        <v>0</v>
      </c>
      <c r="FX139" s="476">
        <f t="shared" si="2330"/>
        <v>33.630000000000003</v>
      </c>
      <c r="FY139" s="142">
        <f t="shared" si="2339"/>
        <v>0</v>
      </c>
      <c r="FZ139" s="114">
        <f t="shared" si="2340"/>
        <v>0</v>
      </c>
      <c r="GA139" s="114"/>
      <c r="GB139" s="143"/>
      <c r="GC139" s="144" t="e">
        <f t="shared" si="2341"/>
        <v>#DIV/0!</v>
      </c>
      <c r="GD139" s="328">
        <f t="shared" si="2477"/>
        <v>0</v>
      </c>
      <c r="GE139" s="474">
        <f t="shared" si="2343"/>
        <v>0</v>
      </c>
      <c r="GF139" s="475">
        <f t="shared" si="2344"/>
        <v>0</v>
      </c>
      <c r="GG139" s="141">
        <f t="shared" si="2345"/>
        <v>0</v>
      </c>
      <c r="GH139" s="476">
        <f t="shared" si="2330"/>
        <v>35.090000000000003</v>
      </c>
      <c r="GI139" s="142">
        <f t="shared" si="2347"/>
        <v>0</v>
      </c>
      <c r="GJ139" s="114">
        <f t="shared" si="2348"/>
        <v>0</v>
      </c>
      <c r="GK139" s="114"/>
      <c r="GL139" s="143"/>
      <c r="GM139" s="144" t="e">
        <f t="shared" si="2349"/>
        <v>#DIV/0!</v>
      </c>
      <c r="GN139" s="328">
        <f t="shared" si="2478"/>
        <v>0</v>
      </c>
      <c r="GO139" s="474">
        <f t="shared" si="2343"/>
        <v>0</v>
      </c>
      <c r="GP139" s="475">
        <f t="shared" si="2344"/>
        <v>0</v>
      </c>
      <c r="GQ139" s="141">
        <f t="shared" si="2353"/>
        <v>0</v>
      </c>
      <c r="GR139" s="476">
        <f t="shared" si="2330"/>
        <v>30.8</v>
      </c>
      <c r="GS139" s="142">
        <f t="shared" si="2355"/>
        <v>0</v>
      </c>
      <c r="GT139" s="114">
        <f t="shared" si="2356"/>
        <v>0</v>
      </c>
      <c r="GU139" s="114"/>
      <c r="GV139" s="143"/>
      <c r="GW139" s="144" t="e">
        <f t="shared" si="2357"/>
        <v>#DIV/0!</v>
      </c>
      <c r="GX139" s="328">
        <f t="shared" si="2479"/>
        <v>0</v>
      </c>
      <c r="GY139" s="474">
        <f t="shared" si="2359"/>
        <v>0</v>
      </c>
      <c r="GZ139" s="475">
        <f t="shared" si="2360"/>
        <v>0</v>
      </c>
      <c r="HA139" s="141">
        <f t="shared" si="2361"/>
        <v>0</v>
      </c>
      <c r="HB139" s="476">
        <f t="shared" si="2362"/>
        <v>29.17</v>
      </c>
      <c r="HC139" s="142">
        <f t="shared" si="2363"/>
        <v>0</v>
      </c>
      <c r="HD139" s="114">
        <f t="shared" si="2364"/>
        <v>0</v>
      </c>
      <c r="HE139" s="114"/>
      <c r="HF139" s="143"/>
      <c r="HG139" s="144" t="e">
        <f t="shared" si="2365"/>
        <v>#DIV/0!</v>
      </c>
      <c r="HH139" s="328">
        <f t="shared" si="2480"/>
        <v>0</v>
      </c>
      <c r="HI139" s="474">
        <f t="shared" si="2359"/>
        <v>0</v>
      </c>
      <c r="HJ139" s="475">
        <f t="shared" si="2360"/>
        <v>0</v>
      </c>
      <c r="HK139" s="141">
        <f t="shared" si="2369"/>
        <v>0</v>
      </c>
      <c r="HL139" s="476">
        <f t="shared" si="2362"/>
        <v>29.29</v>
      </c>
      <c r="HM139" s="142">
        <f t="shared" si="2371"/>
        <v>0</v>
      </c>
      <c r="HN139" s="114">
        <f t="shared" si="2372"/>
        <v>0</v>
      </c>
      <c r="HO139" s="114"/>
      <c r="HP139" s="143"/>
      <c r="HQ139" s="144" t="e">
        <f t="shared" si="2373"/>
        <v>#DIV/0!</v>
      </c>
      <c r="HR139" s="328">
        <f t="shared" si="2481"/>
        <v>0</v>
      </c>
      <c r="HS139" s="474">
        <f t="shared" si="2375"/>
        <v>0</v>
      </c>
      <c r="HT139" s="475">
        <f t="shared" si="2376"/>
        <v>0</v>
      </c>
      <c r="HU139" s="141">
        <f t="shared" si="2377"/>
        <v>0</v>
      </c>
      <c r="HV139" s="476">
        <f t="shared" si="2362"/>
        <v>33.47</v>
      </c>
      <c r="HW139" s="142">
        <f t="shared" si="2379"/>
        <v>0</v>
      </c>
      <c r="HX139" s="114">
        <f t="shared" si="2380"/>
        <v>0</v>
      </c>
      <c r="HY139" s="114"/>
      <c r="HZ139" s="143"/>
      <c r="IA139" s="144" t="e">
        <f t="shared" si="2381"/>
        <v>#DIV/0!</v>
      </c>
      <c r="IB139" s="328">
        <f t="shared" si="2482"/>
        <v>0</v>
      </c>
      <c r="IC139" s="474">
        <f t="shared" si="2375"/>
        <v>0</v>
      </c>
      <c r="ID139" s="475">
        <f t="shared" si="2376"/>
        <v>0</v>
      </c>
      <c r="IE139" s="141">
        <f t="shared" si="2385"/>
        <v>0</v>
      </c>
      <c r="IF139" s="476">
        <f t="shared" si="2362"/>
        <v>35.28</v>
      </c>
      <c r="IG139" s="142">
        <f t="shared" si="2387"/>
        <v>0</v>
      </c>
      <c r="IH139" s="114">
        <f t="shared" si="2388"/>
        <v>0</v>
      </c>
      <c r="II139" s="114"/>
      <c r="IJ139" s="143"/>
      <c r="IK139" s="144" t="e">
        <f t="shared" si="2389"/>
        <v>#DIV/0!</v>
      </c>
      <c r="IL139" s="328">
        <f t="shared" si="2483"/>
        <v>0</v>
      </c>
      <c r="IM139" s="474">
        <f t="shared" si="2391"/>
        <v>0</v>
      </c>
      <c r="IN139" s="475">
        <f t="shared" si="2392"/>
        <v>0</v>
      </c>
      <c r="IO139" s="141">
        <f t="shared" si="2393"/>
        <v>0</v>
      </c>
      <c r="IP139" s="476">
        <f t="shared" si="2394"/>
        <v>27</v>
      </c>
      <c r="IQ139" s="142">
        <f t="shared" si="2395"/>
        <v>0</v>
      </c>
      <c r="IR139" s="114">
        <f t="shared" si="2396"/>
        <v>0</v>
      </c>
      <c r="IS139" s="114"/>
      <c r="IT139" s="143"/>
      <c r="IU139" s="144" t="e">
        <f t="shared" si="2397"/>
        <v>#DIV/0!</v>
      </c>
      <c r="IV139" s="328">
        <f t="shared" si="2484"/>
        <v>0</v>
      </c>
      <c r="IW139" s="474">
        <f t="shared" si="2391"/>
        <v>0</v>
      </c>
      <c r="IX139" s="475">
        <f t="shared" si="2392"/>
        <v>0</v>
      </c>
      <c r="IY139" s="141">
        <f t="shared" si="2401"/>
        <v>0</v>
      </c>
      <c r="IZ139" s="476">
        <f t="shared" si="2394"/>
        <v>25.57</v>
      </c>
      <c r="JA139" s="142">
        <f t="shared" si="2403"/>
        <v>0</v>
      </c>
      <c r="JB139" s="114">
        <f t="shared" si="2404"/>
        <v>0</v>
      </c>
      <c r="JC139" s="114"/>
      <c r="JD139" s="143"/>
      <c r="JE139" s="144" t="e">
        <f t="shared" si="2405"/>
        <v>#DIV/0!</v>
      </c>
      <c r="JF139" s="328">
        <f t="shared" si="2485"/>
        <v>0</v>
      </c>
      <c r="JG139" s="474">
        <f t="shared" si="2407"/>
        <v>0</v>
      </c>
      <c r="JH139" s="475">
        <f t="shared" si="2408"/>
        <v>0</v>
      </c>
      <c r="JI139" s="141">
        <f t="shared" si="2409"/>
        <v>0</v>
      </c>
      <c r="JJ139" s="476">
        <f t="shared" si="2394"/>
        <v>30.23</v>
      </c>
      <c r="JK139" s="142">
        <f t="shared" si="2411"/>
        <v>0</v>
      </c>
      <c r="JL139" s="114">
        <f t="shared" si="2412"/>
        <v>0</v>
      </c>
      <c r="JM139" s="114"/>
      <c r="JN139" s="143"/>
      <c r="JO139" s="144" t="e">
        <f t="shared" si="2413"/>
        <v>#DIV/0!</v>
      </c>
      <c r="JP139" s="328">
        <f t="shared" si="2486"/>
        <v>0</v>
      </c>
      <c r="JQ139" s="474">
        <f t="shared" si="2407"/>
        <v>0</v>
      </c>
      <c r="JR139" s="475">
        <f t="shared" si="2408"/>
        <v>0</v>
      </c>
      <c r="JS139" s="141">
        <f t="shared" si="2417"/>
        <v>0</v>
      </c>
      <c r="JT139" s="476">
        <f t="shared" si="2394"/>
        <v>24.7</v>
      </c>
      <c r="JU139" s="142">
        <f t="shared" si="2419"/>
        <v>0</v>
      </c>
      <c r="JV139" s="114">
        <f t="shared" si="2420"/>
        <v>0</v>
      </c>
      <c r="JW139" s="114"/>
      <c r="JX139" s="143"/>
      <c r="JY139" s="144" t="e">
        <f t="shared" si="2421"/>
        <v>#DIV/0!</v>
      </c>
      <c r="JZ139" s="328">
        <f t="shared" si="2487"/>
        <v>0</v>
      </c>
      <c r="KA139" s="474">
        <f t="shared" si="2439"/>
        <v>0</v>
      </c>
      <c r="KB139" s="475">
        <f t="shared" si="2440"/>
        <v>0</v>
      </c>
      <c r="KC139" s="141">
        <f t="shared" si="2425"/>
        <v>0</v>
      </c>
      <c r="KD139" s="476">
        <f t="shared" si="2426"/>
        <v>34.049999999999997</v>
      </c>
      <c r="KE139" s="142">
        <f t="shared" si="2427"/>
        <v>0</v>
      </c>
      <c r="KF139" s="114">
        <f t="shared" si="2428"/>
        <v>0</v>
      </c>
      <c r="KG139" s="114"/>
      <c r="KH139" s="143"/>
      <c r="KI139" s="144" t="e">
        <f t="shared" si="2429"/>
        <v>#DIV/0!</v>
      </c>
      <c r="KJ139" s="328">
        <f t="shared" si="2488"/>
        <v>0</v>
      </c>
      <c r="KK139" s="474">
        <f t="shared" si="2439"/>
        <v>0</v>
      </c>
      <c r="KL139" s="475">
        <f t="shared" si="2440"/>
        <v>0</v>
      </c>
      <c r="KM139" s="141">
        <f t="shared" si="2433"/>
        <v>0</v>
      </c>
      <c r="KN139" s="476">
        <f t="shared" si="2426"/>
        <v>22.42</v>
      </c>
      <c r="KO139" s="142">
        <f t="shared" si="2435"/>
        <v>0</v>
      </c>
      <c r="KP139" s="114">
        <f t="shared" si="2436"/>
        <v>0</v>
      </c>
      <c r="KQ139" s="114"/>
      <c r="KR139" s="143"/>
      <c r="KS139" s="144" t="e">
        <f t="shared" si="2437"/>
        <v>#DIV/0!</v>
      </c>
      <c r="KT139" s="328">
        <f t="shared" si="2489"/>
        <v>0</v>
      </c>
      <c r="KU139" s="474" t="e">
        <f t="shared" si="2439"/>
        <v>#DIV/0!</v>
      </c>
      <c r="KV139" s="475" t="e">
        <f t="shared" si="2440"/>
        <v>#DIV/0!</v>
      </c>
      <c r="KW139" s="141">
        <f t="shared" si="2441"/>
        <v>0</v>
      </c>
      <c r="KX139" s="476">
        <f t="shared" si="2426"/>
        <v>0</v>
      </c>
      <c r="KY139" s="142">
        <f t="shared" si="2443"/>
        <v>0</v>
      </c>
      <c r="KZ139" s="114">
        <f t="shared" si="2444"/>
        <v>0</v>
      </c>
      <c r="LA139" s="114"/>
      <c r="LB139" s="143"/>
      <c r="LC139" s="144" t="e">
        <f t="shared" si="2445"/>
        <v>#DIV/0!</v>
      </c>
      <c r="LD139" s="327">
        <f t="shared" si="2446"/>
        <v>0</v>
      </c>
      <c r="LE139" s="474">
        <f t="shared" si="2447"/>
        <v>0</v>
      </c>
      <c r="LF139" s="475">
        <f t="shared" si="2448"/>
        <v>0</v>
      </c>
      <c r="LG139" s="141">
        <f t="shared" si="2449"/>
        <v>0</v>
      </c>
      <c r="LH139" s="476">
        <f t="shared" si="2450"/>
        <v>30.23</v>
      </c>
      <c r="LI139" s="142">
        <f t="shared" si="2451"/>
        <v>0</v>
      </c>
      <c r="LJ139" s="114">
        <f t="shared" si="2452"/>
        <v>0</v>
      </c>
      <c r="LK139" s="114"/>
      <c r="LL139" s="143"/>
    </row>
    <row r="140" spans="1:324" ht="18" customHeight="1">
      <c r="A140" s="718"/>
      <c r="B140" s="69" t="s">
        <v>745</v>
      </c>
      <c r="C140" s="12" t="s">
        <v>856</v>
      </c>
      <c r="D140" s="12" t="s">
        <v>424</v>
      </c>
      <c r="E140" s="4" t="s">
        <v>32</v>
      </c>
      <c r="F140" s="328">
        <f t="shared" si="2459"/>
        <v>13</v>
      </c>
      <c r="G140" s="474">
        <f t="shared" si="2453"/>
        <v>2.019E-2</v>
      </c>
      <c r="H140" s="475">
        <f t="shared" si="2454"/>
        <v>36.520000000000003</v>
      </c>
      <c r="I140" s="141">
        <f t="shared" si="2205"/>
        <v>2.8092307700000001</v>
      </c>
      <c r="J140" s="476">
        <f t="shared" si="2455"/>
        <v>31.52</v>
      </c>
      <c r="K140" s="142">
        <f t="shared" si="2206"/>
        <v>88.546949999999995</v>
      </c>
      <c r="L140" s="114">
        <f t="shared" si="2207"/>
        <v>1151.1099999999999</v>
      </c>
      <c r="M140" s="114"/>
      <c r="N140" s="143"/>
      <c r="O140" s="144">
        <f t="shared" si="2208"/>
        <v>1.35046</v>
      </c>
      <c r="P140" s="328">
        <f t="shared" si="2460"/>
        <v>0</v>
      </c>
      <c r="Q140" s="474">
        <f t="shared" si="2456"/>
        <v>0</v>
      </c>
      <c r="R140" s="475">
        <f t="shared" si="2457"/>
        <v>0</v>
      </c>
      <c r="S140" s="141">
        <f t="shared" si="2210"/>
        <v>0</v>
      </c>
      <c r="T140" s="476">
        <f t="shared" si="2458"/>
        <v>29.42</v>
      </c>
      <c r="U140" s="142">
        <f t="shared" si="2211"/>
        <v>0</v>
      </c>
      <c r="V140" s="114">
        <f t="shared" si="2212"/>
        <v>0</v>
      </c>
      <c r="W140" s="114"/>
      <c r="X140" s="143"/>
      <c r="Y140" s="144">
        <f t="shared" si="2213"/>
        <v>0</v>
      </c>
      <c r="Z140" s="328">
        <f t="shared" si="2461"/>
        <v>0</v>
      </c>
      <c r="AA140" s="474">
        <f t="shared" si="2263"/>
        <v>0</v>
      </c>
      <c r="AB140" s="475">
        <f t="shared" si="2264"/>
        <v>0</v>
      </c>
      <c r="AC140" s="141">
        <f t="shared" si="2217"/>
        <v>0</v>
      </c>
      <c r="AD140" s="476">
        <f t="shared" si="2218"/>
        <v>33.75</v>
      </c>
      <c r="AE140" s="142">
        <f t="shared" si="2219"/>
        <v>0</v>
      </c>
      <c r="AF140" s="114">
        <f t="shared" si="2220"/>
        <v>0</v>
      </c>
      <c r="AG140" s="114"/>
      <c r="AH140" s="143"/>
      <c r="AI140" s="144">
        <f t="shared" si="2221"/>
        <v>0</v>
      </c>
      <c r="AJ140" s="328">
        <f t="shared" si="2462"/>
        <v>0</v>
      </c>
      <c r="AK140" s="474">
        <f t="shared" si="2263"/>
        <v>0</v>
      </c>
      <c r="AL140" s="475">
        <f t="shared" si="2264"/>
        <v>0</v>
      </c>
      <c r="AM140" s="141">
        <f t="shared" si="2225"/>
        <v>0</v>
      </c>
      <c r="AN140" s="476">
        <f t="shared" si="2218"/>
        <v>27.52</v>
      </c>
      <c r="AO140" s="142">
        <f t="shared" si="2227"/>
        <v>0</v>
      </c>
      <c r="AP140" s="114">
        <f t="shared" si="2228"/>
        <v>0</v>
      </c>
      <c r="AQ140" s="114"/>
      <c r="AR140" s="143"/>
      <c r="AS140" s="144">
        <f t="shared" si="2229"/>
        <v>0</v>
      </c>
      <c r="AT140" s="328">
        <f t="shared" si="2463"/>
        <v>42</v>
      </c>
      <c r="AU140" s="474">
        <f t="shared" si="2263"/>
        <v>4.4260000000000001E-2</v>
      </c>
      <c r="AV140" s="475">
        <f t="shared" si="2264"/>
        <v>48.86</v>
      </c>
      <c r="AW140" s="141">
        <f t="shared" si="2233"/>
        <v>1.1633333299999999</v>
      </c>
      <c r="AX140" s="476">
        <f t="shared" si="2218"/>
        <v>31.56</v>
      </c>
      <c r="AY140" s="142">
        <f t="shared" si="2235"/>
        <v>36.714799999999997</v>
      </c>
      <c r="AZ140" s="114">
        <f t="shared" si="2236"/>
        <v>1542.02</v>
      </c>
      <c r="BA140" s="114"/>
      <c r="BB140" s="143"/>
      <c r="BC140" s="144">
        <f t="shared" si="2237"/>
        <v>0.55994999999999995</v>
      </c>
      <c r="BD140" s="328">
        <f t="shared" si="2464"/>
        <v>0</v>
      </c>
      <c r="BE140" s="474">
        <f t="shared" si="2263"/>
        <v>0</v>
      </c>
      <c r="BF140" s="475">
        <f t="shared" si="2264"/>
        <v>0</v>
      </c>
      <c r="BG140" s="141">
        <f t="shared" si="2241"/>
        <v>0</v>
      </c>
      <c r="BH140" s="476">
        <f t="shared" si="2218"/>
        <v>33.46</v>
      </c>
      <c r="BI140" s="142">
        <f t="shared" si="2243"/>
        <v>0</v>
      </c>
      <c r="BJ140" s="114">
        <f t="shared" si="2244"/>
        <v>0</v>
      </c>
      <c r="BK140" s="114"/>
      <c r="BL140" s="143"/>
      <c r="BM140" s="144">
        <f t="shared" si="2245"/>
        <v>0</v>
      </c>
      <c r="BN140" s="328">
        <f t="shared" si="2465"/>
        <v>0</v>
      </c>
      <c r="BO140" s="474">
        <f t="shared" si="2263"/>
        <v>0</v>
      </c>
      <c r="BP140" s="475">
        <f t="shared" si="2264"/>
        <v>0</v>
      </c>
      <c r="BQ140" s="141">
        <f t="shared" si="2249"/>
        <v>0</v>
      </c>
      <c r="BR140" s="476">
        <f t="shared" si="2218"/>
        <v>33.25</v>
      </c>
      <c r="BS140" s="142">
        <f t="shared" si="2251"/>
        <v>0</v>
      </c>
      <c r="BT140" s="114">
        <f t="shared" si="2252"/>
        <v>0</v>
      </c>
      <c r="BU140" s="114"/>
      <c r="BV140" s="143"/>
      <c r="BW140" s="144">
        <f t="shared" si="2253"/>
        <v>0</v>
      </c>
      <c r="BX140" s="328">
        <f t="shared" si="2466"/>
        <v>0</v>
      </c>
      <c r="BY140" s="474">
        <f t="shared" si="2263"/>
        <v>0</v>
      </c>
      <c r="BZ140" s="475">
        <f t="shared" si="2264"/>
        <v>0</v>
      </c>
      <c r="CA140" s="141">
        <f t="shared" si="2257"/>
        <v>0</v>
      </c>
      <c r="CB140" s="476">
        <f t="shared" si="2218"/>
        <v>32.880000000000003</v>
      </c>
      <c r="CC140" s="142">
        <f t="shared" si="2259"/>
        <v>0</v>
      </c>
      <c r="CD140" s="114">
        <f t="shared" si="2260"/>
        <v>0</v>
      </c>
      <c r="CE140" s="114"/>
      <c r="CF140" s="143"/>
      <c r="CG140" s="144">
        <f t="shared" si="2261"/>
        <v>0</v>
      </c>
      <c r="CH140" s="328">
        <f t="shared" si="2467"/>
        <v>0</v>
      </c>
      <c r="CI140" s="474">
        <f t="shared" si="2263"/>
        <v>0</v>
      </c>
      <c r="CJ140" s="475">
        <f t="shared" si="2264"/>
        <v>0</v>
      </c>
      <c r="CK140" s="141">
        <f t="shared" si="2265"/>
        <v>0</v>
      </c>
      <c r="CL140" s="476">
        <f t="shared" si="2218"/>
        <v>31.54</v>
      </c>
      <c r="CM140" s="142">
        <f t="shared" si="2267"/>
        <v>0</v>
      </c>
      <c r="CN140" s="114">
        <f t="shared" si="2268"/>
        <v>0</v>
      </c>
      <c r="CO140" s="114"/>
      <c r="CP140" s="143"/>
      <c r="CQ140" s="144">
        <f t="shared" si="2269"/>
        <v>0</v>
      </c>
      <c r="CR140" s="328">
        <f t="shared" si="2468"/>
        <v>48</v>
      </c>
      <c r="CS140" s="474">
        <f t="shared" si="2319"/>
        <v>6.0990000000000003E-2</v>
      </c>
      <c r="CT140" s="475">
        <f t="shared" si="2320"/>
        <v>115.27</v>
      </c>
      <c r="CU140" s="141">
        <f t="shared" si="2273"/>
        <v>2.4014583300000001</v>
      </c>
      <c r="CV140" s="476">
        <f t="shared" si="2274"/>
        <v>33.47</v>
      </c>
      <c r="CW140" s="142">
        <f t="shared" si="2275"/>
        <v>80.376810000000006</v>
      </c>
      <c r="CX140" s="114">
        <f t="shared" si="2276"/>
        <v>3858.09</v>
      </c>
      <c r="CY140" s="114"/>
      <c r="CZ140" s="143"/>
      <c r="DA140" s="144">
        <f t="shared" si="2277"/>
        <v>1.2258599999999999</v>
      </c>
      <c r="DB140" s="328">
        <f t="shared" si="2469"/>
        <v>0</v>
      </c>
      <c r="DC140" s="474">
        <f t="shared" si="2319"/>
        <v>0</v>
      </c>
      <c r="DD140" s="475">
        <f t="shared" si="2320"/>
        <v>0</v>
      </c>
      <c r="DE140" s="141">
        <f t="shared" si="2281"/>
        <v>0</v>
      </c>
      <c r="DF140" s="476">
        <f t="shared" si="2274"/>
        <v>35.75</v>
      </c>
      <c r="DG140" s="142">
        <f t="shared" si="2283"/>
        <v>0</v>
      </c>
      <c r="DH140" s="114">
        <f t="shared" si="2284"/>
        <v>0</v>
      </c>
      <c r="DI140" s="114"/>
      <c r="DJ140" s="143"/>
      <c r="DK140" s="144">
        <f t="shared" si="2285"/>
        <v>0</v>
      </c>
      <c r="DL140" s="328">
        <f t="shared" si="2470"/>
        <v>170</v>
      </c>
      <c r="DM140" s="474">
        <f t="shared" si="2319"/>
        <v>0.44385999999999998</v>
      </c>
      <c r="DN140" s="475">
        <f t="shared" si="2320"/>
        <v>577.91</v>
      </c>
      <c r="DO140" s="141">
        <f t="shared" si="2289"/>
        <v>3.39947059</v>
      </c>
      <c r="DP140" s="476">
        <f t="shared" si="2274"/>
        <v>22.42</v>
      </c>
      <c r="DQ140" s="142">
        <f t="shared" si="2291"/>
        <v>76.216130000000007</v>
      </c>
      <c r="DR140" s="114">
        <f t="shared" si="2292"/>
        <v>12956.74</v>
      </c>
      <c r="DS140" s="114"/>
      <c r="DT140" s="143"/>
      <c r="DU140" s="144">
        <f t="shared" si="2293"/>
        <v>1.1624000000000001</v>
      </c>
      <c r="DV140" s="328">
        <f t="shared" si="2471"/>
        <v>33</v>
      </c>
      <c r="DW140" s="474">
        <f t="shared" si="2319"/>
        <v>4.215E-2</v>
      </c>
      <c r="DX140" s="475">
        <f t="shared" si="2320"/>
        <v>32.46</v>
      </c>
      <c r="DY140" s="141">
        <f t="shared" si="2297"/>
        <v>0.98363635999999999</v>
      </c>
      <c r="DZ140" s="476">
        <f t="shared" si="2274"/>
        <v>38.33</v>
      </c>
      <c r="EA140" s="142">
        <f t="shared" si="2299"/>
        <v>37.702779999999997</v>
      </c>
      <c r="EB140" s="114">
        <f t="shared" si="2300"/>
        <v>1244.19</v>
      </c>
      <c r="EC140" s="114"/>
      <c r="ED140" s="143"/>
      <c r="EE140" s="144">
        <f t="shared" si="2301"/>
        <v>0.57501999999999998</v>
      </c>
      <c r="EF140" s="328">
        <f t="shared" si="2472"/>
        <v>28</v>
      </c>
      <c r="EG140" s="474">
        <f t="shared" si="2319"/>
        <v>3.2480000000000002E-2</v>
      </c>
      <c r="EH140" s="475">
        <f t="shared" si="2320"/>
        <v>54.53</v>
      </c>
      <c r="EI140" s="141">
        <f t="shared" si="2305"/>
        <v>1.9475</v>
      </c>
      <c r="EJ140" s="476">
        <f t="shared" si="2274"/>
        <v>26.56</v>
      </c>
      <c r="EK140" s="142">
        <f t="shared" si="2307"/>
        <v>51.7256</v>
      </c>
      <c r="EL140" s="114">
        <f t="shared" si="2308"/>
        <v>1448.32</v>
      </c>
      <c r="EM140" s="114"/>
      <c r="EN140" s="143"/>
      <c r="EO140" s="144">
        <f t="shared" si="2309"/>
        <v>0.78888999999999998</v>
      </c>
      <c r="EP140" s="328">
        <f t="shared" si="2473"/>
        <v>0</v>
      </c>
      <c r="EQ140" s="474">
        <f t="shared" si="2319"/>
        <v>0</v>
      </c>
      <c r="ER140" s="475">
        <f t="shared" si="2320"/>
        <v>0</v>
      </c>
      <c r="ES140" s="141">
        <f t="shared" si="2313"/>
        <v>0</v>
      </c>
      <c r="ET140" s="476">
        <f t="shared" si="2274"/>
        <v>32.450000000000003</v>
      </c>
      <c r="EU140" s="142">
        <f t="shared" si="2315"/>
        <v>0</v>
      </c>
      <c r="EV140" s="114">
        <f t="shared" si="2316"/>
        <v>0</v>
      </c>
      <c r="EW140" s="114"/>
      <c r="EX140" s="143"/>
      <c r="EY140" s="144">
        <f t="shared" si="2317"/>
        <v>0</v>
      </c>
      <c r="EZ140" s="328">
        <f t="shared" si="2474"/>
        <v>35</v>
      </c>
      <c r="FA140" s="474">
        <f t="shared" si="2319"/>
        <v>4.7230000000000001E-2</v>
      </c>
      <c r="FB140" s="475">
        <f t="shared" si="2320"/>
        <v>71.319999999999993</v>
      </c>
      <c r="FC140" s="141">
        <f t="shared" si="2321"/>
        <v>2.0377142899999998</v>
      </c>
      <c r="FD140" s="476">
        <f t="shared" si="2274"/>
        <v>34.11</v>
      </c>
      <c r="FE140" s="142">
        <f t="shared" si="2323"/>
        <v>69.506429999999995</v>
      </c>
      <c r="FF140" s="114">
        <f t="shared" si="2324"/>
        <v>2432.73</v>
      </c>
      <c r="FG140" s="114"/>
      <c r="FH140" s="143"/>
      <c r="FI140" s="144">
        <f t="shared" si="2325"/>
        <v>1.0600700000000001</v>
      </c>
      <c r="FJ140" s="328">
        <f t="shared" si="2475"/>
        <v>0</v>
      </c>
      <c r="FK140" s="474">
        <f t="shared" si="2327"/>
        <v>0</v>
      </c>
      <c r="FL140" s="475">
        <f t="shared" si="2328"/>
        <v>0</v>
      </c>
      <c r="FM140" s="141">
        <f t="shared" si="2329"/>
        <v>0</v>
      </c>
      <c r="FN140" s="476">
        <f t="shared" si="2330"/>
        <v>32.69</v>
      </c>
      <c r="FO140" s="142">
        <f t="shared" si="2331"/>
        <v>0</v>
      </c>
      <c r="FP140" s="114">
        <f t="shared" si="2332"/>
        <v>0</v>
      </c>
      <c r="FQ140" s="114"/>
      <c r="FR140" s="143"/>
      <c r="FS140" s="144">
        <f t="shared" si="2333"/>
        <v>0</v>
      </c>
      <c r="FT140" s="328">
        <f t="shared" si="2476"/>
        <v>27</v>
      </c>
      <c r="FU140" s="474">
        <f t="shared" si="2327"/>
        <v>3.6729999999999999E-2</v>
      </c>
      <c r="FV140" s="475">
        <f t="shared" si="2328"/>
        <v>77.13</v>
      </c>
      <c r="FW140" s="141">
        <f t="shared" si="2337"/>
        <v>2.8566666700000001</v>
      </c>
      <c r="FX140" s="476">
        <f t="shared" si="2330"/>
        <v>33.630000000000003</v>
      </c>
      <c r="FY140" s="142">
        <f t="shared" si="2339"/>
        <v>96.069699999999997</v>
      </c>
      <c r="FZ140" s="114">
        <f t="shared" si="2340"/>
        <v>2593.88</v>
      </c>
      <c r="GA140" s="114"/>
      <c r="GB140" s="143"/>
      <c r="GC140" s="144">
        <f t="shared" si="2341"/>
        <v>1.4652000000000001</v>
      </c>
      <c r="GD140" s="328">
        <f t="shared" si="2477"/>
        <v>46</v>
      </c>
      <c r="GE140" s="474">
        <f t="shared" si="2343"/>
        <v>9.1450000000000004E-2</v>
      </c>
      <c r="GF140" s="475">
        <f t="shared" si="2344"/>
        <v>63.47</v>
      </c>
      <c r="GG140" s="141">
        <f t="shared" si="2345"/>
        <v>1.3797826099999999</v>
      </c>
      <c r="GH140" s="476">
        <f t="shared" si="2330"/>
        <v>35.090000000000003</v>
      </c>
      <c r="GI140" s="142">
        <f t="shared" si="2347"/>
        <v>48.41657</v>
      </c>
      <c r="GJ140" s="114">
        <f t="shared" si="2348"/>
        <v>2227.16</v>
      </c>
      <c r="GK140" s="114"/>
      <c r="GL140" s="143"/>
      <c r="GM140" s="144">
        <f t="shared" si="2349"/>
        <v>0.73841999999999997</v>
      </c>
      <c r="GN140" s="328">
        <f t="shared" si="2478"/>
        <v>8</v>
      </c>
      <c r="GO140" s="474">
        <f t="shared" si="2343"/>
        <v>9.5200000000000007E-3</v>
      </c>
      <c r="GP140" s="475">
        <f t="shared" si="2344"/>
        <v>35.799999999999997</v>
      </c>
      <c r="GQ140" s="141">
        <f t="shared" si="2353"/>
        <v>4.4749999999999996</v>
      </c>
      <c r="GR140" s="476">
        <f t="shared" si="2330"/>
        <v>30.8</v>
      </c>
      <c r="GS140" s="142">
        <f t="shared" si="2355"/>
        <v>137.83000000000001</v>
      </c>
      <c r="GT140" s="114">
        <f t="shared" si="2356"/>
        <v>1102.6400000000001</v>
      </c>
      <c r="GU140" s="114"/>
      <c r="GV140" s="143"/>
      <c r="GW140" s="144">
        <f t="shared" si="2357"/>
        <v>2.1021000000000001</v>
      </c>
      <c r="GX140" s="328">
        <f t="shared" si="2479"/>
        <v>0</v>
      </c>
      <c r="GY140" s="474">
        <f t="shared" si="2359"/>
        <v>0</v>
      </c>
      <c r="GZ140" s="475">
        <f t="shared" si="2360"/>
        <v>0</v>
      </c>
      <c r="HA140" s="141">
        <f t="shared" si="2361"/>
        <v>0</v>
      </c>
      <c r="HB140" s="476">
        <f t="shared" si="2362"/>
        <v>29.17</v>
      </c>
      <c r="HC140" s="142">
        <f t="shared" si="2363"/>
        <v>0</v>
      </c>
      <c r="HD140" s="114">
        <f t="shared" si="2364"/>
        <v>0</v>
      </c>
      <c r="HE140" s="114"/>
      <c r="HF140" s="143"/>
      <c r="HG140" s="144">
        <f t="shared" si="2365"/>
        <v>0</v>
      </c>
      <c r="HH140" s="328">
        <f t="shared" si="2480"/>
        <v>35</v>
      </c>
      <c r="HI140" s="474">
        <f t="shared" si="2359"/>
        <v>3.2890000000000003E-2</v>
      </c>
      <c r="HJ140" s="475">
        <f t="shared" si="2360"/>
        <v>74.33</v>
      </c>
      <c r="HK140" s="141">
        <f t="shared" si="2369"/>
        <v>2.1237142900000001</v>
      </c>
      <c r="HL140" s="476">
        <f t="shared" si="2362"/>
        <v>29.29</v>
      </c>
      <c r="HM140" s="142">
        <f t="shared" si="2371"/>
        <v>62.203589999999998</v>
      </c>
      <c r="HN140" s="114">
        <f t="shared" si="2372"/>
        <v>2177.13</v>
      </c>
      <c r="HO140" s="114"/>
      <c r="HP140" s="143"/>
      <c r="HQ140" s="144">
        <f t="shared" si="2373"/>
        <v>0.94869000000000003</v>
      </c>
      <c r="HR140" s="328">
        <f t="shared" si="2481"/>
        <v>0</v>
      </c>
      <c r="HS140" s="474">
        <f t="shared" si="2375"/>
        <v>0</v>
      </c>
      <c r="HT140" s="475">
        <f t="shared" si="2376"/>
        <v>0</v>
      </c>
      <c r="HU140" s="141">
        <f t="shared" si="2377"/>
        <v>0</v>
      </c>
      <c r="HV140" s="476">
        <f t="shared" si="2362"/>
        <v>33.47</v>
      </c>
      <c r="HW140" s="142">
        <f t="shared" si="2379"/>
        <v>0</v>
      </c>
      <c r="HX140" s="114">
        <f t="shared" si="2380"/>
        <v>0</v>
      </c>
      <c r="HY140" s="114"/>
      <c r="HZ140" s="143"/>
      <c r="IA140" s="144">
        <f t="shared" si="2381"/>
        <v>0</v>
      </c>
      <c r="IB140" s="328">
        <f t="shared" si="2482"/>
        <v>53</v>
      </c>
      <c r="IC140" s="474">
        <f t="shared" si="2375"/>
        <v>0.11019</v>
      </c>
      <c r="ID140" s="475">
        <f t="shared" si="2376"/>
        <v>55.1</v>
      </c>
      <c r="IE140" s="141">
        <f t="shared" si="2385"/>
        <v>1.0396226399999999</v>
      </c>
      <c r="IF140" s="476">
        <f t="shared" si="2362"/>
        <v>35.28</v>
      </c>
      <c r="IG140" s="142">
        <f t="shared" si="2387"/>
        <v>36.677889999999998</v>
      </c>
      <c r="IH140" s="114">
        <f t="shared" si="2388"/>
        <v>1943.93</v>
      </c>
      <c r="II140" s="114"/>
      <c r="IJ140" s="143"/>
      <c r="IK140" s="144">
        <f t="shared" si="2389"/>
        <v>0.55939000000000005</v>
      </c>
      <c r="IL140" s="328">
        <f t="shared" si="2483"/>
        <v>0</v>
      </c>
      <c r="IM140" s="474">
        <f t="shared" si="2391"/>
        <v>0</v>
      </c>
      <c r="IN140" s="475">
        <f t="shared" si="2392"/>
        <v>0</v>
      </c>
      <c r="IO140" s="141">
        <f t="shared" si="2393"/>
        <v>0</v>
      </c>
      <c r="IP140" s="476">
        <f t="shared" si="2394"/>
        <v>27</v>
      </c>
      <c r="IQ140" s="142">
        <f t="shared" si="2395"/>
        <v>0</v>
      </c>
      <c r="IR140" s="114">
        <f t="shared" si="2396"/>
        <v>0</v>
      </c>
      <c r="IS140" s="114"/>
      <c r="IT140" s="143"/>
      <c r="IU140" s="144">
        <f t="shared" si="2397"/>
        <v>0</v>
      </c>
      <c r="IV140" s="328">
        <f t="shared" si="2484"/>
        <v>0</v>
      </c>
      <c r="IW140" s="474">
        <f t="shared" si="2391"/>
        <v>0</v>
      </c>
      <c r="IX140" s="475">
        <f t="shared" si="2392"/>
        <v>0</v>
      </c>
      <c r="IY140" s="141">
        <f t="shared" si="2401"/>
        <v>0</v>
      </c>
      <c r="IZ140" s="476">
        <f t="shared" si="2394"/>
        <v>25.57</v>
      </c>
      <c r="JA140" s="142">
        <f t="shared" si="2403"/>
        <v>0</v>
      </c>
      <c r="JB140" s="114">
        <f t="shared" si="2404"/>
        <v>0</v>
      </c>
      <c r="JC140" s="114"/>
      <c r="JD140" s="143"/>
      <c r="JE140" s="144">
        <f t="shared" si="2405"/>
        <v>0</v>
      </c>
      <c r="JF140" s="328">
        <f t="shared" si="2485"/>
        <v>0</v>
      </c>
      <c r="JG140" s="474">
        <f t="shared" si="2407"/>
        <v>0</v>
      </c>
      <c r="JH140" s="475">
        <f t="shared" si="2408"/>
        <v>0</v>
      </c>
      <c r="JI140" s="141">
        <f t="shared" si="2409"/>
        <v>0</v>
      </c>
      <c r="JJ140" s="476">
        <f t="shared" si="2394"/>
        <v>30.23</v>
      </c>
      <c r="JK140" s="142">
        <f t="shared" si="2411"/>
        <v>0</v>
      </c>
      <c r="JL140" s="114">
        <f t="shared" si="2412"/>
        <v>0</v>
      </c>
      <c r="JM140" s="114"/>
      <c r="JN140" s="143"/>
      <c r="JO140" s="144">
        <f t="shared" si="2413"/>
        <v>0</v>
      </c>
      <c r="JP140" s="328">
        <f t="shared" si="2486"/>
        <v>80</v>
      </c>
      <c r="JQ140" s="474">
        <f t="shared" si="2407"/>
        <v>6.6009999999999999E-2</v>
      </c>
      <c r="JR140" s="475">
        <f t="shared" si="2408"/>
        <v>264.04000000000002</v>
      </c>
      <c r="JS140" s="141">
        <f t="shared" si="2417"/>
        <v>3.3005</v>
      </c>
      <c r="JT140" s="476">
        <f t="shared" si="2394"/>
        <v>24.7</v>
      </c>
      <c r="JU140" s="142">
        <f t="shared" si="2419"/>
        <v>81.522350000000003</v>
      </c>
      <c r="JV140" s="114">
        <f t="shared" si="2420"/>
        <v>6521.79</v>
      </c>
      <c r="JW140" s="114"/>
      <c r="JX140" s="143"/>
      <c r="JY140" s="144">
        <f t="shared" si="2421"/>
        <v>1.24333</v>
      </c>
      <c r="JZ140" s="328">
        <f t="shared" si="2487"/>
        <v>0</v>
      </c>
      <c r="KA140" s="474">
        <f t="shared" si="2439"/>
        <v>0</v>
      </c>
      <c r="KB140" s="475">
        <f t="shared" si="2440"/>
        <v>0</v>
      </c>
      <c r="KC140" s="141">
        <f t="shared" si="2425"/>
        <v>0</v>
      </c>
      <c r="KD140" s="476">
        <f t="shared" si="2426"/>
        <v>34.049999999999997</v>
      </c>
      <c r="KE140" s="142">
        <f t="shared" si="2427"/>
        <v>0</v>
      </c>
      <c r="KF140" s="114">
        <f t="shared" si="2428"/>
        <v>0</v>
      </c>
      <c r="KG140" s="114"/>
      <c r="KH140" s="143"/>
      <c r="KI140" s="144">
        <f t="shared" si="2429"/>
        <v>0</v>
      </c>
      <c r="KJ140" s="328">
        <f t="shared" si="2488"/>
        <v>0</v>
      </c>
      <c r="KK140" s="474">
        <f t="shared" si="2439"/>
        <v>0</v>
      </c>
      <c r="KL140" s="475">
        <f t="shared" si="2440"/>
        <v>0</v>
      </c>
      <c r="KM140" s="141">
        <f t="shared" si="2433"/>
        <v>0</v>
      </c>
      <c r="KN140" s="476">
        <f t="shared" si="2426"/>
        <v>22.42</v>
      </c>
      <c r="KO140" s="142">
        <f t="shared" si="2435"/>
        <v>0</v>
      </c>
      <c r="KP140" s="114">
        <f t="shared" si="2436"/>
        <v>0</v>
      </c>
      <c r="KQ140" s="114"/>
      <c r="KR140" s="143"/>
      <c r="KS140" s="144">
        <f t="shared" si="2437"/>
        <v>0</v>
      </c>
      <c r="KT140" s="328">
        <f t="shared" si="2489"/>
        <v>0</v>
      </c>
      <c r="KU140" s="474" t="e">
        <f t="shared" si="2439"/>
        <v>#DIV/0!</v>
      </c>
      <c r="KV140" s="475" t="e">
        <f t="shared" si="2440"/>
        <v>#DIV/0!</v>
      </c>
      <c r="KW140" s="141">
        <f t="shared" si="2441"/>
        <v>0</v>
      </c>
      <c r="KX140" s="476">
        <f t="shared" si="2426"/>
        <v>0</v>
      </c>
      <c r="KY140" s="142">
        <f t="shared" si="2443"/>
        <v>0</v>
      </c>
      <c r="KZ140" s="114">
        <f t="shared" si="2444"/>
        <v>0</v>
      </c>
      <c r="LA140" s="114"/>
      <c r="LB140" s="143"/>
      <c r="LC140" s="144">
        <f t="shared" si="2445"/>
        <v>0</v>
      </c>
      <c r="LD140" s="327">
        <f t="shared" si="2446"/>
        <v>618</v>
      </c>
      <c r="LE140" s="474">
        <f t="shared" si="2447"/>
        <v>2.3699999999999999E-2</v>
      </c>
      <c r="LF140" s="475">
        <f t="shared" si="2448"/>
        <v>1340.42</v>
      </c>
      <c r="LG140" s="141">
        <f t="shared" si="2449"/>
        <v>2.1689644000000001</v>
      </c>
      <c r="LH140" s="476">
        <f t="shared" si="2450"/>
        <v>30.23</v>
      </c>
      <c r="LI140" s="142">
        <f t="shared" si="2451"/>
        <v>65.567790000000002</v>
      </c>
      <c r="LJ140" s="114">
        <f t="shared" si="2452"/>
        <v>40520.89</v>
      </c>
      <c r="LK140" s="114"/>
      <c r="LL140" s="143"/>
    </row>
    <row r="141" spans="1:324" ht="16.5" customHeight="1">
      <c r="A141" s="718"/>
      <c r="B141" s="94" t="s">
        <v>759</v>
      </c>
      <c r="C141" s="12" t="s">
        <v>855</v>
      </c>
      <c r="D141" s="12" t="s">
        <v>421</v>
      </c>
      <c r="E141" s="4" t="s">
        <v>32</v>
      </c>
      <c r="F141" s="328">
        <f t="shared" si="2459"/>
        <v>0</v>
      </c>
      <c r="G141" s="474">
        <f t="shared" si="2453"/>
        <v>0</v>
      </c>
      <c r="H141" s="475">
        <f t="shared" si="2454"/>
        <v>0</v>
      </c>
      <c r="I141" s="141">
        <f t="shared" si="2205"/>
        <v>0</v>
      </c>
      <c r="J141" s="476">
        <f t="shared" si="2455"/>
        <v>31.52</v>
      </c>
      <c r="K141" s="142">
        <f t="shared" si="2206"/>
        <v>0</v>
      </c>
      <c r="L141" s="114">
        <f t="shared" si="2207"/>
        <v>0</v>
      </c>
      <c r="M141" s="114"/>
      <c r="N141" s="143"/>
      <c r="O141" s="144" t="e">
        <f t="shared" si="2208"/>
        <v>#DIV/0!</v>
      </c>
      <c r="P141" s="328">
        <f t="shared" si="2460"/>
        <v>0</v>
      </c>
      <c r="Q141" s="474">
        <f t="shared" si="2456"/>
        <v>0</v>
      </c>
      <c r="R141" s="475">
        <f t="shared" si="2457"/>
        <v>0</v>
      </c>
      <c r="S141" s="141">
        <f t="shared" si="2210"/>
        <v>0</v>
      </c>
      <c r="T141" s="476">
        <f t="shared" si="2458"/>
        <v>29.42</v>
      </c>
      <c r="U141" s="142">
        <f t="shared" si="2211"/>
        <v>0</v>
      </c>
      <c r="V141" s="114">
        <f t="shared" si="2212"/>
        <v>0</v>
      </c>
      <c r="W141" s="114"/>
      <c r="X141" s="143"/>
      <c r="Y141" s="144" t="e">
        <f t="shared" si="2213"/>
        <v>#DIV/0!</v>
      </c>
      <c r="Z141" s="328">
        <f t="shared" si="2461"/>
        <v>0</v>
      </c>
      <c r="AA141" s="474">
        <f t="shared" si="2263"/>
        <v>0</v>
      </c>
      <c r="AB141" s="475">
        <f t="shared" si="2264"/>
        <v>0</v>
      </c>
      <c r="AC141" s="141">
        <f t="shared" si="2217"/>
        <v>0</v>
      </c>
      <c r="AD141" s="476">
        <f t="shared" si="2218"/>
        <v>33.75</v>
      </c>
      <c r="AE141" s="142">
        <f t="shared" si="2219"/>
        <v>0</v>
      </c>
      <c r="AF141" s="114">
        <f t="shared" si="2220"/>
        <v>0</v>
      </c>
      <c r="AG141" s="114"/>
      <c r="AH141" s="143"/>
      <c r="AI141" s="144" t="e">
        <f t="shared" si="2221"/>
        <v>#DIV/0!</v>
      </c>
      <c r="AJ141" s="328">
        <f t="shared" si="2462"/>
        <v>0</v>
      </c>
      <c r="AK141" s="474">
        <f t="shared" si="2263"/>
        <v>0</v>
      </c>
      <c r="AL141" s="475">
        <f t="shared" si="2264"/>
        <v>0</v>
      </c>
      <c r="AM141" s="141">
        <f t="shared" si="2225"/>
        <v>0</v>
      </c>
      <c r="AN141" s="476">
        <f t="shared" si="2218"/>
        <v>27.52</v>
      </c>
      <c r="AO141" s="142">
        <f t="shared" si="2227"/>
        <v>0</v>
      </c>
      <c r="AP141" s="114">
        <f t="shared" si="2228"/>
        <v>0</v>
      </c>
      <c r="AQ141" s="114"/>
      <c r="AR141" s="143"/>
      <c r="AS141" s="144" t="e">
        <f t="shared" si="2229"/>
        <v>#DIV/0!</v>
      </c>
      <c r="AT141" s="328">
        <f t="shared" si="2463"/>
        <v>0</v>
      </c>
      <c r="AU141" s="474">
        <f t="shared" si="2263"/>
        <v>0</v>
      </c>
      <c r="AV141" s="475">
        <f t="shared" si="2264"/>
        <v>0</v>
      </c>
      <c r="AW141" s="141">
        <f t="shared" si="2233"/>
        <v>0</v>
      </c>
      <c r="AX141" s="476">
        <f t="shared" si="2218"/>
        <v>31.56</v>
      </c>
      <c r="AY141" s="142">
        <f t="shared" si="2235"/>
        <v>0</v>
      </c>
      <c r="AZ141" s="114">
        <f t="shared" si="2236"/>
        <v>0</v>
      </c>
      <c r="BA141" s="114"/>
      <c r="BB141" s="143"/>
      <c r="BC141" s="144" t="e">
        <f t="shared" si="2237"/>
        <v>#DIV/0!</v>
      </c>
      <c r="BD141" s="328">
        <f t="shared" si="2464"/>
        <v>0</v>
      </c>
      <c r="BE141" s="474">
        <f t="shared" si="2263"/>
        <v>0</v>
      </c>
      <c r="BF141" s="475">
        <f t="shared" si="2264"/>
        <v>0</v>
      </c>
      <c r="BG141" s="141">
        <f t="shared" si="2241"/>
        <v>0</v>
      </c>
      <c r="BH141" s="476">
        <f t="shared" si="2218"/>
        <v>33.46</v>
      </c>
      <c r="BI141" s="142">
        <f t="shared" si="2243"/>
        <v>0</v>
      </c>
      <c r="BJ141" s="114">
        <f t="shared" si="2244"/>
        <v>0</v>
      </c>
      <c r="BK141" s="114"/>
      <c r="BL141" s="143"/>
      <c r="BM141" s="144" t="e">
        <f t="shared" si="2245"/>
        <v>#DIV/0!</v>
      </c>
      <c r="BN141" s="328">
        <f t="shared" si="2465"/>
        <v>0</v>
      </c>
      <c r="BO141" s="474">
        <f t="shared" si="2263"/>
        <v>0</v>
      </c>
      <c r="BP141" s="475">
        <f t="shared" si="2264"/>
        <v>0</v>
      </c>
      <c r="BQ141" s="141">
        <f t="shared" si="2249"/>
        <v>0</v>
      </c>
      <c r="BR141" s="476">
        <f t="shared" si="2218"/>
        <v>33.25</v>
      </c>
      <c r="BS141" s="142">
        <f t="shared" si="2251"/>
        <v>0</v>
      </c>
      <c r="BT141" s="114">
        <f t="shared" si="2252"/>
        <v>0</v>
      </c>
      <c r="BU141" s="114"/>
      <c r="BV141" s="143"/>
      <c r="BW141" s="144" t="e">
        <f t="shared" si="2253"/>
        <v>#DIV/0!</v>
      </c>
      <c r="BX141" s="328">
        <f t="shared" si="2466"/>
        <v>0</v>
      </c>
      <c r="BY141" s="474">
        <f t="shared" si="2263"/>
        <v>0</v>
      </c>
      <c r="BZ141" s="475">
        <f t="shared" si="2264"/>
        <v>0</v>
      </c>
      <c r="CA141" s="141">
        <f t="shared" si="2257"/>
        <v>0</v>
      </c>
      <c r="CB141" s="476">
        <f t="shared" si="2218"/>
        <v>32.880000000000003</v>
      </c>
      <c r="CC141" s="142">
        <f t="shared" si="2259"/>
        <v>0</v>
      </c>
      <c r="CD141" s="114">
        <f t="shared" si="2260"/>
        <v>0</v>
      </c>
      <c r="CE141" s="114"/>
      <c r="CF141" s="143"/>
      <c r="CG141" s="144" t="e">
        <f t="shared" si="2261"/>
        <v>#DIV/0!</v>
      </c>
      <c r="CH141" s="328">
        <f t="shared" si="2467"/>
        <v>0</v>
      </c>
      <c r="CI141" s="474">
        <f t="shared" si="2263"/>
        <v>0</v>
      </c>
      <c r="CJ141" s="475">
        <f t="shared" si="2264"/>
        <v>0</v>
      </c>
      <c r="CK141" s="141">
        <f t="shared" si="2265"/>
        <v>0</v>
      </c>
      <c r="CL141" s="476">
        <f t="shared" si="2218"/>
        <v>31.54</v>
      </c>
      <c r="CM141" s="142">
        <f t="shared" si="2267"/>
        <v>0</v>
      </c>
      <c r="CN141" s="114">
        <f t="shared" si="2268"/>
        <v>0</v>
      </c>
      <c r="CO141" s="114"/>
      <c r="CP141" s="143"/>
      <c r="CQ141" s="144" t="e">
        <f t="shared" si="2269"/>
        <v>#DIV/0!</v>
      </c>
      <c r="CR141" s="328">
        <f t="shared" si="2468"/>
        <v>0</v>
      </c>
      <c r="CS141" s="474">
        <f t="shared" si="2319"/>
        <v>0</v>
      </c>
      <c r="CT141" s="475">
        <f t="shared" si="2320"/>
        <v>0</v>
      </c>
      <c r="CU141" s="141">
        <f t="shared" si="2273"/>
        <v>0</v>
      </c>
      <c r="CV141" s="476">
        <f t="shared" si="2274"/>
        <v>33.47</v>
      </c>
      <c r="CW141" s="142">
        <f t="shared" si="2275"/>
        <v>0</v>
      </c>
      <c r="CX141" s="114">
        <f t="shared" si="2276"/>
        <v>0</v>
      </c>
      <c r="CY141" s="114"/>
      <c r="CZ141" s="143"/>
      <c r="DA141" s="144" t="e">
        <f t="shared" si="2277"/>
        <v>#DIV/0!</v>
      </c>
      <c r="DB141" s="328">
        <f t="shared" si="2469"/>
        <v>0</v>
      </c>
      <c r="DC141" s="474">
        <f t="shared" si="2319"/>
        <v>0</v>
      </c>
      <c r="DD141" s="475">
        <f t="shared" si="2320"/>
        <v>0</v>
      </c>
      <c r="DE141" s="141">
        <f t="shared" si="2281"/>
        <v>0</v>
      </c>
      <c r="DF141" s="476">
        <f t="shared" si="2274"/>
        <v>35.75</v>
      </c>
      <c r="DG141" s="142">
        <f t="shared" si="2283"/>
        <v>0</v>
      </c>
      <c r="DH141" s="114">
        <f t="shared" si="2284"/>
        <v>0</v>
      </c>
      <c r="DI141" s="114"/>
      <c r="DJ141" s="143"/>
      <c r="DK141" s="144" t="e">
        <f t="shared" si="2285"/>
        <v>#DIV/0!</v>
      </c>
      <c r="DL141" s="328">
        <f t="shared" si="2470"/>
        <v>0</v>
      </c>
      <c r="DM141" s="474">
        <f t="shared" si="2319"/>
        <v>0</v>
      </c>
      <c r="DN141" s="475">
        <f t="shared" si="2320"/>
        <v>0</v>
      </c>
      <c r="DO141" s="141">
        <f t="shared" si="2289"/>
        <v>0</v>
      </c>
      <c r="DP141" s="476">
        <f t="shared" si="2274"/>
        <v>22.42</v>
      </c>
      <c r="DQ141" s="142">
        <f t="shared" si="2291"/>
        <v>0</v>
      </c>
      <c r="DR141" s="114">
        <f t="shared" si="2292"/>
        <v>0</v>
      </c>
      <c r="DS141" s="114"/>
      <c r="DT141" s="143"/>
      <c r="DU141" s="144" t="e">
        <f t="shared" si="2293"/>
        <v>#DIV/0!</v>
      </c>
      <c r="DV141" s="328">
        <f t="shared" si="2471"/>
        <v>0</v>
      </c>
      <c r="DW141" s="474">
        <f t="shared" si="2319"/>
        <v>0</v>
      </c>
      <c r="DX141" s="475">
        <f t="shared" si="2320"/>
        <v>0</v>
      </c>
      <c r="DY141" s="141">
        <f t="shared" si="2297"/>
        <v>0</v>
      </c>
      <c r="DZ141" s="476">
        <f t="shared" si="2274"/>
        <v>38.33</v>
      </c>
      <c r="EA141" s="142">
        <f t="shared" si="2299"/>
        <v>0</v>
      </c>
      <c r="EB141" s="114">
        <f t="shared" si="2300"/>
        <v>0</v>
      </c>
      <c r="EC141" s="114"/>
      <c r="ED141" s="143"/>
      <c r="EE141" s="144" t="e">
        <f t="shared" si="2301"/>
        <v>#DIV/0!</v>
      </c>
      <c r="EF141" s="328">
        <f t="shared" si="2472"/>
        <v>0</v>
      </c>
      <c r="EG141" s="474">
        <f t="shared" si="2319"/>
        <v>0</v>
      </c>
      <c r="EH141" s="475">
        <f t="shared" si="2320"/>
        <v>0</v>
      </c>
      <c r="EI141" s="141">
        <f t="shared" si="2305"/>
        <v>0</v>
      </c>
      <c r="EJ141" s="476">
        <f t="shared" si="2274"/>
        <v>26.56</v>
      </c>
      <c r="EK141" s="142">
        <f t="shared" si="2307"/>
        <v>0</v>
      </c>
      <c r="EL141" s="114">
        <f t="shared" si="2308"/>
        <v>0</v>
      </c>
      <c r="EM141" s="114"/>
      <c r="EN141" s="143"/>
      <c r="EO141" s="144" t="e">
        <f t="shared" si="2309"/>
        <v>#DIV/0!</v>
      </c>
      <c r="EP141" s="328">
        <f t="shared" si="2473"/>
        <v>0</v>
      </c>
      <c r="EQ141" s="474">
        <f t="shared" si="2319"/>
        <v>0</v>
      </c>
      <c r="ER141" s="475">
        <f t="shared" si="2320"/>
        <v>0</v>
      </c>
      <c r="ES141" s="141">
        <f t="shared" si="2313"/>
        <v>0</v>
      </c>
      <c r="ET141" s="476">
        <f t="shared" si="2274"/>
        <v>32.450000000000003</v>
      </c>
      <c r="EU141" s="142">
        <f t="shared" si="2315"/>
        <v>0</v>
      </c>
      <c r="EV141" s="114">
        <f t="shared" si="2316"/>
        <v>0</v>
      </c>
      <c r="EW141" s="114"/>
      <c r="EX141" s="143"/>
      <c r="EY141" s="144" t="e">
        <f t="shared" si="2317"/>
        <v>#DIV/0!</v>
      </c>
      <c r="EZ141" s="328">
        <f t="shared" si="2474"/>
        <v>0</v>
      </c>
      <c r="FA141" s="474">
        <f t="shared" si="2319"/>
        <v>0</v>
      </c>
      <c r="FB141" s="475">
        <f t="shared" si="2320"/>
        <v>0</v>
      </c>
      <c r="FC141" s="141">
        <f t="shared" si="2321"/>
        <v>0</v>
      </c>
      <c r="FD141" s="476">
        <f t="shared" si="2274"/>
        <v>34.11</v>
      </c>
      <c r="FE141" s="142">
        <f t="shared" si="2323"/>
        <v>0</v>
      </c>
      <c r="FF141" s="114">
        <f t="shared" si="2324"/>
        <v>0</v>
      </c>
      <c r="FG141" s="114"/>
      <c r="FH141" s="143"/>
      <c r="FI141" s="144" t="e">
        <f t="shared" si="2325"/>
        <v>#DIV/0!</v>
      </c>
      <c r="FJ141" s="328">
        <f t="shared" si="2475"/>
        <v>0</v>
      </c>
      <c r="FK141" s="474">
        <f t="shared" si="2327"/>
        <v>0</v>
      </c>
      <c r="FL141" s="475">
        <f t="shared" si="2328"/>
        <v>0</v>
      </c>
      <c r="FM141" s="141">
        <f t="shared" si="2329"/>
        <v>0</v>
      </c>
      <c r="FN141" s="476">
        <f t="shared" si="2330"/>
        <v>32.69</v>
      </c>
      <c r="FO141" s="142">
        <f t="shared" si="2331"/>
        <v>0</v>
      </c>
      <c r="FP141" s="114">
        <f t="shared" si="2332"/>
        <v>0</v>
      </c>
      <c r="FQ141" s="114"/>
      <c r="FR141" s="143"/>
      <c r="FS141" s="144" t="e">
        <f t="shared" si="2333"/>
        <v>#DIV/0!</v>
      </c>
      <c r="FT141" s="328">
        <f t="shared" si="2476"/>
        <v>0</v>
      </c>
      <c r="FU141" s="474">
        <f t="shared" si="2327"/>
        <v>0</v>
      </c>
      <c r="FV141" s="475">
        <f t="shared" si="2328"/>
        <v>0</v>
      </c>
      <c r="FW141" s="141">
        <f t="shared" si="2337"/>
        <v>0</v>
      </c>
      <c r="FX141" s="476">
        <f t="shared" si="2330"/>
        <v>33.630000000000003</v>
      </c>
      <c r="FY141" s="142">
        <f t="shared" si="2339"/>
        <v>0</v>
      </c>
      <c r="FZ141" s="114">
        <f t="shared" si="2340"/>
        <v>0</v>
      </c>
      <c r="GA141" s="114"/>
      <c r="GB141" s="143"/>
      <c r="GC141" s="144" t="e">
        <f t="shared" si="2341"/>
        <v>#DIV/0!</v>
      </c>
      <c r="GD141" s="328">
        <f t="shared" si="2477"/>
        <v>0</v>
      </c>
      <c r="GE141" s="474">
        <f t="shared" si="2343"/>
        <v>0</v>
      </c>
      <c r="GF141" s="475">
        <f t="shared" si="2344"/>
        <v>0</v>
      </c>
      <c r="GG141" s="141">
        <f t="shared" si="2345"/>
        <v>0</v>
      </c>
      <c r="GH141" s="476">
        <f t="shared" si="2330"/>
        <v>35.090000000000003</v>
      </c>
      <c r="GI141" s="142">
        <f t="shared" si="2347"/>
        <v>0</v>
      </c>
      <c r="GJ141" s="114">
        <f t="shared" si="2348"/>
        <v>0</v>
      </c>
      <c r="GK141" s="114"/>
      <c r="GL141" s="143"/>
      <c r="GM141" s="144" t="e">
        <f t="shared" si="2349"/>
        <v>#DIV/0!</v>
      </c>
      <c r="GN141" s="328">
        <f t="shared" si="2478"/>
        <v>0</v>
      </c>
      <c r="GO141" s="474">
        <f t="shared" si="2343"/>
        <v>0</v>
      </c>
      <c r="GP141" s="475">
        <f t="shared" si="2344"/>
        <v>0</v>
      </c>
      <c r="GQ141" s="141">
        <f t="shared" si="2353"/>
        <v>0</v>
      </c>
      <c r="GR141" s="476">
        <f t="shared" si="2330"/>
        <v>30.8</v>
      </c>
      <c r="GS141" s="142">
        <f t="shared" si="2355"/>
        <v>0</v>
      </c>
      <c r="GT141" s="114">
        <f t="shared" si="2356"/>
        <v>0</v>
      </c>
      <c r="GU141" s="114"/>
      <c r="GV141" s="143"/>
      <c r="GW141" s="144" t="e">
        <f t="shared" si="2357"/>
        <v>#DIV/0!</v>
      </c>
      <c r="GX141" s="328">
        <f t="shared" si="2479"/>
        <v>0</v>
      </c>
      <c r="GY141" s="474">
        <f t="shared" si="2359"/>
        <v>0</v>
      </c>
      <c r="GZ141" s="475">
        <f t="shared" si="2360"/>
        <v>0</v>
      </c>
      <c r="HA141" s="141">
        <f t="shared" si="2361"/>
        <v>0</v>
      </c>
      <c r="HB141" s="476">
        <f t="shared" si="2362"/>
        <v>29.17</v>
      </c>
      <c r="HC141" s="142">
        <f t="shared" si="2363"/>
        <v>0</v>
      </c>
      <c r="HD141" s="114">
        <f t="shared" si="2364"/>
        <v>0</v>
      </c>
      <c r="HE141" s="114"/>
      <c r="HF141" s="143"/>
      <c r="HG141" s="144" t="e">
        <f t="shared" si="2365"/>
        <v>#DIV/0!</v>
      </c>
      <c r="HH141" s="328">
        <f t="shared" si="2480"/>
        <v>0</v>
      </c>
      <c r="HI141" s="474">
        <f t="shared" si="2359"/>
        <v>0</v>
      </c>
      <c r="HJ141" s="475">
        <f t="shared" si="2360"/>
        <v>0</v>
      </c>
      <c r="HK141" s="141">
        <f t="shared" si="2369"/>
        <v>0</v>
      </c>
      <c r="HL141" s="476">
        <f t="shared" si="2362"/>
        <v>29.29</v>
      </c>
      <c r="HM141" s="142">
        <f t="shared" si="2371"/>
        <v>0</v>
      </c>
      <c r="HN141" s="114">
        <f t="shared" si="2372"/>
        <v>0</v>
      </c>
      <c r="HO141" s="114"/>
      <c r="HP141" s="143"/>
      <c r="HQ141" s="144" t="e">
        <f t="shared" si="2373"/>
        <v>#DIV/0!</v>
      </c>
      <c r="HR141" s="328">
        <f t="shared" si="2481"/>
        <v>0</v>
      </c>
      <c r="HS141" s="474">
        <f t="shared" si="2375"/>
        <v>0</v>
      </c>
      <c r="HT141" s="475">
        <f t="shared" si="2376"/>
        <v>0</v>
      </c>
      <c r="HU141" s="141">
        <f t="shared" si="2377"/>
        <v>0</v>
      </c>
      <c r="HV141" s="476">
        <f t="shared" si="2362"/>
        <v>33.47</v>
      </c>
      <c r="HW141" s="142">
        <f t="shared" si="2379"/>
        <v>0</v>
      </c>
      <c r="HX141" s="114">
        <f t="shared" si="2380"/>
        <v>0</v>
      </c>
      <c r="HY141" s="114"/>
      <c r="HZ141" s="143"/>
      <c r="IA141" s="144" t="e">
        <f t="shared" si="2381"/>
        <v>#DIV/0!</v>
      </c>
      <c r="IB141" s="328">
        <f t="shared" si="2482"/>
        <v>0</v>
      </c>
      <c r="IC141" s="474">
        <f t="shared" si="2375"/>
        <v>0</v>
      </c>
      <c r="ID141" s="475">
        <f t="shared" si="2376"/>
        <v>0</v>
      </c>
      <c r="IE141" s="141">
        <f t="shared" si="2385"/>
        <v>0</v>
      </c>
      <c r="IF141" s="476">
        <f t="shared" si="2362"/>
        <v>35.28</v>
      </c>
      <c r="IG141" s="142">
        <f t="shared" si="2387"/>
        <v>0</v>
      </c>
      <c r="IH141" s="114">
        <f t="shared" si="2388"/>
        <v>0</v>
      </c>
      <c r="II141" s="114"/>
      <c r="IJ141" s="143"/>
      <c r="IK141" s="144" t="e">
        <f t="shared" si="2389"/>
        <v>#DIV/0!</v>
      </c>
      <c r="IL141" s="328">
        <f t="shared" si="2483"/>
        <v>0</v>
      </c>
      <c r="IM141" s="474">
        <f t="shared" si="2391"/>
        <v>0</v>
      </c>
      <c r="IN141" s="475">
        <f t="shared" si="2392"/>
        <v>0</v>
      </c>
      <c r="IO141" s="141">
        <f t="shared" si="2393"/>
        <v>0</v>
      </c>
      <c r="IP141" s="476">
        <f t="shared" si="2394"/>
        <v>27</v>
      </c>
      <c r="IQ141" s="142">
        <f t="shared" si="2395"/>
        <v>0</v>
      </c>
      <c r="IR141" s="114">
        <f t="shared" si="2396"/>
        <v>0</v>
      </c>
      <c r="IS141" s="114"/>
      <c r="IT141" s="143"/>
      <c r="IU141" s="144" t="e">
        <f t="shared" si="2397"/>
        <v>#DIV/0!</v>
      </c>
      <c r="IV141" s="328">
        <f t="shared" si="2484"/>
        <v>0</v>
      </c>
      <c r="IW141" s="474">
        <f t="shared" si="2391"/>
        <v>0</v>
      </c>
      <c r="IX141" s="475">
        <f t="shared" si="2392"/>
        <v>0</v>
      </c>
      <c r="IY141" s="141">
        <f t="shared" si="2401"/>
        <v>0</v>
      </c>
      <c r="IZ141" s="476">
        <f t="shared" si="2394"/>
        <v>25.57</v>
      </c>
      <c r="JA141" s="142">
        <f t="shared" si="2403"/>
        <v>0</v>
      </c>
      <c r="JB141" s="114">
        <f t="shared" si="2404"/>
        <v>0</v>
      </c>
      <c r="JC141" s="114"/>
      <c r="JD141" s="143"/>
      <c r="JE141" s="144" t="e">
        <f t="shared" si="2405"/>
        <v>#DIV/0!</v>
      </c>
      <c r="JF141" s="328">
        <f t="shared" si="2485"/>
        <v>0</v>
      </c>
      <c r="JG141" s="474">
        <f t="shared" si="2407"/>
        <v>0</v>
      </c>
      <c r="JH141" s="475">
        <f t="shared" si="2408"/>
        <v>0</v>
      </c>
      <c r="JI141" s="141">
        <f t="shared" si="2409"/>
        <v>0</v>
      </c>
      <c r="JJ141" s="476">
        <f t="shared" si="2394"/>
        <v>30.23</v>
      </c>
      <c r="JK141" s="142">
        <f t="shared" si="2411"/>
        <v>0</v>
      </c>
      <c r="JL141" s="114">
        <f t="shared" si="2412"/>
        <v>0</v>
      </c>
      <c r="JM141" s="114"/>
      <c r="JN141" s="143"/>
      <c r="JO141" s="144" t="e">
        <f t="shared" si="2413"/>
        <v>#DIV/0!</v>
      </c>
      <c r="JP141" s="328">
        <f t="shared" si="2486"/>
        <v>0</v>
      </c>
      <c r="JQ141" s="474">
        <f t="shared" si="2407"/>
        <v>0</v>
      </c>
      <c r="JR141" s="475">
        <f t="shared" si="2408"/>
        <v>0</v>
      </c>
      <c r="JS141" s="141">
        <f t="shared" si="2417"/>
        <v>0</v>
      </c>
      <c r="JT141" s="476">
        <f t="shared" si="2394"/>
        <v>24.7</v>
      </c>
      <c r="JU141" s="142">
        <f t="shared" si="2419"/>
        <v>0</v>
      </c>
      <c r="JV141" s="114">
        <f t="shared" si="2420"/>
        <v>0</v>
      </c>
      <c r="JW141" s="114"/>
      <c r="JX141" s="143"/>
      <c r="JY141" s="144" t="e">
        <f t="shared" si="2421"/>
        <v>#DIV/0!</v>
      </c>
      <c r="JZ141" s="328">
        <f t="shared" si="2487"/>
        <v>0</v>
      </c>
      <c r="KA141" s="474">
        <f t="shared" si="2439"/>
        <v>0</v>
      </c>
      <c r="KB141" s="475">
        <f t="shared" si="2440"/>
        <v>0</v>
      </c>
      <c r="KC141" s="141">
        <f t="shared" si="2425"/>
        <v>0</v>
      </c>
      <c r="KD141" s="476">
        <f t="shared" si="2426"/>
        <v>34.049999999999997</v>
      </c>
      <c r="KE141" s="142">
        <f t="shared" si="2427"/>
        <v>0</v>
      </c>
      <c r="KF141" s="114">
        <f t="shared" si="2428"/>
        <v>0</v>
      </c>
      <c r="KG141" s="114"/>
      <c r="KH141" s="143"/>
      <c r="KI141" s="144" t="e">
        <f t="shared" si="2429"/>
        <v>#DIV/0!</v>
      </c>
      <c r="KJ141" s="328">
        <f t="shared" si="2488"/>
        <v>0</v>
      </c>
      <c r="KK141" s="474">
        <f t="shared" si="2439"/>
        <v>0</v>
      </c>
      <c r="KL141" s="475">
        <f t="shared" si="2440"/>
        <v>0</v>
      </c>
      <c r="KM141" s="141">
        <f t="shared" si="2433"/>
        <v>0</v>
      </c>
      <c r="KN141" s="476">
        <f t="shared" si="2426"/>
        <v>22.42</v>
      </c>
      <c r="KO141" s="142">
        <f t="shared" si="2435"/>
        <v>0</v>
      </c>
      <c r="KP141" s="114">
        <f t="shared" si="2436"/>
        <v>0</v>
      </c>
      <c r="KQ141" s="114"/>
      <c r="KR141" s="143"/>
      <c r="KS141" s="144" t="e">
        <f t="shared" si="2437"/>
        <v>#DIV/0!</v>
      </c>
      <c r="KT141" s="328">
        <f t="shared" si="2489"/>
        <v>0</v>
      </c>
      <c r="KU141" s="474" t="e">
        <f t="shared" si="2439"/>
        <v>#DIV/0!</v>
      </c>
      <c r="KV141" s="475" t="e">
        <f t="shared" si="2440"/>
        <v>#DIV/0!</v>
      </c>
      <c r="KW141" s="141">
        <f t="shared" si="2441"/>
        <v>0</v>
      </c>
      <c r="KX141" s="476">
        <f t="shared" si="2426"/>
        <v>0</v>
      </c>
      <c r="KY141" s="142">
        <f t="shared" si="2443"/>
        <v>0</v>
      </c>
      <c r="KZ141" s="114">
        <f t="shared" si="2444"/>
        <v>0</v>
      </c>
      <c r="LA141" s="114"/>
      <c r="LB141" s="143"/>
      <c r="LC141" s="144" t="e">
        <f t="shared" si="2445"/>
        <v>#DIV/0!</v>
      </c>
      <c r="LD141" s="327">
        <f t="shared" si="2446"/>
        <v>0</v>
      </c>
      <c r="LE141" s="474">
        <f t="shared" si="2447"/>
        <v>0</v>
      </c>
      <c r="LF141" s="475">
        <f t="shared" si="2448"/>
        <v>0</v>
      </c>
      <c r="LG141" s="141">
        <f t="shared" si="2449"/>
        <v>0</v>
      </c>
      <c r="LH141" s="476">
        <f t="shared" si="2450"/>
        <v>30.23</v>
      </c>
      <c r="LI141" s="142">
        <f t="shared" si="2451"/>
        <v>0</v>
      </c>
      <c r="LJ141" s="114">
        <f t="shared" si="2452"/>
        <v>0</v>
      </c>
      <c r="LK141" s="114"/>
      <c r="LL141" s="143"/>
    </row>
    <row r="142" spans="1:324" ht="16.5" customHeight="1">
      <c r="A142" s="718"/>
      <c r="B142" s="69" t="s">
        <v>746</v>
      </c>
      <c r="C142" s="12" t="s">
        <v>856</v>
      </c>
      <c r="D142" s="12" t="s">
        <v>424</v>
      </c>
      <c r="E142" s="4" t="s">
        <v>32</v>
      </c>
      <c r="F142" s="328">
        <f t="shared" si="2459"/>
        <v>2</v>
      </c>
      <c r="G142" s="474">
        <f t="shared" si="2453"/>
        <v>3.1099999999999999E-3</v>
      </c>
      <c r="H142" s="475">
        <f t="shared" si="2454"/>
        <v>5.63</v>
      </c>
      <c r="I142" s="141">
        <f t="shared" si="2205"/>
        <v>2.8149999999999999</v>
      </c>
      <c r="J142" s="476">
        <f t="shared" si="2455"/>
        <v>31.52</v>
      </c>
      <c r="K142" s="142">
        <f t="shared" si="2206"/>
        <v>88.728800000000007</v>
      </c>
      <c r="L142" s="114">
        <f t="shared" si="2207"/>
        <v>177.46</v>
      </c>
      <c r="M142" s="114"/>
      <c r="N142" s="143"/>
      <c r="O142" s="144">
        <f t="shared" si="2208"/>
        <v>1.35101</v>
      </c>
      <c r="P142" s="328">
        <f t="shared" si="2460"/>
        <v>1</v>
      </c>
      <c r="Q142" s="474">
        <f t="shared" si="2456"/>
        <v>9.3999999999999997E-4</v>
      </c>
      <c r="R142" s="475">
        <f t="shared" si="2457"/>
        <v>1.85</v>
      </c>
      <c r="S142" s="141">
        <f t="shared" si="2210"/>
        <v>1.85</v>
      </c>
      <c r="T142" s="476">
        <f t="shared" si="2458"/>
        <v>29.42</v>
      </c>
      <c r="U142" s="142">
        <f t="shared" si="2211"/>
        <v>54.427</v>
      </c>
      <c r="V142" s="114">
        <f t="shared" si="2212"/>
        <v>54.43</v>
      </c>
      <c r="W142" s="114"/>
      <c r="X142" s="143"/>
      <c r="Y142" s="144">
        <f t="shared" si="2213"/>
        <v>0.82872000000000001</v>
      </c>
      <c r="Z142" s="328">
        <f t="shared" si="2461"/>
        <v>0</v>
      </c>
      <c r="AA142" s="474">
        <f t="shared" si="2263"/>
        <v>0</v>
      </c>
      <c r="AB142" s="475">
        <f t="shared" si="2264"/>
        <v>0</v>
      </c>
      <c r="AC142" s="141">
        <f t="shared" si="2217"/>
        <v>0</v>
      </c>
      <c r="AD142" s="476">
        <f t="shared" si="2218"/>
        <v>33.75</v>
      </c>
      <c r="AE142" s="142">
        <f t="shared" si="2219"/>
        <v>0</v>
      </c>
      <c r="AF142" s="114">
        <f t="shared" si="2220"/>
        <v>0</v>
      </c>
      <c r="AG142" s="114"/>
      <c r="AH142" s="143"/>
      <c r="AI142" s="144">
        <f t="shared" si="2221"/>
        <v>0</v>
      </c>
      <c r="AJ142" s="328">
        <f t="shared" si="2462"/>
        <v>2</v>
      </c>
      <c r="AK142" s="474">
        <f t="shared" si="2263"/>
        <v>3.29E-3</v>
      </c>
      <c r="AL142" s="475">
        <f t="shared" si="2264"/>
        <v>4.01</v>
      </c>
      <c r="AM142" s="141">
        <f t="shared" si="2225"/>
        <v>2.0049999999999999</v>
      </c>
      <c r="AN142" s="476">
        <f t="shared" si="2218"/>
        <v>27.52</v>
      </c>
      <c r="AO142" s="142">
        <f t="shared" si="2227"/>
        <v>55.177599999999998</v>
      </c>
      <c r="AP142" s="114">
        <f t="shared" si="2228"/>
        <v>110.36</v>
      </c>
      <c r="AQ142" s="114"/>
      <c r="AR142" s="143"/>
      <c r="AS142" s="144">
        <f t="shared" si="2229"/>
        <v>0.84014999999999995</v>
      </c>
      <c r="AT142" s="328">
        <f t="shared" si="2463"/>
        <v>3</v>
      </c>
      <c r="AU142" s="474">
        <f t="shared" si="2263"/>
        <v>3.16E-3</v>
      </c>
      <c r="AV142" s="475">
        <f t="shared" si="2264"/>
        <v>3.49</v>
      </c>
      <c r="AW142" s="141">
        <f t="shared" si="2233"/>
        <v>1.1633333299999999</v>
      </c>
      <c r="AX142" s="476">
        <f t="shared" si="2218"/>
        <v>31.56</v>
      </c>
      <c r="AY142" s="142">
        <f t="shared" si="2235"/>
        <v>36.714799999999997</v>
      </c>
      <c r="AZ142" s="114">
        <f t="shared" si="2236"/>
        <v>110.14</v>
      </c>
      <c r="BA142" s="114"/>
      <c r="BB142" s="143"/>
      <c r="BC142" s="144">
        <f t="shared" si="2237"/>
        <v>0.55903000000000003</v>
      </c>
      <c r="BD142" s="328">
        <f t="shared" si="2464"/>
        <v>0</v>
      </c>
      <c r="BE142" s="474">
        <f t="shared" si="2263"/>
        <v>0</v>
      </c>
      <c r="BF142" s="475">
        <f t="shared" si="2264"/>
        <v>0</v>
      </c>
      <c r="BG142" s="141">
        <f t="shared" si="2241"/>
        <v>0</v>
      </c>
      <c r="BH142" s="476">
        <f t="shared" si="2218"/>
        <v>33.46</v>
      </c>
      <c r="BI142" s="142">
        <f t="shared" si="2243"/>
        <v>0</v>
      </c>
      <c r="BJ142" s="114">
        <f t="shared" si="2244"/>
        <v>0</v>
      </c>
      <c r="BK142" s="114"/>
      <c r="BL142" s="143"/>
      <c r="BM142" s="144">
        <f t="shared" si="2245"/>
        <v>0</v>
      </c>
      <c r="BN142" s="328">
        <f t="shared" si="2465"/>
        <v>1</v>
      </c>
      <c r="BO142" s="474">
        <f t="shared" si="2263"/>
        <v>1.41E-3</v>
      </c>
      <c r="BP142" s="475">
        <f t="shared" si="2264"/>
        <v>1.41</v>
      </c>
      <c r="BQ142" s="141">
        <f t="shared" si="2249"/>
        <v>1.41</v>
      </c>
      <c r="BR142" s="476">
        <f t="shared" si="2218"/>
        <v>33.25</v>
      </c>
      <c r="BS142" s="142">
        <f t="shared" si="2251"/>
        <v>46.8825</v>
      </c>
      <c r="BT142" s="114">
        <f t="shared" si="2252"/>
        <v>46.88</v>
      </c>
      <c r="BU142" s="114"/>
      <c r="BV142" s="143"/>
      <c r="BW142" s="144">
        <f t="shared" si="2253"/>
        <v>0.71384999999999998</v>
      </c>
      <c r="BX142" s="328">
        <f t="shared" si="2466"/>
        <v>0</v>
      </c>
      <c r="BY142" s="474">
        <f t="shared" si="2263"/>
        <v>0</v>
      </c>
      <c r="BZ142" s="475">
        <f t="shared" si="2264"/>
        <v>0</v>
      </c>
      <c r="CA142" s="141">
        <f t="shared" si="2257"/>
        <v>0</v>
      </c>
      <c r="CB142" s="476">
        <f t="shared" si="2218"/>
        <v>32.880000000000003</v>
      </c>
      <c r="CC142" s="142">
        <f t="shared" si="2259"/>
        <v>0</v>
      </c>
      <c r="CD142" s="114">
        <f t="shared" si="2260"/>
        <v>0</v>
      </c>
      <c r="CE142" s="114"/>
      <c r="CF142" s="143"/>
      <c r="CG142" s="144">
        <f t="shared" si="2261"/>
        <v>0</v>
      </c>
      <c r="CH142" s="328">
        <f t="shared" si="2467"/>
        <v>0</v>
      </c>
      <c r="CI142" s="474">
        <f t="shared" si="2263"/>
        <v>0</v>
      </c>
      <c r="CJ142" s="475">
        <f t="shared" si="2264"/>
        <v>0</v>
      </c>
      <c r="CK142" s="141">
        <f t="shared" si="2265"/>
        <v>0</v>
      </c>
      <c r="CL142" s="476">
        <f t="shared" si="2218"/>
        <v>31.54</v>
      </c>
      <c r="CM142" s="142">
        <f t="shared" si="2267"/>
        <v>0</v>
      </c>
      <c r="CN142" s="114">
        <f t="shared" si="2268"/>
        <v>0</v>
      </c>
      <c r="CO142" s="114"/>
      <c r="CP142" s="143"/>
      <c r="CQ142" s="144">
        <f t="shared" si="2269"/>
        <v>0</v>
      </c>
      <c r="CR142" s="328">
        <f t="shared" si="2468"/>
        <v>4</v>
      </c>
      <c r="CS142" s="474">
        <f t="shared" si="2319"/>
        <v>5.0800000000000003E-3</v>
      </c>
      <c r="CT142" s="475">
        <f t="shared" si="2320"/>
        <v>9.6</v>
      </c>
      <c r="CU142" s="141">
        <f t="shared" si="2273"/>
        <v>2.4</v>
      </c>
      <c r="CV142" s="476">
        <f t="shared" si="2274"/>
        <v>33.47</v>
      </c>
      <c r="CW142" s="142">
        <f t="shared" si="2275"/>
        <v>80.328000000000003</v>
      </c>
      <c r="CX142" s="114">
        <f t="shared" si="2276"/>
        <v>321.31</v>
      </c>
      <c r="CY142" s="114"/>
      <c r="CZ142" s="143"/>
      <c r="DA142" s="144">
        <f t="shared" si="2277"/>
        <v>1.2231000000000001</v>
      </c>
      <c r="DB142" s="328">
        <f t="shared" si="2469"/>
        <v>0</v>
      </c>
      <c r="DC142" s="474">
        <f t="shared" si="2319"/>
        <v>0</v>
      </c>
      <c r="DD142" s="475">
        <f t="shared" si="2320"/>
        <v>0</v>
      </c>
      <c r="DE142" s="141">
        <f t="shared" si="2281"/>
        <v>0</v>
      </c>
      <c r="DF142" s="476">
        <f t="shared" si="2274"/>
        <v>35.75</v>
      </c>
      <c r="DG142" s="142">
        <f t="shared" si="2283"/>
        <v>0</v>
      </c>
      <c r="DH142" s="114">
        <f t="shared" si="2284"/>
        <v>0</v>
      </c>
      <c r="DI142" s="114"/>
      <c r="DJ142" s="143"/>
      <c r="DK142" s="144">
        <f t="shared" si="2285"/>
        <v>0</v>
      </c>
      <c r="DL142" s="328">
        <f t="shared" si="2470"/>
        <v>0</v>
      </c>
      <c r="DM142" s="474">
        <f t="shared" si="2319"/>
        <v>0</v>
      </c>
      <c r="DN142" s="475">
        <f t="shared" si="2320"/>
        <v>0</v>
      </c>
      <c r="DO142" s="141">
        <f t="shared" si="2289"/>
        <v>0</v>
      </c>
      <c r="DP142" s="476">
        <f t="shared" si="2274"/>
        <v>22.42</v>
      </c>
      <c r="DQ142" s="142">
        <f t="shared" si="2291"/>
        <v>0</v>
      </c>
      <c r="DR142" s="114">
        <f t="shared" si="2292"/>
        <v>0</v>
      </c>
      <c r="DS142" s="114"/>
      <c r="DT142" s="143"/>
      <c r="DU142" s="144">
        <f t="shared" si="2293"/>
        <v>0</v>
      </c>
      <c r="DV142" s="328">
        <f t="shared" si="2471"/>
        <v>9</v>
      </c>
      <c r="DW142" s="474">
        <f t="shared" si="2319"/>
        <v>1.149E-2</v>
      </c>
      <c r="DX142" s="475">
        <f t="shared" si="2320"/>
        <v>8.85</v>
      </c>
      <c r="DY142" s="141">
        <f t="shared" si="2297"/>
        <v>0.98333333000000001</v>
      </c>
      <c r="DZ142" s="476">
        <f t="shared" si="2274"/>
        <v>38.33</v>
      </c>
      <c r="EA142" s="142">
        <f t="shared" si="2299"/>
        <v>37.69117</v>
      </c>
      <c r="EB142" s="114">
        <f t="shared" si="2300"/>
        <v>339.22</v>
      </c>
      <c r="EC142" s="114"/>
      <c r="ED142" s="143"/>
      <c r="EE142" s="144">
        <f t="shared" si="2301"/>
        <v>0.57389999999999997</v>
      </c>
      <c r="EF142" s="328">
        <f t="shared" si="2472"/>
        <v>3</v>
      </c>
      <c r="EG142" s="474">
        <f t="shared" si="2319"/>
        <v>3.48E-3</v>
      </c>
      <c r="EH142" s="475">
        <f t="shared" si="2320"/>
        <v>5.84</v>
      </c>
      <c r="EI142" s="141">
        <f t="shared" si="2305"/>
        <v>1.9466666699999999</v>
      </c>
      <c r="EJ142" s="476">
        <f t="shared" si="2274"/>
        <v>26.56</v>
      </c>
      <c r="EK142" s="142">
        <f t="shared" si="2307"/>
        <v>51.703470000000003</v>
      </c>
      <c r="EL142" s="114">
        <f t="shared" si="2308"/>
        <v>155.11000000000001</v>
      </c>
      <c r="EM142" s="114"/>
      <c r="EN142" s="143"/>
      <c r="EO142" s="144">
        <f t="shared" si="2309"/>
        <v>0.78725000000000001</v>
      </c>
      <c r="EP142" s="328">
        <f t="shared" si="2473"/>
        <v>2</v>
      </c>
      <c r="EQ142" s="474">
        <f t="shared" si="2319"/>
        <v>2.3999999999999998E-3</v>
      </c>
      <c r="ER142" s="475">
        <f t="shared" si="2320"/>
        <v>6.6</v>
      </c>
      <c r="ES142" s="141">
        <f t="shared" si="2313"/>
        <v>3.3</v>
      </c>
      <c r="ET142" s="476">
        <f t="shared" si="2274"/>
        <v>32.450000000000003</v>
      </c>
      <c r="EU142" s="142">
        <f t="shared" si="2315"/>
        <v>107.08499999999999</v>
      </c>
      <c r="EV142" s="114">
        <f t="shared" si="2316"/>
        <v>214.17</v>
      </c>
      <c r="EW142" s="114"/>
      <c r="EX142" s="143"/>
      <c r="EY142" s="144">
        <f t="shared" si="2317"/>
        <v>1.6305099999999999</v>
      </c>
      <c r="EZ142" s="328">
        <f t="shared" si="2474"/>
        <v>1</v>
      </c>
      <c r="FA142" s="474">
        <f t="shared" si="2319"/>
        <v>1.3500000000000001E-3</v>
      </c>
      <c r="FB142" s="475">
        <f t="shared" si="2320"/>
        <v>2.04</v>
      </c>
      <c r="FC142" s="141">
        <f t="shared" si="2321"/>
        <v>2.04</v>
      </c>
      <c r="FD142" s="476">
        <f t="shared" si="2274"/>
        <v>34.11</v>
      </c>
      <c r="FE142" s="142">
        <f t="shared" si="2323"/>
        <v>69.584400000000002</v>
      </c>
      <c r="FF142" s="114">
        <f t="shared" si="2324"/>
        <v>69.58</v>
      </c>
      <c r="FG142" s="114"/>
      <c r="FH142" s="143"/>
      <c r="FI142" s="144">
        <f t="shared" si="2325"/>
        <v>1.05951</v>
      </c>
      <c r="FJ142" s="328">
        <f t="shared" si="2475"/>
        <v>2</v>
      </c>
      <c r="FK142" s="474">
        <f t="shared" si="2327"/>
        <v>1.98E-3</v>
      </c>
      <c r="FL142" s="475">
        <f t="shared" si="2328"/>
        <v>4.83</v>
      </c>
      <c r="FM142" s="141">
        <f t="shared" si="2329"/>
        <v>2.415</v>
      </c>
      <c r="FN142" s="476">
        <f t="shared" si="2330"/>
        <v>32.69</v>
      </c>
      <c r="FO142" s="142">
        <f t="shared" si="2331"/>
        <v>78.946349999999995</v>
      </c>
      <c r="FP142" s="114">
        <f t="shared" si="2332"/>
        <v>157.88999999999999</v>
      </c>
      <c r="FQ142" s="114"/>
      <c r="FR142" s="143"/>
      <c r="FS142" s="144">
        <f t="shared" si="2333"/>
        <v>1.2020599999999999</v>
      </c>
      <c r="FT142" s="328">
        <f t="shared" si="2476"/>
        <v>3</v>
      </c>
      <c r="FU142" s="474">
        <f t="shared" si="2327"/>
        <v>4.0800000000000003E-3</v>
      </c>
      <c r="FV142" s="475">
        <f t="shared" si="2328"/>
        <v>8.57</v>
      </c>
      <c r="FW142" s="141">
        <f t="shared" si="2337"/>
        <v>2.8566666700000001</v>
      </c>
      <c r="FX142" s="476">
        <f t="shared" si="2330"/>
        <v>33.630000000000003</v>
      </c>
      <c r="FY142" s="142">
        <f t="shared" si="2339"/>
        <v>96.069699999999997</v>
      </c>
      <c r="FZ142" s="114">
        <f t="shared" si="2340"/>
        <v>288.20999999999998</v>
      </c>
      <c r="GA142" s="114"/>
      <c r="GB142" s="143"/>
      <c r="GC142" s="144">
        <f t="shared" si="2341"/>
        <v>1.46279</v>
      </c>
      <c r="GD142" s="328">
        <f t="shared" si="2477"/>
        <v>1</v>
      </c>
      <c r="GE142" s="474">
        <f t="shared" si="2343"/>
        <v>1.99E-3</v>
      </c>
      <c r="GF142" s="475">
        <f t="shared" si="2344"/>
        <v>1.38</v>
      </c>
      <c r="GG142" s="141">
        <f t="shared" si="2345"/>
        <v>1.38</v>
      </c>
      <c r="GH142" s="476">
        <f t="shared" si="2330"/>
        <v>35.090000000000003</v>
      </c>
      <c r="GI142" s="142">
        <f t="shared" si="2347"/>
        <v>48.424199999999999</v>
      </c>
      <c r="GJ142" s="114">
        <f t="shared" si="2348"/>
        <v>48.42</v>
      </c>
      <c r="GK142" s="114"/>
      <c r="GL142" s="143"/>
      <c r="GM142" s="144">
        <f t="shared" si="2349"/>
        <v>0.73731999999999998</v>
      </c>
      <c r="GN142" s="328">
        <f t="shared" si="2478"/>
        <v>1</v>
      </c>
      <c r="GO142" s="474">
        <f t="shared" si="2343"/>
        <v>1.1900000000000001E-3</v>
      </c>
      <c r="GP142" s="475">
        <f t="shared" si="2344"/>
        <v>4.47</v>
      </c>
      <c r="GQ142" s="141">
        <f t="shared" si="2353"/>
        <v>4.47</v>
      </c>
      <c r="GR142" s="476">
        <f t="shared" si="2330"/>
        <v>30.8</v>
      </c>
      <c r="GS142" s="142">
        <f t="shared" si="2355"/>
        <v>137.67599999999999</v>
      </c>
      <c r="GT142" s="114">
        <f t="shared" si="2356"/>
        <v>137.68</v>
      </c>
      <c r="GU142" s="114"/>
      <c r="GV142" s="143"/>
      <c r="GW142" s="144">
        <f t="shared" si="2357"/>
        <v>2.0962999999999998</v>
      </c>
      <c r="GX142" s="328">
        <f t="shared" si="2479"/>
        <v>3</v>
      </c>
      <c r="GY142" s="474">
        <f t="shared" si="2359"/>
        <v>1.9400000000000001E-3</v>
      </c>
      <c r="GZ142" s="475">
        <f t="shared" si="2360"/>
        <v>7.79</v>
      </c>
      <c r="HA142" s="141">
        <f t="shared" si="2361"/>
        <v>2.5966666699999998</v>
      </c>
      <c r="HB142" s="476">
        <f t="shared" si="2362"/>
        <v>29.17</v>
      </c>
      <c r="HC142" s="142">
        <f t="shared" si="2363"/>
        <v>75.744770000000003</v>
      </c>
      <c r="HD142" s="114">
        <f t="shared" si="2364"/>
        <v>227.23</v>
      </c>
      <c r="HE142" s="114"/>
      <c r="HF142" s="143"/>
      <c r="HG142" s="144">
        <f t="shared" si="2365"/>
        <v>1.1533100000000001</v>
      </c>
      <c r="HH142" s="328">
        <f t="shared" si="2480"/>
        <v>2</v>
      </c>
      <c r="HI142" s="474">
        <f t="shared" si="2359"/>
        <v>1.8799999999999999E-3</v>
      </c>
      <c r="HJ142" s="475">
        <f t="shared" si="2360"/>
        <v>4.25</v>
      </c>
      <c r="HK142" s="141">
        <f t="shared" si="2369"/>
        <v>2.125</v>
      </c>
      <c r="HL142" s="476">
        <f t="shared" si="2362"/>
        <v>29.29</v>
      </c>
      <c r="HM142" s="142">
        <f t="shared" si="2371"/>
        <v>62.241250000000001</v>
      </c>
      <c r="HN142" s="114">
        <f t="shared" si="2372"/>
        <v>124.48</v>
      </c>
      <c r="HO142" s="114"/>
      <c r="HP142" s="143"/>
      <c r="HQ142" s="144">
        <f t="shared" si="2373"/>
        <v>0.94769999999999999</v>
      </c>
      <c r="HR142" s="328">
        <f t="shared" si="2481"/>
        <v>3</v>
      </c>
      <c r="HS142" s="474">
        <f t="shared" si="2375"/>
        <v>4.3200000000000001E-3</v>
      </c>
      <c r="HT142" s="475">
        <f t="shared" si="2376"/>
        <v>2.94</v>
      </c>
      <c r="HU142" s="141">
        <f t="shared" si="2377"/>
        <v>0.98</v>
      </c>
      <c r="HV142" s="476">
        <f t="shared" si="2362"/>
        <v>33.47</v>
      </c>
      <c r="HW142" s="142">
        <f t="shared" si="2379"/>
        <v>32.800600000000003</v>
      </c>
      <c r="HX142" s="114">
        <f t="shared" si="2380"/>
        <v>98.4</v>
      </c>
      <c r="HY142" s="114"/>
      <c r="HZ142" s="143"/>
      <c r="IA142" s="144">
        <f t="shared" si="2381"/>
        <v>0.49942999999999999</v>
      </c>
      <c r="IB142" s="328">
        <f t="shared" si="2482"/>
        <v>4</v>
      </c>
      <c r="IC142" s="474">
        <f t="shared" si="2375"/>
        <v>8.3199999999999993E-3</v>
      </c>
      <c r="ID142" s="475">
        <f t="shared" si="2376"/>
        <v>4.16</v>
      </c>
      <c r="IE142" s="141">
        <f t="shared" si="2385"/>
        <v>1.04</v>
      </c>
      <c r="IF142" s="476">
        <f t="shared" si="2362"/>
        <v>35.28</v>
      </c>
      <c r="IG142" s="142">
        <f t="shared" si="2387"/>
        <v>36.691200000000002</v>
      </c>
      <c r="IH142" s="114">
        <f t="shared" si="2388"/>
        <v>146.76</v>
      </c>
      <c r="II142" s="114"/>
      <c r="IJ142" s="143"/>
      <c r="IK142" s="144">
        <f t="shared" si="2389"/>
        <v>0.55867</v>
      </c>
      <c r="IL142" s="328">
        <f t="shared" si="2483"/>
        <v>1</v>
      </c>
      <c r="IM142" s="474">
        <f t="shared" si="2391"/>
        <v>8.8000000000000003E-4</v>
      </c>
      <c r="IN142" s="475">
        <f t="shared" si="2392"/>
        <v>1.96</v>
      </c>
      <c r="IO142" s="141">
        <f t="shared" si="2393"/>
        <v>1.96</v>
      </c>
      <c r="IP142" s="476">
        <f t="shared" si="2394"/>
        <v>27</v>
      </c>
      <c r="IQ142" s="142">
        <f t="shared" si="2395"/>
        <v>52.92</v>
      </c>
      <c r="IR142" s="114">
        <f t="shared" si="2396"/>
        <v>52.92</v>
      </c>
      <c r="IS142" s="114"/>
      <c r="IT142" s="143"/>
      <c r="IU142" s="144">
        <f t="shared" si="2397"/>
        <v>0.80578000000000005</v>
      </c>
      <c r="IV142" s="328">
        <f t="shared" si="2484"/>
        <v>2</v>
      </c>
      <c r="IW142" s="474">
        <f t="shared" si="2391"/>
        <v>2.96E-3</v>
      </c>
      <c r="IX142" s="475">
        <f t="shared" si="2392"/>
        <v>3.7</v>
      </c>
      <c r="IY142" s="141">
        <f t="shared" si="2401"/>
        <v>1.85</v>
      </c>
      <c r="IZ142" s="476">
        <f t="shared" si="2394"/>
        <v>25.57</v>
      </c>
      <c r="JA142" s="142">
        <f t="shared" si="2403"/>
        <v>47.304499999999997</v>
      </c>
      <c r="JB142" s="114">
        <f t="shared" si="2404"/>
        <v>94.61</v>
      </c>
      <c r="JC142" s="114"/>
      <c r="JD142" s="143"/>
      <c r="JE142" s="144">
        <f t="shared" si="2405"/>
        <v>0.72026999999999997</v>
      </c>
      <c r="JF142" s="328">
        <f t="shared" si="2485"/>
        <v>6</v>
      </c>
      <c r="JG142" s="474">
        <f t="shared" si="2407"/>
        <v>4.5399999999999998E-3</v>
      </c>
      <c r="JH142" s="475">
        <f t="shared" si="2408"/>
        <v>14.89</v>
      </c>
      <c r="JI142" s="141">
        <f t="shared" si="2409"/>
        <v>2.4816666700000001</v>
      </c>
      <c r="JJ142" s="476">
        <f t="shared" si="2394"/>
        <v>30.23</v>
      </c>
      <c r="JK142" s="142">
        <f t="shared" si="2411"/>
        <v>75.020780000000002</v>
      </c>
      <c r="JL142" s="114">
        <f t="shared" si="2412"/>
        <v>450.12</v>
      </c>
      <c r="JM142" s="114"/>
      <c r="JN142" s="143"/>
      <c r="JO142" s="144">
        <f t="shared" si="2413"/>
        <v>1.14229</v>
      </c>
      <c r="JP142" s="328">
        <f t="shared" si="2486"/>
        <v>3</v>
      </c>
      <c r="JQ142" s="474">
        <f t="shared" si="2407"/>
        <v>2.48E-3</v>
      </c>
      <c r="JR142" s="475">
        <f t="shared" si="2408"/>
        <v>9.92</v>
      </c>
      <c r="JS142" s="141">
        <f t="shared" si="2417"/>
        <v>3.3066666699999998</v>
      </c>
      <c r="JT142" s="476">
        <f t="shared" si="2394"/>
        <v>24.7</v>
      </c>
      <c r="JU142" s="142">
        <f t="shared" si="2419"/>
        <v>81.674670000000006</v>
      </c>
      <c r="JV142" s="114">
        <f t="shared" si="2420"/>
        <v>245.02</v>
      </c>
      <c r="JW142" s="114"/>
      <c r="JX142" s="143"/>
      <c r="JY142" s="144">
        <f t="shared" si="2421"/>
        <v>1.2436</v>
      </c>
      <c r="JZ142" s="328">
        <f t="shared" si="2487"/>
        <v>0</v>
      </c>
      <c r="KA142" s="474">
        <f t="shared" si="2439"/>
        <v>0</v>
      </c>
      <c r="KB142" s="475">
        <f t="shared" si="2440"/>
        <v>0</v>
      </c>
      <c r="KC142" s="141">
        <f t="shared" si="2425"/>
        <v>0</v>
      </c>
      <c r="KD142" s="476">
        <f t="shared" si="2426"/>
        <v>34.049999999999997</v>
      </c>
      <c r="KE142" s="142">
        <f t="shared" si="2427"/>
        <v>0</v>
      </c>
      <c r="KF142" s="114">
        <f t="shared" si="2428"/>
        <v>0</v>
      </c>
      <c r="KG142" s="114"/>
      <c r="KH142" s="143"/>
      <c r="KI142" s="144">
        <f t="shared" si="2429"/>
        <v>0</v>
      </c>
      <c r="KJ142" s="328">
        <f t="shared" si="2488"/>
        <v>4</v>
      </c>
      <c r="KK142" s="474">
        <f t="shared" si="2439"/>
        <v>3.2599999999999999E-3</v>
      </c>
      <c r="KL142" s="475">
        <f t="shared" si="2440"/>
        <v>8.48</v>
      </c>
      <c r="KM142" s="141">
        <f t="shared" si="2433"/>
        <v>2.12</v>
      </c>
      <c r="KN142" s="476">
        <f t="shared" si="2426"/>
        <v>22.42</v>
      </c>
      <c r="KO142" s="142">
        <f t="shared" si="2435"/>
        <v>47.5304</v>
      </c>
      <c r="KP142" s="114">
        <f t="shared" si="2436"/>
        <v>190.12</v>
      </c>
      <c r="KQ142" s="114"/>
      <c r="KR142" s="143"/>
      <c r="KS142" s="144">
        <f t="shared" si="2437"/>
        <v>0.72370999999999996</v>
      </c>
      <c r="KT142" s="328">
        <f t="shared" si="2489"/>
        <v>0</v>
      </c>
      <c r="KU142" s="474" t="e">
        <f t="shared" si="2439"/>
        <v>#DIV/0!</v>
      </c>
      <c r="KV142" s="475" t="e">
        <f t="shared" si="2440"/>
        <v>#DIV/0!</v>
      </c>
      <c r="KW142" s="141">
        <f t="shared" si="2441"/>
        <v>0</v>
      </c>
      <c r="KX142" s="476">
        <f t="shared" si="2426"/>
        <v>0</v>
      </c>
      <c r="KY142" s="142">
        <f t="shared" si="2443"/>
        <v>0</v>
      </c>
      <c r="KZ142" s="114">
        <f t="shared" si="2444"/>
        <v>0</v>
      </c>
      <c r="LA142" s="114"/>
      <c r="LB142" s="143"/>
      <c r="LC142" s="144">
        <f t="shared" si="2445"/>
        <v>0</v>
      </c>
      <c r="LD142" s="327">
        <f t="shared" si="2446"/>
        <v>63</v>
      </c>
      <c r="LE142" s="474">
        <f t="shared" si="2447"/>
        <v>2.4199999999999998E-3</v>
      </c>
      <c r="LF142" s="475">
        <f t="shared" si="2448"/>
        <v>136.87</v>
      </c>
      <c r="LG142" s="141">
        <f t="shared" si="2449"/>
        <v>2.1725396799999999</v>
      </c>
      <c r="LH142" s="476">
        <f t="shared" si="2450"/>
        <v>30.23</v>
      </c>
      <c r="LI142" s="142">
        <f t="shared" si="2451"/>
        <v>65.675870000000003</v>
      </c>
      <c r="LJ142" s="114">
        <f t="shared" si="2452"/>
        <v>4137.58</v>
      </c>
      <c r="LK142" s="114"/>
      <c r="LL142" s="143"/>
    </row>
    <row r="143" spans="1:324" ht="16.5" customHeight="1">
      <c r="A143" s="718"/>
      <c r="B143" s="69" t="s">
        <v>747</v>
      </c>
      <c r="C143" s="12" t="s">
        <v>856</v>
      </c>
      <c r="D143" s="12" t="s">
        <v>424</v>
      </c>
      <c r="E143" s="4" t="s">
        <v>32</v>
      </c>
      <c r="F143" s="328">
        <f t="shared" si="2459"/>
        <v>2</v>
      </c>
      <c r="G143" s="474">
        <f t="shared" si="2453"/>
        <v>3.1099999999999999E-3</v>
      </c>
      <c r="H143" s="475">
        <f t="shared" si="2454"/>
        <v>5.63</v>
      </c>
      <c r="I143" s="141">
        <f t="shared" si="2205"/>
        <v>2.8149999999999999</v>
      </c>
      <c r="J143" s="476">
        <f t="shared" si="2455"/>
        <v>31.52</v>
      </c>
      <c r="K143" s="142">
        <f t="shared" si="2206"/>
        <v>88.728800000000007</v>
      </c>
      <c r="L143" s="114">
        <f t="shared" si="2207"/>
        <v>177.46</v>
      </c>
      <c r="M143" s="114"/>
      <c r="N143" s="143"/>
      <c r="O143" s="144">
        <f t="shared" si="2208"/>
        <v>1.3571899999999999</v>
      </c>
      <c r="P143" s="328">
        <f t="shared" si="2460"/>
        <v>3</v>
      </c>
      <c r="Q143" s="474">
        <f t="shared" si="2456"/>
        <v>2.82E-3</v>
      </c>
      <c r="R143" s="475">
        <f t="shared" si="2457"/>
        <v>5.56</v>
      </c>
      <c r="S143" s="141">
        <f t="shared" si="2210"/>
        <v>1.8533333299999999</v>
      </c>
      <c r="T143" s="476">
        <f t="shared" si="2458"/>
        <v>29.42</v>
      </c>
      <c r="U143" s="142">
        <f t="shared" si="2211"/>
        <v>54.525069999999999</v>
      </c>
      <c r="V143" s="114">
        <f t="shared" si="2212"/>
        <v>163.58000000000001</v>
      </c>
      <c r="W143" s="114"/>
      <c r="X143" s="143"/>
      <c r="Y143" s="144">
        <f t="shared" si="2213"/>
        <v>0.83401000000000003</v>
      </c>
      <c r="Z143" s="328">
        <f t="shared" si="2461"/>
        <v>0</v>
      </c>
      <c r="AA143" s="474">
        <f t="shared" si="2263"/>
        <v>0</v>
      </c>
      <c r="AB143" s="475">
        <f t="shared" si="2264"/>
        <v>0</v>
      </c>
      <c r="AC143" s="141">
        <f t="shared" si="2217"/>
        <v>0</v>
      </c>
      <c r="AD143" s="476">
        <f t="shared" si="2218"/>
        <v>33.75</v>
      </c>
      <c r="AE143" s="142">
        <f t="shared" si="2219"/>
        <v>0</v>
      </c>
      <c r="AF143" s="114">
        <f t="shared" si="2220"/>
        <v>0</v>
      </c>
      <c r="AG143" s="114"/>
      <c r="AH143" s="143"/>
      <c r="AI143" s="144">
        <f t="shared" si="2221"/>
        <v>0</v>
      </c>
      <c r="AJ143" s="328">
        <f t="shared" si="2462"/>
        <v>1</v>
      </c>
      <c r="AK143" s="474">
        <f t="shared" si="2263"/>
        <v>1.65E-3</v>
      </c>
      <c r="AL143" s="475">
        <f t="shared" si="2264"/>
        <v>2.0099999999999998</v>
      </c>
      <c r="AM143" s="141">
        <f t="shared" si="2225"/>
        <v>2.0099999999999998</v>
      </c>
      <c r="AN143" s="476">
        <f t="shared" si="2218"/>
        <v>27.52</v>
      </c>
      <c r="AO143" s="142">
        <f t="shared" si="2227"/>
        <v>55.315199999999997</v>
      </c>
      <c r="AP143" s="114">
        <f t="shared" si="2228"/>
        <v>55.32</v>
      </c>
      <c r="AQ143" s="114"/>
      <c r="AR143" s="143"/>
      <c r="AS143" s="144">
        <f t="shared" si="2229"/>
        <v>0.84609999999999996</v>
      </c>
      <c r="AT143" s="328">
        <f t="shared" si="2463"/>
        <v>0</v>
      </c>
      <c r="AU143" s="474">
        <f t="shared" si="2263"/>
        <v>0</v>
      </c>
      <c r="AV143" s="475">
        <f t="shared" si="2264"/>
        <v>0</v>
      </c>
      <c r="AW143" s="141">
        <f t="shared" si="2233"/>
        <v>0</v>
      </c>
      <c r="AX143" s="476">
        <f t="shared" si="2218"/>
        <v>31.56</v>
      </c>
      <c r="AY143" s="142">
        <f t="shared" si="2235"/>
        <v>0</v>
      </c>
      <c r="AZ143" s="114">
        <f t="shared" si="2236"/>
        <v>0</v>
      </c>
      <c r="BA143" s="114"/>
      <c r="BB143" s="143"/>
      <c r="BC143" s="144">
        <f t="shared" si="2237"/>
        <v>0</v>
      </c>
      <c r="BD143" s="328">
        <f t="shared" si="2464"/>
        <v>0</v>
      </c>
      <c r="BE143" s="474">
        <f t="shared" si="2263"/>
        <v>0</v>
      </c>
      <c r="BF143" s="475">
        <f t="shared" si="2264"/>
        <v>0</v>
      </c>
      <c r="BG143" s="141">
        <f t="shared" si="2241"/>
        <v>0</v>
      </c>
      <c r="BH143" s="476">
        <f t="shared" si="2218"/>
        <v>33.46</v>
      </c>
      <c r="BI143" s="142">
        <f t="shared" si="2243"/>
        <v>0</v>
      </c>
      <c r="BJ143" s="114">
        <f t="shared" si="2244"/>
        <v>0</v>
      </c>
      <c r="BK143" s="114"/>
      <c r="BL143" s="143"/>
      <c r="BM143" s="144">
        <f t="shared" si="2245"/>
        <v>0</v>
      </c>
      <c r="BN143" s="328">
        <f t="shared" si="2465"/>
        <v>0</v>
      </c>
      <c r="BO143" s="474">
        <f t="shared" si="2263"/>
        <v>0</v>
      </c>
      <c r="BP143" s="475">
        <f t="shared" si="2264"/>
        <v>0</v>
      </c>
      <c r="BQ143" s="141">
        <f t="shared" si="2249"/>
        <v>0</v>
      </c>
      <c r="BR143" s="476">
        <f t="shared" si="2218"/>
        <v>33.25</v>
      </c>
      <c r="BS143" s="142">
        <f t="shared" si="2251"/>
        <v>0</v>
      </c>
      <c r="BT143" s="114">
        <f t="shared" si="2252"/>
        <v>0</v>
      </c>
      <c r="BU143" s="114"/>
      <c r="BV143" s="143"/>
      <c r="BW143" s="144">
        <f t="shared" si="2253"/>
        <v>0</v>
      </c>
      <c r="BX143" s="328">
        <f t="shared" si="2466"/>
        <v>0</v>
      </c>
      <c r="BY143" s="474">
        <f t="shared" si="2263"/>
        <v>0</v>
      </c>
      <c r="BZ143" s="475">
        <f t="shared" si="2264"/>
        <v>0</v>
      </c>
      <c r="CA143" s="141">
        <f t="shared" si="2257"/>
        <v>0</v>
      </c>
      <c r="CB143" s="476">
        <f t="shared" si="2218"/>
        <v>32.880000000000003</v>
      </c>
      <c r="CC143" s="142">
        <f t="shared" si="2259"/>
        <v>0</v>
      </c>
      <c r="CD143" s="114">
        <f t="shared" si="2260"/>
        <v>0</v>
      </c>
      <c r="CE143" s="114"/>
      <c r="CF143" s="143"/>
      <c r="CG143" s="144">
        <f t="shared" si="2261"/>
        <v>0</v>
      </c>
      <c r="CH143" s="328">
        <f t="shared" si="2467"/>
        <v>2</v>
      </c>
      <c r="CI143" s="474">
        <f t="shared" si="2263"/>
        <v>2E-3</v>
      </c>
      <c r="CJ143" s="475">
        <f t="shared" si="2264"/>
        <v>6</v>
      </c>
      <c r="CK143" s="141">
        <f t="shared" si="2265"/>
        <v>3</v>
      </c>
      <c r="CL143" s="476">
        <f t="shared" si="2218"/>
        <v>31.54</v>
      </c>
      <c r="CM143" s="142">
        <f t="shared" si="2267"/>
        <v>94.62</v>
      </c>
      <c r="CN143" s="114">
        <f t="shared" si="2268"/>
        <v>189.24</v>
      </c>
      <c r="CO143" s="114"/>
      <c r="CP143" s="143"/>
      <c r="CQ143" s="144">
        <f t="shared" si="2269"/>
        <v>1.4473</v>
      </c>
      <c r="CR143" s="328">
        <f t="shared" si="2468"/>
        <v>4</v>
      </c>
      <c r="CS143" s="474">
        <f t="shared" si="2319"/>
        <v>5.0800000000000003E-3</v>
      </c>
      <c r="CT143" s="475">
        <f t="shared" si="2320"/>
        <v>9.6</v>
      </c>
      <c r="CU143" s="141">
        <f t="shared" si="2273"/>
        <v>2.4</v>
      </c>
      <c r="CV143" s="476">
        <f t="shared" si="2274"/>
        <v>33.47</v>
      </c>
      <c r="CW143" s="142">
        <f t="shared" si="2275"/>
        <v>80.328000000000003</v>
      </c>
      <c r="CX143" s="114">
        <f t="shared" si="2276"/>
        <v>321.31</v>
      </c>
      <c r="CY143" s="114"/>
      <c r="CZ143" s="143"/>
      <c r="DA143" s="144">
        <f t="shared" si="2277"/>
        <v>1.2286900000000001</v>
      </c>
      <c r="DB143" s="328">
        <f t="shared" si="2469"/>
        <v>4</v>
      </c>
      <c r="DC143" s="474">
        <f t="shared" si="2319"/>
        <v>4.6100000000000004E-3</v>
      </c>
      <c r="DD143" s="475">
        <f t="shared" si="2320"/>
        <v>3.32</v>
      </c>
      <c r="DE143" s="141">
        <f t="shared" si="2281"/>
        <v>0.83</v>
      </c>
      <c r="DF143" s="476">
        <f t="shared" si="2274"/>
        <v>35.75</v>
      </c>
      <c r="DG143" s="142">
        <f t="shared" si="2283"/>
        <v>29.672499999999999</v>
      </c>
      <c r="DH143" s="114">
        <f t="shared" si="2284"/>
        <v>118.69</v>
      </c>
      <c r="DI143" s="114"/>
      <c r="DJ143" s="143"/>
      <c r="DK143" s="144">
        <f t="shared" si="2285"/>
        <v>0.45387</v>
      </c>
      <c r="DL143" s="328">
        <f t="shared" si="2470"/>
        <v>0</v>
      </c>
      <c r="DM143" s="474">
        <f t="shared" si="2319"/>
        <v>0</v>
      </c>
      <c r="DN143" s="475">
        <f t="shared" si="2320"/>
        <v>0</v>
      </c>
      <c r="DO143" s="141">
        <f t="shared" si="2289"/>
        <v>0</v>
      </c>
      <c r="DP143" s="476">
        <f t="shared" si="2274"/>
        <v>22.42</v>
      </c>
      <c r="DQ143" s="142">
        <f t="shared" si="2291"/>
        <v>0</v>
      </c>
      <c r="DR143" s="114">
        <f t="shared" si="2292"/>
        <v>0</v>
      </c>
      <c r="DS143" s="114"/>
      <c r="DT143" s="143"/>
      <c r="DU143" s="144">
        <f t="shared" si="2293"/>
        <v>0</v>
      </c>
      <c r="DV143" s="328">
        <f t="shared" si="2471"/>
        <v>0</v>
      </c>
      <c r="DW143" s="474">
        <f t="shared" si="2319"/>
        <v>0</v>
      </c>
      <c r="DX143" s="475">
        <f t="shared" si="2320"/>
        <v>0</v>
      </c>
      <c r="DY143" s="141">
        <f t="shared" si="2297"/>
        <v>0</v>
      </c>
      <c r="DZ143" s="476">
        <f t="shared" si="2274"/>
        <v>38.33</v>
      </c>
      <c r="EA143" s="142">
        <f t="shared" si="2299"/>
        <v>0</v>
      </c>
      <c r="EB143" s="114">
        <f t="shared" si="2300"/>
        <v>0</v>
      </c>
      <c r="EC143" s="114"/>
      <c r="ED143" s="143"/>
      <c r="EE143" s="144">
        <f t="shared" si="2301"/>
        <v>0</v>
      </c>
      <c r="EF143" s="328">
        <f t="shared" si="2472"/>
        <v>0</v>
      </c>
      <c r="EG143" s="474">
        <f t="shared" si="2319"/>
        <v>0</v>
      </c>
      <c r="EH143" s="475">
        <f t="shared" si="2320"/>
        <v>0</v>
      </c>
      <c r="EI143" s="141">
        <f t="shared" si="2305"/>
        <v>0</v>
      </c>
      <c r="EJ143" s="476">
        <f t="shared" si="2274"/>
        <v>26.56</v>
      </c>
      <c r="EK143" s="142">
        <f t="shared" si="2307"/>
        <v>0</v>
      </c>
      <c r="EL143" s="114">
        <f t="shared" si="2308"/>
        <v>0</v>
      </c>
      <c r="EM143" s="114"/>
      <c r="EN143" s="143"/>
      <c r="EO143" s="144">
        <f t="shared" si="2309"/>
        <v>0</v>
      </c>
      <c r="EP143" s="328">
        <f t="shared" si="2473"/>
        <v>7</v>
      </c>
      <c r="EQ143" s="474">
        <f t="shared" si="2319"/>
        <v>8.4100000000000008E-3</v>
      </c>
      <c r="ER143" s="475">
        <f t="shared" si="2320"/>
        <v>23.13</v>
      </c>
      <c r="ES143" s="141">
        <f t="shared" si="2313"/>
        <v>3.3042857099999998</v>
      </c>
      <c r="ET143" s="476">
        <f t="shared" si="2274"/>
        <v>32.450000000000003</v>
      </c>
      <c r="EU143" s="142">
        <f t="shared" si="2315"/>
        <v>107.22407</v>
      </c>
      <c r="EV143" s="114">
        <f t="shared" si="2316"/>
        <v>750.57</v>
      </c>
      <c r="EW143" s="114"/>
      <c r="EX143" s="143"/>
      <c r="EY143" s="144">
        <f t="shared" si="2317"/>
        <v>1.64009</v>
      </c>
      <c r="EZ143" s="328">
        <f t="shared" si="2474"/>
        <v>0</v>
      </c>
      <c r="FA143" s="474">
        <f t="shared" si="2319"/>
        <v>0</v>
      </c>
      <c r="FB143" s="475">
        <f t="shared" si="2320"/>
        <v>0</v>
      </c>
      <c r="FC143" s="141">
        <f t="shared" si="2321"/>
        <v>0</v>
      </c>
      <c r="FD143" s="476">
        <f t="shared" si="2274"/>
        <v>34.11</v>
      </c>
      <c r="FE143" s="142">
        <f t="shared" si="2323"/>
        <v>0</v>
      </c>
      <c r="FF143" s="114">
        <f t="shared" si="2324"/>
        <v>0</v>
      </c>
      <c r="FG143" s="114"/>
      <c r="FH143" s="143"/>
      <c r="FI143" s="144">
        <f t="shared" si="2325"/>
        <v>0</v>
      </c>
      <c r="FJ143" s="328">
        <f t="shared" si="2475"/>
        <v>0</v>
      </c>
      <c r="FK143" s="474">
        <f t="shared" si="2327"/>
        <v>0</v>
      </c>
      <c r="FL143" s="475">
        <f t="shared" si="2328"/>
        <v>0</v>
      </c>
      <c r="FM143" s="141">
        <f t="shared" si="2329"/>
        <v>0</v>
      </c>
      <c r="FN143" s="476">
        <f t="shared" si="2330"/>
        <v>32.69</v>
      </c>
      <c r="FO143" s="142">
        <f t="shared" si="2331"/>
        <v>0</v>
      </c>
      <c r="FP143" s="114">
        <f t="shared" si="2332"/>
        <v>0</v>
      </c>
      <c r="FQ143" s="114"/>
      <c r="FR143" s="143"/>
      <c r="FS143" s="144">
        <f t="shared" si="2333"/>
        <v>0</v>
      </c>
      <c r="FT143" s="328">
        <f t="shared" si="2476"/>
        <v>0</v>
      </c>
      <c r="FU143" s="474">
        <f t="shared" si="2327"/>
        <v>0</v>
      </c>
      <c r="FV143" s="475">
        <f t="shared" si="2328"/>
        <v>0</v>
      </c>
      <c r="FW143" s="141">
        <f t="shared" si="2337"/>
        <v>0</v>
      </c>
      <c r="FX143" s="476">
        <f t="shared" si="2330"/>
        <v>33.630000000000003</v>
      </c>
      <c r="FY143" s="142">
        <f t="shared" si="2339"/>
        <v>0</v>
      </c>
      <c r="FZ143" s="114">
        <f t="shared" si="2340"/>
        <v>0</v>
      </c>
      <c r="GA143" s="114"/>
      <c r="GB143" s="143"/>
      <c r="GC143" s="144">
        <f t="shared" si="2341"/>
        <v>0</v>
      </c>
      <c r="GD143" s="328">
        <f t="shared" si="2477"/>
        <v>0</v>
      </c>
      <c r="GE143" s="474">
        <f t="shared" si="2343"/>
        <v>0</v>
      </c>
      <c r="GF143" s="475">
        <f t="shared" si="2344"/>
        <v>0</v>
      </c>
      <c r="GG143" s="141">
        <f t="shared" si="2345"/>
        <v>0</v>
      </c>
      <c r="GH143" s="476">
        <f t="shared" si="2330"/>
        <v>35.090000000000003</v>
      </c>
      <c r="GI143" s="142">
        <f t="shared" si="2347"/>
        <v>0</v>
      </c>
      <c r="GJ143" s="114">
        <f t="shared" si="2348"/>
        <v>0</v>
      </c>
      <c r="GK143" s="114"/>
      <c r="GL143" s="143"/>
      <c r="GM143" s="144">
        <f t="shared" si="2349"/>
        <v>0</v>
      </c>
      <c r="GN143" s="328">
        <f t="shared" si="2478"/>
        <v>0</v>
      </c>
      <c r="GO143" s="474">
        <f t="shared" si="2343"/>
        <v>0</v>
      </c>
      <c r="GP143" s="475">
        <f t="shared" si="2344"/>
        <v>0</v>
      </c>
      <c r="GQ143" s="141">
        <f t="shared" si="2353"/>
        <v>0</v>
      </c>
      <c r="GR143" s="476">
        <f t="shared" si="2330"/>
        <v>30.8</v>
      </c>
      <c r="GS143" s="142">
        <f t="shared" si="2355"/>
        <v>0</v>
      </c>
      <c r="GT143" s="114">
        <f t="shared" si="2356"/>
        <v>0</v>
      </c>
      <c r="GU143" s="114"/>
      <c r="GV143" s="143"/>
      <c r="GW143" s="144">
        <f t="shared" si="2357"/>
        <v>0</v>
      </c>
      <c r="GX143" s="328">
        <f t="shared" si="2479"/>
        <v>4</v>
      </c>
      <c r="GY143" s="474">
        <f t="shared" si="2359"/>
        <v>2.5899999999999999E-3</v>
      </c>
      <c r="GZ143" s="475">
        <f t="shared" si="2360"/>
        <v>10.4</v>
      </c>
      <c r="HA143" s="141">
        <f t="shared" si="2361"/>
        <v>2.6</v>
      </c>
      <c r="HB143" s="476">
        <f t="shared" si="2362"/>
        <v>29.17</v>
      </c>
      <c r="HC143" s="142">
        <f t="shared" si="2363"/>
        <v>75.841999999999999</v>
      </c>
      <c r="HD143" s="114">
        <f t="shared" si="2364"/>
        <v>303.37</v>
      </c>
      <c r="HE143" s="114"/>
      <c r="HF143" s="143"/>
      <c r="HG143" s="144">
        <f t="shared" si="2365"/>
        <v>1.1600699999999999</v>
      </c>
      <c r="HH143" s="328">
        <f t="shared" si="2480"/>
        <v>0</v>
      </c>
      <c r="HI143" s="474">
        <f t="shared" si="2359"/>
        <v>0</v>
      </c>
      <c r="HJ143" s="475">
        <f t="shared" si="2360"/>
        <v>0</v>
      </c>
      <c r="HK143" s="141">
        <f t="shared" si="2369"/>
        <v>0</v>
      </c>
      <c r="HL143" s="476">
        <f t="shared" si="2362"/>
        <v>29.29</v>
      </c>
      <c r="HM143" s="142">
        <f t="shared" si="2371"/>
        <v>0</v>
      </c>
      <c r="HN143" s="114">
        <f t="shared" si="2372"/>
        <v>0</v>
      </c>
      <c r="HO143" s="114"/>
      <c r="HP143" s="143"/>
      <c r="HQ143" s="144">
        <f t="shared" si="2373"/>
        <v>0</v>
      </c>
      <c r="HR143" s="328">
        <f t="shared" si="2481"/>
        <v>2</v>
      </c>
      <c r="HS143" s="474">
        <f t="shared" si="2375"/>
        <v>2.8800000000000002E-3</v>
      </c>
      <c r="HT143" s="475">
        <f t="shared" si="2376"/>
        <v>1.96</v>
      </c>
      <c r="HU143" s="141">
        <f t="shared" si="2377"/>
        <v>0.98</v>
      </c>
      <c r="HV143" s="476">
        <f t="shared" si="2362"/>
        <v>33.47</v>
      </c>
      <c r="HW143" s="142">
        <f t="shared" si="2379"/>
        <v>32.800600000000003</v>
      </c>
      <c r="HX143" s="114">
        <f t="shared" si="2380"/>
        <v>65.599999999999994</v>
      </c>
      <c r="HY143" s="114"/>
      <c r="HZ143" s="143"/>
      <c r="IA143" s="144">
        <f t="shared" si="2381"/>
        <v>0.50172000000000005</v>
      </c>
      <c r="IB143" s="328">
        <f t="shared" si="2482"/>
        <v>3</v>
      </c>
      <c r="IC143" s="474">
        <f t="shared" si="2375"/>
        <v>6.2399999999999999E-3</v>
      </c>
      <c r="ID143" s="475">
        <f t="shared" si="2376"/>
        <v>3.12</v>
      </c>
      <c r="IE143" s="141">
        <f t="shared" si="2385"/>
        <v>1.04</v>
      </c>
      <c r="IF143" s="476">
        <f t="shared" si="2362"/>
        <v>35.28</v>
      </c>
      <c r="IG143" s="142">
        <f t="shared" si="2387"/>
        <v>36.691200000000002</v>
      </c>
      <c r="IH143" s="114">
        <f t="shared" si="2388"/>
        <v>110.07</v>
      </c>
      <c r="II143" s="114"/>
      <c r="IJ143" s="143"/>
      <c r="IK143" s="144">
        <f t="shared" si="2389"/>
        <v>0.56123000000000001</v>
      </c>
      <c r="IL143" s="328">
        <f t="shared" si="2483"/>
        <v>0</v>
      </c>
      <c r="IM143" s="474">
        <f t="shared" si="2391"/>
        <v>0</v>
      </c>
      <c r="IN143" s="475">
        <f t="shared" si="2392"/>
        <v>0</v>
      </c>
      <c r="IO143" s="141">
        <f t="shared" si="2393"/>
        <v>0</v>
      </c>
      <c r="IP143" s="476">
        <f t="shared" si="2394"/>
        <v>27</v>
      </c>
      <c r="IQ143" s="142">
        <f t="shared" si="2395"/>
        <v>0</v>
      </c>
      <c r="IR143" s="114">
        <f t="shared" si="2396"/>
        <v>0</v>
      </c>
      <c r="IS143" s="114"/>
      <c r="IT143" s="143"/>
      <c r="IU143" s="144">
        <f t="shared" si="2397"/>
        <v>0</v>
      </c>
      <c r="IV143" s="328">
        <f t="shared" si="2484"/>
        <v>1</v>
      </c>
      <c r="IW143" s="474">
        <f t="shared" si="2391"/>
        <v>1.48E-3</v>
      </c>
      <c r="IX143" s="475">
        <f t="shared" si="2392"/>
        <v>1.85</v>
      </c>
      <c r="IY143" s="141">
        <f t="shared" si="2401"/>
        <v>1.85</v>
      </c>
      <c r="IZ143" s="476">
        <f t="shared" si="2394"/>
        <v>25.57</v>
      </c>
      <c r="JA143" s="142">
        <f t="shared" si="2403"/>
        <v>47.304499999999997</v>
      </c>
      <c r="JB143" s="114">
        <f t="shared" si="2404"/>
        <v>47.3</v>
      </c>
      <c r="JC143" s="114"/>
      <c r="JD143" s="143"/>
      <c r="JE143" s="144">
        <f t="shared" si="2405"/>
        <v>0.72357000000000005</v>
      </c>
      <c r="JF143" s="328">
        <f t="shared" si="2485"/>
        <v>0</v>
      </c>
      <c r="JG143" s="474">
        <f t="shared" si="2407"/>
        <v>0</v>
      </c>
      <c r="JH143" s="475">
        <f t="shared" si="2408"/>
        <v>0</v>
      </c>
      <c r="JI143" s="141">
        <f t="shared" si="2409"/>
        <v>0</v>
      </c>
      <c r="JJ143" s="476">
        <f t="shared" si="2394"/>
        <v>30.23</v>
      </c>
      <c r="JK143" s="142">
        <f t="shared" si="2411"/>
        <v>0</v>
      </c>
      <c r="JL143" s="114">
        <f t="shared" si="2412"/>
        <v>0</v>
      </c>
      <c r="JM143" s="114"/>
      <c r="JN143" s="143"/>
      <c r="JO143" s="144">
        <f t="shared" si="2413"/>
        <v>0</v>
      </c>
      <c r="JP143" s="328">
        <f t="shared" si="2486"/>
        <v>1</v>
      </c>
      <c r="JQ143" s="474">
        <f t="shared" si="2407"/>
        <v>8.3000000000000001E-4</v>
      </c>
      <c r="JR143" s="475">
        <f t="shared" si="2408"/>
        <v>3.32</v>
      </c>
      <c r="JS143" s="141">
        <f t="shared" si="2417"/>
        <v>3.32</v>
      </c>
      <c r="JT143" s="476">
        <f t="shared" si="2394"/>
        <v>24.7</v>
      </c>
      <c r="JU143" s="142">
        <f t="shared" si="2419"/>
        <v>82.004000000000005</v>
      </c>
      <c r="JV143" s="114">
        <f t="shared" si="2420"/>
        <v>82</v>
      </c>
      <c r="JW143" s="114"/>
      <c r="JX143" s="143"/>
      <c r="JY143" s="144">
        <f t="shared" si="2421"/>
        <v>1.2543299999999999</v>
      </c>
      <c r="JZ143" s="328">
        <f t="shared" si="2487"/>
        <v>0</v>
      </c>
      <c r="KA143" s="474">
        <f t="shared" si="2439"/>
        <v>0</v>
      </c>
      <c r="KB143" s="475">
        <f t="shared" si="2440"/>
        <v>0</v>
      </c>
      <c r="KC143" s="141">
        <f t="shared" si="2425"/>
        <v>0</v>
      </c>
      <c r="KD143" s="476">
        <f t="shared" si="2426"/>
        <v>34.049999999999997</v>
      </c>
      <c r="KE143" s="142">
        <f t="shared" si="2427"/>
        <v>0</v>
      </c>
      <c r="KF143" s="114">
        <f t="shared" si="2428"/>
        <v>0</v>
      </c>
      <c r="KG143" s="114"/>
      <c r="KH143" s="143"/>
      <c r="KI143" s="144">
        <f t="shared" si="2429"/>
        <v>0</v>
      </c>
      <c r="KJ143" s="328">
        <f t="shared" si="2488"/>
        <v>0</v>
      </c>
      <c r="KK143" s="474">
        <f t="shared" si="2439"/>
        <v>0</v>
      </c>
      <c r="KL143" s="475">
        <f t="shared" si="2440"/>
        <v>0</v>
      </c>
      <c r="KM143" s="141">
        <f t="shared" si="2433"/>
        <v>0</v>
      </c>
      <c r="KN143" s="476">
        <f t="shared" si="2426"/>
        <v>22.42</v>
      </c>
      <c r="KO143" s="142">
        <f t="shared" si="2435"/>
        <v>0</v>
      </c>
      <c r="KP143" s="114">
        <f t="shared" si="2436"/>
        <v>0</v>
      </c>
      <c r="KQ143" s="114"/>
      <c r="KR143" s="143"/>
      <c r="KS143" s="144">
        <f t="shared" si="2437"/>
        <v>0</v>
      </c>
      <c r="KT143" s="328">
        <f t="shared" si="2489"/>
        <v>0</v>
      </c>
      <c r="KU143" s="474" t="e">
        <f t="shared" si="2439"/>
        <v>#DIV/0!</v>
      </c>
      <c r="KV143" s="475" t="e">
        <f t="shared" si="2440"/>
        <v>#DIV/0!</v>
      </c>
      <c r="KW143" s="141">
        <f t="shared" si="2441"/>
        <v>0</v>
      </c>
      <c r="KX143" s="476">
        <f t="shared" si="2426"/>
        <v>0</v>
      </c>
      <c r="KY143" s="142">
        <f t="shared" si="2443"/>
        <v>0</v>
      </c>
      <c r="KZ143" s="114">
        <f t="shared" si="2444"/>
        <v>0</v>
      </c>
      <c r="LA143" s="114"/>
      <c r="LB143" s="143"/>
      <c r="LC143" s="144">
        <f t="shared" si="2445"/>
        <v>0</v>
      </c>
      <c r="LD143" s="327">
        <f t="shared" si="2446"/>
        <v>34</v>
      </c>
      <c r="LE143" s="474">
        <f t="shared" si="2447"/>
        <v>1.2999999999999999E-3</v>
      </c>
      <c r="LF143" s="475">
        <f t="shared" si="2448"/>
        <v>73.53</v>
      </c>
      <c r="LG143" s="141">
        <f t="shared" si="2449"/>
        <v>2.1626470599999998</v>
      </c>
      <c r="LH143" s="476">
        <f t="shared" si="2450"/>
        <v>30.23</v>
      </c>
      <c r="LI143" s="142">
        <f t="shared" si="2451"/>
        <v>65.376819999999995</v>
      </c>
      <c r="LJ143" s="114">
        <f t="shared" si="2452"/>
        <v>2222.81</v>
      </c>
      <c r="LK143" s="114"/>
      <c r="LL143" s="143"/>
    </row>
    <row r="144" spans="1:324" ht="16.5" customHeight="1">
      <c r="A144" s="718"/>
      <c r="B144" s="580" t="s">
        <v>727</v>
      </c>
      <c r="C144" s="12" t="s">
        <v>856</v>
      </c>
      <c r="D144" s="12" t="s">
        <v>424</v>
      </c>
      <c r="E144" s="4" t="s">
        <v>32</v>
      </c>
      <c r="F144" s="328">
        <f t="shared" si="2459"/>
        <v>0</v>
      </c>
      <c r="G144" s="474">
        <f t="shared" si="2453"/>
        <v>0</v>
      </c>
      <c r="H144" s="475">
        <f t="shared" si="2454"/>
        <v>0</v>
      </c>
      <c r="I144" s="141">
        <f t="shared" si="2205"/>
        <v>0</v>
      </c>
      <c r="J144" s="476">
        <f t="shared" si="2455"/>
        <v>31.52</v>
      </c>
      <c r="K144" s="142">
        <f t="shared" si="2206"/>
        <v>0</v>
      </c>
      <c r="L144" s="114">
        <f t="shared" si="2207"/>
        <v>0</v>
      </c>
      <c r="M144" s="114"/>
      <c r="N144" s="143"/>
      <c r="O144" s="144">
        <f t="shared" si="2208"/>
        <v>0</v>
      </c>
      <c r="P144" s="328">
        <f t="shared" si="2460"/>
        <v>0</v>
      </c>
      <c r="Q144" s="474">
        <f t="shared" si="2456"/>
        <v>0</v>
      </c>
      <c r="R144" s="475">
        <f t="shared" si="2457"/>
        <v>0</v>
      </c>
      <c r="S144" s="141">
        <f t="shared" si="2210"/>
        <v>0</v>
      </c>
      <c r="T144" s="476">
        <f t="shared" si="2458"/>
        <v>29.42</v>
      </c>
      <c r="U144" s="142">
        <f t="shared" si="2211"/>
        <v>0</v>
      </c>
      <c r="V144" s="114">
        <f t="shared" si="2212"/>
        <v>0</v>
      </c>
      <c r="W144" s="114"/>
      <c r="X144" s="143"/>
      <c r="Y144" s="144">
        <f t="shared" si="2213"/>
        <v>0</v>
      </c>
      <c r="Z144" s="328">
        <f t="shared" si="2461"/>
        <v>0</v>
      </c>
      <c r="AA144" s="474">
        <f t="shared" si="2263"/>
        <v>0</v>
      </c>
      <c r="AB144" s="475">
        <f t="shared" si="2264"/>
        <v>0</v>
      </c>
      <c r="AC144" s="141">
        <f t="shared" si="2217"/>
        <v>0</v>
      </c>
      <c r="AD144" s="476">
        <f t="shared" si="2218"/>
        <v>33.75</v>
      </c>
      <c r="AE144" s="142">
        <f t="shared" si="2219"/>
        <v>0</v>
      </c>
      <c r="AF144" s="114">
        <f t="shared" si="2220"/>
        <v>0</v>
      </c>
      <c r="AG144" s="114"/>
      <c r="AH144" s="143"/>
      <c r="AI144" s="144">
        <f t="shared" si="2221"/>
        <v>0</v>
      </c>
      <c r="AJ144" s="328">
        <f t="shared" si="2462"/>
        <v>0</v>
      </c>
      <c r="AK144" s="474">
        <f t="shared" si="2263"/>
        <v>0</v>
      </c>
      <c r="AL144" s="475">
        <f t="shared" si="2264"/>
        <v>0</v>
      </c>
      <c r="AM144" s="141">
        <f t="shared" si="2225"/>
        <v>0</v>
      </c>
      <c r="AN144" s="476">
        <f t="shared" si="2218"/>
        <v>27.52</v>
      </c>
      <c r="AO144" s="142">
        <f t="shared" si="2227"/>
        <v>0</v>
      </c>
      <c r="AP144" s="114">
        <f t="shared" si="2228"/>
        <v>0</v>
      </c>
      <c r="AQ144" s="114"/>
      <c r="AR144" s="143"/>
      <c r="AS144" s="144">
        <f t="shared" si="2229"/>
        <v>0</v>
      </c>
      <c r="AT144" s="328">
        <f t="shared" si="2463"/>
        <v>0</v>
      </c>
      <c r="AU144" s="474">
        <f t="shared" si="2263"/>
        <v>0</v>
      </c>
      <c r="AV144" s="475">
        <f t="shared" si="2264"/>
        <v>0</v>
      </c>
      <c r="AW144" s="141">
        <f t="shared" si="2233"/>
        <v>0</v>
      </c>
      <c r="AX144" s="476">
        <f t="shared" si="2218"/>
        <v>31.56</v>
      </c>
      <c r="AY144" s="142">
        <f t="shared" si="2235"/>
        <v>0</v>
      </c>
      <c r="AZ144" s="114">
        <f t="shared" si="2236"/>
        <v>0</v>
      </c>
      <c r="BA144" s="114"/>
      <c r="BB144" s="143"/>
      <c r="BC144" s="144">
        <f t="shared" si="2237"/>
        <v>0</v>
      </c>
      <c r="BD144" s="328">
        <f t="shared" si="2464"/>
        <v>0</v>
      </c>
      <c r="BE144" s="474">
        <f t="shared" si="2263"/>
        <v>0</v>
      </c>
      <c r="BF144" s="475">
        <f t="shared" si="2264"/>
        <v>0</v>
      </c>
      <c r="BG144" s="141">
        <f t="shared" si="2241"/>
        <v>0</v>
      </c>
      <c r="BH144" s="476">
        <f t="shared" si="2218"/>
        <v>33.46</v>
      </c>
      <c r="BI144" s="142">
        <f t="shared" si="2243"/>
        <v>0</v>
      </c>
      <c r="BJ144" s="114">
        <f t="shared" si="2244"/>
        <v>0</v>
      </c>
      <c r="BK144" s="114"/>
      <c r="BL144" s="143"/>
      <c r="BM144" s="144">
        <f t="shared" si="2245"/>
        <v>0</v>
      </c>
      <c r="BN144" s="328">
        <f t="shared" si="2465"/>
        <v>0</v>
      </c>
      <c r="BO144" s="474">
        <f t="shared" si="2263"/>
        <v>0</v>
      </c>
      <c r="BP144" s="475">
        <f t="shared" si="2264"/>
        <v>0</v>
      </c>
      <c r="BQ144" s="141">
        <f t="shared" si="2249"/>
        <v>0</v>
      </c>
      <c r="BR144" s="476">
        <f t="shared" si="2218"/>
        <v>33.25</v>
      </c>
      <c r="BS144" s="142">
        <f t="shared" si="2251"/>
        <v>0</v>
      </c>
      <c r="BT144" s="114">
        <f t="shared" si="2252"/>
        <v>0</v>
      </c>
      <c r="BU144" s="114"/>
      <c r="BV144" s="143"/>
      <c r="BW144" s="144">
        <f t="shared" si="2253"/>
        <v>0</v>
      </c>
      <c r="BX144" s="328">
        <f t="shared" si="2466"/>
        <v>0</v>
      </c>
      <c r="BY144" s="474">
        <f t="shared" si="2263"/>
        <v>0</v>
      </c>
      <c r="BZ144" s="475">
        <f t="shared" si="2264"/>
        <v>0</v>
      </c>
      <c r="CA144" s="141">
        <f t="shared" si="2257"/>
        <v>0</v>
      </c>
      <c r="CB144" s="476">
        <f t="shared" si="2218"/>
        <v>32.880000000000003</v>
      </c>
      <c r="CC144" s="142">
        <f t="shared" si="2259"/>
        <v>0</v>
      </c>
      <c r="CD144" s="114">
        <f t="shared" si="2260"/>
        <v>0</v>
      </c>
      <c r="CE144" s="114"/>
      <c r="CF144" s="143"/>
      <c r="CG144" s="144">
        <f t="shared" si="2261"/>
        <v>0</v>
      </c>
      <c r="CH144" s="328">
        <f t="shared" si="2467"/>
        <v>0</v>
      </c>
      <c r="CI144" s="474">
        <f t="shared" si="2263"/>
        <v>0</v>
      </c>
      <c r="CJ144" s="475">
        <f t="shared" si="2264"/>
        <v>0</v>
      </c>
      <c r="CK144" s="141">
        <f t="shared" si="2265"/>
        <v>0</v>
      </c>
      <c r="CL144" s="476">
        <f t="shared" si="2218"/>
        <v>31.54</v>
      </c>
      <c r="CM144" s="142">
        <f t="shared" si="2267"/>
        <v>0</v>
      </c>
      <c r="CN144" s="114">
        <f t="shared" si="2268"/>
        <v>0</v>
      </c>
      <c r="CO144" s="114"/>
      <c r="CP144" s="143"/>
      <c r="CQ144" s="144">
        <f t="shared" si="2269"/>
        <v>0</v>
      </c>
      <c r="CR144" s="328">
        <f t="shared" si="2468"/>
        <v>0</v>
      </c>
      <c r="CS144" s="474">
        <f t="shared" si="2319"/>
        <v>0</v>
      </c>
      <c r="CT144" s="475">
        <f t="shared" si="2320"/>
        <v>0</v>
      </c>
      <c r="CU144" s="141">
        <f t="shared" si="2273"/>
        <v>0</v>
      </c>
      <c r="CV144" s="476">
        <f t="shared" si="2274"/>
        <v>33.47</v>
      </c>
      <c r="CW144" s="142">
        <f t="shared" si="2275"/>
        <v>0</v>
      </c>
      <c r="CX144" s="114">
        <f t="shared" si="2276"/>
        <v>0</v>
      </c>
      <c r="CY144" s="114"/>
      <c r="CZ144" s="143"/>
      <c r="DA144" s="144">
        <f t="shared" si="2277"/>
        <v>0</v>
      </c>
      <c r="DB144" s="328">
        <f t="shared" si="2469"/>
        <v>0</v>
      </c>
      <c r="DC144" s="474">
        <f t="shared" si="2319"/>
        <v>0</v>
      </c>
      <c r="DD144" s="475">
        <f t="shared" si="2320"/>
        <v>0</v>
      </c>
      <c r="DE144" s="141">
        <f t="shared" si="2281"/>
        <v>0</v>
      </c>
      <c r="DF144" s="476">
        <f t="shared" si="2274"/>
        <v>35.75</v>
      </c>
      <c r="DG144" s="142">
        <f t="shared" si="2283"/>
        <v>0</v>
      </c>
      <c r="DH144" s="114">
        <f t="shared" si="2284"/>
        <v>0</v>
      </c>
      <c r="DI144" s="114"/>
      <c r="DJ144" s="143"/>
      <c r="DK144" s="144">
        <f t="shared" si="2285"/>
        <v>0</v>
      </c>
      <c r="DL144" s="328">
        <f t="shared" si="2470"/>
        <v>166</v>
      </c>
      <c r="DM144" s="474">
        <f t="shared" si="2319"/>
        <v>0.43342000000000003</v>
      </c>
      <c r="DN144" s="475">
        <f t="shared" si="2320"/>
        <v>564.30999999999995</v>
      </c>
      <c r="DO144" s="141">
        <f t="shared" si="2289"/>
        <v>3.3994578299999998</v>
      </c>
      <c r="DP144" s="476">
        <f t="shared" si="2274"/>
        <v>22.42</v>
      </c>
      <c r="DQ144" s="142">
        <f t="shared" si="2291"/>
        <v>76.21584</v>
      </c>
      <c r="DR144" s="114">
        <f t="shared" si="2292"/>
        <v>12651.83</v>
      </c>
      <c r="DS144" s="114"/>
      <c r="DT144" s="143"/>
      <c r="DU144" s="144">
        <f t="shared" si="2293"/>
        <v>1.16168</v>
      </c>
      <c r="DV144" s="328">
        <f t="shared" si="2471"/>
        <v>0</v>
      </c>
      <c r="DW144" s="474">
        <f t="shared" si="2319"/>
        <v>0</v>
      </c>
      <c r="DX144" s="475">
        <f t="shared" si="2320"/>
        <v>0</v>
      </c>
      <c r="DY144" s="141">
        <f t="shared" si="2297"/>
        <v>0</v>
      </c>
      <c r="DZ144" s="476">
        <f t="shared" si="2274"/>
        <v>38.33</v>
      </c>
      <c r="EA144" s="142">
        <f t="shared" si="2299"/>
        <v>0</v>
      </c>
      <c r="EB144" s="114">
        <f t="shared" si="2300"/>
        <v>0</v>
      </c>
      <c r="EC144" s="114"/>
      <c r="ED144" s="143"/>
      <c r="EE144" s="144">
        <f t="shared" si="2301"/>
        <v>0</v>
      </c>
      <c r="EF144" s="328">
        <f t="shared" si="2472"/>
        <v>0</v>
      </c>
      <c r="EG144" s="474">
        <f t="shared" si="2319"/>
        <v>0</v>
      </c>
      <c r="EH144" s="475">
        <f t="shared" si="2320"/>
        <v>0</v>
      </c>
      <c r="EI144" s="141">
        <f t="shared" si="2305"/>
        <v>0</v>
      </c>
      <c r="EJ144" s="476">
        <f t="shared" si="2274"/>
        <v>26.56</v>
      </c>
      <c r="EK144" s="142">
        <f t="shared" si="2307"/>
        <v>0</v>
      </c>
      <c r="EL144" s="114">
        <f t="shared" si="2308"/>
        <v>0</v>
      </c>
      <c r="EM144" s="114"/>
      <c r="EN144" s="143"/>
      <c r="EO144" s="144">
        <f t="shared" si="2309"/>
        <v>0</v>
      </c>
      <c r="EP144" s="328">
        <f t="shared" si="2473"/>
        <v>0</v>
      </c>
      <c r="EQ144" s="474">
        <f t="shared" si="2319"/>
        <v>0</v>
      </c>
      <c r="ER144" s="475">
        <f t="shared" si="2320"/>
        <v>0</v>
      </c>
      <c r="ES144" s="141">
        <f t="shared" si="2313"/>
        <v>0</v>
      </c>
      <c r="ET144" s="476">
        <f t="shared" si="2274"/>
        <v>32.450000000000003</v>
      </c>
      <c r="EU144" s="142">
        <f t="shared" si="2315"/>
        <v>0</v>
      </c>
      <c r="EV144" s="114">
        <f t="shared" si="2316"/>
        <v>0</v>
      </c>
      <c r="EW144" s="114"/>
      <c r="EX144" s="143"/>
      <c r="EY144" s="144">
        <f t="shared" si="2317"/>
        <v>0</v>
      </c>
      <c r="EZ144" s="328">
        <f t="shared" si="2474"/>
        <v>0</v>
      </c>
      <c r="FA144" s="474">
        <f t="shared" si="2319"/>
        <v>0</v>
      </c>
      <c r="FB144" s="475">
        <f t="shared" si="2320"/>
        <v>0</v>
      </c>
      <c r="FC144" s="141">
        <f t="shared" si="2321"/>
        <v>0</v>
      </c>
      <c r="FD144" s="476">
        <f t="shared" si="2274"/>
        <v>34.11</v>
      </c>
      <c r="FE144" s="142">
        <f t="shared" si="2323"/>
        <v>0</v>
      </c>
      <c r="FF144" s="114">
        <f t="shared" si="2324"/>
        <v>0</v>
      </c>
      <c r="FG144" s="114"/>
      <c r="FH144" s="143"/>
      <c r="FI144" s="144">
        <f t="shared" si="2325"/>
        <v>0</v>
      </c>
      <c r="FJ144" s="328">
        <f t="shared" si="2475"/>
        <v>0</v>
      </c>
      <c r="FK144" s="474">
        <f t="shared" si="2327"/>
        <v>0</v>
      </c>
      <c r="FL144" s="475">
        <f t="shared" si="2328"/>
        <v>0</v>
      </c>
      <c r="FM144" s="141">
        <f t="shared" si="2329"/>
        <v>0</v>
      </c>
      <c r="FN144" s="476">
        <f t="shared" si="2330"/>
        <v>32.69</v>
      </c>
      <c r="FO144" s="142">
        <f t="shared" si="2331"/>
        <v>0</v>
      </c>
      <c r="FP144" s="114">
        <f t="shared" si="2332"/>
        <v>0</v>
      </c>
      <c r="FQ144" s="114"/>
      <c r="FR144" s="143"/>
      <c r="FS144" s="144">
        <f t="shared" si="2333"/>
        <v>0</v>
      </c>
      <c r="FT144" s="328">
        <f t="shared" si="2476"/>
        <v>0</v>
      </c>
      <c r="FU144" s="474">
        <f t="shared" si="2327"/>
        <v>0</v>
      </c>
      <c r="FV144" s="475">
        <f t="shared" si="2328"/>
        <v>0</v>
      </c>
      <c r="FW144" s="141">
        <f t="shared" si="2337"/>
        <v>0</v>
      </c>
      <c r="FX144" s="476">
        <f t="shared" si="2330"/>
        <v>33.630000000000003</v>
      </c>
      <c r="FY144" s="142">
        <f t="shared" si="2339"/>
        <v>0</v>
      </c>
      <c r="FZ144" s="114">
        <f t="shared" si="2340"/>
        <v>0</v>
      </c>
      <c r="GA144" s="114"/>
      <c r="GB144" s="143"/>
      <c r="GC144" s="144">
        <f t="shared" si="2341"/>
        <v>0</v>
      </c>
      <c r="GD144" s="328">
        <f t="shared" si="2477"/>
        <v>0</v>
      </c>
      <c r="GE144" s="474">
        <f t="shared" si="2343"/>
        <v>0</v>
      </c>
      <c r="GF144" s="475">
        <f t="shared" si="2344"/>
        <v>0</v>
      </c>
      <c r="GG144" s="141">
        <f t="shared" si="2345"/>
        <v>0</v>
      </c>
      <c r="GH144" s="476">
        <f t="shared" si="2330"/>
        <v>35.090000000000003</v>
      </c>
      <c r="GI144" s="142">
        <f t="shared" si="2347"/>
        <v>0</v>
      </c>
      <c r="GJ144" s="114">
        <f t="shared" si="2348"/>
        <v>0</v>
      </c>
      <c r="GK144" s="114"/>
      <c r="GL144" s="143"/>
      <c r="GM144" s="144">
        <f t="shared" si="2349"/>
        <v>0</v>
      </c>
      <c r="GN144" s="328">
        <f t="shared" si="2478"/>
        <v>0</v>
      </c>
      <c r="GO144" s="474">
        <f t="shared" si="2343"/>
        <v>0</v>
      </c>
      <c r="GP144" s="475">
        <f t="shared" si="2344"/>
        <v>0</v>
      </c>
      <c r="GQ144" s="141">
        <f t="shared" si="2353"/>
        <v>0</v>
      </c>
      <c r="GR144" s="476">
        <f t="shared" si="2330"/>
        <v>30.8</v>
      </c>
      <c r="GS144" s="142">
        <f t="shared" si="2355"/>
        <v>0</v>
      </c>
      <c r="GT144" s="114">
        <f t="shared" si="2356"/>
        <v>0</v>
      </c>
      <c r="GU144" s="114"/>
      <c r="GV144" s="143"/>
      <c r="GW144" s="144">
        <f t="shared" si="2357"/>
        <v>0</v>
      </c>
      <c r="GX144" s="328">
        <f t="shared" si="2479"/>
        <v>0</v>
      </c>
      <c r="GY144" s="474">
        <f t="shared" si="2359"/>
        <v>0</v>
      </c>
      <c r="GZ144" s="475">
        <f t="shared" si="2360"/>
        <v>0</v>
      </c>
      <c r="HA144" s="141">
        <f t="shared" si="2361"/>
        <v>0</v>
      </c>
      <c r="HB144" s="476">
        <f t="shared" si="2362"/>
        <v>29.17</v>
      </c>
      <c r="HC144" s="142">
        <f t="shared" si="2363"/>
        <v>0</v>
      </c>
      <c r="HD144" s="114">
        <f t="shared" si="2364"/>
        <v>0</v>
      </c>
      <c r="HE144" s="114"/>
      <c r="HF144" s="143"/>
      <c r="HG144" s="144">
        <f t="shared" si="2365"/>
        <v>0</v>
      </c>
      <c r="HH144" s="328">
        <f t="shared" si="2480"/>
        <v>0</v>
      </c>
      <c r="HI144" s="474">
        <f t="shared" si="2359"/>
        <v>0</v>
      </c>
      <c r="HJ144" s="475">
        <f t="shared" si="2360"/>
        <v>0</v>
      </c>
      <c r="HK144" s="141">
        <f t="shared" si="2369"/>
        <v>0</v>
      </c>
      <c r="HL144" s="476">
        <f t="shared" si="2362"/>
        <v>29.29</v>
      </c>
      <c r="HM144" s="142">
        <f t="shared" si="2371"/>
        <v>0</v>
      </c>
      <c r="HN144" s="114">
        <f t="shared" si="2372"/>
        <v>0</v>
      </c>
      <c r="HO144" s="114"/>
      <c r="HP144" s="143"/>
      <c r="HQ144" s="144">
        <f t="shared" si="2373"/>
        <v>0</v>
      </c>
      <c r="HR144" s="328">
        <f t="shared" si="2481"/>
        <v>0</v>
      </c>
      <c r="HS144" s="474">
        <f t="shared" si="2375"/>
        <v>0</v>
      </c>
      <c r="HT144" s="475">
        <f t="shared" si="2376"/>
        <v>0</v>
      </c>
      <c r="HU144" s="141">
        <f t="shared" si="2377"/>
        <v>0</v>
      </c>
      <c r="HV144" s="476">
        <f t="shared" si="2362"/>
        <v>33.47</v>
      </c>
      <c r="HW144" s="142">
        <f t="shared" si="2379"/>
        <v>0</v>
      </c>
      <c r="HX144" s="114">
        <f t="shared" si="2380"/>
        <v>0</v>
      </c>
      <c r="HY144" s="114"/>
      <c r="HZ144" s="143"/>
      <c r="IA144" s="144">
        <f t="shared" si="2381"/>
        <v>0</v>
      </c>
      <c r="IB144" s="328">
        <f t="shared" si="2482"/>
        <v>0</v>
      </c>
      <c r="IC144" s="474">
        <f t="shared" si="2375"/>
        <v>0</v>
      </c>
      <c r="ID144" s="475">
        <f t="shared" si="2376"/>
        <v>0</v>
      </c>
      <c r="IE144" s="141">
        <f t="shared" si="2385"/>
        <v>0</v>
      </c>
      <c r="IF144" s="476">
        <f t="shared" si="2362"/>
        <v>35.28</v>
      </c>
      <c r="IG144" s="142">
        <f t="shared" si="2387"/>
        <v>0</v>
      </c>
      <c r="IH144" s="114">
        <f t="shared" si="2388"/>
        <v>0</v>
      </c>
      <c r="II144" s="114"/>
      <c r="IJ144" s="143"/>
      <c r="IK144" s="144">
        <f t="shared" si="2389"/>
        <v>0</v>
      </c>
      <c r="IL144" s="328">
        <f t="shared" si="2483"/>
        <v>0</v>
      </c>
      <c r="IM144" s="474">
        <f t="shared" si="2391"/>
        <v>0</v>
      </c>
      <c r="IN144" s="475">
        <f t="shared" si="2392"/>
        <v>0</v>
      </c>
      <c r="IO144" s="141">
        <f t="shared" si="2393"/>
        <v>0</v>
      </c>
      <c r="IP144" s="476">
        <f t="shared" si="2394"/>
        <v>27</v>
      </c>
      <c r="IQ144" s="142">
        <f t="shared" si="2395"/>
        <v>0</v>
      </c>
      <c r="IR144" s="114">
        <f t="shared" si="2396"/>
        <v>0</v>
      </c>
      <c r="IS144" s="114"/>
      <c r="IT144" s="143"/>
      <c r="IU144" s="144">
        <f t="shared" si="2397"/>
        <v>0</v>
      </c>
      <c r="IV144" s="328">
        <f t="shared" si="2484"/>
        <v>0</v>
      </c>
      <c r="IW144" s="474">
        <f t="shared" si="2391"/>
        <v>0</v>
      </c>
      <c r="IX144" s="475">
        <f t="shared" si="2392"/>
        <v>0</v>
      </c>
      <c r="IY144" s="141">
        <f t="shared" si="2401"/>
        <v>0</v>
      </c>
      <c r="IZ144" s="476">
        <f t="shared" si="2394"/>
        <v>25.57</v>
      </c>
      <c r="JA144" s="142">
        <f t="shared" si="2403"/>
        <v>0</v>
      </c>
      <c r="JB144" s="114">
        <f t="shared" si="2404"/>
        <v>0</v>
      </c>
      <c r="JC144" s="114"/>
      <c r="JD144" s="143"/>
      <c r="JE144" s="144">
        <f t="shared" si="2405"/>
        <v>0</v>
      </c>
      <c r="JF144" s="328">
        <f t="shared" si="2485"/>
        <v>0</v>
      </c>
      <c r="JG144" s="474">
        <f t="shared" si="2407"/>
        <v>0</v>
      </c>
      <c r="JH144" s="475">
        <f t="shared" si="2408"/>
        <v>0</v>
      </c>
      <c r="JI144" s="141">
        <f t="shared" si="2409"/>
        <v>0</v>
      </c>
      <c r="JJ144" s="476">
        <f t="shared" si="2394"/>
        <v>30.23</v>
      </c>
      <c r="JK144" s="142">
        <f t="shared" si="2411"/>
        <v>0</v>
      </c>
      <c r="JL144" s="114">
        <f t="shared" si="2412"/>
        <v>0</v>
      </c>
      <c r="JM144" s="114"/>
      <c r="JN144" s="143"/>
      <c r="JO144" s="144">
        <f t="shared" si="2413"/>
        <v>0</v>
      </c>
      <c r="JP144" s="328">
        <f t="shared" si="2486"/>
        <v>0</v>
      </c>
      <c r="JQ144" s="474">
        <f t="shared" si="2407"/>
        <v>0</v>
      </c>
      <c r="JR144" s="475">
        <f t="shared" si="2408"/>
        <v>0</v>
      </c>
      <c r="JS144" s="141">
        <f t="shared" si="2417"/>
        <v>0</v>
      </c>
      <c r="JT144" s="476">
        <f t="shared" si="2394"/>
        <v>24.7</v>
      </c>
      <c r="JU144" s="142">
        <f t="shared" si="2419"/>
        <v>0</v>
      </c>
      <c r="JV144" s="114">
        <f t="shared" si="2420"/>
        <v>0</v>
      </c>
      <c r="JW144" s="114"/>
      <c r="JX144" s="143"/>
      <c r="JY144" s="144">
        <f t="shared" si="2421"/>
        <v>0</v>
      </c>
      <c r="JZ144" s="328">
        <f t="shared" si="2487"/>
        <v>0</v>
      </c>
      <c r="KA144" s="474">
        <f t="shared" si="2439"/>
        <v>0</v>
      </c>
      <c r="KB144" s="475">
        <f t="shared" si="2440"/>
        <v>0</v>
      </c>
      <c r="KC144" s="141">
        <f t="shared" si="2425"/>
        <v>0</v>
      </c>
      <c r="KD144" s="476">
        <f t="shared" si="2426"/>
        <v>34.049999999999997</v>
      </c>
      <c r="KE144" s="142">
        <f t="shared" si="2427"/>
        <v>0</v>
      </c>
      <c r="KF144" s="114">
        <f t="shared" si="2428"/>
        <v>0</v>
      </c>
      <c r="KG144" s="114"/>
      <c r="KH144" s="143"/>
      <c r="KI144" s="144">
        <f t="shared" si="2429"/>
        <v>0</v>
      </c>
      <c r="KJ144" s="328">
        <f t="shared" si="2488"/>
        <v>0</v>
      </c>
      <c r="KK144" s="474">
        <f t="shared" si="2439"/>
        <v>0</v>
      </c>
      <c r="KL144" s="475">
        <f t="shared" si="2440"/>
        <v>0</v>
      </c>
      <c r="KM144" s="141">
        <f t="shared" si="2433"/>
        <v>0</v>
      </c>
      <c r="KN144" s="476">
        <f t="shared" si="2426"/>
        <v>22.42</v>
      </c>
      <c r="KO144" s="142">
        <f t="shared" si="2435"/>
        <v>0</v>
      </c>
      <c r="KP144" s="114">
        <f t="shared" si="2436"/>
        <v>0</v>
      </c>
      <c r="KQ144" s="114"/>
      <c r="KR144" s="143"/>
      <c r="KS144" s="144">
        <f t="shared" si="2437"/>
        <v>0</v>
      </c>
      <c r="KT144" s="328">
        <f t="shared" si="2489"/>
        <v>0</v>
      </c>
      <c r="KU144" s="474" t="e">
        <f t="shared" si="2439"/>
        <v>#DIV/0!</v>
      </c>
      <c r="KV144" s="475" t="e">
        <f t="shared" si="2440"/>
        <v>#DIV/0!</v>
      </c>
      <c r="KW144" s="141">
        <f t="shared" si="2441"/>
        <v>0</v>
      </c>
      <c r="KX144" s="476">
        <f t="shared" si="2426"/>
        <v>0</v>
      </c>
      <c r="KY144" s="142">
        <f t="shared" si="2443"/>
        <v>0</v>
      </c>
      <c r="KZ144" s="114">
        <f t="shared" si="2444"/>
        <v>0</v>
      </c>
      <c r="LA144" s="114"/>
      <c r="LB144" s="143"/>
      <c r="LC144" s="144">
        <f t="shared" si="2445"/>
        <v>0</v>
      </c>
      <c r="LD144" s="327">
        <f t="shared" si="2446"/>
        <v>166</v>
      </c>
      <c r="LE144" s="474">
        <f t="shared" si="2447"/>
        <v>6.3699999999999998E-3</v>
      </c>
      <c r="LF144" s="475">
        <f t="shared" si="2448"/>
        <v>360.27</v>
      </c>
      <c r="LG144" s="141">
        <f t="shared" si="2449"/>
        <v>2.1703011999999999</v>
      </c>
      <c r="LH144" s="476">
        <f t="shared" si="2450"/>
        <v>30.23</v>
      </c>
      <c r="LI144" s="142">
        <f t="shared" si="2451"/>
        <v>65.60821</v>
      </c>
      <c r="LJ144" s="114">
        <f t="shared" si="2452"/>
        <v>10890.96</v>
      </c>
      <c r="LK144" s="114"/>
      <c r="LL144" s="143"/>
    </row>
    <row r="145" spans="1:324" ht="16.5" customHeight="1">
      <c r="A145" s="719"/>
      <c r="B145" s="94" t="s">
        <v>730</v>
      </c>
      <c r="C145" s="12" t="s">
        <v>856</v>
      </c>
      <c r="D145" s="12" t="s">
        <v>424</v>
      </c>
      <c r="E145" s="4" t="s">
        <v>32</v>
      </c>
      <c r="F145" s="328">
        <f t="shared" si="2459"/>
        <v>0</v>
      </c>
      <c r="G145" s="474">
        <f t="shared" si="2453"/>
        <v>0</v>
      </c>
      <c r="H145" s="475">
        <f t="shared" si="2454"/>
        <v>0</v>
      </c>
      <c r="I145" s="141">
        <f t="shared" si="2205"/>
        <v>0</v>
      </c>
      <c r="J145" s="476">
        <f t="shared" si="2455"/>
        <v>31.52</v>
      </c>
      <c r="K145" s="142">
        <f t="shared" si="2206"/>
        <v>0</v>
      </c>
      <c r="L145" s="114">
        <f t="shared" si="2207"/>
        <v>0</v>
      </c>
      <c r="M145" s="114"/>
      <c r="N145" s="143"/>
      <c r="O145" s="144" t="e">
        <f t="shared" si="2208"/>
        <v>#DIV/0!</v>
      </c>
      <c r="P145" s="328">
        <f t="shared" si="2460"/>
        <v>0</v>
      </c>
      <c r="Q145" s="474">
        <f t="shared" si="2456"/>
        <v>0</v>
      </c>
      <c r="R145" s="475">
        <f t="shared" si="2457"/>
        <v>0</v>
      </c>
      <c r="S145" s="141">
        <f t="shared" si="2210"/>
        <v>0</v>
      </c>
      <c r="T145" s="476">
        <f t="shared" si="2458"/>
        <v>29.42</v>
      </c>
      <c r="U145" s="142">
        <f t="shared" si="2211"/>
        <v>0</v>
      </c>
      <c r="V145" s="114">
        <f t="shared" si="2212"/>
        <v>0</v>
      </c>
      <c r="W145" s="114"/>
      <c r="X145" s="143"/>
      <c r="Y145" s="144" t="e">
        <f t="shared" si="2213"/>
        <v>#DIV/0!</v>
      </c>
      <c r="Z145" s="328">
        <f t="shared" si="2461"/>
        <v>0</v>
      </c>
      <c r="AA145" s="474">
        <f t="shared" si="2263"/>
        <v>0</v>
      </c>
      <c r="AB145" s="475">
        <f t="shared" si="2264"/>
        <v>0</v>
      </c>
      <c r="AC145" s="141">
        <f t="shared" si="2217"/>
        <v>0</v>
      </c>
      <c r="AD145" s="476">
        <f t="shared" si="2218"/>
        <v>33.75</v>
      </c>
      <c r="AE145" s="142">
        <f t="shared" si="2219"/>
        <v>0</v>
      </c>
      <c r="AF145" s="114">
        <f t="shared" si="2220"/>
        <v>0</v>
      </c>
      <c r="AG145" s="114"/>
      <c r="AH145" s="143"/>
      <c r="AI145" s="144" t="e">
        <f t="shared" si="2221"/>
        <v>#DIV/0!</v>
      </c>
      <c r="AJ145" s="328">
        <f t="shared" si="2462"/>
        <v>0</v>
      </c>
      <c r="AK145" s="474">
        <f t="shared" si="2263"/>
        <v>0</v>
      </c>
      <c r="AL145" s="475">
        <f t="shared" si="2264"/>
        <v>0</v>
      </c>
      <c r="AM145" s="141">
        <f t="shared" si="2225"/>
        <v>0</v>
      </c>
      <c r="AN145" s="476">
        <f t="shared" si="2218"/>
        <v>27.52</v>
      </c>
      <c r="AO145" s="142">
        <f t="shared" si="2227"/>
        <v>0</v>
      </c>
      <c r="AP145" s="114">
        <f t="shared" si="2228"/>
        <v>0</v>
      </c>
      <c r="AQ145" s="114"/>
      <c r="AR145" s="143"/>
      <c r="AS145" s="144" t="e">
        <f t="shared" si="2229"/>
        <v>#DIV/0!</v>
      </c>
      <c r="AT145" s="328">
        <f t="shared" si="2463"/>
        <v>0</v>
      </c>
      <c r="AU145" s="474">
        <f t="shared" si="2263"/>
        <v>0</v>
      </c>
      <c r="AV145" s="475">
        <f t="shared" si="2264"/>
        <v>0</v>
      </c>
      <c r="AW145" s="141">
        <f t="shared" si="2233"/>
        <v>0</v>
      </c>
      <c r="AX145" s="476">
        <f t="shared" si="2218"/>
        <v>31.56</v>
      </c>
      <c r="AY145" s="142">
        <f t="shared" si="2235"/>
        <v>0</v>
      </c>
      <c r="AZ145" s="114">
        <f t="shared" si="2236"/>
        <v>0</v>
      </c>
      <c r="BA145" s="114"/>
      <c r="BB145" s="143"/>
      <c r="BC145" s="144" t="e">
        <f t="shared" si="2237"/>
        <v>#DIV/0!</v>
      </c>
      <c r="BD145" s="328">
        <f t="shared" si="2464"/>
        <v>0</v>
      </c>
      <c r="BE145" s="474">
        <f t="shared" si="2263"/>
        <v>0</v>
      </c>
      <c r="BF145" s="475">
        <f t="shared" si="2264"/>
        <v>0</v>
      </c>
      <c r="BG145" s="141">
        <f t="shared" si="2241"/>
        <v>0</v>
      </c>
      <c r="BH145" s="476">
        <f t="shared" si="2218"/>
        <v>33.46</v>
      </c>
      <c r="BI145" s="142">
        <f t="shared" si="2243"/>
        <v>0</v>
      </c>
      <c r="BJ145" s="114">
        <f t="shared" si="2244"/>
        <v>0</v>
      </c>
      <c r="BK145" s="114"/>
      <c r="BL145" s="143"/>
      <c r="BM145" s="144" t="e">
        <f t="shared" si="2245"/>
        <v>#DIV/0!</v>
      </c>
      <c r="BN145" s="328">
        <f t="shared" si="2465"/>
        <v>0</v>
      </c>
      <c r="BO145" s="474">
        <f t="shared" si="2263"/>
        <v>0</v>
      </c>
      <c r="BP145" s="475">
        <f t="shared" si="2264"/>
        <v>0</v>
      </c>
      <c r="BQ145" s="141">
        <f t="shared" si="2249"/>
        <v>0</v>
      </c>
      <c r="BR145" s="476">
        <f t="shared" si="2218"/>
        <v>33.25</v>
      </c>
      <c r="BS145" s="142">
        <f t="shared" si="2251"/>
        <v>0</v>
      </c>
      <c r="BT145" s="114">
        <f t="shared" si="2252"/>
        <v>0</v>
      </c>
      <c r="BU145" s="114"/>
      <c r="BV145" s="143"/>
      <c r="BW145" s="144" t="e">
        <f t="shared" si="2253"/>
        <v>#DIV/0!</v>
      </c>
      <c r="BX145" s="328">
        <f t="shared" si="2466"/>
        <v>0</v>
      </c>
      <c r="BY145" s="474">
        <f t="shared" si="2263"/>
        <v>0</v>
      </c>
      <c r="BZ145" s="475">
        <f t="shared" si="2264"/>
        <v>0</v>
      </c>
      <c r="CA145" s="141">
        <f t="shared" si="2257"/>
        <v>0</v>
      </c>
      <c r="CB145" s="476">
        <f t="shared" si="2218"/>
        <v>32.880000000000003</v>
      </c>
      <c r="CC145" s="142">
        <f t="shared" si="2259"/>
        <v>0</v>
      </c>
      <c r="CD145" s="114">
        <f t="shared" si="2260"/>
        <v>0</v>
      </c>
      <c r="CE145" s="114"/>
      <c r="CF145" s="143"/>
      <c r="CG145" s="144" t="e">
        <f t="shared" si="2261"/>
        <v>#DIV/0!</v>
      </c>
      <c r="CH145" s="328">
        <f t="shared" si="2467"/>
        <v>0</v>
      </c>
      <c r="CI145" s="474">
        <f t="shared" si="2263"/>
        <v>0</v>
      </c>
      <c r="CJ145" s="475">
        <f t="shared" si="2264"/>
        <v>0</v>
      </c>
      <c r="CK145" s="141">
        <f t="shared" si="2265"/>
        <v>0</v>
      </c>
      <c r="CL145" s="476">
        <f t="shared" si="2218"/>
        <v>31.54</v>
      </c>
      <c r="CM145" s="142">
        <f t="shared" si="2267"/>
        <v>0</v>
      </c>
      <c r="CN145" s="114">
        <f t="shared" si="2268"/>
        <v>0</v>
      </c>
      <c r="CO145" s="114"/>
      <c r="CP145" s="143"/>
      <c r="CQ145" s="144" t="e">
        <f t="shared" si="2269"/>
        <v>#DIV/0!</v>
      </c>
      <c r="CR145" s="328">
        <f t="shared" si="2468"/>
        <v>0</v>
      </c>
      <c r="CS145" s="474">
        <f t="shared" si="2319"/>
        <v>0</v>
      </c>
      <c r="CT145" s="475">
        <f t="shared" si="2320"/>
        <v>0</v>
      </c>
      <c r="CU145" s="141">
        <f t="shared" si="2273"/>
        <v>0</v>
      </c>
      <c r="CV145" s="476">
        <f t="shared" si="2274"/>
        <v>33.47</v>
      </c>
      <c r="CW145" s="142">
        <f t="shared" si="2275"/>
        <v>0</v>
      </c>
      <c r="CX145" s="114">
        <f t="shared" si="2276"/>
        <v>0</v>
      </c>
      <c r="CY145" s="114"/>
      <c r="CZ145" s="143"/>
      <c r="DA145" s="144" t="e">
        <f t="shared" si="2277"/>
        <v>#DIV/0!</v>
      </c>
      <c r="DB145" s="328">
        <f t="shared" si="2469"/>
        <v>0</v>
      </c>
      <c r="DC145" s="474">
        <f t="shared" si="2319"/>
        <v>0</v>
      </c>
      <c r="DD145" s="475">
        <f t="shared" si="2320"/>
        <v>0</v>
      </c>
      <c r="DE145" s="141">
        <f t="shared" si="2281"/>
        <v>0</v>
      </c>
      <c r="DF145" s="476">
        <f t="shared" si="2274"/>
        <v>35.75</v>
      </c>
      <c r="DG145" s="142">
        <f t="shared" si="2283"/>
        <v>0</v>
      </c>
      <c r="DH145" s="114">
        <f t="shared" si="2284"/>
        <v>0</v>
      </c>
      <c r="DI145" s="114"/>
      <c r="DJ145" s="143"/>
      <c r="DK145" s="144" t="e">
        <f t="shared" si="2285"/>
        <v>#DIV/0!</v>
      </c>
      <c r="DL145" s="328">
        <f t="shared" si="2470"/>
        <v>0</v>
      </c>
      <c r="DM145" s="474">
        <f t="shared" si="2319"/>
        <v>0</v>
      </c>
      <c r="DN145" s="475">
        <f t="shared" si="2320"/>
        <v>0</v>
      </c>
      <c r="DO145" s="141">
        <f t="shared" si="2289"/>
        <v>0</v>
      </c>
      <c r="DP145" s="476">
        <f t="shared" si="2274"/>
        <v>22.42</v>
      </c>
      <c r="DQ145" s="142">
        <f t="shared" si="2291"/>
        <v>0</v>
      </c>
      <c r="DR145" s="114">
        <f t="shared" si="2292"/>
        <v>0</v>
      </c>
      <c r="DS145" s="114"/>
      <c r="DT145" s="143"/>
      <c r="DU145" s="144" t="e">
        <f t="shared" si="2293"/>
        <v>#DIV/0!</v>
      </c>
      <c r="DV145" s="328">
        <f t="shared" si="2471"/>
        <v>0</v>
      </c>
      <c r="DW145" s="474">
        <f t="shared" si="2319"/>
        <v>0</v>
      </c>
      <c r="DX145" s="475">
        <f t="shared" si="2320"/>
        <v>0</v>
      </c>
      <c r="DY145" s="141">
        <f t="shared" si="2297"/>
        <v>0</v>
      </c>
      <c r="DZ145" s="476">
        <f t="shared" si="2274"/>
        <v>38.33</v>
      </c>
      <c r="EA145" s="142">
        <f t="shared" si="2299"/>
        <v>0</v>
      </c>
      <c r="EB145" s="114">
        <f t="shared" si="2300"/>
        <v>0</v>
      </c>
      <c r="EC145" s="114"/>
      <c r="ED145" s="143"/>
      <c r="EE145" s="144" t="e">
        <f t="shared" si="2301"/>
        <v>#DIV/0!</v>
      </c>
      <c r="EF145" s="328">
        <f t="shared" si="2472"/>
        <v>0</v>
      </c>
      <c r="EG145" s="474">
        <f t="shared" si="2319"/>
        <v>0</v>
      </c>
      <c r="EH145" s="475">
        <f t="shared" si="2320"/>
        <v>0</v>
      </c>
      <c r="EI145" s="141">
        <f t="shared" si="2305"/>
        <v>0</v>
      </c>
      <c r="EJ145" s="476">
        <f t="shared" si="2274"/>
        <v>26.56</v>
      </c>
      <c r="EK145" s="142">
        <f t="shared" si="2307"/>
        <v>0</v>
      </c>
      <c r="EL145" s="114">
        <f t="shared" si="2308"/>
        <v>0</v>
      </c>
      <c r="EM145" s="114"/>
      <c r="EN145" s="143"/>
      <c r="EO145" s="144" t="e">
        <f t="shared" si="2309"/>
        <v>#DIV/0!</v>
      </c>
      <c r="EP145" s="328">
        <f t="shared" si="2473"/>
        <v>0</v>
      </c>
      <c r="EQ145" s="474">
        <f t="shared" si="2319"/>
        <v>0</v>
      </c>
      <c r="ER145" s="475">
        <f t="shared" si="2320"/>
        <v>0</v>
      </c>
      <c r="ES145" s="141">
        <f t="shared" si="2313"/>
        <v>0</v>
      </c>
      <c r="ET145" s="476">
        <f t="shared" si="2274"/>
        <v>32.450000000000003</v>
      </c>
      <c r="EU145" s="142">
        <f t="shared" si="2315"/>
        <v>0</v>
      </c>
      <c r="EV145" s="114">
        <f t="shared" si="2316"/>
        <v>0</v>
      </c>
      <c r="EW145" s="114"/>
      <c r="EX145" s="143"/>
      <c r="EY145" s="144" t="e">
        <f t="shared" si="2317"/>
        <v>#DIV/0!</v>
      </c>
      <c r="EZ145" s="328">
        <f t="shared" si="2474"/>
        <v>0</v>
      </c>
      <c r="FA145" s="474">
        <f t="shared" si="2319"/>
        <v>0</v>
      </c>
      <c r="FB145" s="475">
        <f t="shared" si="2320"/>
        <v>0</v>
      </c>
      <c r="FC145" s="141">
        <f t="shared" si="2321"/>
        <v>0</v>
      </c>
      <c r="FD145" s="476">
        <f t="shared" si="2274"/>
        <v>34.11</v>
      </c>
      <c r="FE145" s="142">
        <f t="shared" si="2323"/>
        <v>0</v>
      </c>
      <c r="FF145" s="114">
        <f t="shared" si="2324"/>
        <v>0</v>
      </c>
      <c r="FG145" s="114"/>
      <c r="FH145" s="143"/>
      <c r="FI145" s="144" t="e">
        <f t="shared" si="2325"/>
        <v>#DIV/0!</v>
      </c>
      <c r="FJ145" s="328">
        <f t="shared" si="2475"/>
        <v>0</v>
      </c>
      <c r="FK145" s="474">
        <f t="shared" si="2327"/>
        <v>0</v>
      </c>
      <c r="FL145" s="475">
        <f t="shared" si="2328"/>
        <v>0</v>
      </c>
      <c r="FM145" s="141">
        <f t="shared" si="2329"/>
        <v>0</v>
      </c>
      <c r="FN145" s="476">
        <f t="shared" si="2330"/>
        <v>32.69</v>
      </c>
      <c r="FO145" s="142">
        <f t="shared" si="2331"/>
        <v>0</v>
      </c>
      <c r="FP145" s="114">
        <f t="shared" si="2332"/>
        <v>0</v>
      </c>
      <c r="FQ145" s="114"/>
      <c r="FR145" s="143"/>
      <c r="FS145" s="144" t="e">
        <f t="shared" si="2333"/>
        <v>#DIV/0!</v>
      </c>
      <c r="FT145" s="328">
        <f t="shared" si="2476"/>
        <v>0</v>
      </c>
      <c r="FU145" s="474">
        <f t="shared" si="2327"/>
        <v>0</v>
      </c>
      <c r="FV145" s="475">
        <f t="shared" si="2328"/>
        <v>0</v>
      </c>
      <c r="FW145" s="141">
        <f t="shared" si="2337"/>
        <v>0</v>
      </c>
      <c r="FX145" s="476">
        <f t="shared" si="2330"/>
        <v>33.630000000000003</v>
      </c>
      <c r="FY145" s="142">
        <f t="shared" si="2339"/>
        <v>0</v>
      </c>
      <c r="FZ145" s="114">
        <f t="shared" si="2340"/>
        <v>0</v>
      </c>
      <c r="GA145" s="114"/>
      <c r="GB145" s="143"/>
      <c r="GC145" s="144" t="e">
        <f t="shared" si="2341"/>
        <v>#DIV/0!</v>
      </c>
      <c r="GD145" s="328">
        <f t="shared" si="2477"/>
        <v>0</v>
      </c>
      <c r="GE145" s="474">
        <f t="shared" si="2343"/>
        <v>0</v>
      </c>
      <c r="GF145" s="475">
        <f t="shared" si="2344"/>
        <v>0</v>
      </c>
      <c r="GG145" s="141">
        <f t="shared" si="2345"/>
        <v>0</v>
      </c>
      <c r="GH145" s="476">
        <f t="shared" si="2330"/>
        <v>35.090000000000003</v>
      </c>
      <c r="GI145" s="142">
        <f t="shared" si="2347"/>
        <v>0</v>
      </c>
      <c r="GJ145" s="114">
        <f t="shared" si="2348"/>
        <v>0</v>
      </c>
      <c r="GK145" s="114"/>
      <c r="GL145" s="143"/>
      <c r="GM145" s="144" t="e">
        <f t="shared" si="2349"/>
        <v>#DIV/0!</v>
      </c>
      <c r="GN145" s="328">
        <f t="shared" si="2478"/>
        <v>0</v>
      </c>
      <c r="GO145" s="474">
        <f t="shared" si="2343"/>
        <v>0</v>
      </c>
      <c r="GP145" s="475">
        <f t="shared" si="2344"/>
        <v>0</v>
      </c>
      <c r="GQ145" s="141">
        <f t="shared" si="2353"/>
        <v>0</v>
      </c>
      <c r="GR145" s="476">
        <f t="shared" si="2330"/>
        <v>30.8</v>
      </c>
      <c r="GS145" s="142">
        <f t="shared" si="2355"/>
        <v>0</v>
      </c>
      <c r="GT145" s="114">
        <f t="shared" si="2356"/>
        <v>0</v>
      </c>
      <c r="GU145" s="114"/>
      <c r="GV145" s="143"/>
      <c r="GW145" s="144" t="e">
        <f t="shared" si="2357"/>
        <v>#DIV/0!</v>
      </c>
      <c r="GX145" s="328">
        <f t="shared" si="2479"/>
        <v>0</v>
      </c>
      <c r="GY145" s="474">
        <f t="shared" si="2359"/>
        <v>0</v>
      </c>
      <c r="GZ145" s="475">
        <f t="shared" si="2360"/>
        <v>0</v>
      </c>
      <c r="HA145" s="141">
        <f t="shared" si="2361"/>
        <v>0</v>
      </c>
      <c r="HB145" s="476">
        <f t="shared" si="2362"/>
        <v>29.17</v>
      </c>
      <c r="HC145" s="142">
        <f t="shared" si="2363"/>
        <v>0</v>
      </c>
      <c r="HD145" s="114">
        <f t="shared" si="2364"/>
        <v>0</v>
      </c>
      <c r="HE145" s="114"/>
      <c r="HF145" s="143"/>
      <c r="HG145" s="144" t="e">
        <f t="shared" si="2365"/>
        <v>#DIV/0!</v>
      </c>
      <c r="HH145" s="328">
        <f t="shared" si="2480"/>
        <v>0</v>
      </c>
      <c r="HI145" s="474">
        <f t="shared" si="2359"/>
        <v>0</v>
      </c>
      <c r="HJ145" s="475">
        <f t="shared" si="2360"/>
        <v>0</v>
      </c>
      <c r="HK145" s="141">
        <f t="shared" si="2369"/>
        <v>0</v>
      </c>
      <c r="HL145" s="476">
        <f t="shared" si="2362"/>
        <v>29.29</v>
      </c>
      <c r="HM145" s="142">
        <f t="shared" si="2371"/>
        <v>0</v>
      </c>
      <c r="HN145" s="114">
        <f t="shared" si="2372"/>
        <v>0</v>
      </c>
      <c r="HO145" s="114"/>
      <c r="HP145" s="143"/>
      <c r="HQ145" s="144" t="e">
        <f t="shared" si="2373"/>
        <v>#DIV/0!</v>
      </c>
      <c r="HR145" s="328">
        <f t="shared" si="2481"/>
        <v>0</v>
      </c>
      <c r="HS145" s="474">
        <f t="shared" si="2375"/>
        <v>0</v>
      </c>
      <c r="HT145" s="475">
        <f t="shared" si="2376"/>
        <v>0</v>
      </c>
      <c r="HU145" s="141">
        <f t="shared" si="2377"/>
        <v>0</v>
      </c>
      <c r="HV145" s="476">
        <f t="shared" si="2362"/>
        <v>33.47</v>
      </c>
      <c r="HW145" s="142">
        <f t="shared" si="2379"/>
        <v>0</v>
      </c>
      <c r="HX145" s="114">
        <f t="shared" si="2380"/>
        <v>0</v>
      </c>
      <c r="HY145" s="114"/>
      <c r="HZ145" s="143"/>
      <c r="IA145" s="144" t="e">
        <f t="shared" si="2381"/>
        <v>#DIV/0!</v>
      </c>
      <c r="IB145" s="328">
        <f t="shared" si="2482"/>
        <v>0</v>
      </c>
      <c r="IC145" s="474">
        <f t="shared" si="2375"/>
        <v>0</v>
      </c>
      <c r="ID145" s="475">
        <f t="shared" si="2376"/>
        <v>0</v>
      </c>
      <c r="IE145" s="141">
        <f t="shared" si="2385"/>
        <v>0</v>
      </c>
      <c r="IF145" s="476">
        <f t="shared" si="2362"/>
        <v>35.28</v>
      </c>
      <c r="IG145" s="142">
        <f t="shared" si="2387"/>
        <v>0</v>
      </c>
      <c r="IH145" s="114">
        <f t="shared" si="2388"/>
        <v>0</v>
      </c>
      <c r="II145" s="114"/>
      <c r="IJ145" s="143"/>
      <c r="IK145" s="144" t="e">
        <f t="shared" si="2389"/>
        <v>#DIV/0!</v>
      </c>
      <c r="IL145" s="328">
        <f t="shared" si="2483"/>
        <v>0</v>
      </c>
      <c r="IM145" s="474">
        <f t="shared" si="2391"/>
        <v>0</v>
      </c>
      <c r="IN145" s="475">
        <f t="shared" si="2392"/>
        <v>0</v>
      </c>
      <c r="IO145" s="141">
        <f t="shared" si="2393"/>
        <v>0</v>
      </c>
      <c r="IP145" s="476">
        <f t="shared" si="2394"/>
        <v>27</v>
      </c>
      <c r="IQ145" s="142">
        <f t="shared" si="2395"/>
        <v>0</v>
      </c>
      <c r="IR145" s="114">
        <f t="shared" si="2396"/>
        <v>0</v>
      </c>
      <c r="IS145" s="114"/>
      <c r="IT145" s="143"/>
      <c r="IU145" s="144" t="e">
        <f t="shared" si="2397"/>
        <v>#DIV/0!</v>
      </c>
      <c r="IV145" s="328">
        <f t="shared" si="2484"/>
        <v>0</v>
      </c>
      <c r="IW145" s="474">
        <f t="shared" si="2391"/>
        <v>0</v>
      </c>
      <c r="IX145" s="475">
        <f t="shared" si="2392"/>
        <v>0</v>
      </c>
      <c r="IY145" s="141">
        <f t="shared" si="2401"/>
        <v>0</v>
      </c>
      <c r="IZ145" s="476">
        <f t="shared" si="2394"/>
        <v>25.57</v>
      </c>
      <c r="JA145" s="142">
        <f t="shared" si="2403"/>
        <v>0</v>
      </c>
      <c r="JB145" s="114">
        <f t="shared" si="2404"/>
        <v>0</v>
      </c>
      <c r="JC145" s="114"/>
      <c r="JD145" s="143"/>
      <c r="JE145" s="144" t="e">
        <f t="shared" si="2405"/>
        <v>#DIV/0!</v>
      </c>
      <c r="JF145" s="328">
        <f t="shared" si="2485"/>
        <v>0</v>
      </c>
      <c r="JG145" s="474">
        <f t="shared" si="2407"/>
        <v>0</v>
      </c>
      <c r="JH145" s="475">
        <f t="shared" si="2408"/>
        <v>0</v>
      </c>
      <c r="JI145" s="141">
        <f t="shared" si="2409"/>
        <v>0</v>
      </c>
      <c r="JJ145" s="476">
        <f t="shared" si="2394"/>
        <v>30.23</v>
      </c>
      <c r="JK145" s="142">
        <f t="shared" si="2411"/>
        <v>0</v>
      </c>
      <c r="JL145" s="114">
        <f t="shared" si="2412"/>
        <v>0</v>
      </c>
      <c r="JM145" s="114"/>
      <c r="JN145" s="143"/>
      <c r="JO145" s="144" t="e">
        <f t="shared" si="2413"/>
        <v>#DIV/0!</v>
      </c>
      <c r="JP145" s="328">
        <f t="shared" si="2486"/>
        <v>0</v>
      </c>
      <c r="JQ145" s="474">
        <f t="shared" si="2407"/>
        <v>0</v>
      </c>
      <c r="JR145" s="475">
        <f t="shared" si="2408"/>
        <v>0</v>
      </c>
      <c r="JS145" s="141">
        <f t="shared" si="2417"/>
        <v>0</v>
      </c>
      <c r="JT145" s="476">
        <f t="shared" si="2394"/>
        <v>24.7</v>
      </c>
      <c r="JU145" s="142">
        <f t="shared" si="2419"/>
        <v>0</v>
      </c>
      <c r="JV145" s="114">
        <f t="shared" si="2420"/>
        <v>0</v>
      </c>
      <c r="JW145" s="114"/>
      <c r="JX145" s="143"/>
      <c r="JY145" s="144" t="e">
        <f t="shared" si="2421"/>
        <v>#DIV/0!</v>
      </c>
      <c r="JZ145" s="328">
        <f t="shared" si="2487"/>
        <v>0</v>
      </c>
      <c r="KA145" s="474">
        <f t="shared" si="2439"/>
        <v>0</v>
      </c>
      <c r="KB145" s="475">
        <f t="shared" si="2440"/>
        <v>0</v>
      </c>
      <c r="KC145" s="141">
        <f t="shared" si="2425"/>
        <v>0</v>
      </c>
      <c r="KD145" s="476">
        <f t="shared" si="2426"/>
        <v>34.049999999999997</v>
      </c>
      <c r="KE145" s="142">
        <f t="shared" si="2427"/>
        <v>0</v>
      </c>
      <c r="KF145" s="114">
        <f t="shared" si="2428"/>
        <v>0</v>
      </c>
      <c r="KG145" s="114"/>
      <c r="KH145" s="143"/>
      <c r="KI145" s="144" t="e">
        <f t="shared" si="2429"/>
        <v>#DIV/0!</v>
      </c>
      <c r="KJ145" s="328">
        <f t="shared" si="2488"/>
        <v>0</v>
      </c>
      <c r="KK145" s="474">
        <f t="shared" si="2439"/>
        <v>0</v>
      </c>
      <c r="KL145" s="475">
        <f t="shared" si="2440"/>
        <v>0</v>
      </c>
      <c r="KM145" s="141">
        <f t="shared" si="2433"/>
        <v>0</v>
      </c>
      <c r="KN145" s="476">
        <f t="shared" si="2426"/>
        <v>22.42</v>
      </c>
      <c r="KO145" s="142">
        <f t="shared" si="2435"/>
        <v>0</v>
      </c>
      <c r="KP145" s="114">
        <f t="shared" si="2436"/>
        <v>0</v>
      </c>
      <c r="KQ145" s="114"/>
      <c r="KR145" s="143"/>
      <c r="KS145" s="144" t="e">
        <f t="shared" si="2437"/>
        <v>#DIV/0!</v>
      </c>
      <c r="KT145" s="328">
        <f t="shared" si="2489"/>
        <v>0</v>
      </c>
      <c r="KU145" s="474" t="e">
        <f t="shared" si="2439"/>
        <v>#DIV/0!</v>
      </c>
      <c r="KV145" s="475" t="e">
        <f t="shared" si="2440"/>
        <v>#DIV/0!</v>
      </c>
      <c r="KW145" s="141">
        <f t="shared" si="2441"/>
        <v>0</v>
      </c>
      <c r="KX145" s="476">
        <f t="shared" si="2426"/>
        <v>0</v>
      </c>
      <c r="KY145" s="142">
        <f t="shared" si="2443"/>
        <v>0</v>
      </c>
      <c r="KZ145" s="114">
        <f t="shared" si="2444"/>
        <v>0</v>
      </c>
      <c r="LA145" s="114"/>
      <c r="LB145" s="143"/>
      <c r="LC145" s="144" t="e">
        <f t="shared" si="2445"/>
        <v>#DIV/0!</v>
      </c>
      <c r="LD145" s="327">
        <f t="shared" si="2446"/>
        <v>0</v>
      </c>
      <c r="LE145" s="474">
        <f t="shared" si="2447"/>
        <v>0</v>
      </c>
      <c r="LF145" s="475">
        <f t="shared" si="2448"/>
        <v>0</v>
      </c>
      <c r="LG145" s="141">
        <f t="shared" si="2449"/>
        <v>0</v>
      </c>
      <c r="LH145" s="476">
        <f t="shared" si="2450"/>
        <v>30.23</v>
      </c>
      <c r="LI145" s="142">
        <f t="shared" si="2451"/>
        <v>0</v>
      </c>
      <c r="LJ145" s="114">
        <f t="shared" si="2452"/>
        <v>0</v>
      </c>
      <c r="LK145" s="114"/>
      <c r="LL145" s="143"/>
    </row>
    <row r="146" spans="1:324" ht="16.5" customHeight="1">
      <c r="A146" s="716"/>
      <c r="B146" s="716" t="s">
        <v>1232</v>
      </c>
      <c r="C146" s="12"/>
      <c r="D146" s="12"/>
      <c r="E146" s="4"/>
      <c r="F146" s="328"/>
      <c r="G146" s="474"/>
      <c r="H146" s="475"/>
      <c r="I146" s="141"/>
      <c r="J146" s="476"/>
      <c r="K146" s="142"/>
      <c r="L146" s="114"/>
      <c r="M146" s="114"/>
      <c r="N146" s="143"/>
      <c r="O146" s="144"/>
      <c r="P146" s="328"/>
      <c r="Q146" s="474"/>
      <c r="R146" s="475"/>
      <c r="S146" s="141"/>
      <c r="T146" s="476"/>
      <c r="U146" s="142"/>
      <c r="V146" s="114"/>
      <c r="W146" s="114"/>
      <c r="X146" s="143"/>
      <c r="Y146" s="144"/>
      <c r="Z146" s="328"/>
      <c r="AA146" s="474"/>
      <c r="AB146" s="475"/>
      <c r="AC146" s="141"/>
      <c r="AD146" s="476"/>
      <c r="AE146" s="142"/>
      <c r="AF146" s="114"/>
      <c r="AG146" s="114"/>
      <c r="AH146" s="143"/>
      <c r="AI146" s="144"/>
      <c r="AJ146" s="328"/>
      <c r="AK146" s="474"/>
      <c r="AL146" s="475"/>
      <c r="AM146" s="141"/>
      <c r="AN146" s="476"/>
      <c r="AO146" s="142"/>
      <c r="AP146" s="114"/>
      <c r="AQ146" s="114"/>
      <c r="AR146" s="143"/>
      <c r="AS146" s="144"/>
      <c r="AT146" s="328"/>
      <c r="AU146" s="474"/>
      <c r="AV146" s="475"/>
      <c r="AW146" s="141"/>
      <c r="AX146" s="476"/>
      <c r="AY146" s="142"/>
      <c r="AZ146" s="114"/>
      <c r="BA146" s="114"/>
      <c r="BB146" s="143"/>
      <c r="BC146" s="144"/>
      <c r="BD146" s="328"/>
      <c r="BE146" s="474"/>
      <c r="BF146" s="475"/>
      <c r="BG146" s="141"/>
      <c r="BH146" s="476"/>
      <c r="BI146" s="142"/>
      <c r="BJ146" s="114"/>
      <c r="BK146" s="114"/>
      <c r="BL146" s="143"/>
      <c r="BM146" s="144"/>
      <c r="BN146" s="328"/>
      <c r="BO146" s="474"/>
      <c r="BP146" s="475"/>
      <c r="BQ146" s="141"/>
      <c r="BR146" s="476"/>
      <c r="BS146" s="142"/>
      <c r="BT146" s="114"/>
      <c r="BU146" s="114"/>
      <c r="BV146" s="143"/>
      <c r="BW146" s="144"/>
      <c r="BX146" s="328"/>
      <c r="BY146" s="474"/>
      <c r="BZ146" s="475"/>
      <c r="CA146" s="141"/>
      <c r="CB146" s="476"/>
      <c r="CC146" s="142"/>
      <c r="CD146" s="114"/>
      <c r="CE146" s="114"/>
      <c r="CF146" s="143"/>
      <c r="CG146" s="144"/>
      <c r="CH146" s="328"/>
      <c r="CI146" s="474"/>
      <c r="CJ146" s="475"/>
      <c r="CK146" s="141"/>
      <c r="CL146" s="476"/>
      <c r="CM146" s="142"/>
      <c r="CN146" s="114"/>
      <c r="CO146" s="114"/>
      <c r="CP146" s="143"/>
      <c r="CQ146" s="144"/>
      <c r="CR146" s="328"/>
      <c r="CS146" s="474"/>
      <c r="CT146" s="475"/>
      <c r="CU146" s="141"/>
      <c r="CV146" s="476"/>
      <c r="CW146" s="142"/>
      <c r="CX146" s="114"/>
      <c r="CY146" s="114"/>
      <c r="CZ146" s="143"/>
      <c r="DA146" s="144"/>
      <c r="DB146" s="328"/>
      <c r="DC146" s="474"/>
      <c r="DD146" s="475"/>
      <c r="DE146" s="141"/>
      <c r="DF146" s="476"/>
      <c r="DG146" s="142"/>
      <c r="DH146" s="114"/>
      <c r="DI146" s="114"/>
      <c r="DJ146" s="143"/>
      <c r="DK146" s="144"/>
      <c r="DL146" s="328"/>
      <c r="DM146" s="474"/>
      <c r="DN146" s="475"/>
      <c r="DO146" s="141"/>
      <c r="DP146" s="476"/>
      <c r="DQ146" s="142"/>
      <c r="DR146" s="114"/>
      <c r="DS146" s="114"/>
      <c r="DT146" s="143"/>
      <c r="DU146" s="144"/>
      <c r="DV146" s="328"/>
      <c r="DW146" s="474"/>
      <c r="DX146" s="475"/>
      <c r="DY146" s="141"/>
      <c r="DZ146" s="476"/>
      <c r="EA146" s="142"/>
      <c r="EB146" s="114"/>
      <c r="EC146" s="114"/>
      <c r="ED146" s="143"/>
      <c r="EE146" s="144"/>
      <c r="EF146" s="328"/>
      <c r="EG146" s="474"/>
      <c r="EH146" s="475"/>
      <c r="EI146" s="141"/>
      <c r="EJ146" s="476"/>
      <c r="EK146" s="142"/>
      <c r="EL146" s="114"/>
      <c r="EM146" s="114"/>
      <c r="EN146" s="143"/>
      <c r="EO146" s="144"/>
      <c r="EP146" s="328"/>
      <c r="EQ146" s="474"/>
      <c r="ER146" s="475"/>
      <c r="ES146" s="141"/>
      <c r="ET146" s="476"/>
      <c r="EU146" s="142"/>
      <c r="EV146" s="114"/>
      <c r="EW146" s="114"/>
      <c r="EX146" s="143"/>
      <c r="EY146" s="144"/>
      <c r="EZ146" s="328"/>
      <c r="FA146" s="474"/>
      <c r="FB146" s="475"/>
      <c r="FC146" s="141"/>
      <c r="FD146" s="476"/>
      <c r="FE146" s="142"/>
      <c r="FF146" s="114"/>
      <c r="FG146" s="114"/>
      <c r="FH146" s="143"/>
      <c r="FI146" s="144"/>
      <c r="FJ146" s="328"/>
      <c r="FK146" s="474"/>
      <c r="FL146" s="475"/>
      <c r="FM146" s="141"/>
      <c r="FN146" s="476"/>
      <c r="FO146" s="142"/>
      <c r="FP146" s="114"/>
      <c r="FQ146" s="114"/>
      <c r="FR146" s="143"/>
      <c r="FS146" s="144"/>
      <c r="FT146" s="328"/>
      <c r="FU146" s="474"/>
      <c r="FV146" s="475"/>
      <c r="FW146" s="141"/>
      <c r="FX146" s="476"/>
      <c r="FY146" s="142"/>
      <c r="FZ146" s="114"/>
      <c r="GA146" s="114"/>
      <c r="GB146" s="143"/>
      <c r="GC146" s="144"/>
      <c r="GD146" s="328"/>
      <c r="GE146" s="474"/>
      <c r="GF146" s="475"/>
      <c r="GG146" s="141"/>
      <c r="GH146" s="476"/>
      <c r="GI146" s="142"/>
      <c r="GJ146" s="114"/>
      <c r="GK146" s="114"/>
      <c r="GL146" s="143"/>
      <c r="GM146" s="144"/>
      <c r="GN146" s="328"/>
      <c r="GO146" s="474"/>
      <c r="GP146" s="475"/>
      <c r="GQ146" s="141"/>
      <c r="GR146" s="476"/>
      <c r="GS146" s="142"/>
      <c r="GT146" s="114"/>
      <c r="GU146" s="114"/>
      <c r="GV146" s="143"/>
      <c r="GW146" s="144"/>
      <c r="GX146" s="328"/>
      <c r="GY146" s="474"/>
      <c r="GZ146" s="475"/>
      <c r="HA146" s="141"/>
      <c r="HB146" s="476"/>
      <c r="HC146" s="142"/>
      <c r="HD146" s="114"/>
      <c r="HE146" s="114"/>
      <c r="HF146" s="143"/>
      <c r="HG146" s="144"/>
      <c r="HH146" s="328"/>
      <c r="HI146" s="474"/>
      <c r="HJ146" s="475"/>
      <c r="HK146" s="141"/>
      <c r="HL146" s="476"/>
      <c r="HM146" s="142"/>
      <c r="HN146" s="114"/>
      <c r="HO146" s="114"/>
      <c r="HP146" s="143"/>
      <c r="HQ146" s="144"/>
      <c r="HR146" s="328"/>
      <c r="HS146" s="474"/>
      <c r="HT146" s="475"/>
      <c r="HU146" s="141"/>
      <c r="HV146" s="476"/>
      <c r="HW146" s="142"/>
      <c r="HX146" s="114"/>
      <c r="HY146" s="114"/>
      <c r="HZ146" s="143"/>
      <c r="IA146" s="144"/>
      <c r="IB146" s="328"/>
      <c r="IC146" s="474"/>
      <c r="ID146" s="475"/>
      <c r="IE146" s="141"/>
      <c r="IF146" s="476"/>
      <c r="IG146" s="142"/>
      <c r="IH146" s="114"/>
      <c r="II146" s="114"/>
      <c r="IJ146" s="143"/>
      <c r="IK146" s="144"/>
      <c r="IL146" s="328"/>
      <c r="IM146" s="474"/>
      <c r="IN146" s="475"/>
      <c r="IO146" s="141"/>
      <c r="IP146" s="476"/>
      <c r="IQ146" s="142"/>
      <c r="IR146" s="114"/>
      <c r="IS146" s="114"/>
      <c r="IT146" s="143"/>
      <c r="IU146" s="144"/>
      <c r="IV146" s="328"/>
      <c r="IW146" s="474"/>
      <c r="IX146" s="475"/>
      <c r="IY146" s="141"/>
      <c r="IZ146" s="476"/>
      <c r="JA146" s="142"/>
      <c r="JB146" s="114"/>
      <c r="JC146" s="114"/>
      <c r="JD146" s="143"/>
      <c r="JE146" s="144"/>
      <c r="JF146" s="328"/>
      <c r="JG146" s="474"/>
      <c r="JH146" s="475"/>
      <c r="JI146" s="141"/>
      <c r="JJ146" s="476"/>
      <c r="JK146" s="142"/>
      <c r="JL146" s="114"/>
      <c r="JM146" s="114"/>
      <c r="JN146" s="143"/>
      <c r="JO146" s="144"/>
      <c r="JP146" s="328"/>
      <c r="JQ146" s="474"/>
      <c r="JR146" s="475"/>
      <c r="JS146" s="141"/>
      <c r="JT146" s="476"/>
      <c r="JU146" s="142"/>
      <c r="JV146" s="114"/>
      <c r="JW146" s="114"/>
      <c r="JX146" s="143"/>
      <c r="JY146" s="144"/>
      <c r="JZ146" s="328"/>
      <c r="KA146" s="474"/>
      <c r="KB146" s="475"/>
      <c r="KC146" s="141"/>
      <c r="KD146" s="476"/>
      <c r="KE146" s="142"/>
      <c r="KF146" s="114"/>
      <c r="KG146" s="114"/>
      <c r="KH146" s="143"/>
      <c r="KI146" s="144"/>
      <c r="KJ146" s="328"/>
      <c r="KK146" s="474"/>
      <c r="KL146" s="475"/>
      <c r="KM146" s="141"/>
      <c r="KN146" s="476"/>
      <c r="KO146" s="142"/>
      <c r="KP146" s="114"/>
      <c r="KQ146" s="114"/>
      <c r="KR146" s="143"/>
      <c r="KS146" s="144"/>
      <c r="KT146" s="328"/>
      <c r="KU146" s="474"/>
      <c r="KV146" s="475"/>
      <c r="KW146" s="141"/>
      <c r="KX146" s="476"/>
      <c r="KY146" s="142"/>
      <c r="KZ146" s="114"/>
      <c r="LA146" s="114"/>
      <c r="LB146" s="143"/>
      <c r="LC146" s="144"/>
      <c r="LD146" s="327"/>
      <c r="LE146" s="474"/>
      <c r="LF146" s="475"/>
      <c r="LG146" s="141"/>
      <c r="LH146" s="476"/>
      <c r="LI146" s="142"/>
      <c r="LJ146" s="114"/>
      <c r="LK146" s="114"/>
      <c r="LL146" s="143"/>
    </row>
    <row r="147" spans="1:324" ht="16.5" customHeight="1">
      <c r="A147" s="717"/>
      <c r="B147" s="12" t="s">
        <v>728</v>
      </c>
      <c r="C147" s="12" t="s">
        <v>856</v>
      </c>
      <c r="D147" s="12" t="s">
        <v>424</v>
      </c>
      <c r="E147" s="4" t="s">
        <v>32</v>
      </c>
      <c r="F147" s="328">
        <f t="shared" ref="F147:F153" si="2490">F31</f>
        <v>92</v>
      </c>
      <c r="G147" s="474">
        <f t="shared" si="2453"/>
        <v>0.14285999999999999</v>
      </c>
      <c r="H147" s="475">
        <f t="shared" si="2454"/>
        <v>258.43</v>
      </c>
      <c r="I147" s="141">
        <f t="shared" si="2205"/>
        <v>2.8090217399999999</v>
      </c>
      <c r="J147" s="476">
        <f t="shared" si="2455"/>
        <v>31.52</v>
      </c>
      <c r="K147" s="142">
        <f t="shared" si="2206"/>
        <v>88.540369999999996</v>
      </c>
      <c r="L147" s="114">
        <f t="shared" si="2207"/>
        <v>8145.71</v>
      </c>
      <c r="M147" s="114"/>
      <c r="N147" s="143"/>
      <c r="O147" s="144">
        <f t="shared" si="2208"/>
        <v>1.3505199999999999</v>
      </c>
      <c r="P147" s="328">
        <f t="shared" ref="P147:P153" si="2491">P31</f>
        <v>95</v>
      </c>
      <c r="Q147" s="474">
        <f t="shared" si="2456"/>
        <v>8.9200000000000002E-2</v>
      </c>
      <c r="R147" s="475">
        <f t="shared" si="2457"/>
        <v>175.72</v>
      </c>
      <c r="S147" s="141">
        <f t="shared" si="2210"/>
        <v>1.8496842099999999</v>
      </c>
      <c r="T147" s="476">
        <f t="shared" si="2458"/>
        <v>29.42</v>
      </c>
      <c r="U147" s="142">
        <f t="shared" si="2211"/>
        <v>54.41771</v>
      </c>
      <c r="V147" s="114">
        <f t="shared" si="2212"/>
        <v>5169.68</v>
      </c>
      <c r="W147" s="114"/>
      <c r="X147" s="143"/>
      <c r="Y147" s="144">
        <f t="shared" si="2213"/>
        <v>0.83004</v>
      </c>
      <c r="Z147" s="328">
        <f t="shared" ref="Z147:Z153" si="2492">Z31</f>
        <v>216</v>
      </c>
      <c r="AA147" s="474">
        <f t="shared" ref="AA147:AK154" si="2493">Z147/Z$126</f>
        <v>0.26340999999999998</v>
      </c>
      <c r="AB147" s="475">
        <f t="shared" ref="AB147:AL154" si="2494">AB$126*AA147</f>
        <v>287.12</v>
      </c>
      <c r="AC147" s="141">
        <f t="shared" si="2217"/>
        <v>1.3292592599999999</v>
      </c>
      <c r="AD147" s="476">
        <f t="shared" si="2218"/>
        <v>33.75</v>
      </c>
      <c r="AE147" s="142">
        <f t="shared" si="2219"/>
        <v>44.862499999999997</v>
      </c>
      <c r="AF147" s="114">
        <f t="shared" si="2220"/>
        <v>9690.2999999999993</v>
      </c>
      <c r="AG147" s="114"/>
      <c r="AH147" s="143"/>
      <c r="AI147" s="144">
        <f t="shared" si="2221"/>
        <v>0.68430000000000002</v>
      </c>
      <c r="AJ147" s="328">
        <f t="shared" ref="AJ147:AJ153" si="2495">AJ31</f>
        <v>53</v>
      </c>
      <c r="AK147" s="474">
        <f t="shared" ref="AK147:AK153" si="2496">AJ147/AJ$126</f>
        <v>8.7309999999999999E-2</v>
      </c>
      <c r="AL147" s="475">
        <f t="shared" ref="AL147:AL153" si="2497">AL$126*AK147</f>
        <v>106.52</v>
      </c>
      <c r="AM147" s="141">
        <f t="shared" si="2225"/>
        <v>2.0098113199999998</v>
      </c>
      <c r="AN147" s="476">
        <f t="shared" si="2218"/>
        <v>27.52</v>
      </c>
      <c r="AO147" s="142">
        <f t="shared" si="2227"/>
        <v>55.310009999999998</v>
      </c>
      <c r="AP147" s="114">
        <f t="shared" si="2228"/>
        <v>2931.43</v>
      </c>
      <c r="AQ147" s="114"/>
      <c r="AR147" s="143"/>
      <c r="AS147" s="144">
        <f t="shared" si="2229"/>
        <v>0.84365999999999997</v>
      </c>
      <c r="AT147" s="328">
        <f t="shared" ref="AT147:AT153" si="2498">AT31</f>
        <v>49</v>
      </c>
      <c r="AU147" s="474">
        <f t="shared" ref="AU147:BE154" si="2499">AT147/AT$126</f>
        <v>5.1630000000000002E-2</v>
      </c>
      <c r="AV147" s="475">
        <f t="shared" ref="AV147:BF154" si="2500">AV$126*AU147</f>
        <v>57</v>
      </c>
      <c r="AW147" s="141">
        <f t="shared" si="2233"/>
        <v>1.1632653100000001</v>
      </c>
      <c r="AX147" s="476">
        <f t="shared" si="2218"/>
        <v>31.56</v>
      </c>
      <c r="AY147" s="142">
        <f t="shared" si="2235"/>
        <v>36.712649999999996</v>
      </c>
      <c r="AZ147" s="114">
        <f t="shared" si="2236"/>
        <v>1798.92</v>
      </c>
      <c r="BA147" s="114"/>
      <c r="BB147" s="143"/>
      <c r="BC147" s="144">
        <f t="shared" si="2237"/>
        <v>0.55998999999999999</v>
      </c>
      <c r="BD147" s="328">
        <f t="shared" ref="BD147:BD153" si="2501">BD31</f>
        <v>57</v>
      </c>
      <c r="BE147" s="474">
        <f t="shared" ref="BE147:BE153" si="2502">BD147/BD$126</f>
        <v>8.4320000000000006E-2</v>
      </c>
      <c r="BF147" s="475">
        <f t="shared" ref="BF147:BF153" si="2503">BF$126*BE147</f>
        <v>96.97</v>
      </c>
      <c r="BG147" s="141">
        <f t="shared" si="2241"/>
        <v>1.70122807</v>
      </c>
      <c r="BH147" s="476">
        <f t="shared" si="2218"/>
        <v>33.46</v>
      </c>
      <c r="BI147" s="142">
        <f t="shared" si="2243"/>
        <v>56.923090000000002</v>
      </c>
      <c r="BJ147" s="114">
        <f t="shared" si="2244"/>
        <v>3244.62</v>
      </c>
      <c r="BK147" s="114"/>
      <c r="BL147" s="143"/>
      <c r="BM147" s="144">
        <f t="shared" si="2245"/>
        <v>0.86826000000000003</v>
      </c>
      <c r="BN147" s="328">
        <f t="shared" ref="BN147:BN153" si="2504">BN31</f>
        <v>86</v>
      </c>
      <c r="BO147" s="474">
        <f t="shared" ref="BO147:BY154" si="2505">BN147/BN$126</f>
        <v>0.12113</v>
      </c>
      <c r="BP147" s="475">
        <f t="shared" ref="BP147:BZ154" si="2506">BP$126*BO147</f>
        <v>121.13</v>
      </c>
      <c r="BQ147" s="141">
        <f t="shared" si="2249"/>
        <v>1.4084883699999999</v>
      </c>
      <c r="BR147" s="476">
        <f t="shared" si="2218"/>
        <v>33.25</v>
      </c>
      <c r="BS147" s="142">
        <f t="shared" si="2251"/>
        <v>46.832239999999999</v>
      </c>
      <c r="BT147" s="114">
        <f t="shared" si="2252"/>
        <v>4027.57</v>
      </c>
      <c r="BU147" s="114"/>
      <c r="BV147" s="143"/>
      <c r="BW147" s="144">
        <f t="shared" si="2253"/>
        <v>0.71433999999999997</v>
      </c>
      <c r="BX147" s="328">
        <f t="shared" ref="BX147:BX153" si="2507">BX31</f>
        <v>91</v>
      </c>
      <c r="BY147" s="474">
        <f t="shared" ref="BY147:BY153" si="2508">BX147/BX$126</f>
        <v>0.11361</v>
      </c>
      <c r="BZ147" s="475">
        <f t="shared" ref="BZ147:BZ153" si="2509">BZ$126*BY147</f>
        <v>132.91999999999999</v>
      </c>
      <c r="CA147" s="141">
        <f t="shared" si="2257"/>
        <v>1.4606593400000001</v>
      </c>
      <c r="CB147" s="476">
        <f t="shared" si="2218"/>
        <v>32.880000000000003</v>
      </c>
      <c r="CC147" s="142">
        <f t="shared" si="2259"/>
        <v>48.026479999999999</v>
      </c>
      <c r="CD147" s="114">
        <f t="shared" si="2260"/>
        <v>4370.41</v>
      </c>
      <c r="CE147" s="114"/>
      <c r="CF147" s="143"/>
      <c r="CG147" s="144">
        <f t="shared" si="2261"/>
        <v>0.73255999999999999</v>
      </c>
      <c r="CH147" s="328">
        <f t="shared" ref="CH147:CH153" si="2510">CH31</f>
        <v>116</v>
      </c>
      <c r="CI147" s="474">
        <f t="shared" ref="CI147:CI154" si="2511">CH147/CH$126</f>
        <v>0.11577</v>
      </c>
      <c r="CJ147" s="475">
        <f t="shared" ref="CJ147:CJ154" si="2512">CJ$126*CI147</f>
        <v>347.31</v>
      </c>
      <c r="CK147" s="141">
        <f t="shared" si="2265"/>
        <v>2.9940517199999999</v>
      </c>
      <c r="CL147" s="476">
        <f t="shared" si="2218"/>
        <v>31.54</v>
      </c>
      <c r="CM147" s="142">
        <f t="shared" si="2267"/>
        <v>94.432389999999998</v>
      </c>
      <c r="CN147" s="114">
        <f t="shared" si="2268"/>
        <v>10954.16</v>
      </c>
      <c r="CO147" s="114"/>
      <c r="CP147" s="143"/>
      <c r="CQ147" s="144">
        <f t="shared" si="2269"/>
        <v>1.4403999999999999</v>
      </c>
      <c r="CR147" s="328">
        <f t="shared" ref="CR147:CR153" si="2513">CR31</f>
        <v>56</v>
      </c>
      <c r="CS147" s="474">
        <f t="shared" ref="CS147:DC154" si="2514">CR147/CR$126</f>
        <v>7.1160000000000001E-2</v>
      </c>
      <c r="CT147" s="475">
        <f t="shared" ref="CT147:DD154" si="2515">CT$126*CS147</f>
        <v>134.49</v>
      </c>
      <c r="CU147" s="141">
        <f t="shared" si="2273"/>
        <v>2.4016071399999999</v>
      </c>
      <c r="CV147" s="476">
        <f t="shared" si="2274"/>
        <v>33.47</v>
      </c>
      <c r="CW147" s="142">
        <f t="shared" si="2275"/>
        <v>80.381789999999995</v>
      </c>
      <c r="CX147" s="114">
        <f t="shared" si="2276"/>
        <v>4501.38</v>
      </c>
      <c r="CY147" s="114"/>
      <c r="CZ147" s="143"/>
      <c r="DA147" s="144">
        <f t="shared" si="2277"/>
        <v>1.2260800000000001</v>
      </c>
      <c r="DB147" s="328">
        <f t="shared" ref="DB147:DB153" si="2516">DB31</f>
        <v>119</v>
      </c>
      <c r="DC147" s="474">
        <f t="shared" ref="DC147:DC153" si="2517">DB147/DB$126</f>
        <v>0.13725000000000001</v>
      </c>
      <c r="DD147" s="475">
        <f t="shared" ref="DD147:DD153" si="2518">DD$126*DC147</f>
        <v>98.82</v>
      </c>
      <c r="DE147" s="141">
        <f t="shared" si="2281"/>
        <v>0.83042017000000001</v>
      </c>
      <c r="DF147" s="476">
        <f t="shared" si="2274"/>
        <v>35.75</v>
      </c>
      <c r="DG147" s="142">
        <f t="shared" si="2283"/>
        <v>29.687519999999999</v>
      </c>
      <c r="DH147" s="114">
        <f t="shared" si="2284"/>
        <v>3532.81</v>
      </c>
      <c r="DI147" s="114"/>
      <c r="DJ147" s="143"/>
      <c r="DK147" s="144">
        <f t="shared" si="2285"/>
        <v>0.45283000000000001</v>
      </c>
      <c r="DL147" s="328">
        <f t="shared" ref="DL147:DL153" si="2519">DL31</f>
        <v>0</v>
      </c>
      <c r="DM147" s="474">
        <f t="shared" ref="DM147:DW154" si="2520">DL147/DL$126</f>
        <v>0</v>
      </c>
      <c r="DN147" s="475">
        <f t="shared" ref="DN147:DX154" si="2521">DN$126*DM147</f>
        <v>0</v>
      </c>
      <c r="DO147" s="141">
        <f t="shared" si="2289"/>
        <v>0</v>
      </c>
      <c r="DP147" s="476">
        <f t="shared" si="2274"/>
        <v>22.42</v>
      </c>
      <c r="DQ147" s="142">
        <f t="shared" si="2291"/>
        <v>0</v>
      </c>
      <c r="DR147" s="114">
        <f t="shared" si="2292"/>
        <v>0</v>
      </c>
      <c r="DS147" s="114"/>
      <c r="DT147" s="143"/>
      <c r="DU147" s="144">
        <f t="shared" si="2293"/>
        <v>0</v>
      </c>
      <c r="DV147" s="328">
        <f t="shared" ref="DV147:DV153" si="2522">DV31</f>
        <v>41</v>
      </c>
      <c r="DW147" s="474">
        <f t="shared" ref="DW147:DW153" si="2523">DV147/DV$126</f>
        <v>5.2359999999999997E-2</v>
      </c>
      <c r="DX147" s="475">
        <f t="shared" ref="DX147:DX153" si="2524">DX$126*DW147</f>
        <v>40.32</v>
      </c>
      <c r="DY147" s="141">
        <f t="shared" si="2297"/>
        <v>0.98341462999999996</v>
      </c>
      <c r="DZ147" s="476">
        <f t="shared" si="2274"/>
        <v>38.33</v>
      </c>
      <c r="EA147" s="142">
        <f t="shared" si="2299"/>
        <v>37.694279999999999</v>
      </c>
      <c r="EB147" s="114">
        <f t="shared" si="2300"/>
        <v>1545.47</v>
      </c>
      <c r="EC147" s="114"/>
      <c r="ED147" s="143"/>
      <c r="EE147" s="144">
        <f t="shared" si="2301"/>
        <v>0.57496000000000003</v>
      </c>
      <c r="EF147" s="328">
        <f t="shared" ref="EF147:EF153" si="2525">EF31</f>
        <v>60</v>
      </c>
      <c r="EG147" s="474">
        <f t="shared" ref="EG147:EQ154" si="2526">EF147/EF$126</f>
        <v>6.9610000000000005E-2</v>
      </c>
      <c r="EH147" s="475">
        <f t="shared" ref="EH147:ER154" si="2527">EH$126*EG147</f>
        <v>116.88</v>
      </c>
      <c r="EI147" s="141">
        <f t="shared" si="2305"/>
        <v>1.948</v>
      </c>
      <c r="EJ147" s="476">
        <f t="shared" si="2274"/>
        <v>26.56</v>
      </c>
      <c r="EK147" s="142">
        <f t="shared" si="2307"/>
        <v>51.738880000000002</v>
      </c>
      <c r="EL147" s="114">
        <f t="shared" si="2308"/>
        <v>3104.33</v>
      </c>
      <c r="EM147" s="114"/>
      <c r="EN147" s="143"/>
      <c r="EO147" s="144">
        <f t="shared" si="2309"/>
        <v>0.78917999999999999</v>
      </c>
      <c r="EP147" s="328">
        <f t="shared" ref="EP147:EP153" si="2528">EP31</f>
        <v>73</v>
      </c>
      <c r="EQ147" s="474">
        <f t="shared" ref="EQ147:EQ153" si="2529">EP147/EP$126</f>
        <v>8.7739999999999999E-2</v>
      </c>
      <c r="ER147" s="475">
        <f t="shared" ref="ER147:ER153" si="2530">ER$126*EQ147</f>
        <v>241.29</v>
      </c>
      <c r="ES147" s="141">
        <f t="shared" si="2313"/>
        <v>3.3053424699999998</v>
      </c>
      <c r="ET147" s="476">
        <f t="shared" si="2274"/>
        <v>32.450000000000003</v>
      </c>
      <c r="EU147" s="142">
        <f t="shared" si="2315"/>
        <v>107.25836</v>
      </c>
      <c r="EV147" s="114">
        <f t="shared" si="2316"/>
        <v>7829.86</v>
      </c>
      <c r="EW147" s="114"/>
      <c r="EX147" s="143"/>
      <c r="EY147" s="144">
        <f t="shared" si="2317"/>
        <v>1.6360300000000001</v>
      </c>
      <c r="EZ147" s="328">
        <f t="shared" ref="EZ147:EZ153" si="2531">EZ31</f>
        <v>37</v>
      </c>
      <c r="FA147" s="474">
        <f t="shared" ref="FA147:FA154" si="2532">EZ147/EZ$126</f>
        <v>4.9930000000000002E-2</v>
      </c>
      <c r="FB147" s="475">
        <f t="shared" ref="FB147:FB154" si="2533">FB$126*FA147</f>
        <v>75.39</v>
      </c>
      <c r="FC147" s="141">
        <f t="shared" si="2321"/>
        <v>2.0375675700000002</v>
      </c>
      <c r="FD147" s="476">
        <f t="shared" si="2274"/>
        <v>34.11</v>
      </c>
      <c r="FE147" s="142">
        <f t="shared" si="2323"/>
        <v>69.501429999999999</v>
      </c>
      <c r="FF147" s="114">
        <f t="shared" si="2324"/>
        <v>2571.5500000000002</v>
      </c>
      <c r="FG147" s="114"/>
      <c r="FH147" s="143"/>
      <c r="FI147" s="144">
        <f t="shared" si="2325"/>
        <v>1.06012</v>
      </c>
      <c r="FJ147" s="328">
        <f t="shared" ref="FJ147:FJ153" si="2534">FJ31</f>
        <v>97</v>
      </c>
      <c r="FK147" s="474">
        <f t="shared" si="2327"/>
        <v>9.6129999999999993E-2</v>
      </c>
      <c r="FL147" s="475">
        <f t="shared" si="2328"/>
        <v>234.56</v>
      </c>
      <c r="FM147" s="141">
        <f t="shared" si="2329"/>
        <v>2.4181443300000001</v>
      </c>
      <c r="FN147" s="476">
        <f t="shared" si="2330"/>
        <v>32.69</v>
      </c>
      <c r="FO147" s="142">
        <f t="shared" si="2331"/>
        <v>79.049139999999994</v>
      </c>
      <c r="FP147" s="114">
        <f t="shared" si="2332"/>
        <v>7667.77</v>
      </c>
      <c r="FQ147" s="114"/>
      <c r="FR147" s="143"/>
      <c r="FS147" s="144">
        <f t="shared" si="2333"/>
        <v>1.2057500000000001</v>
      </c>
      <c r="FT147" s="328">
        <f t="shared" ref="FT147:FT153" si="2535">FT31</f>
        <v>76</v>
      </c>
      <c r="FU147" s="474">
        <f t="shared" si="2327"/>
        <v>0.10340000000000001</v>
      </c>
      <c r="FV147" s="475">
        <f t="shared" si="2328"/>
        <v>217.14</v>
      </c>
      <c r="FW147" s="141">
        <f t="shared" si="2337"/>
        <v>2.85710526</v>
      </c>
      <c r="FX147" s="476">
        <f t="shared" si="2330"/>
        <v>33.630000000000003</v>
      </c>
      <c r="FY147" s="142">
        <f t="shared" si="2339"/>
        <v>96.084450000000004</v>
      </c>
      <c r="FZ147" s="114">
        <f t="shared" si="2340"/>
        <v>7302.42</v>
      </c>
      <c r="GA147" s="114"/>
      <c r="GB147" s="143"/>
      <c r="GC147" s="144">
        <f t="shared" si="2341"/>
        <v>1.4656</v>
      </c>
      <c r="GD147" s="328">
        <f t="shared" ref="GD147:GD153" si="2536">GD31</f>
        <v>35</v>
      </c>
      <c r="GE147" s="474">
        <f t="shared" ref="GE147:GO154" si="2537">GD147/GD$126</f>
        <v>6.9580000000000003E-2</v>
      </c>
      <c r="GF147" s="475">
        <f t="shared" ref="GF147:GP154" si="2538">GF$126*GE147</f>
        <v>48.29</v>
      </c>
      <c r="GG147" s="141">
        <f t="shared" si="2345"/>
        <v>1.3797142899999999</v>
      </c>
      <c r="GH147" s="476">
        <f t="shared" si="2330"/>
        <v>35.090000000000003</v>
      </c>
      <c r="GI147" s="142">
        <f t="shared" si="2347"/>
        <v>48.414169999999999</v>
      </c>
      <c r="GJ147" s="114">
        <f t="shared" si="2348"/>
        <v>1694.5</v>
      </c>
      <c r="GK147" s="114"/>
      <c r="GL147" s="143"/>
      <c r="GM147" s="144">
        <f t="shared" si="2349"/>
        <v>0.73846999999999996</v>
      </c>
      <c r="GN147" s="328">
        <f t="shared" ref="GN147:GN153" si="2539">GN31</f>
        <v>103</v>
      </c>
      <c r="GO147" s="474">
        <f t="shared" ref="GO147:GO153" si="2540">GN147/GN$126</f>
        <v>0.12262000000000001</v>
      </c>
      <c r="GP147" s="475">
        <f t="shared" ref="GP147:GP153" si="2541">GP$126*GO147</f>
        <v>461.05</v>
      </c>
      <c r="GQ147" s="141">
        <f t="shared" si="2353"/>
        <v>4.4762135900000004</v>
      </c>
      <c r="GR147" s="476">
        <f t="shared" si="2330"/>
        <v>30.8</v>
      </c>
      <c r="GS147" s="142">
        <f t="shared" si="2355"/>
        <v>137.86738</v>
      </c>
      <c r="GT147" s="114">
        <f t="shared" si="2356"/>
        <v>14200.34</v>
      </c>
      <c r="GU147" s="114"/>
      <c r="GV147" s="143"/>
      <c r="GW147" s="144">
        <f t="shared" si="2357"/>
        <v>2.1029200000000001</v>
      </c>
      <c r="GX147" s="328">
        <f t="shared" ref="GX147:GX153" si="2542">GX31</f>
        <v>165</v>
      </c>
      <c r="GY147" s="474">
        <f t="shared" si="2359"/>
        <v>0.10693</v>
      </c>
      <c r="GZ147" s="475">
        <f t="shared" si="2360"/>
        <v>429.22</v>
      </c>
      <c r="HA147" s="141">
        <f t="shared" si="2361"/>
        <v>2.6013333300000001</v>
      </c>
      <c r="HB147" s="476">
        <f t="shared" si="2362"/>
        <v>29.17</v>
      </c>
      <c r="HC147" s="142">
        <f t="shared" si="2363"/>
        <v>75.880889999999994</v>
      </c>
      <c r="HD147" s="114">
        <f t="shared" si="2364"/>
        <v>12520.35</v>
      </c>
      <c r="HE147" s="114"/>
      <c r="HF147" s="143"/>
      <c r="HG147" s="144">
        <f t="shared" si="2365"/>
        <v>1.15743</v>
      </c>
      <c r="HH147" s="328">
        <f t="shared" ref="HH147:HH153" si="2543">HH31</f>
        <v>85</v>
      </c>
      <c r="HI147" s="474">
        <f t="shared" si="2359"/>
        <v>7.9890000000000003E-2</v>
      </c>
      <c r="HJ147" s="475">
        <f t="shared" si="2360"/>
        <v>180.55</v>
      </c>
      <c r="HK147" s="141">
        <f t="shared" si="2369"/>
        <v>2.1241176500000001</v>
      </c>
      <c r="HL147" s="476">
        <f t="shared" si="2362"/>
        <v>29.29</v>
      </c>
      <c r="HM147" s="142">
        <f t="shared" si="2371"/>
        <v>62.215409999999999</v>
      </c>
      <c r="HN147" s="114">
        <f t="shared" si="2372"/>
        <v>5288.31</v>
      </c>
      <c r="HO147" s="114"/>
      <c r="HP147" s="143"/>
      <c r="HQ147" s="144">
        <f t="shared" si="2373"/>
        <v>0.94898000000000005</v>
      </c>
      <c r="HR147" s="328">
        <f t="shared" ref="HR147:HR153" si="2544">HR31</f>
        <v>40</v>
      </c>
      <c r="HS147" s="474">
        <f t="shared" ref="HS147:IC154" si="2545">HR147/HR$126</f>
        <v>5.7549999999999997E-2</v>
      </c>
      <c r="HT147" s="475">
        <f t="shared" ref="HT147:ID154" si="2546">HT$126*HS147</f>
        <v>39.130000000000003</v>
      </c>
      <c r="HU147" s="141">
        <f t="shared" si="2377"/>
        <v>0.97824999999999995</v>
      </c>
      <c r="HV147" s="476">
        <f t="shared" si="2362"/>
        <v>33.47</v>
      </c>
      <c r="HW147" s="142">
        <f t="shared" si="2379"/>
        <v>32.74203</v>
      </c>
      <c r="HX147" s="114">
        <f t="shared" si="2380"/>
        <v>1309.68</v>
      </c>
      <c r="HY147" s="114"/>
      <c r="HZ147" s="143"/>
      <c r="IA147" s="144">
        <f t="shared" si="2381"/>
        <v>0.49941999999999998</v>
      </c>
      <c r="IB147" s="328">
        <f t="shared" ref="IB147:IB153" si="2547">IB31</f>
        <v>37</v>
      </c>
      <c r="IC147" s="474">
        <f t="shared" ref="IC147:IC153" si="2548">IB147/IB$126</f>
        <v>7.6920000000000002E-2</v>
      </c>
      <c r="ID147" s="475">
        <f t="shared" ref="ID147:ID153" si="2549">ID$126*IC147</f>
        <v>38.46</v>
      </c>
      <c r="IE147" s="141">
        <f t="shared" si="2385"/>
        <v>1.03945946</v>
      </c>
      <c r="IF147" s="476">
        <f t="shared" si="2362"/>
        <v>35.28</v>
      </c>
      <c r="IG147" s="142">
        <f t="shared" si="2387"/>
        <v>36.672130000000003</v>
      </c>
      <c r="IH147" s="114">
        <f t="shared" si="2388"/>
        <v>1356.87</v>
      </c>
      <c r="II147" s="114"/>
      <c r="IJ147" s="143"/>
      <c r="IK147" s="144">
        <f t="shared" si="2389"/>
        <v>0.55937000000000003</v>
      </c>
      <c r="IL147" s="328">
        <f t="shared" ref="IL147:IL153" si="2550">IL31</f>
        <v>79</v>
      </c>
      <c r="IM147" s="474">
        <f t="shared" si="2391"/>
        <v>6.973E-2</v>
      </c>
      <c r="IN147" s="475">
        <f t="shared" si="2392"/>
        <v>155.22</v>
      </c>
      <c r="IO147" s="141">
        <f t="shared" si="2393"/>
        <v>1.96481013</v>
      </c>
      <c r="IP147" s="476">
        <f t="shared" si="2394"/>
        <v>27</v>
      </c>
      <c r="IQ147" s="142">
        <f t="shared" si="2395"/>
        <v>53.049869999999999</v>
      </c>
      <c r="IR147" s="114">
        <f t="shared" si="2396"/>
        <v>4190.9399999999996</v>
      </c>
      <c r="IS147" s="114"/>
      <c r="IT147" s="143"/>
      <c r="IU147" s="144">
        <f t="shared" si="2397"/>
        <v>0.80918000000000001</v>
      </c>
      <c r="IV147" s="328">
        <f t="shared" ref="IV147:IV153" si="2551">IV31</f>
        <v>62</v>
      </c>
      <c r="IW147" s="474">
        <f t="shared" si="2391"/>
        <v>9.1850000000000001E-2</v>
      </c>
      <c r="IX147" s="475">
        <f t="shared" si="2392"/>
        <v>114.81</v>
      </c>
      <c r="IY147" s="141">
        <f t="shared" si="2401"/>
        <v>1.85177419</v>
      </c>
      <c r="IZ147" s="476">
        <f t="shared" si="2394"/>
        <v>25.57</v>
      </c>
      <c r="JA147" s="142">
        <f t="shared" si="2403"/>
        <v>47.349870000000003</v>
      </c>
      <c r="JB147" s="114">
        <f t="shared" si="2404"/>
        <v>2935.69</v>
      </c>
      <c r="JC147" s="114"/>
      <c r="JD147" s="143"/>
      <c r="JE147" s="144">
        <f t="shared" si="2405"/>
        <v>0.72223999999999999</v>
      </c>
      <c r="JF147" s="328">
        <f t="shared" ref="JF147:JF153" si="2552">JF31</f>
        <v>122</v>
      </c>
      <c r="JG147" s="474">
        <f t="shared" ref="JG147:JQ154" si="2553">JF147/JF$126</f>
        <v>9.2350000000000002E-2</v>
      </c>
      <c r="JH147" s="475">
        <f t="shared" ref="JH147:JR154" si="2554">JH$126*JG147</f>
        <v>302.91000000000003</v>
      </c>
      <c r="JI147" s="141">
        <f t="shared" si="2409"/>
        <v>2.48286885</v>
      </c>
      <c r="JJ147" s="476">
        <f t="shared" si="2394"/>
        <v>30.23</v>
      </c>
      <c r="JK147" s="142">
        <f t="shared" si="2411"/>
        <v>75.057130000000001</v>
      </c>
      <c r="JL147" s="114">
        <f t="shared" si="2412"/>
        <v>9156.9699999999993</v>
      </c>
      <c r="JM147" s="114"/>
      <c r="JN147" s="143"/>
      <c r="JO147" s="144">
        <f t="shared" si="2413"/>
        <v>1.14486</v>
      </c>
      <c r="JP147" s="328">
        <f t="shared" ref="JP147:JP153" si="2555">JP31</f>
        <v>74</v>
      </c>
      <c r="JQ147" s="474">
        <f t="shared" ref="JQ147:JQ153" si="2556">JP147/JP$126</f>
        <v>6.1060000000000003E-2</v>
      </c>
      <c r="JR147" s="475">
        <f t="shared" ref="JR147:JR153" si="2557">JR$126*JQ147</f>
        <v>244.24</v>
      </c>
      <c r="JS147" s="141">
        <f t="shared" si="2417"/>
        <v>3.3005405400000001</v>
      </c>
      <c r="JT147" s="476">
        <f t="shared" si="2394"/>
        <v>24.7</v>
      </c>
      <c r="JU147" s="142">
        <f t="shared" si="2419"/>
        <v>81.523349999999994</v>
      </c>
      <c r="JV147" s="114">
        <f t="shared" si="2420"/>
        <v>6032.73</v>
      </c>
      <c r="JW147" s="114"/>
      <c r="JX147" s="143"/>
      <c r="JY147" s="144">
        <f t="shared" si="2421"/>
        <v>1.24349</v>
      </c>
      <c r="JZ147" s="328">
        <f t="shared" ref="JZ147:JZ153" si="2558">JZ31</f>
        <v>133</v>
      </c>
      <c r="KA147" s="474">
        <f t="shared" ref="KA147:KK154" si="2559">JZ147/JZ$126</f>
        <v>0.11982</v>
      </c>
      <c r="KB147" s="475">
        <f t="shared" ref="KB147:KL154" si="2560">KB$126*KA147</f>
        <v>313.93</v>
      </c>
      <c r="KC147" s="141">
        <f t="shared" si="2425"/>
        <v>2.36037594</v>
      </c>
      <c r="KD147" s="476">
        <f t="shared" si="2426"/>
        <v>34.049999999999997</v>
      </c>
      <c r="KE147" s="142">
        <f t="shared" si="2427"/>
        <v>80.370800000000003</v>
      </c>
      <c r="KF147" s="114">
        <f t="shared" si="2428"/>
        <v>10689.32</v>
      </c>
      <c r="KG147" s="114"/>
      <c r="KH147" s="143"/>
      <c r="KI147" s="144">
        <f t="shared" si="2429"/>
        <v>1.2259100000000001</v>
      </c>
      <c r="KJ147" s="328">
        <f t="shared" ref="KJ147:KJ153" si="2561">KJ31</f>
        <v>116</v>
      </c>
      <c r="KK147" s="474">
        <f t="shared" ref="KK147:KK153" si="2562">KJ147/KJ$126</f>
        <v>9.4460000000000002E-2</v>
      </c>
      <c r="KL147" s="475">
        <f t="shared" ref="KL147:KL153" si="2563">KL$126*KK147</f>
        <v>245.6</v>
      </c>
      <c r="KM147" s="141">
        <f t="shared" si="2433"/>
        <v>2.1172413799999998</v>
      </c>
      <c r="KN147" s="476">
        <f t="shared" si="2426"/>
        <v>22.42</v>
      </c>
      <c r="KO147" s="142">
        <f t="shared" si="2435"/>
        <v>47.46855</v>
      </c>
      <c r="KP147" s="114">
        <f t="shared" si="2436"/>
        <v>5506.35</v>
      </c>
      <c r="KQ147" s="114"/>
      <c r="KR147" s="143"/>
      <c r="KS147" s="144">
        <f t="shared" si="2437"/>
        <v>0.72404999999999997</v>
      </c>
      <c r="KT147" s="328">
        <f t="shared" ref="KT147:KT153" si="2564">KT31</f>
        <v>0</v>
      </c>
      <c r="KU147" s="474" t="e">
        <f t="shared" ref="KU147:KU154" si="2565">KT147/KT$126</f>
        <v>#DIV/0!</v>
      </c>
      <c r="KV147" s="475" t="e">
        <f t="shared" ref="KV147:KV154" si="2566">KV$126*KU147</f>
        <v>#DIV/0!</v>
      </c>
      <c r="KW147" s="141">
        <f t="shared" si="2441"/>
        <v>0</v>
      </c>
      <c r="KX147" s="476">
        <f t="shared" si="2426"/>
        <v>0</v>
      </c>
      <c r="KY147" s="142">
        <f t="shared" si="2443"/>
        <v>0</v>
      </c>
      <c r="KZ147" s="114">
        <f t="shared" si="2444"/>
        <v>0</v>
      </c>
      <c r="LA147" s="114"/>
      <c r="LB147" s="143"/>
      <c r="LC147" s="144">
        <f t="shared" si="2445"/>
        <v>0</v>
      </c>
      <c r="LD147" s="327">
        <f t="shared" si="2446"/>
        <v>2465</v>
      </c>
      <c r="LE147" s="474">
        <f t="shared" si="2447"/>
        <v>9.4520000000000007E-2</v>
      </c>
      <c r="LF147" s="475">
        <f t="shared" si="2448"/>
        <v>5345.86</v>
      </c>
      <c r="LG147" s="141">
        <f t="shared" si="2449"/>
        <v>2.1687058800000001</v>
      </c>
      <c r="LH147" s="476">
        <f t="shared" si="2450"/>
        <v>30.23</v>
      </c>
      <c r="LI147" s="142">
        <f t="shared" si="2451"/>
        <v>65.559979999999996</v>
      </c>
      <c r="LJ147" s="114">
        <f t="shared" si="2452"/>
        <v>161605.35</v>
      </c>
      <c r="LK147" s="114"/>
      <c r="LL147" s="143"/>
    </row>
    <row r="148" spans="1:324" ht="16.5" customHeight="1">
      <c r="A148" s="718"/>
      <c r="B148" s="93" t="s">
        <v>729</v>
      </c>
      <c r="C148" s="12" t="s">
        <v>856</v>
      </c>
      <c r="D148" s="12" t="s">
        <v>424</v>
      </c>
      <c r="E148" s="4" t="s">
        <v>32</v>
      </c>
      <c r="F148" s="328">
        <f t="shared" si="2490"/>
        <v>0</v>
      </c>
      <c r="G148" s="474">
        <f t="shared" si="2453"/>
        <v>0</v>
      </c>
      <c r="H148" s="475">
        <f t="shared" si="2454"/>
        <v>0</v>
      </c>
      <c r="I148" s="141">
        <f t="shared" si="2205"/>
        <v>0</v>
      </c>
      <c r="J148" s="476">
        <f t="shared" si="2455"/>
        <v>31.52</v>
      </c>
      <c r="K148" s="142">
        <f t="shared" si="2206"/>
        <v>0</v>
      </c>
      <c r="L148" s="114">
        <f t="shared" si="2207"/>
        <v>0</v>
      </c>
      <c r="M148" s="114"/>
      <c r="N148" s="143"/>
      <c r="O148" s="144" t="e">
        <f t="shared" si="2208"/>
        <v>#DIV/0!</v>
      </c>
      <c r="P148" s="328">
        <f t="shared" si="2491"/>
        <v>0</v>
      </c>
      <c r="Q148" s="474">
        <f t="shared" si="2456"/>
        <v>0</v>
      </c>
      <c r="R148" s="475">
        <f t="shared" si="2457"/>
        <v>0</v>
      </c>
      <c r="S148" s="141">
        <f t="shared" si="2210"/>
        <v>0</v>
      </c>
      <c r="T148" s="476">
        <f t="shared" si="2458"/>
        <v>29.42</v>
      </c>
      <c r="U148" s="142">
        <f t="shared" si="2211"/>
        <v>0</v>
      </c>
      <c r="V148" s="114">
        <f t="shared" si="2212"/>
        <v>0</v>
      </c>
      <c r="W148" s="114"/>
      <c r="X148" s="143"/>
      <c r="Y148" s="144" t="e">
        <f t="shared" si="2213"/>
        <v>#DIV/0!</v>
      </c>
      <c r="Z148" s="328">
        <f t="shared" si="2492"/>
        <v>0</v>
      </c>
      <c r="AA148" s="474">
        <f t="shared" si="2493"/>
        <v>0</v>
      </c>
      <c r="AB148" s="475">
        <f t="shared" si="2494"/>
        <v>0</v>
      </c>
      <c r="AC148" s="141">
        <f t="shared" si="2217"/>
        <v>0</v>
      </c>
      <c r="AD148" s="476">
        <f t="shared" si="2218"/>
        <v>33.75</v>
      </c>
      <c r="AE148" s="142">
        <f t="shared" si="2219"/>
        <v>0</v>
      </c>
      <c r="AF148" s="114">
        <f t="shared" si="2220"/>
        <v>0</v>
      </c>
      <c r="AG148" s="114"/>
      <c r="AH148" s="143"/>
      <c r="AI148" s="144" t="e">
        <f t="shared" si="2221"/>
        <v>#DIV/0!</v>
      </c>
      <c r="AJ148" s="328">
        <f t="shared" si="2495"/>
        <v>0</v>
      </c>
      <c r="AK148" s="474">
        <f t="shared" si="2496"/>
        <v>0</v>
      </c>
      <c r="AL148" s="475">
        <f t="shared" si="2497"/>
        <v>0</v>
      </c>
      <c r="AM148" s="141">
        <f t="shared" si="2225"/>
        <v>0</v>
      </c>
      <c r="AN148" s="476">
        <f t="shared" si="2218"/>
        <v>27.52</v>
      </c>
      <c r="AO148" s="142">
        <f t="shared" si="2227"/>
        <v>0</v>
      </c>
      <c r="AP148" s="114">
        <f t="shared" si="2228"/>
        <v>0</v>
      </c>
      <c r="AQ148" s="114"/>
      <c r="AR148" s="143"/>
      <c r="AS148" s="144" t="e">
        <f t="shared" si="2229"/>
        <v>#DIV/0!</v>
      </c>
      <c r="AT148" s="328">
        <f t="shared" si="2498"/>
        <v>0</v>
      </c>
      <c r="AU148" s="474">
        <f t="shared" si="2499"/>
        <v>0</v>
      </c>
      <c r="AV148" s="475">
        <f t="shared" si="2500"/>
        <v>0</v>
      </c>
      <c r="AW148" s="141">
        <f t="shared" si="2233"/>
        <v>0</v>
      </c>
      <c r="AX148" s="476">
        <f t="shared" si="2218"/>
        <v>31.56</v>
      </c>
      <c r="AY148" s="142">
        <f t="shared" si="2235"/>
        <v>0</v>
      </c>
      <c r="AZ148" s="114">
        <f t="shared" si="2236"/>
        <v>0</v>
      </c>
      <c r="BA148" s="114"/>
      <c r="BB148" s="143"/>
      <c r="BC148" s="144" t="e">
        <f t="shared" si="2237"/>
        <v>#DIV/0!</v>
      </c>
      <c r="BD148" s="328">
        <f t="shared" si="2501"/>
        <v>0</v>
      </c>
      <c r="BE148" s="474">
        <f t="shared" si="2502"/>
        <v>0</v>
      </c>
      <c r="BF148" s="475">
        <f t="shared" si="2503"/>
        <v>0</v>
      </c>
      <c r="BG148" s="141">
        <f t="shared" si="2241"/>
        <v>0</v>
      </c>
      <c r="BH148" s="476">
        <f t="shared" si="2218"/>
        <v>33.46</v>
      </c>
      <c r="BI148" s="142">
        <f t="shared" si="2243"/>
        <v>0</v>
      </c>
      <c r="BJ148" s="114">
        <f t="shared" si="2244"/>
        <v>0</v>
      </c>
      <c r="BK148" s="114"/>
      <c r="BL148" s="143"/>
      <c r="BM148" s="144" t="e">
        <f t="shared" si="2245"/>
        <v>#DIV/0!</v>
      </c>
      <c r="BN148" s="328">
        <f t="shared" si="2504"/>
        <v>0</v>
      </c>
      <c r="BO148" s="474">
        <f t="shared" si="2505"/>
        <v>0</v>
      </c>
      <c r="BP148" s="475">
        <f t="shared" si="2506"/>
        <v>0</v>
      </c>
      <c r="BQ148" s="141">
        <f t="shared" si="2249"/>
        <v>0</v>
      </c>
      <c r="BR148" s="476">
        <f t="shared" si="2218"/>
        <v>33.25</v>
      </c>
      <c r="BS148" s="142">
        <f t="shared" si="2251"/>
        <v>0</v>
      </c>
      <c r="BT148" s="114">
        <f t="shared" si="2252"/>
        <v>0</v>
      </c>
      <c r="BU148" s="114"/>
      <c r="BV148" s="143"/>
      <c r="BW148" s="144" t="e">
        <f t="shared" si="2253"/>
        <v>#DIV/0!</v>
      </c>
      <c r="BX148" s="328">
        <f t="shared" si="2507"/>
        <v>0</v>
      </c>
      <c r="BY148" s="474">
        <f t="shared" si="2508"/>
        <v>0</v>
      </c>
      <c r="BZ148" s="475">
        <f t="shared" si="2509"/>
        <v>0</v>
      </c>
      <c r="CA148" s="141">
        <f t="shared" si="2257"/>
        <v>0</v>
      </c>
      <c r="CB148" s="476">
        <f t="shared" si="2218"/>
        <v>32.880000000000003</v>
      </c>
      <c r="CC148" s="142">
        <f t="shared" si="2259"/>
        <v>0</v>
      </c>
      <c r="CD148" s="114">
        <f t="shared" si="2260"/>
        <v>0</v>
      </c>
      <c r="CE148" s="114"/>
      <c r="CF148" s="143"/>
      <c r="CG148" s="144" t="e">
        <f t="shared" si="2261"/>
        <v>#DIV/0!</v>
      </c>
      <c r="CH148" s="328">
        <f t="shared" si="2510"/>
        <v>0</v>
      </c>
      <c r="CI148" s="474">
        <f t="shared" si="2511"/>
        <v>0</v>
      </c>
      <c r="CJ148" s="475">
        <f t="shared" si="2512"/>
        <v>0</v>
      </c>
      <c r="CK148" s="141">
        <f t="shared" si="2265"/>
        <v>0</v>
      </c>
      <c r="CL148" s="476">
        <f t="shared" si="2218"/>
        <v>31.54</v>
      </c>
      <c r="CM148" s="142">
        <f t="shared" si="2267"/>
        <v>0</v>
      </c>
      <c r="CN148" s="114">
        <f t="shared" si="2268"/>
        <v>0</v>
      </c>
      <c r="CO148" s="114"/>
      <c r="CP148" s="143"/>
      <c r="CQ148" s="144" t="e">
        <f t="shared" si="2269"/>
        <v>#DIV/0!</v>
      </c>
      <c r="CR148" s="328">
        <f t="shared" si="2513"/>
        <v>0</v>
      </c>
      <c r="CS148" s="474">
        <f t="shared" si="2514"/>
        <v>0</v>
      </c>
      <c r="CT148" s="475">
        <f t="shared" si="2515"/>
        <v>0</v>
      </c>
      <c r="CU148" s="141">
        <f t="shared" si="2273"/>
        <v>0</v>
      </c>
      <c r="CV148" s="476">
        <f t="shared" si="2274"/>
        <v>33.47</v>
      </c>
      <c r="CW148" s="142">
        <f t="shared" si="2275"/>
        <v>0</v>
      </c>
      <c r="CX148" s="114">
        <f t="shared" si="2276"/>
        <v>0</v>
      </c>
      <c r="CY148" s="114"/>
      <c r="CZ148" s="143"/>
      <c r="DA148" s="144" t="e">
        <f t="shared" si="2277"/>
        <v>#DIV/0!</v>
      </c>
      <c r="DB148" s="328">
        <f t="shared" si="2516"/>
        <v>0</v>
      </c>
      <c r="DC148" s="474">
        <f t="shared" si="2517"/>
        <v>0</v>
      </c>
      <c r="DD148" s="475">
        <f t="shared" si="2518"/>
        <v>0</v>
      </c>
      <c r="DE148" s="141">
        <f t="shared" si="2281"/>
        <v>0</v>
      </c>
      <c r="DF148" s="476">
        <f t="shared" si="2274"/>
        <v>35.75</v>
      </c>
      <c r="DG148" s="142">
        <f t="shared" si="2283"/>
        <v>0</v>
      </c>
      <c r="DH148" s="114">
        <f t="shared" si="2284"/>
        <v>0</v>
      </c>
      <c r="DI148" s="114"/>
      <c r="DJ148" s="143"/>
      <c r="DK148" s="144" t="e">
        <f t="shared" si="2285"/>
        <v>#DIV/0!</v>
      </c>
      <c r="DL148" s="328">
        <f t="shared" si="2519"/>
        <v>0</v>
      </c>
      <c r="DM148" s="474">
        <f t="shared" si="2520"/>
        <v>0</v>
      </c>
      <c r="DN148" s="475">
        <f t="shared" si="2521"/>
        <v>0</v>
      </c>
      <c r="DO148" s="141">
        <f t="shared" si="2289"/>
        <v>0</v>
      </c>
      <c r="DP148" s="476">
        <f t="shared" si="2274"/>
        <v>22.42</v>
      </c>
      <c r="DQ148" s="142">
        <f t="shared" si="2291"/>
        <v>0</v>
      </c>
      <c r="DR148" s="114">
        <f t="shared" si="2292"/>
        <v>0</v>
      </c>
      <c r="DS148" s="114"/>
      <c r="DT148" s="143"/>
      <c r="DU148" s="144" t="e">
        <f t="shared" si="2293"/>
        <v>#DIV/0!</v>
      </c>
      <c r="DV148" s="328">
        <f t="shared" si="2522"/>
        <v>0</v>
      </c>
      <c r="DW148" s="474">
        <f t="shared" si="2523"/>
        <v>0</v>
      </c>
      <c r="DX148" s="475">
        <f t="shared" si="2524"/>
        <v>0</v>
      </c>
      <c r="DY148" s="141">
        <f t="shared" si="2297"/>
        <v>0</v>
      </c>
      <c r="DZ148" s="476">
        <f t="shared" si="2274"/>
        <v>38.33</v>
      </c>
      <c r="EA148" s="142">
        <f t="shared" si="2299"/>
        <v>0</v>
      </c>
      <c r="EB148" s="114">
        <f t="shared" si="2300"/>
        <v>0</v>
      </c>
      <c r="EC148" s="114"/>
      <c r="ED148" s="143"/>
      <c r="EE148" s="144" t="e">
        <f t="shared" si="2301"/>
        <v>#DIV/0!</v>
      </c>
      <c r="EF148" s="328">
        <f t="shared" si="2525"/>
        <v>0</v>
      </c>
      <c r="EG148" s="474">
        <f t="shared" si="2526"/>
        <v>0</v>
      </c>
      <c r="EH148" s="475">
        <f t="shared" si="2527"/>
        <v>0</v>
      </c>
      <c r="EI148" s="141">
        <f t="shared" si="2305"/>
        <v>0</v>
      </c>
      <c r="EJ148" s="476">
        <f t="shared" si="2274"/>
        <v>26.56</v>
      </c>
      <c r="EK148" s="142">
        <f t="shared" si="2307"/>
        <v>0</v>
      </c>
      <c r="EL148" s="114">
        <f t="shared" si="2308"/>
        <v>0</v>
      </c>
      <c r="EM148" s="114"/>
      <c r="EN148" s="143"/>
      <c r="EO148" s="144" t="e">
        <f t="shared" si="2309"/>
        <v>#DIV/0!</v>
      </c>
      <c r="EP148" s="328">
        <f t="shared" si="2528"/>
        <v>0</v>
      </c>
      <c r="EQ148" s="474">
        <f t="shared" si="2529"/>
        <v>0</v>
      </c>
      <c r="ER148" s="475">
        <f t="shared" si="2530"/>
        <v>0</v>
      </c>
      <c r="ES148" s="141">
        <f t="shared" si="2313"/>
        <v>0</v>
      </c>
      <c r="ET148" s="476">
        <f t="shared" si="2274"/>
        <v>32.450000000000003</v>
      </c>
      <c r="EU148" s="142">
        <f t="shared" si="2315"/>
        <v>0</v>
      </c>
      <c r="EV148" s="114">
        <f t="shared" si="2316"/>
        <v>0</v>
      </c>
      <c r="EW148" s="114"/>
      <c r="EX148" s="143"/>
      <c r="EY148" s="144" t="e">
        <f t="shared" si="2317"/>
        <v>#DIV/0!</v>
      </c>
      <c r="EZ148" s="328">
        <f t="shared" si="2531"/>
        <v>0</v>
      </c>
      <c r="FA148" s="474">
        <f t="shared" si="2532"/>
        <v>0</v>
      </c>
      <c r="FB148" s="475">
        <f t="shared" si="2533"/>
        <v>0</v>
      </c>
      <c r="FC148" s="141">
        <f t="shared" si="2321"/>
        <v>0</v>
      </c>
      <c r="FD148" s="476">
        <f t="shared" si="2274"/>
        <v>34.11</v>
      </c>
      <c r="FE148" s="142">
        <f t="shared" si="2323"/>
        <v>0</v>
      </c>
      <c r="FF148" s="114">
        <f t="shared" si="2324"/>
        <v>0</v>
      </c>
      <c r="FG148" s="114"/>
      <c r="FH148" s="143"/>
      <c r="FI148" s="144" t="e">
        <f t="shared" si="2325"/>
        <v>#DIV/0!</v>
      </c>
      <c r="FJ148" s="328">
        <f t="shared" si="2534"/>
        <v>0</v>
      </c>
      <c r="FK148" s="474">
        <f t="shared" si="2327"/>
        <v>0</v>
      </c>
      <c r="FL148" s="475">
        <f t="shared" si="2328"/>
        <v>0</v>
      </c>
      <c r="FM148" s="141">
        <f t="shared" si="2329"/>
        <v>0</v>
      </c>
      <c r="FN148" s="476">
        <f t="shared" si="2330"/>
        <v>32.69</v>
      </c>
      <c r="FO148" s="142">
        <f t="shared" si="2331"/>
        <v>0</v>
      </c>
      <c r="FP148" s="114">
        <f t="shared" si="2332"/>
        <v>0</v>
      </c>
      <c r="FQ148" s="114"/>
      <c r="FR148" s="143"/>
      <c r="FS148" s="144" t="e">
        <f t="shared" si="2333"/>
        <v>#DIV/0!</v>
      </c>
      <c r="FT148" s="328">
        <f t="shared" si="2535"/>
        <v>0</v>
      </c>
      <c r="FU148" s="474">
        <f t="shared" si="2327"/>
        <v>0</v>
      </c>
      <c r="FV148" s="475">
        <f t="shared" si="2328"/>
        <v>0</v>
      </c>
      <c r="FW148" s="141">
        <f t="shared" si="2337"/>
        <v>0</v>
      </c>
      <c r="FX148" s="476">
        <f t="shared" si="2330"/>
        <v>33.630000000000003</v>
      </c>
      <c r="FY148" s="142">
        <f t="shared" si="2339"/>
        <v>0</v>
      </c>
      <c r="FZ148" s="114">
        <f t="shared" si="2340"/>
        <v>0</v>
      </c>
      <c r="GA148" s="114"/>
      <c r="GB148" s="143"/>
      <c r="GC148" s="144" t="e">
        <f t="shared" si="2341"/>
        <v>#DIV/0!</v>
      </c>
      <c r="GD148" s="328">
        <f t="shared" si="2536"/>
        <v>0</v>
      </c>
      <c r="GE148" s="474">
        <f t="shared" si="2537"/>
        <v>0</v>
      </c>
      <c r="GF148" s="475">
        <f t="shared" si="2538"/>
        <v>0</v>
      </c>
      <c r="GG148" s="141">
        <f t="shared" si="2345"/>
        <v>0</v>
      </c>
      <c r="GH148" s="476">
        <f t="shared" si="2330"/>
        <v>35.090000000000003</v>
      </c>
      <c r="GI148" s="142">
        <f t="shared" si="2347"/>
        <v>0</v>
      </c>
      <c r="GJ148" s="114">
        <f t="shared" si="2348"/>
        <v>0</v>
      </c>
      <c r="GK148" s="114"/>
      <c r="GL148" s="143"/>
      <c r="GM148" s="144" t="e">
        <f t="shared" si="2349"/>
        <v>#DIV/0!</v>
      </c>
      <c r="GN148" s="328">
        <f t="shared" si="2539"/>
        <v>0</v>
      </c>
      <c r="GO148" s="474">
        <f t="shared" si="2540"/>
        <v>0</v>
      </c>
      <c r="GP148" s="475">
        <f t="shared" si="2541"/>
        <v>0</v>
      </c>
      <c r="GQ148" s="141">
        <f t="shared" si="2353"/>
        <v>0</v>
      </c>
      <c r="GR148" s="476">
        <f t="shared" si="2330"/>
        <v>30.8</v>
      </c>
      <c r="GS148" s="142">
        <f t="shared" si="2355"/>
        <v>0</v>
      </c>
      <c r="GT148" s="114">
        <f t="shared" si="2356"/>
        <v>0</v>
      </c>
      <c r="GU148" s="114"/>
      <c r="GV148" s="143"/>
      <c r="GW148" s="144" t="e">
        <f t="shared" si="2357"/>
        <v>#DIV/0!</v>
      </c>
      <c r="GX148" s="328">
        <f t="shared" si="2542"/>
        <v>0</v>
      </c>
      <c r="GY148" s="474">
        <f t="shared" si="2359"/>
        <v>0</v>
      </c>
      <c r="GZ148" s="475">
        <f t="shared" si="2360"/>
        <v>0</v>
      </c>
      <c r="HA148" s="141">
        <f t="shared" si="2361"/>
        <v>0</v>
      </c>
      <c r="HB148" s="476">
        <f t="shared" si="2362"/>
        <v>29.17</v>
      </c>
      <c r="HC148" s="142">
        <f t="shared" si="2363"/>
        <v>0</v>
      </c>
      <c r="HD148" s="114">
        <f t="shared" si="2364"/>
        <v>0</v>
      </c>
      <c r="HE148" s="114"/>
      <c r="HF148" s="143"/>
      <c r="HG148" s="144" t="e">
        <f t="shared" si="2365"/>
        <v>#DIV/0!</v>
      </c>
      <c r="HH148" s="328">
        <f t="shared" si="2543"/>
        <v>0</v>
      </c>
      <c r="HI148" s="474">
        <f t="shared" si="2359"/>
        <v>0</v>
      </c>
      <c r="HJ148" s="475">
        <f t="shared" si="2360"/>
        <v>0</v>
      </c>
      <c r="HK148" s="141">
        <f t="shared" si="2369"/>
        <v>0</v>
      </c>
      <c r="HL148" s="476">
        <f t="shared" si="2362"/>
        <v>29.29</v>
      </c>
      <c r="HM148" s="142">
        <f t="shared" si="2371"/>
        <v>0</v>
      </c>
      <c r="HN148" s="114">
        <f t="shared" si="2372"/>
        <v>0</v>
      </c>
      <c r="HO148" s="114"/>
      <c r="HP148" s="143"/>
      <c r="HQ148" s="144" t="e">
        <f t="shared" si="2373"/>
        <v>#DIV/0!</v>
      </c>
      <c r="HR148" s="328">
        <f t="shared" si="2544"/>
        <v>0</v>
      </c>
      <c r="HS148" s="474">
        <f t="shared" si="2545"/>
        <v>0</v>
      </c>
      <c r="HT148" s="475">
        <f t="shared" si="2546"/>
        <v>0</v>
      </c>
      <c r="HU148" s="141">
        <f t="shared" si="2377"/>
        <v>0</v>
      </c>
      <c r="HV148" s="476">
        <f t="shared" si="2362"/>
        <v>33.47</v>
      </c>
      <c r="HW148" s="142">
        <f t="shared" si="2379"/>
        <v>0</v>
      </c>
      <c r="HX148" s="114">
        <f t="shared" si="2380"/>
        <v>0</v>
      </c>
      <c r="HY148" s="114"/>
      <c r="HZ148" s="143"/>
      <c r="IA148" s="144" t="e">
        <f t="shared" si="2381"/>
        <v>#DIV/0!</v>
      </c>
      <c r="IB148" s="328">
        <f t="shared" si="2547"/>
        <v>0</v>
      </c>
      <c r="IC148" s="474">
        <f t="shared" si="2548"/>
        <v>0</v>
      </c>
      <c r="ID148" s="475">
        <f t="shared" si="2549"/>
        <v>0</v>
      </c>
      <c r="IE148" s="141">
        <f t="shared" si="2385"/>
        <v>0</v>
      </c>
      <c r="IF148" s="476">
        <f t="shared" si="2362"/>
        <v>35.28</v>
      </c>
      <c r="IG148" s="142">
        <f t="shared" si="2387"/>
        <v>0</v>
      </c>
      <c r="IH148" s="114">
        <f t="shared" si="2388"/>
        <v>0</v>
      </c>
      <c r="II148" s="114"/>
      <c r="IJ148" s="143"/>
      <c r="IK148" s="144" t="e">
        <f t="shared" si="2389"/>
        <v>#DIV/0!</v>
      </c>
      <c r="IL148" s="328">
        <f t="shared" si="2550"/>
        <v>0</v>
      </c>
      <c r="IM148" s="474">
        <f t="shared" si="2391"/>
        <v>0</v>
      </c>
      <c r="IN148" s="475">
        <f t="shared" si="2392"/>
        <v>0</v>
      </c>
      <c r="IO148" s="141">
        <f t="shared" si="2393"/>
        <v>0</v>
      </c>
      <c r="IP148" s="476">
        <f t="shared" si="2394"/>
        <v>27</v>
      </c>
      <c r="IQ148" s="142">
        <f t="shared" si="2395"/>
        <v>0</v>
      </c>
      <c r="IR148" s="114">
        <f t="shared" si="2396"/>
        <v>0</v>
      </c>
      <c r="IS148" s="114"/>
      <c r="IT148" s="143"/>
      <c r="IU148" s="144" t="e">
        <f t="shared" si="2397"/>
        <v>#DIV/0!</v>
      </c>
      <c r="IV148" s="328">
        <f t="shared" si="2551"/>
        <v>0</v>
      </c>
      <c r="IW148" s="474">
        <f t="shared" si="2391"/>
        <v>0</v>
      </c>
      <c r="IX148" s="475">
        <f t="shared" si="2392"/>
        <v>0</v>
      </c>
      <c r="IY148" s="141">
        <f t="shared" si="2401"/>
        <v>0</v>
      </c>
      <c r="IZ148" s="476">
        <f t="shared" si="2394"/>
        <v>25.57</v>
      </c>
      <c r="JA148" s="142">
        <f t="shared" si="2403"/>
        <v>0</v>
      </c>
      <c r="JB148" s="114">
        <f t="shared" si="2404"/>
        <v>0</v>
      </c>
      <c r="JC148" s="114"/>
      <c r="JD148" s="143"/>
      <c r="JE148" s="144" t="e">
        <f t="shared" si="2405"/>
        <v>#DIV/0!</v>
      </c>
      <c r="JF148" s="328">
        <f t="shared" si="2552"/>
        <v>0</v>
      </c>
      <c r="JG148" s="474">
        <f t="shared" si="2553"/>
        <v>0</v>
      </c>
      <c r="JH148" s="475">
        <f t="shared" si="2554"/>
        <v>0</v>
      </c>
      <c r="JI148" s="141">
        <f t="shared" si="2409"/>
        <v>0</v>
      </c>
      <c r="JJ148" s="476">
        <f t="shared" si="2394"/>
        <v>30.23</v>
      </c>
      <c r="JK148" s="142">
        <f t="shared" si="2411"/>
        <v>0</v>
      </c>
      <c r="JL148" s="114">
        <f t="shared" si="2412"/>
        <v>0</v>
      </c>
      <c r="JM148" s="114"/>
      <c r="JN148" s="143"/>
      <c r="JO148" s="144" t="e">
        <f t="shared" si="2413"/>
        <v>#DIV/0!</v>
      </c>
      <c r="JP148" s="328">
        <f t="shared" si="2555"/>
        <v>0</v>
      </c>
      <c r="JQ148" s="474">
        <f t="shared" si="2556"/>
        <v>0</v>
      </c>
      <c r="JR148" s="475">
        <f t="shared" si="2557"/>
        <v>0</v>
      </c>
      <c r="JS148" s="141">
        <f t="shared" si="2417"/>
        <v>0</v>
      </c>
      <c r="JT148" s="476">
        <f t="shared" si="2394"/>
        <v>24.7</v>
      </c>
      <c r="JU148" s="142">
        <f t="shared" si="2419"/>
        <v>0</v>
      </c>
      <c r="JV148" s="114">
        <f t="shared" si="2420"/>
        <v>0</v>
      </c>
      <c r="JW148" s="114"/>
      <c r="JX148" s="143"/>
      <c r="JY148" s="144" t="e">
        <f t="shared" si="2421"/>
        <v>#DIV/0!</v>
      </c>
      <c r="JZ148" s="328">
        <f t="shared" si="2558"/>
        <v>0</v>
      </c>
      <c r="KA148" s="474">
        <f t="shared" si="2559"/>
        <v>0</v>
      </c>
      <c r="KB148" s="475">
        <f t="shared" si="2560"/>
        <v>0</v>
      </c>
      <c r="KC148" s="141">
        <f t="shared" si="2425"/>
        <v>0</v>
      </c>
      <c r="KD148" s="476">
        <f t="shared" si="2426"/>
        <v>34.049999999999997</v>
      </c>
      <c r="KE148" s="142">
        <f t="shared" si="2427"/>
        <v>0</v>
      </c>
      <c r="KF148" s="114">
        <f t="shared" si="2428"/>
        <v>0</v>
      </c>
      <c r="KG148" s="114"/>
      <c r="KH148" s="143"/>
      <c r="KI148" s="144" t="e">
        <f t="shared" si="2429"/>
        <v>#DIV/0!</v>
      </c>
      <c r="KJ148" s="328">
        <f t="shared" si="2561"/>
        <v>0</v>
      </c>
      <c r="KK148" s="474">
        <f t="shared" si="2562"/>
        <v>0</v>
      </c>
      <c r="KL148" s="475">
        <f t="shared" si="2563"/>
        <v>0</v>
      </c>
      <c r="KM148" s="141">
        <f t="shared" si="2433"/>
        <v>0</v>
      </c>
      <c r="KN148" s="476">
        <f t="shared" si="2426"/>
        <v>22.42</v>
      </c>
      <c r="KO148" s="142">
        <f t="shared" si="2435"/>
        <v>0</v>
      </c>
      <c r="KP148" s="114">
        <f t="shared" si="2436"/>
        <v>0</v>
      </c>
      <c r="KQ148" s="114"/>
      <c r="KR148" s="143"/>
      <c r="KS148" s="144" t="e">
        <f t="shared" si="2437"/>
        <v>#DIV/0!</v>
      </c>
      <c r="KT148" s="328">
        <f t="shared" si="2564"/>
        <v>0</v>
      </c>
      <c r="KU148" s="474" t="e">
        <f t="shared" si="2565"/>
        <v>#DIV/0!</v>
      </c>
      <c r="KV148" s="475" t="e">
        <f t="shared" si="2566"/>
        <v>#DIV/0!</v>
      </c>
      <c r="KW148" s="141">
        <f t="shared" si="2441"/>
        <v>0</v>
      </c>
      <c r="KX148" s="476">
        <f t="shared" si="2426"/>
        <v>0</v>
      </c>
      <c r="KY148" s="142">
        <f t="shared" si="2443"/>
        <v>0</v>
      </c>
      <c r="KZ148" s="114">
        <f t="shared" si="2444"/>
        <v>0</v>
      </c>
      <c r="LA148" s="114"/>
      <c r="LB148" s="143"/>
      <c r="LC148" s="144" t="e">
        <f t="shared" si="2445"/>
        <v>#DIV/0!</v>
      </c>
      <c r="LD148" s="327">
        <f t="shared" si="2446"/>
        <v>0</v>
      </c>
      <c r="LE148" s="474">
        <f t="shared" si="2447"/>
        <v>0</v>
      </c>
      <c r="LF148" s="475">
        <f t="shared" si="2448"/>
        <v>0</v>
      </c>
      <c r="LG148" s="141">
        <f t="shared" si="2449"/>
        <v>0</v>
      </c>
      <c r="LH148" s="476">
        <f t="shared" si="2450"/>
        <v>30.23</v>
      </c>
      <c r="LI148" s="142">
        <f t="shared" si="2451"/>
        <v>0</v>
      </c>
      <c r="LJ148" s="114">
        <f t="shared" si="2452"/>
        <v>0</v>
      </c>
      <c r="LK148" s="114"/>
      <c r="LL148" s="143"/>
    </row>
    <row r="149" spans="1:324" ht="16.5" customHeight="1">
      <c r="A149" s="718"/>
      <c r="B149" s="93" t="s">
        <v>745</v>
      </c>
      <c r="C149" s="12" t="s">
        <v>856</v>
      </c>
      <c r="D149" s="12" t="s">
        <v>424</v>
      </c>
      <c r="E149" s="4" t="s">
        <v>32</v>
      </c>
      <c r="F149" s="328">
        <f t="shared" si="2490"/>
        <v>0</v>
      </c>
      <c r="G149" s="474">
        <f t="shared" si="2453"/>
        <v>0</v>
      </c>
      <c r="H149" s="475">
        <f t="shared" si="2454"/>
        <v>0</v>
      </c>
      <c r="I149" s="141">
        <f t="shared" si="2205"/>
        <v>0</v>
      </c>
      <c r="J149" s="476">
        <f t="shared" si="2455"/>
        <v>31.52</v>
      </c>
      <c r="K149" s="142">
        <f t="shared" si="2206"/>
        <v>0</v>
      </c>
      <c r="L149" s="114">
        <f t="shared" si="2207"/>
        <v>0</v>
      </c>
      <c r="M149" s="114"/>
      <c r="N149" s="143"/>
      <c r="O149" s="144" t="e">
        <f t="shared" si="2208"/>
        <v>#DIV/0!</v>
      </c>
      <c r="P149" s="328">
        <f t="shared" si="2491"/>
        <v>0</v>
      </c>
      <c r="Q149" s="474">
        <f t="shared" si="2456"/>
        <v>0</v>
      </c>
      <c r="R149" s="475">
        <f t="shared" si="2457"/>
        <v>0</v>
      </c>
      <c r="S149" s="141">
        <f t="shared" si="2210"/>
        <v>0</v>
      </c>
      <c r="T149" s="476">
        <f t="shared" si="2458"/>
        <v>29.42</v>
      </c>
      <c r="U149" s="142">
        <f t="shared" si="2211"/>
        <v>0</v>
      </c>
      <c r="V149" s="114">
        <f t="shared" si="2212"/>
        <v>0</v>
      </c>
      <c r="W149" s="114"/>
      <c r="X149" s="143"/>
      <c r="Y149" s="144" t="e">
        <f t="shared" si="2213"/>
        <v>#DIV/0!</v>
      </c>
      <c r="Z149" s="328">
        <f t="shared" si="2492"/>
        <v>0</v>
      </c>
      <c r="AA149" s="474">
        <f t="shared" si="2493"/>
        <v>0</v>
      </c>
      <c r="AB149" s="475">
        <f t="shared" si="2494"/>
        <v>0</v>
      </c>
      <c r="AC149" s="141">
        <f t="shared" si="2217"/>
        <v>0</v>
      </c>
      <c r="AD149" s="476">
        <f t="shared" si="2218"/>
        <v>33.75</v>
      </c>
      <c r="AE149" s="142">
        <f t="shared" si="2219"/>
        <v>0</v>
      </c>
      <c r="AF149" s="114">
        <f t="shared" si="2220"/>
        <v>0</v>
      </c>
      <c r="AG149" s="114"/>
      <c r="AH149" s="143"/>
      <c r="AI149" s="144" t="e">
        <f t="shared" si="2221"/>
        <v>#DIV/0!</v>
      </c>
      <c r="AJ149" s="328">
        <f t="shared" si="2495"/>
        <v>0</v>
      </c>
      <c r="AK149" s="474">
        <f t="shared" si="2496"/>
        <v>0</v>
      </c>
      <c r="AL149" s="475">
        <f t="shared" si="2497"/>
        <v>0</v>
      </c>
      <c r="AM149" s="141">
        <f t="shared" si="2225"/>
        <v>0</v>
      </c>
      <c r="AN149" s="476">
        <f t="shared" si="2218"/>
        <v>27.52</v>
      </c>
      <c r="AO149" s="142">
        <f t="shared" si="2227"/>
        <v>0</v>
      </c>
      <c r="AP149" s="114">
        <f t="shared" si="2228"/>
        <v>0</v>
      </c>
      <c r="AQ149" s="114"/>
      <c r="AR149" s="143"/>
      <c r="AS149" s="144" t="e">
        <f t="shared" si="2229"/>
        <v>#DIV/0!</v>
      </c>
      <c r="AT149" s="328">
        <f t="shared" si="2498"/>
        <v>0</v>
      </c>
      <c r="AU149" s="474">
        <f t="shared" si="2499"/>
        <v>0</v>
      </c>
      <c r="AV149" s="475">
        <f t="shared" si="2500"/>
        <v>0</v>
      </c>
      <c r="AW149" s="141">
        <f t="shared" si="2233"/>
        <v>0</v>
      </c>
      <c r="AX149" s="476">
        <f t="shared" si="2218"/>
        <v>31.56</v>
      </c>
      <c r="AY149" s="142">
        <f t="shared" si="2235"/>
        <v>0</v>
      </c>
      <c r="AZ149" s="114">
        <f t="shared" si="2236"/>
        <v>0</v>
      </c>
      <c r="BA149" s="114"/>
      <c r="BB149" s="143"/>
      <c r="BC149" s="144" t="e">
        <f t="shared" si="2237"/>
        <v>#DIV/0!</v>
      </c>
      <c r="BD149" s="328">
        <f t="shared" si="2501"/>
        <v>0</v>
      </c>
      <c r="BE149" s="474">
        <f t="shared" si="2502"/>
        <v>0</v>
      </c>
      <c r="BF149" s="475">
        <f t="shared" si="2503"/>
        <v>0</v>
      </c>
      <c r="BG149" s="141">
        <f t="shared" si="2241"/>
        <v>0</v>
      </c>
      <c r="BH149" s="476">
        <f t="shared" si="2218"/>
        <v>33.46</v>
      </c>
      <c r="BI149" s="142">
        <f t="shared" si="2243"/>
        <v>0</v>
      </c>
      <c r="BJ149" s="114">
        <f t="shared" si="2244"/>
        <v>0</v>
      </c>
      <c r="BK149" s="114"/>
      <c r="BL149" s="143"/>
      <c r="BM149" s="144" t="e">
        <f t="shared" si="2245"/>
        <v>#DIV/0!</v>
      </c>
      <c r="BN149" s="328">
        <f t="shared" si="2504"/>
        <v>0</v>
      </c>
      <c r="BO149" s="474">
        <f t="shared" si="2505"/>
        <v>0</v>
      </c>
      <c r="BP149" s="475">
        <f t="shared" si="2506"/>
        <v>0</v>
      </c>
      <c r="BQ149" s="141">
        <f t="shared" si="2249"/>
        <v>0</v>
      </c>
      <c r="BR149" s="476">
        <f t="shared" si="2218"/>
        <v>33.25</v>
      </c>
      <c r="BS149" s="142">
        <f t="shared" si="2251"/>
        <v>0</v>
      </c>
      <c r="BT149" s="114">
        <f t="shared" si="2252"/>
        <v>0</v>
      </c>
      <c r="BU149" s="114"/>
      <c r="BV149" s="143"/>
      <c r="BW149" s="144" t="e">
        <f t="shared" si="2253"/>
        <v>#DIV/0!</v>
      </c>
      <c r="BX149" s="328">
        <f t="shared" si="2507"/>
        <v>0</v>
      </c>
      <c r="BY149" s="474">
        <f t="shared" si="2508"/>
        <v>0</v>
      </c>
      <c r="BZ149" s="475">
        <f t="shared" si="2509"/>
        <v>0</v>
      </c>
      <c r="CA149" s="141">
        <f t="shared" si="2257"/>
        <v>0</v>
      </c>
      <c r="CB149" s="476">
        <f t="shared" si="2218"/>
        <v>32.880000000000003</v>
      </c>
      <c r="CC149" s="142">
        <f t="shared" si="2259"/>
        <v>0</v>
      </c>
      <c r="CD149" s="114">
        <f t="shared" si="2260"/>
        <v>0</v>
      </c>
      <c r="CE149" s="114"/>
      <c r="CF149" s="143"/>
      <c r="CG149" s="144" t="e">
        <f t="shared" si="2261"/>
        <v>#DIV/0!</v>
      </c>
      <c r="CH149" s="328">
        <f t="shared" si="2510"/>
        <v>0</v>
      </c>
      <c r="CI149" s="474">
        <f t="shared" si="2511"/>
        <v>0</v>
      </c>
      <c r="CJ149" s="475">
        <f t="shared" si="2512"/>
        <v>0</v>
      </c>
      <c r="CK149" s="141">
        <f t="shared" si="2265"/>
        <v>0</v>
      </c>
      <c r="CL149" s="476">
        <f t="shared" si="2218"/>
        <v>31.54</v>
      </c>
      <c r="CM149" s="142">
        <f t="shared" si="2267"/>
        <v>0</v>
      </c>
      <c r="CN149" s="114">
        <f t="shared" si="2268"/>
        <v>0</v>
      </c>
      <c r="CO149" s="114"/>
      <c r="CP149" s="143"/>
      <c r="CQ149" s="144" t="e">
        <f t="shared" si="2269"/>
        <v>#DIV/0!</v>
      </c>
      <c r="CR149" s="328">
        <f t="shared" si="2513"/>
        <v>0</v>
      </c>
      <c r="CS149" s="474">
        <f t="shared" si="2514"/>
        <v>0</v>
      </c>
      <c r="CT149" s="475">
        <f t="shared" si="2515"/>
        <v>0</v>
      </c>
      <c r="CU149" s="141">
        <f t="shared" si="2273"/>
        <v>0</v>
      </c>
      <c r="CV149" s="476">
        <f t="shared" si="2274"/>
        <v>33.47</v>
      </c>
      <c r="CW149" s="142">
        <f t="shared" si="2275"/>
        <v>0</v>
      </c>
      <c r="CX149" s="114">
        <f t="shared" si="2276"/>
        <v>0</v>
      </c>
      <c r="CY149" s="114"/>
      <c r="CZ149" s="143"/>
      <c r="DA149" s="144" t="e">
        <f t="shared" si="2277"/>
        <v>#DIV/0!</v>
      </c>
      <c r="DB149" s="328">
        <f t="shared" si="2516"/>
        <v>0</v>
      </c>
      <c r="DC149" s="474">
        <f t="shared" si="2517"/>
        <v>0</v>
      </c>
      <c r="DD149" s="475">
        <f t="shared" si="2518"/>
        <v>0</v>
      </c>
      <c r="DE149" s="141">
        <f t="shared" si="2281"/>
        <v>0</v>
      </c>
      <c r="DF149" s="476">
        <f t="shared" si="2274"/>
        <v>35.75</v>
      </c>
      <c r="DG149" s="142">
        <f t="shared" si="2283"/>
        <v>0</v>
      </c>
      <c r="DH149" s="114">
        <f t="shared" si="2284"/>
        <v>0</v>
      </c>
      <c r="DI149" s="114"/>
      <c r="DJ149" s="143"/>
      <c r="DK149" s="144" t="e">
        <f t="shared" si="2285"/>
        <v>#DIV/0!</v>
      </c>
      <c r="DL149" s="328">
        <f t="shared" si="2519"/>
        <v>0</v>
      </c>
      <c r="DM149" s="474">
        <f t="shared" si="2520"/>
        <v>0</v>
      </c>
      <c r="DN149" s="475">
        <f t="shared" si="2521"/>
        <v>0</v>
      </c>
      <c r="DO149" s="141">
        <f t="shared" si="2289"/>
        <v>0</v>
      </c>
      <c r="DP149" s="476">
        <f t="shared" si="2274"/>
        <v>22.42</v>
      </c>
      <c r="DQ149" s="142">
        <f t="shared" si="2291"/>
        <v>0</v>
      </c>
      <c r="DR149" s="114">
        <f t="shared" si="2292"/>
        <v>0</v>
      </c>
      <c r="DS149" s="114"/>
      <c r="DT149" s="143"/>
      <c r="DU149" s="144" t="e">
        <f t="shared" si="2293"/>
        <v>#DIV/0!</v>
      </c>
      <c r="DV149" s="328">
        <f t="shared" si="2522"/>
        <v>0</v>
      </c>
      <c r="DW149" s="474">
        <f t="shared" si="2523"/>
        <v>0</v>
      </c>
      <c r="DX149" s="475">
        <f t="shared" si="2524"/>
        <v>0</v>
      </c>
      <c r="DY149" s="141">
        <f t="shared" si="2297"/>
        <v>0</v>
      </c>
      <c r="DZ149" s="476">
        <f t="shared" si="2274"/>
        <v>38.33</v>
      </c>
      <c r="EA149" s="142">
        <f t="shared" si="2299"/>
        <v>0</v>
      </c>
      <c r="EB149" s="114">
        <f t="shared" si="2300"/>
        <v>0</v>
      </c>
      <c r="EC149" s="114"/>
      <c r="ED149" s="143"/>
      <c r="EE149" s="144" t="e">
        <f t="shared" si="2301"/>
        <v>#DIV/0!</v>
      </c>
      <c r="EF149" s="328">
        <f t="shared" si="2525"/>
        <v>0</v>
      </c>
      <c r="EG149" s="474">
        <f t="shared" si="2526"/>
        <v>0</v>
      </c>
      <c r="EH149" s="475">
        <f t="shared" si="2527"/>
        <v>0</v>
      </c>
      <c r="EI149" s="141">
        <f t="shared" si="2305"/>
        <v>0</v>
      </c>
      <c r="EJ149" s="476">
        <f t="shared" si="2274"/>
        <v>26.56</v>
      </c>
      <c r="EK149" s="142">
        <f t="shared" si="2307"/>
        <v>0</v>
      </c>
      <c r="EL149" s="114">
        <f t="shared" si="2308"/>
        <v>0</v>
      </c>
      <c r="EM149" s="114"/>
      <c r="EN149" s="143"/>
      <c r="EO149" s="144" t="e">
        <f t="shared" si="2309"/>
        <v>#DIV/0!</v>
      </c>
      <c r="EP149" s="328">
        <f t="shared" si="2528"/>
        <v>0</v>
      </c>
      <c r="EQ149" s="474">
        <f t="shared" si="2529"/>
        <v>0</v>
      </c>
      <c r="ER149" s="475">
        <f t="shared" si="2530"/>
        <v>0</v>
      </c>
      <c r="ES149" s="141">
        <f t="shared" si="2313"/>
        <v>0</v>
      </c>
      <c r="ET149" s="476">
        <f t="shared" si="2274"/>
        <v>32.450000000000003</v>
      </c>
      <c r="EU149" s="142">
        <f t="shared" si="2315"/>
        <v>0</v>
      </c>
      <c r="EV149" s="114">
        <f t="shared" si="2316"/>
        <v>0</v>
      </c>
      <c r="EW149" s="114"/>
      <c r="EX149" s="143"/>
      <c r="EY149" s="144" t="e">
        <f t="shared" si="2317"/>
        <v>#DIV/0!</v>
      </c>
      <c r="EZ149" s="328">
        <f t="shared" si="2531"/>
        <v>0</v>
      </c>
      <c r="FA149" s="474">
        <f t="shared" si="2532"/>
        <v>0</v>
      </c>
      <c r="FB149" s="475">
        <f t="shared" si="2533"/>
        <v>0</v>
      </c>
      <c r="FC149" s="141">
        <f t="shared" si="2321"/>
        <v>0</v>
      </c>
      <c r="FD149" s="476">
        <f t="shared" si="2274"/>
        <v>34.11</v>
      </c>
      <c r="FE149" s="142">
        <f t="shared" si="2323"/>
        <v>0</v>
      </c>
      <c r="FF149" s="114">
        <f t="shared" si="2324"/>
        <v>0</v>
      </c>
      <c r="FG149" s="114"/>
      <c r="FH149" s="143"/>
      <c r="FI149" s="144" t="e">
        <f t="shared" si="2325"/>
        <v>#DIV/0!</v>
      </c>
      <c r="FJ149" s="328">
        <f t="shared" si="2534"/>
        <v>0</v>
      </c>
      <c r="FK149" s="474">
        <f t="shared" si="2327"/>
        <v>0</v>
      </c>
      <c r="FL149" s="475">
        <f t="shared" si="2328"/>
        <v>0</v>
      </c>
      <c r="FM149" s="141">
        <f t="shared" si="2329"/>
        <v>0</v>
      </c>
      <c r="FN149" s="476">
        <f t="shared" si="2330"/>
        <v>32.69</v>
      </c>
      <c r="FO149" s="142">
        <f t="shared" si="2331"/>
        <v>0</v>
      </c>
      <c r="FP149" s="114">
        <f t="shared" si="2332"/>
        <v>0</v>
      </c>
      <c r="FQ149" s="114"/>
      <c r="FR149" s="143"/>
      <c r="FS149" s="144" t="e">
        <f t="shared" si="2333"/>
        <v>#DIV/0!</v>
      </c>
      <c r="FT149" s="328">
        <f t="shared" si="2535"/>
        <v>0</v>
      </c>
      <c r="FU149" s="474">
        <f t="shared" si="2327"/>
        <v>0</v>
      </c>
      <c r="FV149" s="475">
        <f t="shared" si="2328"/>
        <v>0</v>
      </c>
      <c r="FW149" s="141">
        <f t="shared" si="2337"/>
        <v>0</v>
      </c>
      <c r="FX149" s="476">
        <f t="shared" si="2330"/>
        <v>33.630000000000003</v>
      </c>
      <c r="FY149" s="142">
        <f t="shared" si="2339"/>
        <v>0</v>
      </c>
      <c r="FZ149" s="114">
        <f t="shared" si="2340"/>
        <v>0</v>
      </c>
      <c r="GA149" s="114"/>
      <c r="GB149" s="143"/>
      <c r="GC149" s="144" t="e">
        <f t="shared" si="2341"/>
        <v>#DIV/0!</v>
      </c>
      <c r="GD149" s="328">
        <f t="shared" si="2536"/>
        <v>0</v>
      </c>
      <c r="GE149" s="474">
        <f t="shared" si="2537"/>
        <v>0</v>
      </c>
      <c r="GF149" s="475">
        <f t="shared" si="2538"/>
        <v>0</v>
      </c>
      <c r="GG149" s="141">
        <f t="shared" si="2345"/>
        <v>0</v>
      </c>
      <c r="GH149" s="476">
        <f t="shared" si="2330"/>
        <v>35.090000000000003</v>
      </c>
      <c r="GI149" s="142">
        <f t="shared" si="2347"/>
        <v>0</v>
      </c>
      <c r="GJ149" s="114">
        <f t="shared" si="2348"/>
        <v>0</v>
      </c>
      <c r="GK149" s="114"/>
      <c r="GL149" s="143"/>
      <c r="GM149" s="144" t="e">
        <f t="shared" si="2349"/>
        <v>#DIV/0!</v>
      </c>
      <c r="GN149" s="328">
        <f t="shared" si="2539"/>
        <v>0</v>
      </c>
      <c r="GO149" s="474">
        <f t="shared" si="2540"/>
        <v>0</v>
      </c>
      <c r="GP149" s="475">
        <f t="shared" si="2541"/>
        <v>0</v>
      </c>
      <c r="GQ149" s="141">
        <f t="shared" si="2353"/>
        <v>0</v>
      </c>
      <c r="GR149" s="476">
        <f t="shared" si="2330"/>
        <v>30.8</v>
      </c>
      <c r="GS149" s="142">
        <f t="shared" si="2355"/>
        <v>0</v>
      </c>
      <c r="GT149" s="114">
        <f t="shared" si="2356"/>
        <v>0</v>
      </c>
      <c r="GU149" s="114"/>
      <c r="GV149" s="143"/>
      <c r="GW149" s="144" t="e">
        <f t="shared" si="2357"/>
        <v>#DIV/0!</v>
      </c>
      <c r="GX149" s="328">
        <f t="shared" si="2542"/>
        <v>0</v>
      </c>
      <c r="GY149" s="474">
        <f t="shared" si="2359"/>
        <v>0</v>
      </c>
      <c r="GZ149" s="475">
        <f t="shared" si="2360"/>
        <v>0</v>
      </c>
      <c r="HA149" s="141">
        <f t="shared" si="2361"/>
        <v>0</v>
      </c>
      <c r="HB149" s="476">
        <f t="shared" si="2362"/>
        <v>29.17</v>
      </c>
      <c r="HC149" s="142">
        <f t="shared" si="2363"/>
        <v>0</v>
      </c>
      <c r="HD149" s="114">
        <f t="shared" si="2364"/>
        <v>0</v>
      </c>
      <c r="HE149" s="114"/>
      <c r="HF149" s="143"/>
      <c r="HG149" s="144" t="e">
        <f t="shared" si="2365"/>
        <v>#DIV/0!</v>
      </c>
      <c r="HH149" s="328">
        <f t="shared" si="2543"/>
        <v>0</v>
      </c>
      <c r="HI149" s="474">
        <f t="shared" si="2359"/>
        <v>0</v>
      </c>
      <c r="HJ149" s="475">
        <f t="shared" si="2360"/>
        <v>0</v>
      </c>
      <c r="HK149" s="141">
        <f t="shared" si="2369"/>
        <v>0</v>
      </c>
      <c r="HL149" s="476">
        <f t="shared" si="2362"/>
        <v>29.29</v>
      </c>
      <c r="HM149" s="142">
        <f t="shared" si="2371"/>
        <v>0</v>
      </c>
      <c r="HN149" s="114">
        <f t="shared" si="2372"/>
        <v>0</v>
      </c>
      <c r="HO149" s="114"/>
      <c r="HP149" s="143"/>
      <c r="HQ149" s="144" t="e">
        <f t="shared" si="2373"/>
        <v>#DIV/0!</v>
      </c>
      <c r="HR149" s="328">
        <f t="shared" si="2544"/>
        <v>0</v>
      </c>
      <c r="HS149" s="474">
        <f t="shared" si="2545"/>
        <v>0</v>
      </c>
      <c r="HT149" s="475">
        <f t="shared" si="2546"/>
        <v>0</v>
      </c>
      <c r="HU149" s="141">
        <f t="shared" si="2377"/>
        <v>0</v>
      </c>
      <c r="HV149" s="476">
        <f t="shared" si="2362"/>
        <v>33.47</v>
      </c>
      <c r="HW149" s="142">
        <f t="shared" si="2379"/>
        <v>0</v>
      </c>
      <c r="HX149" s="114">
        <f t="shared" si="2380"/>
        <v>0</v>
      </c>
      <c r="HY149" s="114"/>
      <c r="HZ149" s="143"/>
      <c r="IA149" s="144" t="e">
        <f t="shared" si="2381"/>
        <v>#DIV/0!</v>
      </c>
      <c r="IB149" s="328">
        <f t="shared" si="2547"/>
        <v>0</v>
      </c>
      <c r="IC149" s="474">
        <f t="shared" si="2548"/>
        <v>0</v>
      </c>
      <c r="ID149" s="475">
        <f t="shared" si="2549"/>
        <v>0</v>
      </c>
      <c r="IE149" s="141">
        <f t="shared" si="2385"/>
        <v>0</v>
      </c>
      <c r="IF149" s="476">
        <f t="shared" si="2362"/>
        <v>35.28</v>
      </c>
      <c r="IG149" s="142">
        <f t="shared" si="2387"/>
        <v>0</v>
      </c>
      <c r="IH149" s="114">
        <f t="shared" si="2388"/>
        <v>0</v>
      </c>
      <c r="II149" s="114"/>
      <c r="IJ149" s="143"/>
      <c r="IK149" s="144" t="e">
        <f t="shared" si="2389"/>
        <v>#DIV/0!</v>
      </c>
      <c r="IL149" s="328">
        <f t="shared" si="2550"/>
        <v>0</v>
      </c>
      <c r="IM149" s="474">
        <f t="shared" si="2391"/>
        <v>0</v>
      </c>
      <c r="IN149" s="475">
        <f t="shared" si="2392"/>
        <v>0</v>
      </c>
      <c r="IO149" s="141">
        <f t="shared" si="2393"/>
        <v>0</v>
      </c>
      <c r="IP149" s="476">
        <f t="shared" si="2394"/>
        <v>27</v>
      </c>
      <c r="IQ149" s="142">
        <f t="shared" si="2395"/>
        <v>0</v>
      </c>
      <c r="IR149" s="114">
        <f t="shared" si="2396"/>
        <v>0</v>
      </c>
      <c r="IS149" s="114"/>
      <c r="IT149" s="143"/>
      <c r="IU149" s="144" t="e">
        <f t="shared" si="2397"/>
        <v>#DIV/0!</v>
      </c>
      <c r="IV149" s="328">
        <f t="shared" si="2551"/>
        <v>0</v>
      </c>
      <c r="IW149" s="474">
        <f t="shared" si="2391"/>
        <v>0</v>
      </c>
      <c r="IX149" s="475">
        <f t="shared" si="2392"/>
        <v>0</v>
      </c>
      <c r="IY149" s="141">
        <f t="shared" si="2401"/>
        <v>0</v>
      </c>
      <c r="IZ149" s="476">
        <f t="shared" si="2394"/>
        <v>25.57</v>
      </c>
      <c r="JA149" s="142">
        <f t="shared" si="2403"/>
        <v>0</v>
      </c>
      <c r="JB149" s="114">
        <f t="shared" si="2404"/>
        <v>0</v>
      </c>
      <c r="JC149" s="114"/>
      <c r="JD149" s="143"/>
      <c r="JE149" s="144" t="e">
        <f t="shared" si="2405"/>
        <v>#DIV/0!</v>
      </c>
      <c r="JF149" s="328">
        <f t="shared" si="2552"/>
        <v>0</v>
      </c>
      <c r="JG149" s="474">
        <f t="shared" si="2553"/>
        <v>0</v>
      </c>
      <c r="JH149" s="475">
        <f t="shared" si="2554"/>
        <v>0</v>
      </c>
      <c r="JI149" s="141">
        <f t="shared" si="2409"/>
        <v>0</v>
      </c>
      <c r="JJ149" s="476">
        <f t="shared" si="2394"/>
        <v>30.23</v>
      </c>
      <c r="JK149" s="142">
        <f t="shared" si="2411"/>
        <v>0</v>
      </c>
      <c r="JL149" s="114">
        <f t="shared" si="2412"/>
        <v>0</v>
      </c>
      <c r="JM149" s="114"/>
      <c r="JN149" s="143"/>
      <c r="JO149" s="144" t="e">
        <f t="shared" si="2413"/>
        <v>#DIV/0!</v>
      </c>
      <c r="JP149" s="328">
        <f t="shared" si="2555"/>
        <v>0</v>
      </c>
      <c r="JQ149" s="474">
        <f t="shared" si="2556"/>
        <v>0</v>
      </c>
      <c r="JR149" s="475">
        <f t="shared" si="2557"/>
        <v>0</v>
      </c>
      <c r="JS149" s="141">
        <f t="shared" si="2417"/>
        <v>0</v>
      </c>
      <c r="JT149" s="476">
        <f t="shared" si="2394"/>
        <v>24.7</v>
      </c>
      <c r="JU149" s="142">
        <f t="shared" si="2419"/>
        <v>0</v>
      </c>
      <c r="JV149" s="114">
        <f t="shared" si="2420"/>
        <v>0</v>
      </c>
      <c r="JW149" s="114"/>
      <c r="JX149" s="143"/>
      <c r="JY149" s="144" t="e">
        <f t="shared" si="2421"/>
        <v>#DIV/0!</v>
      </c>
      <c r="JZ149" s="328">
        <f t="shared" si="2558"/>
        <v>0</v>
      </c>
      <c r="KA149" s="474">
        <f t="shared" si="2559"/>
        <v>0</v>
      </c>
      <c r="KB149" s="475">
        <f t="shared" si="2560"/>
        <v>0</v>
      </c>
      <c r="KC149" s="141">
        <f t="shared" si="2425"/>
        <v>0</v>
      </c>
      <c r="KD149" s="476">
        <f t="shared" si="2426"/>
        <v>34.049999999999997</v>
      </c>
      <c r="KE149" s="142">
        <f t="shared" si="2427"/>
        <v>0</v>
      </c>
      <c r="KF149" s="114">
        <f t="shared" si="2428"/>
        <v>0</v>
      </c>
      <c r="KG149" s="114"/>
      <c r="KH149" s="143"/>
      <c r="KI149" s="144" t="e">
        <f t="shared" si="2429"/>
        <v>#DIV/0!</v>
      </c>
      <c r="KJ149" s="328">
        <f t="shared" si="2561"/>
        <v>0</v>
      </c>
      <c r="KK149" s="474">
        <f t="shared" si="2562"/>
        <v>0</v>
      </c>
      <c r="KL149" s="475">
        <f t="shared" si="2563"/>
        <v>0</v>
      </c>
      <c r="KM149" s="141">
        <f t="shared" si="2433"/>
        <v>0</v>
      </c>
      <c r="KN149" s="476">
        <f t="shared" si="2426"/>
        <v>22.42</v>
      </c>
      <c r="KO149" s="142">
        <f t="shared" si="2435"/>
        <v>0</v>
      </c>
      <c r="KP149" s="114">
        <f t="shared" si="2436"/>
        <v>0</v>
      </c>
      <c r="KQ149" s="114"/>
      <c r="KR149" s="143"/>
      <c r="KS149" s="144" t="e">
        <f t="shared" si="2437"/>
        <v>#DIV/0!</v>
      </c>
      <c r="KT149" s="328">
        <f t="shared" si="2564"/>
        <v>0</v>
      </c>
      <c r="KU149" s="474" t="e">
        <f t="shared" si="2565"/>
        <v>#DIV/0!</v>
      </c>
      <c r="KV149" s="475" t="e">
        <f t="shared" si="2566"/>
        <v>#DIV/0!</v>
      </c>
      <c r="KW149" s="141">
        <f t="shared" si="2441"/>
        <v>0</v>
      </c>
      <c r="KX149" s="476">
        <f t="shared" si="2426"/>
        <v>0</v>
      </c>
      <c r="KY149" s="142">
        <f t="shared" si="2443"/>
        <v>0</v>
      </c>
      <c r="KZ149" s="114">
        <f t="shared" si="2444"/>
        <v>0</v>
      </c>
      <c r="LA149" s="114"/>
      <c r="LB149" s="143"/>
      <c r="LC149" s="144" t="e">
        <f t="shared" si="2445"/>
        <v>#DIV/0!</v>
      </c>
      <c r="LD149" s="327">
        <f t="shared" si="2446"/>
        <v>0</v>
      </c>
      <c r="LE149" s="474">
        <f t="shared" si="2447"/>
        <v>0</v>
      </c>
      <c r="LF149" s="475">
        <f t="shared" si="2448"/>
        <v>0</v>
      </c>
      <c r="LG149" s="141">
        <f t="shared" si="2449"/>
        <v>0</v>
      </c>
      <c r="LH149" s="476">
        <f t="shared" si="2450"/>
        <v>30.23</v>
      </c>
      <c r="LI149" s="142">
        <f t="shared" si="2451"/>
        <v>0</v>
      </c>
      <c r="LJ149" s="114">
        <f t="shared" si="2452"/>
        <v>0</v>
      </c>
      <c r="LK149" s="114"/>
      <c r="LL149" s="143"/>
    </row>
    <row r="150" spans="1:324" ht="16.5" customHeight="1">
      <c r="A150" s="718"/>
      <c r="B150" s="93" t="s">
        <v>759</v>
      </c>
      <c r="C150" s="12" t="s">
        <v>856</v>
      </c>
      <c r="D150" s="12" t="s">
        <v>424</v>
      </c>
      <c r="E150" s="4" t="s">
        <v>32</v>
      </c>
      <c r="F150" s="328">
        <f t="shared" si="2490"/>
        <v>0</v>
      </c>
      <c r="G150" s="474">
        <f t="shared" si="2453"/>
        <v>0</v>
      </c>
      <c r="H150" s="475">
        <f t="shared" si="2454"/>
        <v>0</v>
      </c>
      <c r="I150" s="141">
        <f t="shared" si="2205"/>
        <v>0</v>
      </c>
      <c r="J150" s="476">
        <f t="shared" si="2455"/>
        <v>31.52</v>
      </c>
      <c r="K150" s="142">
        <f t="shared" si="2206"/>
        <v>0</v>
      </c>
      <c r="L150" s="114">
        <f t="shared" si="2207"/>
        <v>0</v>
      </c>
      <c r="M150" s="114"/>
      <c r="N150" s="143"/>
      <c r="O150" s="144" t="e">
        <f t="shared" si="2208"/>
        <v>#DIV/0!</v>
      </c>
      <c r="P150" s="328">
        <f t="shared" si="2491"/>
        <v>0</v>
      </c>
      <c r="Q150" s="474">
        <f t="shared" si="2456"/>
        <v>0</v>
      </c>
      <c r="R150" s="475">
        <f t="shared" si="2457"/>
        <v>0</v>
      </c>
      <c r="S150" s="141">
        <f t="shared" si="2210"/>
        <v>0</v>
      </c>
      <c r="T150" s="476">
        <f t="shared" si="2458"/>
        <v>29.42</v>
      </c>
      <c r="U150" s="142">
        <f t="shared" si="2211"/>
        <v>0</v>
      </c>
      <c r="V150" s="114">
        <f t="shared" si="2212"/>
        <v>0</v>
      </c>
      <c r="W150" s="114"/>
      <c r="X150" s="143"/>
      <c r="Y150" s="144" t="e">
        <f t="shared" si="2213"/>
        <v>#DIV/0!</v>
      </c>
      <c r="Z150" s="328">
        <f t="shared" si="2492"/>
        <v>0</v>
      </c>
      <c r="AA150" s="474">
        <f t="shared" si="2493"/>
        <v>0</v>
      </c>
      <c r="AB150" s="475">
        <f t="shared" si="2494"/>
        <v>0</v>
      </c>
      <c r="AC150" s="141">
        <f t="shared" si="2217"/>
        <v>0</v>
      </c>
      <c r="AD150" s="476">
        <f t="shared" si="2218"/>
        <v>33.75</v>
      </c>
      <c r="AE150" s="142">
        <f t="shared" si="2219"/>
        <v>0</v>
      </c>
      <c r="AF150" s="114">
        <f t="shared" si="2220"/>
        <v>0</v>
      </c>
      <c r="AG150" s="114"/>
      <c r="AH150" s="143"/>
      <c r="AI150" s="144" t="e">
        <f t="shared" si="2221"/>
        <v>#DIV/0!</v>
      </c>
      <c r="AJ150" s="328">
        <f t="shared" si="2495"/>
        <v>0</v>
      </c>
      <c r="AK150" s="474">
        <f t="shared" si="2496"/>
        <v>0</v>
      </c>
      <c r="AL150" s="475">
        <f t="shared" si="2497"/>
        <v>0</v>
      </c>
      <c r="AM150" s="141">
        <f t="shared" si="2225"/>
        <v>0</v>
      </c>
      <c r="AN150" s="476">
        <f t="shared" si="2218"/>
        <v>27.52</v>
      </c>
      <c r="AO150" s="142">
        <f t="shared" si="2227"/>
        <v>0</v>
      </c>
      <c r="AP150" s="114">
        <f t="shared" si="2228"/>
        <v>0</v>
      </c>
      <c r="AQ150" s="114"/>
      <c r="AR150" s="143"/>
      <c r="AS150" s="144" t="e">
        <f t="shared" si="2229"/>
        <v>#DIV/0!</v>
      </c>
      <c r="AT150" s="328">
        <f t="shared" si="2498"/>
        <v>0</v>
      </c>
      <c r="AU150" s="474">
        <f t="shared" si="2499"/>
        <v>0</v>
      </c>
      <c r="AV150" s="475">
        <f t="shared" si="2500"/>
        <v>0</v>
      </c>
      <c r="AW150" s="141">
        <f t="shared" si="2233"/>
        <v>0</v>
      </c>
      <c r="AX150" s="476">
        <f t="shared" si="2218"/>
        <v>31.56</v>
      </c>
      <c r="AY150" s="142">
        <f t="shared" si="2235"/>
        <v>0</v>
      </c>
      <c r="AZ150" s="114">
        <f t="shared" si="2236"/>
        <v>0</v>
      </c>
      <c r="BA150" s="114"/>
      <c r="BB150" s="143"/>
      <c r="BC150" s="144" t="e">
        <f t="shared" si="2237"/>
        <v>#DIV/0!</v>
      </c>
      <c r="BD150" s="328">
        <f t="shared" si="2501"/>
        <v>0</v>
      </c>
      <c r="BE150" s="474">
        <f t="shared" si="2502"/>
        <v>0</v>
      </c>
      <c r="BF150" s="475">
        <f t="shared" si="2503"/>
        <v>0</v>
      </c>
      <c r="BG150" s="141">
        <f t="shared" si="2241"/>
        <v>0</v>
      </c>
      <c r="BH150" s="476">
        <f t="shared" si="2218"/>
        <v>33.46</v>
      </c>
      <c r="BI150" s="142">
        <f t="shared" si="2243"/>
        <v>0</v>
      </c>
      <c r="BJ150" s="114">
        <f t="shared" si="2244"/>
        <v>0</v>
      </c>
      <c r="BK150" s="114"/>
      <c r="BL150" s="143"/>
      <c r="BM150" s="144" t="e">
        <f t="shared" si="2245"/>
        <v>#DIV/0!</v>
      </c>
      <c r="BN150" s="328">
        <f t="shared" si="2504"/>
        <v>0</v>
      </c>
      <c r="BO150" s="474">
        <f t="shared" si="2505"/>
        <v>0</v>
      </c>
      <c r="BP150" s="475">
        <f t="shared" si="2506"/>
        <v>0</v>
      </c>
      <c r="BQ150" s="141">
        <f t="shared" si="2249"/>
        <v>0</v>
      </c>
      <c r="BR150" s="476">
        <f t="shared" si="2218"/>
        <v>33.25</v>
      </c>
      <c r="BS150" s="142">
        <f t="shared" si="2251"/>
        <v>0</v>
      </c>
      <c r="BT150" s="114">
        <f t="shared" si="2252"/>
        <v>0</v>
      </c>
      <c r="BU150" s="114"/>
      <c r="BV150" s="143"/>
      <c r="BW150" s="144" t="e">
        <f t="shared" si="2253"/>
        <v>#DIV/0!</v>
      </c>
      <c r="BX150" s="328">
        <f t="shared" si="2507"/>
        <v>0</v>
      </c>
      <c r="BY150" s="474">
        <f t="shared" si="2508"/>
        <v>0</v>
      </c>
      <c r="BZ150" s="475">
        <f t="shared" si="2509"/>
        <v>0</v>
      </c>
      <c r="CA150" s="141">
        <f t="shared" si="2257"/>
        <v>0</v>
      </c>
      <c r="CB150" s="476">
        <f t="shared" si="2218"/>
        <v>32.880000000000003</v>
      </c>
      <c r="CC150" s="142">
        <f t="shared" si="2259"/>
        <v>0</v>
      </c>
      <c r="CD150" s="114">
        <f t="shared" si="2260"/>
        <v>0</v>
      </c>
      <c r="CE150" s="114"/>
      <c r="CF150" s="143"/>
      <c r="CG150" s="144" t="e">
        <f t="shared" si="2261"/>
        <v>#DIV/0!</v>
      </c>
      <c r="CH150" s="328">
        <f t="shared" si="2510"/>
        <v>0</v>
      </c>
      <c r="CI150" s="474">
        <f t="shared" si="2511"/>
        <v>0</v>
      </c>
      <c r="CJ150" s="475">
        <f t="shared" si="2512"/>
        <v>0</v>
      </c>
      <c r="CK150" s="141">
        <f t="shared" si="2265"/>
        <v>0</v>
      </c>
      <c r="CL150" s="476">
        <f t="shared" si="2218"/>
        <v>31.54</v>
      </c>
      <c r="CM150" s="142">
        <f t="shared" si="2267"/>
        <v>0</v>
      </c>
      <c r="CN150" s="114">
        <f t="shared" si="2268"/>
        <v>0</v>
      </c>
      <c r="CO150" s="114"/>
      <c r="CP150" s="143"/>
      <c r="CQ150" s="144" t="e">
        <f t="shared" si="2269"/>
        <v>#DIV/0!</v>
      </c>
      <c r="CR150" s="328">
        <f t="shared" si="2513"/>
        <v>0</v>
      </c>
      <c r="CS150" s="474">
        <f t="shared" si="2514"/>
        <v>0</v>
      </c>
      <c r="CT150" s="475">
        <f t="shared" si="2515"/>
        <v>0</v>
      </c>
      <c r="CU150" s="141">
        <f t="shared" si="2273"/>
        <v>0</v>
      </c>
      <c r="CV150" s="476">
        <f t="shared" si="2274"/>
        <v>33.47</v>
      </c>
      <c r="CW150" s="142">
        <f t="shared" si="2275"/>
        <v>0</v>
      </c>
      <c r="CX150" s="114">
        <f t="shared" si="2276"/>
        <v>0</v>
      </c>
      <c r="CY150" s="114"/>
      <c r="CZ150" s="143"/>
      <c r="DA150" s="144" t="e">
        <f t="shared" si="2277"/>
        <v>#DIV/0!</v>
      </c>
      <c r="DB150" s="328">
        <f t="shared" si="2516"/>
        <v>0</v>
      </c>
      <c r="DC150" s="474">
        <f t="shared" si="2517"/>
        <v>0</v>
      </c>
      <c r="DD150" s="475">
        <f t="shared" si="2518"/>
        <v>0</v>
      </c>
      <c r="DE150" s="141">
        <f t="shared" si="2281"/>
        <v>0</v>
      </c>
      <c r="DF150" s="476">
        <f t="shared" si="2274"/>
        <v>35.75</v>
      </c>
      <c r="DG150" s="142">
        <f t="shared" si="2283"/>
        <v>0</v>
      </c>
      <c r="DH150" s="114">
        <f t="shared" si="2284"/>
        <v>0</v>
      </c>
      <c r="DI150" s="114"/>
      <c r="DJ150" s="143"/>
      <c r="DK150" s="144" t="e">
        <f t="shared" si="2285"/>
        <v>#DIV/0!</v>
      </c>
      <c r="DL150" s="328">
        <f t="shared" si="2519"/>
        <v>0</v>
      </c>
      <c r="DM150" s="474">
        <f t="shared" si="2520"/>
        <v>0</v>
      </c>
      <c r="DN150" s="475">
        <f t="shared" si="2521"/>
        <v>0</v>
      </c>
      <c r="DO150" s="141">
        <f t="shared" si="2289"/>
        <v>0</v>
      </c>
      <c r="DP150" s="476">
        <f t="shared" si="2274"/>
        <v>22.42</v>
      </c>
      <c r="DQ150" s="142">
        <f t="shared" si="2291"/>
        <v>0</v>
      </c>
      <c r="DR150" s="114">
        <f t="shared" si="2292"/>
        <v>0</v>
      </c>
      <c r="DS150" s="114"/>
      <c r="DT150" s="143"/>
      <c r="DU150" s="144" t="e">
        <f t="shared" si="2293"/>
        <v>#DIV/0!</v>
      </c>
      <c r="DV150" s="328">
        <f t="shared" si="2522"/>
        <v>0</v>
      </c>
      <c r="DW150" s="474">
        <f t="shared" si="2523"/>
        <v>0</v>
      </c>
      <c r="DX150" s="475">
        <f t="shared" si="2524"/>
        <v>0</v>
      </c>
      <c r="DY150" s="141">
        <f t="shared" si="2297"/>
        <v>0</v>
      </c>
      <c r="DZ150" s="476">
        <f t="shared" si="2274"/>
        <v>38.33</v>
      </c>
      <c r="EA150" s="142">
        <f t="shared" si="2299"/>
        <v>0</v>
      </c>
      <c r="EB150" s="114">
        <f t="shared" si="2300"/>
        <v>0</v>
      </c>
      <c r="EC150" s="114"/>
      <c r="ED150" s="143"/>
      <c r="EE150" s="144" t="e">
        <f t="shared" si="2301"/>
        <v>#DIV/0!</v>
      </c>
      <c r="EF150" s="328">
        <f t="shared" si="2525"/>
        <v>0</v>
      </c>
      <c r="EG150" s="474">
        <f t="shared" si="2526"/>
        <v>0</v>
      </c>
      <c r="EH150" s="475">
        <f t="shared" si="2527"/>
        <v>0</v>
      </c>
      <c r="EI150" s="141">
        <f t="shared" si="2305"/>
        <v>0</v>
      </c>
      <c r="EJ150" s="476">
        <f t="shared" si="2274"/>
        <v>26.56</v>
      </c>
      <c r="EK150" s="142">
        <f t="shared" si="2307"/>
        <v>0</v>
      </c>
      <c r="EL150" s="114">
        <f t="shared" si="2308"/>
        <v>0</v>
      </c>
      <c r="EM150" s="114"/>
      <c r="EN150" s="143"/>
      <c r="EO150" s="144" t="e">
        <f t="shared" si="2309"/>
        <v>#DIV/0!</v>
      </c>
      <c r="EP150" s="328">
        <f t="shared" si="2528"/>
        <v>0</v>
      </c>
      <c r="EQ150" s="474">
        <f t="shared" si="2529"/>
        <v>0</v>
      </c>
      <c r="ER150" s="475">
        <f t="shared" si="2530"/>
        <v>0</v>
      </c>
      <c r="ES150" s="141">
        <f t="shared" si="2313"/>
        <v>0</v>
      </c>
      <c r="ET150" s="476">
        <f t="shared" si="2274"/>
        <v>32.450000000000003</v>
      </c>
      <c r="EU150" s="142">
        <f t="shared" si="2315"/>
        <v>0</v>
      </c>
      <c r="EV150" s="114">
        <f t="shared" si="2316"/>
        <v>0</v>
      </c>
      <c r="EW150" s="114"/>
      <c r="EX150" s="143"/>
      <c r="EY150" s="144" t="e">
        <f t="shared" si="2317"/>
        <v>#DIV/0!</v>
      </c>
      <c r="EZ150" s="328">
        <f t="shared" si="2531"/>
        <v>0</v>
      </c>
      <c r="FA150" s="474">
        <f t="shared" si="2532"/>
        <v>0</v>
      </c>
      <c r="FB150" s="475">
        <f t="shared" si="2533"/>
        <v>0</v>
      </c>
      <c r="FC150" s="141">
        <f t="shared" si="2321"/>
        <v>0</v>
      </c>
      <c r="FD150" s="476">
        <f t="shared" si="2274"/>
        <v>34.11</v>
      </c>
      <c r="FE150" s="142">
        <f t="shared" si="2323"/>
        <v>0</v>
      </c>
      <c r="FF150" s="114">
        <f t="shared" si="2324"/>
        <v>0</v>
      </c>
      <c r="FG150" s="114"/>
      <c r="FH150" s="143"/>
      <c r="FI150" s="144" t="e">
        <f t="shared" si="2325"/>
        <v>#DIV/0!</v>
      </c>
      <c r="FJ150" s="328">
        <f t="shared" si="2534"/>
        <v>0</v>
      </c>
      <c r="FK150" s="474">
        <f t="shared" si="2327"/>
        <v>0</v>
      </c>
      <c r="FL150" s="475">
        <f t="shared" si="2328"/>
        <v>0</v>
      </c>
      <c r="FM150" s="141">
        <f t="shared" si="2329"/>
        <v>0</v>
      </c>
      <c r="FN150" s="476">
        <f t="shared" si="2330"/>
        <v>32.69</v>
      </c>
      <c r="FO150" s="142">
        <f t="shared" si="2331"/>
        <v>0</v>
      </c>
      <c r="FP150" s="114">
        <f t="shared" si="2332"/>
        <v>0</v>
      </c>
      <c r="FQ150" s="114"/>
      <c r="FR150" s="143"/>
      <c r="FS150" s="144" t="e">
        <f t="shared" si="2333"/>
        <v>#DIV/0!</v>
      </c>
      <c r="FT150" s="328">
        <f t="shared" si="2535"/>
        <v>0</v>
      </c>
      <c r="FU150" s="474">
        <f t="shared" si="2327"/>
        <v>0</v>
      </c>
      <c r="FV150" s="475">
        <f t="shared" si="2328"/>
        <v>0</v>
      </c>
      <c r="FW150" s="141">
        <f t="shared" si="2337"/>
        <v>0</v>
      </c>
      <c r="FX150" s="476">
        <f t="shared" si="2330"/>
        <v>33.630000000000003</v>
      </c>
      <c r="FY150" s="142">
        <f t="shared" si="2339"/>
        <v>0</v>
      </c>
      <c r="FZ150" s="114">
        <f t="shared" si="2340"/>
        <v>0</v>
      </c>
      <c r="GA150" s="114"/>
      <c r="GB150" s="143"/>
      <c r="GC150" s="144" t="e">
        <f t="shared" si="2341"/>
        <v>#DIV/0!</v>
      </c>
      <c r="GD150" s="328">
        <f t="shared" si="2536"/>
        <v>0</v>
      </c>
      <c r="GE150" s="474">
        <f t="shared" si="2537"/>
        <v>0</v>
      </c>
      <c r="GF150" s="475">
        <f t="shared" si="2538"/>
        <v>0</v>
      </c>
      <c r="GG150" s="141">
        <f t="shared" si="2345"/>
        <v>0</v>
      </c>
      <c r="GH150" s="476">
        <f t="shared" si="2330"/>
        <v>35.090000000000003</v>
      </c>
      <c r="GI150" s="142">
        <f t="shared" si="2347"/>
        <v>0</v>
      </c>
      <c r="GJ150" s="114">
        <f t="shared" si="2348"/>
        <v>0</v>
      </c>
      <c r="GK150" s="114"/>
      <c r="GL150" s="143"/>
      <c r="GM150" s="144" t="e">
        <f t="shared" si="2349"/>
        <v>#DIV/0!</v>
      </c>
      <c r="GN150" s="328">
        <f t="shared" si="2539"/>
        <v>0</v>
      </c>
      <c r="GO150" s="474">
        <f t="shared" si="2540"/>
        <v>0</v>
      </c>
      <c r="GP150" s="475">
        <f t="shared" si="2541"/>
        <v>0</v>
      </c>
      <c r="GQ150" s="141">
        <f t="shared" si="2353"/>
        <v>0</v>
      </c>
      <c r="GR150" s="476">
        <f t="shared" si="2330"/>
        <v>30.8</v>
      </c>
      <c r="GS150" s="142">
        <f t="shared" si="2355"/>
        <v>0</v>
      </c>
      <c r="GT150" s="114">
        <f t="shared" si="2356"/>
        <v>0</v>
      </c>
      <c r="GU150" s="114"/>
      <c r="GV150" s="143"/>
      <c r="GW150" s="144" t="e">
        <f t="shared" si="2357"/>
        <v>#DIV/0!</v>
      </c>
      <c r="GX150" s="328">
        <f t="shared" si="2542"/>
        <v>0</v>
      </c>
      <c r="GY150" s="474">
        <f t="shared" si="2359"/>
        <v>0</v>
      </c>
      <c r="GZ150" s="475">
        <f t="shared" si="2360"/>
        <v>0</v>
      </c>
      <c r="HA150" s="141">
        <f t="shared" si="2361"/>
        <v>0</v>
      </c>
      <c r="HB150" s="476">
        <f t="shared" si="2362"/>
        <v>29.17</v>
      </c>
      <c r="HC150" s="142">
        <f t="shared" si="2363"/>
        <v>0</v>
      </c>
      <c r="HD150" s="114">
        <f t="shared" si="2364"/>
        <v>0</v>
      </c>
      <c r="HE150" s="114"/>
      <c r="HF150" s="143"/>
      <c r="HG150" s="144" t="e">
        <f t="shared" si="2365"/>
        <v>#DIV/0!</v>
      </c>
      <c r="HH150" s="328">
        <f t="shared" si="2543"/>
        <v>0</v>
      </c>
      <c r="HI150" s="474">
        <f t="shared" si="2359"/>
        <v>0</v>
      </c>
      <c r="HJ150" s="475">
        <f t="shared" si="2360"/>
        <v>0</v>
      </c>
      <c r="HK150" s="141">
        <f t="shared" si="2369"/>
        <v>0</v>
      </c>
      <c r="HL150" s="476">
        <f t="shared" si="2362"/>
        <v>29.29</v>
      </c>
      <c r="HM150" s="142">
        <f t="shared" si="2371"/>
        <v>0</v>
      </c>
      <c r="HN150" s="114">
        <f t="shared" si="2372"/>
        <v>0</v>
      </c>
      <c r="HO150" s="114"/>
      <c r="HP150" s="143"/>
      <c r="HQ150" s="144" t="e">
        <f t="shared" si="2373"/>
        <v>#DIV/0!</v>
      </c>
      <c r="HR150" s="328">
        <f t="shared" si="2544"/>
        <v>0</v>
      </c>
      <c r="HS150" s="474">
        <f t="shared" si="2545"/>
        <v>0</v>
      </c>
      <c r="HT150" s="475">
        <f t="shared" si="2546"/>
        <v>0</v>
      </c>
      <c r="HU150" s="141">
        <f t="shared" si="2377"/>
        <v>0</v>
      </c>
      <c r="HV150" s="476">
        <f t="shared" si="2362"/>
        <v>33.47</v>
      </c>
      <c r="HW150" s="142">
        <f t="shared" si="2379"/>
        <v>0</v>
      </c>
      <c r="HX150" s="114">
        <f t="shared" si="2380"/>
        <v>0</v>
      </c>
      <c r="HY150" s="114"/>
      <c r="HZ150" s="143"/>
      <c r="IA150" s="144" t="e">
        <f t="shared" si="2381"/>
        <v>#DIV/0!</v>
      </c>
      <c r="IB150" s="328">
        <f t="shared" si="2547"/>
        <v>0</v>
      </c>
      <c r="IC150" s="474">
        <f t="shared" si="2548"/>
        <v>0</v>
      </c>
      <c r="ID150" s="475">
        <f t="shared" si="2549"/>
        <v>0</v>
      </c>
      <c r="IE150" s="141">
        <f t="shared" si="2385"/>
        <v>0</v>
      </c>
      <c r="IF150" s="476">
        <f t="shared" si="2362"/>
        <v>35.28</v>
      </c>
      <c r="IG150" s="142">
        <f t="shared" si="2387"/>
        <v>0</v>
      </c>
      <c r="IH150" s="114">
        <f t="shared" si="2388"/>
        <v>0</v>
      </c>
      <c r="II150" s="114"/>
      <c r="IJ150" s="143"/>
      <c r="IK150" s="144" t="e">
        <f t="shared" si="2389"/>
        <v>#DIV/0!</v>
      </c>
      <c r="IL150" s="328">
        <f t="shared" si="2550"/>
        <v>0</v>
      </c>
      <c r="IM150" s="474">
        <f t="shared" si="2391"/>
        <v>0</v>
      </c>
      <c r="IN150" s="475">
        <f t="shared" si="2392"/>
        <v>0</v>
      </c>
      <c r="IO150" s="141">
        <f t="shared" si="2393"/>
        <v>0</v>
      </c>
      <c r="IP150" s="476">
        <f t="shared" si="2394"/>
        <v>27</v>
      </c>
      <c r="IQ150" s="142">
        <f t="shared" si="2395"/>
        <v>0</v>
      </c>
      <c r="IR150" s="114">
        <f t="shared" si="2396"/>
        <v>0</v>
      </c>
      <c r="IS150" s="114"/>
      <c r="IT150" s="143"/>
      <c r="IU150" s="144" t="e">
        <f t="shared" si="2397"/>
        <v>#DIV/0!</v>
      </c>
      <c r="IV150" s="328">
        <f t="shared" si="2551"/>
        <v>0</v>
      </c>
      <c r="IW150" s="474">
        <f t="shared" si="2391"/>
        <v>0</v>
      </c>
      <c r="IX150" s="475">
        <f t="shared" si="2392"/>
        <v>0</v>
      </c>
      <c r="IY150" s="141">
        <f t="shared" si="2401"/>
        <v>0</v>
      </c>
      <c r="IZ150" s="476">
        <f t="shared" si="2394"/>
        <v>25.57</v>
      </c>
      <c r="JA150" s="142">
        <f t="shared" si="2403"/>
        <v>0</v>
      </c>
      <c r="JB150" s="114">
        <f t="shared" si="2404"/>
        <v>0</v>
      </c>
      <c r="JC150" s="114"/>
      <c r="JD150" s="143"/>
      <c r="JE150" s="144" t="e">
        <f t="shared" si="2405"/>
        <v>#DIV/0!</v>
      </c>
      <c r="JF150" s="328">
        <f t="shared" si="2552"/>
        <v>0</v>
      </c>
      <c r="JG150" s="474">
        <f t="shared" si="2553"/>
        <v>0</v>
      </c>
      <c r="JH150" s="475">
        <f t="shared" si="2554"/>
        <v>0</v>
      </c>
      <c r="JI150" s="141">
        <f t="shared" si="2409"/>
        <v>0</v>
      </c>
      <c r="JJ150" s="476">
        <f t="shared" si="2394"/>
        <v>30.23</v>
      </c>
      <c r="JK150" s="142">
        <f t="shared" si="2411"/>
        <v>0</v>
      </c>
      <c r="JL150" s="114">
        <f t="shared" si="2412"/>
        <v>0</v>
      </c>
      <c r="JM150" s="114"/>
      <c r="JN150" s="143"/>
      <c r="JO150" s="144" t="e">
        <f t="shared" si="2413"/>
        <v>#DIV/0!</v>
      </c>
      <c r="JP150" s="328">
        <f t="shared" si="2555"/>
        <v>0</v>
      </c>
      <c r="JQ150" s="474">
        <f t="shared" si="2556"/>
        <v>0</v>
      </c>
      <c r="JR150" s="475">
        <f t="shared" si="2557"/>
        <v>0</v>
      </c>
      <c r="JS150" s="141">
        <f t="shared" si="2417"/>
        <v>0</v>
      </c>
      <c r="JT150" s="476">
        <f t="shared" si="2394"/>
        <v>24.7</v>
      </c>
      <c r="JU150" s="142">
        <f t="shared" si="2419"/>
        <v>0</v>
      </c>
      <c r="JV150" s="114">
        <f t="shared" si="2420"/>
        <v>0</v>
      </c>
      <c r="JW150" s="114"/>
      <c r="JX150" s="143"/>
      <c r="JY150" s="144" t="e">
        <f t="shared" si="2421"/>
        <v>#DIV/0!</v>
      </c>
      <c r="JZ150" s="328">
        <f t="shared" si="2558"/>
        <v>0</v>
      </c>
      <c r="KA150" s="474">
        <f t="shared" si="2559"/>
        <v>0</v>
      </c>
      <c r="KB150" s="475">
        <f t="shared" si="2560"/>
        <v>0</v>
      </c>
      <c r="KC150" s="141">
        <f t="shared" si="2425"/>
        <v>0</v>
      </c>
      <c r="KD150" s="476">
        <f t="shared" si="2426"/>
        <v>34.049999999999997</v>
      </c>
      <c r="KE150" s="142">
        <f t="shared" si="2427"/>
        <v>0</v>
      </c>
      <c r="KF150" s="114">
        <f t="shared" si="2428"/>
        <v>0</v>
      </c>
      <c r="KG150" s="114"/>
      <c r="KH150" s="143"/>
      <c r="KI150" s="144" t="e">
        <f t="shared" si="2429"/>
        <v>#DIV/0!</v>
      </c>
      <c r="KJ150" s="328">
        <f t="shared" si="2561"/>
        <v>0</v>
      </c>
      <c r="KK150" s="474">
        <f t="shared" si="2562"/>
        <v>0</v>
      </c>
      <c r="KL150" s="475">
        <f t="shared" si="2563"/>
        <v>0</v>
      </c>
      <c r="KM150" s="141">
        <f t="shared" si="2433"/>
        <v>0</v>
      </c>
      <c r="KN150" s="476">
        <f t="shared" si="2426"/>
        <v>22.42</v>
      </c>
      <c r="KO150" s="142">
        <f t="shared" si="2435"/>
        <v>0</v>
      </c>
      <c r="KP150" s="114">
        <f t="shared" si="2436"/>
        <v>0</v>
      </c>
      <c r="KQ150" s="114"/>
      <c r="KR150" s="143"/>
      <c r="KS150" s="144" t="e">
        <f t="shared" si="2437"/>
        <v>#DIV/0!</v>
      </c>
      <c r="KT150" s="328">
        <f t="shared" si="2564"/>
        <v>0</v>
      </c>
      <c r="KU150" s="474" t="e">
        <f t="shared" si="2565"/>
        <v>#DIV/0!</v>
      </c>
      <c r="KV150" s="475" t="e">
        <f t="shared" si="2566"/>
        <v>#DIV/0!</v>
      </c>
      <c r="KW150" s="141">
        <f t="shared" si="2441"/>
        <v>0</v>
      </c>
      <c r="KX150" s="476">
        <f t="shared" si="2426"/>
        <v>0</v>
      </c>
      <c r="KY150" s="142">
        <f t="shared" si="2443"/>
        <v>0</v>
      </c>
      <c r="KZ150" s="114">
        <f t="shared" si="2444"/>
        <v>0</v>
      </c>
      <c r="LA150" s="114"/>
      <c r="LB150" s="143"/>
      <c r="LC150" s="144" t="e">
        <f t="shared" si="2445"/>
        <v>#DIV/0!</v>
      </c>
      <c r="LD150" s="327">
        <f t="shared" si="2446"/>
        <v>0</v>
      </c>
      <c r="LE150" s="474">
        <f t="shared" si="2447"/>
        <v>0</v>
      </c>
      <c r="LF150" s="475">
        <f t="shared" si="2448"/>
        <v>0</v>
      </c>
      <c r="LG150" s="141">
        <f t="shared" si="2449"/>
        <v>0</v>
      </c>
      <c r="LH150" s="476">
        <f t="shared" si="2450"/>
        <v>30.23</v>
      </c>
      <c r="LI150" s="142">
        <f t="shared" si="2451"/>
        <v>0</v>
      </c>
      <c r="LJ150" s="114">
        <f t="shared" si="2452"/>
        <v>0</v>
      </c>
      <c r="LK150" s="114"/>
      <c r="LL150" s="143"/>
    </row>
    <row r="151" spans="1:324" ht="16.5" customHeight="1">
      <c r="A151" s="718"/>
      <c r="B151" s="12" t="s">
        <v>746</v>
      </c>
      <c r="C151" s="12" t="s">
        <v>856</v>
      </c>
      <c r="D151" s="12" t="s">
        <v>424</v>
      </c>
      <c r="E151" s="4" t="s">
        <v>32</v>
      </c>
      <c r="F151" s="328">
        <f t="shared" si="2490"/>
        <v>0</v>
      </c>
      <c r="G151" s="474">
        <f t="shared" si="2453"/>
        <v>0</v>
      </c>
      <c r="H151" s="475">
        <f t="shared" si="2454"/>
        <v>0</v>
      </c>
      <c r="I151" s="141">
        <f t="shared" si="2205"/>
        <v>0</v>
      </c>
      <c r="J151" s="476">
        <f t="shared" si="2455"/>
        <v>31.52</v>
      </c>
      <c r="K151" s="142">
        <f t="shared" si="2206"/>
        <v>0</v>
      </c>
      <c r="L151" s="114">
        <f t="shared" si="2207"/>
        <v>0</v>
      </c>
      <c r="M151" s="114"/>
      <c r="N151" s="143"/>
      <c r="O151" s="144">
        <f t="shared" si="2208"/>
        <v>0</v>
      </c>
      <c r="P151" s="328">
        <f t="shared" si="2491"/>
        <v>0</v>
      </c>
      <c r="Q151" s="474">
        <f t="shared" si="2456"/>
        <v>0</v>
      </c>
      <c r="R151" s="475">
        <f t="shared" si="2457"/>
        <v>0</v>
      </c>
      <c r="S151" s="141">
        <f t="shared" si="2210"/>
        <v>0</v>
      </c>
      <c r="T151" s="476">
        <f t="shared" si="2458"/>
        <v>29.42</v>
      </c>
      <c r="U151" s="142">
        <f t="shared" si="2211"/>
        <v>0</v>
      </c>
      <c r="V151" s="114">
        <f t="shared" si="2212"/>
        <v>0</v>
      </c>
      <c r="W151" s="114"/>
      <c r="X151" s="143"/>
      <c r="Y151" s="144">
        <f t="shared" si="2213"/>
        <v>0</v>
      </c>
      <c r="Z151" s="328">
        <f t="shared" si="2492"/>
        <v>1</v>
      </c>
      <c r="AA151" s="474">
        <f t="shared" si="2493"/>
        <v>1.2199999999999999E-3</v>
      </c>
      <c r="AB151" s="475">
        <f t="shared" si="2494"/>
        <v>1.33</v>
      </c>
      <c r="AC151" s="141">
        <f t="shared" si="2217"/>
        <v>1.33</v>
      </c>
      <c r="AD151" s="476">
        <f t="shared" si="2218"/>
        <v>33.75</v>
      </c>
      <c r="AE151" s="142">
        <f t="shared" si="2219"/>
        <v>44.887500000000003</v>
      </c>
      <c r="AF151" s="114">
        <f t="shared" si="2220"/>
        <v>44.89</v>
      </c>
      <c r="AG151" s="114"/>
      <c r="AH151" s="143"/>
      <c r="AI151" s="144">
        <f t="shared" si="2221"/>
        <v>0.67905000000000004</v>
      </c>
      <c r="AJ151" s="328">
        <f t="shared" si="2495"/>
        <v>2</v>
      </c>
      <c r="AK151" s="474">
        <f t="shared" si="2496"/>
        <v>3.29E-3</v>
      </c>
      <c r="AL151" s="475">
        <f t="shared" si="2497"/>
        <v>4.01</v>
      </c>
      <c r="AM151" s="141">
        <f t="shared" si="2225"/>
        <v>2.0049999999999999</v>
      </c>
      <c r="AN151" s="476">
        <f t="shared" si="2218"/>
        <v>27.52</v>
      </c>
      <c r="AO151" s="142">
        <f t="shared" si="2227"/>
        <v>55.177599999999998</v>
      </c>
      <c r="AP151" s="114">
        <f t="shared" si="2228"/>
        <v>110.36</v>
      </c>
      <c r="AQ151" s="114"/>
      <c r="AR151" s="143"/>
      <c r="AS151" s="144">
        <f t="shared" si="2229"/>
        <v>0.83472000000000002</v>
      </c>
      <c r="AT151" s="328">
        <f t="shared" si="2498"/>
        <v>1</v>
      </c>
      <c r="AU151" s="474">
        <f t="shared" si="2499"/>
        <v>1.0499999999999999E-3</v>
      </c>
      <c r="AV151" s="475">
        <f t="shared" si="2500"/>
        <v>1.1599999999999999</v>
      </c>
      <c r="AW151" s="141">
        <f t="shared" si="2233"/>
        <v>1.1599999999999999</v>
      </c>
      <c r="AX151" s="476">
        <f t="shared" si="2218"/>
        <v>31.56</v>
      </c>
      <c r="AY151" s="142">
        <f t="shared" si="2235"/>
        <v>36.6096</v>
      </c>
      <c r="AZ151" s="114">
        <f t="shared" si="2236"/>
        <v>36.61</v>
      </c>
      <c r="BA151" s="114"/>
      <c r="BB151" s="143"/>
      <c r="BC151" s="144">
        <f t="shared" si="2237"/>
        <v>0.55383000000000004</v>
      </c>
      <c r="BD151" s="328">
        <f t="shared" si="2501"/>
        <v>0</v>
      </c>
      <c r="BE151" s="474">
        <f t="shared" si="2502"/>
        <v>0</v>
      </c>
      <c r="BF151" s="475">
        <f t="shared" si="2503"/>
        <v>0</v>
      </c>
      <c r="BG151" s="141">
        <f t="shared" si="2241"/>
        <v>0</v>
      </c>
      <c r="BH151" s="476">
        <f t="shared" si="2218"/>
        <v>33.46</v>
      </c>
      <c r="BI151" s="142">
        <f t="shared" si="2243"/>
        <v>0</v>
      </c>
      <c r="BJ151" s="114">
        <f t="shared" si="2244"/>
        <v>0</v>
      </c>
      <c r="BK151" s="114"/>
      <c r="BL151" s="143"/>
      <c r="BM151" s="144">
        <f t="shared" si="2245"/>
        <v>0</v>
      </c>
      <c r="BN151" s="328">
        <f t="shared" si="2504"/>
        <v>0</v>
      </c>
      <c r="BO151" s="474">
        <f t="shared" si="2505"/>
        <v>0</v>
      </c>
      <c r="BP151" s="475">
        <f t="shared" si="2506"/>
        <v>0</v>
      </c>
      <c r="BQ151" s="141">
        <f t="shared" si="2249"/>
        <v>0</v>
      </c>
      <c r="BR151" s="476">
        <f t="shared" si="2218"/>
        <v>33.25</v>
      </c>
      <c r="BS151" s="142">
        <f t="shared" si="2251"/>
        <v>0</v>
      </c>
      <c r="BT151" s="114">
        <f t="shared" si="2252"/>
        <v>0</v>
      </c>
      <c r="BU151" s="114"/>
      <c r="BV151" s="143"/>
      <c r="BW151" s="144">
        <f t="shared" si="2253"/>
        <v>0</v>
      </c>
      <c r="BX151" s="328">
        <f t="shared" si="2507"/>
        <v>1</v>
      </c>
      <c r="BY151" s="474">
        <f t="shared" si="2508"/>
        <v>1.25E-3</v>
      </c>
      <c r="BZ151" s="475">
        <f t="shared" si="2509"/>
        <v>1.46</v>
      </c>
      <c r="CA151" s="141">
        <f t="shared" si="2257"/>
        <v>1.46</v>
      </c>
      <c r="CB151" s="476">
        <f t="shared" si="2218"/>
        <v>32.880000000000003</v>
      </c>
      <c r="CC151" s="142">
        <f t="shared" si="2259"/>
        <v>48.004800000000003</v>
      </c>
      <c r="CD151" s="114">
        <f t="shared" si="2260"/>
        <v>48</v>
      </c>
      <c r="CE151" s="114"/>
      <c r="CF151" s="143"/>
      <c r="CG151" s="144">
        <f t="shared" si="2261"/>
        <v>0.72621000000000002</v>
      </c>
      <c r="CH151" s="328">
        <f t="shared" si="2510"/>
        <v>0</v>
      </c>
      <c r="CI151" s="474">
        <f t="shared" si="2511"/>
        <v>0</v>
      </c>
      <c r="CJ151" s="475">
        <f t="shared" si="2512"/>
        <v>0</v>
      </c>
      <c r="CK151" s="141">
        <f t="shared" si="2265"/>
        <v>0</v>
      </c>
      <c r="CL151" s="476">
        <f t="shared" si="2218"/>
        <v>31.54</v>
      </c>
      <c r="CM151" s="142">
        <f t="shared" si="2267"/>
        <v>0</v>
      </c>
      <c r="CN151" s="114">
        <f t="shared" si="2268"/>
        <v>0</v>
      </c>
      <c r="CO151" s="114"/>
      <c r="CP151" s="143"/>
      <c r="CQ151" s="144">
        <f t="shared" si="2269"/>
        <v>0</v>
      </c>
      <c r="CR151" s="328">
        <f t="shared" si="2513"/>
        <v>0</v>
      </c>
      <c r="CS151" s="474">
        <f t="shared" si="2514"/>
        <v>0</v>
      </c>
      <c r="CT151" s="475">
        <f t="shared" si="2515"/>
        <v>0</v>
      </c>
      <c r="CU151" s="141">
        <f t="shared" si="2273"/>
        <v>0</v>
      </c>
      <c r="CV151" s="476">
        <f t="shared" si="2274"/>
        <v>33.47</v>
      </c>
      <c r="CW151" s="142">
        <f t="shared" si="2275"/>
        <v>0</v>
      </c>
      <c r="CX151" s="114">
        <f t="shared" si="2276"/>
        <v>0</v>
      </c>
      <c r="CY151" s="114"/>
      <c r="CZ151" s="143"/>
      <c r="DA151" s="144">
        <f t="shared" si="2277"/>
        <v>0</v>
      </c>
      <c r="DB151" s="328">
        <f t="shared" si="2516"/>
        <v>1</v>
      </c>
      <c r="DC151" s="474">
        <f t="shared" si="2517"/>
        <v>1.15E-3</v>
      </c>
      <c r="DD151" s="475">
        <f t="shared" si="2518"/>
        <v>0.83</v>
      </c>
      <c r="DE151" s="141">
        <f t="shared" si="2281"/>
        <v>0.83</v>
      </c>
      <c r="DF151" s="476">
        <f t="shared" si="2274"/>
        <v>35.75</v>
      </c>
      <c r="DG151" s="142">
        <f t="shared" si="2283"/>
        <v>29.672499999999999</v>
      </c>
      <c r="DH151" s="114">
        <f t="shared" si="2284"/>
        <v>29.67</v>
      </c>
      <c r="DI151" s="114"/>
      <c r="DJ151" s="143"/>
      <c r="DK151" s="144">
        <f t="shared" si="2285"/>
        <v>0.44888</v>
      </c>
      <c r="DL151" s="328">
        <f t="shared" si="2519"/>
        <v>0</v>
      </c>
      <c r="DM151" s="474">
        <f t="shared" si="2520"/>
        <v>0</v>
      </c>
      <c r="DN151" s="475">
        <f t="shared" si="2521"/>
        <v>0</v>
      </c>
      <c r="DO151" s="141">
        <f t="shared" si="2289"/>
        <v>0</v>
      </c>
      <c r="DP151" s="476">
        <f t="shared" si="2274"/>
        <v>22.42</v>
      </c>
      <c r="DQ151" s="142">
        <f t="shared" si="2291"/>
        <v>0</v>
      </c>
      <c r="DR151" s="114">
        <f t="shared" si="2292"/>
        <v>0</v>
      </c>
      <c r="DS151" s="114"/>
      <c r="DT151" s="143"/>
      <c r="DU151" s="144">
        <f t="shared" si="2293"/>
        <v>0</v>
      </c>
      <c r="DV151" s="328">
        <f t="shared" si="2522"/>
        <v>0</v>
      </c>
      <c r="DW151" s="474">
        <f t="shared" si="2523"/>
        <v>0</v>
      </c>
      <c r="DX151" s="475">
        <f t="shared" si="2524"/>
        <v>0</v>
      </c>
      <c r="DY151" s="141">
        <f t="shared" si="2297"/>
        <v>0</v>
      </c>
      <c r="DZ151" s="476">
        <f t="shared" si="2274"/>
        <v>38.33</v>
      </c>
      <c r="EA151" s="142">
        <f t="shared" si="2299"/>
        <v>0</v>
      </c>
      <c r="EB151" s="114">
        <f t="shared" si="2300"/>
        <v>0</v>
      </c>
      <c r="EC151" s="114"/>
      <c r="ED151" s="143"/>
      <c r="EE151" s="144">
        <f t="shared" si="2301"/>
        <v>0</v>
      </c>
      <c r="EF151" s="328">
        <f t="shared" si="2525"/>
        <v>0</v>
      </c>
      <c r="EG151" s="474">
        <f t="shared" si="2526"/>
        <v>0</v>
      </c>
      <c r="EH151" s="475">
        <f t="shared" si="2527"/>
        <v>0</v>
      </c>
      <c r="EI151" s="141">
        <f t="shared" si="2305"/>
        <v>0</v>
      </c>
      <c r="EJ151" s="476">
        <f t="shared" si="2274"/>
        <v>26.56</v>
      </c>
      <c r="EK151" s="142">
        <f t="shared" si="2307"/>
        <v>0</v>
      </c>
      <c r="EL151" s="114">
        <f t="shared" si="2308"/>
        <v>0</v>
      </c>
      <c r="EM151" s="114"/>
      <c r="EN151" s="143"/>
      <c r="EO151" s="144">
        <f t="shared" si="2309"/>
        <v>0</v>
      </c>
      <c r="EP151" s="328">
        <f t="shared" si="2528"/>
        <v>0</v>
      </c>
      <c r="EQ151" s="474">
        <f t="shared" si="2529"/>
        <v>0</v>
      </c>
      <c r="ER151" s="475">
        <f t="shared" si="2530"/>
        <v>0</v>
      </c>
      <c r="ES151" s="141">
        <f t="shared" si="2313"/>
        <v>0</v>
      </c>
      <c r="ET151" s="476">
        <f t="shared" si="2274"/>
        <v>32.450000000000003</v>
      </c>
      <c r="EU151" s="142">
        <f t="shared" si="2315"/>
        <v>0</v>
      </c>
      <c r="EV151" s="114">
        <f t="shared" si="2316"/>
        <v>0</v>
      </c>
      <c r="EW151" s="114"/>
      <c r="EX151" s="143"/>
      <c r="EY151" s="144">
        <f t="shared" si="2317"/>
        <v>0</v>
      </c>
      <c r="EZ151" s="328">
        <f t="shared" si="2531"/>
        <v>1</v>
      </c>
      <c r="FA151" s="474">
        <f t="shared" si="2532"/>
        <v>1.3500000000000001E-3</v>
      </c>
      <c r="FB151" s="475">
        <f t="shared" si="2533"/>
        <v>2.04</v>
      </c>
      <c r="FC151" s="141">
        <f t="shared" si="2321"/>
        <v>2.04</v>
      </c>
      <c r="FD151" s="476">
        <f t="shared" si="2274"/>
        <v>34.11</v>
      </c>
      <c r="FE151" s="142">
        <f t="shared" si="2323"/>
        <v>69.584400000000002</v>
      </c>
      <c r="FF151" s="114">
        <f t="shared" si="2324"/>
        <v>69.58</v>
      </c>
      <c r="FG151" s="114"/>
      <c r="FH151" s="143"/>
      <c r="FI151" s="144">
        <f t="shared" si="2325"/>
        <v>1.05267</v>
      </c>
      <c r="FJ151" s="328">
        <f t="shared" si="2534"/>
        <v>0</v>
      </c>
      <c r="FK151" s="474">
        <f t="shared" si="2327"/>
        <v>0</v>
      </c>
      <c r="FL151" s="475">
        <f t="shared" si="2328"/>
        <v>0</v>
      </c>
      <c r="FM151" s="141">
        <f t="shared" si="2329"/>
        <v>0</v>
      </c>
      <c r="FN151" s="476">
        <f t="shared" si="2330"/>
        <v>32.69</v>
      </c>
      <c r="FO151" s="142">
        <f t="shared" si="2331"/>
        <v>0</v>
      </c>
      <c r="FP151" s="114">
        <f t="shared" si="2332"/>
        <v>0</v>
      </c>
      <c r="FQ151" s="114"/>
      <c r="FR151" s="143"/>
      <c r="FS151" s="144">
        <f t="shared" si="2333"/>
        <v>0</v>
      </c>
      <c r="FT151" s="328">
        <f t="shared" si="2535"/>
        <v>1</v>
      </c>
      <c r="FU151" s="474">
        <f t="shared" si="2327"/>
        <v>1.3600000000000001E-3</v>
      </c>
      <c r="FV151" s="475">
        <f t="shared" si="2328"/>
        <v>2.86</v>
      </c>
      <c r="FW151" s="141">
        <f t="shared" si="2337"/>
        <v>2.86</v>
      </c>
      <c r="FX151" s="476">
        <f t="shared" si="2330"/>
        <v>33.630000000000003</v>
      </c>
      <c r="FY151" s="142">
        <f t="shared" si="2339"/>
        <v>96.181799999999996</v>
      </c>
      <c r="FZ151" s="114">
        <f t="shared" si="2340"/>
        <v>96.18</v>
      </c>
      <c r="GA151" s="114"/>
      <c r="GB151" s="143"/>
      <c r="GC151" s="144">
        <f t="shared" si="2341"/>
        <v>1.45503</v>
      </c>
      <c r="GD151" s="328">
        <f t="shared" si="2536"/>
        <v>0</v>
      </c>
      <c r="GE151" s="474">
        <f t="shared" si="2537"/>
        <v>0</v>
      </c>
      <c r="GF151" s="475">
        <f t="shared" si="2538"/>
        <v>0</v>
      </c>
      <c r="GG151" s="141">
        <f t="shared" si="2345"/>
        <v>0</v>
      </c>
      <c r="GH151" s="476">
        <f t="shared" si="2330"/>
        <v>35.090000000000003</v>
      </c>
      <c r="GI151" s="142">
        <f t="shared" si="2347"/>
        <v>0</v>
      </c>
      <c r="GJ151" s="114">
        <f t="shared" si="2348"/>
        <v>0</v>
      </c>
      <c r="GK151" s="114"/>
      <c r="GL151" s="143"/>
      <c r="GM151" s="144">
        <f t="shared" si="2349"/>
        <v>0</v>
      </c>
      <c r="GN151" s="328">
        <f t="shared" si="2539"/>
        <v>0</v>
      </c>
      <c r="GO151" s="474">
        <f t="shared" si="2540"/>
        <v>0</v>
      </c>
      <c r="GP151" s="475">
        <f t="shared" si="2541"/>
        <v>0</v>
      </c>
      <c r="GQ151" s="141">
        <f t="shared" si="2353"/>
        <v>0</v>
      </c>
      <c r="GR151" s="476">
        <f t="shared" si="2330"/>
        <v>30.8</v>
      </c>
      <c r="GS151" s="142">
        <f t="shared" si="2355"/>
        <v>0</v>
      </c>
      <c r="GT151" s="114">
        <f t="shared" si="2356"/>
        <v>0</v>
      </c>
      <c r="GU151" s="114"/>
      <c r="GV151" s="143"/>
      <c r="GW151" s="144">
        <f t="shared" si="2357"/>
        <v>0</v>
      </c>
      <c r="GX151" s="328">
        <f t="shared" si="2542"/>
        <v>2</v>
      </c>
      <c r="GY151" s="474">
        <f t="shared" si="2359"/>
        <v>1.2999999999999999E-3</v>
      </c>
      <c r="GZ151" s="475">
        <f t="shared" si="2360"/>
        <v>5.22</v>
      </c>
      <c r="HA151" s="141">
        <f t="shared" si="2361"/>
        <v>2.61</v>
      </c>
      <c r="HB151" s="476">
        <f t="shared" si="2362"/>
        <v>29.17</v>
      </c>
      <c r="HC151" s="142">
        <f t="shared" si="2363"/>
        <v>76.133700000000005</v>
      </c>
      <c r="HD151" s="114">
        <f t="shared" si="2364"/>
        <v>152.27000000000001</v>
      </c>
      <c r="HE151" s="114"/>
      <c r="HF151" s="143"/>
      <c r="HG151" s="144">
        <f t="shared" si="2365"/>
        <v>1.15174</v>
      </c>
      <c r="HH151" s="328">
        <f t="shared" si="2543"/>
        <v>1</v>
      </c>
      <c r="HI151" s="474">
        <f t="shared" si="2359"/>
        <v>9.3999999999999997E-4</v>
      </c>
      <c r="HJ151" s="475">
        <f t="shared" si="2360"/>
        <v>2.12</v>
      </c>
      <c r="HK151" s="141">
        <f t="shared" si="2369"/>
        <v>2.12</v>
      </c>
      <c r="HL151" s="476">
        <f t="shared" si="2362"/>
        <v>29.29</v>
      </c>
      <c r="HM151" s="142">
        <f t="shared" si="2371"/>
        <v>62.094799999999999</v>
      </c>
      <c r="HN151" s="114">
        <f t="shared" si="2372"/>
        <v>62.09</v>
      </c>
      <c r="HO151" s="114"/>
      <c r="HP151" s="143"/>
      <c r="HQ151" s="144">
        <f t="shared" si="2373"/>
        <v>0.93937000000000004</v>
      </c>
      <c r="HR151" s="328">
        <f t="shared" si="2544"/>
        <v>0</v>
      </c>
      <c r="HS151" s="474">
        <f t="shared" si="2545"/>
        <v>0</v>
      </c>
      <c r="HT151" s="475">
        <f t="shared" si="2546"/>
        <v>0</v>
      </c>
      <c r="HU151" s="141">
        <f t="shared" si="2377"/>
        <v>0</v>
      </c>
      <c r="HV151" s="476">
        <f t="shared" si="2362"/>
        <v>33.47</v>
      </c>
      <c r="HW151" s="142">
        <f t="shared" si="2379"/>
        <v>0</v>
      </c>
      <c r="HX151" s="114">
        <f t="shared" si="2380"/>
        <v>0</v>
      </c>
      <c r="HY151" s="114"/>
      <c r="HZ151" s="143"/>
      <c r="IA151" s="144">
        <f t="shared" si="2381"/>
        <v>0</v>
      </c>
      <c r="IB151" s="328">
        <f t="shared" si="2547"/>
        <v>0</v>
      </c>
      <c r="IC151" s="474">
        <f t="shared" si="2548"/>
        <v>0</v>
      </c>
      <c r="ID151" s="475">
        <f t="shared" si="2549"/>
        <v>0</v>
      </c>
      <c r="IE151" s="141">
        <f t="shared" si="2385"/>
        <v>0</v>
      </c>
      <c r="IF151" s="476">
        <f t="shared" si="2362"/>
        <v>35.28</v>
      </c>
      <c r="IG151" s="142">
        <f t="shared" si="2387"/>
        <v>0</v>
      </c>
      <c r="IH151" s="114">
        <f t="shared" si="2388"/>
        <v>0</v>
      </c>
      <c r="II151" s="114"/>
      <c r="IJ151" s="143"/>
      <c r="IK151" s="144">
        <f t="shared" si="2389"/>
        <v>0</v>
      </c>
      <c r="IL151" s="328">
        <f t="shared" si="2550"/>
        <v>1</v>
      </c>
      <c r="IM151" s="474">
        <f t="shared" si="2391"/>
        <v>8.8000000000000003E-4</v>
      </c>
      <c r="IN151" s="475">
        <f t="shared" si="2392"/>
        <v>1.96</v>
      </c>
      <c r="IO151" s="141">
        <f t="shared" si="2393"/>
        <v>1.96</v>
      </c>
      <c r="IP151" s="476">
        <f t="shared" si="2394"/>
        <v>27</v>
      </c>
      <c r="IQ151" s="142">
        <f t="shared" si="2395"/>
        <v>52.92</v>
      </c>
      <c r="IR151" s="114">
        <f t="shared" si="2396"/>
        <v>52.92</v>
      </c>
      <c r="IS151" s="114"/>
      <c r="IT151" s="143"/>
      <c r="IU151" s="144">
        <f t="shared" si="2397"/>
        <v>0.80057</v>
      </c>
      <c r="IV151" s="328">
        <f t="shared" si="2551"/>
        <v>0</v>
      </c>
      <c r="IW151" s="474">
        <f t="shared" si="2391"/>
        <v>0</v>
      </c>
      <c r="IX151" s="475">
        <f t="shared" si="2392"/>
        <v>0</v>
      </c>
      <c r="IY151" s="141">
        <f t="shared" si="2401"/>
        <v>0</v>
      </c>
      <c r="IZ151" s="476">
        <f t="shared" si="2394"/>
        <v>25.57</v>
      </c>
      <c r="JA151" s="142">
        <f t="shared" si="2403"/>
        <v>0</v>
      </c>
      <c r="JB151" s="114">
        <f t="shared" si="2404"/>
        <v>0</v>
      </c>
      <c r="JC151" s="114"/>
      <c r="JD151" s="143"/>
      <c r="JE151" s="144">
        <f t="shared" si="2405"/>
        <v>0</v>
      </c>
      <c r="JF151" s="328">
        <f t="shared" si="2552"/>
        <v>0</v>
      </c>
      <c r="JG151" s="474">
        <f t="shared" si="2553"/>
        <v>0</v>
      </c>
      <c r="JH151" s="475">
        <f t="shared" si="2554"/>
        <v>0</v>
      </c>
      <c r="JI151" s="141">
        <f t="shared" si="2409"/>
        <v>0</v>
      </c>
      <c r="JJ151" s="476">
        <f t="shared" si="2394"/>
        <v>30.23</v>
      </c>
      <c r="JK151" s="142">
        <f t="shared" si="2411"/>
        <v>0</v>
      </c>
      <c r="JL151" s="114">
        <f t="shared" si="2412"/>
        <v>0</v>
      </c>
      <c r="JM151" s="114"/>
      <c r="JN151" s="143"/>
      <c r="JO151" s="144">
        <f t="shared" si="2413"/>
        <v>0</v>
      </c>
      <c r="JP151" s="328">
        <f t="shared" si="2555"/>
        <v>1</v>
      </c>
      <c r="JQ151" s="474">
        <f t="shared" si="2556"/>
        <v>8.3000000000000001E-4</v>
      </c>
      <c r="JR151" s="475">
        <f t="shared" si="2557"/>
        <v>3.32</v>
      </c>
      <c r="JS151" s="141">
        <f t="shared" si="2417"/>
        <v>3.32</v>
      </c>
      <c r="JT151" s="476">
        <f t="shared" si="2394"/>
        <v>24.7</v>
      </c>
      <c r="JU151" s="142">
        <f t="shared" si="2419"/>
        <v>82.004000000000005</v>
      </c>
      <c r="JV151" s="114">
        <f t="shared" si="2420"/>
        <v>82</v>
      </c>
      <c r="JW151" s="114"/>
      <c r="JX151" s="143"/>
      <c r="JY151" s="144">
        <f t="shared" si="2421"/>
        <v>1.24055</v>
      </c>
      <c r="JZ151" s="328">
        <f t="shared" si="2558"/>
        <v>0</v>
      </c>
      <c r="KA151" s="474">
        <f t="shared" si="2559"/>
        <v>0</v>
      </c>
      <c r="KB151" s="475">
        <f t="shared" si="2560"/>
        <v>0</v>
      </c>
      <c r="KC151" s="141">
        <f t="shared" si="2425"/>
        <v>0</v>
      </c>
      <c r="KD151" s="476">
        <f t="shared" si="2426"/>
        <v>34.049999999999997</v>
      </c>
      <c r="KE151" s="142">
        <f t="shared" si="2427"/>
        <v>0</v>
      </c>
      <c r="KF151" s="114">
        <f t="shared" si="2428"/>
        <v>0</v>
      </c>
      <c r="KG151" s="114"/>
      <c r="KH151" s="143"/>
      <c r="KI151" s="144">
        <f t="shared" si="2429"/>
        <v>0</v>
      </c>
      <c r="KJ151" s="328">
        <f t="shared" si="2561"/>
        <v>2</v>
      </c>
      <c r="KK151" s="474">
        <f t="shared" si="2562"/>
        <v>1.6299999999999999E-3</v>
      </c>
      <c r="KL151" s="475">
        <f t="shared" si="2563"/>
        <v>4.24</v>
      </c>
      <c r="KM151" s="141">
        <f t="shared" si="2433"/>
        <v>2.12</v>
      </c>
      <c r="KN151" s="476">
        <f t="shared" si="2426"/>
        <v>22.42</v>
      </c>
      <c r="KO151" s="142">
        <f t="shared" si="2435"/>
        <v>47.5304</v>
      </c>
      <c r="KP151" s="114">
        <f t="shared" si="2436"/>
        <v>95.06</v>
      </c>
      <c r="KQ151" s="114"/>
      <c r="KR151" s="143"/>
      <c r="KS151" s="144">
        <f t="shared" si="2437"/>
        <v>0.71904000000000001</v>
      </c>
      <c r="KT151" s="328">
        <f t="shared" si="2564"/>
        <v>0</v>
      </c>
      <c r="KU151" s="474" t="e">
        <f t="shared" si="2565"/>
        <v>#DIV/0!</v>
      </c>
      <c r="KV151" s="475" t="e">
        <f t="shared" si="2566"/>
        <v>#DIV/0!</v>
      </c>
      <c r="KW151" s="141">
        <f t="shared" si="2441"/>
        <v>0</v>
      </c>
      <c r="KX151" s="476">
        <f t="shared" si="2426"/>
        <v>0</v>
      </c>
      <c r="KY151" s="142">
        <f t="shared" si="2443"/>
        <v>0</v>
      </c>
      <c r="KZ151" s="114">
        <f t="shared" si="2444"/>
        <v>0</v>
      </c>
      <c r="LA151" s="114"/>
      <c r="LB151" s="143"/>
      <c r="LC151" s="144">
        <f t="shared" si="2445"/>
        <v>0</v>
      </c>
      <c r="LD151" s="327">
        <f t="shared" si="2446"/>
        <v>15</v>
      </c>
      <c r="LE151" s="474">
        <f t="shared" si="2447"/>
        <v>5.8E-4</v>
      </c>
      <c r="LF151" s="475">
        <f t="shared" si="2448"/>
        <v>32.799999999999997</v>
      </c>
      <c r="LG151" s="141">
        <f t="shared" si="2449"/>
        <v>2.1866666700000001</v>
      </c>
      <c r="LH151" s="476">
        <f t="shared" si="2450"/>
        <v>30.23</v>
      </c>
      <c r="LI151" s="142">
        <f t="shared" si="2451"/>
        <v>66.102930000000001</v>
      </c>
      <c r="LJ151" s="114">
        <f t="shared" si="2452"/>
        <v>991.54</v>
      </c>
      <c r="LK151" s="114"/>
      <c r="LL151" s="143"/>
    </row>
    <row r="152" spans="1:324" ht="16.5" customHeight="1">
      <c r="A152" s="718"/>
      <c r="B152" s="12" t="s">
        <v>747</v>
      </c>
      <c r="C152" s="12" t="s">
        <v>856</v>
      </c>
      <c r="D152" s="12" t="s">
        <v>424</v>
      </c>
      <c r="E152" s="4" t="s">
        <v>32</v>
      </c>
      <c r="F152" s="328">
        <f t="shared" si="2490"/>
        <v>0</v>
      </c>
      <c r="G152" s="474">
        <f t="shared" si="2453"/>
        <v>0</v>
      </c>
      <c r="H152" s="475">
        <f t="shared" si="2454"/>
        <v>0</v>
      </c>
      <c r="I152" s="141">
        <f t="shared" si="2205"/>
        <v>0</v>
      </c>
      <c r="J152" s="476">
        <f t="shared" si="2455"/>
        <v>31.52</v>
      </c>
      <c r="K152" s="142">
        <f t="shared" si="2206"/>
        <v>0</v>
      </c>
      <c r="L152" s="114">
        <f t="shared" si="2207"/>
        <v>0</v>
      </c>
      <c r="M152" s="114"/>
      <c r="N152" s="143"/>
      <c r="O152" s="144">
        <f t="shared" si="2208"/>
        <v>0</v>
      </c>
      <c r="P152" s="328">
        <f t="shared" si="2491"/>
        <v>0</v>
      </c>
      <c r="Q152" s="474">
        <f t="shared" si="2456"/>
        <v>0</v>
      </c>
      <c r="R152" s="475">
        <f t="shared" si="2457"/>
        <v>0</v>
      </c>
      <c r="S152" s="141">
        <f t="shared" si="2210"/>
        <v>0</v>
      </c>
      <c r="T152" s="476">
        <f t="shared" si="2458"/>
        <v>29.42</v>
      </c>
      <c r="U152" s="142">
        <f t="shared" si="2211"/>
        <v>0</v>
      </c>
      <c r="V152" s="114">
        <f t="shared" si="2212"/>
        <v>0</v>
      </c>
      <c r="W152" s="114"/>
      <c r="X152" s="143"/>
      <c r="Y152" s="144">
        <f t="shared" si="2213"/>
        <v>0</v>
      </c>
      <c r="Z152" s="328">
        <f t="shared" si="2492"/>
        <v>0</v>
      </c>
      <c r="AA152" s="474">
        <f t="shared" si="2493"/>
        <v>0</v>
      </c>
      <c r="AB152" s="475">
        <f t="shared" si="2494"/>
        <v>0</v>
      </c>
      <c r="AC152" s="141">
        <f t="shared" si="2217"/>
        <v>0</v>
      </c>
      <c r="AD152" s="476">
        <f t="shared" si="2218"/>
        <v>33.75</v>
      </c>
      <c r="AE152" s="142">
        <f t="shared" si="2219"/>
        <v>0</v>
      </c>
      <c r="AF152" s="114">
        <f t="shared" si="2220"/>
        <v>0</v>
      </c>
      <c r="AG152" s="114"/>
      <c r="AH152" s="143"/>
      <c r="AI152" s="144">
        <f t="shared" si="2221"/>
        <v>0</v>
      </c>
      <c r="AJ152" s="328">
        <f t="shared" si="2495"/>
        <v>1</v>
      </c>
      <c r="AK152" s="474">
        <f t="shared" si="2496"/>
        <v>1.65E-3</v>
      </c>
      <c r="AL152" s="475">
        <f t="shared" si="2497"/>
        <v>2.0099999999999998</v>
      </c>
      <c r="AM152" s="141">
        <f t="shared" si="2225"/>
        <v>2.0099999999999998</v>
      </c>
      <c r="AN152" s="476">
        <f t="shared" si="2218"/>
        <v>27.52</v>
      </c>
      <c r="AO152" s="142">
        <f t="shared" si="2227"/>
        <v>55.315199999999997</v>
      </c>
      <c r="AP152" s="114">
        <f t="shared" si="2228"/>
        <v>55.32</v>
      </c>
      <c r="AQ152" s="114"/>
      <c r="AR152" s="143"/>
      <c r="AS152" s="144">
        <f t="shared" si="2229"/>
        <v>0.80964999999999998</v>
      </c>
      <c r="AT152" s="328">
        <f t="shared" si="2498"/>
        <v>0</v>
      </c>
      <c r="AU152" s="474">
        <f t="shared" si="2499"/>
        <v>0</v>
      </c>
      <c r="AV152" s="475">
        <f t="shared" si="2500"/>
        <v>0</v>
      </c>
      <c r="AW152" s="141">
        <f t="shared" si="2233"/>
        <v>0</v>
      </c>
      <c r="AX152" s="476">
        <f t="shared" si="2218"/>
        <v>31.56</v>
      </c>
      <c r="AY152" s="142">
        <f t="shared" si="2235"/>
        <v>0</v>
      </c>
      <c r="AZ152" s="114">
        <f t="shared" si="2236"/>
        <v>0</v>
      </c>
      <c r="BA152" s="114"/>
      <c r="BB152" s="143"/>
      <c r="BC152" s="144">
        <f t="shared" si="2237"/>
        <v>0</v>
      </c>
      <c r="BD152" s="328">
        <f t="shared" si="2501"/>
        <v>0</v>
      </c>
      <c r="BE152" s="474">
        <f t="shared" si="2502"/>
        <v>0</v>
      </c>
      <c r="BF152" s="475">
        <f t="shared" si="2503"/>
        <v>0</v>
      </c>
      <c r="BG152" s="141">
        <f t="shared" si="2241"/>
        <v>0</v>
      </c>
      <c r="BH152" s="476">
        <f t="shared" si="2218"/>
        <v>33.46</v>
      </c>
      <c r="BI152" s="142">
        <f t="shared" si="2243"/>
        <v>0</v>
      </c>
      <c r="BJ152" s="114">
        <f t="shared" si="2244"/>
        <v>0</v>
      </c>
      <c r="BK152" s="114"/>
      <c r="BL152" s="143"/>
      <c r="BM152" s="144">
        <f t="shared" si="2245"/>
        <v>0</v>
      </c>
      <c r="BN152" s="328">
        <f t="shared" si="2504"/>
        <v>0</v>
      </c>
      <c r="BO152" s="474">
        <f t="shared" si="2505"/>
        <v>0</v>
      </c>
      <c r="BP152" s="475">
        <f t="shared" si="2506"/>
        <v>0</v>
      </c>
      <c r="BQ152" s="141">
        <f t="shared" si="2249"/>
        <v>0</v>
      </c>
      <c r="BR152" s="476">
        <f t="shared" si="2218"/>
        <v>33.25</v>
      </c>
      <c r="BS152" s="142">
        <f t="shared" si="2251"/>
        <v>0</v>
      </c>
      <c r="BT152" s="114">
        <f t="shared" si="2252"/>
        <v>0</v>
      </c>
      <c r="BU152" s="114"/>
      <c r="BV152" s="143"/>
      <c r="BW152" s="144">
        <f t="shared" si="2253"/>
        <v>0</v>
      </c>
      <c r="BX152" s="328">
        <f t="shared" si="2507"/>
        <v>1</v>
      </c>
      <c r="BY152" s="474">
        <f t="shared" si="2508"/>
        <v>1.25E-3</v>
      </c>
      <c r="BZ152" s="475">
        <f t="shared" si="2509"/>
        <v>1.46</v>
      </c>
      <c r="CA152" s="141">
        <f t="shared" si="2257"/>
        <v>1.46</v>
      </c>
      <c r="CB152" s="476">
        <f t="shared" si="2218"/>
        <v>32.880000000000003</v>
      </c>
      <c r="CC152" s="142">
        <f t="shared" si="2259"/>
        <v>48.004800000000003</v>
      </c>
      <c r="CD152" s="114">
        <f t="shared" si="2260"/>
        <v>48</v>
      </c>
      <c r="CE152" s="114"/>
      <c r="CF152" s="143"/>
      <c r="CG152" s="144">
        <f t="shared" si="2261"/>
        <v>0.70265</v>
      </c>
      <c r="CH152" s="328">
        <f t="shared" si="2510"/>
        <v>0</v>
      </c>
      <c r="CI152" s="474">
        <f t="shared" si="2511"/>
        <v>0</v>
      </c>
      <c r="CJ152" s="475">
        <f t="shared" si="2512"/>
        <v>0</v>
      </c>
      <c r="CK152" s="141">
        <f t="shared" si="2265"/>
        <v>0</v>
      </c>
      <c r="CL152" s="476">
        <f t="shared" si="2218"/>
        <v>31.54</v>
      </c>
      <c r="CM152" s="142">
        <f t="shared" si="2267"/>
        <v>0</v>
      </c>
      <c r="CN152" s="114">
        <f t="shared" si="2268"/>
        <v>0</v>
      </c>
      <c r="CO152" s="114"/>
      <c r="CP152" s="143"/>
      <c r="CQ152" s="144">
        <f t="shared" si="2269"/>
        <v>0</v>
      </c>
      <c r="CR152" s="328">
        <f t="shared" si="2513"/>
        <v>0</v>
      </c>
      <c r="CS152" s="474">
        <f t="shared" si="2514"/>
        <v>0</v>
      </c>
      <c r="CT152" s="475">
        <f t="shared" si="2515"/>
        <v>0</v>
      </c>
      <c r="CU152" s="141">
        <f t="shared" si="2273"/>
        <v>0</v>
      </c>
      <c r="CV152" s="476">
        <f t="shared" si="2274"/>
        <v>33.47</v>
      </c>
      <c r="CW152" s="142">
        <f t="shared" si="2275"/>
        <v>0</v>
      </c>
      <c r="CX152" s="114">
        <f t="shared" si="2276"/>
        <v>0</v>
      </c>
      <c r="CY152" s="114"/>
      <c r="CZ152" s="143"/>
      <c r="DA152" s="144">
        <f t="shared" si="2277"/>
        <v>0</v>
      </c>
      <c r="DB152" s="328">
        <f t="shared" si="2516"/>
        <v>0</v>
      </c>
      <c r="DC152" s="474">
        <f t="shared" si="2517"/>
        <v>0</v>
      </c>
      <c r="DD152" s="475">
        <f t="shared" si="2518"/>
        <v>0</v>
      </c>
      <c r="DE152" s="141">
        <f t="shared" si="2281"/>
        <v>0</v>
      </c>
      <c r="DF152" s="476">
        <f t="shared" si="2274"/>
        <v>35.75</v>
      </c>
      <c r="DG152" s="142">
        <f t="shared" si="2283"/>
        <v>0</v>
      </c>
      <c r="DH152" s="114">
        <f t="shared" si="2284"/>
        <v>0</v>
      </c>
      <c r="DI152" s="114"/>
      <c r="DJ152" s="143"/>
      <c r="DK152" s="144">
        <f t="shared" si="2285"/>
        <v>0</v>
      </c>
      <c r="DL152" s="328">
        <f t="shared" si="2519"/>
        <v>0</v>
      </c>
      <c r="DM152" s="474">
        <f t="shared" si="2520"/>
        <v>0</v>
      </c>
      <c r="DN152" s="475">
        <f t="shared" si="2521"/>
        <v>0</v>
      </c>
      <c r="DO152" s="141">
        <f t="shared" si="2289"/>
        <v>0</v>
      </c>
      <c r="DP152" s="476">
        <f t="shared" si="2274"/>
        <v>22.42</v>
      </c>
      <c r="DQ152" s="142">
        <f t="shared" si="2291"/>
        <v>0</v>
      </c>
      <c r="DR152" s="114">
        <f t="shared" si="2292"/>
        <v>0</v>
      </c>
      <c r="DS152" s="114"/>
      <c r="DT152" s="143"/>
      <c r="DU152" s="144">
        <f t="shared" si="2293"/>
        <v>0</v>
      </c>
      <c r="DV152" s="328">
        <f t="shared" si="2522"/>
        <v>0</v>
      </c>
      <c r="DW152" s="474">
        <f t="shared" si="2523"/>
        <v>0</v>
      </c>
      <c r="DX152" s="475">
        <f t="shared" si="2524"/>
        <v>0</v>
      </c>
      <c r="DY152" s="141">
        <f t="shared" si="2297"/>
        <v>0</v>
      </c>
      <c r="DZ152" s="476">
        <f t="shared" si="2274"/>
        <v>38.33</v>
      </c>
      <c r="EA152" s="142">
        <f t="shared" si="2299"/>
        <v>0</v>
      </c>
      <c r="EB152" s="114">
        <f t="shared" si="2300"/>
        <v>0</v>
      </c>
      <c r="EC152" s="114"/>
      <c r="ED152" s="143"/>
      <c r="EE152" s="144">
        <f t="shared" si="2301"/>
        <v>0</v>
      </c>
      <c r="EF152" s="328">
        <f t="shared" si="2525"/>
        <v>0</v>
      </c>
      <c r="EG152" s="474">
        <f t="shared" si="2526"/>
        <v>0</v>
      </c>
      <c r="EH152" s="475">
        <f t="shared" si="2527"/>
        <v>0</v>
      </c>
      <c r="EI152" s="141">
        <f t="shared" si="2305"/>
        <v>0</v>
      </c>
      <c r="EJ152" s="476">
        <f t="shared" si="2274"/>
        <v>26.56</v>
      </c>
      <c r="EK152" s="142">
        <f t="shared" si="2307"/>
        <v>0</v>
      </c>
      <c r="EL152" s="114">
        <f t="shared" si="2308"/>
        <v>0</v>
      </c>
      <c r="EM152" s="114"/>
      <c r="EN152" s="143"/>
      <c r="EO152" s="144">
        <f t="shared" si="2309"/>
        <v>0</v>
      </c>
      <c r="EP152" s="328">
        <f t="shared" si="2528"/>
        <v>0</v>
      </c>
      <c r="EQ152" s="474">
        <f t="shared" si="2529"/>
        <v>0</v>
      </c>
      <c r="ER152" s="475">
        <f t="shared" si="2530"/>
        <v>0</v>
      </c>
      <c r="ES152" s="141">
        <f t="shared" si="2313"/>
        <v>0</v>
      </c>
      <c r="ET152" s="476">
        <f t="shared" si="2274"/>
        <v>32.450000000000003</v>
      </c>
      <c r="EU152" s="142">
        <f t="shared" si="2315"/>
        <v>0</v>
      </c>
      <c r="EV152" s="114">
        <f t="shared" si="2316"/>
        <v>0</v>
      </c>
      <c r="EW152" s="114"/>
      <c r="EX152" s="143"/>
      <c r="EY152" s="144">
        <f t="shared" si="2317"/>
        <v>0</v>
      </c>
      <c r="EZ152" s="328">
        <f t="shared" si="2531"/>
        <v>0</v>
      </c>
      <c r="FA152" s="474">
        <f t="shared" si="2532"/>
        <v>0</v>
      </c>
      <c r="FB152" s="475">
        <f t="shared" si="2533"/>
        <v>0</v>
      </c>
      <c r="FC152" s="141">
        <f t="shared" si="2321"/>
        <v>0</v>
      </c>
      <c r="FD152" s="476">
        <f t="shared" si="2274"/>
        <v>34.11</v>
      </c>
      <c r="FE152" s="142">
        <f t="shared" si="2323"/>
        <v>0</v>
      </c>
      <c r="FF152" s="114">
        <f t="shared" si="2324"/>
        <v>0</v>
      </c>
      <c r="FG152" s="114"/>
      <c r="FH152" s="143"/>
      <c r="FI152" s="144">
        <f t="shared" si="2325"/>
        <v>0</v>
      </c>
      <c r="FJ152" s="328">
        <f t="shared" si="2534"/>
        <v>0</v>
      </c>
      <c r="FK152" s="474">
        <f t="shared" si="2327"/>
        <v>0</v>
      </c>
      <c r="FL152" s="475">
        <f t="shared" si="2328"/>
        <v>0</v>
      </c>
      <c r="FM152" s="141">
        <f t="shared" si="2329"/>
        <v>0</v>
      </c>
      <c r="FN152" s="476">
        <f t="shared" si="2330"/>
        <v>32.69</v>
      </c>
      <c r="FO152" s="142">
        <f t="shared" si="2331"/>
        <v>0</v>
      </c>
      <c r="FP152" s="114">
        <f t="shared" si="2332"/>
        <v>0</v>
      </c>
      <c r="FQ152" s="114"/>
      <c r="FR152" s="143"/>
      <c r="FS152" s="144">
        <f t="shared" si="2333"/>
        <v>0</v>
      </c>
      <c r="FT152" s="328">
        <f t="shared" si="2535"/>
        <v>0</v>
      </c>
      <c r="FU152" s="474">
        <f t="shared" si="2327"/>
        <v>0</v>
      </c>
      <c r="FV152" s="475">
        <f t="shared" si="2328"/>
        <v>0</v>
      </c>
      <c r="FW152" s="141">
        <f t="shared" si="2337"/>
        <v>0</v>
      </c>
      <c r="FX152" s="476">
        <f t="shared" si="2330"/>
        <v>33.630000000000003</v>
      </c>
      <c r="FY152" s="142">
        <f t="shared" si="2339"/>
        <v>0</v>
      </c>
      <c r="FZ152" s="114">
        <f t="shared" si="2340"/>
        <v>0</v>
      </c>
      <c r="GA152" s="114"/>
      <c r="GB152" s="143"/>
      <c r="GC152" s="144">
        <f t="shared" si="2341"/>
        <v>0</v>
      </c>
      <c r="GD152" s="328">
        <f t="shared" si="2536"/>
        <v>0</v>
      </c>
      <c r="GE152" s="474">
        <f t="shared" si="2537"/>
        <v>0</v>
      </c>
      <c r="GF152" s="475">
        <f t="shared" si="2538"/>
        <v>0</v>
      </c>
      <c r="GG152" s="141">
        <f t="shared" si="2345"/>
        <v>0</v>
      </c>
      <c r="GH152" s="476">
        <f t="shared" si="2330"/>
        <v>35.090000000000003</v>
      </c>
      <c r="GI152" s="142">
        <f t="shared" si="2347"/>
        <v>0</v>
      </c>
      <c r="GJ152" s="114">
        <f t="shared" si="2348"/>
        <v>0</v>
      </c>
      <c r="GK152" s="114"/>
      <c r="GL152" s="143"/>
      <c r="GM152" s="144">
        <f t="shared" si="2349"/>
        <v>0</v>
      </c>
      <c r="GN152" s="328">
        <f t="shared" si="2539"/>
        <v>0</v>
      </c>
      <c r="GO152" s="474">
        <f t="shared" si="2540"/>
        <v>0</v>
      </c>
      <c r="GP152" s="475">
        <f t="shared" si="2541"/>
        <v>0</v>
      </c>
      <c r="GQ152" s="141">
        <f t="shared" si="2353"/>
        <v>0</v>
      </c>
      <c r="GR152" s="476">
        <f t="shared" si="2330"/>
        <v>30.8</v>
      </c>
      <c r="GS152" s="142">
        <f t="shared" si="2355"/>
        <v>0</v>
      </c>
      <c r="GT152" s="114">
        <f t="shared" si="2356"/>
        <v>0</v>
      </c>
      <c r="GU152" s="114"/>
      <c r="GV152" s="143"/>
      <c r="GW152" s="144">
        <f t="shared" si="2357"/>
        <v>0</v>
      </c>
      <c r="GX152" s="328">
        <f t="shared" si="2542"/>
        <v>0</v>
      </c>
      <c r="GY152" s="474">
        <f t="shared" si="2359"/>
        <v>0</v>
      </c>
      <c r="GZ152" s="475">
        <f t="shared" si="2360"/>
        <v>0</v>
      </c>
      <c r="HA152" s="141">
        <f t="shared" si="2361"/>
        <v>0</v>
      </c>
      <c r="HB152" s="476">
        <f t="shared" si="2362"/>
        <v>29.17</v>
      </c>
      <c r="HC152" s="142">
        <f t="shared" si="2363"/>
        <v>0</v>
      </c>
      <c r="HD152" s="114">
        <f t="shared" si="2364"/>
        <v>0</v>
      </c>
      <c r="HE152" s="114"/>
      <c r="HF152" s="143"/>
      <c r="HG152" s="144">
        <f t="shared" si="2365"/>
        <v>0</v>
      </c>
      <c r="HH152" s="328">
        <f t="shared" si="2543"/>
        <v>0</v>
      </c>
      <c r="HI152" s="474">
        <f t="shared" si="2359"/>
        <v>0</v>
      </c>
      <c r="HJ152" s="475">
        <f t="shared" si="2360"/>
        <v>0</v>
      </c>
      <c r="HK152" s="141">
        <f t="shared" si="2369"/>
        <v>0</v>
      </c>
      <c r="HL152" s="476">
        <f t="shared" si="2362"/>
        <v>29.29</v>
      </c>
      <c r="HM152" s="142">
        <f t="shared" si="2371"/>
        <v>0</v>
      </c>
      <c r="HN152" s="114">
        <f t="shared" si="2372"/>
        <v>0</v>
      </c>
      <c r="HO152" s="114"/>
      <c r="HP152" s="143"/>
      <c r="HQ152" s="144">
        <f t="shared" si="2373"/>
        <v>0</v>
      </c>
      <c r="HR152" s="328">
        <f t="shared" si="2544"/>
        <v>0</v>
      </c>
      <c r="HS152" s="474">
        <f t="shared" si="2545"/>
        <v>0</v>
      </c>
      <c r="HT152" s="475">
        <f t="shared" si="2546"/>
        <v>0</v>
      </c>
      <c r="HU152" s="141">
        <f t="shared" si="2377"/>
        <v>0</v>
      </c>
      <c r="HV152" s="476">
        <f t="shared" si="2362"/>
        <v>33.47</v>
      </c>
      <c r="HW152" s="142">
        <f t="shared" si="2379"/>
        <v>0</v>
      </c>
      <c r="HX152" s="114">
        <f t="shared" si="2380"/>
        <v>0</v>
      </c>
      <c r="HY152" s="114"/>
      <c r="HZ152" s="143"/>
      <c r="IA152" s="144">
        <f t="shared" si="2381"/>
        <v>0</v>
      </c>
      <c r="IB152" s="328">
        <f t="shared" si="2547"/>
        <v>0</v>
      </c>
      <c r="IC152" s="474">
        <f t="shared" si="2548"/>
        <v>0</v>
      </c>
      <c r="ID152" s="475">
        <f t="shared" si="2549"/>
        <v>0</v>
      </c>
      <c r="IE152" s="141">
        <f t="shared" si="2385"/>
        <v>0</v>
      </c>
      <c r="IF152" s="476">
        <f t="shared" si="2362"/>
        <v>35.28</v>
      </c>
      <c r="IG152" s="142">
        <f t="shared" si="2387"/>
        <v>0</v>
      </c>
      <c r="IH152" s="114">
        <f t="shared" si="2388"/>
        <v>0</v>
      </c>
      <c r="II152" s="114"/>
      <c r="IJ152" s="143"/>
      <c r="IK152" s="144">
        <f t="shared" si="2389"/>
        <v>0</v>
      </c>
      <c r="IL152" s="328">
        <f t="shared" si="2550"/>
        <v>0</v>
      </c>
      <c r="IM152" s="474">
        <f t="shared" si="2391"/>
        <v>0</v>
      </c>
      <c r="IN152" s="475">
        <f t="shared" si="2392"/>
        <v>0</v>
      </c>
      <c r="IO152" s="141">
        <f t="shared" si="2393"/>
        <v>0</v>
      </c>
      <c r="IP152" s="476">
        <f t="shared" si="2394"/>
        <v>27</v>
      </c>
      <c r="IQ152" s="142">
        <f t="shared" si="2395"/>
        <v>0</v>
      </c>
      <c r="IR152" s="114">
        <f t="shared" si="2396"/>
        <v>0</v>
      </c>
      <c r="IS152" s="114"/>
      <c r="IT152" s="143"/>
      <c r="IU152" s="144">
        <f t="shared" si="2397"/>
        <v>0</v>
      </c>
      <c r="IV152" s="328">
        <f t="shared" si="2551"/>
        <v>0</v>
      </c>
      <c r="IW152" s="474">
        <f t="shared" si="2391"/>
        <v>0</v>
      </c>
      <c r="IX152" s="475">
        <f t="shared" si="2392"/>
        <v>0</v>
      </c>
      <c r="IY152" s="141">
        <f t="shared" si="2401"/>
        <v>0</v>
      </c>
      <c r="IZ152" s="476">
        <f t="shared" si="2394"/>
        <v>25.57</v>
      </c>
      <c r="JA152" s="142">
        <f t="shared" si="2403"/>
        <v>0</v>
      </c>
      <c r="JB152" s="114">
        <f t="shared" si="2404"/>
        <v>0</v>
      </c>
      <c r="JC152" s="114"/>
      <c r="JD152" s="143"/>
      <c r="JE152" s="144">
        <f t="shared" si="2405"/>
        <v>0</v>
      </c>
      <c r="JF152" s="328">
        <f t="shared" si="2552"/>
        <v>0</v>
      </c>
      <c r="JG152" s="474">
        <f t="shared" si="2553"/>
        <v>0</v>
      </c>
      <c r="JH152" s="475">
        <f t="shared" si="2554"/>
        <v>0</v>
      </c>
      <c r="JI152" s="141">
        <f t="shared" si="2409"/>
        <v>0</v>
      </c>
      <c r="JJ152" s="476">
        <f t="shared" si="2394"/>
        <v>30.23</v>
      </c>
      <c r="JK152" s="142">
        <f t="shared" si="2411"/>
        <v>0</v>
      </c>
      <c r="JL152" s="114">
        <f t="shared" si="2412"/>
        <v>0</v>
      </c>
      <c r="JM152" s="114"/>
      <c r="JN152" s="143"/>
      <c r="JO152" s="144">
        <f t="shared" si="2413"/>
        <v>0</v>
      </c>
      <c r="JP152" s="328">
        <f t="shared" si="2555"/>
        <v>0</v>
      </c>
      <c r="JQ152" s="474">
        <f t="shared" si="2556"/>
        <v>0</v>
      </c>
      <c r="JR152" s="475">
        <f t="shared" si="2557"/>
        <v>0</v>
      </c>
      <c r="JS152" s="141">
        <f t="shared" si="2417"/>
        <v>0</v>
      </c>
      <c r="JT152" s="476">
        <f t="shared" si="2394"/>
        <v>24.7</v>
      </c>
      <c r="JU152" s="142">
        <f t="shared" si="2419"/>
        <v>0</v>
      </c>
      <c r="JV152" s="114">
        <f t="shared" si="2420"/>
        <v>0</v>
      </c>
      <c r="JW152" s="114"/>
      <c r="JX152" s="143"/>
      <c r="JY152" s="144">
        <f t="shared" si="2421"/>
        <v>0</v>
      </c>
      <c r="JZ152" s="328">
        <f t="shared" si="2558"/>
        <v>0</v>
      </c>
      <c r="KA152" s="474">
        <f t="shared" si="2559"/>
        <v>0</v>
      </c>
      <c r="KB152" s="475">
        <f t="shared" si="2560"/>
        <v>0</v>
      </c>
      <c r="KC152" s="141">
        <f t="shared" si="2425"/>
        <v>0</v>
      </c>
      <c r="KD152" s="476">
        <f t="shared" si="2426"/>
        <v>34.049999999999997</v>
      </c>
      <c r="KE152" s="142">
        <f t="shared" si="2427"/>
        <v>0</v>
      </c>
      <c r="KF152" s="114">
        <f t="shared" si="2428"/>
        <v>0</v>
      </c>
      <c r="KG152" s="114"/>
      <c r="KH152" s="143"/>
      <c r="KI152" s="144">
        <f t="shared" si="2429"/>
        <v>0</v>
      </c>
      <c r="KJ152" s="328">
        <f t="shared" si="2561"/>
        <v>0</v>
      </c>
      <c r="KK152" s="474">
        <f t="shared" si="2562"/>
        <v>0</v>
      </c>
      <c r="KL152" s="475">
        <f t="shared" si="2563"/>
        <v>0</v>
      </c>
      <c r="KM152" s="141">
        <f t="shared" si="2433"/>
        <v>0</v>
      </c>
      <c r="KN152" s="476">
        <f t="shared" si="2426"/>
        <v>22.42</v>
      </c>
      <c r="KO152" s="142">
        <f t="shared" si="2435"/>
        <v>0</v>
      </c>
      <c r="KP152" s="114">
        <f t="shared" si="2436"/>
        <v>0</v>
      </c>
      <c r="KQ152" s="114"/>
      <c r="KR152" s="143"/>
      <c r="KS152" s="144">
        <f t="shared" si="2437"/>
        <v>0</v>
      </c>
      <c r="KT152" s="328">
        <f t="shared" si="2564"/>
        <v>0</v>
      </c>
      <c r="KU152" s="474" t="e">
        <f t="shared" si="2565"/>
        <v>#DIV/0!</v>
      </c>
      <c r="KV152" s="475" t="e">
        <f t="shared" si="2566"/>
        <v>#DIV/0!</v>
      </c>
      <c r="KW152" s="141">
        <f t="shared" si="2441"/>
        <v>0</v>
      </c>
      <c r="KX152" s="476">
        <f t="shared" si="2426"/>
        <v>0</v>
      </c>
      <c r="KY152" s="142">
        <f t="shared" si="2443"/>
        <v>0</v>
      </c>
      <c r="KZ152" s="114">
        <f t="shared" si="2444"/>
        <v>0</v>
      </c>
      <c r="LA152" s="114"/>
      <c r="LB152" s="143"/>
      <c r="LC152" s="144">
        <f t="shared" si="2445"/>
        <v>0</v>
      </c>
      <c r="LD152" s="327">
        <f t="shared" si="2446"/>
        <v>2</v>
      </c>
      <c r="LE152" s="474">
        <f t="shared" si="2447"/>
        <v>8.0000000000000007E-5</v>
      </c>
      <c r="LF152" s="475">
        <f t="shared" si="2448"/>
        <v>4.5199999999999996</v>
      </c>
      <c r="LG152" s="141">
        <f t="shared" si="2449"/>
        <v>2.2599999999999998</v>
      </c>
      <c r="LH152" s="476">
        <f t="shared" si="2450"/>
        <v>30.23</v>
      </c>
      <c r="LI152" s="142">
        <f t="shared" si="2451"/>
        <v>68.319800000000001</v>
      </c>
      <c r="LJ152" s="114">
        <f t="shared" si="2452"/>
        <v>136.63999999999999</v>
      </c>
      <c r="LK152" s="114"/>
      <c r="LL152" s="143"/>
    </row>
    <row r="153" spans="1:324" ht="16.5" customHeight="1">
      <c r="A153" s="718"/>
      <c r="B153" s="302" t="s">
        <v>727</v>
      </c>
      <c r="C153" s="12" t="s">
        <v>856</v>
      </c>
      <c r="D153" s="12" t="s">
        <v>424</v>
      </c>
      <c r="E153" s="4" t="s">
        <v>32</v>
      </c>
      <c r="F153" s="328">
        <f t="shared" si="2490"/>
        <v>0</v>
      </c>
      <c r="G153" s="474">
        <f t="shared" si="2453"/>
        <v>0</v>
      </c>
      <c r="H153" s="475">
        <f t="shared" si="2454"/>
        <v>0</v>
      </c>
      <c r="I153" s="141">
        <f t="shared" si="2205"/>
        <v>0</v>
      </c>
      <c r="J153" s="476">
        <f t="shared" si="2455"/>
        <v>31.52</v>
      </c>
      <c r="K153" s="142">
        <f t="shared" si="2206"/>
        <v>0</v>
      </c>
      <c r="L153" s="114">
        <f t="shared" si="2207"/>
        <v>0</v>
      </c>
      <c r="M153" s="114"/>
      <c r="N153" s="143"/>
      <c r="O153" s="144">
        <f t="shared" si="2208"/>
        <v>0</v>
      </c>
      <c r="P153" s="328">
        <f t="shared" si="2491"/>
        <v>0</v>
      </c>
      <c r="Q153" s="474">
        <f t="shared" si="2456"/>
        <v>0</v>
      </c>
      <c r="R153" s="475">
        <f t="shared" si="2457"/>
        <v>0</v>
      </c>
      <c r="S153" s="141">
        <f t="shared" si="2210"/>
        <v>0</v>
      </c>
      <c r="T153" s="476">
        <f t="shared" si="2458"/>
        <v>29.42</v>
      </c>
      <c r="U153" s="142">
        <f t="shared" si="2211"/>
        <v>0</v>
      </c>
      <c r="V153" s="114">
        <f t="shared" si="2212"/>
        <v>0</v>
      </c>
      <c r="W153" s="114"/>
      <c r="X153" s="143"/>
      <c r="Y153" s="144">
        <f t="shared" si="2213"/>
        <v>0</v>
      </c>
      <c r="Z153" s="328">
        <f t="shared" si="2492"/>
        <v>0</v>
      </c>
      <c r="AA153" s="474">
        <f t="shared" si="2493"/>
        <v>0</v>
      </c>
      <c r="AB153" s="475">
        <f t="shared" si="2494"/>
        <v>0</v>
      </c>
      <c r="AC153" s="141">
        <f t="shared" si="2217"/>
        <v>0</v>
      </c>
      <c r="AD153" s="476">
        <f t="shared" si="2218"/>
        <v>33.75</v>
      </c>
      <c r="AE153" s="142">
        <f t="shared" si="2219"/>
        <v>0</v>
      </c>
      <c r="AF153" s="114">
        <f t="shared" si="2220"/>
        <v>0</v>
      </c>
      <c r="AG153" s="114"/>
      <c r="AH153" s="143"/>
      <c r="AI153" s="144">
        <f t="shared" si="2221"/>
        <v>0</v>
      </c>
      <c r="AJ153" s="328">
        <f t="shared" si="2495"/>
        <v>0</v>
      </c>
      <c r="AK153" s="474">
        <f t="shared" si="2496"/>
        <v>0</v>
      </c>
      <c r="AL153" s="475">
        <f t="shared" si="2497"/>
        <v>0</v>
      </c>
      <c r="AM153" s="141">
        <f t="shared" si="2225"/>
        <v>0</v>
      </c>
      <c r="AN153" s="476">
        <f t="shared" si="2218"/>
        <v>27.52</v>
      </c>
      <c r="AO153" s="142">
        <f t="shared" si="2227"/>
        <v>0</v>
      </c>
      <c r="AP153" s="114">
        <f t="shared" si="2228"/>
        <v>0</v>
      </c>
      <c r="AQ153" s="114"/>
      <c r="AR153" s="143"/>
      <c r="AS153" s="144">
        <f t="shared" si="2229"/>
        <v>0</v>
      </c>
      <c r="AT153" s="328">
        <f t="shared" si="2498"/>
        <v>0</v>
      </c>
      <c r="AU153" s="474">
        <f t="shared" si="2499"/>
        <v>0</v>
      </c>
      <c r="AV153" s="475">
        <f t="shared" si="2500"/>
        <v>0</v>
      </c>
      <c r="AW153" s="141">
        <f t="shared" si="2233"/>
        <v>0</v>
      </c>
      <c r="AX153" s="476">
        <f t="shared" si="2218"/>
        <v>31.56</v>
      </c>
      <c r="AY153" s="142">
        <f t="shared" si="2235"/>
        <v>0</v>
      </c>
      <c r="AZ153" s="114">
        <f t="shared" si="2236"/>
        <v>0</v>
      </c>
      <c r="BA153" s="114"/>
      <c r="BB153" s="143"/>
      <c r="BC153" s="144">
        <f t="shared" si="2237"/>
        <v>0</v>
      </c>
      <c r="BD153" s="328">
        <f t="shared" si="2501"/>
        <v>0</v>
      </c>
      <c r="BE153" s="474">
        <f t="shared" si="2502"/>
        <v>0</v>
      </c>
      <c r="BF153" s="475">
        <f t="shared" si="2503"/>
        <v>0</v>
      </c>
      <c r="BG153" s="141">
        <f t="shared" si="2241"/>
        <v>0</v>
      </c>
      <c r="BH153" s="476">
        <f t="shared" si="2218"/>
        <v>33.46</v>
      </c>
      <c r="BI153" s="142">
        <f t="shared" si="2243"/>
        <v>0</v>
      </c>
      <c r="BJ153" s="114">
        <f t="shared" si="2244"/>
        <v>0</v>
      </c>
      <c r="BK153" s="114"/>
      <c r="BL153" s="143"/>
      <c r="BM153" s="144">
        <f t="shared" si="2245"/>
        <v>0</v>
      </c>
      <c r="BN153" s="328">
        <f t="shared" si="2504"/>
        <v>0</v>
      </c>
      <c r="BO153" s="474">
        <f t="shared" si="2505"/>
        <v>0</v>
      </c>
      <c r="BP153" s="475">
        <f t="shared" si="2506"/>
        <v>0</v>
      </c>
      <c r="BQ153" s="141">
        <f t="shared" si="2249"/>
        <v>0</v>
      </c>
      <c r="BR153" s="476">
        <f t="shared" si="2218"/>
        <v>33.25</v>
      </c>
      <c r="BS153" s="142">
        <f t="shared" si="2251"/>
        <v>0</v>
      </c>
      <c r="BT153" s="114">
        <f t="shared" si="2252"/>
        <v>0</v>
      </c>
      <c r="BU153" s="114"/>
      <c r="BV153" s="143"/>
      <c r="BW153" s="144">
        <f t="shared" si="2253"/>
        <v>0</v>
      </c>
      <c r="BX153" s="328">
        <f t="shared" si="2507"/>
        <v>0</v>
      </c>
      <c r="BY153" s="474">
        <f t="shared" si="2508"/>
        <v>0</v>
      </c>
      <c r="BZ153" s="475">
        <f t="shared" si="2509"/>
        <v>0</v>
      </c>
      <c r="CA153" s="141">
        <f t="shared" si="2257"/>
        <v>0</v>
      </c>
      <c r="CB153" s="476">
        <f t="shared" si="2218"/>
        <v>32.880000000000003</v>
      </c>
      <c r="CC153" s="142">
        <f t="shared" si="2259"/>
        <v>0</v>
      </c>
      <c r="CD153" s="114">
        <f t="shared" si="2260"/>
        <v>0</v>
      </c>
      <c r="CE153" s="114"/>
      <c r="CF153" s="143"/>
      <c r="CG153" s="144">
        <f t="shared" si="2261"/>
        <v>0</v>
      </c>
      <c r="CH153" s="328">
        <f t="shared" si="2510"/>
        <v>0</v>
      </c>
      <c r="CI153" s="474">
        <f t="shared" si="2511"/>
        <v>0</v>
      </c>
      <c r="CJ153" s="475">
        <f t="shared" si="2512"/>
        <v>0</v>
      </c>
      <c r="CK153" s="141">
        <f t="shared" si="2265"/>
        <v>0</v>
      </c>
      <c r="CL153" s="476">
        <f t="shared" si="2218"/>
        <v>31.54</v>
      </c>
      <c r="CM153" s="142">
        <f t="shared" si="2267"/>
        <v>0</v>
      </c>
      <c r="CN153" s="114">
        <f t="shared" si="2268"/>
        <v>0</v>
      </c>
      <c r="CO153" s="114"/>
      <c r="CP153" s="143"/>
      <c r="CQ153" s="144">
        <f t="shared" si="2269"/>
        <v>0</v>
      </c>
      <c r="CR153" s="328">
        <f t="shared" si="2513"/>
        <v>0</v>
      </c>
      <c r="CS153" s="474">
        <f t="shared" si="2514"/>
        <v>0</v>
      </c>
      <c r="CT153" s="475">
        <f t="shared" si="2515"/>
        <v>0</v>
      </c>
      <c r="CU153" s="141">
        <f t="shared" si="2273"/>
        <v>0</v>
      </c>
      <c r="CV153" s="476">
        <f t="shared" si="2274"/>
        <v>33.47</v>
      </c>
      <c r="CW153" s="142">
        <f t="shared" si="2275"/>
        <v>0</v>
      </c>
      <c r="CX153" s="114">
        <f t="shared" si="2276"/>
        <v>0</v>
      </c>
      <c r="CY153" s="114"/>
      <c r="CZ153" s="143"/>
      <c r="DA153" s="144">
        <f t="shared" si="2277"/>
        <v>0</v>
      </c>
      <c r="DB153" s="328">
        <f t="shared" si="2516"/>
        <v>0</v>
      </c>
      <c r="DC153" s="474">
        <f t="shared" si="2517"/>
        <v>0</v>
      </c>
      <c r="DD153" s="475">
        <f t="shared" si="2518"/>
        <v>0</v>
      </c>
      <c r="DE153" s="141">
        <f t="shared" si="2281"/>
        <v>0</v>
      </c>
      <c r="DF153" s="476">
        <f t="shared" si="2274"/>
        <v>35.75</v>
      </c>
      <c r="DG153" s="142">
        <f t="shared" si="2283"/>
        <v>0</v>
      </c>
      <c r="DH153" s="114">
        <f t="shared" si="2284"/>
        <v>0</v>
      </c>
      <c r="DI153" s="114"/>
      <c r="DJ153" s="143"/>
      <c r="DK153" s="144">
        <f t="shared" si="2285"/>
        <v>0</v>
      </c>
      <c r="DL153" s="328">
        <f t="shared" si="2519"/>
        <v>47</v>
      </c>
      <c r="DM153" s="474">
        <f t="shared" si="2520"/>
        <v>0.12272</v>
      </c>
      <c r="DN153" s="475">
        <f t="shared" si="2521"/>
        <v>159.78</v>
      </c>
      <c r="DO153" s="141">
        <f t="shared" si="2289"/>
        <v>3.3995744700000001</v>
      </c>
      <c r="DP153" s="476">
        <f t="shared" si="2274"/>
        <v>22.42</v>
      </c>
      <c r="DQ153" s="142">
        <f t="shared" si="2291"/>
        <v>76.218459999999993</v>
      </c>
      <c r="DR153" s="114">
        <f t="shared" si="2292"/>
        <v>3582.27</v>
      </c>
      <c r="DS153" s="114"/>
      <c r="DT153" s="143"/>
      <c r="DU153" s="144">
        <f t="shared" si="2293"/>
        <v>1.16405</v>
      </c>
      <c r="DV153" s="328">
        <f t="shared" si="2522"/>
        <v>0</v>
      </c>
      <c r="DW153" s="474">
        <f t="shared" si="2523"/>
        <v>0</v>
      </c>
      <c r="DX153" s="475">
        <f t="shared" si="2524"/>
        <v>0</v>
      </c>
      <c r="DY153" s="141">
        <f t="shared" si="2297"/>
        <v>0</v>
      </c>
      <c r="DZ153" s="476">
        <f t="shared" si="2274"/>
        <v>38.33</v>
      </c>
      <c r="EA153" s="142">
        <f t="shared" si="2299"/>
        <v>0</v>
      </c>
      <c r="EB153" s="114">
        <f t="shared" si="2300"/>
        <v>0</v>
      </c>
      <c r="EC153" s="114"/>
      <c r="ED153" s="143"/>
      <c r="EE153" s="144">
        <f t="shared" si="2301"/>
        <v>0</v>
      </c>
      <c r="EF153" s="328">
        <f t="shared" si="2525"/>
        <v>0</v>
      </c>
      <c r="EG153" s="474">
        <f t="shared" si="2526"/>
        <v>0</v>
      </c>
      <c r="EH153" s="475">
        <f t="shared" si="2527"/>
        <v>0</v>
      </c>
      <c r="EI153" s="141">
        <f t="shared" si="2305"/>
        <v>0</v>
      </c>
      <c r="EJ153" s="476">
        <f t="shared" si="2274"/>
        <v>26.56</v>
      </c>
      <c r="EK153" s="142">
        <f t="shared" si="2307"/>
        <v>0</v>
      </c>
      <c r="EL153" s="114">
        <f t="shared" si="2308"/>
        <v>0</v>
      </c>
      <c r="EM153" s="114"/>
      <c r="EN153" s="143"/>
      <c r="EO153" s="144">
        <f t="shared" si="2309"/>
        <v>0</v>
      </c>
      <c r="EP153" s="328">
        <f t="shared" si="2528"/>
        <v>0</v>
      </c>
      <c r="EQ153" s="474">
        <f t="shared" si="2529"/>
        <v>0</v>
      </c>
      <c r="ER153" s="475">
        <f t="shared" si="2530"/>
        <v>0</v>
      </c>
      <c r="ES153" s="141">
        <f t="shared" si="2313"/>
        <v>0</v>
      </c>
      <c r="ET153" s="476">
        <f t="shared" si="2274"/>
        <v>32.450000000000003</v>
      </c>
      <c r="EU153" s="142">
        <f t="shared" si="2315"/>
        <v>0</v>
      </c>
      <c r="EV153" s="114">
        <f t="shared" si="2316"/>
        <v>0</v>
      </c>
      <c r="EW153" s="114"/>
      <c r="EX153" s="143"/>
      <c r="EY153" s="144">
        <f t="shared" si="2317"/>
        <v>0</v>
      </c>
      <c r="EZ153" s="328">
        <f t="shared" si="2531"/>
        <v>0</v>
      </c>
      <c r="FA153" s="474">
        <f t="shared" si="2532"/>
        <v>0</v>
      </c>
      <c r="FB153" s="475">
        <f t="shared" si="2533"/>
        <v>0</v>
      </c>
      <c r="FC153" s="141">
        <f t="shared" si="2321"/>
        <v>0</v>
      </c>
      <c r="FD153" s="476">
        <f t="shared" si="2274"/>
        <v>34.11</v>
      </c>
      <c r="FE153" s="142">
        <f t="shared" si="2323"/>
        <v>0</v>
      </c>
      <c r="FF153" s="114">
        <f t="shared" si="2324"/>
        <v>0</v>
      </c>
      <c r="FG153" s="114"/>
      <c r="FH153" s="143"/>
      <c r="FI153" s="144">
        <f t="shared" si="2325"/>
        <v>0</v>
      </c>
      <c r="FJ153" s="328">
        <f t="shared" si="2534"/>
        <v>0</v>
      </c>
      <c r="FK153" s="474">
        <f t="shared" si="2327"/>
        <v>0</v>
      </c>
      <c r="FL153" s="475">
        <f t="shared" si="2328"/>
        <v>0</v>
      </c>
      <c r="FM153" s="141">
        <f t="shared" si="2329"/>
        <v>0</v>
      </c>
      <c r="FN153" s="476">
        <f t="shared" si="2330"/>
        <v>32.69</v>
      </c>
      <c r="FO153" s="142">
        <f t="shared" si="2331"/>
        <v>0</v>
      </c>
      <c r="FP153" s="114">
        <f t="shared" si="2332"/>
        <v>0</v>
      </c>
      <c r="FQ153" s="114"/>
      <c r="FR153" s="143"/>
      <c r="FS153" s="144">
        <f t="shared" si="2333"/>
        <v>0</v>
      </c>
      <c r="FT153" s="328">
        <f t="shared" si="2535"/>
        <v>0</v>
      </c>
      <c r="FU153" s="474">
        <f t="shared" si="2327"/>
        <v>0</v>
      </c>
      <c r="FV153" s="475">
        <f t="shared" si="2328"/>
        <v>0</v>
      </c>
      <c r="FW153" s="141">
        <f t="shared" si="2337"/>
        <v>0</v>
      </c>
      <c r="FX153" s="476">
        <f t="shared" si="2330"/>
        <v>33.630000000000003</v>
      </c>
      <c r="FY153" s="142">
        <f t="shared" si="2339"/>
        <v>0</v>
      </c>
      <c r="FZ153" s="114">
        <f t="shared" si="2340"/>
        <v>0</v>
      </c>
      <c r="GA153" s="114"/>
      <c r="GB153" s="143"/>
      <c r="GC153" s="144">
        <f t="shared" si="2341"/>
        <v>0</v>
      </c>
      <c r="GD153" s="328">
        <f t="shared" si="2536"/>
        <v>0</v>
      </c>
      <c r="GE153" s="474">
        <f t="shared" si="2537"/>
        <v>0</v>
      </c>
      <c r="GF153" s="475">
        <f t="shared" si="2538"/>
        <v>0</v>
      </c>
      <c r="GG153" s="141">
        <f t="shared" si="2345"/>
        <v>0</v>
      </c>
      <c r="GH153" s="476">
        <f t="shared" si="2330"/>
        <v>35.090000000000003</v>
      </c>
      <c r="GI153" s="142">
        <f t="shared" si="2347"/>
        <v>0</v>
      </c>
      <c r="GJ153" s="114">
        <f t="shared" si="2348"/>
        <v>0</v>
      </c>
      <c r="GK153" s="114"/>
      <c r="GL153" s="143"/>
      <c r="GM153" s="144">
        <f t="shared" si="2349"/>
        <v>0</v>
      </c>
      <c r="GN153" s="328">
        <f t="shared" si="2539"/>
        <v>0</v>
      </c>
      <c r="GO153" s="474">
        <f t="shared" si="2540"/>
        <v>0</v>
      </c>
      <c r="GP153" s="475">
        <f t="shared" si="2541"/>
        <v>0</v>
      </c>
      <c r="GQ153" s="141">
        <f t="shared" si="2353"/>
        <v>0</v>
      </c>
      <c r="GR153" s="476">
        <f t="shared" si="2330"/>
        <v>30.8</v>
      </c>
      <c r="GS153" s="142">
        <f t="shared" si="2355"/>
        <v>0</v>
      </c>
      <c r="GT153" s="114">
        <f t="shared" si="2356"/>
        <v>0</v>
      </c>
      <c r="GU153" s="114"/>
      <c r="GV153" s="143"/>
      <c r="GW153" s="144">
        <f t="shared" si="2357"/>
        <v>0</v>
      </c>
      <c r="GX153" s="328">
        <f t="shared" si="2542"/>
        <v>0</v>
      </c>
      <c r="GY153" s="474">
        <f t="shared" si="2359"/>
        <v>0</v>
      </c>
      <c r="GZ153" s="475">
        <f t="shared" si="2360"/>
        <v>0</v>
      </c>
      <c r="HA153" s="141">
        <f t="shared" si="2361"/>
        <v>0</v>
      </c>
      <c r="HB153" s="476">
        <f t="shared" si="2362"/>
        <v>29.17</v>
      </c>
      <c r="HC153" s="142">
        <f t="shared" si="2363"/>
        <v>0</v>
      </c>
      <c r="HD153" s="114">
        <f t="shared" si="2364"/>
        <v>0</v>
      </c>
      <c r="HE153" s="114"/>
      <c r="HF153" s="143"/>
      <c r="HG153" s="144">
        <f t="shared" si="2365"/>
        <v>0</v>
      </c>
      <c r="HH153" s="328">
        <f t="shared" si="2543"/>
        <v>0</v>
      </c>
      <c r="HI153" s="474">
        <f t="shared" si="2359"/>
        <v>0</v>
      </c>
      <c r="HJ153" s="475">
        <f t="shared" si="2360"/>
        <v>0</v>
      </c>
      <c r="HK153" s="141">
        <f t="shared" si="2369"/>
        <v>0</v>
      </c>
      <c r="HL153" s="476">
        <f t="shared" si="2362"/>
        <v>29.29</v>
      </c>
      <c r="HM153" s="142">
        <f t="shared" si="2371"/>
        <v>0</v>
      </c>
      <c r="HN153" s="114">
        <f t="shared" si="2372"/>
        <v>0</v>
      </c>
      <c r="HO153" s="114"/>
      <c r="HP153" s="143"/>
      <c r="HQ153" s="144">
        <f t="shared" si="2373"/>
        <v>0</v>
      </c>
      <c r="HR153" s="328">
        <f t="shared" si="2544"/>
        <v>0</v>
      </c>
      <c r="HS153" s="474">
        <f t="shared" si="2545"/>
        <v>0</v>
      </c>
      <c r="HT153" s="475">
        <f t="shared" si="2546"/>
        <v>0</v>
      </c>
      <c r="HU153" s="141">
        <f t="shared" si="2377"/>
        <v>0</v>
      </c>
      <c r="HV153" s="476">
        <f t="shared" si="2362"/>
        <v>33.47</v>
      </c>
      <c r="HW153" s="142">
        <f t="shared" si="2379"/>
        <v>0</v>
      </c>
      <c r="HX153" s="114">
        <f t="shared" si="2380"/>
        <v>0</v>
      </c>
      <c r="HY153" s="114"/>
      <c r="HZ153" s="143"/>
      <c r="IA153" s="144">
        <f t="shared" si="2381"/>
        <v>0</v>
      </c>
      <c r="IB153" s="328">
        <f t="shared" si="2547"/>
        <v>0</v>
      </c>
      <c r="IC153" s="474">
        <f t="shared" si="2548"/>
        <v>0</v>
      </c>
      <c r="ID153" s="475">
        <f t="shared" si="2549"/>
        <v>0</v>
      </c>
      <c r="IE153" s="141">
        <f t="shared" si="2385"/>
        <v>0</v>
      </c>
      <c r="IF153" s="476">
        <f t="shared" si="2362"/>
        <v>35.28</v>
      </c>
      <c r="IG153" s="142">
        <f t="shared" si="2387"/>
        <v>0</v>
      </c>
      <c r="IH153" s="114">
        <f t="shared" si="2388"/>
        <v>0</v>
      </c>
      <c r="II153" s="114"/>
      <c r="IJ153" s="143"/>
      <c r="IK153" s="144">
        <f t="shared" si="2389"/>
        <v>0</v>
      </c>
      <c r="IL153" s="328">
        <f t="shared" si="2550"/>
        <v>0</v>
      </c>
      <c r="IM153" s="474">
        <f t="shared" si="2391"/>
        <v>0</v>
      </c>
      <c r="IN153" s="475">
        <f t="shared" si="2392"/>
        <v>0</v>
      </c>
      <c r="IO153" s="141">
        <f t="shared" si="2393"/>
        <v>0</v>
      </c>
      <c r="IP153" s="476">
        <f t="shared" si="2394"/>
        <v>27</v>
      </c>
      <c r="IQ153" s="142">
        <f t="shared" si="2395"/>
        <v>0</v>
      </c>
      <c r="IR153" s="114">
        <f t="shared" si="2396"/>
        <v>0</v>
      </c>
      <c r="IS153" s="114"/>
      <c r="IT153" s="143"/>
      <c r="IU153" s="144">
        <f t="shared" si="2397"/>
        <v>0</v>
      </c>
      <c r="IV153" s="328">
        <f t="shared" si="2551"/>
        <v>0</v>
      </c>
      <c r="IW153" s="474">
        <f t="shared" si="2391"/>
        <v>0</v>
      </c>
      <c r="IX153" s="475">
        <f t="shared" si="2392"/>
        <v>0</v>
      </c>
      <c r="IY153" s="141">
        <f t="shared" si="2401"/>
        <v>0</v>
      </c>
      <c r="IZ153" s="476">
        <f t="shared" si="2394"/>
        <v>25.57</v>
      </c>
      <c r="JA153" s="142">
        <f t="shared" si="2403"/>
        <v>0</v>
      </c>
      <c r="JB153" s="114">
        <f t="shared" si="2404"/>
        <v>0</v>
      </c>
      <c r="JC153" s="114"/>
      <c r="JD153" s="143"/>
      <c r="JE153" s="144">
        <f t="shared" si="2405"/>
        <v>0</v>
      </c>
      <c r="JF153" s="328">
        <f t="shared" si="2552"/>
        <v>0</v>
      </c>
      <c r="JG153" s="474">
        <f t="shared" si="2553"/>
        <v>0</v>
      </c>
      <c r="JH153" s="475">
        <f t="shared" si="2554"/>
        <v>0</v>
      </c>
      <c r="JI153" s="141">
        <f t="shared" si="2409"/>
        <v>0</v>
      </c>
      <c r="JJ153" s="476">
        <f t="shared" si="2394"/>
        <v>30.23</v>
      </c>
      <c r="JK153" s="142">
        <f t="shared" si="2411"/>
        <v>0</v>
      </c>
      <c r="JL153" s="114">
        <f t="shared" si="2412"/>
        <v>0</v>
      </c>
      <c r="JM153" s="114"/>
      <c r="JN153" s="143"/>
      <c r="JO153" s="144">
        <f t="shared" si="2413"/>
        <v>0</v>
      </c>
      <c r="JP153" s="328">
        <f t="shared" si="2555"/>
        <v>0</v>
      </c>
      <c r="JQ153" s="474">
        <f t="shared" si="2556"/>
        <v>0</v>
      </c>
      <c r="JR153" s="475">
        <f t="shared" si="2557"/>
        <v>0</v>
      </c>
      <c r="JS153" s="141">
        <f t="shared" si="2417"/>
        <v>0</v>
      </c>
      <c r="JT153" s="476">
        <f t="shared" si="2394"/>
        <v>24.7</v>
      </c>
      <c r="JU153" s="142">
        <f t="shared" si="2419"/>
        <v>0</v>
      </c>
      <c r="JV153" s="114">
        <f t="shared" si="2420"/>
        <v>0</v>
      </c>
      <c r="JW153" s="114"/>
      <c r="JX153" s="143"/>
      <c r="JY153" s="144">
        <f t="shared" si="2421"/>
        <v>0</v>
      </c>
      <c r="JZ153" s="328">
        <f t="shared" si="2558"/>
        <v>0</v>
      </c>
      <c r="KA153" s="474">
        <f t="shared" si="2559"/>
        <v>0</v>
      </c>
      <c r="KB153" s="475">
        <f t="shared" si="2560"/>
        <v>0</v>
      </c>
      <c r="KC153" s="141">
        <f t="shared" si="2425"/>
        <v>0</v>
      </c>
      <c r="KD153" s="476">
        <f t="shared" si="2426"/>
        <v>34.049999999999997</v>
      </c>
      <c r="KE153" s="142">
        <f t="shared" si="2427"/>
        <v>0</v>
      </c>
      <c r="KF153" s="114">
        <f t="shared" si="2428"/>
        <v>0</v>
      </c>
      <c r="KG153" s="114"/>
      <c r="KH153" s="143"/>
      <c r="KI153" s="144">
        <f t="shared" si="2429"/>
        <v>0</v>
      </c>
      <c r="KJ153" s="328">
        <f t="shared" si="2561"/>
        <v>0</v>
      </c>
      <c r="KK153" s="474">
        <f t="shared" si="2562"/>
        <v>0</v>
      </c>
      <c r="KL153" s="475">
        <f t="shared" si="2563"/>
        <v>0</v>
      </c>
      <c r="KM153" s="141">
        <f t="shared" si="2433"/>
        <v>0</v>
      </c>
      <c r="KN153" s="476">
        <f t="shared" si="2426"/>
        <v>22.42</v>
      </c>
      <c r="KO153" s="142">
        <f t="shared" si="2435"/>
        <v>0</v>
      </c>
      <c r="KP153" s="114">
        <f t="shared" si="2436"/>
        <v>0</v>
      </c>
      <c r="KQ153" s="114"/>
      <c r="KR153" s="143"/>
      <c r="KS153" s="144">
        <f t="shared" si="2437"/>
        <v>0</v>
      </c>
      <c r="KT153" s="328">
        <f t="shared" si="2564"/>
        <v>0</v>
      </c>
      <c r="KU153" s="474" t="e">
        <f t="shared" si="2565"/>
        <v>#DIV/0!</v>
      </c>
      <c r="KV153" s="475" t="e">
        <f t="shared" si="2566"/>
        <v>#DIV/0!</v>
      </c>
      <c r="KW153" s="141">
        <f t="shared" si="2441"/>
        <v>0</v>
      </c>
      <c r="KX153" s="476">
        <f t="shared" si="2426"/>
        <v>0</v>
      </c>
      <c r="KY153" s="142">
        <f t="shared" si="2443"/>
        <v>0</v>
      </c>
      <c r="KZ153" s="114">
        <f t="shared" si="2444"/>
        <v>0</v>
      </c>
      <c r="LA153" s="114"/>
      <c r="LB153" s="143"/>
      <c r="LC153" s="144">
        <f t="shared" si="2445"/>
        <v>0</v>
      </c>
      <c r="LD153" s="327">
        <f t="shared" si="2446"/>
        <v>47</v>
      </c>
      <c r="LE153" s="474">
        <f t="shared" si="2447"/>
        <v>1.8E-3</v>
      </c>
      <c r="LF153" s="475">
        <f t="shared" si="2448"/>
        <v>101.8</v>
      </c>
      <c r="LG153" s="141">
        <f t="shared" si="2449"/>
        <v>2.1659574500000001</v>
      </c>
      <c r="LH153" s="476">
        <f t="shared" si="2450"/>
        <v>30.23</v>
      </c>
      <c r="LI153" s="142">
        <f t="shared" si="2451"/>
        <v>65.476889999999997</v>
      </c>
      <c r="LJ153" s="114">
        <f t="shared" si="2452"/>
        <v>3077.41</v>
      </c>
      <c r="LK153" s="114"/>
      <c r="LL153" s="143"/>
    </row>
    <row r="154" spans="1:324" ht="16.5" customHeight="1">
      <c r="A154" s="719"/>
      <c r="B154" s="93" t="s">
        <v>730</v>
      </c>
      <c r="C154" s="12" t="s">
        <v>856</v>
      </c>
      <c r="D154" s="12" t="s">
        <v>424</v>
      </c>
      <c r="E154" s="4" t="s">
        <v>32</v>
      </c>
      <c r="F154" s="328">
        <f>F38</f>
        <v>0</v>
      </c>
      <c r="G154" s="474">
        <f t="shared" si="2453"/>
        <v>0</v>
      </c>
      <c r="H154" s="475">
        <f t="shared" si="2454"/>
        <v>0</v>
      </c>
      <c r="I154" s="141">
        <f t="shared" si="2205"/>
        <v>0</v>
      </c>
      <c r="J154" s="476">
        <f t="shared" si="2455"/>
        <v>31.52</v>
      </c>
      <c r="K154" s="142">
        <f t="shared" si="2206"/>
        <v>0</v>
      </c>
      <c r="L154" s="114">
        <f t="shared" si="2207"/>
        <v>0</v>
      </c>
      <c r="M154" s="114"/>
      <c r="N154" s="143"/>
      <c r="O154" s="144" t="e">
        <f>K154/$LI154</f>
        <v>#DIV/0!</v>
      </c>
      <c r="P154" s="328">
        <f>P38</f>
        <v>0</v>
      </c>
      <c r="Q154" s="474">
        <f t="shared" si="2456"/>
        <v>0</v>
      </c>
      <c r="R154" s="475">
        <f t="shared" si="2457"/>
        <v>0</v>
      </c>
      <c r="S154" s="141">
        <f t="shared" si="2210"/>
        <v>0</v>
      </c>
      <c r="T154" s="476">
        <f t="shared" si="2458"/>
        <v>29.42</v>
      </c>
      <c r="U154" s="142">
        <f t="shared" si="2211"/>
        <v>0</v>
      </c>
      <c r="V154" s="114">
        <f t="shared" si="2212"/>
        <v>0</v>
      </c>
      <c r="W154" s="114"/>
      <c r="X154" s="143"/>
      <c r="Y154" s="144" t="e">
        <f t="shared" si="2213"/>
        <v>#DIV/0!</v>
      </c>
      <c r="Z154" s="328">
        <f>Z38</f>
        <v>0</v>
      </c>
      <c r="AA154" s="474">
        <f t="shared" si="2493"/>
        <v>0</v>
      </c>
      <c r="AB154" s="475">
        <f t="shared" si="2494"/>
        <v>0</v>
      </c>
      <c r="AC154" s="141">
        <f t="shared" si="2217"/>
        <v>0</v>
      </c>
      <c r="AD154" s="476">
        <f t="shared" si="2218"/>
        <v>33.75</v>
      </c>
      <c r="AE154" s="142">
        <f t="shared" si="2219"/>
        <v>0</v>
      </c>
      <c r="AF154" s="114">
        <f t="shared" si="2220"/>
        <v>0</v>
      </c>
      <c r="AG154" s="114"/>
      <c r="AH154" s="143"/>
      <c r="AI154" s="144" t="e">
        <f t="shared" si="2221"/>
        <v>#DIV/0!</v>
      </c>
      <c r="AJ154" s="328">
        <f>AJ38</f>
        <v>0</v>
      </c>
      <c r="AK154" s="474">
        <f t="shared" si="2493"/>
        <v>0</v>
      </c>
      <c r="AL154" s="475">
        <f t="shared" si="2494"/>
        <v>0</v>
      </c>
      <c r="AM154" s="141">
        <f t="shared" si="2225"/>
        <v>0</v>
      </c>
      <c r="AN154" s="476">
        <f t="shared" si="2218"/>
        <v>27.52</v>
      </c>
      <c r="AO154" s="142">
        <f t="shared" si="2227"/>
        <v>0</v>
      </c>
      <c r="AP154" s="114">
        <f t="shared" si="2228"/>
        <v>0</v>
      </c>
      <c r="AQ154" s="114"/>
      <c r="AR154" s="143"/>
      <c r="AS154" s="144" t="e">
        <f t="shared" si="2229"/>
        <v>#DIV/0!</v>
      </c>
      <c r="AT154" s="328">
        <f>AT38</f>
        <v>0</v>
      </c>
      <c r="AU154" s="474">
        <f t="shared" si="2499"/>
        <v>0</v>
      </c>
      <c r="AV154" s="475">
        <f t="shared" si="2500"/>
        <v>0</v>
      </c>
      <c r="AW154" s="141">
        <f t="shared" si="2233"/>
        <v>0</v>
      </c>
      <c r="AX154" s="476">
        <f t="shared" si="2218"/>
        <v>31.56</v>
      </c>
      <c r="AY154" s="142">
        <f t="shared" si="2235"/>
        <v>0</v>
      </c>
      <c r="AZ154" s="114">
        <f t="shared" si="2236"/>
        <v>0</v>
      </c>
      <c r="BA154" s="114"/>
      <c r="BB154" s="143"/>
      <c r="BC154" s="144" t="e">
        <f t="shared" si="2237"/>
        <v>#DIV/0!</v>
      </c>
      <c r="BD154" s="328">
        <f>BD38</f>
        <v>0</v>
      </c>
      <c r="BE154" s="474">
        <f t="shared" si="2499"/>
        <v>0</v>
      </c>
      <c r="BF154" s="475">
        <f t="shared" si="2500"/>
        <v>0</v>
      </c>
      <c r="BG154" s="141">
        <f t="shared" si="2241"/>
        <v>0</v>
      </c>
      <c r="BH154" s="476">
        <f t="shared" si="2218"/>
        <v>33.46</v>
      </c>
      <c r="BI154" s="142">
        <f t="shared" si="2243"/>
        <v>0</v>
      </c>
      <c r="BJ154" s="114">
        <f t="shared" si="2244"/>
        <v>0</v>
      </c>
      <c r="BK154" s="114"/>
      <c r="BL154" s="143"/>
      <c r="BM154" s="144" t="e">
        <f t="shared" si="2245"/>
        <v>#DIV/0!</v>
      </c>
      <c r="BN154" s="328">
        <f>BN38</f>
        <v>0</v>
      </c>
      <c r="BO154" s="474">
        <f t="shared" si="2505"/>
        <v>0</v>
      </c>
      <c r="BP154" s="475">
        <f t="shared" si="2506"/>
        <v>0</v>
      </c>
      <c r="BQ154" s="141">
        <f t="shared" si="2249"/>
        <v>0</v>
      </c>
      <c r="BR154" s="476">
        <f t="shared" si="2218"/>
        <v>33.25</v>
      </c>
      <c r="BS154" s="142">
        <f t="shared" si="2251"/>
        <v>0</v>
      </c>
      <c r="BT154" s="114">
        <f t="shared" si="2252"/>
        <v>0</v>
      </c>
      <c r="BU154" s="114"/>
      <c r="BV154" s="143"/>
      <c r="BW154" s="144" t="e">
        <f t="shared" si="2253"/>
        <v>#DIV/0!</v>
      </c>
      <c r="BX154" s="328">
        <f>BX38</f>
        <v>0</v>
      </c>
      <c r="BY154" s="474">
        <f t="shared" si="2505"/>
        <v>0</v>
      </c>
      <c r="BZ154" s="475">
        <f t="shared" si="2506"/>
        <v>0</v>
      </c>
      <c r="CA154" s="141">
        <f t="shared" si="2257"/>
        <v>0</v>
      </c>
      <c r="CB154" s="476">
        <f t="shared" si="2218"/>
        <v>32.880000000000003</v>
      </c>
      <c r="CC154" s="142">
        <f t="shared" si="2259"/>
        <v>0</v>
      </c>
      <c r="CD154" s="114">
        <f t="shared" si="2260"/>
        <v>0</v>
      </c>
      <c r="CE154" s="114"/>
      <c r="CF154" s="143"/>
      <c r="CG154" s="144" t="e">
        <f t="shared" si="2261"/>
        <v>#DIV/0!</v>
      </c>
      <c r="CH154" s="328">
        <f>CH38</f>
        <v>0</v>
      </c>
      <c r="CI154" s="474">
        <f t="shared" si="2511"/>
        <v>0</v>
      </c>
      <c r="CJ154" s="475">
        <f t="shared" si="2512"/>
        <v>0</v>
      </c>
      <c r="CK154" s="141">
        <f t="shared" si="2265"/>
        <v>0</v>
      </c>
      <c r="CL154" s="476">
        <f t="shared" si="2218"/>
        <v>31.54</v>
      </c>
      <c r="CM154" s="142">
        <f t="shared" si="2267"/>
        <v>0</v>
      </c>
      <c r="CN154" s="114">
        <f t="shared" si="2268"/>
        <v>0</v>
      </c>
      <c r="CO154" s="114"/>
      <c r="CP154" s="143"/>
      <c r="CQ154" s="144" t="e">
        <f t="shared" si="2269"/>
        <v>#DIV/0!</v>
      </c>
      <c r="CR154" s="328">
        <f>CR38</f>
        <v>0</v>
      </c>
      <c r="CS154" s="474">
        <f t="shared" si="2514"/>
        <v>0</v>
      </c>
      <c r="CT154" s="475">
        <f t="shared" si="2515"/>
        <v>0</v>
      </c>
      <c r="CU154" s="141">
        <f t="shared" si="2273"/>
        <v>0</v>
      </c>
      <c r="CV154" s="476">
        <f t="shared" si="2274"/>
        <v>33.47</v>
      </c>
      <c r="CW154" s="142">
        <f t="shared" si="2275"/>
        <v>0</v>
      </c>
      <c r="CX154" s="114">
        <f t="shared" si="2276"/>
        <v>0</v>
      </c>
      <c r="CY154" s="114"/>
      <c r="CZ154" s="143"/>
      <c r="DA154" s="144" t="e">
        <f t="shared" si="2277"/>
        <v>#DIV/0!</v>
      </c>
      <c r="DB154" s="328">
        <f>DB38</f>
        <v>0</v>
      </c>
      <c r="DC154" s="474">
        <f t="shared" si="2514"/>
        <v>0</v>
      </c>
      <c r="DD154" s="475">
        <f t="shared" si="2515"/>
        <v>0</v>
      </c>
      <c r="DE154" s="141">
        <f t="shared" si="2281"/>
        <v>0</v>
      </c>
      <c r="DF154" s="476">
        <f t="shared" si="2274"/>
        <v>35.75</v>
      </c>
      <c r="DG154" s="142">
        <f t="shared" si="2283"/>
        <v>0</v>
      </c>
      <c r="DH154" s="114">
        <f t="shared" si="2284"/>
        <v>0</v>
      </c>
      <c r="DI154" s="114"/>
      <c r="DJ154" s="143"/>
      <c r="DK154" s="144" t="e">
        <f t="shared" si="2285"/>
        <v>#DIV/0!</v>
      </c>
      <c r="DL154" s="328">
        <f>DL38</f>
        <v>0</v>
      </c>
      <c r="DM154" s="474">
        <f t="shared" si="2520"/>
        <v>0</v>
      </c>
      <c r="DN154" s="475">
        <f t="shared" si="2521"/>
        <v>0</v>
      </c>
      <c r="DO154" s="141">
        <f t="shared" si="2289"/>
        <v>0</v>
      </c>
      <c r="DP154" s="476">
        <f t="shared" si="2274"/>
        <v>22.42</v>
      </c>
      <c r="DQ154" s="142">
        <f t="shared" si="2291"/>
        <v>0</v>
      </c>
      <c r="DR154" s="114">
        <f t="shared" si="2292"/>
        <v>0</v>
      </c>
      <c r="DS154" s="114"/>
      <c r="DT154" s="143"/>
      <c r="DU154" s="144" t="e">
        <f t="shared" si="2293"/>
        <v>#DIV/0!</v>
      </c>
      <c r="DV154" s="328">
        <f>DV38</f>
        <v>0</v>
      </c>
      <c r="DW154" s="474">
        <f t="shared" si="2520"/>
        <v>0</v>
      </c>
      <c r="DX154" s="475">
        <f t="shared" si="2521"/>
        <v>0</v>
      </c>
      <c r="DY154" s="141">
        <f t="shared" si="2297"/>
        <v>0</v>
      </c>
      <c r="DZ154" s="476">
        <f t="shared" si="2274"/>
        <v>38.33</v>
      </c>
      <c r="EA154" s="142">
        <f t="shared" si="2299"/>
        <v>0</v>
      </c>
      <c r="EB154" s="114">
        <f t="shared" si="2300"/>
        <v>0</v>
      </c>
      <c r="EC154" s="114"/>
      <c r="ED154" s="143"/>
      <c r="EE154" s="144" t="e">
        <f t="shared" si="2301"/>
        <v>#DIV/0!</v>
      </c>
      <c r="EF154" s="328">
        <f>EF38</f>
        <v>0</v>
      </c>
      <c r="EG154" s="474">
        <f t="shared" si="2526"/>
        <v>0</v>
      </c>
      <c r="EH154" s="475">
        <f t="shared" si="2527"/>
        <v>0</v>
      </c>
      <c r="EI154" s="141">
        <f t="shared" si="2305"/>
        <v>0</v>
      </c>
      <c r="EJ154" s="476">
        <f t="shared" si="2274"/>
        <v>26.56</v>
      </c>
      <c r="EK154" s="142">
        <f t="shared" si="2307"/>
        <v>0</v>
      </c>
      <c r="EL154" s="114">
        <f t="shared" si="2308"/>
        <v>0</v>
      </c>
      <c r="EM154" s="114"/>
      <c r="EN154" s="143"/>
      <c r="EO154" s="144" t="e">
        <f t="shared" si="2309"/>
        <v>#DIV/0!</v>
      </c>
      <c r="EP154" s="328">
        <f>EP38</f>
        <v>0</v>
      </c>
      <c r="EQ154" s="474">
        <f t="shared" si="2526"/>
        <v>0</v>
      </c>
      <c r="ER154" s="475">
        <f t="shared" si="2527"/>
        <v>0</v>
      </c>
      <c r="ES154" s="141">
        <f t="shared" si="2313"/>
        <v>0</v>
      </c>
      <c r="ET154" s="476">
        <f t="shared" si="2274"/>
        <v>32.450000000000003</v>
      </c>
      <c r="EU154" s="142">
        <f t="shared" si="2315"/>
        <v>0</v>
      </c>
      <c r="EV154" s="114">
        <f t="shared" si="2316"/>
        <v>0</v>
      </c>
      <c r="EW154" s="114"/>
      <c r="EX154" s="143"/>
      <c r="EY154" s="144" t="e">
        <f t="shared" si="2317"/>
        <v>#DIV/0!</v>
      </c>
      <c r="EZ154" s="328">
        <f>EZ38</f>
        <v>0</v>
      </c>
      <c r="FA154" s="474">
        <f t="shared" si="2532"/>
        <v>0</v>
      </c>
      <c r="FB154" s="475">
        <f t="shared" si="2533"/>
        <v>0</v>
      </c>
      <c r="FC154" s="141">
        <f t="shared" si="2321"/>
        <v>0</v>
      </c>
      <c r="FD154" s="476">
        <f t="shared" si="2274"/>
        <v>34.11</v>
      </c>
      <c r="FE154" s="142">
        <f t="shared" si="2323"/>
        <v>0</v>
      </c>
      <c r="FF154" s="114">
        <f t="shared" si="2324"/>
        <v>0</v>
      </c>
      <c r="FG154" s="114"/>
      <c r="FH154" s="143"/>
      <c r="FI154" s="144" t="e">
        <f t="shared" si="2325"/>
        <v>#DIV/0!</v>
      </c>
      <c r="FJ154" s="328">
        <f>FJ38</f>
        <v>0</v>
      </c>
      <c r="FK154" s="474">
        <f t="shared" si="2327"/>
        <v>0</v>
      </c>
      <c r="FL154" s="475">
        <f t="shared" si="2328"/>
        <v>0</v>
      </c>
      <c r="FM154" s="141">
        <f t="shared" si="2329"/>
        <v>0</v>
      </c>
      <c r="FN154" s="476">
        <f t="shared" si="2330"/>
        <v>32.69</v>
      </c>
      <c r="FO154" s="142">
        <f t="shared" si="2331"/>
        <v>0</v>
      </c>
      <c r="FP154" s="114">
        <f t="shared" si="2332"/>
        <v>0</v>
      </c>
      <c r="FQ154" s="114"/>
      <c r="FR154" s="143"/>
      <c r="FS154" s="144" t="e">
        <f t="shared" si="2333"/>
        <v>#DIV/0!</v>
      </c>
      <c r="FT154" s="328">
        <f>FT38</f>
        <v>0</v>
      </c>
      <c r="FU154" s="474">
        <f t="shared" si="2327"/>
        <v>0</v>
      </c>
      <c r="FV154" s="475">
        <f t="shared" si="2328"/>
        <v>0</v>
      </c>
      <c r="FW154" s="141">
        <f t="shared" si="2337"/>
        <v>0</v>
      </c>
      <c r="FX154" s="476">
        <f t="shared" si="2330"/>
        <v>33.630000000000003</v>
      </c>
      <c r="FY154" s="142">
        <f t="shared" si="2339"/>
        <v>0</v>
      </c>
      <c r="FZ154" s="114">
        <f t="shared" si="2340"/>
        <v>0</v>
      </c>
      <c r="GA154" s="114"/>
      <c r="GB154" s="143"/>
      <c r="GC154" s="144" t="e">
        <f t="shared" si="2341"/>
        <v>#DIV/0!</v>
      </c>
      <c r="GD154" s="328">
        <f>GD38</f>
        <v>0</v>
      </c>
      <c r="GE154" s="474">
        <f t="shared" si="2537"/>
        <v>0</v>
      </c>
      <c r="GF154" s="475">
        <f t="shared" si="2538"/>
        <v>0</v>
      </c>
      <c r="GG154" s="141">
        <f t="shared" si="2345"/>
        <v>0</v>
      </c>
      <c r="GH154" s="476">
        <f t="shared" si="2330"/>
        <v>35.090000000000003</v>
      </c>
      <c r="GI154" s="142">
        <f t="shared" si="2347"/>
        <v>0</v>
      </c>
      <c r="GJ154" s="114">
        <f t="shared" si="2348"/>
        <v>0</v>
      </c>
      <c r="GK154" s="114"/>
      <c r="GL154" s="143"/>
      <c r="GM154" s="144" t="e">
        <f t="shared" si="2349"/>
        <v>#DIV/0!</v>
      </c>
      <c r="GN154" s="328">
        <f>GN38</f>
        <v>0</v>
      </c>
      <c r="GO154" s="474">
        <f t="shared" si="2537"/>
        <v>0</v>
      </c>
      <c r="GP154" s="475">
        <f t="shared" si="2538"/>
        <v>0</v>
      </c>
      <c r="GQ154" s="141">
        <f t="shared" si="2353"/>
        <v>0</v>
      </c>
      <c r="GR154" s="476">
        <f t="shared" si="2330"/>
        <v>30.8</v>
      </c>
      <c r="GS154" s="142">
        <f t="shared" si="2355"/>
        <v>0</v>
      </c>
      <c r="GT154" s="114">
        <f t="shared" si="2356"/>
        <v>0</v>
      </c>
      <c r="GU154" s="114"/>
      <c r="GV154" s="143"/>
      <c r="GW154" s="144" t="e">
        <f t="shared" si="2357"/>
        <v>#DIV/0!</v>
      </c>
      <c r="GX154" s="328">
        <f>GX38</f>
        <v>0</v>
      </c>
      <c r="GY154" s="474">
        <f t="shared" si="2359"/>
        <v>0</v>
      </c>
      <c r="GZ154" s="475">
        <f t="shared" si="2360"/>
        <v>0</v>
      </c>
      <c r="HA154" s="141">
        <f t="shared" si="2361"/>
        <v>0</v>
      </c>
      <c r="HB154" s="476">
        <f t="shared" si="2362"/>
        <v>29.17</v>
      </c>
      <c r="HC154" s="142">
        <f t="shared" si="2363"/>
        <v>0</v>
      </c>
      <c r="HD154" s="114">
        <f t="shared" si="2364"/>
        <v>0</v>
      </c>
      <c r="HE154" s="114"/>
      <c r="HF154" s="143"/>
      <c r="HG154" s="144" t="e">
        <f t="shared" si="2365"/>
        <v>#DIV/0!</v>
      </c>
      <c r="HH154" s="328">
        <f>HH38</f>
        <v>0</v>
      </c>
      <c r="HI154" s="474">
        <f t="shared" si="2359"/>
        <v>0</v>
      </c>
      <c r="HJ154" s="475">
        <f t="shared" si="2360"/>
        <v>0</v>
      </c>
      <c r="HK154" s="141">
        <f t="shared" si="2369"/>
        <v>0</v>
      </c>
      <c r="HL154" s="476">
        <f t="shared" si="2362"/>
        <v>29.29</v>
      </c>
      <c r="HM154" s="142">
        <f t="shared" si="2371"/>
        <v>0</v>
      </c>
      <c r="HN154" s="114">
        <f t="shared" si="2372"/>
        <v>0</v>
      </c>
      <c r="HO154" s="114"/>
      <c r="HP154" s="143"/>
      <c r="HQ154" s="144" t="e">
        <f t="shared" si="2373"/>
        <v>#DIV/0!</v>
      </c>
      <c r="HR154" s="328">
        <f>HR38</f>
        <v>0</v>
      </c>
      <c r="HS154" s="474">
        <f t="shared" si="2545"/>
        <v>0</v>
      </c>
      <c r="HT154" s="475">
        <f t="shared" si="2546"/>
        <v>0</v>
      </c>
      <c r="HU154" s="141">
        <f t="shared" si="2377"/>
        <v>0</v>
      </c>
      <c r="HV154" s="476">
        <f t="shared" si="2362"/>
        <v>33.47</v>
      </c>
      <c r="HW154" s="142">
        <f t="shared" si="2379"/>
        <v>0</v>
      </c>
      <c r="HX154" s="114">
        <f t="shared" si="2380"/>
        <v>0</v>
      </c>
      <c r="HY154" s="114"/>
      <c r="HZ154" s="143"/>
      <c r="IA154" s="144" t="e">
        <f t="shared" si="2381"/>
        <v>#DIV/0!</v>
      </c>
      <c r="IB154" s="328">
        <f>IB38</f>
        <v>0</v>
      </c>
      <c r="IC154" s="474">
        <f t="shared" si="2545"/>
        <v>0</v>
      </c>
      <c r="ID154" s="475">
        <f t="shared" si="2546"/>
        <v>0</v>
      </c>
      <c r="IE154" s="141">
        <f t="shared" si="2385"/>
        <v>0</v>
      </c>
      <c r="IF154" s="476">
        <f t="shared" si="2362"/>
        <v>35.28</v>
      </c>
      <c r="IG154" s="142">
        <f t="shared" si="2387"/>
        <v>0</v>
      </c>
      <c r="IH154" s="114">
        <f t="shared" si="2388"/>
        <v>0</v>
      </c>
      <c r="II154" s="114"/>
      <c r="IJ154" s="143"/>
      <c r="IK154" s="144" t="e">
        <f t="shared" si="2389"/>
        <v>#DIV/0!</v>
      </c>
      <c r="IL154" s="328">
        <f>IL38</f>
        <v>0</v>
      </c>
      <c r="IM154" s="474">
        <f t="shared" si="2391"/>
        <v>0</v>
      </c>
      <c r="IN154" s="475">
        <f t="shared" si="2392"/>
        <v>0</v>
      </c>
      <c r="IO154" s="141">
        <f t="shared" si="2393"/>
        <v>0</v>
      </c>
      <c r="IP154" s="476">
        <f t="shared" si="2394"/>
        <v>27</v>
      </c>
      <c r="IQ154" s="142">
        <f t="shared" si="2395"/>
        <v>0</v>
      </c>
      <c r="IR154" s="114">
        <f t="shared" si="2396"/>
        <v>0</v>
      </c>
      <c r="IS154" s="114"/>
      <c r="IT154" s="143"/>
      <c r="IU154" s="144" t="e">
        <f t="shared" si="2397"/>
        <v>#DIV/0!</v>
      </c>
      <c r="IV154" s="328">
        <f>IV38</f>
        <v>0</v>
      </c>
      <c r="IW154" s="474">
        <f t="shared" si="2391"/>
        <v>0</v>
      </c>
      <c r="IX154" s="475">
        <f t="shared" si="2392"/>
        <v>0</v>
      </c>
      <c r="IY154" s="141">
        <f t="shared" si="2401"/>
        <v>0</v>
      </c>
      <c r="IZ154" s="476">
        <f t="shared" si="2394"/>
        <v>25.57</v>
      </c>
      <c r="JA154" s="142">
        <f t="shared" si="2403"/>
        <v>0</v>
      </c>
      <c r="JB154" s="114">
        <f t="shared" si="2404"/>
        <v>0</v>
      </c>
      <c r="JC154" s="114"/>
      <c r="JD154" s="143"/>
      <c r="JE154" s="144" t="e">
        <f t="shared" si="2405"/>
        <v>#DIV/0!</v>
      </c>
      <c r="JF154" s="328">
        <f>JF38</f>
        <v>0</v>
      </c>
      <c r="JG154" s="474">
        <f t="shared" si="2553"/>
        <v>0</v>
      </c>
      <c r="JH154" s="475">
        <f t="shared" si="2554"/>
        <v>0</v>
      </c>
      <c r="JI154" s="141">
        <f t="shared" si="2409"/>
        <v>0</v>
      </c>
      <c r="JJ154" s="476">
        <f t="shared" si="2394"/>
        <v>30.23</v>
      </c>
      <c r="JK154" s="142">
        <f t="shared" si="2411"/>
        <v>0</v>
      </c>
      <c r="JL154" s="114">
        <f t="shared" si="2412"/>
        <v>0</v>
      </c>
      <c r="JM154" s="114"/>
      <c r="JN154" s="143"/>
      <c r="JO154" s="144" t="e">
        <f t="shared" si="2413"/>
        <v>#DIV/0!</v>
      </c>
      <c r="JP154" s="328">
        <f>JP38</f>
        <v>0</v>
      </c>
      <c r="JQ154" s="474">
        <f t="shared" si="2553"/>
        <v>0</v>
      </c>
      <c r="JR154" s="475">
        <f t="shared" si="2554"/>
        <v>0</v>
      </c>
      <c r="JS154" s="141">
        <f t="shared" si="2417"/>
        <v>0</v>
      </c>
      <c r="JT154" s="476">
        <f t="shared" si="2394"/>
        <v>24.7</v>
      </c>
      <c r="JU154" s="142">
        <f t="shared" si="2419"/>
        <v>0</v>
      </c>
      <c r="JV154" s="114">
        <f t="shared" si="2420"/>
        <v>0</v>
      </c>
      <c r="JW154" s="114"/>
      <c r="JX154" s="143"/>
      <c r="JY154" s="144" t="e">
        <f t="shared" si="2421"/>
        <v>#DIV/0!</v>
      </c>
      <c r="JZ154" s="328">
        <f>JZ38</f>
        <v>0</v>
      </c>
      <c r="KA154" s="474">
        <f t="shared" si="2559"/>
        <v>0</v>
      </c>
      <c r="KB154" s="475">
        <f t="shared" si="2560"/>
        <v>0</v>
      </c>
      <c r="KC154" s="141">
        <f t="shared" si="2425"/>
        <v>0</v>
      </c>
      <c r="KD154" s="476">
        <f t="shared" si="2426"/>
        <v>34.049999999999997</v>
      </c>
      <c r="KE154" s="142">
        <f t="shared" si="2427"/>
        <v>0</v>
      </c>
      <c r="KF154" s="114">
        <f t="shared" si="2428"/>
        <v>0</v>
      </c>
      <c r="KG154" s="114"/>
      <c r="KH154" s="143"/>
      <c r="KI154" s="144" t="e">
        <f t="shared" si="2429"/>
        <v>#DIV/0!</v>
      </c>
      <c r="KJ154" s="328">
        <f>KJ38</f>
        <v>0</v>
      </c>
      <c r="KK154" s="474">
        <f t="shared" si="2559"/>
        <v>0</v>
      </c>
      <c r="KL154" s="475">
        <f t="shared" si="2560"/>
        <v>0</v>
      </c>
      <c r="KM154" s="141">
        <f t="shared" si="2433"/>
        <v>0</v>
      </c>
      <c r="KN154" s="476">
        <f t="shared" si="2426"/>
        <v>22.42</v>
      </c>
      <c r="KO154" s="142">
        <f t="shared" si="2435"/>
        <v>0</v>
      </c>
      <c r="KP154" s="114">
        <f t="shared" si="2436"/>
        <v>0</v>
      </c>
      <c r="KQ154" s="114"/>
      <c r="KR154" s="143"/>
      <c r="KS154" s="144" t="e">
        <f t="shared" si="2437"/>
        <v>#DIV/0!</v>
      </c>
      <c r="KT154" s="328">
        <f>KT38</f>
        <v>0</v>
      </c>
      <c r="KU154" s="474" t="e">
        <f t="shared" si="2565"/>
        <v>#DIV/0!</v>
      </c>
      <c r="KV154" s="475" t="e">
        <f t="shared" si="2566"/>
        <v>#DIV/0!</v>
      </c>
      <c r="KW154" s="141">
        <f t="shared" si="2441"/>
        <v>0</v>
      </c>
      <c r="KX154" s="476">
        <f t="shared" si="2426"/>
        <v>0</v>
      </c>
      <c r="KY154" s="142">
        <f t="shared" si="2443"/>
        <v>0</v>
      </c>
      <c r="KZ154" s="114">
        <f t="shared" si="2444"/>
        <v>0</v>
      </c>
      <c r="LA154" s="114"/>
      <c r="LB154" s="143"/>
      <c r="LC154" s="144" t="e">
        <f t="shared" si="2445"/>
        <v>#DIV/0!</v>
      </c>
      <c r="LD154" s="327">
        <f t="shared" si="2446"/>
        <v>0</v>
      </c>
      <c r="LE154" s="474">
        <f t="shared" si="2447"/>
        <v>0</v>
      </c>
      <c r="LF154" s="475">
        <f t="shared" si="2448"/>
        <v>0</v>
      </c>
      <c r="LG154" s="141">
        <f t="shared" si="2449"/>
        <v>0</v>
      </c>
      <c r="LH154" s="476">
        <f t="shared" si="2450"/>
        <v>30.23</v>
      </c>
      <c r="LI154" s="142">
        <f t="shared" si="2451"/>
        <v>0</v>
      </c>
      <c r="LJ154" s="114">
        <f t="shared" si="2452"/>
        <v>0</v>
      </c>
      <c r="LK154" s="114"/>
      <c r="LL154" s="143"/>
    </row>
    <row r="155" spans="1:324">
      <c r="A155" s="720" t="s">
        <v>467</v>
      </c>
      <c r="B155" s="721" t="s">
        <v>468</v>
      </c>
      <c r="C155" s="14"/>
      <c r="D155" s="14"/>
      <c r="E155" s="4" t="s">
        <v>32</v>
      </c>
      <c r="F155" s="18">
        <f>SUM(F158:F183)</f>
        <v>644</v>
      </c>
      <c r="G155" s="4"/>
      <c r="H155" s="127"/>
      <c r="I155" s="141"/>
      <c r="J155" s="114"/>
      <c r="K155" s="142">
        <f>K10+K39+K68+K97+K126</f>
        <v>1717.08213</v>
      </c>
      <c r="L155" s="114">
        <f t="shared" si="2207"/>
        <v>1105800.8899999999</v>
      </c>
      <c r="M155" s="149">
        <f>M10+M39+M68+M97+M126</f>
        <v>1105805.0900000001</v>
      </c>
      <c r="N155" s="143">
        <f>M155-L155</f>
        <v>4.2</v>
      </c>
      <c r="O155" s="144">
        <f>K155/$LI155</f>
        <v>0.73524999999999996</v>
      </c>
      <c r="P155" s="18">
        <f>SUM(P158:P183)</f>
        <v>1065</v>
      </c>
      <c r="Q155" s="4"/>
      <c r="R155" s="127"/>
      <c r="S155" s="141"/>
      <c r="T155" s="114"/>
      <c r="U155" s="142">
        <f>U10+U39+U68+U97+U126</f>
        <v>2407.9321399999999</v>
      </c>
      <c r="V155" s="114">
        <f t="shared" si="2212"/>
        <v>2564447.73</v>
      </c>
      <c r="W155" s="149">
        <f>W10+W39+W68+W97+W126</f>
        <v>2564447.73</v>
      </c>
      <c r="X155" s="143">
        <f t="shared" ref="X155" si="2567">W155-V155</f>
        <v>0</v>
      </c>
      <c r="Y155" s="144">
        <f t="shared" si="2213"/>
        <v>1.0310699999999999</v>
      </c>
      <c r="Z155" s="18">
        <f t="shared" ref="Z155" si="2568">SUM(Z158:Z183)</f>
        <v>820</v>
      </c>
      <c r="AA155" s="4"/>
      <c r="AB155" s="127"/>
      <c r="AC155" s="141"/>
      <c r="AD155" s="114"/>
      <c r="AE155" s="142">
        <f t="shared" ref="AE155" si="2569">AE10+AE39+AE68+AE97+AE126</f>
        <v>1594.38185</v>
      </c>
      <c r="AF155" s="114">
        <f t="shared" si="2220"/>
        <v>1307393.1200000001</v>
      </c>
      <c r="AG155" s="149">
        <f t="shared" ref="AG155" si="2570">AG10+AG39+AG68+AG97+AG126</f>
        <v>1307393.1100000001</v>
      </c>
      <c r="AH155" s="143">
        <f t="shared" ref="AH155" si="2571">AG155-AF155</f>
        <v>-0.01</v>
      </c>
      <c r="AI155" s="144">
        <f t="shared" si="2221"/>
        <v>0.68271000000000004</v>
      </c>
      <c r="AJ155" s="18">
        <f t="shared" ref="AJ155" si="2572">SUM(AJ158:AJ183)</f>
        <v>607</v>
      </c>
      <c r="AK155" s="4"/>
      <c r="AL155" s="127"/>
      <c r="AM155" s="141"/>
      <c r="AN155" s="114"/>
      <c r="AO155" s="142">
        <f t="shared" ref="AO155" si="2573">AO10+AO39+AO68+AO97+AO126</f>
        <v>1593.90994</v>
      </c>
      <c r="AP155" s="114">
        <f t="shared" si="2228"/>
        <v>967503.33</v>
      </c>
      <c r="AQ155" s="149">
        <f t="shared" ref="AQ155" si="2574">AQ10+AQ39+AQ68+AQ97+AQ126</f>
        <v>967507.69</v>
      </c>
      <c r="AR155" s="143">
        <f t="shared" ref="AR155" si="2575">AQ155-AP155</f>
        <v>4.3600000000000003</v>
      </c>
      <c r="AS155" s="144">
        <f t="shared" si="2229"/>
        <v>0.68250999999999995</v>
      </c>
      <c r="AT155" s="18">
        <f t="shared" ref="AT155" si="2576">SUM(AT158:AT183)</f>
        <v>949</v>
      </c>
      <c r="AU155" s="4"/>
      <c r="AV155" s="127"/>
      <c r="AW155" s="141"/>
      <c r="AX155" s="114"/>
      <c r="AY155" s="142">
        <f t="shared" ref="AY155" si="2577">AY10+AY39+AY68+AY97+AY126</f>
        <v>1285.8725999999999</v>
      </c>
      <c r="AZ155" s="114">
        <f t="shared" si="2236"/>
        <v>1220293.1000000001</v>
      </c>
      <c r="BA155" s="149">
        <f t="shared" ref="BA155" si="2578">BA10+BA39+BA68+BA97+BA126</f>
        <v>1220288.5</v>
      </c>
      <c r="BB155" s="143">
        <f t="shared" ref="BB155" si="2579">BA155-AZ155</f>
        <v>-4.5999999999999996</v>
      </c>
      <c r="BC155" s="144">
        <f t="shared" si="2237"/>
        <v>0.55061000000000004</v>
      </c>
      <c r="BD155" s="18">
        <f t="shared" ref="BD155" si="2580">SUM(BD158:BD183)</f>
        <v>676</v>
      </c>
      <c r="BE155" s="4"/>
      <c r="BF155" s="127"/>
      <c r="BG155" s="141"/>
      <c r="BH155" s="114"/>
      <c r="BI155" s="142">
        <f t="shared" ref="BI155" si="2581">BI10+BI39+BI68+BI97+BI126</f>
        <v>1920.5840499999999</v>
      </c>
      <c r="BJ155" s="114">
        <f t="shared" si="2244"/>
        <v>1298314.82</v>
      </c>
      <c r="BK155" s="149">
        <f t="shared" ref="BK155" si="2582">BK10+BK39+BK68+BK97+BK126</f>
        <v>1298318.81</v>
      </c>
      <c r="BL155" s="143">
        <f t="shared" ref="BL155" si="2583">BK155-BJ155</f>
        <v>3.99</v>
      </c>
      <c r="BM155" s="144">
        <f t="shared" si="2245"/>
        <v>0.82238999999999995</v>
      </c>
      <c r="BN155" s="18">
        <f t="shared" ref="BN155" si="2584">SUM(BN158:BN183)</f>
        <v>710</v>
      </c>
      <c r="BO155" s="4"/>
      <c r="BP155" s="127"/>
      <c r="BQ155" s="141"/>
      <c r="BR155" s="114"/>
      <c r="BS155" s="142">
        <f t="shared" ref="BS155" si="2585">BS10+BS39+BS68+BS97+BS126</f>
        <v>1556.50964</v>
      </c>
      <c r="BT155" s="114">
        <f t="shared" si="2252"/>
        <v>1105121.8400000001</v>
      </c>
      <c r="BU155" s="149">
        <f t="shared" ref="BU155" si="2586">BU10+BU39+BU68+BU97+BU126</f>
        <v>1105124.24</v>
      </c>
      <c r="BV155" s="143">
        <f t="shared" ref="BV155" si="2587">BU155-BT155</f>
        <v>2.4</v>
      </c>
      <c r="BW155" s="144">
        <f t="shared" si="2253"/>
        <v>0.66649999999999998</v>
      </c>
      <c r="BX155" s="18">
        <f t="shared" ref="BX155" si="2588">SUM(BX158:BX183)</f>
        <v>801</v>
      </c>
      <c r="BY155" s="4"/>
      <c r="BZ155" s="127"/>
      <c r="CA155" s="141"/>
      <c r="CB155" s="114"/>
      <c r="CC155" s="142">
        <f t="shared" ref="CC155" si="2589">CC10+CC39+CC68+CC97+CC126</f>
        <v>1711.2385899999999</v>
      </c>
      <c r="CD155" s="114">
        <f t="shared" si="2260"/>
        <v>1370702.11</v>
      </c>
      <c r="CE155" s="149">
        <f t="shared" ref="CE155" si="2590">CE10+CE39+CE68+CE97+CE126</f>
        <v>1370699.91</v>
      </c>
      <c r="CF155" s="143">
        <f t="shared" ref="CF155" si="2591">CE155-CD155</f>
        <v>-2.2000000000000002</v>
      </c>
      <c r="CG155" s="144">
        <f t="shared" si="2261"/>
        <v>0.73275000000000001</v>
      </c>
      <c r="CH155" s="18">
        <f t="shared" ref="CH155" si="2592">SUM(CH158:CH183)</f>
        <v>1002</v>
      </c>
      <c r="CI155" s="4"/>
      <c r="CJ155" s="127"/>
      <c r="CK155" s="141"/>
      <c r="CL155" s="114"/>
      <c r="CM155" s="142">
        <f t="shared" ref="CM155" si="2593">CM10+CM39+CM68+CM97+CM126</f>
        <v>2357.2984000000001</v>
      </c>
      <c r="CN155" s="114">
        <f t="shared" si="2268"/>
        <v>2362013</v>
      </c>
      <c r="CO155" s="149">
        <f t="shared" ref="CO155" si="2594">CO10+CO39+CO68+CO97+CO126</f>
        <v>2362017.64</v>
      </c>
      <c r="CP155" s="143">
        <f t="shared" ref="CP155" si="2595">CO155-CN155</f>
        <v>4.6399999999999997</v>
      </c>
      <c r="CQ155" s="144">
        <f t="shared" si="2269"/>
        <v>1.00939</v>
      </c>
      <c r="CR155" s="18">
        <f t="shared" ref="CR155" si="2596">SUM(CR158:CR183)</f>
        <v>787</v>
      </c>
      <c r="CS155" s="4"/>
      <c r="CT155" s="127"/>
      <c r="CU155" s="141"/>
      <c r="CV155" s="114"/>
      <c r="CW155" s="142">
        <f t="shared" ref="CW155" si="2597">CW10+CW39+CW68+CW97+CW126</f>
        <v>3115.7219300000002</v>
      </c>
      <c r="CX155" s="114">
        <f t="shared" si="2276"/>
        <v>2452073.16</v>
      </c>
      <c r="CY155" s="149">
        <f t="shared" ref="CY155" si="2598">CY10+CY39+CY68+CY97+CY126</f>
        <v>2452073.15</v>
      </c>
      <c r="CZ155" s="143">
        <f t="shared" ref="CZ155" si="2599">CY155-CX155</f>
        <v>-0.01</v>
      </c>
      <c r="DA155" s="144">
        <f t="shared" si="2277"/>
        <v>1.3341499999999999</v>
      </c>
      <c r="DB155" s="18">
        <f t="shared" ref="DB155" si="2600">SUM(DB158:DB183)</f>
        <v>867</v>
      </c>
      <c r="DC155" s="4"/>
      <c r="DD155" s="127"/>
      <c r="DE155" s="141"/>
      <c r="DF155" s="114"/>
      <c r="DG155" s="142">
        <f t="shared" ref="DG155" si="2601">DG10+DG39+DG68+DG97+DG126</f>
        <v>1945.0382099999999</v>
      </c>
      <c r="DH155" s="114">
        <f t="shared" si="2284"/>
        <v>1686348.13</v>
      </c>
      <c r="DI155" s="149">
        <f t="shared" ref="DI155" si="2602">DI10+DI39+DI68+DI97+DI126</f>
        <v>1686347.68</v>
      </c>
      <c r="DJ155" s="143">
        <f t="shared" ref="DJ155" si="2603">DI155-DH155</f>
        <v>-0.45</v>
      </c>
      <c r="DK155" s="144">
        <f t="shared" si="2285"/>
        <v>0.83286000000000004</v>
      </c>
      <c r="DL155" s="18">
        <f t="shared" ref="DL155" si="2604">SUM(DL158:DL183)</f>
        <v>383</v>
      </c>
      <c r="DM155" s="4"/>
      <c r="DN155" s="127"/>
      <c r="DO155" s="141"/>
      <c r="DP155" s="114"/>
      <c r="DQ155" s="142">
        <f t="shared" ref="DQ155" si="2605">DQ10+DQ39+DQ68+DQ97+DQ126</f>
        <v>2265.06799</v>
      </c>
      <c r="DR155" s="114">
        <f t="shared" si="2292"/>
        <v>867521.04</v>
      </c>
      <c r="DS155" s="149">
        <f t="shared" ref="DS155" si="2606">DS10+DS39+DS68+DS97+DS126</f>
        <v>867521.04</v>
      </c>
      <c r="DT155" s="143">
        <f t="shared" ref="DT155" si="2607">DS155-DR155</f>
        <v>0</v>
      </c>
      <c r="DU155" s="144">
        <f t="shared" si="2293"/>
        <v>0.96989999999999998</v>
      </c>
      <c r="DV155" s="18">
        <f t="shared" ref="DV155" si="2608">SUM(DV158:DV183)</f>
        <v>783</v>
      </c>
      <c r="DW155" s="4"/>
      <c r="DX155" s="127"/>
      <c r="DY155" s="141"/>
      <c r="DZ155" s="114"/>
      <c r="EA155" s="142">
        <f t="shared" ref="EA155" si="2609">EA10+EA39+EA68+EA97+EA126</f>
        <v>2136.5245500000001</v>
      </c>
      <c r="EB155" s="114">
        <f t="shared" si="2300"/>
        <v>1672898.72</v>
      </c>
      <c r="EC155" s="149">
        <f t="shared" ref="EC155" si="2610">EC10+EC39+EC68+EC97+EC126</f>
        <v>1672900.49</v>
      </c>
      <c r="ED155" s="143">
        <f t="shared" ref="ED155" si="2611">EC155-EB155</f>
        <v>1.77</v>
      </c>
      <c r="EE155" s="144">
        <f t="shared" si="2301"/>
        <v>0.91486000000000001</v>
      </c>
      <c r="EF155" s="18">
        <f t="shared" ref="EF155" si="2612">SUM(EF158:EF183)</f>
        <v>862</v>
      </c>
      <c r="EG155" s="4"/>
      <c r="EH155" s="127"/>
      <c r="EI155" s="141"/>
      <c r="EJ155" s="114"/>
      <c r="EK155" s="142">
        <f t="shared" ref="EK155" si="2613">EK10+EK39+EK68+EK97+EK126</f>
        <v>2129.9000500000002</v>
      </c>
      <c r="EL155" s="114">
        <f t="shared" si="2308"/>
        <v>1835973.84</v>
      </c>
      <c r="EM155" s="149">
        <f t="shared" ref="EM155" si="2614">EM10+EM39+EM68+EM97+EM126</f>
        <v>1835977.37</v>
      </c>
      <c r="EN155" s="143">
        <f t="shared" ref="EN155" si="2615">EM155-EL155</f>
        <v>3.53</v>
      </c>
      <c r="EO155" s="144">
        <f t="shared" si="2309"/>
        <v>0.91202000000000005</v>
      </c>
      <c r="EP155" s="18">
        <f t="shared" ref="EP155" si="2616">SUM(EP158:EP183)</f>
        <v>832</v>
      </c>
      <c r="EQ155" s="4"/>
      <c r="ER155" s="127"/>
      <c r="ES155" s="141"/>
      <c r="ET155" s="114"/>
      <c r="EU155" s="142">
        <f t="shared" ref="EU155" si="2617">EU10+EU39+EU68+EU97+EU126</f>
        <v>4422.2317700000003</v>
      </c>
      <c r="EV155" s="114">
        <f t="shared" si="2316"/>
        <v>3679296.83</v>
      </c>
      <c r="EW155" s="149">
        <f t="shared" ref="EW155" si="2618">EW10+EW39+EW68+EW97+EW126</f>
        <v>3679285.83</v>
      </c>
      <c r="EX155" s="143">
        <f t="shared" ref="EX155" si="2619">EW155-EV155</f>
        <v>-11</v>
      </c>
      <c r="EY155" s="144">
        <f t="shared" si="2317"/>
        <v>1.8935900000000001</v>
      </c>
      <c r="EZ155" s="18">
        <f t="shared" ref="EZ155" si="2620">SUM(EZ158:EZ183)</f>
        <v>741</v>
      </c>
      <c r="FA155" s="4"/>
      <c r="FB155" s="127"/>
      <c r="FC155" s="141"/>
      <c r="FD155" s="114"/>
      <c r="FE155" s="142">
        <f t="shared" ref="FE155" si="2621">FE10+FE39+FE68+FE97+FE126</f>
        <v>1583.1134999999999</v>
      </c>
      <c r="FF155" s="114">
        <f t="shared" si="2324"/>
        <v>1173087.1000000001</v>
      </c>
      <c r="FG155" s="149">
        <f t="shared" ref="FG155" si="2622">FG10+FG39+FG68+FG97+FG126</f>
        <v>1173093.1399999999</v>
      </c>
      <c r="FH155" s="143">
        <f t="shared" ref="FH155" si="2623">FG155-FF155</f>
        <v>6.04</v>
      </c>
      <c r="FI155" s="144">
        <f t="shared" si="2325"/>
        <v>0.67788999999999999</v>
      </c>
      <c r="FJ155" s="18">
        <f t="shared" ref="FJ155" si="2624">SUM(FJ158:FJ183)</f>
        <v>1009</v>
      </c>
      <c r="FK155" s="4"/>
      <c r="FL155" s="127"/>
      <c r="FM155" s="141"/>
      <c r="FN155" s="114"/>
      <c r="FO155" s="142">
        <f t="shared" ref="FO155" si="2625">FO10+FO39+FO68+FO97+FO126</f>
        <v>2480.5278499999999</v>
      </c>
      <c r="FP155" s="114">
        <f t="shared" si="2332"/>
        <v>2502852.6</v>
      </c>
      <c r="FQ155" s="149">
        <f t="shared" ref="FQ155" si="2626">FQ10+FQ39+FQ68+FQ97+FQ126</f>
        <v>2502845.98</v>
      </c>
      <c r="FR155" s="143">
        <f t="shared" ref="FR155" si="2627">FQ155-FP155</f>
        <v>-6.62</v>
      </c>
      <c r="FS155" s="144">
        <f t="shared" si="2333"/>
        <v>1.06216</v>
      </c>
      <c r="FT155" s="18">
        <f t="shared" ref="FT155" si="2628">SUM(FT158:FT183)</f>
        <v>735</v>
      </c>
      <c r="FU155" s="4"/>
      <c r="FV155" s="127"/>
      <c r="FW155" s="141"/>
      <c r="FX155" s="114"/>
      <c r="FY155" s="142">
        <f t="shared" ref="FY155" si="2629">FY10+FY39+FY68+FY97+FY126</f>
        <v>2377.3737999999998</v>
      </c>
      <c r="FZ155" s="114">
        <f t="shared" si="2340"/>
        <v>1747369.74</v>
      </c>
      <c r="GA155" s="149">
        <f t="shared" ref="GA155" si="2630">GA10+GA39+GA68+GA97+GA126</f>
        <v>1747369.75</v>
      </c>
      <c r="GB155" s="143">
        <f t="shared" ref="GB155" si="2631">GA155-FZ155</f>
        <v>0.01</v>
      </c>
      <c r="GC155" s="144">
        <f t="shared" si="2341"/>
        <v>1.01799</v>
      </c>
      <c r="GD155" s="18">
        <f t="shared" ref="GD155" si="2632">SUM(GD158:GD183)</f>
        <v>503</v>
      </c>
      <c r="GE155" s="4"/>
      <c r="GF155" s="127"/>
      <c r="GG155" s="141"/>
      <c r="GH155" s="114"/>
      <c r="GI155" s="142">
        <f t="shared" ref="GI155" si="2633">GI10+GI39+GI68+GI97+GI126</f>
        <v>1753.8525999999999</v>
      </c>
      <c r="GJ155" s="114">
        <f t="shared" si="2348"/>
        <v>882187.86</v>
      </c>
      <c r="GK155" s="149">
        <f t="shared" ref="GK155" si="2634">GK10+GK39+GK68+GK97+GK126</f>
        <v>882190.68</v>
      </c>
      <c r="GL155" s="143">
        <f t="shared" ref="GL155" si="2635">GK155-GJ155</f>
        <v>2.82</v>
      </c>
      <c r="GM155" s="144">
        <f t="shared" si="2349"/>
        <v>0.751</v>
      </c>
      <c r="GN155" s="18">
        <f t="shared" ref="GN155" si="2636">SUM(GN158:GN183)</f>
        <v>840</v>
      </c>
      <c r="GO155" s="4"/>
      <c r="GP155" s="127"/>
      <c r="GQ155" s="141"/>
      <c r="GR155" s="114"/>
      <c r="GS155" s="142">
        <f t="shared" ref="GS155" si="2637">GS10+GS39+GS68+GS97+GS126</f>
        <v>3492.23632</v>
      </c>
      <c r="GT155" s="114">
        <f t="shared" si="2356"/>
        <v>2933478.51</v>
      </c>
      <c r="GU155" s="149">
        <f t="shared" ref="GU155" si="2638">GU10+GU39+GU68+GU97+GU126</f>
        <v>2933486.72</v>
      </c>
      <c r="GV155" s="143">
        <f t="shared" ref="GV155" si="2639">GU155-GT155</f>
        <v>8.2100000000000009</v>
      </c>
      <c r="GW155" s="144">
        <f t="shared" si="2357"/>
        <v>1.4953700000000001</v>
      </c>
      <c r="GX155" s="18">
        <f t="shared" ref="GX155" si="2640">SUM(GX158:GX183)</f>
        <v>1543</v>
      </c>
      <c r="GY155" s="4"/>
      <c r="GZ155" s="127"/>
      <c r="HA155" s="141"/>
      <c r="HB155" s="114"/>
      <c r="HC155" s="142">
        <f t="shared" ref="HC155" si="2641">HC10+HC39+HC68+HC97+HC126</f>
        <v>2357.10529</v>
      </c>
      <c r="HD155" s="114">
        <f t="shared" si="2364"/>
        <v>3637013.46</v>
      </c>
      <c r="HE155" s="149">
        <f t="shared" ref="HE155" si="2642">HE10+HE39+HE68+HE97+HE126</f>
        <v>3637028</v>
      </c>
      <c r="HF155" s="143">
        <f t="shared" ref="HF155" si="2643">HE155-HD155</f>
        <v>14.54</v>
      </c>
      <c r="HG155" s="144">
        <f t="shared" si="2365"/>
        <v>1.0093099999999999</v>
      </c>
      <c r="HH155" s="18">
        <f t="shared" ref="HH155" si="2644">SUM(HH158:HH183)</f>
        <v>1064</v>
      </c>
      <c r="HI155" s="4"/>
      <c r="HJ155" s="127"/>
      <c r="HK155" s="141"/>
      <c r="HL155" s="114"/>
      <c r="HM155" s="142">
        <f t="shared" ref="HM155" si="2645">HM10+HM39+HM68+HM97+HM126</f>
        <v>2355.3133800000001</v>
      </c>
      <c r="HN155" s="114">
        <f t="shared" si="2372"/>
        <v>2506053.44</v>
      </c>
      <c r="HO155" s="149">
        <f t="shared" ref="HO155" si="2646">HO10+HO39+HO68+HO97+HO126</f>
        <v>2506051.63</v>
      </c>
      <c r="HP155" s="143">
        <f t="shared" ref="HP155" si="2647">HO155-HN155</f>
        <v>-1.81</v>
      </c>
      <c r="HQ155" s="144">
        <f t="shared" si="2373"/>
        <v>1.00854</v>
      </c>
      <c r="HR155" s="18">
        <f t="shared" ref="HR155" si="2648">SUM(HR158:HR183)</f>
        <v>695</v>
      </c>
      <c r="HS155" s="4"/>
      <c r="HT155" s="127"/>
      <c r="HU155" s="141"/>
      <c r="HV155" s="114"/>
      <c r="HW155" s="142">
        <f t="shared" ref="HW155" si="2649">HW10+HW39+HW68+HW97+HW126</f>
        <v>2504.9361100000001</v>
      </c>
      <c r="HX155" s="114">
        <f t="shared" si="2380"/>
        <v>1740930.6</v>
      </c>
      <c r="HY155" s="149">
        <f t="shared" ref="HY155" si="2650">HY10+HY39+HY68+HY97+HY126</f>
        <v>1740930.6</v>
      </c>
      <c r="HZ155" s="143">
        <f t="shared" ref="HZ155" si="2651">HY155-HX155</f>
        <v>0</v>
      </c>
      <c r="IA155" s="144">
        <f t="shared" si="2381"/>
        <v>1.0726100000000001</v>
      </c>
      <c r="IB155" s="18">
        <f t="shared" ref="IB155" si="2652">SUM(IB158:IB183)</f>
        <v>481</v>
      </c>
      <c r="IC155" s="4"/>
      <c r="ID155" s="127"/>
      <c r="IE155" s="141"/>
      <c r="IF155" s="114"/>
      <c r="IG155" s="142">
        <f t="shared" ref="IG155" si="2653">IG10+IG39+IG68+IG97+IG126</f>
        <v>4144.1151200000004</v>
      </c>
      <c r="IH155" s="114">
        <f t="shared" si="2388"/>
        <v>1993319.37</v>
      </c>
      <c r="II155" s="149">
        <f t="shared" ref="II155" si="2654">II10+II39+II68+II97+II126</f>
        <v>1993319.37</v>
      </c>
      <c r="IJ155" s="143">
        <f t="shared" ref="IJ155" si="2655">II155-IH155</f>
        <v>0</v>
      </c>
      <c r="IK155" s="144">
        <f t="shared" si="2389"/>
        <v>1.7745</v>
      </c>
      <c r="IL155" s="18">
        <f t="shared" ref="IL155" si="2656">SUM(IL158:IL183)</f>
        <v>1133</v>
      </c>
      <c r="IM155" s="4"/>
      <c r="IN155" s="127"/>
      <c r="IO155" s="141"/>
      <c r="IP155" s="114"/>
      <c r="IQ155" s="142">
        <f t="shared" ref="IQ155" si="2657">IQ10+IQ39+IQ68+IQ97+IQ126</f>
        <v>3048.7817</v>
      </c>
      <c r="IR155" s="114">
        <f t="shared" si="2396"/>
        <v>3454269.67</v>
      </c>
      <c r="IS155" s="149">
        <f t="shared" ref="IS155" si="2658">IS10+IS39+IS68+IS97+IS126</f>
        <v>3454264.72</v>
      </c>
      <c r="IT155" s="143">
        <f t="shared" ref="IT155" si="2659">IS155-IR155</f>
        <v>-4.95</v>
      </c>
      <c r="IU155" s="144">
        <f t="shared" si="2397"/>
        <v>1.30548</v>
      </c>
      <c r="IV155" s="18">
        <f t="shared" ref="IV155" si="2660">SUM(IV158:IV183)</f>
        <v>675</v>
      </c>
      <c r="IW155" s="4"/>
      <c r="IX155" s="127"/>
      <c r="IY155" s="141"/>
      <c r="IZ155" s="114"/>
      <c r="JA155" s="142">
        <f t="shared" ref="JA155" si="2661">JA10+JA39+JA68+JA97+JA126</f>
        <v>2897.7327500000001</v>
      </c>
      <c r="JB155" s="114">
        <f t="shared" si="2404"/>
        <v>1955969.61</v>
      </c>
      <c r="JC155" s="149">
        <f t="shared" ref="JC155" si="2662">JC10+JC39+JC68+JC97+JC126</f>
        <v>1955967.45</v>
      </c>
      <c r="JD155" s="143">
        <f t="shared" ref="JD155" si="2663">JC155-JB155</f>
        <v>-2.16</v>
      </c>
      <c r="JE155" s="144">
        <f t="shared" si="2405"/>
        <v>1.24081</v>
      </c>
      <c r="JF155" s="18">
        <f t="shared" ref="JF155" si="2664">SUM(JF158:JF183)</f>
        <v>1321</v>
      </c>
      <c r="JG155" s="4"/>
      <c r="JH155" s="127"/>
      <c r="JI155" s="141"/>
      <c r="JJ155" s="114"/>
      <c r="JK155" s="142">
        <f t="shared" ref="JK155" si="2665">JK10+JK39+JK68+JK97+JK126</f>
        <v>2054.7122599999998</v>
      </c>
      <c r="JL155" s="114">
        <f t="shared" si="2412"/>
        <v>2714274.9</v>
      </c>
      <c r="JM155" s="149">
        <f t="shared" ref="JM155" si="2666">JM10+JM39+JM68+JM97+JM126</f>
        <v>2714288.11</v>
      </c>
      <c r="JN155" s="143">
        <f t="shared" ref="JN155" si="2667">JM155-JL155</f>
        <v>13.21</v>
      </c>
      <c r="JO155" s="144">
        <f t="shared" si="2413"/>
        <v>0.87983</v>
      </c>
      <c r="JP155" s="18">
        <f t="shared" ref="JP155" si="2668">SUM(JP158:JP183)</f>
        <v>1212</v>
      </c>
      <c r="JQ155" s="4"/>
      <c r="JR155" s="127"/>
      <c r="JS155" s="141"/>
      <c r="JT155" s="114"/>
      <c r="JU155" s="142">
        <f t="shared" ref="JU155" si="2669">JU10+JU39+JU68+JU97+JU126</f>
        <v>2426.8496799999998</v>
      </c>
      <c r="JV155" s="114">
        <f t="shared" si="2420"/>
        <v>2941341.81</v>
      </c>
      <c r="JW155" s="149">
        <f t="shared" ref="JW155" si="2670">JW10+JW39+JW68+JW97+JW126</f>
        <v>2941324.69</v>
      </c>
      <c r="JX155" s="143">
        <f t="shared" ref="JX155" si="2671">JW155-JV155</f>
        <v>-17.12</v>
      </c>
      <c r="JY155" s="144">
        <f t="shared" si="2421"/>
        <v>1.0391699999999999</v>
      </c>
      <c r="JZ155" s="18">
        <f t="shared" ref="JZ155" si="2672">SUM(JZ158:JZ183)</f>
        <v>1110</v>
      </c>
      <c r="KA155" s="4"/>
      <c r="KB155" s="127"/>
      <c r="KC155" s="141"/>
      <c r="KD155" s="114"/>
      <c r="KE155" s="142">
        <f t="shared" ref="KE155" si="2673">KE10+KE39+KE68+KE97+KE126</f>
        <v>2692.0144300000002</v>
      </c>
      <c r="KF155" s="114">
        <f t="shared" si="2428"/>
        <v>2988136.02</v>
      </c>
      <c r="KG155" s="149">
        <f t="shared" ref="KG155" si="2674">KG10+KG39+KG68+KG97+KG126</f>
        <v>2988141.26</v>
      </c>
      <c r="KH155" s="143">
        <f t="shared" ref="KH155" si="2675">KG155-KF155</f>
        <v>5.24</v>
      </c>
      <c r="KI155" s="144">
        <f t="shared" si="2429"/>
        <v>1.15272</v>
      </c>
      <c r="KJ155" s="18">
        <f t="shared" ref="KJ155" si="2676">SUM(KJ158:KJ183)</f>
        <v>1228</v>
      </c>
      <c r="KK155" s="4"/>
      <c r="KL155" s="127"/>
      <c r="KM155" s="141"/>
      <c r="KN155" s="114"/>
      <c r="KO155" s="142">
        <f t="shared" ref="KO155" si="2677">KO10+KO39+KO68+KO97+KO126</f>
        <v>1818.69991</v>
      </c>
      <c r="KP155" s="114">
        <f t="shared" si="2436"/>
        <v>2233363.4900000002</v>
      </c>
      <c r="KQ155" s="149">
        <f t="shared" ref="KQ155" si="2678">KQ10+KQ39+KQ68+KQ97+KQ126</f>
        <v>2233363.4700000002</v>
      </c>
      <c r="KR155" s="143">
        <f t="shared" ref="KR155" si="2679">KQ155-KP155</f>
        <v>-0.02</v>
      </c>
      <c r="KS155" s="144">
        <f t="shared" si="2437"/>
        <v>0.77876000000000001</v>
      </c>
      <c r="KT155" s="18">
        <f t="shared" ref="KT155" si="2680">SUM(KT158:KT183)</f>
        <v>0</v>
      </c>
      <c r="KU155" s="4"/>
      <c r="KV155" s="127"/>
      <c r="KW155" s="141"/>
      <c r="KX155" s="114"/>
      <c r="KY155" s="142">
        <f t="shared" ref="KY155" si="2681">KY10+KY39+KY68+KY97+KY126</f>
        <v>0</v>
      </c>
      <c r="KZ155" s="114">
        <f t="shared" si="2444"/>
        <v>0</v>
      </c>
      <c r="LA155" s="149">
        <f t="shared" ref="LA155" si="2682">LA10+LA39+LA68+LA97+LA126</f>
        <v>0</v>
      </c>
      <c r="LB155" s="143">
        <f t="shared" ref="LB155" si="2683">LA155-KZ155</f>
        <v>0</v>
      </c>
      <c r="LC155" s="144">
        <f t="shared" si="2445"/>
        <v>0</v>
      </c>
      <c r="LD155" s="18">
        <f>SUM(LD158:LD183)</f>
        <v>26078</v>
      </c>
      <c r="LE155" s="4"/>
      <c r="LF155" s="127"/>
      <c r="LG155" s="141"/>
      <c r="LH155" s="114"/>
      <c r="LI155" s="142">
        <f>LI10+LI39+LI68+LI97+LI126</f>
        <v>2335.3643000000002</v>
      </c>
      <c r="LJ155" s="114">
        <f t="shared" si="2452"/>
        <v>60901630.219999999</v>
      </c>
      <c r="LK155" s="149">
        <f>M155+W155+AG155+AQ155+BA155+BK155+BU155+CE155+CO155+CY155+DI155+DS155+EC155+EM155+EW155+FG155+FQ155+GA155+GK155+GU155+HE155+HO155+HY155+II155+IS155+JC155+JM155+JW155+KG155+KQ155+LA155</f>
        <v>60899373.850000001</v>
      </c>
      <c r="LL155" s="143">
        <f>LK155-LJ155</f>
        <v>-2256.37</v>
      </c>
    </row>
    <row r="156" spans="1:324" s="136" customFormat="1">
      <c r="A156" s="134"/>
      <c r="B156" s="135" t="s">
        <v>462</v>
      </c>
      <c r="C156" s="135"/>
      <c r="D156" s="135"/>
      <c r="E156" s="135"/>
      <c r="F156" s="145"/>
      <c r="G156" s="135"/>
      <c r="H156" s="143"/>
      <c r="I156" s="146"/>
      <c r="J156" s="143"/>
      <c r="K156" s="143"/>
      <c r="L156" s="143">
        <f>L155-(SUM(L158:L183))</f>
        <v>-45.52</v>
      </c>
      <c r="M156" s="143"/>
      <c r="N156" s="143"/>
      <c r="O156" s="135"/>
      <c r="P156" s="145"/>
      <c r="Q156" s="135"/>
      <c r="R156" s="143"/>
      <c r="S156" s="146"/>
      <c r="T156" s="143"/>
      <c r="U156" s="143"/>
      <c r="V156" s="143">
        <f>V155-(SUM(V158:V183))</f>
        <v>-7.25</v>
      </c>
      <c r="W156" s="143"/>
      <c r="X156" s="143"/>
      <c r="Y156" s="135"/>
      <c r="Z156" s="145"/>
      <c r="AA156" s="135"/>
      <c r="AB156" s="143"/>
      <c r="AC156" s="146"/>
      <c r="AD156" s="143"/>
      <c r="AE156" s="143"/>
      <c r="AF156" s="143">
        <f t="shared" ref="AF156" si="2684">AF155-(SUM(AF158:AF183))</f>
        <v>0.03</v>
      </c>
      <c r="AG156" s="143"/>
      <c r="AH156" s="143"/>
      <c r="AI156" s="135"/>
      <c r="AJ156" s="145"/>
      <c r="AK156" s="135"/>
      <c r="AL156" s="143"/>
      <c r="AM156" s="146"/>
      <c r="AN156" s="143"/>
      <c r="AO156" s="143"/>
      <c r="AP156" s="143">
        <f t="shared" ref="AP156" si="2685">AP155-(SUM(AP158:AP183))</f>
        <v>3.66</v>
      </c>
      <c r="AQ156" s="143"/>
      <c r="AR156" s="143"/>
      <c r="AS156" s="135"/>
      <c r="AT156" s="145"/>
      <c r="AU156" s="135"/>
      <c r="AV156" s="143"/>
      <c r="AW156" s="146"/>
      <c r="AX156" s="143"/>
      <c r="AY156" s="143"/>
      <c r="AZ156" s="143">
        <f t="shared" ref="AZ156" si="2686">AZ155-(SUM(AZ158:AZ183))</f>
        <v>17.920000000000002</v>
      </c>
      <c r="BA156" s="143"/>
      <c r="BB156" s="143"/>
      <c r="BC156" s="135"/>
      <c r="BD156" s="145"/>
      <c r="BE156" s="135"/>
      <c r="BF156" s="143"/>
      <c r="BG156" s="146"/>
      <c r="BH156" s="143"/>
      <c r="BI156" s="143"/>
      <c r="BJ156" s="143">
        <f t="shared" ref="BJ156" si="2687">BJ155-(SUM(BJ158:BJ183))</f>
        <v>0.02</v>
      </c>
      <c r="BK156" s="143"/>
      <c r="BL156" s="143"/>
      <c r="BM156" s="135"/>
      <c r="BN156" s="145"/>
      <c r="BO156" s="135"/>
      <c r="BP156" s="143"/>
      <c r="BQ156" s="146"/>
      <c r="BR156" s="143"/>
      <c r="BS156" s="143"/>
      <c r="BT156" s="143">
        <f t="shared" ref="BT156" si="2688">BT155-(SUM(BT158:BT183))</f>
        <v>11.56</v>
      </c>
      <c r="BU156" s="143"/>
      <c r="BV156" s="143"/>
      <c r="BW156" s="135"/>
      <c r="BX156" s="145"/>
      <c r="BY156" s="135"/>
      <c r="BZ156" s="143"/>
      <c r="CA156" s="146"/>
      <c r="CB156" s="143"/>
      <c r="CC156" s="143"/>
      <c r="CD156" s="143">
        <f t="shared" ref="CD156" si="2689">CD155-(SUM(CD158:CD183))</f>
        <v>-6.11</v>
      </c>
      <c r="CE156" s="143"/>
      <c r="CF156" s="143"/>
      <c r="CG156" s="135"/>
      <c r="CH156" s="145"/>
      <c r="CI156" s="135"/>
      <c r="CJ156" s="143"/>
      <c r="CK156" s="146"/>
      <c r="CL156" s="143"/>
      <c r="CM156" s="143"/>
      <c r="CN156" s="143">
        <f t="shared" ref="CN156" si="2690">CN155-(SUM(CN158:CN183))</f>
        <v>-14.33</v>
      </c>
      <c r="CO156" s="143"/>
      <c r="CP156" s="143"/>
      <c r="CQ156" s="135"/>
      <c r="CR156" s="145"/>
      <c r="CS156" s="135"/>
      <c r="CT156" s="143"/>
      <c r="CU156" s="146"/>
      <c r="CV156" s="143"/>
      <c r="CW156" s="143"/>
      <c r="CX156" s="143">
        <f t="shared" ref="CX156" si="2691">CX155-(SUM(CX158:CX183))</f>
        <v>8.59</v>
      </c>
      <c r="CY156" s="143"/>
      <c r="CZ156" s="143"/>
      <c r="DA156" s="135"/>
      <c r="DB156" s="145"/>
      <c r="DC156" s="135"/>
      <c r="DD156" s="143"/>
      <c r="DE156" s="146"/>
      <c r="DF156" s="143"/>
      <c r="DG156" s="143"/>
      <c r="DH156" s="143">
        <f t="shared" ref="DH156" si="2692">DH155-(SUM(DH158:DH183))</f>
        <v>29.24</v>
      </c>
      <c r="DI156" s="143"/>
      <c r="DJ156" s="143"/>
      <c r="DK156" s="135"/>
      <c r="DL156" s="145"/>
      <c r="DM156" s="135"/>
      <c r="DN156" s="143"/>
      <c r="DO156" s="146"/>
      <c r="DP156" s="143"/>
      <c r="DQ156" s="143"/>
      <c r="DR156" s="143">
        <f t="shared" ref="DR156" si="2693">DR155-(SUM(DR158:DR183))</f>
        <v>-19.940000000000001</v>
      </c>
      <c r="DS156" s="143"/>
      <c r="DT156" s="143"/>
      <c r="DU156" s="135"/>
      <c r="DV156" s="145"/>
      <c r="DW156" s="135"/>
      <c r="DX156" s="143"/>
      <c r="DY156" s="146"/>
      <c r="DZ156" s="143"/>
      <c r="EA156" s="143"/>
      <c r="EB156" s="143">
        <f t="shared" ref="EB156" si="2694">EB155-(SUM(EB158:EB183))</f>
        <v>-19.98</v>
      </c>
      <c r="EC156" s="143"/>
      <c r="ED156" s="143"/>
      <c r="EE156" s="135"/>
      <c r="EF156" s="145"/>
      <c r="EG156" s="135"/>
      <c r="EH156" s="143"/>
      <c r="EI156" s="146"/>
      <c r="EJ156" s="143"/>
      <c r="EK156" s="143"/>
      <c r="EL156" s="143">
        <f t="shared" ref="EL156" si="2695">EL155-(SUM(EL158:EL183))</f>
        <v>27.09</v>
      </c>
      <c r="EM156" s="143"/>
      <c r="EN156" s="143"/>
      <c r="EO156" s="135"/>
      <c r="EP156" s="145"/>
      <c r="EQ156" s="135"/>
      <c r="ER156" s="143"/>
      <c r="ES156" s="146"/>
      <c r="ET156" s="143"/>
      <c r="EU156" s="143"/>
      <c r="EV156" s="143">
        <f t="shared" ref="EV156" si="2696">EV155-(SUM(EV158:EV183))</f>
        <v>-0.73</v>
      </c>
      <c r="EW156" s="143"/>
      <c r="EX156" s="143"/>
      <c r="EY156" s="135"/>
      <c r="EZ156" s="145"/>
      <c r="FA156" s="135"/>
      <c r="FB156" s="143"/>
      <c r="FC156" s="146"/>
      <c r="FD156" s="143"/>
      <c r="FE156" s="143"/>
      <c r="FF156" s="143">
        <f t="shared" ref="FF156" si="2697">FF155-(SUM(FF158:FF183))</f>
        <v>-0.9</v>
      </c>
      <c r="FG156" s="143"/>
      <c r="FH156" s="143"/>
      <c r="FI156" s="135"/>
      <c r="FJ156" s="145"/>
      <c r="FK156" s="135"/>
      <c r="FL156" s="143"/>
      <c r="FM156" s="146"/>
      <c r="FN156" s="143"/>
      <c r="FO156" s="143"/>
      <c r="FP156" s="143">
        <f t="shared" ref="FP156" si="2698">FP155-(SUM(FP158:FP183))</f>
        <v>-16.59</v>
      </c>
      <c r="FQ156" s="143"/>
      <c r="FR156" s="143"/>
      <c r="FS156" s="135"/>
      <c r="FT156" s="145"/>
      <c r="FU156" s="135"/>
      <c r="FV156" s="143"/>
      <c r="FW156" s="146"/>
      <c r="FX156" s="143"/>
      <c r="FY156" s="143"/>
      <c r="FZ156" s="143">
        <f t="shared" ref="FZ156" si="2699">FZ155-(SUM(FZ158:FZ183))</f>
        <v>-14.89</v>
      </c>
      <c r="GA156" s="143"/>
      <c r="GB156" s="143"/>
      <c r="GC156" s="135"/>
      <c r="GD156" s="145"/>
      <c r="GE156" s="135"/>
      <c r="GF156" s="143"/>
      <c r="GG156" s="146"/>
      <c r="GH156" s="143"/>
      <c r="GI156" s="143"/>
      <c r="GJ156" s="143">
        <f t="shared" ref="GJ156" si="2700">GJ155-(SUM(GJ158:GJ183))</f>
        <v>-0.16</v>
      </c>
      <c r="GK156" s="143"/>
      <c r="GL156" s="143"/>
      <c r="GM156" s="135"/>
      <c r="GN156" s="145"/>
      <c r="GO156" s="135"/>
      <c r="GP156" s="143"/>
      <c r="GQ156" s="146"/>
      <c r="GR156" s="143"/>
      <c r="GS156" s="143"/>
      <c r="GT156" s="143">
        <f t="shared" ref="GT156" si="2701">GT155-(SUM(GT158:GT183))</f>
        <v>-0.04</v>
      </c>
      <c r="GU156" s="143"/>
      <c r="GV156" s="143"/>
      <c r="GW156" s="135"/>
      <c r="GX156" s="145"/>
      <c r="GY156" s="135"/>
      <c r="GZ156" s="143"/>
      <c r="HA156" s="146"/>
      <c r="HB156" s="143"/>
      <c r="HC156" s="143"/>
      <c r="HD156" s="143">
        <f t="shared" ref="HD156" si="2702">HD155-(SUM(HD158:HD183))</f>
        <v>-0.72</v>
      </c>
      <c r="HE156" s="143"/>
      <c r="HF156" s="143"/>
      <c r="HG156" s="135"/>
      <c r="HH156" s="145"/>
      <c r="HI156" s="135"/>
      <c r="HJ156" s="143"/>
      <c r="HK156" s="146"/>
      <c r="HL156" s="143"/>
      <c r="HM156" s="143"/>
      <c r="HN156" s="143">
        <f t="shared" ref="HN156" si="2703">HN155-(SUM(HN158:HN183))</f>
        <v>-39.21</v>
      </c>
      <c r="HO156" s="143"/>
      <c r="HP156" s="143"/>
      <c r="HQ156" s="135"/>
      <c r="HR156" s="145"/>
      <c r="HS156" s="135"/>
      <c r="HT156" s="143"/>
      <c r="HU156" s="146"/>
      <c r="HV156" s="143"/>
      <c r="HW156" s="143"/>
      <c r="HX156" s="143">
        <f t="shared" ref="HX156" si="2704">HX155-(SUM(HX158:HX183))</f>
        <v>27.1</v>
      </c>
      <c r="HY156" s="143"/>
      <c r="HZ156" s="143"/>
      <c r="IA156" s="135"/>
      <c r="IB156" s="145"/>
      <c r="IC156" s="135"/>
      <c r="ID156" s="143"/>
      <c r="IE156" s="146"/>
      <c r="IF156" s="143"/>
      <c r="IG156" s="143"/>
      <c r="IH156" s="143">
        <f t="shared" ref="IH156" si="2705">IH155-(SUM(IH158:IH183))</f>
        <v>-31.95</v>
      </c>
      <c r="II156" s="143"/>
      <c r="IJ156" s="143"/>
      <c r="IK156" s="135"/>
      <c r="IL156" s="145"/>
      <c r="IM156" s="135"/>
      <c r="IN156" s="143"/>
      <c r="IO156" s="146"/>
      <c r="IP156" s="143"/>
      <c r="IQ156" s="143"/>
      <c r="IR156" s="143">
        <f t="shared" ref="IR156" si="2706">IR155-(SUM(IR158:IR183))</f>
        <v>-21.59</v>
      </c>
      <c r="IS156" s="143"/>
      <c r="IT156" s="143"/>
      <c r="IU156" s="135"/>
      <c r="IV156" s="145"/>
      <c r="IW156" s="135"/>
      <c r="IX156" s="143"/>
      <c r="IY156" s="146"/>
      <c r="IZ156" s="143"/>
      <c r="JA156" s="143"/>
      <c r="JB156" s="143">
        <f t="shared" ref="JB156" si="2707">JB155-(SUM(JB158:JB183))</f>
        <v>0.66</v>
      </c>
      <c r="JC156" s="143"/>
      <c r="JD156" s="143"/>
      <c r="JE156" s="135"/>
      <c r="JF156" s="145"/>
      <c r="JG156" s="135"/>
      <c r="JH156" s="143"/>
      <c r="JI156" s="146"/>
      <c r="JJ156" s="143"/>
      <c r="JK156" s="143"/>
      <c r="JL156" s="143">
        <f t="shared" ref="JL156" si="2708">JL155-(SUM(JL158:JL183))</f>
        <v>11.25</v>
      </c>
      <c r="JM156" s="143"/>
      <c r="JN156" s="143"/>
      <c r="JO156" s="135"/>
      <c r="JP156" s="145"/>
      <c r="JQ156" s="135"/>
      <c r="JR156" s="143"/>
      <c r="JS156" s="146"/>
      <c r="JT156" s="143"/>
      <c r="JU156" s="143"/>
      <c r="JV156" s="143">
        <f t="shared" ref="JV156" si="2709">JV155-(SUM(JV158:JV183))</f>
        <v>-119.12</v>
      </c>
      <c r="JW156" s="143"/>
      <c r="JX156" s="143"/>
      <c r="JY156" s="135"/>
      <c r="JZ156" s="145"/>
      <c r="KA156" s="135"/>
      <c r="KB156" s="143"/>
      <c r="KC156" s="146"/>
      <c r="KD156" s="143"/>
      <c r="KE156" s="143"/>
      <c r="KF156" s="143">
        <f t="shared" ref="KF156" si="2710">KF155-(SUM(KF158:KF183))</f>
        <v>0.01</v>
      </c>
      <c r="KG156" s="143"/>
      <c r="KH156" s="143"/>
      <c r="KI156" s="135"/>
      <c r="KJ156" s="145"/>
      <c r="KK156" s="135"/>
      <c r="KL156" s="143"/>
      <c r="KM156" s="146"/>
      <c r="KN156" s="143"/>
      <c r="KO156" s="143"/>
      <c r="KP156" s="143">
        <f t="shared" ref="KP156" si="2711">KP155-(SUM(KP158:KP183))</f>
        <v>19.23</v>
      </c>
      <c r="KQ156" s="143"/>
      <c r="KR156" s="143"/>
      <c r="KS156" s="135"/>
      <c r="KT156" s="145"/>
      <c r="KU156" s="135"/>
      <c r="KV156" s="143"/>
      <c r="KW156" s="146"/>
      <c r="KX156" s="143"/>
      <c r="KY156" s="143"/>
      <c r="KZ156" s="143">
        <f t="shared" ref="KZ156" si="2712">KZ155-(SUM(KZ158:KZ183))</f>
        <v>0</v>
      </c>
      <c r="LA156" s="143"/>
      <c r="LB156" s="143"/>
      <c r="LC156" s="135"/>
      <c r="LD156" s="145"/>
      <c r="LE156" s="135"/>
      <c r="LF156" s="143"/>
      <c r="LG156" s="146"/>
      <c r="LH156" s="143"/>
      <c r="LI156" s="143"/>
      <c r="LJ156" s="143">
        <f>LJ155-(SUM(LJ158:LJ183))</f>
        <v>-576.51</v>
      </c>
      <c r="LK156" s="143"/>
      <c r="LL156" s="143"/>
    </row>
    <row r="157" spans="1:324" s="136" customFormat="1">
      <c r="A157" s="716"/>
      <c r="B157" s="716" t="s">
        <v>1230</v>
      </c>
      <c r="C157" s="135"/>
      <c r="D157" s="135"/>
      <c r="E157" s="135"/>
      <c r="F157" s="145"/>
      <c r="G157" s="135"/>
      <c r="H157" s="143"/>
      <c r="I157" s="146"/>
      <c r="J157" s="143"/>
      <c r="K157" s="143"/>
      <c r="L157" s="143"/>
      <c r="M157" s="143"/>
      <c r="N157" s="143"/>
      <c r="O157" s="135"/>
      <c r="P157" s="145"/>
      <c r="Q157" s="135"/>
      <c r="R157" s="143"/>
      <c r="S157" s="146"/>
      <c r="T157" s="143"/>
      <c r="U157" s="143"/>
      <c r="V157" s="143"/>
      <c r="W157" s="143"/>
      <c r="X157" s="143"/>
      <c r="Y157" s="135"/>
      <c r="Z157" s="145"/>
      <c r="AA157" s="135"/>
      <c r="AB157" s="143"/>
      <c r="AC157" s="146"/>
      <c r="AD157" s="143"/>
      <c r="AE157" s="143"/>
      <c r="AF157" s="143"/>
      <c r="AG157" s="143"/>
      <c r="AH157" s="143"/>
      <c r="AI157" s="135"/>
      <c r="AJ157" s="145"/>
      <c r="AK157" s="135"/>
      <c r="AL157" s="143"/>
      <c r="AM157" s="146"/>
      <c r="AN157" s="143"/>
      <c r="AO157" s="143"/>
      <c r="AP157" s="143"/>
      <c r="AQ157" s="143"/>
      <c r="AR157" s="143"/>
      <c r="AS157" s="135"/>
      <c r="AT157" s="145"/>
      <c r="AU157" s="135"/>
      <c r="AV157" s="143"/>
      <c r="AW157" s="146"/>
      <c r="AX157" s="143"/>
      <c r="AY157" s="143"/>
      <c r="AZ157" s="143"/>
      <c r="BA157" s="143"/>
      <c r="BB157" s="143"/>
      <c r="BC157" s="135"/>
      <c r="BD157" s="145"/>
      <c r="BE157" s="135"/>
      <c r="BF157" s="143"/>
      <c r="BG157" s="146"/>
      <c r="BH157" s="143"/>
      <c r="BI157" s="143"/>
      <c r="BJ157" s="143"/>
      <c r="BK157" s="143"/>
      <c r="BL157" s="143"/>
      <c r="BM157" s="135"/>
      <c r="BN157" s="145"/>
      <c r="BO157" s="135"/>
      <c r="BP157" s="143"/>
      <c r="BQ157" s="146"/>
      <c r="BR157" s="143"/>
      <c r="BS157" s="143"/>
      <c r="BT157" s="143"/>
      <c r="BU157" s="143"/>
      <c r="BV157" s="143"/>
      <c r="BW157" s="135"/>
      <c r="BX157" s="145"/>
      <c r="BY157" s="135"/>
      <c r="BZ157" s="143"/>
      <c r="CA157" s="146"/>
      <c r="CB157" s="143"/>
      <c r="CC157" s="143"/>
      <c r="CD157" s="143"/>
      <c r="CE157" s="143"/>
      <c r="CF157" s="143"/>
      <c r="CG157" s="135"/>
      <c r="CH157" s="145"/>
      <c r="CI157" s="135"/>
      <c r="CJ157" s="143"/>
      <c r="CK157" s="146"/>
      <c r="CL157" s="143"/>
      <c r="CM157" s="143"/>
      <c r="CN157" s="143"/>
      <c r="CO157" s="143"/>
      <c r="CP157" s="143"/>
      <c r="CQ157" s="135"/>
      <c r="CR157" s="145"/>
      <c r="CS157" s="135"/>
      <c r="CT157" s="143"/>
      <c r="CU157" s="146"/>
      <c r="CV157" s="143"/>
      <c r="CW157" s="143"/>
      <c r="CX157" s="143"/>
      <c r="CY157" s="143"/>
      <c r="CZ157" s="143"/>
      <c r="DA157" s="135"/>
      <c r="DB157" s="145"/>
      <c r="DC157" s="135"/>
      <c r="DD157" s="143"/>
      <c r="DE157" s="146"/>
      <c r="DF157" s="143"/>
      <c r="DG157" s="143"/>
      <c r="DH157" s="143"/>
      <c r="DI157" s="143"/>
      <c r="DJ157" s="143"/>
      <c r="DK157" s="135"/>
      <c r="DL157" s="145"/>
      <c r="DM157" s="135"/>
      <c r="DN157" s="143"/>
      <c r="DO157" s="146"/>
      <c r="DP157" s="143"/>
      <c r="DQ157" s="143"/>
      <c r="DR157" s="143"/>
      <c r="DS157" s="143"/>
      <c r="DT157" s="143"/>
      <c r="DU157" s="135"/>
      <c r="DV157" s="145"/>
      <c r="DW157" s="135"/>
      <c r="DX157" s="143"/>
      <c r="DY157" s="146"/>
      <c r="DZ157" s="143"/>
      <c r="EA157" s="143"/>
      <c r="EB157" s="143"/>
      <c r="EC157" s="143"/>
      <c r="ED157" s="143"/>
      <c r="EE157" s="135"/>
      <c r="EF157" s="145"/>
      <c r="EG157" s="135"/>
      <c r="EH157" s="143"/>
      <c r="EI157" s="146"/>
      <c r="EJ157" s="143"/>
      <c r="EK157" s="143"/>
      <c r="EL157" s="143"/>
      <c r="EM157" s="143"/>
      <c r="EN157" s="143"/>
      <c r="EO157" s="135"/>
      <c r="EP157" s="145"/>
      <c r="EQ157" s="135"/>
      <c r="ER157" s="143"/>
      <c r="ES157" s="146"/>
      <c r="ET157" s="143"/>
      <c r="EU157" s="143"/>
      <c r="EV157" s="143"/>
      <c r="EW157" s="143"/>
      <c r="EX157" s="143"/>
      <c r="EY157" s="135"/>
      <c r="EZ157" s="145"/>
      <c r="FA157" s="135"/>
      <c r="FB157" s="143"/>
      <c r="FC157" s="146"/>
      <c r="FD157" s="143"/>
      <c r="FE157" s="143"/>
      <c r="FF157" s="143"/>
      <c r="FG157" s="143"/>
      <c r="FH157" s="143"/>
      <c r="FI157" s="135"/>
      <c r="FJ157" s="145"/>
      <c r="FK157" s="135"/>
      <c r="FL157" s="143"/>
      <c r="FM157" s="146"/>
      <c r="FN157" s="143"/>
      <c r="FO157" s="143"/>
      <c r="FP157" s="143"/>
      <c r="FQ157" s="143"/>
      <c r="FR157" s="143"/>
      <c r="FS157" s="135"/>
      <c r="FT157" s="145"/>
      <c r="FU157" s="135"/>
      <c r="FV157" s="143"/>
      <c r="FW157" s="146"/>
      <c r="FX157" s="143"/>
      <c r="FY157" s="143"/>
      <c r="FZ157" s="143"/>
      <c r="GA157" s="143"/>
      <c r="GB157" s="143"/>
      <c r="GC157" s="135"/>
      <c r="GD157" s="145"/>
      <c r="GE157" s="135"/>
      <c r="GF157" s="143"/>
      <c r="GG157" s="146"/>
      <c r="GH157" s="143"/>
      <c r="GI157" s="143"/>
      <c r="GJ157" s="143"/>
      <c r="GK157" s="143"/>
      <c r="GL157" s="143"/>
      <c r="GM157" s="135"/>
      <c r="GN157" s="145"/>
      <c r="GO157" s="135"/>
      <c r="GP157" s="143"/>
      <c r="GQ157" s="146"/>
      <c r="GR157" s="143"/>
      <c r="GS157" s="143"/>
      <c r="GT157" s="143"/>
      <c r="GU157" s="143"/>
      <c r="GV157" s="143"/>
      <c r="GW157" s="135"/>
      <c r="GX157" s="145"/>
      <c r="GY157" s="135"/>
      <c r="GZ157" s="143"/>
      <c r="HA157" s="146"/>
      <c r="HB157" s="143"/>
      <c r="HC157" s="143"/>
      <c r="HD157" s="143"/>
      <c r="HE157" s="143"/>
      <c r="HF157" s="143"/>
      <c r="HG157" s="135"/>
      <c r="HH157" s="145"/>
      <c r="HI157" s="135"/>
      <c r="HJ157" s="143"/>
      <c r="HK157" s="146"/>
      <c r="HL157" s="143"/>
      <c r="HM157" s="143"/>
      <c r="HN157" s="143"/>
      <c r="HO157" s="143"/>
      <c r="HP157" s="143"/>
      <c r="HQ157" s="135"/>
      <c r="HR157" s="145"/>
      <c r="HS157" s="135"/>
      <c r="HT157" s="143"/>
      <c r="HU157" s="146"/>
      <c r="HV157" s="143"/>
      <c r="HW157" s="143"/>
      <c r="HX157" s="143"/>
      <c r="HY157" s="143"/>
      <c r="HZ157" s="143"/>
      <c r="IA157" s="135"/>
      <c r="IB157" s="145"/>
      <c r="IC157" s="135"/>
      <c r="ID157" s="143"/>
      <c r="IE157" s="146"/>
      <c r="IF157" s="143"/>
      <c r="IG157" s="143"/>
      <c r="IH157" s="143"/>
      <c r="II157" s="143"/>
      <c r="IJ157" s="143"/>
      <c r="IK157" s="135"/>
      <c r="IL157" s="145"/>
      <c r="IM157" s="135"/>
      <c r="IN157" s="143"/>
      <c r="IO157" s="146"/>
      <c r="IP157" s="143"/>
      <c r="IQ157" s="143"/>
      <c r="IR157" s="143"/>
      <c r="IS157" s="143"/>
      <c r="IT157" s="143"/>
      <c r="IU157" s="135"/>
      <c r="IV157" s="145"/>
      <c r="IW157" s="135"/>
      <c r="IX157" s="143"/>
      <c r="IY157" s="146"/>
      <c r="IZ157" s="143"/>
      <c r="JA157" s="143"/>
      <c r="JB157" s="143"/>
      <c r="JC157" s="143"/>
      <c r="JD157" s="143"/>
      <c r="JE157" s="135"/>
      <c r="JF157" s="145"/>
      <c r="JG157" s="135"/>
      <c r="JH157" s="143"/>
      <c r="JI157" s="146"/>
      <c r="JJ157" s="143"/>
      <c r="JK157" s="143"/>
      <c r="JL157" s="143"/>
      <c r="JM157" s="143"/>
      <c r="JN157" s="143"/>
      <c r="JO157" s="135"/>
      <c r="JP157" s="145"/>
      <c r="JQ157" s="135"/>
      <c r="JR157" s="143"/>
      <c r="JS157" s="146"/>
      <c r="JT157" s="143"/>
      <c r="JU157" s="143"/>
      <c r="JV157" s="143"/>
      <c r="JW157" s="143"/>
      <c r="JX157" s="143"/>
      <c r="JY157" s="135"/>
      <c r="JZ157" s="145"/>
      <c r="KA157" s="135"/>
      <c r="KB157" s="143"/>
      <c r="KC157" s="146"/>
      <c r="KD157" s="143"/>
      <c r="KE157" s="143"/>
      <c r="KF157" s="143"/>
      <c r="KG157" s="143"/>
      <c r="KH157" s="143"/>
      <c r="KI157" s="135"/>
      <c r="KJ157" s="145"/>
      <c r="KK157" s="135"/>
      <c r="KL157" s="143"/>
      <c r="KM157" s="146"/>
      <c r="KN157" s="143"/>
      <c r="KO157" s="143"/>
      <c r="KP157" s="143"/>
      <c r="KQ157" s="143"/>
      <c r="KR157" s="143"/>
      <c r="KS157" s="135"/>
      <c r="KT157" s="145"/>
      <c r="KU157" s="135"/>
      <c r="KV157" s="143"/>
      <c r="KW157" s="146"/>
      <c r="KX157" s="143"/>
      <c r="KY157" s="143"/>
      <c r="KZ157" s="143"/>
      <c r="LA157" s="143"/>
      <c r="LB157" s="143"/>
      <c r="LC157" s="135"/>
      <c r="LD157" s="145"/>
      <c r="LE157" s="135"/>
      <c r="LF157" s="143"/>
      <c r="LG157" s="146"/>
      <c r="LH157" s="143"/>
      <c r="LI157" s="143"/>
      <c r="LJ157" s="143"/>
      <c r="LK157" s="143"/>
      <c r="LL157" s="143"/>
    </row>
    <row r="158" spans="1:324" ht="26.25" customHeight="1">
      <c r="A158" s="717"/>
      <c r="B158" s="12" t="s">
        <v>728</v>
      </c>
      <c r="C158" s="12" t="s">
        <v>855</v>
      </c>
      <c r="D158" s="12" t="s">
        <v>421</v>
      </c>
      <c r="E158" s="4"/>
      <c r="F158" s="328">
        <f t="shared" ref="F158:F165" si="2713">F13</f>
        <v>239</v>
      </c>
      <c r="G158" s="144"/>
      <c r="H158" s="114"/>
      <c r="I158" s="141"/>
      <c r="J158" s="101"/>
      <c r="K158" s="142">
        <f t="shared" ref="K158:L165" si="2714">K13+K42+K71+K100+K129</f>
        <v>1717.0926099999999</v>
      </c>
      <c r="L158" s="114">
        <f t="shared" si="2714"/>
        <v>410385.14</v>
      </c>
      <c r="M158" s="114"/>
      <c r="N158" s="143"/>
      <c r="O158" s="144">
        <f t="shared" ref="O158:O183" si="2715">K158/$LI158</f>
        <v>0.73524999999999996</v>
      </c>
      <c r="P158" s="328">
        <f t="shared" ref="P158:P165" si="2716">P13</f>
        <v>448</v>
      </c>
      <c r="Q158" s="144"/>
      <c r="R158" s="114"/>
      <c r="S158" s="141"/>
      <c r="T158" s="101"/>
      <c r="U158" s="142">
        <f t="shared" ref="U158:V165" si="2717">U13+U42+U71+U100+U129</f>
        <v>2407.9208899999999</v>
      </c>
      <c r="V158" s="114">
        <f t="shared" si="2717"/>
        <v>1078748.55</v>
      </c>
      <c r="W158" s="114"/>
      <c r="X158" s="143"/>
      <c r="Y158" s="144">
        <f t="shared" ref="Y158:Y183" si="2718">U158/$LI158</f>
        <v>1.0310600000000001</v>
      </c>
      <c r="Z158" s="328">
        <f t="shared" ref="Z158:Z165" si="2719">Z13</f>
        <v>249</v>
      </c>
      <c r="AA158" s="144"/>
      <c r="AB158" s="114"/>
      <c r="AC158" s="141"/>
      <c r="AD158" s="101"/>
      <c r="AE158" s="142">
        <f t="shared" ref="AE158:AF165" si="2720">AE13+AE42+AE71+AE100+AE129</f>
        <v>1594.3739599999999</v>
      </c>
      <c r="AF158" s="114">
        <f t="shared" si="2720"/>
        <v>396999.11</v>
      </c>
      <c r="AG158" s="114"/>
      <c r="AH158" s="143"/>
      <c r="AI158" s="144">
        <f t="shared" ref="AI158:AI183" si="2721">AE158/$LI158</f>
        <v>0.68269999999999997</v>
      </c>
      <c r="AJ158" s="328">
        <f t="shared" ref="AJ158:AJ165" si="2722">AJ13</f>
        <v>246</v>
      </c>
      <c r="AK158" s="144"/>
      <c r="AL158" s="114"/>
      <c r="AM158" s="141"/>
      <c r="AN158" s="101"/>
      <c r="AO158" s="142">
        <f t="shared" ref="AO158:AP165" si="2723">AO13+AO42+AO71+AO100+AO129</f>
        <v>1593.8913500000001</v>
      </c>
      <c r="AP158" s="114">
        <f t="shared" si="2723"/>
        <v>392097.27</v>
      </c>
      <c r="AQ158" s="114"/>
      <c r="AR158" s="143"/>
      <c r="AS158" s="144">
        <f t="shared" ref="AS158:AS183" si="2724">AO158/$LI158</f>
        <v>0.6825</v>
      </c>
      <c r="AT158" s="328">
        <f t="shared" ref="AT158:AT165" si="2725">AT13</f>
        <v>422</v>
      </c>
      <c r="AU158" s="144"/>
      <c r="AV158" s="114"/>
      <c r="AW158" s="141"/>
      <c r="AX158" s="101"/>
      <c r="AY158" s="142">
        <f t="shared" ref="AY158:AZ165" si="2726">AY13+AY42+AY71+AY100+AY129</f>
        <v>1285.8643099999999</v>
      </c>
      <c r="AZ158" s="114">
        <f t="shared" si="2726"/>
        <v>542634.73</v>
      </c>
      <c r="BA158" s="114"/>
      <c r="BB158" s="143"/>
      <c r="BC158" s="144">
        <f t="shared" ref="BC158:BC183" si="2727">AY158/$LI158</f>
        <v>0.55059999999999998</v>
      </c>
      <c r="BD158" s="328">
        <f t="shared" ref="BD158:BD165" si="2728">BD13</f>
        <v>332</v>
      </c>
      <c r="BE158" s="144"/>
      <c r="BF158" s="114"/>
      <c r="BG158" s="141"/>
      <c r="BH158" s="101"/>
      <c r="BI158" s="142">
        <f t="shared" ref="BI158:BJ165" si="2729">BI13+BI42+BI71+BI100+BI129</f>
        <v>1920.5663199999999</v>
      </c>
      <c r="BJ158" s="114">
        <f t="shared" si="2729"/>
        <v>637628.01</v>
      </c>
      <c r="BK158" s="114"/>
      <c r="BL158" s="143"/>
      <c r="BM158" s="144">
        <f t="shared" ref="BM158:BM183" si="2730">BI158/$LI158</f>
        <v>0.82238</v>
      </c>
      <c r="BN158" s="328">
        <f t="shared" ref="BN158:BN165" si="2731">BN13</f>
        <v>274</v>
      </c>
      <c r="BO158" s="144"/>
      <c r="BP158" s="114"/>
      <c r="BQ158" s="141"/>
      <c r="BR158" s="101"/>
      <c r="BS158" s="142">
        <f t="shared" ref="BS158:BT165" si="2732">BS13+BS42+BS71+BS100+BS129</f>
        <v>1556.50017</v>
      </c>
      <c r="BT158" s="114">
        <f t="shared" si="2732"/>
        <v>426481.04</v>
      </c>
      <c r="BU158" s="114"/>
      <c r="BV158" s="143"/>
      <c r="BW158" s="144">
        <f t="shared" ref="BW158:BW183" si="2733">BS158/$LI158</f>
        <v>0.66647999999999996</v>
      </c>
      <c r="BX158" s="328">
        <f t="shared" ref="BX158:BX165" si="2734">BX13</f>
        <v>320</v>
      </c>
      <c r="BY158" s="144"/>
      <c r="BZ158" s="114"/>
      <c r="CA158" s="141"/>
      <c r="CB158" s="101"/>
      <c r="CC158" s="142">
        <f t="shared" ref="CC158:CD165" si="2735">CC13+CC42+CC71+CC100+CC129</f>
        <v>1711.21901</v>
      </c>
      <c r="CD158" s="114">
        <f t="shared" si="2735"/>
        <v>547590.06999999995</v>
      </c>
      <c r="CE158" s="114"/>
      <c r="CF158" s="143"/>
      <c r="CG158" s="144">
        <f t="shared" ref="CG158:CG183" si="2736">CC158/$LI158</f>
        <v>0.73272999999999999</v>
      </c>
      <c r="CH158" s="328">
        <f t="shared" ref="CH158:CH165" si="2737">CH13</f>
        <v>396</v>
      </c>
      <c r="CI158" s="144"/>
      <c r="CJ158" s="114"/>
      <c r="CK158" s="141"/>
      <c r="CL158" s="101"/>
      <c r="CM158" s="142">
        <f t="shared" ref="CM158:CN165" si="2738">CM13+CM42+CM71+CM100+CM129</f>
        <v>2357.3221600000002</v>
      </c>
      <c r="CN158" s="114">
        <f t="shared" si="2738"/>
        <v>933499.57</v>
      </c>
      <c r="CO158" s="114"/>
      <c r="CP158" s="143"/>
      <c r="CQ158" s="144">
        <f t="shared" ref="CQ158:CQ183" si="2739">CM158/$LI158</f>
        <v>1.00939</v>
      </c>
      <c r="CR158" s="328">
        <f t="shared" ref="CR158:CR165" si="2740">CR13</f>
        <v>316</v>
      </c>
      <c r="CS158" s="144"/>
      <c r="CT158" s="114"/>
      <c r="CU158" s="141"/>
      <c r="CV158" s="101"/>
      <c r="CW158" s="142">
        <f t="shared" ref="CW158:CX165" si="2741">CW13+CW42+CW71+CW100+CW129</f>
        <v>3115.7118599999999</v>
      </c>
      <c r="CX158" s="114">
        <f t="shared" si="2741"/>
        <v>984564.95</v>
      </c>
      <c r="CY158" s="114"/>
      <c r="CZ158" s="143"/>
      <c r="DA158" s="144">
        <f t="shared" ref="DA158:DA183" si="2742">CW158/$LI158</f>
        <v>1.33413</v>
      </c>
      <c r="DB158" s="328">
        <f t="shared" ref="DB158:DB165" si="2743">DB13</f>
        <v>360</v>
      </c>
      <c r="DC158" s="144"/>
      <c r="DD158" s="114"/>
      <c r="DE158" s="141"/>
      <c r="DF158" s="101"/>
      <c r="DG158" s="142">
        <f t="shared" ref="DG158:DH165" si="2744">DG13+DG42+DG71+DG100+DG129</f>
        <v>1945.03539</v>
      </c>
      <c r="DH158" s="114">
        <f t="shared" si="2744"/>
        <v>700212.74</v>
      </c>
      <c r="DI158" s="114"/>
      <c r="DJ158" s="143"/>
      <c r="DK158" s="144">
        <f t="shared" ref="DK158:DK183" si="2745">DG158/$LI158</f>
        <v>0.83284999999999998</v>
      </c>
      <c r="DL158" s="328">
        <f t="shared" ref="DL158:DL165" si="2746">DL13</f>
        <v>0</v>
      </c>
      <c r="DM158" s="144"/>
      <c r="DN158" s="114"/>
      <c r="DO158" s="141"/>
      <c r="DP158" s="101"/>
      <c r="DQ158" s="142">
        <f t="shared" ref="DQ158:DR165" si="2747">DQ13+DQ42+DQ71+DQ100+DQ129</f>
        <v>0</v>
      </c>
      <c r="DR158" s="114">
        <f t="shared" si="2747"/>
        <v>0</v>
      </c>
      <c r="DS158" s="114"/>
      <c r="DT158" s="143"/>
      <c r="DU158" s="144">
        <f t="shared" ref="DU158:DU183" si="2748">DQ158/$LI158</f>
        <v>0</v>
      </c>
      <c r="DV158" s="328">
        <f t="shared" ref="DV158:DV165" si="2749">DV13</f>
        <v>318</v>
      </c>
      <c r="DW158" s="144"/>
      <c r="DX158" s="114"/>
      <c r="DY158" s="141"/>
      <c r="DZ158" s="101"/>
      <c r="EA158" s="142">
        <f t="shared" ref="EA158:EB165" si="2750">EA13+EA42+EA71+EA100+EA129</f>
        <v>2136.5191399999999</v>
      </c>
      <c r="EB158" s="114">
        <f t="shared" si="2750"/>
        <v>679413.09</v>
      </c>
      <c r="EC158" s="114"/>
      <c r="ED158" s="143"/>
      <c r="EE158" s="144">
        <f t="shared" ref="EE158:EE183" si="2751">EA158/$LI158</f>
        <v>0.91485000000000005</v>
      </c>
      <c r="EF158" s="328">
        <f t="shared" ref="EF158:EF165" si="2752">EF13</f>
        <v>407</v>
      </c>
      <c r="EG158" s="144"/>
      <c r="EH158" s="114"/>
      <c r="EI158" s="141"/>
      <c r="EJ158" s="101"/>
      <c r="EK158" s="142">
        <f t="shared" ref="EK158:EL165" si="2753">EK13+EK42+EK71+EK100+EK129</f>
        <v>2129.9053600000002</v>
      </c>
      <c r="EL158" s="114">
        <f t="shared" si="2753"/>
        <v>866871.49</v>
      </c>
      <c r="EM158" s="114"/>
      <c r="EN158" s="143"/>
      <c r="EO158" s="144">
        <f t="shared" ref="EO158:EO183" si="2754">EK158/$LI158</f>
        <v>0.91200999999999999</v>
      </c>
      <c r="EP158" s="328">
        <f t="shared" ref="EP158:EP165" si="2755">EP13</f>
        <v>369</v>
      </c>
      <c r="EQ158" s="144"/>
      <c r="ER158" s="114"/>
      <c r="ES158" s="141"/>
      <c r="ET158" s="101"/>
      <c r="EU158" s="142">
        <f t="shared" ref="EU158:EV165" si="2756">EU13+EU42+EU71+EU100+EU129</f>
        <v>4422.2600300000004</v>
      </c>
      <c r="EV158" s="114">
        <f t="shared" si="2756"/>
        <v>1631813.95</v>
      </c>
      <c r="EW158" s="114"/>
      <c r="EX158" s="143"/>
      <c r="EY158" s="144">
        <f t="shared" ref="EY158:EY183" si="2757">EU158/$LI158</f>
        <v>1.8935900000000001</v>
      </c>
      <c r="EZ158" s="328">
        <f t="shared" ref="EZ158:EZ165" si="2758">EZ13</f>
        <v>368</v>
      </c>
      <c r="FA158" s="144"/>
      <c r="FB158" s="114"/>
      <c r="FC158" s="141"/>
      <c r="FD158" s="101"/>
      <c r="FE158" s="142">
        <f t="shared" ref="FE158:FF165" si="2759">FE13+FE42+FE71+FE100+FE129</f>
        <v>1583.1254300000001</v>
      </c>
      <c r="FF158" s="114">
        <f t="shared" si="2759"/>
        <v>582590.16</v>
      </c>
      <c r="FG158" s="114"/>
      <c r="FH158" s="143"/>
      <c r="FI158" s="144">
        <f t="shared" ref="FI158:FI183" si="2760">FE158/$LI158</f>
        <v>0.67788999999999999</v>
      </c>
      <c r="FJ158" s="328">
        <f t="shared" ref="FJ158:FJ165" si="2761">FJ13</f>
        <v>436</v>
      </c>
      <c r="FK158" s="144"/>
      <c r="FL158" s="114"/>
      <c r="FM158" s="141"/>
      <c r="FN158" s="101"/>
      <c r="FO158" s="142">
        <f t="shared" ref="FO158:FP165" si="2762">FO13+FO42+FO71+FO100+FO129</f>
        <v>2480.5526399999999</v>
      </c>
      <c r="FP158" s="114">
        <f t="shared" si="2762"/>
        <v>1081520.94</v>
      </c>
      <c r="FQ158" s="114"/>
      <c r="FR158" s="143"/>
      <c r="FS158" s="144">
        <f t="shared" ref="FS158:FS183" si="2763">FO158/$LI158</f>
        <v>1.06216</v>
      </c>
      <c r="FT158" s="328">
        <f t="shared" ref="FT158:FT165" si="2764">FT13</f>
        <v>280</v>
      </c>
      <c r="FU158" s="144"/>
      <c r="FV158" s="114"/>
      <c r="FW158" s="141"/>
      <c r="FX158" s="101"/>
      <c r="FY158" s="142">
        <f t="shared" ref="FY158:FZ165" si="2765">FY13+FY42+FY71+FY100+FY129</f>
        <v>2377.3906499999998</v>
      </c>
      <c r="FZ158" s="114">
        <f t="shared" si="2765"/>
        <v>665669.39</v>
      </c>
      <c r="GA158" s="114"/>
      <c r="GB158" s="143"/>
      <c r="GC158" s="144">
        <f t="shared" ref="GC158:GC183" si="2766">FY158/$LI158</f>
        <v>1.01799</v>
      </c>
      <c r="GD158" s="328">
        <f t="shared" ref="GD158:GD165" si="2767">GD13</f>
        <v>170</v>
      </c>
      <c r="GE158" s="144"/>
      <c r="GF158" s="114"/>
      <c r="GG158" s="141"/>
      <c r="GH158" s="101"/>
      <c r="GI158" s="142">
        <f t="shared" ref="GI158:GJ165" si="2768">GI13+GI42+GI71+GI100+GI129</f>
        <v>1753.84088</v>
      </c>
      <c r="GJ158" s="114">
        <f t="shared" si="2768"/>
        <v>298152.94</v>
      </c>
      <c r="GK158" s="114"/>
      <c r="GL158" s="143"/>
      <c r="GM158" s="144">
        <f t="shared" ref="GM158:GM183" si="2769">GI158/$LI158</f>
        <v>0.75097999999999998</v>
      </c>
      <c r="GN158" s="328">
        <f t="shared" ref="GN158:GN165" si="2770">GN13</f>
        <v>326</v>
      </c>
      <c r="GO158" s="144"/>
      <c r="GP158" s="114"/>
      <c r="GQ158" s="141"/>
      <c r="GR158" s="101"/>
      <c r="GS158" s="142">
        <f t="shared" ref="GS158:GT165" si="2771">GS13+GS42+GS71+GS100+GS129</f>
        <v>3492.2959700000001</v>
      </c>
      <c r="GT158" s="114">
        <f t="shared" si="2771"/>
        <v>1138488.49</v>
      </c>
      <c r="GU158" s="114"/>
      <c r="GV158" s="143"/>
      <c r="GW158" s="144">
        <f t="shared" ref="GW158:GW183" si="2772">GS158/$LI158</f>
        <v>1.4953799999999999</v>
      </c>
      <c r="GX158" s="328">
        <f t="shared" ref="GX158:GX165" si="2773">GX13</f>
        <v>660</v>
      </c>
      <c r="GY158" s="144"/>
      <c r="GZ158" s="114"/>
      <c r="HA158" s="141"/>
      <c r="HB158" s="101"/>
      <c r="HC158" s="142">
        <f t="shared" ref="HC158:HD165" si="2774">HC13+HC42+HC71+HC100+HC129</f>
        <v>2357.13015</v>
      </c>
      <c r="HD158" s="114">
        <f t="shared" si="2774"/>
        <v>1555705.9</v>
      </c>
      <c r="HE158" s="114"/>
      <c r="HF158" s="143"/>
      <c r="HG158" s="144">
        <f t="shared" ref="HG158:HG183" si="2775">HC158/$LI158</f>
        <v>1.0093099999999999</v>
      </c>
      <c r="HH158" s="328">
        <f t="shared" ref="HH158:HH165" si="2776">HH13</f>
        <v>466</v>
      </c>
      <c r="HI158" s="144"/>
      <c r="HJ158" s="114"/>
      <c r="HK158" s="141"/>
      <c r="HL158" s="101"/>
      <c r="HM158" s="142">
        <f t="shared" ref="HM158:HN165" si="2777">HM13+HM42+HM71+HM100+HM129</f>
        <v>2355.3341300000002</v>
      </c>
      <c r="HN158" s="114">
        <f t="shared" si="2777"/>
        <v>1097585.71</v>
      </c>
      <c r="HO158" s="114"/>
      <c r="HP158" s="143"/>
      <c r="HQ158" s="144">
        <f t="shared" ref="HQ158:HQ183" si="2778">HM158/$LI158</f>
        <v>1.00854</v>
      </c>
      <c r="HR158" s="328">
        <f t="shared" ref="HR158:HR165" si="2779">HR13</f>
        <v>300</v>
      </c>
      <c r="HS158" s="144"/>
      <c r="HT158" s="114"/>
      <c r="HU158" s="141"/>
      <c r="HV158" s="101"/>
      <c r="HW158" s="142">
        <f t="shared" ref="HW158:HX165" si="2780">HW13+HW42+HW71+HW100+HW129</f>
        <v>2504.8740400000002</v>
      </c>
      <c r="HX158" s="114">
        <f t="shared" si="2780"/>
        <v>751462.22</v>
      </c>
      <c r="HY158" s="114"/>
      <c r="HZ158" s="143"/>
      <c r="IA158" s="144">
        <f t="shared" ref="IA158:IA183" si="2781">HW158/$LI158</f>
        <v>1.07257</v>
      </c>
      <c r="IB158" s="328">
        <f t="shared" ref="IB158:IB165" si="2782">IB13</f>
        <v>191</v>
      </c>
      <c r="IC158" s="144"/>
      <c r="ID158" s="114"/>
      <c r="IE158" s="141"/>
      <c r="IF158" s="101"/>
      <c r="IG158" s="142">
        <f t="shared" ref="IG158:IH165" si="2783">IG13+IG42+IG71+IG100+IG129</f>
        <v>4144.12709</v>
      </c>
      <c r="IH158" s="114">
        <f t="shared" si="2783"/>
        <v>791528.26</v>
      </c>
      <c r="II158" s="114"/>
      <c r="IJ158" s="143"/>
      <c r="IK158" s="144">
        <f t="shared" ref="IK158:IK183" si="2784">IG158/$LI158</f>
        <v>1.7744899999999999</v>
      </c>
      <c r="IL158" s="328">
        <f t="shared" ref="IL158:IL165" si="2785">IL13</f>
        <v>517</v>
      </c>
      <c r="IM158" s="144"/>
      <c r="IN158" s="114"/>
      <c r="IO158" s="141"/>
      <c r="IP158" s="101"/>
      <c r="IQ158" s="142">
        <f t="shared" ref="IQ158:IR165" si="2786">IQ13+IQ42+IQ71+IQ100+IQ129</f>
        <v>3048.7903999999999</v>
      </c>
      <c r="IR158" s="114">
        <f t="shared" si="2786"/>
        <v>1576224.64</v>
      </c>
      <c r="IS158" s="114"/>
      <c r="IT158" s="143"/>
      <c r="IU158" s="144">
        <f t="shared" ref="IU158:IU183" si="2787">IQ158/$LI158</f>
        <v>1.3054699999999999</v>
      </c>
      <c r="IV158" s="328">
        <f t="shared" ref="IV158:IV165" si="2788">IV13</f>
        <v>302</v>
      </c>
      <c r="IW158" s="144"/>
      <c r="IX158" s="114"/>
      <c r="IY158" s="141"/>
      <c r="IZ158" s="101"/>
      <c r="JA158" s="142">
        <f t="shared" ref="JA158:JB165" si="2789">JA13+JA42+JA71+JA100+JA129</f>
        <v>2897.7795099999998</v>
      </c>
      <c r="JB158" s="114">
        <f t="shared" si="2789"/>
        <v>875129.42</v>
      </c>
      <c r="JC158" s="114"/>
      <c r="JD158" s="143"/>
      <c r="JE158" s="144">
        <f t="shared" ref="JE158:JE183" si="2790">JA158/$LI158</f>
        <v>1.24081</v>
      </c>
      <c r="JF158" s="328">
        <f t="shared" ref="JF158:JF165" si="2791">JF13</f>
        <v>586</v>
      </c>
      <c r="JG158" s="144"/>
      <c r="JH158" s="114"/>
      <c r="JI158" s="141"/>
      <c r="JJ158" s="101"/>
      <c r="JK158" s="142">
        <f t="shared" ref="JK158:JL165" si="2792">JK13+JK42+JK71+JK100+JK129</f>
        <v>2054.6970799999999</v>
      </c>
      <c r="JL158" s="114">
        <f t="shared" si="2792"/>
        <v>1204052.48</v>
      </c>
      <c r="JM158" s="114"/>
      <c r="JN158" s="143"/>
      <c r="JO158" s="144">
        <f t="shared" ref="JO158:JO183" si="2793">JK158/$LI158</f>
        <v>0.87980999999999998</v>
      </c>
      <c r="JP158" s="328">
        <f t="shared" ref="JP158:JP165" si="2794">JP13</f>
        <v>516</v>
      </c>
      <c r="JQ158" s="144"/>
      <c r="JR158" s="114"/>
      <c r="JS158" s="141"/>
      <c r="JT158" s="101"/>
      <c r="JU158" s="142">
        <f t="shared" ref="JU158:JV165" si="2795">JU13+JU42+JU71+JU100+JU129</f>
        <v>2426.84773</v>
      </c>
      <c r="JV158" s="114">
        <f t="shared" si="2795"/>
        <v>1252253.42</v>
      </c>
      <c r="JW158" s="114"/>
      <c r="JX158" s="143"/>
      <c r="JY158" s="144">
        <f t="shared" ref="JY158:JY183" si="2796">JU158/$LI158</f>
        <v>1.0391600000000001</v>
      </c>
      <c r="JZ158" s="328">
        <f t="shared" ref="JZ158:JZ165" si="2797">JZ13</f>
        <v>458</v>
      </c>
      <c r="KA158" s="144"/>
      <c r="KB158" s="114"/>
      <c r="KC158" s="141"/>
      <c r="KD158" s="101"/>
      <c r="KE158" s="142">
        <f t="shared" ref="KE158:KF165" si="2798">KE13+KE42+KE71+KE100+KE129</f>
        <v>2692.0054500000001</v>
      </c>
      <c r="KF158" s="114">
        <f t="shared" si="2798"/>
        <v>1232938.49</v>
      </c>
      <c r="KG158" s="114"/>
      <c r="KH158" s="143"/>
      <c r="KI158" s="144">
        <f t="shared" ref="KI158:KI183" si="2799">KE158/$LI158</f>
        <v>1.1527000000000001</v>
      </c>
      <c r="KJ158" s="328">
        <f t="shared" ref="KJ158:KJ165" si="2800">KJ13</f>
        <v>550</v>
      </c>
      <c r="KK158" s="144"/>
      <c r="KL158" s="114"/>
      <c r="KM158" s="141"/>
      <c r="KN158" s="101"/>
      <c r="KO158" s="142">
        <f t="shared" ref="KO158:KP165" si="2801">KO13+KO42+KO71+KO100+KO129</f>
        <v>1818.6872599999999</v>
      </c>
      <c r="KP158" s="114">
        <f t="shared" si="2801"/>
        <v>1000278</v>
      </c>
      <c r="KQ158" s="114"/>
      <c r="KR158" s="143"/>
      <c r="KS158" s="144">
        <f t="shared" ref="KS158:KS183" si="2802">KO158/$LI158</f>
        <v>0.77875000000000005</v>
      </c>
      <c r="KT158" s="328">
        <f t="shared" ref="KT158:KT165" si="2803">KT13</f>
        <v>0</v>
      </c>
      <c r="KU158" s="144"/>
      <c r="KV158" s="114"/>
      <c r="KW158" s="141"/>
      <c r="KX158" s="101"/>
      <c r="KY158" s="142">
        <f t="shared" ref="KY158:KZ165" si="2804">KY13+KY42+KY71+KY100+KY129</f>
        <v>0</v>
      </c>
      <c r="KZ158" s="114">
        <f t="shared" si="2804"/>
        <v>0</v>
      </c>
      <c r="LA158" s="114"/>
      <c r="LB158" s="143"/>
      <c r="LC158" s="144">
        <f t="shared" ref="LC158:LC183" si="2805">KY158/$LI158</f>
        <v>0</v>
      </c>
      <c r="LD158" s="327">
        <f t="shared" ref="LD158:LD183" si="2806">F158+P158+Z158+AJ158+AT158+BD158+BN158+BX158+CH158+CR158+DB158+DL158+DV158+EF158+EP158+EZ158+FJ158+FT158+GD158+GN158+GX158+HH158+HR158+IB158+IL158+IV158+JF158+JP158+JZ158+KJ158+KT158</f>
        <v>10822</v>
      </c>
      <c r="LE158" s="144"/>
      <c r="LF158" s="114"/>
      <c r="LG158" s="141"/>
      <c r="LH158" s="101"/>
      <c r="LI158" s="142">
        <f t="shared" ref="LI158:LJ165" si="2807">LI13+LI42+LI71+LI100+LI129</f>
        <v>2335.3880100000001</v>
      </c>
      <c r="LJ158" s="114">
        <f t="shared" si="2807"/>
        <v>25273569.050000001</v>
      </c>
      <c r="LK158" s="114"/>
      <c r="LL158" s="143"/>
    </row>
    <row r="159" spans="1:324" ht="26.25" customHeight="1">
      <c r="A159" s="718"/>
      <c r="B159" s="93" t="s">
        <v>729</v>
      </c>
      <c r="C159" s="12" t="s">
        <v>856</v>
      </c>
      <c r="D159" s="12" t="s">
        <v>424</v>
      </c>
      <c r="E159" s="4"/>
      <c r="F159" s="328">
        <f t="shared" si="2713"/>
        <v>0</v>
      </c>
      <c r="G159" s="144"/>
      <c r="H159" s="114"/>
      <c r="I159" s="141"/>
      <c r="J159" s="101"/>
      <c r="K159" s="142">
        <f t="shared" si="2714"/>
        <v>0</v>
      </c>
      <c r="L159" s="114">
        <f t="shared" si="2714"/>
        <v>0</v>
      </c>
      <c r="M159" s="114"/>
      <c r="N159" s="143"/>
      <c r="O159" s="144" t="e">
        <f t="shared" si="2715"/>
        <v>#DIV/0!</v>
      </c>
      <c r="P159" s="328">
        <f t="shared" si="2716"/>
        <v>0</v>
      </c>
      <c r="Q159" s="144"/>
      <c r="R159" s="114"/>
      <c r="S159" s="141"/>
      <c r="T159" s="101"/>
      <c r="U159" s="142">
        <f t="shared" si="2717"/>
        <v>0</v>
      </c>
      <c r="V159" s="114">
        <f t="shared" si="2717"/>
        <v>0</v>
      </c>
      <c r="W159" s="114"/>
      <c r="X159" s="143"/>
      <c r="Y159" s="144" t="e">
        <f t="shared" si="2718"/>
        <v>#DIV/0!</v>
      </c>
      <c r="Z159" s="328">
        <f t="shared" si="2719"/>
        <v>0</v>
      </c>
      <c r="AA159" s="144"/>
      <c r="AB159" s="114"/>
      <c r="AC159" s="141"/>
      <c r="AD159" s="101"/>
      <c r="AE159" s="142">
        <f t="shared" si="2720"/>
        <v>0</v>
      </c>
      <c r="AF159" s="114">
        <f t="shared" si="2720"/>
        <v>0</v>
      </c>
      <c r="AG159" s="114"/>
      <c r="AH159" s="143"/>
      <c r="AI159" s="144" t="e">
        <f t="shared" si="2721"/>
        <v>#DIV/0!</v>
      </c>
      <c r="AJ159" s="328">
        <f t="shared" si="2722"/>
        <v>0</v>
      </c>
      <c r="AK159" s="144"/>
      <c r="AL159" s="114"/>
      <c r="AM159" s="141"/>
      <c r="AN159" s="101"/>
      <c r="AO159" s="142">
        <f t="shared" si="2723"/>
        <v>0</v>
      </c>
      <c r="AP159" s="114">
        <f t="shared" si="2723"/>
        <v>0</v>
      </c>
      <c r="AQ159" s="114"/>
      <c r="AR159" s="143"/>
      <c r="AS159" s="144" t="e">
        <f t="shared" si="2724"/>
        <v>#DIV/0!</v>
      </c>
      <c r="AT159" s="328">
        <f t="shared" si="2725"/>
        <v>0</v>
      </c>
      <c r="AU159" s="144"/>
      <c r="AV159" s="114"/>
      <c r="AW159" s="141"/>
      <c r="AX159" s="101"/>
      <c r="AY159" s="142">
        <f t="shared" si="2726"/>
        <v>0</v>
      </c>
      <c r="AZ159" s="114">
        <f t="shared" si="2726"/>
        <v>0</v>
      </c>
      <c r="BA159" s="114"/>
      <c r="BB159" s="143"/>
      <c r="BC159" s="144" t="e">
        <f t="shared" si="2727"/>
        <v>#DIV/0!</v>
      </c>
      <c r="BD159" s="328">
        <f t="shared" si="2728"/>
        <v>0</v>
      </c>
      <c r="BE159" s="144"/>
      <c r="BF159" s="114"/>
      <c r="BG159" s="141"/>
      <c r="BH159" s="101"/>
      <c r="BI159" s="142">
        <f t="shared" si="2729"/>
        <v>0</v>
      </c>
      <c r="BJ159" s="114">
        <f t="shared" si="2729"/>
        <v>0</v>
      </c>
      <c r="BK159" s="114"/>
      <c r="BL159" s="143"/>
      <c r="BM159" s="144" t="e">
        <f t="shared" si="2730"/>
        <v>#DIV/0!</v>
      </c>
      <c r="BN159" s="328">
        <f t="shared" si="2731"/>
        <v>0</v>
      </c>
      <c r="BO159" s="144"/>
      <c r="BP159" s="114"/>
      <c r="BQ159" s="141"/>
      <c r="BR159" s="101"/>
      <c r="BS159" s="142">
        <f t="shared" si="2732"/>
        <v>0</v>
      </c>
      <c r="BT159" s="114">
        <f t="shared" si="2732"/>
        <v>0</v>
      </c>
      <c r="BU159" s="114"/>
      <c r="BV159" s="143"/>
      <c r="BW159" s="144" t="e">
        <f t="shared" si="2733"/>
        <v>#DIV/0!</v>
      </c>
      <c r="BX159" s="328">
        <f t="shared" si="2734"/>
        <v>0</v>
      </c>
      <c r="BY159" s="144"/>
      <c r="BZ159" s="114"/>
      <c r="CA159" s="141"/>
      <c r="CB159" s="101"/>
      <c r="CC159" s="142">
        <f t="shared" si="2735"/>
        <v>0</v>
      </c>
      <c r="CD159" s="114">
        <f t="shared" si="2735"/>
        <v>0</v>
      </c>
      <c r="CE159" s="114"/>
      <c r="CF159" s="143"/>
      <c r="CG159" s="144" t="e">
        <f t="shared" si="2736"/>
        <v>#DIV/0!</v>
      </c>
      <c r="CH159" s="328">
        <f t="shared" si="2737"/>
        <v>0</v>
      </c>
      <c r="CI159" s="144"/>
      <c r="CJ159" s="114"/>
      <c r="CK159" s="141"/>
      <c r="CL159" s="101"/>
      <c r="CM159" s="142">
        <f t="shared" si="2738"/>
        <v>0</v>
      </c>
      <c r="CN159" s="114">
        <f t="shared" si="2738"/>
        <v>0</v>
      </c>
      <c r="CO159" s="114"/>
      <c r="CP159" s="143"/>
      <c r="CQ159" s="144" t="e">
        <f t="shared" si="2739"/>
        <v>#DIV/0!</v>
      </c>
      <c r="CR159" s="328">
        <f t="shared" si="2740"/>
        <v>0</v>
      </c>
      <c r="CS159" s="144"/>
      <c r="CT159" s="114"/>
      <c r="CU159" s="141"/>
      <c r="CV159" s="101"/>
      <c r="CW159" s="142">
        <f t="shared" si="2741"/>
        <v>0</v>
      </c>
      <c r="CX159" s="114">
        <f t="shared" si="2741"/>
        <v>0</v>
      </c>
      <c r="CY159" s="114"/>
      <c r="CZ159" s="143"/>
      <c r="DA159" s="144" t="e">
        <f t="shared" si="2742"/>
        <v>#DIV/0!</v>
      </c>
      <c r="DB159" s="328">
        <f t="shared" si="2743"/>
        <v>0</v>
      </c>
      <c r="DC159" s="144"/>
      <c r="DD159" s="114"/>
      <c r="DE159" s="141"/>
      <c r="DF159" s="101"/>
      <c r="DG159" s="142">
        <f t="shared" si="2744"/>
        <v>0</v>
      </c>
      <c r="DH159" s="114">
        <f t="shared" si="2744"/>
        <v>0</v>
      </c>
      <c r="DI159" s="114"/>
      <c r="DJ159" s="143"/>
      <c r="DK159" s="144" t="e">
        <f t="shared" si="2745"/>
        <v>#DIV/0!</v>
      </c>
      <c r="DL159" s="328">
        <f t="shared" si="2746"/>
        <v>0</v>
      </c>
      <c r="DM159" s="144"/>
      <c r="DN159" s="114"/>
      <c r="DO159" s="141"/>
      <c r="DP159" s="101"/>
      <c r="DQ159" s="142">
        <f t="shared" si="2747"/>
        <v>0</v>
      </c>
      <c r="DR159" s="114">
        <f t="shared" si="2747"/>
        <v>0</v>
      </c>
      <c r="DS159" s="114"/>
      <c r="DT159" s="143"/>
      <c r="DU159" s="144" t="e">
        <f t="shared" si="2748"/>
        <v>#DIV/0!</v>
      </c>
      <c r="DV159" s="328">
        <f t="shared" si="2749"/>
        <v>0</v>
      </c>
      <c r="DW159" s="144"/>
      <c r="DX159" s="114"/>
      <c r="DY159" s="141"/>
      <c r="DZ159" s="101"/>
      <c r="EA159" s="142">
        <f t="shared" si="2750"/>
        <v>0</v>
      </c>
      <c r="EB159" s="114">
        <f t="shared" si="2750"/>
        <v>0</v>
      </c>
      <c r="EC159" s="114"/>
      <c r="ED159" s="143"/>
      <c r="EE159" s="144" t="e">
        <f t="shared" si="2751"/>
        <v>#DIV/0!</v>
      </c>
      <c r="EF159" s="328">
        <f t="shared" si="2752"/>
        <v>0</v>
      </c>
      <c r="EG159" s="144"/>
      <c r="EH159" s="114"/>
      <c r="EI159" s="141"/>
      <c r="EJ159" s="101"/>
      <c r="EK159" s="142">
        <f t="shared" si="2753"/>
        <v>0</v>
      </c>
      <c r="EL159" s="114">
        <f t="shared" si="2753"/>
        <v>0</v>
      </c>
      <c r="EM159" s="114"/>
      <c r="EN159" s="143"/>
      <c r="EO159" s="144" t="e">
        <f t="shared" si="2754"/>
        <v>#DIV/0!</v>
      </c>
      <c r="EP159" s="328">
        <f t="shared" si="2755"/>
        <v>0</v>
      </c>
      <c r="EQ159" s="144"/>
      <c r="ER159" s="114"/>
      <c r="ES159" s="141"/>
      <c r="ET159" s="101"/>
      <c r="EU159" s="142">
        <f t="shared" si="2756"/>
        <v>0</v>
      </c>
      <c r="EV159" s="114">
        <f t="shared" si="2756"/>
        <v>0</v>
      </c>
      <c r="EW159" s="114"/>
      <c r="EX159" s="143"/>
      <c r="EY159" s="144" t="e">
        <f t="shared" si="2757"/>
        <v>#DIV/0!</v>
      </c>
      <c r="EZ159" s="328">
        <f t="shared" si="2758"/>
        <v>0</v>
      </c>
      <c r="FA159" s="144"/>
      <c r="FB159" s="114"/>
      <c r="FC159" s="141"/>
      <c r="FD159" s="101"/>
      <c r="FE159" s="142">
        <f t="shared" si="2759"/>
        <v>0</v>
      </c>
      <c r="FF159" s="114">
        <f t="shared" si="2759"/>
        <v>0</v>
      </c>
      <c r="FG159" s="114"/>
      <c r="FH159" s="143"/>
      <c r="FI159" s="144" t="e">
        <f t="shared" si="2760"/>
        <v>#DIV/0!</v>
      </c>
      <c r="FJ159" s="328">
        <f t="shared" si="2761"/>
        <v>0</v>
      </c>
      <c r="FK159" s="144"/>
      <c r="FL159" s="114"/>
      <c r="FM159" s="141"/>
      <c r="FN159" s="101"/>
      <c r="FO159" s="142">
        <f t="shared" si="2762"/>
        <v>0</v>
      </c>
      <c r="FP159" s="114">
        <f t="shared" si="2762"/>
        <v>0</v>
      </c>
      <c r="FQ159" s="114"/>
      <c r="FR159" s="143"/>
      <c r="FS159" s="144" t="e">
        <f t="shared" si="2763"/>
        <v>#DIV/0!</v>
      </c>
      <c r="FT159" s="328">
        <f t="shared" si="2764"/>
        <v>0</v>
      </c>
      <c r="FU159" s="144"/>
      <c r="FV159" s="114"/>
      <c r="FW159" s="141"/>
      <c r="FX159" s="101"/>
      <c r="FY159" s="142">
        <f t="shared" si="2765"/>
        <v>0</v>
      </c>
      <c r="FZ159" s="114">
        <f t="shared" si="2765"/>
        <v>0</v>
      </c>
      <c r="GA159" s="114"/>
      <c r="GB159" s="143"/>
      <c r="GC159" s="144" t="e">
        <f t="shared" si="2766"/>
        <v>#DIV/0!</v>
      </c>
      <c r="GD159" s="328">
        <f t="shared" si="2767"/>
        <v>0</v>
      </c>
      <c r="GE159" s="144"/>
      <c r="GF159" s="114"/>
      <c r="GG159" s="141"/>
      <c r="GH159" s="101"/>
      <c r="GI159" s="142">
        <f t="shared" si="2768"/>
        <v>0</v>
      </c>
      <c r="GJ159" s="114">
        <f t="shared" si="2768"/>
        <v>0</v>
      </c>
      <c r="GK159" s="114"/>
      <c r="GL159" s="143"/>
      <c r="GM159" s="144" t="e">
        <f t="shared" si="2769"/>
        <v>#DIV/0!</v>
      </c>
      <c r="GN159" s="328">
        <f t="shared" si="2770"/>
        <v>0</v>
      </c>
      <c r="GO159" s="144"/>
      <c r="GP159" s="114"/>
      <c r="GQ159" s="141"/>
      <c r="GR159" s="101"/>
      <c r="GS159" s="142">
        <f t="shared" si="2771"/>
        <v>0</v>
      </c>
      <c r="GT159" s="114">
        <f t="shared" si="2771"/>
        <v>0</v>
      </c>
      <c r="GU159" s="114"/>
      <c r="GV159" s="143"/>
      <c r="GW159" s="144" t="e">
        <f t="shared" si="2772"/>
        <v>#DIV/0!</v>
      </c>
      <c r="GX159" s="328">
        <f t="shared" si="2773"/>
        <v>0</v>
      </c>
      <c r="GY159" s="144"/>
      <c r="GZ159" s="114"/>
      <c r="HA159" s="141"/>
      <c r="HB159" s="101"/>
      <c r="HC159" s="142">
        <f t="shared" si="2774"/>
        <v>0</v>
      </c>
      <c r="HD159" s="114">
        <f t="shared" si="2774"/>
        <v>0</v>
      </c>
      <c r="HE159" s="114"/>
      <c r="HF159" s="143"/>
      <c r="HG159" s="144" t="e">
        <f t="shared" si="2775"/>
        <v>#DIV/0!</v>
      </c>
      <c r="HH159" s="328">
        <f t="shared" si="2776"/>
        <v>0</v>
      </c>
      <c r="HI159" s="144"/>
      <c r="HJ159" s="114"/>
      <c r="HK159" s="141"/>
      <c r="HL159" s="101"/>
      <c r="HM159" s="142">
        <f t="shared" si="2777"/>
        <v>0</v>
      </c>
      <c r="HN159" s="114">
        <f t="shared" si="2777"/>
        <v>0</v>
      </c>
      <c r="HO159" s="114"/>
      <c r="HP159" s="143"/>
      <c r="HQ159" s="144" t="e">
        <f t="shared" si="2778"/>
        <v>#DIV/0!</v>
      </c>
      <c r="HR159" s="328">
        <f t="shared" si="2779"/>
        <v>0</v>
      </c>
      <c r="HS159" s="144"/>
      <c r="HT159" s="114"/>
      <c r="HU159" s="141"/>
      <c r="HV159" s="101"/>
      <c r="HW159" s="142">
        <f t="shared" si="2780"/>
        <v>0</v>
      </c>
      <c r="HX159" s="114">
        <f t="shared" si="2780"/>
        <v>0</v>
      </c>
      <c r="HY159" s="114"/>
      <c r="HZ159" s="143"/>
      <c r="IA159" s="144" t="e">
        <f t="shared" si="2781"/>
        <v>#DIV/0!</v>
      </c>
      <c r="IB159" s="328">
        <f t="shared" si="2782"/>
        <v>0</v>
      </c>
      <c r="IC159" s="144"/>
      <c r="ID159" s="114"/>
      <c r="IE159" s="141"/>
      <c r="IF159" s="101"/>
      <c r="IG159" s="142">
        <f t="shared" si="2783"/>
        <v>0</v>
      </c>
      <c r="IH159" s="114">
        <f t="shared" si="2783"/>
        <v>0</v>
      </c>
      <c r="II159" s="114"/>
      <c r="IJ159" s="143"/>
      <c r="IK159" s="144" t="e">
        <f t="shared" si="2784"/>
        <v>#DIV/0!</v>
      </c>
      <c r="IL159" s="328">
        <f t="shared" si="2785"/>
        <v>0</v>
      </c>
      <c r="IM159" s="144"/>
      <c r="IN159" s="114"/>
      <c r="IO159" s="141"/>
      <c r="IP159" s="101"/>
      <c r="IQ159" s="142">
        <f t="shared" si="2786"/>
        <v>0</v>
      </c>
      <c r="IR159" s="114">
        <f t="shared" si="2786"/>
        <v>0</v>
      </c>
      <c r="IS159" s="114"/>
      <c r="IT159" s="143"/>
      <c r="IU159" s="144" t="e">
        <f t="shared" si="2787"/>
        <v>#DIV/0!</v>
      </c>
      <c r="IV159" s="328">
        <f t="shared" si="2788"/>
        <v>0</v>
      </c>
      <c r="IW159" s="144"/>
      <c r="IX159" s="114"/>
      <c r="IY159" s="141"/>
      <c r="IZ159" s="101"/>
      <c r="JA159" s="142">
        <f t="shared" si="2789"/>
        <v>0</v>
      </c>
      <c r="JB159" s="114">
        <f t="shared" si="2789"/>
        <v>0</v>
      </c>
      <c r="JC159" s="114"/>
      <c r="JD159" s="143"/>
      <c r="JE159" s="144" t="e">
        <f t="shared" si="2790"/>
        <v>#DIV/0!</v>
      </c>
      <c r="JF159" s="328">
        <f t="shared" si="2791"/>
        <v>0</v>
      </c>
      <c r="JG159" s="144"/>
      <c r="JH159" s="114"/>
      <c r="JI159" s="141"/>
      <c r="JJ159" s="101"/>
      <c r="JK159" s="142">
        <f t="shared" si="2792"/>
        <v>0</v>
      </c>
      <c r="JL159" s="114">
        <f t="shared" si="2792"/>
        <v>0</v>
      </c>
      <c r="JM159" s="114"/>
      <c r="JN159" s="143"/>
      <c r="JO159" s="144" t="e">
        <f t="shared" si="2793"/>
        <v>#DIV/0!</v>
      </c>
      <c r="JP159" s="328">
        <f t="shared" si="2794"/>
        <v>0</v>
      </c>
      <c r="JQ159" s="144"/>
      <c r="JR159" s="114"/>
      <c r="JS159" s="141"/>
      <c r="JT159" s="101"/>
      <c r="JU159" s="142">
        <f t="shared" si="2795"/>
        <v>0</v>
      </c>
      <c r="JV159" s="114">
        <f t="shared" si="2795"/>
        <v>0</v>
      </c>
      <c r="JW159" s="114"/>
      <c r="JX159" s="143"/>
      <c r="JY159" s="144" t="e">
        <f t="shared" si="2796"/>
        <v>#DIV/0!</v>
      </c>
      <c r="JZ159" s="328">
        <f t="shared" si="2797"/>
        <v>0</v>
      </c>
      <c r="KA159" s="144"/>
      <c r="KB159" s="114"/>
      <c r="KC159" s="141"/>
      <c r="KD159" s="101"/>
      <c r="KE159" s="142">
        <f t="shared" si="2798"/>
        <v>0</v>
      </c>
      <c r="KF159" s="114">
        <f t="shared" si="2798"/>
        <v>0</v>
      </c>
      <c r="KG159" s="114"/>
      <c r="KH159" s="143"/>
      <c r="KI159" s="144" t="e">
        <f t="shared" si="2799"/>
        <v>#DIV/0!</v>
      </c>
      <c r="KJ159" s="328">
        <f t="shared" si="2800"/>
        <v>0</v>
      </c>
      <c r="KK159" s="144"/>
      <c r="KL159" s="114"/>
      <c r="KM159" s="141"/>
      <c r="KN159" s="101"/>
      <c r="KO159" s="142">
        <f t="shared" si="2801"/>
        <v>0</v>
      </c>
      <c r="KP159" s="114">
        <f t="shared" si="2801"/>
        <v>0</v>
      </c>
      <c r="KQ159" s="114"/>
      <c r="KR159" s="143"/>
      <c r="KS159" s="144" t="e">
        <f t="shared" si="2802"/>
        <v>#DIV/0!</v>
      </c>
      <c r="KT159" s="328">
        <f t="shared" si="2803"/>
        <v>0</v>
      </c>
      <c r="KU159" s="144"/>
      <c r="KV159" s="114"/>
      <c r="KW159" s="141"/>
      <c r="KX159" s="101"/>
      <c r="KY159" s="142">
        <f t="shared" si="2804"/>
        <v>0</v>
      </c>
      <c r="KZ159" s="114">
        <f t="shared" si="2804"/>
        <v>0</v>
      </c>
      <c r="LA159" s="114"/>
      <c r="LB159" s="143"/>
      <c r="LC159" s="144" t="e">
        <f t="shared" si="2805"/>
        <v>#DIV/0!</v>
      </c>
      <c r="LD159" s="327">
        <f t="shared" si="2806"/>
        <v>0</v>
      </c>
      <c r="LE159" s="144"/>
      <c r="LF159" s="114"/>
      <c r="LG159" s="141"/>
      <c r="LH159" s="101"/>
      <c r="LI159" s="142">
        <f t="shared" si="2807"/>
        <v>0</v>
      </c>
      <c r="LJ159" s="114">
        <f t="shared" si="2807"/>
        <v>0</v>
      </c>
      <c r="LK159" s="114"/>
      <c r="LL159" s="143"/>
    </row>
    <row r="160" spans="1:324" ht="27.75" customHeight="1">
      <c r="A160" s="718"/>
      <c r="B160" s="12" t="s">
        <v>745</v>
      </c>
      <c r="C160" s="12" t="s">
        <v>855</v>
      </c>
      <c r="D160" s="12" t="s">
        <v>421</v>
      </c>
      <c r="E160" s="4"/>
      <c r="F160" s="328">
        <f t="shared" si="2713"/>
        <v>0</v>
      </c>
      <c r="G160" s="144"/>
      <c r="H160" s="114"/>
      <c r="I160" s="141"/>
      <c r="J160" s="101"/>
      <c r="K160" s="142">
        <f t="shared" si="2714"/>
        <v>0</v>
      </c>
      <c r="L160" s="114">
        <f t="shared" si="2714"/>
        <v>0</v>
      </c>
      <c r="M160" s="114"/>
      <c r="N160" s="143"/>
      <c r="O160" s="144">
        <f t="shared" si="2715"/>
        <v>0</v>
      </c>
      <c r="P160" s="328">
        <f t="shared" si="2716"/>
        <v>0</v>
      </c>
      <c r="Q160" s="144"/>
      <c r="R160" s="114"/>
      <c r="S160" s="141"/>
      <c r="T160" s="101"/>
      <c r="U160" s="142">
        <f t="shared" si="2717"/>
        <v>0</v>
      </c>
      <c r="V160" s="114">
        <f t="shared" si="2717"/>
        <v>0</v>
      </c>
      <c r="W160" s="114"/>
      <c r="X160" s="143"/>
      <c r="Y160" s="144">
        <f t="shared" si="2718"/>
        <v>0</v>
      </c>
      <c r="Z160" s="328">
        <f t="shared" si="2719"/>
        <v>0</v>
      </c>
      <c r="AA160" s="144"/>
      <c r="AB160" s="114"/>
      <c r="AC160" s="141"/>
      <c r="AD160" s="101"/>
      <c r="AE160" s="142">
        <f t="shared" si="2720"/>
        <v>0</v>
      </c>
      <c r="AF160" s="114">
        <f t="shared" si="2720"/>
        <v>0</v>
      </c>
      <c r="AG160" s="114"/>
      <c r="AH160" s="143"/>
      <c r="AI160" s="144">
        <f t="shared" si="2721"/>
        <v>0</v>
      </c>
      <c r="AJ160" s="328">
        <f t="shared" si="2722"/>
        <v>0</v>
      </c>
      <c r="AK160" s="144"/>
      <c r="AL160" s="114"/>
      <c r="AM160" s="141"/>
      <c r="AN160" s="101"/>
      <c r="AO160" s="142">
        <f t="shared" si="2723"/>
        <v>0</v>
      </c>
      <c r="AP160" s="114">
        <f t="shared" si="2723"/>
        <v>0</v>
      </c>
      <c r="AQ160" s="114"/>
      <c r="AR160" s="143"/>
      <c r="AS160" s="144">
        <f t="shared" si="2724"/>
        <v>0</v>
      </c>
      <c r="AT160" s="328">
        <f t="shared" si="2725"/>
        <v>12</v>
      </c>
      <c r="AU160" s="144"/>
      <c r="AV160" s="114"/>
      <c r="AW160" s="141"/>
      <c r="AX160" s="101"/>
      <c r="AY160" s="142">
        <f t="shared" si="2726"/>
        <v>1285.44795</v>
      </c>
      <c r="AZ160" s="114">
        <f t="shared" si="2726"/>
        <v>15425.38</v>
      </c>
      <c r="BA160" s="114"/>
      <c r="BB160" s="143"/>
      <c r="BC160" s="144">
        <f t="shared" si="2727"/>
        <v>0.55020999999999998</v>
      </c>
      <c r="BD160" s="328">
        <f t="shared" si="2728"/>
        <v>0</v>
      </c>
      <c r="BE160" s="144"/>
      <c r="BF160" s="114"/>
      <c r="BG160" s="141"/>
      <c r="BH160" s="101"/>
      <c r="BI160" s="142">
        <f t="shared" si="2729"/>
        <v>0</v>
      </c>
      <c r="BJ160" s="114">
        <f t="shared" si="2729"/>
        <v>0</v>
      </c>
      <c r="BK160" s="114"/>
      <c r="BL160" s="143"/>
      <c r="BM160" s="144">
        <f t="shared" si="2730"/>
        <v>0</v>
      </c>
      <c r="BN160" s="328">
        <f t="shared" si="2731"/>
        <v>0</v>
      </c>
      <c r="BO160" s="144"/>
      <c r="BP160" s="114"/>
      <c r="BQ160" s="141"/>
      <c r="BR160" s="101"/>
      <c r="BS160" s="142">
        <f t="shared" si="2732"/>
        <v>0</v>
      </c>
      <c r="BT160" s="114">
        <f t="shared" si="2732"/>
        <v>0</v>
      </c>
      <c r="BU160" s="114"/>
      <c r="BV160" s="143"/>
      <c r="BW160" s="144">
        <f t="shared" si="2733"/>
        <v>0</v>
      </c>
      <c r="BX160" s="328">
        <f t="shared" si="2734"/>
        <v>0</v>
      </c>
      <c r="BY160" s="144"/>
      <c r="BZ160" s="114"/>
      <c r="CA160" s="141"/>
      <c r="CB160" s="101"/>
      <c r="CC160" s="142">
        <f t="shared" si="2735"/>
        <v>0</v>
      </c>
      <c r="CD160" s="114">
        <f t="shared" si="2735"/>
        <v>0</v>
      </c>
      <c r="CE160" s="114"/>
      <c r="CF160" s="143"/>
      <c r="CG160" s="144">
        <f t="shared" si="2736"/>
        <v>0</v>
      </c>
      <c r="CH160" s="328">
        <f t="shared" si="2737"/>
        <v>0</v>
      </c>
      <c r="CI160" s="144"/>
      <c r="CJ160" s="114"/>
      <c r="CK160" s="141"/>
      <c r="CL160" s="101"/>
      <c r="CM160" s="142">
        <f t="shared" si="2738"/>
        <v>0</v>
      </c>
      <c r="CN160" s="114">
        <f t="shared" si="2738"/>
        <v>0</v>
      </c>
      <c r="CO160" s="114"/>
      <c r="CP160" s="143"/>
      <c r="CQ160" s="144">
        <f t="shared" si="2739"/>
        <v>0</v>
      </c>
      <c r="CR160" s="328">
        <f t="shared" si="2740"/>
        <v>14</v>
      </c>
      <c r="CS160" s="144"/>
      <c r="CT160" s="114"/>
      <c r="CU160" s="141"/>
      <c r="CV160" s="101"/>
      <c r="CW160" s="142">
        <f t="shared" si="2741"/>
        <v>3116.3611500000002</v>
      </c>
      <c r="CX160" s="114">
        <f t="shared" si="2741"/>
        <v>43629.05</v>
      </c>
      <c r="CY160" s="114"/>
      <c r="CZ160" s="143"/>
      <c r="DA160" s="144">
        <f t="shared" si="2742"/>
        <v>1.3339000000000001</v>
      </c>
      <c r="DB160" s="328">
        <f t="shared" si="2743"/>
        <v>0</v>
      </c>
      <c r="DC160" s="144"/>
      <c r="DD160" s="114"/>
      <c r="DE160" s="141"/>
      <c r="DF160" s="101"/>
      <c r="DG160" s="142">
        <f t="shared" si="2744"/>
        <v>0</v>
      </c>
      <c r="DH160" s="114">
        <f t="shared" si="2744"/>
        <v>0</v>
      </c>
      <c r="DI160" s="114"/>
      <c r="DJ160" s="143"/>
      <c r="DK160" s="144">
        <f t="shared" si="2745"/>
        <v>0</v>
      </c>
      <c r="DL160" s="328">
        <f t="shared" si="2746"/>
        <v>0</v>
      </c>
      <c r="DM160" s="144"/>
      <c r="DN160" s="114"/>
      <c r="DO160" s="141"/>
      <c r="DP160" s="101"/>
      <c r="DQ160" s="142">
        <f t="shared" si="2747"/>
        <v>0</v>
      </c>
      <c r="DR160" s="114">
        <f t="shared" si="2747"/>
        <v>0</v>
      </c>
      <c r="DS160" s="114"/>
      <c r="DT160" s="143"/>
      <c r="DU160" s="144">
        <f t="shared" si="2748"/>
        <v>0</v>
      </c>
      <c r="DV160" s="328">
        <f t="shared" si="2749"/>
        <v>29</v>
      </c>
      <c r="DW160" s="144"/>
      <c r="DX160" s="114"/>
      <c r="DY160" s="141"/>
      <c r="DZ160" s="101"/>
      <c r="EA160" s="142">
        <f t="shared" si="2750"/>
        <v>2136.9872500000001</v>
      </c>
      <c r="EB160" s="114">
        <f t="shared" si="2750"/>
        <v>61972.63</v>
      </c>
      <c r="EC160" s="114"/>
      <c r="ED160" s="143"/>
      <c r="EE160" s="144">
        <f t="shared" si="2751"/>
        <v>0.91469999999999996</v>
      </c>
      <c r="EF160" s="328">
        <f t="shared" si="2752"/>
        <v>0</v>
      </c>
      <c r="EG160" s="144"/>
      <c r="EH160" s="114"/>
      <c r="EI160" s="141"/>
      <c r="EJ160" s="101"/>
      <c r="EK160" s="142">
        <f t="shared" si="2753"/>
        <v>0</v>
      </c>
      <c r="EL160" s="114">
        <f t="shared" si="2753"/>
        <v>0</v>
      </c>
      <c r="EM160" s="114"/>
      <c r="EN160" s="143"/>
      <c r="EO160" s="144">
        <f t="shared" si="2754"/>
        <v>0</v>
      </c>
      <c r="EP160" s="328">
        <f t="shared" si="2755"/>
        <v>0</v>
      </c>
      <c r="EQ160" s="144"/>
      <c r="ER160" s="114"/>
      <c r="ES160" s="141"/>
      <c r="ET160" s="101"/>
      <c r="EU160" s="142">
        <f t="shared" si="2756"/>
        <v>0</v>
      </c>
      <c r="EV160" s="114">
        <f t="shared" si="2756"/>
        <v>0</v>
      </c>
      <c r="EW160" s="114"/>
      <c r="EX160" s="143"/>
      <c r="EY160" s="144">
        <f t="shared" si="2757"/>
        <v>0</v>
      </c>
      <c r="EZ160" s="328">
        <f t="shared" si="2758"/>
        <v>25</v>
      </c>
      <c r="FA160" s="144"/>
      <c r="FB160" s="114"/>
      <c r="FC160" s="141"/>
      <c r="FD160" s="101"/>
      <c r="FE160" s="142">
        <f t="shared" si="2759"/>
        <v>1583.2055800000001</v>
      </c>
      <c r="FF160" s="114">
        <f t="shared" si="2759"/>
        <v>39580.14</v>
      </c>
      <c r="FG160" s="114"/>
      <c r="FH160" s="143"/>
      <c r="FI160" s="144">
        <f t="shared" si="2760"/>
        <v>0.67766000000000004</v>
      </c>
      <c r="FJ160" s="328">
        <f t="shared" si="2761"/>
        <v>0</v>
      </c>
      <c r="FK160" s="144"/>
      <c r="FL160" s="114"/>
      <c r="FM160" s="141"/>
      <c r="FN160" s="101"/>
      <c r="FO160" s="142">
        <f t="shared" si="2762"/>
        <v>0</v>
      </c>
      <c r="FP160" s="114">
        <f t="shared" si="2762"/>
        <v>0</v>
      </c>
      <c r="FQ160" s="114"/>
      <c r="FR160" s="143"/>
      <c r="FS160" s="144">
        <f t="shared" si="2763"/>
        <v>0</v>
      </c>
      <c r="FT160" s="328">
        <f t="shared" si="2764"/>
        <v>0</v>
      </c>
      <c r="FU160" s="144"/>
      <c r="FV160" s="114"/>
      <c r="FW160" s="141"/>
      <c r="FX160" s="101"/>
      <c r="FY160" s="142">
        <f t="shared" si="2765"/>
        <v>0</v>
      </c>
      <c r="FZ160" s="114">
        <f t="shared" si="2765"/>
        <v>0</v>
      </c>
      <c r="GA160" s="114"/>
      <c r="GB160" s="143"/>
      <c r="GC160" s="144">
        <f t="shared" si="2766"/>
        <v>0</v>
      </c>
      <c r="GD160" s="328">
        <f t="shared" si="2767"/>
        <v>44</v>
      </c>
      <c r="GE160" s="144"/>
      <c r="GF160" s="114"/>
      <c r="GG160" s="141"/>
      <c r="GH160" s="101"/>
      <c r="GI160" s="142">
        <f t="shared" si="2768"/>
        <v>1753.94866</v>
      </c>
      <c r="GJ160" s="114">
        <f t="shared" si="2768"/>
        <v>77173.740000000005</v>
      </c>
      <c r="GK160" s="114"/>
      <c r="GL160" s="143"/>
      <c r="GM160" s="144">
        <f t="shared" si="2769"/>
        <v>0.75075000000000003</v>
      </c>
      <c r="GN160" s="328">
        <f t="shared" si="2770"/>
        <v>27</v>
      </c>
      <c r="GO160" s="144"/>
      <c r="GP160" s="114"/>
      <c r="GQ160" s="141"/>
      <c r="GR160" s="101"/>
      <c r="GS160" s="142">
        <f t="shared" si="2771"/>
        <v>3492.1314400000001</v>
      </c>
      <c r="GT160" s="114">
        <f t="shared" si="2771"/>
        <v>94287.56</v>
      </c>
      <c r="GU160" s="114"/>
      <c r="GV160" s="143"/>
      <c r="GW160" s="144">
        <f t="shared" si="2772"/>
        <v>1.49474</v>
      </c>
      <c r="GX160" s="328">
        <f t="shared" si="2773"/>
        <v>0</v>
      </c>
      <c r="GY160" s="144"/>
      <c r="GZ160" s="114"/>
      <c r="HA160" s="141"/>
      <c r="HB160" s="101"/>
      <c r="HC160" s="142">
        <f t="shared" si="2774"/>
        <v>0</v>
      </c>
      <c r="HD160" s="114">
        <f t="shared" si="2774"/>
        <v>0</v>
      </c>
      <c r="HE160" s="114"/>
      <c r="HF160" s="143"/>
      <c r="HG160" s="144">
        <f t="shared" si="2775"/>
        <v>0</v>
      </c>
      <c r="HH160" s="328">
        <f t="shared" si="2776"/>
        <v>31</v>
      </c>
      <c r="HI160" s="144"/>
      <c r="HJ160" s="114"/>
      <c r="HK160" s="141"/>
      <c r="HL160" s="101"/>
      <c r="HM160" s="142">
        <f t="shared" si="2777"/>
        <v>2355.9852999999998</v>
      </c>
      <c r="HN160" s="114">
        <f t="shared" si="2777"/>
        <v>73035.55</v>
      </c>
      <c r="HO160" s="114"/>
      <c r="HP160" s="143"/>
      <c r="HQ160" s="144">
        <f t="shared" si="2778"/>
        <v>1.00844</v>
      </c>
      <c r="HR160" s="328">
        <f t="shared" si="2779"/>
        <v>0</v>
      </c>
      <c r="HS160" s="144"/>
      <c r="HT160" s="114"/>
      <c r="HU160" s="141"/>
      <c r="HV160" s="101"/>
      <c r="HW160" s="142">
        <f t="shared" si="2780"/>
        <v>0</v>
      </c>
      <c r="HX160" s="114">
        <f t="shared" si="2780"/>
        <v>0</v>
      </c>
      <c r="HY160" s="114"/>
      <c r="HZ160" s="143"/>
      <c r="IA160" s="144">
        <f t="shared" si="2781"/>
        <v>0</v>
      </c>
      <c r="IB160" s="328">
        <f t="shared" si="2782"/>
        <v>27</v>
      </c>
      <c r="IC160" s="144"/>
      <c r="ID160" s="114"/>
      <c r="IE160" s="141"/>
      <c r="IF160" s="101"/>
      <c r="IG160" s="142">
        <f t="shared" si="2783"/>
        <v>4143.7790999999997</v>
      </c>
      <c r="IH160" s="114">
        <f t="shared" si="2783"/>
        <v>111882.04</v>
      </c>
      <c r="II160" s="114"/>
      <c r="IJ160" s="143"/>
      <c r="IK160" s="144">
        <f t="shared" si="2784"/>
        <v>1.7736700000000001</v>
      </c>
      <c r="IL160" s="328">
        <f t="shared" si="2785"/>
        <v>0</v>
      </c>
      <c r="IM160" s="144"/>
      <c r="IN160" s="114"/>
      <c r="IO160" s="141"/>
      <c r="IP160" s="101"/>
      <c r="IQ160" s="142">
        <f t="shared" si="2786"/>
        <v>0</v>
      </c>
      <c r="IR160" s="114">
        <f t="shared" si="2786"/>
        <v>0</v>
      </c>
      <c r="IS160" s="114"/>
      <c r="IT160" s="143"/>
      <c r="IU160" s="144">
        <f t="shared" si="2787"/>
        <v>0</v>
      </c>
      <c r="IV160" s="328">
        <f t="shared" si="2788"/>
        <v>0</v>
      </c>
      <c r="IW160" s="144"/>
      <c r="IX160" s="114"/>
      <c r="IY160" s="141"/>
      <c r="IZ160" s="101"/>
      <c r="JA160" s="142">
        <f t="shared" si="2789"/>
        <v>0</v>
      </c>
      <c r="JB160" s="114">
        <f t="shared" si="2789"/>
        <v>0</v>
      </c>
      <c r="JC160" s="114"/>
      <c r="JD160" s="143"/>
      <c r="JE160" s="144">
        <f t="shared" si="2790"/>
        <v>0</v>
      </c>
      <c r="JF160" s="328">
        <f t="shared" si="2791"/>
        <v>0</v>
      </c>
      <c r="JG160" s="144"/>
      <c r="JH160" s="114"/>
      <c r="JI160" s="141"/>
      <c r="JJ160" s="101"/>
      <c r="JK160" s="142">
        <f t="shared" si="2792"/>
        <v>0</v>
      </c>
      <c r="JL160" s="114">
        <f t="shared" si="2792"/>
        <v>0</v>
      </c>
      <c r="JM160" s="114"/>
      <c r="JN160" s="143"/>
      <c r="JO160" s="144">
        <f t="shared" si="2793"/>
        <v>0</v>
      </c>
      <c r="JP160" s="328">
        <f t="shared" si="2794"/>
        <v>23</v>
      </c>
      <c r="JQ160" s="144"/>
      <c r="JR160" s="114"/>
      <c r="JS160" s="141"/>
      <c r="JT160" s="101"/>
      <c r="JU160" s="142">
        <f t="shared" si="2795"/>
        <v>2427.4917799999998</v>
      </c>
      <c r="JV160" s="114">
        <f t="shared" si="2795"/>
        <v>55832.3</v>
      </c>
      <c r="JW160" s="114"/>
      <c r="JX160" s="143"/>
      <c r="JY160" s="144">
        <f t="shared" si="2796"/>
        <v>1.03904</v>
      </c>
      <c r="JZ160" s="328">
        <f t="shared" si="2797"/>
        <v>0</v>
      </c>
      <c r="KA160" s="144"/>
      <c r="KB160" s="114"/>
      <c r="KC160" s="141"/>
      <c r="KD160" s="101"/>
      <c r="KE160" s="142">
        <f t="shared" si="2798"/>
        <v>0</v>
      </c>
      <c r="KF160" s="114">
        <f t="shared" si="2798"/>
        <v>0</v>
      </c>
      <c r="KG160" s="114"/>
      <c r="KH160" s="143"/>
      <c r="KI160" s="144">
        <f t="shared" si="2799"/>
        <v>0</v>
      </c>
      <c r="KJ160" s="328">
        <f t="shared" si="2800"/>
        <v>0</v>
      </c>
      <c r="KK160" s="144"/>
      <c r="KL160" s="114"/>
      <c r="KM160" s="141"/>
      <c r="KN160" s="101"/>
      <c r="KO160" s="142">
        <f t="shared" si="2801"/>
        <v>0</v>
      </c>
      <c r="KP160" s="114">
        <f t="shared" si="2801"/>
        <v>0</v>
      </c>
      <c r="KQ160" s="114"/>
      <c r="KR160" s="143"/>
      <c r="KS160" s="144">
        <f t="shared" si="2802"/>
        <v>0</v>
      </c>
      <c r="KT160" s="328">
        <f t="shared" si="2803"/>
        <v>0</v>
      </c>
      <c r="KU160" s="144"/>
      <c r="KV160" s="114"/>
      <c r="KW160" s="141"/>
      <c r="KX160" s="101"/>
      <c r="KY160" s="142">
        <f t="shared" si="2804"/>
        <v>0</v>
      </c>
      <c r="KZ160" s="114">
        <f t="shared" si="2804"/>
        <v>0</v>
      </c>
      <c r="LA160" s="114"/>
      <c r="LB160" s="143"/>
      <c r="LC160" s="144">
        <f t="shared" si="2805"/>
        <v>0</v>
      </c>
      <c r="LD160" s="327">
        <f t="shared" si="2806"/>
        <v>232</v>
      </c>
      <c r="LE160" s="144"/>
      <c r="LF160" s="114"/>
      <c r="LG160" s="141"/>
      <c r="LH160" s="101"/>
      <c r="LI160" s="142">
        <f t="shared" si="2807"/>
        <v>2336.2770799999998</v>
      </c>
      <c r="LJ160" s="114">
        <f t="shared" si="2807"/>
        <v>542016.29</v>
      </c>
      <c r="LK160" s="114"/>
      <c r="LL160" s="143"/>
    </row>
    <row r="161" spans="1:324" ht="26.25" customHeight="1">
      <c r="A161" s="718"/>
      <c r="B161" s="12" t="s">
        <v>746</v>
      </c>
      <c r="C161" s="12" t="s">
        <v>856</v>
      </c>
      <c r="D161" s="12" t="s">
        <v>424</v>
      </c>
      <c r="E161" s="4"/>
      <c r="F161" s="328">
        <f t="shared" si="2713"/>
        <v>1</v>
      </c>
      <c r="G161" s="144"/>
      <c r="H161" s="114"/>
      <c r="I161" s="141"/>
      <c r="J161" s="101"/>
      <c r="K161" s="142">
        <f t="shared" si="2714"/>
        <v>1718.7119</v>
      </c>
      <c r="L161" s="114">
        <f t="shared" si="2714"/>
        <v>1718.72</v>
      </c>
      <c r="M161" s="114"/>
      <c r="N161" s="143"/>
      <c r="O161" s="144">
        <f t="shared" si="2715"/>
        <v>0.73699000000000003</v>
      </c>
      <c r="P161" s="328">
        <f t="shared" si="2716"/>
        <v>2</v>
      </c>
      <c r="Q161" s="144"/>
      <c r="R161" s="114"/>
      <c r="S161" s="141"/>
      <c r="T161" s="101"/>
      <c r="U161" s="142">
        <f t="shared" si="2717"/>
        <v>2411.9992999999999</v>
      </c>
      <c r="V161" s="114">
        <f t="shared" si="2717"/>
        <v>4824</v>
      </c>
      <c r="W161" s="114"/>
      <c r="X161" s="143"/>
      <c r="Y161" s="144">
        <f t="shared" si="2718"/>
        <v>1.03427</v>
      </c>
      <c r="Z161" s="328">
        <f t="shared" si="2719"/>
        <v>0</v>
      </c>
      <c r="AA161" s="144"/>
      <c r="AB161" s="114"/>
      <c r="AC161" s="141"/>
      <c r="AD161" s="101"/>
      <c r="AE161" s="142">
        <f t="shared" si="2720"/>
        <v>0</v>
      </c>
      <c r="AF161" s="114">
        <f t="shared" si="2720"/>
        <v>0</v>
      </c>
      <c r="AG161" s="114"/>
      <c r="AH161" s="143"/>
      <c r="AI161" s="144">
        <f t="shared" si="2721"/>
        <v>0</v>
      </c>
      <c r="AJ161" s="328">
        <f t="shared" si="2722"/>
        <v>1</v>
      </c>
      <c r="AK161" s="144"/>
      <c r="AL161" s="114"/>
      <c r="AM161" s="141"/>
      <c r="AN161" s="101"/>
      <c r="AO161" s="142">
        <f t="shared" si="2723"/>
        <v>1599.2362000000001</v>
      </c>
      <c r="AP161" s="114">
        <f t="shared" si="2723"/>
        <v>1599.24</v>
      </c>
      <c r="AQ161" s="114"/>
      <c r="AR161" s="143"/>
      <c r="AS161" s="144">
        <f t="shared" si="2724"/>
        <v>0.68576000000000004</v>
      </c>
      <c r="AT161" s="328">
        <f t="shared" si="2725"/>
        <v>2</v>
      </c>
      <c r="AU161" s="144"/>
      <c r="AV161" s="114"/>
      <c r="AW161" s="141"/>
      <c r="AX161" s="101"/>
      <c r="AY161" s="142">
        <f t="shared" si="2726"/>
        <v>1284.7491</v>
      </c>
      <c r="AZ161" s="114">
        <f t="shared" si="2726"/>
        <v>2569.4899999999998</v>
      </c>
      <c r="BA161" s="114"/>
      <c r="BB161" s="143"/>
      <c r="BC161" s="144">
        <f t="shared" si="2727"/>
        <v>0.55091000000000001</v>
      </c>
      <c r="BD161" s="328">
        <f t="shared" si="2728"/>
        <v>0</v>
      </c>
      <c r="BE161" s="144"/>
      <c r="BF161" s="114"/>
      <c r="BG161" s="141"/>
      <c r="BH161" s="101"/>
      <c r="BI161" s="142">
        <f t="shared" si="2729"/>
        <v>0</v>
      </c>
      <c r="BJ161" s="114">
        <f t="shared" si="2729"/>
        <v>0</v>
      </c>
      <c r="BK161" s="114"/>
      <c r="BL161" s="143"/>
      <c r="BM161" s="144">
        <f t="shared" si="2730"/>
        <v>0</v>
      </c>
      <c r="BN161" s="328">
        <f t="shared" si="2731"/>
        <v>1</v>
      </c>
      <c r="BO161" s="144"/>
      <c r="BP161" s="114"/>
      <c r="BQ161" s="141"/>
      <c r="BR161" s="101"/>
      <c r="BS161" s="142">
        <f t="shared" si="2732"/>
        <v>1556.0951</v>
      </c>
      <c r="BT161" s="114">
        <f t="shared" si="2732"/>
        <v>1556.09</v>
      </c>
      <c r="BU161" s="114"/>
      <c r="BV161" s="143"/>
      <c r="BW161" s="144">
        <f t="shared" si="2733"/>
        <v>0.66725999999999996</v>
      </c>
      <c r="BX161" s="328">
        <f t="shared" si="2734"/>
        <v>0</v>
      </c>
      <c r="BY161" s="144"/>
      <c r="BZ161" s="114"/>
      <c r="CA161" s="141"/>
      <c r="CB161" s="101"/>
      <c r="CC161" s="142">
        <f t="shared" si="2735"/>
        <v>0</v>
      </c>
      <c r="CD161" s="114">
        <f t="shared" si="2735"/>
        <v>0</v>
      </c>
      <c r="CE161" s="114"/>
      <c r="CF161" s="143"/>
      <c r="CG161" s="144">
        <f t="shared" si="2736"/>
        <v>0</v>
      </c>
      <c r="CH161" s="328">
        <f t="shared" si="2737"/>
        <v>1</v>
      </c>
      <c r="CI161" s="144"/>
      <c r="CJ161" s="114"/>
      <c r="CK161" s="141"/>
      <c r="CL161" s="101"/>
      <c r="CM161" s="142">
        <f t="shared" si="2738"/>
        <v>2359.9989999999998</v>
      </c>
      <c r="CN161" s="114">
        <f t="shared" si="2738"/>
        <v>2360</v>
      </c>
      <c r="CO161" s="114"/>
      <c r="CP161" s="143"/>
      <c r="CQ161" s="144">
        <f t="shared" si="2739"/>
        <v>1.0119800000000001</v>
      </c>
      <c r="CR161" s="328">
        <f t="shared" si="2740"/>
        <v>1</v>
      </c>
      <c r="CS161" s="144"/>
      <c r="CT161" s="114"/>
      <c r="CU161" s="141"/>
      <c r="CV161" s="101"/>
      <c r="CW161" s="142">
        <f t="shared" si="2741"/>
        <v>3102.2096000000001</v>
      </c>
      <c r="CX161" s="114">
        <f t="shared" si="2741"/>
        <v>3102.21</v>
      </c>
      <c r="CY161" s="114"/>
      <c r="CZ161" s="143"/>
      <c r="DA161" s="144">
        <f t="shared" si="2742"/>
        <v>1.3302400000000001</v>
      </c>
      <c r="DB161" s="328">
        <f t="shared" si="2743"/>
        <v>0</v>
      </c>
      <c r="DC161" s="144"/>
      <c r="DD161" s="114"/>
      <c r="DE161" s="141"/>
      <c r="DF161" s="101"/>
      <c r="DG161" s="142">
        <f t="shared" si="2744"/>
        <v>0</v>
      </c>
      <c r="DH161" s="114">
        <f t="shared" si="2744"/>
        <v>0</v>
      </c>
      <c r="DI161" s="114"/>
      <c r="DJ161" s="143"/>
      <c r="DK161" s="144">
        <f t="shared" si="2745"/>
        <v>0</v>
      </c>
      <c r="DL161" s="328">
        <f t="shared" si="2746"/>
        <v>0</v>
      </c>
      <c r="DM161" s="144"/>
      <c r="DN161" s="114"/>
      <c r="DO161" s="141"/>
      <c r="DP161" s="101"/>
      <c r="DQ161" s="142">
        <f t="shared" si="2747"/>
        <v>0</v>
      </c>
      <c r="DR161" s="114">
        <f t="shared" si="2747"/>
        <v>0</v>
      </c>
      <c r="DS161" s="114"/>
      <c r="DT161" s="143"/>
      <c r="DU161" s="144">
        <f t="shared" si="2748"/>
        <v>0</v>
      </c>
      <c r="DV161" s="328">
        <f t="shared" si="2749"/>
        <v>4</v>
      </c>
      <c r="DW161" s="144"/>
      <c r="DX161" s="114"/>
      <c r="DY161" s="141"/>
      <c r="DZ161" s="101"/>
      <c r="EA161" s="142">
        <f t="shared" si="2750"/>
        <v>2137.3378600000001</v>
      </c>
      <c r="EB161" s="114">
        <f t="shared" si="2750"/>
        <v>8549.35</v>
      </c>
      <c r="EC161" s="114"/>
      <c r="ED161" s="143"/>
      <c r="EE161" s="144">
        <f t="shared" si="2751"/>
        <v>0.91649999999999998</v>
      </c>
      <c r="EF161" s="328">
        <f t="shared" si="2752"/>
        <v>1</v>
      </c>
      <c r="EG161" s="144"/>
      <c r="EH161" s="114"/>
      <c r="EI161" s="141"/>
      <c r="EJ161" s="101"/>
      <c r="EK161" s="142">
        <f t="shared" si="2753"/>
        <v>2119.7964000000002</v>
      </c>
      <c r="EL161" s="114">
        <f t="shared" si="2753"/>
        <v>2119.8000000000002</v>
      </c>
      <c r="EM161" s="114"/>
      <c r="EN161" s="143"/>
      <c r="EO161" s="144">
        <f t="shared" si="2754"/>
        <v>0.90898000000000001</v>
      </c>
      <c r="EP161" s="328">
        <f t="shared" si="2755"/>
        <v>0</v>
      </c>
      <c r="EQ161" s="144"/>
      <c r="ER161" s="114"/>
      <c r="ES161" s="141"/>
      <c r="ET161" s="101"/>
      <c r="EU161" s="142">
        <f t="shared" si="2756"/>
        <v>0</v>
      </c>
      <c r="EV161" s="114">
        <f t="shared" si="2756"/>
        <v>0</v>
      </c>
      <c r="EW161" s="114"/>
      <c r="EX161" s="143"/>
      <c r="EY161" s="144">
        <f t="shared" si="2757"/>
        <v>0</v>
      </c>
      <c r="EZ161" s="328">
        <f t="shared" si="2758"/>
        <v>3</v>
      </c>
      <c r="FA161" s="144"/>
      <c r="FB161" s="114"/>
      <c r="FC161" s="141"/>
      <c r="FD161" s="101"/>
      <c r="FE161" s="142">
        <f t="shared" si="2759"/>
        <v>1583.7927299999999</v>
      </c>
      <c r="FF161" s="114">
        <f t="shared" si="2759"/>
        <v>4751.38</v>
      </c>
      <c r="FG161" s="114"/>
      <c r="FH161" s="143"/>
      <c r="FI161" s="144">
        <f t="shared" si="2760"/>
        <v>0.67913999999999997</v>
      </c>
      <c r="FJ161" s="328">
        <f t="shared" si="2761"/>
        <v>2</v>
      </c>
      <c r="FK161" s="144"/>
      <c r="FL161" s="114"/>
      <c r="FM161" s="141"/>
      <c r="FN161" s="101"/>
      <c r="FO161" s="142">
        <f t="shared" si="2762"/>
        <v>2483.69175</v>
      </c>
      <c r="FP161" s="114">
        <f t="shared" si="2762"/>
        <v>4967.38</v>
      </c>
      <c r="FQ161" s="114"/>
      <c r="FR161" s="143"/>
      <c r="FS161" s="144">
        <f t="shared" si="2763"/>
        <v>1.0650200000000001</v>
      </c>
      <c r="FT161" s="328">
        <f t="shared" si="2764"/>
        <v>1</v>
      </c>
      <c r="FU161" s="144"/>
      <c r="FV161" s="114"/>
      <c r="FW161" s="141"/>
      <c r="FX161" s="101"/>
      <c r="FY161" s="142">
        <f t="shared" si="2765"/>
        <v>2385.2763</v>
      </c>
      <c r="FZ161" s="114">
        <f t="shared" si="2765"/>
        <v>2385.2800000000002</v>
      </c>
      <c r="GA161" s="114"/>
      <c r="GB161" s="143"/>
      <c r="GC161" s="144">
        <f t="shared" si="2766"/>
        <v>1.0228200000000001</v>
      </c>
      <c r="GD161" s="328">
        <f t="shared" si="2767"/>
        <v>2</v>
      </c>
      <c r="GE161" s="144"/>
      <c r="GF161" s="114"/>
      <c r="GG161" s="141"/>
      <c r="GH161" s="101"/>
      <c r="GI161" s="142">
        <f t="shared" si="2768"/>
        <v>1755.4892</v>
      </c>
      <c r="GJ161" s="114">
        <f t="shared" si="2768"/>
        <v>3510.98</v>
      </c>
      <c r="GK161" s="114"/>
      <c r="GL161" s="143"/>
      <c r="GM161" s="144">
        <f t="shared" si="2769"/>
        <v>0.75275999999999998</v>
      </c>
      <c r="GN161" s="328">
        <f t="shared" si="2770"/>
        <v>1</v>
      </c>
      <c r="GO161" s="144"/>
      <c r="GP161" s="114"/>
      <c r="GQ161" s="141"/>
      <c r="GR161" s="101"/>
      <c r="GS161" s="142">
        <f t="shared" si="2771"/>
        <v>3482.4189999999999</v>
      </c>
      <c r="GT161" s="114">
        <f t="shared" si="2771"/>
        <v>3482.43</v>
      </c>
      <c r="GU161" s="114"/>
      <c r="GV161" s="143"/>
      <c r="GW161" s="144">
        <f t="shared" si="2772"/>
        <v>1.4932700000000001</v>
      </c>
      <c r="GX161" s="328">
        <f t="shared" si="2773"/>
        <v>1</v>
      </c>
      <c r="GY161" s="144"/>
      <c r="GZ161" s="114"/>
      <c r="HA161" s="141"/>
      <c r="HB161" s="101"/>
      <c r="HC161" s="142">
        <f t="shared" si="2774"/>
        <v>2358.2417</v>
      </c>
      <c r="HD161" s="114">
        <f t="shared" si="2774"/>
        <v>2358.2399999999998</v>
      </c>
      <c r="HE161" s="114"/>
      <c r="HF161" s="143"/>
      <c r="HG161" s="144">
        <f t="shared" si="2775"/>
        <v>1.01122</v>
      </c>
      <c r="HH161" s="328">
        <f t="shared" si="2776"/>
        <v>1</v>
      </c>
      <c r="HI161" s="144"/>
      <c r="HJ161" s="114"/>
      <c r="HK161" s="141"/>
      <c r="HL161" s="101"/>
      <c r="HM161" s="142">
        <f t="shared" si="2777"/>
        <v>2364.6727999999998</v>
      </c>
      <c r="HN161" s="114">
        <f t="shared" si="2777"/>
        <v>2364.67</v>
      </c>
      <c r="HO161" s="114"/>
      <c r="HP161" s="143"/>
      <c r="HQ161" s="144">
        <f t="shared" si="2778"/>
        <v>1.0139800000000001</v>
      </c>
      <c r="HR161" s="328">
        <f t="shared" si="2779"/>
        <v>5</v>
      </c>
      <c r="HS161" s="144"/>
      <c r="HT161" s="114"/>
      <c r="HU161" s="141"/>
      <c r="HV161" s="101"/>
      <c r="HW161" s="142">
        <f t="shared" si="2780"/>
        <v>2502.1749</v>
      </c>
      <c r="HX161" s="114">
        <f t="shared" si="2780"/>
        <v>12510.88</v>
      </c>
      <c r="HY161" s="114"/>
      <c r="HZ161" s="143"/>
      <c r="IA161" s="144">
        <f t="shared" si="2781"/>
        <v>1.07294</v>
      </c>
      <c r="IB161" s="328">
        <f t="shared" si="2782"/>
        <v>4</v>
      </c>
      <c r="IC161" s="144"/>
      <c r="ID161" s="114"/>
      <c r="IE161" s="141"/>
      <c r="IF161" s="101"/>
      <c r="IG161" s="142">
        <f t="shared" si="2783"/>
        <v>4147.1909999999998</v>
      </c>
      <c r="IH161" s="114">
        <f t="shared" si="2783"/>
        <v>16588.759999999998</v>
      </c>
      <c r="II161" s="114"/>
      <c r="IJ161" s="143"/>
      <c r="IK161" s="144">
        <f t="shared" si="2784"/>
        <v>1.77833</v>
      </c>
      <c r="IL161" s="328">
        <f t="shared" si="2785"/>
        <v>1</v>
      </c>
      <c r="IM161" s="144"/>
      <c r="IN161" s="114"/>
      <c r="IO161" s="141"/>
      <c r="IP161" s="101"/>
      <c r="IQ161" s="142">
        <f t="shared" si="2786"/>
        <v>3044.9634999999998</v>
      </c>
      <c r="IR161" s="114">
        <f t="shared" si="2786"/>
        <v>3044.97</v>
      </c>
      <c r="IS161" s="114"/>
      <c r="IT161" s="143"/>
      <c r="IU161" s="144">
        <f t="shared" si="2787"/>
        <v>1.30569</v>
      </c>
      <c r="IV161" s="328">
        <f t="shared" si="2788"/>
        <v>3</v>
      </c>
      <c r="IW161" s="144"/>
      <c r="IX161" s="114"/>
      <c r="IY161" s="141"/>
      <c r="IZ161" s="101"/>
      <c r="JA161" s="142">
        <f t="shared" si="2789"/>
        <v>2895.2145</v>
      </c>
      <c r="JB161" s="114">
        <f t="shared" si="2789"/>
        <v>8685.65</v>
      </c>
      <c r="JC161" s="114"/>
      <c r="JD161" s="143"/>
      <c r="JE161" s="144">
        <f t="shared" si="2790"/>
        <v>1.2414799999999999</v>
      </c>
      <c r="JF161" s="328">
        <f t="shared" si="2791"/>
        <v>0</v>
      </c>
      <c r="JG161" s="144"/>
      <c r="JH161" s="114"/>
      <c r="JI161" s="141"/>
      <c r="JJ161" s="101"/>
      <c r="JK161" s="142">
        <f t="shared" si="2792"/>
        <v>0</v>
      </c>
      <c r="JL161" s="114">
        <f t="shared" si="2792"/>
        <v>0</v>
      </c>
      <c r="JM161" s="114"/>
      <c r="JN161" s="143"/>
      <c r="JO161" s="144">
        <f t="shared" si="2793"/>
        <v>0</v>
      </c>
      <c r="JP161" s="328">
        <f t="shared" si="2794"/>
        <v>3</v>
      </c>
      <c r="JQ161" s="144"/>
      <c r="JR161" s="114"/>
      <c r="JS161" s="141"/>
      <c r="JT161" s="101"/>
      <c r="JU161" s="142">
        <f t="shared" si="2795"/>
        <v>2428.239</v>
      </c>
      <c r="JV161" s="114">
        <f t="shared" si="2795"/>
        <v>7284.71</v>
      </c>
      <c r="JW161" s="114"/>
      <c r="JX161" s="143"/>
      <c r="JY161" s="144">
        <f t="shared" si="2796"/>
        <v>1.0412399999999999</v>
      </c>
      <c r="JZ161" s="328">
        <f t="shared" si="2797"/>
        <v>0</v>
      </c>
      <c r="KA161" s="144"/>
      <c r="KB161" s="114"/>
      <c r="KC161" s="141"/>
      <c r="KD161" s="101"/>
      <c r="KE161" s="142">
        <f t="shared" si="2798"/>
        <v>0</v>
      </c>
      <c r="KF161" s="114">
        <f t="shared" si="2798"/>
        <v>0</v>
      </c>
      <c r="KG161" s="114"/>
      <c r="KH161" s="143"/>
      <c r="KI161" s="144">
        <f t="shared" si="2799"/>
        <v>0</v>
      </c>
      <c r="KJ161" s="328">
        <f t="shared" si="2800"/>
        <v>0</v>
      </c>
      <c r="KK161" s="144"/>
      <c r="KL161" s="114"/>
      <c r="KM161" s="141"/>
      <c r="KN161" s="101"/>
      <c r="KO161" s="142">
        <f t="shared" si="2801"/>
        <v>0</v>
      </c>
      <c r="KP161" s="114">
        <f t="shared" si="2801"/>
        <v>0</v>
      </c>
      <c r="KQ161" s="114"/>
      <c r="KR161" s="143"/>
      <c r="KS161" s="144">
        <f t="shared" si="2802"/>
        <v>0</v>
      </c>
      <c r="KT161" s="328">
        <f t="shared" si="2803"/>
        <v>0</v>
      </c>
      <c r="KU161" s="144"/>
      <c r="KV161" s="114"/>
      <c r="KW161" s="141"/>
      <c r="KX161" s="101"/>
      <c r="KY161" s="142">
        <f t="shared" si="2804"/>
        <v>0</v>
      </c>
      <c r="KZ161" s="114">
        <f t="shared" si="2804"/>
        <v>0</v>
      </c>
      <c r="LA161" s="114"/>
      <c r="LB161" s="143"/>
      <c r="LC161" s="144">
        <f t="shared" si="2805"/>
        <v>0</v>
      </c>
      <c r="LD161" s="327">
        <f t="shared" si="2806"/>
        <v>41</v>
      </c>
      <c r="LE161" s="144"/>
      <c r="LF161" s="114"/>
      <c r="LG161" s="141"/>
      <c r="LH161" s="101"/>
      <c r="LI161" s="142">
        <f t="shared" si="2807"/>
        <v>2332.0693299999998</v>
      </c>
      <c r="LJ161" s="114">
        <f t="shared" si="2807"/>
        <v>95614.85</v>
      </c>
      <c r="LK161" s="114"/>
      <c r="LL161" s="143"/>
    </row>
    <row r="162" spans="1:324" ht="27.75" customHeight="1">
      <c r="A162" s="718"/>
      <c r="B162" s="93" t="s">
        <v>759</v>
      </c>
      <c r="C162" s="12" t="s">
        <v>856</v>
      </c>
      <c r="D162" s="12" t="s">
        <v>424</v>
      </c>
      <c r="E162" s="4"/>
      <c r="F162" s="328">
        <f t="shared" si="2713"/>
        <v>0</v>
      </c>
      <c r="G162" s="144"/>
      <c r="H162" s="114"/>
      <c r="I162" s="141"/>
      <c r="J162" s="101"/>
      <c r="K162" s="142">
        <f t="shared" si="2714"/>
        <v>0</v>
      </c>
      <c r="L162" s="114">
        <f t="shared" si="2714"/>
        <v>0</v>
      </c>
      <c r="M162" s="114"/>
      <c r="N162" s="143"/>
      <c r="O162" s="144" t="e">
        <f t="shared" si="2715"/>
        <v>#DIV/0!</v>
      </c>
      <c r="P162" s="328">
        <f t="shared" si="2716"/>
        <v>0</v>
      </c>
      <c r="Q162" s="144"/>
      <c r="R162" s="114"/>
      <c r="S162" s="141"/>
      <c r="T162" s="101"/>
      <c r="U162" s="142">
        <f t="shared" si="2717"/>
        <v>0</v>
      </c>
      <c r="V162" s="114">
        <f t="shared" si="2717"/>
        <v>0</v>
      </c>
      <c r="W162" s="114"/>
      <c r="X162" s="143"/>
      <c r="Y162" s="144" t="e">
        <f t="shared" si="2718"/>
        <v>#DIV/0!</v>
      </c>
      <c r="Z162" s="328">
        <f t="shared" si="2719"/>
        <v>0</v>
      </c>
      <c r="AA162" s="144"/>
      <c r="AB162" s="114"/>
      <c r="AC162" s="141"/>
      <c r="AD162" s="101"/>
      <c r="AE162" s="142">
        <f t="shared" si="2720"/>
        <v>0</v>
      </c>
      <c r="AF162" s="114">
        <f t="shared" si="2720"/>
        <v>0</v>
      </c>
      <c r="AG162" s="114"/>
      <c r="AH162" s="143"/>
      <c r="AI162" s="144" t="e">
        <f t="shared" si="2721"/>
        <v>#DIV/0!</v>
      </c>
      <c r="AJ162" s="328">
        <f t="shared" si="2722"/>
        <v>0</v>
      </c>
      <c r="AK162" s="144"/>
      <c r="AL162" s="114"/>
      <c r="AM162" s="141"/>
      <c r="AN162" s="101"/>
      <c r="AO162" s="142">
        <f t="shared" si="2723"/>
        <v>0</v>
      </c>
      <c r="AP162" s="114">
        <f t="shared" si="2723"/>
        <v>0</v>
      </c>
      <c r="AQ162" s="114"/>
      <c r="AR162" s="143"/>
      <c r="AS162" s="144" t="e">
        <f t="shared" si="2724"/>
        <v>#DIV/0!</v>
      </c>
      <c r="AT162" s="328">
        <f t="shared" si="2725"/>
        <v>0</v>
      </c>
      <c r="AU162" s="144"/>
      <c r="AV162" s="114"/>
      <c r="AW162" s="141"/>
      <c r="AX162" s="101"/>
      <c r="AY162" s="142">
        <f t="shared" si="2726"/>
        <v>0</v>
      </c>
      <c r="AZ162" s="114">
        <f t="shared" si="2726"/>
        <v>0</v>
      </c>
      <c r="BA162" s="114"/>
      <c r="BB162" s="143"/>
      <c r="BC162" s="144" t="e">
        <f t="shared" si="2727"/>
        <v>#DIV/0!</v>
      </c>
      <c r="BD162" s="328">
        <f t="shared" si="2728"/>
        <v>0</v>
      </c>
      <c r="BE162" s="144"/>
      <c r="BF162" s="114"/>
      <c r="BG162" s="141"/>
      <c r="BH162" s="101"/>
      <c r="BI162" s="142">
        <f t="shared" si="2729"/>
        <v>0</v>
      </c>
      <c r="BJ162" s="114">
        <f t="shared" si="2729"/>
        <v>0</v>
      </c>
      <c r="BK162" s="114"/>
      <c r="BL162" s="143"/>
      <c r="BM162" s="144" t="e">
        <f t="shared" si="2730"/>
        <v>#DIV/0!</v>
      </c>
      <c r="BN162" s="328">
        <f t="shared" si="2731"/>
        <v>0</v>
      </c>
      <c r="BO162" s="144"/>
      <c r="BP162" s="114"/>
      <c r="BQ162" s="141"/>
      <c r="BR162" s="101"/>
      <c r="BS162" s="142">
        <f t="shared" si="2732"/>
        <v>0</v>
      </c>
      <c r="BT162" s="114">
        <f t="shared" si="2732"/>
        <v>0</v>
      </c>
      <c r="BU162" s="114"/>
      <c r="BV162" s="143"/>
      <c r="BW162" s="144" t="e">
        <f t="shared" si="2733"/>
        <v>#DIV/0!</v>
      </c>
      <c r="BX162" s="328">
        <f t="shared" si="2734"/>
        <v>0</v>
      </c>
      <c r="BY162" s="144"/>
      <c r="BZ162" s="114"/>
      <c r="CA162" s="141"/>
      <c r="CB162" s="101"/>
      <c r="CC162" s="142">
        <f t="shared" si="2735"/>
        <v>0</v>
      </c>
      <c r="CD162" s="114">
        <f t="shared" si="2735"/>
        <v>0</v>
      </c>
      <c r="CE162" s="114"/>
      <c r="CF162" s="143"/>
      <c r="CG162" s="144" t="e">
        <f t="shared" si="2736"/>
        <v>#DIV/0!</v>
      </c>
      <c r="CH162" s="328">
        <f t="shared" si="2737"/>
        <v>0</v>
      </c>
      <c r="CI162" s="144"/>
      <c r="CJ162" s="114"/>
      <c r="CK162" s="141"/>
      <c r="CL162" s="101"/>
      <c r="CM162" s="142">
        <f t="shared" si="2738"/>
        <v>0</v>
      </c>
      <c r="CN162" s="114">
        <f t="shared" si="2738"/>
        <v>0</v>
      </c>
      <c r="CO162" s="114"/>
      <c r="CP162" s="143"/>
      <c r="CQ162" s="144" t="e">
        <f t="shared" si="2739"/>
        <v>#DIV/0!</v>
      </c>
      <c r="CR162" s="328">
        <f t="shared" si="2740"/>
        <v>0</v>
      </c>
      <c r="CS162" s="144"/>
      <c r="CT162" s="114"/>
      <c r="CU162" s="141"/>
      <c r="CV162" s="101"/>
      <c r="CW162" s="142">
        <f t="shared" si="2741"/>
        <v>0</v>
      </c>
      <c r="CX162" s="114">
        <f t="shared" si="2741"/>
        <v>0</v>
      </c>
      <c r="CY162" s="114"/>
      <c r="CZ162" s="143"/>
      <c r="DA162" s="144" t="e">
        <f t="shared" si="2742"/>
        <v>#DIV/0!</v>
      </c>
      <c r="DB162" s="328">
        <f t="shared" si="2743"/>
        <v>0</v>
      </c>
      <c r="DC162" s="144"/>
      <c r="DD162" s="114"/>
      <c r="DE162" s="141"/>
      <c r="DF162" s="101"/>
      <c r="DG162" s="142">
        <f t="shared" si="2744"/>
        <v>0</v>
      </c>
      <c r="DH162" s="114">
        <f t="shared" si="2744"/>
        <v>0</v>
      </c>
      <c r="DI162" s="114"/>
      <c r="DJ162" s="143"/>
      <c r="DK162" s="144" t="e">
        <f t="shared" si="2745"/>
        <v>#DIV/0!</v>
      </c>
      <c r="DL162" s="328">
        <f t="shared" si="2746"/>
        <v>0</v>
      </c>
      <c r="DM162" s="144"/>
      <c r="DN162" s="114"/>
      <c r="DO162" s="141"/>
      <c r="DP162" s="101"/>
      <c r="DQ162" s="142">
        <f t="shared" si="2747"/>
        <v>0</v>
      </c>
      <c r="DR162" s="114">
        <f t="shared" si="2747"/>
        <v>0</v>
      </c>
      <c r="DS162" s="114"/>
      <c r="DT162" s="143"/>
      <c r="DU162" s="144" t="e">
        <f t="shared" si="2748"/>
        <v>#DIV/0!</v>
      </c>
      <c r="DV162" s="328">
        <f t="shared" si="2749"/>
        <v>0</v>
      </c>
      <c r="DW162" s="144"/>
      <c r="DX162" s="114"/>
      <c r="DY162" s="141"/>
      <c r="DZ162" s="101"/>
      <c r="EA162" s="142">
        <f t="shared" si="2750"/>
        <v>0</v>
      </c>
      <c r="EB162" s="114">
        <f t="shared" si="2750"/>
        <v>0</v>
      </c>
      <c r="EC162" s="114"/>
      <c r="ED162" s="143"/>
      <c r="EE162" s="144" t="e">
        <f t="shared" si="2751"/>
        <v>#DIV/0!</v>
      </c>
      <c r="EF162" s="328">
        <f t="shared" si="2752"/>
        <v>0</v>
      </c>
      <c r="EG162" s="144"/>
      <c r="EH162" s="114"/>
      <c r="EI162" s="141"/>
      <c r="EJ162" s="101"/>
      <c r="EK162" s="142">
        <f t="shared" si="2753"/>
        <v>0</v>
      </c>
      <c r="EL162" s="114">
        <f t="shared" si="2753"/>
        <v>0</v>
      </c>
      <c r="EM162" s="114"/>
      <c r="EN162" s="143"/>
      <c r="EO162" s="144" t="e">
        <f t="shared" si="2754"/>
        <v>#DIV/0!</v>
      </c>
      <c r="EP162" s="328">
        <f t="shared" si="2755"/>
        <v>0</v>
      </c>
      <c r="EQ162" s="144"/>
      <c r="ER162" s="114"/>
      <c r="ES162" s="141"/>
      <c r="ET162" s="101"/>
      <c r="EU162" s="142">
        <f t="shared" si="2756"/>
        <v>0</v>
      </c>
      <c r="EV162" s="114">
        <f t="shared" si="2756"/>
        <v>0</v>
      </c>
      <c r="EW162" s="114"/>
      <c r="EX162" s="143"/>
      <c r="EY162" s="144" t="e">
        <f t="shared" si="2757"/>
        <v>#DIV/0!</v>
      </c>
      <c r="EZ162" s="328">
        <f t="shared" si="2758"/>
        <v>0</v>
      </c>
      <c r="FA162" s="144"/>
      <c r="FB162" s="114"/>
      <c r="FC162" s="141"/>
      <c r="FD162" s="101"/>
      <c r="FE162" s="142">
        <f t="shared" si="2759"/>
        <v>0</v>
      </c>
      <c r="FF162" s="114">
        <f t="shared" si="2759"/>
        <v>0</v>
      </c>
      <c r="FG162" s="114"/>
      <c r="FH162" s="143"/>
      <c r="FI162" s="144" t="e">
        <f t="shared" si="2760"/>
        <v>#DIV/0!</v>
      </c>
      <c r="FJ162" s="328">
        <f t="shared" si="2761"/>
        <v>0</v>
      </c>
      <c r="FK162" s="144"/>
      <c r="FL162" s="114"/>
      <c r="FM162" s="141"/>
      <c r="FN162" s="101"/>
      <c r="FO162" s="142">
        <f t="shared" si="2762"/>
        <v>0</v>
      </c>
      <c r="FP162" s="114">
        <f t="shared" si="2762"/>
        <v>0</v>
      </c>
      <c r="FQ162" s="114"/>
      <c r="FR162" s="143"/>
      <c r="FS162" s="144" t="e">
        <f t="shared" si="2763"/>
        <v>#DIV/0!</v>
      </c>
      <c r="FT162" s="328">
        <f t="shared" si="2764"/>
        <v>0</v>
      </c>
      <c r="FU162" s="144"/>
      <c r="FV162" s="114"/>
      <c r="FW162" s="141"/>
      <c r="FX162" s="101"/>
      <c r="FY162" s="142">
        <f t="shared" si="2765"/>
        <v>0</v>
      </c>
      <c r="FZ162" s="114">
        <f t="shared" si="2765"/>
        <v>0</v>
      </c>
      <c r="GA162" s="114"/>
      <c r="GB162" s="143"/>
      <c r="GC162" s="144" t="e">
        <f t="shared" si="2766"/>
        <v>#DIV/0!</v>
      </c>
      <c r="GD162" s="328">
        <f t="shared" si="2767"/>
        <v>0</v>
      </c>
      <c r="GE162" s="144"/>
      <c r="GF162" s="114"/>
      <c r="GG162" s="141"/>
      <c r="GH162" s="101"/>
      <c r="GI162" s="142">
        <f t="shared" si="2768"/>
        <v>0</v>
      </c>
      <c r="GJ162" s="114">
        <f t="shared" si="2768"/>
        <v>0</v>
      </c>
      <c r="GK162" s="114"/>
      <c r="GL162" s="143"/>
      <c r="GM162" s="144" t="e">
        <f t="shared" si="2769"/>
        <v>#DIV/0!</v>
      </c>
      <c r="GN162" s="328">
        <f t="shared" si="2770"/>
        <v>0</v>
      </c>
      <c r="GO162" s="144"/>
      <c r="GP162" s="114"/>
      <c r="GQ162" s="141"/>
      <c r="GR162" s="101"/>
      <c r="GS162" s="142">
        <f t="shared" si="2771"/>
        <v>0</v>
      </c>
      <c r="GT162" s="114">
        <f t="shared" si="2771"/>
        <v>0</v>
      </c>
      <c r="GU162" s="114"/>
      <c r="GV162" s="143"/>
      <c r="GW162" s="144" t="e">
        <f t="shared" si="2772"/>
        <v>#DIV/0!</v>
      </c>
      <c r="GX162" s="328">
        <f t="shared" si="2773"/>
        <v>0</v>
      </c>
      <c r="GY162" s="144"/>
      <c r="GZ162" s="114"/>
      <c r="HA162" s="141"/>
      <c r="HB162" s="101"/>
      <c r="HC162" s="142">
        <f t="shared" si="2774"/>
        <v>0</v>
      </c>
      <c r="HD162" s="114">
        <f t="shared" si="2774"/>
        <v>0</v>
      </c>
      <c r="HE162" s="114"/>
      <c r="HF162" s="143"/>
      <c r="HG162" s="144" t="e">
        <f t="shared" si="2775"/>
        <v>#DIV/0!</v>
      </c>
      <c r="HH162" s="328">
        <f t="shared" si="2776"/>
        <v>0</v>
      </c>
      <c r="HI162" s="144"/>
      <c r="HJ162" s="114"/>
      <c r="HK162" s="141"/>
      <c r="HL162" s="101"/>
      <c r="HM162" s="142">
        <f t="shared" si="2777"/>
        <v>0</v>
      </c>
      <c r="HN162" s="114">
        <f t="shared" si="2777"/>
        <v>0</v>
      </c>
      <c r="HO162" s="114"/>
      <c r="HP162" s="143"/>
      <c r="HQ162" s="144" t="e">
        <f t="shared" si="2778"/>
        <v>#DIV/0!</v>
      </c>
      <c r="HR162" s="328">
        <f t="shared" si="2779"/>
        <v>0</v>
      </c>
      <c r="HS162" s="144"/>
      <c r="HT162" s="114"/>
      <c r="HU162" s="141"/>
      <c r="HV162" s="101"/>
      <c r="HW162" s="142">
        <f t="shared" si="2780"/>
        <v>0</v>
      </c>
      <c r="HX162" s="114">
        <f t="shared" si="2780"/>
        <v>0</v>
      </c>
      <c r="HY162" s="114"/>
      <c r="HZ162" s="143"/>
      <c r="IA162" s="144" t="e">
        <f t="shared" si="2781"/>
        <v>#DIV/0!</v>
      </c>
      <c r="IB162" s="328">
        <f t="shared" si="2782"/>
        <v>0</v>
      </c>
      <c r="IC162" s="144"/>
      <c r="ID162" s="114"/>
      <c r="IE162" s="141"/>
      <c r="IF162" s="101"/>
      <c r="IG162" s="142">
        <f t="shared" si="2783"/>
        <v>0</v>
      </c>
      <c r="IH162" s="114">
        <f t="shared" si="2783"/>
        <v>0</v>
      </c>
      <c r="II162" s="114"/>
      <c r="IJ162" s="143"/>
      <c r="IK162" s="144" t="e">
        <f t="shared" si="2784"/>
        <v>#DIV/0!</v>
      </c>
      <c r="IL162" s="328">
        <f t="shared" si="2785"/>
        <v>0</v>
      </c>
      <c r="IM162" s="144"/>
      <c r="IN162" s="114"/>
      <c r="IO162" s="141"/>
      <c r="IP162" s="101"/>
      <c r="IQ162" s="142">
        <f t="shared" si="2786"/>
        <v>0</v>
      </c>
      <c r="IR162" s="114">
        <f t="shared" si="2786"/>
        <v>0</v>
      </c>
      <c r="IS162" s="114"/>
      <c r="IT162" s="143"/>
      <c r="IU162" s="144" t="e">
        <f t="shared" si="2787"/>
        <v>#DIV/0!</v>
      </c>
      <c r="IV162" s="328">
        <f t="shared" si="2788"/>
        <v>0</v>
      </c>
      <c r="IW162" s="144"/>
      <c r="IX162" s="114"/>
      <c r="IY162" s="141"/>
      <c r="IZ162" s="101"/>
      <c r="JA162" s="142">
        <f t="shared" si="2789"/>
        <v>0</v>
      </c>
      <c r="JB162" s="114">
        <f t="shared" si="2789"/>
        <v>0</v>
      </c>
      <c r="JC162" s="114"/>
      <c r="JD162" s="143"/>
      <c r="JE162" s="144" t="e">
        <f t="shared" si="2790"/>
        <v>#DIV/0!</v>
      </c>
      <c r="JF162" s="328">
        <f t="shared" si="2791"/>
        <v>0</v>
      </c>
      <c r="JG162" s="144"/>
      <c r="JH162" s="114"/>
      <c r="JI162" s="141"/>
      <c r="JJ162" s="101"/>
      <c r="JK162" s="142">
        <f t="shared" si="2792"/>
        <v>0</v>
      </c>
      <c r="JL162" s="114">
        <f t="shared" si="2792"/>
        <v>0</v>
      </c>
      <c r="JM162" s="114"/>
      <c r="JN162" s="143"/>
      <c r="JO162" s="144" t="e">
        <f t="shared" si="2793"/>
        <v>#DIV/0!</v>
      </c>
      <c r="JP162" s="328">
        <f t="shared" si="2794"/>
        <v>0</v>
      </c>
      <c r="JQ162" s="144"/>
      <c r="JR162" s="114"/>
      <c r="JS162" s="141"/>
      <c r="JT162" s="101"/>
      <c r="JU162" s="142">
        <f t="shared" si="2795"/>
        <v>0</v>
      </c>
      <c r="JV162" s="114">
        <f t="shared" si="2795"/>
        <v>0</v>
      </c>
      <c r="JW162" s="114"/>
      <c r="JX162" s="143"/>
      <c r="JY162" s="144" t="e">
        <f t="shared" si="2796"/>
        <v>#DIV/0!</v>
      </c>
      <c r="JZ162" s="328">
        <f t="shared" si="2797"/>
        <v>0</v>
      </c>
      <c r="KA162" s="144"/>
      <c r="KB162" s="114"/>
      <c r="KC162" s="141"/>
      <c r="KD162" s="101"/>
      <c r="KE162" s="142">
        <f t="shared" si="2798"/>
        <v>0</v>
      </c>
      <c r="KF162" s="114">
        <f t="shared" si="2798"/>
        <v>0</v>
      </c>
      <c r="KG162" s="114"/>
      <c r="KH162" s="143"/>
      <c r="KI162" s="144" t="e">
        <f t="shared" si="2799"/>
        <v>#DIV/0!</v>
      </c>
      <c r="KJ162" s="328">
        <f t="shared" si="2800"/>
        <v>0</v>
      </c>
      <c r="KK162" s="144"/>
      <c r="KL162" s="114"/>
      <c r="KM162" s="141"/>
      <c r="KN162" s="101"/>
      <c r="KO162" s="142">
        <f t="shared" si="2801"/>
        <v>0</v>
      </c>
      <c r="KP162" s="114">
        <f t="shared" si="2801"/>
        <v>0</v>
      </c>
      <c r="KQ162" s="114"/>
      <c r="KR162" s="143"/>
      <c r="KS162" s="144" t="e">
        <f t="shared" si="2802"/>
        <v>#DIV/0!</v>
      </c>
      <c r="KT162" s="328">
        <f t="shared" si="2803"/>
        <v>0</v>
      </c>
      <c r="KU162" s="144"/>
      <c r="KV162" s="114"/>
      <c r="KW162" s="141"/>
      <c r="KX162" s="101"/>
      <c r="KY162" s="142">
        <f t="shared" si="2804"/>
        <v>0</v>
      </c>
      <c r="KZ162" s="114">
        <f t="shared" si="2804"/>
        <v>0</v>
      </c>
      <c r="LA162" s="114"/>
      <c r="LB162" s="143"/>
      <c r="LC162" s="144" t="e">
        <f t="shared" si="2805"/>
        <v>#DIV/0!</v>
      </c>
      <c r="LD162" s="327">
        <f t="shared" si="2806"/>
        <v>0</v>
      </c>
      <c r="LE162" s="144"/>
      <c r="LF162" s="114"/>
      <c r="LG162" s="141"/>
      <c r="LH162" s="101"/>
      <c r="LI162" s="142">
        <f t="shared" si="2807"/>
        <v>0</v>
      </c>
      <c r="LJ162" s="114">
        <f t="shared" si="2807"/>
        <v>0</v>
      </c>
      <c r="LK162" s="114"/>
      <c r="LL162" s="143"/>
    </row>
    <row r="163" spans="1:324" ht="24">
      <c r="A163" s="718"/>
      <c r="B163" s="12" t="s">
        <v>747</v>
      </c>
      <c r="C163" s="12" t="s">
        <v>857</v>
      </c>
      <c r="D163" s="12" t="s">
        <v>423</v>
      </c>
      <c r="E163" s="4"/>
      <c r="F163" s="328">
        <f t="shared" si="2713"/>
        <v>1</v>
      </c>
      <c r="G163" s="144"/>
      <c r="H163" s="114"/>
      <c r="I163" s="141"/>
      <c r="J163" s="101"/>
      <c r="K163" s="142">
        <f t="shared" si="2714"/>
        <v>1718.7119</v>
      </c>
      <c r="L163" s="114">
        <f t="shared" si="2714"/>
        <v>1718.72</v>
      </c>
      <c r="M163" s="114"/>
      <c r="N163" s="143"/>
      <c r="O163" s="144">
        <f t="shared" si="2715"/>
        <v>0.73770000000000002</v>
      </c>
      <c r="P163" s="328">
        <f t="shared" si="2716"/>
        <v>2</v>
      </c>
      <c r="Q163" s="144"/>
      <c r="R163" s="114"/>
      <c r="S163" s="141"/>
      <c r="T163" s="101"/>
      <c r="U163" s="142">
        <f t="shared" si="2717"/>
        <v>2411.9992999999999</v>
      </c>
      <c r="V163" s="114">
        <f t="shared" si="2717"/>
        <v>4824</v>
      </c>
      <c r="W163" s="114"/>
      <c r="X163" s="143"/>
      <c r="Y163" s="144">
        <f t="shared" si="2718"/>
        <v>1.0352699999999999</v>
      </c>
      <c r="Z163" s="328">
        <f t="shared" si="2719"/>
        <v>0</v>
      </c>
      <c r="AA163" s="144"/>
      <c r="AB163" s="114"/>
      <c r="AC163" s="141"/>
      <c r="AD163" s="101"/>
      <c r="AE163" s="142">
        <f t="shared" si="2720"/>
        <v>0</v>
      </c>
      <c r="AF163" s="114">
        <f t="shared" si="2720"/>
        <v>0</v>
      </c>
      <c r="AG163" s="114"/>
      <c r="AH163" s="143"/>
      <c r="AI163" s="144">
        <f t="shared" si="2721"/>
        <v>0</v>
      </c>
      <c r="AJ163" s="328">
        <f t="shared" si="2722"/>
        <v>0</v>
      </c>
      <c r="AK163" s="144"/>
      <c r="AL163" s="114"/>
      <c r="AM163" s="141"/>
      <c r="AN163" s="101"/>
      <c r="AO163" s="142">
        <f t="shared" si="2723"/>
        <v>0</v>
      </c>
      <c r="AP163" s="114">
        <f t="shared" si="2723"/>
        <v>0</v>
      </c>
      <c r="AQ163" s="114"/>
      <c r="AR163" s="143"/>
      <c r="AS163" s="144">
        <f t="shared" si="2724"/>
        <v>0</v>
      </c>
      <c r="AT163" s="328">
        <f t="shared" si="2725"/>
        <v>2</v>
      </c>
      <c r="AU163" s="144"/>
      <c r="AV163" s="114"/>
      <c r="AW163" s="141"/>
      <c r="AX163" s="101"/>
      <c r="AY163" s="142">
        <f t="shared" si="2726"/>
        <v>1284.7491</v>
      </c>
      <c r="AZ163" s="114">
        <f t="shared" si="2726"/>
        <v>2569.4899999999998</v>
      </c>
      <c r="BA163" s="114"/>
      <c r="BB163" s="143"/>
      <c r="BC163" s="144">
        <f t="shared" si="2727"/>
        <v>0.55144000000000004</v>
      </c>
      <c r="BD163" s="328">
        <f t="shared" si="2728"/>
        <v>0</v>
      </c>
      <c r="BE163" s="144"/>
      <c r="BF163" s="114"/>
      <c r="BG163" s="141"/>
      <c r="BH163" s="101"/>
      <c r="BI163" s="142">
        <f t="shared" si="2729"/>
        <v>0</v>
      </c>
      <c r="BJ163" s="114">
        <f t="shared" si="2729"/>
        <v>0</v>
      </c>
      <c r="BK163" s="114"/>
      <c r="BL163" s="143"/>
      <c r="BM163" s="144">
        <f t="shared" si="2730"/>
        <v>0</v>
      </c>
      <c r="BN163" s="328">
        <f t="shared" si="2731"/>
        <v>0</v>
      </c>
      <c r="BO163" s="144"/>
      <c r="BP163" s="114"/>
      <c r="BQ163" s="141"/>
      <c r="BR163" s="101"/>
      <c r="BS163" s="142">
        <f t="shared" si="2732"/>
        <v>0</v>
      </c>
      <c r="BT163" s="114">
        <f t="shared" si="2732"/>
        <v>0</v>
      </c>
      <c r="BU163" s="114"/>
      <c r="BV163" s="143"/>
      <c r="BW163" s="144">
        <f t="shared" si="2733"/>
        <v>0</v>
      </c>
      <c r="BX163" s="328">
        <f t="shared" si="2734"/>
        <v>1</v>
      </c>
      <c r="BY163" s="144"/>
      <c r="BZ163" s="114"/>
      <c r="CA163" s="141"/>
      <c r="CB163" s="101"/>
      <c r="CC163" s="142">
        <f t="shared" si="2735"/>
        <v>1717.6793</v>
      </c>
      <c r="CD163" s="114">
        <f t="shared" si="2735"/>
        <v>1717.68</v>
      </c>
      <c r="CE163" s="114"/>
      <c r="CF163" s="143"/>
      <c r="CG163" s="144">
        <f t="shared" si="2736"/>
        <v>0.73726000000000003</v>
      </c>
      <c r="CH163" s="328">
        <f t="shared" si="2737"/>
        <v>1</v>
      </c>
      <c r="CI163" s="144"/>
      <c r="CJ163" s="114"/>
      <c r="CK163" s="141"/>
      <c r="CL163" s="101"/>
      <c r="CM163" s="142">
        <f t="shared" si="2738"/>
        <v>2359.9989999999998</v>
      </c>
      <c r="CN163" s="114">
        <f t="shared" si="2738"/>
        <v>2360</v>
      </c>
      <c r="CO163" s="114"/>
      <c r="CP163" s="143"/>
      <c r="CQ163" s="144">
        <f t="shared" si="2739"/>
        <v>1.01295</v>
      </c>
      <c r="CR163" s="328">
        <f t="shared" si="2740"/>
        <v>0</v>
      </c>
      <c r="CS163" s="144"/>
      <c r="CT163" s="114"/>
      <c r="CU163" s="141"/>
      <c r="CV163" s="101"/>
      <c r="CW163" s="142">
        <f t="shared" si="2741"/>
        <v>0</v>
      </c>
      <c r="CX163" s="114">
        <f t="shared" si="2741"/>
        <v>0</v>
      </c>
      <c r="CY163" s="114"/>
      <c r="CZ163" s="143"/>
      <c r="DA163" s="144">
        <f t="shared" si="2742"/>
        <v>0</v>
      </c>
      <c r="DB163" s="328">
        <f t="shared" si="2743"/>
        <v>0</v>
      </c>
      <c r="DC163" s="144"/>
      <c r="DD163" s="114"/>
      <c r="DE163" s="141"/>
      <c r="DF163" s="101"/>
      <c r="DG163" s="142">
        <f t="shared" si="2744"/>
        <v>0</v>
      </c>
      <c r="DH163" s="114">
        <f t="shared" si="2744"/>
        <v>0</v>
      </c>
      <c r="DI163" s="114"/>
      <c r="DJ163" s="143"/>
      <c r="DK163" s="144">
        <f t="shared" si="2745"/>
        <v>0</v>
      </c>
      <c r="DL163" s="328">
        <f t="shared" si="2746"/>
        <v>0</v>
      </c>
      <c r="DM163" s="144"/>
      <c r="DN163" s="114"/>
      <c r="DO163" s="141"/>
      <c r="DP163" s="101"/>
      <c r="DQ163" s="142">
        <f t="shared" si="2747"/>
        <v>0</v>
      </c>
      <c r="DR163" s="114">
        <f t="shared" si="2747"/>
        <v>0</v>
      </c>
      <c r="DS163" s="114"/>
      <c r="DT163" s="143"/>
      <c r="DU163" s="144">
        <f t="shared" si="2748"/>
        <v>0</v>
      </c>
      <c r="DV163" s="328">
        <f t="shared" si="2749"/>
        <v>0</v>
      </c>
      <c r="DW163" s="144"/>
      <c r="DX163" s="114"/>
      <c r="DY163" s="141"/>
      <c r="DZ163" s="101"/>
      <c r="EA163" s="142">
        <f t="shared" si="2750"/>
        <v>0</v>
      </c>
      <c r="EB163" s="114">
        <f t="shared" si="2750"/>
        <v>0</v>
      </c>
      <c r="EC163" s="114"/>
      <c r="ED163" s="143"/>
      <c r="EE163" s="144">
        <f t="shared" si="2751"/>
        <v>0</v>
      </c>
      <c r="EF163" s="328">
        <f t="shared" si="2752"/>
        <v>0</v>
      </c>
      <c r="EG163" s="144"/>
      <c r="EH163" s="114"/>
      <c r="EI163" s="141"/>
      <c r="EJ163" s="101"/>
      <c r="EK163" s="142">
        <f t="shared" si="2753"/>
        <v>0</v>
      </c>
      <c r="EL163" s="114">
        <f t="shared" si="2753"/>
        <v>0</v>
      </c>
      <c r="EM163" s="114"/>
      <c r="EN163" s="143"/>
      <c r="EO163" s="144">
        <f t="shared" si="2754"/>
        <v>0</v>
      </c>
      <c r="EP163" s="328">
        <f t="shared" si="2755"/>
        <v>3</v>
      </c>
      <c r="EQ163" s="144"/>
      <c r="ER163" s="114"/>
      <c r="ES163" s="141"/>
      <c r="ET163" s="101"/>
      <c r="EU163" s="142">
        <f t="shared" si="2756"/>
        <v>4425.9262399999998</v>
      </c>
      <c r="EV163" s="114">
        <f t="shared" si="2756"/>
        <v>13277.78</v>
      </c>
      <c r="EW163" s="114"/>
      <c r="EX163" s="143"/>
      <c r="EY163" s="144">
        <f t="shared" si="2757"/>
        <v>1.8996900000000001</v>
      </c>
      <c r="EZ163" s="328">
        <f t="shared" si="2758"/>
        <v>0</v>
      </c>
      <c r="FA163" s="144"/>
      <c r="FB163" s="114"/>
      <c r="FC163" s="141"/>
      <c r="FD163" s="101"/>
      <c r="FE163" s="142">
        <f t="shared" si="2759"/>
        <v>0</v>
      </c>
      <c r="FF163" s="114">
        <f t="shared" si="2759"/>
        <v>0</v>
      </c>
      <c r="FG163" s="114"/>
      <c r="FH163" s="143"/>
      <c r="FI163" s="144">
        <f t="shared" si="2760"/>
        <v>0</v>
      </c>
      <c r="FJ163" s="328">
        <f t="shared" si="2761"/>
        <v>1</v>
      </c>
      <c r="FK163" s="144"/>
      <c r="FL163" s="114"/>
      <c r="FM163" s="141"/>
      <c r="FN163" s="101"/>
      <c r="FO163" s="142">
        <f t="shared" si="2762"/>
        <v>2484.0607</v>
      </c>
      <c r="FP163" s="114">
        <f t="shared" si="2762"/>
        <v>2484.0500000000002</v>
      </c>
      <c r="FQ163" s="114"/>
      <c r="FR163" s="143"/>
      <c r="FS163" s="144">
        <f t="shared" si="2763"/>
        <v>1.0662</v>
      </c>
      <c r="FT163" s="328">
        <f t="shared" si="2764"/>
        <v>0</v>
      </c>
      <c r="FU163" s="144"/>
      <c r="FV163" s="114"/>
      <c r="FW163" s="141"/>
      <c r="FX163" s="101"/>
      <c r="FY163" s="142">
        <f t="shared" si="2765"/>
        <v>0</v>
      </c>
      <c r="FZ163" s="114">
        <f t="shared" si="2765"/>
        <v>0</v>
      </c>
      <c r="GA163" s="114"/>
      <c r="GB163" s="143"/>
      <c r="GC163" s="144">
        <f t="shared" si="2766"/>
        <v>0</v>
      </c>
      <c r="GD163" s="328">
        <f t="shared" si="2767"/>
        <v>0</v>
      </c>
      <c r="GE163" s="144"/>
      <c r="GF163" s="114"/>
      <c r="GG163" s="141"/>
      <c r="GH163" s="101"/>
      <c r="GI163" s="142">
        <f t="shared" si="2768"/>
        <v>0</v>
      </c>
      <c r="GJ163" s="114">
        <f t="shared" si="2768"/>
        <v>0</v>
      </c>
      <c r="GK163" s="114"/>
      <c r="GL163" s="143"/>
      <c r="GM163" s="144">
        <f t="shared" si="2769"/>
        <v>0</v>
      </c>
      <c r="GN163" s="328">
        <f t="shared" si="2770"/>
        <v>0</v>
      </c>
      <c r="GO163" s="144"/>
      <c r="GP163" s="114"/>
      <c r="GQ163" s="141"/>
      <c r="GR163" s="101"/>
      <c r="GS163" s="142">
        <f t="shared" si="2771"/>
        <v>0</v>
      </c>
      <c r="GT163" s="114">
        <f t="shared" si="2771"/>
        <v>0</v>
      </c>
      <c r="GU163" s="114"/>
      <c r="GV163" s="143"/>
      <c r="GW163" s="144">
        <f t="shared" si="2772"/>
        <v>0</v>
      </c>
      <c r="GX163" s="328">
        <f t="shared" si="2773"/>
        <v>0</v>
      </c>
      <c r="GY163" s="144"/>
      <c r="GZ163" s="114"/>
      <c r="HA163" s="141"/>
      <c r="HB163" s="101"/>
      <c r="HC163" s="142">
        <f t="shared" si="2774"/>
        <v>0</v>
      </c>
      <c r="HD163" s="114">
        <f t="shared" si="2774"/>
        <v>0</v>
      </c>
      <c r="HE163" s="114"/>
      <c r="HF163" s="143"/>
      <c r="HG163" s="144">
        <f t="shared" si="2775"/>
        <v>0</v>
      </c>
      <c r="HH163" s="328">
        <f t="shared" si="2776"/>
        <v>0</v>
      </c>
      <c r="HI163" s="144"/>
      <c r="HJ163" s="114"/>
      <c r="HK163" s="141"/>
      <c r="HL163" s="101"/>
      <c r="HM163" s="142">
        <f t="shared" si="2777"/>
        <v>0</v>
      </c>
      <c r="HN163" s="114">
        <f t="shared" si="2777"/>
        <v>0</v>
      </c>
      <c r="HO163" s="114"/>
      <c r="HP163" s="143"/>
      <c r="HQ163" s="144">
        <f t="shared" si="2778"/>
        <v>0</v>
      </c>
      <c r="HR163" s="328">
        <f t="shared" si="2779"/>
        <v>4</v>
      </c>
      <c r="HS163" s="144"/>
      <c r="HT163" s="114"/>
      <c r="HU163" s="141"/>
      <c r="HV163" s="101"/>
      <c r="HW163" s="142">
        <f t="shared" si="2780"/>
        <v>2504.221</v>
      </c>
      <c r="HX163" s="114">
        <f t="shared" si="2780"/>
        <v>10016.879999999999</v>
      </c>
      <c r="HY163" s="114"/>
      <c r="HZ163" s="143"/>
      <c r="IA163" s="144">
        <f t="shared" si="2781"/>
        <v>1.0748599999999999</v>
      </c>
      <c r="IB163" s="328">
        <f t="shared" si="2782"/>
        <v>2</v>
      </c>
      <c r="IC163" s="144"/>
      <c r="ID163" s="114"/>
      <c r="IE163" s="141"/>
      <c r="IF163" s="101"/>
      <c r="IG163" s="142">
        <f t="shared" si="2783"/>
        <v>4147.1909999999998</v>
      </c>
      <c r="IH163" s="114">
        <f t="shared" si="2783"/>
        <v>8294.39</v>
      </c>
      <c r="II163" s="114"/>
      <c r="IJ163" s="143"/>
      <c r="IK163" s="144">
        <f t="shared" si="2784"/>
        <v>1.7800499999999999</v>
      </c>
      <c r="IL163" s="328">
        <f t="shared" si="2785"/>
        <v>0</v>
      </c>
      <c r="IM163" s="144"/>
      <c r="IN163" s="114"/>
      <c r="IO163" s="141"/>
      <c r="IP163" s="101"/>
      <c r="IQ163" s="142">
        <f t="shared" si="2786"/>
        <v>0</v>
      </c>
      <c r="IR163" s="114">
        <f t="shared" si="2786"/>
        <v>0</v>
      </c>
      <c r="IS163" s="114"/>
      <c r="IT163" s="143"/>
      <c r="IU163" s="144">
        <f t="shared" si="2787"/>
        <v>0</v>
      </c>
      <c r="IV163" s="328">
        <f t="shared" si="2788"/>
        <v>4</v>
      </c>
      <c r="IW163" s="144"/>
      <c r="IX163" s="114"/>
      <c r="IY163" s="141"/>
      <c r="IZ163" s="101"/>
      <c r="JA163" s="142">
        <f t="shared" si="2789"/>
        <v>2897.2811799999999</v>
      </c>
      <c r="JB163" s="114">
        <f t="shared" si="2789"/>
        <v>11589.12</v>
      </c>
      <c r="JC163" s="114"/>
      <c r="JD163" s="143"/>
      <c r="JE163" s="144">
        <f t="shared" si="2790"/>
        <v>1.2435700000000001</v>
      </c>
      <c r="JF163" s="328">
        <f t="shared" si="2791"/>
        <v>0</v>
      </c>
      <c r="JG163" s="144"/>
      <c r="JH163" s="114"/>
      <c r="JI163" s="141"/>
      <c r="JJ163" s="101"/>
      <c r="JK163" s="142">
        <f t="shared" si="2792"/>
        <v>0</v>
      </c>
      <c r="JL163" s="114">
        <f t="shared" si="2792"/>
        <v>0</v>
      </c>
      <c r="JM163" s="114"/>
      <c r="JN163" s="143"/>
      <c r="JO163" s="144">
        <f t="shared" si="2793"/>
        <v>0</v>
      </c>
      <c r="JP163" s="328">
        <f t="shared" si="2794"/>
        <v>2</v>
      </c>
      <c r="JQ163" s="144"/>
      <c r="JR163" s="114"/>
      <c r="JS163" s="141"/>
      <c r="JT163" s="101"/>
      <c r="JU163" s="142">
        <f t="shared" si="2795"/>
        <v>2429.3737500000002</v>
      </c>
      <c r="JV163" s="114">
        <f t="shared" si="2795"/>
        <v>4858.75</v>
      </c>
      <c r="JW163" s="114"/>
      <c r="JX163" s="143"/>
      <c r="JY163" s="144">
        <f t="shared" si="2796"/>
        <v>1.0427299999999999</v>
      </c>
      <c r="JZ163" s="328">
        <f t="shared" si="2797"/>
        <v>0</v>
      </c>
      <c r="KA163" s="144"/>
      <c r="KB163" s="114"/>
      <c r="KC163" s="141"/>
      <c r="KD163" s="101"/>
      <c r="KE163" s="142">
        <f t="shared" si="2798"/>
        <v>0</v>
      </c>
      <c r="KF163" s="114">
        <f t="shared" si="2798"/>
        <v>0</v>
      </c>
      <c r="KG163" s="114"/>
      <c r="KH163" s="143"/>
      <c r="KI163" s="144">
        <f t="shared" si="2799"/>
        <v>0</v>
      </c>
      <c r="KJ163" s="328">
        <f t="shared" si="2800"/>
        <v>0</v>
      </c>
      <c r="KK163" s="144"/>
      <c r="KL163" s="114"/>
      <c r="KM163" s="141"/>
      <c r="KN163" s="101"/>
      <c r="KO163" s="142">
        <f t="shared" si="2801"/>
        <v>0</v>
      </c>
      <c r="KP163" s="114">
        <f t="shared" si="2801"/>
        <v>0</v>
      </c>
      <c r="KQ163" s="114"/>
      <c r="KR163" s="143"/>
      <c r="KS163" s="144">
        <f t="shared" si="2802"/>
        <v>0</v>
      </c>
      <c r="KT163" s="328">
        <f t="shared" si="2803"/>
        <v>0</v>
      </c>
      <c r="KU163" s="144"/>
      <c r="KV163" s="114"/>
      <c r="KW163" s="141"/>
      <c r="KX163" s="101"/>
      <c r="KY163" s="142">
        <f t="shared" si="2804"/>
        <v>0</v>
      </c>
      <c r="KZ163" s="114">
        <f t="shared" si="2804"/>
        <v>0</v>
      </c>
      <c r="LA163" s="114"/>
      <c r="LB163" s="143"/>
      <c r="LC163" s="144">
        <f t="shared" si="2805"/>
        <v>0</v>
      </c>
      <c r="LD163" s="327">
        <f t="shared" si="2806"/>
        <v>23</v>
      </c>
      <c r="LE163" s="144"/>
      <c r="LF163" s="114"/>
      <c r="LG163" s="141"/>
      <c r="LH163" s="101"/>
      <c r="LI163" s="142">
        <f t="shared" si="2807"/>
        <v>2329.8179300000002</v>
      </c>
      <c r="LJ163" s="114">
        <f t="shared" si="2807"/>
        <v>53585.82</v>
      </c>
      <c r="LK163" s="114"/>
      <c r="LL163" s="143"/>
    </row>
    <row r="164" spans="1:324" ht="24">
      <c r="A164" s="718"/>
      <c r="B164" s="93" t="s">
        <v>727</v>
      </c>
      <c r="C164" s="12" t="s">
        <v>857</v>
      </c>
      <c r="D164" s="12" t="s">
        <v>423</v>
      </c>
      <c r="E164" s="4"/>
      <c r="F164" s="328">
        <f t="shared" si="2713"/>
        <v>0</v>
      </c>
      <c r="G164" s="144"/>
      <c r="H164" s="114"/>
      <c r="I164" s="141"/>
      <c r="J164" s="101"/>
      <c r="K164" s="142">
        <f t="shared" si="2714"/>
        <v>0</v>
      </c>
      <c r="L164" s="114">
        <f t="shared" si="2714"/>
        <v>0</v>
      </c>
      <c r="M164" s="114"/>
      <c r="N164" s="143"/>
      <c r="O164" s="144" t="e">
        <f t="shared" si="2715"/>
        <v>#DIV/0!</v>
      </c>
      <c r="P164" s="328">
        <f t="shared" si="2716"/>
        <v>0</v>
      </c>
      <c r="Q164" s="144"/>
      <c r="R164" s="114"/>
      <c r="S164" s="141"/>
      <c r="T164" s="101"/>
      <c r="U164" s="142">
        <f t="shared" si="2717"/>
        <v>0</v>
      </c>
      <c r="V164" s="114">
        <f t="shared" si="2717"/>
        <v>0</v>
      </c>
      <c r="W164" s="114"/>
      <c r="X164" s="143"/>
      <c r="Y164" s="144" t="e">
        <f t="shared" si="2718"/>
        <v>#DIV/0!</v>
      </c>
      <c r="Z164" s="328">
        <f t="shared" si="2719"/>
        <v>0</v>
      </c>
      <c r="AA164" s="144"/>
      <c r="AB164" s="114"/>
      <c r="AC164" s="141"/>
      <c r="AD164" s="101"/>
      <c r="AE164" s="142">
        <f t="shared" si="2720"/>
        <v>0</v>
      </c>
      <c r="AF164" s="114">
        <f t="shared" si="2720"/>
        <v>0</v>
      </c>
      <c r="AG164" s="114"/>
      <c r="AH164" s="143"/>
      <c r="AI164" s="144" t="e">
        <f t="shared" si="2721"/>
        <v>#DIV/0!</v>
      </c>
      <c r="AJ164" s="328">
        <f t="shared" si="2722"/>
        <v>0</v>
      </c>
      <c r="AK164" s="144"/>
      <c r="AL164" s="114"/>
      <c r="AM164" s="141"/>
      <c r="AN164" s="101"/>
      <c r="AO164" s="142">
        <f t="shared" si="2723"/>
        <v>0</v>
      </c>
      <c r="AP164" s="114">
        <f t="shared" si="2723"/>
        <v>0</v>
      </c>
      <c r="AQ164" s="114"/>
      <c r="AR164" s="143"/>
      <c r="AS164" s="144" t="e">
        <f t="shared" si="2724"/>
        <v>#DIV/0!</v>
      </c>
      <c r="AT164" s="328">
        <f t="shared" si="2725"/>
        <v>0</v>
      </c>
      <c r="AU164" s="144"/>
      <c r="AV164" s="114"/>
      <c r="AW164" s="141"/>
      <c r="AX164" s="101"/>
      <c r="AY164" s="142">
        <f t="shared" si="2726"/>
        <v>0</v>
      </c>
      <c r="AZ164" s="114">
        <f t="shared" si="2726"/>
        <v>0</v>
      </c>
      <c r="BA164" s="114"/>
      <c r="BB164" s="143"/>
      <c r="BC164" s="144" t="e">
        <f t="shared" si="2727"/>
        <v>#DIV/0!</v>
      </c>
      <c r="BD164" s="328">
        <f t="shared" si="2728"/>
        <v>0</v>
      </c>
      <c r="BE164" s="144"/>
      <c r="BF164" s="114"/>
      <c r="BG164" s="141"/>
      <c r="BH164" s="101"/>
      <c r="BI164" s="142">
        <f t="shared" si="2729"/>
        <v>0</v>
      </c>
      <c r="BJ164" s="114">
        <f t="shared" si="2729"/>
        <v>0</v>
      </c>
      <c r="BK164" s="114"/>
      <c r="BL164" s="143"/>
      <c r="BM164" s="144" t="e">
        <f t="shared" si="2730"/>
        <v>#DIV/0!</v>
      </c>
      <c r="BN164" s="328">
        <f t="shared" si="2731"/>
        <v>0</v>
      </c>
      <c r="BO164" s="144"/>
      <c r="BP164" s="114"/>
      <c r="BQ164" s="141"/>
      <c r="BR164" s="101"/>
      <c r="BS164" s="142">
        <f t="shared" si="2732"/>
        <v>0</v>
      </c>
      <c r="BT164" s="114">
        <f t="shared" si="2732"/>
        <v>0</v>
      </c>
      <c r="BU164" s="114"/>
      <c r="BV164" s="143"/>
      <c r="BW164" s="144" t="e">
        <f t="shared" si="2733"/>
        <v>#DIV/0!</v>
      </c>
      <c r="BX164" s="328">
        <f t="shared" si="2734"/>
        <v>0</v>
      </c>
      <c r="BY164" s="144"/>
      <c r="BZ164" s="114"/>
      <c r="CA164" s="141"/>
      <c r="CB164" s="101"/>
      <c r="CC164" s="142">
        <f t="shared" si="2735"/>
        <v>0</v>
      </c>
      <c r="CD164" s="114">
        <f t="shared" si="2735"/>
        <v>0</v>
      </c>
      <c r="CE164" s="114"/>
      <c r="CF164" s="143"/>
      <c r="CG164" s="144" t="e">
        <f t="shared" si="2736"/>
        <v>#DIV/0!</v>
      </c>
      <c r="CH164" s="328">
        <f t="shared" si="2737"/>
        <v>0</v>
      </c>
      <c r="CI164" s="144"/>
      <c r="CJ164" s="114"/>
      <c r="CK164" s="141"/>
      <c r="CL164" s="101"/>
      <c r="CM164" s="142">
        <f t="shared" si="2738"/>
        <v>0</v>
      </c>
      <c r="CN164" s="114">
        <f t="shared" si="2738"/>
        <v>0</v>
      </c>
      <c r="CO164" s="114"/>
      <c r="CP164" s="143"/>
      <c r="CQ164" s="144" t="e">
        <f t="shared" si="2739"/>
        <v>#DIV/0!</v>
      </c>
      <c r="CR164" s="328">
        <f t="shared" si="2740"/>
        <v>0</v>
      </c>
      <c r="CS164" s="144"/>
      <c r="CT164" s="114"/>
      <c r="CU164" s="141"/>
      <c r="CV164" s="101"/>
      <c r="CW164" s="142">
        <f t="shared" si="2741"/>
        <v>0</v>
      </c>
      <c r="CX164" s="114">
        <f t="shared" si="2741"/>
        <v>0</v>
      </c>
      <c r="CY164" s="114"/>
      <c r="CZ164" s="143"/>
      <c r="DA164" s="144" t="e">
        <f t="shared" si="2742"/>
        <v>#DIV/0!</v>
      </c>
      <c r="DB164" s="328">
        <f t="shared" si="2743"/>
        <v>0</v>
      </c>
      <c r="DC164" s="144"/>
      <c r="DD164" s="114"/>
      <c r="DE164" s="141"/>
      <c r="DF164" s="101"/>
      <c r="DG164" s="142">
        <f t="shared" si="2744"/>
        <v>0</v>
      </c>
      <c r="DH164" s="114">
        <f t="shared" si="2744"/>
        <v>0</v>
      </c>
      <c r="DI164" s="114"/>
      <c r="DJ164" s="143"/>
      <c r="DK164" s="144" t="e">
        <f t="shared" si="2745"/>
        <v>#DIV/0!</v>
      </c>
      <c r="DL164" s="328">
        <f t="shared" si="2746"/>
        <v>0</v>
      </c>
      <c r="DM164" s="144"/>
      <c r="DN164" s="114"/>
      <c r="DO164" s="141"/>
      <c r="DP164" s="101"/>
      <c r="DQ164" s="142">
        <f t="shared" si="2747"/>
        <v>0</v>
      </c>
      <c r="DR164" s="114">
        <f t="shared" si="2747"/>
        <v>0</v>
      </c>
      <c r="DS164" s="114"/>
      <c r="DT164" s="143"/>
      <c r="DU164" s="144" t="e">
        <f t="shared" si="2748"/>
        <v>#DIV/0!</v>
      </c>
      <c r="DV164" s="328">
        <f t="shared" si="2749"/>
        <v>0</v>
      </c>
      <c r="DW164" s="144"/>
      <c r="DX164" s="114"/>
      <c r="DY164" s="141"/>
      <c r="DZ164" s="101"/>
      <c r="EA164" s="142">
        <f t="shared" si="2750"/>
        <v>0</v>
      </c>
      <c r="EB164" s="114">
        <f t="shared" si="2750"/>
        <v>0</v>
      </c>
      <c r="EC164" s="114"/>
      <c r="ED164" s="143"/>
      <c r="EE164" s="144" t="e">
        <f t="shared" si="2751"/>
        <v>#DIV/0!</v>
      </c>
      <c r="EF164" s="328">
        <f t="shared" si="2752"/>
        <v>0</v>
      </c>
      <c r="EG164" s="144"/>
      <c r="EH164" s="114"/>
      <c r="EI164" s="141"/>
      <c r="EJ164" s="101"/>
      <c r="EK164" s="142">
        <f t="shared" si="2753"/>
        <v>0</v>
      </c>
      <c r="EL164" s="114">
        <f t="shared" si="2753"/>
        <v>0</v>
      </c>
      <c r="EM164" s="114"/>
      <c r="EN164" s="143"/>
      <c r="EO164" s="144" t="e">
        <f t="shared" si="2754"/>
        <v>#DIV/0!</v>
      </c>
      <c r="EP164" s="328">
        <f t="shared" si="2755"/>
        <v>0</v>
      </c>
      <c r="EQ164" s="144"/>
      <c r="ER164" s="114"/>
      <c r="ES164" s="141"/>
      <c r="ET164" s="101"/>
      <c r="EU164" s="142">
        <f t="shared" si="2756"/>
        <v>0</v>
      </c>
      <c r="EV164" s="114">
        <f t="shared" si="2756"/>
        <v>0</v>
      </c>
      <c r="EW164" s="114"/>
      <c r="EX164" s="143"/>
      <c r="EY164" s="144" t="e">
        <f t="shared" si="2757"/>
        <v>#DIV/0!</v>
      </c>
      <c r="EZ164" s="328">
        <f t="shared" si="2758"/>
        <v>0</v>
      </c>
      <c r="FA164" s="144"/>
      <c r="FB164" s="114"/>
      <c r="FC164" s="141"/>
      <c r="FD164" s="101"/>
      <c r="FE164" s="142">
        <f t="shared" si="2759"/>
        <v>0</v>
      </c>
      <c r="FF164" s="114">
        <f t="shared" si="2759"/>
        <v>0</v>
      </c>
      <c r="FG164" s="114"/>
      <c r="FH164" s="143"/>
      <c r="FI164" s="144" t="e">
        <f t="shared" si="2760"/>
        <v>#DIV/0!</v>
      </c>
      <c r="FJ164" s="328">
        <f t="shared" si="2761"/>
        <v>0</v>
      </c>
      <c r="FK164" s="144"/>
      <c r="FL164" s="114"/>
      <c r="FM164" s="141"/>
      <c r="FN164" s="101"/>
      <c r="FO164" s="142">
        <f t="shared" si="2762"/>
        <v>0</v>
      </c>
      <c r="FP164" s="114">
        <f t="shared" si="2762"/>
        <v>0</v>
      </c>
      <c r="FQ164" s="114"/>
      <c r="FR164" s="143"/>
      <c r="FS164" s="144" t="e">
        <f t="shared" si="2763"/>
        <v>#DIV/0!</v>
      </c>
      <c r="FT164" s="328">
        <f t="shared" si="2764"/>
        <v>0</v>
      </c>
      <c r="FU164" s="144"/>
      <c r="FV164" s="114"/>
      <c r="FW164" s="141"/>
      <c r="FX164" s="101"/>
      <c r="FY164" s="142">
        <f t="shared" si="2765"/>
        <v>0</v>
      </c>
      <c r="FZ164" s="114">
        <f t="shared" si="2765"/>
        <v>0</v>
      </c>
      <c r="GA164" s="114"/>
      <c r="GB164" s="143"/>
      <c r="GC164" s="144" t="e">
        <f t="shared" si="2766"/>
        <v>#DIV/0!</v>
      </c>
      <c r="GD164" s="328">
        <f t="shared" si="2767"/>
        <v>0</v>
      </c>
      <c r="GE164" s="144"/>
      <c r="GF164" s="114"/>
      <c r="GG164" s="141"/>
      <c r="GH164" s="101"/>
      <c r="GI164" s="142">
        <f t="shared" si="2768"/>
        <v>0</v>
      </c>
      <c r="GJ164" s="114">
        <f t="shared" si="2768"/>
        <v>0</v>
      </c>
      <c r="GK164" s="114"/>
      <c r="GL164" s="143"/>
      <c r="GM164" s="144" t="e">
        <f t="shared" si="2769"/>
        <v>#DIV/0!</v>
      </c>
      <c r="GN164" s="328">
        <f t="shared" si="2770"/>
        <v>0</v>
      </c>
      <c r="GO164" s="144"/>
      <c r="GP164" s="114"/>
      <c r="GQ164" s="141"/>
      <c r="GR164" s="101"/>
      <c r="GS164" s="142">
        <f t="shared" si="2771"/>
        <v>0</v>
      </c>
      <c r="GT164" s="114">
        <f t="shared" si="2771"/>
        <v>0</v>
      </c>
      <c r="GU164" s="114"/>
      <c r="GV164" s="143"/>
      <c r="GW164" s="144" t="e">
        <f t="shared" si="2772"/>
        <v>#DIV/0!</v>
      </c>
      <c r="GX164" s="328">
        <f t="shared" si="2773"/>
        <v>0</v>
      </c>
      <c r="GY164" s="144"/>
      <c r="GZ164" s="114"/>
      <c r="HA164" s="141"/>
      <c r="HB164" s="101"/>
      <c r="HC164" s="142">
        <f t="shared" si="2774"/>
        <v>0</v>
      </c>
      <c r="HD164" s="114">
        <f t="shared" si="2774"/>
        <v>0</v>
      </c>
      <c r="HE164" s="114"/>
      <c r="HF164" s="143"/>
      <c r="HG164" s="144" t="e">
        <f t="shared" si="2775"/>
        <v>#DIV/0!</v>
      </c>
      <c r="HH164" s="328">
        <f t="shared" si="2776"/>
        <v>0</v>
      </c>
      <c r="HI164" s="144"/>
      <c r="HJ164" s="114"/>
      <c r="HK164" s="141"/>
      <c r="HL164" s="101"/>
      <c r="HM164" s="142">
        <f t="shared" si="2777"/>
        <v>0</v>
      </c>
      <c r="HN164" s="114">
        <f t="shared" si="2777"/>
        <v>0</v>
      </c>
      <c r="HO164" s="114"/>
      <c r="HP164" s="143"/>
      <c r="HQ164" s="144" t="e">
        <f t="shared" si="2778"/>
        <v>#DIV/0!</v>
      </c>
      <c r="HR164" s="328">
        <f t="shared" si="2779"/>
        <v>0</v>
      </c>
      <c r="HS164" s="144"/>
      <c r="HT164" s="114"/>
      <c r="HU164" s="141"/>
      <c r="HV164" s="101"/>
      <c r="HW164" s="142">
        <f t="shared" si="2780"/>
        <v>0</v>
      </c>
      <c r="HX164" s="114">
        <f t="shared" si="2780"/>
        <v>0</v>
      </c>
      <c r="HY164" s="114"/>
      <c r="HZ164" s="143"/>
      <c r="IA164" s="144" t="e">
        <f t="shared" si="2781"/>
        <v>#DIV/0!</v>
      </c>
      <c r="IB164" s="328">
        <f t="shared" si="2782"/>
        <v>0</v>
      </c>
      <c r="IC164" s="144"/>
      <c r="ID164" s="114"/>
      <c r="IE164" s="141"/>
      <c r="IF164" s="101"/>
      <c r="IG164" s="142">
        <f t="shared" si="2783"/>
        <v>0</v>
      </c>
      <c r="IH164" s="114">
        <f t="shared" si="2783"/>
        <v>0</v>
      </c>
      <c r="II164" s="114"/>
      <c r="IJ164" s="143"/>
      <c r="IK164" s="144" t="e">
        <f t="shared" si="2784"/>
        <v>#DIV/0!</v>
      </c>
      <c r="IL164" s="328">
        <f t="shared" si="2785"/>
        <v>0</v>
      </c>
      <c r="IM164" s="144"/>
      <c r="IN164" s="114"/>
      <c r="IO164" s="141"/>
      <c r="IP164" s="101"/>
      <c r="IQ164" s="142">
        <f t="shared" si="2786"/>
        <v>0</v>
      </c>
      <c r="IR164" s="114">
        <f t="shared" si="2786"/>
        <v>0</v>
      </c>
      <c r="IS164" s="114"/>
      <c r="IT164" s="143"/>
      <c r="IU164" s="144" t="e">
        <f t="shared" si="2787"/>
        <v>#DIV/0!</v>
      </c>
      <c r="IV164" s="328">
        <f t="shared" si="2788"/>
        <v>0</v>
      </c>
      <c r="IW164" s="144"/>
      <c r="IX164" s="114"/>
      <c r="IY164" s="141"/>
      <c r="IZ164" s="101"/>
      <c r="JA164" s="142">
        <f t="shared" si="2789"/>
        <v>0</v>
      </c>
      <c r="JB164" s="114">
        <f t="shared" si="2789"/>
        <v>0</v>
      </c>
      <c r="JC164" s="114"/>
      <c r="JD164" s="143"/>
      <c r="JE164" s="144" t="e">
        <f t="shared" si="2790"/>
        <v>#DIV/0!</v>
      </c>
      <c r="JF164" s="328">
        <f t="shared" si="2791"/>
        <v>0</v>
      </c>
      <c r="JG164" s="144"/>
      <c r="JH164" s="114"/>
      <c r="JI164" s="141"/>
      <c r="JJ164" s="101"/>
      <c r="JK164" s="142">
        <f t="shared" si="2792"/>
        <v>0</v>
      </c>
      <c r="JL164" s="114">
        <f t="shared" si="2792"/>
        <v>0</v>
      </c>
      <c r="JM164" s="114"/>
      <c r="JN164" s="143"/>
      <c r="JO164" s="144" t="e">
        <f t="shared" si="2793"/>
        <v>#DIV/0!</v>
      </c>
      <c r="JP164" s="328">
        <f t="shared" si="2794"/>
        <v>0</v>
      </c>
      <c r="JQ164" s="144"/>
      <c r="JR164" s="114"/>
      <c r="JS164" s="141"/>
      <c r="JT164" s="101"/>
      <c r="JU164" s="142">
        <f t="shared" si="2795"/>
        <v>0</v>
      </c>
      <c r="JV164" s="114">
        <f t="shared" si="2795"/>
        <v>0</v>
      </c>
      <c r="JW164" s="114"/>
      <c r="JX164" s="143"/>
      <c r="JY164" s="144" t="e">
        <f t="shared" si="2796"/>
        <v>#DIV/0!</v>
      </c>
      <c r="JZ164" s="328">
        <f t="shared" si="2797"/>
        <v>0</v>
      </c>
      <c r="KA164" s="144"/>
      <c r="KB164" s="114"/>
      <c r="KC164" s="141"/>
      <c r="KD164" s="101"/>
      <c r="KE164" s="142">
        <f t="shared" si="2798"/>
        <v>0</v>
      </c>
      <c r="KF164" s="114">
        <f t="shared" si="2798"/>
        <v>0</v>
      </c>
      <c r="KG164" s="114"/>
      <c r="KH164" s="143"/>
      <c r="KI164" s="144" t="e">
        <f t="shared" si="2799"/>
        <v>#DIV/0!</v>
      </c>
      <c r="KJ164" s="328">
        <f t="shared" si="2800"/>
        <v>0</v>
      </c>
      <c r="KK164" s="144"/>
      <c r="KL164" s="114"/>
      <c r="KM164" s="141"/>
      <c r="KN164" s="101"/>
      <c r="KO164" s="142">
        <f t="shared" si="2801"/>
        <v>0</v>
      </c>
      <c r="KP164" s="114">
        <f t="shared" si="2801"/>
        <v>0</v>
      </c>
      <c r="KQ164" s="114"/>
      <c r="KR164" s="143"/>
      <c r="KS164" s="144" t="e">
        <f t="shared" si="2802"/>
        <v>#DIV/0!</v>
      </c>
      <c r="KT164" s="328">
        <f t="shared" si="2803"/>
        <v>0</v>
      </c>
      <c r="KU164" s="144"/>
      <c r="KV164" s="114"/>
      <c r="KW164" s="141"/>
      <c r="KX164" s="101"/>
      <c r="KY164" s="142">
        <f t="shared" si="2804"/>
        <v>0</v>
      </c>
      <c r="KZ164" s="114">
        <f t="shared" si="2804"/>
        <v>0</v>
      </c>
      <c r="LA164" s="114"/>
      <c r="LB164" s="143"/>
      <c r="LC164" s="144" t="e">
        <f t="shared" si="2805"/>
        <v>#DIV/0!</v>
      </c>
      <c r="LD164" s="327">
        <f t="shared" si="2806"/>
        <v>0</v>
      </c>
      <c r="LE164" s="144"/>
      <c r="LF164" s="114"/>
      <c r="LG164" s="141"/>
      <c r="LH164" s="101"/>
      <c r="LI164" s="142">
        <f t="shared" si="2807"/>
        <v>0</v>
      </c>
      <c r="LJ164" s="114">
        <f t="shared" si="2807"/>
        <v>0</v>
      </c>
      <c r="LK164" s="114"/>
      <c r="LL164" s="143"/>
    </row>
    <row r="165" spans="1:324" ht="24">
      <c r="A165" s="719"/>
      <c r="B165" s="93" t="s">
        <v>730</v>
      </c>
      <c r="C165" s="12" t="s">
        <v>858</v>
      </c>
      <c r="D165" s="12" t="s">
        <v>422</v>
      </c>
      <c r="E165" s="4"/>
      <c r="F165" s="328">
        <f t="shared" si="2713"/>
        <v>0</v>
      </c>
      <c r="G165" s="144"/>
      <c r="H165" s="114"/>
      <c r="I165" s="141"/>
      <c r="J165" s="101"/>
      <c r="K165" s="142">
        <f t="shared" si="2714"/>
        <v>0</v>
      </c>
      <c r="L165" s="114">
        <f t="shared" si="2714"/>
        <v>0</v>
      </c>
      <c r="M165" s="114"/>
      <c r="N165" s="143"/>
      <c r="O165" s="144" t="e">
        <f t="shared" si="2715"/>
        <v>#DIV/0!</v>
      </c>
      <c r="P165" s="328">
        <f t="shared" si="2716"/>
        <v>0</v>
      </c>
      <c r="Q165" s="144"/>
      <c r="R165" s="114"/>
      <c r="S165" s="141"/>
      <c r="T165" s="101"/>
      <c r="U165" s="142">
        <f t="shared" si="2717"/>
        <v>0</v>
      </c>
      <c r="V165" s="114">
        <f t="shared" si="2717"/>
        <v>0</v>
      </c>
      <c r="W165" s="114"/>
      <c r="X165" s="143"/>
      <c r="Y165" s="144" t="e">
        <f t="shared" si="2718"/>
        <v>#DIV/0!</v>
      </c>
      <c r="Z165" s="328">
        <f t="shared" si="2719"/>
        <v>0</v>
      </c>
      <c r="AA165" s="144"/>
      <c r="AB165" s="114"/>
      <c r="AC165" s="141"/>
      <c r="AD165" s="101"/>
      <c r="AE165" s="142">
        <f t="shared" si="2720"/>
        <v>0</v>
      </c>
      <c r="AF165" s="114">
        <f t="shared" si="2720"/>
        <v>0</v>
      </c>
      <c r="AG165" s="114"/>
      <c r="AH165" s="143"/>
      <c r="AI165" s="144" t="e">
        <f t="shared" si="2721"/>
        <v>#DIV/0!</v>
      </c>
      <c r="AJ165" s="328">
        <f t="shared" si="2722"/>
        <v>0</v>
      </c>
      <c r="AK165" s="144"/>
      <c r="AL165" s="114"/>
      <c r="AM165" s="141"/>
      <c r="AN165" s="101"/>
      <c r="AO165" s="142">
        <f t="shared" si="2723"/>
        <v>0</v>
      </c>
      <c r="AP165" s="114">
        <f t="shared" si="2723"/>
        <v>0</v>
      </c>
      <c r="AQ165" s="114"/>
      <c r="AR165" s="143"/>
      <c r="AS165" s="144" t="e">
        <f t="shared" si="2724"/>
        <v>#DIV/0!</v>
      </c>
      <c r="AT165" s="328">
        <f t="shared" si="2725"/>
        <v>0</v>
      </c>
      <c r="AU165" s="144"/>
      <c r="AV165" s="114"/>
      <c r="AW165" s="141"/>
      <c r="AX165" s="101"/>
      <c r="AY165" s="142">
        <f t="shared" si="2726"/>
        <v>0</v>
      </c>
      <c r="AZ165" s="114">
        <f t="shared" si="2726"/>
        <v>0</v>
      </c>
      <c r="BA165" s="114"/>
      <c r="BB165" s="143"/>
      <c r="BC165" s="144" t="e">
        <f t="shared" si="2727"/>
        <v>#DIV/0!</v>
      </c>
      <c r="BD165" s="328">
        <f t="shared" si="2728"/>
        <v>0</v>
      </c>
      <c r="BE165" s="144"/>
      <c r="BF165" s="114"/>
      <c r="BG165" s="141"/>
      <c r="BH165" s="101"/>
      <c r="BI165" s="142">
        <f t="shared" si="2729"/>
        <v>0</v>
      </c>
      <c r="BJ165" s="114">
        <f t="shared" si="2729"/>
        <v>0</v>
      </c>
      <c r="BK165" s="114"/>
      <c r="BL165" s="143"/>
      <c r="BM165" s="144" t="e">
        <f t="shared" si="2730"/>
        <v>#DIV/0!</v>
      </c>
      <c r="BN165" s="328">
        <f t="shared" si="2731"/>
        <v>0</v>
      </c>
      <c r="BO165" s="144"/>
      <c r="BP165" s="114"/>
      <c r="BQ165" s="141"/>
      <c r="BR165" s="101"/>
      <c r="BS165" s="142">
        <f t="shared" si="2732"/>
        <v>0</v>
      </c>
      <c r="BT165" s="114">
        <f t="shared" si="2732"/>
        <v>0</v>
      </c>
      <c r="BU165" s="114"/>
      <c r="BV165" s="143"/>
      <c r="BW165" s="144" t="e">
        <f t="shared" si="2733"/>
        <v>#DIV/0!</v>
      </c>
      <c r="BX165" s="328">
        <f t="shared" si="2734"/>
        <v>0</v>
      </c>
      <c r="BY165" s="144"/>
      <c r="BZ165" s="114"/>
      <c r="CA165" s="141"/>
      <c r="CB165" s="101"/>
      <c r="CC165" s="142">
        <f t="shared" si="2735"/>
        <v>0</v>
      </c>
      <c r="CD165" s="114">
        <f t="shared" si="2735"/>
        <v>0</v>
      </c>
      <c r="CE165" s="114"/>
      <c r="CF165" s="143"/>
      <c r="CG165" s="144" t="e">
        <f t="shared" si="2736"/>
        <v>#DIV/0!</v>
      </c>
      <c r="CH165" s="328">
        <f t="shared" si="2737"/>
        <v>0</v>
      </c>
      <c r="CI165" s="144"/>
      <c r="CJ165" s="114"/>
      <c r="CK165" s="141"/>
      <c r="CL165" s="101"/>
      <c r="CM165" s="142">
        <f t="shared" si="2738"/>
        <v>0</v>
      </c>
      <c r="CN165" s="114">
        <f t="shared" si="2738"/>
        <v>0</v>
      </c>
      <c r="CO165" s="114"/>
      <c r="CP165" s="143"/>
      <c r="CQ165" s="144" t="e">
        <f t="shared" si="2739"/>
        <v>#DIV/0!</v>
      </c>
      <c r="CR165" s="328">
        <f t="shared" si="2740"/>
        <v>0</v>
      </c>
      <c r="CS165" s="144"/>
      <c r="CT165" s="114"/>
      <c r="CU165" s="141"/>
      <c r="CV165" s="101"/>
      <c r="CW165" s="142">
        <f t="shared" si="2741"/>
        <v>0</v>
      </c>
      <c r="CX165" s="114">
        <f t="shared" si="2741"/>
        <v>0</v>
      </c>
      <c r="CY165" s="114"/>
      <c r="CZ165" s="143"/>
      <c r="DA165" s="144" t="e">
        <f t="shared" si="2742"/>
        <v>#DIV/0!</v>
      </c>
      <c r="DB165" s="328">
        <f t="shared" si="2743"/>
        <v>0</v>
      </c>
      <c r="DC165" s="144"/>
      <c r="DD165" s="114"/>
      <c r="DE165" s="141"/>
      <c r="DF165" s="101"/>
      <c r="DG165" s="142">
        <f t="shared" si="2744"/>
        <v>0</v>
      </c>
      <c r="DH165" s="114">
        <f t="shared" si="2744"/>
        <v>0</v>
      </c>
      <c r="DI165" s="114"/>
      <c r="DJ165" s="143"/>
      <c r="DK165" s="144" t="e">
        <f t="shared" si="2745"/>
        <v>#DIV/0!</v>
      </c>
      <c r="DL165" s="328">
        <f t="shared" si="2746"/>
        <v>0</v>
      </c>
      <c r="DM165" s="144"/>
      <c r="DN165" s="114"/>
      <c r="DO165" s="141"/>
      <c r="DP165" s="101"/>
      <c r="DQ165" s="142">
        <f t="shared" si="2747"/>
        <v>0</v>
      </c>
      <c r="DR165" s="114">
        <f t="shared" si="2747"/>
        <v>0</v>
      </c>
      <c r="DS165" s="114"/>
      <c r="DT165" s="143"/>
      <c r="DU165" s="144" t="e">
        <f t="shared" si="2748"/>
        <v>#DIV/0!</v>
      </c>
      <c r="DV165" s="328">
        <f t="shared" si="2749"/>
        <v>0</v>
      </c>
      <c r="DW165" s="144"/>
      <c r="DX165" s="114"/>
      <c r="DY165" s="141"/>
      <c r="DZ165" s="101"/>
      <c r="EA165" s="142">
        <f t="shared" si="2750"/>
        <v>0</v>
      </c>
      <c r="EB165" s="114">
        <f t="shared" si="2750"/>
        <v>0</v>
      </c>
      <c r="EC165" s="114"/>
      <c r="ED165" s="143"/>
      <c r="EE165" s="144" t="e">
        <f t="shared" si="2751"/>
        <v>#DIV/0!</v>
      </c>
      <c r="EF165" s="328">
        <f t="shared" si="2752"/>
        <v>0</v>
      </c>
      <c r="EG165" s="144"/>
      <c r="EH165" s="114"/>
      <c r="EI165" s="141"/>
      <c r="EJ165" s="101"/>
      <c r="EK165" s="142">
        <f t="shared" si="2753"/>
        <v>0</v>
      </c>
      <c r="EL165" s="114">
        <f t="shared" si="2753"/>
        <v>0</v>
      </c>
      <c r="EM165" s="114"/>
      <c r="EN165" s="143"/>
      <c r="EO165" s="144" t="e">
        <f t="shared" si="2754"/>
        <v>#DIV/0!</v>
      </c>
      <c r="EP165" s="328">
        <f t="shared" si="2755"/>
        <v>0</v>
      </c>
      <c r="EQ165" s="144"/>
      <c r="ER165" s="114"/>
      <c r="ES165" s="141"/>
      <c r="ET165" s="101"/>
      <c r="EU165" s="142">
        <f t="shared" si="2756"/>
        <v>0</v>
      </c>
      <c r="EV165" s="114">
        <f t="shared" si="2756"/>
        <v>0</v>
      </c>
      <c r="EW165" s="114"/>
      <c r="EX165" s="143"/>
      <c r="EY165" s="144" t="e">
        <f t="shared" si="2757"/>
        <v>#DIV/0!</v>
      </c>
      <c r="EZ165" s="328">
        <f t="shared" si="2758"/>
        <v>0</v>
      </c>
      <c r="FA165" s="144"/>
      <c r="FB165" s="114"/>
      <c r="FC165" s="141"/>
      <c r="FD165" s="101"/>
      <c r="FE165" s="142">
        <f t="shared" si="2759"/>
        <v>0</v>
      </c>
      <c r="FF165" s="114">
        <f t="shared" si="2759"/>
        <v>0</v>
      </c>
      <c r="FG165" s="114"/>
      <c r="FH165" s="143"/>
      <c r="FI165" s="144" t="e">
        <f t="shared" si="2760"/>
        <v>#DIV/0!</v>
      </c>
      <c r="FJ165" s="328">
        <f t="shared" si="2761"/>
        <v>0</v>
      </c>
      <c r="FK165" s="144"/>
      <c r="FL165" s="114"/>
      <c r="FM165" s="141"/>
      <c r="FN165" s="101"/>
      <c r="FO165" s="142">
        <f t="shared" si="2762"/>
        <v>0</v>
      </c>
      <c r="FP165" s="114">
        <f t="shared" si="2762"/>
        <v>0</v>
      </c>
      <c r="FQ165" s="114"/>
      <c r="FR165" s="143"/>
      <c r="FS165" s="144" t="e">
        <f t="shared" si="2763"/>
        <v>#DIV/0!</v>
      </c>
      <c r="FT165" s="328">
        <f t="shared" si="2764"/>
        <v>0</v>
      </c>
      <c r="FU165" s="144"/>
      <c r="FV165" s="114"/>
      <c r="FW165" s="141"/>
      <c r="FX165" s="101"/>
      <c r="FY165" s="142">
        <f t="shared" si="2765"/>
        <v>0</v>
      </c>
      <c r="FZ165" s="114">
        <f t="shared" si="2765"/>
        <v>0</v>
      </c>
      <c r="GA165" s="114"/>
      <c r="GB165" s="143"/>
      <c r="GC165" s="144" t="e">
        <f t="shared" si="2766"/>
        <v>#DIV/0!</v>
      </c>
      <c r="GD165" s="328">
        <f t="shared" si="2767"/>
        <v>0</v>
      </c>
      <c r="GE165" s="144"/>
      <c r="GF165" s="114"/>
      <c r="GG165" s="141"/>
      <c r="GH165" s="101"/>
      <c r="GI165" s="142">
        <f t="shared" si="2768"/>
        <v>0</v>
      </c>
      <c r="GJ165" s="114">
        <f t="shared" si="2768"/>
        <v>0</v>
      </c>
      <c r="GK165" s="114"/>
      <c r="GL165" s="143"/>
      <c r="GM165" s="144" t="e">
        <f t="shared" si="2769"/>
        <v>#DIV/0!</v>
      </c>
      <c r="GN165" s="328">
        <f t="shared" si="2770"/>
        <v>0</v>
      </c>
      <c r="GO165" s="144"/>
      <c r="GP165" s="114"/>
      <c r="GQ165" s="141"/>
      <c r="GR165" s="101"/>
      <c r="GS165" s="142">
        <f t="shared" si="2771"/>
        <v>0</v>
      </c>
      <c r="GT165" s="114">
        <f t="shared" si="2771"/>
        <v>0</v>
      </c>
      <c r="GU165" s="114"/>
      <c r="GV165" s="143"/>
      <c r="GW165" s="144" t="e">
        <f t="shared" si="2772"/>
        <v>#DIV/0!</v>
      </c>
      <c r="GX165" s="328">
        <f t="shared" si="2773"/>
        <v>0</v>
      </c>
      <c r="GY165" s="144"/>
      <c r="GZ165" s="114"/>
      <c r="HA165" s="141"/>
      <c r="HB165" s="101"/>
      <c r="HC165" s="142">
        <f t="shared" si="2774"/>
        <v>0</v>
      </c>
      <c r="HD165" s="114">
        <f t="shared" si="2774"/>
        <v>0</v>
      </c>
      <c r="HE165" s="114"/>
      <c r="HF165" s="143"/>
      <c r="HG165" s="144" t="e">
        <f t="shared" si="2775"/>
        <v>#DIV/0!</v>
      </c>
      <c r="HH165" s="328">
        <f t="shared" si="2776"/>
        <v>0</v>
      </c>
      <c r="HI165" s="144"/>
      <c r="HJ165" s="114"/>
      <c r="HK165" s="141"/>
      <c r="HL165" s="101"/>
      <c r="HM165" s="142">
        <f t="shared" si="2777"/>
        <v>0</v>
      </c>
      <c r="HN165" s="114">
        <f t="shared" si="2777"/>
        <v>0</v>
      </c>
      <c r="HO165" s="114"/>
      <c r="HP165" s="143"/>
      <c r="HQ165" s="144" t="e">
        <f t="shared" si="2778"/>
        <v>#DIV/0!</v>
      </c>
      <c r="HR165" s="328">
        <f t="shared" si="2779"/>
        <v>0</v>
      </c>
      <c r="HS165" s="144"/>
      <c r="HT165" s="114"/>
      <c r="HU165" s="141"/>
      <c r="HV165" s="101"/>
      <c r="HW165" s="142">
        <f t="shared" si="2780"/>
        <v>0</v>
      </c>
      <c r="HX165" s="114">
        <f t="shared" si="2780"/>
        <v>0</v>
      </c>
      <c r="HY165" s="114"/>
      <c r="HZ165" s="143"/>
      <c r="IA165" s="144" t="e">
        <f t="shared" si="2781"/>
        <v>#DIV/0!</v>
      </c>
      <c r="IB165" s="328">
        <f t="shared" si="2782"/>
        <v>0</v>
      </c>
      <c r="IC165" s="144"/>
      <c r="ID165" s="114"/>
      <c r="IE165" s="141"/>
      <c r="IF165" s="101"/>
      <c r="IG165" s="142">
        <f t="shared" si="2783"/>
        <v>0</v>
      </c>
      <c r="IH165" s="114">
        <f t="shared" si="2783"/>
        <v>0</v>
      </c>
      <c r="II165" s="114"/>
      <c r="IJ165" s="143"/>
      <c r="IK165" s="144" t="e">
        <f t="shared" si="2784"/>
        <v>#DIV/0!</v>
      </c>
      <c r="IL165" s="328">
        <f t="shared" si="2785"/>
        <v>0</v>
      </c>
      <c r="IM165" s="144"/>
      <c r="IN165" s="114"/>
      <c r="IO165" s="141"/>
      <c r="IP165" s="101"/>
      <c r="IQ165" s="142">
        <f t="shared" si="2786"/>
        <v>0</v>
      </c>
      <c r="IR165" s="114">
        <f t="shared" si="2786"/>
        <v>0</v>
      </c>
      <c r="IS165" s="114"/>
      <c r="IT165" s="143"/>
      <c r="IU165" s="144" t="e">
        <f t="shared" si="2787"/>
        <v>#DIV/0!</v>
      </c>
      <c r="IV165" s="328">
        <f t="shared" si="2788"/>
        <v>0</v>
      </c>
      <c r="IW165" s="144"/>
      <c r="IX165" s="114"/>
      <c r="IY165" s="141"/>
      <c r="IZ165" s="101"/>
      <c r="JA165" s="142">
        <f t="shared" si="2789"/>
        <v>0</v>
      </c>
      <c r="JB165" s="114">
        <f t="shared" si="2789"/>
        <v>0</v>
      </c>
      <c r="JC165" s="114"/>
      <c r="JD165" s="143"/>
      <c r="JE165" s="144" t="e">
        <f t="shared" si="2790"/>
        <v>#DIV/0!</v>
      </c>
      <c r="JF165" s="328">
        <f t="shared" si="2791"/>
        <v>0</v>
      </c>
      <c r="JG165" s="144"/>
      <c r="JH165" s="114"/>
      <c r="JI165" s="141"/>
      <c r="JJ165" s="101"/>
      <c r="JK165" s="142">
        <f t="shared" si="2792"/>
        <v>0</v>
      </c>
      <c r="JL165" s="114">
        <f t="shared" si="2792"/>
        <v>0</v>
      </c>
      <c r="JM165" s="114"/>
      <c r="JN165" s="143"/>
      <c r="JO165" s="144" t="e">
        <f t="shared" si="2793"/>
        <v>#DIV/0!</v>
      </c>
      <c r="JP165" s="328">
        <f t="shared" si="2794"/>
        <v>0</v>
      </c>
      <c r="JQ165" s="144"/>
      <c r="JR165" s="114"/>
      <c r="JS165" s="141"/>
      <c r="JT165" s="101"/>
      <c r="JU165" s="142">
        <f t="shared" si="2795"/>
        <v>0</v>
      </c>
      <c r="JV165" s="114">
        <f t="shared" si="2795"/>
        <v>0</v>
      </c>
      <c r="JW165" s="114"/>
      <c r="JX165" s="143"/>
      <c r="JY165" s="144" t="e">
        <f t="shared" si="2796"/>
        <v>#DIV/0!</v>
      </c>
      <c r="JZ165" s="328">
        <f t="shared" si="2797"/>
        <v>0</v>
      </c>
      <c r="KA165" s="144"/>
      <c r="KB165" s="114"/>
      <c r="KC165" s="141"/>
      <c r="KD165" s="101"/>
      <c r="KE165" s="142">
        <f t="shared" si="2798"/>
        <v>0</v>
      </c>
      <c r="KF165" s="114">
        <f t="shared" si="2798"/>
        <v>0</v>
      </c>
      <c r="KG165" s="114"/>
      <c r="KH165" s="143"/>
      <c r="KI165" s="144" t="e">
        <f t="shared" si="2799"/>
        <v>#DIV/0!</v>
      </c>
      <c r="KJ165" s="328">
        <f t="shared" si="2800"/>
        <v>0</v>
      </c>
      <c r="KK165" s="144"/>
      <c r="KL165" s="114"/>
      <c r="KM165" s="141"/>
      <c r="KN165" s="101"/>
      <c r="KO165" s="142">
        <f t="shared" si="2801"/>
        <v>0</v>
      </c>
      <c r="KP165" s="114">
        <f t="shared" si="2801"/>
        <v>0</v>
      </c>
      <c r="KQ165" s="114"/>
      <c r="KR165" s="143"/>
      <c r="KS165" s="144" t="e">
        <f t="shared" si="2802"/>
        <v>#DIV/0!</v>
      </c>
      <c r="KT165" s="328">
        <f t="shared" si="2803"/>
        <v>0</v>
      </c>
      <c r="KU165" s="144"/>
      <c r="KV165" s="114"/>
      <c r="KW165" s="141"/>
      <c r="KX165" s="101"/>
      <c r="KY165" s="142">
        <f t="shared" si="2804"/>
        <v>0</v>
      </c>
      <c r="KZ165" s="114">
        <f t="shared" si="2804"/>
        <v>0</v>
      </c>
      <c r="LA165" s="114"/>
      <c r="LB165" s="143"/>
      <c r="LC165" s="144" t="e">
        <f t="shared" si="2805"/>
        <v>#DIV/0!</v>
      </c>
      <c r="LD165" s="327">
        <f t="shared" si="2806"/>
        <v>0</v>
      </c>
      <c r="LE165" s="144"/>
      <c r="LF165" s="114"/>
      <c r="LG165" s="141"/>
      <c r="LH165" s="101"/>
      <c r="LI165" s="142">
        <f t="shared" si="2807"/>
        <v>0</v>
      </c>
      <c r="LJ165" s="114">
        <f t="shared" si="2807"/>
        <v>0</v>
      </c>
      <c r="LK165" s="114"/>
      <c r="LL165" s="143"/>
    </row>
    <row r="166" spans="1:324">
      <c r="A166" s="716"/>
      <c r="B166" s="722" t="s">
        <v>1231</v>
      </c>
      <c r="C166" s="12"/>
      <c r="D166" s="12"/>
      <c r="E166" s="4"/>
      <c r="F166" s="328"/>
      <c r="G166" s="144"/>
      <c r="H166" s="114"/>
      <c r="I166" s="141"/>
      <c r="J166" s="101"/>
      <c r="K166" s="142"/>
      <c r="L166" s="114"/>
      <c r="M166" s="114"/>
      <c r="N166" s="143"/>
      <c r="O166" s="144"/>
      <c r="P166" s="328"/>
      <c r="Q166" s="144"/>
      <c r="R166" s="114"/>
      <c r="S166" s="141"/>
      <c r="T166" s="101"/>
      <c r="U166" s="142"/>
      <c r="V166" s="114"/>
      <c r="W166" s="114"/>
      <c r="X166" s="143"/>
      <c r="Y166" s="144"/>
      <c r="Z166" s="328"/>
      <c r="AA166" s="144"/>
      <c r="AB166" s="114"/>
      <c r="AC166" s="141"/>
      <c r="AD166" s="101"/>
      <c r="AE166" s="142"/>
      <c r="AF166" s="114"/>
      <c r="AG166" s="114"/>
      <c r="AH166" s="143"/>
      <c r="AI166" s="144"/>
      <c r="AJ166" s="328"/>
      <c r="AK166" s="144"/>
      <c r="AL166" s="114"/>
      <c r="AM166" s="141"/>
      <c r="AN166" s="101"/>
      <c r="AO166" s="142"/>
      <c r="AP166" s="114"/>
      <c r="AQ166" s="114"/>
      <c r="AR166" s="143"/>
      <c r="AS166" s="144"/>
      <c r="AT166" s="328"/>
      <c r="AU166" s="144"/>
      <c r="AV166" s="114"/>
      <c r="AW166" s="141"/>
      <c r="AX166" s="101"/>
      <c r="AY166" s="142"/>
      <c r="AZ166" s="114"/>
      <c r="BA166" s="114"/>
      <c r="BB166" s="143"/>
      <c r="BC166" s="144"/>
      <c r="BD166" s="328"/>
      <c r="BE166" s="144"/>
      <c r="BF166" s="114"/>
      <c r="BG166" s="141"/>
      <c r="BH166" s="101"/>
      <c r="BI166" s="142"/>
      <c r="BJ166" s="114"/>
      <c r="BK166" s="114"/>
      <c r="BL166" s="143"/>
      <c r="BM166" s="144"/>
      <c r="BN166" s="328"/>
      <c r="BO166" s="144"/>
      <c r="BP166" s="114"/>
      <c r="BQ166" s="141"/>
      <c r="BR166" s="101"/>
      <c r="BS166" s="142"/>
      <c r="BT166" s="114"/>
      <c r="BU166" s="114"/>
      <c r="BV166" s="143"/>
      <c r="BW166" s="144"/>
      <c r="BX166" s="328"/>
      <c r="BY166" s="144"/>
      <c r="BZ166" s="114"/>
      <c r="CA166" s="141"/>
      <c r="CB166" s="101"/>
      <c r="CC166" s="142"/>
      <c r="CD166" s="114"/>
      <c r="CE166" s="114"/>
      <c r="CF166" s="143"/>
      <c r="CG166" s="144"/>
      <c r="CH166" s="328"/>
      <c r="CI166" s="144"/>
      <c r="CJ166" s="114"/>
      <c r="CK166" s="141"/>
      <c r="CL166" s="101"/>
      <c r="CM166" s="142"/>
      <c r="CN166" s="114"/>
      <c r="CO166" s="114"/>
      <c r="CP166" s="143"/>
      <c r="CQ166" s="144"/>
      <c r="CR166" s="328"/>
      <c r="CS166" s="144"/>
      <c r="CT166" s="114"/>
      <c r="CU166" s="141"/>
      <c r="CV166" s="101"/>
      <c r="CW166" s="142"/>
      <c r="CX166" s="114"/>
      <c r="CY166" s="114"/>
      <c r="CZ166" s="143"/>
      <c r="DA166" s="144"/>
      <c r="DB166" s="328"/>
      <c r="DC166" s="144"/>
      <c r="DD166" s="114"/>
      <c r="DE166" s="141"/>
      <c r="DF166" s="101"/>
      <c r="DG166" s="142"/>
      <c r="DH166" s="114"/>
      <c r="DI166" s="114"/>
      <c r="DJ166" s="143"/>
      <c r="DK166" s="144"/>
      <c r="DL166" s="328"/>
      <c r="DM166" s="144"/>
      <c r="DN166" s="114"/>
      <c r="DO166" s="141"/>
      <c r="DP166" s="101"/>
      <c r="DQ166" s="142"/>
      <c r="DR166" s="114"/>
      <c r="DS166" s="114"/>
      <c r="DT166" s="143"/>
      <c r="DU166" s="144"/>
      <c r="DV166" s="328"/>
      <c r="DW166" s="144"/>
      <c r="DX166" s="114"/>
      <c r="DY166" s="141"/>
      <c r="DZ166" s="101"/>
      <c r="EA166" s="142"/>
      <c r="EB166" s="114"/>
      <c r="EC166" s="114"/>
      <c r="ED166" s="143"/>
      <c r="EE166" s="144"/>
      <c r="EF166" s="328"/>
      <c r="EG166" s="144"/>
      <c r="EH166" s="114"/>
      <c r="EI166" s="141"/>
      <c r="EJ166" s="101"/>
      <c r="EK166" s="142"/>
      <c r="EL166" s="114"/>
      <c r="EM166" s="114"/>
      <c r="EN166" s="143"/>
      <c r="EO166" s="144"/>
      <c r="EP166" s="328"/>
      <c r="EQ166" s="144"/>
      <c r="ER166" s="114"/>
      <c r="ES166" s="141"/>
      <c r="ET166" s="101"/>
      <c r="EU166" s="142"/>
      <c r="EV166" s="114"/>
      <c r="EW166" s="114"/>
      <c r="EX166" s="143"/>
      <c r="EY166" s="144"/>
      <c r="EZ166" s="328"/>
      <c r="FA166" s="144"/>
      <c r="FB166" s="114"/>
      <c r="FC166" s="141"/>
      <c r="FD166" s="101"/>
      <c r="FE166" s="142"/>
      <c r="FF166" s="114"/>
      <c r="FG166" s="114"/>
      <c r="FH166" s="143"/>
      <c r="FI166" s="144"/>
      <c r="FJ166" s="328"/>
      <c r="FK166" s="144"/>
      <c r="FL166" s="114"/>
      <c r="FM166" s="141"/>
      <c r="FN166" s="101"/>
      <c r="FO166" s="142"/>
      <c r="FP166" s="114"/>
      <c r="FQ166" s="114"/>
      <c r="FR166" s="143"/>
      <c r="FS166" s="144"/>
      <c r="FT166" s="328"/>
      <c r="FU166" s="144"/>
      <c r="FV166" s="114"/>
      <c r="FW166" s="141"/>
      <c r="FX166" s="101"/>
      <c r="FY166" s="142"/>
      <c r="FZ166" s="114"/>
      <c r="GA166" s="114"/>
      <c r="GB166" s="143"/>
      <c r="GC166" s="144"/>
      <c r="GD166" s="328"/>
      <c r="GE166" s="144"/>
      <c r="GF166" s="114"/>
      <c r="GG166" s="141"/>
      <c r="GH166" s="101"/>
      <c r="GI166" s="142"/>
      <c r="GJ166" s="114"/>
      <c r="GK166" s="114"/>
      <c r="GL166" s="143"/>
      <c r="GM166" s="144"/>
      <c r="GN166" s="328"/>
      <c r="GO166" s="144"/>
      <c r="GP166" s="114"/>
      <c r="GQ166" s="141"/>
      <c r="GR166" s="101"/>
      <c r="GS166" s="142"/>
      <c r="GT166" s="114"/>
      <c r="GU166" s="114"/>
      <c r="GV166" s="143"/>
      <c r="GW166" s="144"/>
      <c r="GX166" s="328"/>
      <c r="GY166" s="144"/>
      <c r="GZ166" s="114"/>
      <c r="HA166" s="141"/>
      <c r="HB166" s="101"/>
      <c r="HC166" s="142"/>
      <c r="HD166" s="114"/>
      <c r="HE166" s="114"/>
      <c r="HF166" s="143"/>
      <c r="HG166" s="144"/>
      <c r="HH166" s="328"/>
      <c r="HI166" s="144"/>
      <c r="HJ166" s="114"/>
      <c r="HK166" s="141"/>
      <c r="HL166" s="101"/>
      <c r="HM166" s="142"/>
      <c r="HN166" s="114"/>
      <c r="HO166" s="114"/>
      <c r="HP166" s="143"/>
      <c r="HQ166" s="144"/>
      <c r="HR166" s="328"/>
      <c r="HS166" s="144"/>
      <c r="HT166" s="114"/>
      <c r="HU166" s="141"/>
      <c r="HV166" s="101"/>
      <c r="HW166" s="142"/>
      <c r="HX166" s="114"/>
      <c r="HY166" s="114"/>
      <c r="HZ166" s="143"/>
      <c r="IA166" s="144"/>
      <c r="IB166" s="328"/>
      <c r="IC166" s="144"/>
      <c r="ID166" s="114"/>
      <c r="IE166" s="141"/>
      <c r="IF166" s="101"/>
      <c r="IG166" s="142"/>
      <c r="IH166" s="114"/>
      <c r="II166" s="114"/>
      <c r="IJ166" s="143"/>
      <c r="IK166" s="144"/>
      <c r="IL166" s="328"/>
      <c r="IM166" s="144"/>
      <c r="IN166" s="114"/>
      <c r="IO166" s="141"/>
      <c r="IP166" s="101"/>
      <c r="IQ166" s="142"/>
      <c r="IR166" s="114"/>
      <c r="IS166" s="114"/>
      <c r="IT166" s="143"/>
      <c r="IU166" s="144"/>
      <c r="IV166" s="328"/>
      <c r="IW166" s="144"/>
      <c r="IX166" s="114"/>
      <c r="IY166" s="141"/>
      <c r="IZ166" s="101"/>
      <c r="JA166" s="142"/>
      <c r="JB166" s="114"/>
      <c r="JC166" s="114"/>
      <c r="JD166" s="143"/>
      <c r="JE166" s="144"/>
      <c r="JF166" s="328"/>
      <c r="JG166" s="144"/>
      <c r="JH166" s="114"/>
      <c r="JI166" s="141"/>
      <c r="JJ166" s="101"/>
      <c r="JK166" s="142"/>
      <c r="JL166" s="114"/>
      <c r="JM166" s="114"/>
      <c r="JN166" s="143"/>
      <c r="JO166" s="144"/>
      <c r="JP166" s="328"/>
      <c r="JQ166" s="144"/>
      <c r="JR166" s="114"/>
      <c r="JS166" s="141"/>
      <c r="JT166" s="101"/>
      <c r="JU166" s="142"/>
      <c r="JV166" s="114"/>
      <c r="JW166" s="114"/>
      <c r="JX166" s="143"/>
      <c r="JY166" s="144"/>
      <c r="JZ166" s="328"/>
      <c r="KA166" s="144"/>
      <c r="KB166" s="114"/>
      <c r="KC166" s="141"/>
      <c r="KD166" s="101"/>
      <c r="KE166" s="142"/>
      <c r="KF166" s="114"/>
      <c r="KG166" s="114"/>
      <c r="KH166" s="143"/>
      <c r="KI166" s="144"/>
      <c r="KJ166" s="328"/>
      <c r="KK166" s="144"/>
      <c r="KL166" s="114"/>
      <c r="KM166" s="141"/>
      <c r="KN166" s="101"/>
      <c r="KO166" s="142"/>
      <c r="KP166" s="114"/>
      <c r="KQ166" s="114"/>
      <c r="KR166" s="143"/>
      <c r="KS166" s="144"/>
      <c r="KT166" s="328"/>
      <c r="KU166" s="144"/>
      <c r="KV166" s="114"/>
      <c r="KW166" s="141"/>
      <c r="KX166" s="101"/>
      <c r="KY166" s="142"/>
      <c r="KZ166" s="114"/>
      <c r="LA166" s="114"/>
      <c r="LB166" s="143"/>
      <c r="LC166" s="144"/>
      <c r="LD166" s="327"/>
      <c r="LE166" s="144"/>
      <c r="LF166" s="114"/>
      <c r="LG166" s="141"/>
      <c r="LH166" s="101"/>
      <c r="LI166" s="142"/>
      <c r="LJ166" s="114"/>
      <c r="LK166" s="114"/>
      <c r="LL166" s="143"/>
    </row>
    <row r="167" spans="1:324" ht="24">
      <c r="A167" s="717"/>
      <c r="B167" s="69" t="s">
        <v>728</v>
      </c>
      <c r="C167" s="12" t="s">
        <v>857</v>
      </c>
      <c r="D167" s="12" t="s">
        <v>423</v>
      </c>
      <c r="E167" s="4"/>
      <c r="F167" s="328">
        <f t="shared" ref="F167:F174" si="2808">F22</f>
        <v>294</v>
      </c>
      <c r="G167" s="144"/>
      <c r="H167" s="114"/>
      <c r="I167" s="141"/>
      <c r="J167" s="101"/>
      <c r="K167" s="142">
        <f t="shared" ref="K167:L174" si="2809">K22+K51+K80+K109+K138</f>
        <v>1717.0743500000001</v>
      </c>
      <c r="L167" s="114">
        <f t="shared" si="2809"/>
        <v>504819.86</v>
      </c>
      <c r="M167" s="114"/>
      <c r="N167" s="143"/>
      <c r="O167" s="144">
        <f t="shared" si="2715"/>
        <v>0.73524999999999996</v>
      </c>
      <c r="P167" s="328">
        <f t="shared" ref="P167:P174" si="2810">P22</f>
        <v>514</v>
      </c>
      <c r="Q167" s="144"/>
      <c r="R167" s="114"/>
      <c r="S167" s="141"/>
      <c r="T167" s="101"/>
      <c r="U167" s="142">
        <f t="shared" ref="U167:V174" si="2811">U22+U51+U80+U109+U138</f>
        <v>2407.9306000000001</v>
      </c>
      <c r="V167" s="114">
        <f t="shared" si="2811"/>
        <v>1237676.33</v>
      </c>
      <c r="W167" s="114"/>
      <c r="X167" s="143"/>
      <c r="Y167" s="144">
        <f t="shared" si="2718"/>
        <v>1.03108</v>
      </c>
      <c r="Z167" s="328">
        <f t="shared" ref="Z167:Z174" si="2812">Z22</f>
        <v>354</v>
      </c>
      <c r="AA167" s="144"/>
      <c r="AB167" s="114"/>
      <c r="AC167" s="141"/>
      <c r="AD167" s="101"/>
      <c r="AE167" s="142">
        <f t="shared" ref="AE167:AF174" si="2813">AE22+AE51+AE80+AE109+AE138</f>
        <v>1594.3800100000001</v>
      </c>
      <c r="AF167" s="114">
        <f t="shared" si="2813"/>
        <v>564410.52</v>
      </c>
      <c r="AG167" s="114"/>
      <c r="AH167" s="143"/>
      <c r="AI167" s="144">
        <f t="shared" si="2721"/>
        <v>0.68271000000000004</v>
      </c>
      <c r="AJ167" s="328">
        <f t="shared" ref="AJ167:AJ174" si="2814">AJ22</f>
        <v>301</v>
      </c>
      <c r="AK167" s="144"/>
      <c r="AL167" s="114"/>
      <c r="AM167" s="141"/>
      <c r="AN167" s="101"/>
      <c r="AO167" s="142">
        <f t="shared" ref="AO167:AP174" si="2815">AO22+AO51+AO80+AO109+AO138</f>
        <v>1593.93337</v>
      </c>
      <c r="AP167" s="114">
        <f t="shared" si="2815"/>
        <v>479773.94</v>
      </c>
      <c r="AQ167" s="114"/>
      <c r="AR167" s="143"/>
      <c r="AS167" s="144">
        <f t="shared" si="2724"/>
        <v>0.68252000000000002</v>
      </c>
      <c r="AT167" s="328">
        <f t="shared" ref="AT167:AT174" si="2816">AT22</f>
        <v>416</v>
      </c>
      <c r="AU167" s="144"/>
      <c r="AV167" s="114"/>
      <c r="AW167" s="141"/>
      <c r="AX167" s="101"/>
      <c r="AY167" s="142">
        <f t="shared" ref="AY167:AZ174" si="2817">AY22+AY51+AY80+AY109+AY138</f>
        <v>1285.89094</v>
      </c>
      <c r="AZ167" s="114">
        <f t="shared" si="2817"/>
        <v>534930.64</v>
      </c>
      <c r="BA167" s="114"/>
      <c r="BB167" s="143"/>
      <c r="BC167" s="144">
        <f t="shared" si="2727"/>
        <v>0.55062</v>
      </c>
      <c r="BD167" s="328">
        <f t="shared" ref="BD167:BD174" si="2818">BD22</f>
        <v>287</v>
      </c>
      <c r="BE167" s="144"/>
      <c r="BF167" s="114"/>
      <c r="BG167" s="141"/>
      <c r="BH167" s="101"/>
      <c r="BI167" s="142">
        <f t="shared" ref="BI167:BJ174" si="2819">BI22+BI51+BI80+BI109+BI138</f>
        <v>1920.6254899999999</v>
      </c>
      <c r="BJ167" s="114">
        <f t="shared" si="2819"/>
        <v>551219.51</v>
      </c>
      <c r="BK167" s="114"/>
      <c r="BL167" s="143"/>
      <c r="BM167" s="144">
        <f t="shared" si="2730"/>
        <v>0.82240999999999997</v>
      </c>
      <c r="BN167" s="328">
        <f t="shared" ref="BN167:BN174" si="2820">BN22</f>
        <v>348</v>
      </c>
      <c r="BO167" s="144"/>
      <c r="BP167" s="114"/>
      <c r="BQ167" s="141"/>
      <c r="BR167" s="101"/>
      <c r="BS167" s="142">
        <f t="shared" ref="BS167:BT174" si="2821">BS22+BS51+BS80+BS109+BS138</f>
        <v>1556.48415</v>
      </c>
      <c r="BT167" s="114">
        <f t="shared" si="2821"/>
        <v>541656.48</v>
      </c>
      <c r="BU167" s="114"/>
      <c r="BV167" s="143"/>
      <c r="BW167" s="144">
        <f t="shared" si="2733"/>
        <v>0.66649000000000003</v>
      </c>
      <c r="BX167" s="328">
        <f t="shared" ref="BX167:BX174" si="2822">BX22</f>
        <v>387</v>
      </c>
      <c r="BY167" s="144"/>
      <c r="BZ167" s="114"/>
      <c r="CA167" s="141"/>
      <c r="CB167" s="101"/>
      <c r="CC167" s="142">
        <f t="shared" ref="CC167:CD174" si="2823">CC22+CC51+CC80+CC109+CC138</f>
        <v>1711.2289900000001</v>
      </c>
      <c r="CD167" s="114">
        <f t="shared" si="2823"/>
        <v>662245.63</v>
      </c>
      <c r="CE167" s="114"/>
      <c r="CF167" s="143"/>
      <c r="CG167" s="144">
        <f t="shared" si="2736"/>
        <v>0.73275000000000001</v>
      </c>
      <c r="CH167" s="328">
        <f t="shared" ref="CH167:CH174" si="2824">CH22</f>
        <v>486</v>
      </c>
      <c r="CI167" s="144"/>
      <c r="CJ167" s="114"/>
      <c r="CK167" s="141"/>
      <c r="CL167" s="101"/>
      <c r="CM167" s="142">
        <f t="shared" ref="CM167:CN174" si="2825">CM22+CM51+CM80+CM109+CM138</f>
        <v>2357.2835</v>
      </c>
      <c r="CN167" s="114">
        <f t="shared" si="2825"/>
        <v>1145639.79</v>
      </c>
      <c r="CO167" s="114"/>
      <c r="CP167" s="143"/>
      <c r="CQ167" s="144">
        <f t="shared" si="2739"/>
        <v>1.00939</v>
      </c>
      <c r="CR167" s="328">
        <f t="shared" ref="CR167:CR174" si="2826">CR22</f>
        <v>344</v>
      </c>
      <c r="CS167" s="144"/>
      <c r="CT167" s="114"/>
      <c r="CU167" s="141"/>
      <c r="CV167" s="101"/>
      <c r="CW167" s="142">
        <f t="shared" ref="CW167:CX174" si="2827">CW22+CW51+CW80+CW109+CW138</f>
        <v>3115.6878400000001</v>
      </c>
      <c r="CX167" s="114">
        <f t="shared" si="2827"/>
        <v>1071796.6100000001</v>
      </c>
      <c r="CY167" s="114"/>
      <c r="CZ167" s="143"/>
      <c r="DA167" s="144">
        <f t="shared" si="2742"/>
        <v>1.3341400000000001</v>
      </c>
      <c r="DB167" s="328">
        <f t="shared" ref="DB167:DB174" si="2828">DB22</f>
        <v>383</v>
      </c>
      <c r="DC167" s="144"/>
      <c r="DD167" s="114"/>
      <c r="DE167" s="141"/>
      <c r="DF167" s="101"/>
      <c r="DG167" s="142">
        <f t="shared" ref="DG167:DH174" si="2829">DG22+DG51+DG80+DG109+DG138</f>
        <v>1945.0195100000001</v>
      </c>
      <c r="DH167" s="114">
        <f t="shared" si="2829"/>
        <v>744942.47</v>
      </c>
      <c r="DI167" s="114"/>
      <c r="DJ167" s="143"/>
      <c r="DK167" s="144">
        <f t="shared" si="2745"/>
        <v>0.83286000000000004</v>
      </c>
      <c r="DL167" s="328">
        <f t="shared" ref="DL167:DL174" si="2830">DL22</f>
        <v>0</v>
      </c>
      <c r="DM167" s="144"/>
      <c r="DN167" s="114"/>
      <c r="DO167" s="141"/>
      <c r="DP167" s="101"/>
      <c r="DQ167" s="142">
        <f t="shared" ref="DQ167:DR174" si="2831">DQ22+DQ51+DQ80+DQ109+DQ138</f>
        <v>0</v>
      </c>
      <c r="DR167" s="114">
        <f t="shared" si="2831"/>
        <v>0</v>
      </c>
      <c r="DS167" s="114"/>
      <c r="DT167" s="143"/>
      <c r="DU167" s="144">
        <f t="shared" si="2748"/>
        <v>0</v>
      </c>
      <c r="DV167" s="328">
        <f t="shared" ref="DV167:DV174" si="2832">DV22</f>
        <v>349</v>
      </c>
      <c r="DW167" s="144"/>
      <c r="DX167" s="114"/>
      <c r="DY167" s="141"/>
      <c r="DZ167" s="101"/>
      <c r="EA167" s="142">
        <f t="shared" ref="EA167:EB174" si="2833">EA22+EA51+EA80+EA109+EA138</f>
        <v>2136.5186800000001</v>
      </c>
      <c r="EB167" s="114">
        <f t="shared" si="2833"/>
        <v>745645.03</v>
      </c>
      <c r="EC167" s="114"/>
      <c r="ED167" s="143"/>
      <c r="EE167" s="144">
        <f t="shared" si="2751"/>
        <v>0.91486000000000001</v>
      </c>
      <c r="EF167" s="328">
        <f t="shared" ref="EF167:EF174" si="2834">EF22</f>
        <v>363</v>
      </c>
      <c r="EG167" s="144"/>
      <c r="EH167" s="114"/>
      <c r="EI167" s="141"/>
      <c r="EJ167" s="101"/>
      <c r="EK167" s="142">
        <f t="shared" ref="EK167:EL174" si="2835">EK22+EK51+EK80+EK109+EK138</f>
        <v>2129.8602000000001</v>
      </c>
      <c r="EL167" s="114">
        <f t="shared" si="2835"/>
        <v>773139.25</v>
      </c>
      <c r="EM167" s="114"/>
      <c r="EN167" s="143"/>
      <c r="EO167" s="144">
        <f t="shared" si="2754"/>
        <v>0.91200999999999999</v>
      </c>
      <c r="EP167" s="328">
        <f t="shared" ref="EP167:EP174" si="2836">EP22</f>
        <v>378</v>
      </c>
      <c r="EQ167" s="144"/>
      <c r="ER167" s="114"/>
      <c r="ES167" s="141"/>
      <c r="ET167" s="101"/>
      <c r="EU167" s="142">
        <f t="shared" ref="EU167:EV174" si="2837">EU22+EU51+EU80+EU109+EU138</f>
        <v>4422.2420499999998</v>
      </c>
      <c r="EV167" s="114">
        <f t="shared" si="2837"/>
        <v>1671607.49</v>
      </c>
      <c r="EW167" s="114"/>
      <c r="EX167" s="143"/>
      <c r="EY167" s="144">
        <f t="shared" si="2757"/>
        <v>1.89361</v>
      </c>
      <c r="EZ167" s="328">
        <f t="shared" ref="EZ167:EZ174" si="2838">EZ22</f>
        <v>271</v>
      </c>
      <c r="FA167" s="144"/>
      <c r="FB167" s="114"/>
      <c r="FC167" s="141"/>
      <c r="FD167" s="101"/>
      <c r="FE167" s="142">
        <f t="shared" ref="FE167:FF174" si="2839">FE22+FE51+FE80+FE109+FE138</f>
        <v>1583.10573</v>
      </c>
      <c r="FF167" s="114">
        <f t="shared" si="2839"/>
        <v>429021.66</v>
      </c>
      <c r="FG167" s="114"/>
      <c r="FH167" s="143"/>
      <c r="FI167" s="144">
        <f t="shared" si="2760"/>
        <v>0.67788999999999999</v>
      </c>
      <c r="FJ167" s="328">
        <f t="shared" ref="FJ167:FJ174" si="2840">FJ22</f>
        <v>471</v>
      </c>
      <c r="FK167" s="144"/>
      <c r="FL167" s="114"/>
      <c r="FM167" s="141"/>
      <c r="FN167" s="101"/>
      <c r="FO167" s="142">
        <f t="shared" ref="FO167:FP174" si="2841">FO22+FO51+FO80+FO109+FO138</f>
        <v>2480.5354000000002</v>
      </c>
      <c r="FP167" s="114">
        <f t="shared" si="2841"/>
        <v>1168332.17</v>
      </c>
      <c r="FQ167" s="114"/>
      <c r="FR167" s="143"/>
      <c r="FS167" s="144">
        <f t="shared" si="2763"/>
        <v>1.0621700000000001</v>
      </c>
      <c r="FT167" s="328">
        <f t="shared" ref="FT167:FT174" si="2842">FT22</f>
        <v>347</v>
      </c>
      <c r="FU167" s="144"/>
      <c r="FV167" s="114"/>
      <c r="FW167" s="141"/>
      <c r="FX167" s="101"/>
      <c r="FY167" s="142">
        <f t="shared" ref="FY167:FZ174" si="2843">FY22+FY51+FY80+FY109+FY138</f>
        <v>2377.3588399999999</v>
      </c>
      <c r="FZ167" s="114">
        <f t="shared" si="2843"/>
        <v>824943.52</v>
      </c>
      <c r="GA167" s="114"/>
      <c r="GB167" s="143"/>
      <c r="GC167" s="144">
        <f t="shared" si="2766"/>
        <v>1.01799</v>
      </c>
      <c r="GD167" s="328">
        <f t="shared" ref="GD167:GD174" si="2844">GD22</f>
        <v>205</v>
      </c>
      <c r="GE167" s="144"/>
      <c r="GF167" s="114"/>
      <c r="GG167" s="141"/>
      <c r="GH167" s="101"/>
      <c r="GI167" s="142">
        <f t="shared" ref="GI167:GJ174" si="2845">GI22+GI51+GI80+GI109+GI138</f>
        <v>1753.8328100000001</v>
      </c>
      <c r="GJ167" s="114">
        <f t="shared" si="2845"/>
        <v>359535.73</v>
      </c>
      <c r="GK167" s="114"/>
      <c r="GL167" s="143"/>
      <c r="GM167" s="144">
        <f t="shared" si="2769"/>
        <v>0.75099000000000005</v>
      </c>
      <c r="GN167" s="328">
        <f t="shared" ref="GN167:GN174" si="2846">GN22</f>
        <v>374</v>
      </c>
      <c r="GO167" s="144"/>
      <c r="GP167" s="114"/>
      <c r="GQ167" s="141"/>
      <c r="GR167" s="101"/>
      <c r="GS167" s="142">
        <f t="shared" ref="GS167:GT174" si="2847">GS22+GS51+GS80+GS109+GS138</f>
        <v>3492.26262</v>
      </c>
      <c r="GT167" s="114">
        <f t="shared" si="2847"/>
        <v>1306106.22</v>
      </c>
      <c r="GU167" s="114"/>
      <c r="GV167" s="143"/>
      <c r="GW167" s="144">
        <f t="shared" si="2772"/>
        <v>1.49539</v>
      </c>
      <c r="GX167" s="328">
        <f t="shared" ref="GX167:GX174" si="2848">GX22</f>
        <v>708</v>
      </c>
      <c r="GY167" s="144"/>
      <c r="GZ167" s="114"/>
      <c r="HA167" s="141"/>
      <c r="HB167" s="101"/>
      <c r="HC167" s="142">
        <f t="shared" ref="HC167:HD174" si="2849">HC22+HC51+HC80+HC109+HC138</f>
        <v>2357.1202699999999</v>
      </c>
      <c r="HD167" s="114">
        <f t="shared" si="2849"/>
        <v>1668841.16</v>
      </c>
      <c r="HE167" s="114"/>
      <c r="HF167" s="143"/>
      <c r="HG167" s="144">
        <f t="shared" si="2775"/>
        <v>1.00932</v>
      </c>
      <c r="HH167" s="328">
        <f t="shared" ref="HH167:HH174" si="2850">HH22</f>
        <v>443</v>
      </c>
      <c r="HI167" s="144"/>
      <c r="HJ167" s="114"/>
      <c r="HK167" s="141"/>
      <c r="HL167" s="101"/>
      <c r="HM167" s="142">
        <f t="shared" ref="HM167:HN174" si="2851">HM22+HM51+HM80+HM109+HM138</f>
        <v>2355.28352</v>
      </c>
      <c r="HN167" s="114">
        <f t="shared" si="2851"/>
        <v>1043390.61</v>
      </c>
      <c r="HO167" s="114"/>
      <c r="HP167" s="143"/>
      <c r="HQ167" s="144">
        <f t="shared" si="2778"/>
        <v>1.0085299999999999</v>
      </c>
      <c r="HR167" s="328">
        <f t="shared" ref="HR167:HR174" si="2852">HR22</f>
        <v>341</v>
      </c>
      <c r="HS167" s="144"/>
      <c r="HT167" s="114"/>
      <c r="HU167" s="141"/>
      <c r="HV167" s="101"/>
      <c r="HW167" s="142">
        <f t="shared" ref="HW167:HX174" si="2853">HW22+HW51+HW80+HW109+HW138</f>
        <v>2504.9698899999999</v>
      </c>
      <c r="HX167" s="114">
        <f t="shared" si="2853"/>
        <v>854194.73</v>
      </c>
      <c r="HY167" s="114"/>
      <c r="HZ167" s="143"/>
      <c r="IA167" s="144">
        <f t="shared" si="2781"/>
        <v>1.07263</v>
      </c>
      <c r="IB167" s="328">
        <f t="shared" ref="IB167:IB174" si="2854">IB22</f>
        <v>160</v>
      </c>
      <c r="IC167" s="144"/>
      <c r="ID167" s="114"/>
      <c r="IE167" s="141"/>
      <c r="IF167" s="101"/>
      <c r="IG167" s="142">
        <f t="shared" ref="IG167:IH174" si="2855">IG22+IG51+IG80+IG109+IG138</f>
        <v>4144.1087100000004</v>
      </c>
      <c r="IH167" s="114">
        <f t="shared" si="2855"/>
        <v>663057.39</v>
      </c>
      <c r="II167" s="114"/>
      <c r="IJ167" s="143"/>
      <c r="IK167" s="144">
        <f t="shared" si="2784"/>
        <v>1.77451</v>
      </c>
      <c r="IL167" s="328">
        <f t="shared" ref="IL167:IL174" si="2856">IL22</f>
        <v>534</v>
      </c>
      <c r="IM167" s="144"/>
      <c r="IN167" s="114"/>
      <c r="IO167" s="141"/>
      <c r="IP167" s="101"/>
      <c r="IQ167" s="142">
        <f t="shared" ref="IQ167:IR174" si="2857">IQ22+IQ51+IQ80+IQ109+IQ138</f>
        <v>3048.79558</v>
      </c>
      <c r="IR167" s="114">
        <f t="shared" si="2857"/>
        <v>1628056.84</v>
      </c>
      <c r="IS167" s="114"/>
      <c r="IT167" s="143"/>
      <c r="IU167" s="144">
        <f t="shared" si="2787"/>
        <v>1.3055000000000001</v>
      </c>
      <c r="IV167" s="328">
        <f t="shared" ref="IV167:IV174" si="2858">IV22</f>
        <v>301</v>
      </c>
      <c r="IW167" s="144"/>
      <c r="IX167" s="114"/>
      <c r="IY167" s="141"/>
      <c r="IZ167" s="101"/>
      <c r="JA167" s="142">
        <f t="shared" ref="JA167:JB174" si="2859">JA22+JA51+JA80+JA109+JA138</f>
        <v>2897.7880399999999</v>
      </c>
      <c r="JB167" s="114">
        <f t="shared" si="2859"/>
        <v>872234.2</v>
      </c>
      <c r="JC167" s="114"/>
      <c r="JD167" s="143"/>
      <c r="JE167" s="144">
        <f t="shared" si="2790"/>
        <v>1.2408300000000001</v>
      </c>
      <c r="JF167" s="328">
        <f t="shared" ref="JF167:JF174" si="2860">JF22</f>
        <v>607</v>
      </c>
      <c r="JG167" s="144"/>
      <c r="JH167" s="114"/>
      <c r="JI167" s="141"/>
      <c r="JJ167" s="101"/>
      <c r="JK167" s="142">
        <f t="shared" ref="JK167:JL174" si="2861">JK22+JK51+JK80+JK109+JK138</f>
        <v>2054.7278099999999</v>
      </c>
      <c r="JL167" s="114">
        <f t="shared" si="2861"/>
        <v>1247219.78</v>
      </c>
      <c r="JM167" s="114"/>
      <c r="JN167" s="143"/>
      <c r="JO167" s="144">
        <f t="shared" si="2793"/>
        <v>0.87983999999999996</v>
      </c>
      <c r="JP167" s="328">
        <f t="shared" ref="JP167:JP174" si="2862">JP22</f>
        <v>509</v>
      </c>
      <c r="JQ167" s="144"/>
      <c r="JR167" s="114"/>
      <c r="JS167" s="141"/>
      <c r="JT167" s="101"/>
      <c r="JU167" s="142">
        <f t="shared" ref="JU167:JV174" si="2863">JU22+JU51+JU80+JU109+JU138</f>
        <v>2426.88465</v>
      </c>
      <c r="JV167" s="114">
        <f t="shared" si="2863"/>
        <v>1235284.29</v>
      </c>
      <c r="JW167" s="114"/>
      <c r="JX167" s="143"/>
      <c r="JY167" s="144">
        <f t="shared" si="2796"/>
        <v>1.0391900000000001</v>
      </c>
      <c r="JZ167" s="328">
        <f t="shared" ref="JZ167:JZ174" si="2864">JZ22</f>
        <v>519</v>
      </c>
      <c r="KA167" s="144"/>
      <c r="KB167" s="114"/>
      <c r="KC167" s="141"/>
      <c r="KD167" s="101"/>
      <c r="KE167" s="142">
        <f t="shared" ref="KE167:KF174" si="2865">KE22+KE51+KE80+KE109+KE138</f>
        <v>2692.0081500000001</v>
      </c>
      <c r="KF167" s="114">
        <f t="shared" si="2865"/>
        <v>1397152.22</v>
      </c>
      <c r="KG167" s="114"/>
      <c r="KH167" s="143"/>
      <c r="KI167" s="144">
        <f t="shared" si="2799"/>
        <v>1.15272</v>
      </c>
      <c r="KJ167" s="328">
        <f t="shared" ref="KJ167:KJ174" si="2866">KJ22</f>
        <v>556</v>
      </c>
      <c r="KK167" s="144"/>
      <c r="KL167" s="114"/>
      <c r="KM167" s="141"/>
      <c r="KN167" s="101"/>
      <c r="KO167" s="142">
        <f t="shared" ref="KO167:KP174" si="2867">KO22+KO51+KO80+KO109+KO138</f>
        <v>1818.6922099999999</v>
      </c>
      <c r="KP167" s="114">
        <f t="shared" si="2867"/>
        <v>1011192.87</v>
      </c>
      <c r="KQ167" s="114"/>
      <c r="KR167" s="143"/>
      <c r="KS167" s="144">
        <f t="shared" si="2802"/>
        <v>0.77876999999999996</v>
      </c>
      <c r="KT167" s="328">
        <f t="shared" ref="KT167:KT174" si="2868">KT22</f>
        <v>0</v>
      </c>
      <c r="KU167" s="144"/>
      <c r="KV167" s="114"/>
      <c r="KW167" s="141"/>
      <c r="KX167" s="101"/>
      <c r="KY167" s="142">
        <f t="shared" ref="KY167:KZ174" si="2869">KY22+KY51+KY80+KY109+KY138</f>
        <v>0</v>
      </c>
      <c r="KZ167" s="114">
        <f t="shared" si="2869"/>
        <v>0</v>
      </c>
      <c r="LA167" s="114"/>
      <c r="LB167" s="143"/>
      <c r="LC167" s="144">
        <f t="shared" si="2805"/>
        <v>0</v>
      </c>
      <c r="LD167" s="327">
        <f t="shared" si="2806"/>
        <v>11550</v>
      </c>
      <c r="LE167" s="144"/>
      <c r="LF167" s="114"/>
      <c r="LG167" s="141"/>
      <c r="LH167" s="101"/>
      <c r="LI167" s="142">
        <f t="shared" ref="LI167:LJ174" si="2870">LI22+LI51+LI80+LI109+LI138</f>
        <v>2335.3541100000002</v>
      </c>
      <c r="LJ167" s="114">
        <f t="shared" si="2870"/>
        <v>26973339.98</v>
      </c>
      <c r="LK167" s="114"/>
      <c r="LL167" s="143"/>
    </row>
    <row r="168" spans="1:324" ht="16.5" customHeight="1">
      <c r="A168" s="718"/>
      <c r="B168" s="94" t="s">
        <v>729</v>
      </c>
      <c r="C168" s="12" t="s">
        <v>855</v>
      </c>
      <c r="D168" s="12" t="s">
        <v>421</v>
      </c>
      <c r="E168" s="4"/>
      <c r="F168" s="328">
        <f t="shared" si="2808"/>
        <v>0</v>
      </c>
      <c r="G168" s="144"/>
      <c r="H168" s="114"/>
      <c r="I168" s="141"/>
      <c r="J168" s="101"/>
      <c r="K168" s="142">
        <f t="shared" si="2809"/>
        <v>0</v>
      </c>
      <c r="L168" s="114">
        <f t="shared" si="2809"/>
        <v>0</v>
      </c>
      <c r="M168" s="114"/>
      <c r="N168" s="143"/>
      <c r="O168" s="144" t="e">
        <f t="shared" si="2715"/>
        <v>#DIV/0!</v>
      </c>
      <c r="P168" s="328">
        <f t="shared" si="2810"/>
        <v>0</v>
      </c>
      <c r="Q168" s="144"/>
      <c r="R168" s="114"/>
      <c r="S168" s="141"/>
      <c r="T168" s="101"/>
      <c r="U168" s="142">
        <f t="shared" si="2811"/>
        <v>0</v>
      </c>
      <c r="V168" s="114">
        <f t="shared" si="2811"/>
        <v>0</v>
      </c>
      <c r="W168" s="114"/>
      <c r="X168" s="143"/>
      <c r="Y168" s="144" t="e">
        <f t="shared" si="2718"/>
        <v>#DIV/0!</v>
      </c>
      <c r="Z168" s="328">
        <f t="shared" si="2812"/>
        <v>0</v>
      </c>
      <c r="AA168" s="144"/>
      <c r="AB168" s="114"/>
      <c r="AC168" s="141"/>
      <c r="AD168" s="101"/>
      <c r="AE168" s="142">
        <f t="shared" si="2813"/>
        <v>0</v>
      </c>
      <c r="AF168" s="114">
        <f t="shared" si="2813"/>
        <v>0</v>
      </c>
      <c r="AG168" s="114"/>
      <c r="AH168" s="143"/>
      <c r="AI168" s="144" t="e">
        <f t="shared" si="2721"/>
        <v>#DIV/0!</v>
      </c>
      <c r="AJ168" s="328">
        <f t="shared" si="2814"/>
        <v>0</v>
      </c>
      <c r="AK168" s="144"/>
      <c r="AL168" s="114"/>
      <c r="AM168" s="141"/>
      <c r="AN168" s="101"/>
      <c r="AO168" s="142">
        <f t="shared" si="2815"/>
        <v>0</v>
      </c>
      <c r="AP168" s="114">
        <f t="shared" si="2815"/>
        <v>0</v>
      </c>
      <c r="AQ168" s="114"/>
      <c r="AR168" s="143"/>
      <c r="AS168" s="144" t="e">
        <f t="shared" si="2724"/>
        <v>#DIV/0!</v>
      </c>
      <c r="AT168" s="328">
        <f t="shared" si="2816"/>
        <v>0</v>
      </c>
      <c r="AU168" s="144"/>
      <c r="AV168" s="114"/>
      <c r="AW168" s="141"/>
      <c r="AX168" s="101"/>
      <c r="AY168" s="142">
        <f t="shared" si="2817"/>
        <v>0</v>
      </c>
      <c r="AZ168" s="114">
        <f t="shared" si="2817"/>
        <v>0</v>
      </c>
      <c r="BA168" s="114"/>
      <c r="BB168" s="143"/>
      <c r="BC168" s="144" t="e">
        <f t="shared" si="2727"/>
        <v>#DIV/0!</v>
      </c>
      <c r="BD168" s="328">
        <f t="shared" si="2818"/>
        <v>0</v>
      </c>
      <c r="BE168" s="144"/>
      <c r="BF168" s="114"/>
      <c r="BG168" s="141"/>
      <c r="BH168" s="101"/>
      <c r="BI168" s="142">
        <f t="shared" si="2819"/>
        <v>0</v>
      </c>
      <c r="BJ168" s="114">
        <f t="shared" si="2819"/>
        <v>0</v>
      </c>
      <c r="BK168" s="114"/>
      <c r="BL168" s="143"/>
      <c r="BM168" s="144" t="e">
        <f t="shared" si="2730"/>
        <v>#DIV/0!</v>
      </c>
      <c r="BN168" s="328">
        <f t="shared" si="2820"/>
        <v>0</v>
      </c>
      <c r="BO168" s="144"/>
      <c r="BP168" s="114"/>
      <c r="BQ168" s="141"/>
      <c r="BR168" s="101"/>
      <c r="BS168" s="142">
        <f t="shared" si="2821"/>
        <v>0</v>
      </c>
      <c r="BT168" s="114">
        <f t="shared" si="2821"/>
        <v>0</v>
      </c>
      <c r="BU168" s="114"/>
      <c r="BV168" s="143"/>
      <c r="BW168" s="144" t="e">
        <f t="shared" si="2733"/>
        <v>#DIV/0!</v>
      </c>
      <c r="BX168" s="328">
        <f t="shared" si="2822"/>
        <v>0</v>
      </c>
      <c r="BY168" s="144"/>
      <c r="BZ168" s="114"/>
      <c r="CA168" s="141"/>
      <c r="CB168" s="101"/>
      <c r="CC168" s="142">
        <f t="shared" si="2823"/>
        <v>0</v>
      </c>
      <c r="CD168" s="114">
        <f t="shared" si="2823"/>
        <v>0</v>
      </c>
      <c r="CE168" s="114"/>
      <c r="CF168" s="143"/>
      <c r="CG168" s="144" t="e">
        <f t="shared" si="2736"/>
        <v>#DIV/0!</v>
      </c>
      <c r="CH168" s="328">
        <f t="shared" si="2824"/>
        <v>0</v>
      </c>
      <c r="CI168" s="144"/>
      <c r="CJ168" s="114"/>
      <c r="CK168" s="141"/>
      <c r="CL168" s="101"/>
      <c r="CM168" s="142">
        <f t="shared" si="2825"/>
        <v>0</v>
      </c>
      <c r="CN168" s="114">
        <f t="shared" si="2825"/>
        <v>0</v>
      </c>
      <c r="CO168" s="114"/>
      <c r="CP168" s="143"/>
      <c r="CQ168" s="144" t="e">
        <f t="shared" si="2739"/>
        <v>#DIV/0!</v>
      </c>
      <c r="CR168" s="328">
        <f t="shared" si="2826"/>
        <v>0</v>
      </c>
      <c r="CS168" s="144"/>
      <c r="CT168" s="114"/>
      <c r="CU168" s="141"/>
      <c r="CV168" s="101"/>
      <c r="CW168" s="142">
        <f t="shared" si="2827"/>
        <v>0</v>
      </c>
      <c r="CX168" s="114">
        <f t="shared" si="2827"/>
        <v>0</v>
      </c>
      <c r="CY168" s="114"/>
      <c r="CZ168" s="143"/>
      <c r="DA168" s="144" t="e">
        <f t="shared" si="2742"/>
        <v>#DIV/0!</v>
      </c>
      <c r="DB168" s="328">
        <f t="shared" si="2828"/>
        <v>0</v>
      </c>
      <c r="DC168" s="144"/>
      <c r="DD168" s="114"/>
      <c r="DE168" s="141"/>
      <c r="DF168" s="101"/>
      <c r="DG168" s="142">
        <f t="shared" si="2829"/>
        <v>0</v>
      </c>
      <c r="DH168" s="114">
        <f t="shared" si="2829"/>
        <v>0</v>
      </c>
      <c r="DI168" s="114"/>
      <c r="DJ168" s="143"/>
      <c r="DK168" s="144" t="e">
        <f t="shared" si="2745"/>
        <v>#DIV/0!</v>
      </c>
      <c r="DL168" s="328">
        <f t="shared" si="2830"/>
        <v>0</v>
      </c>
      <c r="DM168" s="144"/>
      <c r="DN168" s="114"/>
      <c r="DO168" s="141"/>
      <c r="DP168" s="101"/>
      <c r="DQ168" s="142">
        <f t="shared" si="2831"/>
        <v>0</v>
      </c>
      <c r="DR168" s="114">
        <f t="shared" si="2831"/>
        <v>0</v>
      </c>
      <c r="DS168" s="114"/>
      <c r="DT168" s="143"/>
      <c r="DU168" s="144" t="e">
        <f t="shared" si="2748"/>
        <v>#DIV/0!</v>
      </c>
      <c r="DV168" s="328">
        <f t="shared" si="2832"/>
        <v>0</v>
      </c>
      <c r="DW168" s="144"/>
      <c r="DX168" s="114"/>
      <c r="DY168" s="141"/>
      <c r="DZ168" s="101"/>
      <c r="EA168" s="142">
        <f t="shared" si="2833"/>
        <v>0</v>
      </c>
      <c r="EB168" s="114">
        <f t="shared" si="2833"/>
        <v>0</v>
      </c>
      <c r="EC168" s="114"/>
      <c r="ED168" s="143"/>
      <c r="EE168" s="144" t="e">
        <f t="shared" si="2751"/>
        <v>#DIV/0!</v>
      </c>
      <c r="EF168" s="328">
        <f t="shared" si="2834"/>
        <v>0</v>
      </c>
      <c r="EG168" s="144"/>
      <c r="EH168" s="114"/>
      <c r="EI168" s="141"/>
      <c r="EJ168" s="101"/>
      <c r="EK168" s="142">
        <f t="shared" si="2835"/>
        <v>0</v>
      </c>
      <c r="EL168" s="114">
        <f t="shared" si="2835"/>
        <v>0</v>
      </c>
      <c r="EM168" s="114"/>
      <c r="EN168" s="143"/>
      <c r="EO168" s="144" t="e">
        <f t="shared" si="2754"/>
        <v>#DIV/0!</v>
      </c>
      <c r="EP168" s="328">
        <f t="shared" si="2836"/>
        <v>0</v>
      </c>
      <c r="EQ168" s="144"/>
      <c r="ER168" s="114"/>
      <c r="ES168" s="141"/>
      <c r="ET168" s="101"/>
      <c r="EU168" s="142">
        <f t="shared" si="2837"/>
        <v>0</v>
      </c>
      <c r="EV168" s="114">
        <f t="shared" si="2837"/>
        <v>0</v>
      </c>
      <c r="EW168" s="114"/>
      <c r="EX168" s="143"/>
      <c r="EY168" s="144" t="e">
        <f t="shared" si="2757"/>
        <v>#DIV/0!</v>
      </c>
      <c r="EZ168" s="328">
        <f t="shared" si="2838"/>
        <v>0</v>
      </c>
      <c r="FA168" s="144"/>
      <c r="FB168" s="114"/>
      <c r="FC168" s="141"/>
      <c r="FD168" s="101"/>
      <c r="FE168" s="142">
        <f t="shared" si="2839"/>
        <v>0</v>
      </c>
      <c r="FF168" s="114">
        <f t="shared" si="2839"/>
        <v>0</v>
      </c>
      <c r="FG168" s="114"/>
      <c r="FH168" s="143"/>
      <c r="FI168" s="144" t="e">
        <f t="shared" si="2760"/>
        <v>#DIV/0!</v>
      </c>
      <c r="FJ168" s="328">
        <f t="shared" si="2840"/>
        <v>0</v>
      </c>
      <c r="FK168" s="144"/>
      <c r="FL168" s="114"/>
      <c r="FM168" s="141"/>
      <c r="FN168" s="101"/>
      <c r="FO168" s="142">
        <f t="shared" si="2841"/>
        <v>0</v>
      </c>
      <c r="FP168" s="114">
        <f t="shared" si="2841"/>
        <v>0</v>
      </c>
      <c r="FQ168" s="114"/>
      <c r="FR168" s="143"/>
      <c r="FS168" s="144" t="e">
        <f t="shared" si="2763"/>
        <v>#DIV/0!</v>
      </c>
      <c r="FT168" s="328">
        <f t="shared" si="2842"/>
        <v>0</v>
      </c>
      <c r="FU168" s="144"/>
      <c r="FV168" s="114"/>
      <c r="FW168" s="141"/>
      <c r="FX168" s="101"/>
      <c r="FY168" s="142">
        <f t="shared" si="2843"/>
        <v>0</v>
      </c>
      <c r="FZ168" s="114">
        <f t="shared" si="2843"/>
        <v>0</v>
      </c>
      <c r="GA168" s="114"/>
      <c r="GB168" s="143"/>
      <c r="GC168" s="144" t="e">
        <f t="shared" si="2766"/>
        <v>#DIV/0!</v>
      </c>
      <c r="GD168" s="328">
        <f t="shared" si="2844"/>
        <v>0</v>
      </c>
      <c r="GE168" s="144"/>
      <c r="GF168" s="114"/>
      <c r="GG168" s="141"/>
      <c r="GH168" s="101"/>
      <c r="GI168" s="142">
        <f t="shared" si="2845"/>
        <v>0</v>
      </c>
      <c r="GJ168" s="114">
        <f t="shared" si="2845"/>
        <v>0</v>
      </c>
      <c r="GK168" s="114"/>
      <c r="GL168" s="143"/>
      <c r="GM168" s="144" t="e">
        <f t="shared" si="2769"/>
        <v>#DIV/0!</v>
      </c>
      <c r="GN168" s="328">
        <f t="shared" si="2846"/>
        <v>0</v>
      </c>
      <c r="GO168" s="144"/>
      <c r="GP168" s="114"/>
      <c r="GQ168" s="141"/>
      <c r="GR168" s="101"/>
      <c r="GS168" s="142">
        <f t="shared" si="2847"/>
        <v>0</v>
      </c>
      <c r="GT168" s="114">
        <f t="shared" si="2847"/>
        <v>0</v>
      </c>
      <c r="GU168" s="114"/>
      <c r="GV168" s="143"/>
      <c r="GW168" s="144" t="e">
        <f t="shared" si="2772"/>
        <v>#DIV/0!</v>
      </c>
      <c r="GX168" s="328">
        <f t="shared" si="2848"/>
        <v>0</v>
      </c>
      <c r="GY168" s="144"/>
      <c r="GZ168" s="114"/>
      <c r="HA168" s="141"/>
      <c r="HB168" s="101"/>
      <c r="HC168" s="142">
        <f t="shared" si="2849"/>
        <v>0</v>
      </c>
      <c r="HD168" s="114">
        <f t="shared" si="2849"/>
        <v>0</v>
      </c>
      <c r="HE168" s="114"/>
      <c r="HF168" s="143"/>
      <c r="HG168" s="144" t="e">
        <f t="shared" si="2775"/>
        <v>#DIV/0!</v>
      </c>
      <c r="HH168" s="328">
        <f t="shared" si="2850"/>
        <v>0</v>
      </c>
      <c r="HI168" s="144"/>
      <c r="HJ168" s="114"/>
      <c r="HK168" s="141"/>
      <c r="HL168" s="101"/>
      <c r="HM168" s="142">
        <f t="shared" si="2851"/>
        <v>0</v>
      </c>
      <c r="HN168" s="114">
        <f t="shared" si="2851"/>
        <v>0</v>
      </c>
      <c r="HO168" s="114"/>
      <c r="HP168" s="143"/>
      <c r="HQ168" s="144" t="e">
        <f t="shared" si="2778"/>
        <v>#DIV/0!</v>
      </c>
      <c r="HR168" s="328">
        <f t="shared" si="2852"/>
        <v>0</v>
      </c>
      <c r="HS168" s="144"/>
      <c r="HT168" s="114"/>
      <c r="HU168" s="141"/>
      <c r="HV168" s="101"/>
      <c r="HW168" s="142">
        <f t="shared" si="2853"/>
        <v>0</v>
      </c>
      <c r="HX168" s="114">
        <f t="shared" si="2853"/>
        <v>0</v>
      </c>
      <c r="HY168" s="114"/>
      <c r="HZ168" s="143"/>
      <c r="IA168" s="144" t="e">
        <f t="shared" si="2781"/>
        <v>#DIV/0!</v>
      </c>
      <c r="IB168" s="328">
        <f t="shared" si="2854"/>
        <v>0</v>
      </c>
      <c r="IC168" s="144"/>
      <c r="ID168" s="114"/>
      <c r="IE168" s="141"/>
      <c r="IF168" s="101"/>
      <c r="IG168" s="142">
        <f t="shared" si="2855"/>
        <v>0</v>
      </c>
      <c r="IH168" s="114">
        <f t="shared" si="2855"/>
        <v>0</v>
      </c>
      <c r="II168" s="114"/>
      <c r="IJ168" s="143"/>
      <c r="IK168" s="144" t="e">
        <f t="shared" si="2784"/>
        <v>#DIV/0!</v>
      </c>
      <c r="IL168" s="328">
        <f t="shared" si="2856"/>
        <v>0</v>
      </c>
      <c r="IM168" s="144"/>
      <c r="IN168" s="114"/>
      <c r="IO168" s="141"/>
      <c r="IP168" s="101"/>
      <c r="IQ168" s="142">
        <f t="shared" si="2857"/>
        <v>0</v>
      </c>
      <c r="IR168" s="114">
        <f t="shared" si="2857"/>
        <v>0</v>
      </c>
      <c r="IS168" s="114"/>
      <c r="IT168" s="143"/>
      <c r="IU168" s="144" t="e">
        <f t="shared" si="2787"/>
        <v>#DIV/0!</v>
      </c>
      <c r="IV168" s="328">
        <f t="shared" si="2858"/>
        <v>0</v>
      </c>
      <c r="IW168" s="144"/>
      <c r="IX168" s="114"/>
      <c r="IY168" s="141"/>
      <c r="IZ168" s="101"/>
      <c r="JA168" s="142">
        <f t="shared" si="2859"/>
        <v>0</v>
      </c>
      <c r="JB168" s="114">
        <f t="shared" si="2859"/>
        <v>0</v>
      </c>
      <c r="JC168" s="114"/>
      <c r="JD168" s="143"/>
      <c r="JE168" s="144" t="e">
        <f t="shared" si="2790"/>
        <v>#DIV/0!</v>
      </c>
      <c r="JF168" s="328">
        <f t="shared" si="2860"/>
        <v>0</v>
      </c>
      <c r="JG168" s="144"/>
      <c r="JH168" s="114"/>
      <c r="JI168" s="141"/>
      <c r="JJ168" s="101"/>
      <c r="JK168" s="142">
        <f t="shared" si="2861"/>
        <v>0</v>
      </c>
      <c r="JL168" s="114">
        <f t="shared" si="2861"/>
        <v>0</v>
      </c>
      <c r="JM168" s="114"/>
      <c r="JN168" s="143"/>
      <c r="JO168" s="144" t="e">
        <f t="shared" si="2793"/>
        <v>#DIV/0!</v>
      </c>
      <c r="JP168" s="328">
        <f t="shared" si="2862"/>
        <v>0</v>
      </c>
      <c r="JQ168" s="144"/>
      <c r="JR168" s="114"/>
      <c r="JS168" s="141"/>
      <c r="JT168" s="101"/>
      <c r="JU168" s="142">
        <f t="shared" si="2863"/>
        <v>0</v>
      </c>
      <c r="JV168" s="114">
        <f t="shared" si="2863"/>
        <v>0</v>
      </c>
      <c r="JW168" s="114"/>
      <c r="JX168" s="143"/>
      <c r="JY168" s="144" t="e">
        <f t="shared" si="2796"/>
        <v>#DIV/0!</v>
      </c>
      <c r="JZ168" s="328">
        <f t="shared" si="2864"/>
        <v>0</v>
      </c>
      <c r="KA168" s="144"/>
      <c r="KB168" s="114"/>
      <c r="KC168" s="141"/>
      <c r="KD168" s="101"/>
      <c r="KE168" s="142">
        <f t="shared" si="2865"/>
        <v>0</v>
      </c>
      <c r="KF168" s="114">
        <f t="shared" si="2865"/>
        <v>0</v>
      </c>
      <c r="KG168" s="114"/>
      <c r="KH168" s="143"/>
      <c r="KI168" s="144" t="e">
        <f t="shared" si="2799"/>
        <v>#DIV/0!</v>
      </c>
      <c r="KJ168" s="328">
        <f t="shared" si="2866"/>
        <v>0</v>
      </c>
      <c r="KK168" s="144"/>
      <c r="KL168" s="114"/>
      <c r="KM168" s="141"/>
      <c r="KN168" s="101"/>
      <c r="KO168" s="142">
        <f t="shared" si="2867"/>
        <v>0</v>
      </c>
      <c r="KP168" s="114">
        <f t="shared" si="2867"/>
        <v>0</v>
      </c>
      <c r="KQ168" s="114"/>
      <c r="KR168" s="143"/>
      <c r="KS168" s="144" t="e">
        <f t="shared" si="2802"/>
        <v>#DIV/0!</v>
      </c>
      <c r="KT168" s="328">
        <f t="shared" si="2868"/>
        <v>0</v>
      </c>
      <c r="KU168" s="144"/>
      <c r="KV168" s="114"/>
      <c r="KW168" s="141"/>
      <c r="KX168" s="101"/>
      <c r="KY168" s="142">
        <f t="shared" si="2869"/>
        <v>0</v>
      </c>
      <c r="KZ168" s="114">
        <f t="shared" si="2869"/>
        <v>0</v>
      </c>
      <c r="LA168" s="114"/>
      <c r="LB168" s="143"/>
      <c r="LC168" s="144" t="e">
        <f t="shared" si="2805"/>
        <v>#DIV/0!</v>
      </c>
      <c r="LD168" s="327">
        <f t="shared" si="2806"/>
        <v>0</v>
      </c>
      <c r="LE168" s="144"/>
      <c r="LF168" s="114"/>
      <c r="LG168" s="141"/>
      <c r="LH168" s="101"/>
      <c r="LI168" s="142">
        <f t="shared" si="2870"/>
        <v>0</v>
      </c>
      <c r="LJ168" s="114">
        <f t="shared" si="2870"/>
        <v>0</v>
      </c>
      <c r="LK168" s="114"/>
      <c r="LL168" s="143"/>
    </row>
    <row r="169" spans="1:324" ht="16.5" customHeight="1">
      <c r="A169" s="718"/>
      <c r="B169" s="69" t="s">
        <v>745</v>
      </c>
      <c r="C169" s="12" t="s">
        <v>856</v>
      </c>
      <c r="D169" s="12" t="s">
        <v>424</v>
      </c>
      <c r="E169" s="4"/>
      <c r="F169" s="328">
        <f t="shared" si="2808"/>
        <v>13</v>
      </c>
      <c r="G169" s="144"/>
      <c r="H169" s="114"/>
      <c r="I169" s="141"/>
      <c r="J169" s="101"/>
      <c r="K169" s="142">
        <f t="shared" si="2809"/>
        <v>1717.7585099999999</v>
      </c>
      <c r="L169" s="114">
        <f t="shared" si="2809"/>
        <v>22330.86</v>
      </c>
      <c r="M169" s="114"/>
      <c r="N169" s="143"/>
      <c r="O169" s="144">
        <f t="shared" si="2715"/>
        <v>0.73548000000000002</v>
      </c>
      <c r="P169" s="328">
        <f t="shared" si="2810"/>
        <v>0</v>
      </c>
      <c r="Q169" s="144"/>
      <c r="R169" s="114"/>
      <c r="S169" s="141"/>
      <c r="T169" s="101"/>
      <c r="U169" s="142">
        <f t="shared" si="2811"/>
        <v>0</v>
      </c>
      <c r="V169" s="114">
        <f t="shared" si="2811"/>
        <v>0</v>
      </c>
      <c r="W169" s="114"/>
      <c r="X169" s="143"/>
      <c r="Y169" s="144">
        <f t="shared" si="2718"/>
        <v>0</v>
      </c>
      <c r="Z169" s="328">
        <f t="shared" si="2812"/>
        <v>0</v>
      </c>
      <c r="AA169" s="144"/>
      <c r="AB169" s="114"/>
      <c r="AC169" s="141"/>
      <c r="AD169" s="101"/>
      <c r="AE169" s="142">
        <f t="shared" si="2813"/>
        <v>0</v>
      </c>
      <c r="AF169" s="114">
        <f t="shared" si="2813"/>
        <v>0</v>
      </c>
      <c r="AG169" s="114"/>
      <c r="AH169" s="143"/>
      <c r="AI169" s="144">
        <f t="shared" si="2721"/>
        <v>0</v>
      </c>
      <c r="AJ169" s="328">
        <f t="shared" si="2814"/>
        <v>0</v>
      </c>
      <c r="AK169" s="144"/>
      <c r="AL169" s="114"/>
      <c r="AM169" s="141"/>
      <c r="AN169" s="101"/>
      <c r="AO169" s="142">
        <f t="shared" si="2815"/>
        <v>0</v>
      </c>
      <c r="AP169" s="114">
        <f t="shared" si="2815"/>
        <v>0</v>
      </c>
      <c r="AQ169" s="114"/>
      <c r="AR169" s="143"/>
      <c r="AS169" s="144">
        <f t="shared" si="2724"/>
        <v>0</v>
      </c>
      <c r="AT169" s="328">
        <f t="shared" si="2816"/>
        <v>42</v>
      </c>
      <c r="AU169" s="144"/>
      <c r="AV169" s="114"/>
      <c r="AW169" s="141"/>
      <c r="AX169" s="101"/>
      <c r="AY169" s="142">
        <f t="shared" si="2817"/>
        <v>1285.8957700000001</v>
      </c>
      <c r="AZ169" s="114">
        <f t="shared" si="2817"/>
        <v>54007.62</v>
      </c>
      <c r="BA169" s="114"/>
      <c r="BB169" s="143"/>
      <c r="BC169" s="144">
        <f t="shared" si="2727"/>
        <v>0.55057</v>
      </c>
      <c r="BD169" s="328">
        <f t="shared" si="2818"/>
        <v>0</v>
      </c>
      <c r="BE169" s="144"/>
      <c r="BF169" s="114"/>
      <c r="BG169" s="141"/>
      <c r="BH169" s="101"/>
      <c r="BI169" s="142">
        <f t="shared" si="2819"/>
        <v>0</v>
      </c>
      <c r="BJ169" s="114">
        <f t="shared" si="2819"/>
        <v>0</v>
      </c>
      <c r="BK169" s="114"/>
      <c r="BL169" s="143"/>
      <c r="BM169" s="144">
        <f t="shared" si="2730"/>
        <v>0</v>
      </c>
      <c r="BN169" s="328">
        <f t="shared" si="2820"/>
        <v>0</v>
      </c>
      <c r="BO169" s="144"/>
      <c r="BP169" s="114"/>
      <c r="BQ169" s="141"/>
      <c r="BR169" s="101"/>
      <c r="BS169" s="142">
        <f t="shared" si="2821"/>
        <v>0</v>
      </c>
      <c r="BT169" s="114">
        <f t="shared" si="2821"/>
        <v>0</v>
      </c>
      <c r="BU169" s="114"/>
      <c r="BV169" s="143"/>
      <c r="BW169" s="144">
        <f t="shared" si="2733"/>
        <v>0</v>
      </c>
      <c r="BX169" s="328">
        <f t="shared" si="2822"/>
        <v>0</v>
      </c>
      <c r="BY169" s="144"/>
      <c r="BZ169" s="114"/>
      <c r="CA169" s="141"/>
      <c r="CB169" s="101"/>
      <c r="CC169" s="142">
        <f t="shared" si="2823"/>
        <v>0</v>
      </c>
      <c r="CD169" s="114">
        <f t="shared" si="2823"/>
        <v>0</v>
      </c>
      <c r="CE169" s="114"/>
      <c r="CF169" s="143"/>
      <c r="CG169" s="144">
        <f t="shared" si="2736"/>
        <v>0</v>
      </c>
      <c r="CH169" s="328">
        <f t="shared" si="2824"/>
        <v>0</v>
      </c>
      <c r="CI169" s="144"/>
      <c r="CJ169" s="114"/>
      <c r="CK169" s="141"/>
      <c r="CL169" s="101"/>
      <c r="CM169" s="142">
        <f t="shared" si="2825"/>
        <v>0</v>
      </c>
      <c r="CN169" s="114">
        <f t="shared" si="2825"/>
        <v>0</v>
      </c>
      <c r="CO169" s="114"/>
      <c r="CP169" s="143"/>
      <c r="CQ169" s="144">
        <f t="shared" si="2739"/>
        <v>0</v>
      </c>
      <c r="CR169" s="328">
        <f t="shared" si="2826"/>
        <v>48</v>
      </c>
      <c r="CS169" s="144"/>
      <c r="CT169" s="114"/>
      <c r="CU169" s="141"/>
      <c r="CV169" s="101"/>
      <c r="CW169" s="142">
        <f t="shared" si="2827"/>
        <v>3115.7405600000002</v>
      </c>
      <c r="CX169" s="114">
        <f t="shared" si="2827"/>
        <v>149555.54999999999</v>
      </c>
      <c r="CY169" s="114"/>
      <c r="CZ169" s="143"/>
      <c r="DA169" s="144">
        <f t="shared" si="2742"/>
        <v>1.3340399999999999</v>
      </c>
      <c r="DB169" s="328">
        <f t="shared" si="2828"/>
        <v>0</v>
      </c>
      <c r="DC169" s="144"/>
      <c r="DD169" s="114"/>
      <c r="DE169" s="141"/>
      <c r="DF169" s="101"/>
      <c r="DG169" s="142">
        <f t="shared" si="2829"/>
        <v>0</v>
      </c>
      <c r="DH169" s="114">
        <f t="shared" si="2829"/>
        <v>0</v>
      </c>
      <c r="DI169" s="114"/>
      <c r="DJ169" s="143"/>
      <c r="DK169" s="144">
        <f t="shared" si="2745"/>
        <v>0</v>
      </c>
      <c r="DL169" s="328">
        <f t="shared" si="2830"/>
        <v>170</v>
      </c>
      <c r="DM169" s="144"/>
      <c r="DN169" s="114"/>
      <c r="DO169" s="141"/>
      <c r="DP169" s="101"/>
      <c r="DQ169" s="142">
        <f t="shared" si="2831"/>
        <v>2265.1035999999999</v>
      </c>
      <c r="DR169" s="114">
        <f t="shared" si="2831"/>
        <v>385067.61</v>
      </c>
      <c r="DS169" s="114"/>
      <c r="DT169" s="143"/>
      <c r="DU169" s="144">
        <f t="shared" si="2748"/>
        <v>0.96982999999999997</v>
      </c>
      <c r="DV169" s="328">
        <f t="shared" si="2832"/>
        <v>33</v>
      </c>
      <c r="DW169" s="144"/>
      <c r="DX169" s="114"/>
      <c r="DY169" s="141"/>
      <c r="DZ169" s="101"/>
      <c r="EA169" s="142">
        <f t="shared" si="2833"/>
        <v>2137.0538200000001</v>
      </c>
      <c r="EB169" s="114">
        <f t="shared" si="2833"/>
        <v>70522.78</v>
      </c>
      <c r="EC169" s="114"/>
      <c r="ED169" s="143"/>
      <c r="EE169" s="144">
        <f t="shared" si="2751"/>
        <v>0.91500999999999999</v>
      </c>
      <c r="EF169" s="328">
        <f t="shared" si="2834"/>
        <v>28</v>
      </c>
      <c r="EG169" s="144"/>
      <c r="EH169" s="114"/>
      <c r="EI169" s="141"/>
      <c r="EJ169" s="101"/>
      <c r="EK169" s="142">
        <f t="shared" si="2835"/>
        <v>2129.3262599999998</v>
      </c>
      <c r="EL169" s="114">
        <f t="shared" si="2835"/>
        <v>59621.14</v>
      </c>
      <c r="EM169" s="114"/>
      <c r="EN169" s="143"/>
      <c r="EO169" s="144">
        <f t="shared" si="2754"/>
        <v>0.91169999999999995</v>
      </c>
      <c r="EP169" s="328">
        <f t="shared" si="2836"/>
        <v>0</v>
      </c>
      <c r="EQ169" s="144"/>
      <c r="ER169" s="114"/>
      <c r="ES169" s="141"/>
      <c r="ET169" s="101"/>
      <c r="EU169" s="142">
        <f t="shared" si="2837"/>
        <v>0</v>
      </c>
      <c r="EV169" s="114">
        <f t="shared" si="2837"/>
        <v>0</v>
      </c>
      <c r="EW169" s="114"/>
      <c r="EX169" s="143"/>
      <c r="EY169" s="144">
        <f t="shared" si="2757"/>
        <v>0</v>
      </c>
      <c r="EZ169" s="328">
        <f t="shared" si="2838"/>
        <v>35</v>
      </c>
      <c r="FA169" s="144"/>
      <c r="FB169" s="114"/>
      <c r="FC169" s="141"/>
      <c r="FD169" s="101"/>
      <c r="FE169" s="142">
        <f t="shared" si="2839"/>
        <v>1583.00326</v>
      </c>
      <c r="FF169" s="114">
        <f t="shared" si="2839"/>
        <v>55405.120000000003</v>
      </c>
      <c r="FG169" s="114"/>
      <c r="FH169" s="143"/>
      <c r="FI169" s="144">
        <f t="shared" si="2760"/>
        <v>0.67778000000000005</v>
      </c>
      <c r="FJ169" s="328">
        <f t="shared" si="2840"/>
        <v>0</v>
      </c>
      <c r="FK169" s="144"/>
      <c r="FL169" s="114"/>
      <c r="FM169" s="141"/>
      <c r="FN169" s="101"/>
      <c r="FO169" s="142">
        <f t="shared" si="2841"/>
        <v>0</v>
      </c>
      <c r="FP169" s="114">
        <f t="shared" si="2841"/>
        <v>0</v>
      </c>
      <c r="FQ169" s="114"/>
      <c r="FR169" s="143"/>
      <c r="FS169" s="144">
        <f t="shared" si="2763"/>
        <v>0</v>
      </c>
      <c r="FT169" s="328">
        <f t="shared" si="2842"/>
        <v>27</v>
      </c>
      <c r="FU169" s="144"/>
      <c r="FV169" s="114"/>
      <c r="FW169" s="141"/>
      <c r="FX169" s="101"/>
      <c r="FY169" s="142">
        <f t="shared" si="2843"/>
        <v>2377.4375100000002</v>
      </c>
      <c r="FZ169" s="114">
        <f t="shared" si="2843"/>
        <v>64190.81</v>
      </c>
      <c r="GA169" s="114"/>
      <c r="GB169" s="143"/>
      <c r="GC169" s="144">
        <f t="shared" si="2766"/>
        <v>1.01793</v>
      </c>
      <c r="GD169" s="328">
        <f t="shared" si="2844"/>
        <v>46</v>
      </c>
      <c r="GE169" s="144"/>
      <c r="GF169" s="114"/>
      <c r="GG169" s="141"/>
      <c r="GH169" s="101"/>
      <c r="GI169" s="142">
        <f t="shared" si="2845"/>
        <v>1753.83483</v>
      </c>
      <c r="GJ169" s="114">
        <f t="shared" si="2845"/>
        <v>80676.399999999994</v>
      </c>
      <c r="GK169" s="114"/>
      <c r="GL169" s="143"/>
      <c r="GM169" s="144">
        <f t="shared" si="2769"/>
        <v>0.75092999999999999</v>
      </c>
      <c r="GN169" s="328">
        <f t="shared" si="2846"/>
        <v>8</v>
      </c>
      <c r="GO169" s="144"/>
      <c r="GP169" s="114"/>
      <c r="GQ169" s="141"/>
      <c r="GR169" s="101"/>
      <c r="GS169" s="142">
        <f t="shared" si="2847"/>
        <v>3490.2656699999998</v>
      </c>
      <c r="GT169" s="114">
        <f t="shared" si="2847"/>
        <v>27922.13</v>
      </c>
      <c r="GU169" s="114"/>
      <c r="GV169" s="143"/>
      <c r="GW169" s="144">
        <f t="shared" si="2772"/>
        <v>1.4944</v>
      </c>
      <c r="GX169" s="328">
        <f t="shared" si="2848"/>
        <v>0</v>
      </c>
      <c r="GY169" s="144"/>
      <c r="GZ169" s="114"/>
      <c r="HA169" s="141"/>
      <c r="HB169" s="101"/>
      <c r="HC169" s="142">
        <f t="shared" si="2849"/>
        <v>0</v>
      </c>
      <c r="HD169" s="114">
        <f t="shared" si="2849"/>
        <v>0</v>
      </c>
      <c r="HE169" s="114"/>
      <c r="HF169" s="143"/>
      <c r="HG169" s="144">
        <f t="shared" si="2775"/>
        <v>0</v>
      </c>
      <c r="HH169" s="328">
        <f t="shared" si="2850"/>
        <v>35</v>
      </c>
      <c r="HI169" s="144"/>
      <c r="HJ169" s="114"/>
      <c r="HK169" s="141"/>
      <c r="HL169" s="101"/>
      <c r="HM169" s="142">
        <f t="shared" si="2851"/>
        <v>2355.0118699999998</v>
      </c>
      <c r="HN169" s="114">
        <f t="shared" si="2851"/>
        <v>82425.42</v>
      </c>
      <c r="HO169" s="114"/>
      <c r="HP169" s="143"/>
      <c r="HQ169" s="144">
        <f t="shared" si="2778"/>
        <v>1.0083299999999999</v>
      </c>
      <c r="HR169" s="328">
        <f t="shared" si="2852"/>
        <v>0</v>
      </c>
      <c r="HS169" s="144"/>
      <c r="HT169" s="114"/>
      <c r="HU169" s="141"/>
      <c r="HV169" s="101"/>
      <c r="HW169" s="142">
        <f t="shared" si="2853"/>
        <v>0</v>
      </c>
      <c r="HX169" s="114">
        <f t="shared" si="2853"/>
        <v>0</v>
      </c>
      <c r="HY169" s="114"/>
      <c r="HZ169" s="143"/>
      <c r="IA169" s="144">
        <f t="shared" si="2781"/>
        <v>0</v>
      </c>
      <c r="IB169" s="328">
        <f t="shared" si="2854"/>
        <v>53</v>
      </c>
      <c r="IC169" s="144"/>
      <c r="ID169" s="114"/>
      <c r="IE169" s="141"/>
      <c r="IF169" s="101"/>
      <c r="IG169" s="142">
        <f t="shared" si="2855"/>
        <v>4144.2902800000002</v>
      </c>
      <c r="IH169" s="114">
        <f t="shared" si="2855"/>
        <v>219647.38</v>
      </c>
      <c r="II169" s="114"/>
      <c r="IJ169" s="143"/>
      <c r="IK169" s="144">
        <f t="shared" si="2784"/>
        <v>1.77443</v>
      </c>
      <c r="IL169" s="328">
        <f t="shared" si="2856"/>
        <v>0</v>
      </c>
      <c r="IM169" s="144"/>
      <c r="IN169" s="114"/>
      <c r="IO169" s="141"/>
      <c r="IP169" s="101"/>
      <c r="IQ169" s="142">
        <f t="shared" si="2857"/>
        <v>0</v>
      </c>
      <c r="IR169" s="114">
        <f t="shared" si="2857"/>
        <v>0</v>
      </c>
      <c r="IS169" s="114"/>
      <c r="IT169" s="143"/>
      <c r="IU169" s="144">
        <f t="shared" si="2787"/>
        <v>0</v>
      </c>
      <c r="IV169" s="328">
        <f t="shared" si="2858"/>
        <v>0</v>
      </c>
      <c r="IW169" s="144"/>
      <c r="IX169" s="114"/>
      <c r="IY169" s="141"/>
      <c r="IZ169" s="101"/>
      <c r="JA169" s="142">
        <f t="shared" si="2859"/>
        <v>0</v>
      </c>
      <c r="JB169" s="114">
        <f t="shared" si="2859"/>
        <v>0</v>
      </c>
      <c r="JC169" s="114"/>
      <c r="JD169" s="143"/>
      <c r="JE169" s="144">
        <f t="shared" si="2790"/>
        <v>0</v>
      </c>
      <c r="JF169" s="328">
        <f t="shared" si="2860"/>
        <v>0</v>
      </c>
      <c r="JG169" s="144"/>
      <c r="JH169" s="114"/>
      <c r="JI169" s="141"/>
      <c r="JJ169" s="101"/>
      <c r="JK169" s="142">
        <f t="shared" si="2861"/>
        <v>0</v>
      </c>
      <c r="JL169" s="114">
        <f t="shared" si="2861"/>
        <v>0</v>
      </c>
      <c r="JM169" s="114"/>
      <c r="JN169" s="143"/>
      <c r="JO169" s="144">
        <f t="shared" si="2793"/>
        <v>0</v>
      </c>
      <c r="JP169" s="328">
        <f t="shared" si="2862"/>
        <v>80</v>
      </c>
      <c r="JQ169" s="144"/>
      <c r="JR169" s="114"/>
      <c r="JS169" s="141"/>
      <c r="JT169" s="101"/>
      <c r="JU169" s="142">
        <f t="shared" si="2863"/>
        <v>2427.0453400000001</v>
      </c>
      <c r="JV169" s="114">
        <f t="shared" si="2863"/>
        <v>194163.63</v>
      </c>
      <c r="JW169" s="114"/>
      <c r="JX169" s="143"/>
      <c r="JY169" s="144">
        <f t="shared" si="2796"/>
        <v>1.0391699999999999</v>
      </c>
      <c r="JZ169" s="328">
        <f t="shared" si="2864"/>
        <v>0</v>
      </c>
      <c r="KA169" s="144"/>
      <c r="KB169" s="114"/>
      <c r="KC169" s="141"/>
      <c r="KD169" s="101"/>
      <c r="KE169" s="142">
        <f t="shared" si="2865"/>
        <v>0</v>
      </c>
      <c r="KF169" s="114">
        <f t="shared" si="2865"/>
        <v>0</v>
      </c>
      <c r="KG169" s="114"/>
      <c r="KH169" s="143"/>
      <c r="KI169" s="144">
        <f t="shared" si="2799"/>
        <v>0</v>
      </c>
      <c r="KJ169" s="328">
        <f t="shared" si="2866"/>
        <v>0</v>
      </c>
      <c r="KK169" s="144"/>
      <c r="KL169" s="114"/>
      <c r="KM169" s="141"/>
      <c r="KN169" s="101"/>
      <c r="KO169" s="142">
        <f t="shared" si="2867"/>
        <v>0</v>
      </c>
      <c r="KP169" s="114">
        <f t="shared" si="2867"/>
        <v>0</v>
      </c>
      <c r="KQ169" s="114"/>
      <c r="KR169" s="143"/>
      <c r="KS169" s="144">
        <f t="shared" si="2802"/>
        <v>0</v>
      </c>
      <c r="KT169" s="328">
        <f t="shared" si="2868"/>
        <v>0</v>
      </c>
      <c r="KU169" s="144"/>
      <c r="KV169" s="114"/>
      <c r="KW169" s="141"/>
      <c r="KX169" s="101"/>
      <c r="KY169" s="142">
        <f t="shared" si="2869"/>
        <v>0</v>
      </c>
      <c r="KZ169" s="114">
        <f t="shared" si="2869"/>
        <v>0</v>
      </c>
      <c r="LA169" s="114"/>
      <c r="LB169" s="143"/>
      <c r="LC169" s="144">
        <f t="shared" si="2805"/>
        <v>0</v>
      </c>
      <c r="LD169" s="327">
        <f t="shared" si="2806"/>
        <v>618</v>
      </c>
      <c r="LE169" s="144"/>
      <c r="LF169" s="114"/>
      <c r="LG169" s="141"/>
      <c r="LH169" s="101"/>
      <c r="LI169" s="142">
        <f t="shared" si="2870"/>
        <v>2335.5593100000001</v>
      </c>
      <c r="LJ169" s="114">
        <f t="shared" si="2870"/>
        <v>1443375.64</v>
      </c>
      <c r="LK169" s="114"/>
      <c r="LL169" s="143"/>
    </row>
    <row r="170" spans="1:324" ht="15" customHeight="1">
      <c r="A170" s="718"/>
      <c r="B170" s="94" t="s">
        <v>759</v>
      </c>
      <c r="C170" s="12" t="s">
        <v>855</v>
      </c>
      <c r="D170" s="12" t="s">
        <v>421</v>
      </c>
      <c r="E170" s="4"/>
      <c r="F170" s="328">
        <f t="shared" si="2808"/>
        <v>0</v>
      </c>
      <c r="G170" s="144"/>
      <c r="H170" s="114"/>
      <c r="I170" s="141"/>
      <c r="J170" s="101"/>
      <c r="K170" s="142">
        <f t="shared" si="2809"/>
        <v>0</v>
      </c>
      <c r="L170" s="114">
        <f t="shared" si="2809"/>
        <v>0</v>
      </c>
      <c r="M170" s="114"/>
      <c r="N170" s="143"/>
      <c r="O170" s="144" t="e">
        <f t="shared" si="2715"/>
        <v>#DIV/0!</v>
      </c>
      <c r="P170" s="328">
        <f t="shared" si="2810"/>
        <v>0</v>
      </c>
      <c r="Q170" s="144"/>
      <c r="R170" s="114"/>
      <c r="S170" s="141"/>
      <c r="T170" s="101"/>
      <c r="U170" s="142">
        <f t="shared" si="2811"/>
        <v>0</v>
      </c>
      <c r="V170" s="114">
        <f t="shared" si="2811"/>
        <v>0</v>
      </c>
      <c r="W170" s="114"/>
      <c r="X170" s="143"/>
      <c r="Y170" s="144" t="e">
        <f t="shared" si="2718"/>
        <v>#DIV/0!</v>
      </c>
      <c r="Z170" s="328">
        <f t="shared" si="2812"/>
        <v>0</v>
      </c>
      <c r="AA170" s="144"/>
      <c r="AB170" s="114"/>
      <c r="AC170" s="141"/>
      <c r="AD170" s="101"/>
      <c r="AE170" s="142">
        <f t="shared" si="2813"/>
        <v>0</v>
      </c>
      <c r="AF170" s="114">
        <f t="shared" si="2813"/>
        <v>0</v>
      </c>
      <c r="AG170" s="114"/>
      <c r="AH170" s="143"/>
      <c r="AI170" s="144" t="e">
        <f t="shared" si="2721"/>
        <v>#DIV/0!</v>
      </c>
      <c r="AJ170" s="328">
        <f t="shared" si="2814"/>
        <v>0</v>
      </c>
      <c r="AK170" s="144"/>
      <c r="AL170" s="114"/>
      <c r="AM170" s="141"/>
      <c r="AN170" s="101"/>
      <c r="AO170" s="142">
        <f t="shared" si="2815"/>
        <v>0</v>
      </c>
      <c r="AP170" s="114">
        <f t="shared" si="2815"/>
        <v>0</v>
      </c>
      <c r="AQ170" s="114"/>
      <c r="AR170" s="143"/>
      <c r="AS170" s="144" t="e">
        <f t="shared" si="2724"/>
        <v>#DIV/0!</v>
      </c>
      <c r="AT170" s="328">
        <f t="shared" si="2816"/>
        <v>0</v>
      </c>
      <c r="AU170" s="144"/>
      <c r="AV170" s="114"/>
      <c r="AW170" s="141"/>
      <c r="AX170" s="101"/>
      <c r="AY170" s="142">
        <f t="shared" si="2817"/>
        <v>0</v>
      </c>
      <c r="AZ170" s="114">
        <f t="shared" si="2817"/>
        <v>0</v>
      </c>
      <c r="BA170" s="114"/>
      <c r="BB170" s="143"/>
      <c r="BC170" s="144" t="e">
        <f t="shared" si="2727"/>
        <v>#DIV/0!</v>
      </c>
      <c r="BD170" s="328">
        <f t="shared" si="2818"/>
        <v>0</v>
      </c>
      <c r="BE170" s="144"/>
      <c r="BF170" s="114"/>
      <c r="BG170" s="141"/>
      <c r="BH170" s="101"/>
      <c r="BI170" s="142">
        <f t="shared" si="2819"/>
        <v>0</v>
      </c>
      <c r="BJ170" s="114">
        <f t="shared" si="2819"/>
        <v>0</v>
      </c>
      <c r="BK170" s="114"/>
      <c r="BL170" s="143"/>
      <c r="BM170" s="144" t="e">
        <f t="shared" si="2730"/>
        <v>#DIV/0!</v>
      </c>
      <c r="BN170" s="328">
        <f t="shared" si="2820"/>
        <v>0</v>
      </c>
      <c r="BO170" s="144"/>
      <c r="BP170" s="114"/>
      <c r="BQ170" s="141"/>
      <c r="BR170" s="101"/>
      <c r="BS170" s="142">
        <f t="shared" si="2821"/>
        <v>0</v>
      </c>
      <c r="BT170" s="114">
        <f t="shared" si="2821"/>
        <v>0</v>
      </c>
      <c r="BU170" s="114"/>
      <c r="BV170" s="143"/>
      <c r="BW170" s="144" t="e">
        <f t="shared" si="2733"/>
        <v>#DIV/0!</v>
      </c>
      <c r="BX170" s="328">
        <f t="shared" si="2822"/>
        <v>0</v>
      </c>
      <c r="BY170" s="144"/>
      <c r="BZ170" s="114"/>
      <c r="CA170" s="141"/>
      <c r="CB170" s="101"/>
      <c r="CC170" s="142">
        <f t="shared" si="2823"/>
        <v>0</v>
      </c>
      <c r="CD170" s="114">
        <f t="shared" si="2823"/>
        <v>0</v>
      </c>
      <c r="CE170" s="114"/>
      <c r="CF170" s="143"/>
      <c r="CG170" s="144" t="e">
        <f t="shared" si="2736"/>
        <v>#DIV/0!</v>
      </c>
      <c r="CH170" s="328">
        <f t="shared" si="2824"/>
        <v>0</v>
      </c>
      <c r="CI170" s="144"/>
      <c r="CJ170" s="114"/>
      <c r="CK170" s="141"/>
      <c r="CL170" s="101"/>
      <c r="CM170" s="142">
        <f t="shared" si="2825"/>
        <v>0</v>
      </c>
      <c r="CN170" s="114">
        <f t="shared" si="2825"/>
        <v>0</v>
      </c>
      <c r="CO170" s="114"/>
      <c r="CP170" s="143"/>
      <c r="CQ170" s="144" t="e">
        <f t="shared" si="2739"/>
        <v>#DIV/0!</v>
      </c>
      <c r="CR170" s="328">
        <f t="shared" si="2826"/>
        <v>0</v>
      </c>
      <c r="CS170" s="144"/>
      <c r="CT170" s="114"/>
      <c r="CU170" s="141"/>
      <c r="CV170" s="101"/>
      <c r="CW170" s="142">
        <f t="shared" si="2827"/>
        <v>0</v>
      </c>
      <c r="CX170" s="114">
        <f t="shared" si="2827"/>
        <v>0</v>
      </c>
      <c r="CY170" s="114"/>
      <c r="CZ170" s="143"/>
      <c r="DA170" s="144" t="e">
        <f t="shared" si="2742"/>
        <v>#DIV/0!</v>
      </c>
      <c r="DB170" s="328">
        <f t="shared" si="2828"/>
        <v>0</v>
      </c>
      <c r="DC170" s="144"/>
      <c r="DD170" s="114"/>
      <c r="DE170" s="141"/>
      <c r="DF170" s="101"/>
      <c r="DG170" s="142">
        <f t="shared" si="2829"/>
        <v>0</v>
      </c>
      <c r="DH170" s="114">
        <f t="shared" si="2829"/>
        <v>0</v>
      </c>
      <c r="DI170" s="114"/>
      <c r="DJ170" s="143"/>
      <c r="DK170" s="144" t="e">
        <f t="shared" si="2745"/>
        <v>#DIV/0!</v>
      </c>
      <c r="DL170" s="328">
        <f t="shared" si="2830"/>
        <v>0</v>
      </c>
      <c r="DM170" s="144"/>
      <c r="DN170" s="114"/>
      <c r="DO170" s="141"/>
      <c r="DP170" s="101"/>
      <c r="DQ170" s="142">
        <f t="shared" si="2831"/>
        <v>0</v>
      </c>
      <c r="DR170" s="114">
        <f t="shared" si="2831"/>
        <v>0</v>
      </c>
      <c r="DS170" s="114"/>
      <c r="DT170" s="143"/>
      <c r="DU170" s="144" t="e">
        <f t="shared" si="2748"/>
        <v>#DIV/0!</v>
      </c>
      <c r="DV170" s="328">
        <f t="shared" si="2832"/>
        <v>0</v>
      </c>
      <c r="DW170" s="144"/>
      <c r="DX170" s="114"/>
      <c r="DY170" s="141"/>
      <c r="DZ170" s="101"/>
      <c r="EA170" s="142">
        <f t="shared" si="2833"/>
        <v>0</v>
      </c>
      <c r="EB170" s="114">
        <f t="shared" si="2833"/>
        <v>0</v>
      </c>
      <c r="EC170" s="114"/>
      <c r="ED170" s="143"/>
      <c r="EE170" s="144" t="e">
        <f t="shared" si="2751"/>
        <v>#DIV/0!</v>
      </c>
      <c r="EF170" s="328">
        <f t="shared" si="2834"/>
        <v>0</v>
      </c>
      <c r="EG170" s="144"/>
      <c r="EH170" s="114"/>
      <c r="EI170" s="141"/>
      <c r="EJ170" s="101"/>
      <c r="EK170" s="142">
        <f t="shared" si="2835"/>
        <v>0</v>
      </c>
      <c r="EL170" s="114">
        <f t="shared" si="2835"/>
        <v>0</v>
      </c>
      <c r="EM170" s="114"/>
      <c r="EN170" s="143"/>
      <c r="EO170" s="144" t="e">
        <f t="shared" si="2754"/>
        <v>#DIV/0!</v>
      </c>
      <c r="EP170" s="328">
        <f t="shared" si="2836"/>
        <v>0</v>
      </c>
      <c r="EQ170" s="144"/>
      <c r="ER170" s="114"/>
      <c r="ES170" s="141"/>
      <c r="ET170" s="101"/>
      <c r="EU170" s="142">
        <f t="shared" si="2837"/>
        <v>0</v>
      </c>
      <c r="EV170" s="114">
        <f t="shared" si="2837"/>
        <v>0</v>
      </c>
      <c r="EW170" s="114"/>
      <c r="EX170" s="143"/>
      <c r="EY170" s="144" t="e">
        <f t="shared" si="2757"/>
        <v>#DIV/0!</v>
      </c>
      <c r="EZ170" s="328">
        <f t="shared" si="2838"/>
        <v>0</v>
      </c>
      <c r="FA170" s="144"/>
      <c r="FB170" s="114"/>
      <c r="FC170" s="141"/>
      <c r="FD170" s="101"/>
      <c r="FE170" s="142">
        <f t="shared" si="2839"/>
        <v>0</v>
      </c>
      <c r="FF170" s="114">
        <f t="shared" si="2839"/>
        <v>0</v>
      </c>
      <c r="FG170" s="114"/>
      <c r="FH170" s="143"/>
      <c r="FI170" s="144" t="e">
        <f t="shared" si="2760"/>
        <v>#DIV/0!</v>
      </c>
      <c r="FJ170" s="328">
        <f t="shared" si="2840"/>
        <v>0</v>
      </c>
      <c r="FK170" s="144"/>
      <c r="FL170" s="114"/>
      <c r="FM170" s="141"/>
      <c r="FN170" s="101"/>
      <c r="FO170" s="142">
        <f t="shared" si="2841"/>
        <v>0</v>
      </c>
      <c r="FP170" s="114">
        <f t="shared" si="2841"/>
        <v>0</v>
      </c>
      <c r="FQ170" s="114"/>
      <c r="FR170" s="143"/>
      <c r="FS170" s="144" t="e">
        <f t="shared" si="2763"/>
        <v>#DIV/0!</v>
      </c>
      <c r="FT170" s="328">
        <f t="shared" si="2842"/>
        <v>0</v>
      </c>
      <c r="FU170" s="144"/>
      <c r="FV170" s="114"/>
      <c r="FW170" s="141"/>
      <c r="FX170" s="101"/>
      <c r="FY170" s="142">
        <f t="shared" si="2843"/>
        <v>0</v>
      </c>
      <c r="FZ170" s="114">
        <f t="shared" si="2843"/>
        <v>0</v>
      </c>
      <c r="GA170" s="114"/>
      <c r="GB170" s="143"/>
      <c r="GC170" s="144" t="e">
        <f t="shared" si="2766"/>
        <v>#DIV/0!</v>
      </c>
      <c r="GD170" s="328">
        <f t="shared" si="2844"/>
        <v>0</v>
      </c>
      <c r="GE170" s="144"/>
      <c r="GF170" s="114"/>
      <c r="GG170" s="141"/>
      <c r="GH170" s="101"/>
      <c r="GI170" s="142">
        <f t="shared" si="2845"/>
        <v>0</v>
      </c>
      <c r="GJ170" s="114">
        <f t="shared" si="2845"/>
        <v>0</v>
      </c>
      <c r="GK170" s="114"/>
      <c r="GL170" s="143"/>
      <c r="GM170" s="144" t="e">
        <f t="shared" si="2769"/>
        <v>#DIV/0!</v>
      </c>
      <c r="GN170" s="328">
        <f t="shared" si="2846"/>
        <v>0</v>
      </c>
      <c r="GO170" s="144"/>
      <c r="GP170" s="114"/>
      <c r="GQ170" s="141"/>
      <c r="GR170" s="101"/>
      <c r="GS170" s="142">
        <f t="shared" si="2847"/>
        <v>0</v>
      </c>
      <c r="GT170" s="114">
        <f t="shared" si="2847"/>
        <v>0</v>
      </c>
      <c r="GU170" s="114"/>
      <c r="GV170" s="143"/>
      <c r="GW170" s="144" t="e">
        <f t="shared" si="2772"/>
        <v>#DIV/0!</v>
      </c>
      <c r="GX170" s="328">
        <f t="shared" si="2848"/>
        <v>0</v>
      </c>
      <c r="GY170" s="144"/>
      <c r="GZ170" s="114"/>
      <c r="HA170" s="141"/>
      <c r="HB170" s="101"/>
      <c r="HC170" s="142">
        <f t="shared" si="2849"/>
        <v>0</v>
      </c>
      <c r="HD170" s="114">
        <f t="shared" si="2849"/>
        <v>0</v>
      </c>
      <c r="HE170" s="114"/>
      <c r="HF170" s="143"/>
      <c r="HG170" s="144" t="e">
        <f t="shared" si="2775"/>
        <v>#DIV/0!</v>
      </c>
      <c r="HH170" s="328">
        <f t="shared" si="2850"/>
        <v>0</v>
      </c>
      <c r="HI170" s="144"/>
      <c r="HJ170" s="114"/>
      <c r="HK170" s="141"/>
      <c r="HL170" s="101"/>
      <c r="HM170" s="142">
        <f t="shared" si="2851"/>
        <v>0</v>
      </c>
      <c r="HN170" s="114">
        <f t="shared" si="2851"/>
        <v>0</v>
      </c>
      <c r="HO170" s="114"/>
      <c r="HP170" s="143"/>
      <c r="HQ170" s="144" t="e">
        <f t="shared" si="2778"/>
        <v>#DIV/0!</v>
      </c>
      <c r="HR170" s="328">
        <f t="shared" si="2852"/>
        <v>0</v>
      </c>
      <c r="HS170" s="144"/>
      <c r="HT170" s="114"/>
      <c r="HU170" s="141"/>
      <c r="HV170" s="101"/>
      <c r="HW170" s="142">
        <f t="shared" si="2853"/>
        <v>0</v>
      </c>
      <c r="HX170" s="114">
        <f t="shared" si="2853"/>
        <v>0</v>
      </c>
      <c r="HY170" s="114"/>
      <c r="HZ170" s="143"/>
      <c r="IA170" s="144" t="e">
        <f t="shared" si="2781"/>
        <v>#DIV/0!</v>
      </c>
      <c r="IB170" s="328">
        <f t="shared" si="2854"/>
        <v>0</v>
      </c>
      <c r="IC170" s="144"/>
      <c r="ID170" s="114"/>
      <c r="IE170" s="141"/>
      <c r="IF170" s="101"/>
      <c r="IG170" s="142">
        <f t="shared" si="2855"/>
        <v>0</v>
      </c>
      <c r="IH170" s="114">
        <f t="shared" si="2855"/>
        <v>0</v>
      </c>
      <c r="II170" s="114"/>
      <c r="IJ170" s="143"/>
      <c r="IK170" s="144" t="e">
        <f t="shared" si="2784"/>
        <v>#DIV/0!</v>
      </c>
      <c r="IL170" s="328">
        <f t="shared" si="2856"/>
        <v>0</v>
      </c>
      <c r="IM170" s="144"/>
      <c r="IN170" s="114"/>
      <c r="IO170" s="141"/>
      <c r="IP170" s="101"/>
      <c r="IQ170" s="142">
        <f t="shared" si="2857"/>
        <v>0</v>
      </c>
      <c r="IR170" s="114">
        <f t="shared" si="2857"/>
        <v>0</v>
      </c>
      <c r="IS170" s="114"/>
      <c r="IT170" s="143"/>
      <c r="IU170" s="144" t="e">
        <f t="shared" si="2787"/>
        <v>#DIV/0!</v>
      </c>
      <c r="IV170" s="328">
        <f t="shared" si="2858"/>
        <v>0</v>
      </c>
      <c r="IW170" s="144"/>
      <c r="IX170" s="114"/>
      <c r="IY170" s="141"/>
      <c r="IZ170" s="101"/>
      <c r="JA170" s="142">
        <f t="shared" si="2859"/>
        <v>0</v>
      </c>
      <c r="JB170" s="114">
        <f t="shared" si="2859"/>
        <v>0</v>
      </c>
      <c r="JC170" s="114"/>
      <c r="JD170" s="143"/>
      <c r="JE170" s="144" t="e">
        <f t="shared" si="2790"/>
        <v>#DIV/0!</v>
      </c>
      <c r="JF170" s="328">
        <f t="shared" si="2860"/>
        <v>0</v>
      </c>
      <c r="JG170" s="144"/>
      <c r="JH170" s="114"/>
      <c r="JI170" s="141"/>
      <c r="JJ170" s="101"/>
      <c r="JK170" s="142">
        <f t="shared" si="2861"/>
        <v>0</v>
      </c>
      <c r="JL170" s="114">
        <f t="shared" si="2861"/>
        <v>0</v>
      </c>
      <c r="JM170" s="114"/>
      <c r="JN170" s="143"/>
      <c r="JO170" s="144" t="e">
        <f t="shared" si="2793"/>
        <v>#DIV/0!</v>
      </c>
      <c r="JP170" s="328">
        <f t="shared" si="2862"/>
        <v>0</v>
      </c>
      <c r="JQ170" s="144"/>
      <c r="JR170" s="114"/>
      <c r="JS170" s="141"/>
      <c r="JT170" s="101"/>
      <c r="JU170" s="142">
        <f t="shared" si="2863"/>
        <v>0</v>
      </c>
      <c r="JV170" s="114">
        <f t="shared" si="2863"/>
        <v>0</v>
      </c>
      <c r="JW170" s="114"/>
      <c r="JX170" s="143"/>
      <c r="JY170" s="144" t="e">
        <f t="shared" si="2796"/>
        <v>#DIV/0!</v>
      </c>
      <c r="JZ170" s="328">
        <f t="shared" si="2864"/>
        <v>0</v>
      </c>
      <c r="KA170" s="144"/>
      <c r="KB170" s="114"/>
      <c r="KC170" s="141"/>
      <c r="KD170" s="101"/>
      <c r="KE170" s="142">
        <f t="shared" si="2865"/>
        <v>0</v>
      </c>
      <c r="KF170" s="114">
        <f t="shared" si="2865"/>
        <v>0</v>
      </c>
      <c r="KG170" s="114"/>
      <c r="KH170" s="143"/>
      <c r="KI170" s="144" t="e">
        <f t="shared" si="2799"/>
        <v>#DIV/0!</v>
      </c>
      <c r="KJ170" s="328">
        <f t="shared" si="2866"/>
        <v>0</v>
      </c>
      <c r="KK170" s="144"/>
      <c r="KL170" s="114"/>
      <c r="KM170" s="141"/>
      <c r="KN170" s="101"/>
      <c r="KO170" s="142">
        <f t="shared" si="2867"/>
        <v>0</v>
      </c>
      <c r="KP170" s="114">
        <f t="shared" si="2867"/>
        <v>0</v>
      </c>
      <c r="KQ170" s="114"/>
      <c r="KR170" s="143"/>
      <c r="KS170" s="144" t="e">
        <f t="shared" si="2802"/>
        <v>#DIV/0!</v>
      </c>
      <c r="KT170" s="328">
        <f t="shared" si="2868"/>
        <v>0</v>
      </c>
      <c r="KU170" s="144"/>
      <c r="KV170" s="114"/>
      <c r="KW170" s="141"/>
      <c r="KX170" s="101"/>
      <c r="KY170" s="142">
        <f t="shared" si="2869"/>
        <v>0</v>
      </c>
      <c r="KZ170" s="114">
        <f t="shared" si="2869"/>
        <v>0</v>
      </c>
      <c r="LA170" s="114"/>
      <c r="LB170" s="143"/>
      <c r="LC170" s="144" t="e">
        <f t="shared" si="2805"/>
        <v>#DIV/0!</v>
      </c>
      <c r="LD170" s="327">
        <f t="shared" si="2806"/>
        <v>0</v>
      </c>
      <c r="LE170" s="144"/>
      <c r="LF170" s="114"/>
      <c r="LG170" s="141"/>
      <c r="LH170" s="101"/>
      <c r="LI170" s="142">
        <f t="shared" si="2870"/>
        <v>0</v>
      </c>
      <c r="LJ170" s="114">
        <f t="shared" si="2870"/>
        <v>0</v>
      </c>
      <c r="LK170" s="114"/>
      <c r="LL170" s="143"/>
    </row>
    <row r="171" spans="1:324" ht="16.5" customHeight="1">
      <c r="A171" s="718"/>
      <c r="B171" s="69" t="s">
        <v>746</v>
      </c>
      <c r="C171" s="12" t="s">
        <v>856</v>
      </c>
      <c r="D171" s="12" t="s">
        <v>424</v>
      </c>
      <c r="E171" s="4"/>
      <c r="F171" s="328">
        <f t="shared" si="2808"/>
        <v>2</v>
      </c>
      <c r="G171" s="144"/>
      <c r="H171" s="114"/>
      <c r="I171" s="141"/>
      <c r="J171" s="101"/>
      <c r="K171" s="142">
        <f t="shared" si="2809"/>
        <v>1722.1756</v>
      </c>
      <c r="L171" s="114">
        <f t="shared" si="2809"/>
        <v>3444.35</v>
      </c>
      <c r="M171" s="114"/>
      <c r="N171" s="143"/>
      <c r="O171" s="144">
        <f t="shared" si="2715"/>
        <v>0.73617999999999995</v>
      </c>
      <c r="P171" s="328">
        <f t="shared" si="2810"/>
        <v>1</v>
      </c>
      <c r="Q171" s="144"/>
      <c r="R171" s="114"/>
      <c r="S171" s="141"/>
      <c r="T171" s="101"/>
      <c r="U171" s="142">
        <f t="shared" si="2811"/>
        <v>2398.4452000000001</v>
      </c>
      <c r="V171" s="114">
        <f t="shared" si="2811"/>
        <v>2398.4499999999998</v>
      </c>
      <c r="W171" s="114"/>
      <c r="X171" s="143"/>
      <c r="Y171" s="144">
        <f t="shared" si="2718"/>
        <v>1.0252699999999999</v>
      </c>
      <c r="Z171" s="328">
        <f t="shared" si="2812"/>
        <v>0</v>
      </c>
      <c r="AA171" s="144"/>
      <c r="AB171" s="114"/>
      <c r="AC171" s="141"/>
      <c r="AD171" s="101"/>
      <c r="AE171" s="142">
        <f t="shared" si="2813"/>
        <v>0</v>
      </c>
      <c r="AF171" s="114">
        <f t="shared" si="2813"/>
        <v>0</v>
      </c>
      <c r="AG171" s="114"/>
      <c r="AH171" s="143"/>
      <c r="AI171" s="144">
        <f t="shared" si="2721"/>
        <v>0</v>
      </c>
      <c r="AJ171" s="328">
        <f t="shared" si="2814"/>
        <v>2</v>
      </c>
      <c r="AK171" s="144"/>
      <c r="AL171" s="114"/>
      <c r="AM171" s="141"/>
      <c r="AN171" s="101"/>
      <c r="AO171" s="142">
        <f t="shared" si="2815"/>
        <v>1588.1528499999999</v>
      </c>
      <c r="AP171" s="114">
        <f t="shared" si="2815"/>
        <v>3176.31</v>
      </c>
      <c r="AQ171" s="114"/>
      <c r="AR171" s="143"/>
      <c r="AS171" s="144">
        <f t="shared" si="2724"/>
        <v>0.67888999999999999</v>
      </c>
      <c r="AT171" s="328">
        <f t="shared" si="2816"/>
        <v>3</v>
      </c>
      <c r="AU171" s="144"/>
      <c r="AV171" s="114"/>
      <c r="AW171" s="141"/>
      <c r="AX171" s="101"/>
      <c r="AY171" s="142">
        <f t="shared" si="2817"/>
        <v>1286.9991399999999</v>
      </c>
      <c r="AZ171" s="114">
        <f t="shared" si="2817"/>
        <v>3860.99</v>
      </c>
      <c r="BA171" s="114"/>
      <c r="BB171" s="143"/>
      <c r="BC171" s="144">
        <f t="shared" si="2727"/>
        <v>0.55015999999999998</v>
      </c>
      <c r="BD171" s="328">
        <f t="shared" si="2818"/>
        <v>0</v>
      </c>
      <c r="BE171" s="144"/>
      <c r="BF171" s="114"/>
      <c r="BG171" s="141"/>
      <c r="BH171" s="101"/>
      <c r="BI171" s="142">
        <f t="shared" si="2819"/>
        <v>0</v>
      </c>
      <c r="BJ171" s="114">
        <f t="shared" si="2819"/>
        <v>0</v>
      </c>
      <c r="BK171" s="114"/>
      <c r="BL171" s="143"/>
      <c r="BM171" s="144">
        <f t="shared" si="2730"/>
        <v>0</v>
      </c>
      <c r="BN171" s="328">
        <f t="shared" si="2820"/>
        <v>1</v>
      </c>
      <c r="BO171" s="144"/>
      <c r="BP171" s="114"/>
      <c r="BQ171" s="141"/>
      <c r="BR171" s="101"/>
      <c r="BS171" s="142">
        <f t="shared" si="2821"/>
        <v>1556.0951</v>
      </c>
      <c r="BT171" s="114">
        <f t="shared" si="2821"/>
        <v>1556.09</v>
      </c>
      <c r="BU171" s="114"/>
      <c r="BV171" s="143"/>
      <c r="BW171" s="144">
        <f t="shared" si="2733"/>
        <v>0.66518999999999995</v>
      </c>
      <c r="BX171" s="328">
        <f t="shared" si="2822"/>
        <v>0</v>
      </c>
      <c r="BY171" s="144"/>
      <c r="BZ171" s="114"/>
      <c r="CA171" s="141"/>
      <c r="CB171" s="101"/>
      <c r="CC171" s="142">
        <f t="shared" si="2823"/>
        <v>0</v>
      </c>
      <c r="CD171" s="114">
        <f t="shared" si="2823"/>
        <v>0</v>
      </c>
      <c r="CE171" s="114"/>
      <c r="CF171" s="143"/>
      <c r="CG171" s="144">
        <f t="shared" si="2736"/>
        <v>0</v>
      </c>
      <c r="CH171" s="328">
        <f t="shared" si="2824"/>
        <v>0</v>
      </c>
      <c r="CI171" s="144"/>
      <c r="CJ171" s="114"/>
      <c r="CK171" s="141"/>
      <c r="CL171" s="101"/>
      <c r="CM171" s="142">
        <f t="shared" si="2825"/>
        <v>0</v>
      </c>
      <c r="CN171" s="114">
        <f t="shared" si="2825"/>
        <v>0</v>
      </c>
      <c r="CO171" s="114"/>
      <c r="CP171" s="143"/>
      <c r="CQ171" s="144">
        <f t="shared" si="2739"/>
        <v>0</v>
      </c>
      <c r="CR171" s="328">
        <f t="shared" si="2826"/>
        <v>4</v>
      </c>
      <c r="CS171" s="144"/>
      <c r="CT171" s="114"/>
      <c r="CU171" s="141"/>
      <c r="CV171" s="101"/>
      <c r="CW171" s="142">
        <f t="shared" si="2827"/>
        <v>3115.8031999999998</v>
      </c>
      <c r="CX171" s="114">
        <f t="shared" si="2827"/>
        <v>12463.21</v>
      </c>
      <c r="CY171" s="114"/>
      <c r="CZ171" s="143"/>
      <c r="DA171" s="144">
        <f t="shared" si="2742"/>
        <v>1.33192</v>
      </c>
      <c r="DB171" s="328">
        <f t="shared" si="2828"/>
        <v>0</v>
      </c>
      <c r="DC171" s="144"/>
      <c r="DD171" s="114"/>
      <c r="DE171" s="141"/>
      <c r="DF171" s="101"/>
      <c r="DG171" s="142">
        <f t="shared" si="2829"/>
        <v>0</v>
      </c>
      <c r="DH171" s="114">
        <f t="shared" si="2829"/>
        <v>0</v>
      </c>
      <c r="DI171" s="114"/>
      <c r="DJ171" s="143"/>
      <c r="DK171" s="144">
        <f t="shared" si="2745"/>
        <v>0</v>
      </c>
      <c r="DL171" s="328">
        <f t="shared" si="2830"/>
        <v>0</v>
      </c>
      <c r="DM171" s="144"/>
      <c r="DN171" s="114"/>
      <c r="DO171" s="141"/>
      <c r="DP171" s="101"/>
      <c r="DQ171" s="142">
        <f t="shared" si="2831"/>
        <v>0</v>
      </c>
      <c r="DR171" s="114">
        <f t="shared" si="2831"/>
        <v>0</v>
      </c>
      <c r="DS171" s="114"/>
      <c r="DT171" s="143"/>
      <c r="DU171" s="144">
        <f t="shared" si="2748"/>
        <v>0</v>
      </c>
      <c r="DV171" s="328">
        <f t="shared" si="2832"/>
        <v>9</v>
      </c>
      <c r="DW171" s="144"/>
      <c r="DX171" s="114"/>
      <c r="DY171" s="141"/>
      <c r="DZ171" s="101"/>
      <c r="EA171" s="142">
        <f t="shared" si="2833"/>
        <v>2136.02378</v>
      </c>
      <c r="EB171" s="114">
        <f t="shared" si="2833"/>
        <v>19224.22</v>
      </c>
      <c r="EC171" s="114"/>
      <c r="ED171" s="143"/>
      <c r="EE171" s="144">
        <f t="shared" si="2751"/>
        <v>0.91308999999999996</v>
      </c>
      <c r="EF171" s="328">
        <f t="shared" si="2834"/>
        <v>3</v>
      </c>
      <c r="EG171" s="144"/>
      <c r="EH171" s="114"/>
      <c r="EI171" s="141"/>
      <c r="EJ171" s="101"/>
      <c r="EK171" s="142">
        <f t="shared" si="2835"/>
        <v>2128.6332600000001</v>
      </c>
      <c r="EL171" s="114">
        <f t="shared" si="2835"/>
        <v>6385.9</v>
      </c>
      <c r="EM171" s="114"/>
      <c r="EN171" s="143"/>
      <c r="EO171" s="144">
        <f t="shared" si="2754"/>
        <v>0.90993000000000002</v>
      </c>
      <c r="EP171" s="328">
        <f t="shared" si="2836"/>
        <v>2</v>
      </c>
      <c r="EQ171" s="144"/>
      <c r="ER171" s="114"/>
      <c r="ES171" s="141"/>
      <c r="ET171" s="101"/>
      <c r="EU171" s="142">
        <f t="shared" si="2837"/>
        <v>4417.5262000000002</v>
      </c>
      <c r="EV171" s="114">
        <f t="shared" si="2837"/>
        <v>8835.0499999999993</v>
      </c>
      <c r="EW171" s="114"/>
      <c r="EX171" s="143"/>
      <c r="EY171" s="144">
        <f t="shared" si="2757"/>
        <v>1.8883700000000001</v>
      </c>
      <c r="EZ171" s="328">
        <f t="shared" si="2838"/>
        <v>1</v>
      </c>
      <c r="FA171" s="144"/>
      <c r="FB171" s="114"/>
      <c r="FC171" s="141"/>
      <c r="FD171" s="101"/>
      <c r="FE171" s="142">
        <f t="shared" si="2839"/>
        <v>1583.8173999999999</v>
      </c>
      <c r="FF171" s="114">
        <f t="shared" si="2839"/>
        <v>1583.81</v>
      </c>
      <c r="FG171" s="114"/>
      <c r="FH171" s="143"/>
      <c r="FI171" s="144">
        <f t="shared" si="2760"/>
        <v>0.67703999999999998</v>
      </c>
      <c r="FJ171" s="328">
        <f t="shared" si="2840"/>
        <v>2</v>
      </c>
      <c r="FK171" s="144"/>
      <c r="FL171" s="114"/>
      <c r="FM171" s="141"/>
      <c r="FN171" s="101"/>
      <c r="FO171" s="142">
        <f t="shared" si="2841"/>
        <v>2483.69175</v>
      </c>
      <c r="FP171" s="114">
        <f t="shared" si="2841"/>
        <v>4967.38</v>
      </c>
      <c r="FQ171" s="114"/>
      <c r="FR171" s="143"/>
      <c r="FS171" s="144">
        <f t="shared" si="2763"/>
        <v>1.0617099999999999</v>
      </c>
      <c r="FT171" s="328">
        <f t="shared" si="2842"/>
        <v>3</v>
      </c>
      <c r="FU171" s="144"/>
      <c r="FV171" s="114"/>
      <c r="FW171" s="141"/>
      <c r="FX171" s="101"/>
      <c r="FY171" s="142">
        <f t="shared" si="2843"/>
        <v>2378.0237099999999</v>
      </c>
      <c r="FZ171" s="114">
        <f t="shared" si="2843"/>
        <v>7134.08</v>
      </c>
      <c r="GA171" s="114"/>
      <c r="GB171" s="143"/>
      <c r="GC171" s="144">
        <f t="shared" si="2766"/>
        <v>1.01654</v>
      </c>
      <c r="GD171" s="328">
        <f t="shared" si="2844"/>
        <v>1</v>
      </c>
      <c r="GE171" s="144"/>
      <c r="GF171" s="114"/>
      <c r="GG171" s="141"/>
      <c r="GH171" s="101"/>
      <c r="GI171" s="142">
        <f t="shared" si="2845"/>
        <v>1755.4489000000001</v>
      </c>
      <c r="GJ171" s="114">
        <f t="shared" si="2845"/>
        <v>1755.45</v>
      </c>
      <c r="GK171" s="114"/>
      <c r="GL171" s="143"/>
      <c r="GM171" s="144">
        <f t="shared" si="2769"/>
        <v>0.75041000000000002</v>
      </c>
      <c r="GN171" s="328">
        <f t="shared" si="2846"/>
        <v>1</v>
      </c>
      <c r="GO171" s="144"/>
      <c r="GP171" s="114"/>
      <c r="GQ171" s="141"/>
      <c r="GR171" s="101"/>
      <c r="GS171" s="142">
        <f t="shared" si="2847"/>
        <v>3482.4189999999999</v>
      </c>
      <c r="GT171" s="114">
        <f t="shared" si="2847"/>
        <v>3482.43</v>
      </c>
      <c r="GU171" s="114"/>
      <c r="GV171" s="143"/>
      <c r="GW171" s="144">
        <f t="shared" si="2772"/>
        <v>1.48864</v>
      </c>
      <c r="GX171" s="328">
        <f t="shared" si="2848"/>
        <v>3</v>
      </c>
      <c r="GY171" s="144"/>
      <c r="GZ171" s="114"/>
      <c r="HA171" s="141"/>
      <c r="HB171" s="101"/>
      <c r="HC171" s="142">
        <f t="shared" si="2849"/>
        <v>2349.1581700000002</v>
      </c>
      <c r="HD171" s="114">
        <f t="shared" si="2849"/>
        <v>7047.48</v>
      </c>
      <c r="HE171" s="114"/>
      <c r="HF171" s="143"/>
      <c r="HG171" s="144">
        <f t="shared" si="2775"/>
        <v>1.0042</v>
      </c>
      <c r="HH171" s="328">
        <f t="shared" si="2850"/>
        <v>2</v>
      </c>
      <c r="HI171" s="144"/>
      <c r="HJ171" s="114"/>
      <c r="HK171" s="141"/>
      <c r="HL171" s="101"/>
      <c r="HM171" s="142">
        <f t="shared" si="2851"/>
        <v>2355.0545000000002</v>
      </c>
      <c r="HN171" s="114">
        <f t="shared" si="2851"/>
        <v>4710.1099999999997</v>
      </c>
      <c r="HO171" s="114"/>
      <c r="HP171" s="143"/>
      <c r="HQ171" s="144">
        <f t="shared" si="2778"/>
        <v>1.0067200000000001</v>
      </c>
      <c r="HR171" s="328">
        <f t="shared" si="2852"/>
        <v>3</v>
      </c>
      <c r="HS171" s="144"/>
      <c r="HT171" s="114"/>
      <c r="HU171" s="141"/>
      <c r="HV171" s="101"/>
      <c r="HW171" s="142">
        <f t="shared" si="2853"/>
        <v>2506.48659</v>
      </c>
      <c r="HX171" s="114">
        <f t="shared" si="2853"/>
        <v>7519.46</v>
      </c>
      <c r="HY171" s="114"/>
      <c r="HZ171" s="143"/>
      <c r="IA171" s="144">
        <f t="shared" si="2781"/>
        <v>1.07145</v>
      </c>
      <c r="IB171" s="328">
        <f t="shared" si="2854"/>
        <v>4</v>
      </c>
      <c r="IC171" s="144"/>
      <c r="ID171" s="114"/>
      <c r="IE171" s="141"/>
      <c r="IF171" s="101"/>
      <c r="IG171" s="142">
        <f t="shared" si="2855"/>
        <v>4147.1909999999998</v>
      </c>
      <c r="IH171" s="114">
        <f t="shared" si="2855"/>
        <v>16588.759999999998</v>
      </c>
      <c r="II171" s="114"/>
      <c r="IJ171" s="143"/>
      <c r="IK171" s="144">
        <f t="shared" si="2784"/>
        <v>1.77281</v>
      </c>
      <c r="IL171" s="328">
        <f t="shared" si="2856"/>
        <v>1</v>
      </c>
      <c r="IM171" s="144"/>
      <c r="IN171" s="114"/>
      <c r="IO171" s="141"/>
      <c r="IP171" s="101"/>
      <c r="IQ171" s="142">
        <f t="shared" si="2857"/>
        <v>3044.9634999999998</v>
      </c>
      <c r="IR171" s="114">
        <f t="shared" si="2857"/>
        <v>3044.97</v>
      </c>
      <c r="IS171" s="114"/>
      <c r="IT171" s="143"/>
      <c r="IU171" s="144">
        <f t="shared" si="2787"/>
        <v>1.3016399999999999</v>
      </c>
      <c r="IV171" s="328">
        <f t="shared" si="2858"/>
        <v>2</v>
      </c>
      <c r="IW171" s="144"/>
      <c r="IX171" s="114"/>
      <c r="IY171" s="141"/>
      <c r="IZ171" s="101"/>
      <c r="JA171" s="142">
        <f t="shared" si="2859"/>
        <v>2895.2145</v>
      </c>
      <c r="JB171" s="114">
        <f t="shared" si="2859"/>
        <v>5790.43</v>
      </c>
      <c r="JC171" s="114"/>
      <c r="JD171" s="143"/>
      <c r="JE171" s="144">
        <f t="shared" si="2790"/>
        <v>1.2376199999999999</v>
      </c>
      <c r="JF171" s="328">
        <f t="shared" si="2860"/>
        <v>6</v>
      </c>
      <c r="JG171" s="144"/>
      <c r="JH171" s="114"/>
      <c r="JI171" s="141"/>
      <c r="JJ171" s="101"/>
      <c r="JK171" s="142">
        <f t="shared" si="2861"/>
        <v>2055.5318600000001</v>
      </c>
      <c r="JL171" s="114">
        <f t="shared" si="2861"/>
        <v>12333.19</v>
      </c>
      <c r="JM171" s="114"/>
      <c r="JN171" s="143"/>
      <c r="JO171" s="144">
        <f t="shared" si="2793"/>
        <v>0.87868000000000002</v>
      </c>
      <c r="JP171" s="328">
        <f t="shared" si="2862"/>
        <v>3</v>
      </c>
      <c r="JQ171" s="144"/>
      <c r="JR171" s="114"/>
      <c r="JS171" s="141"/>
      <c r="JT171" s="101"/>
      <c r="JU171" s="142">
        <f t="shared" si="2863"/>
        <v>2428.239</v>
      </c>
      <c r="JV171" s="114">
        <f t="shared" si="2863"/>
        <v>7284.71</v>
      </c>
      <c r="JW171" s="114"/>
      <c r="JX171" s="143"/>
      <c r="JY171" s="144">
        <f t="shared" si="2796"/>
        <v>1.038</v>
      </c>
      <c r="JZ171" s="328">
        <f t="shared" si="2864"/>
        <v>0</v>
      </c>
      <c r="KA171" s="144"/>
      <c r="KB171" s="114"/>
      <c r="KC171" s="141"/>
      <c r="KD171" s="101"/>
      <c r="KE171" s="142">
        <f t="shared" si="2865"/>
        <v>0</v>
      </c>
      <c r="KF171" s="114">
        <f t="shared" si="2865"/>
        <v>0</v>
      </c>
      <c r="KG171" s="114"/>
      <c r="KH171" s="143"/>
      <c r="KI171" s="144">
        <f t="shared" si="2799"/>
        <v>0</v>
      </c>
      <c r="KJ171" s="328">
        <f t="shared" si="2866"/>
        <v>4</v>
      </c>
      <c r="KK171" s="144"/>
      <c r="KL171" s="114"/>
      <c r="KM171" s="141"/>
      <c r="KN171" s="101"/>
      <c r="KO171" s="142">
        <f t="shared" si="2867"/>
        <v>1819.2444</v>
      </c>
      <c r="KP171" s="114">
        <f t="shared" si="2867"/>
        <v>7276.98</v>
      </c>
      <c r="KQ171" s="114"/>
      <c r="KR171" s="143"/>
      <c r="KS171" s="144">
        <f t="shared" si="2802"/>
        <v>0.77768000000000004</v>
      </c>
      <c r="KT171" s="328">
        <f t="shared" si="2868"/>
        <v>0</v>
      </c>
      <c r="KU171" s="144"/>
      <c r="KV171" s="114"/>
      <c r="KW171" s="141"/>
      <c r="KX171" s="101"/>
      <c r="KY171" s="142">
        <f t="shared" si="2869"/>
        <v>0</v>
      </c>
      <c r="KZ171" s="114">
        <f t="shared" si="2869"/>
        <v>0</v>
      </c>
      <c r="LA171" s="114"/>
      <c r="LB171" s="143"/>
      <c r="LC171" s="144">
        <f t="shared" si="2805"/>
        <v>0</v>
      </c>
      <c r="LD171" s="327">
        <f t="shared" si="2806"/>
        <v>63</v>
      </c>
      <c r="LE171" s="144"/>
      <c r="LF171" s="114"/>
      <c r="LG171" s="141"/>
      <c r="LH171" s="101"/>
      <c r="LI171" s="142">
        <f t="shared" si="2870"/>
        <v>2339.3329699999999</v>
      </c>
      <c r="LJ171" s="114">
        <f t="shared" si="2870"/>
        <v>147377.98000000001</v>
      </c>
      <c r="LK171" s="114"/>
      <c r="LL171" s="143"/>
    </row>
    <row r="172" spans="1:324" ht="16.5" customHeight="1">
      <c r="A172" s="718"/>
      <c r="B172" s="69" t="s">
        <v>747</v>
      </c>
      <c r="C172" s="12" t="s">
        <v>856</v>
      </c>
      <c r="D172" s="12" t="s">
        <v>424</v>
      </c>
      <c r="E172" s="4"/>
      <c r="F172" s="328">
        <f t="shared" si="2808"/>
        <v>2</v>
      </c>
      <c r="G172" s="144"/>
      <c r="H172" s="114"/>
      <c r="I172" s="141"/>
      <c r="J172" s="101"/>
      <c r="K172" s="142">
        <f t="shared" si="2809"/>
        <v>1722.1756</v>
      </c>
      <c r="L172" s="114">
        <f t="shared" si="2809"/>
        <v>3444.35</v>
      </c>
      <c r="M172" s="114"/>
      <c r="N172" s="143"/>
      <c r="O172" s="144">
        <f t="shared" si="2715"/>
        <v>0.73962000000000006</v>
      </c>
      <c r="P172" s="328">
        <f t="shared" si="2810"/>
        <v>3</v>
      </c>
      <c r="Q172" s="144"/>
      <c r="R172" s="114"/>
      <c r="S172" s="141"/>
      <c r="T172" s="101"/>
      <c r="U172" s="142">
        <f t="shared" si="2811"/>
        <v>2407.7163300000002</v>
      </c>
      <c r="V172" s="114">
        <f t="shared" si="2811"/>
        <v>7223.15</v>
      </c>
      <c r="W172" s="114"/>
      <c r="X172" s="143"/>
      <c r="Y172" s="144">
        <f t="shared" si="2718"/>
        <v>1.03403</v>
      </c>
      <c r="Z172" s="328">
        <f t="shared" si="2812"/>
        <v>0</v>
      </c>
      <c r="AA172" s="144"/>
      <c r="AB172" s="114"/>
      <c r="AC172" s="141"/>
      <c r="AD172" s="101"/>
      <c r="AE172" s="142">
        <f t="shared" si="2813"/>
        <v>0</v>
      </c>
      <c r="AF172" s="114">
        <f t="shared" si="2813"/>
        <v>0</v>
      </c>
      <c r="AG172" s="114"/>
      <c r="AH172" s="143"/>
      <c r="AI172" s="144">
        <f t="shared" si="2721"/>
        <v>0</v>
      </c>
      <c r="AJ172" s="328">
        <f t="shared" si="2814"/>
        <v>1</v>
      </c>
      <c r="AK172" s="144"/>
      <c r="AL172" s="114"/>
      <c r="AM172" s="141"/>
      <c r="AN172" s="101"/>
      <c r="AO172" s="142">
        <f t="shared" si="2815"/>
        <v>1599.2362000000001</v>
      </c>
      <c r="AP172" s="114">
        <f t="shared" si="2815"/>
        <v>1599.24</v>
      </c>
      <c r="AQ172" s="114"/>
      <c r="AR172" s="143"/>
      <c r="AS172" s="144">
        <f t="shared" si="2724"/>
        <v>0.68681999999999999</v>
      </c>
      <c r="AT172" s="328">
        <f t="shared" si="2816"/>
        <v>0</v>
      </c>
      <c r="AU172" s="144"/>
      <c r="AV172" s="114"/>
      <c r="AW172" s="141"/>
      <c r="AX172" s="101"/>
      <c r="AY172" s="142">
        <f t="shared" si="2817"/>
        <v>0</v>
      </c>
      <c r="AZ172" s="114">
        <f t="shared" si="2817"/>
        <v>0</v>
      </c>
      <c r="BA172" s="114"/>
      <c r="BB172" s="143"/>
      <c r="BC172" s="144">
        <f t="shared" si="2727"/>
        <v>0</v>
      </c>
      <c r="BD172" s="328">
        <f t="shared" si="2818"/>
        <v>0</v>
      </c>
      <c r="BE172" s="144"/>
      <c r="BF172" s="114"/>
      <c r="BG172" s="141"/>
      <c r="BH172" s="101"/>
      <c r="BI172" s="142">
        <f t="shared" si="2819"/>
        <v>0</v>
      </c>
      <c r="BJ172" s="114">
        <f t="shared" si="2819"/>
        <v>0</v>
      </c>
      <c r="BK172" s="114"/>
      <c r="BL172" s="143"/>
      <c r="BM172" s="144">
        <f t="shared" si="2730"/>
        <v>0</v>
      </c>
      <c r="BN172" s="328">
        <f t="shared" si="2820"/>
        <v>0</v>
      </c>
      <c r="BO172" s="144"/>
      <c r="BP172" s="114"/>
      <c r="BQ172" s="141"/>
      <c r="BR172" s="101"/>
      <c r="BS172" s="142">
        <f t="shared" si="2821"/>
        <v>0</v>
      </c>
      <c r="BT172" s="114">
        <f t="shared" si="2821"/>
        <v>0</v>
      </c>
      <c r="BU172" s="114"/>
      <c r="BV172" s="143"/>
      <c r="BW172" s="144">
        <f t="shared" si="2733"/>
        <v>0</v>
      </c>
      <c r="BX172" s="328">
        <f t="shared" si="2822"/>
        <v>0</v>
      </c>
      <c r="BY172" s="144"/>
      <c r="BZ172" s="114"/>
      <c r="CA172" s="141"/>
      <c r="CB172" s="101"/>
      <c r="CC172" s="142">
        <f t="shared" si="2823"/>
        <v>0</v>
      </c>
      <c r="CD172" s="114">
        <f t="shared" si="2823"/>
        <v>0</v>
      </c>
      <c r="CE172" s="114"/>
      <c r="CF172" s="143"/>
      <c r="CG172" s="144">
        <f t="shared" si="2736"/>
        <v>0</v>
      </c>
      <c r="CH172" s="328">
        <f t="shared" si="2824"/>
        <v>2</v>
      </c>
      <c r="CI172" s="144"/>
      <c r="CJ172" s="114"/>
      <c r="CK172" s="141"/>
      <c r="CL172" s="101"/>
      <c r="CM172" s="142">
        <f t="shared" si="2825"/>
        <v>2359.9989999999998</v>
      </c>
      <c r="CN172" s="114">
        <f t="shared" si="2825"/>
        <v>4720</v>
      </c>
      <c r="CO172" s="114"/>
      <c r="CP172" s="143"/>
      <c r="CQ172" s="144">
        <f t="shared" si="2739"/>
        <v>1.0135400000000001</v>
      </c>
      <c r="CR172" s="328">
        <f t="shared" si="2826"/>
        <v>4</v>
      </c>
      <c r="CS172" s="144"/>
      <c r="CT172" s="114"/>
      <c r="CU172" s="141"/>
      <c r="CV172" s="101"/>
      <c r="CW172" s="142">
        <f t="shared" si="2827"/>
        <v>3115.8031999999998</v>
      </c>
      <c r="CX172" s="114">
        <f t="shared" si="2827"/>
        <v>12463.21</v>
      </c>
      <c r="CY172" s="114"/>
      <c r="CZ172" s="143"/>
      <c r="DA172" s="144">
        <f t="shared" si="2742"/>
        <v>1.33813</v>
      </c>
      <c r="DB172" s="328">
        <f t="shared" si="2828"/>
        <v>4</v>
      </c>
      <c r="DC172" s="144"/>
      <c r="DD172" s="114"/>
      <c r="DE172" s="141"/>
      <c r="DF172" s="101"/>
      <c r="DG172" s="142">
        <f t="shared" si="2829"/>
        <v>1945.6161</v>
      </c>
      <c r="DH172" s="114">
        <f t="shared" si="2829"/>
        <v>7782.46</v>
      </c>
      <c r="DI172" s="114"/>
      <c r="DJ172" s="143"/>
      <c r="DK172" s="144">
        <f t="shared" si="2745"/>
        <v>0.83557999999999999</v>
      </c>
      <c r="DL172" s="328">
        <f t="shared" si="2830"/>
        <v>0</v>
      </c>
      <c r="DM172" s="144"/>
      <c r="DN172" s="114"/>
      <c r="DO172" s="141"/>
      <c r="DP172" s="101"/>
      <c r="DQ172" s="142">
        <f t="shared" si="2831"/>
        <v>0</v>
      </c>
      <c r="DR172" s="114">
        <f t="shared" si="2831"/>
        <v>0</v>
      </c>
      <c r="DS172" s="114"/>
      <c r="DT172" s="143"/>
      <c r="DU172" s="144">
        <f t="shared" si="2748"/>
        <v>0</v>
      </c>
      <c r="DV172" s="328">
        <f t="shared" si="2832"/>
        <v>0</v>
      </c>
      <c r="DW172" s="144"/>
      <c r="DX172" s="114"/>
      <c r="DY172" s="141"/>
      <c r="DZ172" s="101"/>
      <c r="EA172" s="142">
        <f t="shared" si="2833"/>
        <v>0</v>
      </c>
      <c r="EB172" s="114">
        <f t="shared" si="2833"/>
        <v>0</v>
      </c>
      <c r="EC172" s="114"/>
      <c r="ED172" s="143"/>
      <c r="EE172" s="144">
        <f t="shared" si="2751"/>
        <v>0</v>
      </c>
      <c r="EF172" s="328">
        <f t="shared" si="2834"/>
        <v>0</v>
      </c>
      <c r="EG172" s="144"/>
      <c r="EH172" s="114"/>
      <c r="EI172" s="141"/>
      <c r="EJ172" s="101"/>
      <c r="EK172" s="142">
        <f t="shared" si="2835"/>
        <v>0</v>
      </c>
      <c r="EL172" s="114">
        <f t="shared" si="2835"/>
        <v>0</v>
      </c>
      <c r="EM172" s="114"/>
      <c r="EN172" s="143"/>
      <c r="EO172" s="144">
        <f t="shared" si="2754"/>
        <v>0</v>
      </c>
      <c r="EP172" s="328">
        <f t="shared" si="2836"/>
        <v>7</v>
      </c>
      <c r="EQ172" s="144"/>
      <c r="ER172" s="114"/>
      <c r="ES172" s="141"/>
      <c r="ET172" s="101"/>
      <c r="EU172" s="142">
        <f t="shared" si="2837"/>
        <v>4421.1262200000001</v>
      </c>
      <c r="EV172" s="114">
        <f t="shared" si="2837"/>
        <v>30947.88</v>
      </c>
      <c r="EW172" s="114"/>
      <c r="EX172" s="143"/>
      <c r="EY172" s="144">
        <f t="shared" si="2757"/>
        <v>1.89873</v>
      </c>
      <c r="EZ172" s="328">
        <f t="shared" si="2838"/>
        <v>0</v>
      </c>
      <c r="FA172" s="144"/>
      <c r="FB172" s="114"/>
      <c r="FC172" s="141"/>
      <c r="FD172" s="101"/>
      <c r="FE172" s="142">
        <f t="shared" si="2839"/>
        <v>0</v>
      </c>
      <c r="FF172" s="114">
        <f t="shared" si="2839"/>
        <v>0</v>
      </c>
      <c r="FG172" s="114"/>
      <c r="FH172" s="143"/>
      <c r="FI172" s="144">
        <f t="shared" si="2760"/>
        <v>0</v>
      </c>
      <c r="FJ172" s="328">
        <f t="shared" si="2840"/>
        <v>0</v>
      </c>
      <c r="FK172" s="144"/>
      <c r="FL172" s="114"/>
      <c r="FM172" s="141"/>
      <c r="FN172" s="101"/>
      <c r="FO172" s="142">
        <f t="shared" si="2841"/>
        <v>0</v>
      </c>
      <c r="FP172" s="114">
        <f t="shared" si="2841"/>
        <v>0</v>
      </c>
      <c r="FQ172" s="114"/>
      <c r="FR172" s="143"/>
      <c r="FS172" s="144">
        <f t="shared" si="2763"/>
        <v>0</v>
      </c>
      <c r="FT172" s="328">
        <f t="shared" si="2842"/>
        <v>0</v>
      </c>
      <c r="FU172" s="144"/>
      <c r="FV172" s="114"/>
      <c r="FW172" s="141"/>
      <c r="FX172" s="101"/>
      <c r="FY172" s="142">
        <f t="shared" si="2843"/>
        <v>0</v>
      </c>
      <c r="FZ172" s="114">
        <f t="shared" si="2843"/>
        <v>0</v>
      </c>
      <c r="GA172" s="114"/>
      <c r="GB172" s="143"/>
      <c r="GC172" s="144">
        <f t="shared" si="2766"/>
        <v>0</v>
      </c>
      <c r="GD172" s="328">
        <f t="shared" si="2844"/>
        <v>0</v>
      </c>
      <c r="GE172" s="144"/>
      <c r="GF172" s="114"/>
      <c r="GG172" s="141"/>
      <c r="GH172" s="101"/>
      <c r="GI172" s="142">
        <f t="shared" si="2845"/>
        <v>0</v>
      </c>
      <c r="GJ172" s="114">
        <f t="shared" si="2845"/>
        <v>0</v>
      </c>
      <c r="GK172" s="114"/>
      <c r="GL172" s="143"/>
      <c r="GM172" s="144">
        <f t="shared" si="2769"/>
        <v>0</v>
      </c>
      <c r="GN172" s="328">
        <f t="shared" si="2846"/>
        <v>0</v>
      </c>
      <c r="GO172" s="144"/>
      <c r="GP172" s="114"/>
      <c r="GQ172" s="141"/>
      <c r="GR172" s="101"/>
      <c r="GS172" s="142">
        <f t="shared" si="2847"/>
        <v>0</v>
      </c>
      <c r="GT172" s="114">
        <f t="shared" si="2847"/>
        <v>0</v>
      </c>
      <c r="GU172" s="114"/>
      <c r="GV172" s="143"/>
      <c r="GW172" s="144">
        <f t="shared" si="2772"/>
        <v>0</v>
      </c>
      <c r="GX172" s="328">
        <f t="shared" si="2848"/>
        <v>4</v>
      </c>
      <c r="GY172" s="144"/>
      <c r="GZ172" s="114"/>
      <c r="HA172" s="141"/>
      <c r="HB172" s="101"/>
      <c r="HC172" s="142">
        <f t="shared" si="2849"/>
        <v>2356.6634300000001</v>
      </c>
      <c r="HD172" s="114">
        <f t="shared" si="2849"/>
        <v>9426.66</v>
      </c>
      <c r="HE172" s="114"/>
      <c r="HF172" s="143"/>
      <c r="HG172" s="144">
        <f t="shared" si="2775"/>
        <v>1.0121100000000001</v>
      </c>
      <c r="HH172" s="328">
        <f t="shared" si="2850"/>
        <v>0</v>
      </c>
      <c r="HI172" s="144"/>
      <c r="HJ172" s="114"/>
      <c r="HK172" s="141"/>
      <c r="HL172" s="101"/>
      <c r="HM172" s="142">
        <f t="shared" si="2851"/>
        <v>0</v>
      </c>
      <c r="HN172" s="114">
        <f t="shared" si="2851"/>
        <v>0</v>
      </c>
      <c r="HO172" s="114"/>
      <c r="HP172" s="143"/>
      <c r="HQ172" s="144">
        <f t="shared" si="2778"/>
        <v>0</v>
      </c>
      <c r="HR172" s="328">
        <f t="shared" si="2852"/>
        <v>2</v>
      </c>
      <c r="HS172" s="144"/>
      <c r="HT172" s="114"/>
      <c r="HU172" s="141"/>
      <c r="HV172" s="101"/>
      <c r="HW172" s="142">
        <f t="shared" si="2853"/>
        <v>2511.0178000000001</v>
      </c>
      <c r="HX172" s="114">
        <f t="shared" si="2853"/>
        <v>5022.04</v>
      </c>
      <c r="HY172" s="114"/>
      <c r="HZ172" s="143"/>
      <c r="IA172" s="144">
        <f t="shared" si="2781"/>
        <v>1.0784</v>
      </c>
      <c r="IB172" s="328">
        <f t="shared" si="2854"/>
        <v>3</v>
      </c>
      <c r="IC172" s="144"/>
      <c r="ID172" s="114"/>
      <c r="IE172" s="141"/>
      <c r="IF172" s="101"/>
      <c r="IG172" s="142">
        <f t="shared" si="2855"/>
        <v>4147.1909999999998</v>
      </c>
      <c r="IH172" s="114">
        <f t="shared" si="2855"/>
        <v>12441.57</v>
      </c>
      <c r="II172" s="114"/>
      <c r="IJ172" s="143"/>
      <c r="IK172" s="144">
        <f t="shared" si="2784"/>
        <v>1.78108</v>
      </c>
      <c r="IL172" s="328">
        <f t="shared" si="2856"/>
        <v>0</v>
      </c>
      <c r="IM172" s="144"/>
      <c r="IN172" s="114"/>
      <c r="IO172" s="141"/>
      <c r="IP172" s="101"/>
      <c r="IQ172" s="142">
        <f t="shared" si="2857"/>
        <v>0</v>
      </c>
      <c r="IR172" s="114">
        <f t="shared" si="2857"/>
        <v>0</v>
      </c>
      <c r="IS172" s="114"/>
      <c r="IT172" s="143"/>
      <c r="IU172" s="144">
        <f t="shared" si="2787"/>
        <v>0</v>
      </c>
      <c r="IV172" s="328">
        <f t="shared" si="2858"/>
        <v>1</v>
      </c>
      <c r="IW172" s="144"/>
      <c r="IX172" s="114"/>
      <c r="IY172" s="141"/>
      <c r="IZ172" s="101"/>
      <c r="JA172" s="142">
        <f t="shared" si="2859"/>
        <v>2895.2145</v>
      </c>
      <c r="JB172" s="114">
        <f t="shared" si="2859"/>
        <v>2895.22</v>
      </c>
      <c r="JC172" s="114"/>
      <c r="JD172" s="143"/>
      <c r="JE172" s="144">
        <f t="shared" si="2790"/>
        <v>1.2434000000000001</v>
      </c>
      <c r="JF172" s="328">
        <f t="shared" si="2860"/>
        <v>0</v>
      </c>
      <c r="JG172" s="144"/>
      <c r="JH172" s="114"/>
      <c r="JI172" s="141"/>
      <c r="JJ172" s="101"/>
      <c r="JK172" s="142">
        <f t="shared" si="2861"/>
        <v>0</v>
      </c>
      <c r="JL172" s="114">
        <f t="shared" si="2861"/>
        <v>0</v>
      </c>
      <c r="JM172" s="114"/>
      <c r="JN172" s="143"/>
      <c r="JO172" s="144">
        <f t="shared" si="2793"/>
        <v>0</v>
      </c>
      <c r="JP172" s="328">
        <f t="shared" si="2862"/>
        <v>1</v>
      </c>
      <c r="JQ172" s="144"/>
      <c r="JR172" s="114"/>
      <c r="JS172" s="141"/>
      <c r="JT172" s="101"/>
      <c r="JU172" s="142">
        <f t="shared" si="2863"/>
        <v>2445.91</v>
      </c>
      <c r="JV172" s="114">
        <f t="shared" si="2863"/>
        <v>2445.9</v>
      </c>
      <c r="JW172" s="114"/>
      <c r="JX172" s="143"/>
      <c r="JY172" s="144">
        <f t="shared" si="2796"/>
        <v>1.05044</v>
      </c>
      <c r="JZ172" s="328">
        <f t="shared" si="2864"/>
        <v>0</v>
      </c>
      <c r="KA172" s="144"/>
      <c r="KB172" s="114"/>
      <c r="KC172" s="141"/>
      <c r="KD172" s="101"/>
      <c r="KE172" s="142">
        <f t="shared" si="2865"/>
        <v>0</v>
      </c>
      <c r="KF172" s="114">
        <f t="shared" si="2865"/>
        <v>0</v>
      </c>
      <c r="KG172" s="114"/>
      <c r="KH172" s="143"/>
      <c r="KI172" s="144">
        <f t="shared" si="2799"/>
        <v>0</v>
      </c>
      <c r="KJ172" s="328">
        <f t="shared" si="2866"/>
        <v>0</v>
      </c>
      <c r="KK172" s="144"/>
      <c r="KL172" s="114"/>
      <c r="KM172" s="141"/>
      <c r="KN172" s="101"/>
      <c r="KO172" s="142">
        <f t="shared" si="2867"/>
        <v>0</v>
      </c>
      <c r="KP172" s="114">
        <f t="shared" si="2867"/>
        <v>0</v>
      </c>
      <c r="KQ172" s="114"/>
      <c r="KR172" s="143"/>
      <c r="KS172" s="144">
        <f t="shared" si="2802"/>
        <v>0</v>
      </c>
      <c r="KT172" s="328">
        <f t="shared" si="2868"/>
        <v>0</v>
      </c>
      <c r="KU172" s="144"/>
      <c r="KV172" s="114"/>
      <c r="KW172" s="141"/>
      <c r="KX172" s="101"/>
      <c r="KY172" s="142">
        <f t="shared" si="2869"/>
        <v>0</v>
      </c>
      <c r="KZ172" s="114">
        <f t="shared" si="2869"/>
        <v>0</v>
      </c>
      <c r="LA172" s="114"/>
      <c r="LB172" s="143"/>
      <c r="LC172" s="144">
        <f t="shared" si="2805"/>
        <v>0</v>
      </c>
      <c r="LD172" s="327">
        <f t="shared" si="2806"/>
        <v>34</v>
      </c>
      <c r="LE172" s="144"/>
      <c r="LF172" s="114"/>
      <c r="LG172" s="141"/>
      <c r="LH172" s="101"/>
      <c r="LI172" s="142">
        <f t="shared" si="2870"/>
        <v>2328.4678800000002</v>
      </c>
      <c r="LJ172" s="114">
        <f t="shared" si="2870"/>
        <v>79167.899999999994</v>
      </c>
      <c r="LK172" s="114"/>
      <c r="LL172" s="143"/>
    </row>
    <row r="173" spans="1:324" ht="16.5" customHeight="1">
      <c r="A173" s="718"/>
      <c r="B173" s="580" t="s">
        <v>727</v>
      </c>
      <c r="C173" s="12" t="s">
        <v>856</v>
      </c>
      <c r="D173" s="12" t="s">
        <v>424</v>
      </c>
      <c r="E173" s="4"/>
      <c r="F173" s="328">
        <f t="shared" si="2808"/>
        <v>0</v>
      </c>
      <c r="G173" s="144"/>
      <c r="H173" s="114"/>
      <c r="I173" s="141"/>
      <c r="J173" s="101"/>
      <c r="K173" s="142">
        <f t="shared" si="2809"/>
        <v>0</v>
      </c>
      <c r="L173" s="114">
        <f t="shared" si="2809"/>
        <v>0</v>
      </c>
      <c r="M173" s="114"/>
      <c r="N173" s="143"/>
      <c r="O173" s="144">
        <f t="shared" si="2715"/>
        <v>0</v>
      </c>
      <c r="P173" s="328">
        <f t="shared" si="2810"/>
        <v>0</v>
      </c>
      <c r="Q173" s="144"/>
      <c r="R173" s="114"/>
      <c r="S173" s="141"/>
      <c r="T173" s="101"/>
      <c r="U173" s="142">
        <f t="shared" si="2811"/>
        <v>0</v>
      </c>
      <c r="V173" s="114">
        <f t="shared" si="2811"/>
        <v>0</v>
      </c>
      <c r="W173" s="114"/>
      <c r="X173" s="143"/>
      <c r="Y173" s="144">
        <f t="shared" si="2718"/>
        <v>0</v>
      </c>
      <c r="Z173" s="328">
        <f t="shared" si="2812"/>
        <v>0</v>
      </c>
      <c r="AA173" s="144"/>
      <c r="AB173" s="114"/>
      <c r="AC173" s="141"/>
      <c r="AD173" s="101"/>
      <c r="AE173" s="142">
        <f t="shared" si="2813"/>
        <v>0</v>
      </c>
      <c r="AF173" s="114">
        <f t="shared" si="2813"/>
        <v>0</v>
      </c>
      <c r="AG173" s="114"/>
      <c r="AH173" s="143"/>
      <c r="AI173" s="144">
        <f t="shared" si="2721"/>
        <v>0</v>
      </c>
      <c r="AJ173" s="328">
        <f t="shared" si="2814"/>
        <v>0</v>
      </c>
      <c r="AK173" s="144"/>
      <c r="AL173" s="114"/>
      <c r="AM173" s="141"/>
      <c r="AN173" s="101"/>
      <c r="AO173" s="142">
        <f t="shared" si="2815"/>
        <v>0</v>
      </c>
      <c r="AP173" s="114">
        <f t="shared" si="2815"/>
        <v>0</v>
      </c>
      <c r="AQ173" s="114"/>
      <c r="AR173" s="143"/>
      <c r="AS173" s="144">
        <f t="shared" si="2724"/>
        <v>0</v>
      </c>
      <c r="AT173" s="328">
        <f t="shared" si="2816"/>
        <v>0</v>
      </c>
      <c r="AU173" s="144"/>
      <c r="AV173" s="114"/>
      <c r="AW173" s="141"/>
      <c r="AX173" s="101"/>
      <c r="AY173" s="142">
        <f t="shared" si="2817"/>
        <v>0</v>
      </c>
      <c r="AZ173" s="114">
        <f t="shared" si="2817"/>
        <v>0</v>
      </c>
      <c r="BA173" s="114"/>
      <c r="BB173" s="143"/>
      <c r="BC173" s="144">
        <f t="shared" si="2727"/>
        <v>0</v>
      </c>
      <c r="BD173" s="328">
        <f t="shared" si="2818"/>
        <v>0</v>
      </c>
      <c r="BE173" s="144"/>
      <c r="BF173" s="114"/>
      <c r="BG173" s="141"/>
      <c r="BH173" s="101"/>
      <c r="BI173" s="142">
        <f t="shared" si="2819"/>
        <v>0</v>
      </c>
      <c r="BJ173" s="114">
        <f t="shared" si="2819"/>
        <v>0</v>
      </c>
      <c r="BK173" s="114"/>
      <c r="BL173" s="143"/>
      <c r="BM173" s="144">
        <f t="shared" si="2730"/>
        <v>0</v>
      </c>
      <c r="BN173" s="328">
        <f t="shared" si="2820"/>
        <v>0</v>
      </c>
      <c r="BO173" s="144"/>
      <c r="BP173" s="114"/>
      <c r="BQ173" s="141"/>
      <c r="BR173" s="101"/>
      <c r="BS173" s="142">
        <f t="shared" si="2821"/>
        <v>0</v>
      </c>
      <c r="BT173" s="114">
        <f t="shared" si="2821"/>
        <v>0</v>
      </c>
      <c r="BU173" s="114"/>
      <c r="BV173" s="143"/>
      <c r="BW173" s="144">
        <f t="shared" si="2733"/>
        <v>0</v>
      </c>
      <c r="BX173" s="328">
        <f t="shared" si="2822"/>
        <v>0</v>
      </c>
      <c r="BY173" s="144"/>
      <c r="BZ173" s="114"/>
      <c r="CA173" s="141"/>
      <c r="CB173" s="101"/>
      <c r="CC173" s="142">
        <f t="shared" si="2823"/>
        <v>0</v>
      </c>
      <c r="CD173" s="114">
        <f t="shared" si="2823"/>
        <v>0</v>
      </c>
      <c r="CE173" s="114"/>
      <c r="CF173" s="143"/>
      <c r="CG173" s="144">
        <f t="shared" si="2736"/>
        <v>0</v>
      </c>
      <c r="CH173" s="328">
        <f t="shared" si="2824"/>
        <v>0</v>
      </c>
      <c r="CI173" s="144"/>
      <c r="CJ173" s="114"/>
      <c r="CK173" s="141"/>
      <c r="CL173" s="101"/>
      <c r="CM173" s="142">
        <f t="shared" si="2825"/>
        <v>0</v>
      </c>
      <c r="CN173" s="114">
        <f t="shared" si="2825"/>
        <v>0</v>
      </c>
      <c r="CO173" s="114"/>
      <c r="CP173" s="143"/>
      <c r="CQ173" s="144">
        <f t="shared" si="2739"/>
        <v>0</v>
      </c>
      <c r="CR173" s="328">
        <f t="shared" si="2826"/>
        <v>0</v>
      </c>
      <c r="CS173" s="144"/>
      <c r="CT173" s="114"/>
      <c r="CU173" s="141"/>
      <c r="CV173" s="101"/>
      <c r="CW173" s="142">
        <f t="shared" si="2827"/>
        <v>0</v>
      </c>
      <c r="CX173" s="114">
        <f t="shared" si="2827"/>
        <v>0</v>
      </c>
      <c r="CY173" s="114"/>
      <c r="CZ173" s="143"/>
      <c r="DA173" s="144">
        <f t="shared" si="2742"/>
        <v>0</v>
      </c>
      <c r="DB173" s="328">
        <f t="shared" si="2828"/>
        <v>0</v>
      </c>
      <c r="DC173" s="144"/>
      <c r="DD173" s="114"/>
      <c r="DE173" s="141"/>
      <c r="DF173" s="101"/>
      <c r="DG173" s="142">
        <f t="shared" si="2829"/>
        <v>0</v>
      </c>
      <c r="DH173" s="114">
        <f t="shared" si="2829"/>
        <v>0</v>
      </c>
      <c r="DI173" s="114"/>
      <c r="DJ173" s="143"/>
      <c r="DK173" s="144">
        <f t="shared" si="2745"/>
        <v>0</v>
      </c>
      <c r="DL173" s="328">
        <f t="shared" si="2830"/>
        <v>166</v>
      </c>
      <c r="DM173" s="144"/>
      <c r="DN173" s="114"/>
      <c r="DO173" s="141"/>
      <c r="DP173" s="101"/>
      <c r="DQ173" s="142">
        <f t="shared" si="2831"/>
        <v>2265.0771800000002</v>
      </c>
      <c r="DR173" s="114">
        <f t="shared" si="2831"/>
        <v>376002.81</v>
      </c>
      <c r="DS173" s="114"/>
      <c r="DT173" s="143"/>
      <c r="DU173" s="144">
        <f t="shared" si="2748"/>
        <v>0.96921000000000002</v>
      </c>
      <c r="DV173" s="328">
        <f t="shared" si="2832"/>
        <v>0</v>
      </c>
      <c r="DW173" s="144"/>
      <c r="DX173" s="114"/>
      <c r="DY173" s="141"/>
      <c r="DZ173" s="101"/>
      <c r="EA173" s="142">
        <f t="shared" si="2833"/>
        <v>0</v>
      </c>
      <c r="EB173" s="114">
        <f t="shared" si="2833"/>
        <v>0</v>
      </c>
      <c r="EC173" s="114"/>
      <c r="ED173" s="143"/>
      <c r="EE173" s="144">
        <f t="shared" si="2751"/>
        <v>0</v>
      </c>
      <c r="EF173" s="328">
        <f t="shared" si="2834"/>
        <v>0</v>
      </c>
      <c r="EG173" s="144"/>
      <c r="EH173" s="114"/>
      <c r="EI173" s="141"/>
      <c r="EJ173" s="101"/>
      <c r="EK173" s="142">
        <f t="shared" si="2835"/>
        <v>0</v>
      </c>
      <c r="EL173" s="114">
        <f t="shared" si="2835"/>
        <v>0</v>
      </c>
      <c r="EM173" s="114"/>
      <c r="EN173" s="143"/>
      <c r="EO173" s="144">
        <f t="shared" si="2754"/>
        <v>0</v>
      </c>
      <c r="EP173" s="328">
        <f t="shared" si="2836"/>
        <v>0</v>
      </c>
      <c r="EQ173" s="144"/>
      <c r="ER173" s="114"/>
      <c r="ES173" s="141"/>
      <c r="ET173" s="101"/>
      <c r="EU173" s="142">
        <f t="shared" si="2837"/>
        <v>0</v>
      </c>
      <c r="EV173" s="114">
        <f t="shared" si="2837"/>
        <v>0</v>
      </c>
      <c r="EW173" s="114"/>
      <c r="EX173" s="143"/>
      <c r="EY173" s="144">
        <f t="shared" si="2757"/>
        <v>0</v>
      </c>
      <c r="EZ173" s="328">
        <f t="shared" si="2838"/>
        <v>0</v>
      </c>
      <c r="FA173" s="144"/>
      <c r="FB173" s="114"/>
      <c r="FC173" s="141"/>
      <c r="FD173" s="101"/>
      <c r="FE173" s="142">
        <f t="shared" si="2839"/>
        <v>0</v>
      </c>
      <c r="FF173" s="114">
        <f t="shared" si="2839"/>
        <v>0</v>
      </c>
      <c r="FG173" s="114"/>
      <c r="FH173" s="143"/>
      <c r="FI173" s="144">
        <f t="shared" si="2760"/>
        <v>0</v>
      </c>
      <c r="FJ173" s="328">
        <f t="shared" si="2840"/>
        <v>0</v>
      </c>
      <c r="FK173" s="144"/>
      <c r="FL173" s="114"/>
      <c r="FM173" s="141"/>
      <c r="FN173" s="101"/>
      <c r="FO173" s="142">
        <f t="shared" si="2841"/>
        <v>0</v>
      </c>
      <c r="FP173" s="114">
        <f t="shared" si="2841"/>
        <v>0</v>
      </c>
      <c r="FQ173" s="114"/>
      <c r="FR173" s="143"/>
      <c r="FS173" s="144">
        <f t="shared" si="2763"/>
        <v>0</v>
      </c>
      <c r="FT173" s="328">
        <f t="shared" si="2842"/>
        <v>0</v>
      </c>
      <c r="FU173" s="144"/>
      <c r="FV173" s="114"/>
      <c r="FW173" s="141"/>
      <c r="FX173" s="101"/>
      <c r="FY173" s="142">
        <f t="shared" si="2843"/>
        <v>0</v>
      </c>
      <c r="FZ173" s="114">
        <f t="shared" si="2843"/>
        <v>0</v>
      </c>
      <c r="GA173" s="114"/>
      <c r="GB173" s="143"/>
      <c r="GC173" s="144">
        <f t="shared" si="2766"/>
        <v>0</v>
      </c>
      <c r="GD173" s="328">
        <f t="shared" si="2844"/>
        <v>0</v>
      </c>
      <c r="GE173" s="144"/>
      <c r="GF173" s="114"/>
      <c r="GG173" s="141"/>
      <c r="GH173" s="101"/>
      <c r="GI173" s="142">
        <f t="shared" si="2845"/>
        <v>0</v>
      </c>
      <c r="GJ173" s="114">
        <f t="shared" si="2845"/>
        <v>0</v>
      </c>
      <c r="GK173" s="114"/>
      <c r="GL173" s="143"/>
      <c r="GM173" s="144">
        <f t="shared" si="2769"/>
        <v>0</v>
      </c>
      <c r="GN173" s="328">
        <f t="shared" si="2846"/>
        <v>0</v>
      </c>
      <c r="GO173" s="144"/>
      <c r="GP173" s="114"/>
      <c r="GQ173" s="141"/>
      <c r="GR173" s="101"/>
      <c r="GS173" s="142">
        <f t="shared" si="2847"/>
        <v>0</v>
      </c>
      <c r="GT173" s="114">
        <f t="shared" si="2847"/>
        <v>0</v>
      </c>
      <c r="GU173" s="114"/>
      <c r="GV173" s="143"/>
      <c r="GW173" s="144">
        <f t="shared" si="2772"/>
        <v>0</v>
      </c>
      <c r="GX173" s="328">
        <f t="shared" si="2848"/>
        <v>0</v>
      </c>
      <c r="GY173" s="144"/>
      <c r="GZ173" s="114"/>
      <c r="HA173" s="141"/>
      <c r="HB173" s="101"/>
      <c r="HC173" s="142">
        <f t="shared" si="2849"/>
        <v>0</v>
      </c>
      <c r="HD173" s="114">
        <f t="shared" si="2849"/>
        <v>0</v>
      </c>
      <c r="HE173" s="114"/>
      <c r="HF173" s="143"/>
      <c r="HG173" s="144">
        <f t="shared" si="2775"/>
        <v>0</v>
      </c>
      <c r="HH173" s="328">
        <f t="shared" si="2850"/>
        <v>0</v>
      </c>
      <c r="HI173" s="144"/>
      <c r="HJ173" s="114"/>
      <c r="HK173" s="141"/>
      <c r="HL173" s="101"/>
      <c r="HM173" s="142">
        <f t="shared" si="2851"/>
        <v>0</v>
      </c>
      <c r="HN173" s="114">
        <f t="shared" si="2851"/>
        <v>0</v>
      </c>
      <c r="HO173" s="114"/>
      <c r="HP173" s="143"/>
      <c r="HQ173" s="144">
        <f t="shared" si="2778"/>
        <v>0</v>
      </c>
      <c r="HR173" s="328">
        <f t="shared" si="2852"/>
        <v>0</v>
      </c>
      <c r="HS173" s="144"/>
      <c r="HT173" s="114"/>
      <c r="HU173" s="141"/>
      <c r="HV173" s="101"/>
      <c r="HW173" s="142">
        <f t="shared" si="2853"/>
        <v>0</v>
      </c>
      <c r="HX173" s="114">
        <f t="shared" si="2853"/>
        <v>0</v>
      </c>
      <c r="HY173" s="114"/>
      <c r="HZ173" s="143"/>
      <c r="IA173" s="144">
        <f t="shared" si="2781"/>
        <v>0</v>
      </c>
      <c r="IB173" s="328">
        <f t="shared" si="2854"/>
        <v>0</v>
      </c>
      <c r="IC173" s="144"/>
      <c r="ID173" s="114"/>
      <c r="IE173" s="141"/>
      <c r="IF173" s="101"/>
      <c r="IG173" s="142">
        <f t="shared" si="2855"/>
        <v>0</v>
      </c>
      <c r="IH173" s="114">
        <f t="shared" si="2855"/>
        <v>0</v>
      </c>
      <c r="II173" s="114"/>
      <c r="IJ173" s="143"/>
      <c r="IK173" s="144">
        <f t="shared" si="2784"/>
        <v>0</v>
      </c>
      <c r="IL173" s="328">
        <f t="shared" si="2856"/>
        <v>0</v>
      </c>
      <c r="IM173" s="144"/>
      <c r="IN173" s="114"/>
      <c r="IO173" s="141"/>
      <c r="IP173" s="101"/>
      <c r="IQ173" s="142">
        <f t="shared" si="2857"/>
        <v>0</v>
      </c>
      <c r="IR173" s="114">
        <f t="shared" si="2857"/>
        <v>0</v>
      </c>
      <c r="IS173" s="114"/>
      <c r="IT173" s="143"/>
      <c r="IU173" s="144">
        <f t="shared" si="2787"/>
        <v>0</v>
      </c>
      <c r="IV173" s="328">
        <f t="shared" si="2858"/>
        <v>0</v>
      </c>
      <c r="IW173" s="144"/>
      <c r="IX173" s="114"/>
      <c r="IY173" s="141"/>
      <c r="IZ173" s="101"/>
      <c r="JA173" s="142">
        <f t="shared" si="2859"/>
        <v>0</v>
      </c>
      <c r="JB173" s="114">
        <f t="shared" si="2859"/>
        <v>0</v>
      </c>
      <c r="JC173" s="114"/>
      <c r="JD173" s="143"/>
      <c r="JE173" s="144">
        <f t="shared" si="2790"/>
        <v>0</v>
      </c>
      <c r="JF173" s="328">
        <f t="shared" si="2860"/>
        <v>0</v>
      </c>
      <c r="JG173" s="144"/>
      <c r="JH173" s="114"/>
      <c r="JI173" s="141"/>
      <c r="JJ173" s="101"/>
      <c r="JK173" s="142">
        <f t="shared" si="2861"/>
        <v>0</v>
      </c>
      <c r="JL173" s="114">
        <f t="shared" si="2861"/>
        <v>0</v>
      </c>
      <c r="JM173" s="114"/>
      <c r="JN173" s="143"/>
      <c r="JO173" s="144">
        <f t="shared" si="2793"/>
        <v>0</v>
      </c>
      <c r="JP173" s="328">
        <f t="shared" si="2862"/>
        <v>0</v>
      </c>
      <c r="JQ173" s="144"/>
      <c r="JR173" s="114"/>
      <c r="JS173" s="141"/>
      <c r="JT173" s="101"/>
      <c r="JU173" s="142">
        <f t="shared" si="2863"/>
        <v>0</v>
      </c>
      <c r="JV173" s="114">
        <f t="shared" si="2863"/>
        <v>0</v>
      </c>
      <c r="JW173" s="114"/>
      <c r="JX173" s="143"/>
      <c r="JY173" s="144">
        <f t="shared" si="2796"/>
        <v>0</v>
      </c>
      <c r="JZ173" s="328">
        <f t="shared" si="2864"/>
        <v>0</v>
      </c>
      <c r="KA173" s="144"/>
      <c r="KB173" s="114"/>
      <c r="KC173" s="141"/>
      <c r="KD173" s="101"/>
      <c r="KE173" s="142">
        <f t="shared" si="2865"/>
        <v>0</v>
      </c>
      <c r="KF173" s="114">
        <f t="shared" si="2865"/>
        <v>0</v>
      </c>
      <c r="KG173" s="114"/>
      <c r="KH173" s="143"/>
      <c r="KI173" s="144">
        <f t="shared" si="2799"/>
        <v>0</v>
      </c>
      <c r="KJ173" s="328">
        <f t="shared" si="2866"/>
        <v>0</v>
      </c>
      <c r="KK173" s="144"/>
      <c r="KL173" s="114"/>
      <c r="KM173" s="141"/>
      <c r="KN173" s="101"/>
      <c r="KO173" s="142">
        <f t="shared" si="2867"/>
        <v>0</v>
      </c>
      <c r="KP173" s="114">
        <f t="shared" si="2867"/>
        <v>0</v>
      </c>
      <c r="KQ173" s="114"/>
      <c r="KR173" s="143"/>
      <c r="KS173" s="144">
        <f t="shared" si="2802"/>
        <v>0</v>
      </c>
      <c r="KT173" s="328">
        <f t="shared" si="2868"/>
        <v>0</v>
      </c>
      <c r="KU173" s="144"/>
      <c r="KV173" s="114"/>
      <c r="KW173" s="141"/>
      <c r="KX173" s="101"/>
      <c r="KY173" s="142">
        <f t="shared" si="2869"/>
        <v>0</v>
      </c>
      <c r="KZ173" s="114">
        <f t="shared" si="2869"/>
        <v>0</v>
      </c>
      <c r="LA173" s="114"/>
      <c r="LB173" s="143"/>
      <c r="LC173" s="144">
        <f t="shared" si="2805"/>
        <v>0</v>
      </c>
      <c r="LD173" s="327">
        <f t="shared" si="2806"/>
        <v>166</v>
      </c>
      <c r="LE173" s="144"/>
      <c r="LF173" s="114"/>
      <c r="LG173" s="141"/>
      <c r="LH173" s="101"/>
      <c r="LI173" s="142">
        <f t="shared" si="2870"/>
        <v>2337.0350899999999</v>
      </c>
      <c r="LJ173" s="114">
        <f t="shared" si="2870"/>
        <v>387947.82</v>
      </c>
      <c r="LK173" s="114"/>
      <c r="LL173" s="143"/>
    </row>
    <row r="174" spans="1:324" ht="16.5" customHeight="1">
      <c r="A174" s="719"/>
      <c r="B174" s="94" t="s">
        <v>730</v>
      </c>
      <c r="C174" s="12" t="s">
        <v>856</v>
      </c>
      <c r="D174" s="12" t="s">
        <v>424</v>
      </c>
      <c r="E174" s="4"/>
      <c r="F174" s="328">
        <f t="shared" si="2808"/>
        <v>0</v>
      </c>
      <c r="G174" s="144"/>
      <c r="H174" s="114"/>
      <c r="I174" s="141"/>
      <c r="J174" s="101"/>
      <c r="K174" s="142">
        <f t="shared" si="2809"/>
        <v>0</v>
      </c>
      <c r="L174" s="114">
        <f t="shared" si="2809"/>
        <v>0</v>
      </c>
      <c r="M174" s="114"/>
      <c r="N174" s="143"/>
      <c r="O174" s="144" t="e">
        <f t="shared" si="2715"/>
        <v>#DIV/0!</v>
      </c>
      <c r="P174" s="328">
        <f t="shared" si="2810"/>
        <v>0</v>
      </c>
      <c r="Q174" s="144"/>
      <c r="R174" s="114"/>
      <c r="S174" s="141"/>
      <c r="T174" s="101"/>
      <c r="U174" s="142">
        <f t="shared" si="2811"/>
        <v>0</v>
      </c>
      <c r="V174" s="114">
        <f t="shared" si="2811"/>
        <v>0</v>
      </c>
      <c r="W174" s="114"/>
      <c r="X174" s="143"/>
      <c r="Y174" s="144" t="e">
        <f t="shared" si="2718"/>
        <v>#DIV/0!</v>
      </c>
      <c r="Z174" s="328">
        <f t="shared" si="2812"/>
        <v>0</v>
      </c>
      <c r="AA174" s="144"/>
      <c r="AB174" s="114"/>
      <c r="AC174" s="141"/>
      <c r="AD174" s="101"/>
      <c r="AE174" s="142">
        <f t="shared" si="2813"/>
        <v>0</v>
      </c>
      <c r="AF174" s="114">
        <f t="shared" si="2813"/>
        <v>0</v>
      </c>
      <c r="AG174" s="114"/>
      <c r="AH174" s="143"/>
      <c r="AI174" s="144" t="e">
        <f t="shared" si="2721"/>
        <v>#DIV/0!</v>
      </c>
      <c r="AJ174" s="328">
        <f t="shared" si="2814"/>
        <v>0</v>
      </c>
      <c r="AK174" s="144"/>
      <c r="AL174" s="114"/>
      <c r="AM174" s="141"/>
      <c r="AN174" s="101"/>
      <c r="AO174" s="142">
        <f t="shared" si="2815"/>
        <v>0</v>
      </c>
      <c r="AP174" s="114">
        <f t="shared" si="2815"/>
        <v>0</v>
      </c>
      <c r="AQ174" s="114"/>
      <c r="AR174" s="143"/>
      <c r="AS174" s="144" t="e">
        <f t="shared" si="2724"/>
        <v>#DIV/0!</v>
      </c>
      <c r="AT174" s="328">
        <f t="shared" si="2816"/>
        <v>0</v>
      </c>
      <c r="AU174" s="144"/>
      <c r="AV174" s="114"/>
      <c r="AW174" s="141"/>
      <c r="AX174" s="101"/>
      <c r="AY174" s="142">
        <f t="shared" si="2817"/>
        <v>0</v>
      </c>
      <c r="AZ174" s="114">
        <f t="shared" si="2817"/>
        <v>0</v>
      </c>
      <c r="BA174" s="114"/>
      <c r="BB174" s="143"/>
      <c r="BC174" s="144" t="e">
        <f t="shared" si="2727"/>
        <v>#DIV/0!</v>
      </c>
      <c r="BD174" s="328">
        <f t="shared" si="2818"/>
        <v>0</v>
      </c>
      <c r="BE174" s="144"/>
      <c r="BF174" s="114"/>
      <c r="BG174" s="141"/>
      <c r="BH174" s="101"/>
      <c r="BI174" s="142">
        <f t="shared" si="2819"/>
        <v>0</v>
      </c>
      <c r="BJ174" s="114">
        <f t="shared" si="2819"/>
        <v>0</v>
      </c>
      <c r="BK174" s="114"/>
      <c r="BL174" s="143"/>
      <c r="BM174" s="144" t="e">
        <f t="shared" si="2730"/>
        <v>#DIV/0!</v>
      </c>
      <c r="BN174" s="328">
        <f t="shared" si="2820"/>
        <v>0</v>
      </c>
      <c r="BO174" s="144"/>
      <c r="BP174" s="114"/>
      <c r="BQ174" s="141"/>
      <c r="BR174" s="101"/>
      <c r="BS174" s="142">
        <f t="shared" si="2821"/>
        <v>0</v>
      </c>
      <c r="BT174" s="114">
        <f t="shared" si="2821"/>
        <v>0</v>
      </c>
      <c r="BU174" s="114"/>
      <c r="BV174" s="143"/>
      <c r="BW174" s="144" t="e">
        <f t="shared" si="2733"/>
        <v>#DIV/0!</v>
      </c>
      <c r="BX174" s="328">
        <f t="shared" si="2822"/>
        <v>0</v>
      </c>
      <c r="BY174" s="144"/>
      <c r="BZ174" s="114"/>
      <c r="CA174" s="141"/>
      <c r="CB174" s="101"/>
      <c r="CC174" s="142">
        <f t="shared" si="2823"/>
        <v>0</v>
      </c>
      <c r="CD174" s="114">
        <f t="shared" si="2823"/>
        <v>0</v>
      </c>
      <c r="CE174" s="114"/>
      <c r="CF174" s="143"/>
      <c r="CG174" s="144" t="e">
        <f t="shared" si="2736"/>
        <v>#DIV/0!</v>
      </c>
      <c r="CH174" s="328">
        <f t="shared" si="2824"/>
        <v>0</v>
      </c>
      <c r="CI174" s="144"/>
      <c r="CJ174" s="114"/>
      <c r="CK174" s="141"/>
      <c r="CL174" s="101"/>
      <c r="CM174" s="142">
        <f t="shared" si="2825"/>
        <v>0</v>
      </c>
      <c r="CN174" s="114">
        <f t="shared" si="2825"/>
        <v>0</v>
      </c>
      <c r="CO174" s="114"/>
      <c r="CP174" s="143"/>
      <c r="CQ174" s="144" t="e">
        <f t="shared" si="2739"/>
        <v>#DIV/0!</v>
      </c>
      <c r="CR174" s="328">
        <f t="shared" si="2826"/>
        <v>0</v>
      </c>
      <c r="CS174" s="144"/>
      <c r="CT174" s="114"/>
      <c r="CU174" s="141"/>
      <c r="CV174" s="101"/>
      <c r="CW174" s="142">
        <f t="shared" si="2827"/>
        <v>0</v>
      </c>
      <c r="CX174" s="114">
        <f t="shared" si="2827"/>
        <v>0</v>
      </c>
      <c r="CY174" s="114"/>
      <c r="CZ174" s="143"/>
      <c r="DA174" s="144" t="e">
        <f t="shared" si="2742"/>
        <v>#DIV/0!</v>
      </c>
      <c r="DB174" s="328">
        <f t="shared" si="2828"/>
        <v>0</v>
      </c>
      <c r="DC174" s="144"/>
      <c r="DD174" s="114"/>
      <c r="DE174" s="141"/>
      <c r="DF174" s="101"/>
      <c r="DG174" s="142">
        <f t="shared" si="2829"/>
        <v>0</v>
      </c>
      <c r="DH174" s="114">
        <f t="shared" si="2829"/>
        <v>0</v>
      </c>
      <c r="DI174" s="114"/>
      <c r="DJ174" s="143"/>
      <c r="DK174" s="144" t="e">
        <f t="shared" si="2745"/>
        <v>#DIV/0!</v>
      </c>
      <c r="DL174" s="328">
        <f t="shared" si="2830"/>
        <v>0</v>
      </c>
      <c r="DM174" s="144"/>
      <c r="DN174" s="114"/>
      <c r="DO174" s="141"/>
      <c r="DP174" s="101"/>
      <c r="DQ174" s="142">
        <f t="shared" si="2831"/>
        <v>0</v>
      </c>
      <c r="DR174" s="114">
        <f t="shared" si="2831"/>
        <v>0</v>
      </c>
      <c r="DS174" s="114"/>
      <c r="DT174" s="143"/>
      <c r="DU174" s="144" t="e">
        <f t="shared" si="2748"/>
        <v>#DIV/0!</v>
      </c>
      <c r="DV174" s="328">
        <f t="shared" si="2832"/>
        <v>0</v>
      </c>
      <c r="DW174" s="144"/>
      <c r="DX174" s="114"/>
      <c r="DY174" s="141"/>
      <c r="DZ174" s="101"/>
      <c r="EA174" s="142">
        <f t="shared" si="2833"/>
        <v>0</v>
      </c>
      <c r="EB174" s="114">
        <f t="shared" si="2833"/>
        <v>0</v>
      </c>
      <c r="EC174" s="114"/>
      <c r="ED174" s="143"/>
      <c r="EE174" s="144" t="e">
        <f t="shared" si="2751"/>
        <v>#DIV/0!</v>
      </c>
      <c r="EF174" s="328">
        <f t="shared" si="2834"/>
        <v>0</v>
      </c>
      <c r="EG174" s="144"/>
      <c r="EH174" s="114"/>
      <c r="EI174" s="141"/>
      <c r="EJ174" s="101"/>
      <c r="EK174" s="142">
        <f t="shared" si="2835"/>
        <v>0</v>
      </c>
      <c r="EL174" s="114">
        <f t="shared" si="2835"/>
        <v>0</v>
      </c>
      <c r="EM174" s="114"/>
      <c r="EN174" s="143"/>
      <c r="EO174" s="144" t="e">
        <f t="shared" si="2754"/>
        <v>#DIV/0!</v>
      </c>
      <c r="EP174" s="328">
        <f t="shared" si="2836"/>
        <v>0</v>
      </c>
      <c r="EQ174" s="144"/>
      <c r="ER174" s="114"/>
      <c r="ES174" s="141"/>
      <c r="ET174" s="101"/>
      <c r="EU174" s="142">
        <f t="shared" si="2837"/>
        <v>0</v>
      </c>
      <c r="EV174" s="114">
        <f t="shared" si="2837"/>
        <v>0</v>
      </c>
      <c r="EW174" s="114"/>
      <c r="EX174" s="143"/>
      <c r="EY174" s="144" t="e">
        <f t="shared" si="2757"/>
        <v>#DIV/0!</v>
      </c>
      <c r="EZ174" s="328">
        <f t="shared" si="2838"/>
        <v>0</v>
      </c>
      <c r="FA174" s="144"/>
      <c r="FB174" s="114"/>
      <c r="FC174" s="141"/>
      <c r="FD174" s="101"/>
      <c r="FE174" s="142">
        <f t="shared" si="2839"/>
        <v>0</v>
      </c>
      <c r="FF174" s="114">
        <f t="shared" si="2839"/>
        <v>0</v>
      </c>
      <c r="FG174" s="114"/>
      <c r="FH174" s="143"/>
      <c r="FI174" s="144" t="e">
        <f t="shared" si="2760"/>
        <v>#DIV/0!</v>
      </c>
      <c r="FJ174" s="328">
        <f t="shared" si="2840"/>
        <v>0</v>
      </c>
      <c r="FK174" s="144"/>
      <c r="FL174" s="114"/>
      <c r="FM174" s="141"/>
      <c r="FN174" s="101"/>
      <c r="FO174" s="142">
        <f t="shared" si="2841"/>
        <v>0</v>
      </c>
      <c r="FP174" s="114">
        <f t="shared" si="2841"/>
        <v>0</v>
      </c>
      <c r="FQ174" s="114"/>
      <c r="FR174" s="143"/>
      <c r="FS174" s="144" t="e">
        <f t="shared" si="2763"/>
        <v>#DIV/0!</v>
      </c>
      <c r="FT174" s="328">
        <f t="shared" si="2842"/>
        <v>0</v>
      </c>
      <c r="FU174" s="144"/>
      <c r="FV174" s="114"/>
      <c r="FW174" s="141"/>
      <c r="FX174" s="101"/>
      <c r="FY174" s="142">
        <f t="shared" si="2843"/>
        <v>0</v>
      </c>
      <c r="FZ174" s="114">
        <f t="shared" si="2843"/>
        <v>0</v>
      </c>
      <c r="GA174" s="114"/>
      <c r="GB174" s="143"/>
      <c r="GC174" s="144" t="e">
        <f t="shared" si="2766"/>
        <v>#DIV/0!</v>
      </c>
      <c r="GD174" s="328">
        <f t="shared" si="2844"/>
        <v>0</v>
      </c>
      <c r="GE174" s="144"/>
      <c r="GF174" s="114"/>
      <c r="GG174" s="141"/>
      <c r="GH174" s="101"/>
      <c r="GI174" s="142">
        <f t="shared" si="2845"/>
        <v>0</v>
      </c>
      <c r="GJ174" s="114">
        <f t="shared" si="2845"/>
        <v>0</v>
      </c>
      <c r="GK174" s="114"/>
      <c r="GL174" s="143"/>
      <c r="GM174" s="144" t="e">
        <f t="shared" si="2769"/>
        <v>#DIV/0!</v>
      </c>
      <c r="GN174" s="328">
        <f t="shared" si="2846"/>
        <v>0</v>
      </c>
      <c r="GO174" s="144"/>
      <c r="GP174" s="114"/>
      <c r="GQ174" s="141"/>
      <c r="GR174" s="101"/>
      <c r="GS174" s="142">
        <f t="shared" si="2847"/>
        <v>0</v>
      </c>
      <c r="GT174" s="114">
        <f t="shared" si="2847"/>
        <v>0</v>
      </c>
      <c r="GU174" s="114"/>
      <c r="GV174" s="143"/>
      <c r="GW174" s="144" t="e">
        <f t="shared" si="2772"/>
        <v>#DIV/0!</v>
      </c>
      <c r="GX174" s="328">
        <f t="shared" si="2848"/>
        <v>0</v>
      </c>
      <c r="GY174" s="144"/>
      <c r="GZ174" s="114"/>
      <c r="HA174" s="141"/>
      <c r="HB174" s="101"/>
      <c r="HC174" s="142">
        <f t="shared" si="2849"/>
        <v>0</v>
      </c>
      <c r="HD174" s="114">
        <f t="shared" si="2849"/>
        <v>0</v>
      </c>
      <c r="HE174" s="114"/>
      <c r="HF174" s="143"/>
      <c r="HG174" s="144" t="e">
        <f t="shared" si="2775"/>
        <v>#DIV/0!</v>
      </c>
      <c r="HH174" s="328">
        <f t="shared" si="2850"/>
        <v>0</v>
      </c>
      <c r="HI174" s="144"/>
      <c r="HJ174" s="114"/>
      <c r="HK174" s="141"/>
      <c r="HL174" s="101"/>
      <c r="HM174" s="142">
        <f t="shared" si="2851"/>
        <v>0</v>
      </c>
      <c r="HN174" s="114">
        <f t="shared" si="2851"/>
        <v>0</v>
      </c>
      <c r="HO174" s="114"/>
      <c r="HP174" s="143"/>
      <c r="HQ174" s="144" t="e">
        <f t="shared" si="2778"/>
        <v>#DIV/0!</v>
      </c>
      <c r="HR174" s="328">
        <f t="shared" si="2852"/>
        <v>0</v>
      </c>
      <c r="HS174" s="144"/>
      <c r="HT174" s="114"/>
      <c r="HU174" s="141"/>
      <c r="HV174" s="101"/>
      <c r="HW174" s="142">
        <f t="shared" si="2853"/>
        <v>0</v>
      </c>
      <c r="HX174" s="114">
        <f t="shared" si="2853"/>
        <v>0</v>
      </c>
      <c r="HY174" s="114"/>
      <c r="HZ174" s="143"/>
      <c r="IA174" s="144" t="e">
        <f t="shared" si="2781"/>
        <v>#DIV/0!</v>
      </c>
      <c r="IB174" s="328">
        <f t="shared" si="2854"/>
        <v>0</v>
      </c>
      <c r="IC174" s="144"/>
      <c r="ID174" s="114"/>
      <c r="IE174" s="141"/>
      <c r="IF174" s="101"/>
      <c r="IG174" s="142">
        <f t="shared" si="2855"/>
        <v>0</v>
      </c>
      <c r="IH174" s="114">
        <f t="shared" si="2855"/>
        <v>0</v>
      </c>
      <c r="II174" s="114"/>
      <c r="IJ174" s="143"/>
      <c r="IK174" s="144" t="e">
        <f t="shared" si="2784"/>
        <v>#DIV/0!</v>
      </c>
      <c r="IL174" s="328">
        <f t="shared" si="2856"/>
        <v>0</v>
      </c>
      <c r="IM174" s="144"/>
      <c r="IN174" s="114"/>
      <c r="IO174" s="141"/>
      <c r="IP174" s="101"/>
      <c r="IQ174" s="142">
        <f t="shared" si="2857"/>
        <v>0</v>
      </c>
      <c r="IR174" s="114">
        <f t="shared" si="2857"/>
        <v>0</v>
      </c>
      <c r="IS174" s="114"/>
      <c r="IT174" s="143"/>
      <c r="IU174" s="144" t="e">
        <f t="shared" si="2787"/>
        <v>#DIV/0!</v>
      </c>
      <c r="IV174" s="328">
        <f t="shared" si="2858"/>
        <v>0</v>
      </c>
      <c r="IW174" s="144"/>
      <c r="IX174" s="114"/>
      <c r="IY174" s="141"/>
      <c r="IZ174" s="101"/>
      <c r="JA174" s="142">
        <f t="shared" si="2859"/>
        <v>0</v>
      </c>
      <c r="JB174" s="114">
        <f t="shared" si="2859"/>
        <v>0</v>
      </c>
      <c r="JC174" s="114"/>
      <c r="JD174" s="143"/>
      <c r="JE174" s="144" t="e">
        <f t="shared" si="2790"/>
        <v>#DIV/0!</v>
      </c>
      <c r="JF174" s="328">
        <f t="shared" si="2860"/>
        <v>0</v>
      </c>
      <c r="JG174" s="144"/>
      <c r="JH174" s="114"/>
      <c r="JI174" s="141"/>
      <c r="JJ174" s="101"/>
      <c r="JK174" s="142">
        <f t="shared" si="2861"/>
        <v>0</v>
      </c>
      <c r="JL174" s="114">
        <f t="shared" si="2861"/>
        <v>0</v>
      </c>
      <c r="JM174" s="114"/>
      <c r="JN174" s="143"/>
      <c r="JO174" s="144" t="e">
        <f t="shared" si="2793"/>
        <v>#DIV/0!</v>
      </c>
      <c r="JP174" s="328">
        <f t="shared" si="2862"/>
        <v>0</v>
      </c>
      <c r="JQ174" s="144"/>
      <c r="JR174" s="114"/>
      <c r="JS174" s="141"/>
      <c r="JT174" s="101"/>
      <c r="JU174" s="142">
        <f t="shared" si="2863"/>
        <v>0</v>
      </c>
      <c r="JV174" s="114">
        <f t="shared" si="2863"/>
        <v>0</v>
      </c>
      <c r="JW174" s="114"/>
      <c r="JX174" s="143"/>
      <c r="JY174" s="144" t="e">
        <f t="shared" si="2796"/>
        <v>#DIV/0!</v>
      </c>
      <c r="JZ174" s="328">
        <f t="shared" si="2864"/>
        <v>0</v>
      </c>
      <c r="KA174" s="144"/>
      <c r="KB174" s="114"/>
      <c r="KC174" s="141"/>
      <c r="KD174" s="101"/>
      <c r="KE174" s="142">
        <f t="shared" si="2865"/>
        <v>0</v>
      </c>
      <c r="KF174" s="114">
        <f t="shared" si="2865"/>
        <v>0</v>
      </c>
      <c r="KG174" s="114"/>
      <c r="KH174" s="143"/>
      <c r="KI174" s="144" t="e">
        <f t="shared" si="2799"/>
        <v>#DIV/0!</v>
      </c>
      <c r="KJ174" s="328">
        <f t="shared" si="2866"/>
        <v>0</v>
      </c>
      <c r="KK174" s="144"/>
      <c r="KL174" s="114"/>
      <c r="KM174" s="141"/>
      <c r="KN174" s="101"/>
      <c r="KO174" s="142">
        <f t="shared" si="2867"/>
        <v>0</v>
      </c>
      <c r="KP174" s="114">
        <f t="shared" si="2867"/>
        <v>0</v>
      </c>
      <c r="KQ174" s="114"/>
      <c r="KR174" s="143"/>
      <c r="KS174" s="144" t="e">
        <f t="shared" si="2802"/>
        <v>#DIV/0!</v>
      </c>
      <c r="KT174" s="328">
        <f t="shared" si="2868"/>
        <v>0</v>
      </c>
      <c r="KU174" s="144"/>
      <c r="KV174" s="114"/>
      <c r="KW174" s="141"/>
      <c r="KX174" s="101"/>
      <c r="KY174" s="142">
        <f t="shared" si="2869"/>
        <v>0</v>
      </c>
      <c r="KZ174" s="114">
        <f t="shared" si="2869"/>
        <v>0</v>
      </c>
      <c r="LA174" s="114"/>
      <c r="LB174" s="143"/>
      <c r="LC174" s="144" t="e">
        <f t="shared" si="2805"/>
        <v>#DIV/0!</v>
      </c>
      <c r="LD174" s="327">
        <f t="shared" si="2806"/>
        <v>0</v>
      </c>
      <c r="LE174" s="144"/>
      <c r="LF174" s="114"/>
      <c r="LG174" s="141"/>
      <c r="LH174" s="101"/>
      <c r="LI174" s="142">
        <f t="shared" si="2870"/>
        <v>0</v>
      </c>
      <c r="LJ174" s="114">
        <f t="shared" si="2870"/>
        <v>0</v>
      </c>
      <c r="LK174" s="114"/>
      <c r="LL174" s="143"/>
    </row>
    <row r="175" spans="1:324" ht="16.5" customHeight="1">
      <c r="A175" s="716"/>
      <c r="B175" s="716" t="s">
        <v>1232</v>
      </c>
      <c r="C175" s="12"/>
      <c r="D175" s="12"/>
      <c r="E175" s="4"/>
      <c r="F175" s="328"/>
      <c r="G175" s="144"/>
      <c r="H175" s="114"/>
      <c r="I175" s="141"/>
      <c r="J175" s="101"/>
      <c r="K175" s="142"/>
      <c r="L175" s="114"/>
      <c r="M175" s="114"/>
      <c r="N175" s="143"/>
      <c r="O175" s="144"/>
      <c r="P175" s="328"/>
      <c r="Q175" s="144"/>
      <c r="R175" s="114"/>
      <c r="S175" s="141"/>
      <c r="T175" s="101"/>
      <c r="U175" s="142"/>
      <c r="V175" s="114"/>
      <c r="W175" s="114"/>
      <c r="X175" s="143"/>
      <c r="Y175" s="144"/>
      <c r="Z175" s="328"/>
      <c r="AA175" s="144"/>
      <c r="AB175" s="114"/>
      <c r="AC175" s="141"/>
      <c r="AD175" s="101"/>
      <c r="AE175" s="142"/>
      <c r="AF175" s="114"/>
      <c r="AG175" s="114"/>
      <c r="AH175" s="143"/>
      <c r="AI175" s="144"/>
      <c r="AJ175" s="328"/>
      <c r="AK175" s="144"/>
      <c r="AL175" s="114"/>
      <c r="AM175" s="141"/>
      <c r="AN175" s="101"/>
      <c r="AO175" s="142"/>
      <c r="AP175" s="114"/>
      <c r="AQ175" s="114"/>
      <c r="AR175" s="143"/>
      <c r="AS175" s="144"/>
      <c r="AT175" s="328"/>
      <c r="AU175" s="144"/>
      <c r="AV175" s="114"/>
      <c r="AW175" s="141"/>
      <c r="AX175" s="101"/>
      <c r="AY175" s="142"/>
      <c r="AZ175" s="114"/>
      <c r="BA175" s="114"/>
      <c r="BB175" s="143"/>
      <c r="BC175" s="144"/>
      <c r="BD175" s="328"/>
      <c r="BE175" s="144"/>
      <c r="BF175" s="114"/>
      <c r="BG175" s="141"/>
      <c r="BH175" s="101"/>
      <c r="BI175" s="142"/>
      <c r="BJ175" s="114"/>
      <c r="BK175" s="114"/>
      <c r="BL175" s="143"/>
      <c r="BM175" s="144"/>
      <c r="BN175" s="328"/>
      <c r="BO175" s="144"/>
      <c r="BP175" s="114"/>
      <c r="BQ175" s="141"/>
      <c r="BR175" s="101"/>
      <c r="BS175" s="142"/>
      <c r="BT175" s="114"/>
      <c r="BU175" s="114"/>
      <c r="BV175" s="143"/>
      <c r="BW175" s="144"/>
      <c r="BX175" s="328"/>
      <c r="BY175" s="144"/>
      <c r="BZ175" s="114"/>
      <c r="CA175" s="141"/>
      <c r="CB175" s="101"/>
      <c r="CC175" s="142"/>
      <c r="CD175" s="114"/>
      <c r="CE175" s="114"/>
      <c r="CF175" s="143"/>
      <c r="CG175" s="144"/>
      <c r="CH175" s="328"/>
      <c r="CI175" s="144"/>
      <c r="CJ175" s="114"/>
      <c r="CK175" s="141"/>
      <c r="CL175" s="101"/>
      <c r="CM175" s="142"/>
      <c r="CN175" s="114"/>
      <c r="CO175" s="114"/>
      <c r="CP175" s="143"/>
      <c r="CQ175" s="144"/>
      <c r="CR175" s="328"/>
      <c r="CS175" s="144"/>
      <c r="CT175" s="114"/>
      <c r="CU175" s="141"/>
      <c r="CV175" s="101"/>
      <c r="CW175" s="142"/>
      <c r="CX175" s="114"/>
      <c r="CY175" s="114"/>
      <c r="CZ175" s="143"/>
      <c r="DA175" s="144"/>
      <c r="DB175" s="328"/>
      <c r="DC175" s="144"/>
      <c r="DD175" s="114"/>
      <c r="DE175" s="141"/>
      <c r="DF175" s="101"/>
      <c r="DG175" s="142"/>
      <c r="DH175" s="114"/>
      <c r="DI175" s="114"/>
      <c r="DJ175" s="143"/>
      <c r="DK175" s="144"/>
      <c r="DL175" s="328"/>
      <c r="DM175" s="144"/>
      <c r="DN175" s="114"/>
      <c r="DO175" s="141"/>
      <c r="DP175" s="101"/>
      <c r="DQ175" s="142"/>
      <c r="DR175" s="114"/>
      <c r="DS175" s="114"/>
      <c r="DT175" s="143"/>
      <c r="DU175" s="144"/>
      <c r="DV175" s="328"/>
      <c r="DW175" s="144"/>
      <c r="DX175" s="114"/>
      <c r="DY175" s="141"/>
      <c r="DZ175" s="101"/>
      <c r="EA175" s="142"/>
      <c r="EB175" s="114"/>
      <c r="EC175" s="114"/>
      <c r="ED175" s="143"/>
      <c r="EE175" s="144"/>
      <c r="EF175" s="328"/>
      <c r="EG175" s="144"/>
      <c r="EH175" s="114"/>
      <c r="EI175" s="141"/>
      <c r="EJ175" s="101"/>
      <c r="EK175" s="142"/>
      <c r="EL175" s="114"/>
      <c r="EM175" s="114"/>
      <c r="EN175" s="143"/>
      <c r="EO175" s="144"/>
      <c r="EP175" s="328"/>
      <c r="EQ175" s="144"/>
      <c r="ER175" s="114"/>
      <c r="ES175" s="141"/>
      <c r="ET175" s="101"/>
      <c r="EU175" s="142"/>
      <c r="EV175" s="114"/>
      <c r="EW175" s="114"/>
      <c r="EX175" s="143"/>
      <c r="EY175" s="144"/>
      <c r="EZ175" s="328"/>
      <c r="FA175" s="144"/>
      <c r="FB175" s="114"/>
      <c r="FC175" s="141"/>
      <c r="FD175" s="101"/>
      <c r="FE175" s="142"/>
      <c r="FF175" s="114"/>
      <c r="FG175" s="114"/>
      <c r="FH175" s="143"/>
      <c r="FI175" s="144"/>
      <c r="FJ175" s="328"/>
      <c r="FK175" s="144"/>
      <c r="FL175" s="114"/>
      <c r="FM175" s="141"/>
      <c r="FN175" s="101"/>
      <c r="FO175" s="142"/>
      <c r="FP175" s="114"/>
      <c r="FQ175" s="114"/>
      <c r="FR175" s="143"/>
      <c r="FS175" s="144"/>
      <c r="FT175" s="328"/>
      <c r="FU175" s="144"/>
      <c r="FV175" s="114"/>
      <c r="FW175" s="141"/>
      <c r="FX175" s="101"/>
      <c r="FY175" s="142"/>
      <c r="FZ175" s="114"/>
      <c r="GA175" s="114"/>
      <c r="GB175" s="143"/>
      <c r="GC175" s="144"/>
      <c r="GD175" s="328"/>
      <c r="GE175" s="144"/>
      <c r="GF175" s="114"/>
      <c r="GG175" s="141"/>
      <c r="GH175" s="101"/>
      <c r="GI175" s="142"/>
      <c r="GJ175" s="114"/>
      <c r="GK175" s="114"/>
      <c r="GL175" s="143"/>
      <c r="GM175" s="144"/>
      <c r="GN175" s="328"/>
      <c r="GO175" s="144"/>
      <c r="GP175" s="114"/>
      <c r="GQ175" s="141"/>
      <c r="GR175" s="101"/>
      <c r="GS175" s="142"/>
      <c r="GT175" s="114"/>
      <c r="GU175" s="114"/>
      <c r="GV175" s="143"/>
      <c r="GW175" s="144"/>
      <c r="GX175" s="328"/>
      <c r="GY175" s="144"/>
      <c r="GZ175" s="114"/>
      <c r="HA175" s="141"/>
      <c r="HB175" s="101"/>
      <c r="HC175" s="142"/>
      <c r="HD175" s="114"/>
      <c r="HE175" s="114"/>
      <c r="HF175" s="143"/>
      <c r="HG175" s="144"/>
      <c r="HH175" s="328"/>
      <c r="HI175" s="144"/>
      <c r="HJ175" s="114"/>
      <c r="HK175" s="141"/>
      <c r="HL175" s="101"/>
      <c r="HM175" s="142"/>
      <c r="HN175" s="114"/>
      <c r="HO175" s="114"/>
      <c r="HP175" s="143"/>
      <c r="HQ175" s="144"/>
      <c r="HR175" s="328"/>
      <c r="HS175" s="144"/>
      <c r="HT175" s="114"/>
      <c r="HU175" s="141"/>
      <c r="HV175" s="101"/>
      <c r="HW175" s="142"/>
      <c r="HX175" s="114"/>
      <c r="HY175" s="114"/>
      <c r="HZ175" s="143"/>
      <c r="IA175" s="144"/>
      <c r="IB175" s="328"/>
      <c r="IC175" s="144"/>
      <c r="ID175" s="114"/>
      <c r="IE175" s="141"/>
      <c r="IF175" s="101"/>
      <c r="IG175" s="142"/>
      <c r="IH175" s="114"/>
      <c r="II175" s="114"/>
      <c r="IJ175" s="143"/>
      <c r="IK175" s="144"/>
      <c r="IL175" s="328"/>
      <c r="IM175" s="144"/>
      <c r="IN175" s="114"/>
      <c r="IO175" s="141"/>
      <c r="IP175" s="101"/>
      <c r="IQ175" s="142"/>
      <c r="IR175" s="114"/>
      <c r="IS175" s="114"/>
      <c r="IT175" s="143"/>
      <c r="IU175" s="144"/>
      <c r="IV175" s="328"/>
      <c r="IW175" s="144"/>
      <c r="IX175" s="114"/>
      <c r="IY175" s="141"/>
      <c r="IZ175" s="101"/>
      <c r="JA175" s="142"/>
      <c r="JB175" s="114"/>
      <c r="JC175" s="114"/>
      <c r="JD175" s="143"/>
      <c r="JE175" s="144"/>
      <c r="JF175" s="328"/>
      <c r="JG175" s="144"/>
      <c r="JH175" s="114"/>
      <c r="JI175" s="141"/>
      <c r="JJ175" s="101"/>
      <c r="JK175" s="142"/>
      <c r="JL175" s="114"/>
      <c r="JM175" s="114"/>
      <c r="JN175" s="143"/>
      <c r="JO175" s="144"/>
      <c r="JP175" s="328"/>
      <c r="JQ175" s="144"/>
      <c r="JR175" s="114"/>
      <c r="JS175" s="141"/>
      <c r="JT175" s="101"/>
      <c r="JU175" s="142"/>
      <c r="JV175" s="114"/>
      <c r="JW175" s="114"/>
      <c r="JX175" s="143"/>
      <c r="JY175" s="144"/>
      <c r="JZ175" s="328"/>
      <c r="KA175" s="144"/>
      <c r="KB175" s="114"/>
      <c r="KC175" s="141"/>
      <c r="KD175" s="101"/>
      <c r="KE175" s="142"/>
      <c r="KF175" s="114"/>
      <c r="KG175" s="114"/>
      <c r="KH175" s="143"/>
      <c r="KI175" s="144"/>
      <c r="KJ175" s="328"/>
      <c r="KK175" s="144"/>
      <c r="KL175" s="114"/>
      <c r="KM175" s="141"/>
      <c r="KN175" s="101"/>
      <c r="KO175" s="142"/>
      <c r="KP175" s="114"/>
      <c r="KQ175" s="114"/>
      <c r="KR175" s="143"/>
      <c r="KS175" s="144"/>
      <c r="KT175" s="328"/>
      <c r="KU175" s="144"/>
      <c r="KV175" s="114"/>
      <c r="KW175" s="141"/>
      <c r="KX175" s="101"/>
      <c r="KY175" s="142"/>
      <c r="KZ175" s="114"/>
      <c r="LA175" s="114"/>
      <c r="LB175" s="143"/>
      <c r="LC175" s="144"/>
      <c r="LD175" s="327"/>
      <c r="LE175" s="144"/>
      <c r="LF175" s="114"/>
      <c r="LG175" s="141"/>
      <c r="LH175" s="101"/>
      <c r="LI175" s="142"/>
      <c r="LJ175" s="114"/>
      <c r="LK175" s="114"/>
      <c r="LL175" s="143"/>
    </row>
    <row r="176" spans="1:324" ht="16.5" customHeight="1">
      <c r="A176" s="717"/>
      <c r="B176" s="12" t="s">
        <v>728</v>
      </c>
      <c r="C176" s="12" t="s">
        <v>856</v>
      </c>
      <c r="D176" s="12" t="s">
        <v>424</v>
      </c>
      <c r="E176" s="4"/>
      <c r="F176" s="328">
        <f t="shared" ref="F176:F183" si="2871">F31</f>
        <v>92</v>
      </c>
      <c r="G176" s="144"/>
      <c r="H176" s="114"/>
      <c r="I176" s="141"/>
      <c r="J176" s="101"/>
      <c r="K176" s="142">
        <f t="shared" ref="K176:L183" si="2872">K31+K60+K89+K118+K147</f>
        <v>1717.2218499999999</v>
      </c>
      <c r="L176" s="114">
        <f t="shared" si="2872"/>
        <v>157984.41</v>
      </c>
      <c r="M176" s="114"/>
      <c r="N176" s="143"/>
      <c r="O176" s="144">
        <f t="shared" si="2715"/>
        <v>0.73534999999999995</v>
      </c>
      <c r="P176" s="328">
        <f t="shared" ref="P176:P183" si="2873">P31</f>
        <v>95</v>
      </c>
      <c r="Q176" s="144"/>
      <c r="R176" s="114"/>
      <c r="S176" s="141"/>
      <c r="T176" s="101"/>
      <c r="U176" s="142">
        <f t="shared" ref="U176:V176" si="2874">U31+U60+U89+U118+U147</f>
        <v>2408.0052900000001</v>
      </c>
      <c r="V176" s="114">
        <f t="shared" si="2874"/>
        <v>228760.5</v>
      </c>
      <c r="W176" s="114"/>
      <c r="X176" s="143"/>
      <c r="Y176" s="144">
        <f t="shared" si="2718"/>
        <v>1.03115</v>
      </c>
      <c r="Z176" s="328">
        <f t="shared" ref="Z176:Z183" si="2875">Z31</f>
        <v>216</v>
      </c>
      <c r="AA176" s="144"/>
      <c r="AB176" s="114"/>
      <c r="AC176" s="141"/>
      <c r="AD176" s="101"/>
      <c r="AE176" s="142">
        <f t="shared" ref="AE176:AF183" si="2876">AE31+AE60+AE89+AE118+AE147</f>
        <v>1594.3908100000001</v>
      </c>
      <c r="AF176" s="114">
        <f t="shared" si="2876"/>
        <v>344388.41</v>
      </c>
      <c r="AG176" s="114"/>
      <c r="AH176" s="143"/>
      <c r="AI176" s="144">
        <f t="shared" si="2721"/>
        <v>0.68274999999999997</v>
      </c>
      <c r="AJ176" s="328">
        <f t="shared" ref="AJ176:AJ183" si="2877">AJ31</f>
        <v>53</v>
      </c>
      <c r="AK176" s="144"/>
      <c r="AL176" s="114"/>
      <c r="AM176" s="141"/>
      <c r="AN176" s="101"/>
      <c r="AO176" s="142">
        <f t="shared" ref="AO176:AP183" si="2878">AO31+AO60+AO89+AO118+AO147</f>
        <v>1593.9268500000001</v>
      </c>
      <c r="AP176" s="114">
        <f t="shared" si="2878"/>
        <v>84478.12</v>
      </c>
      <c r="AQ176" s="114"/>
      <c r="AR176" s="143"/>
      <c r="AS176" s="144">
        <f t="shared" si="2724"/>
        <v>0.68254999999999999</v>
      </c>
      <c r="AT176" s="328">
        <f t="shared" ref="AT176:AT183" si="2879">AT31</f>
        <v>49</v>
      </c>
      <c r="AU176" s="144"/>
      <c r="AV176" s="114"/>
      <c r="AW176" s="141"/>
      <c r="AX176" s="101"/>
      <c r="AY176" s="142">
        <f t="shared" ref="AY176:AZ183" si="2880">AY31+AY60+AY89+AY118+AY147</f>
        <v>1285.78017</v>
      </c>
      <c r="AZ176" s="114">
        <f t="shared" si="2880"/>
        <v>63003.23</v>
      </c>
      <c r="BA176" s="114"/>
      <c r="BB176" s="143"/>
      <c r="BC176" s="144">
        <f t="shared" si="2727"/>
        <v>0.55059000000000002</v>
      </c>
      <c r="BD176" s="328">
        <f t="shared" ref="BD176:BD183" si="2881">BD31</f>
        <v>57</v>
      </c>
      <c r="BE176" s="144"/>
      <c r="BF176" s="114"/>
      <c r="BG176" s="141"/>
      <c r="BH176" s="101"/>
      <c r="BI176" s="142">
        <f t="shared" ref="BI176:BJ183" si="2882">BI31+BI60+BI89+BI118+BI147</f>
        <v>1920.4785400000001</v>
      </c>
      <c r="BJ176" s="114">
        <f t="shared" si="2882"/>
        <v>109467.28</v>
      </c>
      <c r="BK176" s="114"/>
      <c r="BL176" s="143"/>
      <c r="BM176" s="144">
        <f t="shared" si="2730"/>
        <v>0.82238</v>
      </c>
      <c r="BN176" s="328">
        <f t="shared" ref="BN176:BN183" si="2883">BN31</f>
        <v>86</v>
      </c>
      <c r="BO176" s="144"/>
      <c r="BP176" s="114"/>
      <c r="BQ176" s="141"/>
      <c r="BR176" s="101"/>
      <c r="BS176" s="142">
        <f t="shared" ref="BS176:BT183" si="2884">BS31+BS60+BS89+BS118+BS147</f>
        <v>1556.51837</v>
      </c>
      <c r="BT176" s="114">
        <f t="shared" si="2884"/>
        <v>133860.57999999999</v>
      </c>
      <c r="BU176" s="114"/>
      <c r="BV176" s="143"/>
      <c r="BW176" s="144">
        <f t="shared" si="2733"/>
        <v>0.66652999999999996</v>
      </c>
      <c r="BX176" s="328">
        <f t="shared" ref="BX176:BX183" si="2885">BX31</f>
        <v>91</v>
      </c>
      <c r="BY176" s="144"/>
      <c r="BZ176" s="114"/>
      <c r="CA176" s="141"/>
      <c r="CB176" s="101"/>
      <c r="CC176" s="142">
        <f t="shared" ref="CC176:CD183" si="2886">CC31+CC60+CC89+CC118+CC147</f>
        <v>1711.203</v>
      </c>
      <c r="CD176" s="114">
        <f t="shared" si="2886"/>
        <v>155719.48000000001</v>
      </c>
      <c r="CE176" s="114"/>
      <c r="CF176" s="143"/>
      <c r="CG176" s="144">
        <f t="shared" si="2736"/>
        <v>0.73277000000000003</v>
      </c>
      <c r="CH176" s="328">
        <f t="shared" ref="CH176:CH183" si="2887">CH31</f>
        <v>116</v>
      </c>
      <c r="CI176" s="144"/>
      <c r="CJ176" s="114"/>
      <c r="CK176" s="141"/>
      <c r="CL176" s="101"/>
      <c r="CM176" s="142">
        <f t="shared" ref="CM176:CN183" si="2888">CM31+CM60+CM89+CM118+CM147</f>
        <v>2357.3101099999999</v>
      </c>
      <c r="CN176" s="114">
        <f t="shared" si="2888"/>
        <v>273447.96999999997</v>
      </c>
      <c r="CO176" s="114"/>
      <c r="CP176" s="143"/>
      <c r="CQ176" s="144">
        <f t="shared" si="2739"/>
        <v>1.0094399999999999</v>
      </c>
      <c r="CR176" s="328">
        <f t="shared" ref="CR176:CR183" si="2889">CR31</f>
        <v>56</v>
      </c>
      <c r="CS176" s="144"/>
      <c r="CT176" s="114"/>
      <c r="CU176" s="141"/>
      <c r="CV176" s="101"/>
      <c r="CW176" s="142">
        <f t="shared" ref="CW176:CX183" si="2890">CW31+CW60+CW89+CW118+CW147</f>
        <v>3115.8889899999999</v>
      </c>
      <c r="CX176" s="114">
        <f t="shared" si="2890"/>
        <v>174489.78</v>
      </c>
      <c r="CY176" s="114"/>
      <c r="CZ176" s="143"/>
      <c r="DA176" s="144">
        <f t="shared" si="2742"/>
        <v>1.3342799999999999</v>
      </c>
      <c r="DB176" s="328">
        <f t="shared" ref="DB176:DB183" si="2891">DB31</f>
        <v>119</v>
      </c>
      <c r="DC176" s="144"/>
      <c r="DD176" s="114"/>
      <c r="DE176" s="141"/>
      <c r="DF176" s="101"/>
      <c r="DG176" s="142">
        <f t="shared" ref="DG176:DH183" si="2892">DG31+DG60+DG89+DG118+DG147</f>
        <v>1944.9298100000001</v>
      </c>
      <c r="DH176" s="114">
        <f t="shared" si="2892"/>
        <v>231446.64</v>
      </c>
      <c r="DI176" s="114"/>
      <c r="DJ176" s="143"/>
      <c r="DK176" s="144">
        <f t="shared" si="2745"/>
        <v>0.83284999999999998</v>
      </c>
      <c r="DL176" s="328">
        <f t="shared" ref="DL176:DL183" si="2893">DL31</f>
        <v>0</v>
      </c>
      <c r="DM176" s="144"/>
      <c r="DN176" s="114"/>
      <c r="DO176" s="141"/>
      <c r="DP176" s="101"/>
      <c r="DQ176" s="142">
        <f t="shared" ref="DQ176:DR183" si="2894">DQ31+DQ60+DQ89+DQ118+DQ147</f>
        <v>0</v>
      </c>
      <c r="DR176" s="114">
        <f t="shared" si="2894"/>
        <v>0</v>
      </c>
      <c r="DS176" s="114"/>
      <c r="DT176" s="143"/>
      <c r="DU176" s="144">
        <f t="shared" si="2748"/>
        <v>0</v>
      </c>
      <c r="DV176" s="328">
        <f t="shared" ref="DV176:DV183" si="2895">DV31</f>
        <v>41</v>
      </c>
      <c r="DW176" s="144"/>
      <c r="DX176" s="114"/>
      <c r="DY176" s="141"/>
      <c r="DZ176" s="101"/>
      <c r="EA176" s="142">
        <f t="shared" ref="EA176:EB183" si="2896">EA31+EA60+EA89+EA118+EA147</f>
        <v>2136.3804500000001</v>
      </c>
      <c r="EB176" s="114">
        <f t="shared" si="2896"/>
        <v>87591.6</v>
      </c>
      <c r="EC176" s="114"/>
      <c r="ED176" s="143"/>
      <c r="EE176" s="144">
        <f t="shared" si="2751"/>
        <v>0.91483999999999999</v>
      </c>
      <c r="EF176" s="328">
        <f t="shared" ref="EF176:EF183" si="2897">EF31</f>
        <v>60</v>
      </c>
      <c r="EG176" s="144"/>
      <c r="EH176" s="114"/>
      <c r="EI176" s="141"/>
      <c r="EJ176" s="101"/>
      <c r="EK176" s="142">
        <f t="shared" ref="EK176:EL183" si="2898">EK31+EK60+EK89+EK118+EK147</f>
        <v>2130.15283</v>
      </c>
      <c r="EL176" s="114">
        <f t="shared" si="2898"/>
        <v>127809.17</v>
      </c>
      <c r="EM176" s="114"/>
      <c r="EN176" s="143"/>
      <c r="EO176" s="144">
        <f t="shared" si="2754"/>
        <v>0.91217000000000004</v>
      </c>
      <c r="EP176" s="328">
        <f t="shared" ref="EP176:EP183" si="2899">EP31</f>
        <v>73</v>
      </c>
      <c r="EQ176" s="144"/>
      <c r="ER176" s="114"/>
      <c r="ES176" s="141"/>
      <c r="ET176" s="101"/>
      <c r="EU176" s="142">
        <f t="shared" ref="EU176:EV183" si="2900">EU31+EU60+EU89+EU118+EU147</f>
        <v>4422.12896</v>
      </c>
      <c r="EV176" s="114">
        <f t="shared" si="2900"/>
        <v>322815.40999999997</v>
      </c>
      <c r="EW176" s="114"/>
      <c r="EX176" s="143"/>
      <c r="EY176" s="144">
        <f t="shared" si="2757"/>
        <v>1.89364</v>
      </c>
      <c r="EZ176" s="328">
        <f t="shared" ref="EZ176:EZ183" si="2901">EZ31</f>
        <v>37</v>
      </c>
      <c r="FA176" s="144"/>
      <c r="FB176" s="114"/>
      <c r="FC176" s="141"/>
      <c r="FD176" s="101"/>
      <c r="FE176" s="142">
        <f t="shared" ref="FE176:FF183" si="2902">FE31+FE60+FE89+FE118+FE147</f>
        <v>1583.02495</v>
      </c>
      <c r="FF176" s="114">
        <f t="shared" si="2902"/>
        <v>58571.92</v>
      </c>
      <c r="FG176" s="114"/>
      <c r="FH176" s="143"/>
      <c r="FI176" s="144">
        <f t="shared" si="2760"/>
        <v>0.67788000000000004</v>
      </c>
      <c r="FJ176" s="328">
        <f t="shared" ref="FJ176:FJ183" si="2903">FJ31</f>
        <v>97</v>
      </c>
      <c r="FK176" s="144"/>
      <c r="FL176" s="114"/>
      <c r="FM176" s="141"/>
      <c r="FN176" s="101"/>
      <c r="FO176" s="142">
        <f t="shared" ref="FO176:FP183" si="2904">FO31+FO60+FO89+FO118+FO147</f>
        <v>2480.3841499999999</v>
      </c>
      <c r="FP176" s="114">
        <f t="shared" si="2904"/>
        <v>240597.27</v>
      </c>
      <c r="FQ176" s="114"/>
      <c r="FR176" s="143"/>
      <c r="FS176" s="144">
        <f t="shared" si="2763"/>
        <v>1.0621499999999999</v>
      </c>
      <c r="FT176" s="328">
        <f t="shared" ref="FT176:FT183" si="2905">FT31</f>
        <v>76</v>
      </c>
      <c r="FU176" s="144"/>
      <c r="FV176" s="114"/>
      <c r="FW176" s="141"/>
      <c r="FX176" s="101"/>
      <c r="FY176" s="142">
        <f t="shared" ref="FY176:FZ183" si="2906">FY31+FY60+FY89+FY118+FY147</f>
        <v>2377.31945</v>
      </c>
      <c r="FZ176" s="114">
        <f t="shared" si="2906"/>
        <v>180676.27</v>
      </c>
      <c r="GA176" s="114"/>
      <c r="GB176" s="143"/>
      <c r="GC176" s="144">
        <f t="shared" si="2766"/>
        <v>1.0180100000000001</v>
      </c>
      <c r="GD176" s="328">
        <f t="shared" ref="GD176:GD183" si="2907">GD31</f>
        <v>35</v>
      </c>
      <c r="GE176" s="144"/>
      <c r="GF176" s="114"/>
      <c r="GG176" s="141"/>
      <c r="GH176" s="101"/>
      <c r="GI176" s="142">
        <f t="shared" ref="GI176:GJ183" si="2908">GI31+GI60+GI89+GI118+GI147</f>
        <v>1753.7936099999999</v>
      </c>
      <c r="GJ176" s="114">
        <f t="shared" si="2908"/>
        <v>61382.78</v>
      </c>
      <c r="GK176" s="114"/>
      <c r="GL176" s="143"/>
      <c r="GM176" s="144">
        <f t="shared" si="2769"/>
        <v>0.75100999999999996</v>
      </c>
      <c r="GN176" s="328">
        <f t="shared" ref="GN176:GN183" si="2909">GN31</f>
        <v>103</v>
      </c>
      <c r="GO176" s="144"/>
      <c r="GP176" s="114"/>
      <c r="GQ176" s="141"/>
      <c r="GR176" s="101"/>
      <c r="GS176" s="142">
        <f t="shared" ref="GS176:GT183" si="2910">GS31+GS60+GS89+GS118+GS147</f>
        <v>3492.3231700000001</v>
      </c>
      <c r="GT176" s="114">
        <f t="shared" si="2910"/>
        <v>359709.29</v>
      </c>
      <c r="GU176" s="114"/>
      <c r="GV176" s="143"/>
      <c r="GW176" s="144">
        <f t="shared" si="2772"/>
        <v>1.4954799999999999</v>
      </c>
      <c r="GX176" s="328">
        <f t="shared" ref="GX176:GX183" si="2911">GX31</f>
        <v>165</v>
      </c>
      <c r="GY176" s="144"/>
      <c r="GZ176" s="114"/>
      <c r="HA176" s="141"/>
      <c r="HB176" s="101"/>
      <c r="HC176" s="142">
        <f t="shared" ref="HC176:HD183" si="2912">HC31+HC60+HC89+HC118+HC147</f>
        <v>2356.95345</v>
      </c>
      <c r="HD176" s="114">
        <f t="shared" si="2912"/>
        <v>388897.32</v>
      </c>
      <c r="HE176" s="114"/>
      <c r="HF176" s="143"/>
      <c r="HG176" s="144">
        <f t="shared" si="2775"/>
        <v>1.00929</v>
      </c>
      <c r="HH176" s="328">
        <f t="shared" ref="HH176:HH183" si="2913">HH31</f>
        <v>85</v>
      </c>
      <c r="HI176" s="144"/>
      <c r="HJ176" s="114"/>
      <c r="HK176" s="141"/>
      <c r="HL176" s="101"/>
      <c r="HM176" s="142">
        <f t="shared" ref="HM176:HN183" si="2914">HM31+HM60+HM89+HM118+HM147</f>
        <v>2355.4812999999999</v>
      </c>
      <c r="HN176" s="114">
        <f t="shared" si="2914"/>
        <v>200215.91</v>
      </c>
      <c r="HO176" s="114"/>
      <c r="HP176" s="143"/>
      <c r="HQ176" s="144">
        <f t="shared" si="2778"/>
        <v>1.0086599999999999</v>
      </c>
      <c r="HR176" s="328">
        <f t="shared" ref="HR176:HR183" si="2915">HR31</f>
        <v>40</v>
      </c>
      <c r="HS176" s="144"/>
      <c r="HT176" s="114"/>
      <c r="HU176" s="141"/>
      <c r="HV176" s="101"/>
      <c r="HW176" s="142">
        <f t="shared" ref="HW176:HX183" si="2916">HW31+HW60+HW89+HW118+HW147</f>
        <v>2504.4322699999998</v>
      </c>
      <c r="HX176" s="114">
        <f t="shared" si="2916"/>
        <v>100177.29</v>
      </c>
      <c r="HY176" s="114"/>
      <c r="HZ176" s="143"/>
      <c r="IA176" s="144">
        <f t="shared" si="2781"/>
        <v>1.0724400000000001</v>
      </c>
      <c r="IB176" s="328">
        <f t="shared" ref="IB176:IB183" si="2917">IB31</f>
        <v>37</v>
      </c>
      <c r="IC176" s="144"/>
      <c r="ID176" s="114"/>
      <c r="IE176" s="141"/>
      <c r="IF176" s="101"/>
      <c r="IG176" s="142">
        <f t="shared" ref="IG176:IH183" si="2918">IG31+IG60+IG89+IG118+IG147</f>
        <v>4143.85826</v>
      </c>
      <c r="IH176" s="114">
        <f t="shared" si="2918"/>
        <v>153322.76999999999</v>
      </c>
      <c r="II176" s="114"/>
      <c r="IJ176" s="143"/>
      <c r="IK176" s="144">
        <f t="shared" si="2784"/>
        <v>1.7744800000000001</v>
      </c>
      <c r="IL176" s="328">
        <f t="shared" ref="IL176:IL183" si="2919">IL31</f>
        <v>79</v>
      </c>
      <c r="IM176" s="144"/>
      <c r="IN176" s="114"/>
      <c r="IO176" s="141"/>
      <c r="IP176" s="101"/>
      <c r="IQ176" s="142">
        <f t="shared" ref="IQ176:IR183" si="2920">IQ31+IQ60+IQ89+IQ118+IQ147</f>
        <v>3049.0489699999998</v>
      </c>
      <c r="IR176" s="114">
        <f t="shared" si="2920"/>
        <v>240874.87</v>
      </c>
      <c r="IS176" s="114"/>
      <c r="IT176" s="143"/>
      <c r="IU176" s="144">
        <f t="shared" si="2787"/>
        <v>1.30566</v>
      </c>
      <c r="IV176" s="328">
        <f t="shared" ref="IV176:IV183" si="2921">IV31</f>
        <v>62</v>
      </c>
      <c r="IW176" s="144"/>
      <c r="IX176" s="114"/>
      <c r="IY176" s="141"/>
      <c r="IZ176" s="101"/>
      <c r="JA176" s="142">
        <f t="shared" ref="JA176:JB183" si="2922">JA31+JA60+JA89+JA118+JA147</f>
        <v>2897.49865</v>
      </c>
      <c r="JB176" s="114">
        <f t="shared" si="2922"/>
        <v>179644.91</v>
      </c>
      <c r="JC176" s="114"/>
      <c r="JD176" s="143"/>
      <c r="JE176" s="144">
        <f t="shared" si="2790"/>
        <v>1.2407600000000001</v>
      </c>
      <c r="JF176" s="328">
        <f t="shared" ref="JF176:JF183" si="2923">JF31</f>
        <v>122</v>
      </c>
      <c r="JG176" s="144"/>
      <c r="JH176" s="114"/>
      <c r="JI176" s="141"/>
      <c r="JJ176" s="101"/>
      <c r="JK176" s="142">
        <f t="shared" ref="JK176:JL183" si="2924">JK31+JK60+JK89+JK118+JK147</f>
        <v>2054.5753800000002</v>
      </c>
      <c r="JL176" s="114">
        <f t="shared" si="2924"/>
        <v>250658.2</v>
      </c>
      <c r="JM176" s="114"/>
      <c r="JN176" s="143"/>
      <c r="JO176" s="144">
        <f t="shared" si="2793"/>
        <v>0.87980999999999998</v>
      </c>
      <c r="JP176" s="328">
        <f t="shared" ref="JP176:JP183" si="2925">JP31</f>
        <v>74</v>
      </c>
      <c r="JQ176" s="144"/>
      <c r="JR176" s="114"/>
      <c r="JS176" s="141"/>
      <c r="JT176" s="101"/>
      <c r="JU176" s="142">
        <f t="shared" ref="JU176:JV183" si="2926">JU31+JU60+JU89+JU118+JU147</f>
        <v>2427.12601</v>
      </c>
      <c r="JV176" s="114">
        <f t="shared" si="2926"/>
        <v>179607.32</v>
      </c>
      <c r="JW176" s="114"/>
      <c r="JX176" s="143"/>
      <c r="JY176" s="144">
        <f t="shared" si="2796"/>
        <v>1.0393399999999999</v>
      </c>
      <c r="JZ176" s="328">
        <f t="shared" ref="JZ176:JZ183" si="2927">JZ31</f>
        <v>133</v>
      </c>
      <c r="KA176" s="144"/>
      <c r="KB176" s="114"/>
      <c r="KC176" s="141"/>
      <c r="KD176" s="101"/>
      <c r="KE176" s="142">
        <f t="shared" ref="KE176:KF183" si="2928">KE31+KE60+KE89+KE118+KE147</f>
        <v>2692.0699199999999</v>
      </c>
      <c r="KF176" s="114">
        <f t="shared" si="2928"/>
        <v>358045.3</v>
      </c>
      <c r="KG176" s="114"/>
      <c r="KH176" s="143"/>
      <c r="KI176" s="144">
        <f t="shared" si="2799"/>
        <v>1.15279</v>
      </c>
      <c r="KJ176" s="328">
        <f t="shared" ref="KJ176:KJ183" si="2929">KJ31</f>
        <v>116</v>
      </c>
      <c r="KK176" s="144"/>
      <c r="KL176" s="114"/>
      <c r="KM176" s="141"/>
      <c r="KN176" s="101"/>
      <c r="KO176" s="142">
        <f t="shared" ref="KO176:KP183" si="2930">KO31+KO60+KO89+KO118+KO147</f>
        <v>1818.6023600000001</v>
      </c>
      <c r="KP176" s="114">
        <f t="shared" si="2930"/>
        <v>210957.88</v>
      </c>
      <c r="KQ176" s="114"/>
      <c r="KR176" s="143"/>
      <c r="KS176" s="144">
        <f t="shared" si="2802"/>
        <v>0.77876000000000001</v>
      </c>
      <c r="KT176" s="328">
        <f t="shared" ref="KT176:KT183" si="2931">KT31</f>
        <v>0</v>
      </c>
      <c r="KU176" s="144"/>
      <c r="KV176" s="114"/>
      <c r="KW176" s="141"/>
      <c r="KX176" s="101"/>
      <c r="KY176" s="142">
        <f t="shared" ref="KY176:KZ183" si="2932">KY31+KY60+KY89+KY118+KY147</f>
        <v>0</v>
      </c>
      <c r="KZ176" s="114">
        <f t="shared" si="2932"/>
        <v>0</v>
      </c>
      <c r="LA176" s="114"/>
      <c r="LB176" s="143"/>
      <c r="LC176" s="144">
        <f t="shared" si="2805"/>
        <v>0</v>
      </c>
      <c r="LD176" s="327">
        <f t="shared" si="2806"/>
        <v>2465</v>
      </c>
      <c r="LE176" s="144"/>
      <c r="LF176" s="114"/>
      <c r="LG176" s="141"/>
      <c r="LH176" s="101"/>
      <c r="LI176" s="142">
        <f t="shared" ref="LI176:LJ183" si="2933">LI31+LI60+LI89+LI118+LI147</f>
        <v>2335.2583500000001</v>
      </c>
      <c r="LJ176" s="114">
        <f t="shared" si="2933"/>
        <v>5756411.8300000001</v>
      </c>
      <c r="LK176" s="114"/>
      <c r="LL176" s="143"/>
    </row>
    <row r="177" spans="1:324" ht="16.5" customHeight="1">
      <c r="A177" s="718"/>
      <c r="B177" s="93" t="s">
        <v>729</v>
      </c>
      <c r="C177" s="12" t="s">
        <v>856</v>
      </c>
      <c r="D177" s="12" t="s">
        <v>424</v>
      </c>
      <c r="E177" s="4"/>
      <c r="F177" s="328">
        <f t="shared" si="2871"/>
        <v>0</v>
      </c>
      <c r="G177" s="144"/>
      <c r="H177" s="114"/>
      <c r="I177" s="141"/>
      <c r="J177" s="101"/>
      <c r="K177" s="142">
        <f t="shared" si="2872"/>
        <v>0</v>
      </c>
      <c r="L177" s="114">
        <f t="shared" si="2872"/>
        <v>0</v>
      </c>
      <c r="M177" s="114"/>
      <c r="N177" s="143"/>
      <c r="O177" s="144" t="e">
        <f t="shared" si="2715"/>
        <v>#DIV/0!</v>
      </c>
      <c r="P177" s="328">
        <f t="shared" si="2873"/>
        <v>0</v>
      </c>
      <c r="Q177" s="144"/>
      <c r="R177" s="114"/>
      <c r="S177" s="141"/>
      <c r="T177" s="101"/>
      <c r="U177" s="142">
        <f t="shared" ref="U177:V183" si="2934">U32+U61+U90+U119+U148</f>
        <v>0</v>
      </c>
      <c r="V177" s="114">
        <f t="shared" si="2934"/>
        <v>0</v>
      </c>
      <c r="W177" s="114"/>
      <c r="X177" s="143"/>
      <c r="Y177" s="144" t="e">
        <f t="shared" si="2718"/>
        <v>#DIV/0!</v>
      </c>
      <c r="Z177" s="328">
        <f t="shared" si="2875"/>
        <v>0</v>
      </c>
      <c r="AA177" s="144"/>
      <c r="AB177" s="114"/>
      <c r="AC177" s="141"/>
      <c r="AD177" s="101"/>
      <c r="AE177" s="142">
        <f t="shared" si="2876"/>
        <v>0</v>
      </c>
      <c r="AF177" s="114">
        <f t="shared" si="2876"/>
        <v>0</v>
      </c>
      <c r="AG177" s="114"/>
      <c r="AH177" s="143"/>
      <c r="AI177" s="144" t="e">
        <f t="shared" si="2721"/>
        <v>#DIV/0!</v>
      </c>
      <c r="AJ177" s="328">
        <f t="shared" si="2877"/>
        <v>0</v>
      </c>
      <c r="AK177" s="144"/>
      <c r="AL177" s="114"/>
      <c r="AM177" s="141"/>
      <c r="AN177" s="101"/>
      <c r="AO177" s="142">
        <f t="shared" si="2878"/>
        <v>0</v>
      </c>
      <c r="AP177" s="114">
        <f t="shared" si="2878"/>
        <v>0</v>
      </c>
      <c r="AQ177" s="114"/>
      <c r="AR177" s="143"/>
      <c r="AS177" s="144" t="e">
        <f t="shared" si="2724"/>
        <v>#DIV/0!</v>
      </c>
      <c r="AT177" s="328">
        <f t="shared" si="2879"/>
        <v>0</v>
      </c>
      <c r="AU177" s="144"/>
      <c r="AV177" s="114"/>
      <c r="AW177" s="141"/>
      <c r="AX177" s="101"/>
      <c r="AY177" s="142">
        <f t="shared" si="2880"/>
        <v>0</v>
      </c>
      <c r="AZ177" s="114">
        <f t="shared" si="2880"/>
        <v>0</v>
      </c>
      <c r="BA177" s="114"/>
      <c r="BB177" s="143"/>
      <c r="BC177" s="144" t="e">
        <f t="shared" si="2727"/>
        <v>#DIV/0!</v>
      </c>
      <c r="BD177" s="328">
        <f t="shared" si="2881"/>
        <v>0</v>
      </c>
      <c r="BE177" s="144"/>
      <c r="BF177" s="114"/>
      <c r="BG177" s="141"/>
      <c r="BH177" s="101"/>
      <c r="BI177" s="142">
        <f t="shared" si="2882"/>
        <v>0</v>
      </c>
      <c r="BJ177" s="114">
        <f t="shared" si="2882"/>
        <v>0</v>
      </c>
      <c r="BK177" s="114"/>
      <c r="BL177" s="143"/>
      <c r="BM177" s="144" t="e">
        <f t="shared" si="2730"/>
        <v>#DIV/0!</v>
      </c>
      <c r="BN177" s="328">
        <f t="shared" si="2883"/>
        <v>0</v>
      </c>
      <c r="BO177" s="144"/>
      <c r="BP177" s="114"/>
      <c r="BQ177" s="141"/>
      <c r="BR177" s="101"/>
      <c r="BS177" s="142">
        <f t="shared" si="2884"/>
        <v>0</v>
      </c>
      <c r="BT177" s="114">
        <f t="shared" si="2884"/>
        <v>0</v>
      </c>
      <c r="BU177" s="114"/>
      <c r="BV177" s="143"/>
      <c r="BW177" s="144" t="e">
        <f t="shared" si="2733"/>
        <v>#DIV/0!</v>
      </c>
      <c r="BX177" s="328">
        <f t="shared" si="2885"/>
        <v>0</v>
      </c>
      <c r="BY177" s="144"/>
      <c r="BZ177" s="114"/>
      <c r="CA177" s="141"/>
      <c r="CB177" s="101"/>
      <c r="CC177" s="142">
        <f t="shared" si="2886"/>
        <v>0</v>
      </c>
      <c r="CD177" s="114">
        <f t="shared" si="2886"/>
        <v>0</v>
      </c>
      <c r="CE177" s="114"/>
      <c r="CF177" s="143"/>
      <c r="CG177" s="144" t="e">
        <f t="shared" si="2736"/>
        <v>#DIV/0!</v>
      </c>
      <c r="CH177" s="328">
        <f t="shared" si="2887"/>
        <v>0</v>
      </c>
      <c r="CI177" s="144"/>
      <c r="CJ177" s="114"/>
      <c r="CK177" s="141"/>
      <c r="CL177" s="101"/>
      <c r="CM177" s="142">
        <f t="shared" si="2888"/>
        <v>0</v>
      </c>
      <c r="CN177" s="114">
        <f t="shared" si="2888"/>
        <v>0</v>
      </c>
      <c r="CO177" s="114"/>
      <c r="CP177" s="143"/>
      <c r="CQ177" s="144" t="e">
        <f t="shared" si="2739"/>
        <v>#DIV/0!</v>
      </c>
      <c r="CR177" s="328">
        <f t="shared" si="2889"/>
        <v>0</v>
      </c>
      <c r="CS177" s="144"/>
      <c r="CT177" s="114"/>
      <c r="CU177" s="141"/>
      <c r="CV177" s="101"/>
      <c r="CW177" s="142">
        <f t="shared" si="2890"/>
        <v>0</v>
      </c>
      <c r="CX177" s="114">
        <f t="shared" si="2890"/>
        <v>0</v>
      </c>
      <c r="CY177" s="114"/>
      <c r="CZ177" s="143"/>
      <c r="DA177" s="144" t="e">
        <f t="shared" si="2742"/>
        <v>#DIV/0!</v>
      </c>
      <c r="DB177" s="328">
        <f t="shared" si="2891"/>
        <v>0</v>
      </c>
      <c r="DC177" s="144"/>
      <c r="DD177" s="114"/>
      <c r="DE177" s="141"/>
      <c r="DF177" s="101"/>
      <c r="DG177" s="142">
        <f t="shared" si="2892"/>
        <v>0</v>
      </c>
      <c r="DH177" s="114">
        <f t="shared" si="2892"/>
        <v>0</v>
      </c>
      <c r="DI177" s="114"/>
      <c r="DJ177" s="143"/>
      <c r="DK177" s="144" t="e">
        <f t="shared" si="2745"/>
        <v>#DIV/0!</v>
      </c>
      <c r="DL177" s="328">
        <f t="shared" si="2893"/>
        <v>0</v>
      </c>
      <c r="DM177" s="144"/>
      <c r="DN177" s="114"/>
      <c r="DO177" s="141"/>
      <c r="DP177" s="101"/>
      <c r="DQ177" s="142">
        <f t="shared" si="2894"/>
        <v>0</v>
      </c>
      <c r="DR177" s="114">
        <f t="shared" si="2894"/>
        <v>0</v>
      </c>
      <c r="DS177" s="114"/>
      <c r="DT177" s="143"/>
      <c r="DU177" s="144" t="e">
        <f t="shared" si="2748"/>
        <v>#DIV/0!</v>
      </c>
      <c r="DV177" s="328">
        <f t="shared" si="2895"/>
        <v>0</v>
      </c>
      <c r="DW177" s="144"/>
      <c r="DX177" s="114"/>
      <c r="DY177" s="141"/>
      <c r="DZ177" s="101"/>
      <c r="EA177" s="142">
        <f t="shared" si="2896"/>
        <v>0</v>
      </c>
      <c r="EB177" s="114">
        <f t="shared" si="2896"/>
        <v>0</v>
      </c>
      <c r="EC177" s="114"/>
      <c r="ED177" s="143"/>
      <c r="EE177" s="144" t="e">
        <f t="shared" si="2751"/>
        <v>#DIV/0!</v>
      </c>
      <c r="EF177" s="328">
        <f t="shared" si="2897"/>
        <v>0</v>
      </c>
      <c r="EG177" s="144"/>
      <c r="EH177" s="114"/>
      <c r="EI177" s="141"/>
      <c r="EJ177" s="101"/>
      <c r="EK177" s="142">
        <f t="shared" si="2898"/>
        <v>0</v>
      </c>
      <c r="EL177" s="114">
        <f t="shared" si="2898"/>
        <v>0</v>
      </c>
      <c r="EM177" s="114"/>
      <c r="EN177" s="143"/>
      <c r="EO177" s="144" t="e">
        <f t="shared" si="2754"/>
        <v>#DIV/0!</v>
      </c>
      <c r="EP177" s="328">
        <f t="shared" si="2899"/>
        <v>0</v>
      </c>
      <c r="EQ177" s="144"/>
      <c r="ER177" s="114"/>
      <c r="ES177" s="141"/>
      <c r="ET177" s="101"/>
      <c r="EU177" s="142">
        <f t="shared" si="2900"/>
        <v>0</v>
      </c>
      <c r="EV177" s="114">
        <f t="shared" si="2900"/>
        <v>0</v>
      </c>
      <c r="EW177" s="114"/>
      <c r="EX177" s="143"/>
      <c r="EY177" s="144" t="e">
        <f t="shared" si="2757"/>
        <v>#DIV/0!</v>
      </c>
      <c r="EZ177" s="328">
        <f t="shared" si="2901"/>
        <v>0</v>
      </c>
      <c r="FA177" s="144"/>
      <c r="FB177" s="114"/>
      <c r="FC177" s="141"/>
      <c r="FD177" s="101"/>
      <c r="FE177" s="142">
        <f t="shared" si="2902"/>
        <v>0</v>
      </c>
      <c r="FF177" s="114">
        <f t="shared" si="2902"/>
        <v>0</v>
      </c>
      <c r="FG177" s="114"/>
      <c r="FH177" s="143"/>
      <c r="FI177" s="144" t="e">
        <f t="shared" si="2760"/>
        <v>#DIV/0!</v>
      </c>
      <c r="FJ177" s="328">
        <f t="shared" si="2903"/>
        <v>0</v>
      </c>
      <c r="FK177" s="144"/>
      <c r="FL177" s="114"/>
      <c r="FM177" s="141"/>
      <c r="FN177" s="101"/>
      <c r="FO177" s="142">
        <f t="shared" si="2904"/>
        <v>0</v>
      </c>
      <c r="FP177" s="114">
        <f t="shared" si="2904"/>
        <v>0</v>
      </c>
      <c r="FQ177" s="114"/>
      <c r="FR177" s="143"/>
      <c r="FS177" s="144" t="e">
        <f t="shared" si="2763"/>
        <v>#DIV/0!</v>
      </c>
      <c r="FT177" s="328">
        <f t="shared" si="2905"/>
        <v>0</v>
      </c>
      <c r="FU177" s="144"/>
      <c r="FV177" s="114"/>
      <c r="FW177" s="141"/>
      <c r="FX177" s="101"/>
      <c r="FY177" s="142">
        <f t="shared" si="2906"/>
        <v>0</v>
      </c>
      <c r="FZ177" s="114">
        <f t="shared" si="2906"/>
        <v>0</v>
      </c>
      <c r="GA177" s="114"/>
      <c r="GB177" s="143"/>
      <c r="GC177" s="144" t="e">
        <f t="shared" si="2766"/>
        <v>#DIV/0!</v>
      </c>
      <c r="GD177" s="328">
        <f t="shared" si="2907"/>
        <v>0</v>
      </c>
      <c r="GE177" s="144"/>
      <c r="GF177" s="114"/>
      <c r="GG177" s="141"/>
      <c r="GH177" s="101"/>
      <c r="GI177" s="142">
        <f t="shared" si="2908"/>
        <v>0</v>
      </c>
      <c r="GJ177" s="114">
        <f t="shared" si="2908"/>
        <v>0</v>
      </c>
      <c r="GK177" s="114"/>
      <c r="GL177" s="143"/>
      <c r="GM177" s="144" t="e">
        <f t="shared" si="2769"/>
        <v>#DIV/0!</v>
      </c>
      <c r="GN177" s="328">
        <f t="shared" si="2909"/>
        <v>0</v>
      </c>
      <c r="GO177" s="144"/>
      <c r="GP177" s="114"/>
      <c r="GQ177" s="141"/>
      <c r="GR177" s="101"/>
      <c r="GS177" s="142">
        <f t="shared" si="2910"/>
        <v>0</v>
      </c>
      <c r="GT177" s="114">
        <f t="shared" si="2910"/>
        <v>0</v>
      </c>
      <c r="GU177" s="114"/>
      <c r="GV177" s="143"/>
      <c r="GW177" s="144" t="e">
        <f t="shared" si="2772"/>
        <v>#DIV/0!</v>
      </c>
      <c r="GX177" s="328">
        <f t="shared" si="2911"/>
        <v>0</v>
      </c>
      <c r="GY177" s="144"/>
      <c r="GZ177" s="114"/>
      <c r="HA177" s="141"/>
      <c r="HB177" s="101"/>
      <c r="HC177" s="142">
        <f t="shared" si="2912"/>
        <v>0</v>
      </c>
      <c r="HD177" s="114">
        <f t="shared" si="2912"/>
        <v>0</v>
      </c>
      <c r="HE177" s="114"/>
      <c r="HF177" s="143"/>
      <c r="HG177" s="144" t="e">
        <f t="shared" si="2775"/>
        <v>#DIV/0!</v>
      </c>
      <c r="HH177" s="328">
        <f t="shared" si="2913"/>
        <v>0</v>
      </c>
      <c r="HI177" s="144"/>
      <c r="HJ177" s="114"/>
      <c r="HK177" s="141"/>
      <c r="HL177" s="101"/>
      <c r="HM177" s="142">
        <f t="shared" si="2914"/>
        <v>0</v>
      </c>
      <c r="HN177" s="114">
        <f t="shared" si="2914"/>
        <v>0</v>
      </c>
      <c r="HO177" s="114"/>
      <c r="HP177" s="143"/>
      <c r="HQ177" s="144" t="e">
        <f t="shared" si="2778"/>
        <v>#DIV/0!</v>
      </c>
      <c r="HR177" s="328">
        <f t="shared" si="2915"/>
        <v>0</v>
      </c>
      <c r="HS177" s="144"/>
      <c r="HT177" s="114"/>
      <c r="HU177" s="141"/>
      <c r="HV177" s="101"/>
      <c r="HW177" s="142">
        <f t="shared" si="2916"/>
        <v>0</v>
      </c>
      <c r="HX177" s="114">
        <f t="shared" si="2916"/>
        <v>0</v>
      </c>
      <c r="HY177" s="114"/>
      <c r="HZ177" s="143"/>
      <c r="IA177" s="144" t="e">
        <f t="shared" si="2781"/>
        <v>#DIV/0!</v>
      </c>
      <c r="IB177" s="328">
        <f t="shared" si="2917"/>
        <v>0</v>
      </c>
      <c r="IC177" s="144"/>
      <c r="ID177" s="114"/>
      <c r="IE177" s="141"/>
      <c r="IF177" s="101"/>
      <c r="IG177" s="142">
        <f t="shared" si="2918"/>
        <v>0</v>
      </c>
      <c r="IH177" s="114">
        <f t="shared" si="2918"/>
        <v>0</v>
      </c>
      <c r="II177" s="114"/>
      <c r="IJ177" s="143"/>
      <c r="IK177" s="144" t="e">
        <f t="shared" si="2784"/>
        <v>#DIV/0!</v>
      </c>
      <c r="IL177" s="328">
        <f t="shared" si="2919"/>
        <v>0</v>
      </c>
      <c r="IM177" s="144"/>
      <c r="IN177" s="114"/>
      <c r="IO177" s="141"/>
      <c r="IP177" s="101"/>
      <c r="IQ177" s="142">
        <f t="shared" si="2920"/>
        <v>0</v>
      </c>
      <c r="IR177" s="114">
        <f t="shared" si="2920"/>
        <v>0</v>
      </c>
      <c r="IS177" s="114"/>
      <c r="IT177" s="143"/>
      <c r="IU177" s="144" t="e">
        <f t="shared" si="2787"/>
        <v>#DIV/0!</v>
      </c>
      <c r="IV177" s="328">
        <f t="shared" si="2921"/>
        <v>0</v>
      </c>
      <c r="IW177" s="144"/>
      <c r="IX177" s="114"/>
      <c r="IY177" s="141"/>
      <c r="IZ177" s="101"/>
      <c r="JA177" s="142">
        <f t="shared" si="2922"/>
        <v>0</v>
      </c>
      <c r="JB177" s="114">
        <f t="shared" si="2922"/>
        <v>0</v>
      </c>
      <c r="JC177" s="114"/>
      <c r="JD177" s="143"/>
      <c r="JE177" s="144" t="e">
        <f t="shared" si="2790"/>
        <v>#DIV/0!</v>
      </c>
      <c r="JF177" s="328">
        <f t="shared" si="2923"/>
        <v>0</v>
      </c>
      <c r="JG177" s="144"/>
      <c r="JH177" s="114"/>
      <c r="JI177" s="141"/>
      <c r="JJ177" s="101"/>
      <c r="JK177" s="142">
        <f t="shared" si="2924"/>
        <v>0</v>
      </c>
      <c r="JL177" s="114">
        <f t="shared" si="2924"/>
        <v>0</v>
      </c>
      <c r="JM177" s="114"/>
      <c r="JN177" s="143"/>
      <c r="JO177" s="144" t="e">
        <f t="shared" si="2793"/>
        <v>#DIV/0!</v>
      </c>
      <c r="JP177" s="328">
        <f t="shared" si="2925"/>
        <v>0</v>
      </c>
      <c r="JQ177" s="144"/>
      <c r="JR177" s="114"/>
      <c r="JS177" s="141"/>
      <c r="JT177" s="101"/>
      <c r="JU177" s="142">
        <f t="shared" si="2926"/>
        <v>0</v>
      </c>
      <c r="JV177" s="114">
        <f t="shared" si="2926"/>
        <v>0</v>
      </c>
      <c r="JW177" s="114"/>
      <c r="JX177" s="143"/>
      <c r="JY177" s="144" t="e">
        <f t="shared" si="2796"/>
        <v>#DIV/0!</v>
      </c>
      <c r="JZ177" s="328">
        <f t="shared" si="2927"/>
        <v>0</v>
      </c>
      <c r="KA177" s="144"/>
      <c r="KB177" s="114"/>
      <c r="KC177" s="141"/>
      <c r="KD177" s="101"/>
      <c r="KE177" s="142">
        <f t="shared" si="2928"/>
        <v>0</v>
      </c>
      <c r="KF177" s="114">
        <f t="shared" si="2928"/>
        <v>0</v>
      </c>
      <c r="KG177" s="114"/>
      <c r="KH177" s="143"/>
      <c r="KI177" s="144" t="e">
        <f t="shared" si="2799"/>
        <v>#DIV/0!</v>
      </c>
      <c r="KJ177" s="328">
        <f t="shared" si="2929"/>
        <v>0</v>
      </c>
      <c r="KK177" s="144"/>
      <c r="KL177" s="114"/>
      <c r="KM177" s="141"/>
      <c r="KN177" s="101"/>
      <c r="KO177" s="142">
        <f t="shared" si="2930"/>
        <v>0</v>
      </c>
      <c r="KP177" s="114">
        <f t="shared" si="2930"/>
        <v>0</v>
      </c>
      <c r="KQ177" s="114"/>
      <c r="KR177" s="143"/>
      <c r="KS177" s="144" t="e">
        <f t="shared" si="2802"/>
        <v>#DIV/0!</v>
      </c>
      <c r="KT177" s="328">
        <f t="shared" si="2931"/>
        <v>0</v>
      </c>
      <c r="KU177" s="144"/>
      <c r="KV177" s="114"/>
      <c r="KW177" s="141"/>
      <c r="KX177" s="101"/>
      <c r="KY177" s="142">
        <f t="shared" si="2932"/>
        <v>0</v>
      </c>
      <c r="KZ177" s="114">
        <f t="shared" si="2932"/>
        <v>0</v>
      </c>
      <c r="LA177" s="114"/>
      <c r="LB177" s="143"/>
      <c r="LC177" s="144" t="e">
        <f t="shared" si="2805"/>
        <v>#DIV/0!</v>
      </c>
      <c r="LD177" s="327">
        <f t="shared" si="2806"/>
        <v>0</v>
      </c>
      <c r="LE177" s="144"/>
      <c r="LF177" s="114"/>
      <c r="LG177" s="141"/>
      <c r="LH177" s="101"/>
      <c r="LI177" s="142">
        <f t="shared" si="2933"/>
        <v>0</v>
      </c>
      <c r="LJ177" s="114">
        <f t="shared" si="2933"/>
        <v>0</v>
      </c>
      <c r="LK177" s="114"/>
      <c r="LL177" s="143"/>
    </row>
    <row r="178" spans="1:324" ht="16.5" customHeight="1">
      <c r="A178" s="718"/>
      <c r="B178" s="93" t="s">
        <v>745</v>
      </c>
      <c r="C178" s="12" t="s">
        <v>856</v>
      </c>
      <c r="D178" s="12" t="s">
        <v>424</v>
      </c>
      <c r="E178" s="4"/>
      <c r="F178" s="328">
        <f t="shared" si="2871"/>
        <v>0</v>
      </c>
      <c r="G178" s="144"/>
      <c r="H178" s="114"/>
      <c r="I178" s="141"/>
      <c r="J178" s="101"/>
      <c r="K178" s="142">
        <f t="shared" si="2872"/>
        <v>0</v>
      </c>
      <c r="L178" s="114">
        <f t="shared" si="2872"/>
        <v>0</v>
      </c>
      <c r="M178" s="114"/>
      <c r="N178" s="143"/>
      <c r="O178" s="144" t="e">
        <f t="shared" si="2715"/>
        <v>#DIV/0!</v>
      </c>
      <c r="P178" s="328">
        <f t="shared" si="2873"/>
        <v>0</v>
      </c>
      <c r="Q178" s="144"/>
      <c r="R178" s="114"/>
      <c r="S178" s="141"/>
      <c r="T178" s="101"/>
      <c r="U178" s="142">
        <f t="shared" si="2934"/>
        <v>0</v>
      </c>
      <c r="V178" s="114">
        <f t="shared" si="2934"/>
        <v>0</v>
      </c>
      <c r="W178" s="114"/>
      <c r="X178" s="143"/>
      <c r="Y178" s="144" t="e">
        <f t="shared" si="2718"/>
        <v>#DIV/0!</v>
      </c>
      <c r="Z178" s="328">
        <f t="shared" si="2875"/>
        <v>0</v>
      </c>
      <c r="AA178" s="144"/>
      <c r="AB178" s="114"/>
      <c r="AC178" s="141"/>
      <c r="AD178" s="101"/>
      <c r="AE178" s="142">
        <f t="shared" si="2876"/>
        <v>0</v>
      </c>
      <c r="AF178" s="114">
        <f t="shared" si="2876"/>
        <v>0</v>
      </c>
      <c r="AG178" s="114"/>
      <c r="AH178" s="143"/>
      <c r="AI178" s="144" t="e">
        <f t="shared" si="2721"/>
        <v>#DIV/0!</v>
      </c>
      <c r="AJ178" s="328">
        <f t="shared" si="2877"/>
        <v>0</v>
      </c>
      <c r="AK178" s="144"/>
      <c r="AL178" s="114"/>
      <c r="AM178" s="141"/>
      <c r="AN178" s="101"/>
      <c r="AO178" s="142">
        <f t="shared" si="2878"/>
        <v>0</v>
      </c>
      <c r="AP178" s="114">
        <f t="shared" si="2878"/>
        <v>0</v>
      </c>
      <c r="AQ178" s="114"/>
      <c r="AR178" s="143"/>
      <c r="AS178" s="144" t="e">
        <f t="shared" si="2724"/>
        <v>#DIV/0!</v>
      </c>
      <c r="AT178" s="328">
        <f t="shared" si="2879"/>
        <v>0</v>
      </c>
      <c r="AU178" s="144"/>
      <c r="AV178" s="114"/>
      <c r="AW178" s="141"/>
      <c r="AX178" s="101"/>
      <c r="AY178" s="142">
        <f t="shared" si="2880"/>
        <v>0</v>
      </c>
      <c r="AZ178" s="114">
        <f t="shared" si="2880"/>
        <v>0</v>
      </c>
      <c r="BA178" s="114"/>
      <c r="BB178" s="143"/>
      <c r="BC178" s="144" t="e">
        <f t="shared" si="2727"/>
        <v>#DIV/0!</v>
      </c>
      <c r="BD178" s="328">
        <f t="shared" si="2881"/>
        <v>0</v>
      </c>
      <c r="BE178" s="144"/>
      <c r="BF178" s="114"/>
      <c r="BG178" s="141"/>
      <c r="BH178" s="101"/>
      <c r="BI178" s="142">
        <f t="shared" si="2882"/>
        <v>0</v>
      </c>
      <c r="BJ178" s="114">
        <f t="shared" si="2882"/>
        <v>0</v>
      </c>
      <c r="BK178" s="114"/>
      <c r="BL178" s="143"/>
      <c r="BM178" s="144" t="e">
        <f t="shared" si="2730"/>
        <v>#DIV/0!</v>
      </c>
      <c r="BN178" s="328">
        <f t="shared" si="2883"/>
        <v>0</v>
      </c>
      <c r="BO178" s="144"/>
      <c r="BP178" s="114"/>
      <c r="BQ178" s="141"/>
      <c r="BR178" s="101"/>
      <c r="BS178" s="142">
        <f t="shared" si="2884"/>
        <v>0</v>
      </c>
      <c r="BT178" s="114">
        <f t="shared" si="2884"/>
        <v>0</v>
      </c>
      <c r="BU178" s="114"/>
      <c r="BV178" s="143"/>
      <c r="BW178" s="144" t="e">
        <f t="shared" si="2733"/>
        <v>#DIV/0!</v>
      </c>
      <c r="BX178" s="328">
        <f t="shared" si="2885"/>
        <v>0</v>
      </c>
      <c r="BY178" s="144"/>
      <c r="BZ178" s="114"/>
      <c r="CA178" s="141"/>
      <c r="CB178" s="101"/>
      <c r="CC178" s="142">
        <f t="shared" si="2886"/>
        <v>0</v>
      </c>
      <c r="CD178" s="114">
        <f t="shared" si="2886"/>
        <v>0</v>
      </c>
      <c r="CE178" s="114"/>
      <c r="CF178" s="143"/>
      <c r="CG178" s="144" t="e">
        <f t="shared" si="2736"/>
        <v>#DIV/0!</v>
      </c>
      <c r="CH178" s="328">
        <f t="shared" si="2887"/>
        <v>0</v>
      </c>
      <c r="CI178" s="144"/>
      <c r="CJ178" s="114"/>
      <c r="CK178" s="141"/>
      <c r="CL178" s="101"/>
      <c r="CM178" s="142">
        <f t="shared" si="2888"/>
        <v>0</v>
      </c>
      <c r="CN178" s="114">
        <f t="shared" si="2888"/>
        <v>0</v>
      </c>
      <c r="CO178" s="114"/>
      <c r="CP178" s="143"/>
      <c r="CQ178" s="144" t="e">
        <f t="shared" si="2739"/>
        <v>#DIV/0!</v>
      </c>
      <c r="CR178" s="328">
        <f t="shared" si="2889"/>
        <v>0</v>
      </c>
      <c r="CS178" s="144"/>
      <c r="CT178" s="114"/>
      <c r="CU178" s="141"/>
      <c r="CV178" s="101"/>
      <c r="CW178" s="142">
        <f t="shared" si="2890"/>
        <v>0</v>
      </c>
      <c r="CX178" s="114">
        <f t="shared" si="2890"/>
        <v>0</v>
      </c>
      <c r="CY178" s="114"/>
      <c r="CZ178" s="143"/>
      <c r="DA178" s="144" t="e">
        <f t="shared" si="2742"/>
        <v>#DIV/0!</v>
      </c>
      <c r="DB178" s="328">
        <f t="shared" si="2891"/>
        <v>0</v>
      </c>
      <c r="DC178" s="144"/>
      <c r="DD178" s="114"/>
      <c r="DE178" s="141"/>
      <c r="DF178" s="101"/>
      <c r="DG178" s="142">
        <f t="shared" si="2892"/>
        <v>0</v>
      </c>
      <c r="DH178" s="114">
        <f t="shared" si="2892"/>
        <v>0</v>
      </c>
      <c r="DI178" s="114"/>
      <c r="DJ178" s="143"/>
      <c r="DK178" s="144" t="e">
        <f t="shared" si="2745"/>
        <v>#DIV/0!</v>
      </c>
      <c r="DL178" s="328">
        <f t="shared" si="2893"/>
        <v>0</v>
      </c>
      <c r="DM178" s="144"/>
      <c r="DN178" s="114"/>
      <c r="DO178" s="141"/>
      <c r="DP178" s="101"/>
      <c r="DQ178" s="142">
        <f t="shared" si="2894"/>
        <v>0</v>
      </c>
      <c r="DR178" s="114">
        <f t="shared" si="2894"/>
        <v>0</v>
      </c>
      <c r="DS178" s="114"/>
      <c r="DT178" s="143"/>
      <c r="DU178" s="144" t="e">
        <f t="shared" si="2748"/>
        <v>#DIV/0!</v>
      </c>
      <c r="DV178" s="328">
        <f t="shared" si="2895"/>
        <v>0</v>
      </c>
      <c r="DW178" s="144"/>
      <c r="DX178" s="114"/>
      <c r="DY178" s="141"/>
      <c r="DZ178" s="101"/>
      <c r="EA178" s="142">
        <f t="shared" si="2896"/>
        <v>0</v>
      </c>
      <c r="EB178" s="114">
        <f t="shared" si="2896"/>
        <v>0</v>
      </c>
      <c r="EC178" s="114"/>
      <c r="ED178" s="143"/>
      <c r="EE178" s="144" t="e">
        <f t="shared" si="2751"/>
        <v>#DIV/0!</v>
      </c>
      <c r="EF178" s="328">
        <f t="shared" si="2897"/>
        <v>0</v>
      </c>
      <c r="EG178" s="144"/>
      <c r="EH178" s="114"/>
      <c r="EI178" s="141"/>
      <c r="EJ178" s="101"/>
      <c r="EK178" s="142">
        <f t="shared" si="2898"/>
        <v>0</v>
      </c>
      <c r="EL178" s="114">
        <f t="shared" si="2898"/>
        <v>0</v>
      </c>
      <c r="EM178" s="114"/>
      <c r="EN178" s="143"/>
      <c r="EO178" s="144" t="e">
        <f t="shared" si="2754"/>
        <v>#DIV/0!</v>
      </c>
      <c r="EP178" s="328">
        <f t="shared" si="2899"/>
        <v>0</v>
      </c>
      <c r="EQ178" s="144"/>
      <c r="ER178" s="114"/>
      <c r="ES178" s="141"/>
      <c r="ET178" s="101"/>
      <c r="EU178" s="142">
        <f t="shared" si="2900"/>
        <v>0</v>
      </c>
      <c r="EV178" s="114">
        <f t="shared" si="2900"/>
        <v>0</v>
      </c>
      <c r="EW178" s="114"/>
      <c r="EX178" s="143"/>
      <c r="EY178" s="144" t="e">
        <f t="shared" si="2757"/>
        <v>#DIV/0!</v>
      </c>
      <c r="EZ178" s="328">
        <f t="shared" si="2901"/>
        <v>0</v>
      </c>
      <c r="FA178" s="144"/>
      <c r="FB178" s="114"/>
      <c r="FC178" s="141"/>
      <c r="FD178" s="101"/>
      <c r="FE178" s="142">
        <f t="shared" si="2902"/>
        <v>0</v>
      </c>
      <c r="FF178" s="114">
        <f t="shared" si="2902"/>
        <v>0</v>
      </c>
      <c r="FG178" s="114"/>
      <c r="FH178" s="143"/>
      <c r="FI178" s="144" t="e">
        <f t="shared" si="2760"/>
        <v>#DIV/0!</v>
      </c>
      <c r="FJ178" s="328">
        <f t="shared" si="2903"/>
        <v>0</v>
      </c>
      <c r="FK178" s="144"/>
      <c r="FL178" s="114"/>
      <c r="FM178" s="141"/>
      <c r="FN178" s="101"/>
      <c r="FO178" s="142">
        <f t="shared" si="2904"/>
        <v>0</v>
      </c>
      <c r="FP178" s="114">
        <f t="shared" si="2904"/>
        <v>0</v>
      </c>
      <c r="FQ178" s="114"/>
      <c r="FR178" s="143"/>
      <c r="FS178" s="144" t="e">
        <f t="shared" si="2763"/>
        <v>#DIV/0!</v>
      </c>
      <c r="FT178" s="328">
        <f t="shared" si="2905"/>
        <v>0</v>
      </c>
      <c r="FU178" s="144"/>
      <c r="FV178" s="114"/>
      <c r="FW178" s="141"/>
      <c r="FX178" s="101"/>
      <c r="FY178" s="142">
        <f t="shared" si="2906"/>
        <v>0</v>
      </c>
      <c r="FZ178" s="114">
        <f t="shared" si="2906"/>
        <v>0</v>
      </c>
      <c r="GA178" s="114"/>
      <c r="GB178" s="143"/>
      <c r="GC178" s="144" t="e">
        <f t="shared" si="2766"/>
        <v>#DIV/0!</v>
      </c>
      <c r="GD178" s="328">
        <f t="shared" si="2907"/>
        <v>0</v>
      </c>
      <c r="GE178" s="144"/>
      <c r="GF178" s="114"/>
      <c r="GG178" s="141"/>
      <c r="GH178" s="101"/>
      <c r="GI178" s="142">
        <f t="shared" si="2908"/>
        <v>0</v>
      </c>
      <c r="GJ178" s="114">
        <f t="shared" si="2908"/>
        <v>0</v>
      </c>
      <c r="GK178" s="114"/>
      <c r="GL178" s="143"/>
      <c r="GM178" s="144" t="e">
        <f t="shared" si="2769"/>
        <v>#DIV/0!</v>
      </c>
      <c r="GN178" s="328">
        <f t="shared" si="2909"/>
        <v>0</v>
      </c>
      <c r="GO178" s="144"/>
      <c r="GP178" s="114"/>
      <c r="GQ178" s="141"/>
      <c r="GR178" s="101"/>
      <c r="GS178" s="142">
        <f t="shared" si="2910"/>
        <v>0</v>
      </c>
      <c r="GT178" s="114">
        <f t="shared" si="2910"/>
        <v>0</v>
      </c>
      <c r="GU178" s="114"/>
      <c r="GV178" s="143"/>
      <c r="GW178" s="144" t="e">
        <f t="shared" si="2772"/>
        <v>#DIV/0!</v>
      </c>
      <c r="GX178" s="328">
        <f t="shared" si="2911"/>
        <v>0</v>
      </c>
      <c r="GY178" s="144"/>
      <c r="GZ178" s="114"/>
      <c r="HA178" s="141"/>
      <c r="HB178" s="101"/>
      <c r="HC178" s="142">
        <f t="shared" si="2912"/>
        <v>0</v>
      </c>
      <c r="HD178" s="114">
        <f t="shared" si="2912"/>
        <v>0</v>
      </c>
      <c r="HE178" s="114"/>
      <c r="HF178" s="143"/>
      <c r="HG178" s="144" t="e">
        <f t="shared" si="2775"/>
        <v>#DIV/0!</v>
      </c>
      <c r="HH178" s="328">
        <f t="shared" si="2913"/>
        <v>0</v>
      </c>
      <c r="HI178" s="144"/>
      <c r="HJ178" s="114"/>
      <c r="HK178" s="141"/>
      <c r="HL178" s="101"/>
      <c r="HM178" s="142">
        <f t="shared" si="2914"/>
        <v>0</v>
      </c>
      <c r="HN178" s="114">
        <f t="shared" si="2914"/>
        <v>0</v>
      </c>
      <c r="HO178" s="114"/>
      <c r="HP178" s="143"/>
      <c r="HQ178" s="144" t="e">
        <f t="shared" si="2778"/>
        <v>#DIV/0!</v>
      </c>
      <c r="HR178" s="328">
        <f t="shared" si="2915"/>
        <v>0</v>
      </c>
      <c r="HS178" s="144"/>
      <c r="HT178" s="114"/>
      <c r="HU178" s="141"/>
      <c r="HV178" s="101"/>
      <c r="HW178" s="142">
        <f t="shared" si="2916"/>
        <v>0</v>
      </c>
      <c r="HX178" s="114">
        <f t="shared" si="2916"/>
        <v>0</v>
      </c>
      <c r="HY178" s="114"/>
      <c r="HZ178" s="143"/>
      <c r="IA178" s="144" t="e">
        <f t="shared" si="2781"/>
        <v>#DIV/0!</v>
      </c>
      <c r="IB178" s="328">
        <f t="shared" si="2917"/>
        <v>0</v>
      </c>
      <c r="IC178" s="144"/>
      <c r="ID178" s="114"/>
      <c r="IE178" s="141"/>
      <c r="IF178" s="101"/>
      <c r="IG178" s="142">
        <f t="shared" si="2918"/>
        <v>0</v>
      </c>
      <c r="IH178" s="114">
        <f t="shared" si="2918"/>
        <v>0</v>
      </c>
      <c r="II178" s="114"/>
      <c r="IJ178" s="143"/>
      <c r="IK178" s="144" t="e">
        <f t="shared" si="2784"/>
        <v>#DIV/0!</v>
      </c>
      <c r="IL178" s="328">
        <f t="shared" si="2919"/>
        <v>0</v>
      </c>
      <c r="IM178" s="144"/>
      <c r="IN178" s="114"/>
      <c r="IO178" s="141"/>
      <c r="IP178" s="101"/>
      <c r="IQ178" s="142">
        <f t="shared" si="2920"/>
        <v>0</v>
      </c>
      <c r="IR178" s="114">
        <f t="shared" si="2920"/>
        <v>0</v>
      </c>
      <c r="IS178" s="114"/>
      <c r="IT178" s="143"/>
      <c r="IU178" s="144" t="e">
        <f t="shared" si="2787"/>
        <v>#DIV/0!</v>
      </c>
      <c r="IV178" s="328">
        <f t="shared" si="2921"/>
        <v>0</v>
      </c>
      <c r="IW178" s="144"/>
      <c r="IX178" s="114"/>
      <c r="IY178" s="141"/>
      <c r="IZ178" s="101"/>
      <c r="JA178" s="142">
        <f t="shared" si="2922"/>
        <v>0</v>
      </c>
      <c r="JB178" s="114">
        <f t="shared" si="2922"/>
        <v>0</v>
      </c>
      <c r="JC178" s="114"/>
      <c r="JD178" s="143"/>
      <c r="JE178" s="144" t="e">
        <f t="shared" si="2790"/>
        <v>#DIV/0!</v>
      </c>
      <c r="JF178" s="328">
        <f t="shared" si="2923"/>
        <v>0</v>
      </c>
      <c r="JG178" s="144"/>
      <c r="JH178" s="114"/>
      <c r="JI178" s="141"/>
      <c r="JJ178" s="101"/>
      <c r="JK178" s="142">
        <f t="shared" si="2924"/>
        <v>0</v>
      </c>
      <c r="JL178" s="114">
        <f t="shared" si="2924"/>
        <v>0</v>
      </c>
      <c r="JM178" s="114"/>
      <c r="JN178" s="143"/>
      <c r="JO178" s="144" t="e">
        <f t="shared" si="2793"/>
        <v>#DIV/0!</v>
      </c>
      <c r="JP178" s="328">
        <f t="shared" si="2925"/>
        <v>0</v>
      </c>
      <c r="JQ178" s="144"/>
      <c r="JR178" s="114"/>
      <c r="JS178" s="141"/>
      <c r="JT178" s="101"/>
      <c r="JU178" s="142">
        <f t="shared" si="2926"/>
        <v>0</v>
      </c>
      <c r="JV178" s="114">
        <f t="shared" si="2926"/>
        <v>0</v>
      </c>
      <c r="JW178" s="114"/>
      <c r="JX178" s="143"/>
      <c r="JY178" s="144" t="e">
        <f t="shared" si="2796"/>
        <v>#DIV/0!</v>
      </c>
      <c r="JZ178" s="328">
        <f t="shared" si="2927"/>
        <v>0</v>
      </c>
      <c r="KA178" s="144"/>
      <c r="KB178" s="114"/>
      <c r="KC178" s="141"/>
      <c r="KD178" s="101"/>
      <c r="KE178" s="142">
        <f t="shared" si="2928"/>
        <v>0</v>
      </c>
      <c r="KF178" s="114">
        <f t="shared" si="2928"/>
        <v>0</v>
      </c>
      <c r="KG178" s="114"/>
      <c r="KH178" s="143"/>
      <c r="KI178" s="144" t="e">
        <f t="shared" si="2799"/>
        <v>#DIV/0!</v>
      </c>
      <c r="KJ178" s="328">
        <f t="shared" si="2929"/>
        <v>0</v>
      </c>
      <c r="KK178" s="144"/>
      <c r="KL178" s="114"/>
      <c r="KM178" s="141"/>
      <c r="KN178" s="101"/>
      <c r="KO178" s="142">
        <f t="shared" si="2930"/>
        <v>0</v>
      </c>
      <c r="KP178" s="114">
        <f t="shared" si="2930"/>
        <v>0</v>
      </c>
      <c r="KQ178" s="114"/>
      <c r="KR178" s="143"/>
      <c r="KS178" s="144" t="e">
        <f t="shared" si="2802"/>
        <v>#DIV/0!</v>
      </c>
      <c r="KT178" s="328">
        <f t="shared" si="2931"/>
        <v>0</v>
      </c>
      <c r="KU178" s="144"/>
      <c r="KV178" s="114"/>
      <c r="KW178" s="141"/>
      <c r="KX178" s="101"/>
      <c r="KY178" s="142">
        <f t="shared" si="2932"/>
        <v>0</v>
      </c>
      <c r="KZ178" s="114">
        <f t="shared" si="2932"/>
        <v>0</v>
      </c>
      <c r="LA178" s="114"/>
      <c r="LB178" s="143"/>
      <c r="LC178" s="144" t="e">
        <f t="shared" si="2805"/>
        <v>#DIV/0!</v>
      </c>
      <c r="LD178" s="327">
        <f t="shared" si="2806"/>
        <v>0</v>
      </c>
      <c r="LE178" s="144"/>
      <c r="LF178" s="114"/>
      <c r="LG178" s="141"/>
      <c r="LH178" s="101"/>
      <c r="LI178" s="142">
        <f t="shared" si="2933"/>
        <v>0</v>
      </c>
      <c r="LJ178" s="114">
        <f t="shared" si="2933"/>
        <v>0</v>
      </c>
      <c r="LK178" s="114"/>
      <c r="LL178" s="143"/>
    </row>
    <row r="179" spans="1:324" ht="16.5" customHeight="1">
      <c r="A179" s="718"/>
      <c r="B179" s="93" t="s">
        <v>759</v>
      </c>
      <c r="C179" s="12" t="s">
        <v>856</v>
      </c>
      <c r="D179" s="12" t="s">
        <v>424</v>
      </c>
      <c r="E179" s="4"/>
      <c r="F179" s="328">
        <f t="shared" si="2871"/>
        <v>0</v>
      </c>
      <c r="G179" s="144"/>
      <c r="H179" s="114"/>
      <c r="I179" s="141"/>
      <c r="J179" s="101"/>
      <c r="K179" s="142">
        <f t="shared" si="2872"/>
        <v>0</v>
      </c>
      <c r="L179" s="114">
        <f t="shared" si="2872"/>
        <v>0</v>
      </c>
      <c r="M179" s="114"/>
      <c r="N179" s="143"/>
      <c r="O179" s="144" t="e">
        <f t="shared" si="2715"/>
        <v>#DIV/0!</v>
      </c>
      <c r="P179" s="328">
        <f t="shared" si="2873"/>
        <v>0</v>
      </c>
      <c r="Q179" s="144"/>
      <c r="R179" s="114"/>
      <c r="S179" s="141"/>
      <c r="T179" s="101"/>
      <c r="U179" s="142">
        <f t="shared" si="2934"/>
        <v>0</v>
      </c>
      <c r="V179" s="114">
        <f t="shared" si="2934"/>
        <v>0</v>
      </c>
      <c r="W179" s="114"/>
      <c r="X179" s="143"/>
      <c r="Y179" s="144" t="e">
        <f t="shared" si="2718"/>
        <v>#DIV/0!</v>
      </c>
      <c r="Z179" s="328">
        <f t="shared" si="2875"/>
        <v>0</v>
      </c>
      <c r="AA179" s="144"/>
      <c r="AB179" s="114"/>
      <c r="AC179" s="141"/>
      <c r="AD179" s="101"/>
      <c r="AE179" s="142">
        <f t="shared" si="2876"/>
        <v>0</v>
      </c>
      <c r="AF179" s="114">
        <f t="shared" si="2876"/>
        <v>0</v>
      </c>
      <c r="AG179" s="114"/>
      <c r="AH179" s="143"/>
      <c r="AI179" s="144" t="e">
        <f t="shared" si="2721"/>
        <v>#DIV/0!</v>
      </c>
      <c r="AJ179" s="328">
        <f t="shared" si="2877"/>
        <v>0</v>
      </c>
      <c r="AK179" s="144"/>
      <c r="AL179" s="114"/>
      <c r="AM179" s="141"/>
      <c r="AN179" s="101"/>
      <c r="AO179" s="142">
        <f t="shared" si="2878"/>
        <v>0</v>
      </c>
      <c r="AP179" s="114">
        <f t="shared" si="2878"/>
        <v>0</v>
      </c>
      <c r="AQ179" s="114"/>
      <c r="AR179" s="143"/>
      <c r="AS179" s="144" t="e">
        <f t="shared" si="2724"/>
        <v>#DIV/0!</v>
      </c>
      <c r="AT179" s="328">
        <f t="shared" si="2879"/>
        <v>0</v>
      </c>
      <c r="AU179" s="144"/>
      <c r="AV179" s="114"/>
      <c r="AW179" s="141"/>
      <c r="AX179" s="101"/>
      <c r="AY179" s="142">
        <f t="shared" si="2880"/>
        <v>0</v>
      </c>
      <c r="AZ179" s="114">
        <f t="shared" si="2880"/>
        <v>0</v>
      </c>
      <c r="BA179" s="114"/>
      <c r="BB179" s="143"/>
      <c r="BC179" s="144" t="e">
        <f t="shared" si="2727"/>
        <v>#DIV/0!</v>
      </c>
      <c r="BD179" s="328">
        <f t="shared" si="2881"/>
        <v>0</v>
      </c>
      <c r="BE179" s="144"/>
      <c r="BF179" s="114"/>
      <c r="BG179" s="141"/>
      <c r="BH179" s="101"/>
      <c r="BI179" s="142">
        <f t="shared" si="2882"/>
        <v>0</v>
      </c>
      <c r="BJ179" s="114">
        <f t="shared" si="2882"/>
        <v>0</v>
      </c>
      <c r="BK179" s="114"/>
      <c r="BL179" s="143"/>
      <c r="BM179" s="144" t="e">
        <f t="shared" si="2730"/>
        <v>#DIV/0!</v>
      </c>
      <c r="BN179" s="328">
        <f t="shared" si="2883"/>
        <v>0</v>
      </c>
      <c r="BO179" s="144"/>
      <c r="BP179" s="114"/>
      <c r="BQ179" s="141"/>
      <c r="BR179" s="101"/>
      <c r="BS179" s="142">
        <f t="shared" si="2884"/>
        <v>0</v>
      </c>
      <c r="BT179" s="114">
        <f t="shared" si="2884"/>
        <v>0</v>
      </c>
      <c r="BU179" s="114"/>
      <c r="BV179" s="143"/>
      <c r="BW179" s="144" t="e">
        <f t="shared" si="2733"/>
        <v>#DIV/0!</v>
      </c>
      <c r="BX179" s="328">
        <f t="shared" si="2885"/>
        <v>0</v>
      </c>
      <c r="BY179" s="144"/>
      <c r="BZ179" s="114"/>
      <c r="CA179" s="141"/>
      <c r="CB179" s="101"/>
      <c r="CC179" s="142">
        <f t="shared" si="2886"/>
        <v>0</v>
      </c>
      <c r="CD179" s="114">
        <f t="shared" si="2886"/>
        <v>0</v>
      </c>
      <c r="CE179" s="114"/>
      <c r="CF179" s="143"/>
      <c r="CG179" s="144" t="e">
        <f t="shared" si="2736"/>
        <v>#DIV/0!</v>
      </c>
      <c r="CH179" s="328">
        <f t="shared" si="2887"/>
        <v>0</v>
      </c>
      <c r="CI179" s="144"/>
      <c r="CJ179" s="114"/>
      <c r="CK179" s="141"/>
      <c r="CL179" s="101"/>
      <c r="CM179" s="142">
        <f t="shared" si="2888"/>
        <v>0</v>
      </c>
      <c r="CN179" s="114">
        <f t="shared" si="2888"/>
        <v>0</v>
      </c>
      <c r="CO179" s="114"/>
      <c r="CP179" s="143"/>
      <c r="CQ179" s="144" t="e">
        <f t="shared" si="2739"/>
        <v>#DIV/0!</v>
      </c>
      <c r="CR179" s="328">
        <f t="shared" si="2889"/>
        <v>0</v>
      </c>
      <c r="CS179" s="144"/>
      <c r="CT179" s="114"/>
      <c r="CU179" s="141"/>
      <c r="CV179" s="101"/>
      <c r="CW179" s="142">
        <f t="shared" si="2890"/>
        <v>0</v>
      </c>
      <c r="CX179" s="114">
        <f t="shared" si="2890"/>
        <v>0</v>
      </c>
      <c r="CY179" s="114"/>
      <c r="CZ179" s="143"/>
      <c r="DA179" s="144" t="e">
        <f t="shared" si="2742"/>
        <v>#DIV/0!</v>
      </c>
      <c r="DB179" s="328">
        <f t="shared" si="2891"/>
        <v>0</v>
      </c>
      <c r="DC179" s="144"/>
      <c r="DD179" s="114"/>
      <c r="DE179" s="141"/>
      <c r="DF179" s="101"/>
      <c r="DG179" s="142">
        <f t="shared" si="2892"/>
        <v>0</v>
      </c>
      <c r="DH179" s="114">
        <f t="shared" si="2892"/>
        <v>0</v>
      </c>
      <c r="DI179" s="114"/>
      <c r="DJ179" s="143"/>
      <c r="DK179" s="144" t="e">
        <f t="shared" si="2745"/>
        <v>#DIV/0!</v>
      </c>
      <c r="DL179" s="328">
        <f t="shared" si="2893"/>
        <v>0</v>
      </c>
      <c r="DM179" s="144"/>
      <c r="DN179" s="114"/>
      <c r="DO179" s="141"/>
      <c r="DP179" s="101"/>
      <c r="DQ179" s="142">
        <f t="shared" si="2894"/>
        <v>0</v>
      </c>
      <c r="DR179" s="114">
        <f t="shared" si="2894"/>
        <v>0</v>
      </c>
      <c r="DS179" s="114"/>
      <c r="DT179" s="143"/>
      <c r="DU179" s="144" t="e">
        <f t="shared" si="2748"/>
        <v>#DIV/0!</v>
      </c>
      <c r="DV179" s="328">
        <f t="shared" si="2895"/>
        <v>0</v>
      </c>
      <c r="DW179" s="144"/>
      <c r="DX179" s="114"/>
      <c r="DY179" s="141"/>
      <c r="DZ179" s="101"/>
      <c r="EA179" s="142">
        <f t="shared" si="2896"/>
        <v>0</v>
      </c>
      <c r="EB179" s="114">
        <f t="shared" si="2896"/>
        <v>0</v>
      </c>
      <c r="EC179" s="114"/>
      <c r="ED179" s="143"/>
      <c r="EE179" s="144" t="e">
        <f t="shared" si="2751"/>
        <v>#DIV/0!</v>
      </c>
      <c r="EF179" s="328">
        <f t="shared" si="2897"/>
        <v>0</v>
      </c>
      <c r="EG179" s="144"/>
      <c r="EH179" s="114"/>
      <c r="EI179" s="141"/>
      <c r="EJ179" s="101"/>
      <c r="EK179" s="142">
        <f t="shared" si="2898"/>
        <v>0</v>
      </c>
      <c r="EL179" s="114">
        <f t="shared" si="2898"/>
        <v>0</v>
      </c>
      <c r="EM179" s="114"/>
      <c r="EN179" s="143"/>
      <c r="EO179" s="144" t="e">
        <f t="shared" si="2754"/>
        <v>#DIV/0!</v>
      </c>
      <c r="EP179" s="328">
        <f t="shared" si="2899"/>
        <v>0</v>
      </c>
      <c r="EQ179" s="144"/>
      <c r="ER179" s="114"/>
      <c r="ES179" s="141"/>
      <c r="ET179" s="101"/>
      <c r="EU179" s="142">
        <f t="shared" si="2900"/>
        <v>0</v>
      </c>
      <c r="EV179" s="114">
        <f t="shared" si="2900"/>
        <v>0</v>
      </c>
      <c r="EW179" s="114"/>
      <c r="EX179" s="143"/>
      <c r="EY179" s="144" t="e">
        <f t="shared" si="2757"/>
        <v>#DIV/0!</v>
      </c>
      <c r="EZ179" s="328">
        <f t="shared" si="2901"/>
        <v>0</v>
      </c>
      <c r="FA179" s="144"/>
      <c r="FB179" s="114"/>
      <c r="FC179" s="141"/>
      <c r="FD179" s="101"/>
      <c r="FE179" s="142">
        <f t="shared" si="2902"/>
        <v>0</v>
      </c>
      <c r="FF179" s="114">
        <f t="shared" si="2902"/>
        <v>0</v>
      </c>
      <c r="FG179" s="114"/>
      <c r="FH179" s="143"/>
      <c r="FI179" s="144" t="e">
        <f t="shared" si="2760"/>
        <v>#DIV/0!</v>
      </c>
      <c r="FJ179" s="328">
        <f t="shared" si="2903"/>
        <v>0</v>
      </c>
      <c r="FK179" s="144"/>
      <c r="FL179" s="114"/>
      <c r="FM179" s="141"/>
      <c r="FN179" s="101"/>
      <c r="FO179" s="142">
        <f t="shared" si="2904"/>
        <v>0</v>
      </c>
      <c r="FP179" s="114">
        <f t="shared" si="2904"/>
        <v>0</v>
      </c>
      <c r="FQ179" s="114"/>
      <c r="FR179" s="143"/>
      <c r="FS179" s="144" t="e">
        <f t="shared" si="2763"/>
        <v>#DIV/0!</v>
      </c>
      <c r="FT179" s="328">
        <f t="shared" si="2905"/>
        <v>0</v>
      </c>
      <c r="FU179" s="144"/>
      <c r="FV179" s="114"/>
      <c r="FW179" s="141"/>
      <c r="FX179" s="101"/>
      <c r="FY179" s="142">
        <f t="shared" si="2906"/>
        <v>0</v>
      </c>
      <c r="FZ179" s="114">
        <f t="shared" si="2906"/>
        <v>0</v>
      </c>
      <c r="GA179" s="114"/>
      <c r="GB179" s="143"/>
      <c r="GC179" s="144" t="e">
        <f t="shared" si="2766"/>
        <v>#DIV/0!</v>
      </c>
      <c r="GD179" s="328">
        <f t="shared" si="2907"/>
        <v>0</v>
      </c>
      <c r="GE179" s="144"/>
      <c r="GF179" s="114"/>
      <c r="GG179" s="141"/>
      <c r="GH179" s="101"/>
      <c r="GI179" s="142">
        <f t="shared" si="2908"/>
        <v>0</v>
      </c>
      <c r="GJ179" s="114">
        <f t="shared" si="2908"/>
        <v>0</v>
      </c>
      <c r="GK179" s="114"/>
      <c r="GL179" s="143"/>
      <c r="GM179" s="144" t="e">
        <f t="shared" si="2769"/>
        <v>#DIV/0!</v>
      </c>
      <c r="GN179" s="328">
        <f t="shared" si="2909"/>
        <v>0</v>
      </c>
      <c r="GO179" s="144"/>
      <c r="GP179" s="114"/>
      <c r="GQ179" s="141"/>
      <c r="GR179" s="101"/>
      <c r="GS179" s="142">
        <f t="shared" si="2910"/>
        <v>0</v>
      </c>
      <c r="GT179" s="114">
        <f t="shared" si="2910"/>
        <v>0</v>
      </c>
      <c r="GU179" s="114"/>
      <c r="GV179" s="143"/>
      <c r="GW179" s="144" t="e">
        <f t="shared" si="2772"/>
        <v>#DIV/0!</v>
      </c>
      <c r="GX179" s="328">
        <f t="shared" si="2911"/>
        <v>0</v>
      </c>
      <c r="GY179" s="144"/>
      <c r="GZ179" s="114"/>
      <c r="HA179" s="141"/>
      <c r="HB179" s="101"/>
      <c r="HC179" s="142">
        <f t="shared" si="2912"/>
        <v>0</v>
      </c>
      <c r="HD179" s="114">
        <f t="shared" si="2912"/>
        <v>0</v>
      </c>
      <c r="HE179" s="114"/>
      <c r="HF179" s="143"/>
      <c r="HG179" s="144" t="e">
        <f t="shared" si="2775"/>
        <v>#DIV/0!</v>
      </c>
      <c r="HH179" s="328">
        <f t="shared" si="2913"/>
        <v>0</v>
      </c>
      <c r="HI179" s="144"/>
      <c r="HJ179" s="114"/>
      <c r="HK179" s="141"/>
      <c r="HL179" s="101"/>
      <c r="HM179" s="142">
        <f t="shared" si="2914"/>
        <v>0</v>
      </c>
      <c r="HN179" s="114">
        <f t="shared" si="2914"/>
        <v>0</v>
      </c>
      <c r="HO179" s="114"/>
      <c r="HP179" s="143"/>
      <c r="HQ179" s="144" t="e">
        <f t="shared" si="2778"/>
        <v>#DIV/0!</v>
      </c>
      <c r="HR179" s="328">
        <f t="shared" si="2915"/>
        <v>0</v>
      </c>
      <c r="HS179" s="144"/>
      <c r="HT179" s="114"/>
      <c r="HU179" s="141"/>
      <c r="HV179" s="101"/>
      <c r="HW179" s="142">
        <f t="shared" si="2916"/>
        <v>0</v>
      </c>
      <c r="HX179" s="114">
        <f t="shared" si="2916"/>
        <v>0</v>
      </c>
      <c r="HY179" s="114"/>
      <c r="HZ179" s="143"/>
      <c r="IA179" s="144" t="e">
        <f t="shared" si="2781"/>
        <v>#DIV/0!</v>
      </c>
      <c r="IB179" s="328">
        <f t="shared" si="2917"/>
        <v>0</v>
      </c>
      <c r="IC179" s="144"/>
      <c r="ID179" s="114"/>
      <c r="IE179" s="141"/>
      <c r="IF179" s="101"/>
      <c r="IG179" s="142">
        <f t="shared" si="2918"/>
        <v>0</v>
      </c>
      <c r="IH179" s="114">
        <f t="shared" si="2918"/>
        <v>0</v>
      </c>
      <c r="II179" s="114"/>
      <c r="IJ179" s="143"/>
      <c r="IK179" s="144" t="e">
        <f t="shared" si="2784"/>
        <v>#DIV/0!</v>
      </c>
      <c r="IL179" s="328">
        <f t="shared" si="2919"/>
        <v>0</v>
      </c>
      <c r="IM179" s="144"/>
      <c r="IN179" s="114"/>
      <c r="IO179" s="141"/>
      <c r="IP179" s="101"/>
      <c r="IQ179" s="142">
        <f t="shared" si="2920"/>
        <v>0</v>
      </c>
      <c r="IR179" s="114">
        <f t="shared" si="2920"/>
        <v>0</v>
      </c>
      <c r="IS179" s="114"/>
      <c r="IT179" s="143"/>
      <c r="IU179" s="144" t="e">
        <f t="shared" si="2787"/>
        <v>#DIV/0!</v>
      </c>
      <c r="IV179" s="328">
        <f t="shared" si="2921"/>
        <v>0</v>
      </c>
      <c r="IW179" s="144"/>
      <c r="IX179" s="114"/>
      <c r="IY179" s="141"/>
      <c r="IZ179" s="101"/>
      <c r="JA179" s="142">
        <f t="shared" si="2922"/>
        <v>0</v>
      </c>
      <c r="JB179" s="114">
        <f t="shared" si="2922"/>
        <v>0</v>
      </c>
      <c r="JC179" s="114"/>
      <c r="JD179" s="143"/>
      <c r="JE179" s="144" t="e">
        <f t="shared" si="2790"/>
        <v>#DIV/0!</v>
      </c>
      <c r="JF179" s="328">
        <f t="shared" si="2923"/>
        <v>0</v>
      </c>
      <c r="JG179" s="144"/>
      <c r="JH179" s="114"/>
      <c r="JI179" s="141"/>
      <c r="JJ179" s="101"/>
      <c r="JK179" s="142">
        <f t="shared" si="2924"/>
        <v>0</v>
      </c>
      <c r="JL179" s="114">
        <f t="shared" si="2924"/>
        <v>0</v>
      </c>
      <c r="JM179" s="114"/>
      <c r="JN179" s="143"/>
      <c r="JO179" s="144" t="e">
        <f t="shared" si="2793"/>
        <v>#DIV/0!</v>
      </c>
      <c r="JP179" s="328">
        <f t="shared" si="2925"/>
        <v>0</v>
      </c>
      <c r="JQ179" s="144"/>
      <c r="JR179" s="114"/>
      <c r="JS179" s="141"/>
      <c r="JT179" s="101"/>
      <c r="JU179" s="142">
        <f t="shared" si="2926"/>
        <v>0</v>
      </c>
      <c r="JV179" s="114">
        <f t="shared" si="2926"/>
        <v>0</v>
      </c>
      <c r="JW179" s="114"/>
      <c r="JX179" s="143"/>
      <c r="JY179" s="144" t="e">
        <f t="shared" si="2796"/>
        <v>#DIV/0!</v>
      </c>
      <c r="JZ179" s="328">
        <f t="shared" si="2927"/>
        <v>0</v>
      </c>
      <c r="KA179" s="144"/>
      <c r="KB179" s="114"/>
      <c r="KC179" s="141"/>
      <c r="KD179" s="101"/>
      <c r="KE179" s="142">
        <f t="shared" si="2928"/>
        <v>0</v>
      </c>
      <c r="KF179" s="114">
        <f t="shared" si="2928"/>
        <v>0</v>
      </c>
      <c r="KG179" s="114"/>
      <c r="KH179" s="143"/>
      <c r="KI179" s="144" t="e">
        <f t="shared" si="2799"/>
        <v>#DIV/0!</v>
      </c>
      <c r="KJ179" s="328">
        <f t="shared" si="2929"/>
        <v>0</v>
      </c>
      <c r="KK179" s="144"/>
      <c r="KL179" s="114"/>
      <c r="KM179" s="141"/>
      <c r="KN179" s="101"/>
      <c r="KO179" s="142">
        <f t="shared" si="2930"/>
        <v>0</v>
      </c>
      <c r="KP179" s="114">
        <f t="shared" si="2930"/>
        <v>0</v>
      </c>
      <c r="KQ179" s="114"/>
      <c r="KR179" s="143"/>
      <c r="KS179" s="144" t="e">
        <f t="shared" si="2802"/>
        <v>#DIV/0!</v>
      </c>
      <c r="KT179" s="328">
        <f t="shared" si="2931"/>
        <v>0</v>
      </c>
      <c r="KU179" s="144"/>
      <c r="KV179" s="114"/>
      <c r="KW179" s="141"/>
      <c r="KX179" s="101"/>
      <c r="KY179" s="142">
        <f t="shared" si="2932"/>
        <v>0</v>
      </c>
      <c r="KZ179" s="114">
        <f t="shared" si="2932"/>
        <v>0</v>
      </c>
      <c r="LA179" s="114"/>
      <c r="LB179" s="143"/>
      <c r="LC179" s="144" t="e">
        <f t="shared" si="2805"/>
        <v>#DIV/0!</v>
      </c>
      <c r="LD179" s="327">
        <f t="shared" si="2806"/>
        <v>0</v>
      </c>
      <c r="LE179" s="144"/>
      <c r="LF179" s="114"/>
      <c r="LG179" s="141"/>
      <c r="LH179" s="101"/>
      <c r="LI179" s="142">
        <f t="shared" si="2933"/>
        <v>0</v>
      </c>
      <c r="LJ179" s="114">
        <f t="shared" si="2933"/>
        <v>0</v>
      </c>
      <c r="LK179" s="114"/>
      <c r="LL179" s="143"/>
    </row>
    <row r="180" spans="1:324" ht="16.5" customHeight="1">
      <c r="A180" s="718"/>
      <c r="B180" s="12" t="s">
        <v>746</v>
      </c>
      <c r="C180" s="12" t="s">
        <v>856</v>
      </c>
      <c r="D180" s="12" t="s">
        <v>424</v>
      </c>
      <c r="E180" s="4"/>
      <c r="F180" s="328">
        <f t="shared" si="2871"/>
        <v>0</v>
      </c>
      <c r="G180" s="144"/>
      <c r="H180" s="114"/>
      <c r="I180" s="141"/>
      <c r="J180" s="101"/>
      <c r="K180" s="142">
        <f t="shared" si="2872"/>
        <v>0</v>
      </c>
      <c r="L180" s="114">
        <f t="shared" si="2872"/>
        <v>0</v>
      </c>
      <c r="M180" s="114"/>
      <c r="N180" s="143"/>
      <c r="O180" s="144">
        <f t="shared" si="2715"/>
        <v>0</v>
      </c>
      <c r="P180" s="328">
        <f t="shared" si="2873"/>
        <v>0</v>
      </c>
      <c r="Q180" s="144"/>
      <c r="R180" s="114"/>
      <c r="S180" s="141"/>
      <c r="T180" s="101"/>
      <c r="U180" s="142">
        <f t="shared" si="2934"/>
        <v>0</v>
      </c>
      <c r="V180" s="114">
        <f t="shared" si="2934"/>
        <v>0</v>
      </c>
      <c r="W180" s="114"/>
      <c r="X180" s="143"/>
      <c r="Y180" s="144">
        <f t="shared" si="2718"/>
        <v>0</v>
      </c>
      <c r="Z180" s="328">
        <f t="shared" si="2875"/>
        <v>1</v>
      </c>
      <c r="AA180" s="144"/>
      <c r="AB180" s="114"/>
      <c r="AC180" s="141"/>
      <c r="AD180" s="101"/>
      <c r="AE180" s="142">
        <f t="shared" si="2876"/>
        <v>1595.0569</v>
      </c>
      <c r="AF180" s="114">
        <f t="shared" si="2876"/>
        <v>1595.05</v>
      </c>
      <c r="AG180" s="114"/>
      <c r="AH180" s="143"/>
      <c r="AI180" s="144">
        <f t="shared" si="2721"/>
        <v>0.67747999999999997</v>
      </c>
      <c r="AJ180" s="328">
        <f t="shared" si="2877"/>
        <v>2</v>
      </c>
      <c r="AK180" s="144"/>
      <c r="AL180" s="114"/>
      <c r="AM180" s="141"/>
      <c r="AN180" s="101"/>
      <c r="AO180" s="142">
        <f t="shared" si="2878"/>
        <v>1588.1528499999999</v>
      </c>
      <c r="AP180" s="114">
        <f t="shared" si="2878"/>
        <v>3176.31</v>
      </c>
      <c r="AQ180" s="114"/>
      <c r="AR180" s="143"/>
      <c r="AS180" s="144">
        <f t="shared" si="2724"/>
        <v>0.67454000000000003</v>
      </c>
      <c r="AT180" s="328">
        <f t="shared" si="2879"/>
        <v>1</v>
      </c>
      <c r="AU180" s="144"/>
      <c r="AV180" s="114"/>
      <c r="AW180" s="141"/>
      <c r="AX180" s="101"/>
      <c r="AY180" s="142">
        <f t="shared" si="2880"/>
        <v>1273.6116</v>
      </c>
      <c r="AZ180" s="114">
        <f t="shared" si="2880"/>
        <v>1273.6099999999999</v>
      </c>
      <c r="BA180" s="114"/>
      <c r="BB180" s="143"/>
      <c r="BC180" s="144">
        <f t="shared" si="2727"/>
        <v>0.54095000000000004</v>
      </c>
      <c r="BD180" s="328">
        <f t="shared" si="2881"/>
        <v>0</v>
      </c>
      <c r="BE180" s="144"/>
      <c r="BF180" s="114"/>
      <c r="BG180" s="141"/>
      <c r="BH180" s="101"/>
      <c r="BI180" s="142">
        <f t="shared" si="2882"/>
        <v>0</v>
      </c>
      <c r="BJ180" s="114">
        <f t="shared" si="2882"/>
        <v>0</v>
      </c>
      <c r="BK180" s="114"/>
      <c r="BL180" s="143"/>
      <c r="BM180" s="144">
        <f t="shared" si="2730"/>
        <v>0</v>
      </c>
      <c r="BN180" s="328">
        <f t="shared" si="2883"/>
        <v>0</v>
      </c>
      <c r="BO180" s="144"/>
      <c r="BP180" s="114"/>
      <c r="BQ180" s="141"/>
      <c r="BR180" s="101"/>
      <c r="BS180" s="142">
        <f t="shared" si="2884"/>
        <v>0</v>
      </c>
      <c r="BT180" s="114">
        <f t="shared" si="2884"/>
        <v>0</v>
      </c>
      <c r="BU180" s="114"/>
      <c r="BV180" s="143"/>
      <c r="BW180" s="144">
        <f t="shared" si="2733"/>
        <v>0</v>
      </c>
      <c r="BX180" s="328">
        <f t="shared" si="2885"/>
        <v>1</v>
      </c>
      <c r="BY180" s="144"/>
      <c r="BZ180" s="114"/>
      <c r="CA180" s="141"/>
      <c r="CB180" s="101"/>
      <c r="CC180" s="142">
        <f t="shared" si="2886"/>
        <v>1717.6793</v>
      </c>
      <c r="CD180" s="114">
        <f t="shared" si="2886"/>
        <v>1717.68</v>
      </c>
      <c r="CE180" s="114"/>
      <c r="CF180" s="143"/>
      <c r="CG180" s="144">
        <f t="shared" si="2736"/>
        <v>0.72955999999999999</v>
      </c>
      <c r="CH180" s="328">
        <f t="shared" si="2887"/>
        <v>0</v>
      </c>
      <c r="CI180" s="144"/>
      <c r="CJ180" s="114"/>
      <c r="CK180" s="141"/>
      <c r="CL180" s="101"/>
      <c r="CM180" s="142">
        <f t="shared" si="2888"/>
        <v>0</v>
      </c>
      <c r="CN180" s="114">
        <f t="shared" si="2888"/>
        <v>0</v>
      </c>
      <c r="CO180" s="114"/>
      <c r="CP180" s="143"/>
      <c r="CQ180" s="144">
        <f t="shared" si="2739"/>
        <v>0</v>
      </c>
      <c r="CR180" s="328">
        <f t="shared" si="2889"/>
        <v>0</v>
      </c>
      <c r="CS180" s="144"/>
      <c r="CT180" s="114"/>
      <c r="CU180" s="141"/>
      <c r="CV180" s="101"/>
      <c r="CW180" s="142">
        <f t="shared" si="2890"/>
        <v>0</v>
      </c>
      <c r="CX180" s="114">
        <f t="shared" si="2890"/>
        <v>0</v>
      </c>
      <c r="CY180" s="114"/>
      <c r="CZ180" s="143"/>
      <c r="DA180" s="144">
        <f t="shared" si="2742"/>
        <v>0</v>
      </c>
      <c r="DB180" s="328">
        <f t="shared" si="2891"/>
        <v>1</v>
      </c>
      <c r="DC180" s="144"/>
      <c r="DD180" s="114"/>
      <c r="DE180" s="141"/>
      <c r="DF180" s="101"/>
      <c r="DG180" s="142">
        <f t="shared" si="2892"/>
        <v>1934.5925999999999</v>
      </c>
      <c r="DH180" s="114">
        <f t="shared" si="2892"/>
        <v>1934.58</v>
      </c>
      <c r="DI180" s="114"/>
      <c r="DJ180" s="143"/>
      <c r="DK180" s="144">
        <f t="shared" si="2745"/>
        <v>0.82169000000000003</v>
      </c>
      <c r="DL180" s="328">
        <f t="shared" si="2893"/>
        <v>0</v>
      </c>
      <c r="DM180" s="144"/>
      <c r="DN180" s="114"/>
      <c r="DO180" s="141"/>
      <c r="DP180" s="101"/>
      <c r="DQ180" s="142">
        <f t="shared" si="2894"/>
        <v>0</v>
      </c>
      <c r="DR180" s="114">
        <f t="shared" si="2894"/>
        <v>0</v>
      </c>
      <c r="DS180" s="114"/>
      <c r="DT180" s="143"/>
      <c r="DU180" s="144">
        <f t="shared" si="2748"/>
        <v>0</v>
      </c>
      <c r="DV180" s="328">
        <f t="shared" si="2895"/>
        <v>0</v>
      </c>
      <c r="DW180" s="144"/>
      <c r="DX180" s="114"/>
      <c r="DY180" s="141"/>
      <c r="DZ180" s="101"/>
      <c r="EA180" s="142">
        <f t="shared" si="2896"/>
        <v>0</v>
      </c>
      <c r="EB180" s="114">
        <f t="shared" si="2896"/>
        <v>0</v>
      </c>
      <c r="EC180" s="114"/>
      <c r="ED180" s="143"/>
      <c r="EE180" s="144">
        <f t="shared" si="2751"/>
        <v>0</v>
      </c>
      <c r="EF180" s="328">
        <f t="shared" si="2897"/>
        <v>0</v>
      </c>
      <c r="EG180" s="144"/>
      <c r="EH180" s="114"/>
      <c r="EI180" s="141"/>
      <c r="EJ180" s="101"/>
      <c r="EK180" s="142">
        <f t="shared" si="2898"/>
        <v>0</v>
      </c>
      <c r="EL180" s="114">
        <f t="shared" si="2898"/>
        <v>0</v>
      </c>
      <c r="EM180" s="114"/>
      <c r="EN180" s="143"/>
      <c r="EO180" s="144">
        <f t="shared" si="2754"/>
        <v>0</v>
      </c>
      <c r="EP180" s="328">
        <f t="shared" si="2899"/>
        <v>0</v>
      </c>
      <c r="EQ180" s="144"/>
      <c r="ER180" s="114"/>
      <c r="ES180" s="141"/>
      <c r="ET180" s="101"/>
      <c r="EU180" s="142">
        <f t="shared" si="2900"/>
        <v>0</v>
      </c>
      <c r="EV180" s="114">
        <f t="shared" si="2900"/>
        <v>0</v>
      </c>
      <c r="EW180" s="114"/>
      <c r="EX180" s="143"/>
      <c r="EY180" s="144">
        <f t="shared" si="2757"/>
        <v>0</v>
      </c>
      <c r="EZ180" s="328">
        <f t="shared" si="2901"/>
        <v>1</v>
      </c>
      <c r="FA180" s="144"/>
      <c r="FB180" s="114"/>
      <c r="FC180" s="141"/>
      <c r="FD180" s="101"/>
      <c r="FE180" s="142">
        <f t="shared" si="2902"/>
        <v>1583.8173999999999</v>
      </c>
      <c r="FF180" s="114">
        <f t="shared" si="2902"/>
        <v>1583.81</v>
      </c>
      <c r="FG180" s="114"/>
      <c r="FH180" s="143"/>
      <c r="FI180" s="144">
        <f t="shared" si="2760"/>
        <v>0.67269999999999996</v>
      </c>
      <c r="FJ180" s="328">
        <f t="shared" si="2903"/>
        <v>0</v>
      </c>
      <c r="FK180" s="144"/>
      <c r="FL180" s="114"/>
      <c r="FM180" s="141"/>
      <c r="FN180" s="101"/>
      <c r="FO180" s="142">
        <f t="shared" si="2904"/>
        <v>0</v>
      </c>
      <c r="FP180" s="114">
        <f t="shared" si="2904"/>
        <v>0</v>
      </c>
      <c r="FQ180" s="114"/>
      <c r="FR180" s="143"/>
      <c r="FS180" s="144">
        <f t="shared" si="2763"/>
        <v>0</v>
      </c>
      <c r="FT180" s="328">
        <f t="shared" si="2905"/>
        <v>1</v>
      </c>
      <c r="FU180" s="144"/>
      <c r="FV180" s="114"/>
      <c r="FW180" s="141"/>
      <c r="FX180" s="101"/>
      <c r="FY180" s="142">
        <f t="shared" si="2906"/>
        <v>2385.2763</v>
      </c>
      <c r="FZ180" s="114">
        <f t="shared" si="2906"/>
        <v>2385.2800000000002</v>
      </c>
      <c r="GA180" s="114"/>
      <c r="GB180" s="143"/>
      <c r="GC180" s="144">
        <f t="shared" si="2766"/>
        <v>1.01311</v>
      </c>
      <c r="GD180" s="328">
        <f t="shared" si="2907"/>
        <v>0</v>
      </c>
      <c r="GE180" s="144"/>
      <c r="GF180" s="114"/>
      <c r="GG180" s="141"/>
      <c r="GH180" s="101"/>
      <c r="GI180" s="142">
        <f t="shared" si="2908"/>
        <v>0</v>
      </c>
      <c r="GJ180" s="114">
        <f t="shared" si="2908"/>
        <v>0</v>
      </c>
      <c r="GK180" s="114"/>
      <c r="GL180" s="143"/>
      <c r="GM180" s="144">
        <f t="shared" si="2769"/>
        <v>0</v>
      </c>
      <c r="GN180" s="328">
        <f t="shared" si="2909"/>
        <v>0</v>
      </c>
      <c r="GO180" s="144"/>
      <c r="GP180" s="114"/>
      <c r="GQ180" s="141"/>
      <c r="GR180" s="101"/>
      <c r="GS180" s="142">
        <f t="shared" si="2910"/>
        <v>0</v>
      </c>
      <c r="GT180" s="114">
        <f t="shared" si="2910"/>
        <v>0</v>
      </c>
      <c r="GU180" s="114"/>
      <c r="GV180" s="143"/>
      <c r="GW180" s="144">
        <f t="shared" si="2772"/>
        <v>0</v>
      </c>
      <c r="GX180" s="328">
        <f t="shared" si="2911"/>
        <v>2</v>
      </c>
      <c r="GY180" s="144"/>
      <c r="GZ180" s="114"/>
      <c r="HA180" s="141"/>
      <c r="HB180" s="101"/>
      <c r="HC180" s="142">
        <f t="shared" si="2912"/>
        <v>2368.71045</v>
      </c>
      <c r="HD180" s="114">
        <f t="shared" si="2912"/>
        <v>4737.42</v>
      </c>
      <c r="HE180" s="114"/>
      <c r="HF180" s="143"/>
      <c r="HG180" s="144">
        <f t="shared" si="2775"/>
        <v>1.00607</v>
      </c>
      <c r="HH180" s="328">
        <f t="shared" si="2913"/>
        <v>1</v>
      </c>
      <c r="HI180" s="144"/>
      <c r="HJ180" s="114"/>
      <c r="HK180" s="141"/>
      <c r="HL180" s="101"/>
      <c r="HM180" s="142">
        <f t="shared" si="2914"/>
        <v>2364.6727999999998</v>
      </c>
      <c r="HN180" s="114">
        <f t="shared" si="2914"/>
        <v>2364.67</v>
      </c>
      <c r="HO180" s="114"/>
      <c r="HP180" s="143"/>
      <c r="HQ180" s="144">
        <f t="shared" si="2778"/>
        <v>1.0043599999999999</v>
      </c>
      <c r="HR180" s="328">
        <f t="shared" si="2915"/>
        <v>0</v>
      </c>
      <c r="HS180" s="144"/>
      <c r="HT180" s="114"/>
      <c r="HU180" s="141"/>
      <c r="HV180" s="101"/>
      <c r="HW180" s="142">
        <f t="shared" si="2916"/>
        <v>0</v>
      </c>
      <c r="HX180" s="114">
        <f t="shared" si="2916"/>
        <v>0</v>
      </c>
      <c r="HY180" s="114"/>
      <c r="HZ180" s="143"/>
      <c r="IA180" s="144">
        <f t="shared" si="2781"/>
        <v>0</v>
      </c>
      <c r="IB180" s="328">
        <f t="shared" si="2917"/>
        <v>0</v>
      </c>
      <c r="IC180" s="144"/>
      <c r="ID180" s="114"/>
      <c r="IE180" s="141"/>
      <c r="IF180" s="101"/>
      <c r="IG180" s="142">
        <f t="shared" si="2918"/>
        <v>0</v>
      </c>
      <c r="IH180" s="114">
        <f t="shared" si="2918"/>
        <v>0</v>
      </c>
      <c r="II180" s="114"/>
      <c r="IJ180" s="143"/>
      <c r="IK180" s="144">
        <f t="shared" si="2784"/>
        <v>0</v>
      </c>
      <c r="IL180" s="328">
        <f t="shared" si="2919"/>
        <v>1</v>
      </c>
      <c r="IM180" s="144"/>
      <c r="IN180" s="114"/>
      <c r="IO180" s="141"/>
      <c r="IP180" s="101"/>
      <c r="IQ180" s="142">
        <f t="shared" si="2920"/>
        <v>3044.9634999999998</v>
      </c>
      <c r="IR180" s="114">
        <f t="shared" si="2920"/>
        <v>3044.97</v>
      </c>
      <c r="IS180" s="114"/>
      <c r="IT180" s="143"/>
      <c r="IU180" s="144">
        <f t="shared" si="2787"/>
        <v>1.2932999999999999</v>
      </c>
      <c r="IV180" s="328">
        <f t="shared" si="2921"/>
        <v>0</v>
      </c>
      <c r="IW180" s="144"/>
      <c r="IX180" s="114"/>
      <c r="IY180" s="141"/>
      <c r="IZ180" s="101"/>
      <c r="JA180" s="142">
        <f t="shared" si="2922"/>
        <v>0</v>
      </c>
      <c r="JB180" s="114">
        <f t="shared" si="2922"/>
        <v>0</v>
      </c>
      <c r="JC180" s="114"/>
      <c r="JD180" s="143"/>
      <c r="JE180" s="144">
        <f t="shared" si="2790"/>
        <v>0</v>
      </c>
      <c r="JF180" s="328">
        <f t="shared" si="2923"/>
        <v>0</v>
      </c>
      <c r="JG180" s="144"/>
      <c r="JH180" s="114"/>
      <c r="JI180" s="141"/>
      <c r="JJ180" s="101"/>
      <c r="JK180" s="142">
        <f t="shared" si="2924"/>
        <v>0</v>
      </c>
      <c r="JL180" s="114">
        <f t="shared" si="2924"/>
        <v>0</v>
      </c>
      <c r="JM180" s="114"/>
      <c r="JN180" s="143"/>
      <c r="JO180" s="144">
        <f t="shared" si="2793"/>
        <v>0</v>
      </c>
      <c r="JP180" s="328">
        <f t="shared" si="2925"/>
        <v>1</v>
      </c>
      <c r="JQ180" s="144"/>
      <c r="JR180" s="114"/>
      <c r="JS180" s="141"/>
      <c r="JT180" s="101"/>
      <c r="JU180" s="142">
        <f t="shared" si="2926"/>
        <v>2445.91</v>
      </c>
      <c r="JV180" s="114">
        <f t="shared" si="2926"/>
        <v>2445.9</v>
      </c>
      <c r="JW180" s="114"/>
      <c r="JX180" s="143"/>
      <c r="JY180" s="144">
        <f t="shared" si="2796"/>
        <v>1.0388599999999999</v>
      </c>
      <c r="JZ180" s="328">
        <f t="shared" si="2927"/>
        <v>0</v>
      </c>
      <c r="KA180" s="144"/>
      <c r="KB180" s="114"/>
      <c r="KC180" s="141"/>
      <c r="KD180" s="101"/>
      <c r="KE180" s="142">
        <f t="shared" si="2928"/>
        <v>0</v>
      </c>
      <c r="KF180" s="114">
        <f t="shared" si="2928"/>
        <v>0</v>
      </c>
      <c r="KG180" s="114"/>
      <c r="KH180" s="143"/>
      <c r="KI180" s="144">
        <f t="shared" si="2799"/>
        <v>0</v>
      </c>
      <c r="KJ180" s="328">
        <f t="shared" si="2929"/>
        <v>2</v>
      </c>
      <c r="KK180" s="144"/>
      <c r="KL180" s="114"/>
      <c r="KM180" s="141"/>
      <c r="KN180" s="101"/>
      <c r="KO180" s="142">
        <f t="shared" si="2930"/>
        <v>1819.26315</v>
      </c>
      <c r="KP180" s="114">
        <f t="shared" si="2930"/>
        <v>3638.53</v>
      </c>
      <c r="KQ180" s="114"/>
      <c r="KR180" s="143"/>
      <c r="KS180" s="144">
        <f t="shared" si="2802"/>
        <v>0.77270000000000005</v>
      </c>
      <c r="KT180" s="328">
        <f t="shared" si="2931"/>
        <v>0</v>
      </c>
      <c r="KU180" s="144"/>
      <c r="KV180" s="114"/>
      <c r="KW180" s="141"/>
      <c r="KX180" s="101"/>
      <c r="KY180" s="142">
        <f t="shared" si="2932"/>
        <v>0</v>
      </c>
      <c r="KZ180" s="114">
        <f t="shared" si="2932"/>
        <v>0</v>
      </c>
      <c r="LA180" s="114"/>
      <c r="LB180" s="143"/>
      <c r="LC180" s="144">
        <f t="shared" si="2805"/>
        <v>0</v>
      </c>
      <c r="LD180" s="327">
        <f t="shared" si="2806"/>
        <v>15</v>
      </c>
      <c r="LE180" s="144"/>
      <c r="LF180" s="114"/>
      <c r="LG180" s="141"/>
      <c r="LH180" s="101"/>
      <c r="LI180" s="142">
        <f t="shared" si="2933"/>
        <v>2354.4134800000002</v>
      </c>
      <c r="LJ180" s="114">
        <f t="shared" si="2933"/>
        <v>35316.19</v>
      </c>
      <c r="LK180" s="114"/>
      <c r="LL180" s="143"/>
    </row>
    <row r="181" spans="1:324" ht="16.5" customHeight="1">
      <c r="A181" s="718"/>
      <c r="B181" s="12" t="s">
        <v>747</v>
      </c>
      <c r="C181" s="12" t="s">
        <v>856</v>
      </c>
      <c r="D181" s="12" t="s">
        <v>424</v>
      </c>
      <c r="E181" s="4"/>
      <c r="F181" s="328">
        <f t="shared" si="2871"/>
        <v>0</v>
      </c>
      <c r="G181" s="144"/>
      <c r="H181" s="114"/>
      <c r="I181" s="141"/>
      <c r="J181" s="101"/>
      <c r="K181" s="142">
        <f t="shared" si="2872"/>
        <v>0</v>
      </c>
      <c r="L181" s="114">
        <f t="shared" si="2872"/>
        <v>0</v>
      </c>
      <c r="M181" s="114"/>
      <c r="N181" s="143"/>
      <c r="O181" s="144">
        <f t="shared" si="2715"/>
        <v>0</v>
      </c>
      <c r="P181" s="328">
        <f t="shared" si="2873"/>
        <v>0</v>
      </c>
      <c r="Q181" s="144"/>
      <c r="R181" s="114"/>
      <c r="S181" s="141"/>
      <c r="T181" s="101"/>
      <c r="U181" s="142">
        <f t="shared" si="2934"/>
        <v>0</v>
      </c>
      <c r="V181" s="114">
        <f t="shared" si="2934"/>
        <v>0</v>
      </c>
      <c r="W181" s="114"/>
      <c r="X181" s="143"/>
      <c r="Y181" s="144">
        <f t="shared" si="2718"/>
        <v>0</v>
      </c>
      <c r="Z181" s="328">
        <f t="shared" si="2875"/>
        <v>0</v>
      </c>
      <c r="AA181" s="144"/>
      <c r="AB181" s="114"/>
      <c r="AC181" s="141"/>
      <c r="AD181" s="101"/>
      <c r="AE181" s="142">
        <f t="shared" si="2876"/>
        <v>0</v>
      </c>
      <c r="AF181" s="114">
        <f t="shared" si="2876"/>
        <v>0</v>
      </c>
      <c r="AG181" s="114"/>
      <c r="AH181" s="143"/>
      <c r="AI181" s="144">
        <f t="shared" si="2721"/>
        <v>0</v>
      </c>
      <c r="AJ181" s="328">
        <f t="shared" si="2877"/>
        <v>1</v>
      </c>
      <c r="AK181" s="144"/>
      <c r="AL181" s="114"/>
      <c r="AM181" s="141"/>
      <c r="AN181" s="101"/>
      <c r="AO181" s="142">
        <f t="shared" si="2878"/>
        <v>1599.2362000000001</v>
      </c>
      <c r="AP181" s="114">
        <f t="shared" si="2878"/>
        <v>1599.24</v>
      </c>
      <c r="AQ181" s="114"/>
      <c r="AR181" s="143"/>
      <c r="AS181" s="144">
        <f t="shared" si="2724"/>
        <v>0.65717000000000003</v>
      </c>
      <c r="AT181" s="328">
        <f t="shared" si="2879"/>
        <v>0</v>
      </c>
      <c r="AU181" s="144"/>
      <c r="AV181" s="114"/>
      <c r="AW181" s="141"/>
      <c r="AX181" s="101"/>
      <c r="AY181" s="142">
        <f t="shared" si="2880"/>
        <v>0</v>
      </c>
      <c r="AZ181" s="114">
        <f t="shared" si="2880"/>
        <v>0</v>
      </c>
      <c r="BA181" s="114"/>
      <c r="BB181" s="143"/>
      <c r="BC181" s="144">
        <f t="shared" si="2727"/>
        <v>0</v>
      </c>
      <c r="BD181" s="328">
        <f t="shared" si="2881"/>
        <v>0</v>
      </c>
      <c r="BE181" s="144"/>
      <c r="BF181" s="114"/>
      <c r="BG181" s="141"/>
      <c r="BH181" s="101"/>
      <c r="BI181" s="142">
        <f t="shared" si="2882"/>
        <v>0</v>
      </c>
      <c r="BJ181" s="114">
        <f t="shared" si="2882"/>
        <v>0</v>
      </c>
      <c r="BK181" s="114"/>
      <c r="BL181" s="143"/>
      <c r="BM181" s="144">
        <f t="shared" si="2730"/>
        <v>0</v>
      </c>
      <c r="BN181" s="328">
        <f t="shared" si="2883"/>
        <v>0</v>
      </c>
      <c r="BO181" s="144"/>
      <c r="BP181" s="114"/>
      <c r="BQ181" s="141"/>
      <c r="BR181" s="101"/>
      <c r="BS181" s="142">
        <f t="shared" si="2884"/>
        <v>0</v>
      </c>
      <c r="BT181" s="114">
        <f t="shared" si="2884"/>
        <v>0</v>
      </c>
      <c r="BU181" s="114"/>
      <c r="BV181" s="143"/>
      <c r="BW181" s="144">
        <f t="shared" si="2733"/>
        <v>0</v>
      </c>
      <c r="BX181" s="328">
        <f t="shared" si="2885"/>
        <v>1</v>
      </c>
      <c r="BY181" s="144"/>
      <c r="BZ181" s="114"/>
      <c r="CA181" s="141"/>
      <c r="CB181" s="101"/>
      <c r="CC181" s="142">
        <f t="shared" si="2886"/>
        <v>1717.6793</v>
      </c>
      <c r="CD181" s="114">
        <f t="shared" si="2886"/>
        <v>1717.68</v>
      </c>
      <c r="CE181" s="114"/>
      <c r="CF181" s="143"/>
      <c r="CG181" s="144">
        <f t="shared" si="2736"/>
        <v>0.70584000000000002</v>
      </c>
      <c r="CH181" s="328">
        <f t="shared" si="2887"/>
        <v>0</v>
      </c>
      <c r="CI181" s="144"/>
      <c r="CJ181" s="114"/>
      <c r="CK181" s="141"/>
      <c r="CL181" s="101"/>
      <c r="CM181" s="142">
        <f t="shared" si="2888"/>
        <v>0</v>
      </c>
      <c r="CN181" s="114">
        <f t="shared" si="2888"/>
        <v>0</v>
      </c>
      <c r="CO181" s="114"/>
      <c r="CP181" s="143"/>
      <c r="CQ181" s="144">
        <f t="shared" si="2739"/>
        <v>0</v>
      </c>
      <c r="CR181" s="328">
        <f t="shared" si="2889"/>
        <v>0</v>
      </c>
      <c r="CS181" s="144"/>
      <c r="CT181" s="114"/>
      <c r="CU181" s="141"/>
      <c r="CV181" s="101"/>
      <c r="CW181" s="142">
        <f t="shared" si="2890"/>
        <v>0</v>
      </c>
      <c r="CX181" s="114">
        <f t="shared" si="2890"/>
        <v>0</v>
      </c>
      <c r="CY181" s="114"/>
      <c r="CZ181" s="143"/>
      <c r="DA181" s="144">
        <f t="shared" si="2742"/>
        <v>0</v>
      </c>
      <c r="DB181" s="328">
        <f t="shared" si="2891"/>
        <v>0</v>
      </c>
      <c r="DC181" s="144"/>
      <c r="DD181" s="114"/>
      <c r="DE181" s="141"/>
      <c r="DF181" s="101"/>
      <c r="DG181" s="142">
        <f t="shared" si="2892"/>
        <v>0</v>
      </c>
      <c r="DH181" s="114">
        <f t="shared" si="2892"/>
        <v>0</v>
      </c>
      <c r="DI181" s="114"/>
      <c r="DJ181" s="143"/>
      <c r="DK181" s="144">
        <f t="shared" si="2745"/>
        <v>0</v>
      </c>
      <c r="DL181" s="328">
        <f t="shared" si="2893"/>
        <v>0</v>
      </c>
      <c r="DM181" s="144"/>
      <c r="DN181" s="114"/>
      <c r="DO181" s="141"/>
      <c r="DP181" s="101"/>
      <c r="DQ181" s="142">
        <f t="shared" si="2894"/>
        <v>0</v>
      </c>
      <c r="DR181" s="114">
        <f t="shared" si="2894"/>
        <v>0</v>
      </c>
      <c r="DS181" s="114"/>
      <c r="DT181" s="143"/>
      <c r="DU181" s="144">
        <f t="shared" si="2748"/>
        <v>0</v>
      </c>
      <c r="DV181" s="328">
        <f t="shared" si="2895"/>
        <v>0</v>
      </c>
      <c r="DW181" s="144"/>
      <c r="DX181" s="114"/>
      <c r="DY181" s="141"/>
      <c r="DZ181" s="101"/>
      <c r="EA181" s="142">
        <f t="shared" si="2896"/>
        <v>0</v>
      </c>
      <c r="EB181" s="114">
        <f t="shared" si="2896"/>
        <v>0</v>
      </c>
      <c r="EC181" s="114"/>
      <c r="ED181" s="143"/>
      <c r="EE181" s="144">
        <f t="shared" si="2751"/>
        <v>0</v>
      </c>
      <c r="EF181" s="328">
        <f t="shared" si="2897"/>
        <v>0</v>
      </c>
      <c r="EG181" s="144"/>
      <c r="EH181" s="114"/>
      <c r="EI181" s="141"/>
      <c r="EJ181" s="101"/>
      <c r="EK181" s="142">
        <f t="shared" si="2898"/>
        <v>0</v>
      </c>
      <c r="EL181" s="114">
        <f t="shared" si="2898"/>
        <v>0</v>
      </c>
      <c r="EM181" s="114"/>
      <c r="EN181" s="143"/>
      <c r="EO181" s="144">
        <f t="shared" si="2754"/>
        <v>0</v>
      </c>
      <c r="EP181" s="328">
        <f t="shared" si="2899"/>
        <v>0</v>
      </c>
      <c r="EQ181" s="144"/>
      <c r="ER181" s="114"/>
      <c r="ES181" s="141"/>
      <c r="ET181" s="101"/>
      <c r="EU181" s="142">
        <f t="shared" si="2900"/>
        <v>0</v>
      </c>
      <c r="EV181" s="114">
        <f t="shared" si="2900"/>
        <v>0</v>
      </c>
      <c r="EW181" s="114"/>
      <c r="EX181" s="143"/>
      <c r="EY181" s="144">
        <f t="shared" si="2757"/>
        <v>0</v>
      </c>
      <c r="EZ181" s="328">
        <f t="shared" si="2901"/>
        <v>0</v>
      </c>
      <c r="FA181" s="144"/>
      <c r="FB181" s="114"/>
      <c r="FC181" s="141"/>
      <c r="FD181" s="101"/>
      <c r="FE181" s="142">
        <f t="shared" si="2902"/>
        <v>0</v>
      </c>
      <c r="FF181" s="114">
        <f t="shared" si="2902"/>
        <v>0</v>
      </c>
      <c r="FG181" s="114"/>
      <c r="FH181" s="143"/>
      <c r="FI181" s="144">
        <f t="shared" si="2760"/>
        <v>0</v>
      </c>
      <c r="FJ181" s="328">
        <f t="shared" si="2903"/>
        <v>0</v>
      </c>
      <c r="FK181" s="144"/>
      <c r="FL181" s="114"/>
      <c r="FM181" s="141"/>
      <c r="FN181" s="101"/>
      <c r="FO181" s="142">
        <f t="shared" si="2904"/>
        <v>0</v>
      </c>
      <c r="FP181" s="114">
        <f t="shared" si="2904"/>
        <v>0</v>
      </c>
      <c r="FQ181" s="114"/>
      <c r="FR181" s="143"/>
      <c r="FS181" s="144">
        <f t="shared" si="2763"/>
        <v>0</v>
      </c>
      <c r="FT181" s="328">
        <f t="shared" si="2905"/>
        <v>0</v>
      </c>
      <c r="FU181" s="144"/>
      <c r="FV181" s="114"/>
      <c r="FW181" s="141"/>
      <c r="FX181" s="101"/>
      <c r="FY181" s="142">
        <f t="shared" si="2906"/>
        <v>0</v>
      </c>
      <c r="FZ181" s="114">
        <f t="shared" si="2906"/>
        <v>0</v>
      </c>
      <c r="GA181" s="114"/>
      <c r="GB181" s="143"/>
      <c r="GC181" s="144">
        <f t="shared" si="2766"/>
        <v>0</v>
      </c>
      <c r="GD181" s="328">
        <f t="shared" si="2907"/>
        <v>0</v>
      </c>
      <c r="GE181" s="144"/>
      <c r="GF181" s="114"/>
      <c r="GG181" s="141"/>
      <c r="GH181" s="101"/>
      <c r="GI181" s="142">
        <f t="shared" si="2908"/>
        <v>0</v>
      </c>
      <c r="GJ181" s="114">
        <f t="shared" si="2908"/>
        <v>0</v>
      </c>
      <c r="GK181" s="114"/>
      <c r="GL181" s="143"/>
      <c r="GM181" s="144">
        <f t="shared" si="2769"/>
        <v>0</v>
      </c>
      <c r="GN181" s="328">
        <f t="shared" si="2909"/>
        <v>0</v>
      </c>
      <c r="GO181" s="144"/>
      <c r="GP181" s="114"/>
      <c r="GQ181" s="141"/>
      <c r="GR181" s="101"/>
      <c r="GS181" s="142">
        <f t="shared" si="2910"/>
        <v>0</v>
      </c>
      <c r="GT181" s="114">
        <f t="shared" si="2910"/>
        <v>0</v>
      </c>
      <c r="GU181" s="114"/>
      <c r="GV181" s="143"/>
      <c r="GW181" s="144">
        <f t="shared" si="2772"/>
        <v>0</v>
      </c>
      <c r="GX181" s="328">
        <f t="shared" si="2911"/>
        <v>0</v>
      </c>
      <c r="GY181" s="144"/>
      <c r="GZ181" s="114"/>
      <c r="HA181" s="141"/>
      <c r="HB181" s="101"/>
      <c r="HC181" s="142">
        <f t="shared" si="2912"/>
        <v>0</v>
      </c>
      <c r="HD181" s="114">
        <f t="shared" si="2912"/>
        <v>0</v>
      </c>
      <c r="HE181" s="114"/>
      <c r="HF181" s="143"/>
      <c r="HG181" s="144">
        <f t="shared" si="2775"/>
        <v>0</v>
      </c>
      <c r="HH181" s="328">
        <f t="shared" si="2913"/>
        <v>0</v>
      </c>
      <c r="HI181" s="144"/>
      <c r="HJ181" s="114"/>
      <c r="HK181" s="141"/>
      <c r="HL181" s="101"/>
      <c r="HM181" s="142">
        <f t="shared" si="2914"/>
        <v>0</v>
      </c>
      <c r="HN181" s="114">
        <f t="shared" si="2914"/>
        <v>0</v>
      </c>
      <c r="HO181" s="114"/>
      <c r="HP181" s="143"/>
      <c r="HQ181" s="144">
        <f t="shared" si="2778"/>
        <v>0</v>
      </c>
      <c r="HR181" s="328">
        <f t="shared" si="2915"/>
        <v>0</v>
      </c>
      <c r="HS181" s="144"/>
      <c r="HT181" s="114"/>
      <c r="HU181" s="141"/>
      <c r="HV181" s="101"/>
      <c r="HW181" s="142">
        <f t="shared" si="2916"/>
        <v>0</v>
      </c>
      <c r="HX181" s="114">
        <f t="shared" si="2916"/>
        <v>0</v>
      </c>
      <c r="HY181" s="114"/>
      <c r="HZ181" s="143"/>
      <c r="IA181" s="144">
        <f t="shared" si="2781"/>
        <v>0</v>
      </c>
      <c r="IB181" s="328">
        <f t="shared" si="2917"/>
        <v>0</v>
      </c>
      <c r="IC181" s="144"/>
      <c r="ID181" s="114"/>
      <c r="IE181" s="141"/>
      <c r="IF181" s="101"/>
      <c r="IG181" s="142">
        <f t="shared" si="2918"/>
        <v>0</v>
      </c>
      <c r="IH181" s="114">
        <f t="shared" si="2918"/>
        <v>0</v>
      </c>
      <c r="II181" s="114"/>
      <c r="IJ181" s="143"/>
      <c r="IK181" s="144">
        <f t="shared" si="2784"/>
        <v>0</v>
      </c>
      <c r="IL181" s="328">
        <f t="shared" si="2919"/>
        <v>0</v>
      </c>
      <c r="IM181" s="144"/>
      <c r="IN181" s="114"/>
      <c r="IO181" s="141"/>
      <c r="IP181" s="101"/>
      <c r="IQ181" s="142">
        <f t="shared" si="2920"/>
        <v>0</v>
      </c>
      <c r="IR181" s="114">
        <f t="shared" si="2920"/>
        <v>0</v>
      </c>
      <c r="IS181" s="114"/>
      <c r="IT181" s="143"/>
      <c r="IU181" s="144">
        <f t="shared" si="2787"/>
        <v>0</v>
      </c>
      <c r="IV181" s="328">
        <f t="shared" si="2921"/>
        <v>0</v>
      </c>
      <c r="IW181" s="144"/>
      <c r="IX181" s="114"/>
      <c r="IY181" s="141"/>
      <c r="IZ181" s="101"/>
      <c r="JA181" s="142">
        <f t="shared" si="2922"/>
        <v>0</v>
      </c>
      <c r="JB181" s="114">
        <f t="shared" si="2922"/>
        <v>0</v>
      </c>
      <c r="JC181" s="114"/>
      <c r="JD181" s="143"/>
      <c r="JE181" s="144">
        <f t="shared" si="2790"/>
        <v>0</v>
      </c>
      <c r="JF181" s="328">
        <f t="shared" si="2923"/>
        <v>0</v>
      </c>
      <c r="JG181" s="144"/>
      <c r="JH181" s="114"/>
      <c r="JI181" s="141"/>
      <c r="JJ181" s="101"/>
      <c r="JK181" s="142">
        <f t="shared" si="2924"/>
        <v>0</v>
      </c>
      <c r="JL181" s="114">
        <f t="shared" si="2924"/>
        <v>0</v>
      </c>
      <c r="JM181" s="114"/>
      <c r="JN181" s="143"/>
      <c r="JO181" s="144">
        <f t="shared" si="2793"/>
        <v>0</v>
      </c>
      <c r="JP181" s="328">
        <f t="shared" si="2925"/>
        <v>0</v>
      </c>
      <c r="JQ181" s="144"/>
      <c r="JR181" s="114"/>
      <c r="JS181" s="141"/>
      <c r="JT181" s="101"/>
      <c r="JU181" s="142">
        <f t="shared" si="2926"/>
        <v>0</v>
      </c>
      <c r="JV181" s="114">
        <f t="shared" si="2926"/>
        <v>0</v>
      </c>
      <c r="JW181" s="114"/>
      <c r="JX181" s="143"/>
      <c r="JY181" s="144">
        <f t="shared" si="2796"/>
        <v>0</v>
      </c>
      <c r="JZ181" s="328">
        <f t="shared" si="2927"/>
        <v>0</v>
      </c>
      <c r="KA181" s="144"/>
      <c r="KB181" s="114"/>
      <c r="KC181" s="141"/>
      <c r="KD181" s="101"/>
      <c r="KE181" s="142">
        <f t="shared" si="2928"/>
        <v>0</v>
      </c>
      <c r="KF181" s="114">
        <f t="shared" si="2928"/>
        <v>0</v>
      </c>
      <c r="KG181" s="114"/>
      <c r="KH181" s="143"/>
      <c r="KI181" s="144">
        <f t="shared" si="2799"/>
        <v>0</v>
      </c>
      <c r="KJ181" s="328">
        <f t="shared" si="2929"/>
        <v>0</v>
      </c>
      <c r="KK181" s="144"/>
      <c r="KL181" s="114"/>
      <c r="KM181" s="141"/>
      <c r="KN181" s="101"/>
      <c r="KO181" s="142">
        <f t="shared" si="2930"/>
        <v>0</v>
      </c>
      <c r="KP181" s="114">
        <f t="shared" si="2930"/>
        <v>0</v>
      </c>
      <c r="KQ181" s="114"/>
      <c r="KR181" s="143"/>
      <c r="KS181" s="144">
        <f t="shared" si="2802"/>
        <v>0</v>
      </c>
      <c r="KT181" s="328">
        <f t="shared" si="2931"/>
        <v>0</v>
      </c>
      <c r="KU181" s="144"/>
      <c r="KV181" s="114"/>
      <c r="KW181" s="141"/>
      <c r="KX181" s="101"/>
      <c r="KY181" s="142">
        <f t="shared" si="2932"/>
        <v>0</v>
      </c>
      <c r="KZ181" s="114">
        <f t="shared" si="2932"/>
        <v>0</v>
      </c>
      <c r="LA181" s="114"/>
      <c r="LB181" s="143"/>
      <c r="LC181" s="144">
        <f t="shared" si="2805"/>
        <v>0</v>
      </c>
      <c r="LD181" s="327">
        <f t="shared" si="2806"/>
        <v>2</v>
      </c>
      <c r="LE181" s="144"/>
      <c r="LF181" s="114"/>
      <c r="LG181" s="141"/>
      <c r="LH181" s="101"/>
      <c r="LI181" s="142">
        <f t="shared" si="2933"/>
        <v>2433.5084000000002</v>
      </c>
      <c r="LJ181" s="114">
        <f t="shared" si="2933"/>
        <v>4867.01</v>
      </c>
      <c r="LK181" s="114"/>
      <c r="LL181" s="143"/>
    </row>
    <row r="182" spans="1:324" ht="16.5" customHeight="1">
      <c r="A182" s="718"/>
      <c r="B182" s="302" t="s">
        <v>727</v>
      </c>
      <c r="C182" s="12" t="s">
        <v>856</v>
      </c>
      <c r="D182" s="12" t="s">
        <v>424</v>
      </c>
      <c r="E182" s="4"/>
      <c r="F182" s="328">
        <f t="shared" si="2871"/>
        <v>0</v>
      </c>
      <c r="G182" s="144"/>
      <c r="H182" s="114"/>
      <c r="I182" s="141"/>
      <c r="J182" s="101"/>
      <c r="K182" s="142">
        <f t="shared" si="2872"/>
        <v>0</v>
      </c>
      <c r="L182" s="114">
        <f t="shared" si="2872"/>
        <v>0</v>
      </c>
      <c r="M182" s="114"/>
      <c r="N182" s="143"/>
      <c r="O182" s="144">
        <f t="shared" si="2715"/>
        <v>0</v>
      </c>
      <c r="P182" s="328">
        <f t="shared" si="2873"/>
        <v>0</v>
      </c>
      <c r="Q182" s="144"/>
      <c r="R182" s="114"/>
      <c r="S182" s="141"/>
      <c r="T182" s="101"/>
      <c r="U182" s="142">
        <f t="shared" si="2934"/>
        <v>0</v>
      </c>
      <c r="V182" s="114">
        <f t="shared" si="2934"/>
        <v>0</v>
      </c>
      <c r="W182" s="114"/>
      <c r="X182" s="143"/>
      <c r="Y182" s="144">
        <f t="shared" si="2718"/>
        <v>0</v>
      </c>
      <c r="Z182" s="328">
        <f t="shared" si="2875"/>
        <v>0</v>
      </c>
      <c r="AA182" s="144"/>
      <c r="AB182" s="114"/>
      <c r="AC182" s="141"/>
      <c r="AD182" s="101"/>
      <c r="AE182" s="142">
        <f t="shared" si="2876"/>
        <v>0</v>
      </c>
      <c r="AF182" s="114">
        <f t="shared" si="2876"/>
        <v>0</v>
      </c>
      <c r="AG182" s="114"/>
      <c r="AH182" s="143"/>
      <c r="AI182" s="144">
        <f t="shared" si="2721"/>
        <v>0</v>
      </c>
      <c r="AJ182" s="328">
        <f t="shared" si="2877"/>
        <v>0</v>
      </c>
      <c r="AK182" s="144"/>
      <c r="AL182" s="114"/>
      <c r="AM182" s="141"/>
      <c r="AN182" s="101"/>
      <c r="AO182" s="142">
        <f t="shared" si="2878"/>
        <v>0</v>
      </c>
      <c r="AP182" s="114">
        <f t="shared" si="2878"/>
        <v>0</v>
      </c>
      <c r="AQ182" s="114"/>
      <c r="AR182" s="143"/>
      <c r="AS182" s="144">
        <f t="shared" si="2724"/>
        <v>0</v>
      </c>
      <c r="AT182" s="328">
        <f t="shared" si="2879"/>
        <v>0</v>
      </c>
      <c r="AU182" s="144"/>
      <c r="AV182" s="114"/>
      <c r="AW182" s="141"/>
      <c r="AX182" s="101"/>
      <c r="AY182" s="142">
        <f t="shared" si="2880"/>
        <v>0</v>
      </c>
      <c r="AZ182" s="114">
        <f t="shared" si="2880"/>
        <v>0</v>
      </c>
      <c r="BA182" s="114"/>
      <c r="BB182" s="143"/>
      <c r="BC182" s="144">
        <f t="shared" si="2727"/>
        <v>0</v>
      </c>
      <c r="BD182" s="328">
        <f t="shared" si="2881"/>
        <v>0</v>
      </c>
      <c r="BE182" s="144"/>
      <c r="BF182" s="114"/>
      <c r="BG182" s="141"/>
      <c r="BH182" s="101"/>
      <c r="BI182" s="142">
        <f t="shared" si="2882"/>
        <v>0</v>
      </c>
      <c r="BJ182" s="114">
        <f t="shared" si="2882"/>
        <v>0</v>
      </c>
      <c r="BK182" s="114"/>
      <c r="BL182" s="143"/>
      <c r="BM182" s="144">
        <f t="shared" si="2730"/>
        <v>0</v>
      </c>
      <c r="BN182" s="328">
        <f t="shared" si="2883"/>
        <v>0</v>
      </c>
      <c r="BO182" s="144"/>
      <c r="BP182" s="114"/>
      <c r="BQ182" s="141"/>
      <c r="BR182" s="101"/>
      <c r="BS182" s="142">
        <f t="shared" si="2884"/>
        <v>0</v>
      </c>
      <c r="BT182" s="114">
        <f t="shared" si="2884"/>
        <v>0</v>
      </c>
      <c r="BU182" s="114"/>
      <c r="BV182" s="143"/>
      <c r="BW182" s="144">
        <f t="shared" si="2733"/>
        <v>0</v>
      </c>
      <c r="BX182" s="328">
        <f t="shared" si="2885"/>
        <v>0</v>
      </c>
      <c r="BY182" s="144"/>
      <c r="BZ182" s="114"/>
      <c r="CA182" s="141"/>
      <c r="CB182" s="101"/>
      <c r="CC182" s="142">
        <f t="shared" si="2886"/>
        <v>0</v>
      </c>
      <c r="CD182" s="114">
        <f t="shared" si="2886"/>
        <v>0</v>
      </c>
      <c r="CE182" s="114"/>
      <c r="CF182" s="143"/>
      <c r="CG182" s="144">
        <f t="shared" si="2736"/>
        <v>0</v>
      </c>
      <c r="CH182" s="328">
        <f t="shared" si="2887"/>
        <v>0</v>
      </c>
      <c r="CI182" s="144"/>
      <c r="CJ182" s="114"/>
      <c r="CK182" s="141"/>
      <c r="CL182" s="101"/>
      <c r="CM182" s="142">
        <f t="shared" si="2888"/>
        <v>0</v>
      </c>
      <c r="CN182" s="114">
        <f t="shared" si="2888"/>
        <v>0</v>
      </c>
      <c r="CO182" s="114"/>
      <c r="CP182" s="143"/>
      <c r="CQ182" s="144">
        <f t="shared" si="2739"/>
        <v>0</v>
      </c>
      <c r="CR182" s="328">
        <f t="shared" si="2889"/>
        <v>0</v>
      </c>
      <c r="CS182" s="144"/>
      <c r="CT182" s="114"/>
      <c r="CU182" s="141"/>
      <c r="CV182" s="101"/>
      <c r="CW182" s="142">
        <f t="shared" si="2890"/>
        <v>0</v>
      </c>
      <c r="CX182" s="114">
        <f t="shared" si="2890"/>
        <v>0</v>
      </c>
      <c r="CY182" s="114"/>
      <c r="CZ182" s="143"/>
      <c r="DA182" s="144">
        <f t="shared" si="2742"/>
        <v>0</v>
      </c>
      <c r="DB182" s="328">
        <f t="shared" si="2891"/>
        <v>0</v>
      </c>
      <c r="DC182" s="144"/>
      <c r="DD182" s="114"/>
      <c r="DE182" s="141"/>
      <c r="DF182" s="101"/>
      <c r="DG182" s="142">
        <f t="shared" si="2892"/>
        <v>0</v>
      </c>
      <c r="DH182" s="114">
        <f t="shared" si="2892"/>
        <v>0</v>
      </c>
      <c r="DI182" s="114"/>
      <c r="DJ182" s="143"/>
      <c r="DK182" s="144">
        <f t="shared" si="2745"/>
        <v>0</v>
      </c>
      <c r="DL182" s="328">
        <f t="shared" si="2893"/>
        <v>47</v>
      </c>
      <c r="DM182" s="144"/>
      <c r="DN182" s="114"/>
      <c r="DO182" s="141"/>
      <c r="DP182" s="101"/>
      <c r="DQ182" s="142">
        <f t="shared" si="2894"/>
        <v>2265.33088</v>
      </c>
      <c r="DR182" s="114">
        <f t="shared" si="2894"/>
        <v>106470.56</v>
      </c>
      <c r="DS182" s="114"/>
      <c r="DT182" s="143"/>
      <c r="DU182" s="144">
        <f t="shared" si="2748"/>
        <v>0.97130000000000005</v>
      </c>
      <c r="DV182" s="328">
        <f t="shared" si="2895"/>
        <v>0</v>
      </c>
      <c r="DW182" s="144"/>
      <c r="DX182" s="114"/>
      <c r="DY182" s="141"/>
      <c r="DZ182" s="101"/>
      <c r="EA182" s="142">
        <f t="shared" si="2896"/>
        <v>0</v>
      </c>
      <c r="EB182" s="114">
        <f t="shared" si="2896"/>
        <v>0</v>
      </c>
      <c r="EC182" s="114"/>
      <c r="ED182" s="143"/>
      <c r="EE182" s="144">
        <f t="shared" si="2751"/>
        <v>0</v>
      </c>
      <c r="EF182" s="328">
        <f t="shared" si="2897"/>
        <v>0</v>
      </c>
      <c r="EG182" s="144"/>
      <c r="EH182" s="114"/>
      <c r="EI182" s="141"/>
      <c r="EJ182" s="101"/>
      <c r="EK182" s="142">
        <f t="shared" si="2898"/>
        <v>0</v>
      </c>
      <c r="EL182" s="114">
        <f t="shared" si="2898"/>
        <v>0</v>
      </c>
      <c r="EM182" s="114"/>
      <c r="EN182" s="143"/>
      <c r="EO182" s="144">
        <f t="shared" si="2754"/>
        <v>0</v>
      </c>
      <c r="EP182" s="328">
        <f t="shared" si="2899"/>
        <v>0</v>
      </c>
      <c r="EQ182" s="144"/>
      <c r="ER182" s="114"/>
      <c r="ES182" s="141"/>
      <c r="ET182" s="101"/>
      <c r="EU182" s="142">
        <f t="shared" si="2900"/>
        <v>0</v>
      </c>
      <c r="EV182" s="114">
        <f t="shared" si="2900"/>
        <v>0</v>
      </c>
      <c r="EW182" s="114"/>
      <c r="EX182" s="143"/>
      <c r="EY182" s="144">
        <f t="shared" si="2757"/>
        <v>0</v>
      </c>
      <c r="EZ182" s="328">
        <f t="shared" si="2901"/>
        <v>0</v>
      </c>
      <c r="FA182" s="144"/>
      <c r="FB182" s="114"/>
      <c r="FC182" s="141"/>
      <c r="FD182" s="101"/>
      <c r="FE182" s="142">
        <f t="shared" si="2902"/>
        <v>0</v>
      </c>
      <c r="FF182" s="114">
        <f t="shared" si="2902"/>
        <v>0</v>
      </c>
      <c r="FG182" s="114"/>
      <c r="FH182" s="143"/>
      <c r="FI182" s="144">
        <f t="shared" si="2760"/>
        <v>0</v>
      </c>
      <c r="FJ182" s="328">
        <f t="shared" si="2903"/>
        <v>0</v>
      </c>
      <c r="FK182" s="144"/>
      <c r="FL182" s="114"/>
      <c r="FM182" s="141"/>
      <c r="FN182" s="101"/>
      <c r="FO182" s="142">
        <f t="shared" si="2904"/>
        <v>0</v>
      </c>
      <c r="FP182" s="114">
        <f t="shared" si="2904"/>
        <v>0</v>
      </c>
      <c r="FQ182" s="114"/>
      <c r="FR182" s="143"/>
      <c r="FS182" s="144">
        <f t="shared" si="2763"/>
        <v>0</v>
      </c>
      <c r="FT182" s="328">
        <f t="shared" si="2905"/>
        <v>0</v>
      </c>
      <c r="FU182" s="144"/>
      <c r="FV182" s="114"/>
      <c r="FW182" s="141"/>
      <c r="FX182" s="101"/>
      <c r="FY182" s="142">
        <f t="shared" si="2906"/>
        <v>0</v>
      </c>
      <c r="FZ182" s="114">
        <f t="shared" si="2906"/>
        <v>0</v>
      </c>
      <c r="GA182" s="114"/>
      <c r="GB182" s="143"/>
      <c r="GC182" s="144">
        <f t="shared" si="2766"/>
        <v>0</v>
      </c>
      <c r="GD182" s="328">
        <f t="shared" si="2907"/>
        <v>0</v>
      </c>
      <c r="GE182" s="144"/>
      <c r="GF182" s="114"/>
      <c r="GG182" s="141"/>
      <c r="GH182" s="101"/>
      <c r="GI182" s="142">
        <f t="shared" si="2908"/>
        <v>0</v>
      </c>
      <c r="GJ182" s="114">
        <f t="shared" si="2908"/>
        <v>0</v>
      </c>
      <c r="GK182" s="114"/>
      <c r="GL182" s="143"/>
      <c r="GM182" s="144">
        <f t="shared" si="2769"/>
        <v>0</v>
      </c>
      <c r="GN182" s="328">
        <f t="shared" si="2909"/>
        <v>0</v>
      </c>
      <c r="GO182" s="144"/>
      <c r="GP182" s="114"/>
      <c r="GQ182" s="141"/>
      <c r="GR182" s="101"/>
      <c r="GS182" s="142">
        <f t="shared" si="2910"/>
        <v>0</v>
      </c>
      <c r="GT182" s="114">
        <f t="shared" si="2910"/>
        <v>0</v>
      </c>
      <c r="GU182" s="114"/>
      <c r="GV182" s="143"/>
      <c r="GW182" s="144">
        <f t="shared" si="2772"/>
        <v>0</v>
      </c>
      <c r="GX182" s="328">
        <f t="shared" si="2911"/>
        <v>0</v>
      </c>
      <c r="GY182" s="144"/>
      <c r="GZ182" s="114"/>
      <c r="HA182" s="141"/>
      <c r="HB182" s="101"/>
      <c r="HC182" s="142">
        <f t="shared" si="2912"/>
        <v>0</v>
      </c>
      <c r="HD182" s="114">
        <f t="shared" si="2912"/>
        <v>0</v>
      </c>
      <c r="HE182" s="114"/>
      <c r="HF182" s="143"/>
      <c r="HG182" s="144">
        <f t="shared" si="2775"/>
        <v>0</v>
      </c>
      <c r="HH182" s="328">
        <f t="shared" si="2913"/>
        <v>0</v>
      </c>
      <c r="HI182" s="144"/>
      <c r="HJ182" s="114"/>
      <c r="HK182" s="141"/>
      <c r="HL182" s="101"/>
      <c r="HM182" s="142">
        <f t="shared" si="2914"/>
        <v>0</v>
      </c>
      <c r="HN182" s="114">
        <f t="shared" si="2914"/>
        <v>0</v>
      </c>
      <c r="HO182" s="114"/>
      <c r="HP182" s="143"/>
      <c r="HQ182" s="144">
        <f t="shared" si="2778"/>
        <v>0</v>
      </c>
      <c r="HR182" s="328">
        <f t="shared" si="2915"/>
        <v>0</v>
      </c>
      <c r="HS182" s="144"/>
      <c r="HT182" s="114"/>
      <c r="HU182" s="141"/>
      <c r="HV182" s="101"/>
      <c r="HW182" s="142">
        <f t="shared" si="2916"/>
        <v>0</v>
      </c>
      <c r="HX182" s="114">
        <f t="shared" si="2916"/>
        <v>0</v>
      </c>
      <c r="HY182" s="114"/>
      <c r="HZ182" s="143"/>
      <c r="IA182" s="144">
        <f t="shared" si="2781"/>
        <v>0</v>
      </c>
      <c r="IB182" s="328">
        <f t="shared" si="2917"/>
        <v>0</v>
      </c>
      <c r="IC182" s="144"/>
      <c r="ID182" s="114"/>
      <c r="IE182" s="141"/>
      <c r="IF182" s="101"/>
      <c r="IG182" s="142">
        <f t="shared" si="2918"/>
        <v>0</v>
      </c>
      <c r="IH182" s="114">
        <f t="shared" si="2918"/>
        <v>0</v>
      </c>
      <c r="II182" s="114"/>
      <c r="IJ182" s="143"/>
      <c r="IK182" s="144">
        <f t="shared" si="2784"/>
        <v>0</v>
      </c>
      <c r="IL182" s="328">
        <f t="shared" si="2919"/>
        <v>0</v>
      </c>
      <c r="IM182" s="144"/>
      <c r="IN182" s="114"/>
      <c r="IO182" s="141"/>
      <c r="IP182" s="101"/>
      <c r="IQ182" s="142">
        <f t="shared" si="2920"/>
        <v>0</v>
      </c>
      <c r="IR182" s="114">
        <f t="shared" si="2920"/>
        <v>0</v>
      </c>
      <c r="IS182" s="114"/>
      <c r="IT182" s="143"/>
      <c r="IU182" s="144">
        <f t="shared" si="2787"/>
        <v>0</v>
      </c>
      <c r="IV182" s="328">
        <f t="shared" si="2921"/>
        <v>0</v>
      </c>
      <c r="IW182" s="144"/>
      <c r="IX182" s="114"/>
      <c r="IY182" s="141"/>
      <c r="IZ182" s="101"/>
      <c r="JA182" s="142">
        <f t="shared" si="2922"/>
        <v>0</v>
      </c>
      <c r="JB182" s="114">
        <f t="shared" si="2922"/>
        <v>0</v>
      </c>
      <c r="JC182" s="114"/>
      <c r="JD182" s="143"/>
      <c r="JE182" s="144">
        <f t="shared" si="2790"/>
        <v>0</v>
      </c>
      <c r="JF182" s="328">
        <f t="shared" si="2923"/>
        <v>0</v>
      </c>
      <c r="JG182" s="144"/>
      <c r="JH182" s="114"/>
      <c r="JI182" s="141"/>
      <c r="JJ182" s="101"/>
      <c r="JK182" s="142">
        <f t="shared" si="2924"/>
        <v>0</v>
      </c>
      <c r="JL182" s="114">
        <f t="shared" si="2924"/>
        <v>0</v>
      </c>
      <c r="JM182" s="114"/>
      <c r="JN182" s="143"/>
      <c r="JO182" s="144">
        <f t="shared" si="2793"/>
        <v>0</v>
      </c>
      <c r="JP182" s="328">
        <f t="shared" si="2925"/>
        <v>0</v>
      </c>
      <c r="JQ182" s="144"/>
      <c r="JR182" s="114"/>
      <c r="JS182" s="141"/>
      <c r="JT182" s="101"/>
      <c r="JU182" s="142">
        <f t="shared" si="2926"/>
        <v>0</v>
      </c>
      <c r="JV182" s="114">
        <f t="shared" si="2926"/>
        <v>0</v>
      </c>
      <c r="JW182" s="114"/>
      <c r="JX182" s="143"/>
      <c r="JY182" s="144">
        <f t="shared" si="2796"/>
        <v>0</v>
      </c>
      <c r="JZ182" s="328">
        <f t="shared" si="2927"/>
        <v>0</v>
      </c>
      <c r="KA182" s="144"/>
      <c r="KB182" s="114"/>
      <c r="KC182" s="141"/>
      <c r="KD182" s="101"/>
      <c r="KE182" s="142">
        <f t="shared" si="2928"/>
        <v>0</v>
      </c>
      <c r="KF182" s="114">
        <f t="shared" si="2928"/>
        <v>0</v>
      </c>
      <c r="KG182" s="114"/>
      <c r="KH182" s="143"/>
      <c r="KI182" s="144">
        <f t="shared" si="2799"/>
        <v>0</v>
      </c>
      <c r="KJ182" s="328">
        <f t="shared" si="2929"/>
        <v>0</v>
      </c>
      <c r="KK182" s="144"/>
      <c r="KL182" s="114"/>
      <c r="KM182" s="141"/>
      <c r="KN182" s="101"/>
      <c r="KO182" s="142">
        <f t="shared" si="2930"/>
        <v>0</v>
      </c>
      <c r="KP182" s="114">
        <f t="shared" si="2930"/>
        <v>0</v>
      </c>
      <c r="KQ182" s="114"/>
      <c r="KR182" s="143"/>
      <c r="KS182" s="144">
        <f t="shared" si="2802"/>
        <v>0</v>
      </c>
      <c r="KT182" s="328">
        <f t="shared" si="2931"/>
        <v>0</v>
      </c>
      <c r="KU182" s="144"/>
      <c r="KV182" s="114"/>
      <c r="KW182" s="141"/>
      <c r="KX182" s="101"/>
      <c r="KY182" s="142">
        <f t="shared" si="2932"/>
        <v>0</v>
      </c>
      <c r="KZ182" s="114">
        <f t="shared" si="2932"/>
        <v>0</v>
      </c>
      <c r="LA182" s="114"/>
      <c r="LB182" s="143"/>
      <c r="LC182" s="144">
        <f t="shared" si="2805"/>
        <v>0</v>
      </c>
      <c r="LD182" s="327">
        <f t="shared" si="2806"/>
        <v>47</v>
      </c>
      <c r="LE182" s="144"/>
      <c r="LF182" s="114"/>
      <c r="LG182" s="141"/>
      <c r="LH182" s="101"/>
      <c r="LI182" s="142">
        <f t="shared" si="2933"/>
        <v>2332.2633900000001</v>
      </c>
      <c r="LJ182" s="114">
        <f t="shared" si="2933"/>
        <v>109616.37</v>
      </c>
      <c r="LK182" s="114"/>
      <c r="LL182" s="143"/>
    </row>
    <row r="183" spans="1:324" ht="16.5" customHeight="1">
      <c r="A183" s="719"/>
      <c r="B183" s="93" t="s">
        <v>730</v>
      </c>
      <c r="C183" s="12" t="s">
        <v>856</v>
      </c>
      <c r="D183" s="12" t="s">
        <v>424</v>
      </c>
      <c r="E183" s="4"/>
      <c r="F183" s="328">
        <f t="shared" si="2871"/>
        <v>0</v>
      </c>
      <c r="G183" s="144"/>
      <c r="H183" s="114"/>
      <c r="I183" s="141"/>
      <c r="J183" s="101"/>
      <c r="K183" s="142">
        <f t="shared" si="2872"/>
        <v>0</v>
      </c>
      <c r="L183" s="114">
        <f t="shared" si="2872"/>
        <v>0</v>
      </c>
      <c r="M183" s="114"/>
      <c r="N183" s="143"/>
      <c r="O183" s="144" t="e">
        <f t="shared" si="2715"/>
        <v>#DIV/0!</v>
      </c>
      <c r="P183" s="328">
        <f t="shared" si="2873"/>
        <v>0</v>
      </c>
      <c r="Q183" s="144"/>
      <c r="R183" s="114"/>
      <c r="S183" s="141"/>
      <c r="T183" s="101"/>
      <c r="U183" s="142">
        <f t="shared" si="2934"/>
        <v>0</v>
      </c>
      <c r="V183" s="114">
        <f t="shared" si="2934"/>
        <v>0</v>
      </c>
      <c r="W183" s="114"/>
      <c r="X183" s="143"/>
      <c r="Y183" s="144" t="e">
        <f t="shared" si="2718"/>
        <v>#DIV/0!</v>
      </c>
      <c r="Z183" s="328">
        <f t="shared" si="2875"/>
        <v>0</v>
      </c>
      <c r="AA183" s="144"/>
      <c r="AB183" s="114"/>
      <c r="AC183" s="141"/>
      <c r="AD183" s="101"/>
      <c r="AE183" s="142">
        <f t="shared" si="2876"/>
        <v>0</v>
      </c>
      <c r="AF183" s="114">
        <f t="shared" si="2876"/>
        <v>0</v>
      </c>
      <c r="AG183" s="114"/>
      <c r="AH183" s="143"/>
      <c r="AI183" s="144" t="e">
        <f t="shared" si="2721"/>
        <v>#DIV/0!</v>
      </c>
      <c r="AJ183" s="328">
        <f t="shared" si="2877"/>
        <v>0</v>
      </c>
      <c r="AK183" s="144"/>
      <c r="AL183" s="114"/>
      <c r="AM183" s="141"/>
      <c r="AN183" s="101"/>
      <c r="AO183" s="142">
        <f t="shared" si="2878"/>
        <v>0</v>
      </c>
      <c r="AP183" s="114">
        <f t="shared" si="2878"/>
        <v>0</v>
      </c>
      <c r="AQ183" s="114"/>
      <c r="AR183" s="143"/>
      <c r="AS183" s="144" t="e">
        <f t="shared" si="2724"/>
        <v>#DIV/0!</v>
      </c>
      <c r="AT183" s="328">
        <f t="shared" si="2879"/>
        <v>0</v>
      </c>
      <c r="AU183" s="144"/>
      <c r="AV183" s="114"/>
      <c r="AW183" s="141"/>
      <c r="AX183" s="101"/>
      <c r="AY183" s="142">
        <f t="shared" si="2880"/>
        <v>0</v>
      </c>
      <c r="AZ183" s="114">
        <f t="shared" si="2880"/>
        <v>0</v>
      </c>
      <c r="BA183" s="114"/>
      <c r="BB183" s="143"/>
      <c r="BC183" s="144" t="e">
        <f t="shared" si="2727"/>
        <v>#DIV/0!</v>
      </c>
      <c r="BD183" s="328">
        <f t="shared" si="2881"/>
        <v>0</v>
      </c>
      <c r="BE183" s="144"/>
      <c r="BF183" s="114"/>
      <c r="BG183" s="141"/>
      <c r="BH183" s="101"/>
      <c r="BI183" s="142">
        <f t="shared" si="2882"/>
        <v>0</v>
      </c>
      <c r="BJ183" s="114">
        <f t="shared" si="2882"/>
        <v>0</v>
      </c>
      <c r="BK183" s="114"/>
      <c r="BL183" s="143"/>
      <c r="BM183" s="144" t="e">
        <f t="shared" si="2730"/>
        <v>#DIV/0!</v>
      </c>
      <c r="BN183" s="328">
        <f t="shared" si="2883"/>
        <v>0</v>
      </c>
      <c r="BO183" s="144"/>
      <c r="BP183" s="114"/>
      <c r="BQ183" s="141"/>
      <c r="BR183" s="101"/>
      <c r="BS183" s="142">
        <f t="shared" si="2884"/>
        <v>0</v>
      </c>
      <c r="BT183" s="114">
        <f t="shared" si="2884"/>
        <v>0</v>
      </c>
      <c r="BU183" s="114"/>
      <c r="BV183" s="143"/>
      <c r="BW183" s="144" t="e">
        <f t="shared" si="2733"/>
        <v>#DIV/0!</v>
      </c>
      <c r="BX183" s="328">
        <f t="shared" si="2885"/>
        <v>0</v>
      </c>
      <c r="BY183" s="144"/>
      <c r="BZ183" s="114"/>
      <c r="CA183" s="141"/>
      <c r="CB183" s="101"/>
      <c r="CC183" s="142">
        <f t="shared" si="2886"/>
        <v>0</v>
      </c>
      <c r="CD183" s="114">
        <f t="shared" si="2886"/>
        <v>0</v>
      </c>
      <c r="CE183" s="114"/>
      <c r="CF183" s="143"/>
      <c r="CG183" s="144" t="e">
        <f t="shared" si="2736"/>
        <v>#DIV/0!</v>
      </c>
      <c r="CH183" s="328">
        <f t="shared" si="2887"/>
        <v>0</v>
      </c>
      <c r="CI183" s="144"/>
      <c r="CJ183" s="114"/>
      <c r="CK183" s="141"/>
      <c r="CL183" s="101"/>
      <c r="CM183" s="142">
        <f t="shared" si="2888"/>
        <v>0</v>
      </c>
      <c r="CN183" s="114">
        <f t="shared" si="2888"/>
        <v>0</v>
      </c>
      <c r="CO183" s="114"/>
      <c r="CP183" s="143"/>
      <c r="CQ183" s="144" t="e">
        <f t="shared" si="2739"/>
        <v>#DIV/0!</v>
      </c>
      <c r="CR183" s="328">
        <f t="shared" si="2889"/>
        <v>0</v>
      </c>
      <c r="CS183" s="144"/>
      <c r="CT183" s="114"/>
      <c r="CU183" s="141"/>
      <c r="CV183" s="101"/>
      <c r="CW183" s="142">
        <f t="shared" si="2890"/>
        <v>0</v>
      </c>
      <c r="CX183" s="114">
        <f t="shared" si="2890"/>
        <v>0</v>
      </c>
      <c r="CY183" s="114"/>
      <c r="CZ183" s="143"/>
      <c r="DA183" s="144" t="e">
        <f t="shared" si="2742"/>
        <v>#DIV/0!</v>
      </c>
      <c r="DB183" s="328">
        <f t="shared" si="2891"/>
        <v>0</v>
      </c>
      <c r="DC183" s="144"/>
      <c r="DD183" s="114"/>
      <c r="DE183" s="141"/>
      <c r="DF183" s="101"/>
      <c r="DG183" s="142">
        <f t="shared" si="2892"/>
        <v>0</v>
      </c>
      <c r="DH183" s="114">
        <f t="shared" si="2892"/>
        <v>0</v>
      </c>
      <c r="DI183" s="114"/>
      <c r="DJ183" s="143"/>
      <c r="DK183" s="144" t="e">
        <f t="shared" si="2745"/>
        <v>#DIV/0!</v>
      </c>
      <c r="DL183" s="328">
        <f t="shared" si="2893"/>
        <v>0</v>
      </c>
      <c r="DM183" s="144"/>
      <c r="DN183" s="114"/>
      <c r="DO183" s="141"/>
      <c r="DP183" s="101"/>
      <c r="DQ183" s="142">
        <f t="shared" si="2894"/>
        <v>0</v>
      </c>
      <c r="DR183" s="114">
        <f t="shared" si="2894"/>
        <v>0</v>
      </c>
      <c r="DS183" s="114"/>
      <c r="DT183" s="143"/>
      <c r="DU183" s="144" t="e">
        <f t="shared" si="2748"/>
        <v>#DIV/0!</v>
      </c>
      <c r="DV183" s="328">
        <f t="shared" si="2895"/>
        <v>0</v>
      </c>
      <c r="DW183" s="144"/>
      <c r="DX183" s="114"/>
      <c r="DY183" s="141"/>
      <c r="DZ183" s="101"/>
      <c r="EA183" s="142">
        <f t="shared" si="2896"/>
        <v>0</v>
      </c>
      <c r="EB183" s="114">
        <f t="shared" si="2896"/>
        <v>0</v>
      </c>
      <c r="EC183" s="114"/>
      <c r="ED183" s="143"/>
      <c r="EE183" s="144" t="e">
        <f t="shared" si="2751"/>
        <v>#DIV/0!</v>
      </c>
      <c r="EF183" s="328">
        <f t="shared" si="2897"/>
        <v>0</v>
      </c>
      <c r="EG183" s="144"/>
      <c r="EH183" s="114"/>
      <c r="EI183" s="141"/>
      <c r="EJ183" s="101"/>
      <c r="EK183" s="142">
        <f t="shared" si="2898"/>
        <v>0</v>
      </c>
      <c r="EL183" s="114">
        <f t="shared" si="2898"/>
        <v>0</v>
      </c>
      <c r="EM183" s="114"/>
      <c r="EN183" s="143"/>
      <c r="EO183" s="144" t="e">
        <f t="shared" si="2754"/>
        <v>#DIV/0!</v>
      </c>
      <c r="EP183" s="328">
        <f t="shared" si="2899"/>
        <v>0</v>
      </c>
      <c r="EQ183" s="144"/>
      <c r="ER183" s="114"/>
      <c r="ES183" s="141"/>
      <c r="ET183" s="101"/>
      <c r="EU183" s="142">
        <f t="shared" si="2900"/>
        <v>0</v>
      </c>
      <c r="EV183" s="114">
        <f t="shared" si="2900"/>
        <v>0</v>
      </c>
      <c r="EW183" s="114"/>
      <c r="EX183" s="143"/>
      <c r="EY183" s="144" t="e">
        <f t="shared" si="2757"/>
        <v>#DIV/0!</v>
      </c>
      <c r="EZ183" s="328">
        <f t="shared" si="2901"/>
        <v>0</v>
      </c>
      <c r="FA183" s="144"/>
      <c r="FB183" s="114"/>
      <c r="FC183" s="141"/>
      <c r="FD183" s="101"/>
      <c r="FE183" s="142">
        <f t="shared" si="2902"/>
        <v>0</v>
      </c>
      <c r="FF183" s="114">
        <f t="shared" si="2902"/>
        <v>0</v>
      </c>
      <c r="FG183" s="114"/>
      <c r="FH183" s="143"/>
      <c r="FI183" s="144" t="e">
        <f t="shared" si="2760"/>
        <v>#DIV/0!</v>
      </c>
      <c r="FJ183" s="328">
        <f t="shared" si="2903"/>
        <v>0</v>
      </c>
      <c r="FK183" s="144"/>
      <c r="FL183" s="114"/>
      <c r="FM183" s="141"/>
      <c r="FN183" s="101"/>
      <c r="FO183" s="142">
        <f t="shared" si="2904"/>
        <v>0</v>
      </c>
      <c r="FP183" s="114">
        <f t="shared" si="2904"/>
        <v>0</v>
      </c>
      <c r="FQ183" s="114"/>
      <c r="FR183" s="143"/>
      <c r="FS183" s="144" t="e">
        <f t="shared" si="2763"/>
        <v>#DIV/0!</v>
      </c>
      <c r="FT183" s="328">
        <f t="shared" si="2905"/>
        <v>0</v>
      </c>
      <c r="FU183" s="144"/>
      <c r="FV183" s="114"/>
      <c r="FW183" s="141"/>
      <c r="FX183" s="101"/>
      <c r="FY183" s="142">
        <f t="shared" si="2906"/>
        <v>0</v>
      </c>
      <c r="FZ183" s="114">
        <f t="shared" si="2906"/>
        <v>0</v>
      </c>
      <c r="GA183" s="114"/>
      <c r="GB183" s="143"/>
      <c r="GC183" s="144" t="e">
        <f t="shared" si="2766"/>
        <v>#DIV/0!</v>
      </c>
      <c r="GD183" s="328">
        <f t="shared" si="2907"/>
        <v>0</v>
      </c>
      <c r="GE183" s="144"/>
      <c r="GF183" s="114"/>
      <c r="GG183" s="141"/>
      <c r="GH183" s="101"/>
      <c r="GI183" s="142">
        <f t="shared" si="2908"/>
        <v>0</v>
      </c>
      <c r="GJ183" s="114">
        <f t="shared" si="2908"/>
        <v>0</v>
      </c>
      <c r="GK183" s="114"/>
      <c r="GL183" s="143"/>
      <c r="GM183" s="144" t="e">
        <f t="shared" si="2769"/>
        <v>#DIV/0!</v>
      </c>
      <c r="GN183" s="328">
        <f t="shared" si="2909"/>
        <v>0</v>
      </c>
      <c r="GO183" s="144"/>
      <c r="GP183" s="114"/>
      <c r="GQ183" s="141"/>
      <c r="GR183" s="101"/>
      <c r="GS183" s="142">
        <f t="shared" si="2910"/>
        <v>0</v>
      </c>
      <c r="GT183" s="114">
        <f t="shared" si="2910"/>
        <v>0</v>
      </c>
      <c r="GU183" s="114"/>
      <c r="GV183" s="143"/>
      <c r="GW183" s="144" t="e">
        <f t="shared" si="2772"/>
        <v>#DIV/0!</v>
      </c>
      <c r="GX183" s="328">
        <f t="shared" si="2911"/>
        <v>0</v>
      </c>
      <c r="GY183" s="144"/>
      <c r="GZ183" s="114"/>
      <c r="HA183" s="141"/>
      <c r="HB183" s="101"/>
      <c r="HC183" s="142">
        <f t="shared" si="2912"/>
        <v>0</v>
      </c>
      <c r="HD183" s="114">
        <f t="shared" si="2912"/>
        <v>0</v>
      </c>
      <c r="HE183" s="114"/>
      <c r="HF183" s="143"/>
      <c r="HG183" s="144" t="e">
        <f t="shared" si="2775"/>
        <v>#DIV/0!</v>
      </c>
      <c r="HH183" s="328">
        <f t="shared" si="2913"/>
        <v>0</v>
      </c>
      <c r="HI183" s="144"/>
      <c r="HJ183" s="114"/>
      <c r="HK183" s="141"/>
      <c r="HL183" s="101"/>
      <c r="HM183" s="142">
        <f t="shared" si="2914"/>
        <v>0</v>
      </c>
      <c r="HN183" s="114">
        <f t="shared" si="2914"/>
        <v>0</v>
      </c>
      <c r="HO183" s="114"/>
      <c r="HP183" s="143"/>
      <c r="HQ183" s="144" t="e">
        <f t="shared" si="2778"/>
        <v>#DIV/0!</v>
      </c>
      <c r="HR183" s="328">
        <f t="shared" si="2915"/>
        <v>0</v>
      </c>
      <c r="HS183" s="144"/>
      <c r="HT183" s="114"/>
      <c r="HU183" s="141"/>
      <c r="HV183" s="101"/>
      <c r="HW183" s="142">
        <f t="shared" si="2916"/>
        <v>0</v>
      </c>
      <c r="HX183" s="114">
        <f t="shared" si="2916"/>
        <v>0</v>
      </c>
      <c r="HY183" s="114"/>
      <c r="HZ183" s="143"/>
      <c r="IA183" s="144" t="e">
        <f t="shared" si="2781"/>
        <v>#DIV/0!</v>
      </c>
      <c r="IB183" s="328">
        <f t="shared" si="2917"/>
        <v>0</v>
      </c>
      <c r="IC183" s="144"/>
      <c r="ID183" s="114"/>
      <c r="IE183" s="141"/>
      <c r="IF183" s="101"/>
      <c r="IG183" s="142">
        <f t="shared" si="2918"/>
        <v>0</v>
      </c>
      <c r="IH183" s="114">
        <f t="shared" si="2918"/>
        <v>0</v>
      </c>
      <c r="II183" s="114"/>
      <c r="IJ183" s="143"/>
      <c r="IK183" s="144" t="e">
        <f t="shared" si="2784"/>
        <v>#DIV/0!</v>
      </c>
      <c r="IL183" s="328">
        <f t="shared" si="2919"/>
        <v>0</v>
      </c>
      <c r="IM183" s="144"/>
      <c r="IN183" s="114"/>
      <c r="IO183" s="141"/>
      <c r="IP183" s="101"/>
      <c r="IQ183" s="142">
        <f t="shared" si="2920"/>
        <v>0</v>
      </c>
      <c r="IR183" s="114">
        <f t="shared" si="2920"/>
        <v>0</v>
      </c>
      <c r="IS183" s="114"/>
      <c r="IT183" s="143"/>
      <c r="IU183" s="144" t="e">
        <f t="shared" si="2787"/>
        <v>#DIV/0!</v>
      </c>
      <c r="IV183" s="328">
        <f t="shared" si="2921"/>
        <v>0</v>
      </c>
      <c r="IW183" s="144"/>
      <c r="IX183" s="114"/>
      <c r="IY183" s="141"/>
      <c r="IZ183" s="101"/>
      <c r="JA183" s="142">
        <f t="shared" si="2922"/>
        <v>0</v>
      </c>
      <c r="JB183" s="114">
        <f t="shared" si="2922"/>
        <v>0</v>
      </c>
      <c r="JC183" s="114"/>
      <c r="JD183" s="143"/>
      <c r="JE183" s="144" t="e">
        <f t="shared" si="2790"/>
        <v>#DIV/0!</v>
      </c>
      <c r="JF183" s="328">
        <f t="shared" si="2923"/>
        <v>0</v>
      </c>
      <c r="JG183" s="144"/>
      <c r="JH183" s="114"/>
      <c r="JI183" s="141"/>
      <c r="JJ183" s="101"/>
      <c r="JK183" s="142">
        <f t="shared" si="2924"/>
        <v>0</v>
      </c>
      <c r="JL183" s="114">
        <f t="shared" si="2924"/>
        <v>0</v>
      </c>
      <c r="JM183" s="114"/>
      <c r="JN183" s="143"/>
      <c r="JO183" s="144" t="e">
        <f t="shared" si="2793"/>
        <v>#DIV/0!</v>
      </c>
      <c r="JP183" s="328">
        <f t="shared" si="2925"/>
        <v>0</v>
      </c>
      <c r="JQ183" s="144"/>
      <c r="JR183" s="114"/>
      <c r="JS183" s="141"/>
      <c r="JT183" s="101"/>
      <c r="JU183" s="142">
        <f t="shared" si="2926"/>
        <v>0</v>
      </c>
      <c r="JV183" s="114">
        <f t="shared" si="2926"/>
        <v>0</v>
      </c>
      <c r="JW183" s="114"/>
      <c r="JX183" s="143"/>
      <c r="JY183" s="144" t="e">
        <f t="shared" si="2796"/>
        <v>#DIV/0!</v>
      </c>
      <c r="JZ183" s="328">
        <f t="shared" si="2927"/>
        <v>0</v>
      </c>
      <c r="KA183" s="144"/>
      <c r="KB183" s="114"/>
      <c r="KC183" s="141"/>
      <c r="KD183" s="101"/>
      <c r="KE183" s="142">
        <f t="shared" si="2928"/>
        <v>0</v>
      </c>
      <c r="KF183" s="114">
        <f t="shared" si="2928"/>
        <v>0</v>
      </c>
      <c r="KG183" s="114"/>
      <c r="KH183" s="143"/>
      <c r="KI183" s="144" t="e">
        <f t="shared" si="2799"/>
        <v>#DIV/0!</v>
      </c>
      <c r="KJ183" s="328">
        <f t="shared" si="2929"/>
        <v>0</v>
      </c>
      <c r="KK183" s="144"/>
      <c r="KL183" s="114"/>
      <c r="KM183" s="141"/>
      <c r="KN183" s="101"/>
      <c r="KO183" s="142">
        <f t="shared" si="2930"/>
        <v>0</v>
      </c>
      <c r="KP183" s="114">
        <f t="shared" si="2930"/>
        <v>0</v>
      </c>
      <c r="KQ183" s="114"/>
      <c r="KR183" s="143"/>
      <c r="KS183" s="144" t="e">
        <f t="shared" si="2802"/>
        <v>#DIV/0!</v>
      </c>
      <c r="KT183" s="328">
        <f t="shared" si="2931"/>
        <v>0</v>
      </c>
      <c r="KU183" s="144"/>
      <c r="KV183" s="114"/>
      <c r="KW183" s="141"/>
      <c r="KX183" s="101"/>
      <c r="KY183" s="142">
        <f t="shared" si="2932"/>
        <v>0</v>
      </c>
      <c r="KZ183" s="114">
        <f t="shared" si="2932"/>
        <v>0</v>
      </c>
      <c r="LA183" s="114"/>
      <c r="LB183" s="143"/>
      <c r="LC183" s="144" t="e">
        <f t="shared" si="2805"/>
        <v>#DIV/0!</v>
      </c>
      <c r="LD183" s="327">
        <f t="shared" si="2806"/>
        <v>0</v>
      </c>
      <c r="LE183" s="144"/>
      <c r="LF183" s="114"/>
      <c r="LG183" s="141"/>
      <c r="LH183" s="101"/>
      <c r="LI183" s="142">
        <f t="shared" si="2933"/>
        <v>0</v>
      </c>
      <c r="LJ183" s="114">
        <f t="shared" si="2933"/>
        <v>0</v>
      </c>
      <c r="LK183" s="114"/>
      <c r="LL183" s="143"/>
    </row>
    <row r="185" spans="1:324" s="71" customFormat="1" ht="15.75">
      <c r="A185" s="795" t="s">
        <v>319</v>
      </c>
      <c r="B185" s="795"/>
      <c r="C185" s="795"/>
      <c r="D185" s="795"/>
      <c r="E185" s="795" t="s">
        <v>404</v>
      </c>
      <c r="F185" s="795"/>
      <c r="L185" s="795"/>
    </row>
    <row r="186" spans="1:324" s="71" customFormat="1" ht="15.75">
      <c r="A186" s="795"/>
      <c r="B186" s="795"/>
      <c r="C186" s="795"/>
      <c r="D186" s="795"/>
      <c r="E186" s="795"/>
      <c r="F186" s="795"/>
    </row>
    <row r="187" spans="1:324" s="71" customFormat="1" ht="15.75">
      <c r="A187" s="795" t="s">
        <v>405</v>
      </c>
      <c r="B187" s="795"/>
      <c r="C187" s="795"/>
      <c r="D187" s="795"/>
      <c r="E187" s="795"/>
      <c r="F187" s="795"/>
    </row>
  </sheetData>
  <mergeCells count="36">
    <mergeCell ref="BX6:CG6"/>
    <mergeCell ref="P6:Y6"/>
    <mergeCell ref="A2:E2"/>
    <mergeCell ref="A3:E3"/>
    <mergeCell ref="A4:E4"/>
    <mergeCell ref="A5:E5"/>
    <mergeCell ref="F6:O6"/>
    <mergeCell ref="Z6:AI6"/>
    <mergeCell ref="AJ6:AS6"/>
    <mergeCell ref="AT6:BC6"/>
    <mergeCell ref="BD6:BM6"/>
    <mergeCell ref="BN6:BW6"/>
    <mergeCell ref="KT6:LC6"/>
    <mergeCell ref="LD6:LL6"/>
    <mergeCell ref="GX6:HG6"/>
    <mergeCell ref="HH6:HQ6"/>
    <mergeCell ref="HR6:IA6"/>
    <mergeCell ref="IB6:IK6"/>
    <mergeCell ref="IL6:IU6"/>
    <mergeCell ref="IV6:JE6"/>
    <mergeCell ref="JF6:JO6"/>
    <mergeCell ref="JP6:JY6"/>
    <mergeCell ref="JZ6:KI6"/>
    <mergeCell ref="KJ6:KS6"/>
    <mergeCell ref="GN6:GW6"/>
    <mergeCell ref="CH6:CQ6"/>
    <mergeCell ref="CR6:DA6"/>
    <mergeCell ref="DB6:DK6"/>
    <mergeCell ref="DL6:DU6"/>
    <mergeCell ref="DV6:EE6"/>
    <mergeCell ref="EP6:EY6"/>
    <mergeCell ref="EZ6:FI6"/>
    <mergeCell ref="FJ6:FS6"/>
    <mergeCell ref="FT6:GC6"/>
    <mergeCell ref="GD6:GM6"/>
    <mergeCell ref="EF6:EO6"/>
  </mergeCells>
  <pageMargins left="0.70866141732283472" right="0.70866141732283472" top="0.74803149606299213" bottom="0.74803149606299213" header="0.31496062992125984" footer="0.31496062992125984"/>
  <pageSetup paperSize="9" scale="17" fitToWidth="0" orientation="landscape" verticalDpi="0" r:id="rId1"/>
  <colBreaks count="2" manualBreakCount="2">
    <brk id="25" max="107" man="1"/>
    <brk id="45" max="107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R272"/>
  <sheetViews>
    <sheetView view="pageBreakPreview" zoomScale="75" zoomScaleSheetLayoutView="75" workbookViewId="0">
      <pane xSplit="1" ySplit="9" topLeftCell="B217" activePane="bottomRight" state="frozen"/>
      <selection pane="topRight" activeCell="B1" sqref="B1"/>
      <selection pane="bottomLeft" activeCell="A31" sqref="A31"/>
      <selection pane="bottomRight" activeCell="I270" sqref="I270"/>
    </sheetView>
  </sheetViews>
  <sheetFormatPr defaultRowHeight="1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7">
      <c r="P1" s="1" t="s">
        <v>1331</v>
      </c>
    </row>
    <row r="2" spans="1:17">
      <c r="B2" s="989" t="s">
        <v>47</v>
      </c>
      <c r="C2" s="989"/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89"/>
      <c r="O2" s="989"/>
      <c r="P2" s="989"/>
    </row>
    <row r="3" spans="1:17">
      <c r="B3" s="989" t="s">
        <v>48</v>
      </c>
      <c r="C3" s="989"/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989"/>
      <c r="O3" s="989"/>
      <c r="P3" s="989"/>
    </row>
    <row r="4" spans="1:17">
      <c r="B4" s="989" t="s">
        <v>250</v>
      </c>
      <c r="C4" s="989"/>
      <c r="D4" s="989"/>
      <c r="E4" s="989"/>
      <c r="F4" s="989"/>
      <c r="G4" s="989"/>
      <c r="H4" s="989"/>
      <c r="I4" s="989"/>
      <c r="J4" s="989"/>
      <c r="K4" s="989"/>
      <c r="L4" s="989"/>
      <c r="M4" s="989"/>
      <c r="N4" s="989"/>
      <c r="O4" s="989"/>
      <c r="P4" s="989"/>
    </row>
    <row r="5" spans="1:17">
      <c r="B5" s="990" t="s">
        <v>986</v>
      </c>
      <c r="C5" s="990"/>
      <c r="D5" s="990"/>
      <c r="E5" s="990"/>
      <c r="F5" s="990"/>
      <c r="G5" s="990"/>
      <c r="H5" s="990"/>
      <c r="I5" s="990"/>
      <c r="J5" s="990"/>
      <c r="K5" s="990"/>
      <c r="L5" s="990"/>
      <c r="M5" s="990"/>
      <c r="N5" s="990"/>
      <c r="O5" s="990"/>
      <c r="P5" s="990"/>
    </row>
    <row r="6" spans="1:17">
      <c r="B6" s="325"/>
      <c r="C6" s="325"/>
      <c r="D6" s="325"/>
      <c r="E6" s="325"/>
      <c r="F6" s="325"/>
      <c r="G6" s="325"/>
      <c r="H6" s="325"/>
      <c r="I6" s="325"/>
      <c r="J6" s="325"/>
      <c r="K6" s="325"/>
      <c r="L6" s="325"/>
      <c r="M6" s="325"/>
      <c r="N6" s="325"/>
      <c r="O6" s="325"/>
      <c r="P6" s="325"/>
    </row>
    <row r="7" spans="1:17" ht="60" customHeight="1">
      <c r="A7" s="996" t="s">
        <v>220</v>
      </c>
      <c r="B7" s="868" t="s">
        <v>3</v>
      </c>
      <c r="C7" s="991" t="s">
        <v>49</v>
      </c>
      <c r="D7" s="991" t="s">
        <v>240</v>
      </c>
      <c r="E7" s="998" t="s">
        <v>204</v>
      </c>
      <c r="F7" s="999"/>
      <c r="G7" s="991" t="s">
        <v>57</v>
      </c>
      <c r="H7" s="993" t="s">
        <v>31</v>
      </c>
      <c r="I7" s="994"/>
      <c r="J7" s="995"/>
      <c r="K7" s="991" t="s">
        <v>62</v>
      </c>
      <c r="L7" s="991" t="s">
        <v>61</v>
      </c>
      <c r="M7" s="993" t="s">
        <v>31</v>
      </c>
      <c r="N7" s="994"/>
      <c r="O7" s="995"/>
      <c r="P7" s="861" t="s">
        <v>50</v>
      </c>
      <c r="Q7" s="987" t="s">
        <v>194</v>
      </c>
    </row>
    <row r="8" spans="1:17" ht="64.5" customHeight="1">
      <c r="A8" s="997"/>
      <c r="B8" s="870"/>
      <c r="C8" s="992"/>
      <c r="D8" s="992"/>
      <c r="E8" s="36" t="s">
        <v>191</v>
      </c>
      <c r="F8" s="36" t="s">
        <v>192</v>
      </c>
      <c r="G8" s="992"/>
      <c r="H8" s="36" t="s">
        <v>146</v>
      </c>
      <c r="I8" s="36" t="s">
        <v>223</v>
      </c>
      <c r="J8" s="36" t="s">
        <v>147</v>
      </c>
      <c r="K8" s="992"/>
      <c r="L8" s="992"/>
      <c r="M8" s="36" t="s">
        <v>146</v>
      </c>
      <c r="N8" s="36" t="s">
        <v>223</v>
      </c>
      <c r="O8" s="36" t="s">
        <v>147</v>
      </c>
      <c r="P8" s="863"/>
      <c r="Q8" s="988"/>
    </row>
    <row r="9" spans="1:17" ht="33.75">
      <c r="A9" s="58">
        <v>1</v>
      </c>
      <c r="B9" s="323">
        <v>2</v>
      </c>
      <c r="C9" s="3">
        <v>3</v>
      </c>
      <c r="D9" s="3">
        <v>4</v>
      </c>
      <c r="E9" s="3">
        <v>5</v>
      </c>
      <c r="F9" s="3">
        <v>6</v>
      </c>
      <c r="G9" s="3" t="s">
        <v>252</v>
      </c>
      <c r="H9" s="3" t="s">
        <v>253</v>
      </c>
      <c r="I9" s="3" t="s">
        <v>254</v>
      </c>
      <c r="J9" s="3">
        <v>9</v>
      </c>
      <c r="K9" s="3">
        <v>10</v>
      </c>
      <c r="L9" s="3" t="s">
        <v>255</v>
      </c>
      <c r="M9" s="3" t="s">
        <v>256</v>
      </c>
      <c r="N9" s="3" t="s">
        <v>257</v>
      </c>
      <c r="O9" s="3" t="s">
        <v>258</v>
      </c>
      <c r="P9" s="3">
        <v>14</v>
      </c>
      <c r="Q9" s="3">
        <v>15</v>
      </c>
    </row>
    <row r="10" spans="1:17">
      <c r="A10" s="51"/>
      <c r="B10" s="983" t="s">
        <v>71</v>
      </c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4"/>
      <c r="Q10" s="52"/>
    </row>
    <row r="11" spans="1:17" ht="22.5">
      <c r="A11" s="46"/>
      <c r="B11" s="35" t="s">
        <v>52</v>
      </c>
      <c r="C11" s="19">
        <v>5</v>
      </c>
      <c r="D11" s="21">
        <v>718</v>
      </c>
      <c r="E11" s="25">
        <f>1+2+2+1+1</f>
        <v>7</v>
      </c>
      <c r="F11" s="25">
        <f>1*52/10</f>
        <v>5</v>
      </c>
      <c r="G11" s="22">
        <f>(E11+F11)/D11/C11</f>
        <v>3.3400000000000001E-3</v>
      </c>
      <c r="H11" s="22">
        <f>G11-J11</f>
        <v>3.3400000000000001E-3</v>
      </c>
      <c r="I11" s="22">
        <f>(F11)/D11/C11</f>
        <v>1.39E-3</v>
      </c>
      <c r="J11" s="22"/>
      <c r="K11" s="19">
        <v>40000</v>
      </c>
      <c r="L11" s="23">
        <f>G11*K11</f>
        <v>133.6</v>
      </c>
      <c r="M11" s="23">
        <f>H11*K11</f>
        <v>133.6</v>
      </c>
      <c r="N11" s="23">
        <f>I11*K11</f>
        <v>55.6</v>
      </c>
      <c r="O11" s="23">
        <f>L11-M11</f>
        <v>0</v>
      </c>
      <c r="P11" s="20" t="s">
        <v>987</v>
      </c>
      <c r="Q11" s="20"/>
    </row>
    <row r="12" spans="1:17" ht="22.5">
      <c r="A12" s="46"/>
      <c r="B12" s="35" t="s">
        <v>53</v>
      </c>
      <c r="C12" s="19">
        <v>5</v>
      </c>
      <c r="D12" s="21">
        <v>718</v>
      </c>
      <c r="E12" s="25">
        <f>E11</f>
        <v>7</v>
      </c>
      <c r="F12" s="25">
        <f>F11</f>
        <v>5</v>
      </c>
      <c r="G12" s="22">
        <f>(E12+F12)/D12/C12</f>
        <v>3.3400000000000001E-3</v>
      </c>
      <c r="H12" s="22">
        <f t="shared" ref="H12:H18" si="0">G12-J12</f>
        <v>3.3400000000000001E-3</v>
      </c>
      <c r="I12" s="22">
        <f>(F12)/D12/C12</f>
        <v>1.39E-3</v>
      </c>
      <c r="J12" s="22"/>
      <c r="K12" s="19">
        <v>6700</v>
      </c>
      <c r="L12" s="23">
        <f>G12*K12</f>
        <v>22.38</v>
      </c>
      <c r="M12" s="23">
        <f t="shared" ref="M12:M18" si="1">H12*K12</f>
        <v>22.38</v>
      </c>
      <c r="N12" s="23">
        <f t="shared" ref="N12:N18" si="2">I12*K12</f>
        <v>9.31</v>
      </c>
      <c r="O12" s="23">
        <f t="shared" ref="O12:O18" si="3">L12-M12</f>
        <v>0</v>
      </c>
      <c r="P12" s="20" t="s">
        <v>987</v>
      </c>
      <c r="Q12" s="20"/>
    </row>
    <row r="13" spans="1:17" ht="33.75">
      <c r="A13" s="46"/>
      <c r="B13" s="35" t="s">
        <v>54</v>
      </c>
      <c r="C13" s="19">
        <v>5</v>
      </c>
      <c r="D13" s="21">
        <v>718</v>
      </c>
      <c r="E13" s="25">
        <v>1</v>
      </c>
      <c r="F13" s="25"/>
      <c r="G13" s="22">
        <f>(E13+F13)/D13/C13</f>
        <v>2.7999999999999998E-4</v>
      </c>
      <c r="H13" s="22">
        <f t="shared" si="0"/>
        <v>2.7999999999999998E-4</v>
      </c>
      <c r="I13" s="22"/>
      <c r="J13" s="22"/>
      <c r="K13" s="19">
        <v>25800</v>
      </c>
      <c r="L13" s="23">
        <f>G13*K13</f>
        <v>7.22</v>
      </c>
      <c r="M13" s="23">
        <f t="shared" si="1"/>
        <v>7.22</v>
      </c>
      <c r="N13" s="23">
        <f t="shared" si="2"/>
        <v>0</v>
      </c>
      <c r="O13" s="23">
        <f t="shared" si="3"/>
        <v>0</v>
      </c>
      <c r="P13" s="19" t="s">
        <v>64</v>
      </c>
      <c r="Q13" s="20"/>
    </row>
    <row r="14" spans="1:17">
      <c r="A14" s="46"/>
      <c r="B14" s="35" t="s">
        <v>55</v>
      </c>
      <c r="C14" s="19">
        <v>5</v>
      </c>
      <c r="D14" s="21">
        <v>718</v>
      </c>
      <c r="E14" s="25">
        <v>1</v>
      </c>
      <c r="F14" s="25"/>
      <c r="G14" s="22">
        <f>(E14+F14)/D14/C14</f>
        <v>2.7999999999999998E-4</v>
      </c>
      <c r="H14" s="22">
        <f t="shared" si="0"/>
        <v>2.7999999999999998E-4</v>
      </c>
      <c r="I14" s="22"/>
      <c r="J14" s="22"/>
      <c r="K14" s="19">
        <v>7500</v>
      </c>
      <c r="L14" s="23">
        <f>G14*K14</f>
        <v>2.1</v>
      </c>
      <c r="M14" s="23">
        <f t="shared" si="1"/>
        <v>2.1</v>
      </c>
      <c r="N14" s="23">
        <f t="shared" si="2"/>
        <v>0</v>
      </c>
      <c r="O14" s="23">
        <f t="shared" si="3"/>
        <v>0</v>
      </c>
      <c r="P14" s="19" t="s">
        <v>63</v>
      </c>
      <c r="Q14" s="20"/>
    </row>
    <row r="15" spans="1:17" ht="22.5">
      <c r="A15" s="46"/>
      <c r="B15" s="35" t="s">
        <v>59</v>
      </c>
      <c r="C15" s="19">
        <v>1</v>
      </c>
      <c r="D15" s="21">
        <v>718</v>
      </c>
      <c r="E15" s="25">
        <f>1*E12/5</f>
        <v>1</v>
      </c>
      <c r="F15" s="25">
        <f>1*F12/5</f>
        <v>1</v>
      </c>
      <c r="G15" s="22">
        <f t="shared" ref="G15:G75" si="4">(E15+F15)/D15/C15</f>
        <v>2.7899999999999999E-3</v>
      </c>
      <c r="H15" s="22">
        <f t="shared" si="0"/>
        <v>2.7899999999999999E-3</v>
      </c>
      <c r="I15" s="22">
        <f>(F15)/D15/C15</f>
        <v>1.39E-3</v>
      </c>
      <c r="J15" s="22"/>
      <c r="K15" s="19">
        <v>7000</v>
      </c>
      <c r="L15" s="23">
        <f t="shared" ref="L15:L75" si="5">G15*K15</f>
        <v>19.53</v>
      </c>
      <c r="M15" s="23">
        <f t="shared" si="1"/>
        <v>19.53</v>
      </c>
      <c r="N15" s="23">
        <f t="shared" si="2"/>
        <v>9.73</v>
      </c>
      <c r="O15" s="23">
        <f t="shared" si="3"/>
        <v>0</v>
      </c>
      <c r="P15" s="19" t="s">
        <v>193</v>
      </c>
      <c r="Q15" s="20"/>
    </row>
    <row r="16" spans="1:17">
      <c r="A16" s="46"/>
      <c r="B16" s="35" t="s">
        <v>60</v>
      </c>
      <c r="C16" s="19">
        <v>1</v>
      </c>
      <c r="D16" s="21">
        <v>718</v>
      </c>
      <c r="E16" s="25">
        <f>1*E13</f>
        <v>1</v>
      </c>
      <c r="F16" s="25">
        <f>1*F13</f>
        <v>0</v>
      </c>
      <c r="G16" s="22">
        <f t="shared" si="4"/>
        <v>1.39E-3</v>
      </c>
      <c r="H16" s="22">
        <f t="shared" si="0"/>
        <v>1.39E-3</v>
      </c>
      <c r="I16" s="22"/>
      <c r="J16" s="22"/>
      <c r="K16" s="19">
        <v>9000</v>
      </c>
      <c r="L16" s="23">
        <f t="shared" si="5"/>
        <v>12.51</v>
      </c>
      <c r="M16" s="23">
        <f t="shared" si="1"/>
        <v>12.51</v>
      </c>
      <c r="N16" s="23">
        <f t="shared" si="2"/>
        <v>0</v>
      </c>
      <c r="O16" s="23">
        <f t="shared" si="3"/>
        <v>0</v>
      </c>
      <c r="P16" s="19" t="s">
        <v>58</v>
      </c>
      <c r="Q16" s="20"/>
    </row>
    <row r="17" spans="1:17" ht="22.5">
      <c r="A17" s="46"/>
      <c r="B17" s="35" t="s">
        <v>56</v>
      </c>
      <c r="C17" s="19">
        <v>1</v>
      </c>
      <c r="D17" s="21">
        <v>718</v>
      </c>
      <c r="E17" s="25">
        <f>1*E14*12</f>
        <v>12</v>
      </c>
      <c r="F17" s="25">
        <f>1*F14*12</f>
        <v>0</v>
      </c>
      <c r="G17" s="22">
        <f t="shared" si="4"/>
        <v>1.6709999999999999E-2</v>
      </c>
      <c r="H17" s="22">
        <f t="shared" si="0"/>
        <v>1.6709999999999999E-2</v>
      </c>
      <c r="I17" s="22"/>
      <c r="J17" s="22"/>
      <c r="K17" s="19">
        <v>90</v>
      </c>
      <c r="L17" s="23">
        <f t="shared" si="5"/>
        <v>1.5</v>
      </c>
      <c r="M17" s="23">
        <f t="shared" si="1"/>
        <v>1.5</v>
      </c>
      <c r="N17" s="23">
        <f t="shared" si="2"/>
        <v>0</v>
      </c>
      <c r="O17" s="23">
        <f t="shared" si="3"/>
        <v>0</v>
      </c>
      <c r="P17" s="19" t="s">
        <v>65</v>
      </c>
      <c r="Q17" s="20"/>
    </row>
    <row r="18" spans="1:17" ht="33.75">
      <c r="A18" s="46"/>
      <c r="B18" s="35" t="s">
        <v>51</v>
      </c>
      <c r="C18" s="19">
        <v>1</v>
      </c>
      <c r="D18" s="21">
        <v>718</v>
      </c>
      <c r="E18" s="25">
        <f>(2+4+1+2)*12</f>
        <v>108</v>
      </c>
      <c r="F18" s="25">
        <f>2*52*4</f>
        <v>416</v>
      </c>
      <c r="G18" s="22">
        <f t="shared" si="4"/>
        <v>0.72980999999999996</v>
      </c>
      <c r="H18" s="22">
        <f t="shared" si="0"/>
        <v>0.72980999999999996</v>
      </c>
      <c r="I18" s="22">
        <f>(F18)/D18/C18</f>
        <v>0.57938999999999996</v>
      </c>
      <c r="J18" s="22"/>
      <c r="K18" s="19">
        <v>220</v>
      </c>
      <c r="L18" s="23">
        <f t="shared" si="5"/>
        <v>160.56</v>
      </c>
      <c r="M18" s="23">
        <f t="shared" si="1"/>
        <v>160.56</v>
      </c>
      <c r="N18" s="23">
        <f t="shared" si="2"/>
        <v>127.47</v>
      </c>
      <c r="O18" s="23">
        <f t="shared" si="3"/>
        <v>0</v>
      </c>
      <c r="P18" s="20" t="s">
        <v>988</v>
      </c>
      <c r="Q18" s="20"/>
    </row>
    <row r="19" spans="1:17">
      <c r="A19" s="46"/>
      <c r="B19" s="985" t="s">
        <v>66</v>
      </c>
      <c r="C19" s="985"/>
      <c r="D19" s="985"/>
      <c r="E19" s="985"/>
      <c r="F19" s="985"/>
      <c r="G19" s="985"/>
      <c r="H19" s="985"/>
      <c r="I19" s="985"/>
      <c r="J19" s="985"/>
      <c r="K19" s="985"/>
      <c r="L19" s="985"/>
      <c r="M19" s="985"/>
      <c r="N19" s="985"/>
      <c r="O19" s="985"/>
      <c r="P19" s="986"/>
      <c r="Q19" s="20"/>
    </row>
    <row r="20" spans="1:17" ht="45">
      <c r="A20" s="46"/>
      <c r="B20" s="35" t="s">
        <v>67</v>
      </c>
      <c r="C20" s="19">
        <v>3</v>
      </c>
      <c r="D20" s="21">
        <v>718</v>
      </c>
      <c r="E20" s="25">
        <f>1*7+1+1</f>
        <v>9</v>
      </c>
      <c r="F20" s="25">
        <f>1*52</f>
        <v>52</v>
      </c>
      <c r="G20" s="22">
        <f t="shared" si="4"/>
        <v>2.8320000000000001E-2</v>
      </c>
      <c r="H20" s="22">
        <f>G20-J20</f>
        <v>2.8320000000000001E-2</v>
      </c>
      <c r="I20" s="22"/>
      <c r="J20" s="22"/>
      <c r="K20" s="19">
        <v>500</v>
      </c>
      <c r="L20" s="23">
        <f t="shared" si="5"/>
        <v>14.16</v>
      </c>
      <c r="M20" s="23">
        <f>H20*K20</f>
        <v>14.16</v>
      </c>
      <c r="N20" s="23">
        <f>I20*K20</f>
        <v>0</v>
      </c>
      <c r="O20" s="23">
        <f>L20-M20</f>
        <v>0</v>
      </c>
      <c r="P20" s="20" t="s">
        <v>141</v>
      </c>
      <c r="Q20" s="20"/>
    </row>
    <row r="21" spans="1:17">
      <c r="A21" s="46"/>
      <c r="B21" s="35" t="s">
        <v>68</v>
      </c>
      <c r="C21" s="19">
        <v>5</v>
      </c>
      <c r="D21" s="21">
        <v>718</v>
      </c>
      <c r="E21" s="21">
        <v>2</v>
      </c>
      <c r="F21" s="21"/>
      <c r="G21" s="22">
        <f t="shared" si="4"/>
        <v>5.5999999999999995E-4</v>
      </c>
      <c r="H21" s="22">
        <f>G21-J21</f>
        <v>5.5999999999999995E-4</v>
      </c>
      <c r="I21" s="22"/>
      <c r="J21" s="22"/>
      <c r="K21" s="19">
        <v>5500</v>
      </c>
      <c r="L21" s="23">
        <f t="shared" si="5"/>
        <v>3.08</v>
      </c>
      <c r="M21" s="23">
        <f>H21*K21</f>
        <v>3.08</v>
      </c>
      <c r="N21" s="23">
        <f>I21*K21</f>
        <v>0</v>
      </c>
      <c r="O21" s="23">
        <f>L21-M21</f>
        <v>0</v>
      </c>
      <c r="P21" s="19" t="s">
        <v>69</v>
      </c>
      <c r="Q21" s="20"/>
    </row>
    <row r="22" spans="1:17">
      <c r="A22" s="46"/>
      <c r="B22" s="43" t="s">
        <v>212</v>
      </c>
      <c r="C22" s="38"/>
      <c r="D22" s="39"/>
      <c r="E22" s="39"/>
      <c r="F22" s="39"/>
      <c r="G22" s="40"/>
      <c r="H22" s="40"/>
      <c r="I22" s="40"/>
      <c r="J22" s="40"/>
      <c r="K22" s="38"/>
      <c r="L22" s="41">
        <f>SUM(L11:L18,L20:L21)</f>
        <v>376.64</v>
      </c>
      <c r="M22" s="41">
        <f>SUM(M11:M18,M20:M21)</f>
        <v>376.64</v>
      </c>
      <c r="N22" s="41">
        <f>SUM(N11:N18,N20:N21)</f>
        <v>202.11</v>
      </c>
      <c r="O22" s="41">
        <f>SUM(O11:O18,O20:O21)</f>
        <v>0</v>
      </c>
      <c r="P22" s="38"/>
      <c r="Q22" s="20"/>
    </row>
    <row r="23" spans="1:17">
      <c r="A23" s="46" t="s">
        <v>221</v>
      </c>
      <c r="B23" s="43"/>
      <c r="C23" s="38"/>
      <c r="D23" s="39"/>
      <c r="E23" s="39"/>
      <c r="F23" s="39"/>
      <c r="G23" s="40"/>
      <c r="H23" s="40"/>
      <c r="I23" s="40"/>
      <c r="J23" s="40"/>
      <c r="K23" s="38"/>
      <c r="L23" s="41">
        <f>SUM(M23:O23)</f>
        <v>202.11</v>
      </c>
      <c r="M23" s="41"/>
      <c r="N23" s="41">
        <f>N22</f>
        <v>202.11</v>
      </c>
      <c r="O23" s="41"/>
      <c r="P23" s="38" t="s">
        <v>296</v>
      </c>
      <c r="Q23" s="20"/>
    </row>
    <row r="24" spans="1:17">
      <c r="A24" s="46" t="s">
        <v>222</v>
      </c>
      <c r="B24" s="43"/>
      <c r="C24" s="38"/>
      <c r="D24" s="39"/>
      <c r="E24" s="39"/>
      <c r="F24" s="39"/>
      <c r="G24" s="40"/>
      <c r="H24" s="40"/>
      <c r="I24" s="40"/>
      <c r="J24" s="40"/>
      <c r="K24" s="38"/>
      <c r="L24" s="41">
        <f>SUM(M24:O24)</f>
        <v>174.53</v>
      </c>
      <c r="M24" s="41">
        <f>M22-N23</f>
        <v>174.53</v>
      </c>
      <c r="N24" s="41"/>
      <c r="O24" s="41"/>
      <c r="P24" s="38" t="s">
        <v>296</v>
      </c>
      <c r="Q24" s="20"/>
    </row>
    <row r="25" spans="1:17">
      <c r="A25" s="51"/>
      <c r="B25" s="983" t="s">
        <v>70</v>
      </c>
      <c r="C25" s="983"/>
      <c r="D25" s="983"/>
      <c r="E25" s="983"/>
      <c r="F25" s="983"/>
      <c r="G25" s="983"/>
      <c r="H25" s="983"/>
      <c r="I25" s="983"/>
      <c r="J25" s="983"/>
      <c r="K25" s="983"/>
      <c r="L25" s="983"/>
      <c r="M25" s="983"/>
      <c r="N25" s="983"/>
      <c r="O25" s="983"/>
      <c r="P25" s="984"/>
      <c r="Q25" s="52"/>
    </row>
    <row r="26" spans="1:17" ht="22.5">
      <c r="A26" s="46"/>
      <c r="B26" s="35" t="s">
        <v>72</v>
      </c>
      <c r="C26" s="19">
        <v>1</v>
      </c>
      <c r="D26" s="21">
        <v>718</v>
      </c>
      <c r="E26" s="21">
        <f>7*1</f>
        <v>7</v>
      </c>
      <c r="F26" s="25">
        <f>52</f>
        <v>52</v>
      </c>
      <c r="G26" s="22">
        <f t="shared" si="4"/>
        <v>8.2170000000000007E-2</v>
      </c>
      <c r="H26" s="22">
        <f t="shared" ref="H26:H66" si="6">G26-J26</f>
        <v>8.2170000000000007E-2</v>
      </c>
      <c r="I26" s="22">
        <f t="shared" ref="I26:I66" si="7">(F26)/D26/C26</f>
        <v>7.2419999999999998E-2</v>
      </c>
      <c r="J26" s="22"/>
      <c r="K26" s="19">
        <v>170</v>
      </c>
      <c r="L26" s="23">
        <f t="shared" si="5"/>
        <v>13.97</v>
      </c>
      <c r="M26" s="23">
        <f t="shared" ref="M26:M66" si="8">H26*K26</f>
        <v>13.97</v>
      </c>
      <c r="N26" s="23">
        <f t="shared" ref="N26:N66" si="9">I26*K26</f>
        <v>12.31</v>
      </c>
      <c r="O26" s="23">
        <f t="shared" ref="O26:O66" si="10">L26-M26</f>
        <v>0</v>
      </c>
      <c r="P26" s="19" t="s">
        <v>142</v>
      </c>
      <c r="Q26" s="20"/>
    </row>
    <row r="27" spans="1:17">
      <c r="A27" s="46"/>
      <c r="B27" s="35" t="s">
        <v>73</v>
      </c>
      <c r="C27" s="19">
        <v>5</v>
      </c>
      <c r="D27" s="21">
        <v>718</v>
      </c>
      <c r="E27" s="21">
        <f>7*1</f>
        <v>7</v>
      </c>
      <c r="F27" s="25">
        <f>52</f>
        <v>52</v>
      </c>
      <c r="G27" s="22">
        <f t="shared" si="4"/>
        <v>1.643E-2</v>
      </c>
      <c r="H27" s="22">
        <f t="shared" si="6"/>
        <v>1.643E-2</v>
      </c>
      <c r="I27" s="22">
        <f t="shared" si="7"/>
        <v>1.448E-2</v>
      </c>
      <c r="J27" s="22"/>
      <c r="K27" s="19">
        <v>360</v>
      </c>
      <c r="L27" s="23">
        <f t="shared" si="5"/>
        <v>5.91</v>
      </c>
      <c r="M27" s="23">
        <f t="shared" si="8"/>
        <v>5.91</v>
      </c>
      <c r="N27" s="23">
        <f t="shared" si="9"/>
        <v>5.21</v>
      </c>
      <c r="O27" s="23">
        <f t="shared" si="10"/>
        <v>0</v>
      </c>
      <c r="P27" s="19" t="s">
        <v>142</v>
      </c>
      <c r="Q27" s="20"/>
    </row>
    <row r="28" spans="1:17">
      <c r="A28" s="46"/>
      <c r="B28" s="35" t="s">
        <v>74</v>
      </c>
      <c r="C28" s="19">
        <v>3</v>
      </c>
      <c r="D28" s="21">
        <v>718</v>
      </c>
      <c r="E28" s="21">
        <f>7*1</f>
        <v>7</v>
      </c>
      <c r="F28" s="25">
        <f>52</f>
        <v>52</v>
      </c>
      <c r="G28" s="22">
        <f t="shared" si="4"/>
        <v>2.7390000000000001E-2</v>
      </c>
      <c r="H28" s="22">
        <f t="shared" si="6"/>
        <v>2.7390000000000001E-2</v>
      </c>
      <c r="I28" s="22">
        <f t="shared" si="7"/>
        <v>2.4140000000000002E-2</v>
      </c>
      <c r="J28" s="22"/>
      <c r="K28" s="19">
        <v>20</v>
      </c>
      <c r="L28" s="23">
        <f t="shared" si="5"/>
        <v>0.55000000000000004</v>
      </c>
      <c r="M28" s="23">
        <f t="shared" si="8"/>
        <v>0.55000000000000004</v>
      </c>
      <c r="N28" s="23">
        <f t="shared" si="9"/>
        <v>0.48</v>
      </c>
      <c r="O28" s="23">
        <f t="shared" si="10"/>
        <v>0</v>
      </c>
      <c r="P28" s="19" t="s">
        <v>142</v>
      </c>
      <c r="Q28" s="20"/>
    </row>
    <row r="29" spans="1:17">
      <c r="A29" s="46"/>
      <c r="B29" s="35" t="s">
        <v>75</v>
      </c>
      <c r="C29" s="19">
        <v>1</v>
      </c>
      <c r="D29" s="21">
        <v>718</v>
      </c>
      <c r="E29" s="21">
        <f>7*1</f>
        <v>7</v>
      </c>
      <c r="F29" s="25">
        <f>52</f>
        <v>52</v>
      </c>
      <c r="G29" s="22">
        <f t="shared" si="4"/>
        <v>8.2170000000000007E-2</v>
      </c>
      <c r="H29" s="22">
        <f t="shared" si="6"/>
        <v>8.2170000000000007E-2</v>
      </c>
      <c r="I29" s="22">
        <f t="shared" si="7"/>
        <v>7.2419999999999998E-2</v>
      </c>
      <c r="J29" s="22"/>
      <c r="K29" s="19">
        <v>20</v>
      </c>
      <c r="L29" s="23">
        <f t="shared" si="5"/>
        <v>1.64</v>
      </c>
      <c r="M29" s="23">
        <f t="shared" si="8"/>
        <v>1.64</v>
      </c>
      <c r="N29" s="23">
        <f t="shared" si="9"/>
        <v>1.45</v>
      </c>
      <c r="O29" s="23">
        <f t="shared" si="10"/>
        <v>0</v>
      </c>
      <c r="P29" s="19" t="s">
        <v>142</v>
      </c>
      <c r="Q29" s="20"/>
    </row>
    <row r="30" spans="1:17">
      <c r="A30" s="46"/>
      <c r="B30" s="35" t="s">
        <v>76</v>
      </c>
      <c r="C30" s="19">
        <v>1</v>
      </c>
      <c r="D30" s="21">
        <v>718</v>
      </c>
      <c r="E30" s="21">
        <v>5</v>
      </c>
      <c r="F30" s="21"/>
      <c r="G30" s="22">
        <f t="shared" si="4"/>
        <v>6.96E-3</v>
      </c>
      <c r="H30" s="22">
        <f t="shared" si="6"/>
        <v>6.96E-3</v>
      </c>
      <c r="I30" s="22">
        <f t="shared" si="7"/>
        <v>0</v>
      </c>
      <c r="J30" s="22"/>
      <c r="K30" s="19">
        <v>120</v>
      </c>
      <c r="L30" s="23">
        <f t="shared" si="5"/>
        <v>0.84</v>
      </c>
      <c r="M30" s="23">
        <f t="shared" si="8"/>
        <v>0.84</v>
      </c>
      <c r="N30" s="23">
        <f t="shared" si="9"/>
        <v>0</v>
      </c>
      <c r="O30" s="23">
        <f t="shared" si="10"/>
        <v>0</v>
      </c>
      <c r="P30" s="19" t="s">
        <v>77</v>
      </c>
      <c r="Q30" s="20"/>
    </row>
    <row r="31" spans="1:17">
      <c r="A31" s="46"/>
      <c r="B31" s="35" t="s">
        <v>78</v>
      </c>
      <c r="C31" s="19">
        <v>1</v>
      </c>
      <c r="D31" s="21">
        <v>718</v>
      </c>
      <c r="E31" s="25">
        <f>7*4</f>
        <v>28</v>
      </c>
      <c r="F31" s="25">
        <f>4*30</f>
        <v>120</v>
      </c>
      <c r="G31" s="22">
        <f t="shared" si="4"/>
        <v>0.20613000000000001</v>
      </c>
      <c r="H31" s="22">
        <f t="shared" si="6"/>
        <v>0.20613000000000001</v>
      </c>
      <c r="I31" s="22">
        <f t="shared" si="7"/>
        <v>0.16713</v>
      </c>
      <c r="J31" s="22"/>
      <c r="K31" s="19">
        <v>15</v>
      </c>
      <c r="L31" s="23">
        <f t="shared" si="5"/>
        <v>3.09</v>
      </c>
      <c r="M31" s="23">
        <f t="shared" si="8"/>
        <v>3.09</v>
      </c>
      <c r="N31" s="23">
        <f t="shared" si="9"/>
        <v>2.5099999999999998</v>
      </c>
      <c r="O31" s="23">
        <f t="shared" si="10"/>
        <v>0</v>
      </c>
      <c r="P31" s="27" t="s">
        <v>989</v>
      </c>
      <c r="Q31" s="20"/>
    </row>
    <row r="32" spans="1:17">
      <c r="A32" s="46"/>
      <c r="B32" s="35" t="s">
        <v>80</v>
      </c>
      <c r="C32" s="19">
        <v>1</v>
      </c>
      <c r="D32" s="21">
        <v>718</v>
      </c>
      <c r="E32" s="25">
        <f>7*4</f>
        <v>28</v>
      </c>
      <c r="F32" s="25">
        <f>4*718</f>
        <v>2872</v>
      </c>
      <c r="G32" s="22">
        <f t="shared" si="4"/>
        <v>4.0389999999999997</v>
      </c>
      <c r="H32" s="22">
        <f t="shared" si="6"/>
        <v>4.0389999999999997</v>
      </c>
      <c r="I32" s="22">
        <f t="shared" si="7"/>
        <v>4</v>
      </c>
      <c r="J32" s="22"/>
      <c r="K32" s="19">
        <v>15</v>
      </c>
      <c r="L32" s="23">
        <f t="shared" si="5"/>
        <v>60.59</v>
      </c>
      <c r="M32" s="23">
        <f t="shared" si="8"/>
        <v>60.59</v>
      </c>
      <c r="N32" s="23">
        <f t="shared" si="9"/>
        <v>60</v>
      </c>
      <c r="O32" s="23">
        <f t="shared" si="10"/>
        <v>0</v>
      </c>
      <c r="P32" s="27" t="s">
        <v>355</v>
      </c>
      <c r="Q32" s="20"/>
    </row>
    <row r="33" spans="1:17" ht="22.5">
      <c r="A33" s="46"/>
      <c r="B33" s="35" t="s">
        <v>81</v>
      </c>
      <c r="C33" s="19">
        <v>1</v>
      </c>
      <c r="D33" s="21">
        <v>718</v>
      </c>
      <c r="E33" s="21">
        <f>7*1</f>
        <v>7</v>
      </c>
      <c r="F33" s="21">
        <f>52*1</f>
        <v>52</v>
      </c>
      <c r="G33" s="22">
        <f t="shared" si="4"/>
        <v>8.2170000000000007E-2</v>
      </c>
      <c r="H33" s="22">
        <f t="shared" si="6"/>
        <v>8.2170000000000007E-2</v>
      </c>
      <c r="I33" s="22">
        <f t="shared" si="7"/>
        <v>7.2419999999999998E-2</v>
      </c>
      <c r="J33" s="22"/>
      <c r="K33" s="19">
        <v>250</v>
      </c>
      <c r="L33" s="23">
        <f t="shared" si="5"/>
        <v>20.54</v>
      </c>
      <c r="M33" s="23">
        <f t="shared" si="8"/>
        <v>20.54</v>
      </c>
      <c r="N33" s="23">
        <f t="shared" si="9"/>
        <v>18.11</v>
      </c>
      <c r="O33" s="23">
        <f t="shared" si="10"/>
        <v>0</v>
      </c>
      <c r="P33" s="26" t="s">
        <v>83</v>
      </c>
      <c r="Q33" s="20"/>
    </row>
    <row r="34" spans="1:17">
      <c r="A34" s="46"/>
      <c r="B34" s="35" t="s">
        <v>82</v>
      </c>
      <c r="C34" s="19">
        <v>1</v>
      </c>
      <c r="D34" s="21">
        <v>718</v>
      </c>
      <c r="E34" s="21">
        <f>7*1</f>
        <v>7</v>
      </c>
      <c r="F34" s="21">
        <f>52*1</f>
        <v>52</v>
      </c>
      <c r="G34" s="22">
        <f t="shared" si="4"/>
        <v>8.2170000000000007E-2</v>
      </c>
      <c r="H34" s="22">
        <f t="shared" si="6"/>
        <v>8.2170000000000007E-2</v>
      </c>
      <c r="I34" s="22">
        <f t="shared" si="7"/>
        <v>7.2419999999999998E-2</v>
      </c>
      <c r="J34" s="22"/>
      <c r="K34" s="19">
        <v>260</v>
      </c>
      <c r="L34" s="23">
        <f t="shared" si="5"/>
        <v>21.36</v>
      </c>
      <c r="M34" s="23">
        <f t="shared" si="8"/>
        <v>21.36</v>
      </c>
      <c r="N34" s="23">
        <f t="shared" si="9"/>
        <v>18.829999999999998</v>
      </c>
      <c r="O34" s="23">
        <f t="shared" si="10"/>
        <v>0</v>
      </c>
      <c r="P34" s="19" t="s">
        <v>142</v>
      </c>
      <c r="Q34" s="20"/>
    </row>
    <row r="35" spans="1:17">
      <c r="A35" s="46"/>
      <c r="B35" s="35" t="s">
        <v>84</v>
      </c>
      <c r="C35" s="19">
        <v>1</v>
      </c>
      <c r="D35" s="21">
        <v>718</v>
      </c>
      <c r="E35" s="25">
        <f>7*4</f>
        <v>28</v>
      </c>
      <c r="F35" s="25">
        <f>4*30</f>
        <v>120</v>
      </c>
      <c r="G35" s="22">
        <f t="shared" si="4"/>
        <v>0.20613000000000001</v>
      </c>
      <c r="H35" s="22">
        <f t="shared" si="6"/>
        <v>0.20613000000000001</v>
      </c>
      <c r="I35" s="22">
        <f t="shared" si="7"/>
        <v>0.16713</v>
      </c>
      <c r="J35" s="22"/>
      <c r="K35" s="19">
        <v>10</v>
      </c>
      <c r="L35" s="23">
        <f t="shared" si="5"/>
        <v>2.06</v>
      </c>
      <c r="M35" s="23">
        <f t="shared" si="8"/>
        <v>2.06</v>
      </c>
      <c r="N35" s="23">
        <f t="shared" si="9"/>
        <v>1.67</v>
      </c>
      <c r="O35" s="23">
        <f t="shared" si="10"/>
        <v>0</v>
      </c>
      <c r="P35" s="19" t="s">
        <v>989</v>
      </c>
      <c r="Q35" s="20"/>
    </row>
    <row r="36" spans="1:17">
      <c r="A36" s="46"/>
      <c r="B36" s="35" t="s">
        <v>85</v>
      </c>
      <c r="C36" s="19">
        <v>5</v>
      </c>
      <c r="D36" s="21">
        <v>718</v>
      </c>
      <c r="E36" s="21">
        <f>7*1</f>
        <v>7</v>
      </c>
      <c r="F36" s="21">
        <f>52*1</f>
        <v>52</v>
      </c>
      <c r="G36" s="22">
        <f t="shared" si="4"/>
        <v>1.643E-2</v>
      </c>
      <c r="H36" s="22">
        <f t="shared" si="6"/>
        <v>1.643E-2</v>
      </c>
      <c r="I36" s="22">
        <f t="shared" si="7"/>
        <v>1.448E-2</v>
      </c>
      <c r="J36" s="22"/>
      <c r="K36" s="19">
        <v>27</v>
      </c>
      <c r="L36" s="23">
        <f t="shared" si="5"/>
        <v>0.44</v>
      </c>
      <c r="M36" s="23">
        <f t="shared" si="8"/>
        <v>0.44</v>
      </c>
      <c r="N36" s="23">
        <f t="shared" si="9"/>
        <v>0.39</v>
      </c>
      <c r="O36" s="23">
        <f t="shared" si="10"/>
        <v>0</v>
      </c>
      <c r="P36" s="19" t="s">
        <v>142</v>
      </c>
      <c r="Q36" s="20"/>
    </row>
    <row r="37" spans="1:17">
      <c r="A37" s="46"/>
      <c r="B37" s="35" t="s">
        <v>86</v>
      </c>
      <c r="C37" s="19">
        <v>3</v>
      </c>
      <c r="D37" s="21">
        <v>718</v>
      </c>
      <c r="E37" s="21">
        <f>7*1</f>
        <v>7</v>
      </c>
      <c r="F37" s="21">
        <f>52*1</f>
        <v>52</v>
      </c>
      <c r="G37" s="22">
        <f t="shared" si="4"/>
        <v>2.7390000000000001E-2</v>
      </c>
      <c r="H37" s="22">
        <f t="shared" si="6"/>
        <v>2.7390000000000001E-2</v>
      </c>
      <c r="I37" s="22">
        <f t="shared" si="7"/>
        <v>2.4140000000000002E-2</v>
      </c>
      <c r="J37" s="22"/>
      <c r="K37" s="19">
        <v>250</v>
      </c>
      <c r="L37" s="23">
        <f t="shared" si="5"/>
        <v>6.85</v>
      </c>
      <c r="M37" s="23">
        <f t="shared" si="8"/>
        <v>6.85</v>
      </c>
      <c r="N37" s="23">
        <f t="shared" si="9"/>
        <v>6.04</v>
      </c>
      <c r="O37" s="23">
        <f t="shared" si="10"/>
        <v>0</v>
      </c>
      <c r="P37" s="19" t="s">
        <v>142</v>
      </c>
      <c r="Q37" s="20"/>
    </row>
    <row r="38" spans="1:17">
      <c r="A38" s="46"/>
      <c r="B38" s="35" t="s">
        <v>87</v>
      </c>
      <c r="C38" s="19">
        <v>3</v>
      </c>
      <c r="D38" s="21">
        <v>718</v>
      </c>
      <c r="E38" s="21">
        <f>7*1</f>
        <v>7</v>
      </c>
      <c r="F38" s="21">
        <f>52*1</f>
        <v>52</v>
      </c>
      <c r="G38" s="22">
        <f t="shared" si="4"/>
        <v>2.7390000000000001E-2</v>
      </c>
      <c r="H38" s="22">
        <f t="shared" si="6"/>
        <v>2.7390000000000001E-2</v>
      </c>
      <c r="I38" s="22">
        <f t="shared" si="7"/>
        <v>2.4140000000000002E-2</v>
      </c>
      <c r="J38" s="22"/>
      <c r="K38" s="19">
        <v>316</v>
      </c>
      <c r="L38" s="23">
        <f t="shared" si="5"/>
        <v>8.66</v>
      </c>
      <c r="M38" s="23">
        <f t="shared" si="8"/>
        <v>8.66</v>
      </c>
      <c r="N38" s="23">
        <f t="shared" si="9"/>
        <v>7.63</v>
      </c>
      <c r="O38" s="23">
        <f t="shared" si="10"/>
        <v>0</v>
      </c>
      <c r="P38" s="19" t="s">
        <v>142</v>
      </c>
      <c r="Q38" s="20"/>
    </row>
    <row r="39" spans="1:17">
      <c r="A39" s="46"/>
      <c r="B39" s="35" t="s">
        <v>88</v>
      </c>
      <c r="C39" s="19">
        <v>1</v>
      </c>
      <c r="D39" s="21">
        <v>718</v>
      </c>
      <c r="E39" s="21">
        <f>7*4</f>
        <v>28</v>
      </c>
      <c r="F39" s="21">
        <f>52*4</f>
        <v>208</v>
      </c>
      <c r="G39" s="22">
        <f t="shared" si="4"/>
        <v>0.32868999999999998</v>
      </c>
      <c r="H39" s="22">
        <f t="shared" si="6"/>
        <v>0.32868999999999998</v>
      </c>
      <c r="I39" s="22">
        <f t="shared" si="7"/>
        <v>0.28969</v>
      </c>
      <c r="J39" s="22"/>
      <c r="K39" s="19">
        <v>20</v>
      </c>
      <c r="L39" s="23">
        <f t="shared" si="5"/>
        <v>6.57</v>
      </c>
      <c r="M39" s="23">
        <f t="shared" si="8"/>
        <v>6.57</v>
      </c>
      <c r="N39" s="23">
        <f t="shared" si="9"/>
        <v>5.79</v>
      </c>
      <c r="O39" s="23">
        <f t="shared" si="10"/>
        <v>0</v>
      </c>
      <c r="P39" s="19" t="s">
        <v>144</v>
      </c>
      <c r="Q39" s="20"/>
    </row>
    <row r="40" spans="1:17">
      <c r="A40" s="46"/>
      <c r="B40" s="35" t="s">
        <v>89</v>
      </c>
      <c r="C40" s="19">
        <v>1</v>
      </c>
      <c r="D40" s="21">
        <v>718</v>
      </c>
      <c r="E40" s="21">
        <f>7*4</f>
        <v>28</v>
      </c>
      <c r="F40" s="21">
        <f>52*4</f>
        <v>208</v>
      </c>
      <c r="G40" s="22">
        <f t="shared" si="4"/>
        <v>0.32868999999999998</v>
      </c>
      <c r="H40" s="22">
        <f t="shared" si="6"/>
        <v>0.32868999999999998</v>
      </c>
      <c r="I40" s="22">
        <f t="shared" si="7"/>
        <v>0.28969</v>
      </c>
      <c r="J40" s="22"/>
      <c r="K40" s="19">
        <v>30</v>
      </c>
      <c r="L40" s="23">
        <f t="shared" si="5"/>
        <v>9.86</v>
      </c>
      <c r="M40" s="23">
        <f t="shared" si="8"/>
        <v>9.86</v>
      </c>
      <c r="N40" s="23">
        <f t="shared" si="9"/>
        <v>8.69</v>
      </c>
      <c r="O40" s="23">
        <f t="shared" si="10"/>
        <v>0</v>
      </c>
      <c r="P40" s="19" t="s">
        <v>144</v>
      </c>
      <c r="Q40" s="20"/>
    </row>
    <row r="41" spans="1:17">
      <c r="A41" s="46"/>
      <c r="B41" s="35" t="s">
        <v>990</v>
      </c>
      <c r="C41" s="19">
        <v>1</v>
      </c>
      <c r="D41" s="21">
        <v>718</v>
      </c>
      <c r="E41" s="21">
        <f>7*1</f>
        <v>7</v>
      </c>
      <c r="F41" s="21">
        <f>52*1</f>
        <v>52</v>
      </c>
      <c r="G41" s="22">
        <f t="shared" si="4"/>
        <v>8.2170000000000007E-2</v>
      </c>
      <c r="H41" s="22">
        <f t="shared" si="6"/>
        <v>8.2170000000000007E-2</v>
      </c>
      <c r="I41" s="22">
        <f t="shared" si="7"/>
        <v>7.2419999999999998E-2</v>
      </c>
      <c r="J41" s="22"/>
      <c r="K41" s="19">
        <v>20</v>
      </c>
      <c r="L41" s="23">
        <f t="shared" si="5"/>
        <v>1.64</v>
      </c>
      <c r="M41" s="23">
        <f t="shared" si="8"/>
        <v>1.64</v>
      </c>
      <c r="N41" s="23">
        <f t="shared" si="9"/>
        <v>1.45</v>
      </c>
      <c r="O41" s="23">
        <f t="shared" si="10"/>
        <v>0</v>
      </c>
      <c r="P41" s="19" t="s">
        <v>142</v>
      </c>
      <c r="Q41" s="20"/>
    </row>
    <row r="42" spans="1:17">
      <c r="A42" s="46"/>
      <c r="B42" s="35" t="s">
        <v>90</v>
      </c>
      <c r="C42" s="19">
        <v>1</v>
      </c>
      <c r="D42" s="21">
        <v>718</v>
      </c>
      <c r="E42" s="21">
        <f>7*4</f>
        <v>28</v>
      </c>
      <c r="F42" s="21">
        <f>52*4</f>
        <v>208</v>
      </c>
      <c r="G42" s="22">
        <f t="shared" si="4"/>
        <v>0.32868999999999998</v>
      </c>
      <c r="H42" s="22">
        <f t="shared" si="6"/>
        <v>0.32868999999999998</v>
      </c>
      <c r="I42" s="22">
        <f t="shared" si="7"/>
        <v>0.28969</v>
      </c>
      <c r="J42" s="22"/>
      <c r="K42" s="19">
        <v>25</v>
      </c>
      <c r="L42" s="23">
        <f t="shared" si="5"/>
        <v>8.2200000000000006</v>
      </c>
      <c r="M42" s="23">
        <f t="shared" si="8"/>
        <v>8.2200000000000006</v>
      </c>
      <c r="N42" s="23">
        <f t="shared" si="9"/>
        <v>7.24</v>
      </c>
      <c r="O42" s="23">
        <f t="shared" si="10"/>
        <v>0</v>
      </c>
      <c r="P42" s="19" t="s">
        <v>144</v>
      </c>
      <c r="Q42" s="20"/>
    </row>
    <row r="43" spans="1:17">
      <c r="A43" s="46"/>
      <c r="B43" s="35" t="s">
        <v>91</v>
      </c>
      <c r="C43" s="19">
        <v>1</v>
      </c>
      <c r="D43" s="21">
        <v>718</v>
      </c>
      <c r="E43" s="21">
        <f>7*1</f>
        <v>7</v>
      </c>
      <c r="F43" s="21">
        <f>52*1</f>
        <v>52</v>
      </c>
      <c r="G43" s="22">
        <f t="shared" si="4"/>
        <v>8.2170000000000007E-2</v>
      </c>
      <c r="H43" s="22">
        <f t="shared" si="6"/>
        <v>8.2170000000000007E-2</v>
      </c>
      <c r="I43" s="22">
        <f t="shared" si="7"/>
        <v>7.2419999999999998E-2</v>
      </c>
      <c r="J43" s="22"/>
      <c r="K43" s="19">
        <v>60</v>
      </c>
      <c r="L43" s="23">
        <f t="shared" si="5"/>
        <v>4.93</v>
      </c>
      <c r="M43" s="23">
        <f t="shared" si="8"/>
        <v>4.93</v>
      </c>
      <c r="N43" s="23">
        <f t="shared" si="9"/>
        <v>4.3499999999999996</v>
      </c>
      <c r="O43" s="23">
        <f t="shared" si="10"/>
        <v>0</v>
      </c>
      <c r="P43" s="19" t="s">
        <v>142</v>
      </c>
      <c r="Q43" s="20"/>
    </row>
    <row r="44" spans="1:17">
      <c r="A44" s="46"/>
      <c r="B44" s="35" t="s">
        <v>92</v>
      </c>
      <c r="C44" s="19">
        <v>1</v>
      </c>
      <c r="D44" s="21">
        <v>718</v>
      </c>
      <c r="E44" s="21">
        <f>7*1</f>
        <v>7</v>
      </c>
      <c r="F44" s="21">
        <f>52*1</f>
        <v>52</v>
      </c>
      <c r="G44" s="22">
        <f t="shared" si="4"/>
        <v>8.2170000000000007E-2</v>
      </c>
      <c r="H44" s="22">
        <f t="shared" si="6"/>
        <v>8.2170000000000007E-2</v>
      </c>
      <c r="I44" s="22">
        <f t="shared" si="7"/>
        <v>7.2419999999999998E-2</v>
      </c>
      <c r="J44" s="22"/>
      <c r="K44" s="19">
        <v>60</v>
      </c>
      <c r="L44" s="23">
        <f t="shared" si="5"/>
        <v>4.93</v>
      </c>
      <c r="M44" s="23">
        <f t="shared" si="8"/>
        <v>4.93</v>
      </c>
      <c r="N44" s="23">
        <f t="shared" si="9"/>
        <v>4.3499999999999996</v>
      </c>
      <c r="O44" s="23">
        <f t="shared" si="10"/>
        <v>0</v>
      </c>
      <c r="P44" s="19" t="s">
        <v>142</v>
      </c>
      <c r="Q44" s="20"/>
    </row>
    <row r="45" spans="1:17">
      <c r="A45" s="46"/>
      <c r="B45" s="35" t="s">
        <v>93</v>
      </c>
      <c r="C45" s="19">
        <v>5</v>
      </c>
      <c r="D45" s="21">
        <v>718</v>
      </c>
      <c r="E45" s="21">
        <f>7*1</f>
        <v>7</v>
      </c>
      <c r="F45" s="21">
        <f>52*1</f>
        <v>52</v>
      </c>
      <c r="G45" s="22">
        <f t="shared" si="4"/>
        <v>1.643E-2</v>
      </c>
      <c r="H45" s="22">
        <f t="shared" si="6"/>
        <v>1.643E-2</v>
      </c>
      <c r="I45" s="22">
        <f t="shared" si="7"/>
        <v>1.448E-2</v>
      </c>
      <c r="J45" s="22"/>
      <c r="K45" s="19">
        <v>1000</v>
      </c>
      <c r="L45" s="23">
        <f t="shared" si="5"/>
        <v>16.43</v>
      </c>
      <c r="M45" s="23">
        <f t="shared" si="8"/>
        <v>16.43</v>
      </c>
      <c r="N45" s="23">
        <f t="shared" si="9"/>
        <v>14.48</v>
      </c>
      <c r="O45" s="23">
        <f t="shared" si="10"/>
        <v>0</v>
      </c>
      <c r="P45" s="19" t="s">
        <v>142</v>
      </c>
      <c r="Q45" s="20"/>
    </row>
    <row r="46" spans="1:17">
      <c r="A46" s="46"/>
      <c r="B46" s="35" t="s">
        <v>94</v>
      </c>
      <c r="C46" s="19">
        <v>1</v>
      </c>
      <c r="D46" s="21">
        <v>718</v>
      </c>
      <c r="E46" s="21">
        <f>7*4</f>
        <v>28</v>
      </c>
      <c r="F46" s="21">
        <f>52*4</f>
        <v>208</v>
      </c>
      <c r="G46" s="22">
        <f t="shared" si="4"/>
        <v>0.32868999999999998</v>
      </c>
      <c r="H46" s="22">
        <f t="shared" si="6"/>
        <v>0.32868999999999998</v>
      </c>
      <c r="I46" s="22">
        <f t="shared" si="7"/>
        <v>0.28969</v>
      </c>
      <c r="J46" s="22"/>
      <c r="K46" s="19">
        <v>20</v>
      </c>
      <c r="L46" s="23">
        <f t="shared" si="5"/>
        <v>6.57</v>
      </c>
      <c r="M46" s="23">
        <f t="shared" si="8"/>
        <v>6.57</v>
      </c>
      <c r="N46" s="23">
        <f t="shared" si="9"/>
        <v>5.79</v>
      </c>
      <c r="O46" s="23">
        <f t="shared" si="10"/>
        <v>0</v>
      </c>
      <c r="P46" s="19" t="s">
        <v>144</v>
      </c>
      <c r="Q46" s="20"/>
    </row>
    <row r="47" spans="1:17">
      <c r="A47" s="46"/>
      <c r="B47" s="35" t="s">
        <v>95</v>
      </c>
      <c r="C47" s="19">
        <v>1</v>
      </c>
      <c r="D47" s="21">
        <v>718</v>
      </c>
      <c r="E47" s="21">
        <f>7*1</f>
        <v>7</v>
      </c>
      <c r="F47" s="21">
        <f>52*1</f>
        <v>52</v>
      </c>
      <c r="G47" s="22">
        <f t="shared" si="4"/>
        <v>8.2170000000000007E-2</v>
      </c>
      <c r="H47" s="22">
        <f t="shared" si="6"/>
        <v>8.2170000000000007E-2</v>
      </c>
      <c r="I47" s="22">
        <f t="shared" si="7"/>
        <v>7.2419999999999998E-2</v>
      </c>
      <c r="J47" s="22"/>
      <c r="K47" s="19">
        <v>25</v>
      </c>
      <c r="L47" s="23">
        <f t="shared" si="5"/>
        <v>2.0499999999999998</v>
      </c>
      <c r="M47" s="23">
        <f t="shared" si="8"/>
        <v>2.0499999999999998</v>
      </c>
      <c r="N47" s="23">
        <f t="shared" si="9"/>
        <v>1.81</v>
      </c>
      <c r="O47" s="23">
        <f t="shared" si="10"/>
        <v>0</v>
      </c>
      <c r="P47" s="19" t="s">
        <v>142</v>
      </c>
      <c r="Q47" s="20"/>
    </row>
    <row r="48" spans="1:17">
      <c r="A48" s="46"/>
      <c r="B48" s="35" t="s">
        <v>96</v>
      </c>
      <c r="C48" s="19">
        <v>5</v>
      </c>
      <c r="D48" s="21">
        <v>718</v>
      </c>
      <c r="E48" s="21">
        <f>7*1</f>
        <v>7</v>
      </c>
      <c r="F48" s="21">
        <f>52*1</f>
        <v>52</v>
      </c>
      <c r="G48" s="22">
        <f t="shared" si="4"/>
        <v>1.643E-2</v>
      </c>
      <c r="H48" s="22">
        <f t="shared" si="6"/>
        <v>1.643E-2</v>
      </c>
      <c r="I48" s="22">
        <f t="shared" si="7"/>
        <v>1.448E-2</v>
      </c>
      <c r="J48" s="22"/>
      <c r="K48" s="19">
        <v>60</v>
      </c>
      <c r="L48" s="23">
        <f t="shared" si="5"/>
        <v>0.99</v>
      </c>
      <c r="M48" s="23">
        <f t="shared" si="8"/>
        <v>0.99</v>
      </c>
      <c r="N48" s="23">
        <f t="shared" si="9"/>
        <v>0.87</v>
      </c>
      <c r="O48" s="23">
        <f t="shared" si="10"/>
        <v>0</v>
      </c>
      <c r="P48" s="19" t="s">
        <v>142</v>
      </c>
      <c r="Q48" s="20"/>
    </row>
    <row r="49" spans="1:17">
      <c r="A49" s="46"/>
      <c r="B49" s="35" t="s">
        <v>97</v>
      </c>
      <c r="C49" s="19">
        <v>5</v>
      </c>
      <c r="D49" s="21">
        <v>718</v>
      </c>
      <c r="E49" s="21">
        <v>4</v>
      </c>
      <c r="F49" s="21"/>
      <c r="G49" s="22">
        <f t="shared" si="4"/>
        <v>1.1100000000000001E-3</v>
      </c>
      <c r="H49" s="22">
        <f t="shared" si="6"/>
        <v>1.1100000000000001E-3</v>
      </c>
      <c r="I49" s="22">
        <f t="shared" si="7"/>
        <v>0</v>
      </c>
      <c r="J49" s="22"/>
      <c r="K49" s="19">
        <v>250</v>
      </c>
      <c r="L49" s="23">
        <f t="shared" si="5"/>
        <v>0.28000000000000003</v>
      </c>
      <c r="M49" s="23">
        <f t="shared" si="8"/>
        <v>0.28000000000000003</v>
      </c>
      <c r="N49" s="23">
        <f t="shared" si="9"/>
        <v>0</v>
      </c>
      <c r="O49" s="23">
        <f t="shared" si="10"/>
        <v>0</v>
      </c>
      <c r="P49" s="20" t="s">
        <v>291</v>
      </c>
      <c r="Q49" s="20"/>
    </row>
    <row r="50" spans="1:17">
      <c r="A50" s="46"/>
      <c r="B50" s="35" t="s">
        <v>98</v>
      </c>
      <c r="C50" s="19">
        <v>1</v>
      </c>
      <c r="D50" s="21">
        <v>718</v>
      </c>
      <c r="E50" s="21">
        <f t="shared" ref="E50:E56" si="11">7*1</f>
        <v>7</v>
      </c>
      <c r="F50" s="21">
        <f t="shared" ref="F50:F56" si="12">52*1</f>
        <v>52</v>
      </c>
      <c r="G50" s="22">
        <f t="shared" si="4"/>
        <v>8.2170000000000007E-2</v>
      </c>
      <c r="H50" s="22">
        <f t="shared" si="6"/>
        <v>8.2170000000000007E-2</v>
      </c>
      <c r="I50" s="22">
        <f t="shared" si="7"/>
        <v>7.2419999999999998E-2</v>
      </c>
      <c r="J50" s="22"/>
      <c r="K50" s="19">
        <v>3</v>
      </c>
      <c r="L50" s="23">
        <f t="shared" si="5"/>
        <v>0.25</v>
      </c>
      <c r="M50" s="23">
        <f t="shared" si="8"/>
        <v>0.25</v>
      </c>
      <c r="N50" s="23">
        <f t="shared" si="9"/>
        <v>0.22</v>
      </c>
      <c r="O50" s="23">
        <f t="shared" si="10"/>
        <v>0</v>
      </c>
      <c r="P50" s="19" t="s">
        <v>142</v>
      </c>
      <c r="Q50" s="20"/>
    </row>
    <row r="51" spans="1:17">
      <c r="A51" s="46"/>
      <c r="B51" s="35" t="s">
        <v>99</v>
      </c>
      <c r="C51" s="19">
        <v>1</v>
      </c>
      <c r="D51" s="21">
        <v>718</v>
      </c>
      <c r="E51" s="21">
        <f t="shared" si="11"/>
        <v>7</v>
      </c>
      <c r="F51" s="21">
        <f t="shared" si="12"/>
        <v>52</v>
      </c>
      <c r="G51" s="22">
        <f t="shared" si="4"/>
        <v>8.2170000000000007E-2</v>
      </c>
      <c r="H51" s="22">
        <f t="shared" si="6"/>
        <v>8.2170000000000007E-2</v>
      </c>
      <c r="I51" s="22">
        <f t="shared" si="7"/>
        <v>7.2419999999999998E-2</v>
      </c>
      <c r="J51" s="22"/>
      <c r="K51" s="19">
        <v>6</v>
      </c>
      <c r="L51" s="23">
        <f t="shared" si="5"/>
        <v>0.49</v>
      </c>
      <c r="M51" s="23">
        <f t="shared" si="8"/>
        <v>0.49</v>
      </c>
      <c r="N51" s="23">
        <f t="shared" si="9"/>
        <v>0.43</v>
      </c>
      <c r="O51" s="23">
        <f t="shared" si="10"/>
        <v>0</v>
      </c>
      <c r="P51" s="19" t="s">
        <v>142</v>
      </c>
      <c r="Q51" s="20"/>
    </row>
    <row r="52" spans="1:17">
      <c r="A52" s="46"/>
      <c r="B52" s="35" t="s">
        <v>100</v>
      </c>
      <c r="C52" s="19">
        <v>1</v>
      </c>
      <c r="D52" s="21">
        <v>718</v>
      </c>
      <c r="E52" s="21">
        <f t="shared" si="11"/>
        <v>7</v>
      </c>
      <c r="F52" s="21">
        <f t="shared" si="12"/>
        <v>52</v>
      </c>
      <c r="G52" s="22">
        <f t="shared" si="4"/>
        <v>8.2170000000000007E-2</v>
      </c>
      <c r="H52" s="22">
        <f t="shared" si="6"/>
        <v>8.2170000000000007E-2</v>
      </c>
      <c r="I52" s="22">
        <f t="shared" si="7"/>
        <v>7.2419999999999998E-2</v>
      </c>
      <c r="J52" s="22"/>
      <c r="K52" s="19">
        <v>13</v>
      </c>
      <c r="L52" s="23">
        <f t="shared" si="5"/>
        <v>1.07</v>
      </c>
      <c r="M52" s="23">
        <f t="shared" si="8"/>
        <v>1.07</v>
      </c>
      <c r="N52" s="23">
        <f t="shared" si="9"/>
        <v>0.94</v>
      </c>
      <c r="O52" s="23">
        <f t="shared" si="10"/>
        <v>0</v>
      </c>
      <c r="P52" s="19" t="s">
        <v>142</v>
      </c>
      <c r="Q52" s="20"/>
    </row>
    <row r="53" spans="1:17" ht="22.5">
      <c r="A53" s="46"/>
      <c r="B53" s="35" t="s">
        <v>101</v>
      </c>
      <c r="C53" s="19">
        <v>2</v>
      </c>
      <c r="D53" s="21">
        <v>718</v>
      </c>
      <c r="E53" s="21">
        <f t="shared" si="11"/>
        <v>7</v>
      </c>
      <c r="F53" s="21">
        <f t="shared" si="12"/>
        <v>52</v>
      </c>
      <c r="G53" s="22">
        <f t="shared" si="4"/>
        <v>4.1090000000000002E-2</v>
      </c>
      <c r="H53" s="22">
        <f t="shared" si="6"/>
        <v>4.1090000000000002E-2</v>
      </c>
      <c r="I53" s="22">
        <f t="shared" si="7"/>
        <v>3.6209999999999999E-2</v>
      </c>
      <c r="J53" s="22"/>
      <c r="K53" s="19">
        <v>50</v>
      </c>
      <c r="L53" s="23">
        <f t="shared" si="5"/>
        <v>2.0499999999999998</v>
      </c>
      <c r="M53" s="23">
        <f t="shared" si="8"/>
        <v>2.0499999999999998</v>
      </c>
      <c r="N53" s="23">
        <f t="shared" si="9"/>
        <v>1.81</v>
      </c>
      <c r="O53" s="23">
        <f t="shared" si="10"/>
        <v>0</v>
      </c>
      <c r="P53" s="19" t="s">
        <v>142</v>
      </c>
      <c r="Q53" s="20"/>
    </row>
    <row r="54" spans="1:17">
      <c r="A54" s="46"/>
      <c r="B54" s="35" t="s">
        <v>102</v>
      </c>
      <c r="C54" s="19">
        <v>1</v>
      </c>
      <c r="D54" s="21">
        <v>718</v>
      </c>
      <c r="E54" s="21">
        <f t="shared" si="11"/>
        <v>7</v>
      </c>
      <c r="F54" s="21">
        <f t="shared" si="12"/>
        <v>52</v>
      </c>
      <c r="G54" s="22">
        <f t="shared" si="4"/>
        <v>8.2170000000000007E-2</v>
      </c>
      <c r="H54" s="22">
        <f t="shared" si="6"/>
        <v>8.2170000000000007E-2</v>
      </c>
      <c r="I54" s="22">
        <f t="shared" si="7"/>
        <v>7.2419999999999998E-2</v>
      </c>
      <c r="J54" s="22"/>
      <c r="K54" s="19">
        <v>50</v>
      </c>
      <c r="L54" s="23">
        <f t="shared" si="5"/>
        <v>4.1100000000000003</v>
      </c>
      <c r="M54" s="23">
        <f t="shared" si="8"/>
        <v>4.1100000000000003</v>
      </c>
      <c r="N54" s="23">
        <f t="shared" si="9"/>
        <v>3.62</v>
      </c>
      <c r="O54" s="23">
        <f t="shared" si="10"/>
        <v>0</v>
      </c>
      <c r="P54" s="19" t="s">
        <v>142</v>
      </c>
      <c r="Q54" s="20"/>
    </row>
    <row r="55" spans="1:17">
      <c r="A55" s="46"/>
      <c r="B55" s="35" t="s">
        <v>103</v>
      </c>
      <c r="C55" s="19">
        <v>1</v>
      </c>
      <c r="D55" s="21">
        <v>718</v>
      </c>
      <c r="E55" s="21">
        <f t="shared" si="11"/>
        <v>7</v>
      </c>
      <c r="F55" s="21">
        <f t="shared" si="12"/>
        <v>52</v>
      </c>
      <c r="G55" s="22">
        <f t="shared" si="4"/>
        <v>8.2170000000000007E-2</v>
      </c>
      <c r="H55" s="22">
        <f t="shared" si="6"/>
        <v>8.2170000000000007E-2</v>
      </c>
      <c r="I55" s="22">
        <f t="shared" si="7"/>
        <v>7.2419999999999998E-2</v>
      </c>
      <c r="J55" s="22"/>
      <c r="K55" s="19">
        <v>50</v>
      </c>
      <c r="L55" s="23">
        <f t="shared" si="5"/>
        <v>4.1100000000000003</v>
      </c>
      <c r="M55" s="23">
        <f t="shared" si="8"/>
        <v>4.1100000000000003</v>
      </c>
      <c r="N55" s="23">
        <f t="shared" si="9"/>
        <v>3.62</v>
      </c>
      <c r="O55" s="23">
        <f t="shared" si="10"/>
        <v>0</v>
      </c>
      <c r="P55" s="19" t="s">
        <v>142</v>
      </c>
      <c r="Q55" s="20"/>
    </row>
    <row r="56" spans="1:17">
      <c r="A56" s="46"/>
      <c r="B56" s="35" t="s">
        <v>104</v>
      </c>
      <c r="C56" s="19">
        <v>5</v>
      </c>
      <c r="D56" s="21">
        <v>718</v>
      </c>
      <c r="E56" s="21">
        <f t="shared" si="11"/>
        <v>7</v>
      </c>
      <c r="F56" s="21">
        <f t="shared" si="12"/>
        <v>52</v>
      </c>
      <c r="G56" s="22">
        <f t="shared" si="4"/>
        <v>1.643E-2</v>
      </c>
      <c r="H56" s="22">
        <f t="shared" si="6"/>
        <v>1.643E-2</v>
      </c>
      <c r="I56" s="22">
        <f t="shared" si="7"/>
        <v>1.448E-2</v>
      </c>
      <c r="J56" s="22"/>
      <c r="K56" s="19">
        <v>100</v>
      </c>
      <c r="L56" s="23">
        <f t="shared" si="5"/>
        <v>1.64</v>
      </c>
      <c r="M56" s="23">
        <f t="shared" si="8"/>
        <v>1.64</v>
      </c>
      <c r="N56" s="23">
        <f t="shared" si="9"/>
        <v>1.45</v>
      </c>
      <c r="O56" s="23">
        <f t="shared" si="10"/>
        <v>0</v>
      </c>
      <c r="P56" s="19" t="s">
        <v>142</v>
      </c>
      <c r="Q56" s="20"/>
    </row>
    <row r="57" spans="1:17" ht="33.75">
      <c r="A57" s="46"/>
      <c r="B57" s="35" t="s">
        <v>105</v>
      </c>
      <c r="C57" s="19">
        <v>1</v>
      </c>
      <c r="D57" s="21">
        <v>718</v>
      </c>
      <c r="E57" s="21">
        <f>7*2</f>
        <v>14</v>
      </c>
      <c r="F57" s="21">
        <f>52*2</f>
        <v>104</v>
      </c>
      <c r="G57" s="22">
        <f t="shared" si="4"/>
        <v>0.16435</v>
      </c>
      <c r="H57" s="22">
        <f t="shared" si="6"/>
        <v>0.16435</v>
      </c>
      <c r="I57" s="22">
        <f t="shared" si="7"/>
        <v>0.14485000000000001</v>
      </c>
      <c r="J57" s="22"/>
      <c r="K57" s="19">
        <v>40</v>
      </c>
      <c r="L57" s="23">
        <f t="shared" si="5"/>
        <v>6.57</v>
      </c>
      <c r="M57" s="23">
        <f t="shared" si="8"/>
        <v>6.57</v>
      </c>
      <c r="N57" s="23">
        <f t="shared" si="9"/>
        <v>5.79</v>
      </c>
      <c r="O57" s="23">
        <f t="shared" si="10"/>
        <v>0</v>
      </c>
      <c r="P57" s="19" t="s">
        <v>143</v>
      </c>
      <c r="Q57" s="20"/>
    </row>
    <row r="58" spans="1:17" ht="22.5">
      <c r="A58" s="46"/>
      <c r="B58" s="35" t="s">
        <v>106</v>
      </c>
      <c r="C58" s="19">
        <v>1</v>
      </c>
      <c r="D58" s="21">
        <v>718</v>
      </c>
      <c r="E58" s="21">
        <f>7*2</f>
        <v>14</v>
      </c>
      <c r="F58" s="21">
        <f>52*2</f>
        <v>104</v>
      </c>
      <c r="G58" s="22">
        <f t="shared" si="4"/>
        <v>0.16435</v>
      </c>
      <c r="H58" s="22">
        <f t="shared" si="6"/>
        <v>0.16435</v>
      </c>
      <c r="I58" s="22">
        <f t="shared" si="7"/>
        <v>0.14485000000000001</v>
      </c>
      <c r="J58" s="22"/>
      <c r="K58" s="19">
        <v>200</v>
      </c>
      <c r="L58" s="23">
        <f t="shared" si="5"/>
        <v>32.869999999999997</v>
      </c>
      <c r="M58" s="23">
        <f t="shared" si="8"/>
        <v>32.869999999999997</v>
      </c>
      <c r="N58" s="23">
        <f t="shared" si="9"/>
        <v>28.97</v>
      </c>
      <c r="O58" s="23">
        <f t="shared" si="10"/>
        <v>0</v>
      </c>
      <c r="P58" s="19" t="s">
        <v>143</v>
      </c>
      <c r="Q58" s="20"/>
    </row>
    <row r="59" spans="1:17">
      <c r="A59" s="46"/>
      <c r="B59" s="35" t="s">
        <v>107</v>
      </c>
      <c r="C59" s="19">
        <v>1</v>
      </c>
      <c r="D59" s="21">
        <v>718</v>
      </c>
      <c r="E59" s="21">
        <f>7*1</f>
        <v>7</v>
      </c>
      <c r="F59" s="21">
        <f>52*1</f>
        <v>52</v>
      </c>
      <c r="G59" s="22">
        <f t="shared" si="4"/>
        <v>8.2170000000000007E-2</v>
      </c>
      <c r="H59" s="22">
        <f t="shared" si="6"/>
        <v>8.2170000000000007E-2</v>
      </c>
      <c r="I59" s="22">
        <f t="shared" si="7"/>
        <v>7.2419999999999998E-2</v>
      </c>
      <c r="J59" s="22"/>
      <c r="K59" s="19">
        <v>50</v>
      </c>
      <c r="L59" s="23">
        <f t="shared" si="5"/>
        <v>4.1100000000000003</v>
      </c>
      <c r="M59" s="23">
        <f t="shared" si="8"/>
        <v>4.1100000000000003</v>
      </c>
      <c r="N59" s="23">
        <f t="shared" si="9"/>
        <v>3.62</v>
      </c>
      <c r="O59" s="23">
        <f t="shared" si="10"/>
        <v>0</v>
      </c>
      <c r="P59" s="19" t="s">
        <v>142</v>
      </c>
      <c r="Q59" s="20"/>
    </row>
    <row r="60" spans="1:17">
      <c r="A60" s="46"/>
      <c r="B60" s="35" t="s">
        <v>108</v>
      </c>
      <c r="C60" s="19">
        <v>1</v>
      </c>
      <c r="D60" s="21">
        <v>718</v>
      </c>
      <c r="E60" s="21">
        <f>7*2</f>
        <v>14</v>
      </c>
      <c r="F60" s="21">
        <f>52*2</f>
        <v>104</v>
      </c>
      <c r="G60" s="22">
        <f t="shared" si="4"/>
        <v>0.16435</v>
      </c>
      <c r="H60" s="22">
        <f t="shared" si="6"/>
        <v>0.16435</v>
      </c>
      <c r="I60" s="22">
        <f t="shared" si="7"/>
        <v>0.14485000000000001</v>
      </c>
      <c r="J60" s="22"/>
      <c r="K60" s="19">
        <v>45</v>
      </c>
      <c r="L60" s="23">
        <f t="shared" si="5"/>
        <v>7.4</v>
      </c>
      <c r="M60" s="23">
        <f t="shared" si="8"/>
        <v>7.4</v>
      </c>
      <c r="N60" s="23">
        <f t="shared" si="9"/>
        <v>6.52</v>
      </c>
      <c r="O60" s="23">
        <f t="shared" si="10"/>
        <v>0</v>
      </c>
      <c r="P60" s="19" t="s">
        <v>143</v>
      </c>
      <c r="Q60" s="20"/>
    </row>
    <row r="61" spans="1:17">
      <c r="A61" s="46"/>
      <c r="B61" s="35" t="s">
        <v>109</v>
      </c>
      <c r="C61" s="19">
        <v>3</v>
      </c>
      <c r="D61" s="21">
        <v>718</v>
      </c>
      <c r="E61" s="21">
        <f>7*1</f>
        <v>7</v>
      </c>
      <c r="F61" s="21">
        <f>52*1</f>
        <v>52</v>
      </c>
      <c r="G61" s="22">
        <f t="shared" si="4"/>
        <v>2.7390000000000001E-2</v>
      </c>
      <c r="H61" s="22">
        <f t="shared" si="6"/>
        <v>2.7390000000000001E-2</v>
      </c>
      <c r="I61" s="22">
        <f t="shared" si="7"/>
        <v>2.4140000000000002E-2</v>
      </c>
      <c r="J61" s="22"/>
      <c r="K61" s="19">
        <v>60</v>
      </c>
      <c r="L61" s="23">
        <f t="shared" si="5"/>
        <v>1.64</v>
      </c>
      <c r="M61" s="23">
        <f t="shared" si="8"/>
        <v>1.64</v>
      </c>
      <c r="N61" s="23">
        <f t="shared" si="9"/>
        <v>1.45</v>
      </c>
      <c r="O61" s="23">
        <f t="shared" si="10"/>
        <v>0</v>
      </c>
      <c r="P61" s="19" t="s">
        <v>142</v>
      </c>
      <c r="Q61" s="20"/>
    </row>
    <row r="62" spans="1:17">
      <c r="A62" s="46"/>
      <c r="B62" s="35" t="s">
        <v>110</v>
      </c>
      <c r="C62" s="19">
        <v>1</v>
      </c>
      <c r="D62" s="21">
        <v>718</v>
      </c>
      <c r="E62" s="21">
        <f>7*1</f>
        <v>7</v>
      </c>
      <c r="F62" s="21">
        <f>52*1</f>
        <v>52</v>
      </c>
      <c r="G62" s="22">
        <f t="shared" si="4"/>
        <v>8.2170000000000007E-2</v>
      </c>
      <c r="H62" s="22">
        <f t="shared" si="6"/>
        <v>8.2170000000000007E-2</v>
      </c>
      <c r="I62" s="22">
        <f t="shared" si="7"/>
        <v>7.2419999999999998E-2</v>
      </c>
      <c r="J62" s="22"/>
      <c r="K62" s="19">
        <v>60</v>
      </c>
      <c r="L62" s="23">
        <f t="shared" si="5"/>
        <v>4.93</v>
      </c>
      <c r="M62" s="23">
        <f t="shared" si="8"/>
        <v>4.93</v>
      </c>
      <c r="N62" s="23">
        <f t="shared" si="9"/>
        <v>4.3499999999999996</v>
      </c>
      <c r="O62" s="23">
        <f t="shared" si="10"/>
        <v>0</v>
      </c>
      <c r="P62" s="19" t="s">
        <v>142</v>
      </c>
      <c r="Q62" s="20"/>
    </row>
    <row r="63" spans="1:17">
      <c r="A63" s="46"/>
      <c r="B63" s="35" t="s">
        <v>111</v>
      </c>
      <c r="C63" s="19">
        <v>5</v>
      </c>
      <c r="D63" s="21">
        <v>718</v>
      </c>
      <c r="E63" s="21">
        <f>7*1</f>
        <v>7</v>
      </c>
      <c r="F63" s="21">
        <f>52*1</f>
        <v>52</v>
      </c>
      <c r="G63" s="22">
        <f t="shared" si="4"/>
        <v>1.643E-2</v>
      </c>
      <c r="H63" s="22">
        <f t="shared" si="6"/>
        <v>1.643E-2</v>
      </c>
      <c r="I63" s="22">
        <f t="shared" si="7"/>
        <v>1.448E-2</v>
      </c>
      <c r="J63" s="22"/>
      <c r="K63" s="19">
        <v>150</v>
      </c>
      <c r="L63" s="23">
        <f t="shared" si="5"/>
        <v>2.46</v>
      </c>
      <c r="M63" s="23">
        <f t="shared" si="8"/>
        <v>2.46</v>
      </c>
      <c r="N63" s="23">
        <f t="shared" si="9"/>
        <v>2.17</v>
      </c>
      <c r="O63" s="23">
        <f t="shared" si="10"/>
        <v>0</v>
      </c>
      <c r="P63" s="19" t="s">
        <v>142</v>
      </c>
      <c r="Q63" s="20"/>
    </row>
    <row r="64" spans="1:17">
      <c r="A64" s="46"/>
      <c r="B64" s="35" t="s">
        <v>112</v>
      </c>
      <c r="C64" s="19">
        <v>5</v>
      </c>
      <c r="D64" s="21">
        <v>718</v>
      </c>
      <c r="E64" s="21">
        <f>7*1</f>
        <v>7</v>
      </c>
      <c r="F64" s="21">
        <f>52*1</f>
        <v>52</v>
      </c>
      <c r="G64" s="22">
        <f t="shared" si="4"/>
        <v>1.643E-2</v>
      </c>
      <c r="H64" s="22">
        <f t="shared" si="6"/>
        <v>1.643E-2</v>
      </c>
      <c r="I64" s="22">
        <f t="shared" si="7"/>
        <v>1.448E-2</v>
      </c>
      <c r="J64" s="22"/>
      <c r="K64" s="19">
        <v>300</v>
      </c>
      <c r="L64" s="23">
        <f t="shared" si="5"/>
        <v>4.93</v>
      </c>
      <c r="M64" s="23">
        <f t="shared" si="8"/>
        <v>4.93</v>
      </c>
      <c r="N64" s="23">
        <f t="shared" si="9"/>
        <v>4.34</v>
      </c>
      <c r="O64" s="23">
        <f t="shared" si="10"/>
        <v>0</v>
      </c>
      <c r="P64" s="19" t="s">
        <v>142</v>
      </c>
      <c r="Q64" s="20"/>
    </row>
    <row r="65" spans="1:17">
      <c r="A65" s="46"/>
      <c r="B65" s="35" t="s">
        <v>113</v>
      </c>
      <c r="C65" s="19">
        <v>1</v>
      </c>
      <c r="D65" s="21">
        <v>718</v>
      </c>
      <c r="E65" s="21">
        <v>2</v>
      </c>
      <c r="F65" s="21"/>
      <c r="G65" s="22">
        <f t="shared" si="4"/>
        <v>2.7899999999999999E-3</v>
      </c>
      <c r="H65" s="22">
        <f t="shared" si="6"/>
        <v>2.7899999999999999E-3</v>
      </c>
      <c r="I65" s="22">
        <f t="shared" si="7"/>
        <v>0</v>
      </c>
      <c r="J65" s="22"/>
      <c r="K65" s="19">
        <v>60</v>
      </c>
      <c r="L65" s="23">
        <f t="shared" si="5"/>
        <v>0.17</v>
      </c>
      <c r="M65" s="23">
        <f t="shared" si="8"/>
        <v>0.17</v>
      </c>
      <c r="N65" s="23">
        <f t="shared" si="9"/>
        <v>0</v>
      </c>
      <c r="O65" s="23">
        <f t="shared" si="10"/>
        <v>0</v>
      </c>
      <c r="P65" s="19" t="s">
        <v>115</v>
      </c>
      <c r="Q65" s="20"/>
    </row>
    <row r="66" spans="1:17">
      <c r="A66" s="46"/>
      <c r="B66" s="35" t="s">
        <v>114</v>
      </c>
      <c r="C66" s="19">
        <v>1</v>
      </c>
      <c r="D66" s="21">
        <v>718</v>
      </c>
      <c r="E66" s="21">
        <f>7*1</f>
        <v>7</v>
      </c>
      <c r="F66" s="21">
        <f>52*1</f>
        <v>52</v>
      </c>
      <c r="G66" s="22">
        <f t="shared" si="4"/>
        <v>8.2170000000000007E-2</v>
      </c>
      <c r="H66" s="22">
        <f t="shared" si="6"/>
        <v>8.2170000000000007E-2</v>
      </c>
      <c r="I66" s="22">
        <f t="shared" si="7"/>
        <v>7.2419999999999998E-2</v>
      </c>
      <c r="J66" s="22"/>
      <c r="K66" s="19">
        <v>600</v>
      </c>
      <c r="L66" s="23">
        <f t="shared" si="5"/>
        <v>49.3</v>
      </c>
      <c r="M66" s="23">
        <f t="shared" si="8"/>
        <v>49.3</v>
      </c>
      <c r="N66" s="23">
        <f t="shared" si="9"/>
        <v>43.45</v>
      </c>
      <c r="O66" s="23">
        <f t="shared" si="10"/>
        <v>0</v>
      </c>
      <c r="P66" s="19" t="s">
        <v>142</v>
      </c>
      <c r="Q66" s="20"/>
    </row>
    <row r="67" spans="1:17">
      <c r="A67" s="46"/>
      <c r="B67" s="43" t="s">
        <v>212</v>
      </c>
      <c r="C67" s="38"/>
      <c r="D67" s="39"/>
      <c r="E67" s="39"/>
      <c r="F67" s="39"/>
      <c r="G67" s="40"/>
      <c r="H67" s="40"/>
      <c r="I67" s="40"/>
      <c r="J67" s="40"/>
      <c r="K67" s="38"/>
      <c r="L67" s="41">
        <f>SUM(L26:L66)</f>
        <v>337.07</v>
      </c>
      <c r="M67" s="41">
        <f>SUM(M26:M66)</f>
        <v>337.07</v>
      </c>
      <c r="N67" s="41">
        <f>SUM(N26:N66)</f>
        <v>302.2</v>
      </c>
      <c r="O67" s="41">
        <f>SUM(O26:O66)</f>
        <v>0</v>
      </c>
      <c r="P67" s="38"/>
      <c r="Q67" s="20"/>
    </row>
    <row r="68" spans="1:17">
      <c r="A68" s="46" t="s">
        <v>221</v>
      </c>
      <c r="B68" s="43"/>
      <c r="C68" s="38"/>
      <c r="D68" s="39"/>
      <c r="E68" s="39"/>
      <c r="F68" s="39"/>
      <c r="G68" s="40"/>
      <c r="H68" s="40"/>
      <c r="I68" s="40"/>
      <c r="J68" s="40"/>
      <c r="K68" s="38"/>
      <c r="L68" s="41">
        <f>SUM(M68:O68)</f>
        <v>302.2</v>
      </c>
      <c r="M68" s="41"/>
      <c r="N68" s="41">
        <f>N67</f>
        <v>302.2</v>
      </c>
      <c r="O68" s="41"/>
      <c r="P68" s="38" t="s">
        <v>296</v>
      </c>
      <c r="Q68" s="20"/>
    </row>
    <row r="69" spans="1:17">
      <c r="A69" s="46" t="s">
        <v>222</v>
      </c>
      <c r="B69" s="43"/>
      <c r="C69" s="38"/>
      <c r="D69" s="39"/>
      <c r="E69" s="39"/>
      <c r="F69" s="39"/>
      <c r="G69" s="40"/>
      <c r="H69" s="40"/>
      <c r="I69" s="40"/>
      <c r="J69" s="40"/>
      <c r="K69" s="38"/>
      <c r="L69" s="41">
        <f>SUM(M69:O69)</f>
        <v>34.869999999999997</v>
      </c>
      <c r="M69" s="41">
        <f>M67-N68</f>
        <v>34.869999999999997</v>
      </c>
      <c r="N69" s="41"/>
      <c r="O69" s="41"/>
      <c r="P69" s="38" t="s">
        <v>296</v>
      </c>
      <c r="Q69" s="20"/>
    </row>
    <row r="70" spans="1:17">
      <c r="A70" s="51"/>
      <c r="B70" s="983" t="s">
        <v>991</v>
      </c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4"/>
      <c r="Q70" s="52"/>
    </row>
    <row r="71" spans="1:17">
      <c r="A71" s="46"/>
      <c r="B71" s="35" t="s">
        <v>116</v>
      </c>
      <c r="C71" s="19">
        <v>5</v>
      </c>
      <c r="D71" s="21">
        <v>718</v>
      </c>
      <c r="E71" s="21">
        <f>7*1</f>
        <v>7</v>
      </c>
      <c r="F71" s="21">
        <f>28*1</f>
        <v>28</v>
      </c>
      <c r="G71" s="22">
        <f t="shared" si="4"/>
        <v>9.75E-3</v>
      </c>
      <c r="H71" s="22">
        <f t="shared" ref="H71:H87" si="13">G71-J71</f>
        <v>9.75E-3</v>
      </c>
      <c r="I71" s="22"/>
      <c r="J71" s="22"/>
      <c r="K71" s="19">
        <v>80</v>
      </c>
      <c r="L71" s="23">
        <f t="shared" si="5"/>
        <v>0.78</v>
      </c>
      <c r="M71" s="23">
        <f t="shared" ref="M71:M87" si="14">H71*K71</f>
        <v>0.78</v>
      </c>
      <c r="N71" s="23">
        <f t="shared" ref="N71:N87" si="15">I71*K71</f>
        <v>0</v>
      </c>
      <c r="O71" s="23">
        <f t="shared" ref="O71:O87" si="16">L71-M71</f>
        <v>0</v>
      </c>
      <c r="P71" s="19" t="s">
        <v>992</v>
      </c>
      <c r="Q71" s="20"/>
    </row>
    <row r="72" spans="1:17" ht="22.5">
      <c r="A72" s="46"/>
      <c r="B72" s="35" t="s">
        <v>119</v>
      </c>
      <c r="C72" s="19">
        <v>5</v>
      </c>
      <c r="D72" s="21">
        <v>718</v>
      </c>
      <c r="E72" s="21">
        <v>2</v>
      </c>
      <c r="F72" s="21">
        <f>4</f>
        <v>4</v>
      </c>
      <c r="G72" s="22">
        <f>(E72+F72)/D72/C72</f>
        <v>1.67E-3</v>
      </c>
      <c r="H72" s="22">
        <f t="shared" si="13"/>
        <v>1.67E-3</v>
      </c>
      <c r="I72" s="22"/>
      <c r="J72" s="22"/>
      <c r="K72" s="19">
        <v>80</v>
      </c>
      <c r="L72" s="23">
        <f>G72*K72</f>
        <v>0.13</v>
      </c>
      <c r="M72" s="23">
        <f t="shared" si="14"/>
        <v>0.13</v>
      </c>
      <c r="N72" s="23">
        <f t="shared" si="15"/>
        <v>0</v>
      </c>
      <c r="O72" s="23">
        <f t="shared" si="16"/>
        <v>0</v>
      </c>
      <c r="P72" s="20" t="s">
        <v>993</v>
      </c>
      <c r="Q72" s="20"/>
    </row>
    <row r="73" spans="1:17" ht="33.75">
      <c r="A73" s="46"/>
      <c r="B73" s="35" t="s">
        <v>120</v>
      </c>
      <c r="C73" s="19">
        <v>1</v>
      </c>
      <c r="D73" s="21">
        <v>718</v>
      </c>
      <c r="E73" s="25">
        <f>(E71+E72)*12</f>
        <v>108</v>
      </c>
      <c r="F73" s="25">
        <f>(F71+F72)*12</f>
        <v>384</v>
      </c>
      <c r="G73" s="22">
        <f>(E73+F73)/D73/C73</f>
        <v>0.68523999999999996</v>
      </c>
      <c r="H73" s="22">
        <f t="shared" si="13"/>
        <v>0.68523999999999996</v>
      </c>
      <c r="I73" s="22"/>
      <c r="J73" s="22"/>
      <c r="K73" s="19">
        <v>16</v>
      </c>
      <c r="L73" s="23">
        <f>G73*K73</f>
        <v>10.96</v>
      </c>
      <c r="M73" s="23">
        <f t="shared" si="14"/>
        <v>10.96</v>
      </c>
      <c r="N73" s="23">
        <f t="shared" si="15"/>
        <v>0</v>
      </c>
      <c r="O73" s="23">
        <f t="shared" si="16"/>
        <v>0</v>
      </c>
      <c r="P73" s="20" t="s">
        <v>994</v>
      </c>
      <c r="Q73" s="20"/>
    </row>
    <row r="74" spans="1:17">
      <c r="A74" s="46"/>
      <c r="B74" s="35" t="s">
        <v>117</v>
      </c>
      <c r="C74" s="19">
        <v>10</v>
      </c>
      <c r="D74" s="21">
        <v>718</v>
      </c>
      <c r="E74" s="21">
        <f>7*1</f>
        <v>7</v>
      </c>
      <c r="F74" s="21">
        <f>52*1</f>
        <v>52</v>
      </c>
      <c r="G74" s="22">
        <f t="shared" si="4"/>
        <v>8.2199999999999999E-3</v>
      </c>
      <c r="H74" s="22">
        <f t="shared" si="13"/>
        <v>8.2199999999999999E-3</v>
      </c>
      <c r="I74" s="22"/>
      <c r="J74" s="22"/>
      <c r="K74" s="19">
        <v>100</v>
      </c>
      <c r="L74" s="23">
        <f t="shared" si="5"/>
        <v>0.82</v>
      </c>
      <c r="M74" s="23">
        <f t="shared" si="14"/>
        <v>0.82</v>
      </c>
      <c r="N74" s="23">
        <f t="shared" si="15"/>
        <v>0</v>
      </c>
      <c r="O74" s="23">
        <f t="shared" si="16"/>
        <v>0</v>
      </c>
      <c r="P74" s="19" t="s">
        <v>142</v>
      </c>
      <c r="Q74" s="20"/>
    </row>
    <row r="75" spans="1:17" ht="22.5">
      <c r="A75" s="46"/>
      <c r="B75" s="35" t="s">
        <v>118</v>
      </c>
      <c r="C75" s="19">
        <v>1</v>
      </c>
      <c r="D75" s="21">
        <v>718</v>
      </c>
      <c r="E75" s="21">
        <v>2</v>
      </c>
      <c r="F75" s="21">
        <v>1</v>
      </c>
      <c r="G75" s="22">
        <f t="shared" si="4"/>
        <v>4.1799999999999997E-3</v>
      </c>
      <c r="H75" s="22">
        <f t="shared" si="13"/>
        <v>4.1799999999999997E-3</v>
      </c>
      <c r="I75" s="22"/>
      <c r="J75" s="22"/>
      <c r="K75" s="19">
        <v>30</v>
      </c>
      <c r="L75" s="23">
        <f t="shared" si="5"/>
        <v>0.13</v>
      </c>
      <c r="M75" s="23">
        <f t="shared" si="14"/>
        <v>0.13</v>
      </c>
      <c r="N75" s="23">
        <f t="shared" si="15"/>
        <v>0</v>
      </c>
      <c r="O75" s="23">
        <f t="shared" si="16"/>
        <v>0</v>
      </c>
      <c r="P75" s="20" t="s">
        <v>136</v>
      </c>
      <c r="Q75" s="20"/>
    </row>
    <row r="76" spans="1:17">
      <c r="A76" s="46"/>
      <c r="B76" s="35" t="s">
        <v>122</v>
      </c>
      <c r="C76" s="19">
        <v>1</v>
      </c>
      <c r="D76" s="21">
        <v>718</v>
      </c>
      <c r="E76" s="21">
        <f>1+2+2+1+1</f>
        <v>7</v>
      </c>
      <c r="F76" s="21">
        <f>1*52/10</f>
        <v>5</v>
      </c>
      <c r="G76" s="22">
        <f>(E76+F76)/D76/C76</f>
        <v>1.6709999999999999E-2</v>
      </c>
      <c r="H76" s="22">
        <f t="shared" si="13"/>
        <v>1.6709999999999999E-2</v>
      </c>
      <c r="I76" s="22"/>
      <c r="J76" s="22"/>
      <c r="K76" s="19">
        <v>200</v>
      </c>
      <c r="L76" s="23">
        <f>G76*K76</f>
        <v>3.34</v>
      </c>
      <c r="M76" s="23">
        <f t="shared" si="14"/>
        <v>3.34</v>
      </c>
      <c r="N76" s="23">
        <f t="shared" si="15"/>
        <v>0</v>
      </c>
      <c r="O76" s="23">
        <f t="shared" si="16"/>
        <v>0</v>
      </c>
      <c r="P76" s="19" t="s">
        <v>133</v>
      </c>
      <c r="Q76" s="20"/>
    </row>
    <row r="77" spans="1:17" ht="22.5">
      <c r="A77" s="46"/>
      <c r="B77" s="35" t="s">
        <v>127</v>
      </c>
      <c r="C77" s="19">
        <v>1</v>
      </c>
      <c r="D77" s="21">
        <v>718</v>
      </c>
      <c r="E77" s="21">
        <f>12*10</f>
        <v>120</v>
      </c>
      <c r="F77" s="21"/>
      <c r="G77" s="22">
        <f>(E77+F77)/D77/C77</f>
        <v>0.16713</v>
      </c>
      <c r="H77" s="22">
        <f t="shared" si="13"/>
        <v>0.16713</v>
      </c>
      <c r="I77" s="22"/>
      <c r="J77" s="22"/>
      <c r="K77" s="19">
        <v>55</v>
      </c>
      <c r="L77" s="23">
        <f>G77*K77</f>
        <v>9.19</v>
      </c>
      <c r="M77" s="23">
        <f t="shared" si="14"/>
        <v>9.19</v>
      </c>
      <c r="N77" s="23">
        <f t="shared" si="15"/>
        <v>0</v>
      </c>
      <c r="O77" s="23">
        <f t="shared" si="16"/>
        <v>0</v>
      </c>
      <c r="P77" s="19" t="s">
        <v>292</v>
      </c>
      <c r="Q77" s="20"/>
    </row>
    <row r="78" spans="1:17" ht="22.5">
      <c r="A78" s="46"/>
      <c r="B78" s="35" t="s">
        <v>128</v>
      </c>
      <c r="C78" s="19">
        <v>5</v>
      </c>
      <c r="D78" s="21">
        <v>718</v>
      </c>
      <c r="E78" s="21">
        <f>1*10</f>
        <v>10</v>
      </c>
      <c r="F78" s="21"/>
      <c r="G78" s="22">
        <f t="shared" ref="G78:G87" si="17">(E78+F78)/D78/C78</f>
        <v>2.7899999999999999E-3</v>
      </c>
      <c r="H78" s="22">
        <f t="shared" si="13"/>
        <v>2.7899999999999999E-3</v>
      </c>
      <c r="I78" s="22"/>
      <c r="J78" s="22"/>
      <c r="K78" s="19">
        <v>250</v>
      </c>
      <c r="L78" s="23">
        <f t="shared" ref="L78:L87" si="18">G78*K78</f>
        <v>0.7</v>
      </c>
      <c r="M78" s="23">
        <f t="shared" si="14"/>
        <v>0.7</v>
      </c>
      <c r="N78" s="23">
        <f t="shared" si="15"/>
        <v>0</v>
      </c>
      <c r="O78" s="23">
        <f t="shared" si="16"/>
        <v>0</v>
      </c>
      <c r="P78" s="27" t="s">
        <v>206</v>
      </c>
      <c r="Q78" s="20"/>
    </row>
    <row r="79" spans="1:17" ht="22.5">
      <c r="A79" s="46"/>
      <c r="B79" s="35" t="s">
        <v>132</v>
      </c>
      <c r="C79" s="19">
        <v>5</v>
      </c>
      <c r="D79" s="21">
        <v>718</v>
      </c>
      <c r="E79" s="21">
        <f>1*10</f>
        <v>10</v>
      </c>
      <c r="F79" s="21"/>
      <c r="G79" s="22">
        <f t="shared" si="17"/>
        <v>2.7899999999999999E-3</v>
      </c>
      <c r="H79" s="22">
        <f t="shared" si="13"/>
        <v>2.7899999999999999E-3</v>
      </c>
      <c r="I79" s="22"/>
      <c r="J79" s="22"/>
      <c r="K79" s="19">
        <v>1282</v>
      </c>
      <c r="L79" s="23">
        <f t="shared" si="18"/>
        <v>3.58</v>
      </c>
      <c r="M79" s="23">
        <f t="shared" si="14"/>
        <v>3.58</v>
      </c>
      <c r="N79" s="23">
        <f t="shared" si="15"/>
        <v>0</v>
      </c>
      <c r="O79" s="23">
        <f t="shared" si="16"/>
        <v>0</v>
      </c>
      <c r="P79" s="27" t="s">
        <v>206</v>
      </c>
      <c r="Q79" s="20"/>
    </row>
    <row r="80" spans="1:17" ht="22.5">
      <c r="A80" s="46"/>
      <c r="B80" s="35" t="s">
        <v>129</v>
      </c>
      <c r="C80" s="19">
        <v>1</v>
      </c>
      <c r="D80" s="21">
        <v>718</v>
      </c>
      <c r="E80" s="21">
        <f>4*10</f>
        <v>40</v>
      </c>
      <c r="F80" s="21"/>
      <c r="G80" s="22">
        <f t="shared" si="17"/>
        <v>5.5710000000000003E-2</v>
      </c>
      <c r="H80" s="22">
        <f t="shared" si="13"/>
        <v>5.5710000000000003E-2</v>
      </c>
      <c r="I80" s="22"/>
      <c r="J80" s="22"/>
      <c r="K80" s="19">
        <v>270</v>
      </c>
      <c r="L80" s="23">
        <f t="shared" si="18"/>
        <v>15.04</v>
      </c>
      <c r="M80" s="23">
        <f t="shared" si="14"/>
        <v>15.04</v>
      </c>
      <c r="N80" s="23">
        <f t="shared" si="15"/>
        <v>0</v>
      </c>
      <c r="O80" s="23">
        <f t="shared" si="16"/>
        <v>0</v>
      </c>
      <c r="P80" s="27" t="s">
        <v>356</v>
      </c>
      <c r="Q80" s="20"/>
    </row>
    <row r="81" spans="1:17" ht="22.5">
      <c r="A81" s="46"/>
      <c r="B81" s="35" t="s">
        <v>123</v>
      </c>
      <c r="C81" s="19">
        <v>1</v>
      </c>
      <c r="D81" s="21">
        <v>718</v>
      </c>
      <c r="E81" s="21">
        <v>2</v>
      </c>
      <c r="F81" s="21">
        <v>4</v>
      </c>
      <c r="G81" s="22">
        <f t="shared" si="17"/>
        <v>8.3599999999999994E-3</v>
      </c>
      <c r="H81" s="22">
        <f t="shared" si="13"/>
        <v>8.3599999999999994E-3</v>
      </c>
      <c r="I81" s="22"/>
      <c r="J81" s="22"/>
      <c r="K81" s="19">
        <v>150</v>
      </c>
      <c r="L81" s="23">
        <f t="shared" si="18"/>
        <v>1.25</v>
      </c>
      <c r="M81" s="23">
        <f t="shared" si="14"/>
        <v>1.25</v>
      </c>
      <c r="N81" s="23">
        <f t="shared" si="15"/>
        <v>0</v>
      </c>
      <c r="O81" s="23">
        <f t="shared" si="16"/>
        <v>0</v>
      </c>
      <c r="P81" s="20" t="s">
        <v>995</v>
      </c>
      <c r="Q81" s="20"/>
    </row>
    <row r="82" spans="1:17" ht="22.5">
      <c r="A82" s="46"/>
      <c r="B82" s="35" t="s">
        <v>134</v>
      </c>
      <c r="C82" s="19">
        <v>1</v>
      </c>
      <c r="D82" s="21">
        <v>718</v>
      </c>
      <c r="E82" s="21">
        <f>4*10</f>
        <v>40</v>
      </c>
      <c r="F82" s="21"/>
      <c r="G82" s="22">
        <f>(E82+F82)/D82/C82</f>
        <v>5.5710000000000003E-2</v>
      </c>
      <c r="H82" s="22">
        <f t="shared" si="13"/>
        <v>5.5710000000000003E-2</v>
      </c>
      <c r="I82" s="22"/>
      <c r="J82" s="22"/>
      <c r="K82" s="19">
        <v>150</v>
      </c>
      <c r="L82" s="23">
        <f>G82*K82</f>
        <v>8.36</v>
      </c>
      <c r="M82" s="23">
        <f t="shared" si="14"/>
        <v>8.36</v>
      </c>
      <c r="N82" s="23">
        <f t="shared" si="15"/>
        <v>0</v>
      </c>
      <c r="O82" s="23">
        <f t="shared" si="16"/>
        <v>0</v>
      </c>
      <c r="P82" s="20" t="s">
        <v>293</v>
      </c>
      <c r="Q82" s="20"/>
    </row>
    <row r="83" spans="1:17" ht="22.5">
      <c r="A83" s="46"/>
      <c r="B83" s="35" t="s">
        <v>207</v>
      </c>
      <c r="C83" s="19">
        <v>1</v>
      </c>
      <c r="D83" s="21">
        <v>718</v>
      </c>
      <c r="E83" s="21">
        <v>2</v>
      </c>
      <c r="F83" s="21">
        <f>0.5*28</f>
        <v>14</v>
      </c>
      <c r="G83" s="22">
        <f>(E83+F83)/D83/C83</f>
        <v>2.2280000000000001E-2</v>
      </c>
      <c r="H83" s="22">
        <f t="shared" si="13"/>
        <v>2.2280000000000001E-2</v>
      </c>
      <c r="I83" s="22"/>
      <c r="J83" s="22"/>
      <c r="K83" s="19">
        <v>300</v>
      </c>
      <c r="L83" s="23">
        <f>G83*K83</f>
        <v>6.68</v>
      </c>
      <c r="M83" s="23">
        <f t="shared" si="14"/>
        <v>6.68</v>
      </c>
      <c r="N83" s="23">
        <f t="shared" si="15"/>
        <v>0</v>
      </c>
      <c r="O83" s="23">
        <f t="shared" si="16"/>
        <v>0</v>
      </c>
      <c r="P83" s="26" t="s">
        <v>996</v>
      </c>
      <c r="Q83" s="20"/>
    </row>
    <row r="84" spans="1:17">
      <c r="A84" s="46"/>
      <c r="B84" s="35" t="s">
        <v>130</v>
      </c>
      <c r="C84" s="19">
        <v>1</v>
      </c>
      <c r="D84" s="21">
        <v>718</v>
      </c>
      <c r="E84" s="21">
        <f>2*12*10</f>
        <v>240</v>
      </c>
      <c r="F84" s="21"/>
      <c r="G84" s="22">
        <f t="shared" si="17"/>
        <v>0.33426</v>
      </c>
      <c r="H84" s="22">
        <f t="shared" si="13"/>
        <v>0.33426</v>
      </c>
      <c r="I84" s="22"/>
      <c r="J84" s="22"/>
      <c r="K84" s="19">
        <v>50</v>
      </c>
      <c r="L84" s="23">
        <f t="shared" si="18"/>
        <v>16.71</v>
      </c>
      <c r="M84" s="23">
        <f t="shared" si="14"/>
        <v>16.71</v>
      </c>
      <c r="N84" s="23">
        <f t="shared" si="15"/>
        <v>0</v>
      </c>
      <c r="O84" s="23">
        <f t="shared" si="16"/>
        <v>0</v>
      </c>
      <c r="P84" s="19" t="s">
        <v>137</v>
      </c>
      <c r="Q84" s="20"/>
    </row>
    <row r="85" spans="1:17" ht="22.5">
      <c r="A85" s="46"/>
      <c r="B85" s="35" t="s">
        <v>131</v>
      </c>
      <c r="C85" s="19">
        <v>1</v>
      </c>
      <c r="D85" s="21">
        <v>718</v>
      </c>
      <c r="E85" s="21">
        <f>4*12</f>
        <v>48</v>
      </c>
      <c r="F85" s="21">
        <f>80*12</f>
        <v>960</v>
      </c>
      <c r="G85" s="22">
        <f t="shared" si="17"/>
        <v>1.4038999999999999</v>
      </c>
      <c r="H85" s="22">
        <f t="shared" si="13"/>
        <v>1.4038999999999999</v>
      </c>
      <c r="I85" s="22"/>
      <c r="J85" s="22"/>
      <c r="K85" s="19">
        <v>13</v>
      </c>
      <c r="L85" s="23">
        <f t="shared" si="18"/>
        <v>18.25</v>
      </c>
      <c r="M85" s="23">
        <f t="shared" si="14"/>
        <v>18.25</v>
      </c>
      <c r="N85" s="23">
        <f t="shared" si="15"/>
        <v>0</v>
      </c>
      <c r="O85" s="23">
        <f t="shared" si="16"/>
        <v>0</v>
      </c>
      <c r="P85" s="20" t="s">
        <v>997</v>
      </c>
      <c r="Q85" s="20"/>
    </row>
    <row r="86" spans="1:17" ht="22.5">
      <c r="A86" s="46"/>
      <c r="B86" s="35" t="s">
        <v>121</v>
      </c>
      <c r="C86" s="19">
        <v>1</v>
      </c>
      <c r="D86" s="21">
        <v>718</v>
      </c>
      <c r="E86" s="21">
        <f>2*12</f>
        <v>24</v>
      </c>
      <c r="F86" s="21">
        <f>16*12</f>
        <v>192</v>
      </c>
      <c r="G86" s="22">
        <f t="shared" si="17"/>
        <v>0.30084</v>
      </c>
      <c r="H86" s="22">
        <f t="shared" si="13"/>
        <v>0.30084</v>
      </c>
      <c r="I86" s="22"/>
      <c r="J86" s="22"/>
      <c r="K86" s="19">
        <v>60</v>
      </c>
      <c r="L86" s="23">
        <f t="shared" si="18"/>
        <v>18.05</v>
      </c>
      <c r="M86" s="23">
        <f t="shared" si="14"/>
        <v>18.05</v>
      </c>
      <c r="N86" s="23">
        <f t="shared" si="15"/>
        <v>0</v>
      </c>
      <c r="O86" s="23">
        <f t="shared" si="16"/>
        <v>0</v>
      </c>
      <c r="P86" s="20" t="s">
        <v>998</v>
      </c>
      <c r="Q86" s="20"/>
    </row>
    <row r="87" spans="1:17" ht="22.5">
      <c r="A87" s="46"/>
      <c r="B87" s="44" t="s">
        <v>205</v>
      </c>
      <c r="C87" s="27">
        <v>5</v>
      </c>
      <c r="D87" s="21">
        <v>718</v>
      </c>
      <c r="E87" s="28">
        <f>1*10</f>
        <v>10</v>
      </c>
      <c r="F87" s="28"/>
      <c r="G87" s="29">
        <f t="shared" si="17"/>
        <v>2.7899999999999999E-3</v>
      </c>
      <c r="H87" s="22">
        <f t="shared" si="13"/>
        <v>2.7899999999999999E-3</v>
      </c>
      <c r="I87" s="22"/>
      <c r="J87" s="29"/>
      <c r="K87" s="27">
        <v>750</v>
      </c>
      <c r="L87" s="30">
        <f t="shared" si="18"/>
        <v>2.09</v>
      </c>
      <c r="M87" s="23">
        <f t="shared" si="14"/>
        <v>2.09</v>
      </c>
      <c r="N87" s="23">
        <f t="shared" si="15"/>
        <v>0</v>
      </c>
      <c r="O87" s="23">
        <f t="shared" si="16"/>
        <v>0</v>
      </c>
      <c r="P87" s="19" t="s">
        <v>206</v>
      </c>
      <c r="Q87" s="20"/>
    </row>
    <row r="88" spans="1:17">
      <c r="A88" s="46" t="s">
        <v>222</v>
      </c>
      <c r="B88" s="43" t="s">
        <v>212</v>
      </c>
      <c r="C88" s="38"/>
      <c r="D88" s="39"/>
      <c r="E88" s="39"/>
      <c r="F88" s="39"/>
      <c r="G88" s="40"/>
      <c r="H88" s="40"/>
      <c r="I88" s="40"/>
      <c r="J88" s="40"/>
      <c r="K88" s="38"/>
      <c r="L88" s="41">
        <f>SUM(L71:L87)</f>
        <v>116.06</v>
      </c>
      <c r="M88" s="41">
        <f>SUM(M71:M87)</f>
        <v>116.06</v>
      </c>
      <c r="N88" s="41">
        <f>SUM(N71:N87)</f>
        <v>0</v>
      </c>
      <c r="O88" s="41">
        <f>SUM(O71:O87)</f>
        <v>0</v>
      </c>
      <c r="P88" s="38" t="s">
        <v>296</v>
      </c>
      <c r="Q88" s="20"/>
    </row>
    <row r="89" spans="1:17">
      <c r="A89" s="51"/>
      <c r="B89" s="983" t="s">
        <v>999</v>
      </c>
      <c r="C89" s="983"/>
      <c r="D89" s="983"/>
      <c r="E89" s="983"/>
      <c r="F89" s="983"/>
      <c r="G89" s="983"/>
      <c r="H89" s="983"/>
      <c r="I89" s="983"/>
      <c r="J89" s="983"/>
      <c r="K89" s="983"/>
      <c r="L89" s="983"/>
      <c r="M89" s="983"/>
      <c r="N89" s="983"/>
      <c r="O89" s="983"/>
      <c r="P89" s="984"/>
      <c r="Q89" s="52"/>
    </row>
    <row r="90" spans="1:17">
      <c r="A90" s="46"/>
      <c r="B90" s="44" t="s">
        <v>126</v>
      </c>
      <c r="C90" s="27">
        <v>10</v>
      </c>
      <c r="D90" s="21">
        <v>718</v>
      </c>
      <c r="E90" s="28">
        <f>1*1+28*1</f>
        <v>29</v>
      </c>
      <c r="F90" s="28"/>
      <c r="G90" s="29">
        <f>(E90+F90)/D90/C90</f>
        <v>4.0400000000000002E-3</v>
      </c>
      <c r="H90" s="22">
        <f>G90-J90</f>
        <v>0</v>
      </c>
      <c r="I90" s="22"/>
      <c r="J90" s="22">
        <f>E90/D90/C90</f>
        <v>4.0400000000000002E-3</v>
      </c>
      <c r="K90" s="27"/>
      <c r="L90" s="30">
        <f>G90*K90</f>
        <v>0</v>
      </c>
      <c r="M90" s="23">
        <f>H90*K90</f>
        <v>0</v>
      </c>
      <c r="N90" s="23">
        <f>I90*K90</f>
        <v>0</v>
      </c>
      <c r="O90" s="23">
        <f>L90-M90</f>
        <v>0</v>
      </c>
      <c r="P90" s="27" t="s">
        <v>135</v>
      </c>
      <c r="Q90" s="20"/>
    </row>
    <row r="91" spans="1:17">
      <c r="A91" s="46"/>
      <c r="B91" s="35" t="s">
        <v>124</v>
      </c>
      <c r="C91" s="19">
        <v>1</v>
      </c>
      <c r="D91" s="21">
        <v>718</v>
      </c>
      <c r="E91" s="21">
        <f>1*1+28*1</f>
        <v>29</v>
      </c>
      <c r="F91" s="21"/>
      <c r="G91" s="22">
        <f>(E91+F91)/D91/C91</f>
        <v>4.0390000000000002E-2</v>
      </c>
      <c r="H91" s="22">
        <f>G91-J91</f>
        <v>0</v>
      </c>
      <c r="I91" s="22"/>
      <c r="J91" s="22">
        <f>E91/D91/C91</f>
        <v>4.0390000000000002E-2</v>
      </c>
      <c r="K91" s="19">
        <v>250</v>
      </c>
      <c r="L91" s="23">
        <f>G91*K91</f>
        <v>10.1</v>
      </c>
      <c r="M91" s="23">
        <f>H91*K91</f>
        <v>0</v>
      </c>
      <c r="N91" s="23">
        <f>I91*K91</f>
        <v>0</v>
      </c>
      <c r="O91" s="23">
        <f>L91-M91</f>
        <v>10.1</v>
      </c>
      <c r="P91" s="19" t="s">
        <v>125</v>
      </c>
      <c r="Q91" s="20"/>
    </row>
    <row r="92" spans="1:17" hidden="1">
      <c r="A92" s="46"/>
      <c r="B92" s="45" t="s">
        <v>309</v>
      </c>
      <c r="C92" s="19">
        <v>1</v>
      </c>
      <c r="D92" s="21">
        <v>718</v>
      </c>
      <c r="E92" s="24"/>
      <c r="F92" s="24"/>
      <c r="G92" s="22">
        <f>(E92+F92)/D92/C92</f>
        <v>0</v>
      </c>
      <c r="H92" s="22">
        <f>G92-J92</f>
        <v>0</v>
      </c>
      <c r="I92" s="22"/>
      <c r="J92" s="22">
        <f>E92/D92/C92</f>
        <v>0</v>
      </c>
      <c r="K92" s="19">
        <v>3.5</v>
      </c>
      <c r="L92" s="23">
        <f>G92*K92</f>
        <v>0</v>
      </c>
      <c r="M92" s="23">
        <f>H92*K92</f>
        <v>0</v>
      </c>
      <c r="N92" s="23">
        <f>I92*K92</f>
        <v>0</v>
      </c>
      <c r="O92" s="23">
        <f>L92-M92</f>
        <v>0</v>
      </c>
      <c r="P92" s="20" t="s">
        <v>1000</v>
      </c>
      <c r="Q92" s="20"/>
    </row>
    <row r="93" spans="1:17" ht="22.5" hidden="1">
      <c r="A93" s="46"/>
      <c r="B93" s="45" t="s">
        <v>310</v>
      </c>
      <c r="C93" s="19">
        <v>1</v>
      </c>
      <c r="D93" s="21">
        <v>718</v>
      </c>
      <c r="E93" s="24"/>
      <c r="F93" s="24"/>
      <c r="G93" s="22">
        <f>(E93+F93)/D93/C93</f>
        <v>0</v>
      </c>
      <c r="H93" s="22">
        <f>G93-J93</f>
        <v>0</v>
      </c>
      <c r="I93" s="22"/>
      <c r="J93" s="22">
        <f>E93/D93/C93</f>
        <v>0</v>
      </c>
      <c r="K93" s="19">
        <v>0.6</v>
      </c>
      <c r="L93" s="23">
        <f>G93*K93</f>
        <v>0</v>
      </c>
      <c r="M93" s="23">
        <f>H93*K93</f>
        <v>0</v>
      </c>
      <c r="N93" s="23">
        <f>I93*K93</f>
        <v>0</v>
      </c>
      <c r="O93" s="23">
        <f>L93-M93</f>
        <v>0</v>
      </c>
      <c r="P93" s="20" t="s">
        <v>1001</v>
      </c>
      <c r="Q93" s="20"/>
    </row>
    <row r="94" spans="1:17">
      <c r="A94" s="46" t="s">
        <v>224</v>
      </c>
      <c r="B94" s="43" t="s">
        <v>212</v>
      </c>
      <c r="C94" s="38"/>
      <c r="D94" s="39"/>
      <c r="E94" s="39"/>
      <c r="F94" s="39"/>
      <c r="G94" s="40"/>
      <c r="H94" s="40"/>
      <c r="I94" s="40"/>
      <c r="J94" s="40"/>
      <c r="K94" s="38"/>
      <c r="L94" s="41">
        <f>SUM(L90:L93)</f>
        <v>10.1</v>
      </c>
      <c r="M94" s="41">
        <f>SUM(M90:M93)</f>
        <v>0</v>
      </c>
      <c r="N94" s="41">
        <f>SUM(N90:N93)</f>
        <v>0</v>
      </c>
      <c r="O94" s="41">
        <f>SUM(O90:O93)</f>
        <v>10.1</v>
      </c>
      <c r="P94" s="38" t="s">
        <v>297</v>
      </c>
      <c r="Q94" s="20"/>
    </row>
    <row r="95" spans="1:17">
      <c r="A95" s="51"/>
      <c r="B95" s="983" t="s">
        <v>145</v>
      </c>
      <c r="C95" s="983"/>
      <c r="D95" s="983"/>
      <c r="E95" s="983"/>
      <c r="F95" s="983"/>
      <c r="G95" s="983"/>
      <c r="H95" s="983"/>
      <c r="I95" s="983"/>
      <c r="J95" s="983"/>
      <c r="K95" s="983"/>
      <c r="L95" s="983"/>
      <c r="M95" s="983"/>
      <c r="N95" s="983"/>
      <c r="O95" s="983"/>
      <c r="P95" s="984"/>
      <c r="Q95" s="52"/>
    </row>
    <row r="96" spans="1:17" ht="22.5">
      <c r="A96" s="46"/>
      <c r="B96" s="35" t="s">
        <v>148</v>
      </c>
      <c r="C96" s="19">
        <v>1</v>
      </c>
      <c r="D96" s="21">
        <v>718</v>
      </c>
      <c r="E96" s="21">
        <v>1</v>
      </c>
      <c r="F96" s="21"/>
      <c r="G96" s="22">
        <f t="shared" ref="G96:G159" si="19">(E96+F96)/D96/C96</f>
        <v>1.39E-3</v>
      </c>
      <c r="H96" s="22">
        <f t="shared" ref="H96:H101" si="20">G96-J96</f>
        <v>0</v>
      </c>
      <c r="I96" s="22"/>
      <c r="J96" s="22">
        <f t="shared" ref="J96:J101" si="21">E96/D96/C96</f>
        <v>1.39E-3</v>
      </c>
      <c r="K96" s="19">
        <v>1200</v>
      </c>
      <c r="L96" s="23">
        <f t="shared" ref="L96:L159" si="22">G96*K96</f>
        <v>1.67</v>
      </c>
      <c r="M96" s="23">
        <f t="shared" ref="M96:M101" si="23">H96*K96</f>
        <v>0</v>
      </c>
      <c r="N96" s="23">
        <f t="shared" ref="N96:N101" si="24">I96*K96</f>
        <v>0</v>
      </c>
      <c r="O96" s="23">
        <f t="shared" ref="O96:O101" si="25">L96-M96</f>
        <v>1.67</v>
      </c>
      <c r="P96" s="19" t="s">
        <v>153</v>
      </c>
      <c r="Q96" s="20"/>
    </row>
    <row r="97" spans="1:17">
      <c r="A97" s="46"/>
      <c r="B97" s="35" t="s">
        <v>149</v>
      </c>
      <c r="C97" s="19">
        <v>1</v>
      </c>
      <c r="D97" s="21">
        <v>718</v>
      </c>
      <c r="E97" s="21">
        <v>1</v>
      </c>
      <c r="F97" s="21"/>
      <c r="G97" s="22">
        <f t="shared" si="19"/>
        <v>1.39E-3</v>
      </c>
      <c r="H97" s="22">
        <f t="shared" si="20"/>
        <v>0</v>
      </c>
      <c r="I97" s="22"/>
      <c r="J97" s="22">
        <f t="shared" si="21"/>
        <v>1.39E-3</v>
      </c>
      <c r="K97" s="19">
        <v>1200</v>
      </c>
      <c r="L97" s="23">
        <f t="shared" si="22"/>
        <v>1.67</v>
      </c>
      <c r="M97" s="23">
        <f t="shared" si="23"/>
        <v>0</v>
      </c>
      <c r="N97" s="23">
        <f t="shared" si="24"/>
        <v>0</v>
      </c>
      <c r="O97" s="23">
        <f t="shared" si="25"/>
        <v>1.67</v>
      </c>
      <c r="P97" s="19" t="s">
        <v>153</v>
      </c>
      <c r="Q97" s="20"/>
    </row>
    <row r="98" spans="1:17" ht="22.5">
      <c r="A98" s="46"/>
      <c r="B98" s="35" t="s">
        <v>151</v>
      </c>
      <c r="C98" s="19">
        <v>1</v>
      </c>
      <c r="D98" s="21">
        <v>718</v>
      </c>
      <c r="E98" s="21">
        <v>2</v>
      </c>
      <c r="F98" s="21"/>
      <c r="G98" s="22">
        <f t="shared" si="19"/>
        <v>2.7899999999999999E-3</v>
      </c>
      <c r="H98" s="22">
        <f t="shared" si="20"/>
        <v>0</v>
      </c>
      <c r="I98" s="22"/>
      <c r="J98" s="22">
        <f t="shared" si="21"/>
        <v>2.7899999999999999E-3</v>
      </c>
      <c r="K98" s="19">
        <v>1200</v>
      </c>
      <c r="L98" s="23">
        <f t="shared" si="22"/>
        <v>3.35</v>
      </c>
      <c r="M98" s="23">
        <f t="shared" si="23"/>
        <v>0</v>
      </c>
      <c r="N98" s="23">
        <f t="shared" si="24"/>
        <v>0</v>
      </c>
      <c r="O98" s="23">
        <f t="shared" si="25"/>
        <v>3.35</v>
      </c>
      <c r="P98" s="19" t="s">
        <v>1002</v>
      </c>
      <c r="Q98" s="20"/>
    </row>
    <row r="99" spans="1:17">
      <c r="A99" s="46"/>
      <c r="B99" s="35" t="s">
        <v>150</v>
      </c>
      <c r="C99" s="19">
        <v>1</v>
      </c>
      <c r="D99" s="21">
        <v>718</v>
      </c>
      <c r="E99" s="21">
        <v>2</v>
      </c>
      <c r="F99" s="21"/>
      <c r="G99" s="22">
        <f t="shared" si="19"/>
        <v>2.7899999999999999E-3</v>
      </c>
      <c r="H99" s="22">
        <f t="shared" si="20"/>
        <v>0</v>
      </c>
      <c r="I99" s="22"/>
      <c r="J99" s="22">
        <f t="shared" si="21"/>
        <v>2.7899999999999999E-3</v>
      </c>
      <c r="K99" s="19">
        <v>1500</v>
      </c>
      <c r="L99" s="23">
        <f t="shared" si="22"/>
        <v>4.1900000000000004</v>
      </c>
      <c r="M99" s="23">
        <f t="shared" si="23"/>
        <v>0</v>
      </c>
      <c r="N99" s="23">
        <f t="shared" si="24"/>
        <v>0</v>
      </c>
      <c r="O99" s="23">
        <f t="shared" si="25"/>
        <v>4.1900000000000004</v>
      </c>
      <c r="P99" s="19" t="s">
        <v>1002</v>
      </c>
      <c r="Q99" s="20"/>
    </row>
    <row r="100" spans="1:17">
      <c r="A100" s="46"/>
      <c r="B100" s="35" t="s">
        <v>152</v>
      </c>
      <c r="C100" s="19">
        <v>1</v>
      </c>
      <c r="D100" s="21">
        <v>718</v>
      </c>
      <c r="E100" s="21">
        <v>76</v>
      </c>
      <c r="F100" s="21"/>
      <c r="G100" s="22">
        <f t="shared" si="19"/>
        <v>0.10585</v>
      </c>
      <c r="H100" s="22">
        <f t="shared" si="20"/>
        <v>0</v>
      </c>
      <c r="I100" s="22"/>
      <c r="J100" s="22">
        <f t="shared" si="21"/>
        <v>0.10585</v>
      </c>
      <c r="K100" s="19">
        <v>350</v>
      </c>
      <c r="L100" s="23">
        <f t="shared" si="22"/>
        <v>37.049999999999997</v>
      </c>
      <c r="M100" s="23">
        <f t="shared" si="23"/>
        <v>0</v>
      </c>
      <c r="N100" s="23">
        <f t="shared" si="24"/>
        <v>0</v>
      </c>
      <c r="O100" s="23">
        <f t="shared" si="25"/>
        <v>37.049999999999997</v>
      </c>
      <c r="P100" s="19" t="s">
        <v>155</v>
      </c>
      <c r="Q100" s="20"/>
    </row>
    <row r="101" spans="1:17" ht="22.5">
      <c r="A101" s="46"/>
      <c r="B101" s="35" t="s">
        <v>138</v>
      </c>
      <c r="C101" s="19">
        <v>1</v>
      </c>
      <c r="D101" s="21">
        <v>718</v>
      </c>
      <c r="E101" s="21">
        <v>1</v>
      </c>
      <c r="F101" s="21"/>
      <c r="G101" s="22">
        <f t="shared" si="19"/>
        <v>1.39E-3</v>
      </c>
      <c r="H101" s="22">
        <f t="shared" si="20"/>
        <v>0</v>
      </c>
      <c r="I101" s="22"/>
      <c r="J101" s="22">
        <f t="shared" si="21"/>
        <v>1.39E-3</v>
      </c>
      <c r="K101" s="19">
        <v>1200</v>
      </c>
      <c r="L101" s="23">
        <f t="shared" si="22"/>
        <v>1.67</v>
      </c>
      <c r="M101" s="23">
        <f t="shared" si="23"/>
        <v>0</v>
      </c>
      <c r="N101" s="23">
        <f t="shared" si="24"/>
        <v>0</v>
      </c>
      <c r="O101" s="23">
        <f t="shared" si="25"/>
        <v>1.67</v>
      </c>
      <c r="P101" s="19" t="s">
        <v>153</v>
      </c>
      <c r="Q101" s="20"/>
    </row>
    <row r="102" spans="1:17">
      <c r="A102" s="46" t="s">
        <v>224</v>
      </c>
      <c r="B102" s="43" t="s">
        <v>212</v>
      </c>
      <c r="C102" s="38"/>
      <c r="D102" s="39"/>
      <c r="E102" s="39"/>
      <c r="F102" s="39"/>
      <c r="G102" s="40"/>
      <c r="H102" s="40"/>
      <c r="I102" s="40"/>
      <c r="J102" s="40"/>
      <c r="K102" s="38"/>
      <c r="L102" s="41">
        <f>SUM(L96:L101)</f>
        <v>49.6</v>
      </c>
      <c r="M102" s="41">
        <f>SUM(M96:M101)</f>
        <v>0</v>
      </c>
      <c r="N102" s="41">
        <f>SUM(N96:N101)</f>
        <v>0</v>
      </c>
      <c r="O102" s="41">
        <f>SUM(O96:O101)</f>
        <v>49.6</v>
      </c>
      <c r="P102" s="38" t="s">
        <v>297</v>
      </c>
      <c r="Q102" s="20"/>
    </row>
    <row r="103" spans="1:17">
      <c r="A103" s="51"/>
      <c r="B103" s="983" t="s">
        <v>1003</v>
      </c>
      <c r="C103" s="983"/>
      <c r="D103" s="983"/>
      <c r="E103" s="983"/>
      <c r="F103" s="983"/>
      <c r="G103" s="983"/>
      <c r="H103" s="983"/>
      <c r="I103" s="983"/>
      <c r="J103" s="983"/>
      <c r="K103" s="983"/>
      <c r="L103" s="983"/>
      <c r="M103" s="983"/>
      <c r="N103" s="983"/>
      <c r="O103" s="983"/>
      <c r="P103" s="984"/>
      <c r="Q103" s="52"/>
    </row>
    <row r="104" spans="1:17">
      <c r="A104" s="46"/>
      <c r="B104" s="35" t="s">
        <v>156</v>
      </c>
      <c r="C104" s="19">
        <v>1</v>
      </c>
      <c r="D104" s="21">
        <v>718</v>
      </c>
      <c r="E104" s="28">
        <v>5</v>
      </c>
      <c r="F104" s="28">
        <v>5</v>
      </c>
      <c r="G104" s="22">
        <f t="shared" si="19"/>
        <v>1.393E-2</v>
      </c>
      <c r="H104" s="22">
        <f t="shared" ref="H104:H109" si="26">G104-J104</f>
        <v>6.9699999999999996E-3</v>
      </c>
      <c r="I104" s="22">
        <f>(F104)/D104/C104</f>
        <v>6.96E-3</v>
      </c>
      <c r="J104" s="22">
        <f t="shared" ref="J104:J109" si="27">E104/D104/C104</f>
        <v>6.96E-3</v>
      </c>
      <c r="K104" s="19">
        <v>1323</v>
      </c>
      <c r="L104" s="23">
        <f t="shared" si="22"/>
        <v>18.43</v>
      </c>
      <c r="M104" s="23">
        <f t="shared" ref="M104:M109" si="28">H104*K104</f>
        <v>9.2200000000000006</v>
      </c>
      <c r="N104" s="23">
        <f t="shared" ref="N104:N109" si="29">I104*K104</f>
        <v>9.2100000000000009</v>
      </c>
      <c r="O104" s="23">
        <f t="shared" ref="O104:O109" si="30">L104-M104</f>
        <v>9.2100000000000009</v>
      </c>
      <c r="P104" s="19" t="s">
        <v>177</v>
      </c>
      <c r="Q104" s="20"/>
    </row>
    <row r="105" spans="1:17">
      <c r="A105" s="46"/>
      <c r="B105" s="35" t="s">
        <v>157</v>
      </c>
      <c r="C105" s="19">
        <v>1</v>
      </c>
      <c r="D105" s="21">
        <v>718</v>
      </c>
      <c r="E105" s="28">
        <v>21</v>
      </c>
      <c r="F105" s="28">
        <v>45</v>
      </c>
      <c r="G105" s="22">
        <f t="shared" si="19"/>
        <v>9.1920000000000002E-2</v>
      </c>
      <c r="H105" s="22">
        <f>G105-J105</f>
        <v>6.2670000000000003E-2</v>
      </c>
      <c r="I105" s="22">
        <f>(F105)/D105/C105</f>
        <v>6.2670000000000003E-2</v>
      </c>
      <c r="J105" s="22">
        <f t="shared" si="27"/>
        <v>2.9250000000000002E-2</v>
      </c>
      <c r="K105" s="19">
        <v>1745</v>
      </c>
      <c r="L105" s="23">
        <f t="shared" si="22"/>
        <v>160.4</v>
      </c>
      <c r="M105" s="23">
        <f t="shared" si="28"/>
        <v>109.36</v>
      </c>
      <c r="N105" s="23">
        <f t="shared" si="29"/>
        <v>109.36</v>
      </c>
      <c r="O105" s="23">
        <f t="shared" si="30"/>
        <v>51.04</v>
      </c>
      <c r="P105" s="19" t="s">
        <v>177</v>
      </c>
      <c r="Q105" s="20"/>
    </row>
    <row r="106" spans="1:17">
      <c r="A106" s="46"/>
      <c r="B106" s="44" t="s">
        <v>158</v>
      </c>
      <c r="C106" s="19">
        <v>1</v>
      </c>
      <c r="D106" s="28">
        <v>743</v>
      </c>
      <c r="E106" s="21">
        <f>1000*1</f>
        <v>1000</v>
      </c>
      <c r="F106" s="21"/>
      <c r="G106" s="22">
        <f t="shared" si="19"/>
        <v>1.3459000000000001</v>
      </c>
      <c r="H106" s="22">
        <f t="shared" si="26"/>
        <v>0</v>
      </c>
      <c r="I106" s="22"/>
      <c r="J106" s="22">
        <f t="shared" si="27"/>
        <v>1.3459000000000001</v>
      </c>
      <c r="K106" s="19">
        <v>0.22</v>
      </c>
      <c r="L106" s="23">
        <f t="shared" si="22"/>
        <v>0.3</v>
      </c>
      <c r="M106" s="23">
        <f t="shared" si="28"/>
        <v>0</v>
      </c>
      <c r="N106" s="23">
        <f t="shared" si="29"/>
        <v>0</v>
      </c>
      <c r="O106" s="23">
        <f t="shared" si="30"/>
        <v>0.3</v>
      </c>
      <c r="P106" s="20" t="s">
        <v>294</v>
      </c>
      <c r="Q106" s="20" t="s">
        <v>1004</v>
      </c>
    </row>
    <row r="107" spans="1:17">
      <c r="A107" s="46"/>
      <c r="B107" s="35" t="s">
        <v>159</v>
      </c>
      <c r="C107" s="19">
        <v>1</v>
      </c>
      <c r="D107" s="28">
        <v>743</v>
      </c>
      <c r="E107" s="21">
        <v>1000</v>
      </c>
      <c r="F107" s="21"/>
      <c r="G107" s="22">
        <f t="shared" si="19"/>
        <v>1.3459000000000001</v>
      </c>
      <c r="H107" s="22">
        <f t="shared" si="26"/>
        <v>0</v>
      </c>
      <c r="I107" s="22"/>
      <c r="J107" s="22">
        <f t="shared" si="27"/>
        <v>1.3459000000000001</v>
      </c>
      <c r="K107" s="19">
        <v>0.8</v>
      </c>
      <c r="L107" s="23">
        <f t="shared" si="22"/>
        <v>1.08</v>
      </c>
      <c r="M107" s="23">
        <f t="shared" si="28"/>
        <v>0</v>
      </c>
      <c r="N107" s="23">
        <f t="shared" si="29"/>
        <v>0</v>
      </c>
      <c r="O107" s="23">
        <f t="shared" si="30"/>
        <v>1.08</v>
      </c>
      <c r="P107" s="20" t="s">
        <v>294</v>
      </c>
      <c r="Q107" s="20" t="s">
        <v>1004</v>
      </c>
    </row>
    <row r="108" spans="1:17">
      <c r="A108" s="46"/>
      <c r="B108" s="35" t="s">
        <v>160</v>
      </c>
      <c r="C108" s="19">
        <v>1</v>
      </c>
      <c r="D108" s="28">
        <v>743</v>
      </c>
      <c r="E108" s="21">
        <v>2500</v>
      </c>
      <c r="F108" s="21"/>
      <c r="G108" s="22">
        <f t="shared" si="19"/>
        <v>3.3647399999999998</v>
      </c>
      <c r="H108" s="22">
        <f t="shared" si="26"/>
        <v>0</v>
      </c>
      <c r="I108" s="22"/>
      <c r="J108" s="22">
        <f t="shared" si="27"/>
        <v>3.3647399999999998</v>
      </c>
      <c r="K108" s="19">
        <f>400/1000</f>
        <v>0.4</v>
      </c>
      <c r="L108" s="23">
        <f t="shared" si="22"/>
        <v>1.35</v>
      </c>
      <c r="M108" s="23">
        <f t="shared" si="28"/>
        <v>0</v>
      </c>
      <c r="N108" s="23">
        <f t="shared" si="29"/>
        <v>0</v>
      </c>
      <c r="O108" s="23">
        <f t="shared" si="30"/>
        <v>1.35</v>
      </c>
      <c r="P108" s="20" t="s">
        <v>294</v>
      </c>
      <c r="Q108" s="20" t="s">
        <v>1004</v>
      </c>
    </row>
    <row r="109" spans="1:17">
      <c r="A109" s="46"/>
      <c r="B109" s="35" t="s">
        <v>161</v>
      </c>
      <c r="C109" s="19">
        <v>1</v>
      </c>
      <c r="D109" s="28">
        <v>743</v>
      </c>
      <c r="E109" s="21">
        <v>4</v>
      </c>
      <c r="F109" s="21"/>
      <c r="G109" s="22">
        <f t="shared" si="19"/>
        <v>5.3800000000000002E-3</v>
      </c>
      <c r="H109" s="22">
        <f t="shared" si="26"/>
        <v>0</v>
      </c>
      <c r="I109" s="22"/>
      <c r="J109" s="22">
        <f t="shared" si="27"/>
        <v>5.3800000000000002E-3</v>
      </c>
      <c r="K109" s="19">
        <v>2100</v>
      </c>
      <c r="L109" s="23">
        <f t="shared" si="22"/>
        <v>11.3</v>
      </c>
      <c r="M109" s="23">
        <f t="shared" si="28"/>
        <v>0</v>
      </c>
      <c r="N109" s="23">
        <f t="shared" si="29"/>
        <v>0</v>
      </c>
      <c r="O109" s="23">
        <f t="shared" si="30"/>
        <v>11.3</v>
      </c>
      <c r="P109" s="19" t="s">
        <v>1005</v>
      </c>
      <c r="Q109" s="20" t="s">
        <v>1004</v>
      </c>
    </row>
    <row r="110" spans="1:17" ht="14.25" customHeight="1">
      <c r="A110" s="46"/>
      <c r="B110" s="35" t="s">
        <v>1006</v>
      </c>
      <c r="C110" s="19"/>
      <c r="D110" s="28"/>
      <c r="E110" s="21"/>
      <c r="F110" s="21"/>
      <c r="G110" s="22"/>
      <c r="H110" s="22"/>
      <c r="I110" s="22"/>
      <c r="J110" s="22"/>
      <c r="K110" s="19"/>
      <c r="L110" s="23"/>
      <c r="M110" s="23"/>
      <c r="N110" s="23"/>
      <c r="O110" s="23"/>
      <c r="P110" s="19" t="s">
        <v>1007</v>
      </c>
      <c r="Q110" s="20"/>
    </row>
    <row r="111" spans="1:17" hidden="1">
      <c r="A111" s="46"/>
      <c r="B111" s="45" t="s">
        <v>162</v>
      </c>
      <c r="C111" s="19"/>
      <c r="D111" s="21">
        <v>1371</v>
      </c>
      <c r="E111" s="21"/>
      <c r="F111" s="21"/>
      <c r="G111" s="22" t="e">
        <f t="shared" si="19"/>
        <v>#DIV/0!</v>
      </c>
      <c r="H111" s="22"/>
      <c r="I111" s="22"/>
      <c r="J111" s="22"/>
      <c r="K111" s="19"/>
      <c r="L111" s="23" t="e">
        <f t="shared" si="22"/>
        <v>#DIV/0!</v>
      </c>
      <c r="M111" s="23"/>
      <c r="N111" s="23"/>
      <c r="O111" s="23"/>
      <c r="P111" s="19"/>
      <c r="Q111" s="20"/>
    </row>
    <row r="112" spans="1:17">
      <c r="A112" s="46"/>
      <c r="B112" s="43" t="s">
        <v>212</v>
      </c>
      <c r="C112" s="38"/>
      <c r="D112" s="39"/>
      <c r="E112" s="39"/>
      <c r="F112" s="39"/>
      <c r="G112" s="40"/>
      <c r="H112" s="40"/>
      <c r="I112" s="40"/>
      <c r="J112" s="40"/>
      <c r="K112" s="38"/>
      <c r="L112" s="42">
        <f>SUM(L104:L110)</f>
        <v>192.86</v>
      </c>
      <c r="M112" s="42">
        <f>SUM(M104:M110)</f>
        <v>118.58</v>
      </c>
      <c r="N112" s="42">
        <f>SUM(N104:N110)</f>
        <v>118.57</v>
      </c>
      <c r="O112" s="42">
        <f>SUM(O104:O110)</f>
        <v>74.28</v>
      </c>
      <c r="P112" s="38"/>
      <c r="Q112" s="20"/>
    </row>
    <row r="113" spans="1:17">
      <c r="A113" s="46" t="s">
        <v>222</v>
      </c>
      <c r="B113" s="43"/>
      <c r="C113" s="38"/>
      <c r="D113" s="39"/>
      <c r="E113" s="39"/>
      <c r="F113" s="39"/>
      <c r="G113" s="40"/>
      <c r="H113" s="40"/>
      <c r="I113" s="40"/>
      <c r="J113" s="40"/>
      <c r="K113" s="38"/>
      <c r="L113" s="41">
        <f>SUM(M113:O113)</f>
        <v>118.57</v>
      </c>
      <c r="M113" s="41"/>
      <c r="N113" s="41">
        <f>N112</f>
        <v>118.57</v>
      </c>
      <c r="O113" s="41"/>
      <c r="P113" s="38" t="s">
        <v>296</v>
      </c>
      <c r="Q113" s="20"/>
    </row>
    <row r="114" spans="1:17">
      <c r="A114" s="46" t="s">
        <v>224</v>
      </c>
      <c r="B114" s="43"/>
      <c r="C114" s="38"/>
      <c r="D114" s="39"/>
      <c r="E114" s="39"/>
      <c r="F114" s="39"/>
      <c r="G114" s="40"/>
      <c r="H114" s="40"/>
      <c r="I114" s="40"/>
      <c r="J114" s="40"/>
      <c r="K114" s="38"/>
      <c r="L114" s="41">
        <f>SUM(M114:O114)</f>
        <v>74.290000000000006</v>
      </c>
      <c r="M114" s="41">
        <f>M112-N113</f>
        <v>0.01</v>
      </c>
      <c r="N114" s="41"/>
      <c r="O114" s="41">
        <f>O112</f>
        <v>74.28</v>
      </c>
      <c r="P114" s="38" t="s">
        <v>297</v>
      </c>
      <c r="Q114" s="20"/>
    </row>
    <row r="115" spans="1:17">
      <c r="A115" s="51"/>
      <c r="B115" s="983" t="s">
        <v>164</v>
      </c>
      <c r="C115" s="983"/>
      <c r="D115" s="983"/>
      <c r="E115" s="983"/>
      <c r="F115" s="983"/>
      <c r="G115" s="983"/>
      <c r="H115" s="983"/>
      <c r="I115" s="983"/>
      <c r="J115" s="983"/>
      <c r="K115" s="983"/>
      <c r="L115" s="983"/>
      <c r="M115" s="983"/>
      <c r="N115" s="983"/>
      <c r="O115" s="983"/>
      <c r="P115" s="984"/>
      <c r="Q115" s="52"/>
    </row>
    <row r="116" spans="1:17">
      <c r="A116" s="46"/>
      <c r="B116" s="35" t="s">
        <v>165</v>
      </c>
      <c r="C116" s="19">
        <v>1</v>
      </c>
      <c r="D116" s="21">
        <v>718</v>
      </c>
      <c r="E116" s="21">
        <v>12</v>
      </c>
      <c r="F116" s="21"/>
      <c r="G116" s="22">
        <f t="shared" si="19"/>
        <v>1.6709999999999999E-2</v>
      </c>
      <c r="H116" s="22">
        <f t="shared" ref="H116:H120" si="31">G116-J116</f>
        <v>1.6709999999999999E-2</v>
      </c>
      <c r="I116" s="22"/>
      <c r="J116" s="22"/>
      <c r="K116" s="21">
        <v>2000</v>
      </c>
      <c r="L116" s="23">
        <f t="shared" si="22"/>
        <v>33.42</v>
      </c>
      <c r="M116" s="23">
        <f t="shared" ref="M116:M120" si="32">H116*K116</f>
        <v>33.42</v>
      </c>
      <c r="N116" s="23">
        <f t="shared" ref="N116:N120" si="33">I116*K116</f>
        <v>0</v>
      </c>
      <c r="O116" s="23">
        <f t="shared" ref="O116:O120" si="34">L116-M116</f>
        <v>0</v>
      </c>
      <c r="P116" s="19" t="s">
        <v>169</v>
      </c>
      <c r="Q116" s="20"/>
    </row>
    <row r="117" spans="1:17">
      <c r="A117" s="46"/>
      <c r="B117" s="35" t="s">
        <v>166</v>
      </c>
      <c r="C117" s="19">
        <v>1</v>
      </c>
      <c r="D117" s="21">
        <v>718</v>
      </c>
      <c r="E117" s="21">
        <v>12</v>
      </c>
      <c r="F117" s="21"/>
      <c r="G117" s="22">
        <f t="shared" si="19"/>
        <v>1.6709999999999999E-2</v>
      </c>
      <c r="H117" s="22">
        <f t="shared" si="31"/>
        <v>1.6709999999999999E-2</v>
      </c>
      <c r="I117" s="22"/>
      <c r="J117" s="22"/>
      <c r="K117" s="21">
        <v>6000</v>
      </c>
      <c r="L117" s="23">
        <f t="shared" si="22"/>
        <v>100.26</v>
      </c>
      <c r="M117" s="23">
        <f t="shared" si="32"/>
        <v>100.26</v>
      </c>
      <c r="N117" s="23">
        <f t="shared" si="33"/>
        <v>0</v>
      </c>
      <c r="O117" s="23">
        <f t="shared" si="34"/>
        <v>0</v>
      </c>
      <c r="P117" s="19" t="s">
        <v>169</v>
      </c>
      <c r="Q117" s="20"/>
    </row>
    <row r="118" spans="1:17">
      <c r="A118" s="46"/>
      <c r="B118" s="35" t="s">
        <v>167</v>
      </c>
      <c r="C118" s="19">
        <v>1</v>
      </c>
      <c r="D118" s="21">
        <v>718</v>
      </c>
      <c r="E118" s="21">
        <v>12</v>
      </c>
      <c r="F118" s="21"/>
      <c r="G118" s="22">
        <f t="shared" si="19"/>
        <v>1.6709999999999999E-2</v>
      </c>
      <c r="H118" s="22">
        <f t="shared" si="31"/>
        <v>1.6709999999999999E-2</v>
      </c>
      <c r="I118" s="22"/>
      <c r="J118" s="22"/>
      <c r="K118" s="21">
        <v>380</v>
      </c>
      <c r="L118" s="23">
        <f t="shared" si="22"/>
        <v>6.35</v>
      </c>
      <c r="M118" s="23">
        <f t="shared" si="32"/>
        <v>6.35</v>
      </c>
      <c r="N118" s="23">
        <f t="shared" si="33"/>
        <v>0</v>
      </c>
      <c r="O118" s="23">
        <f t="shared" si="34"/>
        <v>0</v>
      </c>
      <c r="P118" s="19" t="s">
        <v>169</v>
      </c>
      <c r="Q118" s="20"/>
    </row>
    <row r="119" spans="1:17">
      <c r="A119" s="46"/>
      <c r="B119" s="35" t="s">
        <v>168</v>
      </c>
      <c r="C119" s="19">
        <v>1</v>
      </c>
      <c r="D119" s="21">
        <v>718</v>
      </c>
      <c r="E119" s="21">
        <v>12</v>
      </c>
      <c r="F119" s="21"/>
      <c r="G119" s="22">
        <f t="shared" si="19"/>
        <v>1.6709999999999999E-2</v>
      </c>
      <c r="H119" s="22">
        <f t="shared" si="31"/>
        <v>1.6709999999999999E-2</v>
      </c>
      <c r="I119" s="22"/>
      <c r="J119" s="22"/>
      <c r="K119" s="21">
        <v>260</v>
      </c>
      <c r="L119" s="23">
        <f t="shared" si="22"/>
        <v>4.34</v>
      </c>
      <c r="M119" s="23">
        <f t="shared" si="32"/>
        <v>4.34</v>
      </c>
      <c r="N119" s="23">
        <f t="shared" si="33"/>
        <v>0</v>
      </c>
      <c r="O119" s="23">
        <f t="shared" si="34"/>
        <v>0</v>
      </c>
      <c r="P119" s="19" t="s">
        <v>169</v>
      </c>
      <c r="Q119" s="20"/>
    </row>
    <row r="120" spans="1:17" ht="22.5">
      <c r="A120" s="46"/>
      <c r="B120" s="35" t="s">
        <v>195</v>
      </c>
      <c r="C120" s="19">
        <v>1</v>
      </c>
      <c r="D120" s="21">
        <v>718</v>
      </c>
      <c r="E120" s="21">
        <v>1</v>
      </c>
      <c r="F120" s="21"/>
      <c r="G120" s="22">
        <f t="shared" si="19"/>
        <v>1.39E-3</v>
      </c>
      <c r="H120" s="22">
        <f t="shared" si="31"/>
        <v>1.39E-3</v>
      </c>
      <c r="I120" s="22"/>
      <c r="J120" s="22"/>
      <c r="K120" s="21">
        <v>6320</v>
      </c>
      <c r="L120" s="23">
        <f t="shared" si="22"/>
        <v>8.7799999999999994</v>
      </c>
      <c r="M120" s="23">
        <f t="shared" si="32"/>
        <v>8.7799999999999994</v>
      </c>
      <c r="N120" s="23">
        <f t="shared" si="33"/>
        <v>0</v>
      </c>
      <c r="O120" s="23">
        <f t="shared" si="34"/>
        <v>0</v>
      </c>
      <c r="P120" s="19" t="s">
        <v>170</v>
      </c>
      <c r="Q120" s="20"/>
    </row>
    <row r="121" spans="1:17">
      <c r="A121" s="46"/>
      <c r="B121" s="43" t="s">
        <v>212</v>
      </c>
      <c r="C121" s="38"/>
      <c r="D121" s="39"/>
      <c r="E121" s="39"/>
      <c r="F121" s="39"/>
      <c r="G121" s="40"/>
      <c r="H121" s="40"/>
      <c r="I121" s="40"/>
      <c r="J121" s="40"/>
      <c r="K121" s="38"/>
      <c r="L121" s="41">
        <f>SUM(L116:L120)</f>
        <v>153.15</v>
      </c>
      <c r="M121" s="41">
        <f>SUM(M116:M120)</f>
        <v>153.15</v>
      </c>
      <c r="N121" s="41">
        <f>SUM(N116:N120)</f>
        <v>0</v>
      </c>
      <c r="O121" s="41">
        <f>SUM(O116:O120)</f>
        <v>0</v>
      </c>
      <c r="P121" s="38"/>
      <c r="Q121" s="20"/>
    </row>
    <row r="122" spans="1:17">
      <c r="A122" s="46" t="s">
        <v>222</v>
      </c>
      <c r="B122" s="43"/>
      <c r="C122" s="38"/>
      <c r="D122" s="39"/>
      <c r="E122" s="39"/>
      <c r="F122" s="39"/>
      <c r="G122" s="40"/>
      <c r="H122" s="40"/>
      <c r="I122" s="40"/>
      <c r="J122" s="40"/>
      <c r="K122" s="38"/>
      <c r="L122" s="41">
        <f>SUM(M122:O122)</f>
        <v>153.15</v>
      </c>
      <c r="M122" s="41">
        <f>M121</f>
        <v>153.15</v>
      </c>
      <c r="N122" s="41">
        <f>N121</f>
        <v>0</v>
      </c>
      <c r="O122" s="81"/>
      <c r="P122" s="38" t="s">
        <v>296</v>
      </c>
      <c r="Q122" s="20"/>
    </row>
    <row r="123" spans="1:17">
      <c r="A123" s="46" t="s">
        <v>242</v>
      </c>
      <c r="B123" s="43"/>
      <c r="C123" s="38"/>
      <c r="D123" s="39"/>
      <c r="E123" s="39"/>
      <c r="F123" s="39"/>
      <c r="G123" s="40"/>
      <c r="H123" s="40"/>
      <c r="I123" s="40"/>
      <c r="J123" s="40"/>
      <c r="K123" s="38"/>
      <c r="L123" s="41">
        <f>SUM(M123:O123)</f>
        <v>0</v>
      </c>
      <c r="M123" s="81"/>
      <c r="N123" s="81"/>
      <c r="O123" s="41">
        <f>O121</f>
        <v>0</v>
      </c>
      <c r="P123" s="38" t="s">
        <v>297</v>
      </c>
      <c r="Q123" s="20"/>
    </row>
    <row r="124" spans="1:17">
      <c r="A124" s="51"/>
      <c r="B124" s="983" t="s">
        <v>171</v>
      </c>
      <c r="C124" s="983"/>
      <c r="D124" s="983"/>
      <c r="E124" s="983"/>
      <c r="F124" s="983"/>
      <c r="G124" s="983"/>
      <c r="H124" s="983"/>
      <c r="I124" s="983"/>
      <c r="J124" s="983"/>
      <c r="K124" s="983"/>
      <c r="L124" s="983"/>
      <c r="M124" s="983"/>
      <c r="N124" s="983"/>
      <c r="O124" s="983"/>
      <c r="P124" s="984"/>
      <c r="Q124" s="52"/>
    </row>
    <row r="125" spans="1:17">
      <c r="A125" s="46"/>
      <c r="B125" s="35" t="s">
        <v>176</v>
      </c>
      <c r="C125" s="19">
        <v>1</v>
      </c>
      <c r="D125" s="28">
        <v>743</v>
      </c>
      <c r="E125" s="21">
        <v>12</v>
      </c>
      <c r="F125" s="21"/>
      <c r="G125" s="22">
        <f t="shared" si="19"/>
        <v>1.6150000000000001E-2</v>
      </c>
      <c r="H125" s="22">
        <f>G125-J125</f>
        <v>0</v>
      </c>
      <c r="I125" s="22"/>
      <c r="J125" s="22">
        <f>E125/D125/C125</f>
        <v>1.6150000000000001E-2</v>
      </c>
      <c r="K125" s="21">
        <v>3120</v>
      </c>
      <c r="L125" s="23">
        <f t="shared" si="22"/>
        <v>50.39</v>
      </c>
      <c r="M125" s="23">
        <f>H125*K125</f>
        <v>0</v>
      </c>
      <c r="N125" s="23">
        <f>I125*K125</f>
        <v>0</v>
      </c>
      <c r="O125" s="23">
        <f>L125-M125</f>
        <v>50.39</v>
      </c>
      <c r="P125" s="19" t="s">
        <v>169</v>
      </c>
      <c r="Q125" s="20" t="s">
        <v>1004</v>
      </c>
    </row>
    <row r="126" spans="1:17">
      <c r="A126" s="46"/>
      <c r="B126" s="35" t="s">
        <v>174</v>
      </c>
      <c r="C126" s="19">
        <v>1</v>
      </c>
      <c r="D126" s="28">
        <v>743</v>
      </c>
      <c r="E126" s="31">
        <f>3226.2*12</f>
        <v>38714.400000000001</v>
      </c>
      <c r="F126" s="21"/>
      <c r="G126" s="22">
        <f t="shared" si="19"/>
        <v>52.105519999999999</v>
      </c>
      <c r="H126" s="22">
        <f>G126-J126</f>
        <v>0</v>
      </c>
      <c r="I126" s="22"/>
      <c r="J126" s="22">
        <f>E126/D126/C126</f>
        <v>52.105519999999999</v>
      </c>
      <c r="K126" s="19">
        <v>0.64</v>
      </c>
      <c r="L126" s="23">
        <f t="shared" si="22"/>
        <v>33.35</v>
      </c>
      <c r="M126" s="23">
        <f>H126*K126</f>
        <v>0</v>
      </c>
      <c r="N126" s="23">
        <f>I126*K126</f>
        <v>0</v>
      </c>
      <c r="O126" s="23">
        <f>L126-M126</f>
        <v>33.35</v>
      </c>
      <c r="P126" s="20" t="s">
        <v>172</v>
      </c>
      <c r="Q126" s="20" t="s">
        <v>1004</v>
      </c>
    </row>
    <row r="127" spans="1:17">
      <c r="A127" s="46"/>
      <c r="B127" s="35" t="s">
        <v>175</v>
      </c>
      <c r="C127" s="19">
        <v>1</v>
      </c>
      <c r="D127" s="28">
        <v>743</v>
      </c>
      <c r="E127" s="31">
        <f>3226.2*4</f>
        <v>12904.8</v>
      </c>
      <c r="F127" s="21"/>
      <c r="G127" s="22">
        <f t="shared" si="19"/>
        <v>17.368510000000001</v>
      </c>
      <c r="H127" s="22">
        <f>G127-J127</f>
        <v>0</v>
      </c>
      <c r="I127" s="22"/>
      <c r="J127" s="22">
        <f>E127/D127/C127</f>
        <v>17.368510000000001</v>
      </c>
      <c r="K127" s="32">
        <v>0.73</v>
      </c>
      <c r="L127" s="23">
        <f t="shared" si="22"/>
        <v>12.68</v>
      </c>
      <c r="M127" s="23">
        <f>H127*K127</f>
        <v>0</v>
      </c>
      <c r="N127" s="23">
        <f>I127*K127</f>
        <v>0</v>
      </c>
      <c r="O127" s="23">
        <f>L127-M127</f>
        <v>12.68</v>
      </c>
      <c r="P127" s="20" t="s">
        <v>173</v>
      </c>
      <c r="Q127" s="20" t="s">
        <v>1004</v>
      </c>
    </row>
    <row r="128" spans="1:17">
      <c r="A128" s="46" t="s">
        <v>243</v>
      </c>
      <c r="B128" s="43" t="s">
        <v>212</v>
      </c>
      <c r="C128" s="38"/>
      <c r="D128" s="39"/>
      <c r="E128" s="39"/>
      <c r="F128" s="39"/>
      <c r="G128" s="40"/>
      <c r="H128" s="40"/>
      <c r="I128" s="40"/>
      <c r="J128" s="40"/>
      <c r="K128" s="38"/>
      <c r="L128" s="41">
        <f>SUM(L125:L127)</f>
        <v>96.42</v>
      </c>
      <c r="M128" s="41">
        <f>SUM(M125:M127)</f>
        <v>0</v>
      </c>
      <c r="N128" s="41">
        <f>SUM(N125:N127)</f>
        <v>0</v>
      </c>
      <c r="O128" s="41">
        <f>SUM(O125:O127)</f>
        <v>96.42</v>
      </c>
      <c r="P128" s="38" t="s">
        <v>297</v>
      </c>
      <c r="Q128" s="20"/>
    </row>
    <row r="129" spans="1:17">
      <c r="A129" s="51"/>
      <c r="B129" s="983" t="s">
        <v>179</v>
      </c>
      <c r="C129" s="983"/>
      <c r="D129" s="983"/>
      <c r="E129" s="983"/>
      <c r="F129" s="983"/>
      <c r="G129" s="983"/>
      <c r="H129" s="983"/>
      <c r="I129" s="983"/>
      <c r="J129" s="983"/>
      <c r="K129" s="983"/>
      <c r="L129" s="983"/>
      <c r="M129" s="983"/>
      <c r="N129" s="983"/>
      <c r="O129" s="983"/>
      <c r="P129" s="984"/>
      <c r="Q129" s="52"/>
    </row>
    <row r="130" spans="1:17">
      <c r="A130" s="46"/>
      <c r="B130" s="35" t="s">
        <v>178</v>
      </c>
      <c r="C130" s="19">
        <v>1</v>
      </c>
      <c r="D130" s="28">
        <v>743</v>
      </c>
      <c r="E130" s="21">
        <v>1</v>
      </c>
      <c r="F130" s="21"/>
      <c r="G130" s="22">
        <f t="shared" si="19"/>
        <v>1.3500000000000001E-3</v>
      </c>
      <c r="H130" s="22">
        <f>G130-J130</f>
        <v>0</v>
      </c>
      <c r="I130" s="22"/>
      <c r="J130" s="22">
        <f>E130/D130/C130</f>
        <v>1.3500000000000001E-3</v>
      </c>
      <c r="K130" s="19">
        <v>5000</v>
      </c>
      <c r="L130" s="23">
        <f t="shared" si="22"/>
        <v>6.75</v>
      </c>
      <c r="M130" s="23">
        <f t="shared" ref="M130:M143" si="35">H130*K130</f>
        <v>0</v>
      </c>
      <c r="N130" s="23">
        <f t="shared" ref="N130:N143" si="36">I130*K130</f>
        <v>0</v>
      </c>
      <c r="O130" s="23">
        <f t="shared" ref="O130:O143" si="37">L130-M130</f>
        <v>6.75</v>
      </c>
      <c r="P130" s="19" t="s">
        <v>170</v>
      </c>
      <c r="Q130" s="20" t="s">
        <v>1004</v>
      </c>
    </row>
    <row r="131" spans="1:17">
      <c r="A131" s="46"/>
      <c r="B131" s="35" t="s">
        <v>180</v>
      </c>
      <c r="C131" s="19">
        <v>1</v>
      </c>
      <c r="D131" s="28">
        <v>743</v>
      </c>
      <c r="E131" s="21">
        <v>1</v>
      </c>
      <c r="F131" s="21"/>
      <c r="G131" s="22">
        <f t="shared" si="19"/>
        <v>1.3500000000000001E-3</v>
      </c>
      <c r="H131" s="22">
        <f>G131-J131</f>
        <v>0</v>
      </c>
      <c r="I131" s="22"/>
      <c r="J131" s="22">
        <f>E131/D131/C131</f>
        <v>1.3500000000000001E-3</v>
      </c>
      <c r="K131" s="19">
        <v>11000</v>
      </c>
      <c r="L131" s="23">
        <f t="shared" si="22"/>
        <v>14.85</v>
      </c>
      <c r="M131" s="23">
        <f t="shared" si="35"/>
        <v>0</v>
      </c>
      <c r="N131" s="23">
        <f t="shared" si="36"/>
        <v>0</v>
      </c>
      <c r="O131" s="23">
        <f t="shared" si="37"/>
        <v>14.85</v>
      </c>
      <c r="P131" s="19" t="s">
        <v>170</v>
      </c>
      <c r="Q131" s="20" t="s">
        <v>1004</v>
      </c>
    </row>
    <row r="132" spans="1:17" ht="22.5">
      <c r="A132" s="46"/>
      <c r="B132" s="35" t="s">
        <v>181</v>
      </c>
      <c r="C132" s="19">
        <v>1</v>
      </c>
      <c r="D132" s="28">
        <v>743</v>
      </c>
      <c r="E132" s="21">
        <v>1</v>
      </c>
      <c r="F132" s="21"/>
      <c r="G132" s="22">
        <f t="shared" si="19"/>
        <v>1.3500000000000001E-3</v>
      </c>
      <c r="H132" s="22">
        <f>G132-J132</f>
        <v>0</v>
      </c>
      <c r="I132" s="22"/>
      <c r="J132" s="22">
        <f>E132/D132/C132</f>
        <v>1.3500000000000001E-3</v>
      </c>
      <c r="K132" s="19">
        <v>600</v>
      </c>
      <c r="L132" s="23">
        <f t="shared" si="22"/>
        <v>0.81</v>
      </c>
      <c r="M132" s="23">
        <f t="shared" si="35"/>
        <v>0</v>
      </c>
      <c r="N132" s="23">
        <f t="shared" si="36"/>
        <v>0</v>
      </c>
      <c r="O132" s="23">
        <f t="shared" si="37"/>
        <v>0.81</v>
      </c>
      <c r="P132" s="19" t="s">
        <v>170</v>
      </c>
      <c r="Q132" s="20" t="s">
        <v>1004</v>
      </c>
    </row>
    <row r="133" spans="1:17">
      <c r="A133" s="46"/>
      <c r="B133" s="35" t="s">
        <v>182</v>
      </c>
      <c r="C133" s="19">
        <v>1</v>
      </c>
      <c r="D133" s="28">
        <v>743</v>
      </c>
      <c r="E133" s="21">
        <v>1</v>
      </c>
      <c r="F133" s="21"/>
      <c r="G133" s="22">
        <f t="shared" si="19"/>
        <v>1.3500000000000001E-3</v>
      </c>
      <c r="H133" s="22">
        <f>G133-J133</f>
        <v>0</v>
      </c>
      <c r="I133" s="22"/>
      <c r="J133" s="22">
        <f>E133/D133/C133</f>
        <v>1.3500000000000001E-3</v>
      </c>
      <c r="K133" s="19">
        <v>13200</v>
      </c>
      <c r="L133" s="23">
        <f t="shared" si="22"/>
        <v>17.82</v>
      </c>
      <c r="M133" s="23">
        <f t="shared" si="35"/>
        <v>0</v>
      </c>
      <c r="N133" s="23">
        <f t="shared" si="36"/>
        <v>0</v>
      </c>
      <c r="O133" s="23">
        <f t="shared" si="37"/>
        <v>17.82</v>
      </c>
      <c r="P133" s="19" t="s">
        <v>170</v>
      </c>
      <c r="Q133" s="20" t="s">
        <v>1004</v>
      </c>
    </row>
    <row r="134" spans="1:17" ht="22.5">
      <c r="A134" s="46"/>
      <c r="B134" s="35" t="s">
        <v>183</v>
      </c>
      <c r="C134" s="19">
        <v>1</v>
      </c>
      <c r="D134" s="28">
        <v>743</v>
      </c>
      <c r="E134" s="21">
        <v>1</v>
      </c>
      <c r="F134" s="21"/>
      <c r="G134" s="22">
        <f t="shared" si="19"/>
        <v>1.3500000000000001E-3</v>
      </c>
      <c r="H134" s="22">
        <f>G134-J134</f>
        <v>0</v>
      </c>
      <c r="I134" s="22"/>
      <c r="J134" s="22">
        <f>E134/D134/C134</f>
        <v>1.3500000000000001E-3</v>
      </c>
      <c r="K134" s="19">
        <v>7500</v>
      </c>
      <c r="L134" s="23">
        <f t="shared" si="22"/>
        <v>10.130000000000001</v>
      </c>
      <c r="M134" s="23">
        <f t="shared" si="35"/>
        <v>0</v>
      </c>
      <c r="N134" s="23">
        <f t="shared" si="36"/>
        <v>0</v>
      </c>
      <c r="O134" s="23">
        <f t="shared" si="37"/>
        <v>10.130000000000001</v>
      </c>
      <c r="P134" s="19" t="s">
        <v>170</v>
      </c>
      <c r="Q134" s="20" t="s">
        <v>1004</v>
      </c>
    </row>
    <row r="135" spans="1:17">
      <c r="A135" s="46"/>
      <c r="B135" s="35"/>
      <c r="C135" s="19"/>
      <c r="D135" s="28"/>
      <c r="E135" s="21"/>
      <c r="F135" s="21"/>
      <c r="G135" s="22"/>
      <c r="H135" s="22"/>
      <c r="I135" s="22"/>
      <c r="J135" s="22"/>
      <c r="K135" s="19"/>
      <c r="L135" s="23"/>
      <c r="M135" s="23">
        <f t="shared" si="35"/>
        <v>0</v>
      </c>
      <c r="N135" s="23">
        <f t="shared" si="36"/>
        <v>0</v>
      </c>
      <c r="O135" s="23">
        <f t="shared" si="37"/>
        <v>0</v>
      </c>
      <c r="P135" s="19"/>
      <c r="Q135" s="20"/>
    </row>
    <row r="136" spans="1:17">
      <c r="A136" s="46"/>
      <c r="B136" s="35" t="s">
        <v>186</v>
      </c>
      <c r="C136" s="19">
        <v>1</v>
      </c>
      <c r="D136" s="28">
        <v>718</v>
      </c>
      <c r="E136" s="21">
        <f>12*3</f>
        <v>36</v>
      </c>
      <c r="F136" s="21"/>
      <c r="G136" s="22">
        <f t="shared" si="19"/>
        <v>5.0139999999999997E-2</v>
      </c>
      <c r="H136" s="22">
        <f>G136-J136</f>
        <v>5.0139999999999997E-2</v>
      </c>
      <c r="I136" s="22">
        <f>(F136)/D136/C136</f>
        <v>0</v>
      </c>
      <c r="J136" s="22"/>
      <c r="K136" s="21">
        <v>578</v>
      </c>
      <c r="L136" s="23">
        <f t="shared" si="22"/>
        <v>28.98</v>
      </c>
      <c r="M136" s="23">
        <f t="shared" si="35"/>
        <v>28.98</v>
      </c>
      <c r="N136" s="23">
        <f t="shared" si="36"/>
        <v>0</v>
      </c>
      <c r="O136" s="23">
        <f t="shared" si="37"/>
        <v>0</v>
      </c>
      <c r="P136" s="19" t="s">
        <v>298</v>
      </c>
      <c r="Q136" s="20"/>
    </row>
    <row r="137" spans="1:17">
      <c r="A137" s="46"/>
      <c r="B137" s="35" t="s">
        <v>184</v>
      </c>
      <c r="C137" s="19">
        <v>1</v>
      </c>
      <c r="D137" s="28">
        <v>718</v>
      </c>
      <c r="E137" s="21">
        <f>12*1</f>
        <v>12</v>
      </c>
      <c r="F137" s="21"/>
      <c r="G137" s="22">
        <f t="shared" si="19"/>
        <v>1.6709999999999999E-2</v>
      </c>
      <c r="H137" s="22">
        <f>G137-J137</f>
        <v>1.6709999999999999E-2</v>
      </c>
      <c r="I137" s="22">
        <f>(F137)/D137/C137</f>
        <v>0</v>
      </c>
      <c r="J137" s="22"/>
      <c r="K137" s="21">
        <v>2000</v>
      </c>
      <c r="L137" s="23">
        <f t="shared" si="22"/>
        <v>33.42</v>
      </c>
      <c r="M137" s="23">
        <f t="shared" si="35"/>
        <v>33.42</v>
      </c>
      <c r="N137" s="23">
        <f t="shared" si="36"/>
        <v>0</v>
      </c>
      <c r="O137" s="23">
        <f t="shared" si="37"/>
        <v>0</v>
      </c>
      <c r="P137" s="19" t="s">
        <v>188</v>
      </c>
      <c r="Q137" s="20"/>
    </row>
    <row r="138" spans="1:17">
      <c r="A138" s="46"/>
      <c r="B138" s="35" t="s">
        <v>185</v>
      </c>
      <c r="C138" s="19">
        <v>1</v>
      </c>
      <c r="D138" s="28">
        <v>718</v>
      </c>
      <c r="E138" s="21">
        <f>1*2</f>
        <v>2</v>
      </c>
      <c r="F138" s="21"/>
      <c r="G138" s="22">
        <f t="shared" si="19"/>
        <v>2.7899999999999999E-3</v>
      </c>
      <c r="H138" s="22">
        <f>G138-J138</f>
        <v>2.7899999999999999E-3</v>
      </c>
      <c r="I138" s="22">
        <f>(F138)/D138/C138</f>
        <v>0</v>
      </c>
      <c r="J138" s="22"/>
      <c r="K138" s="21">
        <v>7000</v>
      </c>
      <c r="L138" s="23">
        <f t="shared" si="22"/>
        <v>19.53</v>
      </c>
      <c r="M138" s="23">
        <f t="shared" si="35"/>
        <v>19.53</v>
      </c>
      <c r="N138" s="23">
        <f t="shared" si="36"/>
        <v>0</v>
      </c>
      <c r="O138" s="23">
        <f t="shared" si="37"/>
        <v>0</v>
      </c>
      <c r="P138" s="19" t="s">
        <v>299</v>
      </c>
      <c r="Q138" s="20"/>
    </row>
    <row r="139" spans="1:17" ht="22.5">
      <c r="A139" s="46"/>
      <c r="B139" s="35" t="s">
        <v>187</v>
      </c>
      <c r="C139" s="19">
        <v>1</v>
      </c>
      <c r="D139" s="28">
        <v>718</v>
      </c>
      <c r="E139" s="21">
        <f>1*4</f>
        <v>4</v>
      </c>
      <c r="F139" s="21"/>
      <c r="G139" s="22">
        <f t="shared" si="19"/>
        <v>5.5700000000000003E-3</v>
      </c>
      <c r="H139" s="22">
        <f>G139-J139</f>
        <v>5.5700000000000003E-3</v>
      </c>
      <c r="I139" s="22">
        <f>(F139)/D139/C139</f>
        <v>0</v>
      </c>
      <c r="J139" s="22"/>
      <c r="K139" s="21">
        <v>4692</v>
      </c>
      <c r="L139" s="23">
        <f t="shared" si="22"/>
        <v>26.13</v>
      </c>
      <c r="M139" s="23">
        <f t="shared" si="35"/>
        <v>26.13</v>
      </c>
      <c r="N139" s="23">
        <f t="shared" si="36"/>
        <v>0</v>
      </c>
      <c r="O139" s="23">
        <f t="shared" si="37"/>
        <v>0</v>
      </c>
      <c r="P139" s="19" t="s">
        <v>189</v>
      </c>
      <c r="Q139" s="20"/>
    </row>
    <row r="140" spans="1:17">
      <c r="A140" s="46"/>
      <c r="B140" s="35"/>
      <c r="C140" s="19"/>
      <c r="D140" s="28"/>
      <c r="E140" s="21"/>
      <c r="F140" s="21"/>
      <c r="G140" s="22"/>
      <c r="H140" s="22"/>
      <c r="I140" s="22"/>
      <c r="J140" s="22"/>
      <c r="K140" s="21"/>
      <c r="L140" s="23"/>
      <c r="M140" s="23"/>
      <c r="N140" s="23"/>
      <c r="O140" s="23"/>
      <c r="P140" s="19"/>
      <c r="Q140" s="20"/>
    </row>
    <row r="141" spans="1:17" ht="15" customHeight="1">
      <c r="A141" s="46"/>
      <c r="B141" s="35" t="s">
        <v>301</v>
      </c>
      <c r="C141" s="19">
        <v>1</v>
      </c>
      <c r="D141" s="28">
        <v>1000</v>
      </c>
      <c r="E141" s="21">
        <v>1</v>
      </c>
      <c r="F141" s="21"/>
      <c r="G141" s="22">
        <f>(E141+F141)/D141/C141</f>
        <v>1E-3</v>
      </c>
      <c r="H141" s="22">
        <f>G141-J141</f>
        <v>0</v>
      </c>
      <c r="I141" s="22"/>
      <c r="J141" s="22">
        <f>E141/D141/C141</f>
        <v>1E-3</v>
      </c>
      <c r="K141" s="21">
        <v>980</v>
      </c>
      <c r="L141" s="23">
        <f>G141*K141</f>
        <v>0.98</v>
      </c>
      <c r="M141" s="23">
        <f>H141*K141</f>
        <v>0</v>
      </c>
      <c r="N141" s="23">
        <f>I141*K141</f>
        <v>0</v>
      </c>
      <c r="O141" s="23">
        <f>L141-M141</f>
        <v>0.98</v>
      </c>
      <c r="P141" s="19" t="s">
        <v>300</v>
      </c>
      <c r="Q141" s="20" t="s">
        <v>1008</v>
      </c>
    </row>
    <row r="142" spans="1:17" ht="78.75">
      <c r="A142" s="46"/>
      <c r="B142" s="35" t="s">
        <v>302</v>
      </c>
      <c r="C142" s="19">
        <v>1</v>
      </c>
      <c r="D142" s="28">
        <v>1000</v>
      </c>
      <c r="E142" s="21">
        <v>1</v>
      </c>
      <c r="F142" s="21"/>
      <c r="G142" s="22">
        <f>(E142+F142)/D142/C142</f>
        <v>1E-3</v>
      </c>
      <c r="H142" s="22">
        <f>G142-J142</f>
        <v>0</v>
      </c>
      <c r="I142" s="22"/>
      <c r="J142" s="22">
        <f>E142/D142/C142</f>
        <v>1E-3</v>
      </c>
      <c r="K142" s="21">
        <v>4394</v>
      </c>
      <c r="L142" s="23">
        <f>G142*K142</f>
        <v>4.3899999999999997</v>
      </c>
      <c r="M142" s="23">
        <f>H142*K142</f>
        <v>0</v>
      </c>
      <c r="N142" s="23">
        <f>I142*K142</f>
        <v>0</v>
      </c>
      <c r="O142" s="23">
        <f>L142-M142</f>
        <v>4.3899999999999997</v>
      </c>
      <c r="P142" s="19" t="s">
        <v>300</v>
      </c>
      <c r="Q142" s="20" t="s">
        <v>1008</v>
      </c>
    </row>
    <row r="143" spans="1:17" ht="22.5">
      <c r="A143" s="46"/>
      <c r="B143" s="35" t="s">
        <v>1009</v>
      </c>
      <c r="C143" s="19">
        <v>1</v>
      </c>
      <c r="D143" s="28">
        <v>743</v>
      </c>
      <c r="E143" s="21">
        <v>1</v>
      </c>
      <c r="F143" s="21"/>
      <c r="G143" s="22">
        <f t="shared" si="19"/>
        <v>1.3500000000000001E-3</v>
      </c>
      <c r="H143" s="22">
        <f>G143-J143</f>
        <v>0</v>
      </c>
      <c r="I143" s="22"/>
      <c r="J143" s="22">
        <f>E143/D143/C143</f>
        <v>1.3500000000000001E-3</v>
      </c>
      <c r="K143" s="21">
        <v>10000</v>
      </c>
      <c r="L143" s="23">
        <f t="shared" si="22"/>
        <v>13.5</v>
      </c>
      <c r="M143" s="23">
        <f t="shared" si="35"/>
        <v>0</v>
      </c>
      <c r="N143" s="23">
        <f t="shared" si="36"/>
        <v>0</v>
      </c>
      <c r="O143" s="23">
        <f t="shared" si="37"/>
        <v>13.5</v>
      </c>
      <c r="P143" s="19" t="s">
        <v>300</v>
      </c>
      <c r="Q143" s="20" t="s">
        <v>1004</v>
      </c>
    </row>
    <row r="144" spans="1:17">
      <c r="A144" s="46"/>
      <c r="B144" s="43" t="s">
        <v>212</v>
      </c>
      <c r="C144" s="38"/>
      <c r="D144" s="39"/>
      <c r="E144" s="39"/>
      <c r="F144" s="39"/>
      <c r="G144" s="40"/>
      <c r="H144" s="40"/>
      <c r="I144" s="40"/>
      <c r="J144" s="40"/>
      <c r="K144" s="38"/>
      <c r="L144" s="41">
        <f>SUM(L130:L143)</f>
        <v>177.29</v>
      </c>
      <c r="M144" s="41">
        <f>SUM(M130:M143)</f>
        <v>108.06</v>
      </c>
      <c r="N144" s="41">
        <f>SUM(N130:N143)</f>
        <v>0</v>
      </c>
      <c r="O144" s="41">
        <f>SUM(O130:O143)</f>
        <v>69.23</v>
      </c>
      <c r="P144" s="38"/>
      <c r="Q144" s="20"/>
    </row>
    <row r="145" spans="1:17">
      <c r="A145" s="46" t="s">
        <v>222</v>
      </c>
      <c r="B145" s="43"/>
      <c r="C145" s="38"/>
      <c r="D145" s="39"/>
      <c r="E145" s="39"/>
      <c r="F145" s="39"/>
      <c r="G145" s="40"/>
      <c r="H145" s="40"/>
      <c r="I145" s="40"/>
      <c r="J145" s="40"/>
      <c r="K145" s="38"/>
      <c r="L145" s="41">
        <f>SUM(M145:O145)</f>
        <v>108.06</v>
      </c>
      <c r="M145" s="41">
        <f>M144</f>
        <v>108.06</v>
      </c>
      <c r="N145" s="41">
        <f>N144</f>
        <v>0</v>
      </c>
      <c r="O145" s="41"/>
      <c r="P145" s="38" t="s">
        <v>296</v>
      </c>
      <c r="Q145" s="20"/>
    </row>
    <row r="146" spans="1:17">
      <c r="A146" s="46" t="s">
        <v>244</v>
      </c>
      <c r="B146" s="43"/>
      <c r="C146" s="38"/>
      <c r="D146" s="39"/>
      <c r="E146" s="39"/>
      <c r="F146" s="39"/>
      <c r="G146" s="40"/>
      <c r="H146" s="40"/>
      <c r="I146" s="40"/>
      <c r="J146" s="40"/>
      <c r="K146" s="38"/>
      <c r="L146" s="41">
        <f>SUM(M146:O146)</f>
        <v>69.23</v>
      </c>
      <c r="M146" s="41"/>
      <c r="N146" s="41"/>
      <c r="O146" s="41">
        <f>O144</f>
        <v>69.23</v>
      </c>
      <c r="P146" s="38" t="s">
        <v>297</v>
      </c>
      <c r="Q146" s="20"/>
    </row>
    <row r="147" spans="1:17" hidden="1">
      <c r="A147" s="51"/>
      <c r="B147" s="983" t="s">
        <v>307</v>
      </c>
      <c r="C147" s="983"/>
      <c r="D147" s="983"/>
      <c r="E147" s="983"/>
      <c r="F147" s="983"/>
      <c r="G147" s="983"/>
      <c r="H147" s="983"/>
      <c r="I147" s="983"/>
      <c r="J147" s="983"/>
      <c r="K147" s="983"/>
      <c r="L147" s="983"/>
      <c r="M147" s="983"/>
      <c r="N147" s="983"/>
      <c r="O147" s="983"/>
      <c r="P147" s="984"/>
      <c r="Q147" s="52"/>
    </row>
    <row r="148" spans="1:17" hidden="1">
      <c r="A148" s="46"/>
      <c r="B148" s="35" t="s">
        <v>1010</v>
      </c>
      <c r="C148" s="19">
        <v>1</v>
      </c>
      <c r="D148" s="34">
        <v>429</v>
      </c>
      <c r="E148" s="21">
        <v>12</v>
      </c>
      <c r="F148" s="21"/>
      <c r="G148" s="22">
        <f>(E148+F148)/D148/C148</f>
        <v>2.7969999999999998E-2</v>
      </c>
      <c r="H148" s="22">
        <f>G148-J148</f>
        <v>0</v>
      </c>
      <c r="I148" s="22"/>
      <c r="J148" s="22">
        <f>E148/D148/C148</f>
        <v>2.7969999999999998E-2</v>
      </c>
      <c r="K148" s="21"/>
      <c r="L148" s="23">
        <f>G148*K148</f>
        <v>0</v>
      </c>
      <c r="M148" s="23">
        <f>H148*K148</f>
        <v>0</v>
      </c>
      <c r="N148" s="23">
        <f>I148*K148</f>
        <v>0</v>
      </c>
      <c r="O148" s="23">
        <f>L148-M148</f>
        <v>0</v>
      </c>
      <c r="P148" s="19" t="s">
        <v>300</v>
      </c>
      <c r="Q148" s="20" t="s">
        <v>1011</v>
      </c>
    </row>
    <row r="149" spans="1:17" ht="46.5" hidden="1" customHeight="1">
      <c r="A149" s="46"/>
      <c r="B149" s="35" t="s">
        <v>308</v>
      </c>
      <c r="C149" s="19">
        <v>1</v>
      </c>
      <c r="D149" s="34">
        <v>429</v>
      </c>
      <c r="E149" s="31">
        <v>12</v>
      </c>
      <c r="F149" s="21"/>
      <c r="G149" s="22">
        <f>(E149+F149)/D149/C149</f>
        <v>2.7969999999999998E-2</v>
      </c>
      <c r="H149" s="22">
        <f>G149-J149</f>
        <v>0</v>
      </c>
      <c r="I149" s="22"/>
      <c r="J149" s="22">
        <f>E149/D149/C149</f>
        <v>2.7969999999999998E-2</v>
      </c>
      <c r="K149" s="19"/>
      <c r="L149" s="23">
        <f>G149*K149</f>
        <v>0</v>
      </c>
      <c r="M149" s="23">
        <f>H149*K149</f>
        <v>0</v>
      </c>
      <c r="N149" s="23">
        <f>I149*K149</f>
        <v>0</v>
      </c>
      <c r="O149" s="23">
        <f>L149-M149</f>
        <v>0</v>
      </c>
      <c r="P149" s="19" t="s">
        <v>300</v>
      </c>
      <c r="Q149" s="20" t="s">
        <v>1011</v>
      </c>
    </row>
    <row r="150" spans="1:17" hidden="1">
      <c r="A150" s="82" t="s">
        <v>224</v>
      </c>
      <c r="B150" s="43" t="s">
        <v>212</v>
      </c>
      <c r="C150" s="38"/>
      <c r="D150" s="39"/>
      <c r="E150" s="39"/>
      <c r="F150" s="39"/>
      <c r="G150" s="40"/>
      <c r="H150" s="40"/>
      <c r="I150" s="40"/>
      <c r="J150" s="40"/>
      <c r="K150" s="38"/>
      <c r="L150" s="41">
        <f>SUM(L148:L149)</f>
        <v>0</v>
      </c>
      <c r="M150" s="41">
        <f>SUM(M148:M149)</f>
        <v>0</v>
      </c>
      <c r="N150" s="41">
        <f>SUM(N148:N149)</f>
        <v>0</v>
      </c>
      <c r="O150" s="41">
        <f>SUM(O148:O149)</f>
        <v>0</v>
      </c>
      <c r="P150" s="38" t="s">
        <v>297</v>
      </c>
      <c r="Q150" s="20"/>
    </row>
    <row r="151" spans="1:17">
      <c r="A151" s="51"/>
      <c r="B151" s="983" t="s">
        <v>190</v>
      </c>
      <c r="C151" s="983"/>
      <c r="D151" s="983"/>
      <c r="E151" s="983"/>
      <c r="F151" s="983"/>
      <c r="G151" s="983"/>
      <c r="H151" s="983"/>
      <c r="I151" s="983"/>
      <c r="J151" s="983"/>
      <c r="K151" s="983"/>
      <c r="L151" s="983"/>
      <c r="M151" s="983"/>
      <c r="N151" s="983"/>
      <c r="O151" s="983"/>
      <c r="P151" s="984"/>
      <c r="Q151" s="52"/>
    </row>
    <row r="152" spans="1:17">
      <c r="A152" s="46"/>
      <c r="B152" s="35" t="s">
        <v>196</v>
      </c>
      <c r="C152" s="19">
        <v>1</v>
      </c>
      <c r="D152" s="21">
        <v>718</v>
      </c>
      <c r="E152" s="21">
        <v>1</v>
      </c>
      <c r="F152" s="21"/>
      <c r="G152" s="22">
        <f t="shared" si="19"/>
        <v>1.39E-3</v>
      </c>
      <c r="H152" s="22">
        <f t="shared" ref="H152:H160" si="38">G152-J152</f>
        <v>1.39E-3</v>
      </c>
      <c r="I152" s="22"/>
      <c r="J152" s="22"/>
      <c r="K152" s="19">
        <v>6000</v>
      </c>
      <c r="L152" s="23">
        <f t="shared" si="22"/>
        <v>8.34</v>
      </c>
      <c r="M152" s="23">
        <f t="shared" ref="M152:M160" si="39">H152*K152</f>
        <v>8.34</v>
      </c>
      <c r="N152" s="23">
        <f t="shared" ref="N152:N160" si="40">I152*K152</f>
        <v>0</v>
      </c>
      <c r="O152" s="23">
        <f t="shared" ref="O152:O160" si="41">L152-M152</f>
        <v>0</v>
      </c>
      <c r="P152" s="19" t="s">
        <v>208</v>
      </c>
      <c r="Q152" s="20"/>
    </row>
    <row r="153" spans="1:17">
      <c r="A153" s="46"/>
      <c r="B153" s="35" t="s">
        <v>197</v>
      </c>
      <c r="C153" s="19">
        <v>1</v>
      </c>
      <c r="D153" s="21">
        <v>718</v>
      </c>
      <c r="E153" s="21">
        <v>1</v>
      </c>
      <c r="F153" s="21"/>
      <c r="G153" s="22">
        <f t="shared" si="19"/>
        <v>1.39E-3</v>
      </c>
      <c r="H153" s="22">
        <f t="shared" si="38"/>
        <v>1.39E-3</v>
      </c>
      <c r="I153" s="22"/>
      <c r="J153" s="22"/>
      <c r="K153" s="19">
        <v>7500</v>
      </c>
      <c r="L153" s="23">
        <f t="shared" si="22"/>
        <v>10.43</v>
      </c>
      <c r="M153" s="23">
        <f t="shared" si="39"/>
        <v>10.43</v>
      </c>
      <c r="N153" s="23">
        <f t="shared" si="40"/>
        <v>0</v>
      </c>
      <c r="O153" s="23">
        <f t="shared" si="41"/>
        <v>0</v>
      </c>
      <c r="P153" s="19" t="s">
        <v>208</v>
      </c>
      <c r="Q153" s="20"/>
    </row>
    <row r="154" spans="1:17" ht="22.5">
      <c r="A154" s="46"/>
      <c r="B154" s="35" t="s">
        <v>198</v>
      </c>
      <c r="C154" s="19">
        <v>1</v>
      </c>
      <c r="D154" s="21">
        <v>718</v>
      </c>
      <c r="E154" s="21">
        <v>1</v>
      </c>
      <c r="F154" s="21"/>
      <c r="G154" s="22">
        <f t="shared" si="19"/>
        <v>1.39E-3</v>
      </c>
      <c r="H154" s="22">
        <f t="shared" si="38"/>
        <v>1.39E-3</v>
      </c>
      <c r="I154" s="22"/>
      <c r="J154" s="22"/>
      <c r="K154" s="19">
        <v>10000</v>
      </c>
      <c r="L154" s="23">
        <f t="shared" si="22"/>
        <v>13.9</v>
      </c>
      <c r="M154" s="23">
        <f t="shared" si="39"/>
        <v>13.9</v>
      </c>
      <c r="N154" s="23">
        <f t="shared" si="40"/>
        <v>0</v>
      </c>
      <c r="O154" s="23">
        <f t="shared" si="41"/>
        <v>0</v>
      </c>
      <c r="P154" s="19" t="s">
        <v>208</v>
      </c>
      <c r="Q154" s="20"/>
    </row>
    <row r="155" spans="1:17">
      <c r="A155" s="46"/>
      <c r="B155" s="35" t="s">
        <v>199</v>
      </c>
      <c r="C155" s="19">
        <v>1</v>
      </c>
      <c r="D155" s="21">
        <v>718</v>
      </c>
      <c r="E155" s="21">
        <v>1</v>
      </c>
      <c r="F155" s="21"/>
      <c r="G155" s="22">
        <f t="shared" si="19"/>
        <v>1.39E-3</v>
      </c>
      <c r="H155" s="22">
        <f t="shared" si="38"/>
        <v>1.39E-3</v>
      </c>
      <c r="I155" s="22"/>
      <c r="J155" s="22"/>
      <c r="K155" s="19">
        <v>15000</v>
      </c>
      <c r="L155" s="23">
        <f t="shared" si="22"/>
        <v>20.85</v>
      </c>
      <c r="M155" s="23">
        <f t="shared" si="39"/>
        <v>20.85</v>
      </c>
      <c r="N155" s="23">
        <f t="shared" si="40"/>
        <v>0</v>
      </c>
      <c r="O155" s="23">
        <f t="shared" si="41"/>
        <v>0</v>
      </c>
      <c r="P155" s="19" t="s">
        <v>208</v>
      </c>
      <c r="Q155" s="20"/>
    </row>
    <row r="156" spans="1:17">
      <c r="A156" s="46"/>
      <c r="B156" s="35" t="s">
        <v>200</v>
      </c>
      <c r="C156" s="19">
        <v>1</v>
      </c>
      <c r="D156" s="21">
        <v>718</v>
      </c>
      <c r="E156" s="21">
        <v>1</v>
      </c>
      <c r="F156" s="21"/>
      <c r="G156" s="22">
        <f t="shared" si="19"/>
        <v>1.39E-3</v>
      </c>
      <c r="H156" s="22">
        <f t="shared" si="38"/>
        <v>1.39E-3</v>
      </c>
      <c r="I156" s="22"/>
      <c r="J156" s="22"/>
      <c r="K156" s="19">
        <v>3000</v>
      </c>
      <c r="L156" s="23">
        <f t="shared" si="22"/>
        <v>4.17</v>
      </c>
      <c r="M156" s="23">
        <f t="shared" si="39"/>
        <v>4.17</v>
      </c>
      <c r="N156" s="23">
        <f t="shared" si="40"/>
        <v>0</v>
      </c>
      <c r="O156" s="23">
        <f t="shared" si="41"/>
        <v>0</v>
      </c>
      <c r="P156" s="19" t="s">
        <v>208</v>
      </c>
      <c r="Q156" s="20"/>
    </row>
    <row r="157" spans="1:17" ht="22.5">
      <c r="A157" s="46"/>
      <c r="B157" s="35" t="s">
        <v>201</v>
      </c>
      <c r="C157" s="19">
        <v>1</v>
      </c>
      <c r="D157" s="21">
        <v>718</v>
      </c>
      <c r="E157" s="21">
        <v>1</v>
      </c>
      <c r="F157" s="21"/>
      <c r="G157" s="22">
        <f t="shared" si="19"/>
        <v>1.39E-3</v>
      </c>
      <c r="H157" s="22">
        <f t="shared" si="38"/>
        <v>1.39E-3</v>
      </c>
      <c r="I157" s="22"/>
      <c r="J157" s="22"/>
      <c r="K157" s="19">
        <v>6500</v>
      </c>
      <c r="L157" s="23">
        <f t="shared" si="22"/>
        <v>9.0399999999999991</v>
      </c>
      <c r="M157" s="23">
        <f t="shared" si="39"/>
        <v>9.0399999999999991</v>
      </c>
      <c r="N157" s="23">
        <f t="shared" si="40"/>
        <v>0</v>
      </c>
      <c r="O157" s="23">
        <f t="shared" si="41"/>
        <v>0</v>
      </c>
      <c r="P157" s="19" t="s">
        <v>208</v>
      </c>
      <c r="Q157" s="20"/>
    </row>
    <row r="158" spans="1:17" ht="22.5">
      <c r="A158" s="46"/>
      <c r="B158" s="35" t="s">
        <v>202</v>
      </c>
      <c r="C158" s="19">
        <v>1</v>
      </c>
      <c r="D158" s="21">
        <v>718</v>
      </c>
      <c r="E158" s="21">
        <v>7</v>
      </c>
      <c r="F158" s="21"/>
      <c r="G158" s="22">
        <f t="shared" si="19"/>
        <v>9.75E-3</v>
      </c>
      <c r="H158" s="22">
        <f t="shared" si="38"/>
        <v>9.75E-3</v>
      </c>
      <c r="I158" s="22"/>
      <c r="J158" s="22"/>
      <c r="K158" s="19">
        <v>2500</v>
      </c>
      <c r="L158" s="23">
        <f t="shared" si="22"/>
        <v>24.38</v>
      </c>
      <c r="M158" s="23">
        <f t="shared" si="39"/>
        <v>24.38</v>
      </c>
      <c r="N158" s="23">
        <f t="shared" si="40"/>
        <v>0</v>
      </c>
      <c r="O158" s="23">
        <f t="shared" si="41"/>
        <v>0</v>
      </c>
      <c r="P158" s="19" t="s">
        <v>208</v>
      </c>
      <c r="Q158" s="20"/>
    </row>
    <row r="159" spans="1:17" ht="22.5">
      <c r="A159" s="46"/>
      <c r="B159" s="35" t="s">
        <v>203</v>
      </c>
      <c r="C159" s="19">
        <v>1</v>
      </c>
      <c r="D159" s="21">
        <v>718</v>
      </c>
      <c r="E159" s="21">
        <v>7</v>
      </c>
      <c r="F159" s="21"/>
      <c r="G159" s="22">
        <f t="shared" si="19"/>
        <v>9.75E-3</v>
      </c>
      <c r="H159" s="22">
        <f t="shared" si="38"/>
        <v>9.75E-3</v>
      </c>
      <c r="I159" s="22"/>
      <c r="J159" s="22"/>
      <c r="K159" s="19">
        <v>6200</v>
      </c>
      <c r="L159" s="23">
        <f t="shared" si="22"/>
        <v>60.45</v>
      </c>
      <c r="M159" s="23">
        <f t="shared" si="39"/>
        <v>60.45</v>
      </c>
      <c r="N159" s="23">
        <f t="shared" si="40"/>
        <v>0</v>
      </c>
      <c r="O159" s="23">
        <f t="shared" si="41"/>
        <v>0</v>
      </c>
      <c r="P159" s="19" t="s">
        <v>208</v>
      </c>
      <c r="Q159" s="20"/>
    </row>
    <row r="160" spans="1:17" ht="22.5">
      <c r="A160" s="46"/>
      <c r="B160" s="35" t="s">
        <v>357</v>
      </c>
      <c r="C160" s="19">
        <v>1</v>
      </c>
      <c r="D160" s="21">
        <v>718</v>
      </c>
      <c r="E160" s="21">
        <v>1</v>
      </c>
      <c r="F160" s="21"/>
      <c r="G160" s="22">
        <f t="shared" ref="G160:G163" si="42">(E160+F160)/D160/C160</f>
        <v>1.39E-3</v>
      </c>
      <c r="H160" s="22">
        <f t="shared" si="38"/>
        <v>1.39E-3</v>
      </c>
      <c r="I160" s="22"/>
      <c r="J160" s="22"/>
      <c r="K160" s="19">
        <v>4500</v>
      </c>
      <c r="L160" s="23">
        <f t="shared" ref="L160:L163" si="43">G160*K160</f>
        <v>6.26</v>
      </c>
      <c r="M160" s="23">
        <f t="shared" si="39"/>
        <v>6.26</v>
      </c>
      <c r="N160" s="23">
        <f t="shared" si="40"/>
        <v>0</v>
      </c>
      <c r="O160" s="23">
        <f t="shared" si="41"/>
        <v>0</v>
      </c>
      <c r="P160" s="19" t="s">
        <v>208</v>
      </c>
      <c r="Q160" s="20"/>
    </row>
    <row r="161" spans="1:17">
      <c r="A161" s="49" t="s">
        <v>222</v>
      </c>
      <c r="B161" s="43" t="s">
        <v>212</v>
      </c>
      <c r="C161" s="38"/>
      <c r="D161" s="39"/>
      <c r="E161" s="39"/>
      <c r="F161" s="39"/>
      <c r="G161" s="40"/>
      <c r="H161" s="40"/>
      <c r="I161" s="40"/>
      <c r="J161" s="40"/>
      <c r="K161" s="38"/>
      <c r="L161" s="41">
        <f>SUM(L152:L160)</f>
        <v>157.82</v>
      </c>
      <c r="M161" s="41">
        <f>SUM(M152:M160)</f>
        <v>157.82</v>
      </c>
      <c r="N161" s="41">
        <f>SUM(N152:N160)</f>
        <v>0</v>
      </c>
      <c r="O161" s="41">
        <f>SUM(O152:O160)</f>
        <v>0</v>
      </c>
      <c r="P161" s="38" t="s">
        <v>296</v>
      </c>
      <c r="Q161" s="20"/>
    </row>
    <row r="162" spans="1:17">
      <c r="A162" s="51"/>
      <c r="B162" s="983" t="s">
        <v>209</v>
      </c>
      <c r="C162" s="983"/>
      <c r="D162" s="983"/>
      <c r="E162" s="983"/>
      <c r="F162" s="983"/>
      <c r="G162" s="983"/>
      <c r="H162" s="983"/>
      <c r="I162" s="983"/>
      <c r="J162" s="983"/>
      <c r="K162" s="983"/>
      <c r="L162" s="983"/>
      <c r="M162" s="983"/>
      <c r="N162" s="983"/>
      <c r="O162" s="983"/>
      <c r="P162" s="984"/>
      <c r="Q162" s="52"/>
    </row>
    <row r="163" spans="1:17">
      <c r="A163" s="46"/>
      <c r="B163" s="35" t="s">
        <v>210</v>
      </c>
      <c r="C163" s="19">
        <v>1</v>
      </c>
      <c r="D163" s="28">
        <v>970</v>
      </c>
      <c r="E163" s="21">
        <v>1</v>
      </c>
      <c r="F163" s="21"/>
      <c r="G163" s="22">
        <f t="shared" si="42"/>
        <v>1.0300000000000001E-3</v>
      </c>
      <c r="H163" s="22">
        <f>G163-J163</f>
        <v>0</v>
      </c>
      <c r="I163" s="22"/>
      <c r="J163" s="22">
        <f>E163/D163/C163</f>
        <v>1.0300000000000001E-3</v>
      </c>
      <c r="K163" s="19">
        <v>89799</v>
      </c>
      <c r="L163" s="23">
        <f t="shared" si="43"/>
        <v>92.49</v>
      </c>
      <c r="M163" s="23">
        <f>H163*K163</f>
        <v>0</v>
      </c>
      <c r="N163" s="23">
        <f>I163*K163</f>
        <v>0</v>
      </c>
      <c r="O163" s="23">
        <f>L163-M163</f>
        <v>92.49</v>
      </c>
      <c r="P163" s="19" t="s">
        <v>208</v>
      </c>
      <c r="Q163" s="20" t="s">
        <v>1012</v>
      </c>
    </row>
    <row r="164" spans="1:17">
      <c r="A164" s="46" t="s">
        <v>243</v>
      </c>
      <c r="B164" s="43" t="s">
        <v>212</v>
      </c>
      <c r="C164" s="38"/>
      <c r="D164" s="39"/>
      <c r="E164" s="39"/>
      <c r="F164" s="39"/>
      <c r="G164" s="40"/>
      <c r="H164" s="40"/>
      <c r="I164" s="40"/>
      <c r="J164" s="40"/>
      <c r="K164" s="38"/>
      <c r="L164" s="41">
        <f>SUM(L163:L163)</f>
        <v>92.49</v>
      </c>
      <c r="M164" s="41">
        <f>SUM(M163:M163)</f>
        <v>0</v>
      </c>
      <c r="N164" s="41">
        <f>SUM(N163:N163)</f>
        <v>0</v>
      </c>
      <c r="O164" s="41">
        <f>SUM(O163:O163)</f>
        <v>92.49</v>
      </c>
      <c r="P164" s="38" t="s">
        <v>297</v>
      </c>
      <c r="Q164" s="20"/>
    </row>
    <row r="165" spans="1:17">
      <c r="A165" s="51"/>
      <c r="B165" s="983" t="s">
        <v>225</v>
      </c>
      <c r="C165" s="983"/>
      <c r="D165" s="983"/>
      <c r="E165" s="983"/>
      <c r="F165" s="983"/>
      <c r="G165" s="983"/>
      <c r="H165" s="983"/>
      <c r="I165" s="983"/>
      <c r="J165" s="983"/>
      <c r="K165" s="983"/>
      <c r="L165" s="983"/>
      <c r="M165" s="983"/>
      <c r="N165" s="983"/>
      <c r="O165" s="983"/>
      <c r="P165" s="984"/>
      <c r="Q165" s="52"/>
    </row>
    <row r="166" spans="1:17">
      <c r="A166" s="46"/>
      <c r="B166" s="35" t="s">
        <v>228</v>
      </c>
      <c r="C166" s="19">
        <v>1</v>
      </c>
      <c r="D166" s="28">
        <v>743</v>
      </c>
      <c r="E166" s="21">
        <f>12*1</f>
        <v>12</v>
      </c>
      <c r="F166" s="21"/>
      <c r="G166" s="22">
        <f>(E166+F166)/D166/C166</f>
        <v>1.6150000000000001E-2</v>
      </c>
      <c r="H166" s="22">
        <f>G166-J166</f>
        <v>0</v>
      </c>
      <c r="I166" s="22"/>
      <c r="J166" s="22">
        <f>E166/D166/C166</f>
        <v>1.6150000000000001E-2</v>
      </c>
      <c r="K166" s="19">
        <v>500</v>
      </c>
      <c r="L166" s="23">
        <f>G166*K166</f>
        <v>8.08</v>
      </c>
      <c r="M166" s="23">
        <f>H166*K166</f>
        <v>0</v>
      </c>
      <c r="N166" s="23">
        <f>I166*K166</f>
        <v>0</v>
      </c>
      <c r="O166" s="23">
        <f>L166-M166</f>
        <v>8.08</v>
      </c>
      <c r="P166" s="19" t="s">
        <v>303</v>
      </c>
      <c r="Q166" s="20" t="s">
        <v>1004</v>
      </c>
    </row>
    <row r="167" spans="1:17">
      <c r="A167" s="46" t="s">
        <v>224</v>
      </c>
      <c r="B167" s="43" t="s">
        <v>212</v>
      </c>
      <c r="C167" s="38"/>
      <c r="D167" s="39"/>
      <c r="E167" s="39"/>
      <c r="F167" s="39"/>
      <c r="G167" s="40"/>
      <c r="H167" s="40"/>
      <c r="I167" s="40"/>
      <c r="J167" s="40"/>
      <c r="K167" s="38"/>
      <c r="L167" s="41">
        <f>SUM(L166:L166)</f>
        <v>8.08</v>
      </c>
      <c r="M167" s="41">
        <f>SUM(M166:M166)</f>
        <v>0</v>
      </c>
      <c r="N167" s="41">
        <f>SUM(N166:N166)</f>
        <v>0</v>
      </c>
      <c r="O167" s="41">
        <f>SUM(O166:O166)</f>
        <v>8.08</v>
      </c>
      <c r="P167" s="38" t="s">
        <v>297</v>
      </c>
      <c r="Q167" s="20"/>
    </row>
    <row r="168" spans="1:17">
      <c r="A168" s="51"/>
      <c r="B168" s="983" t="s">
        <v>227</v>
      </c>
      <c r="C168" s="983"/>
      <c r="D168" s="983"/>
      <c r="E168" s="983"/>
      <c r="F168" s="983"/>
      <c r="G168" s="983"/>
      <c r="H168" s="983"/>
      <c r="I168" s="983"/>
      <c r="J168" s="983"/>
      <c r="K168" s="983"/>
      <c r="L168" s="983"/>
      <c r="M168" s="983"/>
      <c r="N168" s="983"/>
      <c r="O168" s="983"/>
      <c r="P168" s="984"/>
      <c r="Q168" s="52"/>
    </row>
    <row r="169" spans="1:17">
      <c r="A169" s="46"/>
      <c r="B169" s="35" t="s">
        <v>228</v>
      </c>
      <c r="C169" s="19">
        <v>1</v>
      </c>
      <c r="D169" s="28">
        <v>743</v>
      </c>
      <c r="E169" s="21">
        <f>12*1</f>
        <v>12</v>
      </c>
      <c r="F169" s="21"/>
      <c r="G169" s="22">
        <f>(E169+F169)/D169/C169</f>
        <v>1.6150000000000001E-2</v>
      </c>
      <c r="H169" s="22">
        <f>G169-J169</f>
        <v>0</v>
      </c>
      <c r="I169" s="22"/>
      <c r="J169" s="22">
        <f>E169/D169/C169</f>
        <v>1.6150000000000001E-2</v>
      </c>
      <c r="K169" s="19">
        <v>3294</v>
      </c>
      <c r="L169" s="23">
        <f>G169*K169</f>
        <v>53.2</v>
      </c>
      <c r="M169" s="23">
        <f>H169*K169</f>
        <v>0</v>
      </c>
      <c r="N169" s="23">
        <f>I169*K169</f>
        <v>0</v>
      </c>
      <c r="O169" s="23">
        <f>L169-M169</f>
        <v>53.2</v>
      </c>
      <c r="P169" s="19" t="s">
        <v>303</v>
      </c>
      <c r="Q169" s="20" t="s">
        <v>1004</v>
      </c>
    </row>
    <row r="170" spans="1:17">
      <c r="A170" s="46"/>
      <c r="B170" s="35" t="s">
        <v>229</v>
      </c>
      <c r="C170" s="19">
        <v>1</v>
      </c>
      <c r="D170" s="28">
        <v>743</v>
      </c>
      <c r="E170" s="21">
        <f>12*1</f>
        <v>12</v>
      </c>
      <c r="F170" s="21"/>
      <c r="G170" s="22">
        <f>(E170+F170)/D170/C170</f>
        <v>1.6150000000000001E-2</v>
      </c>
      <c r="H170" s="22">
        <f>G170-J170</f>
        <v>0</v>
      </c>
      <c r="I170" s="22"/>
      <c r="J170" s="22">
        <f>E170/D170/C170</f>
        <v>1.6150000000000001E-2</v>
      </c>
      <c r="K170" s="19">
        <v>1995</v>
      </c>
      <c r="L170" s="23">
        <f>G170*K170</f>
        <v>32.22</v>
      </c>
      <c r="M170" s="23">
        <f>H170*K170</f>
        <v>0</v>
      </c>
      <c r="N170" s="23">
        <f>I170*K170</f>
        <v>0</v>
      </c>
      <c r="O170" s="23">
        <f>L170-M170</f>
        <v>32.22</v>
      </c>
      <c r="P170" s="19" t="s">
        <v>303</v>
      </c>
      <c r="Q170" s="20" t="s">
        <v>1004</v>
      </c>
    </row>
    <row r="171" spans="1:17">
      <c r="A171" s="46" t="s">
        <v>244</v>
      </c>
      <c r="B171" s="43" t="s">
        <v>212</v>
      </c>
      <c r="C171" s="38"/>
      <c r="D171" s="39"/>
      <c r="E171" s="39"/>
      <c r="F171" s="39"/>
      <c r="G171" s="40"/>
      <c r="H171" s="40"/>
      <c r="I171" s="40"/>
      <c r="J171" s="40"/>
      <c r="K171" s="38"/>
      <c r="L171" s="41">
        <f>SUM(L169:L170)</f>
        <v>85.42</v>
      </c>
      <c r="M171" s="41">
        <f>SUM(M169:M170)</f>
        <v>0</v>
      </c>
      <c r="N171" s="41">
        <f>SUM(N169:N170)</f>
        <v>0</v>
      </c>
      <c r="O171" s="41">
        <f>SUM(O169:O170)</f>
        <v>85.42</v>
      </c>
      <c r="P171" s="38" t="s">
        <v>297</v>
      </c>
      <c r="Q171" s="20"/>
    </row>
    <row r="172" spans="1:17">
      <c r="A172" s="51"/>
      <c r="B172" s="983" t="s">
        <v>226</v>
      </c>
      <c r="C172" s="983"/>
      <c r="D172" s="983"/>
      <c r="E172" s="983"/>
      <c r="F172" s="983"/>
      <c r="G172" s="983"/>
      <c r="H172" s="983"/>
      <c r="I172" s="983"/>
      <c r="J172" s="983"/>
      <c r="K172" s="983"/>
      <c r="L172" s="983"/>
      <c r="M172" s="983"/>
      <c r="N172" s="983"/>
      <c r="O172" s="983"/>
      <c r="P172" s="984"/>
      <c r="Q172" s="52"/>
    </row>
    <row r="173" spans="1:17">
      <c r="A173" s="46"/>
      <c r="B173" s="35" t="s">
        <v>230</v>
      </c>
      <c r="C173" s="19">
        <v>1</v>
      </c>
      <c r="D173" s="28">
        <v>970</v>
      </c>
      <c r="E173" s="21">
        <v>20</v>
      </c>
      <c r="F173" s="21"/>
      <c r="G173" s="22">
        <f>(E173+F173)/D173/C173</f>
        <v>2.0619999999999999E-2</v>
      </c>
      <c r="H173" s="22">
        <f>G173-J173</f>
        <v>0</v>
      </c>
      <c r="I173" s="22"/>
      <c r="J173" s="22">
        <f>E173/D173/C173</f>
        <v>2.0619999999999999E-2</v>
      </c>
      <c r="K173" s="19">
        <v>450</v>
      </c>
      <c r="L173" s="23">
        <f>G173*K173</f>
        <v>9.2799999999999994</v>
      </c>
      <c r="M173" s="23">
        <f>H173*K173</f>
        <v>0</v>
      </c>
      <c r="N173" s="23">
        <f>I173*K173</f>
        <v>0</v>
      </c>
      <c r="O173" s="23">
        <f>L173-M173</f>
        <v>9.2799999999999994</v>
      </c>
      <c r="P173" s="19" t="s">
        <v>234</v>
      </c>
      <c r="Q173" s="20" t="s">
        <v>1012</v>
      </c>
    </row>
    <row r="174" spans="1:17">
      <c r="A174" s="46"/>
      <c r="B174" s="35" t="s">
        <v>231</v>
      </c>
      <c r="C174" s="19">
        <v>1</v>
      </c>
      <c r="D174" s="28">
        <v>718</v>
      </c>
      <c r="E174" s="21"/>
      <c r="F174" s="21"/>
      <c r="G174" s="22">
        <f>(E174+F174)/D174/C174</f>
        <v>0</v>
      </c>
      <c r="H174" s="22">
        <f>G174-J174</f>
        <v>0</v>
      </c>
      <c r="I174" s="22"/>
      <c r="J174" s="22">
        <f>E174/D174/C174</f>
        <v>0</v>
      </c>
      <c r="K174" s="19"/>
      <c r="L174" s="23">
        <f>G174*K174</f>
        <v>0</v>
      </c>
      <c r="M174" s="23">
        <f>H174*K174</f>
        <v>0</v>
      </c>
      <c r="N174" s="23">
        <f>I174*K174</f>
        <v>0</v>
      </c>
      <c r="O174" s="23">
        <f>L174-M174</f>
        <v>0</v>
      </c>
      <c r="P174" s="19" t="s">
        <v>236</v>
      </c>
      <c r="Q174" s="20"/>
    </row>
    <row r="175" spans="1:17" ht="22.5">
      <c r="A175" s="46"/>
      <c r="B175" s="35" t="s">
        <v>232</v>
      </c>
      <c r="C175" s="19">
        <v>1</v>
      </c>
      <c r="D175" s="28">
        <v>750</v>
      </c>
      <c r="E175" s="21">
        <f>2*1</f>
        <v>2</v>
      </c>
      <c r="F175" s="21"/>
      <c r="G175" s="22">
        <f>(E175+F175)/D175/C175</f>
        <v>2.6700000000000001E-3</v>
      </c>
      <c r="H175" s="22">
        <f>G175-J175</f>
        <v>0</v>
      </c>
      <c r="I175" s="22"/>
      <c r="J175" s="22">
        <f>E175/D175/C175</f>
        <v>2.6700000000000001E-3</v>
      </c>
      <c r="K175" s="19">
        <v>7000</v>
      </c>
      <c r="L175" s="23">
        <f>G175*K175</f>
        <v>18.690000000000001</v>
      </c>
      <c r="M175" s="23">
        <f>H175*K175</f>
        <v>0</v>
      </c>
      <c r="N175" s="23">
        <f>I175*K175</f>
        <v>0</v>
      </c>
      <c r="O175" s="23">
        <f>L175-M175</f>
        <v>18.690000000000001</v>
      </c>
      <c r="P175" s="19" t="s">
        <v>235</v>
      </c>
      <c r="Q175" s="20" t="s">
        <v>306</v>
      </c>
    </row>
    <row r="176" spans="1:17">
      <c r="A176" s="46"/>
      <c r="B176" s="35" t="s">
        <v>233</v>
      </c>
      <c r="C176" s="19">
        <v>5</v>
      </c>
      <c r="D176" s="28">
        <v>750</v>
      </c>
      <c r="E176" s="21">
        <v>1</v>
      </c>
      <c r="F176" s="21"/>
      <c r="G176" s="22">
        <f>(E176+F176)/D176/C176</f>
        <v>2.7E-4</v>
      </c>
      <c r="H176" s="22">
        <f>G176-J176</f>
        <v>0</v>
      </c>
      <c r="I176" s="22"/>
      <c r="J176" s="22">
        <f>E176/D176/C176</f>
        <v>2.7E-4</v>
      </c>
      <c r="K176" s="19">
        <v>8000</v>
      </c>
      <c r="L176" s="23">
        <f>G176*K176</f>
        <v>2.16</v>
      </c>
      <c r="M176" s="23">
        <f>H176*K176</f>
        <v>0</v>
      </c>
      <c r="N176" s="23">
        <f>I176*K176</f>
        <v>0</v>
      </c>
      <c r="O176" s="23">
        <f>L176-M176</f>
        <v>2.16</v>
      </c>
      <c r="P176" s="19" t="s">
        <v>305</v>
      </c>
      <c r="Q176" s="20" t="s">
        <v>306</v>
      </c>
    </row>
    <row r="177" spans="1:17">
      <c r="A177" s="46"/>
      <c r="B177" s="35" t="s">
        <v>304</v>
      </c>
      <c r="C177" s="19">
        <v>5</v>
      </c>
      <c r="D177" s="28">
        <v>750</v>
      </c>
      <c r="E177" s="21">
        <v>1</v>
      </c>
      <c r="F177" s="21"/>
      <c r="G177" s="22">
        <f>(E177+F177)/D177/C177</f>
        <v>2.7E-4</v>
      </c>
      <c r="H177" s="22">
        <f>G177-J177</f>
        <v>0</v>
      </c>
      <c r="I177" s="22"/>
      <c r="J177" s="22">
        <f>E177/D177/C177</f>
        <v>2.7E-4</v>
      </c>
      <c r="K177" s="19">
        <v>12000</v>
      </c>
      <c r="L177" s="23">
        <f>G177*K177</f>
        <v>3.24</v>
      </c>
      <c r="M177" s="23">
        <f>H177*K177</f>
        <v>0</v>
      </c>
      <c r="N177" s="23">
        <f>I177*K177</f>
        <v>0</v>
      </c>
      <c r="O177" s="23">
        <f>L177-M177</f>
        <v>3.24</v>
      </c>
      <c r="P177" s="19" t="s">
        <v>305</v>
      </c>
      <c r="Q177" s="20" t="s">
        <v>306</v>
      </c>
    </row>
    <row r="178" spans="1:17">
      <c r="A178" s="46" t="s">
        <v>244</v>
      </c>
      <c r="B178" s="43" t="s">
        <v>212</v>
      </c>
      <c r="C178" s="38"/>
      <c r="D178" s="39"/>
      <c r="E178" s="39"/>
      <c r="F178" s="39"/>
      <c r="G178" s="40"/>
      <c r="H178" s="40"/>
      <c r="I178" s="40"/>
      <c r="J178" s="40"/>
      <c r="K178" s="38"/>
      <c r="L178" s="41">
        <f>SUM(L173:L177)</f>
        <v>33.369999999999997</v>
      </c>
      <c r="M178" s="41">
        <f>SUM(M173:M177)</f>
        <v>0</v>
      </c>
      <c r="N178" s="41">
        <f>SUM(N173:N177)</f>
        <v>0</v>
      </c>
      <c r="O178" s="41">
        <f>SUM(O173:O177)</f>
        <v>33.369999999999997</v>
      </c>
      <c r="P178" s="38" t="s">
        <v>297</v>
      </c>
      <c r="Q178" s="20"/>
    </row>
    <row r="179" spans="1:17" hidden="1">
      <c r="A179" s="51"/>
      <c r="B179" s="983" t="s">
        <v>239</v>
      </c>
      <c r="C179" s="983"/>
      <c r="D179" s="983"/>
      <c r="E179" s="983"/>
      <c r="F179" s="983"/>
      <c r="G179" s="983"/>
      <c r="H179" s="983"/>
      <c r="I179" s="983"/>
      <c r="J179" s="983"/>
      <c r="K179" s="983"/>
      <c r="L179" s="983"/>
      <c r="M179" s="983"/>
      <c r="N179" s="983"/>
      <c r="O179" s="983"/>
      <c r="P179" s="984"/>
      <c r="Q179" s="52"/>
    </row>
    <row r="180" spans="1:17" hidden="1">
      <c r="A180" s="46"/>
      <c r="B180" s="35" t="s">
        <v>237</v>
      </c>
      <c r="C180" s="19">
        <v>1</v>
      </c>
      <c r="D180" s="21">
        <v>718</v>
      </c>
      <c r="E180" s="21">
        <v>4</v>
      </c>
      <c r="F180" s="21"/>
      <c r="G180" s="22">
        <f>(E180+F180)/D180/C180</f>
        <v>5.5700000000000003E-3</v>
      </c>
      <c r="H180" s="22">
        <f>G180-J180</f>
        <v>0</v>
      </c>
      <c r="I180" s="22"/>
      <c r="J180" s="22">
        <f>E180/D180/C180</f>
        <v>5.5700000000000003E-3</v>
      </c>
      <c r="K180" s="21"/>
      <c r="L180" s="23">
        <f>G180*K180</f>
        <v>0</v>
      </c>
      <c r="M180" s="23">
        <f>H180*K180</f>
        <v>0</v>
      </c>
      <c r="N180" s="23">
        <f>I180*K180</f>
        <v>0</v>
      </c>
      <c r="O180" s="23">
        <f>L180-M180</f>
        <v>0</v>
      </c>
      <c r="P180" s="19" t="s">
        <v>241</v>
      </c>
      <c r="Q180" s="20"/>
    </row>
    <row r="181" spans="1:17" hidden="1">
      <c r="A181" s="46" t="s">
        <v>224</v>
      </c>
      <c r="B181" s="43" t="s">
        <v>212</v>
      </c>
      <c r="C181" s="38"/>
      <c r="D181" s="39"/>
      <c r="E181" s="39"/>
      <c r="F181" s="39"/>
      <c r="G181" s="40"/>
      <c r="H181" s="40"/>
      <c r="I181" s="40"/>
      <c r="J181" s="40"/>
      <c r="K181" s="38"/>
      <c r="L181" s="41">
        <f>SUM(L180:L180)</f>
        <v>0</v>
      </c>
      <c r="M181" s="41">
        <f>SUM(M180:M180)</f>
        <v>0</v>
      </c>
      <c r="N181" s="41">
        <f>SUM(N180:N180)</f>
        <v>0</v>
      </c>
      <c r="O181" s="41">
        <f>SUM(O180:O180)</f>
        <v>0</v>
      </c>
      <c r="P181" s="38" t="s">
        <v>297</v>
      </c>
      <c r="Q181" s="20"/>
    </row>
    <row r="182" spans="1:17">
      <c r="A182" s="51"/>
      <c r="B182" s="983" t="s">
        <v>1013</v>
      </c>
      <c r="C182" s="983"/>
      <c r="D182" s="983"/>
      <c r="E182" s="983"/>
      <c r="F182" s="983"/>
      <c r="G182" s="983"/>
      <c r="H182" s="983"/>
      <c r="I182" s="983"/>
      <c r="J182" s="983"/>
      <c r="K182" s="983"/>
      <c r="L182" s="983"/>
      <c r="M182" s="983"/>
      <c r="N182" s="983"/>
      <c r="O182" s="983"/>
      <c r="P182" s="984"/>
      <c r="Q182" s="52"/>
    </row>
    <row r="183" spans="1:17">
      <c r="A183" s="46" t="s">
        <v>244</v>
      </c>
      <c r="B183" s="35" t="s">
        <v>1014</v>
      </c>
      <c r="C183" s="19">
        <v>1</v>
      </c>
      <c r="D183" s="28">
        <v>925</v>
      </c>
      <c r="E183" s="21">
        <f>3*127</f>
        <v>381</v>
      </c>
      <c r="F183" s="21"/>
      <c r="G183" s="22">
        <f>(E183+F183)/D183/C183</f>
        <v>0.41188999999999998</v>
      </c>
      <c r="H183" s="22">
        <f>G183-J183</f>
        <v>0</v>
      </c>
      <c r="I183" s="22"/>
      <c r="J183" s="22">
        <f>E183/D183/C183</f>
        <v>0.41188999999999998</v>
      </c>
      <c r="K183" s="21">
        <v>100</v>
      </c>
      <c r="L183" s="23">
        <f>G183*K183</f>
        <v>41.19</v>
      </c>
      <c r="M183" s="23">
        <f>H183*K183</f>
        <v>0</v>
      </c>
      <c r="N183" s="23">
        <f>I183*K183</f>
        <v>0</v>
      </c>
      <c r="O183" s="23">
        <f>L183-M183</f>
        <v>41.19</v>
      </c>
      <c r="P183" s="19" t="s">
        <v>1015</v>
      </c>
      <c r="Q183" s="20" t="s">
        <v>1016</v>
      </c>
    </row>
    <row r="184" spans="1:17">
      <c r="A184" s="46" t="s">
        <v>244</v>
      </c>
      <c r="B184" s="35" t="s">
        <v>311</v>
      </c>
      <c r="C184" s="19">
        <v>1</v>
      </c>
      <c r="D184" s="28">
        <v>925</v>
      </c>
      <c r="E184" s="21">
        <f>3*1</f>
        <v>3</v>
      </c>
      <c r="F184" s="21"/>
      <c r="G184" s="22">
        <f t="shared" ref="G184:G189" si="44">(E184+F184)/D184/C184</f>
        <v>3.2399999999999998E-3</v>
      </c>
      <c r="H184" s="22">
        <f t="shared" ref="H184:H189" si="45">G184-J184</f>
        <v>0</v>
      </c>
      <c r="I184" s="22"/>
      <c r="J184" s="22">
        <f t="shared" ref="J184:J189" si="46">E184/D184/C184</f>
        <v>3.2399999999999998E-3</v>
      </c>
      <c r="K184" s="21">
        <v>26757</v>
      </c>
      <c r="L184" s="23">
        <f t="shared" ref="L184:L189" si="47">G184*K184</f>
        <v>86.69</v>
      </c>
      <c r="M184" s="23">
        <f t="shared" ref="M184:M189" si="48">H184*K184</f>
        <v>0</v>
      </c>
      <c r="N184" s="23">
        <f t="shared" ref="N184:N189" si="49">I184*K184</f>
        <v>0</v>
      </c>
      <c r="O184" s="23">
        <f t="shared" ref="O184:O189" si="50">L184-M184</f>
        <v>86.69</v>
      </c>
      <c r="P184" s="19" t="s">
        <v>1017</v>
      </c>
      <c r="Q184" s="20" t="s">
        <v>1016</v>
      </c>
    </row>
    <row r="185" spans="1:17">
      <c r="A185" s="46" t="s">
        <v>244</v>
      </c>
      <c r="B185" s="35" t="s">
        <v>312</v>
      </c>
      <c r="C185" s="19">
        <v>1</v>
      </c>
      <c r="D185" s="28">
        <v>925</v>
      </c>
      <c r="E185" s="21">
        <v>17031</v>
      </c>
      <c r="F185" s="21"/>
      <c r="G185" s="22">
        <f t="shared" si="44"/>
        <v>18.41189</v>
      </c>
      <c r="H185" s="22">
        <f t="shared" si="45"/>
        <v>0</v>
      </c>
      <c r="I185" s="22"/>
      <c r="J185" s="22">
        <f t="shared" si="46"/>
        <v>18.41189</v>
      </c>
      <c r="K185" s="21">
        <v>34</v>
      </c>
      <c r="L185" s="23">
        <f t="shared" si="47"/>
        <v>626</v>
      </c>
      <c r="M185" s="23">
        <f t="shared" si="48"/>
        <v>0</v>
      </c>
      <c r="N185" s="23">
        <f t="shared" si="49"/>
        <v>0</v>
      </c>
      <c r="O185" s="23">
        <f t="shared" si="50"/>
        <v>626</v>
      </c>
      <c r="P185" s="19" t="s">
        <v>1018</v>
      </c>
      <c r="Q185" s="20" t="s">
        <v>1016</v>
      </c>
    </row>
    <row r="186" spans="1:17">
      <c r="A186" s="46" t="s">
        <v>244</v>
      </c>
      <c r="B186" s="35" t="s">
        <v>313</v>
      </c>
      <c r="C186" s="19">
        <v>1</v>
      </c>
      <c r="D186" s="28">
        <v>925</v>
      </c>
      <c r="E186" s="21">
        <v>3</v>
      </c>
      <c r="F186" s="21"/>
      <c r="G186" s="22">
        <f>(E186+F186)/D186/C186</f>
        <v>3.2399999999999998E-3</v>
      </c>
      <c r="H186" s="22">
        <f>G186-J186</f>
        <v>0</v>
      </c>
      <c r="I186" s="22"/>
      <c r="J186" s="22">
        <f>E186/D186/C186</f>
        <v>3.2399999999999998E-3</v>
      </c>
      <c r="K186" s="21">
        <v>4267</v>
      </c>
      <c r="L186" s="23">
        <f>G186*K186</f>
        <v>13.83</v>
      </c>
      <c r="M186" s="23">
        <f>H186*K186</f>
        <v>0</v>
      </c>
      <c r="N186" s="23">
        <f>I186*K186</f>
        <v>0</v>
      </c>
      <c r="O186" s="23">
        <f>L186-M186</f>
        <v>13.83</v>
      </c>
      <c r="P186" s="19" t="s">
        <v>1017</v>
      </c>
      <c r="Q186" s="20" t="s">
        <v>1016</v>
      </c>
    </row>
    <row r="187" spans="1:17" ht="39.75" customHeight="1">
      <c r="A187" s="46" t="s">
        <v>242</v>
      </c>
      <c r="B187" s="35" t="s">
        <v>295</v>
      </c>
      <c r="C187" s="19">
        <v>1</v>
      </c>
      <c r="D187" s="28">
        <v>925</v>
      </c>
      <c r="E187" s="21">
        <v>12</v>
      </c>
      <c r="F187" s="21"/>
      <c r="G187" s="22">
        <f t="shared" ref="G187" si="51">(E187+F187)/D187/C187</f>
        <v>1.2970000000000001E-2</v>
      </c>
      <c r="H187" s="22">
        <f t="shared" ref="H187" si="52">G187-J187</f>
        <v>0</v>
      </c>
      <c r="I187" s="22"/>
      <c r="J187" s="22">
        <f>E187/D187/C187</f>
        <v>1.2970000000000001E-2</v>
      </c>
      <c r="K187" s="21">
        <v>1500</v>
      </c>
      <c r="L187" s="23">
        <f t="shared" ref="L187" si="53">G187*K187</f>
        <v>19.46</v>
      </c>
      <c r="M187" s="23">
        <f t="shared" ref="M187" si="54">H187*K187</f>
        <v>0</v>
      </c>
      <c r="N187" s="23">
        <f t="shared" ref="N187" si="55">I187*K187</f>
        <v>0</v>
      </c>
      <c r="O187" s="23">
        <f t="shared" ref="O187" si="56">L187-M187</f>
        <v>19.46</v>
      </c>
      <c r="P187" s="19" t="s">
        <v>169</v>
      </c>
      <c r="Q187" s="20" t="s">
        <v>1016</v>
      </c>
    </row>
    <row r="188" spans="1:17">
      <c r="A188" s="46" t="s">
        <v>224</v>
      </c>
      <c r="B188" s="35" t="s">
        <v>289</v>
      </c>
      <c r="C188" s="19">
        <v>1</v>
      </c>
      <c r="D188" s="28">
        <v>925</v>
      </c>
      <c r="E188" s="21">
        <f>3*127</f>
        <v>381</v>
      </c>
      <c r="F188" s="21"/>
      <c r="G188" s="22">
        <f t="shared" si="44"/>
        <v>0.41188999999999998</v>
      </c>
      <c r="H188" s="22">
        <f t="shared" si="45"/>
        <v>0</v>
      </c>
      <c r="I188" s="22"/>
      <c r="J188" s="22">
        <f t="shared" si="46"/>
        <v>0.41188999999999998</v>
      </c>
      <c r="K188" s="21">
        <v>100</v>
      </c>
      <c r="L188" s="23">
        <f t="shared" si="47"/>
        <v>41.19</v>
      </c>
      <c r="M188" s="23">
        <f t="shared" si="48"/>
        <v>0</v>
      </c>
      <c r="N188" s="23">
        <f t="shared" si="49"/>
        <v>0</v>
      </c>
      <c r="O188" s="23">
        <f t="shared" si="50"/>
        <v>41.19</v>
      </c>
      <c r="P188" s="19" t="s">
        <v>1015</v>
      </c>
      <c r="Q188" s="20" t="s">
        <v>1016</v>
      </c>
    </row>
    <row r="189" spans="1:17">
      <c r="A189" s="46" t="s">
        <v>224</v>
      </c>
      <c r="B189" s="35" t="s">
        <v>290</v>
      </c>
      <c r="C189" s="19">
        <v>1</v>
      </c>
      <c r="D189" s="28">
        <v>925</v>
      </c>
      <c r="E189" s="21">
        <f>3*365</f>
        <v>1095</v>
      </c>
      <c r="F189" s="21"/>
      <c r="G189" s="22">
        <f t="shared" si="44"/>
        <v>1.1837800000000001</v>
      </c>
      <c r="H189" s="22">
        <f t="shared" si="45"/>
        <v>0</v>
      </c>
      <c r="I189" s="22"/>
      <c r="J189" s="22">
        <f t="shared" si="46"/>
        <v>1.1837800000000001</v>
      </c>
      <c r="K189" s="21">
        <v>100</v>
      </c>
      <c r="L189" s="23">
        <f t="shared" si="47"/>
        <v>118.38</v>
      </c>
      <c r="M189" s="23">
        <f t="shared" si="48"/>
        <v>0</v>
      </c>
      <c r="N189" s="23">
        <f t="shared" si="49"/>
        <v>0</v>
      </c>
      <c r="O189" s="23">
        <f t="shared" si="50"/>
        <v>118.38</v>
      </c>
      <c r="P189" s="19" t="s">
        <v>1019</v>
      </c>
      <c r="Q189" s="20" t="s">
        <v>1016</v>
      </c>
    </row>
    <row r="190" spans="1:17">
      <c r="A190" s="46" t="s">
        <v>224</v>
      </c>
      <c r="B190" s="35" t="s">
        <v>238</v>
      </c>
      <c r="C190" s="19">
        <v>1</v>
      </c>
      <c r="D190" s="28">
        <v>925</v>
      </c>
      <c r="E190" s="21">
        <v>4</v>
      </c>
      <c r="F190" s="21"/>
      <c r="G190" s="22">
        <f>(E190+F190)/D190/C190</f>
        <v>4.3200000000000001E-3</v>
      </c>
      <c r="H190" s="22">
        <f>G190-J190</f>
        <v>0</v>
      </c>
      <c r="I190" s="22"/>
      <c r="J190" s="22">
        <f>E190/D190/C190</f>
        <v>4.3200000000000001E-3</v>
      </c>
      <c r="K190" s="21">
        <v>4594</v>
      </c>
      <c r="L190" s="23">
        <f>G190*K190</f>
        <v>19.850000000000001</v>
      </c>
      <c r="M190" s="23">
        <f>H190*K190</f>
        <v>0</v>
      </c>
      <c r="N190" s="23">
        <f>I190*K190</f>
        <v>0</v>
      </c>
      <c r="O190" s="23">
        <f>L190-M190</f>
        <v>19.850000000000001</v>
      </c>
      <c r="P190" s="19" t="s">
        <v>241</v>
      </c>
      <c r="Q190" s="20" t="s">
        <v>1016</v>
      </c>
    </row>
    <row r="191" spans="1:17">
      <c r="A191" s="46" t="s">
        <v>244</v>
      </c>
      <c r="B191" s="43" t="s">
        <v>212</v>
      </c>
      <c r="C191" s="38"/>
      <c r="D191" s="39"/>
      <c r="E191" s="39"/>
      <c r="F191" s="39"/>
      <c r="G191" s="40"/>
      <c r="H191" s="40"/>
      <c r="I191" s="40"/>
      <c r="J191" s="40"/>
      <c r="K191" s="38"/>
      <c r="L191" s="41">
        <f>L183+L184+L185+L186</f>
        <v>767.71</v>
      </c>
      <c r="M191" s="41">
        <f t="shared" ref="M191:O191" si="57">M183+M184+M185+M186</f>
        <v>0</v>
      </c>
      <c r="N191" s="41">
        <f t="shared" si="57"/>
        <v>0</v>
      </c>
      <c r="O191" s="41">
        <f t="shared" si="57"/>
        <v>767.71</v>
      </c>
      <c r="P191" s="38" t="s">
        <v>297</v>
      </c>
      <c r="Q191" s="20"/>
    </row>
    <row r="192" spans="1:17">
      <c r="A192" s="46" t="s">
        <v>242</v>
      </c>
      <c r="B192" s="43" t="s">
        <v>212</v>
      </c>
      <c r="C192" s="38"/>
      <c r="D192" s="39"/>
      <c r="E192" s="39"/>
      <c r="F192" s="39"/>
      <c r="G192" s="40"/>
      <c r="H192" s="40"/>
      <c r="I192" s="40"/>
      <c r="J192" s="40"/>
      <c r="K192" s="38"/>
      <c r="L192" s="41">
        <f>L187</f>
        <v>19.46</v>
      </c>
      <c r="M192" s="41">
        <f t="shared" ref="M192:O192" si="58">M187</f>
        <v>0</v>
      </c>
      <c r="N192" s="41">
        <f t="shared" si="58"/>
        <v>0</v>
      </c>
      <c r="O192" s="41">
        <f t="shared" si="58"/>
        <v>19.46</v>
      </c>
      <c r="P192" s="38" t="s">
        <v>297</v>
      </c>
      <c r="Q192" s="20"/>
    </row>
    <row r="193" spans="1:18">
      <c r="A193" s="46" t="s">
        <v>224</v>
      </c>
      <c r="B193" s="43" t="s">
        <v>212</v>
      </c>
      <c r="C193" s="38"/>
      <c r="D193" s="39"/>
      <c r="E193" s="39"/>
      <c r="F193" s="39"/>
      <c r="G193" s="40"/>
      <c r="H193" s="40"/>
      <c r="I193" s="40"/>
      <c r="J193" s="40"/>
      <c r="K193" s="38"/>
      <c r="L193" s="41">
        <f>L188+L189+L190</f>
        <v>179.42</v>
      </c>
      <c r="M193" s="41">
        <f t="shared" ref="M193:O193" si="59">M188+M189+M190</f>
        <v>0</v>
      </c>
      <c r="N193" s="41">
        <f t="shared" si="59"/>
        <v>0</v>
      </c>
      <c r="O193" s="41">
        <f t="shared" si="59"/>
        <v>179.42</v>
      </c>
      <c r="P193" s="38" t="s">
        <v>297</v>
      </c>
      <c r="Q193" s="20"/>
    </row>
    <row r="194" spans="1:18">
      <c r="A194" s="51"/>
      <c r="B194" s="983" t="s">
        <v>1020</v>
      </c>
      <c r="C194" s="983"/>
      <c r="D194" s="983"/>
      <c r="E194" s="983"/>
      <c r="F194" s="983"/>
      <c r="G194" s="983"/>
      <c r="H194" s="983"/>
      <c r="I194" s="983"/>
      <c r="J194" s="983"/>
      <c r="K194" s="983"/>
      <c r="L194" s="983"/>
      <c r="M194" s="983"/>
      <c r="N194" s="983"/>
      <c r="O194" s="983"/>
      <c r="P194" s="984"/>
      <c r="Q194" s="52"/>
    </row>
    <row r="195" spans="1:18" ht="56.25" hidden="1">
      <c r="A195" s="46"/>
      <c r="B195" s="35" t="s">
        <v>1021</v>
      </c>
      <c r="C195" s="19">
        <v>1</v>
      </c>
      <c r="D195" s="399">
        <v>743</v>
      </c>
      <c r="E195" s="31">
        <v>12</v>
      </c>
      <c r="F195" s="21"/>
      <c r="G195" s="22">
        <f>(E195+F195)/D195/C195</f>
        <v>1.6150000000000001E-2</v>
      </c>
      <c r="H195" s="22">
        <f>G195-J195</f>
        <v>0</v>
      </c>
      <c r="I195" s="22"/>
      <c r="J195" s="22">
        <f>E195/D195/C195</f>
        <v>1.6150000000000001E-2</v>
      </c>
      <c r="K195" s="32"/>
      <c r="L195" s="23">
        <f>G195*K195</f>
        <v>0</v>
      </c>
      <c r="M195" s="23">
        <f>H195*K195</f>
        <v>0</v>
      </c>
      <c r="N195" s="23">
        <f>I195*K195</f>
        <v>0</v>
      </c>
      <c r="O195" s="23">
        <f>L195-M195</f>
        <v>0</v>
      </c>
      <c r="P195" s="19" t="s">
        <v>169</v>
      </c>
      <c r="Q195" s="20" t="s">
        <v>1004</v>
      </c>
      <c r="R195" s="1" t="s">
        <v>1022</v>
      </c>
    </row>
    <row r="196" spans="1:18">
      <c r="A196" s="82" t="s">
        <v>224</v>
      </c>
      <c r="B196" s="43" t="s">
        <v>212</v>
      </c>
      <c r="C196" s="38"/>
      <c r="D196" s="39"/>
      <c r="E196" s="39"/>
      <c r="F196" s="39"/>
      <c r="G196" s="40"/>
      <c r="H196" s="40"/>
      <c r="I196" s="40"/>
      <c r="J196" s="40"/>
      <c r="K196" s="38"/>
      <c r="L196" s="41">
        <f>SUM(L195:L195)</f>
        <v>0</v>
      </c>
      <c r="M196" s="41">
        <f>SUM(M195:M195)</f>
        <v>0</v>
      </c>
      <c r="N196" s="41">
        <f>SUM(N195:N195)</f>
        <v>0</v>
      </c>
      <c r="O196" s="41">
        <f>SUM(O195:O195)</f>
        <v>0</v>
      </c>
      <c r="P196" s="38" t="s">
        <v>297</v>
      </c>
      <c r="Q196" s="20"/>
    </row>
    <row r="197" spans="1:18">
      <c r="A197" s="51"/>
      <c r="B197" s="983" t="s">
        <v>358</v>
      </c>
      <c r="C197" s="983"/>
      <c r="D197" s="983"/>
      <c r="E197" s="983"/>
      <c r="F197" s="983"/>
      <c r="G197" s="983"/>
      <c r="H197" s="983"/>
      <c r="I197" s="983"/>
      <c r="J197" s="983"/>
      <c r="K197" s="983"/>
      <c r="L197" s="983"/>
      <c r="M197" s="983"/>
      <c r="N197" s="983"/>
      <c r="O197" s="983"/>
      <c r="P197" s="984"/>
      <c r="Q197" s="52"/>
    </row>
    <row r="198" spans="1:18" ht="22.5">
      <c r="A198" s="46"/>
      <c r="B198" s="35" t="s">
        <v>359</v>
      </c>
      <c r="C198" s="19">
        <v>5</v>
      </c>
      <c r="D198" s="21">
        <v>718</v>
      </c>
      <c r="E198" s="21">
        <f>3*10</f>
        <v>30</v>
      </c>
      <c r="F198" s="21">
        <f>(50)*10</f>
        <v>500</v>
      </c>
      <c r="G198" s="22">
        <f t="shared" ref="G198:G200" si="60">(E198+F198)/D198/C198</f>
        <v>0.14763000000000001</v>
      </c>
      <c r="H198" s="22">
        <f t="shared" ref="H198:H200" si="61">G198-J198</f>
        <v>0.14763000000000001</v>
      </c>
      <c r="I198" s="22"/>
      <c r="J198" s="22"/>
      <c r="K198" s="21">
        <v>700</v>
      </c>
      <c r="L198" s="23">
        <f t="shared" ref="L198:L200" si="62">G198*K198</f>
        <v>103.34</v>
      </c>
      <c r="M198" s="23">
        <f>H198*K198</f>
        <v>103.34</v>
      </c>
      <c r="N198" s="23">
        <f>I198*K198</f>
        <v>0</v>
      </c>
      <c r="O198" s="23">
        <f>L198-M198</f>
        <v>0</v>
      </c>
      <c r="P198" s="20" t="s">
        <v>1023</v>
      </c>
      <c r="Q198" s="20"/>
    </row>
    <row r="199" spans="1:18" ht="33.75">
      <c r="A199" s="46"/>
      <c r="B199" s="35" t="s">
        <v>360</v>
      </c>
      <c r="C199" s="19">
        <v>5</v>
      </c>
      <c r="D199" s="21">
        <v>718</v>
      </c>
      <c r="E199" s="21">
        <f>3*2</f>
        <v>6</v>
      </c>
      <c r="F199" s="21">
        <f>(50)*2</f>
        <v>100</v>
      </c>
      <c r="G199" s="22">
        <f t="shared" si="60"/>
        <v>2.9530000000000001E-2</v>
      </c>
      <c r="H199" s="22">
        <f t="shared" si="61"/>
        <v>2.9530000000000001E-2</v>
      </c>
      <c r="I199" s="22"/>
      <c r="J199" s="22"/>
      <c r="K199" s="21">
        <v>120</v>
      </c>
      <c r="L199" s="23">
        <f t="shared" si="62"/>
        <v>3.54</v>
      </c>
      <c r="M199" s="23">
        <f>H199*K199</f>
        <v>3.54</v>
      </c>
      <c r="N199" s="23">
        <f>I199*K199</f>
        <v>0</v>
      </c>
      <c r="O199" s="23">
        <f>L199-M199</f>
        <v>0</v>
      </c>
      <c r="P199" s="20" t="s">
        <v>1024</v>
      </c>
      <c r="Q199" s="20"/>
    </row>
    <row r="200" spans="1:18" ht="22.5">
      <c r="A200" s="46"/>
      <c r="B200" s="44" t="s">
        <v>361</v>
      </c>
      <c r="C200" s="19">
        <v>5</v>
      </c>
      <c r="D200" s="21">
        <v>718</v>
      </c>
      <c r="E200" s="21">
        <f>3*10</f>
        <v>30</v>
      </c>
      <c r="F200" s="21">
        <f>(50)*10</f>
        <v>500</v>
      </c>
      <c r="G200" s="22">
        <f t="shared" si="60"/>
        <v>0.14763000000000001</v>
      </c>
      <c r="H200" s="22">
        <f t="shared" si="61"/>
        <v>0.14763000000000001</v>
      </c>
      <c r="I200" s="22"/>
      <c r="J200" s="22"/>
      <c r="K200" s="21">
        <v>550</v>
      </c>
      <c r="L200" s="23">
        <f t="shared" si="62"/>
        <v>81.2</v>
      </c>
      <c r="M200" s="23">
        <f t="shared" ref="M200" si="63">H200*K200</f>
        <v>81.2</v>
      </c>
      <c r="N200" s="23">
        <f t="shared" ref="N200" si="64">I200*K200</f>
        <v>0</v>
      </c>
      <c r="O200" s="23">
        <f t="shared" ref="O200" si="65">L200-M200</f>
        <v>0</v>
      </c>
      <c r="P200" s="20" t="s">
        <v>1023</v>
      </c>
      <c r="Q200" s="20"/>
    </row>
    <row r="201" spans="1:18">
      <c r="A201" s="46"/>
      <c r="B201" s="43" t="s">
        <v>212</v>
      </c>
      <c r="C201" s="38"/>
      <c r="D201" s="39"/>
      <c r="E201" s="39"/>
      <c r="F201" s="39"/>
      <c r="G201" s="40"/>
      <c r="H201" s="40"/>
      <c r="I201" s="40"/>
      <c r="J201" s="40"/>
      <c r="K201" s="38"/>
      <c r="L201" s="41">
        <f>SUM(L198:L200)</f>
        <v>188.08</v>
      </c>
      <c r="M201" s="41">
        <f>SUM(M198:M200)</f>
        <v>188.08</v>
      </c>
      <c r="N201" s="41">
        <f>SUM(N198:N200)</f>
        <v>0</v>
      </c>
      <c r="O201" s="41">
        <f>SUM(O198:O200)</f>
        <v>0</v>
      </c>
      <c r="P201" s="38"/>
      <c r="Q201" s="20"/>
    </row>
    <row r="202" spans="1:18">
      <c r="A202" s="46" t="s">
        <v>222</v>
      </c>
      <c r="B202" s="43"/>
      <c r="C202" s="38"/>
      <c r="D202" s="39"/>
      <c r="E202" s="39"/>
      <c r="F202" s="39"/>
      <c r="G202" s="40"/>
      <c r="H202" s="40"/>
      <c r="I202" s="40"/>
      <c r="J202" s="40"/>
      <c r="K202" s="38"/>
      <c r="L202" s="41">
        <f t="shared" ref="L202:L203" si="66">SUM(M202:O202)</f>
        <v>184.54</v>
      </c>
      <c r="M202" s="41">
        <f>M198+M200</f>
        <v>184.54</v>
      </c>
      <c r="N202" s="41">
        <f>N201</f>
        <v>0</v>
      </c>
      <c r="O202" s="41"/>
      <c r="P202" s="38" t="s">
        <v>296</v>
      </c>
      <c r="Q202" s="20"/>
    </row>
    <row r="203" spans="1:18">
      <c r="A203" s="46" t="s">
        <v>247</v>
      </c>
      <c r="B203" s="43"/>
      <c r="C203" s="38"/>
      <c r="D203" s="39"/>
      <c r="E203" s="39"/>
      <c r="F203" s="39"/>
      <c r="G203" s="40"/>
      <c r="H203" s="40"/>
      <c r="I203" s="40"/>
      <c r="J203" s="40"/>
      <c r="K203" s="38"/>
      <c r="L203" s="41">
        <f t="shared" si="66"/>
        <v>0</v>
      </c>
      <c r="M203" s="41"/>
      <c r="N203" s="41"/>
      <c r="O203" s="41">
        <f>O201</f>
        <v>0</v>
      </c>
      <c r="P203" s="38" t="s">
        <v>297</v>
      </c>
      <c r="Q203" s="20"/>
    </row>
    <row r="204" spans="1:18">
      <c r="A204" s="51"/>
      <c r="B204" s="983" t="s">
        <v>362</v>
      </c>
      <c r="C204" s="983"/>
      <c r="D204" s="983"/>
      <c r="E204" s="983"/>
      <c r="F204" s="983"/>
      <c r="G204" s="983"/>
      <c r="H204" s="983"/>
      <c r="I204" s="983"/>
      <c r="J204" s="983"/>
      <c r="K204" s="983"/>
      <c r="L204" s="983"/>
      <c r="M204" s="983"/>
      <c r="N204" s="983"/>
      <c r="O204" s="983"/>
      <c r="P204" s="984"/>
      <c r="Q204" s="52"/>
    </row>
    <row r="205" spans="1:18" ht="33.75">
      <c r="A205" s="46"/>
      <c r="B205" s="35" t="s">
        <v>363</v>
      </c>
      <c r="C205" s="19">
        <v>5</v>
      </c>
      <c r="D205" s="21">
        <v>718</v>
      </c>
      <c r="E205" s="21">
        <f>1+2</f>
        <v>3</v>
      </c>
      <c r="F205" s="21">
        <f>(50)</f>
        <v>50</v>
      </c>
      <c r="G205" s="22">
        <f t="shared" ref="G205" si="67">(E205+F205)/D205/C205</f>
        <v>1.4760000000000001E-2</v>
      </c>
      <c r="H205" s="22">
        <f t="shared" ref="H205" si="68">G205-J205</f>
        <v>1.4760000000000001E-2</v>
      </c>
      <c r="I205" s="22"/>
      <c r="J205" s="22"/>
      <c r="K205" s="21">
        <v>5300</v>
      </c>
      <c r="L205" s="23">
        <f t="shared" ref="L205" si="69">G205*K205</f>
        <v>78.23</v>
      </c>
      <c r="M205" s="23">
        <f>H205*K205</f>
        <v>78.23</v>
      </c>
      <c r="N205" s="23">
        <f>I205*K205</f>
        <v>0</v>
      </c>
      <c r="O205" s="23">
        <f>L205-M205</f>
        <v>0</v>
      </c>
      <c r="P205" s="20" t="s">
        <v>1025</v>
      </c>
      <c r="Q205" s="20"/>
    </row>
    <row r="206" spans="1:18">
      <c r="A206" s="46" t="s">
        <v>222</v>
      </c>
      <c r="B206" s="43" t="s">
        <v>212</v>
      </c>
      <c r="C206" s="38"/>
      <c r="D206" s="39"/>
      <c r="E206" s="39"/>
      <c r="F206" s="39"/>
      <c r="G206" s="40"/>
      <c r="H206" s="40"/>
      <c r="I206" s="40"/>
      <c r="J206" s="40"/>
      <c r="K206" s="38"/>
      <c r="L206" s="41">
        <f>SUM(L205:L205)</f>
        <v>78.23</v>
      </c>
      <c r="M206" s="41">
        <f>SUM(M205:M205)</f>
        <v>78.23</v>
      </c>
      <c r="N206" s="41">
        <f>SUM(N205:N205)</f>
        <v>0</v>
      </c>
      <c r="O206" s="41">
        <f>SUM(O205:O205)</f>
        <v>0</v>
      </c>
      <c r="P206" s="38" t="s">
        <v>296</v>
      </c>
      <c r="Q206" s="20"/>
    </row>
    <row r="207" spans="1:18">
      <c r="A207" s="51"/>
      <c r="B207" s="983" t="s">
        <v>364</v>
      </c>
      <c r="C207" s="983"/>
      <c r="D207" s="983"/>
      <c r="E207" s="983"/>
      <c r="F207" s="983"/>
      <c r="G207" s="983"/>
      <c r="H207" s="983"/>
      <c r="I207" s="983"/>
      <c r="J207" s="983"/>
      <c r="K207" s="983"/>
      <c r="L207" s="983"/>
      <c r="M207" s="983"/>
      <c r="N207" s="983"/>
      <c r="O207" s="983"/>
      <c r="P207" s="984"/>
      <c r="Q207" s="52"/>
    </row>
    <row r="208" spans="1:18">
      <c r="A208" s="46"/>
      <c r="B208" s="35" t="s">
        <v>365</v>
      </c>
      <c r="C208" s="19">
        <v>1</v>
      </c>
      <c r="D208" s="21">
        <v>718</v>
      </c>
      <c r="E208" s="21">
        <v>12</v>
      </c>
      <c r="F208" s="21"/>
      <c r="G208" s="22">
        <f t="shared" ref="G208:G214" si="70">(E208+F208)/D208/C208</f>
        <v>1.6709999999999999E-2</v>
      </c>
      <c r="H208" s="22">
        <f t="shared" ref="H208:H214" si="71">G208-J208</f>
        <v>1.6709999999999999E-2</v>
      </c>
      <c r="I208" s="22"/>
      <c r="J208" s="22"/>
      <c r="K208" s="21">
        <v>400</v>
      </c>
      <c r="L208" s="23">
        <f t="shared" ref="L208:L214" si="72">G208*K208</f>
        <v>6.68</v>
      </c>
      <c r="M208" s="23">
        <f>H208*K208</f>
        <v>6.68</v>
      </c>
      <c r="N208" s="23">
        <f>I208*K208</f>
        <v>0</v>
      </c>
      <c r="O208" s="23">
        <f>L208-M208</f>
        <v>0</v>
      </c>
      <c r="P208" s="20" t="s">
        <v>366</v>
      </c>
      <c r="Q208" s="20"/>
    </row>
    <row r="209" spans="1:17">
      <c r="A209" s="46"/>
      <c r="B209" s="35" t="s">
        <v>317</v>
      </c>
      <c r="C209" s="19">
        <v>1</v>
      </c>
      <c r="D209" s="21">
        <v>718</v>
      </c>
      <c r="E209" s="21">
        <v>12</v>
      </c>
      <c r="F209" s="21"/>
      <c r="G209" s="22">
        <f t="shared" si="70"/>
        <v>1.6709999999999999E-2</v>
      </c>
      <c r="H209" s="22">
        <f t="shared" si="71"/>
        <v>1.6709999999999999E-2</v>
      </c>
      <c r="I209" s="22"/>
      <c r="J209" s="22"/>
      <c r="K209" s="21">
        <v>1400</v>
      </c>
      <c r="L209" s="23">
        <f t="shared" si="72"/>
        <v>23.39</v>
      </c>
      <c r="M209" s="23">
        <f>H209*K209</f>
        <v>23.39</v>
      </c>
      <c r="N209" s="23">
        <f>I209*K209</f>
        <v>0</v>
      </c>
      <c r="O209" s="23">
        <f>L209-M209</f>
        <v>0</v>
      </c>
      <c r="P209" s="20" t="s">
        <v>366</v>
      </c>
      <c r="Q209" s="20"/>
    </row>
    <row r="210" spans="1:17">
      <c r="A210" s="46"/>
      <c r="B210" s="44" t="s">
        <v>1026</v>
      </c>
      <c r="C210" s="19">
        <v>1</v>
      </c>
      <c r="D210" s="21">
        <v>718</v>
      </c>
      <c r="E210" s="21"/>
      <c r="F210" s="21">
        <v>12</v>
      </c>
      <c r="G210" s="22">
        <f t="shared" si="70"/>
        <v>1.6709999999999999E-2</v>
      </c>
      <c r="H210" s="22">
        <f t="shared" si="71"/>
        <v>1.6709999999999999E-2</v>
      </c>
      <c r="I210" s="22"/>
      <c r="J210" s="22"/>
      <c r="K210" s="28">
        <v>370</v>
      </c>
      <c r="L210" s="23">
        <f t="shared" si="72"/>
        <v>6.18</v>
      </c>
      <c r="M210" s="23">
        <f t="shared" ref="M210:M214" si="73">H210*K210</f>
        <v>6.18</v>
      </c>
      <c r="N210" s="23">
        <f t="shared" ref="N210:N214" si="74">I210*K210</f>
        <v>0</v>
      </c>
      <c r="O210" s="23">
        <f t="shared" ref="O210:O214" si="75">L210-M210</f>
        <v>0</v>
      </c>
      <c r="P210" s="20" t="s">
        <v>366</v>
      </c>
      <c r="Q210" s="20"/>
    </row>
    <row r="211" spans="1:17">
      <c r="A211" s="46"/>
      <c r="B211" s="44" t="s">
        <v>1027</v>
      </c>
      <c r="C211" s="19">
        <v>1</v>
      </c>
      <c r="D211" s="21">
        <v>718</v>
      </c>
      <c r="E211" s="21"/>
      <c r="F211" s="21">
        <v>12</v>
      </c>
      <c r="G211" s="22">
        <f t="shared" si="70"/>
        <v>1.6709999999999999E-2</v>
      </c>
      <c r="H211" s="22">
        <f t="shared" si="71"/>
        <v>1.6709999999999999E-2</v>
      </c>
      <c r="I211" s="22"/>
      <c r="J211" s="22"/>
      <c r="K211" s="28">
        <v>170</v>
      </c>
      <c r="L211" s="23">
        <f t="shared" si="72"/>
        <v>2.84</v>
      </c>
      <c r="M211" s="23">
        <f t="shared" si="73"/>
        <v>2.84</v>
      </c>
      <c r="N211" s="23">
        <f t="shared" si="74"/>
        <v>0</v>
      </c>
      <c r="O211" s="23">
        <f t="shared" si="75"/>
        <v>0</v>
      </c>
      <c r="P211" s="20" t="s">
        <v>366</v>
      </c>
      <c r="Q211" s="20"/>
    </row>
    <row r="212" spans="1:17">
      <c r="A212" s="46"/>
      <c r="B212" s="44" t="s">
        <v>1028</v>
      </c>
      <c r="C212" s="19">
        <v>1</v>
      </c>
      <c r="D212" s="21">
        <v>718</v>
      </c>
      <c r="E212" s="21"/>
      <c r="F212" s="21">
        <v>12</v>
      </c>
      <c r="G212" s="22">
        <f t="shared" si="70"/>
        <v>1.6709999999999999E-2</v>
      </c>
      <c r="H212" s="22">
        <f t="shared" si="71"/>
        <v>1.6709999999999999E-2</v>
      </c>
      <c r="I212" s="22"/>
      <c r="J212" s="22"/>
      <c r="K212" s="28">
        <v>125</v>
      </c>
      <c r="L212" s="23">
        <f t="shared" si="72"/>
        <v>2.09</v>
      </c>
      <c r="M212" s="23">
        <f t="shared" si="73"/>
        <v>2.09</v>
      </c>
      <c r="N212" s="23">
        <f t="shared" si="74"/>
        <v>0</v>
      </c>
      <c r="O212" s="23">
        <f t="shared" si="75"/>
        <v>0</v>
      </c>
      <c r="P212" s="20" t="s">
        <v>366</v>
      </c>
      <c r="Q212" s="20"/>
    </row>
    <row r="213" spans="1:17">
      <c r="A213" s="46"/>
      <c r="B213" s="44" t="s">
        <v>1029</v>
      </c>
      <c r="C213" s="19">
        <v>1</v>
      </c>
      <c r="D213" s="21">
        <v>718</v>
      </c>
      <c r="E213" s="21"/>
      <c r="F213" s="21">
        <v>12</v>
      </c>
      <c r="G213" s="22">
        <f t="shared" si="70"/>
        <v>1.6709999999999999E-2</v>
      </c>
      <c r="H213" s="22">
        <f t="shared" si="71"/>
        <v>1.6709999999999999E-2</v>
      </c>
      <c r="I213" s="22"/>
      <c r="J213" s="22"/>
      <c r="K213" s="28">
        <v>315</v>
      </c>
      <c r="L213" s="23">
        <f t="shared" si="72"/>
        <v>5.26</v>
      </c>
      <c r="M213" s="23">
        <f t="shared" si="73"/>
        <v>5.26</v>
      </c>
      <c r="N213" s="23">
        <f t="shared" si="74"/>
        <v>0</v>
      </c>
      <c r="O213" s="23">
        <f t="shared" si="75"/>
        <v>0</v>
      </c>
      <c r="P213" s="20" t="s">
        <v>366</v>
      </c>
      <c r="Q213" s="20"/>
    </row>
    <row r="214" spans="1:17">
      <c r="A214" s="46"/>
      <c r="B214" s="44" t="s">
        <v>367</v>
      </c>
      <c r="C214" s="19">
        <v>1</v>
      </c>
      <c r="D214" s="21">
        <v>718</v>
      </c>
      <c r="E214" s="21"/>
      <c r="F214" s="21">
        <v>12</v>
      </c>
      <c r="G214" s="22">
        <f t="shared" si="70"/>
        <v>1.6709999999999999E-2</v>
      </c>
      <c r="H214" s="22">
        <f t="shared" si="71"/>
        <v>1.6709999999999999E-2</v>
      </c>
      <c r="I214" s="22"/>
      <c r="J214" s="22"/>
      <c r="K214" s="21">
        <v>250</v>
      </c>
      <c r="L214" s="23">
        <f t="shared" si="72"/>
        <v>4.18</v>
      </c>
      <c r="M214" s="23">
        <f t="shared" si="73"/>
        <v>4.18</v>
      </c>
      <c r="N214" s="23">
        <f t="shared" si="74"/>
        <v>0</v>
      </c>
      <c r="O214" s="23">
        <f t="shared" si="75"/>
        <v>0</v>
      </c>
      <c r="P214" s="20" t="s">
        <v>366</v>
      </c>
      <c r="Q214" s="20"/>
    </row>
    <row r="215" spans="1:17">
      <c r="A215" s="46" t="s">
        <v>222</v>
      </c>
      <c r="B215" s="43" t="s">
        <v>212</v>
      </c>
      <c r="C215" s="38"/>
      <c r="D215" s="39"/>
      <c r="E215" s="39"/>
      <c r="F215" s="39"/>
      <c r="G215" s="40"/>
      <c r="H215" s="40"/>
      <c r="I215" s="40"/>
      <c r="J215" s="40"/>
      <c r="K215" s="38"/>
      <c r="L215" s="41">
        <f>SUM(L208:L214)</f>
        <v>50.62</v>
      </c>
      <c r="M215" s="41">
        <f>SUM(M208:M214)</f>
        <v>50.62</v>
      </c>
      <c r="N215" s="41">
        <f>SUM(N208:N214)</f>
        <v>0</v>
      </c>
      <c r="O215" s="41">
        <f>SUM(O208:O214)</f>
        <v>0</v>
      </c>
      <c r="P215" s="38" t="s">
        <v>296</v>
      </c>
      <c r="Q215" s="20"/>
    </row>
    <row r="216" spans="1:17">
      <c r="A216" s="51"/>
      <c r="B216" s="983" t="s">
        <v>368</v>
      </c>
      <c r="C216" s="983"/>
      <c r="D216" s="983"/>
      <c r="E216" s="983"/>
      <c r="F216" s="983"/>
      <c r="G216" s="983"/>
      <c r="H216" s="983"/>
      <c r="I216" s="983"/>
      <c r="J216" s="983"/>
      <c r="K216" s="983"/>
      <c r="L216" s="983"/>
      <c r="M216" s="983"/>
      <c r="N216" s="983"/>
      <c r="O216" s="983"/>
      <c r="P216" s="984"/>
      <c r="Q216" s="52"/>
    </row>
    <row r="217" spans="1:17">
      <c r="A217" s="46"/>
      <c r="B217" s="44" t="s">
        <v>1030</v>
      </c>
      <c r="C217" s="19">
        <v>11</v>
      </c>
      <c r="D217" s="28">
        <v>293</v>
      </c>
      <c r="E217" s="21"/>
      <c r="F217" s="21">
        <f>40*293</f>
        <v>11720</v>
      </c>
      <c r="G217" s="22">
        <f t="shared" ref="G217:G221" si="76">(E217+F217)/D217/C217</f>
        <v>3.6363599999999998</v>
      </c>
      <c r="H217" s="22">
        <f t="shared" ref="H217:H221" si="77">G217-J217</f>
        <v>3.6363599999999998</v>
      </c>
      <c r="I217" s="22"/>
      <c r="J217" s="22"/>
      <c r="K217" s="21">
        <v>370</v>
      </c>
      <c r="L217" s="23">
        <f t="shared" ref="L217:L221" si="78">G217*K217</f>
        <v>1345.45</v>
      </c>
      <c r="M217" s="23">
        <f>H217*K217</f>
        <v>1345.45</v>
      </c>
      <c r="N217" s="23">
        <f>I217*K217</f>
        <v>0</v>
      </c>
      <c r="O217" s="23">
        <f>L217-M217</f>
        <v>0</v>
      </c>
      <c r="P217" s="20" t="s">
        <v>1031</v>
      </c>
      <c r="Q217" s="20"/>
    </row>
    <row r="218" spans="1:17">
      <c r="A218" s="46"/>
      <c r="B218" s="44" t="s">
        <v>1032</v>
      </c>
      <c r="C218" s="19">
        <v>11</v>
      </c>
      <c r="D218" s="28">
        <v>342</v>
      </c>
      <c r="E218" s="21"/>
      <c r="F218" s="21">
        <f>96*342</f>
        <v>32832</v>
      </c>
      <c r="G218" s="22">
        <f t="shared" si="76"/>
        <v>8.7272700000000007</v>
      </c>
      <c r="H218" s="22">
        <f t="shared" si="77"/>
        <v>8.7272700000000007</v>
      </c>
      <c r="I218" s="22"/>
      <c r="J218" s="22"/>
      <c r="K218" s="21">
        <v>370</v>
      </c>
      <c r="L218" s="23">
        <f t="shared" si="78"/>
        <v>3229.09</v>
      </c>
      <c r="M218" s="23">
        <f>H218*K218</f>
        <v>3229.09</v>
      </c>
      <c r="N218" s="23">
        <f>I218*K218</f>
        <v>0</v>
      </c>
      <c r="O218" s="23">
        <f>L218-M218</f>
        <v>0</v>
      </c>
      <c r="P218" s="20" t="s">
        <v>1033</v>
      </c>
      <c r="Q218" s="20"/>
    </row>
    <row r="219" spans="1:17">
      <c r="A219" s="46"/>
      <c r="B219" s="44" t="s">
        <v>1034</v>
      </c>
      <c r="C219" s="19">
        <v>11</v>
      </c>
      <c r="D219" s="28">
        <v>83</v>
      </c>
      <c r="E219" s="21"/>
      <c r="F219" s="21">
        <f>46*83</f>
        <v>3818</v>
      </c>
      <c r="G219" s="22">
        <f t="shared" si="76"/>
        <v>4.1818200000000001</v>
      </c>
      <c r="H219" s="22">
        <f t="shared" si="77"/>
        <v>4.1818200000000001</v>
      </c>
      <c r="I219" s="22"/>
      <c r="J219" s="22"/>
      <c r="K219" s="21">
        <v>370</v>
      </c>
      <c r="L219" s="23">
        <f t="shared" si="78"/>
        <v>1547.27</v>
      </c>
      <c r="M219" s="23">
        <f>H219*K219</f>
        <v>1547.27</v>
      </c>
      <c r="N219" s="23">
        <f>I219*K219</f>
        <v>0</v>
      </c>
      <c r="O219" s="23">
        <f>L219-M219</f>
        <v>0</v>
      </c>
      <c r="P219" s="20" t="s">
        <v>1035</v>
      </c>
      <c r="Q219" s="20"/>
    </row>
    <row r="220" spans="1:17" ht="22.5">
      <c r="A220" s="46"/>
      <c r="B220" s="44" t="s">
        <v>1036</v>
      </c>
      <c r="C220" s="19">
        <v>15</v>
      </c>
      <c r="D220" s="21">
        <v>718</v>
      </c>
      <c r="E220" s="21"/>
      <c r="F220" s="21">
        <f>1*28</f>
        <v>28</v>
      </c>
      <c r="G220" s="22">
        <f t="shared" si="76"/>
        <v>2.5999999999999999E-3</v>
      </c>
      <c r="H220" s="22">
        <f t="shared" si="77"/>
        <v>2.5999999999999999E-3</v>
      </c>
      <c r="I220" s="22"/>
      <c r="J220" s="22"/>
      <c r="K220" s="21">
        <v>10000</v>
      </c>
      <c r="L220" s="23">
        <f t="shared" si="78"/>
        <v>26</v>
      </c>
      <c r="M220" s="23">
        <f>H220*K220</f>
        <v>26</v>
      </c>
      <c r="N220" s="23">
        <f>I220*K220</f>
        <v>0</v>
      </c>
      <c r="O220" s="23">
        <f>L220-M220</f>
        <v>0</v>
      </c>
      <c r="P220" s="20" t="s">
        <v>1037</v>
      </c>
      <c r="Q220" s="20"/>
    </row>
    <row r="221" spans="1:17">
      <c r="A221" s="46"/>
      <c r="B221" s="44" t="s">
        <v>1038</v>
      </c>
      <c r="C221" s="19">
        <v>5</v>
      </c>
      <c r="D221" s="21">
        <v>718</v>
      </c>
      <c r="E221" s="21"/>
      <c r="F221" s="21">
        <v>1</v>
      </c>
      <c r="G221" s="22">
        <f t="shared" si="76"/>
        <v>2.7999999999999998E-4</v>
      </c>
      <c r="H221" s="22">
        <f t="shared" si="77"/>
        <v>2.7999999999999998E-4</v>
      </c>
      <c r="I221" s="22"/>
      <c r="J221" s="22"/>
      <c r="K221" s="21">
        <v>30000</v>
      </c>
      <c r="L221" s="23">
        <f t="shared" si="78"/>
        <v>8.4</v>
      </c>
      <c r="M221" s="23">
        <f t="shared" ref="M221" si="79">H221*K221</f>
        <v>8.4</v>
      </c>
      <c r="N221" s="23">
        <f t="shared" ref="N221" si="80">I221*K221</f>
        <v>0</v>
      </c>
      <c r="O221" s="23">
        <f t="shared" ref="O221" si="81">L221-M221</f>
        <v>0</v>
      </c>
      <c r="P221" s="20" t="s">
        <v>382</v>
      </c>
      <c r="Q221" s="20"/>
    </row>
    <row r="222" spans="1:17">
      <c r="A222" s="46" t="s">
        <v>221</v>
      </c>
      <c r="B222" s="43" t="s">
        <v>212</v>
      </c>
      <c r="C222" s="38"/>
      <c r="D222" s="39"/>
      <c r="E222" s="39"/>
      <c r="F222" s="39"/>
      <c r="G222" s="40"/>
      <c r="H222" s="40"/>
      <c r="I222" s="40"/>
      <c r="J222" s="40"/>
      <c r="K222" s="38"/>
      <c r="L222" s="41">
        <f>SUM(L217:L221)</f>
        <v>6156.21</v>
      </c>
      <c r="M222" s="41">
        <f>SUM(M217:M221)</f>
        <v>6156.21</v>
      </c>
      <c r="N222" s="41">
        <f>SUM(N217:N221)</f>
        <v>0</v>
      </c>
      <c r="O222" s="41">
        <f>SUM(O217:O221)</f>
        <v>0</v>
      </c>
      <c r="P222" s="38" t="s">
        <v>296</v>
      </c>
      <c r="Q222" s="20"/>
    </row>
    <row r="223" spans="1:17">
      <c r="A223" s="290"/>
      <c r="B223" s="83"/>
      <c r="C223" s="84"/>
      <c r="D223" s="85"/>
      <c r="E223" s="85"/>
      <c r="F223" s="85"/>
      <c r="G223" s="86"/>
      <c r="H223" s="86"/>
      <c r="I223" s="86"/>
      <c r="J223" s="86"/>
      <c r="K223" s="84"/>
      <c r="L223" s="87"/>
      <c r="M223" s="87"/>
      <c r="N223" s="87"/>
      <c r="O223" s="87"/>
      <c r="P223" s="84"/>
      <c r="Q223" s="88"/>
    </row>
    <row r="224" spans="1:17">
      <c r="A224" s="51"/>
      <c r="B224" s="53" t="s">
        <v>211</v>
      </c>
      <c r="C224" s="54"/>
      <c r="D224" s="55"/>
      <c r="E224" s="55"/>
      <c r="F224" s="55"/>
      <c r="G224" s="56"/>
      <c r="H224" s="56"/>
      <c r="I224" s="56"/>
      <c r="J224" s="56"/>
      <c r="K224" s="55"/>
      <c r="L224" s="57">
        <f>L22+L67+L88+L94+L102+L112+L121+L128+L144+L150+L161+L164+L167+L171+L178+L181+L201+L206+L215+L222</f>
        <v>8359.51</v>
      </c>
      <c r="M224" s="57">
        <f t="shared" ref="M224:O224" si="82">M22+M67+M88+M94+M102+M112+M121+M128+M144+M150+M161+M164+M167+M171+M178+M181+M201+M206+M215+M222</f>
        <v>7840.52</v>
      </c>
      <c r="N224" s="57">
        <f t="shared" si="82"/>
        <v>622.88</v>
      </c>
      <c r="O224" s="57">
        <f t="shared" si="82"/>
        <v>518.99</v>
      </c>
      <c r="P224" s="54"/>
      <c r="Q224" s="52"/>
    </row>
    <row r="225" spans="1:17" ht="22.5">
      <c r="A225" s="51"/>
      <c r="B225" s="53" t="s">
        <v>314</v>
      </c>
      <c r="C225" s="54"/>
      <c r="D225" s="55"/>
      <c r="E225" s="55"/>
      <c r="F225" s="55"/>
      <c r="G225" s="56"/>
      <c r="H225" s="56"/>
      <c r="I225" s="56"/>
      <c r="J225" s="56"/>
      <c r="K225" s="55"/>
      <c r="L225" s="57">
        <f>L94+L102+L114+L123+L128+L146+L150+L164+L167+L171+L178+L181+L203</f>
        <v>519</v>
      </c>
      <c r="M225" s="57">
        <f t="shared" ref="M225:O225" si="83">M94+M102+M114+M123+M128+M146+M150+M164+M167+M171+M178+M181+M203</f>
        <v>0.01</v>
      </c>
      <c r="N225" s="57">
        <f t="shared" si="83"/>
        <v>0</v>
      </c>
      <c r="O225" s="57">
        <f t="shared" si="83"/>
        <v>518.99</v>
      </c>
      <c r="P225" s="54"/>
      <c r="Q225" s="52"/>
    </row>
    <row r="227" spans="1:17">
      <c r="A227" s="1" t="s">
        <v>315</v>
      </c>
    </row>
    <row r="228" spans="1:17">
      <c r="A228" s="46" t="s">
        <v>246</v>
      </c>
      <c r="B228" s="43" t="s">
        <v>212</v>
      </c>
      <c r="C228" s="38"/>
      <c r="D228" s="39"/>
      <c r="E228" s="39"/>
      <c r="F228" s="39"/>
      <c r="G228" s="40"/>
      <c r="H228" s="40"/>
      <c r="I228" s="40"/>
      <c r="J228" s="40"/>
      <c r="K228" s="38"/>
      <c r="L228" s="64">
        <v>0</v>
      </c>
      <c r="M228" s="64">
        <v>0</v>
      </c>
      <c r="N228" s="64">
        <v>0</v>
      </c>
      <c r="O228" s="64">
        <v>0</v>
      </c>
      <c r="P228" s="38" t="s">
        <v>316</v>
      </c>
      <c r="Q228" s="20"/>
    </row>
    <row r="229" spans="1:17">
      <c r="A229" s="46" t="s">
        <v>221</v>
      </c>
      <c r="B229" s="43" t="s">
        <v>212</v>
      </c>
      <c r="C229" s="38"/>
      <c r="D229" s="39"/>
      <c r="E229" s="39"/>
      <c r="F229" s="39"/>
      <c r="G229" s="40"/>
      <c r="H229" s="40"/>
      <c r="I229" s="40"/>
      <c r="J229" s="40"/>
      <c r="K229" s="38"/>
      <c r="L229" s="713">
        <f>L23+L68+L222</f>
        <v>6661</v>
      </c>
      <c r="M229" s="64">
        <f t="shared" ref="M229:O229" si="84">M23+M68+M222</f>
        <v>6156</v>
      </c>
      <c r="N229" s="64">
        <f t="shared" si="84"/>
        <v>504</v>
      </c>
      <c r="O229" s="64">
        <f t="shared" si="84"/>
        <v>0</v>
      </c>
      <c r="P229" s="38" t="s">
        <v>316</v>
      </c>
      <c r="Q229" s="20"/>
    </row>
    <row r="230" spans="1:17">
      <c r="A230" s="46" t="s">
        <v>222</v>
      </c>
      <c r="B230" s="43" t="s">
        <v>212</v>
      </c>
      <c r="C230" s="38"/>
      <c r="D230" s="39"/>
      <c r="E230" s="39"/>
      <c r="F230" s="39"/>
      <c r="G230" s="40"/>
      <c r="H230" s="40"/>
      <c r="I230" s="40"/>
      <c r="J230" s="40"/>
      <c r="K230" s="38"/>
      <c r="L230" s="713">
        <f>L24+L69+L88+L113+L122+L145+L161+L202+L206+L215</f>
        <v>1176</v>
      </c>
      <c r="M230" s="64">
        <f t="shared" ref="M230:O230" si="85">M24+M69+M88+M113+M122+M145+M161+M202+M206+M215</f>
        <v>1058</v>
      </c>
      <c r="N230" s="64">
        <f t="shared" si="85"/>
        <v>119</v>
      </c>
      <c r="O230" s="64">
        <f t="shared" si="85"/>
        <v>0</v>
      </c>
      <c r="P230" s="38" t="s">
        <v>316</v>
      </c>
      <c r="Q230" s="20"/>
    </row>
    <row r="231" spans="1:17">
      <c r="A231" s="46" t="s">
        <v>248</v>
      </c>
      <c r="B231" s="43" t="s">
        <v>212</v>
      </c>
      <c r="C231" s="38"/>
      <c r="D231" s="39"/>
      <c r="E231" s="39"/>
      <c r="F231" s="39"/>
      <c r="G231" s="40"/>
      <c r="H231" s="40"/>
      <c r="I231" s="40"/>
      <c r="J231" s="40"/>
      <c r="K231" s="38"/>
      <c r="L231" s="64">
        <v>0</v>
      </c>
      <c r="M231" s="64">
        <v>0</v>
      </c>
      <c r="N231" s="64">
        <v>0</v>
      </c>
      <c r="O231" s="64">
        <v>0</v>
      </c>
      <c r="P231" s="38" t="s">
        <v>249</v>
      </c>
      <c r="Q231" s="20"/>
    </row>
    <row r="232" spans="1:17">
      <c r="A232" s="46" t="s">
        <v>243</v>
      </c>
      <c r="B232" s="43" t="s">
        <v>212</v>
      </c>
      <c r="C232" s="38"/>
      <c r="D232" s="39"/>
      <c r="E232" s="39"/>
      <c r="F232" s="39"/>
      <c r="G232" s="40"/>
      <c r="H232" s="40"/>
      <c r="I232" s="40"/>
      <c r="J232" s="40"/>
      <c r="K232" s="38"/>
      <c r="L232" s="65">
        <f>L128+L164</f>
        <v>189</v>
      </c>
      <c r="M232" s="65">
        <f>M128+M164</f>
        <v>0</v>
      </c>
      <c r="N232" s="65">
        <f>N128+N164</f>
        <v>0</v>
      </c>
      <c r="O232" s="65">
        <f>O128+O164</f>
        <v>189</v>
      </c>
      <c r="P232" s="38"/>
      <c r="Q232" s="20"/>
    </row>
    <row r="233" spans="1:17">
      <c r="A233" s="46" t="s">
        <v>244</v>
      </c>
      <c r="B233" s="43" t="s">
        <v>212</v>
      </c>
      <c r="C233" s="38"/>
      <c r="D233" s="39"/>
      <c r="E233" s="39"/>
      <c r="F233" s="39"/>
      <c r="G233" s="40"/>
      <c r="H233" s="40"/>
      <c r="I233" s="40"/>
      <c r="J233" s="40"/>
      <c r="K233" s="38"/>
      <c r="L233" s="65">
        <f>L146+L171+L178</f>
        <v>188</v>
      </c>
      <c r="M233" s="65">
        <f>M146+M171+M178</f>
        <v>0</v>
      </c>
      <c r="N233" s="65">
        <f>N146+N171+N178</f>
        <v>0</v>
      </c>
      <c r="O233" s="65">
        <f>O146+O171+O178</f>
        <v>188</v>
      </c>
      <c r="P233" s="38"/>
      <c r="Q233" s="20"/>
    </row>
    <row r="234" spans="1:17">
      <c r="A234" s="46" t="s">
        <v>242</v>
      </c>
      <c r="B234" s="43" t="s">
        <v>212</v>
      </c>
      <c r="C234" s="38"/>
      <c r="D234" s="39"/>
      <c r="E234" s="39"/>
      <c r="F234" s="39"/>
      <c r="G234" s="40"/>
      <c r="H234" s="40"/>
      <c r="I234" s="40"/>
      <c r="J234" s="40"/>
      <c r="K234" s="38"/>
      <c r="L234" s="64">
        <v>0</v>
      </c>
      <c r="M234" s="64">
        <v>0</v>
      </c>
      <c r="N234" s="64">
        <v>0</v>
      </c>
      <c r="O234" s="64">
        <v>0</v>
      </c>
      <c r="P234" s="38" t="s">
        <v>316</v>
      </c>
      <c r="Q234" s="20"/>
    </row>
    <row r="235" spans="1:17">
      <c r="A235" s="46" t="s">
        <v>247</v>
      </c>
      <c r="B235" s="43" t="s">
        <v>212</v>
      </c>
      <c r="C235" s="38"/>
      <c r="D235" s="39"/>
      <c r="E235" s="39"/>
      <c r="F235" s="39"/>
      <c r="G235" s="40"/>
      <c r="H235" s="40"/>
      <c r="I235" s="40"/>
      <c r="J235" s="40"/>
      <c r="K235" s="38"/>
      <c r="L235" s="64">
        <v>0</v>
      </c>
      <c r="M235" s="64">
        <v>0</v>
      </c>
      <c r="N235" s="64">
        <v>0</v>
      </c>
      <c r="O235" s="64">
        <v>0</v>
      </c>
      <c r="P235" s="37" t="s">
        <v>251</v>
      </c>
      <c r="Q235" s="20"/>
    </row>
    <row r="236" spans="1:17">
      <c r="A236" s="46" t="s">
        <v>245</v>
      </c>
      <c r="B236" s="43" t="s">
        <v>212</v>
      </c>
      <c r="C236" s="38"/>
      <c r="D236" s="39"/>
      <c r="E236" s="39"/>
      <c r="F236" s="39"/>
      <c r="G236" s="40"/>
      <c r="H236" s="40"/>
      <c r="I236" s="40"/>
      <c r="J236" s="40"/>
      <c r="K236" s="38"/>
      <c r="L236" s="64">
        <v>0</v>
      </c>
      <c r="M236" s="64">
        <v>0</v>
      </c>
      <c r="N236" s="64">
        <v>0</v>
      </c>
      <c r="O236" s="64">
        <v>0</v>
      </c>
      <c r="P236" s="38" t="s">
        <v>249</v>
      </c>
      <c r="Q236" s="20"/>
    </row>
    <row r="237" spans="1:17">
      <c r="A237" s="46" t="s">
        <v>224</v>
      </c>
      <c r="B237" s="43" t="s">
        <v>212</v>
      </c>
      <c r="C237" s="38"/>
      <c r="D237" s="39"/>
      <c r="E237" s="39"/>
      <c r="F237" s="39"/>
      <c r="G237" s="40"/>
      <c r="H237" s="40"/>
      <c r="I237" s="40"/>
      <c r="J237" s="40"/>
      <c r="K237" s="38"/>
      <c r="L237" s="65">
        <f>L94+L102+L114+L150+L167+L181</f>
        <v>142</v>
      </c>
      <c r="M237" s="65">
        <f>M94+M102+M114+M150+M167+M181</f>
        <v>0</v>
      </c>
      <c r="N237" s="65">
        <f>N94+N102+N114+N150+N167+N181</f>
        <v>0</v>
      </c>
      <c r="O237" s="65">
        <f>O94+O102+O114+O150+O167+O181</f>
        <v>142</v>
      </c>
      <c r="P237" s="38"/>
      <c r="Q237" s="20"/>
    </row>
    <row r="238" spans="1:17">
      <c r="A238" s="47"/>
      <c r="B238" s="59" t="s">
        <v>211</v>
      </c>
      <c r="C238" s="60"/>
      <c r="D238" s="61"/>
      <c r="E238" s="61"/>
      <c r="F238" s="61"/>
      <c r="G238" s="62"/>
      <c r="H238" s="62"/>
      <c r="I238" s="62"/>
      <c r="J238" s="62"/>
      <c r="K238" s="61"/>
      <c r="L238" s="66">
        <f>SUM(L228:L237)</f>
        <v>8356</v>
      </c>
      <c r="M238" s="66">
        <f>SUM(M228:M237)</f>
        <v>7214</v>
      </c>
      <c r="N238" s="66">
        <f>SUM(N228:N237)</f>
        <v>623</v>
      </c>
      <c r="O238" s="66">
        <f>SUM(O228:O237)</f>
        <v>519</v>
      </c>
      <c r="P238" s="60"/>
      <c r="Q238" s="48"/>
    </row>
    <row r="240" spans="1:17" ht="21">
      <c r="B240" s="386" t="s">
        <v>973</v>
      </c>
      <c r="C240" s="593"/>
      <c r="D240" s="594"/>
      <c r="E240" s="745"/>
      <c r="F240" s="745"/>
      <c r="G240" s="745"/>
      <c r="H240" s="746"/>
      <c r="I240" s="593"/>
      <c r="J240" s="594"/>
      <c r="K240" s="595"/>
      <c r="L240" s="747" t="s">
        <v>974</v>
      </c>
      <c r="M240" s="747" t="s">
        <v>975</v>
      </c>
      <c r="N240" s="747" t="s">
        <v>976</v>
      </c>
      <c r="O240" s="748" t="s">
        <v>977</v>
      </c>
    </row>
    <row r="241" spans="2:15" ht="36" customHeight="1">
      <c r="B241" s="100" t="s">
        <v>744</v>
      </c>
      <c r="C241" s="103" t="s">
        <v>1347</v>
      </c>
      <c r="D241" s="734"/>
      <c r="E241" s="743"/>
      <c r="F241" s="743"/>
      <c r="G241" s="743"/>
      <c r="H241" s="744"/>
      <c r="I241" s="103"/>
      <c r="J241" s="734"/>
      <c r="K241" s="104"/>
      <c r="L241" s="741"/>
      <c r="M241" s="741"/>
      <c r="N241" s="741"/>
      <c r="O241" s="742"/>
    </row>
    <row r="242" spans="2:15" ht="15" customHeight="1">
      <c r="B242" s="12" t="s">
        <v>728</v>
      </c>
      <c r="C242" s="593" t="s">
        <v>731</v>
      </c>
      <c r="D242" s="594"/>
      <c r="E242" s="589"/>
      <c r="F242" s="589"/>
      <c r="G242" s="589"/>
      <c r="H242" s="590"/>
      <c r="I242" s="735" t="s">
        <v>736</v>
      </c>
      <c r="J242" s="594"/>
      <c r="K242" s="595"/>
      <c r="L242" s="389">
        <f>O$232</f>
        <v>189</v>
      </c>
      <c r="M242" s="389">
        <f>O$233</f>
        <v>188</v>
      </c>
      <c r="N242" s="389">
        <f>O$235</f>
        <v>0</v>
      </c>
      <c r="O242" s="733">
        <f>O$237</f>
        <v>142</v>
      </c>
    </row>
    <row r="243" spans="2:15" ht="72" customHeight="1">
      <c r="B243" s="93" t="s">
        <v>729</v>
      </c>
      <c r="C243" s="872" t="s">
        <v>748</v>
      </c>
      <c r="D243" s="1107"/>
      <c r="E243" s="1107"/>
      <c r="F243" s="1107"/>
      <c r="G243" s="1107"/>
      <c r="H243" s="873"/>
      <c r="I243" s="736"/>
      <c r="J243" s="594"/>
      <c r="K243" s="595"/>
      <c r="L243" s="389">
        <f t="shared" ref="L243:L249" si="86">O$232</f>
        <v>189</v>
      </c>
      <c r="M243" s="389">
        <f t="shared" ref="M243:M249" si="87">O$233</f>
        <v>188</v>
      </c>
      <c r="N243" s="389">
        <f t="shared" ref="N243:N249" si="88">O$235</f>
        <v>0</v>
      </c>
      <c r="O243" s="733">
        <f t="shared" ref="O243:O249" si="89">O$237</f>
        <v>142</v>
      </c>
    </row>
    <row r="244" spans="2:15" ht="48" customHeight="1">
      <c r="B244" s="12" t="s">
        <v>745</v>
      </c>
      <c r="C244" s="872" t="s">
        <v>732</v>
      </c>
      <c r="D244" s="1107"/>
      <c r="E244" s="1107"/>
      <c r="F244" s="1107"/>
      <c r="G244" s="1107"/>
      <c r="H244" s="873"/>
      <c r="I244" s="735" t="s">
        <v>1371</v>
      </c>
      <c r="J244" s="772"/>
      <c r="K244" s="794"/>
      <c r="L244" s="389">
        <f t="shared" si="86"/>
        <v>189</v>
      </c>
      <c r="M244" s="389">
        <f t="shared" si="87"/>
        <v>188</v>
      </c>
      <c r="N244" s="389">
        <f t="shared" si="88"/>
        <v>0</v>
      </c>
      <c r="O244" s="733">
        <f t="shared" si="89"/>
        <v>142</v>
      </c>
    </row>
    <row r="245" spans="2:15" ht="24" customHeight="1">
      <c r="B245" s="12" t="s">
        <v>746</v>
      </c>
      <c r="C245" s="872" t="s">
        <v>735</v>
      </c>
      <c r="D245" s="1107"/>
      <c r="E245" s="1107"/>
      <c r="F245" s="1107"/>
      <c r="G245" s="1107"/>
      <c r="H245" s="873"/>
      <c r="I245" s="735" t="s">
        <v>737</v>
      </c>
      <c r="J245" s="594"/>
      <c r="K245" s="595"/>
      <c r="L245" s="389">
        <f t="shared" si="86"/>
        <v>189</v>
      </c>
      <c r="M245" s="389">
        <f t="shared" si="87"/>
        <v>188</v>
      </c>
      <c r="N245" s="389">
        <f t="shared" si="88"/>
        <v>0</v>
      </c>
      <c r="O245" s="733">
        <f t="shared" si="89"/>
        <v>142</v>
      </c>
    </row>
    <row r="246" spans="2:15" ht="60" customHeight="1">
      <c r="B246" s="93" t="s">
        <v>759</v>
      </c>
      <c r="C246" s="872" t="s">
        <v>734</v>
      </c>
      <c r="D246" s="1107"/>
      <c r="E246" s="1107"/>
      <c r="F246" s="1107"/>
      <c r="G246" s="1107"/>
      <c r="H246" s="873"/>
      <c r="I246" s="736"/>
      <c r="J246" s="594"/>
      <c r="K246" s="595"/>
      <c r="L246" s="389">
        <f t="shared" si="86"/>
        <v>189</v>
      </c>
      <c r="M246" s="389">
        <f t="shared" si="87"/>
        <v>188</v>
      </c>
      <c r="N246" s="389">
        <f t="shared" si="88"/>
        <v>0</v>
      </c>
      <c r="O246" s="733">
        <f t="shared" si="89"/>
        <v>142</v>
      </c>
    </row>
    <row r="247" spans="2:15" ht="36" customHeight="1">
      <c r="B247" s="12" t="s">
        <v>747</v>
      </c>
      <c r="C247" s="593" t="s">
        <v>733</v>
      </c>
      <c r="D247" s="594"/>
      <c r="E247" s="589"/>
      <c r="F247" s="589"/>
      <c r="G247" s="589"/>
      <c r="H247" s="590"/>
      <c r="I247" s="735" t="s">
        <v>738</v>
      </c>
      <c r="J247" s="594"/>
      <c r="K247" s="595"/>
      <c r="L247" s="389">
        <f t="shared" si="86"/>
        <v>189</v>
      </c>
      <c r="M247" s="389">
        <f t="shared" si="87"/>
        <v>188</v>
      </c>
      <c r="N247" s="389">
        <f t="shared" si="88"/>
        <v>0</v>
      </c>
      <c r="O247" s="733">
        <f t="shared" si="89"/>
        <v>142</v>
      </c>
    </row>
    <row r="248" spans="2:15" ht="15" customHeight="1">
      <c r="B248" s="93" t="s">
        <v>727</v>
      </c>
      <c r="C248" s="593" t="s">
        <v>749</v>
      </c>
      <c r="D248" s="594"/>
      <c r="E248" s="589"/>
      <c r="F248" s="589"/>
      <c r="G248" s="589"/>
      <c r="H248" s="590"/>
      <c r="I248" s="736"/>
      <c r="J248" s="594"/>
      <c r="K248" s="595"/>
      <c r="L248" s="389">
        <f t="shared" si="86"/>
        <v>189</v>
      </c>
      <c r="M248" s="389">
        <f t="shared" si="87"/>
        <v>188</v>
      </c>
      <c r="N248" s="389">
        <f t="shared" si="88"/>
        <v>0</v>
      </c>
      <c r="O248" s="733">
        <f t="shared" si="89"/>
        <v>142</v>
      </c>
    </row>
    <row r="249" spans="2:15" ht="15" customHeight="1">
      <c r="B249" s="93" t="s">
        <v>730</v>
      </c>
      <c r="C249" s="593" t="s">
        <v>750</v>
      </c>
      <c r="D249" s="594"/>
      <c r="E249" s="589"/>
      <c r="F249" s="589"/>
      <c r="G249" s="589"/>
      <c r="H249" s="590"/>
      <c r="I249" s="736"/>
      <c r="J249" s="594"/>
      <c r="K249" s="595"/>
      <c r="L249" s="389">
        <f t="shared" si="86"/>
        <v>189</v>
      </c>
      <c r="M249" s="389">
        <f t="shared" si="87"/>
        <v>188</v>
      </c>
      <c r="N249" s="389">
        <f t="shared" si="88"/>
        <v>0</v>
      </c>
      <c r="O249" s="733">
        <f t="shared" si="89"/>
        <v>142</v>
      </c>
    </row>
    <row r="250" spans="2:15" ht="36" customHeight="1">
      <c r="B250" s="100" t="s">
        <v>722</v>
      </c>
      <c r="C250" s="103" t="s">
        <v>1347</v>
      </c>
      <c r="D250" s="734"/>
      <c r="E250" s="743"/>
      <c r="F250" s="743"/>
      <c r="G250" s="743"/>
      <c r="H250" s="744"/>
      <c r="I250" s="103"/>
      <c r="J250" s="734"/>
      <c r="K250" s="104"/>
      <c r="L250" s="741"/>
      <c r="M250" s="741"/>
      <c r="N250" s="741"/>
      <c r="O250" s="742"/>
    </row>
    <row r="251" spans="2:15" ht="15" customHeight="1">
      <c r="B251" s="12" t="s">
        <v>728</v>
      </c>
      <c r="C251" s="593" t="s">
        <v>751</v>
      </c>
      <c r="D251" s="594"/>
      <c r="E251" s="589"/>
      <c r="F251" s="589"/>
      <c r="G251" s="589"/>
      <c r="H251" s="590"/>
      <c r="I251" s="593" t="s">
        <v>723</v>
      </c>
      <c r="J251" s="594"/>
      <c r="K251" s="595"/>
      <c r="L251" s="389">
        <f t="shared" ref="L251:L258" si="90">O$232</f>
        <v>189</v>
      </c>
      <c r="M251" s="389">
        <f t="shared" ref="M251:M258" si="91">O$233</f>
        <v>188</v>
      </c>
      <c r="N251" s="389">
        <f t="shared" ref="N251:N258" si="92">O$235</f>
        <v>0</v>
      </c>
      <c r="O251" s="733">
        <f t="shared" ref="O251:O258" si="93">O$237</f>
        <v>142</v>
      </c>
    </row>
    <row r="252" spans="2:15" ht="72" customHeight="1">
      <c r="B252" s="93" t="s">
        <v>729</v>
      </c>
      <c r="C252" s="872" t="s">
        <v>752</v>
      </c>
      <c r="D252" s="1107"/>
      <c r="E252" s="1107"/>
      <c r="F252" s="1107"/>
      <c r="G252" s="1107"/>
      <c r="H252" s="873"/>
      <c r="I252" s="736"/>
      <c r="J252" s="594"/>
      <c r="K252" s="595"/>
      <c r="L252" s="389">
        <f t="shared" si="90"/>
        <v>189</v>
      </c>
      <c r="M252" s="389">
        <f t="shared" si="91"/>
        <v>188</v>
      </c>
      <c r="N252" s="389">
        <f t="shared" si="92"/>
        <v>0</v>
      </c>
      <c r="O252" s="733">
        <f t="shared" si="93"/>
        <v>142</v>
      </c>
    </row>
    <row r="253" spans="2:15" ht="48" customHeight="1">
      <c r="B253" s="12" t="s">
        <v>745</v>
      </c>
      <c r="C253" s="593" t="s">
        <v>753</v>
      </c>
      <c r="D253" s="594"/>
      <c r="E253" s="589"/>
      <c r="F253" s="589"/>
      <c r="G253" s="589"/>
      <c r="H253" s="590"/>
      <c r="I253" s="593" t="s">
        <v>724</v>
      </c>
      <c r="J253" s="594"/>
      <c r="K253" s="595"/>
      <c r="L253" s="389">
        <f t="shared" si="90"/>
        <v>189</v>
      </c>
      <c r="M253" s="389">
        <f t="shared" si="91"/>
        <v>188</v>
      </c>
      <c r="N253" s="389">
        <f t="shared" si="92"/>
        <v>0</v>
      </c>
      <c r="O253" s="733">
        <f t="shared" si="93"/>
        <v>142</v>
      </c>
    </row>
    <row r="254" spans="2:15" ht="60" customHeight="1">
      <c r="B254" s="93" t="s">
        <v>759</v>
      </c>
      <c r="C254" s="872" t="s">
        <v>754</v>
      </c>
      <c r="D254" s="1107"/>
      <c r="E254" s="1107"/>
      <c r="F254" s="1107"/>
      <c r="G254" s="1107"/>
      <c r="H254" s="873"/>
      <c r="I254" s="736"/>
      <c r="J254" s="591"/>
      <c r="K254" s="592"/>
      <c r="L254" s="389">
        <f t="shared" si="90"/>
        <v>189</v>
      </c>
      <c r="M254" s="389">
        <f t="shared" si="91"/>
        <v>188</v>
      </c>
      <c r="N254" s="389">
        <f t="shared" si="92"/>
        <v>0</v>
      </c>
      <c r="O254" s="733">
        <f t="shared" si="93"/>
        <v>142</v>
      </c>
    </row>
    <row r="255" spans="2:15" ht="24" customHeight="1">
      <c r="B255" s="12" t="s">
        <v>746</v>
      </c>
      <c r="C255" s="872" t="s">
        <v>755</v>
      </c>
      <c r="D255" s="1107"/>
      <c r="E255" s="1107"/>
      <c r="F255" s="1107"/>
      <c r="G255" s="1107"/>
      <c r="H255" s="873"/>
      <c r="I255" s="593" t="s">
        <v>725</v>
      </c>
      <c r="J255" s="737"/>
      <c r="K255" s="738"/>
      <c r="L255" s="389">
        <f t="shared" si="90"/>
        <v>189</v>
      </c>
      <c r="M255" s="389">
        <f t="shared" si="91"/>
        <v>188</v>
      </c>
      <c r="N255" s="389">
        <f t="shared" si="92"/>
        <v>0</v>
      </c>
      <c r="O255" s="733">
        <f t="shared" si="93"/>
        <v>142</v>
      </c>
    </row>
    <row r="256" spans="2:15" ht="36" customHeight="1">
      <c r="B256" s="12" t="s">
        <v>747</v>
      </c>
      <c r="C256" s="593" t="s">
        <v>756</v>
      </c>
      <c r="D256" s="594"/>
      <c r="E256" s="737"/>
      <c r="F256" s="737"/>
      <c r="G256" s="737"/>
      <c r="H256" s="738"/>
      <c r="I256" s="593" t="s">
        <v>726</v>
      </c>
      <c r="J256" s="737"/>
      <c r="K256" s="738"/>
      <c r="L256" s="389">
        <f t="shared" si="90"/>
        <v>189</v>
      </c>
      <c r="M256" s="389">
        <f t="shared" si="91"/>
        <v>188</v>
      </c>
      <c r="N256" s="389">
        <f t="shared" si="92"/>
        <v>0</v>
      </c>
      <c r="O256" s="733">
        <f t="shared" si="93"/>
        <v>142</v>
      </c>
    </row>
    <row r="257" spans="2:17" ht="15" customHeight="1">
      <c r="B257" s="302" t="s">
        <v>727</v>
      </c>
      <c r="C257" s="593" t="s">
        <v>757</v>
      </c>
      <c r="D257" s="594"/>
      <c r="E257" s="737"/>
      <c r="F257" s="737"/>
      <c r="G257" s="737"/>
      <c r="H257" s="738"/>
      <c r="I257" s="735" t="s">
        <v>1372</v>
      </c>
      <c r="J257" s="793"/>
      <c r="K257" s="792"/>
      <c r="L257" s="389">
        <f t="shared" si="90"/>
        <v>189</v>
      </c>
      <c r="M257" s="389">
        <f t="shared" si="91"/>
        <v>188</v>
      </c>
      <c r="N257" s="389">
        <f t="shared" si="92"/>
        <v>0</v>
      </c>
      <c r="O257" s="733">
        <f t="shared" si="93"/>
        <v>142</v>
      </c>
    </row>
    <row r="258" spans="2:17" ht="15" customHeight="1">
      <c r="B258" s="93" t="s">
        <v>730</v>
      </c>
      <c r="C258" s="593" t="s">
        <v>758</v>
      </c>
      <c r="D258" s="594"/>
      <c r="E258" s="737"/>
      <c r="F258" s="737"/>
      <c r="G258" s="737"/>
      <c r="H258" s="738"/>
      <c r="I258" s="736"/>
      <c r="J258" s="737"/>
      <c r="K258" s="738"/>
      <c r="L258" s="389">
        <f t="shared" si="90"/>
        <v>189</v>
      </c>
      <c r="M258" s="389">
        <f t="shared" si="91"/>
        <v>188</v>
      </c>
      <c r="N258" s="389">
        <f t="shared" si="92"/>
        <v>0</v>
      </c>
      <c r="O258" s="733">
        <f t="shared" si="93"/>
        <v>142</v>
      </c>
    </row>
    <row r="259" spans="2:17" ht="36" customHeight="1">
      <c r="B259" s="100" t="s">
        <v>739</v>
      </c>
      <c r="C259" s="103" t="s">
        <v>1347</v>
      </c>
      <c r="D259" s="734"/>
      <c r="E259" s="739"/>
      <c r="F259" s="739"/>
      <c r="G259" s="739"/>
      <c r="H259" s="740"/>
      <c r="I259" s="103"/>
      <c r="J259" s="739"/>
      <c r="K259" s="740"/>
      <c r="L259" s="741"/>
      <c r="M259" s="741"/>
      <c r="N259" s="741"/>
      <c r="O259" s="742"/>
    </row>
    <row r="260" spans="2:17" ht="31.5" customHeight="1">
      <c r="B260" s="12" t="s">
        <v>728</v>
      </c>
      <c r="C260" s="593" t="s">
        <v>760</v>
      </c>
      <c r="D260" s="594"/>
      <c r="E260" s="283"/>
      <c r="F260" s="283"/>
      <c r="G260" s="283"/>
      <c r="H260" s="588"/>
      <c r="I260" s="593" t="s">
        <v>740</v>
      </c>
      <c r="J260" s="737"/>
      <c r="K260" s="738"/>
      <c r="L260" s="389">
        <f t="shared" ref="L260:L267" si="94">O$232</f>
        <v>189</v>
      </c>
      <c r="M260" s="389">
        <f t="shared" ref="M260:M267" si="95">O$233</f>
        <v>188</v>
      </c>
      <c r="N260" s="389">
        <f t="shared" ref="N260:N267" si="96">O$235</f>
        <v>0</v>
      </c>
      <c r="O260" s="733">
        <f t="shared" ref="O260:O267" si="97">O$237</f>
        <v>142</v>
      </c>
    </row>
    <row r="261" spans="2:17" ht="72" customHeight="1">
      <c r="B261" s="93" t="s">
        <v>729</v>
      </c>
      <c r="C261" s="872" t="s">
        <v>761</v>
      </c>
      <c r="D261" s="1107"/>
      <c r="E261" s="1107"/>
      <c r="F261" s="1107"/>
      <c r="G261" s="1107"/>
      <c r="H261" s="873"/>
      <c r="I261" s="736"/>
      <c r="J261" s="737"/>
      <c r="K261" s="738"/>
      <c r="L261" s="389">
        <f t="shared" si="94"/>
        <v>189</v>
      </c>
      <c r="M261" s="389">
        <f t="shared" si="95"/>
        <v>188</v>
      </c>
      <c r="N261" s="389">
        <f t="shared" si="96"/>
        <v>0</v>
      </c>
      <c r="O261" s="733">
        <f t="shared" si="97"/>
        <v>142</v>
      </c>
    </row>
    <row r="262" spans="2:17" ht="48" customHeight="1">
      <c r="B262" s="93" t="s">
        <v>745</v>
      </c>
      <c r="C262" s="593" t="s">
        <v>762</v>
      </c>
      <c r="D262" s="594"/>
      <c r="E262" s="283"/>
      <c r="F262" s="283"/>
      <c r="G262" s="283"/>
      <c r="H262" s="588"/>
      <c r="I262" s="736"/>
      <c r="J262" s="737"/>
      <c r="K262" s="738"/>
      <c r="L262" s="389">
        <f t="shared" si="94"/>
        <v>189</v>
      </c>
      <c r="M262" s="389">
        <f t="shared" si="95"/>
        <v>188</v>
      </c>
      <c r="N262" s="389">
        <f t="shared" si="96"/>
        <v>0</v>
      </c>
      <c r="O262" s="733">
        <f t="shared" si="97"/>
        <v>142</v>
      </c>
    </row>
    <row r="263" spans="2:17" ht="60" customHeight="1">
      <c r="B263" s="93" t="s">
        <v>759</v>
      </c>
      <c r="C263" s="872" t="s">
        <v>763</v>
      </c>
      <c r="D263" s="1107"/>
      <c r="E263" s="1107"/>
      <c r="F263" s="1107"/>
      <c r="G263" s="1107"/>
      <c r="H263" s="873"/>
      <c r="I263" s="736"/>
      <c r="J263" s="737"/>
      <c r="K263" s="738"/>
      <c r="L263" s="389">
        <f t="shared" si="94"/>
        <v>189</v>
      </c>
      <c r="M263" s="389">
        <f t="shared" si="95"/>
        <v>188</v>
      </c>
      <c r="N263" s="389">
        <f t="shared" si="96"/>
        <v>0</v>
      </c>
      <c r="O263" s="733">
        <f t="shared" si="97"/>
        <v>142</v>
      </c>
    </row>
    <row r="264" spans="2:17" ht="24" customHeight="1">
      <c r="B264" s="12" t="s">
        <v>746</v>
      </c>
      <c r="C264" s="872" t="s">
        <v>764</v>
      </c>
      <c r="D264" s="1107"/>
      <c r="E264" s="1107"/>
      <c r="F264" s="1107"/>
      <c r="G264" s="1107"/>
      <c r="H264" s="873"/>
      <c r="I264" s="593" t="s">
        <v>743</v>
      </c>
      <c r="J264" s="737"/>
      <c r="K264" s="738"/>
      <c r="L264" s="389">
        <f t="shared" si="94"/>
        <v>189</v>
      </c>
      <c r="M264" s="389">
        <f t="shared" si="95"/>
        <v>188</v>
      </c>
      <c r="N264" s="389">
        <f t="shared" si="96"/>
        <v>0</v>
      </c>
      <c r="O264" s="733">
        <f t="shared" si="97"/>
        <v>142</v>
      </c>
    </row>
    <row r="265" spans="2:17" ht="36" customHeight="1">
      <c r="B265" s="12" t="s">
        <v>747</v>
      </c>
      <c r="C265" s="593" t="s">
        <v>765</v>
      </c>
      <c r="D265" s="594"/>
      <c r="E265" s="737"/>
      <c r="F265" s="737"/>
      <c r="G265" s="737"/>
      <c r="H265" s="738"/>
      <c r="I265" s="593" t="s">
        <v>741</v>
      </c>
      <c r="J265" s="737"/>
      <c r="K265" s="738"/>
      <c r="L265" s="389">
        <f t="shared" si="94"/>
        <v>189</v>
      </c>
      <c r="M265" s="389">
        <f t="shared" si="95"/>
        <v>188</v>
      </c>
      <c r="N265" s="389">
        <f t="shared" si="96"/>
        <v>0</v>
      </c>
      <c r="O265" s="733">
        <f t="shared" si="97"/>
        <v>142</v>
      </c>
    </row>
    <row r="266" spans="2:17" ht="15" customHeight="1">
      <c r="B266" s="302" t="s">
        <v>727</v>
      </c>
      <c r="C266" s="593" t="s">
        <v>766</v>
      </c>
      <c r="D266" s="594"/>
      <c r="E266" s="737"/>
      <c r="F266" s="737"/>
      <c r="G266" s="737"/>
      <c r="H266" s="738"/>
      <c r="I266" s="593" t="s">
        <v>742</v>
      </c>
      <c r="J266" s="737"/>
      <c r="K266" s="738"/>
      <c r="L266" s="389">
        <f t="shared" si="94"/>
        <v>189</v>
      </c>
      <c r="M266" s="389">
        <f t="shared" si="95"/>
        <v>188</v>
      </c>
      <c r="N266" s="389">
        <f t="shared" si="96"/>
        <v>0</v>
      </c>
      <c r="O266" s="733">
        <f t="shared" si="97"/>
        <v>142</v>
      </c>
    </row>
    <row r="267" spans="2:17" ht="15" customHeight="1">
      <c r="B267" s="93" t="s">
        <v>730</v>
      </c>
      <c r="C267" s="593" t="s">
        <v>767</v>
      </c>
      <c r="D267" s="594"/>
      <c r="E267" s="737"/>
      <c r="F267" s="737"/>
      <c r="G267" s="737"/>
      <c r="H267" s="738"/>
      <c r="I267" s="736"/>
      <c r="J267" s="737"/>
      <c r="K267" s="738"/>
      <c r="L267" s="389">
        <f t="shared" si="94"/>
        <v>189</v>
      </c>
      <c r="M267" s="389">
        <f t="shared" si="95"/>
        <v>188</v>
      </c>
      <c r="N267" s="389">
        <f t="shared" si="96"/>
        <v>0</v>
      </c>
      <c r="O267" s="733">
        <f t="shared" si="97"/>
        <v>142</v>
      </c>
    </row>
    <row r="270" spans="2:17">
      <c r="B270" s="1" t="s">
        <v>319</v>
      </c>
      <c r="I270" s="1" t="s">
        <v>404</v>
      </c>
      <c r="Q270" s="1"/>
    </row>
    <row r="272" spans="2:17">
      <c r="B272" s="1" t="s">
        <v>405</v>
      </c>
      <c r="L272" s="400"/>
      <c r="M272" s="400"/>
      <c r="N272" s="400"/>
      <c r="O272" s="400"/>
    </row>
  </sheetData>
  <mergeCells count="49">
    <mergeCell ref="C264:H264"/>
    <mergeCell ref="C263:H263"/>
    <mergeCell ref="C255:H255"/>
    <mergeCell ref="C261:H261"/>
    <mergeCell ref="C254:H254"/>
    <mergeCell ref="C252:H252"/>
    <mergeCell ref="C244:H244"/>
    <mergeCell ref="C245:H245"/>
    <mergeCell ref="C246:H246"/>
    <mergeCell ref="C243:H243"/>
    <mergeCell ref="B194:P194"/>
    <mergeCell ref="B197:P197"/>
    <mergeCell ref="B204:P204"/>
    <mergeCell ref="B207:P207"/>
    <mergeCell ref="B216:P216"/>
    <mergeCell ref="B182:P182"/>
    <mergeCell ref="B103:P103"/>
    <mergeCell ref="B115:P115"/>
    <mergeCell ref="B124:P124"/>
    <mergeCell ref="B129:P129"/>
    <mergeCell ref="B147:P147"/>
    <mergeCell ref="B151:P151"/>
    <mergeCell ref="B162:P162"/>
    <mergeCell ref="B165:P165"/>
    <mergeCell ref="B168:P168"/>
    <mergeCell ref="B172:P172"/>
    <mergeCell ref="B179:P179"/>
    <mergeCell ref="B95:P95"/>
    <mergeCell ref="H7:J7"/>
    <mergeCell ref="K7:K8"/>
    <mergeCell ref="L7:L8"/>
    <mergeCell ref="M7:O7"/>
    <mergeCell ref="P7:P8"/>
    <mergeCell ref="B10:P10"/>
    <mergeCell ref="B19:P19"/>
    <mergeCell ref="B25:P25"/>
    <mergeCell ref="B70:P70"/>
    <mergeCell ref="B89:P89"/>
    <mergeCell ref="Q7:Q8"/>
    <mergeCell ref="B2:P2"/>
    <mergeCell ref="B3:P3"/>
    <mergeCell ref="B4:P4"/>
    <mergeCell ref="B5:P5"/>
    <mergeCell ref="G7:G8"/>
    <mergeCell ref="A7:A8"/>
    <mergeCell ref="B7:B8"/>
    <mergeCell ref="C7:C8"/>
    <mergeCell ref="D7:D8"/>
    <mergeCell ref="E7:F7"/>
  </mergeCells>
  <pageMargins left="0.70866141732283472" right="0.70866141732283472" top="0.74803149606299213" bottom="0.74803149606299213" header="0.31496062992125984" footer="0.31496062992125984"/>
  <pageSetup paperSize="9" scale="49" fitToHeight="6" orientation="landscape" horizontalDpi="180" verticalDpi="18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K73"/>
  <sheetViews>
    <sheetView view="pageBreakPreview" zoomScale="80" zoomScaleNormal="75" zoomScaleSheetLayoutView="80" workbookViewId="0">
      <pane xSplit="1" ySplit="11" topLeftCell="B12" activePane="bottomRight" state="frozen"/>
      <selection activeCell="V1" sqref="V1:X1048576"/>
      <selection pane="topRight" activeCell="V1" sqref="V1:X1048576"/>
      <selection pane="bottomLeft" activeCell="V1" sqref="V1:X1048576"/>
      <selection pane="bottomRight" activeCell="M1" sqref="M1:M1048576"/>
    </sheetView>
  </sheetViews>
  <sheetFormatPr defaultRowHeight="18.75"/>
  <cols>
    <col min="1" max="1" width="24" style="415" customWidth="1"/>
    <col min="2" max="7" width="20" style="441" customWidth="1"/>
    <col min="8" max="8" width="9.85546875" style="441" customWidth="1"/>
    <col min="9" max="10" width="17.28515625" style="441" customWidth="1"/>
    <col min="11" max="11" width="19.85546875" style="441" customWidth="1"/>
    <col min="12" max="12" width="22" style="441" customWidth="1"/>
    <col min="13" max="250" width="9.140625" style="419"/>
    <col min="251" max="256" width="21.28515625" style="419" customWidth="1"/>
    <col min="257" max="257" width="16.42578125" style="419" customWidth="1"/>
    <col min="258" max="258" width="20.5703125" style="419" customWidth="1"/>
    <col min="259" max="259" width="21.140625" style="419" customWidth="1"/>
    <col min="260" max="260" width="15" style="419" customWidth="1"/>
    <col min="261" max="261" width="12.140625" style="419" customWidth="1"/>
    <col min="262" max="506" width="9.140625" style="419"/>
    <col min="507" max="512" width="21.28515625" style="419" customWidth="1"/>
    <col min="513" max="513" width="16.42578125" style="419" customWidth="1"/>
    <col min="514" max="514" width="20.5703125" style="419" customWidth="1"/>
    <col min="515" max="515" width="21.140625" style="419" customWidth="1"/>
    <col min="516" max="516" width="15" style="419" customWidth="1"/>
    <col min="517" max="517" width="12.140625" style="419" customWidth="1"/>
    <col min="518" max="762" width="9.140625" style="419"/>
    <col min="763" max="768" width="21.28515625" style="419" customWidth="1"/>
    <col min="769" max="769" width="16.42578125" style="419" customWidth="1"/>
    <col min="770" max="770" width="20.5703125" style="419" customWidth="1"/>
    <col min="771" max="771" width="21.140625" style="419" customWidth="1"/>
    <col min="772" max="772" width="15" style="419" customWidth="1"/>
    <col min="773" max="773" width="12.140625" style="419" customWidth="1"/>
    <col min="774" max="1018" width="9.140625" style="419"/>
    <col min="1019" max="1024" width="21.28515625" style="419" customWidth="1"/>
    <col min="1025" max="1025" width="16.42578125" style="419" customWidth="1"/>
    <col min="1026" max="1026" width="20.5703125" style="419" customWidth="1"/>
    <col min="1027" max="1027" width="21.140625" style="419" customWidth="1"/>
    <col min="1028" max="1028" width="15" style="419" customWidth="1"/>
    <col min="1029" max="1029" width="12.140625" style="419" customWidth="1"/>
    <col min="1030" max="1274" width="9.140625" style="419"/>
    <col min="1275" max="1280" width="21.28515625" style="419" customWidth="1"/>
    <col min="1281" max="1281" width="16.42578125" style="419" customWidth="1"/>
    <col min="1282" max="1282" width="20.5703125" style="419" customWidth="1"/>
    <col min="1283" max="1283" width="21.140625" style="419" customWidth="1"/>
    <col min="1284" max="1284" width="15" style="419" customWidth="1"/>
    <col min="1285" max="1285" width="12.140625" style="419" customWidth="1"/>
    <col min="1286" max="1530" width="9.140625" style="419"/>
    <col min="1531" max="1536" width="21.28515625" style="419" customWidth="1"/>
    <col min="1537" max="1537" width="16.42578125" style="419" customWidth="1"/>
    <col min="1538" max="1538" width="20.5703125" style="419" customWidth="1"/>
    <col min="1539" max="1539" width="21.140625" style="419" customWidth="1"/>
    <col min="1540" max="1540" width="15" style="419" customWidth="1"/>
    <col min="1541" max="1541" width="12.140625" style="419" customWidth="1"/>
    <col min="1542" max="1786" width="9.140625" style="419"/>
    <col min="1787" max="1792" width="21.28515625" style="419" customWidth="1"/>
    <col min="1793" max="1793" width="16.42578125" style="419" customWidth="1"/>
    <col min="1794" max="1794" width="20.5703125" style="419" customWidth="1"/>
    <col min="1795" max="1795" width="21.140625" style="419" customWidth="1"/>
    <col min="1796" max="1796" width="15" style="419" customWidth="1"/>
    <col min="1797" max="1797" width="12.140625" style="419" customWidth="1"/>
    <col min="1798" max="2042" width="9.140625" style="419"/>
    <col min="2043" max="2048" width="21.28515625" style="419" customWidth="1"/>
    <col min="2049" max="2049" width="16.42578125" style="419" customWidth="1"/>
    <col min="2050" max="2050" width="20.5703125" style="419" customWidth="1"/>
    <col min="2051" max="2051" width="21.140625" style="419" customWidth="1"/>
    <col min="2052" max="2052" width="15" style="419" customWidth="1"/>
    <col min="2053" max="2053" width="12.140625" style="419" customWidth="1"/>
    <col min="2054" max="2298" width="9.140625" style="419"/>
    <col min="2299" max="2304" width="21.28515625" style="419" customWidth="1"/>
    <col min="2305" max="2305" width="16.42578125" style="419" customWidth="1"/>
    <col min="2306" max="2306" width="20.5703125" style="419" customWidth="1"/>
    <col min="2307" max="2307" width="21.140625" style="419" customWidth="1"/>
    <col min="2308" max="2308" width="15" style="419" customWidth="1"/>
    <col min="2309" max="2309" width="12.140625" style="419" customWidth="1"/>
    <col min="2310" max="2554" width="9.140625" style="419"/>
    <col min="2555" max="2560" width="21.28515625" style="419" customWidth="1"/>
    <col min="2561" max="2561" width="16.42578125" style="419" customWidth="1"/>
    <col min="2562" max="2562" width="20.5703125" style="419" customWidth="1"/>
    <col min="2563" max="2563" width="21.140625" style="419" customWidth="1"/>
    <col min="2564" max="2564" width="15" style="419" customWidth="1"/>
    <col min="2565" max="2565" width="12.140625" style="419" customWidth="1"/>
    <col min="2566" max="2810" width="9.140625" style="419"/>
    <col min="2811" max="2816" width="21.28515625" style="419" customWidth="1"/>
    <col min="2817" max="2817" width="16.42578125" style="419" customWidth="1"/>
    <col min="2818" max="2818" width="20.5703125" style="419" customWidth="1"/>
    <col min="2819" max="2819" width="21.140625" style="419" customWidth="1"/>
    <col min="2820" max="2820" width="15" style="419" customWidth="1"/>
    <col min="2821" max="2821" width="12.140625" style="419" customWidth="1"/>
    <col min="2822" max="3066" width="9.140625" style="419"/>
    <col min="3067" max="3072" width="21.28515625" style="419" customWidth="1"/>
    <col min="3073" max="3073" width="16.42578125" style="419" customWidth="1"/>
    <col min="3074" max="3074" width="20.5703125" style="419" customWidth="1"/>
    <col min="3075" max="3075" width="21.140625" style="419" customWidth="1"/>
    <col min="3076" max="3076" width="15" style="419" customWidth="1"/>
    <col min="3077" max="3077" width="12.140625" style="419" customWidth="1"/>
    <col min="3078" max="3322" width="9.140625" style="419"/>
    <col min="3323" max="3328" width="21.28515625" style="419" customWidth="1"/>
    <col min="3329" max="3329" width="16.42578125" style="419" customWidth="1"/>
    <col min="3330" max="3330" width="20.5703125" style="419" customWidth="1"/>
    <col min="3331" max="3331" width="21.140625" style="419" customWidth="1"/>
    <col min="3332" max="3332" width="15" style="419" customWidth="1"/>
    <col min="3333" max="3333" width="12.140625" style="419" customWidth="1"/>
    <col min="3334" max="3578" width="9.140625" style="419"/>
    <col min="3579" max="3584" width="21.28515625" style="419" customWidth="1"/>
    <col min="3585" max="3585" width="16.42578125" style="419" customWidth="1"/>
    <col min="3586" max="3586" width="20.5703125" style="419" customWidth="1"/>
    <col min="3587" max="3587" width="21.140625" style="419" customWidth="1"/>
    <col min="3588" max="3588" width="15" style="419" customWidth="1"/>
    <col min="3589" max="3589" width="12.140625" style="419" customWidth="1"/>
    <col min="3590" max="3834" width="9.140625" style="419"/>
    <col min="3835" max="3840" width="21.28515625" style="419" customWidth="1"/>
    <col min="3841" max="3841" width="16.42578125" style="419" customWidth="1"/>
    <col min="3842" max="3842" width="20.5703125" style="419" customWidth="1"/>
    <col min="3843" max="3843" width="21.140625" style="419" customWidth="1"/>
    <col min="3844" max="3844" width="15" style="419" customWidth="1"/>
    <col min="3845" max="3845" width="12.140625" style="419" customWidth="1"/>
    <col min="3846" max="4090" width="9.140625" style="419"/>
    <col min="4091" max="4096" width="21.28515625" style="419" customWidth="1"/>
    <col min="4097" max="4097" width="16.42578125" style="419" customWidth="1"/>
    <col min="4098" max="4098" width="20.5703125" style="419" customWidth="1"/>
    <col min="4099" max="4099" width="21.140625" style="419" customWidth="1"/>
    <col min="4100" max="4100" width="15" style="419" customWidth="1"/>
    <col min="4101" max="4101" width="12.140625" style="419" customWidth="1"/>
    <col min="4102" max="4346" width="9.140625" style="419"/>
    <col min="4347" max="4352" width="21.28515625" style="419" customWidth="1"/>
    <col min="4353" max="4353" width="16.42578125" style="419" customWidth="1"/>
    <col min="4354" max="4354" width="20.5703125" style="419" customWidth="1"/>
    <col min="4355" max="4355" width="21.140625" style="419" customWidth="1"/>
    <col min="4356" max="4356" width="15" style="419" customWidth="1"/>
    <col min="4357" max="4357" width="12.140625" style="419" customWidth="1"/>
    <col min="4358" max="4602" width="9.140625" style="419"/>
    <col min="4603" max="4608" width="21.28515625" style="419" customWidth="1"/>
    <col min="4609" max="4609" width="16.42578125" style="419" customWidth="1"/>
    <col min="4610" max="4610" width="20.5703125" style="419" customWidth="1"/>
    <col min="4611" max="4611" width="21.140625" style="419" customWidth="1"/>
    <col min="4612" max="4612" width="15" style="419" customWidth="1"/>
    <col min="4613" max="4613" width="12.140625" style="419" customWidth="1"/>
    <col min="4614" max="4858" width="9.140625" style="419"/>
    <col min="4859" max="4864" width="21.28515625" style="419" customWidth="1"/>
    <col min="4865" max="4865" width="16.42578125" style="419" customWidth="1"/>
    <col min="4866" max="4866" width="20.5703125" style="419" customWidth="1"/>
    <col min="4867" max="4867" width="21.140625" style="419" customWidth="1"/>
    <col min="4868" max="4868" width="15" style="419" customWidth="1"/>
    <col min="4869" max="4869" width="12.140625" style="419" customWidth="1"/>
    <col min="4870" max="5114" width="9.140625" style="419"/>
    <col min="5115" max="5120" width="21.28515625" style="419" customWidth="1"/>
    <col min="5121" max="5121" width="16.42578125" style="419" customWidth="1"/>
    <col min="5122" max="5122" width="20.5703125" style="419" customWidth="1"/>
    <col min="5123" max="5123" width="21.140625" style="419" customWidth="1"/>
    <col min="5124" max="5124" width="15" style="419" customWidth="1"/>
    <col min="5125" max="5125" width="12.140625" style="419" customWidth="1"/>
    <col min="5126" max="5370" width="9.140625" style="419"/>
    <col min="5371" max="5376" width="21.28515625" style="419" customWidth="1"/>
    <col min="5377" max="5377" width="16.42578125" style="419" customWidth="1"/>
    <col min="5378" max="5378" width="20.5703125" style="419" customWidth="1"/>
    <col min="5379" max="5379" width="21.140625" style="419" customWidth="1"/>
    <col min="5380" max="5380" width="15" style="419" customWidth="1"/>
    <col min="5381" max="5381" width="12.140625" style="419" customWidth="1"/>
    <col min="5382" max="5626" width="9.140625" style="419"/>
    <col min="5627" max="5632" width="21.28515625" style="419" customWidth="1"/>
    <col min="5633" max="5633" width="16.42578125" style="419" customWidth="1"/>
    <col min="5634" max="5634" width="20.5703125" style="419" customWidth="1"/>
    <col min="5635" max="5635" width="21.140625" style="419" customWidth="1"/>
    <col min="5636" max="5636" width="15" style="419" customWidth="1"/>
    <col min="5637" max="5637" width="12.140625" style="419" customWidth="1"/>
    <col min="5638" max="5882" width="9.140625" style="419"/>
    <col min="5883" max="5888" width="21.28515625" style="419" customWidth="1"/>
    <col min="5889" max="5889" width="16.42578125" style="419" customWidth="1"/>
    <col min="5890" max="5890" width="20.5703125" style="419" customWidth="1"/>
    <col min="5891" max="5891" width="21.140625" style="419" customWidth="1"/>
    <col min="5892" max="5892" width="15" style="419" customWidth="1"/>
    <col min="5893" max="5893" width="12.140625" style="419" customWidth="1"/>
    <col min="5894" max="6138" width="9.140625" style="419"/>
    <col min="6139" max="6144" width="21.28515625" style="419" customWidth="1"/>
    <col min="6145" max="6145" width="16.42578125" style="419" customWidth="1"/>
    <col min="6146" max="6146" width="20.5703125" style="419" customWidth="1"/>
    <col min="6147" max="6147" width="21.140625" style="419" customWidth="1"/>
    <col min="6148" max="6148" width="15" style="419" customWidth="1"/>
    <col min="6149" max="6149" width="12.140625" style="419" customWidth="1"/>
    <col min="6150" max="6394" width="9.140625" style="419"/>
    <col min="6395" max="6400" width="21.28515625" style="419" customWidth="1"/>
    <col min="6401" max="6401" width="16.42578125" style="419" customWidth="1"/>
    <col min="6402" max="6402" width="20.5703125" style="419" customWidth="1"/>
    <col min="6403" max="6403" width="21.140625" style="419" customWidth="1"/>
    <col min="6404" max="6404" width="15" style="419" customWidth="1"/>
    <col min="6405" max="6405" width="12.140625" style="419" customWidth="1"/>
    <col min="6406" max="6650" width="9.140625" style="419"/>
    <col min="6651" max="6656" width="21.28515625" style="419" customWidth="1"/>
    <col min="6657" max="6657" width="16.42578125" style="419" customWidth="1"/>
    <col min="6658" max="6658" width="20.5703125" style="419" customWidth="1"/>
    <col min="6659" max="6659" width="21.140625" style="419" customWidth="1"/>
    <col min="6660" max="6660" width="15" style="419" customWidth="1"/>
    <col min="6661" max="6661" width="12.140625" style="419" customWidth="1"/>
    <col min="6662" max="6906" width="9.140625" style="419"/>
    <col min="6907" max="6912" width="21.28515625" style="419" customWidth="1"/>
    <col min="6913" max="6913" width="16.42578125" style="419" customWidth="1"/>
    <col min="6914" max="6914" width="20.5703125" style="419" customWidth="1"/>
    <col min="6915" max="6915" width="21.140625" style="419" customWidth="1"/>
    <col min="6916" max="6916" width="15" style="419" customWidth="1"/>
    <col min="6917" max="6917" width="12.140625" style="419" customWidth="1"/>
    <col min="6918" max="7162" width="9.140625" style="419"/>
    <col min="7163" max="7168" width="21.28515625" style="419" customWidth="1"/>
    <col min="7169" max="7169" width="16.42578125" style="419" customWidth="1"/>
    <col min="7170" max="7170" width="20.5703125" style="419" customWidth="1"/>
    <col min="7171" max="7171" width="21.140625" style="419" customWidth="1"/>
    <col min="7172" max="7172" width="15" style="419" customWidth="1"/>
    <col min="7173" max="7173" width="12.140625" style="419" customWidth="1"/>
    <col min="7174" max="7418" width="9.140625" style="419"/>
    <col min="7419" max="7424" width="21.28515625" style="419" customWidth="1"/>
    <col min="7425" max="7425" width="16.42578125" style="419" customWidth="1"/>
    <col min="7426" max="7426" width="20.5703125" style="419" customWidth="1"/>
    <col min="7427" max="7427" width="21.140625" style="419" customWidth="1"/>
    <col min="7428" max="7428" width="15" style="419" customWidth="1"/>
    <col min="7429" max="7429" width="12.140625" style="419" customWidth="1"/>
    <col min="7430" max="7674" width="9.140625" style="419"/>
    <col min="7675" max="7680" width="21.28515625" style="419" customWidth="1"/>
    <col min="7681" max="7681" width="16.42578125" style="419" customWidth="1"/>
    <col min="7682" max="7682" width="20.5703125" style="419" customWidth="1"/>
    <col min="7683" max="7683" width="21.140625" style="419" customWidth="1"/>
    <col min="7684" max="7684" width="15" style="419" customWidth="1"/>
    <col min="7685" max="7685" width="12.140625" style="419" customWidth="1"/>
    <col min="7686" max="7930" width="9.140625" style="419"/>
    <col min="7931" max="7936" width="21.28515625" style="419" customWidth="1"/>
    <col min="7937" max="7937" width="16.42578125" style="419" customWidth="1"/>
    <col min="7938" max="7938" width="20.5703125" style="419" customWidth="1"/>
    <col min="7939" max="7939" width="21.140625" style="419" customWidth="1"/>
    <col min="7940" max="7940" width="15" style="419" customWidth="1"/>
    <col min="7941" max="7941" width="12.140625" style="419" customWidth="1"/>
    <col min="7942" max="8186" width="9.140625" style="419"/>
    <col min="8187" max="8192" width="21.28515625" style="419" customWidth="1"/>
    <col min="8193" max="8193" width="16.42578125" style="419" customWidth="1"/>
    <col min="8194" max="8194" width="20.5703125" style="419" customWidth="1"/>
    <col min="8195" max="8195" width="21.140625" style="419" customWidth="1"/>
    <col min="8196" max="8196" width="15" style="419" customWidth="1"/>
    <col min="8197" max="8197" width="12.140625" style="419" customWidth="1"/>
    <col min="8198" max="8442" width="9.140625" style="419"/>
    <col min="8443" max="8448" width="21.28515625" style="419" customWidth="1"/>
    <col min="8449" max="8449" width="16.42578125" style="419" customWidth="1"/>
    <col min="8450" max="8450" width="20.5703125" style="419" customWidth="1"/>
    <col min="8451" max="8451" width="21.140625" style="419" customWidth="1"/>
    <col min="8452" max="8452" width="15" style="419" customWidth="1"/>
    <col min="8453" max="8453" width="12.140625" style="419" customWidth="1"/>
    <col min="8454" max="8698" width="9.140625" style="419"/>
    <col min="8699" max="8704" width="21.28515625" style="419" customWidth="1"/>
    <col min="8705" max="8705" width="16.42578125" style="419" customWidth="1"/>
    <col min="8706" max="8706" width="20.5703125" style="419" customWidth="1"/>
    <col min="8707" max="8707" width="21.140625" style="419" customWidth="1"/>
    <col min="8708" max="8708" width="15" style="419" customWidth="1"/>
    <col min="8709" max="8709" width="12.140625" style="419" customWidth="1"/>
    <col min="8710" max="8954" width="9.140625" style="419"/>
    <col min="8955" max="8960" width="21.28515625" style="419" customWidth="1"/>
    <col min="8961" max="8961" width="16.42578125" style="419" customWidth="1"/>
    <col min="8962" max="8962" width="20.5703125" style="419" customWidth="1"/>
    <col min="8963" max="8963" width="21.140625" style="419" customWidth="1"/>
    <col min="8964" max="8964" width="15" style="419" customWidth="1"/>
    <col min="8965" max="8965" width="12.140625" style="419" customWidth="1"/>
    <col min="8966" max="9210" width="9.140625" style="419"/>
    <col min="9211" max="9216" width="21.28515625" style="419" customWidth="1"/>
    <col min="9217" max="9217" width="16.42578125" style="419" customWidth="1"/>
    <col min="9218" max="9218" width="20.5703125" style="419" customWidth="1"/>
    <col min="9219" max="9219" width="21.140625" style="419" customWidth="1"/>
    <col min="9220" max="9220" width="15" style="419" customWidth="1"/>
    <col min="9221" max="9221" width="12.140625" style="419" customWidth="1"/>
    <col min="9222" max="9466" width="9.140625" style="419"/>
    <col min="9467" max="9472" width="21.28515625" style="419" customWidth="1"/>
    <col min="9473" max="9473" width="16.42578125" style="419" customWidth="1"/>
    <col min="9474" max="9474" width="20.5703125" style="419" customWidth="1"/>
    <col min="9475" max="9475" width="21.140625" style="419" customWidth="1"/>
    <col min="9476" max="9476" width="15" style="419" customWidth="1"/>
    <col min="9477" max="9477" width="12.140625" style="419" customWidth="1"/>
    <col min="9478" max="9722" width="9.140625" style="419"/>
    <col min="9723" max="9728" width="21.28515625" style="419" customWidth="1"/>
    <col min="9729" max="9729" width="16.42578125" style="419" customWidth="1"/>
    <col min="9730" max="9730" width="20.5703125" style="419" customWidth="1"/>
    <col min="9731" max="9731" width="21.140625" style="419" customWidth="1"/>
    <col min="9732" max="9732" width="15" style="419" customWidth="1"/>
    <col min="9733" max="9733" width="12.140625" style="419" customWidth="1"/>
    <col min="9734" max="9978" width="9.140625" style="419"/>
    <col min="9979" max="9984" width="21.28515625" style="419" customWidth="1"/>
    <col min="9985" max="9985" width="16.42578125" style="419" customWidth="1"/>
    <col min="9986" max="9986" width="20.5703125" style="419" customWidth="1"/>
    <col min="9987" max="9987" width="21.140625" style="419" customWidth="1"/>
    <col min="9988" max="9988" width="15" style="419" customWidth="1"/>
    <col min="9989" max="9989" width="12.140625" style="419" customWidth="1"/>
    <col min="9990" max="10234" width="9.140625" style="419"/>
    <col min="10235" max="10240" width="21.28515625" style="419" customWidth="1"/>
    <col min="10241" max="10241" width="16.42578125" style="419" customWidth="1"/>
    <col min="10242" max="10242" width="20.5703125" style="419" customWidth="1"/>
    <col min="10243" max="10243" width="21.140625" style="419" customWidth="1"/>
    <col min="10244" max="10244" width="15" style="419" customWidth="1"/>
    <col min="10245" max="10245" width="12.140625" style="419" customWidth="1"/>
    <col min="10246" max="10490" width="9.140625" style="419"/>
    <col min="10491" max="10496" width="21.28515625" style="419" customWidth="1"/>
    <col min="10497" max="10497" width="16.42578125" style="419" customWidth="1"/>
    <col min="10498" max="10498" width="20.5703125" style="419" customWidth="1"/>
    <col min="10499" max="10499" width="21.140625" style="419" customWidth="1"/>
    <col min="10500" max="10500" width="15" style="419" customWidth="1"/>
    <col min="10501" max="10501" width="12.140625" style="419" customWidth="1"/>
    <col min="10502" max="10746" width="9.140625" style="419"/>
    <col min="10747" max="10752" width="21.28515625" style="419" customWidth="1"/>
    <col min="10753" max="10753" width="16.42578125" style="419" customWidth="1"/>
    <col min="10754" max="10754" width="20.5703125" style="419" customWidth="1"/>
    <col min="10755" max="10755" width="21.140625" style="419" customWidth="1"/>
    <col min="10756" max="10756" width="15" style="419" customWidth="1"/>
    <col min="10757" max="10757" width="12.140625" style="419" customWidth="1"/>
    <col min="10758" max="11002" width="9.140625" style="419"/>
    <col min="11003" max="11008" width="21.28515625" style="419" customWidth="1"/>
    <col min="11009" max="11009" width="16.42578125" style="419" customWidth="1"/>
    <col min="11010" max="11010" width="20.5703125" style="419" customWidth="1"/>
    <col min="11011" max="11011" width="21.140625" style="419" customWidth="1"/>
    <col min="11012" max="11012" width="15" style="419" customWidth="1"/>
    <col min="11013" max="11013" width="12.140625" style="419" customWidth="1"/>
    <col min="11014" max="11258" width="9.140625" style="419"/>
    <col min="11259" max="11264" width="21.28515625" style="419" customWidth="1"/>
    <col min="11265" max="11265" width="16.42578125" style="419" customWidth="1"/>
    <col min="11266" max="11266" width="20.5703125" style="419" customWidth="1"/>
    <col min="11267" max="11267" width="21.140625" style="419" customWidth="1"/>
    <col min="11268" max="11268" width="15" style="419" customWidth="1"/>
    <col min="11269" max="11269" width="12.140625" style="419" customWidth="1"/>
    <col min="11270" max="11514" width="9.140625" style="419"/>
    <col min="11515" max="11520" width="21.28515625" style="419" customWidth="1"/>
    <col min="11521" max="11521" width="16.42578125" style="419" customWidth="1"/>
    <col min="11522" max="11522" width="20.5703125" style="419" customWidth="1"/>
    <col min="11523" max="11523" width="21.140625" style="419" customWidth="1"/>
    <col min="11524" max="11524" width="15" style="419" customWidth="1"/>
    <col min="11525" max="11525" width="12.140625" style="419" customWidth="1"/>
    <col min="11526" max="11770" width="9.140625" style="419"/>
    <col min="11771" max="11776" width="21.28515625" style="419" customWidth="1"/>
    <col min="11777" max="11777" width="16.42578125" style="419" customWidth="1"/>
    <col min="11778" max="11778" width="20.5703125" style="419" customWidth="1"/>
    <col min="11779" max="11779" width="21.140625" style="419" customWidth="1"/>
    <col min="11780" max="11780" width="15" style="419" customWidth="1"/>
    <col min="11781" max="11781" width="12.140625" style="419" customWidth="1"/>
    <col min="11782" max="12026" width="9.140625" style="419"/>
    <col min="12027" max="12032" width="21.28515625" style="419" customWidth="1"/>
    <col min="12033" max="12033" width="16.42578125" style="419" customWidth="1"/>
    <col min="12034" max="12034" width="20.5703125" style="419" customWidth="1"/>
    <col min="12035" max="12035" width="21.140625" style="419" customWidth="1"/>
    <col min="12036" max="12036" width="15" style="419" customWidth="1"/>
    <col min="12037" max="12037" width="12.140625" style="419" customWidth="1"/>
    <col min="12038" max="12282" width="9.140625" style="419"/>
    <col min="12283" max="12288" width="21.28515625" style="419" customWidth="1"/>
    <col min="12289" max="12289" width="16.42578125" style="419" customWidth="1"/>
    <col min="12290" max="12290" width="20.5703125" style="419" customWidth="1"/>
    <col min="12291" max="12291" width="21.140625" style="419" customWidth="1"/>
    <col min="12292" max="12292" width="15" style="419" customWidth="1"/>
    <col min="12293" max="12293" width="12.140625" style="419" customWidth="1"/>
    <col min="12294" max="12538" width="9.140625" style="419"/>
    <col min="12539" max="12544" width="21.28515625" style="419" customWidth="1"/>
    <col min="12545" max="12545" width="16.42578125" style="419" customWidth="1"/>
    <col min="12546" max="12546" width="20.5703125" style="419" customWidth="1"/>
    <col min="12547" max="12547" width="21.140625" style="419" customWidth="1"/>
    <col min="12548" max="12548" width="15" style="419" customWidth="1"/>
    <col min="12549" max="12549" width="12.140625" style="419" customWidth="1"/>
    <col min="12550" max="12794" width="9.140625" style="419"/>
    <col min="12795" max="12800" width="21.28515625" style="419" customWidth="1"/>
    <col min="12801" max="12801" width="16.42578125" style="419" customWidth="1"/>
    <col min="12802" max="12802" width="20.5703125" style="419" customWidth="1"/>
    <col min="12803" max="12803" width="21.140625" style="419" customWidth="1"/>
    <col min="12804" max="12804" width="15" style="419" customWidth="1"/>
    <col min="12805" max="12805" width="12.140625" style="419" customWidth="1"/>
    <col min="12806" max="13050" width="9.140625" style="419"/>
    <col min="13051" max="13056" width="21.28515625" style="419" customWidth="1"/>
    <col min="13057" max="13057" width="16.42578125" style="419" customWidth="1"/>
    <col min="13058" max="13058" width="20.5703125" style="419" customWidth="1"/>
    <col min="13059" max="13059" width="21.140625" style="419" customWidth="1"/>
    <col min="13060" max="13060" width="15" style="419" customWidth="1"/>
    <col min="13061" max="13061" width="12.140625" style="419" customWidth="1"/>
    <col min="13062" max="13306" width="9.140625" style="419"/>
    <col min="13307" max="13312" width="21.28515625" style="419" customWidth="1"/>
    <col min="13313" max="13313" width="16.42578125" style="419" customWidth="1"/>
    <col min="13314" max="13314" width="20.5703125" style="419" customWidth="1"/>
    <col min="13315" max="13315" width="21.140625" style="419" customWidth="1"/>
    <col min="13316" max="13316" width="15" style="419" customWidth="1"/>
    <col min="13317" max="13317" width="12.140625" style="419" customWidth="1"/>
    <col min="13318" max="13562" width="9.140625" style="419"/>
    <col min="13563" max="13568" width="21.28515625" style="419" customWidth="1"/>
    <col min="13569" max="13569" width="16.42578125" style="419" customWidth="1"/>
    <col min="13570" max="13570" width="20.5703125" style="419" customWidth="1"/>
    <col min="13571" max="13571" width="21.140625" style="419" customWidth="1"/>
    <col min="13572" max="13572" width="15" style="419" customWidth="1"/>
    <col min="13573" max="13573" width="12.140625" style="419" customWidth="1"/>
    <col min="13574" max="13818" width="9.140625" style="419"/>
    <col min="13819" max="13824" width="21.28515625" style="419" customWidth="1"/>
    <col min="13825" max="13825" width="16.42578125" style="419" customWidth="1"/>
    <col min="13826" max="13826" width="20.5703125" style="419" customWidth="1"/>
    <col min="13827" max="13827" width="21.140625" style="419" customWidth="1"/>
    <col min="13828" max="13828" width="15" style="419" customWidth="1"/>
    <col min="13829" max="13829" width="12.140625" style="419" customWidth="1"/>
    <col min="13830" max="14074" width="9.140625" style="419"/>
    <col min="14075" max="14080" width="21.28515625" style="419" customWidth="1"/>
    <col min="14081" max="14081" width="16.42578125" style="419" customWidth="1"/>
    <col min="14082" max="14082" width="20.5703125" style="419" customWidth="1"/>
    <col min="14083" max="14083" width="21.140625" style="419" customWidth="1"/>
    <col min="14084" max="14084" width="15" style="419" customWidth="1"/>
    <col min="14085" max="14085" width="12.140625" style="419" customWidth="1"/>
    <col min="14086" max="14330" width="9.140625" style="419"/>
    <col min="14331" max="14336" width="21.28515625" style="419" customWidth="1"/>
    <col min="14337" max="14337" width="16.42578125" style="419" customWidth="1"/>
    <col min="14338" max="14338" width="20.5703125" style="419" customWidth="1"/>
    <col min="14339" max="14339" width="21.140625" style="419" customWidth="1"/>
    <col min="14340" max="14340" width="15" style="419" customWidth="1"/>
    <col min="14341" max="14341" width="12.140625" style="419" customWidth="1"/>
    <col min="14342" max="14586" width="9.140625" style="419"/>
    <col min="14587" max="14592" width="21.28515625" style="419" customWidth="1"/>
    <col min="14593" max="14593" width="16.42578125" style="419" customWidth="1"/>
    <col min="14594" max="14594" width="20.5703125" style="419" customWidth="1"/>
    <col min="14595" max="14595" width="21.140625" style="419" customWidth="1"/>
    <col min="14596" max="14596" width="15" style="419" customWidth="1"/>
    <col min="14597" max="14597" width="12.140625" style="419" customWidth="1"/>
    <col min="14598" max="14842" width="9.140625" style="419"/>
    <col min="14843" max="14848" width="21.28515625" style="419" customWidth="1"/>
    <col min="14849" max="14849" width="16.42578125" style="419" customWidth="1"/>
    <col min="14850" max="14850" width="20.5703125" style="419" customWidth="1"/>
    <col min="14851" max="14851" width="21.140625" style="419" customWidth="1"/>
    <col min="14852" max="14852" width="15" style="419" customWidth="1"/>
    <col min="14853" max="14853" width="12.140625" style="419" customWidth="1"/>
    <col min="14854" max="15098" width="9.140625" style="419"/>
    <col min="15099" max="15104" width="21.28515625" style="419" customWidth="1"/>
    <col min="15105" max="15105" width="16.42578125" style="419" customWidth="1"/>
    <col min="15106" max="15106" width="20.5703125" style="419" customWidth="1"/>
    <col min="15107" max="15107" width="21.140625" style="419" customWidth="1"/>
    <col min="15108" max="15108" width="15" style="419" customWidth="1"/>
    <col min="15109" max="15109" width="12.140625" style="419" customWidth="1"/>
    <col min="15110" max="15354" width="9.140625" style="419"/>
    <col min="15355" max="15360" width="21.28515625" style="419" customWidth="1"/>
    <col min="15361" max="15361" width="16.42578125" style="419" customWidth="1"/>
    <col min="15362" max="15362" width="20.5703125" style="419" customWidth="1"/>
    <col min="15363" max="15363" width="21.140625" style="419" customWidth="1"/>
    <col min="15364" max="15364" width="15" style="419" customWidth="1"/>
    <col min="15365" max="15365" width="12.140625" style="419" customWidth="1"/>
    <col min="15366" max="15610" width="9.140625" style="419"/>
    <col min="15611" max="15616" width="21.28515625" style="419" customWidth="1"/>
    <col min="15617" max="15617" width="16.42578125" style="419" customWidth="1"/>
    <col min="15618" max="15618" width="20.5703125" style="419" customWidth="1"/>
    <col min="15619" max="15619" width="21.140625" style="419" customWidth="1"/>
    <col min="15620" max="15620" width="15" style="419" customWidth="1"/>
    <col min="15621" max="15621" width="12.140625" style="419" customWidth="1"/>
    <col min="15622" max="15866" width="9.140625" style="419"/>
    <col min="15867" max="15872" width="21.28515625" style="419" customWidth="1"/>
    <col min="15873" max="15873" width="16.42578125" style="419" customWidth="1"/>
    <col min="15874" max="15874" width="20.5703125" style="419" customWidth="1"/>
    <col min="15875" max="15875" width="21.140625" style="419" customWidth="1"/>
    <col min="15876" max="15876" width="15" style="419" customWidth="1"/>
    <col min="15877" max="15877" width="12.140625" style="419" customWidth="1"/>
    <col min="15878" max="16122" width="9.140625" style="419"/>
    <col min="16123" max="16128" width="21.28515625" style="419" customWidth="1"/>
    <col min="16129" max="16129" width="16.42578125" style="419" customWidth="1"/>
    <col min="16130" max="16130" width="20.5703125" style="419" customWidth="1"/>
    <col min="16131" max="16131" width="21.140625" style="419" customWidth="1"/>
    <col min="16132" max="16132" width="15" style="419" customWidth="1"/>
    <col min="16133" max="16133" width="12.140625" style="419" customWidth="1"/>
    <col min="16134" max="16384" width="9.140625" style="419"/>
  </cols>
  <sheetData>
    <row r="1" spans="1:63" ht="13.5" customHeight="1">
      <c r="B1" s="416"/>
      <c r="C1" s="416"/>
      <c r="D1" s="416"/>
      <c r="E1" s="416"/>
      <c r="F1" s="416"/>
      <c r="G1" s="1111"/>
      <c r="H1" s="1111"/>
      <c r="I1" s="1111"/>
      <c r="J1" s="1111"/>
      <c r="K1" s="417"/>
      <c r="L1" s="417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</row>
    <row r="2" spans="1:63">
      <c r="A2" s="1112" t="s">
        <v>1052</v>
      </c>
      <c r="B2" s="1112"/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8"/>
      <c r="AC2" s="418"/>
      <c r="AD2" s="418"/>
      <c r="AE2" s="418"/>
      <c r="AF2" s="418"/>
      <c r="AG2" s="418"/>
      <c r="AH2" s="418"/>
      <c r="AI2" s="418"/>
      <c r="AJ2" s="418"/>
      <c r="AK2" s="418"/>
      <c r="AL2" s="418"/>
      <c r="AM2" s="418"/>
      <c r="AN2" s="418"/>
      <c r="AO2" s="418"/>
      <c r="AP2" s="418"/>
      <c r="AQ2" s="418"/>
      <c r="AR2" s="418"/>
      <c r="AS2" s="418"/>
      <c r="AT2" s="418"/>
      <c r="AU2" s="418"/>
      <c r="AV2" s="418"/>
      <c r="AW2" s="418"/>
      <c r="AX2" s="418"/>
      <c r="AY2" s="418"/>
      <c r="AZ2" s="418"/>
      <c r="BA2" s="418"/>
      <c r="BB2" s="418"/>
      <c r="BC2" s="418"/>
      <c r="BD2" s="418"/>
      <c r="BE2" s="418"/>
      <c r="BF2" s="418"/>
      <c r="BG2" s="418"/>
      <c r="BH2" s="418"/>
      <c r="BI2" s="418"/>
      <c r="BJ2" s="418"/>
      <c r="BK2" s="418"/>
    </row>
    <row r="3" spans="1:63">
      <c r="A3" s="1112" t="s">
        <v>1053</v>
      </c>
      <c r="B3" s="1112"/>
      <c r="C3" s="1112"/>
      <c r="D3" s="1112"/>
      <c r="E3" s="1112"/>
      <c r="F3" s="1112"/>
      <c r="G3" s="1112"/>
      <c r="H3" s="1112"/>
      <c r="I3" s="1112"/>
      <c r="J3" s="1112"/>
      <c r="K3" s="1112"/>
      <c r="L3" s="1112"/>
      <c r="M3" s="418"/>
      <c r="N3" s="418"/>
      <c r="O3" s="418"/>
      <c r="P3" s="418"/>
      <c r="Q3" s="418"/>
      <c r="R3" s="418"/>
      <c r="S3" s="418"/>
      <c r="T3" s="418"/>
      <c r="U3" s="418"/>
      <c r="V3" s="418"/>
      <c r="W3" s="418"/>
      <c r="X3" s="418"/>
      <c r="Y3" s="418"/>
      <c r="Z3" s="418"/>
      <c r="AA3" s="418"/>
      <c r="AB3" s="418"/>
      <c r="AC3" s="418"/>
      <c r="AD3" s="418"/>
      <c r="AE3" s="418"/>
      <c r="AF3" s="418"/>
      <c r="AG3" s="418"/>
      <c r="AH3" s="418"/>
      <c r="AI3" s="418"/>
      <c r="AJ3" s="418"/>
      <c r="AK3" s="418"/>
      <c r="AL3" s="418"/>
      <c r="AM3" s="418"/>
      <c r="AN3" s="418"/>
      <c r="AO3" s="418"/>
      <c r="AP3" s="418"/>
      <c r="AQ3" s="418"/>
      <c r="AR3" s="418"/>
      <c r="AS3" s="418"/>
      <c r="AT3" s="418"/>
      <c r="AU3" s="418"/>
      <c r="AV3" s="418"/>
      <c r="AW3" s="418"/>
      <c r="AX3" s="418"/>
      <c r="AY3" s="418"/>
      <c r="AZ3" s="418"/>
      <c r="BA3" s="418"/>
      <c r="BB3" s="418"/>
      <c r="BC3" s="418"/>
      <c r="BD3" s="418"/>
      <c r="BE3" s="418"/>
      <c r="BF3" s="418"/>
      <c r="BG3" s="418"/>
      <c r="BH3" s="418"/>
      <c r="BI3" s="418"/>
      <c r="BJ3" s="418"/>
      <c r="BK3" s="418"/>
    </row>
    <row r="4" spans="1:63">
      <c r="A4" s="1112" t="s">
        <v>1041</v>
      </c>
      <c r="B4" s="1112"/>
      <c r="C4" s="1112"/>
      <c r="D4" s="1112"/>
      <c r="E4" s="1112"/>
      <c r="F4" s="1112"/>
      <c r="G4" s="1112"/>
      <c r="H4" s="1112"/>
      <c r="I4" s="1112"/>
      <c r="J4" s="1112"/>
      <c r="K4" s="1112"/>
      <c r="L4" s="1112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</row>
    <row r="5" spans="1:63" ht="13.5" customHeight="1">
      <c r="B5" s="416"/>
      <c r="C5" s="416"/>
      <c r="D5" s="416"/>
      <c r="E5" s="416"/>
      <c r="F5" s="416"/>
      <c r="G5" s="417"/>
      <c r="H5" s="417"/>
      <c r="I5" s="417"/>
      <c r="J5" s="417"/>
      <c r="K5" s="417"/>
      <c r="L5" s="417"/>
      <c r="M5" s="418"/>
      <c r="N5" s="418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J5" s="418"/>
      <c r="AK5" s="418"/>
      <c r="AL5" s="418"/>
      <c r="AM5" s="418"/>
      <c r="AN5" s="418"/>
      <c r="AO5" s="418"/>
      <c r="AP5" s="418"/>
      <c r="AQ5" s="418"/>
      <c r="AR5" s="418"/>
      <c r="AS5" s="418"/>
      <c r="AT5" s="418"/>
      <c r="AU5" s="418"/>
      <c r="AV5" s="418"/>
      <c r="AW5" s="418"/>
      <c r="AX5" s="418"/>
      <c r="AY5" s="418"/>
      <c r="AZ5" s="418"/>
      <c r="BA5" s="418"/>
      <c r="BB5" s="418"/>
      <c r="BC5" s="418"/>
      <c r="BD5" s="418"/>
      <c r="BE5" s="418"/>
      <c r="BF5" s="418"/>
      <c r="BG5" s="418"/>
      <c r="BH5" s="418"/>
      <c r="BI5" s="418"/>
      <c r="BJ5" s="418"/>
      <c r="BK5" s="418"/>
    </row>
    <row r="6" spans="1:63">
      <c r="A6" s="1113" t="s">
        <v>1054</v>
      </c>
      <c r="B6" s="1113"/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18"/>
      <c r="AJ6" s="418"/>
      <c r="AK6" s="418"/>
      <c r="AL6" s="418"/>
      <c r="AM6" s="418"/>
      <c r="AN6" s="418"/>
      <c r="AO6" s="418"/>
      <c r="AP6" s="418"/>
      <c r="AQ6" s="418"/>
      <c r="AR6" s="418"/>
      <c r="AS6" s="418"/>
      <c r="AT6" s="418"/>
      <c r="AU6" s="418"/>
      <c r="AV6" s="418"/>
      <c r="AW6" s="418"/>
      <c r="AX6" s="418"/>
      <c r="AY6" s="418"/>
      <c r="AZ6" s="418"/>
      <c r="BA6" s="418"/>
      <c r="BB6" s="418"/>
      <c r="BC6" s="418"/>
      <c r="BD6" s="418"/>
      <c r="BE6" s="418"/>
      <c r="BF6" s="418"/>
      <c r="BG6" s="418"/>
      <c r="BH6" s="418"/>
      <c r="BI6" s="418"/>
      <c r="BJ6" s="418"/>
      <c r="BK6" s="418"/>
    </row>
    <row r="7" spans="1:63">
      <c r="B7" s="420"/>
      <c r="C7" s="420"/>
      <c r="D7" s="420"/>
      <c r="E7" s="420"/>
      <c r="F7" s="420"/>
      <c r="G7" s="420"/>
      <c r="H7" s="421"/>
      <c r="I7" s="421"/>
      <c r="J7" s="421"/>
      <c r="K7" s="1110" t="s">
        <v>1055</v>
      </c>
      <c r="L7" s="1110"/>
      <c r="M7" s="422"/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  <c r="Z7" s="422"/>
      <c r="AA7" s="422"/>
      <c r="AB7" s="422"/>
      <c r="AC7" s="422"/>
      <c r="AD7" s="422"/>
      <c r="AE7" s="422"/>
      <c r="AF7" s="422"/>
      <c r="AG7" s="422"/>
      <c r="AH7" s="422"/>
      <c r="AI7" s="422"/>
      <c r="AJ7" s="422"/>
      <c r="AK7" s="422"/>
      <c r="AL7" s="422"/>
      <c r="AM7" s="422"/>
      <c r="AN7" s="422"/>
      <c r="AO7" s="422"/>
      <c r="AP7" s="422"/>
      <c r="AQ7" s="422"/>
      <c r="AR7" s="422"/>
      <c r="AS7" s="422"/>
      <c r="AT7" s="422"/>
      <c r="AU7" s="422"/>
      <c r="AV7" s="422"/>
      <c r="AW7" s="422"/>
      <c r="AX7" s="422"/>
      <c r="AY7" s="422"/>
      <c r="AZ7" s="422"/>
      <c r="BA7" s="422"/>
      <c r="BB7" s="422"/>
      <c r="BC7" s="422"/>
      <c r="BD7" s="422"/>
      <c r="BE7" s="422"/>
      <c r="BF7" s="422"/>
      <c r="BG7" s="422"/>
      <c r="BH7" s="422"/>
      <c r="BI7" s="422"/>
      <c r="BJ7" s="422"/>
      <c r="BK7" s="422"/>
    </row>
    <row r="8" spans="1:63" ht="27.75" customHeight="1">
      <c r="A8" s="1114" t="s">
        <v>968</v>
      </c>
      <c r="B8" s="1115" t="s">
        <v>1056</v>
      </c>
      <c r="C8" s="1115"/>
      <c r="D8" s="1115"/>
      <c r="E8" s="1115"/>
      <c r="F8" s="1115"/>
      <c r="G8" s="1115"/>
      <c r="H8" s="1116" t="s">
        <v>1057</v>
      </c>
      <c r="I8" s="1114" t="s">
        <v>1058</v>
      </c>
      <c r="J8" s="1114" t="s">
        <v>1059</v>
      </c>
      <c r="K8" s="1114" t="s">
        <v>1340</v>
      </c>
      <c r="L8" s="1117" t="s">
        <v>1339</v>
      </c>
      <c r="M8" s="423"/>
      <c r="N8" s="423"/>
      <c r="O8" s="423"/>
      <c r="P8" s="423"/>
      <c r="Q8" s="423"/>
      <c r="R8" s="423"/>
      <c r="S8" s="423"/>
      <c r="T8" s="423"/>
      <c r="U8" s="423"/>
      <c r="V8" s="423"/>
      <c r="W8" s="423"/>
      <c r="X8" s="423"/>
      <c r="Y8" s="423"/>
      <c r="Z8" s="423"/>
      <c r="AA8" s="423"/>
      <c r="AB8" s="423"/>
      <c r="AC8" s="423"/>
      <c r="AD8" s="423"/>
      <c r="AE8" s="423"/>
      <c r="AF8" s="423"/>
      <c r="AG8" s="423"/>
      <c r="AH8" s="423"/>
      <c r="AI8" s="423"/>
      <c r="AJ8" s="423"/>
      <c r="AK8" s="423"/>
      <c r="AL8" s="423"/>
      <c r="AM8" s="423"/>
      <c r="AN8" s="423"/>
      <c r="AO8" s="423"/>
      <c r="AP8" s="423"/>
      <c r="AQ8" s="423"/>
      <c r="AR8" s="423"/>
      <c r="AS8" s="423"/>
      <c r="AT8" s="423"/>
      <c r="AU8" s="423"/>
      <c r="AV8" s="423"/>
      <c r="AW8" s="423"/>
      <c r="AX8" s="423"/>
      <c r="AY8" s="423"/>
      <c r="AZ8" s="423"/>
      <c r="BA8" s="423"/>
      <c r="BB8" s="423"/>
      <c r="BC8" s="423"/>
      <c r="BD8" s="423"/>
      <c r="BE8" s="423"/>
      <c r="BF8" s="423"/>
      <c r="BG8" s="423"/>
      <c r="BH8" s="423"/>
      <c r="BI8" s="423"/>
      <c r="BJ8" s="423"/>
      <c r="BK8" s="423"/>
    </row>
    <row r="9" spans="1:63" ht="34.5" customHeight="1">
      <c r="A9" s="1114"/>
      <c r="B9" s="1118" t="s">
        <v>1060</v>
      </c>
      <c r="C9" s="1118"/>
      <c r="D9" s="1118"/>
      <c r="E9" s="1118" t="s">
        <v>1061</v>
      </c>
      <c r="F9" s="1118"/>
      <c r="G9" s="1118"/>
      <c r="H9" s="1116"/>
      <c r="I9" s="1114"/>
      <c r="J9" s="1114"/>
      <c r="K9" s="1114"/>
      <c r="L9" s="1117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</row>
    <row r="10" spans="1:63" ht="81.75" customHeight="1">
      <c r="A10" s="1114"/>
      <c r="B10" s="424" t="s">
        <v>1062</v>
      </c>
      <c r="C10" s="424" t="s">
        <v>1063</v>
      </c>
      <c r="D10" s="424" t="s">
        <v>1064</v>
      </c>
      <c r="E10" s="424" t="s">
        <v>1062</v>
      </c>
      <c r="F10" s="424" t="s">
        <v>1063</v>
      </c>
      <c r="G10" s="424" t="s">
        <v>1064</v>
      </c>
      <c r="H10" s="1116"/>
      <c r="I10" s="1114"/>
      <c r="J10" s="1114"/>
      <c r="K10" s="1114"/>
      <c r="L10" s="1117"/>
      <c r="M10" s="423"/>
      <c r="N10" s="423"/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423"/>
      <c r="AC10" s="423"/>
      <c r="AD10" s="423"/>
      <c r="AE10" s="423"/>
      <c r="AF10" s="423"/>
      <c r="AG10" s="423"/>
      <c r="AH10" s="423"/>
      <c r="AI10" s="423"/>
      <c r="AJ10" s="423"/>
      <c r="AK10" s="423"/>
      <c r="AL10" s="423"/>
      <c r="AM10" s="423"/>
      <c r="AN10" s="423"/>
      <c r="AO10" s="423"/>
      <c r="AP10" s="423"/>
      <c r="AQ10" s="423"/>
      <c r="AR10" s="423"/>
      <c r="AS10" s="423"/>
      <c r="AT10" s="423"/>
      <c r="AU10" s="423"/>
      <c r="AV10" s="423"/>
      <c r="AW10" s="423"/>
      <c r="AX10" s="423"/>
      <c r="AY10" s="423"/>
      <c r="AZ10" s="423"/>
      <c r="BA10" s="423"/>
      <c r="BB10" s="423"/>
      <c r="BC10" s="423"/>
      <c r="BD10" s="423"/>
      <c r="BE10" s="423"/>
      <c r="BF10" s="423"/>
      <c r="BG10" s="423"/>
      <c r="BH10" s="423"/>
      <c r="BI10" s="423"/>
      <c r="BJ10" s="423"/>
      <c r="BK10" s="423"/>
    </row>
    <row r="11" spans="1:63">
      <c r="A11" s="425">
        <v>1</v>
      </c>
      <c r="B11" s="426">
        <v>2</v>
      </c>
      <c r="C11" s="426">
        <v>3</v>
      </c>
      <c r="D11" s="426">
        <v>4</v>
      </c>
      <c r="E11" s="426">
        <v>5</v>
      </c>
      <c r="F11" s="426">
        <v>6</v>
      </c>
      <c r="G11" s="426">
        <v>7</v>
      </c>
      <c r="H11" s="427">
        <v>8</v>
      </c>
      <c r="I11" s="426">
        <v>9</v>
      </c>
      <c r="J11" s="426">
        <v>10</v>
      </c>
      <c r="K11" s="426">
        <v>11</v>
      </c>
      <c r="L11" s="428">
        <v>11</v>
      </c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  <c r="AC11" s="423"/>
      <c r="AD11" s="423"/>
      <c r="AE11" s="423"/>
      <c r="AF11" s="423"/>
      <c r="AG11" s="423"/>
      <c r="AH11" s="423"/>
      <c r="AI11" s="423"/>
      <c r="AJ11" s="423"/>
      <c r="AK11" s="423"/>
      <c r="AL11" s="423"/>
      <c r="AM11" s="423"/>
      <c r="AN11" s="423"/>
      <c r="AO11" s="423"/>
      <c r="AP11" s="423"/>
      <c r="AQ11" s="423"/>
      <c r="AR11" s="423"/>
      <c r="AS11" s="423"/>
      <c r="AT11" s="423"/>
      <c r="AU11" s="423"/>
      <c r="AV11" s="423"/>
      <c r="AW11" s="423"/>
      <c r="AX11" s="423"/>
      <c r="AY11" s="423"/>
      <c r="AZ11" s="423"/>
      <c r="BA11" s="423"/>
      <c r="BB11" s="423"/>
      <c r="BC11" s="423"/>
      <c r="BD11" s="423"/>
      <c r="BE11" s="423"/>
      <c r="BF11" s="423"/>
      <c r="BG11" s="423"/>
      <c r="BH11" s="423"/>
      <c r="BI11" s="423"/>
      <c r="BJ11" s="423"/>
      <c r="BK11" s="423"/>
    </row>
    <row r="12" spans="1:63" ht="43.5" customHeight="1">
      <c r="A12" s="429" t="s">
        <v>1065</v>
      </c>
      <c r="B12" s="430"/>
      <c r="C12" s="430"/>
      <c r="D12" s="430">
        <v>31031900</v>
      </c>
      <c r="E12" s="430"/>
      <c r="F12" s="430"/>
      <c r="G12" s="430"/>
      <c r="H12" s="430">
        <v>2</v>
      </c>
      <c r="I12" s="430"/>
      <c r="J12" s="430"/>
      <c r="K12" s="431">
        <f>((C12+F12)/4+(D12+G12)/4*3)*H12/100</f>
        <v>465478.5</v>
      </c>
      <c r="L12" s="431">
        <f>((C12+F12)/4+(D12)/4*3)*H12/100</f>
        <v>465478.5</v>
      </c>
      <c r="M12" s="423"/>
      <c r="N12" s="423"/>
      <c r="O12" s="423"/>
      <c r="P12" s="423"/>
      <c r="Q12" s="423"/>
      <c r="R12" s="423"/>
      <c r="S12" s="423"/>
      <c r="T12" s="423"/>
      <c r="U12" s="423"/>
      <c r="V12" s="423"/>
      <c r="W12" s="423"/>
      <c r="X12" s="423"/>
      <c r="Y12" s="423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3"/>
      <c r="AL12" s="423"/>
      <c r="AM12" s="423"/>
      <c r="AN12" s="423"/>
      <c r="AO12" s="423"/>
      <c r="AP12" s="423"/>
      <c r="AQ12" s="423"/>
      <c r="AR12" s="423"/>
      <c r="AS12" s="423"/>
      <c r="AT12" s="423"/>
      <c r="AU12" s="423"/>
      <c r="AV12" s="423"/>
      <c r="AW12" s="423"/>
      <c r="AX12" s="423"/>
      <c r="AY12" s="423"/>
      <c r="AZ12" s="423"/>
      <c r="BA12" s="423"/>
      <c r="BB12" s="423"/>
      <c r="BC12" s="423"/>
      <c r="BD12" s="423"/>
      <c r="BE12" s="423"/>
      <c r="BF12" s="423"/>
      <c r="BG12" s="423"/>
      <c r="BH12" s="423"/>
      <c r="BI12" s="423"/>
      <c r="BJ12" s="423"/>
      <c r="BK12" s="423"/>
    </row>
    <row r="13" spans="1:63" ht="37.5" customHeight="1">
      <c r="A13" s="1119" t="s">
        <v>1066</v>
      </c>
      <c r="B13" s="430">
        <f>109570.1+7062050.28</f>
        <v>7171620.3799999999</v>
      </c>
      <c r="C13" s="430">
        <v>7047818</v>
      </c>
      <c r="D13" s="430">
        <f>C13-123802.38</f>
        <v>6924015.6200000001</v>
      </c>
      <c r="E13" s="430">
        <v>35639</v>
      </c>
      <c r="F13" s="430">
        <v>25918</v>
      </c>
      <c r="G13" s="430"/>
      <c r="H13" s="430">
        <v>2.2000000000000002</v>
      </c>
      <c r="I13" s="430">
        <v>172629</v>
      </c>
      <c r="J13" s="430">
        <f>39456+39273</f>
        <v>78729</v>
      </c>
      <c r="K13" s="431">
        <f t="shared" ref="K13:K59" si="0">((C13+F13)/4+(D13+G13)/4*3)*H13/100</f>
        <v>153151.81</v>
      </c>
      <c r="L13" s="431">
        <f t="shared" ref="L13:L59" si="1">((C13+F13)/4+(D13)/4*3)*H13/100</f>
        <v>153151.81</v>
      </c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  <c r="AD13" s="423"/>
      <c r="AE13" s="423"/>
      <c r="AF13" s="423"/>
      <c r="AG13" s="423"/>
      <c r="AH13" s="423"/>
      <c r="AI13" s="423"/>
      <c r="AJ13" s="423"/>
      <c r="AK13" s="423"/>
      <c r="AL13" s="423"/>
      <c r="AM13" s="423"/>
      <c r="AN13" s="423"/>
      <c r="AO13" s="423"/>
      <c r="AP13" s="423"/>
      <c r="AQ13" s="423"/>
      <c r="AR13" s="423"/>
      <c r="AS13" s="423"/>
      <c r="AT13" s="423"/>
      <c r="AU13" s="423"/>
      <c r="AV13" s="423"/>
      <c r="AW13" s="423"/>
      <c r="AX13" s="423"/>
      <c r="AY13" s="423"/>
      <c r="AZ13" s="423"/>
      <c r="BA13" s="423"/>
      <c r="BB13" s="423"/>
      <c r="BC13" s="423"/>
      <c r="BD13" s="423"/>
      <c r="BE13" s="423"/>
      <c r="BF13" s="423"/>
      <c r="BG13" s="423"/>
      <c r="BH13" s="423"/>
      <c r="BI13" s="423"/>
      <c r="BJ13" s="423"/>
      <c r="BK13" s="423"/>
    </row>
    <row r="14" spans="1:63">
      <c r="A14" s="1120"/>
      <c r="B14" s="430"/>
      <c r="C14" s="430"/>
      <c r="D14" s="430"/>
      <c r="E14" s="430">
        <v>1375738</v>
      </c>
      <c r="F14" s="430">
        <v>1189961</v>
      </c>
      <c r="G14" s="430">
        <v>1046729</v>
      </c>
      <c r="H14" s="430">
        <v>1.1000000000000001</v>
      </c>
      <c r="I14" s="430"/>
      <c r="J14" s="430">
        <f>3626+3503</f>
        <v>7129</v>
      </c>
      <c r="K14" s="431">
        <f t="shared" si="0"/>
        <v>11907.91</v>
      </c>
      <c r="L14" s="431">
        <f t="shared" si="1"/>
        <v>3272.39</v>
      </c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423"/>
      <c r="AC14" s="423"/>
      <c r="AD14" s="423"/>
      <c r="AE14" s="423"/>
      <c r="AF14" s="423"/>
      <c r="AG14" s="423"/>
      <c r="AH14" s="423"/>
      <c r="AI14" s="423"/>
      <c r="AJ14" s="423"/>
      <c r="AK14" s="423"/>
      <c r="AL14" s="423"/>
      <c r="AM14" s="423"/>
      <c r="AN14" s="423"/>
      <c r="AO14" s="423"/>
      <c r="AP14" s="423"/>
      <c r="AQ14" s="423"/>
      <c r="AR14" s="423"/>
      <c r="AS14" s="423"/>
      <c r="AT14" s="423"/>
      <c r="AU14" s="423"/>
      <c r="AV14" s="423"/>
      <c r="AW14" s="423"/>
      <c r="AX14" s="423"/>
      <c r="AY14" s="423"/>
      <c r="AZ14" s="423"/>
      <c r="BA14" s="423"/>
      <c r="BB14" s="423"/>
      <c r="BC14" s="423"/>
      <c r="BD14" s="423"/>
      <c r="BE14" s="423"/>
      <c r="BF14" s="423"/>
      <c r="BG14" s="423"/>
      <c r="BH14" s="423"/>
      <c r="BI14" s="423"/>
      <c r="BJ14" s="423"/>
      <c r="BK14" s="423"/>
    </row>
    <row r="15" spans="1:63" ht="37.5" customHeight="1">
      <c r="A15" s="1121" t="s">
        <v>783</v>
      </c>
      <c r="B15" s="430">
        <v>526374.39</v>
      </c>
      <c r="C15" s="430">
        <v>518171.13</v>
      </c>
      <c r="D15" s="430">
        <v>509967.87</v>
      </c>
      <c r="E15" s="430">
        <v>68879.240000000005</v>
      </c>
      <c r="F15" s="430">
        <v>61879.24</v>
      </c>
      <c r="G15" s="430">
        <v>54879.24</v>
      </c>
      <c r="H15" s="430">
        <v>2.2000000000000002</v>
      </c>
      <c r="I15" s="430">
        <v>3234</v>
      </c>
      <c r="J15" s="430">
        <v>6514</v>
      </c>
      <c r="K15" s="431">
        <f t="shared" si="0"/>
        <v>12510.25</v>
      </c>
      <c r="L15" s="431">
        <f t="shared" si="1"/>
        <v>11604.75</v>
      </c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3"/>
      <c r="AM15" s="423"/>
      <c r="AN15" s="423"/>
      <c r="AO15" s="423"/>
      <c r="AP15" s="423"/>
      <c r="AQ15" s="423"/>
      <c r="AR15" s="423"/>
      <c r="AS15" s="423"/>
      <c r="AT15" s="423"/>
      <c r="AU15" s="423"/>
      <c r="AV15" s="423"/>
      <c r="AW15" s="423"/>
      <c r="AX15" s="423"/>
      <c r="AY15" s="423"/>
      <c r="AZ15" s="423"/>
      <c r="BA15" s="423"/>
      <c r="BB15" s="423"/>
      <c r="BC15" s="423"/>
      <c r="BD15" s="423"/>
      <c r="BE15" s="423"/>
      <c r="BF15" s="423"/>
      <c r="BG15" s="423"/>
      <c r="BH15" s="423"/>
      <c r="BI15" s="423"/>
      <c r="BJ15" s="423"/>
      <c r="BK15" s="423"/>
    </row>
    <row r="16" spans="1:63">
      <c r="A16" s="1122"/>
      <c r="B16" s="430"/>
      <c r="C16" s="430"/>
      <c r="D16" s="430"/>
      <c r="E16" s="430">
        <v>527447.30000000005</v>
      </c>
      <c r="F16" s="430">
        <v>484771.32</v>
      </c>
      <c r="G16" s="430">
        <v>442095.34</v>
      </c>
      <c r="H16" s="430">
        <v>1.1000000000000001</v>
      </c>
      <c r="I16" s="430"/>
      <c r="J16" s="430">
        <v>2809</v>
      </c>
      <c r="K16" s="431">
        <f t="shared" si="0"/>
        <v>4980.41</v>
      </c>
      <c r="L16" s="431">
        <f t="shared" si="1"/>
        <v>1333.12</v>
      </c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3"/>
      <c r="AG16" s="423"/>
      <c r="AH16" s="423"/>
      <c r="AI16" s="423"/>
      <c r="AJ16" s="423"/>
      <c r="AK16" s="423"/>
      <c r="AL16" s="423"/>
      <c r="AM16" s="423"/>
      <c r="AN16" s="423"/>
      <c r="AO16" s="423"/>
      <c r="AP16" s="423"/>
      <c r="AQ16" s="423"/>
      <c r="AR16" s="423"/>
      <c r="AS16" s="423"/>
      <c r="AT16" s="423"/>
      <c r="AU16" s="423"/>
      <c r="AV16" s="423"/>
      <c r="AW16" s="423"/>
      <c r="AX16" s="423"/>
      <c r="AY16" s="423"/>
      <c r="AZ16" s="423"/>
      <c r="BA16" s="423"/>
      <c r="BB16" s="423"/>
      <c r="BC16" s="423"/>
      <c r="BD16" s="423"/>
      <c r="BE16" s="423"/>
      <c r="BF16" s="423"/>
      <c r="BG16" s="423"/>
      <c r="BH16" s="423"/>
      <c r="BI16" s="423"/>
      <c r="BJ16" s="423"/>
      <c r="BK16" s="423"/>
    </row>
    <row r="17" spans="1:63">
      <c r="A17" s="1108" t="s">
        <v>784</v>
      </c>
      <c r="B17" s="430">
        <v>3103776.47</v>
      </c>
      <c r="C17" s="430">
        <v>3057659.77</v>
      </c>
      <c r="D17" s="430">
        <v>3011543.07</v>
      </c>
      <c r="E17" s="430">
        <v>588925.03</v>
      </c>
      <c r="F17" s="430">
        <v>96980.24</v>
      </c>
      <c r="G17" s="430">
        <v>31287.37</v>
      </c>
      <c r="H17" s="430">
        <v>2.2000000000000002</v>
      </c>
      <c r="I17" s="430">
        <v>71843</v>
      </c>
      <c r="J17" s="430">
        <v>52337</v>
      </c>
      <c r="K17" s="431">
        <f t="shared" si="0"/>
        <v>67557.22</v>
      </c>
      <c r="L17" s="431">
        <f t="shared" si="1"/>
        <v>67040.98</v>
      </c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3"/>
      <c r="AJ17" s="423"/>
      <c r="AK17" s="423"/>
      <c r="AL17" s="423"/>
      <c r="AM17" s="423"/>
      <c r="AN17" s="423"/>
      <c r="AO17" s="423"/>
      <c r="AP17" s="423"/>
      <c r="AQ17" s="423"/>
      <c r="AR17" s="423"/>
      <c r="AS17" s="423"/>
      <c r="AT17" s="423"/>
      <c r="AU17" s="423"/>
      <c r="AV17" s="423"/>
      <c r="AW17" s="423"/>
      <c r="AX17" s="423"/>
      <c r="AY17" s="423"/>
      <c r="AZ17" s="423"/>
      <c r="BA17" s="423"/>
      <c r="BB17" s="423"/>
      <c r="BC17" s="423"/>
      <c r="BD17" s="423"/>
      <c r="BE17" s="423"/>
      <c r="BF17" s="423"/>
      <c r="BG17" s="423"/>
      <c r="BH17" s="423"/>
      <c r="BI17" s="423"/>
      <c r="BJ17" s="423"/>
      <c r="BK17" s="423"/>
    </row>
    <row r="18" spans="1:63">
      <c r="A18" s="1109"/>
      <c r="B18" s="430"/>
      <c r="C18" s="430"/>
      <c r="D18" s="430"/>
      <c r="E18" s="430"/>
      <c r="F18" s="430">
        <v>392889</v>
      </c>
      <c r="G18" s="430">
        <v>359526.08</v>
      </c>
      <c r="H18" s="430">
        <v>1.1000000000000001</v>
      </c>
      <c r="I18" s="430"/>
      <c r="J18" s="430">
        <v>2863</v>
      </c>
      <c r="K18" s="431">
        <f t="shared" si="0"/>
        <v>4046.53</v>
      </c>
      <c r="L18" s="431">
        <f t="shared" si="1"/>
        <v>1080.44</v>
      </c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  <c r="AJ18" s="423"/>
      <c r="AK18" s="423"/>
      <c r="AL18" s="423"/>
      <c r="AM18" s="423"/>
      <c r="AN18" s="423"/>
      <c r="AO18" s="423"/>
      <c r="AP18" s="423"/>
      <c r="AQ18" s="423"/>
      <c r="AR18" s="423"/>
      <c r="AS18" s="423"/>
      <c r="AT18" s="423"/>
      <c r="AU18" s="423"/>
      <c r="AV18" s="423"/>
      <c r="AW18" s="423"/>
      <c r="AX18" s="423"/>
      <c r="AY18" s="423"/>
      <c r="AZ18" s="423"/>
      <c r="BA18" s="423"/>
      <c r="BB18" s="423"/>
      <c r="BC18" s="423"/>
      <c r="BD18" s="423"/>
      <c r="BE18" s="423"/>
      <c r="BF18" s="423"/>
      <c r="BG18" s="423"/>
      <c r="BH18" s="423"/>
      <c r="BI18" s="423"/>
      <c r="BJ18" s="423"/>
      <c r="BK18" s="423"/>
    </row>
    <row r="19" spans="1:63">
      <c r="A19" s="1108" t="s">
        <v>785</v>
      </c>
      <c r="B19" s="430">
        <v>3836499</v>
      </c>
      <c r="C19" s="430">
        <v>3792985</v>
      </c>
      <c r="D19" s="430">
        <v>3749471</v>
      </c>
      <c r="E19" s="430">
        <v>65010</v>
      </c>
      <c r="F19" s="430">
        <v>51373</v>
      </c>
      <c r="G19" s="430">
        <v>37736</v>
      </c>
      <c r="H19" s="430">
        <v>2.2000000000000002</v>
      </c>
      <c r="I19" s="430">
        <v>87105</v>
      </c>
      <c r="J19" s="430">
        <v>42022</v>
      </c>
      <c r="K19" s="431">
        <f t="shared" si="0"/>
        <v>83632.88</v>
      </c>
      <c r="L19" s="431">
        <f t="shared" si="1"/>
        <v>83010.240000000005</v>
      </c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  <c r="AJ19" s="423"/>
      <c r="AK19" s="423"/>
      <c r="AL19" s="423"/>
      <c r="AM19" s="423"/>
      <c r="AN19" s="423"/>
      <c r="AO19" s="423"/>
      <c r="AP19" s="423"/>
      <c r="AQ19" s="423"/>
      <c r="AR19" s="423"/>
      <c r="AS19" s="423"/>
      <c r="AT19" s="423"/>
      <c r="AU19" s="423"/>
      <c r="AV19" s="423"/>
      <c r="AW19" s="423"/>
      <c r="AX19" s="423"/>
      <c r="AY19" s="423"/>
      <c r="AZ19" s="423"/>
      <c r="BA19" s="423"/>
      <c r="BB19" s="423"/>
      <c r="BC19" s="423"/>
      <c r="BD19" s="423"/>
      <c r="BE19" s="423"/>
      <c r="BF19" s="423"/>
      <c r="BG19" s="423"/>
      <c r="BH19" s="423"/>
      <c r="BI19" s="423"/>
      <c r="BJ19" s="423"/>
      <c r="BK19" s="423"/>
    </row>
    <row r="20" spans="1:63">
      <c r="A20" s="1109"/>
      <c r="B20" s="430"/>
      <c r="C20" s="430"/>
      <c r="D20" s="430"/>
      <c r="E20" s="430">
        <v>1443431</v>
      </c>
      <c r="F20" s="430">
        <v>1196197</v>
      </c>
      <c r="G20" s="430">
        <v>948963</v>
      </c>
      <c r="H20" s="430">
        <v>1.1000000000000001</v>
      </c>
      <c r="I20" s="430"/>
      <c r="J20" s="430">
        <v>6914</v>
      </c>
      <c r="K20" s="431">
        <f t="shared" si="0"/>
        <v>11118.49</v>
      </c>
      <c r="L20" s="431">
        <f t="shared" si="1"/>
        <v>3289.54</v>
      </c>
      <c r="M20" s="423"/>
      <c r="N20" s="423"/>
      <c r="O20" s="423"/>
      <c r="P20" s="423"/>
      <c r="Q20" s="423"/>
      <c r="R20" s="423"/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  <c r="AD20" s="423"/>
      <c r="AE20" s="423"/>
      <c r="AF20" s="423"/>
      <c r="AG20" s="423"/>
      <c r="AH20" s="423"/>
      <c r="AI20" s="423"/>
      <c r="AJ20" s="423"/>
      <c r="AK20" s="423"/>
      <c r="AL20" s="423"/>
      <c r="AM20" s="423"/>
      <c r="AN20" s="423"/>
      <c r="AO20" s="423"/>
      <c r="AP20" s="423"/>
      <c r="AQ20" s="423"/>
      <c r="AR20" s="423"/>
      <c r="AS20" s="423"/>
      <c r="AT20" s="423"/>
      <c r="AU20" s="423"/>
      <c r="AV20" s="423"/>
      <c r="AW20" s="423"/>
      <c r="AX20" s="423"/>
      <c r="AY20" s="423"/>
      <c r="AZ20" s="423"/>
      <c r="BA20" s="423"/>
      <c r="BB20" s="423"/>
      <c r="BC20" s="423"/>
      <c r="BD20" s="423"/>
      <c r="BE20" s="423"/>
      <c r="BF20" s="423"/>
      <c r="BG20" s="423"/>
      <c r="BH20" s="423"/>
      <c r="BI20" s="423"/>
      <c r="BJ20" s="423"/>
      <c r="BK20" s="423"/>
    </row>
    <row r="21" spans="1:63">
      <c r="A21" s="1108" t="s">
        <v>1044</v>
      </c>
      <c r="B21" s="430">
        <v>3279809.22</v>
      </c>
      <c r="C21" s="430">
        <v>2701777.09</v>
      </c>
      <c r="D21" s="430">
        <v>2633923.4500000002</v>
      </c>
      <c r="E21" s="430"/>
      <c r="F21" s="430"/>
      <c r="G21" s="430"/>
      <c r="H21" s="430">
        <v>2.2000000000000002</v>
      </c>
      <c r="I21" s="430">
        <v>83642</v>
      </c>
      <c r="J21" s="430">
        <v>36508</v>
      </c>
      <c r="K21" s="431">
        <f t="shared" si="0"/>
        <v>58319.51</v>
      </c>
      <c r="L21" s="431">
        <f t="shared" si="1"/>
        <v>58319.51</v>
      </c>
      <c r="M21" s="423"/>
      <c r="N21" s="423"/>
      <c r="O21" s="423"/>
      <c r="P21" s="423"/>
      <c r="Q21" s="423"/>
      <c r="R21" s="423"/>
      <c r="S21" s="423"/>
      <c r="T21" s="423"/>
      <c r="U21" s="423"/>
      <c r="V21" s="423"/>
      <c r="W21" s="423"/>
      <c r="X21" s="423"/>
      <c r="Y21" s="423"/>
      <c r="Z21" s="423"/>
      <c r="AA21" s="423"/>
      <c r="AB21" s="423"/>
      <c r="AC21" s="423"/>
      <c r="AD21" s="423"/>
      <c r="AE21" s="423"/>
      <c r="AF21" s="423"/>
      <c r="AG21" s="423"/>
      <c r="AH21" s="423"/>
      <c r="AI21" s="423"/>
      <c r="AJ21" s="423"/>
      <c r="AK21" s="423"/>
      <c r="AL21" s="423"/>
      <c r="AM21" s="423"/>
      <c r="AN21" s="423"/>
      <c r="AO21" s="423"/>
      <c r="AP21" s="423"/>
      <c r="AQ21" s="423"/>
      <c r="AR21" s="423"/>
      <c r="AS21" s="423"/>
      <c r="AT21" s="423"/>
      <c r="AU21" s="423"/>
      <c r="AV21" s="423"/>
      <c r="AW21" s="423"/>
      <c r="AX21" s="423"/>
      <c r="AY21" s="423"/>
      <c r="AZ21" s="423"/>
      <c r="BA21" s="423"/>
      <c r="BB21" s="423"/>
      <c r="BC21" s="423"/>
      <c r="BD21" s="423"/>
      <c r="BE21" s="423"/>
      <c r="BF21" s="423"/>
      <c r="BG21" s="423"/>
      <c r="BH21" s="423"/>
      <c r="BI21" s="423"/>
      <c r="BJ21" s="423"/>
      <c r="BK21" s="423"/>
    </row>
    <row r="22" spans="1:63">
      <c r="A22" s="1109"/>
      <c r="B22" s="430"/>
      <c r="C22" s="430"/>
      <c r="D22" s="430"/>
      <c r="E22" s="430">
        <v>780352.74</v>
      </c>
      <c r="F22" s="430">
        <v>697796.1</v>
      </c>
      <c r="G22" s="430">
        <v>615239.46</v>
      </c>
      <c r="H22" s="430">
        <v>1.1000000000000001</v>
      </c>
      <c r="I22" s="430"/>
      <c r="J22" s="430">
        <v>4121</v>
      </c>
      <c r="K22" s="431">
        <f t="shared" si="0"/>
        <v>6994.66</v>
      </c>
      <c r="L22" s="431">
        <f t="shared" si="1"/>
        <v>1918.94</v>
      </c>
      <c r="M22" s="423"/>
      <c r="N22" s="423"/>
      <c r="O22" s="423"/>
      <c r="P22" s="423"/>
      <c r="Q22" s="423"/>
      <c r="R22" s="423"/>
      <c r="S22" s="423"/>
      <c r="T22" s="423"/>
      <c r="U22" s="423"/>
      <c r="V22" s="423"/>
      <c r="W22" s="423"/>
      <c r="X22" s="423"/>
      <c r="Y22" s="423"/>
      <c r="Z22" s="423"/>
      <c r="AA22" s="423"/>
      <c r="AB22" s="423"/>
      <c r="AC22" s="423"/>
      <c r="AD22" s="423"/>
      <c r="AE22" s="423"/>
      <c r="AF22" s="423"/>
      <c r="AG22" s="423"/>
      <c r="AH22" s="423"/>
      <c r="AI22" s="423"/>
      <c r="AJ22" s="423"/>
      <c r="AK22" s="423"/>
      <c r="AL22" s="423"/>
      <c r="AM22" s="423"/>
      <c r="AN22" s="423"/>
      <c r="AO22" s="423"/>
      <c r="AP22" s="423"/>
      <c r="AQ22" s="423"/>
      <c r="AR22" s="423"/>
      <c r="AS22" s="423"/>
      <c r="AT22" s="423"/>
      <c r="AU22" s="423"/>
      <c r="AV22" s="423"/>
      <c r="AW22" s="423"/>
      <c r="AX22" s="423"/>
      <c r="AY22" s="423"/>
      <c r="AZ22" s="423"/>
      <c r="BA22" s="423"/>
      <c r="BB22" s="423"/>
      <c r="BC22" s="423"/>
      <c r="BD22" s="423"/>
      <c r="BE22" s="423"/>
      <c r="BF22" s="423"/>
      <c r="BG22" s="423"/>
      <c r="BH22" s="423"/>
      <c r="BI22" s="423"/>
      <c r="BJ22" s="423"/>
      <c r="BK22" s="423"/>
    </row>
    <row r="23" spans="1:63" s="433" customFormat="1">
      <c r="A23" s="1108" t="s">
        <v>1067</v>
      </c>
      <c r="B23" s="430">
        <v>1156631</v>
      </c>
      <c r="C23" s="430">
        <v>1142437.52</v>
      </c>
      <c r="D23" s="430">
        <v>1128244.04</v>
      </c>
      <c r="E23" s="430"/>
      <c r="F23" s="430"/>
      <c r="G23" s="430"/>
      <c r="H23" s="430">
        <v>2.2000000000000002</v>
      </c>
      <c r="I23" s="430">
        <v>30771</v>
      </c>
      <c r="J23" s="430">
        <v>18457</v>
      </c>
      <c r="K23" s="431">
        <f t="shared" si="0"/>
        <v>24899.43</v>
      </c>
      <c r="L23" s="431">
        <f t="shared" si="1"/>
        <v>24899.43</v>
      </c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2"/>
      <c r="AD23" s="432"/>
      <c r="AE23" s="432"/>
      <c r="AF23" s="432"/>
      <c r="AG23" s="432"/>
      <c r="AH23" s="432"/>
      <c r="AI23" s="432"/>
      <c r="AJ23" s="432"/>
      <c r="AK23" s="432"/>
      <c r="AL23" s="432"/>
      <c r="AM23" s="432"/>
      <c r="AN23" s="432"/>
      <c r="AO23" s="432"/>
      <c r="AP23" s="432"/>
      <c r="AQ23" s="432"/>
      <c r="AR23" s="432"/>
      <c r="AS23" s="432"/>
      <c r="AT23" s="432"/>
      <c r="AU23" s="432"/>
      <c r="AV23" s="432"/>
      <c r="AW23" s="432"/>
      <c r="AX23" s="432"/>
      <c r="AY23" s="432"/>
      <c r="AZ23" s="432"/>
      <c r="BA23" s="432"/>
      <c r="BB23" s="432"/>
      <c r="BC23" s="432"/>
      <c r="BD23" s="432"/>
      <c r="BE23" s="432"/>
      <c r="BF23" s="432"/>
      <c r="BG23" s="432"/>
      <c r="BH23" s="432"/>
      <c r="BI23" s="432"/>
      <c r="BJ23" s="432"/>
      <c r="BK23" s="432"/>
    </row>
    <row r="24" spans="1:63" s="433" customFormat="1">
      <c r="A24" s="1109"/>
      <c r="B24" s="430"/>
      <c r="C24" s="430"/>
      <c r="D24" s="430"/>
      <c r="E24" s="430">
        <v>471791.38</v>
      </c>
      <c r="F24" s="430">
        <v>444009.38</v>
      </c>
      <c r="G24" s="430">
        <v>418329.38</v>
      </c>
      <c r="H24" s="430">
        <v>1.1000000000000001</v>
      </c>
      <c r="I24" s="430"/>
      <c r="J24" s="430">
        <v>1844</v>
      </c>
      <c r="K24" s="431">
        <f t="shared" si="0"/>
        <v>4672.24</v>
      </c>
      <c r="L24" s="431">
        <f t="shared" si="1"/>
        <v>1221.03</v>
      </c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2"/>
      <c r="AD24" s="432"/>
      <c r="AE24" s="432"/>
      <c r="AF24" s="432"/>
      <c r="AG24" s="432"/>
      <c r="AH24" s="432"/>
      <c r="AI24" s="432"/>
      <c r="AJ24" s="432"/>
      <c r="AK24" s="432"/>
      <c r="AL24" s="432"/>
      <c r="AM24" s="432"/>
      <c r="AN24" s="432"/>
      <c r="AO24" s="432"/>
      <c r="AP24" s="432"/>
      <c r="AQ24" s="432"/>
      <c r="AR24" s="432"/>
      <c r="AS24" s="432"/>
      <c r="AT24" s="432"/>
      <c r="AU24" s="432"/>
      <c r="AV24" s="432"/>
      <c r="AW24" s="432"/>
      <c r="AX24" s="432"/>
      <c r="AY24" s="432"/>
      <c r="AZ24" s="432"/>
      <c r="BA24" s="432"/>
      <c r="BB24" s="432"/>
      <c r="BC24" s="432"/>
      <c r="BD24" s="432"/>
      <c r="BE24" s="432"/>
      <c r="BF24" s="432"/>
      <c r="BG24" s="432"/>
      <c r="BH24" s="432"/>
      <c r="BI24" s="432"/>
      <c r="BJ24" s="432"/>
      <c r="BK24" s="432"/>
    </row>
    <row r="25" spans="1:63" ht="57" customHeight="1">
      <c r="A25" s="434" t="s">
        <v>1045</v>
      </c>
      <c r="B25" s="430">
        <v>761.21</v>
      </c>
      <c r="C25" s="430">
        <v>0</v>
      </c>
      <c r="D25" s="430">
        <v>0</v>
      </c>
      <c r="E25" s="430">
        <v>210607.15</v>
      </c>
      <c r="F25" s="430">
        <v>171704</v>
      </c>
      <c r="G25" s="430">
        <v>140000</v>
      </c>
      <c r="H25" s="430">
        <v>1.1000000000000001</v>
      </c>
      <c r="I25" s="430">
        <v>78</v>
      </c>
      <c r="J25" s="430">
        <v>456</v>
      </c>
      <c r="K25" s="431">
        <f t="shared" si="0"/>
        <v>1627.19</v>
      </c>
      <c r="L25" s="431">
        <f t="shared" si="1"/>
        <v>472.19</v>
      </c>
      <c r="M25" s="423"/>
      <c r="N25" s="423"/>
      <c r="O25" s="423"/>
      <c r="P25" s="423"/>
      <c r="Q25" s="423"/>
      <c r="R25" s="423"/>
      <c r="S25" s="423"/>
      <c r="T25" s="423"/>
      <c r="U25" s="423"/>
      <c r="V25" s="423"/>
      <c r="W25" s="423"/>
      <c r="X25" s="423"/>
      <c r="Y25" s="423"/>
      <c r="Z25" s="423"/>
      <c r="AA25" s="423"/>
      <c r="AB25" s="423"/>
      <c r="AC25" s="423"/>
      <c r="AD25" s="423"/>
      <c r="AE25" s="423"/>
      <c r="AF25" s="423"/>
      <c r="AG25" s="423"/>
      <c r="AH25" s="423"/>
      <c r="AI25" s="423"/>
      <c r="AJ25" s="423"/>
      <c r="AK25" s="423"/>
      <c r="AL25" s="423"/>
      <c r="AM25" s="423"/>
      <c r="AN25" s="423"/>
      <c r="AO25" s="423"/>
      <c r="AP25" s="423"/>
      <c r="AQ25" s="423"/>
      <c r="AR25" s="423"/>
      <c r="AS25" s="423"/>
      <c r="AT25" s="423"/>
      <c r="AU25" s="423"/>
      <c r="AV25" s="423"/>
      <c r="AW25" s="423"/>
      <c r="AX25" s="423"/>
      <c r="AY25" s="423"/>
      <c r="AZ25" s="423"/>
      <c r="BA25" s="423"/>
      <c r="BB25" s="423"/>
      <c r="BC25" s="423"/>
      <c r="BD25" s="423"/>
      <c r="BE25" s="423"/>
      <c r="BF25" s="423"/>
      <c r="BG25" s="423"/>
      <c r="BH25" s="423"/>
      <c r="BI25" s="423"/>
      <c r="BJ25" s="423"/>
      <c r="BK25" s="423"/>
    </row>
    <row r="26" spans="1:63">
      <c r="A26" s="1123" t="s">
        <v>789</v>
      </c>
      <c r="B26" s="430">
        <v>0</v>
      </c>
      <c r="C26" s="430">
        <v>0</v>
      </c>
      <c r="D26" s="430">
        <v>0</v>
      </c>
      <c r="E26" s="430">
        <v>16394.36</v>
      </c>
      <c r="F26" s="430">
        <v>9283.1</v>
      </c>
      <c r="G26" s="430">
        <v>3799.35</v>
      </c>
      <c r="H26" s="430">
        <v>1.1000000000000001</v>
      </c>
      <c r="I26" s="430">
        <f>46+159+149+139</f>
        <v>493</v>
      </c>
      <c r="J26" s="430">
        <f>71+80+71</f>
        <v>222</v>
      </c>
      <c r="K26" s="431">
        <f t="shared" si="0"/>
        <v>56.87</v>
      </c>
      <c r="L26" s="431">
        <f t="shared" si="1"/>
        <v>25.53</v>
      </c>
      <c r="M26" s="423"/>
      <c r="N26" s="423"/>
      <c r="O26" s="423"/>
      <c r="P26" s="423"/>
      <c r="Q26" s="423"/>
      <c r="R26" s="423"/>
      <c r="S26" s="423"/>
      <c r="T26" s="423"/>
      <c r="U26" s="423"/>
      <c r="V26" s="423"/>
      <c r="W26" s="423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3"/>
      <c r="AJ26" s="423"/>
      <c r="AK26" s="423"/>
      <c r="AL26" s="423"/>
      <c r="AM26" s="423"/>
      <c r="AN26" s="423"/>
      <c r="AO26" s="423"/>
      <c r="AP26" s="423"/>
      <c r="AQ26" s="423"/>
      <c r="AR26" s="423"/>
      <c r="AS26" s="423"/>
      <c r="AT26" s="423"/>
      <c r="AU26" s="423"/>
      <c r="AV26" s="423"/>
      <c r="AW26" s="423"/>
      <c r="AX26" s="423"/>
      <c r="AY26" s="423"/>
      <c r="AZ26" s="423"/>
      <c r="BA26" s="423"/>
      <c r="BB26" s="423"/>
      <c r="BC26" s="423"/>
      <c r="BD26" s="423"/>
      <c r="BE26" s="423"/>
      <c r="BF26" s="423"/>
      <c r="BG26" s="423"/>
      <c r="BH26" s="423"/>
      <c r="BI26" s="423"/>
      <c r="BJ26" s="423"/>
      <c r="BK26" s="423"/>
    </row>
    <row r="27" spans="1:63">
      <c r="A27" s="1124"/>
      <c r="B27" s="430">
        <v>0</v>
      </c>
      <c r="C27" s="430">
        <v>0</v>
      </c>
      <c r="D27" s="430">
        <v>0</v>
      </c>
      <c r="E27" s="430">
        <v>1196056.32</v>
      </c>
      <c r="F27" s="430">
        <v>865451.18</v>
      </c>
      <c r="G27" s="430">
        <v>517886.12</v>
      </c>
      <c r="H27" s="430">
        <v>2.2000000000000002</v>
      </c>
      <c r="I27" s="430">
        <v>0</v>
      </c>
      <c r="J27" s="430">
        <f>3018+2801</f>
        <v>5819</v>
      </c>
      <c r="K27" s="431">
        <f t="shared" si="0"/>
        <v>13305.1</v>
      </c>
      <c r="L27" s="431">
        <f t="shared" si="1"/>
        <v>4759.9799999999996</v>
      </c>
      <c r="M27" s="423"/>
      <c r="N27" s="423"/>
      <c r="O27" s="423"/>
      <c r="P27" s="423"/>
      <c r="Q27" s="423"/>
      <c r="R27" s="423"/>
      <c r="S27" s="423"/>
      <c r="T27" s="423"/>
      <c r="U27" s="423"/>
      <c r="V27" s="423"/>
      <c r="W27" s="423"/>
      <c r="X27" s="423"/>
      <c r="Y27" s="423"/>
      <c r="Z27" s="423"/>
      <c r="AA27" s="423"/>
      <c r="AB27" s="423"/>
      <c r="AC27" s="423"/>
      <c r="AD27" s="423"/>
      <c r="AE27" s="423"/>
      <c r="AF27" s="423"/>
      <c r="AG27" s="423"/>
      <c r="AH27" s="423"/>
      <c r="AI27" s="423"/>
      <c r="AJ27" s="423"/>
      <c r="AK27" s="423"/>
      <c r="AL27" s="423"/>
      <c r="AM27" s="423"/>
      <c r="AN27" s="423"/>
      <c r="AO27" s="423"/>
      <c r="AP27" s="423"/>
      <c r="AQ27" s="423"/>
      <c r="AR27" s="423"/>
      <c r="AS27" s="423"/>
      <c r="AT27" s="423"/>
      <c r="AU27" s="423"/>
      <c r="AV27" s="423"/>
      <c r="AW27" s="423"/>
      <c r="AX27" s="423"/>
      <c r="AY27" s="423"/>
      <c r="AZ27" s="423"/>
      <c r="BA27" s="423"/>
      <c r="BB27" s="423"/>
      <c r="BC27" s="423"/>
      <c r="BD27" s="423"/>
      <c r="BE27" s="423"/>
      <c r="BF27" s="423"/>
      <c r="BG27" s="423"/>
      <c r="BH27" s="423"/>
      <c r="BI27" s="423"/>
      <c r="BJ27" s="423"/>
      <c r="BK27" s="423"/>
    </row>
    <row r="28" spans="1:63" ht="37.5">
      <c r="A28" s="435" t="s">
        <v>791</v>
      </c>
      <c r="B28" s="430">
        <v>0</v>
      </c>
      <c r="C28" s="430">
        <v>0</v>
      </c>
      <c r="D28" s="430">
        <v>44794561.740000002</v>
      </c>
      <c r="E28" s="430">
        <v>906826.93</v>
      </c>
      <c r="F28" s="430">
        <v>594006.24</v>
      </c>
      <c r="G28" s="430">
        <v>644496.77</v>
      </c>
      <c r="H28" s="430">
        <v>2.2000000000000002</v>
      </c>
      <c r="I28" s="430">
        <v>19950.189999999999</v>
      </c>
      <c r="J28" s="430">
        <v>13068.14</v>
      </c>
      <c r="K28" s="431">
        <f t="shared" si="0"/>
        <v>753011.5</v>
      </c>
      <c r="L28" s="431">
        <f t="shared" si="1"/>
        <v>742377.3</v>
      </c>
      <c r="M28" s="423"/>
      <c r="N28" s="423"/>
      <c r="O28" s="423"/>
      <c r="P28" s="423"/>
      <c r="Q28" s="423"/>
      <c r="R28" s="423"/>
      <c r="S28" s="423"/>
      <c r="T28" s="423"/>
      <c r="U28" s="423"/>
      <c r="V28" s="423"/>
      <c r="W28" s="423"/>
      <c r="X28" s="423"/>
      <c r="Y28" s="423"/>
      <c r="Z28" s="423"/>
      <c r="AA28" s="423"/>
      <c r="AB28" s="423"/>
      <c r="AC28" s="423"/>
      <c r="AD28" s="423"/>
      <c r="AE28" s="423"/>
      <c r="AF28" s="423"/>
      <c r="AG28" s="423"/>
      <c r="AH28" s="423"/>
      <c r="AI28" s="423"/>
      <c r="AJ28" s="423"/>
      <c r="AK28" s="423"/>
      <c r="AL28" s="423"/>
      <c r="AM28" s="423"/>
      <c r="AN28" s="423"/>
      <c r="AO28" s="423"/>
      <c r="AP28" s="423"/>
      <c r="AQ28" s="423"/>
      <c r="AR28" s="423"/>
      <c r="AS28" s="423"/>
      <c r="AT28" s="423"/>
      <c r="AU28" s="423"/>
      <c r="AV28" s="423"/>
      <c r="AW28" s="423"/>
      <c r="AX28" s="423"/>
      <c r="AY28" s="423"/>
      <c r="AZ28" s="423"/>
      <c r="BA28" s="423"/>
      <c r="BB28" s="423"/>
      <c r="BC28" s="423"/>
      <c r="BD28" s="423"/>
      <c r="BE28" s="423"/>
      <c r="BF28" s="423"/>
      <c r="BG28" s="423"/>
      <c r="BH28" s="423"/>
      <c r="BI28" s="423"/>
      <c r="BJ28" s="423"/>
      <c r="BK28" s="423"/>
    </row>
    <row r="29" spans="1:63">
      <c r="A29" s="1108" t="s">
        <v>1046</v>
      </c>
      <c r="B29" s="430">
        <v>2079683</v>
      </c>
      <c r="C29" s="430">
        <v>2049099</v>
      </c>
      <c r="D29" s="430">
        <v>2018513</v>
      </c>
      <c r="E29" s="430">
        <v>45530</v>
      </c>
      <c r="F29" s="430">
        <v>33129</v>
      </c>
      <c r="G29" s="430">
        <v>28129</v>
      </c>
      <c r="H29" s="430">
        <v>2.2000000000000002</v>
      </c>
      <c r="I29" s="430">
        <v>47817</v>
      </c>
      <c r="J29" s="430">
        <v>23202</v>
      </c>
      <c r="K29" s="431">
        <f t="shared" si="0"/>
        <v>45221.85</v>
      </c>
      <c r="L29" s="431">
        <f t="shared" si="1"/>
        <v>44757.72</v>
      </c>
      <c r="M29" s="423"/>
      <c r="N29" s="423"/>
      <c r="O29" s="423"/>
      <c r="P29" s="423"/>
      <c r="Q29" s="423"/>
      <c r="R29" s="423"/>
      <c r="S29" s="423"/>
      <c r="T29" s="423"/>
      <c r="U29" s="423"/>
      <c r="V29" s="423"/>
      <c r="W29" s="423"/>
      <c r="X29" s="423"/>
      <c r="Y29" s="423"/>
      <c r="Z29" s="423"/>
      <c r="AA29" s="423"/>
      <c r="AB29" s="423"/>
      <c r="AC29" s="423"/>
      <c r="AD29" s="423"/>
      <c r="AE29" s="423"/>
      <c r="AF29" s="423"/>
      <c r="AG29" s="423"/>
      <c r="AH29" s="423"/>
      <c r="AI29" s="423"/>
      <c r="AJ29" s="423"/>
      <c r="AK29" s="423"/>
      <c r="AL29" s="423"/>
      <c r="AM29" s="423"/>
      <c r="AN29" s="423"/>
      <c r="AO29" s="423"/>
      <c r="AP29" s="423"/>
      <c r="AQ29" s="423"/>
      <c r="AR29" s="423"/>
      <c r="AS29" s="423"/>
      <c r="AT29" s="423"/>
      <c r="AU29" s="423"/>
      <c r="AV29" s="423"/>
      <c r="AW29" s="423"/>
      <c r="AX29" s="423"/>
      <c r="AY29" s="423"/>
      <c r="AZ29" s="423"/>
      <c r="BA29" s="423"/>
      <c r="BB29" s="423"/>
      <c r="BC29" s="423"/>
      <c r="BD29" s="423"/>
      <c r="BE29" s="423"/>
      <c r="BF29" s="423"/>
      <c r="BG29" s="423"/>
      <c r="BH29" s="423"/>
      <c r="BI29" s="423"/>
      <c r="BJ29" s="423"/>
      <c r="BK29" s="423"/>
    </row>
    <row r="30" spans="1:63">
      <c r="A30" s="1109"/>
      <c r="B30" s="430"/>
      <c r="C30" s="430"/>
      <c r="D30" s="430"/>
      <c r="E30" s="430">
        <v>309643</v>
      </c>
      <c r="F30" s="430">
        <v>276704</v>
      </c>
      <c r="G30" s="430">
        <v>597265</v>
      </c>
      <c r="H30" s="430">
        <v>1.1000000000000001</v>
      </c>
      <c r="I30" s="430"/>
      <c r="J30" s="430">
        <v>1635</v>
      </c>
      <c r="K30" s="431">
        <f t="shared" si="0"/>
        <v>5688.37</v>
      </c>
      <c r="L30" s="431">
        <f t="shared" si="1"/>
        <v>760.94</v>
      </c>
      <c r="M30" s="423"/>
      <c r="N30" s="423"/>
      <c r="O30" s="423"/>
      <c r="P30" s="423"/>
      <c r="Q30" s="423"/>
      <c r="R30" s="423"/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  <c r="AD30" s="423"/>
      <c r="AE30" s="423"/>
      <c r="AF30" s="423"/>
      <c r="AG30" s="423"/>
      <c r="AH30" s="423"/>
      <c r="AI30" s="423"/>
      <c r="AJ30" s="423"/>
      <c r="AK30" s="423"/>
      <c r="AL30" s="423"/>
      <c r="AM30" s="423"/>
      <c r="AN30" s="423"/>
      <c r="AO30" s="423"/>
      <c r="AP30" s="423"/>
      <c r="AQ30" s="423"/>
      <c r="AR30" s="423"/>
      <c r="AS30" s="423"/>
      <c r="AT30" s="423"/>
      <c r="AU30" s="423"/>
      <c r="AV30" s="423"/>
      <c r="AW30" s="423"/>
      <c r="AX30" s="423"/>
      <c r="AY30" s="423"/>
      <c r="AZ30" s="423"/>
      <c r="BA30" s="423"/>
      <c r="BB30" s="423"/>
      <c r="BC30" s="423"/>
      <c r="BD30" s="423"/>
      <c r="BE30" s="423"/>
      <c r="BF30" s="423"/>
      <c r="BG30" s="423"/>
      <c r="BH30" s="423"/>
      <c r="BI30" s="423"/>
      <c r="BJ30" s="423"/>
      <c r="BK30" s="423"/>
    </row>
    <row r="31" spans="1:63">
      <c r="A31" s="1108" t="s">
        <v>793</v>
      </c>
      <c r="B31" s="430">
        <v>1228390.98</v>
      </c>
      <c r="C31" s="430">
        <v>1183408.8600000001</v>
      </c>
      <c r="D31" s="430">
        <v>1138424.74</v>
      </c>
      <c r="E31" s="430"/>
      <c r="F31" s="430"/>
      <c r="G31" s="430"/>
      <c r="H31" s="430">
        <v>2.2000000000000002</v>
      </c>
      <c r="I31" s="430">
        <v>25744</v>
      </c>
      <c r="J31" s="430">
        <v>13326</v>
      </c>
      <c r="K31" s="431">
        <f t="shared" si="0"/>
        <v>25292.76</v>
      </c>
      <c r="L31" s="431">
        <f t="shared" si="1"/>
        <v>25292.76</v>
      </c>
      <c r="M31" s="423"/>
      <c r="N31" s="423"/>
      <c r="O31" s="423"/>
      <c r="P31" s="423"/>
      <c r="Q31" s="423"/>
      <c r="R31" s="423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3"/>
      <c r="AG31" s="423"/>
      <c r="AH31" s="423"/>
      <c r="AI31" s="423"/>
      <c r="AJ31" s="423"/>
      <c r="AK31" s="423"/>
      <c r="AL31" s="423"/>
      <c r="AM31" s="423"/>
      <c r="AN31" s="423"/>
      <c r="AO31" s="423"/>
      <c r="AP31" s="423"/>
      <c r="AQ31" s="423"/>
      <c r="AR31" s="423"/>
      <c r="AS31" s="423"/>
      <c r="AT31" s="423"/>
      <c r="AU31" s="423"/>
      <c r="AV31" s="423"/>
      <c r="AW31" s="423"/>
      <c r="AX31" s="423"/>
      <c r="AY31" s="423"/>
      <c r="AZ31" s="423"/>
      <c r="BA31" s="423"/>
      <c r="BB31" s="423"/>
      <c r="BC31" s="423"/>
      <c r="BD31" s="423"/>
      <c r="BE31" s="423"/>
      <c r="BF31" s="423"/>
      <c r="BG31" s="423"/>
      <c r="BH31" s="423"/>
      <c r="BI31" s="423"/>
      <c r="BJ31" s="423"/>
      <c r="BK31" s="423"/>
    </row>
    <row r="32" spans="1:63">
      <c r="A32" s="1109"/>
      <c r="B32" s="430"/>
      <c r="C32" s="430"/>
      <c r="D32" s="430"/>
      <c r="E32" s="430">
        <v>4585310.42</v>
      </c>
      <c r="F32" s="430">
        <v>2633733.1</v>
      </c>
      <c r="G32" s="430">
        <v>682155.78</v>
      </c>
      <c r="H32" s="430">
        <v>1.1000000000000001</v>
      </c>
      <c r="I32" s="430"/>
      <c r="J32" s="430">
        <v>15331</v>
      </c>
      <c r="K32" s="431">
        <f t="shared" si="0"/>
        <v>12870.55</v>
      </c>
      <c r="L32" s="431">
        <f t="shared" si="1"/>
        <v>7242.77</v>
      </c>
      <c r="M32" s="423"/>
      <c r="N32" s="423"/>
      <c r="O32" s="423"/>
      <c r="P32" s="423"/>
      <c r="Q32" s="423"/>
      <c r="R32" s="423"/>
      <c r="S32" s="423"/>
      <c r="T32" s="423"/>
      <c r="U32" s="423"/>
      <c r="V32" s="423"/>
      <c r="W32" s="423"/>
      <c r="X32" s="423"/>
      <c r="Y32" s="423"/>
      <c r="Z32" s="423"/>
      <c r="AA32" s="423"/>
      <c r="AB32" s="423"/>
      <c r="AC32" s="423"/>
      <c r="AD32" s="423"/>
      <c r="AE32" s="423"/>
      <c r="AF32" s="423"/>
      <c r="AG32" s="423"/>
      <c r="AH32" s="423"/>
      <c r="AI32" s="423"/>
      <c r="AJ32" s="423"/>
      <c r="AK32" s="423"/>
      <c r="AL32" s="423"/>
      <c r="AM32" s="423"/>
      <c r="AN32" s="423"/>
      <c r="AO32" s="423"/>
      <c r="AP32" s="423"/>
      <c r="AQ32" s="423"/>
      <c r="AR32" s="423"/>
      <c r="AS32" s="423"/>
      <c r="AT32" s="423"/>
      <c r="AU32" s="423"/>
      <c r="AV32" s="423"/>
      <c r="AW32" s="423"/>
      <c r="AX32" s="423"/>
      <c r="AY32" s="423"/>
      <c r="AZ32" s="423"/>
      <c r="BA32" s="423"/>
      <c r="BB32" s="423"/>
      <c r="BC32" s="423"/>
      <c r="BD32" s="423"/>
      <c r="BE32" s="423"/>
      <c r="BF32" s="423"/>
      <c r="BG32" s="423"/>
      <c r="BH32" s="423"/>
      <c r="BI32" s="423"/>
      <c r="BJ32" s="423"/>
      <c r="BK32" s="423"/>
    </row>
    <row r="33" spans="1:63">
      <c r="A33" s="436" t="s">
        <v>794</v>
      </c>
      <c r="B33" s="430">
        <v>0</v>
      </c>
      <c r="C33" s="437">
        <v>0</v>
      </c>
      <c r="D33" s="430"/>
      <c r="E33" s="430">
        <v>3793855.66</v>
      </c>
      <c r="F33" s="430">
        <v>3535201.91</v>
      </c>
      <c r="G33" s="430">
        <v>3276548.16</v>
      </c>
      <c r="H33" s="430">
        <v>1.1000000000000001</v>
      </c>
      <c r="I33" s="430">
        <v>112252</v>
      </c>
      <c r="J33" s="430">
        <v>56126</v>
      </c>
      <c r="K33" s="431">
        <f t="shared" si="0"/>
        <v>36753.33</v>
      </c>
      <c r="L33" s="431">
        <f t="shared" si="1"/>
        <v>9721.81</v>
      </c>
      <c r="M33" s="423"/>
      <c r="N33" s="423"/>
      <c r="O33" s="423"/>
      <c r="P33" s="423"/>
      <c r="Q33" s="423"/>
      <c r="R33" s="423"/>
      <c r="S33" s="423"/>
      <c r="T33" s="423"/>
      <c r="U33" s="423"/>
      <c r="V33" s="423"/>
      <c r="W33" s="423"/>
      <c r="X33" s="423"/>
      <c r="Y33" s="423"/>
      <c r="Z33" s="423"/>
      <c r="AA33" s="423"/>
      <c r="AB33" s="423"/>
      <c r="AC33" s="423"/>
      <c r="AD33" s="423"/>
      <c r="AE33" s="423"/>
      <c r="AF33" s="423"/>
      <c r="AG33" s="423"/>
      <c r="AH33" s="423"/>
      <c r="AI33" s="423"/>
      <c r="AJ33" s="423"/>
      <c r="AK33" s="423"/>
      <c r="AL33" s="423"/>
      <c r="AM33" s="423"/>
      <c r="AN33" s="423"/>
      <c r="AO33" s="423"/>
      <c r="AP33" s="423"/>
      <c r="AQ33" s="423"/>
      <c r="AR33" s="423"/>
      <c r="AS33" s="423"/>
      <c r="AT33" s="423"/>
      <c r="AU33" s="423"/>
      <c r="AV33" s="423"/>
      <c r="AW33" s="423"/>
      <c r="AX33" s="423"/>
      <c r="AY33" s="423"/>
      <c r="AZ33" s="423"/>
      <c r="BA33" s="423"/>
      <c r="BB33" s="423"/>
      <c r="BC33" s="423"/>
      <c r="BD33" s="423"/>
      <c r="BE33" s="423"/>
      <c r="BF33" s="423"/>
      <c r="BG33" s="423"/>
      <c r="BH33" s="423"/>
      <c r="BI33" s="423"/>
      <c r="BJ33" s="423"/>
      <c r="BK33" s="423"/>
    </row>
    <row r="34" spans="1:63">
      <c r="A34" s="436" t="s">
        <v>796</v>
      </c>
      <c r="B34" s="430">
        <v>1081814.1299999999</v>
      </c>
      <c r="C34" s="430">
        <v>992671.77</v>
      </c>
      <c r="D34" s="430">
        <v>903529.41</v>
      </c>
      <c r="E34" s="430">
        <v>1434089.7</v>
      </c>
      <c r="F34" s="430">
        <v>1317949.3799999999</v>
      </c>
      <c r="G34" s="430">
        <v>1201809.06</v>
      </c>
      <c r="H34" s="430">
        <v>2.2000000000000002</v>
      </c>
      <c r="I34" s="430">
        <v>39143</v>
      </c>
      <c r="J34" s="430">
        <v>43566</v>
      </c>
      <c r="K34" s="431">
        <f t="shared" si="0"/>
        <v>47446.5</v>
      </c>
      <c r="L34" s="431">
        <f t="shared" si="1"/>
        <v>27616.65</v>
      </c>
      <c r="M34" s="423"/>
      <c r="N34" s="423"/>
      <c r="O34" s="423"/>
      <c r="P34" s="423"/>
      <c r="Q34" s="423"/>
      <c r="R34" s="423"/>
      <c r="S34" s="423"/>
      <c r="T34" s="423"/>
      <c r="U34" s="423"/>
      <c r="V34" s="423"/>
      <c r="W34" s="423"/>
      <c r="X34" s="423"/>
      <c r="Y34" s="423"/>
      <c r="Z34" s="423"/>
      <c r="AA34" s="423"/>
      <c r="AB34" s="423"/>
      <c r="AC34" s="423"/>
      <c r="AD34" s="423"/>
      <c r="AE34" s="423"/>
      <c r="AF34" s="423"/>
      <c r="AG34" s="423"/>
      <c r="AH34" s="423"/>
      <c r="AI34" s="423"/>
      <c r="AJ34" s="423"/>
      <c r="AK34" s="423"/>
      <c r="AL34" s="423"/>
      <c r="AM34" s="423"/>
      <c r="AN34" s="423"/>
      <c r="AO34" s="423"/>
      <c r="AP34" s="423"/>
      <c r="AQ34" s="423"/>
      <c r="AR34" s="423"/>
      <c r="AS34" s="423"/>
      <c r="AT34" s="423"/>
      <c r="AU34" s="423"/>
      <c r="AV34" s="423"/>
      <c r="AW34" s="423"/>
      <c r="AX34" s="423"/>
      <c r="AY34" s="423"/>
      <c r="AZ34" s="423"/>
      <c r="BA34" s="423"/>
      <c r="BB34" s="423"/>
      <c r="BC34" s="423"/>
      <c r="BD34" s="423"/>
      <c r="BE34" s="423"/>
      <c r="BF34" s="423"/>
      <c r="BG34" s="423"/>
      <c r="BH34" s="423"/>
      <c r="BI34" s="423"/>
      <c r="BJ34" s="423"/>
      <c r="BK34" s="423"/>
    </row>
    <row r="35" spans="1:63">
      <c r="A35" s="1108" t="s">
        <v>797</v>
      </c>
      <c r="B35" s="430"/>
      <c r="C35" s="430"/>
      <c r="D35" s="430"/>
      <c r="E35" s="430">
        <v>715097.13</v>
      </c>
      <c r="F35" s="430">
        <v>603201</v>
      </c>
      <c r="G35" s="430">
        <v>452310.2</v>
      </c>
      <c r="H35" s="430">
        <v>1.1000000000000001</v>
      </c>
      <c r="I35" s="430"/>
      <c r="J35" s="430"/>
      <c r="K35" s="431">
        <f t="shared" si="0"/>
        <v>5390.36</v>
      </c>
      <c r="L35" s="431">
        <f t="shared" si="1"/>
        <v>1658.8</v>
      </c>
      <c r="M35" s="423"/>
      <c r="N35" s="423"/>
      <c r="O35" s="423"/>
      <c r="P35" s="423"/>
      <c r="Q35" s="423"/>
      <c r="R35" s="423"/>
      <c r="S35" s="423"/>
      <c r="T35" s="423"/>
      <c r="U35" s="423"/>
      <c r="V35" s="423"/>
      <c r="W35" s="423"/>
      <c r="X35" s="423"/>
      <c r="Y35" s="423"/>
      <c r="Z35" s="423"/>
      <c r="AA35" s="423"/>
      <c r="AB35" s="423"/>
      <c r="AC35" s="423"/>
      <c r="AD35" s="423"/>
      <c r="AE35" s="423"/>
      <c r="AF35" s="423"/>
      <c r="AG35" s="423"/>
      <c r="AH35" s="423"/>
      <c r="AI35" s="423"/>
      <c r="AJ35" s="423"/>
      <c r="AK35" s="423"/>
      <c r="AL35" s="423"/>
      <c r="AM35" s="423"/>
      <c r="AN35" s="423"/>
      <c r="AO35" s="423"/>
      <c r="AP35" s="423"/>
      <c r="AQ35" s="423"/>
      <c r="AR35" s="423"/>
      <c r="AS35" s="423"/>
      <c r="AT35" s="423"/>
      <c r="AU35" s="423"/>
      <c r="AV35" s="423"/>
      <c r="AW35" s="423"/>
      <c r="AX35" s="423"/>
      <c r="AY35" s="423"/>
      <c r="AZ35" s="423"/>
      <c r="BA35" s="423"/>
      <c r="BB35" s="423"/>
      <c r="BC35" s="423"/>
      <c r="BD35" s="423"/>
      <c r="BE35" s="423"/>
      <c r="BF35" s="423"/>
      <c r="BG35" s="423"/>
      <c r="BH35" s="423"/>
      <c r="BI35" s="423"/>
      <c r="BJ35" s="423"/>
      <c r="BK35" s="423"/>
    </row>
    <row r="36" spans="1:63">
      <c r="A36" s="1109"/>
      <c r="B36" s="430">
        <v>85919.46</v>
      </c>
      <c r="C36" s="430">
        <v>84845</v>
      </c>
      <c r="D36" s="430">
        <v>83800.539999999994</v>
      </c>
      <c r="E36" s="430">
        <v>41304.870000000003</v>
      </c>
      <c r="F36" s="430">
        <v>28123.1</v>
      </c>
      <c r="G36" s="430">
        <v>12156.3</v>
      </c>
      <c r="H36" s="430">
        <v>2.2000000000000002</v>
      </c>
      <c r="I36" s="430">
        <v>3613</v>
      </c>
      <c r="J36" s="430">
        <v>2191.41</v>
      </c>
      <c r="K36" s="431">
        <f t="shared" si="0"/>
        <v>2204.61</v>
      </c>
      <c r="L36" s="431">
        <f t="shared" si="1"/>
        <v>2004.03</v>
      </c>
      <c r="M36" s="423"/>
      <c r="N36" s="423"/>
      <c r="O36" s="423"/>
      <c r="P36" s="423"/>
      <c r="Q36" s="423"/>
      <c r="R36" s="423"/>
      <c r="S36" s="423"/>
      <c r="T36" s="423"/>
      <c r="U36" s="423"/>
      <c r="V36" s="423"/>
      <c r="W36" s="423"/>
      <c r="X36" s="423"/>
      <c r="Y36" s="423"/>
      <c r="Z36" s="423"/>
      <c r="AA36" s="423"/>
      <c r="AB36" s="423"/>
      <c r="AC36" s="423"/>
      <c r="AD36" s="423"/>
      <c r="AE36" s="423"/>
      <c r="AF36" s="423"/>
      <c r="AG36" s="423"/>
      <c r="AH36" s="423"/>
      <c r="AI36" s="423"/>
      <c r="AJ36" s="423"/>
      <c r="AK36" s="423"/>
      <c r="AL36" s="423"/>
      <c r="AM36" s="423"/>
      <c r="AN36" s="423"/>
      <c r="AO36" s="423"/>
      <c r="AP36" s="423"/>
      <c r="AQ36" s="423"/>
      <c r="AR36" s="423"/>
      <c r="AS36" s="423"/>
      <c r="AT36" s="423"/>
      <c r="AU36" s="423"/>
      <c r="AV36" s="423"/>
      <c r="AW36" s="423"/>
      <c r="AX36" s="423"/>
      <c r="AY36" s="423"/>
      <c r="AZ36" s="423"/>
      <c r="BA36" s="423"/>
      <c r="BB36" s="423"/>
      <c r="BC36" s="423"/>
      <c r="BD36" s="423"/>
      <c r="BE36" s="423"/>
      <c r="BF36" s="423"/>
      <c r="BG36" s="423"/>
      <c r="BH36" s="423"/>
      <c r="BI36" s="423"/>
      <c r="BJ36" s="423"/>
      <c r="BK36" s="423"/>
    </row>
    <row r="37" spans="1:63" ht="37.5" customHeight="1">
      <c r="A37" s="1123" t="s">
        <v>798</v>
      </c>
      <c r="B37" s="430">
        <v>40476.959999999999</v>
      </c>
      <c r="C37" s="430">
        <v>0</v>
      </c>
      <c r="D37" s="430">
        <v>0</v>
      </c>
      <c r="E37" s="430"/>
      <c r="F37" s="430"/>
      <c r="G37" s="430"/>
      <c r="H37" s="430">
        <v>2.2000000000000002</v>
      </c>
      <c r="I37" s="430">
        <v>101</v>
      </c>
      <c r="J37" s="430">
        <v>266</v>
      </c>
      <c r="K37" s="431">
        <f t="shared" si="0"/>
        <v>0</v>
      </c>
      <c r="L37" s="431">
        <f t="shared" si="1"/>
        <v>0</v>
      </c>
      <c r="M37" s="423"/>
      <c r="N37" s="423"/>
      <c r="O37" s="423"/>
      <c r="P37" s="423"/>
      <c r="Q37" s="423"/>
      <c r="R37" s="423"/>
      <c r="S37" s="423"/>
      <c r="T37" s="423"/>
      <c r="U37" s="423"/>
      <c r="V37" s="423"/>
      <c r="W37" s="423"/>
      <c r="X37" s="423"/>
      <c r="Y37" s="423"/>
      <c r="Z37" s="423"/>
      <c r="AA37" s="423"/>
      <c r="AB37" s="423"/>
      <c r="AC37" s="423"/>
      <c r="AD37" s="423"/>
      <c r="AE37" s="423"/>
      <c r="AF37" s="423"/>
      <c r="AG37" s="423"/>
      <c r="AH37" s="423"/>
      <c r="AI37" s="423"/>
      <c r="AJ37" s="423"/>
      <c r="AK37" s="423"/>
      <c r="AL37" s="423"/>
      <c r="AM37" s="423"/>
      <c r="AN37" s="423"/>
      <c r="AO37" s="423"/>
      <c r="AP37" s="423"/>
      <c r="AQ37" s="423"/>
      <c r="AR37" s="423"/>
      <c r="AS37" s="423"/>
      <c r="AT37" s="423"/>
      <c r="AU37" s="423"/>
      <c r="AV37" s="423"/>
      <c r="AW37" s="423"/>
      <c r="AX37" s="423"/>
      <c r="AY37" s="423"/>
      <c r="AZ37" s="423"/>
      <c r="BA37" s="423"/>
      <c r="BB37" s="423"/>
      <c r="BC37" s="423"/>
      <c r="BD37" s="423"/>
      <c r="BE37" s="423"/>
      <c r="BF37" s="423"/>
      <c r="BG37" s="423"/>
      <c r="BH37" s="423"/>
      <c r="BI37" s="423"/>
      <c r="BJ37" s="423"/>
      <c r="BK37" s="423"/>
    </row>
    <row r="38" spans="1:63">
      <c r="A38" s="1124"/>
      <c r="B38" s="430"/>
      <c r="C38" s="430"/>
      <c r="D38" s="430"/>
      <c r="E38" s="430">
        <v>1273720.6200000001</v>
      </c>
      <c r="F38" s="430">
        <v>1174883</v>
      </c>
      <c r="G38" s="430">
        <v>1076045.3799999999</v>
      </c>
      <c r="H38" s="430">
        <v>1.1000000000000001</v>
      </c>
      <c r="I38" s="430">
        <v>0</v>
      </c>
      <c r="J38" s="430">
        <v>7063</v>
      </c>
      <c r="K38" s="431">
        <f t="shared" si="0"/>
        <v>12108.3</v>
      </c>
      <c r="L38" s="431">
        <f t="shared" si="1"/>
        <v>3230.93</v>
      </c>
      <c r="M38" s="423"/>
      <c r="N38" s="423"/>
      <c r="O38" s="423"/>
      <c r="P38" s="423"/>
      <c r="Q38" s="423"/>
      <c r="R38" s="423"/>
      <c r="S38" s="423"/>
      <c r="T38" s="423"/>
      <c r="U38" s="423"/>
      <c r="V38" s="423"/>
      <c r="W38" s="423"/>
      <c r="X38" s="423"/>
      <c r="Y38" s="423"/>
      <c r="Z38" s="423"/>
      <c r="AA38" s="423"/>
      <c r="AB38" s="423"/>
      <c r="AC38" s="423"/>
      <c r="AD38" s="423"/>
      <c r="AE38" s="423"/>
      <c r="AF38" s="423"/>
      <c r="AG38" s="423"/>
      <c r="AH38" s="423"/>
      <c r="AI38" s="423"/>
      <c r="AJ38" s="423"/>
      <c r="AK38" s="423"/>
      <c r="AL38" s="423"/>
      <c r="AM38" s="423"/>
      <c r="AN38" s="423"/>
      <c r="AO38" s="423"/>
      <c r="AP38" s="423"/>
      <c r="AQ38" s="423"/>
      <c r="AR38" s="423"/>
      <c r="AS38" s="423"/>
      <c r="AT38" s="423"/>
      <c r="AU38" s="423"/>
      <c r="AV38" s="423"/>
      <c r="AW38" s="423"/>
      <c r="AX38" s="423"/>
      <c r="AY38" s="423"/>
      <c r="AZ38" s="423"/>
      <c r="BA38" s="423"/>
      <c r="BB38" s="423"/>
      <c r="BC38" s="423"/>
      <c r="BD38" s="423"/>
      <c r="BE38" s="423"/>
      <c r="BF38" s="423"/>
      <c r="BG38" s="423"/>
      <c r="BH38" s="423"/>
      <c r="BI38" s="423"/>
      <c r="BJ38" s="423"/>
      <c r="BK38" s="423"/>
    </row>
    <row r="39" spans="1:63">
      <c r="A39" s="1108" t="s">
        <v>799</v>
      </c>
      <c r="B39" s="430">
        <v>1934758.8</v>
      </c>
      <c r="C39" s="430">
        <v>1881731.58</v>
      </c>
      <c r="D39" s="430">
        <v>1758704.58</v>
      </c>
      <c r="E39" s="430">
        <v>13579</v>
      </c>
      <c r="F39" s="430">
        <v>6789</v>
      </c>
      <c r="G39" s="430">
        <v>0</v>
      </c>
      <c r="H39" s="430">
        <v>2.2000000000000002</v>
      </c>
      <c r="I39" s="430">
        <v>44461</v>
      </c>
      <c r="J39" s="430">
        <v>21185</v>
      </c>
      <c r="K39" s="431">
        <f t="shared" si="0"/>
        <v>39405.49</v>
      </c>
      <c r="L39" s="431">
        <f t="shared" si="1"/>
        <v>39405.49</v>
      </c>
      <c r="M39" s="423"/>
      <c r="N39" s="423"/>
      <c r="O39" s="423"/>
      <c r="P39" s="423"/>
      <c r="Q39" s="423"/>
      <c r="R39" s="423"/>
      <c r="S39" s="423"/>
      <c r="T39" s="423"/>
      <c r="U39" s="423"/>
      <c r="V39" s="423"/>
      <c r="W39" s="423"/>
      <c r="X39" s="423"/>
      <c r="Y39" s="423"/>
      <c r="Z39" s="423"/>
      <c r="AA39" s="423"/>
      <c r="AB39" s="423"/>
      <c r="AC39" s="423"/>
      <c r="AD39" s="423"/>
      <c r="AE39" s="423"/>
      <c r="AF39" s="423"/>
      <c r="AG39" s="423"/>
      <c r="AH39" s="423"/>
      <c r="AI39" s="423"/>
      <c r="AJ39" s="423"/>
      <c r="AK39" s="423"/>
      <c r="AL39" s="423"/>
      <c r="AM39" s="423"/>
      <c r="AN39" s="423"/>
      <c r="AO39" s="423"/>
      <c r="AP39" s="423"/>
      <c r="AQ39" s="423"/>
      <c r="AR39" s="423"/>
      <c r="AS39" s="423"/>
      <c r="AT39" s="423"/>
      <c r="AU39" s="423"/>
      <c r="AV39" s="423"/>
      <c r="AW39" s="423"/>
      <c r="AX39" s="423"/>
      <c r="AY39" s="423"/>
      <c r="AZ39" s="423"/>
      <c r="BA39" s="423"/>
      <c r="BB39" s="423"/>
      <c r="BC39" s="423"/>
      <c r="BD39" s="423"/>
      <c r="BE39" s="423"/>
      <c r="BF39" s="423"/>
      <c r="BG39" s="423"/>
      <c r="BH39" s="423"/>
      <c r="BI39" s="423"/>
      <c r="BJ39" s="423"/>
      <c r="BK39" s="423"/>
    </row>
    <row r="40" spans="1:63">
      <c r="A40" s="1109"/>
      <c r="B40" s="430"/>
      <c r="C40" s="430"/>
      <c r="D40" s="430"/>
      <c r="E40" s="430">
        <v>386794</v>
      </c>
      <c r="F40" s="430">
        <v>368298</v>
      </c>
      <c r="G40" s="430">
        <v>349802</v>
      </c>
      <c r="H40" s="430">
        <v>1.1000000000000001</v>
      </c>
      <c r="I40" s="430"/>
      <c r="J40" s="430">
        <v>2051</v>
      </c>
      <c r="K40" s="431">
        <f t="shared" si="0"/>
        <v>3898.69</v>
      </c>
      <c r="L40" s="431">
        <f t="shared" si="1"/>
        <v>1012.82</v>
      </c>
      <c r="M40" s="423"/>
      <c r="N40" s="423"/>
      <c r="O40" s="423"/>
      <c r="P40" s="423"/>
      <c r="Q40" s="423"/>
      <c r="R40" s="423"/>
      <c r="S40" s="423"/>
      <c r="T40" s="423"/>
      <c r="U40" s="423"/>
      <c r="V40" s="423"/>
      <c r="W40" s="423"/>
      <c r="X40" s="423"/>
      <c r="Y40" s="423"/>
      <c r="Z40" s="423"/>
      <c r="AA40" s="423"/>
      <c r="AB40" s="423"/>
      <c r="AC40" s="423"/>
      <c r="AD40" s="423"/>
      <c r="AE40" s="423"/>
      <c r="AF40" s="423"/>
      <c r="AG40" s="423"/>
      <c r="AH40" s="423"/>
      <c r="AI40" s="423"/>
      <c r="AJ40" s="423"/>
      <c r="AK40" s="423"/>
      <c r="AL40" s="423"/>
      <c r="AM40" s="423"/>
      <c r="AN40" s="423"/>
      <c r="AO40" s="423"/>
      <c r="AP40" s="423"/>
      <c r="AQ40" s="423"/>
      <c r="AR40" s="423"/>
      <c r="AS40" s="423"/>
      <c r="AT40" s="423"/>
      <c r="AU40" s="423"/>
      <c r="AV40" s="423"/>
      <c r="AW40" s="423"/>
      <c r="AX40" s="423"/>
      <c r="AY40" s="423"/>
      <c r="AZ40" s="423"/>
      <c r="BA40" s="423"/>
      <c r="BB40" s="423"/>
      <c r="BC40" s="423"/>
      <c r="BD40" s="423"/>
      <c r="BE40" s="423"/>
      <c r="BF40" s="423"/>
      <c r="BG40" s="423"/>
      <c r="BH40" s="423"/>
      <c r="BI40" s="423"/>
      <c r="BJ40" s="423"/>
      <c r="BK40" s="423"/>
    </row>
    <row r="41" spans="1:63">
      <c r="A41" s="1123" t="s">
        <v>801</v>
      </c>
      <c r="B41" s="430">
        <v>10626146.84</v>
      </c>
      <c r="C41" s="430">
        <v>10481587.76</v>
      </c>
      <c r="D41" s="430">
        <v>10337028.68</v>
      </c>
      <c r="E41" s="430">
        <v>845402.62</v>
      </c>
      <c r="F41" s="430">
        <v>732393.46</v>
      </c>
      <c r="G41" s="430">
        <v>619384.30000000005</v>
      </c>
      <c r="H41" s="430">
        <v>2.2000000000000002</v>
      </c>
      <c r="I41" s="430">
        <v>258175</v>
      </c>
      <c r="J41" s="430">
        <v>139905</v>
      </c>
      <c r="K41" s="431">
        <f t="shared" si="0"/>
        <v>242457.71</v>
      </c>
      <c r="L41" s="431">
        <f t="shared" si="1"/>
        <v>232237.87</v>
      </c>
      <c r="M41" s="423"/>
      <c r="N41" s="423"/>
      <c r="O41" s="423"/>
      <c r="P41" s="423"/>
      <c r="Q41" s="423"/>
      <c r="R41" s="423"/>
      <c r="S41" s="423"/>
      <c r="T41" s="423"/>
      <c r="U41" s="423"/>
      <c r="V41" s="423"/>
      <c r="W41" s="423"/>
      <c r="X41" s="423"/>
      <c r="Y41" s="423"/>
      <c r="Z41" s="423"/>
      <c r="AA41" s="423"/>
      <c r="AB41" s="423"/>
      <c r="AC41" s="423"/>
      <c r="AD41" s="423"/>
      <c r="AE41" s="423"/>
      <c r="AF41" s="423"/>
      <c r="AG41" s="423"/>
      <c r="AH41" s="423"/>
      <c r="AI41" s="423"/>
      <c r="AJ41" s="423"/>
      <c r="AK41" s="423"/>
      <c r="AL41" s="423"/>
      <c r="AM41" s="423"/>
      <c r="AN41" s="423"/>
      <c r="AO41" s="423"/>
      <c r="AP41" s="423"/>
      <c r="AQ41" s="423"/>
      <c r="AR41" s="423"/>
      <c r="AS41" s="423"/>
      <c r="AT41" s="423"/>
      <c r="AU41" s="423"/>
      <c r="AV41" s="423"/>
      <c r="AW41" s="423"/>
      <c r="AX41" s="423"/>
      <c r="AY41" s="423"/>
      <c r="AZ41" s="423"/>
      <c r="BA41" s="423"/>
      <c r="BB41" s="423"/>
      <c r="BC41" s="423"/>
      <c r="BD41" s="423"/>
      <c r="BE41" s="423"/>
      <c r="BF41" s="423"/>
      <c r="BG41" s="423"/>
      <c r="BH41" s="423"/>
      <c r="BI41" s="423"/>
      <c r="BJ41" s="423"/>
      <c r="BK41" s="423"/>
    </row>
    <row r="42" spans="1:63">
      <c r="A42" s="1124"/>
      <c r="B42" s="430"/>
      <c r="C42" s="430"/>
      <c r="D42" s="430"/>
      <c r="E42" s="430">
        <v>2312930.33</v>
      </c>
      <c r="F42" s="430">
        <v>3795512.13</v>
      </c>
      <c r="G42" s="430">
        <v>2312930.15</v>
      </c>
      <c r="H42" s="430">
        <v>1.1000000000000001</v>
      </c>
      <c r="I42" s="430"/>
      <c r="J42" s="430"/>
      <c r="K42" s="431">
        <f t="shared" si="0"/>
        <v>29519.33</v>
      </c>
      <c r="L42" s="431">
        <f t="shared" si="1"/>
        <v>10437.66</v>
      </c>
      <c r="M42" s="423"/>
      <c r="N42" s="423"/>
      <c r="O42" s="423"/>
      <c r="P42" s="423"/>
      <c r="Q42" s="423"/>
      <c r="R42" s="423"/>
      <c r="S42" s="423"/>
      <c r="T42" s="423"/>
      <c r="U42" s="423"/>
      <c r="V42" s="423"/>
      <c r="W42" s="423"/>
      <c r="X42" s="423"/>
      <c r="Y42" s="423"/>
      <c r="Z42" s="423"/>
      <c r="AA42" s="423"/>
      <c r="AB42" s="423"/>
      <c r="AC42" s="423"/>
      <c r="AD42" s="423"/>
      <c r="AE42" s="423"/>
      <c r="AF42" s="423"/>
      <c r="AG42" s="423"/>
      <c r="AH42" s="423"/>
      <c r="AI42" s="423"/>
      <c r="AJ42" s="423"/>
      <c r="AK42" s="423"/>
      <c r="AL42" s="423"/>
      <c r="AM42" s="423"/>
      <c r="AN42" s="423"/>
      <c r="AO42" s="423"/>
      <c r="AP42" s="423"/>
      <c r="AQ42" s="423"/>
      <c r="AR42" s="423"/>
      <c r="AS42" s="423"/>
      <c r="AT42" s="423"/>
      <c r="AU42" s="423"/>
      <c r="AV42" s="423"/>
      <c r="AW42" s="423"/>
      <c r="AX42" s="423"/>
      <c r="AY42" s="423"/>
      <c r="AZ42" s="423"/>
      <c r="BA42" s="423"/>
      <c r="BB42" s="423"/>
      <c r="BC42" s="423"/>
      <c r="BD42" s="423"/>
      <c r="BE42" s="423"/>
      <c r="BF42" s="423"/>
      <c r="BG42" s="423"/>
      <c r="BH42" s="423"/>
      <c r="BI42" s="423"/>
      <c r="BJ42" s="423"/>
      <c r="BK42" s="423"/>
    </row>
    <row r="43" spans="1:63">
      <c r="A43" s="1119" t="s">
        <v>802</v>
      </c>
      <c r="B43" s="430">
        <v>14689747</v>
      </c>
      <c r="C43" s="430">
        <v>14556191</v>
      </c>
      <c r="D43" s="430">
        <f>C43-(B43-C43)</f>
        <v>14422635</v>
      </c>
      <c r="E43" s="430">
        <v>5870</v>
      </c>
      <c r="F43" s="430">
        <v>1468</v>
      </c>
      <c r="G43" s="430"/>
      <c r="H43" s="430">
        <v>2.2000000000000002</v>
      </c>
      <c r="I43" s="430">
        <v>327617</v>
      </c>
      <c r="J43" s="430">
        <f>80433+80730+80730</f>
        <v>241893</v>
      </c>
      <c r="K43" s="431">
        <f t="shared" si="0"/>
        <v>318040.59999999998</v>
      </c>
      <c r="L43" s="431">
        <f t="shared" si="1"/>
        <v>318040.59999999998</v>
      </c>
      <c r="M43" s="423"/>
      <c r="N43" s="423"/>
      <c r="O43" s="423"/>
      <c r="P43" s="423"/>
      <c r="Q43" s="423"/>
      <c r="R43" s="423"/>
      <c r="S43" s="423"/>
      <c r="T43" s="423"/>
      <c r="U43" s="423"/>
      <c r="V43" s="423"/>
      <c r="W43" s="423"/>
      <c r="X43" s="423"/>
      <c r="Y43" s="423"/>
      <c r="Z43" s="423"/>
      <c r="AA43" s="423"/>
      <c r="AB43" s="423"/>
      <c r="AC43" s="423"/>
      <c r="AD43" s="423"/>
      <c r="AE43" s="423"/>
      <c r="AF43" s="423"/>
      <c r="AG43" s="423"/>
      <c r="AH43" s="423"/>
      <c r="AI43" s="423"/>
      <c r="AJ43" s="423"/>
      <c r="AK43" s="423"/>
      <c r="AL43" s="423"/>
      <c r="AM43" s="423"/>
      <c r="AN43" s="423"/>
      <c r="AO43" s="423"/>
      <c r="AP43" s="423"/>
      <c r="AQ43" s="423"/>
      <c r="AR43" s="423"/>
      <c r="AS43" s="423"/>
      <c r="AT43" s="423"/>
      <c r="AU43" s="423"/>
      <c r="AV43" s="423"/>
      <c r="AW43" s="423"/>
      <c r="AX43" s="423"/>
      <c r="AY43" s="423"/>
      <c r="AZ43" s="423"/>
      <c r="BA43" s="423"/>
      <c r="BB43" s="423"/>
      <c r="BC43" s="423"/>
      <c r="BD43" s="423"/>
      <c r="BE43" s="423"/>
      <c r="BF43" s="423"/>
      <c r="BG43" s="423"/>
      <c r="BH43" s="423"/>
      <c r="BI43" s="423"/>
      <c r="BJ43" s="423"/>
      <c r="BK43" s="423"/>
    </row>
    <row r="44" spans="1:63">
      <c r="A44" s="1120"/>
      <c r="B44" s="430"/>
      <c r="C44" s="430"/>
      <c r="D44" s="430"/>
      <c r="E44" s="430">
        <v>1238896</v>
      </c>
      <c r="F44" s="430">
        <v>950703</v>
      </c>
      <c r="G44" s="430">
        <f>F44-(E44-F44)</f>
        <v>662510</v>
      </c>
      <c r="H44" s="430">
        <v>1.1000000000000001</v>
      </c>
      <c r="I44" s="430"/>
      <c r="J44" s="430">
        <v>6142</v>
      </c>
      <c r="K44" s="431">
        <f t="shared" si="0"/>
        <v>8080.14</v>
      </c>
      <c r="L44" s="431">
        <f t="shared" si="1"/>
        <v>2614.4299999999998</v>
      </c>
      <c r="M44" s="423"/>
      <c r="N44" s="423"/>
      <c r="O44" s="423"/>
      <c r="P44" s="423"/>
      <c r="Q44" s="423"/>
      <c r="R44" s="423"/>
      <c r="S44" s="423"/>
      <c r="T44" s="423"/>
      <c r="U44" s="423"/>
      <c r="V44" s="423"/>
      <c r="W44" s="423"/>
      <c r="X44" s="423"/>
      <c r="Y44" s="423"/>
      <c r="Z44" s="423"/>
      <c r="AA44" s="423"/>
      <c r="AB44" s="423"/>
      <c r="AC44" s="423"/>
      <c r="AD44" s="423"/>
      <c r="AE44" s="423"/>
      <c r="AF44" s="423"/>
      <c r="AG44" s="423"/>
      <c r="AH44" s="423"/>
      <c r="AI44" s="423"/>
      <c r="AJ44" s="423"/>
      <c r="AK44" s="423"/>
      <c r="AL44" s="423"/>
      <c r="AM44" s="423"/>
      <c r="AN44" s="423"/>
      <c r="AO44" s="423"/>
      <c r="AP44" s="423"/>
      <c r="AQ44" s="423"/>
      <c r="AR44" s="423"/>
      <c r="AS44" s="423"/>
      <c r="AT44" s="423"/>
      <c r="AU44" s="423"/>
      <c r="AV44" s="423"/>
      <c r="AW44" s="423"/>
      <c r="AX44" s="423"/>
      <c r="AY44" s="423"/>
      <c r="AZ44" s="423"/>
      <c r="BA44" s="423"/>
      <c r="BB44" s="423"/>
      <c r="BC44" s="423"/>
      <c r="BD44" s="423"/>
      <c r="BE44" s="423"/>
      <c r="BF44" s="423"/>
      <c r="BG44" s="423"/>
      <c r="BH44" s="423"/>
      <c r="BI44" s="423"/>
      <c r="BJ44" s="423"/>
      <c r="BK44" s="423"/>
    </row>
    <row r="45" spans="1:63">
      <c r="A45" s="1108" t="s">
        <v>803</v>
      </c>
      <c r="B45" s="430"/>
      <c r="C45" s="430"/>
      <c r="D45" s="430"/>
      <c r="E45" s="430">
        <v>5313</v>
      </c>
      <c r="F45" s="430">
        <v>2415</v>
      </c>
      <c r="G45" s="430">
        <v>500</v>
      </c>
      <c r="H45" s="430">
        <v>2.2000000000000002</v>
      </c>
      <c r="I45" s="430">
        <v>181</v>
      </c>
      <c r="J45" s="430">
        <v>21</v>
      </c>
      <c r="K45" s="431">
        <f t="shared" si="0"/>
        <v>21.53</v>
      </c>
      <c r="L45" s="431">
        <f t="shared" si="1"/>
        <v>13.28</v>
      </c>
      <c r="M45" s="423"/>
      <c r="N45" s="423"/>
      <c r="O45" s="423"/>
      <c r="P45" s="423"/>
      <c r="Q45" s="423"/>
      <c r="R45" s="423"/>
      <c r="S45" s="423"/>
      <c r="T45" s="423"/>
      <c r="U45" s="423"/>
      <c r="V45" s="423"/>
      <c r="W45" s="423"/>
      <c r="X45" s="423"/>
      <c r="Y45" s="423"/>
      <c r="Z45" s="423"/>
      <c r="AA45" s="423"/>
      <c r="AB45" s="423"/>
      <c r="AC45" s="423"/>
      <c r="AD45" s="423"/>
      <c r="AE45" s="423"/>
      <c r="AF45" s="423"/>
      <c r="AG45" s="423"/>
      <c r="AH45" s="423"/>
      <c r="AI45" s="423"/>
      <c r="AJ45" s="423"/>
      <c r="AK45" s="423"/>
      <c r="AL45" s="423"/>
      <c r="AM45" s="423"/>
      <c r="AN45" s="423"/>
      <c r="AO45" s="423"/>
      <c r="AP45" s="423"/>
      <c r="AQ45" s="423"/>
      <c r="AR45" s="423"/>
      <c r="AS45" s="423"/>
      <c r="AT45" s="423"/>
      <c r="AU45" s="423"/>
      <c r="AV45" s="423"/>
      <c r="AW45" s="423"/>
      <c r="AX45" s="423"/>
      <c r="AY45" s="423"/>
      <c r="AZ45" s="423"/>
      <c r="BA45" s="423"/>
      <c r="BB45" s="423"/>
      <c r="BC45" s="423"/>
      <c r="BD45" s="423"/>
      <c r="BE45" s="423"/>
      <c r="BF45" s="423"/>
      <c r="BG45" s="423"/>
      <c r="BH45" s="423"/>
      <c r="BI45" s="423"/>
      <c r="BJ45" s="423"/>
      <c r="BK45" s="423"/>
    </row>
    <row r="46" spans="1:63">
      <c r="A46" s="1109"/>
      <c r="B46" s="430"/>
      <c r="C46" s="430"/>
      <c r="D46" s="430"/>
      <c r="E46" s="430">
        <v>741170</v>
      </c>
      <c r="F46" s="430">
        <v>471170</v>
      </c>
      <c r="G46" s="430">
        <v>270000</v>
      </c>
      <c r="H46" s="430">
        <v>1.1000000000000001</v>
      </c>
      <c r="I46" s="430"/>
      <c r="J46" s="430">
        <v>1634</v>
      </c>
      <c r="K46" s="431">
        <f t="shared" si="0"/>
        <v>3523.22</v>
      </c>
      <c r="L46" s="431">
        <f t="shared" si="1"/>
        <v>1295.72</v>
      </c>
      <c r="M46" s="423"/>
      <c r="N46" s="423"/>
      <c r="O46" s="423"/>
      <c r="P46" s="423"/>
      <c r="Q46" s="423"/>
      <c r="R46" s="423"/>
      <c r="S46" s="423"/>
      <c r="T46" s="423"/>
      <c r="U46" s="423"/>
      <c r="V46" s="423"/>
      <c r="W46" s="423"/>
      <c r="X46" s="423"/>
      <c r="Y46" s="423"/>
      <c r="Z46" s="423"/>
      <c r="AA46" s="423"/>
      <c r="AB46" s="423"/>
      <c r="AC46" s="423"/>
      <c r="AD46" s="423"/>
      <c r="AE46" s="423"/>
      <c r="AF46" s="423"/>
      <c r="AG46" s="423"/>
      <c r="AH46" s="423"/>
      <c r="AI46" s="423"/>
      <c r="AJ46" s="423"/>
      <c r="AK46" s="423"/>
      <c r="AL46" s="423"/>
      <c r="AM46" s="423"/>
      <c r="AN46" s="423"/>
      <c r="AO46" s="423"/>
      <c r="AP46" s="423"/>
      <c r="AQ46" s="423"/>
      <c r="AR46" s="423"/>
      <c r="AS46" s="423"/>
      <c r="AT46" s="423"/>
      <c r="AU46" s="423"/>
      <c r="AV46" s="423"/>
      <c r="AW46" s="423"/>
      <c r="AX46" s="423"/>
      <c r="AY46" s="423"/>
      <c r="AZ46" s="423"/>
      <c r="BA46" s="423"/>
      <c r="BB46" s="423"/>
      <c r="BC46" s="423"/>
      <c r="BD46" s="423"/>
      <c r="BE46" s="423"/>
      <c r="BF46" s="423"/>
      <c r="BG46" s="423"/>
      <c r="BH46" s="423"/>
      <c r="BI46" s="423"/>
      <c r="BJ46" s="423"/>
      <c r="BK46" s="423"/>
    </row>
    <row r="47" spans="1:63">
      <c r="A47" s="436" t="s">
        <v>804</v>
      </c>
      <c r="B47" s="430">
        <v>1958639.67</v>
      </c>
      <c r="C47" s="430">
        <v>1912193.67</v>
      </c>
      <c r="D47" s="430">
        <v>1865747.67</v>
      </c>
      <c r="E47" s="430">
        <v>161337</v>
      </c>
      <c r="F47" s="430">
        <v>133671</v>
      </c>
      <c r="G47" s="430">
        <v>106005</v>
      </c>
      <c r="H47" s="430">
        <v>2.2000000000000002</v>
      </c>
      <c r="I47" s="430">
        <v>44714</v>
      </c>
      <c r="J47" s="430">
        <v>32234</v>
      </c>
      <c r="K47" s="431">
        <f t="shared" si="0"/>
        <v>43786.17</v>
      </c>
      <c r="L47" s="431">
        <f t="shared" si="1"/>
        <v>42037.09</v>
      </c>
      <c r="M47" s="423"/>
      <c r="N47" s="423"/>
      <c r="O47" s="423"/>
      <c r="P47" s="423"/>
      <c r="Q47" s="423"/>
      <c r="R47" s="423"/>
      <c r="S47" s="423"/>
      <c r="T47" s="423"/>
      <c r="U47" s="423"/>
      <c r="V47" s="423"/>
      <c r="W47" s="423"/>
      <c r="X47" s="423"/>
      <c r="Y47" s="423"/>
      <c r="Z47" s="423"/>
      <c r="AA47" s="423"/>
      <c r="AB47" s="423"/>
      <c r="AC47" s="423"/>
      <c r="AD47" s="423"/>
      <c r="AE47" s="423"/>
      <c r="AF47" s="423"/>
      <c r="AG47" s="423"/>
      <c r="AH47" s="423"/>
      <c r="AI47" s="423"/>
      <c r="AJ47" s="423"/>
      <c r="AK47" s="423"/>
      <c r="AL47" s="423"/>
      <c r="AM47" s="423"/>
      <c r="AN47" s="423"/>
      <c r="AO47" s="423"/>
      <c r="AP47" s="423"/>
      <c r="AQ47" s="423"/>
      <c r="AR47" s="423"/>
      <c r="AS47" s="423"/>
      <c r="AT47" s="423"/>
      <c r="AU47" s="423"/>
      <c r="AV47" s="423"/>
      <c r="AW47" s="423"/>
      <c r="AX47" s="423"/>
      <c r="AY47" s="423"/>
      <c r="AZ47" s="423"/>
      <c r="BA47" s="423"/>
      <c r="BB47" s="423"/>
      <c r="BC47" s="423"/>
      <c r="BD47" s="423"/>
      <c r="BE47" s="423"/>
      <c r="BF47" s="423"/>
      <c r="BG47" s="423"/>
      <c r="BH47" s="423"/>
      <c r="BI47" s="423"/>
      <c r="BJ47" s="423"/>
      <c r="BK47" s="423"/>
    </row>
    <row r="48" spans="1:63">
      <c r="A48" s="1108" t="s">
        <v>805</v>
      </c>
      <c r="B48" s="430">
        <v>3742674.75</v>
      </c>
      <c r="C48" s="430">
        <v>3701156.31</v>
      </c>
      <c r="D48" s="430">
        <v>3659637.87</v>
      </c>
      <c r="E48" s="430">
        <v>634419.49</v>
      </c>
      <c r="F48" s="430">
        <v>539727.47</v>
      </c>
      <c r="G48" s="430">
        <v>356344.39</v>
      </c>
      <c r="H48" s="430">
        <v>2.2000000000000002</v>
      </c>
      <c r="I48" s="430">
        <v>73746</v>
      </c>
      <c r="J48" s="430">
        <v>23659</v>
      </c>
      <c r="K48" s="431">
        <f t="shared" si="0"/>
        <v>89588.57</v>
      </c>
      <c r="L48" s="431">
        <f t="shared" si="1"/>
        <v>83708.89</v>
      </c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3"/>
      <c r="AB48" s="423"/>
      <c r="AC48" s="423"/>
      <c r="AD48" s="423"/>
      <c r="AE48" s="423"/>
      <c r="AF48" s="423"/>
      <c r="AG48" s="423"/>
      <c r="AH48" s="423"/>
      <c r="AI48" s="423"/>
      <c r="AJ48" s="423"/>
      <c r="AK48" s="423"/>
      <c r="AL48" s="423"/>
      <c r="AM48" s="423"/>
      <c r="AN48" s="423"/>
      <c r="AO48" s="423"/>
      <c r="AP48" s="423"/>
      <c r="AQ48" s="423"/>
      <c r="AR48" s="423"/>
      <c r="AS48" s="423"/>
      <c r="AT48" s="423"/>
      <c r="AU48" s="423"/>
      <c r="AV48" s="423"/>
      <c r="AW48" s="423"/>
      <c r="AX48" s="423"/>
      <c r="AY48" s="423"/>
      <c r="AZ48" s="423"/>
      <c r="BA48" s="423"/>
      <c r="BB48" s="423"/>
      <c r="BC48" s="423"/>
      <c r="BD48" s="423"/>
      <c r="BE48" s="423"/>
      <c r="BF48" s="423"/>
      <c r="BG48" s="423"/>
      <c r="BH48" s="423"/>
      <c r="BI48" s="423"/>
      <c r="BJ48" s="423"/>
      <c r="BK48" s="423"/>
    </row>
    <row r="49" spans="1:63">
      <c r="A49" s="1109"/>
      <c r="B49" s="430"/>
      <c r="C49" s="430"/>
      <c r="D49" s="430"/>
      <c r="E49" s="430">
        <v>2166814.5499999998</v>
      </c>
      <c r="F49" s="430">
        <v>1735158.52</v>
      </c>
      <c r="G49" s="430">
        <v>1303502.49</v>
      </c>
      <c r="H49" s="430">
        <v>1.1000000000000001</v>
      </c>
      <c r="I49" s="430"/>
      <c r="J49" s="430">
        <v>5334</v>
      </c>
      <c r="K49" s="431">
        <f t="shared" si="0"/>
        <v>15525.58</v>
      </c>
      <c r="L49" s="431">
        <f t="shared" si="1"/>
        <v>4771.6899999999996</v>
      </c>
      <c r="M49" s="423"/>
      <c r="N49" s="423"/>
      <c r="O49" s="423"/>
      <c r="P49" s="423"/>
      <c r="Q49" s="423"/>
      <c r="R49" s="423"/>
      <c r="S49" s="423"/>
      <c r="T49" s="423"/>
      <c r="U49" s="423"/>
      <c r="V49" s="423"/>
      <c r="W49" s="423"/>
      <c r="X49" s="423"/>
      <c r="Y49" s="423"/>
      <c r="Z49" s="423"/>
      <c r="AA49" s="423"/>
      <c r="AB49" s="423"/>
      <c r="AC49" s="423"/>
      <c r="AD49" s="423"/>
      <c r="AE49" s="423"/>
      <c r="AF49" s="423"/>
      <c r="AG49" s="423"/>
      <c r="AH49" s="423"/>
      <c r="AI49" s="423"/>
      <c r="AJ49" s="423"/>
      <c r="AK49" s="423"/>
      <c r="AL49" s="423"/>
      <c r="AM49" s="423"/>
      <c r="AN49" s="423"/>
      <c r="AO49" s="423"/>
      <c r="AP49" s="423"/>
      <c r="AQ49" s="423"/>
      <c r="AR49" s="423"/>
      <c r="AS49" s="423"/>
      <c r="AT49" s="423"/>
      <c r="AU49" s="423"/>
      <c r="AV49" s="423"/>
      <c r="AW49" s="423"/>
      <c r="AX49" s="423"/>
      <c r="AY49" s="423"/>
      <c r="AZ49" s="423"/>
      <c r="BA49" s="423"/>
      <c r="BB49" s="423"/>
      <c r="BC49" s="423"/>
      <c r="BD49" s="423"/>
      <c r="BE49" s="423"/>
      <c r="BF49" s="423"/>
      <c r="BG49" s="423"/>
      <c r="BH49" s="423"/>
      <c r="BI49" s="423"/>
      <c r="BJ49" s="423"/>
      <c r="BK49" s="423"/>
    </row>
    <row r="50" spans="1:63">
      <c r="A50" s="1108" t="s">
        <v>1048</v>
      </c>
      <c r="B50" s="430">
        <v>2406207.0699999998</v>
      </c>
      <c r="C50" s="430">
        <v>2293419.85</v>
      </c>
      <c r="D50" s="430">
        <v>2180632.63</v>
      </c>
      <c r="E50" s="430"/>
      <c r="F50" s="430"/>
      <c r="G50" s="430"/>
      <c r="H50" s="430">
        <v>2.2000000000000002</v>
      </c>
      <c r="I50" s="430">
        <v>15011</v>
      </c>
      <c r="J50" s="430">
        <v>50455.24</v>
      </c>
      <c r="K50" s="431">
        <f t="shared" si="0"/>
        <v>48594.25</v>
      </c>
      <c r="L50" s="431">
        <f t="shared" si="1"/>
        <v>48594.25</v>
      </c>
      <c r="M50" s="423"/>
      <c r="N50" s="423"/>
      <c r="O50" s="423"/>
      <c r="P50" s="423"/>
      <c r="Q50" s="423"/>
      <c r="R50" s="423"/>
      <c r="S50" s="423"/>
      <c r="T50" s="423"/>
      <c r="U50" s="423"/>
      <c r="V50" s="423"/>
      <c r="W50" s="423"/>
      <c r="X50" s="423"/>
      <c r="Y50" s="423"/>
      <c r="Z50" s="423"/>
      <c r="AA50" s="423"/>
      <c r="AB50" s="423"/>
      <c r="AC50" s="423"/>
      <c r="AD50" s="423"/>
      <c r="AE50" s="423"/>
      <c r="AF50" s="423"/>
      <c r="AG50" s="423"/>
      <c r="AH50" s="423"/>
      <c r="AI50" s="423"/>
      <c r="AJ50" s="423"/>
      <c r="AK50" s="423"/>
      <c r="AL50" s="423"/>
      <c r="AM50" s="423"/>
      <c r="AN50" s="423"/>
      <c r="AO50" s="423"/>
      <c r="AP50" s="423"/>
      <c r="AQ50" s="423"/>
      <c r="AR50" s="423"/>
      <c r="AS50" s="423"/>
      <c r="AT50" s="423"/>
      <c r="AU50" s="423"/>
      <c r="AV50" s="423"/>
      <c r="AW50" s="423"/>
      <c r="AX50" s="423"/>
      <c r="AY50" s="423"/>
      <c r="AZ50" s="423"/>
      <c r="BA50" s="423"/>
      <c r="BB50" s="423"/>
      <c r="BC50" s="423"/>
      <c r="BD50" s="423"/>
      <c r="BE50" s="423"/>
      <c r="BF50" s="423"/>
      <c r="BG50" s="423"/>
      <c r="BH50" s="423"/>
      <c r="BI50" s="423"/>
      <c r="BJ50" s="423"/>
      <c r="BK50" s="423"/>
    </row>
    <row r="51" spans="1:63">
      <c r="A51" s="1109"/>
      <c r="B51" s="430"/>
      <c r="C51" s="430"/>
      <c r="D51" s="430"/>
      <c r="E51" s="430">
        <v>896433.71</v>
      </c>
      <c r="F51" s="430">
        <v>796878.95</v>
      </c>
      <c r="G51" s="430">
        <v>697324.19</v>
      </c>
      <c r="H51" s="430">
        <v>1.1000000000000001</v>
      </c>
      <c r="I51" s="430"/>
      <c r="J51" s="430"/>
      <c r="K51" s="431">
        <f t="shared" si="0"/>
        <v>7944.34</v>
      </c>
      <c r="L51" s="431">
        <f t="shared" si="1"/>
        <v>2191.42</v>
      </c>
      <c r="M51" s="423"/>
      <c r="N51" s="423"/>
      <c r="O51" s="423"/>
      <c r="P51" s="423"/>
      <c r="Q51" s="423"/>
      <c r="R51" s="423"/>
      <c r="S51" s="423"/>
      <c r="T51" s="423"/>
      <c r="U51" s="423"/>
      <c r="V51" s="423"/>
      <c r="W51" s="423"/>
      <c r="X51" s="423"/>
      <c r="Y51" s="423"/>
      <c r="Z51" s="423"/>
      <c r="AA51" s="423"/>
      <c r="AB51" s="423"/>
      <c r="AC51" s="423"/>
      <c r="AD51" s="423"/>
      <c r="AE51" s="423"/>
      <c r="AF51" s="423"/>
      <c r="AG51" s="423"/>
      <c r="AH51" s="423"/>
      <c r="AI51" s="423"/>
      <c r="AJ51" s="423"/>
      <c r="AK51" s="423"/>
      <c r="AL51" s="423"/>
      <c r="AM51" s="423"/>
      <c r="AN51" s="423"/>
      <c r="AO51" s="423"/>
      <c r="AP51" s="423"/>
      <c r="AQ51" s="423"/>
      <c r="AR51" s="423"/>
      <c r="AS51" s="423"/>
      <c r="AT51" s="423"/>
      <c r="AU51" s="423"/>
      <c r="AV51" s="423"/>
      <c r="AW51" s="423"/>
      <c r="AX51" s="423"/>
      <c r="AY51" s="423"/>
      <c r="AZ51" s="423"/>
      <c r="BA51" s="423"/>
      <c r="BB51" s="423"/>
      <c r="BC51" s="423"/>
      <c r="BD51" s="423"/>
      <c r="BE51" s="423"/>
      <c r="BF51" s="423"/>
      <c r="BG51" s="423"/>
      <c r="BH51" s="423"/>
      <c r="BI51" s="423"/>
      <c r="BJ51" s="423"/>
      <c r="BK51" s="423"/>
    </row>
    <row r="52" spans="1:63">
      <c r="A52" s="1108" t="s">
        <v>807</v>
      </c>
      <c r="B52" s="430">
        <v>18171921</v>
      </c>
      <c r="C52" s="430">
        <v>18025176</v>
      </c>
      <c r="D52" s="430">
        <v>17878431</v>
      </c>
      <c r="E52" s="430">
        <v>400791</v>
      </c>
      <c r="F52" s="430">
        <v>303332</v>
      </c>
      <c r="G52" s="430">
        <v>205873</v>
      </c>
      <c r="H52" s="430">
        <v>2.2000000000000002</v>
      </c>
      <c r="I52" s="430">
        <v>100983</v>
      </c>
      <c r="J52" s="430">
        <v>107012</v>
      </c>
      <c r="K52" s="431">
        <f t="shared" si="0"/>
        <v>399197.81</v>
      </c>
      <c r="L52" s="431">
        <f t="shared" si="1"/>
        <v>395800.91</v>
      </c>
      <c r="M52" s="423"/>
      <c r="N52" s="423"/>
      <c r="O52" s="423"/>
      <c r="P52" s="423"/>
      <c r="Q52" s="423"/>
      <c r="R52" s="423"/>
      <c r="S52" s="423"/>
      <c r="T52" s="423"/>
      <c r="U52" s="423"/>
      <c r="V52" s="423"/>
      <c r="W52" s="423"/>
      <c r="X52" s="423"/>
      <c r="Y52" s="423"/>
      <c r="Z52" s="423"/>
      <c r="AA52" s="423"/>
      <c r="AB52" s="423"/>
      <c r="AC52" s="423"/>
      <c r="AD52" s="423"/>
      <c r="AE52" s="423"/>
      <c r="AF52" s="423"/>
      <c r="AG52" s="423"/>
      <c r="AH52" s="423"/>
      <c r="AI52" s="423"/>
      <c r="AJ52" s="423"/>
      <c r="AK52" s="423"/>
      <c r="AL52" s="423"/>
      <c r="AM52" s="423"/>
      <c r="AN52" s="423"/>
      <c r="AO52" s="423"/>
      <c r="AP52" s="423"/>
      <c r="AQ52" s="423"/>
      <c r="AR52" s="423"/>
      <c r="AS52" s="423"/>
      <c r="AT52" s="423"/>
      <c r="AU52" s="423"/>
      <c r="AV52" s="423"/>
      <c r="AW52" s="423"/>
      <c r="AX52" s="423"/>
      <c r="AY52" s="423"/>
      <c r="AZ52" s="423"/>
      <c r="BA52" s="423"/>
      <c r="BB52" s="423"/>
      <c r="BC52" s="423"/>
      <c r="BD52" s="423"/>
      <c r="BE52" s="423"/>
      <c r="BF52" s="423"/>
      <c r="BG52" s="423"/>
      <c r="BH52" s="423"/>
      <c r="BI52" s="423"/>
      <c r="BJ52" s="423"/>
      <c r="BK52" s="423"/>
    </row>
    <row r="53" spans="1:63">
      <c r="A53" s="1109"/>
      <c r="B53" s="430"/>
      <c r="C53" s="430"/>
      <c r="D53" s="430"/>
      <c r="E53" s="430"/>
      <c r="F53" s="430">
        <v>2256412</v>
      </c>
      <c r="G53" s="430">
        <v>2256412</v>
      </c>
      <c r="H53" s="430">
        <v>1.1000000000000001</v>
      </c>
      <c r="I53" s="430"/>
      <c r="J53" s="430"/>
      <c r="K53" s="431">
        <f t="shared" si="0"/>
        <v>24820.53</v>
      </c>
      <c r="L53" s="431">
        <f t="shared" si="1"/>
        <v>6205.13</v>
      </c>
      <c r="M53" s="423"/>
      <c r="N53" s="423"/>
      <c r="O53" s="423"/>
      <c r="P53" s="423"/>
      <c r="Q53" s="423"/>
      <c r="R53" s="423"/>
      <c r="S53" s="423"/>
      <c r="T53" s="423"/>
      <c r="U53" s="423"/>
      <c r="V53" s="423"/>
      <c r="W53" s="423"/>
      <c r="X53" s="423"/>
      <c r="Y53" s="423"/>
      <c r="Z53" s="423"/>
      <c r="AA53" s="423"/>
      <c r="AB53" s="423"/>
      <c r="AC53" s="423"/>
      <c r="AD53" s="423"/>
      <c r="AE53" s="423"/>
      <c r="AF53" s="423"/>
      <c r="AG53" s="423"/>
      <c r="AH53" s="423"/>
      <c r="AI53" s="423"/>
      <c r="AJ53" s="423"/>
      <c r="AK53" s="423"/>
      <c r="AL53" s="423"/>
      <c r="AM53" s="423"/>
      <c r="AN53" s="423"/>
      <c r="AO53" s="423"/>
      <c r="AP53" s="423"/>
      <c r="AQ53" s="423"/>
      <c r="AR53" s="423"/>
      <c r="AS53" s="423"/>
      <c r="AT53" s="423"/>
      <c r="AU53" s="423"/>
      <c r="AV53" s="423"/>
      <c r="AW53" s="423"/>
      <c r="AX53" s="423"/>
      <c r="AY53" s="423"/>
      <c r="AZ53" s="423"/>
      <c r="BA53" s="423"/>
      <c r="BB53" s="423"/>
      <c r="BC53" s="423"/>
      <c r="BD53" s="423"/>
      <c r="BE53" s="423"/>
      <c r="BF53" s="423"/>
      <c r="BG53" s="423"/>
      <c r="BH53" s="423"/>
      <c r="BI53" s="423"/>
      <c r="BJ53" s="423"/>
      <c r="BK53" s="423"/>
    </row>
    <row r="54" spans="1:63">
      <c r="A54" s="1108" t="s">
        <v>808</v>
      </c>
      <c r="B54" s="430">
        <v>36958450.530000001</v>
      </c>
      <c r="C54" s="430">
        <v>36690635.609999999</v>
      </c>
      <c r="D54" s="430">
        <v>36400000</v>
      </c>
      <c r="E54" s="430">
        <v>56074.47</v>
      </c>
      <c r="F54" s="430">
        <v>38413.39</v>
      </c>
      <c r="G54" s="430">
        <v>20413</v>
      </c>
      <c r="H54" s="430">
        <v>2.2000000000000002</v>
      </c>
      <c r="I54" s="430">
        <v>823124</v>
      </c>
      <c r="J54" s="430">
        <v>811964</v>
      </c>
      <c r="K54" s="431">
        <f t="shared" si="0"/>
        <v>802946.58</v>
      </c>
      <c r="L54" s="431">
        <f t="shared" si="1"/>
        <v>802609.77</v>
      </c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  <c r="Z54" s="423"/>
      <c r="AA54" s="423"/>
      <c r="AB54" s="423"/>
      <c r="AC54" s="423"/>
      <c r="AD54" s="423"/>
      <c r="AE54" s="423"/>
      <c r="AF54" s="423"/>
      <c r="AG54" s="423"/>
      <c r="AH54" s="423"/>
      <c r="AI54" s="423"/>
      <c r="AJ54" s="423"/>
      <c r="AK54" s="423"/>
      <c r="AL54" s="423"/>
      <c r="AM54" s="423"/>
      <c r="AN54" s="423"/>
      <c r="AO54" s="423"/>
      <c r="AP54" s="423"/>
      <c r="AQ54" s="423"/>
      <c r="AR54" s="423"/>
      <c r="AS54" s="423"/>
      <c r="AT54" s="423"/>
      <c r="AU54" s="423"/>
      <c r="AV54" s="423"/>
      <c r="AW54" s="423"/>
      <c r="AX54" s="423"/>
      <c r="AY54" s="423"/>
      <c r="AZ54" s="423"/>
      <c r="BA54" s="423"/>
      <c r="BB54" s="423"/>
      <c r="BC54" s="423"/>
      <c r="BD54" s="423"/>
      <c r="BE54" s="423"/>
      <c r="BF54" s="423"/>
      <c r="BG54" s="423"/>
      <c r="BH54" s="423"/>
      <c r="BI54" s="423"/>
      <c r="BJ54" s="423"/>
      <c r="BK54" s="423"/>
    </row>
    <row r="55" spans="1:63">
      <c r="A55" s="1109"/>
      <c r="B55" s="430"/>
      <c r="C55" s="430"/>
      <c r="D55" s="430"/>
      <c r="E55" s="430">
        <v>29258478</v>
      </c>
      <c r="F55" s="430">
        <v>27197451</v>
      </c>
      <c r="G55" s="430">
        <v>2080500</v>
      </c>
      <c r="H55" s="430">
        <v>1.1000000000000001</v>
      </c>
      <c r="I55" s="430"/>
      <c r="J55" s="430">
        <v>313186</v>
      </c>
      <c r="K55" s="431">
        <f t="shared" si="0"/>
        <v>91957.119999999995</v>
      </c>
      <c r="L55" s="431">
        <f t="shared" si="1"/>
        <v>74792.990000000005</v>
      </c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3"/>
      <c r="AB55" s="423"/>
      <c r="AC55" s="423"/>
      <c r="AD55" s="423"/>
      <c r="AE55" s="423"/>
      <c r="AF55" s="423"/>
      <c r="AG55" s="423"/>
      <c r="AH55" s="423"/>
      <c r="AI55" s="423"/>
      <c r="AJ55" s="423"/>
      <c r="AK55" s="423"/>
      <c r="AL55" s="423"/>
      <c r="AM55" s="423"/>
      <c r="AN55" s="423"/>
      <c r="AO55" s="423"/>
      <c r="AP55" s="423"/>
      <c r="AQ55" s="423"/>
      <c r="AR55" s="423"/>
      <c r="AS55" s="423"/>
      <c r="AT55" s="423"/>
      <c r="AU55" s="423"/>
      <c r="AV55" s="423"/>
      <c r="AW55" s="423"/>
      <c r="AX55" s="423"/>
      <c r="AY55" s="423"/>
      <c r="AZ55" s="423"/>
      <c r="BA55" s="423"/>
      <c r="BB55" s="423"/>
      <c r="BC55" s="423"/>
      <c r="BD55" s="423"/>
      <c r="BE55" s="423"/>
      <c r="BF55" s="423"/>
      <c r="BG55" s="423"/>
      <c r="BH55" s="423"/>
      <c r="BI55" s="423"/>
      <c r="BJ55" s="423"/>
      <c r="BK55" s="423"/>
    </row>
    <row r="56" spans="1:63">
      <c r="A56" s="1123" t="s">
        <v>809</v>
      </c>
      <c r="B56" s="430">
        <v>54187413.649999999</v>
      </c>
      <c r="C56" s="430">
        <v>53437621.810000002</v>
      </c>
      <c r="D56" s="430">
        <v>52687829.969999999</v>
      </c>
      <c r="E56" s="430">
        <f>1610644.02-E57</f>
        <v>1610644.02</v>
      </c>
      <c r="F56" s="430">
        <f>1165156.81-F57</f>
        <v>362645.81</v>
      </c>
      <c r="G56" s="430">
        <f>719669.6-672118</f>
        <v>47551.6</v>
      </c>
      <c r="H56" s="430">
        <v>2.2000000000000002</v>
      </c>
      <c r="I56" s="430">
        <f>1226976</f>
        <v>1226976</v>
      </c>
      <c r="J56" s="430">
        <v>903779</v>
      </c>
      <c r="K56" s="431">
        <f t="shared" si="0"/>
        <v>1166035.27</v>
      </c>
      <c r="L56" s="431">
        <f t="shared" si="1"/>
        <v>1165250.67</v>
      </c>
      <c r="M56" s="423"/>
      <c r="N56" s="423"/>
      <c r="O56" s="423"/>
      <c r="P56" s="423"/>
      <c r="Q56" s="423"/>
      <c r="R56" s="423"/>
      <c r="S56" s="423"/>
      <c r="T56" s="423"/>
      <c r="U56" s="423"/>
      <c r="V56" s="423"/>
      <c r="W56" s="423"/>
      <c r="X56" s="423"/>
      <c r="Y56" s="423"/>
      <c r="Z56" s="423"/>
      <c r="AA56" s="423"/>
      <c r="AB56" s="423"/>
      <c r="AC56" s="423"/>
      <c r="AD56" s="423"/>
      <c r="AE56" s="423"/>
      <c r="AF56" s="423"/>
      <c r="AG56" s="423"/>
      <c r="AH56" s="423"/>
      <c r="AI56" s="423"/>
      <c r="AJ56" s="423"/>
      <c r="AK56" s="423"/>
      <c r="AL56" s="423"/>
      <c r="AM56" s="423"/>
      <c r="AN56" s="423"/>
      <c r="AO56" s="423"/>
      <c r="AP56" s="423"/>
      <c r="AQ56" s="423"/>
      <c r="AR56" s="423"/>
      <c r="AS56" s="423"/>
      <c r="AT56" s="423"/>
      <c r="AU56" s="423"/>
      <c r="AV56" s="423"/>
      <c r="AW56" s="423"/>
      <c r="AX56" s="423"/>
      <c r="AY56" s="423"/>
      <c r="AZ56" s="423"/>
      <c r="BA56" s="423"/>
      <c r="BB56" s="423"/>
      <c r="BC56" s="423"/>
      <c r="BD56" s="423"/>
      <c r="BE56" s="423"/>
      <c r="BF56" s="423"/>
      <c r="BG56" s="423"/>
      <c r="BH56" s="423"/>
      <c r="BI56" s="423"/>
      <c r="BJ56" s="423"/>
      <c r="BK56" s="423"/>
    </row>
    <row r="57" spans="1:63">
      <c r="A57" s="1124"/>
      <c r="B57" s="430"/>
      <c r="C57" s="430"/>
      <c r="D57" s="430"/>
      <c r="E57" s="430">
        <v>0</v>
      </c>
      <c r="F57" s="430">
        <v>802511</v>
      </c>
      <c r="G57" s="430">
        <v>672119</v>
      </c>
      <c r="H57" s="430">
        <v>1.1000000000000001</v>
      </c>
      <c r="I57" s="430">
        <v>0</v>
      </c>
      <c r="J57" s="430">
        <v>2591</v>
      </c>
      <c r="K57" s="431">
        <f t="shared" si="0"/>
        <v>7751.89</v>
      </c>
      <c r="L57" s="431">
        <f t="shared" si="1"/>
        <v>2206.91</v>
      </c>
      <c r="M57" s="423"/>
      <c r="N57" s="423"/>
      <c r="O57" s="423"/>
      <c r="P57" s="423"/>
      <c r="Q57" s="423"/>
      <c r="R57" s="423"/>
      <c r="S57" s="423"/>
      <c r="T57" s="423"/>
      <c r="U57" s="423"/>
      <c r="V57" s="423"/>
      <c r="W57" s="423"/>
      <c r="X57" s="423"/>
      <c r="Y57" s="423"/>
      <c r="Z57" s="423"/>
      <c r="AA57" s="423"/>
      <c r="AB57" s="423"/>
      <c r="AC57" s="423"/>
      <c r="AD57" s="423"/>
      <c r="AE57" s="423"/>
      <c r="AF57" s="423"/>
      <c r="AG57" s="423"/>
      <c r="AH57" s="423"/>
      <c r="AI57" s="423"/>
      <c r="AJ57" s="423"/>
      <c r="AK57" s="423"/>
      <c r="AL57" s="423"/>
      <c r="AM57" s="423"/>
      <c r="AN57" s="423"/>
      <c r="AO57" s="423"/>
      <c r="AP57" s="423"/>
      <c r="AQ57" s="423"/>
      <c r="AR57" s="423"/>
      <c r="AS57" s="423"/>
      <c r="AT57" s="423"/>
      <c r="AU57" s="423"/>
      <c r="AV57" s="423"/>
      <c r="AW57" s="423"/>
      <c r="AX57" s="423"/>
      <c r="AY57" s="423"/>
      <c r="AZ57" s="423"/>
      <c r="BA57" s="423"/>
      <c r="BB57" s="423"/>
      <c r="BC57" s="423"/>
      <c r="BD57" s="423"/>
      <c r="BE57" s="423"/>
      <c r="BF57" s="423"/>
      <c r="BG57" s="423"/>
      <c r="BH57" s="423"/>
      <c r="BI57" s="423"/>
      <c r="BJ57" s="423"/>
      <c r="BK57" s="423"/>
    </row>
    <row r="58" spans="1:63" s="433" customFormat="1">
      <c r="A58" s="1108" t="s">
        <v>810</v>
      </c>
      <c r="B58" s="430">
        <v>106667060.95</v>
      </c>
      <c r="C58" s="430">
        <v>105967309.93000001</v>
      </c>
      <c r="D58" s="430">
        <v>105267558.91</v>
      </c>
      <c r="E58" s="430">
        <v>66749</v>
      </c>
      <c r="F58" s="430">
        <v>45001.4</v>
      </c>
      <c r="G58" s="430">
        <v>21747.599999999999</v>
      </c>
      <c r="H58" s="430">
        <v>2.2000000000000002</v>
      </c>
      <c r="I58" s="430">
        <v>2374886</v>
      </c>
      <c r="J58" s="430">
        <v>1759097</v>
      </c>
      <c r="K58" s="431">
        <f t="shared" si="0"/>
        <v>2320341.27</v>
      </c>
      <c r="L58" s="431">
        <f t="shared" si="1"/>
        <v>2319982.4300000002</v>
      </c>
      <c r="M58" s="432"/>
      <c r="N58" s="432"/>
      <c r="O58" s="432"/>
      <c r="P58" s="432"/>
      <c r="Q58" s="432"/>
      <c r="R58" s="432"/>
      <c r="S58" s="432"/>
      <c r="T58" s="432"/>
      <c r="U58" s="432"/>
      <c r="V58" s="432"/>
      <c r="W58" s="432"/>
      <c r="X58" s="432"/>
      <c r="Y58" s="432"/>
      <c r="Z58" s="432"/>
      <c r="AA58" s="432"/>
      <c r="AB58" s="432"/>
      <c r="AC58" s="432"/>
      <c r="AD58" s="432"/>
      <c r="AE58" s="432"/>
      <c r="AF58" s="432"/>
      <c r="AG58" s="432"/>
      <c r="AH58" s="432"/>
      <c r="AI58" s="432"/>
      <c r="AJ58" s="432"/>
      <c r="AK58" s="432"/>
      <c r="AL58" s="432"/>
      <c r="AM58" s="432"/>
      <c r="AN58" s="432"/>
      <c r="AO58" s="432"/>
      <c r="AP58" s="432"/>
      <c r="AQ58" s="432"/>
      <c r="AR58" s="432"/>
      <c r="AS58" s="432"/>
      <c r="AT58" s="432"/>
      <c r="AU58" s="432"/>
      <c r="AV58" s="432"/>
      <c r="AW58" s="432"/>
      <c r="AX58" s="432"/>
      <c r="AY58" s="432"/>
      <c r="AZ58" s="432"/>
      <c r="BA58" s="432"/>
      <c r="BB58" s="432"/>
      <c r="BC58" s="432"/>
      <c r="BD58" s="432"/>
      <c r="BE58" s="432"/>
      <c r="BF58" s="432"/>
      <c r="BG58" s="432"/>
      <c r="BH58" s="432"/>
      <c r="BI58" s="432"/>
      <c r="BJ58" s="432"/>
      <c r="BK58" s="432"/>
    </row>
    <row r="59" spans="1:63" s="433" customFormat="1">
      <c r="A59" s="1109"/>
      <c r="B59" s="430"/>
      <c r="C59" s="430"/>
      <c r="D59" s="430"/>
      <c r="E59" s="430">
        <v>848058.74</v>
      </c>
      <c r="F59" s="430">
        <v>544479.64</v>
      </c>
      <c r="G59" s="430">
        <v>242406.74</v>
      </c>
      <c r="H59" s="430">
        <v>1.1000000000000001</v>
      </c>
      <c r="I59" s="430"/>
      <c r="J59" s="430">
        <v>620</v>
      </c>
      <c r="K59" s="431">
        <f t="shared" si="0"/>
        <v>3497.17</v>
      </c>
      <c r="L59" s="431">
        <f t="shared" si="1"/>
        <v>1497.32</v>
      </c>
      <c r="M59" s="432"/>
      <c r="N59" s="432"/>
      <c r="O59" s="432"/>
      <c r="P59" s="432"/>
      <c r="Q59" s="432"/>
      <c r="R59" s="432"/>
      <c r="S59" s="432"/>
      <c r="T59" s="432"/>
      <c r="U59" s="432"/>
      <c r="V59" s="432"/>
      <c r="W59" s="432"/>
      <c r="X59" s="432"/>
      <c r="Y59" s="432"/>
      <c r="Z59" s="432"/>
      <c r="AA59" s="432"/>
      <c r="AB59" s="432"/>
      <c r="AC59" s="432"/>
      <c r="AD59" s="432"/>
      <c r="AE59" s="432"/>
      <c r="AF59" s="432"/>
      <c r="AG59" s="432"/>
      <c r="AH59" s="432"/>
      <c r="AI59" s="432"/>
      <c r="AJ59" s="432"/>
      <c r="AK59" s="432"/>
      <c r="AL59" s="432"/>
      <c r="AM59" s="432"/>
      <c r="AN59" s="432"/>
      <c r="AO59" s="432"/>
      <c r="AP59" s="432"/>
      <c r="AQ59" s="432"/>
      <c r="AR59" s="432"/>
      <c r="AS59" s="432"/>
      <c r="AT59" s="432"/>
      <c r="AU59" s="432"/>
      <c r="AV59" s="432"/>
      <c r="AW59" s="432"/>
      <c r="AX59" s="432"/>
      <c r="AY59" s="432"/>
      <c r="AZ59" s="432"/>
      <c r="BA59" s="432"/>
      <c r="BB59" s="432"/>
      <c r="BC59" s="432"/>
      <c r="BD59" s="432"/>
      <c r="BE59" s="432"/>
      <c r="BF59" s="432"/>
      <c r="BG59" s="432"/>
      <c r="BH59" s="432"/>
      <c r="BI59" s="432"/>
      <c r="BJ59" s="432"/>
      <c r="BK59" s="432"/>
    </row>
    <row r="60" spans="1:63">
      <c r="A60" s="438" t="s">
        <v>35</v>
      </c>
      <c r="B60" s="439">
        <f t="shared" ref="B60" si="2">SUM(B12:B59)</f>
        <v>274934776.45999998</v>
      </c>
      <c r="C60" s="439">
        <f t="shared" ref="C60:G60" si="3">SUM(C12:C59)</f>
        <v>271517896.66000003</v>
      </c>
      <c r="D60" s="439">
        <f t="shared" si="3"/>
        <v>344386100.79000002</v>
      </c>
      <c r="E60" s="439">
        <f t="shared" si="3"/>
        <v>61535404.780000001</v>
      </c>
      <c r="F60" s="439">
        <f t="shared" si="3"/>
        <v>56969574.060000002</v>
      </c>
      <c r="G60" s="439">
        <f t="shared" si="3"/>
        <v>24812711.449999999</v>
      </c>
      <c r="H60" s="439"/>
      <c r="I60" s="439">
        <f t="shared" ref="I60:L60" si="4">SUM(I12:I59)</f>
        <v>5988289.1900000004</v>
      </c>
      <c r="J60" s="439">
        <f t="shared" si="4"/>
        <v>4865280.79</v>
      </c>
      <c r="K60" s="439">
        <f t="shared" si="4"/>
        <v>7537180.3899999997</v>
      </c>
      <c r="L60" s="439">
        <f t="shared" si="4"/>
        <v>7300249.4299999997</v>
      </c>
      <c r="M60" s="423"/>
      <c r="N60" s="423"/>
      <c r="O60" s="423"/>
      <c r="P60" s="423"/>
      <c r="Q60" s="423"/>
      <c r="R60" s="423"/>
      <c r="S60" s="423"/>
      <c r="T60" s="423"/>
      <c r="U60" s="423"/>
      <c r="V60" s="423"/>
      <c r="W60" s="423"/>
      <c r="X60" s="423"/>
      <c r="Y60" s="423"/>
      <c r="Z60" s="423"/>
      <c r="AA60" s="423"/>
      <c r="AB60" s="423"/>
      <c r="AC60" s="423"/>
      <c r="AD60" s="423"/>
      <c r="AE60" s="423"/>
      <c r="AF60" s="423"/>
      <c r="AG60" s="423"/>
      <c r="AH60" s="423"/>
      <c r="AI60" s="423"/>
      <c r="AJ60" s="423"/>
      <c r="AK60" s="423"/>
      <c r="AL60" s="423"/>
      <c r="AM60" s="423"/>
      <c r="AN60" s="423"/>
      <c r="AO60" s="423"/>
      <c r="AP60" s="423"/>
      <c r="AQ60" s="423"/>
      <c r="AR60" s="423"/>
      <c r="AS60" s="423"/>
      <c r="AT60" s="423"/>
      <c r="AU60" s="423"/>
      <c r="AV60" s="423"/>
      <c r="AW60" s="423"/>
      <c r="AX60" s="423"/>
      <c r="AY60" s="423"/>
      <c r="AZ60" s="423"/>
      <c r="BA60" s="423"/>
      <c r="BB60" s="423"/>
      <c r="BC60" s="423"/>
      <c r="BD60" s="423"/>
      <c r="BE60" s="423"/>
      <c r="BF60" s="423"/>
      <c r="BG60" s="423"/>
      <c r="BH60" s="423"/>
      <c r="BI60" s="423"/>
      <c r="BJ60" s="423"/>
      <c r="BK60" s="423"/>
    </row>
    <row r="61" spans="1:63">
      <c r="A61" s="440" t="s">
        <v>1049</v>
      </c>
      <c r="B61" s="439">
        <f>B60-B62</f>
        <v>209554364.62</v>
      </c>
      <c r="C61" s="439">
        <f t="shared" ref="C61:G61" si="5">C60-C62</f>
        <v>207080515.96000001</v>
      </c>
      <c r="D61" s="439">
        <f t="shared" si="5"/>
        <v>205024812.53</v>
      </c>
      <c r="E61" s="439">
        <f t="shared" si="5"/>
        <v>52777103.039999999</v>
      </c>
      <c r="F61" s="439">
        <f t="shared" si="5"/>
        <v>48086237.579999998</v>
      </c>
      <c r="G61" s="439">
        <f t="shared" si="5"/>
        <v>18421524.199999999</v>
      </c>
      <c r="H61" s="439"/>
      <c r="I61" s="439">
        <f t="shared" ref="I61:L61" si="6">I60-I62</f>
        <v>4479360</v>
      </c>
      <c r="J61" s="439">
        <f t="shared" si="6"/>
        <v>3783244.65</v>
      </c>
      <c r="K61" s="439">
        <f t="shared" si="6"/>
        <v>4829965.26</v>
      </c>
      <c r="L61" s="439">
        <f t="shared" si="6"/>
        <v>4661306.21</v>
      </c>
      <c r="M61" s="423"/>
      <c r="N61" s="423"/>
      <c r="O61" s="423"/>
      <c r="P61" s="423"/>
      <c r="Q61" s="423"/>
      <c r="R61" s="423"/>
      <c r="S61" s="423"/>
      <c r="T61" s="423"/>
      <c r="U61" s="423"/>
      <c r="V61" s="423"/>
      <c r="W61" s="423"/>
      <c r="X61" s="423"/>
      <c r="Y61" s="423"/>
      <c r="Z61" s="423"/>
      <c r="AA61" s="423"/>
      <c r="AB61" s="423"/>
      <c r="AC61" s="423"/>
      <c r="AD61" s="423"/>
      <c r="AE61" s="423"/>
      <c r="AF61" s="423"/>
      <c r="AG61" s="423"/>
      <c r="AH61" s="423"/>
      <c r="AI61" s="423"/>
      <c r="AJ61" s="423"/>
      <c r="AK61" s="423"/>
      <c r="AL61" s="423"/>
      <c r="AM61" s="423"/>
      <c r="AN61" s="423"/>
      <c r="AO61" s="423"/>
      <c r="AP61" s="423"/>
      <c r="AQ61" s="423"/>
      <c r="AR61" s="423"/>
      <c r="AS61" s="423"/>
      <c r="AT61" s="423"/>
      <c r="AU61" s="423"/>
      <c r="AV61" s="423"/>
      <c r="AW61" s="423"/>
      <c r="AX61" s="423"/>
      <c r="AY61" s="423"/>
      <c r="AZ61" s="423"/>
      <c r="BA61" s="423"/>
      <c r="BB61" s="423"/>
      <c r="BC61" s="423"/>
      <c r="BD61" s="423"/>
      <c r="BE61" s="423"/>
      <c r="BF61" s="423"/>
      <c r="BG61" s="423"/>
      <c r="BH61" s="423"/>
      <c r="BI61" s="423"/>
      <c r="BJ61" s="423"/>
      <c r="BK61" s="423"/>
    </row>
    <row r="62" spans="1:63">
      <c r="A62" s="440" t="s">
        <v>1050</v>
      </c>
      <c r="B62" s="439">
        <f>B12+B15+B16+B26+B27+B28+B37+B38+B41+B42+B56+B57</f>
        <v>65380411.840000004</v>
      </c>
      <c r="C62" s="439">
        <f t="shared" ref="C62:G62" si="7">C12+C15+C16+C26+C27+C28+C37+C38+C41+C42+C56+C57</f>
        <v>64437380.700000003</v>
      </c>
      <c r="D62" s="439">
        <f t="shared" si="7"/>
        <v>139361288.25999999</v>
      </c>
      <c r="E62" s="439">
        <f t="shared" si="7"/>
        <v>8758301.7400000002</v>
      </c>
      <c r="F62" s="439">
        <f t="shared" si="7"/>
        <v>8883336.4800000004</v>
      </c>
      <c r="G62" s="439">
        <f t="shared" si="7"/>
        <v>6391187.25</v>
      </c>
      <c r="H62" s="439"/>
      <c r="I62" s="439">
        <f t="shared" ref="I62:L62" si="8">I12+I15+I16+I26+I27+I28+I37+I38+I41+I42+I56+I57</f>
        <v>1508929.19</v>
      </c>
      <c r="J62" s="439">
        <f t="shared" si="8"/>
        <v>1082036.1399999999</v>
      </c>
      <c r="K62" s="439">
        <f t="shared" si="8"/>
        <v>2707215.13</v>
      </c>
      <c r="L62" s="439">
        <f t="shared" si="8"/>
        <v>2638943.2200000002</v>
      </c>
      <c r="M62" s="423"/>
      <c r="N62" s="423"/>
      <c r="O62" s="423"/>
      <c r="P62" s="423"/>
      <c r="Q62" s="423"/>
      <c r="R62" s="423"/>
      <c r="S62" s="423"/>
      <c r="T62" s="423"/>
      <c r="U62" s="423"/>
      <c r="V62" s="423"/>
      <c r="W62" s="423"/>
      <c r="X62" s="423"/>
      <c r="Y62" s="423"/>
      <c r="Z62" s="423"/>
      <c r="AA62" s="423"/>
      <c r="AB62" s="423"/>
      <c r="AC62" s="423"/>
      <c r="AD62" s="423"/>
      <c r="AE62" s="423"/>
      <c r="AF62" s="423"/>
      <c r="AG62" s="423"/>
      <c r="AH62" s="423"/>
      <c r="AI62" s="423"/>
      <c r="AJ62" s="423"/>
      <c r="AK62" s="423"/>
      <c r="AL62" s="423"/>
      <c r="AM62" s="423"/>
      <c r="AN62" s="423"/>
      <c r="AO62" s="423"/>
      <c r="AP62" s="423"/>
      <c r="AQ62" s="423"/>
      <c r="AR62" s="423"/>
      <c r="AS62" s="423"/>
      <c r="AT62" s="423"/>
      <c r="AU62" s="423"/>
      <c r="AV62" s="423"/>
      <c r="AW62" s="423"/>
      <c r="AX62" s="423"/>
      <c r="AY62" s="423"/>
      <c r="AZ62" s="423"/>
      <c r="BA62" s="423"/>
      <c r="BB62" s="423"/>
      <c r="BC62" s="423"/>
      <c r="BD62" s="423"/>
      <c r="BE62" s="423"/>
      <c r="BF62" s="423"/>
      <c r="BG62" s="423"/>
      <c r="BH62" s="423"/>
      <c r="BI62" s="423"/>
      <c r="BJ62" s="423"/>
      <c r="BK62" s="423"/>
    </row>
    <row r="63" spans="1:63">
      <c r="B63" s="416"/>
      <c r="C63" s="416"/>
      <c r="D63" s="416"/>
      <c r="E63" s="416"/>
      <c r="F63" s="416"/>
      <c r="G63" s="416"/>
      <c r="H63" s="416"/>
      <c r="I63" s="416"/>
      <c r="J63" s="416"/>
      <c r="K63" s="416"/>
      <c r="L63" s="416"/>
    </row>
    <row r="64" spans="1:63">
      <c r="B64" s="416"/>
      <c r="C64" s="416"/>
      <c r="D64" s="416"/>
      <c r="E64" s="416"/>
      <c r="F64" s="416"/>
      <c r="G64" s="416"/>
      <c r="H64" s="416"/>
      <c r="I64" s="416"/>
      <c r="J64" s="416"/>
      <c r="K64" s="416"/>
      <c r="L64" s="416"/>
    </row>
    <row r="65" spans="2:12">
      <c r="B65" s="416"/>
      <c r="C65" s="416"/>
      <c r="D65" s="416"/>
      <c r="E65" s="416"/>
      <c r="F65" s="416"/>
      <c r="G65" s="416"/>
      <c r="H65" s="416"/>
      <c r="I65" s="416"/>
      <c r="J65" s="416"/>
      <c r="K65" s="416"/>
      <c r="L65" s="416"/>
    </row>
    <row r="66" spans="2:12">
      <c r="B66" s="416"/>
      <c r="C66" s="416"/>
      <c r="D66" s="416"/>
      <c r="E66" s="416"/>
      <c r="F66" s="416"/>
      <c r="G66" s="416"/>
      <c r="H66" s="416"/>
      <c r="I66" s="416"/>
      <c r="J66" s="416"/>
      <c r="K66" s="416"/>
      <c r="L66" s="416"/>
    </row>
    <row r="67" spans="2:12">
      <c r="B67" s="416"/>
      <c r="C67" s="416"/>
      <c r="D67" s="416"/>
      <c r="E67" s="416"/>
      <c r="F67" s="416"/>
      <c r="G67" s="416"/>
      <c r="H67" s="416"/>
      <c r="I67" s="416"/>
      <c r="J67" s="416"/>
      <c r="K67" s="416"/>
      <c r="L67" s="416"/>
    </row>
    <row r="68" spans="2:12">
      <c r="B68" s="416"/>
      <c r="C68" s="416"/>
      <c r="D68" s="416"/>
      <c r="E68" s="416"/>
      <c r="F68" s="416"/>
      <c r="G68" s="416"/>
      <c r="H68" s="416"/>
      <c r="I68" s="416"/>
      <c r="J68" s="416"/>
      <c r="K68" s="416"/>
      <c r="L68" s="416"/>
    </row>
    <row r="69" spans="2:12">
      <c r="B69" s="416"/>
      <c r="C69" s="416"/>
      <c r="D69" s="416"/>
      <c r="E69" s="416"/>
      <c r="F69" s="416"/>
      <c r="G69" s="416"/>
      <c r="H69" s="416"/>
      <c r="I69" s="416"/>
      <c r="J69" s="416"/>
      <c r="K69" s="416"/>
      <c r="L69" s="416"/>
    </row>
    <row r="70" spans="2:12">
      <c r="B70" s="416"/>
      <c r="C70" s="416"/>
      <c r="D70" s="416"/>
      <c r="E70" s="416"/>
      <c r="F70" s="416"/>
      <c r="G70" s="416"/>
      <c r="H70" s="416"/>
      <c r="I70" s="416"/>
      <c r="J70" s="416"/>
      <c r="K70" s="416"/>
      <c r="L70" s="416"/>
    </row>
    <row r="71" spans="2:12">
      <c r="B71" s="416"/>
      <c r="C71" s="416"/>
      <c r="D71" s="416"/>
      <c r="E71" s="416"/>
      <c r="F71" s="416"/>
      <c r="G71" s="416"/>
      <c r="H71" s="416"/>
      <c r="I71" s="416"/>
      <c r="J71" s="416"/>
      <c r="K71" s="416"/>
      <c r="L71" s="416"/>
    </row>
    <row r="72" spans="2:12">
      <c r="B72" s="416"/>
      <c r="C72" s="416"/>
      <c r="D72" s="416"/>
      <c r="E72" s="416"/>
      <c r="F72" s="416"/>
      <c r="G72" s="416"/>
      <c r="H72" s="416"/>
      <c r="I72" s="416"/>
      <c r="J72" s="416"/>
      <c r="K72" s="416"/>
      <c r="L72" s="416"/>
    </row>
    <row r="73" spans="2:12">
      <c r="B73" s="416"/>
      <c r="C73" s="416"/>
      <c r="D73" s="416"/>
      <c r="E73" s="416"/>
      <c r="F73" s="416"/>
      <c r="G73" s="416"/>
      <c r="H73" s="416"/>
      <c r="I73" s="416"/>
      <c r="J73" s="416"/>
      <c r="K73" s="416"/>
      <c r="L73" s="416"/>
    </row>
  </sheetData>
  <mergeCells count="36">
    <mergeCell ref="A26:A27"/>
    <mergeCell ref="A29:A30"/>
    <mergeCell ref="A58:A59"/>
    <mergeCell ref="A35:A36"/>
    <mergeCell ref="A37:A38"/>
    <mergeCell ref="A39:A40"/>
    <mergeCell ref="A41:A42"/>
    <mergeCell ref="A43:A44"/>
    <mergeCell ref="A45:A46"/>
    <mergeCell ref="A48:A49"/>
    <mergeCell ref="A50:A51"/>
    <mergeCell ref="A52:A53"/>
    <mergeCell ref="A54:A55"/>
    <mergeCell ref="A56:A57"/>
    <mergeCell ref="A31:A32"/>
    <mergeCell ref="E9:G9"/>
    <mergeCell ref="A13:A14"/>
    <mergeCell ref="A15:A16"/>
    <mergeCell ref="J8:J10"/>
    <mergeCell ref="K8:K10"/>
    <mergeCell ref="A19:A20"/>
    <mergeCell ref="A21:A22"/>
    <mergeCell ref="A23:A24"/>
    <mergeCell ref="K7:L7"/>
    <mergeCell ref="G1:J1"/>
    <mergeCell ref="A2:L2"/>
    <mergeCell ref="A3:L3"/>
    <mergeCell ref="A4:L4"/>
    <mergeCell ref="A6:L6"/>
    <mergeCell ref="A17:A18"/>
    <mergeCell ref="A8:A10"/>
    <mergeCell ref="B8:G8"/>
    <mergeCell ref="H8:H10"/>
    <mergeCell ref="I8:I10"/>
    <mergeCell ref="L8:L10"/>
    <mergeCell ref="B9:D9"/>
  </mergeCells>
  <printOptions horizontalCentered="1"/>
  <pageMargins left="0.59055118110236227" right="0.19685039370078741" top="0.15748031496062992" bottom="0.19685039370078741" header="0.15748031496062992" footer="0.15748031496062992"/>
  <pageSetup paperSize="9" scale="6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L52"/>
  <sheetViews>
    <sheetView view="pageBreakPreview" zoomScale="60" zoomScaleNormal="60" workbookViewId="0">
      <pane xSplit="2" ySplit="8" topLeftCell="E9" activePane="bottomRight" state="frozen"/>
      <selection pane="topRight" activeCell="C1" sqref="C1"/>
      <selection pane="bottomLeft" activeCell="A8" sqref="A8"/>
      <selection pane="bottomRight" activeCell="DB20" sqref="DB20"/>
    </sheetView>
  </sheetViews>
  <sheetFormatPr defaultColWidth="9.140625" defaultRowHeight="18.75"/>
  <cols>
    <col min="1" max="1" width="17.140625" style="657" customWidth="1"/>
    <col min="2" max="2" width="36.28515625" style="657" customWidth="1"/>
    <col min="3" max="4" width="11.140625" style="657" hidden="1" customWidth="1"/>
    <col min="5" max="5" width="18.28515625" style="657" customWidth="1"/>
    <col min="6" max="7" width="11.140625" style="657" hidden="1" customWidth="1"/>
    <col min="8" max="8" width="0.42578125" style="657" customWidth="1"/>
    <col min="9" max="9" width="11.140625" style="657" hidden="1" customWidth="1"/>
    <col min="10" max="10" width="18.28515625" style="657" customWidth="1"/>
    <col min="11" max="12" width="11.140625" style="657" hidden="1" customWidth="1"/>
    <col min="13" max="13" width="0.140625" style="657" customWidth="1"/>
    <col min="14" max="14" width="11.140625" style="657" hidden="1" customWidth="1"/>
    <col min="15" max="15" width="18.28515625" style="657" customWidth="1"/>
    <col min="16" max="17" width="11.140625" style="657" hidden="1" customWidth="1"/>
    <col min="18" max="18" width="0.5703125" style="657" customWidth="1"/>
    <col min="19" max="19" width="11.5703125" style="657" hidden="1" customWidth="1"/>
    <col min="20" max="20" width="18.28515625" style="657" customWidth="1"/>
    <col min="21" max="22" width="11.5703125" style="657" hidden="1" customWidth="1"/>
    <col min="23" max="23" width="0.28515625" style="657" customWidth="1"/>
    <col min="24" max="24" width="11.5703125" style="657" hidden="1" customWidth="1"/>
    <col min="25" max="25" width="18.28515625" style="657" customWidth="1"/>
    <col min="26" max="27" width="11.5703125" style="657" hidden="1" customWidth="1"/>
    <col min="28" max="28" width="0.28515625" style="657" customWidth="1"/>
    <col min="29" max="29" width="11.5703125" style="657" hidden="1" customWidth="1"/>
    <col min="30" max="30" width="18.28515625" style="657" customWidth="1"/>
    <col min="31" max="32" width="11.5703125" style="657" hidden="1" customWidth="1"/>
    <col min="33" max="33" width="0.28515625" style="657" customWidth="1"/>
    <col min="34" max="34" width="11.5703125" style="657" hidden="1" customWidth="1"/>
    <col min="35" max="35" width="18.28515625" style="657" customWidth="1"/>
    <col min="36" max="37" width="11.5703125" style="657" hidden="1" customWidth="1"/>
    <col min="38" max="38" width="0.42578125" style="657" customWidth="1"/>
    <col min="39" max="102" width="11.5703125" style="657" hidden="1" customWidth="1"/>
    <col min="103" max="16384" width="9.140625" style="657"/>
  </cols>
  <sheetData>
    <row r="1" spans="1:168" ht="51" customHeight="1">
      <c r="A1" s="929" t="s">
        <v>1324</v>
      </c>
      <c r="B1" s="929"/>
      <c r="C1" s="929"/>
      <c r="D1" s="929"/>
      <c r="E1" s="929"/>
      <c r="F1" s="929"/>
      <c r="G1" s="929"/>
      <c r="H1" s="929"/>
      <c r="I1" s="929"/>
      <c r="J1" s="929"/>
      <c r="K1" s="929"/>
      <c r="L1" s="929"/>
      <c r="M1" s="929"/>
      <c r="N1" s="929"/>
      <c r="O1" s="929"/>
      <c r="P1" s="929"/>
      <c r="Q1" s="929"/>
      <c r="R1" s="929"/>
      <c r="S1" s="929"/>
      <c r="T1" s="929"/>
      <c r="U1" s="929"/>
      <c r="V1" s="929"/>
      <c r="W1" s="929"/>
      <c r="X1" s="929"/>
      <c r="Y1" s="929"/>
      <c r="Z1" s="929"/>
      <c r="AA1" s="929"/>
      <c r="AB1" s="929"/>
      <c r="AC1" s="929"/>
      <c r="AD1" s="929"/>
      <c r="AE1" s="929"/>
      <c r="AF1" s="929"/>
      <c r="AG1" s="929"/>
      <c r="AH1" s="929"/>
      <c r="AI1" s="929"/>
    </row>
    <row r="2" spans="1:168" ht="63" customHeight="1">
      <c r="A2" s="929"/>
      <c r="B2" s="929"/>
      <c r="C2" s="929"/>
      <c r="D2" s="929"/>
      <c r="E2" s="929"/>
      <c r="F2" s="929"/>
      <c r="G2" s="929"/>
      <c r="H2" s="929"/>
      <c r="I2" s="929"/>
      <c r="J2" s="929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9"/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658"/>
      <c r="AK2" s="658"/>
      <c r="AL2" s="658"/>
      <c r="AM2" s="658"/>
      <c r="AN2" s="658"/>
      <c r="AO2" s="658"/>
      <c r="AP2" s="658"/>
      <c r="AQ2" s="658"/>
      <c r="AR2" s="658"/>
      <c r="AS2" s="658"/>
      <c r="AT2" s="658"/>
      <c r="AU2" s="658"/>
      <c r="AV2" s="658"/>
      <c r="AW2" s="658"/>
      <c r="AX2" s="658"/>
      <c r="AY2" s="658"/>
      <c r="AZ2" s="658"/>
      <c r="BA2" s="658"/>
      <c r="BK2" s="658"/>
      <c r="BU2" s="658"/>
    </row>
    <row r="3" spans="1:168" ht="23.25" thickBot="1">
      <c r="A3" s="659"/>
      <c r="B3" s="659"/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8"/>
      <c r="S3" s="658"/>
      <c r="T3" s="658"/>
      <c r="U3" s="658"/>
      <c r="V3" s="658"/>
      <c r="W3" s="658"/>
      <c r="X3" s="658"/>
      <c r="Y3" s="658"/>
      <c r="Z3" s="658"/>
      <c r="AA3" s="658"/>
      <c r="AB3" s="658"/>
      <c r="AC3" s="658"/>
      <c r="AD3" s="658"/>
      <c r="AE3" s="658"/>
      <c r="AF3" s="658"/>
      <c r="AG3" s="658"/>
      <c r="AH3" s="658"/>
      <c r="AI3" s="658"/>
      <c r="AJ3" s="658"/>
      <c r="AK3" s="658"/>
      <c r="AL3" s="658"/>
      <c r="AM3" s="658"/>
      <c r="AN3" s="658"/>
      <c r="AO3" s="658"/>
      <c r="AP3" s="658"/>
      <c r="AQ3" s="658"/>
      <c r="AR3" s="658"/>
      <c r="AS3" s="658"/>
      <c r="AT3" s="658"/>
      <c r="AU3" s="658"/>
      <c r="AV3" s="658"/>
      <c r="AW3" s="658"/>
      <c r="AX3" s="658"/>
      <c r="AY3" s="658"/>
      <c r="AZ3" s="658"/>
      <c r="BA3" s="658"/>
      <c r="BK3" s="658"/>
      <c r="BU3" s="658"/>
    </row>
    <row r="4" spans="1:168" ht="21" thickBot="1">
      <c r="A4" s="938" t="s">
        <v>1293</v>
      </c>
      <c r="B4" s="941" t="s">
        <v>1345</v>
      </c>
      <c r="C4" s="912" t="s">
        <v>1294</v>
      </c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3"/>
      <c r="AV4" s="944" t="s">
        <v>1295</v>
      </c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6"/>
      <c r="CE4" s="911" t="s">
        <v>1296</v>
      </c>
      <c r="CF4" s="912"/>
      <c r="CG4" s="912"/>
      <c r="CH4" s="912"/>
      <c r="CI4" s="912"/>
      <c r="CJ4" s="912"/>
      <c r="CK4" s="912"/>
      <c r="CL4" s="912"/>
      <c r="CM4" s="912"/>
      <c r="CN4" s="913"/>
      <c r="CO4" s="911" t="s">
        <v>1297</v>
      </c>
      <c r="CP4" s="912"/>
      <c r="CQ4" s="912"/>
      <c r="CR4" s="912"/>
      <c r="CS4" s="912"/>
      <c r="CT4" s="912"/>
      <c r="CU4" s="912"/>
      <c r="CV4" s="912"/>
      <c r="CW4" s="912"/>
      <c r="CX4" s="913"/>
    </row>
    <row r="5" spans="1:168" s="660" customFormat="1" ht="33" customHeight="1">
      <c r="A5" s="939"/>
      <c r="B5" s="942"/>
      <c r="C5" s="918"/>
      <c r="D5" s="918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9"/>
      <c r="AV5" s="920" t="s">
        <v>1298</v>
      </c>
      <c r="AW5" s="921"/>
      <c r="AX5" s="921"/>
      <c r="AY5" s="921"/>
      <c r="AZ5" s="922"/>
      <c r="BA5" s="920" t="s">
        <v>1299</v>
      </c>
      <c r="BB5" s="921"/>
      <c r="BC5" s="921"/>
      <c r="BD5" s="921"/>
      <c r="BE5" s="921"/>
      <c r="BF5" s="921"/>
      <c r="BG5" s="921"/>
      <c r="BH5" s="921"/>
      <c r="BI5" s="921"/>
      <c r="BJ5" s="922"/>
      <c r="BK5" s="920" t="s">
        <v>1300</v>
      </c>
      <c r="BL5" s="921"/>
      <c r="BM5" s="921"/>
      <c r="BN5" s="921"/>
      <c r="BO5" s="921"/>
      <c r="BP5" s="921"/>
      <c r="BQ5" s="921"/>
      <c r="BR5" s="921"/>
      <c r="BS5" s="921"/>
      <c r="BT5" s="922"/>
      <c r="BU5" s="920" t="s">
        <v>1301</v>
      </c>
      <c r="BV5" s="921"/>
      <c r="BW5" s="921"/>
      <c r="BX5" s="921"/>
      <c r="BY5" s="921"/>
      <c r="BZ5" s="921"/>
      <c r="CA5" s="921"/>
      <c r="CB5" s="921"/>
      <c r="CC5" s="921"/>
      <c r="CD5" s="922"/>
      <c r="CE5" s="914"/>
      <c r="CF5" s="915"/>
      <c r="CG5" s="915"/>
      <c r="CH5" s="915"/>
      <c r="CI5" s="915"/>
      <c r="CJ5" s="915"/>
      <c r="CK5" s="915"/>
      <c r="CL5" s="915"/>
      <c r="CM5" s="915"/>
      <c r="CN5" s="916"/>
      <c r="CO5" s="914"/>
      <c r="CP5" s="915"/>
      <c r="CQ5" s="915"/>
      <c r="CR5" s="915"/>
      <c r="CS5" s="915"/>
      <c r="CT5" s="915"/>
      <c r="CU5" s="915"/>
      <c r="CV5" s="915"/>
      <c r="CW5" s="915"/>
      <c r="CX5" s="916"/>
    </row>
    <row r="6" spans="1:168" s="660" customFormat="1" ht="33" customHeight="1">
      <c r="A6" s="939"/>
      <c r="B6" s="942"/>
      <c r="C6" s="930" t="s">
        <v>1302</v>
      </c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7"/>
      <c r="R6" s="931" t="s">
        <v>1303</v>
      </c>
      <c r="S6" s="932"/>
      <c r="T6" s="932"/>
      <c r="U6" s="932"/>
      <c r="V6" s="932"/>
      <c r="W6" s="932"/>
      <c r="X6" s="932"/>
      <c r="Y6" s="932"/>
      <c r="Z6" s="932"/>
      <c r="AA6" s="932"/>
      <c r="AB6" s="932"/>
      <c r="AC6" s="932"/>
      <c r="AD6" s="932"/>
      <c r="AE6" s="932"/>
      <c r="AF6" s="932"/>
      <c r="AG6" s="932"/>
      <c r="AH6" s="932"/>
      <c r="AI6" s="932"/>
      <c r="AJ6" s="932"/>
      <c r="AK6" s="932"/>
      <c r="AL6" s="928" t="s">
        <v>1304</v>
      </c>
      <c r="AM6" s="926"/>
      <c r="AN6" s="926"/>
      <c r="AO6" s="926"/>
      <c r="AP6" s="926"/>
      <c r="AQ6" s="926"/>
      <c r="AR6" s="926"/>
      <c r="AS6" s="926"/>
      <c r="AT6" s="926"/>
      <c r="AU6" s="927"/>
      <c r="AV6" s="923"/>
      <c r="AW6" s="924"/>
      <c r="AX6" s="924"/>
      <c r="AY6" s="924"/>
      <c r="AZ6" s="925"/>
      <c r="BA6" s="923"/>
      <c r="BB6" s="924"/>
      <c r="BC6" s="924"/>
      <c r="BD6" s="924"/>
      <c r="BE6" s="924"/>
      <c r="BF6" s="924"/>
      <c r="BG6" s="924"/>
      <c r="BH6" s="924"/>
      <c r="BI6" s="924"/>
      <c r="BJ6" s="925"/>
      <c r="BK6" s="923"/>
      <c r="BL6" s="924"/>
      <c r="BM6" s="924"/>
      <c r="BN6" s="924"/>
      <c r="BO6" s="924"/>
      <c r="BP6" s="924"/>
      <c r="BQ6" s="924"/>
      <c r="BR6" s="924"/>
      <c r="BS6" s="924"/>
      <c r="BT6" s="925"/>
      <c r="BU6" s="923"/>
      <c r="BV6" s="924"/>
      <c r="BW6" s="924"/>
      <c r="BX6" s="924"/>
      <c r="BY6" s="924"/>
      <c r="BZ6" s="924"/>
      <c r="CA6" s="924"/>
      <c r="CB6" s="924"/>
      <c r="CC6" s="924"/>
      <c r="CD6" s="925"/>
      <c r="CE6" s="917"/>
      <c r="CF6" s="918"/>
      <c r="CG6" s="918"/>
      <c r="CH6" s="918"/>
      <c r="CI6" s="918"/>
      <c r="CJ6" s="918"/>
      <c r="CK6" s="918"/>
      <c r="CL6" s="918"/>
      <c r="CM6" s="918"/>
      <c r="CN6" s="919"/>
      <c r="CO6" s="917"/>
      <c r="CP6" s="918"/>
      <c r="CQ6" s="918"/>
      <c r="CR6" s="918"/>
      <c r="CS6" s="918"/>
      <c r="CT6" s="918"/>
      <c r="CU6" s="918"/>
      <c r="CV6" s="918"/>
      <c r="CW6" s="918"/>
      <c r="CX6" s="919"/>
    </row>
    <row r="7" spans="1:168" s="661" customFormat="1" ht="72.75" customHeight="1">
      <c r="A7" s="939"/>
      <c r="B7" s="942"/>
      <c r="C7" s="947" t="s">
        <v>1305</v>
      </c>
      <c r="D7" s="948"/>
      <c r="E7" s="948"/>
      <c r="F7" s="948"/>
      <c r="G7" s="948"/>
      <c r="H7" s="926" t="s">
        <v>1306</v>
      </c>
      <c r="I7" s="926"/>
      <c r="J7" s="926"/>
      <c r="K7" s="926"/>
      <c r="L7" s="926"/>
      <c r="M7" s="933" t="s">
        <v>1307</v>
      </c>
      <c r="N7" s="933"/>
      <c r="O7" s="933"/>
      <c r="P7" s="933"/>
      <c r="Q7" s="934"/>
      <c r="R7" s="926" t="s">
        <v>1308</v>
      </c>
      <c r="S7" s="926"/>
      <c r="T7" s="926"/>
      <c r="U7" s="926"/>
      <c r="V7" s="926"/>
      <c r="W7" s="933" t="s">
        <v>1309</v>
      </c>
      <c r="X7" s="933"/>
      <c r="Y7" s="933"/>
      <c r="Z7" s="933"/>
      <c r="AA7" s="933"/>
      <c r="AB7" s="926" t="s">
        <v>1310</v>
      </c>
      <c r="AC7" s="926"/>
      <c r="AD7" s="926"/>
      <c r="AE7" s="926"/>
      <c r="AF7" s="926"/>
      <c r="AG7" s="933" t="s">
        <v>1311</v>
      </c>
      <c r="AH7" s="933"/>
      <c r="AI7" s="933"/>
      <c r="AJ7" s="933"/>
      <c r="AK7" s="949"/>
      <c r="AL7" s="928" t="s">
        <v>1312</v>
      </c>
      <c r="AM7" s="926"/>
      <c r="AN7" s="926"/>
      <c r="AO7" s="926"/>
      <c r="AP7" s="926"/>
      <c r="AQ7" s="926" t="s">
        <v>1307</v>
      </c>
      <c r="AR7" s="926"/>
      <c r="AS7" s="926"/>
      <c r="AT7" s="926"/>
      <c r="AU7" s="927"/>
      <c r="AV7" s="928" t="s">
        <v>1307</v>
      </c>
      <c r="AW7" s="926"/>
      <c r="AX7" s="926"/>
      <c r="AY7" s="926"/>
      <c r="AZ7" s="927"/>
      <c r="BA7" s="928" t="s">
        <v>1312</v>
      </c>
      <c r="BB7" s="926"/>
      <c r="BC7" s="926"/>
      <c r="BD7" s="926"/>
      <c r="BE7" s="926"/>
      <c r="BF7" s="926" t="s">
        <v>1307</v>
      </c>
      <c r="BG7" s="926"/>
      <c r="BH7" s="926"/>
      <c r="BI7" s="926"/>
      <c r="BJ7" s="927"/>
      <c r="BK7" s="928" t="s">
        <v>1312</v>
      </c>
      <c r="BL7" s="926"/>
      <c r="BM7" s="926"/>
      <c r="BN7" s="926"/>
      <c r="BO7" s="926"/>
      <c r="BP7" s="926" t="s">
        <v>1307</v>
      </c>
      <c r="BQ7" s="926"/>
      <c r="BR7" s="926"/>
      <c r="BS7" s="926"/>
      <c r="BT7" s="927"/>
      <c r="BU7" s="928" t="s">
        <v>1312</v>
      </c>
      <c r="BV7" s="926"/>
      <c r="BW7" s="926"/>
      <c r="BX7" s="926"/>
      <c r="BY7" s="926"/>
      <c r="BZ7" s="926" t="s">
        <v>1307</v>
      </c>
      <c r="CA7" s="926"/>
      <c r="CB7" s="926"/>
      <c r="CC7" s="926"/>
      <c r="CD7" s="927"/>
      <c r="CE7" s="928" t="s">
        <v>1312</v>
      </c>
      <c r="CF7" s="926"/>
      <c r="CG7" s="926"/>
      <c r="CH7" s="926"/>
      <c r="CI7" s="926"/>
      <c r="CJ7" s="926" t="s">
        <v>1307</v>
      </c>
      <c r="CK7" s="926"/>
      <c r="CL7" s="926"/>
      <c r="CM7" s="926"/>
      <c r="CN7" s="927"/>
      <c r="CO7" s="928" t="s">
        <v>1312</v>
      </c>
      <c r="CP7" s="926"/>
      <c r="CQ7" s="926"/>
      <c r="CR7" s="926"/>
      <c r="CS7" s="926"/>
      <c r="CT7" s="926" t="s">
        <v>1307</v>
      </c>
      <c r="CU7" s="926"/>
      <c r="CV7" s="926"/>
      <c r="CW7" s="926"/>
      <c r="CX7" s="927"/>
    </row>
    <row r="8" spans="1:168" s="667" customFormat="1" ht="30" customHeight="1">
      <c r="A8" s="940"/>
      <c r="B8" s="943"/>
      <c r="C8" s="662" t="s">
        <v>1313</v>
      </c>
      <c r="D8" s="663" t="s">
        <v>1314</v>
      </c>
      <c r="E8" s="663" t="s">
        <v>1315</v>
      </c>
      <c r="F8" s="663" t="s">
        <v>1316</v>
      </c>
      <c r="G8" s="663" t="s">
        <v>1317</v>
      </c>
      <c r="H8" s="663" t="s">
        <v>1313</v>
      </c>
      <c r="I8" s="663" t="s">
        <v>1314</v>
      </c>
      <c r="J8" s="663" t="s">
        <v>1315</v>
      </c>
      <c r="K8" s="663" t="s">
        <v>1316</v>
      </c>
      <c r="L8" s="663" t="s">
        <v>1317</v>
      </c>
      <c r="M8" s="663" t="s">
        <v>1313</v>
      </c>
      <c r="N8" s="663" t="s">
        <v>1314</v>
      </c>
      <c r="O8" s="663" t="s">
        <v>1315</v>
      </c>
      <c r="P8" s="663" t="s">
        <v>1316</v>
      </c>
      <c r="Q8" s="664" t="s">
        <v>1317</v>
      </c>
      <c r="R8" s="662" t="s">
        <v>1313</v>
      </c>
      <c r="S8" s="663" t="s">
        <v>1314</v>
      </c>
      <c r="T8" s="663" t="s">
        <v>1315</v>
      </c>
      <c r="U8" s="663" t="s">
        <v>1316</v>
      </c>
      <c r="V8" s="663" t="s">
        <v>1317</v>
      </c>
      <c r="W8" s="663" t="s">
        <v>1313</v>
      </c>
      <c r="X8" s="663" t="s">
        <v>1314</v>
      </c>
      <c r="Y8" s="663" t="s">
        <v>1315</v>
      </c>
      <c r="Z8" s="663" t="s">
        <v>1316</v>
      </c>
      <c r="AA8" s="663" t="s">
        <v>1317</v>
      </c>
      <c r="AB8" s="663" t="s">
        <v>1313</v>
      </c>
      <c r="AC8" s="663" t="s">
        <v>1314</v>
      </c>
      <c r="AD8" s="663" t="s">
        <v>1315</v>
      </c>
      <c r="AE8" s="663" t="s">
        <v>1316</v>
      </c>
      <c r="AF8" s="663" t="s">
        <v>1317</v>
      </c>
      <c r="AG8" s="663" t="s">
        <v>1313</v>
      </c>
      <c r="AH8" s="663" t="s">
        <v>1314</v>
      </c>
      <c r="AI8" s="663" t="s">
        <v>1315</v>
      </c>
      <c r="AJ8" s="663" t="s">
        <v>1316</v>
      </c>
      <c r="AK8" s="665" t="s">
        <v>1317</v>
      </c>
      <c r="AL8" s="666" t="s">
        <v>1313</v>
      </c>
      <c r="AM8" s="663" t="s">
        <v>1314</v>
      </c>
      <c r="AN8" s="663" t="s">
        <v>1315</v>
      </c>
      <c r="AO8" s="663" t="s">
        <v>1316</v>
      </c>
      <c r="AP8" s="663" t="s">
        <v>1317</v>
      </c>
      <c r="AQ8" s="663" t="s">
        <v>1313</v>
      </c>
      <c r="AR8" s="663" t="s">
        <v>1314</v>
      </c>
      <c r="AS8" s="663" t="s">
        <v>1315</v>
      </c>
      <c r="AT8" s="663" t="s">
        <v>1316</v>
      </c>
      <c r="AU8" s="664" t="s">
        <v>1317</v>
      </c>
      <c r="AV8" s="666" t="s">
        <v>1313</v>
      </c>
      <c r="AW8" s="663" t="s">
        <v>1314</v>
      </c>
      <c r="AX8" s="663" t="s">
        <v>1315</v>
      </c>
      <c r="AY8" s="663" t="s">
        <v>1316</v>
      </c>
      <c r="AZ8" s="664" t="s">
        <v>1317</v>
      </c>
      <c r="BA8" s="666" t="s">
        <v>1313</v>
      </c>
      <c r="BB8" s="663" t="s">
        <v>1314</v>
      </c>
      <c r="BC8" s="663" t="s">
        <v>1315</v>
      </c>
      <c r="BD8" s="663" t="s">
        <v>1316</v>
      </c>
      <c r="BE8" s="663" t="s">
        <v>1317</v>
      </c>
      <c r="BF8" s="663" t="s">
        <v>1313</v>
      </c>
      <c r="BG8" s="663" t="s">
        <v>1314</v>
      </c>
      <c r="BH8" s="663" t="s">
        <v>1315</v>
      </c>
      <c r="BI8" s="663" t="s">
        <v>1316</v>
      </c>
      <c r="BJ8" s="664" t="s">
        <v>1317</v>
      </c>
      <c r="BK8" s="666" t="s">
        <v>1313</v>
      </c>
      <c r="BL8" s="663" t="s">
        <v>1314</v>
      </c>
      <c r="BM8" s="663" t="s">
        <v>1315</v>
      </c>
      <c r="BN8" s="663" t="s">
        <v>1316</v>
      </c>
      <c r="BO8" s="663" t="s">
        <v>1317</v>
      </c>
      <c r="BP8" s="663" t="s">
        <v>1313</v>
      </c>
      <c r="BQ8" s="663" t="s">
        <v>1314</v>
      </c>
      <c r="BR8" s="663" t="s">
        <v>1315</v>
      </c>
      <c r="BS8" s="663" t="s">
        <v>1316</v>
      </c>
      <c r="BT8" s="664" t="s">
        <v>1317</v>
      </c>
      <c r="BU8" s="666" t="s">
        <v>1313</v>
      </c>
      <c r="BV8" s="663" t="s">
        <v>1314</v>
      </c>
      <c r="BW8" s="663" t="s">
        <v>1315</v>
      </c>
      <c r="BX8" s="663" t="s">
        <v>1316</v>
      </c>
      <c r="BY8" s="663" t="s">
        <v>1317</v>
      </c>
      <c r="BZ8" s="663" t="s">
        <v>1313</v>
      </c>
      <c r="CA8" s="663" t="s">
        <v>1314</v>
      </c>
      <c r="CB8" s="663" t="s">
        <v>1315</v>
      </c>
      <c r="CC8" s="663" t="s">
        <v>1316</v>
      </c>
      <c r="CD8" s="664" t="s">
        <v>1317</v>
      </c>
      <c r="CE8" s="666" t="s">
        <v>1313</v>
      </c>
      <c r="CF8" s="663" t="s">
        <v>1314</v>
      </c>
      <c r="CG8" s="663" t="s">
        <v>1315</v>
      </c>
      <c r="CH8" s="663" t="s">
        <v>1316</v>
      </c>
      <c r="CI8" s="663" t="s">
        <v>1317</v>
      </c>
      <c r="CJ8" s="663" t="s">
        <v>1313</v>
      </c>
      <c r="CK8" s="663" t="s">
        <v>1314</v>
      </c>
      <c r="CL8" s="663" t="s">
        <v>1315</v>
      </c>
      <c r="CM8" s="663" t="s">
        <v>1316</v>
      </c>
      <c r="CN8" s="664" t="s">
        <v>1317</v>
      </c>
      <c r="CO8" s="666" t="s">
        <v>1313</v>
      </c>
      <c r="CP8" s="663" t="s">
        <v>1314</v>
      </c>
      <c r="CQ8" s="663" t="s">
        <v>1315</v>
      </c>
      <c r="CR8" s="663" t="s">
        <v>1316</v>
      </c>
      <c r="CS8" s="663" t="s">
        <v>1317</v>
      </c>
      <c r="CT8" s="663" t="s">
        <v>1313</v>
      </c>
      <c r="CU8" s="663" t="s">
        <v>1314</v>
      </c>
      <c r="CV8" s="663" t="s">
        <v>1315</v>
      </c>
      <c r="CW8" s="663" t="s">
        <v>1316</v>
      </c>
      <c r="CX8" s="664" t="s">
        <v>1317</v>
      </c>
    </row>
    <row r="9" spans="1:168" s="674" customFormat="1">
      <c r="A9" s="935" t="s">
        <v>1318</v>
      </c>
      <c r="B9" s="668" t="s">
        <v>1319</v>
      </c>
      <c r="C9" s="669">
        <f>ROUND(C10+C14,0)</f>
        <v>23544</v>
      </c>
      <c r="D9" s="670">
        <f t="shared" ref="D9:BO9" si="0">ROUND(D10+D14,0)</f>
        <v>37670</v>
      </c>
      <c r="E9" s="670">
        <f t="shared" si="0"/>
        <v>47088</v>
      </c>
      <c r="F9" s="670">
        <f t="shared" si="0"/>
        <v>51797</v>
      </c>
      <c r="G9" s="670">
        <f t="shared" si="0"/>
        <v>51797</v>
      </c>
      <c r="H9" s="670">
        <f t="shared" si="0"/>
        <v>23544</v>
      </c>
      <c r="I9" s="670">
        <f t="shared" si="0"/>
        <v>37670</v>
      </c>
      <c r="J9" s="670">
        <f t="shared" si="0"/>
        <v>47088</v>
      </c>
      <c r="K9" s="670">
        <f t="shared" si="0"/>
        <v>51797</v>
      </c>
      <c r="L9" s="670">
        <f t="shared" si="0"/>
        <v>51797</v>
      </c>
      <c r="M9" s="670">
        <f t="shared" si="0"/>
        <v>20754</v>
      </c>
      <c r="N9" s="670">
        <f t="shared" si="0"/>
        <v>33207</v>
      </c>
      <c r="O9" s="670">
        <f t="shared" si="0"/>
        <v>41509</v>
      </c>
      <c r="P9" s="670">
        <f t="shared" si="0"/>
        <v>45661</v>
      </c>
      <c r="Q9" s="668">
        <f t="shared" si="0"/>
        <v>45661</v>
      </c>
      <c r="R9" s="670">
        <f t="shared" si="0"/>
        <v>26615</v>
      </c>
      <c r="S9" s="670">
        <f t="shared" si="0"/>
        <v>42584</v>
      </c>
      <c r="T9" s="670">
        <f t="shared" si="0"/>
        <v>53230</v>
      </c>
      <c r="U9" s="670">
        <f t="shared" si="0"/>
        <v>58552</v>
      </c>
      <c r="V9" s="670">
        <f t="shared" si="0"/>
        <v>58552</v>
      </c>
      <c r="W9" s="669">
        <f t="shared" si="0"/>
        <v>29057</v>
      </c>
      <c r="X9" s="670">
        <f t="shared" si="0"/>
        <v>46490</v>
      </c>
      <c r="Y9" s="670">
        <f t="shared" si="0"/>
        <v>58113</v>
      </c>
      <c r="Z9" s="670">
        <f t="shared" si="0"/>
        <v>63924</v>
      </c>
      <c r="AA9" s="670">
        <f t="shared" si="0"/>
        <v>63924</v>
      </c>
      <c r="AB9" s="669">
        <f t="shared" si="0"/>
        <v>20754</v>
      </c>
      <c r="AC9" s="670">
        <f t="shared" si="0"/>
        <v>33207</v>
      </c>
      <c r="AD9" s="670">
        <f t="shared" si="0"/>
        <v>41509</v>
      </c>
      <c r="AE9" s="670">
        <f t="shared" si="0"/>
        <v>45661</v>
      </c>
      <c r="AF9" s="670">
        <f t="shared" si="0"/>
        <v>45661</v>
      </c>
      <c r="AG9" s="669">
        <f t="shared" si="0"/>
        <v>20754</v>
      </c>
      <c r="AH9" s="670">
        <f t="shared" si="0"/>
        <v>33207</v>
      </c>
      <c r="AI9" s="670">
        <f t="shared" si="0"/>
        <v>41509</v>
      </c>
      <c r="AJ9" s="670">
        <f t="shared" si="0"/>
        <v>45661</v>
      </c>
      <c r="AK9" s="671">
        <f t="shared" si="0"/>
        <v>45661</v>
      </c>
      <c r="AL9" s="672">
        <f t="shared" si="0"/>
        <v>23544</v>
      </c>
      <c r="AM9" s="670">
        <f t="shared" si="0"/>
        <v>37670</v>
      </c>
      <c r="AN9" s="670">
        <f t="shared" si="0"/>
        <v>47088</v>
      </c>
      <c r="AO9" s="670">
        <f t="shared" si="0"/>
        <v>51797</v>
      </c>
      <c r="AP9" s="670">
        <f t="shared" si="0"/>
        <v>51797</v>
      </c>
      <c r="AQ9" s="669">
        <f t="shared" si="0"/>
        <v>20754</v>
      </c>
      <c r="AR9" s="670">
        <f t="shared" si="0"/>
        <v>33207</v>
      </c>
      <c r="AS9" s="670">
        <f t="shared" si="0"/>
        <v>41509</v>
      </c>
      <c r="AT9" s="670">
        <f t="shared" si="0"/>
        <v>45661</v>
      </c>
      <c r="AU9" s="668">
        <f t="shared" si="0"/>
        <v>45661</v>
      </c>
      <c r="AV9" s="672">
        <f t="shared" si="0"/>
        <v>32684</v>
      </c>
      <c r="AW9" s="670">
        <f t="shared" si="0"/>
        <v>52295</v>
      </c>
      <c r="AX9" s="670">
        <f t="shared" si="0"/>
        <v>65368</v>
      </c>
      <c r="AY9" s="670">
        <f t="shared" si="0"/>
        <v>71905</v>
      </c>
      <c r="AZ9" s="673">
        <f t="shared" si="0"/>
        <v>71905</v>
      </c>
      <c r="BA9" s="672">
        <f t="shared" si="0"/>
        <v>59529</v>
      </c>
      <c r="BB9" s="670">
        <f t="shared" si="0"/>
        <v>95246</v>
      </c>
      <c r="BC9" s="670">
        <f t="shared" si="0"/>
        <v>119059</v>
      </c>
      <c r="BD9" s="670">
        <f t="shared" si="0"/>
        <v>130965</v>
      </c>
      <c r="BE9" s="669">
        <f t="shared" si="0"/>
        <v>130965</v>
      </c>
      <c r="BF9" s="670">
        <f t="shared" si="0"/>
        <v>52131</v>
      </c>
      <c r="BG9" s="670">
        <f t="shared" si="0"/>
        <v>83410</v>
      </c>
      <c r="BH9" s="670">
        <f t="shared" si="0"/>
        <v>104262</v>
      </c>
      <c r="BI9" s="670">
        <f t="shared" si="0"/>
        <v>114688</v>
      </c>
      <c r="BJ9" s="673">
        <f t="shared" si="0"/>
        <v>114688</v>
      </c>
      <c r="BK9" s="672">
        <f t="shared" si="0"/>
        <v>73051</v>
      </c>
      <c r="BL9" s="670">
        <f t="shared" si="0"/>
        <v>116882</v>
      </c>
      <c r="BM9" s="670">
        <f t="shared" si="0"/>
        <v>146102</v>
      </c>
      <c r="BN9" s="670">
        <f t="shared" si="0"/>
        <v>160712</v>
      </c>
      <c r="BO9" s="669">
        <f t="shared" si="0"/>
        <v>160712</v>
      </c>
      <c r="BP9" s="670">
        <f t="shared" ref="BP9:CX9" si="1">ROUND(BP10+BP14,0)</f>
        <v>63936</v>
      </c>
      <c r="BQ9" s="670">
        <f t="shared" si="1"/>
        <v>102297</v>
      </c>
      <c r="BR9" s="670">
        <f t="shared" si="1"/>
        <v>127871</v>
      </c>
      <c r="BS9" s="670">
        <f t="shared" si="1"/>
        <v>140659</v>
      </c>
      <c r="BT9" s="673">
        <f t="shared" si="1"/>
        <v>140659</v>
      </c>
      <c r="BU9" s="672">
        <f t="shared" si="1"/>
        <v>113805</v>
      </c>
      <c r="BV9" s="670">
        <f t="shared" si="1"/>
        <v>182087</v>
      </c>
      <c r="BW9" s="670">
        <f t="shared" si="1"/>
        <v>227609</v>
      </c>
      <c r="BX9" s="670">
        <f t="shared" si="1"/>
        <v>250370</v>
      </c>
      <c r="BY9" s="669">
        <f t="shared" si="1"/>
        <v>250370</v>
      </c>
      <c r="BZ9" s="670">
        <f t="shared" si="1"/>
        <v>99548</v>
      </c>
      <c r="CA9" s="670">
        <f t="shared" si="1"/>
        <v>159275</v>
      </c>
      <c r="CB9" s="670">
        <f t="shared" si="1"/>
        <v>199095</v>
      </c>
      <c r="CC9" s="670">
        <f t="shared" si="1"/>
        <v>219004</v>
      </c>
      <c r="CD9" s="673">
        <f t="shared" si="1"/>
        <v>219004</v>
      </c>
      <c r="CE9" s="672">
        <f t="shared" si="1"/>
        <v>31438</v>
      </c>
      <c r="CF9" s="670">
        <f t="shared" si="1"/>
        <v>50301</v>
      </c>
      <c r="CG9" s="670">
        <f t="shared" si="1"/>
        <v>62875</v>
      </c>
      <c r="CH9" s="670">
        <f t="shared" si="1"/>
        <v>69164</v>
      </c>
      <c r="CI9" s="669">
        <f t="shared" si="1"/>
        <v>69164</v>
      </c>
      <c r="CJ9" s="670">
        <f t="shared" si="1"/>
        <v>27638</v>
      </c>
      <c r="CK9" s="670">
        <f t="shared" si="1"/>
        <v>44222</v>
      </c>
      <c r="CL9" s="670">
        <f t="shared" si="1"/>
        <v>55276</v>
      </c>
      <c r="CM9" s="670">
        <f t="shared" si="1"/>
        <v>60804</v>
      </c>
      <c r="CN9" s="673">
        <f t="shared" si="1"/>
        <v>60804</v>
      </c>
      <c r="CO9" s="672">
        <f t="shared" si="1"/>
        <v>27075</v>
      </c>
      <c r="CP9" s="670">
        <f t="shared" si="1"/>
        <v>43321</v>
      </c>
      <c r="CQ9" s="670">
        <f t="shared" si="1"/>
        <v>54151</v>
      </c>
      <c r="CR9" s="670">
        <f t="shared" si="1"/>
        <v>59566</v>
      </c>
      <c r="CS9" s="669">
        <f t="shared" si="1"/>
        <v>59566</v>
      </c>
      <c r="CT9" s="670">
        <f t="shared" si="1"/>
        <v>23868</v>
      </c>
      <c r="CU9" s="670">
        <f t="shared" si="1"/>
        <v>38189</v>
      </c>
      <c r="CV9" s="670">
        <f t="shared" si="1"/>
        <v>47735</v>
      </c>
      <c r="CW9" s="670">
        <f t="shared" si="1"/>
        <v>52509</v>
      </c>
      <c r="CX9" s="673">
        <f t="shared" si="1"/>
        <v>52509</v>
      </c>
    </row>
    <row r="10" spans="1:168" s="681" customFormat="1">
      <c r="A10" s="936"/>
      <c r="B10" s="675" t="s">
        <v>1320</v>
      </c>
      <c r="C10" s="676">
        <f>ROUND(C11+C12+C13,0)</f>
        <v>22248</v>
      </c>
      <c r="D10" s="677">
        <f t="shared" ref="D10:BO10" si="2">ROUND(D11+D12+D13,0)</f>
        <v>35597</v>
      </c>
      <c r="E10" s="677">
        <f t="shared" si="2"/>
        <v>44496</v>
      </c>
      <c r="F10" s="677">
        <f t="shared" si="2"/>
        <v>48946</v>
      </c>
      <c r="G10" s="677">
        <f t="shared" si="2"/>
        <v>48946</v>
      </c>
      <c r="H10" s="677">
        <f t="shared" si="2"/>
        <v>22248</v>
      </c>
      <c r="I10" s="677">
        <f t="shared" si="2"/>
        <v>35597</v>
      </c>
      <c r="J10" s="677">
        <f t="shared" si="2"/>
        <v>44496</v>
      </c>
      <c r="K10" s="677">
        <f t="shared" si="2"/>
        <v>48946</v>
      </c>
      <c r="L10" s="677">
        <f t="shared" si="2"/>
        <v>48946</v>
      </c>
      <c r="M10" s="677">
        <f t="shared" si="2"/>
        <v>19346</v>
      </c>
      <c r="N10" s="677">
        <f t="shared" si="2"/>
        <v>30954</v>
      </c>
      <c r="O10" s="677">
        <f t="shared" si="2"/>
        <v>38692</v>
      </c>
      <c r="P10" s="677">
        <f t="shared" si="2"/>
        <v>42562</v>
      </c>
      <c r="Q10" s="675">
        <f t="shared" si="2"/>
        <v>42562</v>
      </c>
      <c r="R10" s="677">
        <f t="shared" si="2"/>
        <v>25150</v>
      </c>
      <c r="S10" s="677">
        <f t="shared" si="2"/>
        <v>40240</v>
      </c>
      <c r="T10" s="677">
        <f t="shared" si="2"/>
        <v>50300</v>
      </c>
      <c r="U10" s="677">
        <f t="shared" si="2"/>
        <v>55330</v>
      </c>
      <c r="V10" s="677">
        <f t="shared" si="2"/>
        <v>55330</v>
      </c>
      <c r="W10" s="676">
        <f t="shared" si="2"/>
        <v>27085</v>
      </c>
      <c r="X10" s="677">
        <f t="shared" si="2"/>
        <v>43335</v>
      </c>
      <c r="Y10" s="677">
        <f t="shared" si="2"/>
        <v>54169</v>
      </c>
      <c r="Z10" s="677">
        <f t="shared" si="2"/>
        <v>59586</v>
      </c>
      <c r="AA10" s="677">
        <f t="shared" si="2"/>
        <v>59586</v>
      </c>
      <c r="AB10" s="676">
        <f t="shared" si="2"/>
        <v>19346</v>
      </c>
      <c r="AC10" s="677">
        <f t="shared" si="2"/>
        <v>30954</v>
      </c>
      <c r="AD10" s="677">
        <f t="shared" si="2"/>
        <v>38692</v>
      </c>
      <c r="AE10" s="677">
        <f t="shared" si="2"/>
        <v>42562</v>
      </c>
      <c r="AF10" s="677">
        <f t="shared" si="2"/>
        <v>42562</v>
      </c>
      <c r="AG10" s="676">
        <f t="shared" si="2"/>
        <v>19346</v>
      </c>
      <c r="AH10" s="677">
        <f t="shared" si="2"/>
        <v>30954</v>
      </c>
      <c r="AI10" s="677">
        <f t="shared" si="2"/>
        <v>38692</v>
      </c>
      <c r="AJ10" s="677">
        <f t="shared" si="2"/>
        <v>42562</v>
      </c>
      <c r="AK10" s="678">
        <f t="shared" si="2"/>
        <v>42562</v>
      </c>
      <c r="AL10" s="679">
        <f t="shared" si="2"/>
        <v>22248</v>
      </c>
      <c r="AM10" s="677">
        <f t="shared" si="2"/>
        <v>35597</v>
      </c>
      <c r="AN10" s="677">
        <f t="shared" si="2"/>
        <v>44496</v>
      </c>
      <c r="AO10" s="677">
        <f t="shared" si="2"/>
        <v>48946</v>
      </c>
      <c r="AP10" s="677">
        <f t="shared" si="2"/>
        <v>48946</v>
      </c>
      <c r="AQ10" s="676">
        <f t="shared" si="2"/>
        <v>19346</v>
      </c>
      <c r="AR10" s="677">
        <f t="shared" si="2"/>
        <v>30954</v>
      </c>
      <c r="AS10" s="677">
        <f t="shared" si="2"/>
        <v>38692</v>
      </c>
      <c r="AT10" s="677">
        <f t="shared" si="2"/>
        <v>42562</v>
      </c>
      <c r="AU10" s="675">
        <f t="shared" si="2"/>
        <v>42562</v>
      </c>
      <c r="AV10" s="679">
        <f t="shared" si="2"/>
        <v>31163</v>
      </c>
      <c r="AW10" s="677">
        <f t="shared" si="2"/>
        <v>49861</v>
      </c>
      <c r="AX10" s="677">
        <f t="shared" si="2"/>
        <v>62326</v>
      </c>
      <c r="AY10" s="677">
        <f t="shared" si="2"/>
        <v>68559</v>
      </c>
      <c r="AZ10" s="680">
        <f t="shared" si="2"/>
        <v>68559</v>
      </c>
      <c r="BA10" s="679">
        <f t="shared" si="2"/>
        <v>57845</v>
      </c>
      <c r="BB10" s="677">
        <f t="shared" si="2"/>
        <v>92551</v>
      </c>
      <c r="BC10" s="677">
        <f t="shared" si="2"/>
        <v>115690</v>
      </c>
      <c r="BD10" s="677">
        <f t="shared" si="2"/>
        <v>127259</v>
      </c>
      <c r="BE10" s="676">
        <f t="shared" si="2"/>
        <v>127259</v>
      </c>
      <c r="BF10" s="677">
        <f t="shared" si="2"/>
        <v>50300</v>
      </c>
      <c r="BG10" s="677">
        <f t="shared" si="2"/>
        <v>80480</v>
      </c>
      <c r="BH10" s="677">
        <f t="shared" si="2"/>
        <v>100600</v>
      </c>
      <c r="BI10" s="677">
        <f t="shared" si="2"/>
        <v>110660</v>
      </c>
      <c r="BJ10" s="680">
        <f t="shared" si="2"/>
        <v>110660</v>
      </c>
      <c r="BK10" s="679">
        <f t="shared" si="2"/>
        <v>71194</v>
      </c>
      <c r="BL10" s="677">
        <f t="shared" si="2"/>
        <v>113910</v>
      </c>
      <c r="BM10" s="677">
        <f t="shared" si="2"/>
        <v>142388</v>
      </c>
      <c r="BN10" s="677">
        <f t="shared" si="2"/>
        <v>156626</v>
      </c>
      <c r="BO10" s="676">
        <f t="shared" si="2"/>
        <v>156626</v>
      </c>
      <c r="BP10" s="677">
        <f t="shared" ref="BP10:CX10" si="3">ROUND(BP11+BP12+BP13,0)</f>
        <v>61908</v>
      </c>
      <c r="BQ10" s="677">
        <f t="shared" si="3"/>
        <v>99052</v>
      </c>
      <c r="BR10" s="677">
        <f t="shared" si="3"/>
        <v>123815</v>
      </c>
      <c r="BS10" s="677">
        <f t="shared" si="3"/>
        <v>136197</v>
      </c>
      <c r="BT10" s="680">
        <f t="shared" si="3"/>
        <v>136197</v>
      </c>
      <c r="BU10" s="679">
        <f t="shared" si="3"/>
        <v>111240</v>
      </c>
      <c r="BV10" s="677">
        <f t="shared" si="3"/>
        <v>177984</v>
      </c>
      <c r="BW10" s="677">
        <f t="shared" si="3"/>
        <v>222480</v>
      </c>
      <c r="BX10" s="677">
        <f t="shared" si="3"/>
        <v>244728</v>
      </c>
      <c r="BY10" s="676">
        <f t="shared" si="3"/>
        <v>244728</v>
      </c>
      <c r="BZ10" s="677">
        <f t="shared" si="3"/>
        <v>96731</v>
      </c>
      <c r="CA10" s="677">
        <f t="shared" si="3"/>
        <v>154768</v>
      </c>
      <c r="CB10" s="677">
        <f t="shared" si="3"/>
        <v>193461</v>
      </c>
      <c r="CC10" s="677">
        <f t="shared" si="3"/>
        <v>212807</v>
      </c>
      <c r="CD10" s="680">
        <f t="shared" si="3"/>
        <v>212807</v>
      </c>
      <c r="CE10" s="679">
        <f t="shared" si="3"/>
        <v>30035</v>
      </c>
      <c r="CF10" s="677">
        <f t="shared" si="3"/>
        <v>48056</v>
      </c>
      <c r="CG10" s="677">
        <f t="shared" si="3"/>
        <v>60069</v>
      </c>
      <c r="CH10" s="677">
        <f t="shared" si="3"/>
        <v>66077</v>
      </c>
      <c r="CI10" s="676">
        <f t="shared" si="3"/>
        <v>66077</v>
      </c>
      <c r="CJ10" s="677">
        <f t="shared" si="3"/>
        <v>26117</v>
      </c>
      <c r="CK10" s="677">
        <f t="shared" si="3"/>
        <v>41788</v>
      </c>
      <c r="CL10" s="677">
        <f t="shared" si="3"/>
        <v>52234</v>
      </c>
      <c r="CM10" s="677">
        <f t="shared" si="3"/>
        <v>57458</v>
      </c>
      <c r="CN10" s="680">
        <f t="shared" si="3"/>
        <v>57458</v>
      </c>
      <c r="CO10" s="679">
        <f t="shared" si="3"/>
        <v>25585</v>
      </c>
      <c r="CP10" s="677">
        <f t="shared" si="3"/>
        <v>40937</v>
      </c>
      <c r="CQ10" s="677">
        <f t="shared" si="3"/>
        <v>51171</v>
      </c>
      <c r="CR10" s="677">
        <f t="shared" si="3"/>
        <v>56288</v>
      </c>
      <c r="CS10" s="676">
        <f t="shared" si="3"/>
        <v>56288</v>
      </c>
      <c r="CT10" s="677">
        <f t="shared" si="3"/>
        <v>22248</v>
      </c>
      <c r="CU10" s="677">
        <f t="shared" si="3"/>
        <v>35597</v>
      </c>
      <c r="CV10" s="677">
        <f t="shared" si="3"/>
        <v>44496</v>
      </c>
      <c r="CW10" s="677">
        <f t="shared" si="3"/>
        <v>48946</v>
      </c>
      <c r="CX10" s="680">
        <f t="shared" si="3"/>
        <v>48946</v>
      </c>
      <c r="CY10" s="674"/>
      <c r="CZ10" s="674"/>
      <c r="DA10" s="674"/>
      <c r="DB10" s="674"/>
      <c r="DC10" s="674"/>
      <c r="DD10" s="674"/>
      <c r="DE10" s="674"/>
      <c r="DF10" s="674"/>
      <c r="DG10" s="674"/>
      <c r="DH10" s="674"/>
      <c r="DI10" s="674"/>
      <c r="DJ10" s="674"/>
      <c r="DK10" s="674"/>
      <c r="DL10" s="674"/>
      <c r="DM10" s="674"/>
      <c r="DN10" s="674"/>
      <c r="DO10" s="674"/>
      <c r="DP10" s="674"/>
      <c r="DQ10" s="674"/>
      <c r="DR10" s="674"/>
      <c r="DS10" s="674"/>
      <c r="DT10" s="674"/>
      <c r="DU10" s="674"/>
      <c r="DV10" s="674"/>
      <c r="DW10" s="674"/>
      <c r="DX10" s="674"/>
      <c r="DY10" s="674"/>
      <c r="DZ10" s="674"/>
      <c r="EA10" s="674"/>
      <c r="EB10" s="674"/>
      <c r="EC10" s="674"/>
      <c r="ED10" s="674"/>
      <c r="EE10" s="674"/>
      <c r="EF10" s="674"/>
      <c r="EG10" s="674"/>
      <c r="EH10" s="674"/>
      <c r="EI10" s="674"/>
      <c r="EJ10" s="674"/>
      <c r="EK10" s="674"/>
      <c r="EL10" s="674"/>
      <c r="EM10" s="674"/>
      <c r="EN10" s="674"/>
      <c r="EO10" s="674"/>
      <c r="EP10" s="674"/>
      <c r="EQ10" s="674"/>
      <c r="ER10" s="674"/>
      <c r="ES10" s="674"/>
      <c r="ET10" s="674"/>
      <c r="EU10" s="674"/>
      <c r="EV10" s="674"/>
      <c r="EW10" s="674"/>
      <c r="EX10" s="674"/>
      <c r="EY10" s="674"/>
      <c r="EZ10" s="674"/>
      <c r="FA10" s="674"/>
      <c r="FB10" s="674"/>
      <c r="FC10" s="674"/>
      <c r="FD10" s="674"/>
      <c r="FE10" s="674"/>
      <c r="FF10" s="674"/>
      <c r="FG10" s="674"/>
      <c r="FH10" s="674"/>
      <c r="FI10" s="674"/>
      <c r="FJ10" s="674"/>
      <c r="FK10" s="674"/>
      <c r="FL10" s="674"/>
    </row>
    <row r="11" spans="1:168" s="674" customFormat="1">
      <c r="A11" s="936"/>
      <c r="B11" s="682" t="s">
        <v>1273</v>
      </c>
      <c r="C11" s="683">
        <v>16987</v>
      </c>
      <c r="D11" s="684">
        <v>27179</v>
      </c>
      <c r="E11" s="684">
        <v>33974</v>
      </c>
      <c r="F11" s="684">
        <v>37371</v>
      </c>
      <c r="G11" s="684">
        <v>37371</v>
      </c>
      <c r="H11" s="684">
        <v>16987</v>
      </c>
      <c r="I11" s="684">
        <v>27179</v>
      </c>
      <c r="J11" s="684">
        <v>33974</v>
      </c>
      <c r="K11" s="684">
        <v>37371</v>
      </c>
      <c r="L11" s="684">
        <v>37371</v>
      </c>
      <c r="M11" s="684">
        <v>14771</v>
      </c>
      <c r="N11" s="684">
        <v>23634</v>
      </c>
      <c r="O11" s="684">
        <v>29542</v>
      </c>
      <c r="P11" s="684">
        <v>32497</v>
      </c>
      <c r="Q11" s="685">
        <v>32497</v>
      </c>
      <c r="R11" s="684">
        <v>19203</v>
      </c>
      <c r="S11" s="684">
        <v>30724</v>
      </c>
      <c r="T11" s="684">
        <v>38405</v>
      </c>
      <c r="U11" s="684">
        <v>42246</v>
      </c>
      <c r="V11" s="684">
        <v>42246</v>
      </c>
      <c r="W11" s="683">
        <v>20680</v>
      </c>
      <c r="X11" s="684">
        <v>33087</v>
      </c>
      <c r="Y11" s="684">
        <v>41359</v>
      </c>
      <c r="Z11" s="684">
        <v>45495</v>
      </c>
      <c r="AA11" s="684">
        <v>45495</v>
      </c>
      <c r="AB11" s="683">
        <v>14771</v>
      </c>
      <c r="AC11" s="684">
        <v>23634</v>
      </c>
      <c r="AD11" s="684">
        <v>29542</v>
      </c>
      <c r="AE11" s="684">
        <v>32497</v>
      </c>
      <c r="AF11" s="684">
        <v>32497</v>
      </c>
      <c r="AG11" s="683">
        <v>14771</v>
      </c>
      <c r="AH11" s="684">
        <v>23634</v>
      </c>
      <c r="AI11" s="684">
        <v>29542</v>
      </c>
      <c r="AJ11" s="684">
        <v>32497</v>
      </c>
      <c r="AK11" s="686">
        <v>32497</v>
      </c>
      <c r="AL11" s="687">
        <v>16987</v>
      </c>
      <c r="AM11" s="684">
        <v>27179</v>
      </c>
      <c r="AN11" s="684">
        <v>33974</v>
      </c>
      <c r="AO11" s="684">
        <v>37371</v>
      </c>
      <c r="AP11" s="684">
        <v>37371</v>
      </c>
      <c r="AQ11" s="683">
        <v>14771</v>
      </c>
      <c r="AR11" s="684">
        <v>23634</v>
      </c>
      <c r="AS11" s="684">
        <v>29542</v>
      </c>
      <c r="AT11" s="684">
        <v>32497</v>
      </c>
      <c r="AU11" s="685">
        <v>32497</v>
      </c>
      <c r="AV11" s="687">
        <v>26588</v>
      </c>
      <c r="AW11" s="684">
        <v>42541</v>
      </c>
      <c r="AX11" s="684">
        <v>53176</v>
      </c>
      <c r="AY11" s="684">
        <v>58494</v>
      </c>
      <c r="AZ11" s="688">
        <v>58494</v>
      </c>
      <c r="BA11" s="687">
        <v>44166</v>
      </c>
      <c r="BB11" s="684">
        <v>70665</v>
      </c>
      <c r="BC11" s="684">
        <v>88332</v>
      </c>
      <c r="BD11" s="684">
        <v>97165</v>
      </c>
      <c r="BE11" s="683">
        <v>97165</v>
      </c>
      <c r="BF11" s="684">
        <v>38405</v>
      </c>
      <c r="BG11" s="684">
        <v>61448</v>
      </c>
      <c r="BH11" s="684">
        <v>76810</v>
      </c>
      <c r="BI11" s="684">
        <v>84491</v>
      </c>
      <c r="BJ11" s="688">
        <v>84491</v>
      </c>
      <c r="BK11" s="687">
        <v>54358</v>
      </c>
      <c r="BL11" s="684">
        <v>86973</v>
      </c>
      <c r="BM11" s="684">
        <v>108716</v>
      </c>
      <c r="BN11" s="684">
        <v>119587</v>
      </c>
      <c r="BO11" s="683">
        <v>119587</v>
      </c>
      <c r="BP11" s="684">
        <v>47268</v>
      </c>
      <c r="BQ11" s="684">
        <v>75628</v>
      </c>
      <c r="BR11" s="684">
        <v>94535</v>
      </c>
      <c r="BS11" s="684">
        <v>103989</v>
      </c>
      <c r="BT11" s="688">
        <v>103989</v>
      </c>
      <c r="BU11" s="687">
        <v>84934</v>
      </c>
      <c r="BV11" s="684">
        <v>135895</v>
      </c>
      <c r="BW11" s="684">
        <v>169868</v>
      </c>
      <c r="BX11" s="684">
        <v>186855</v>
      </c>
      <c r="BY11" s="683">
        <v>186855</v>
      </c>
      <c r="BZ11" s="684">
        <v>73856</v>
      </c>
      <c r="CA11" s="684">
        <v>118169</v>
      </c>
      <c r="CB11" s="684">
        <v>147712</v>
      </c>
      <c r="CC11" s="684">
        <v>162483</v>
      </c>
      <c r="CD11" s="688">
        <v>162483</v>
      </c>
      <c r="CE11" s="687">
        <v>22932</v>
      </c>
      <c r="CF11" s="684">
        <v>36692</v>
      </c>
      <c r="CG11" s="684">
        <v>45864</v>
      </c>
      <c r="CH11" s="684">
        <v>50451</v>
      </c>
      <c r="CI11" s="683">
        <v>50451</v>
      </c>
      <c r="CJ11" s="684">
        <v>19941</v>
      </c>
      <c r="CK11" s="684">
        <v>31906</v>
      </c>
      <c r="CL11" s="684">
        <v>39882</v>
      </c>
      <c r="CM11" s="684">
        <v>43870</v>
      </c>
      <c r="CN11" s="688">
        <v>43870</v>
      </c>
      <c r="CO11" s="687">
        <v>19535</v>
      </c>
      <c r="CP11" s="684">
        <v>31256</v>
      </c>
      <c r="CQ11" s="684">
        <v>39070</v>
      </c>
      <c r="CR11" s="684">
        <v>42977</v>
      </c>
      <c r="CS11" s="683">
        <v>42977</v>
      </c>
      <c r="CT11" s="684">
        <v>16987</v>
      </c>
      <c r="CU11" s="684">
        <v>27179</v>
      </c>
      <c r="CV11" s="684">
        <v>33974</v>
      </c>
      <c r="CW11" s="684">
        <v>37371</v>
      </c>
      <c r="CX11" s="688">
        <v>37371</v>
      </c>
    </row>
    <row r="12" spans="1:168" s="689" customFormat="1">
      <c r="A12" s="936"/>
      <c r="B12" s="682" t="s">
        <v>1321</v>
      </c>
      <c r="C12" s="683">
        <v>5261</v>
      </c>
      <c r="D12" s="684">
        <v>8418</v>
      </c>
      <c r="E12" s="684">
        <v>10522</v>
      </c>
      <c r="F12" s="684">
        <v>11575</v>
      </c>
      <c r="G12" s="684">
        <v>11575</v>
      </c>
      <c r="H12" s="684">
        <v>5261</v>
      </c>
      <c r="I12" s="684">
        <v>8418</v>
      </c>
      <c r="J12" s="684">
        <v>10522</v>
      </c>
      <c r="K12" s="684">
        <v>11575</v>
      </c>
      <c r="L12" s="684">
        <v>11575</v>
      </c>
      <c r="M12" s="684">
        <v>4575</v>
      </c>
      <c r="N12" s="684">
        <v>7320</v>
      </c>
      <c r="O12" s="684">
        <v>9150</v>
      </c>
      <c r="P12" s="684">
        <v>10065</v>
      </c>
      <c r="Q12" s="685">
        <v>10065</v>
      </c>
      <c r="R12" s="684">
        <v>5947</v>
      </c>
      <c r="S12" s="684">
        <v>9516</v>
      </c>
      <c r="T12" s="684">
        <v>11895</v>
      </c>
      <c r="U12" s="684">
        <v>13084</v>
      </c>
      <c r="V12" s="684">
        <v>13084</v>
      </c>
      <c r="W12" s="683">
        <v>6405</v>
      </c>
      <c r="X12" s="684">
        <v>10248</v>
      </c>
      <c r="Y12" s="684">
        <v>12810</v>
      </c>
      <c r="Z12" s="684">
        <v>14091</v>
      </c>
      <c r="AA12" s="684">
        <v>14091</v>
      </c>
      <c r="AB12" s="683">
        <v>4575</v>
      </c>
      <c r="AC12" s="684">
        <v>7320</v>
      </c>
      <c r="AD12" s="684">
        <v>9150</v>
      </c>
      <c r="AE12" s="684">
        <v>10065</v>
      </c>
      <c r="AF12" s="684">
        <v>10065</v>
      </c>
      <c r="AG12" s="683">
        <v>4575</v>
      </c>
      <c r="AH12" s="684">
        <v>7320</v>
      </c>
      <c r="AI12" s="684">
        <v>9150</v>
      </c>
      <c r="AJ12" s="684">
        <v>10065</v>
      </c>
      <c r="AK12" s="686">
        <v>10065</v>
      </c>
      <c r="AL12" s="687">
        <v>5261</v>
      </c>
      <c r="AM12" s="684">
        <v>8418</v>
      </c>
      <c r="AN12" s="684">
        <v>10522</v>
      </c>
      <c r="AO12" s="684">
        <v>11575</v>
      </c>
      <c r="AP12" s="684">
        <v>11575</v>
      </c>
      <c r="AQ12" s="683">
        <v>4575</v>
      </c>
      <c r="AR12" s="684">
        <v>7320</v>
      </c>
      <c r="AS12" s="684">
        <v>9150</v>
      </c>
      <c r="AT12" s="684">
        <v>10065</v>
      </c>
      <c r="AU12" s="685">
        <v>10065</v>
      </c>
      <c r="AV12" s="687">
        <v>4575</v>
      </c>
      <c r="AW12" s="684">
        <v>7320</v>
      </c>
      <c r="AX12" s="684">
        <v>9150</v>
      </c>
      <c r="AY12" s="684">
        <v>10065</v>
      </c>
      <c r="AZ12" s="688">
        <v>10065</v>
      </c>
      <c r="BA12" s="687">
        <v>13679</v>
      </c>
      <c r="BB12" s="684">
        <v>21886</v>
      </c>
      <c r="BC12" s="684">
        <v>27358</v>
      </c>
      <c r="BD12" s="684">
        <v>30094</v>
      </c>
      <c r="BE12" s="683">
        <v>30094</v>
      </c>
      <c r="BF12" s="684">
        <v>11895</v>
      </c>
      <c r="BG12" s="684">
        <v>19032</v>
      </c>
      <c r="BH12" s="684">
        <v>23790</v>
      </c>
      <c r="BI12" s="684">
        <v>26169</v>
      </c>
      <c r="BJ12" s="688">
        <v>26169</v>
      </c>
      <c r="BK12" s="687">
        <v>16836</v>
      </c>
      <c r="BL12" s="684">
        <v>26937</v>
      </c>
      <c r="BM12" s="684">
        <v>33672</v>
      </c>
      <c r="BN12" s="684">
        <v>37039</v>
      </c>
      <c r="BO12" s="683">
        <v>37039</v>
      </c>
      <c r="BP12" s="684">
        <v>14640</v>
      </c>
      <c r="BQ12" s="684">
        <v>23424</v>
      </c>
      <c r="BR12" s="684">
        <v>29280</v>
      </c>
      <c r="BS12" s="684">
        <v>32208</v>
      </c>
      <c r="BT12" s="688">
        <v>32208</v>
      </c>
      <c r="BU12" s="687">
        <v>26306</v>
      </c>
      <c r="BV12" s="684">
        <v>42089</v>
      </c>
      <c r="BW12" s="684">
        <v>52612</v>
      </c>
      <c r="BX12" s="684">
        <v>57873</v>
      </c>
      <c r="BY12" s="683">
        <v>57873</v>
      </c>
      <c r="BZ12" s="684">
        <v>22875</v>
      </c>
      <c r="CA12" s="684">
        <v>36599</v>
      </c>
      <c r="CB12" s="684">
        <v>45749</v>
      </c>
      <c r="CC12" s="684">
        <v>50324</v>
      </c>
      <c r="CD12" s="688">
        <v>50324</v>
      </c>
      <c r="CE12" s="687">
        <v>7103</v>
      </c>
      <c r="CF12" s="684">
        <v>11364</v>
      </c>
      <c r="CG12" s="684">
        <v>14205</v>
      </c>
      <c r="CH12" s="684">
        <v>15626</v>
      </c>
      <c r="CI12" s="683">
        <v>15626</v>
      </c>
      <c r="CJ12" s="684">
        <v>6176</v>
      </c>
      <c r="CK12" s="684">
        <v>9882</v>
      </c>
      <c r="CL12" s="684">
        <v>12352</v>
      </c>
      <c r="CM12" s="684">
        <v>13588</v>
      </c>
      <c r="CN12" s="688">
        <v>13588</v>
      </c>
      <c r="CO12" s="687">
        <v>6050</v>
      </c>
      <c r="CP12" s="684">
        <v>9681</v>
      </c>
      <c r="CQ12" s="684">
        <v>12101</v>
      </c>
      <c r="CR12" s="684">
        <v>13311</v>
      </c>
      <c r="CS12" s="683">
        <v>13311</v>
      </c>
      <c r="CT12" s="684">
        <v>5261</v>
      </c>
      <c r="CU12" s="684">
        <v>8418</v>
      </c>
      <c r="CV12" s="684">
        <v>10522</v>
      </c>
      <c r="CW12" s="684">
        <v>11575</v>
      </c>
      <c r="CX12" s="688">
        <v>11575</v>
      </c>
      <c r="CY12" s="674"/>
      <c r="CZ12" s="674"/>
      <c r="DA12" s="674"/>
      <c r="DB12" s="674"/>
      <c r="DC12" s="674"/>
      <c r="DD12" s="674"/>
      <c r="DE12" s="674"/>
      <c r="DF12" s="674"/>
      <c r="DG12" s="674"/>
      <c r="DH12" s="674"/>
      <c r="DI12" s="674"/>
      <c r="DJ12" s="674"/>
      <c r="DK12" s="674"/>
      <c r="DL12" s="674"/>
      <c r="DM12" s="674"/>
      <c r="DN12" s="674"/>
      <c r="DO12" s="674"/>
      <c r="DP12" s="674"/>
      <c r="DQ12" s="674"/>
      <c r="DR12" s="674"/>
      <c r="DS12" s="674"/>
      <c r="DT12" s="674"/>
      <c r="DU12" s="674"/>
      <c r="DV12" s="674"/>
      <c r="DW12" s="674"/>
      <c r="DX12" s="674"/>
      <c r="DY12" s="674"/>
      <c r="DZ12" s="674"/>
      <c r="EA12" s="674"/>
      <c r="EB12" s="674"/>
      <c r="EC12" s="674"/>
      <c r="ED12" s="674"/>
      <c r="EE12" s="674"/>
      <c r="EF12" s="674"/>
      <c r="EG12" s="674"/>
      <c r="EH12" s="674"/>
      <c r="EI12" s="674"/>
      <c r="EJ12" s="674"/>
      <c r="EK12" s="674"/>
      <c r="EL12" s="674"/>
      <c r="EM12" s="674"/>
      <c r="EN12" s="674"/>
      <c r="EO12" s="674"/>
      <c r="EP12" s="674"/>
      <c r="EQ12" s="674"/>
      <c r="ER12" s="674"/>
      <c r="ES12" s="674"/>
      <c r="ET12" s="674"/>
      <c r="EU12" s="674"/>
      <c r="EV12" s="674"/>
      <c r="EW12" s="674"/>
      <c r="EX12" s="674"/>
      <c r="EY12" s="674"/>
      <c r="EZ12" s="674"/>
      <c r="FA12" s="674"/>
      <c r="FB12" s="674"/>
      <c r="FC12" s="674"/>
      <c r="FD12" s="674"/>
      <c r="FE12" s="674"/>
      <c r="FF12" s="674"/>
      <c r="FG12" s="674"/>
      <c r="FH12" s="674"/>
      <c r="FI12" s="674"/>
      <c r="FJ12" s="674"/>
      <c r="FK12" s="674"/>
      <c r="FL12" s="674"/>
    </row>
    <row r="13" spans="1:168" s="689" customFormat="1">
      <c r="A13" s="936"/>
      <c r="B13" s="682" t="s">
        <v>1322</v>
      </c>
      <c r="C13" s="683">
        <v>0</v>
      </c>
      <c r="D13" s="684">
        <v>0</v>
      </c>
      <c r="E13" s="684">
        <v>0</v>
      </c>
      <c r="F13" s="684">
        <v>0</v>
      </c>
      <c r="G13" s="684">
        <v>0</v>
      </c>
      <c r="H13" s="684">
        <v>0</v>
      </c>
      <c r="I13" s="684">
        <v>0</v>
      </c>
      <c r="J13" s="684">
        <v>0</v>
      </c>
      <c r="K13" s="684">
        <v>0</v>
      </c>
      <c r="L13" s="684">
        <v>0</v>
      </c>
      <c r="M13" s="684">
        <v>0</v>
      </c>
      <c r="N13" s="684">
        <v>0</v>
      </c>
      <c r="O13" s="684">
        <v>0</v>
      </c>
      <c r="P13" s="684">
        <v>0</v>
      </c>
      <c r="Q13" s="685">
        <v>0</v>
      </c>
      <c r="R13" s="684">
        <v>0</v>
      </c>
      <c r="S13" s="684">
        <v>0</v>
      </c>
      <c r="T13" s="684">
        <v>0</v>
      </c>
      <c r="U13" s="684">
        <v>0</v>
      </c>
      <c r="V13" s="684">
        <v>0</v>
      </c>
      <c r="W13" s="683">
        <v>0</v>
      </c>
      <c r="X13" s="684">
        <v>0</v>
      </c>
      <c r="Y13" s="684">
        <v>0</v>
      </c>
      <c r="Z13" s="684">
        <v>0</v>
      </c>
      <c r="AA13" s="684">
        <v>0</v>
      </c>
      <c r="AB13" s="683">
        <v>0</v>
      </c>
      <c r="AC13" s="684">
        <v>0</v>
      </c>
      <c r="AD13" s="684">
        <v>0</v>
      </c>
      <c r="AE13" s="684">
        <v>0</v>
      </c>
      <c r="AF13" s="684">
        <v>0</v>
      </c>
      <c r="AG13" s="683">
        <v>0</v>
      </c>
      <c r="AH13" s="684">
        <v>0</v>
      </c>
      <c r="AI13" s="684">
        <v>0</v>
      </c>
      <c r="AJ13" s="684">
        <v>0</v>
      </c>
      <c r="AK13" s="686">
        <v>0</v>
      </c>
      <c r="AL13" s="687">
        <v>0</v>
      </c>
      <c r="AM13" s="684">
        <v>0</v>
      </c>
      <c r="AN13" s="684">
        <v>0</v>
      </c>
      <c r="AO13" s="684">
        <v>0</v>
      </c>
      <c r="AP13" s="684">
        <v>0</v>
      </c>
      <c r="AQ13" s="683">
        <v>0</v>
      </c>
      <c r="AR13" s="684">
        <v>0</v>
      </c>
      <c r="AS13" s="684">
        <v>0</v>
      </c>
      <c r="AT13" s="684">
        <v>0</v>
      </c>
      <c r="AU13" s="685">
        <v>0</v>
      </c>
      <c r="AV13" s="687">
        <v>0</v>
      </c>
      <c r="AW13" s="684">
        <v>0</v>
      </c>
      <c r="AX13" s="684">
        <v>0</v>
      </c>
      <c r="AY13" s="684">
        <v>0</v>
      </c>
      <c r="AZ13" s="688">
        <v>0</v>
      </c>
      <c r="BA13" s="687">
        <v>0</v>
      </c>
      <c r="BB13" s="684">
        <v>0</v>
      </c>
      <c r="BC13" s="684">
        <v>0</v>
      </c>
      <c r="BD13" s="684">
        <v>0</v>
      </c>
      <c r="BE13" s="683">
        <v>0</v>
      </c>
      <c r="BF13" s="684">
        <v>0</v>
      </c>
      <c r="BG13" s="684">
        <v>0</v>
      </c>
      <c r="BH13" s="684">
        <v>0</v>
      </c>
      <c r="BI13" s="684">
        <v>0</v>
      </c>
      <c r="BJ13" s="688">
        <v>0</v>
      </c>
      <c r="BK13" s="687">
        <v>0</v>
      </c>
      <c r="BL13" s="684">
        <v>0</v>
      </c>
      <c r="BM13" s="684">
        <v>0</v>
      </c>
      <c r="BN13" s="684">
        <v>0</v>
      </c>
      <c r="BO13" s="683">
        <v>0</v>
      </c>
      <c r="BP13" s="684">
        <v>0</v>
      </c>
      <c r="BQ13" s="684">
        <v>0</v>
      </c>
      <c r="BR13" s="684">
        <v>0</v>
      </c>
      <c r="BS13" s="684">
        <v>0</v>
      </c>
      <c r="BT13" s="688">
        <v>0</v>
      </c>
      <c r="BU13" s="687">
        <v>0</v>
      </c>
      <c r="BV13" s="684">
        <v>0</v>
      </c>
      <c r="BW13" s="684">
        <v>0</v>
      </c>
      <c r="BX13" s="684">
        <v>0</v>
      </c>
      <c r="BY13" s="683">
        <v>0</v>
      </c>
      <c r="BZ13" s="684">
        <v>0</v>
      </c>
      <c r="CA13" s="684">
        <v>0</v>
      </c>
      <c r="CB13" s="684">
        <v>0</v>
      </c>
      <c r="CC13" s="684">
        <v>0</v>
      </c>
      <c r="CD13" s="688">
        <v>0</v>
      </c>
      <c r="CE13" s="687">
        <v>0</v>
      </c>
      <c r="CF13" s="684">
        <v>0</v>
      </c>
      <c r="CG13" s="684">
        <v>0</v>
      </c>
      <c r="CH13" s="684">
        <v>0</v>
      </c>
      <c r="CI13" s="683">
        <v>0</v>
      </c>
      <c r="CJ13" s="684">
        <v>0</v>
      </c>
      <c r="CK13" s="684">
        <v>0</v>
      </c>
      <c r="CL13" s="684">
        <v>0</v>
      </c>
      <c r="CM13" s="684">
        <v>0</v>
      </c>
      <c r="CN13" s="688">
        <v>0</v>
      </c>
      <c r="CO13" s="687">
        <v>0</v>
      </c>
      <c r="CP13" s="684">
        <v>0</v>
      </c>
      <c r="CQ13" s="684">
        <v>0</v>
      </c>
      <c r="CR13" s="684">
        <v>0</v>
      </c>
      <c r="CS13" s="683">
        <v>0</v>
      </c>
      <c r="CT13" s="684">
        <v>0</v>
      </c>
      <c r="CU13" s="684">
        <v>0</v>
      </c>
      <c r="CV13" s="684">
        <v>0</v>
      </c>
      <c r="CW13" s="684">
        <v>0</v>
      </c>
      <c r="CX13" s="688">
        <v>0</v>
      </c>
      <c r="CY13" s="674"/>
      <c r="CZ13" s="674"/>
      <c r="DA13" s="674"/>
      <c r="DB13" s="674"/>
      <c r="DC13" s="674"/>
      <c r="DD13" s="674"/>
      <c r="DE13" s="674"/>
      <c r="DF13" s="674"/>
      <c r="DG13" s="674"/>
      <c r="DH13" s="674"/>
      <c r="DI13" s="674"/>
      <c r="DJ13" s="674"/>
      <c r="DK13" s="674"/>
      <c r="DL13" s="674"/>
      <c r="DM13" s="674"/>
      <c r="DN13" s="674"/>
      <c r="DO13" s="674"/>
      <c r="DP13" s="674"/>
      <c r="DQ13" s="674"/>
      <c r="DR13" s="674"/>
      <c r="DS13" s="674"/>
      <c r="DT13" s="674"/>
      <c r="DU13" s="674"/>
      <c r="DV13" s="674"/>
      <c r="DW13" s="674"/>
      <c r="DX13" s="674"/>
      <c r="DY13" s="674"/>
      <c r="DZ13" s="674"/>
      <c r="EA13" s="674"/>
      <c r="EB13" s="674"/>
      <c r="EC13" s="674"/>
      <c r="ED13" s="674"/>
      <c r="EE13" s="674"/>
      <c r="EF13" s="674"/>
      <c r="EG13" s="674"/>
      <c r="EH13" s="674"/>
      <c r="EI13" s="674"/>
      <c r="EJ13" s="674"/>
      <c r="EK13" s="674"/>
      <c r="EL13" s="674"/>
      <c r="EM13" s="674"/>
      <c r="EN13" s="674"/>
      <c r="EO13" s="674"/>
      <c r="EP13" s="674"/>
      <c r="EQ13" s="674"/>
      <c r="ER13" s="674"/>
      <c r="ES13" s="674"/>
      <c r="ET13" s="674"/>
      <c r="EU13" s="674"/>
      <c r="EV13" s="674"/>
      <c r="EW13" s="674"/>
      <c r="EX13" s="674"/>
      <c r="EY13" s="674"/>
      <c r="EZ13" s="674"/>
      <c r="FA13" s="674"/>
      <c r="FB13" s="674"/>
      <c r="FC13" s="674"/>
      <c r="FD13" s="674"/>
      <c r="FE13" s="674"/>
      <c r="FF13" s="674"/>
      <c r="FG13" s="674"/>
      <c r="FH13" s="674"/>
      <c r="FI13" s="674"/>
      <c r="FJ13" s="674"/>
      <c r="FK13" s="674"/>
      <c r="FL13" s="674"/>
    </row>
    <row r="14" spans="1:168" s="681" customFormat="1">
      <c r="A14" s="937"/>
      <c r="B14" s="675" t="s">
        <v>1323</v>
      </c>
      <c r="C14" s="676">
        <v>1296</v>
      </c>
      <c r="D14" s="677">
        <v>2073</v>
      </c>
      <c r="E14" s="677">
        <v>2592</v>
      </c>
      <c r="F14" s="677">
        <v>2851</v>
      </c>
      <c r="G14" s="677">
        <v>2851</v>
      </c>
      <c r="H14" s="677">
        <v>1296</v>
      </c>
      <c r="I14" s="677">
        <v>2073</v>
      </c>
      <c r="J14" s="677">
        <v>2592</v>
      </c>
      <c r="K14" s="677">
        <v>2851</v>
      </c>
      <c r="L14" s="677">
        <v>2851</v>
      </c>
      <c r="M14" s="677">
        <v>1408</v>
      </c>
      <c r="N14" s="677">
        <v>2253</v>
      </c>
      <c r="O14" s="677">
        <v>2817</v>
      </c>
      <c r="P14" s="677">
        <v>3099</v>
      </c>
      <c r="Q14" s="675">
        <v>3099</v>
      </c>
      <c r="R14" s="677">
        <v>1465</v>
      </c>
      <c r="S14" s="677">
        <v>2344</v>
      </c>
      <c r="T14" s="677">
        <v>2930</v>
      </c>
      <c r="U14" s="677">
        <v>3222</v>
      </c>
      <c r="V14" s="677">
        <v>3222</v>
      </c>
      <c r="W14" s="676">
        <v>1972</v>
      </c>
      <c r="X14" s="677">
        <v>3155</v>
      </c>
      <c r="Y14" s="677">
        <v>3944</v>
      </c>
      <c r="Z14" s="677">
        <v>4338</v>
      </c>
      <c r="AA14" s="677">
        <v>4338</v>
      </c>
      <c r="AB14" s="676">
        <v>1408</v>
      </c>
      <c r="AC14" s="677">
        <v>2253</v>
      </c>
      <c r="AD14" s="677">
        <v>2817</v>
      </c>
      <c r="AE14" s="677">
        <v>3099</v>
      </c>
      <c r="AF14" s="677">
        <v>3099</v>
      </c>
      <c r="AG14" s="676">
        <v>1408</v>
      </c>
      <c r="AH14" s="677">
        <v>2253</v>
      </c>
      <c r="AI14" s="677">
        <v>2817</v>
      </c>
      <c r="AJ14" s="677">
        <v>3099</v>
      </c>
      <c r="AK14" s="678">
        <v>3099</v>
      </c>
      <c r="AL14" s="679">
        <v>1296</v>
      </c>
      <c r="AM14" s="677">
        <v>2073</v>
      </c>
      <c r="AN14" s="677">
        <v>2592</v>
      </c>
      <c r="AO14" s="677">
        <v>2851</v>
      </c>
      <c r="AP14" s="677">
        <v>2851</v>
      </c>
      <c r="AQ14" s="676">
        <v>1408</v>
      </c>
      <c r="AR14" s="677">
        <v>2253</v>
      </c>
      <c r="AS14" s="677">
        <v>2817</v>
      </c>
      <c r="AT14" s="677">
        <v>3099</v>
      </c>
      <c r="AU14" s="675">
        <v>3099</v>
      </c>
      <c r="AV14" s="679">
        <v>1521</v>
      </c>
      <c r="AW14" s="677">
        <v>2434</v>
      </c>
      <c r="AX14" s="677">
        <v>3042</v>
      </c>
      <c r="AY14" s="677">
        <v>3346</v>
      </c>
      <c r="AZ14" s="680">
        <v>3346</v>
      </c>
      <c r="BA14" s="679">
        <v>1684</v>
      </c>
      <c r="BB14" s="677">
        <v>2695</v>
      </c>
      <c r="BC14" s="677">
        <v>3369</v>
      </c>
      <c r="BD14" s="677">
        <v>3706</v>
      </c>
      <c r="BE14" s="676">
        <v>3706</v>
      </c>
      <c r="BF14" s="677">
        <v>1831</v>
      </c>
      <c r="BG14" s="677">
        <v>2930</v>
      </c>
      <c r="BH14" s="677">
        <v>3662</v>
      </c>
      <c r="BI14" s="677">
        <v>4028</v>
      </c>
      <c r="BJ14" s="680">
        <v>4028</v>
      </c>
      <c r="BK14" s="679">
        <v>1857</v>
      </c>
      <c r="BL14" s="677">
        <v>2972</v>
      </c>
      <c r="BM14" s="677">
        <v>3714</v>
      </c>
      <c r="BN14" s="677">
        <v>4086</v>
      </c>
      <c r="BO14" s="676">
        <v>4086</v>
      </c>
      <c r="BP14" s="677">
        <v>2028</v>
      </c>
      <c r="BQ14" s="677">
        <v>3245</v>
      </c>
      <c r="BR14" s="677">
        <v>4056</v>
      </c>
      <c r="BS14" s="677">
        <v>4462</v>
      </c>
      <c r="BT14" s="680">
        <v>4462</v>
      </c>
      <c r="BU14" s="679">
        <v>2565</v>
      </c>
      <c r="BV14" s="677">
        <v>4103</v>
      </c>
      <c r="BW14" s="677">
        <v>5129</v>
      </c>
      <c r="BX14" s="677">
        <v>5642</v>
      </c>
      <c r="BY14" s="676">
        <v>5642</v>
      </c>
      <c r="BZ14" s="677">
        <v>2817</v>
      </c>
      <c r="CA14" s="677">
        <v>4507</v>
      </c>
      <c r="CB14" s="677">
        <v>5634</v>
      </c>
      <c r="CC14" s="677">
        <v>6197</v>
      </c>
      <c r="CD14" s="680">
        <v>6197</v>
      </c>
      <c r="CE14" s="679">
        <v>1403</v>
      </c>
      <c r="CF14" s="677">
        <v>2245</v>
      </c>
      <c r="CG14" s="677">
        <v>2806</v>
      </c>
      <c r="CH14" s="677">
        <v>3087</v>
      </c>
      <c r="CI14" s="676">
        <v>3087</v>
      </c>
      <c r="CJ14" s="677">
        <v>1521</v>
      </c>
      <c r="CK14" s="677">
        <v>2434</v>
      </c>
      <c r="CL14" s="677">
        <v>3042</v>
      </c>
      <c r="CM14" s="677">
        <v>3346</v>
      </c>
      <c r="CN14" s="680">
        <v>3346</v>
      </c>
      <c r="CO14" s="679">
        <v>1490</v>
      </c>
      <c r="CP14" s="677">
        <v>2384</v>
      </c>
      <c r="CQ14" s="677">
        <v>2980</v>
      </c>
      <c r="CR14" s="677">
        <v>3278</v>
      </c>
      <c r="CS14" s="676">
        <v>3278</v>
      </c>
      <c r="CT14" s="677">
        <v>1620</v>
      </c>
      <c r="CU14" s="677">
        <v>2592</v>
      </c>
      <c r="CV14" s="677">
        <v>3239</v>
      </c>
      <c r="CW14" s="677">
        <v>3563</v>
      </c>
      <c r="CX14" s="680">
        <v>3563</v>
      </c>
      <c r="CY14" s="674"/>
      <c r="CZ14" s="674"/>
      <c r="DA14" s="674"/>
      <c r="DB14" s="674"/>
      <c r="DC14" s="674"/>
      <c r="DD14" s="674"/>
      <c r="DE14" s="674"/>
      <c r="DF14" s="674"/>
      <c r="DG14" s="674"/>
      <c r="DH14" s="674"/>
      <c r="DI14" s="674"/>
      <c r="DJ14" s="674"/>
      <c r="DK14" s="674"/>
      <c r="DL14" s="674"/>
      <c r="DM14" s="674"/>
      <c r="DN14" s="674"/>
      <c r="DO14" s="674"/>
      <c r="DP14" s="674"/>
      <c r="DQ14" s="674"/>
      <c r="DR14" s="674"/>
      <c r="DS14" s="674"/>
      <c r="DT14" s="674"/>
      <c r="DU14" s="674"/>
      <c r="DV14" s="674"/>
      <c r="DW14" s="674"/>
      <c r="DX14" s="674"/>
      <c r="DY14" s="674"/>
      <c r="DZ14" s="674"/>
      <c r="EA14" s="674"/>
      <c r="EB14" s="674"/>
      <c r="EC14" s="674"/>
      <c r="ED14" s="674"/>
      <c r="EE14" s="674"/>
      <c r="EF14" s="674"/>
      <c r="EG14" s="674"/>
      <c r="EH14" s="674"/>
      <c r="EI14" s="674"/>
      <c r="EJ14" s="674"/>
      <c r="EK14" s="674"/>
      <c r="EL14" s="674"/>
      <c r="EM14" s="674"/>
      <c r="EN14" s="674"/>
      <c r="EO14" s="674"/>
      <c r="EP14" s="674"/>
      <c r="EQ14" s="674"/>
      <c r="ER14" s="674"/>
      <c r="ES14" s="674"/>
      <c r="ET14" s="674"/>
      <c r="EU14" s="674"/>
      <c r="EV14" s="674"/>
      <c r="EW14" s="674"/>
      <c r="EX14" s="674"/>
      <c r="EY14" s="674"/>
      <c r="EZ14" s="674"/>
      <c r="FA14" s="674"/>
      <c r="FB14" s="674"/>
      <c r="FC14" s="674"/>
      <c r="FD14" s="674"/>
      <c r="FE14" s="674"/>
      <c r="FF14" s="674"/>
      <c r="FG14" s="674"/>
      <c r="FH14" s="674"/>
      <c r="FI14" s="674"/>
      <c r="FJ14" s="674"/>
      <c r="FK14" s="674"/>
      <c r="FL14" s="674"/>
    </row>
    <row r="15" spans="1:168" ht="37.5">
      <c r="B15" s="706" t="s">
        <v>1341</v>
      </c>
      <c r="E15" s="709">
        <f>E14/E19</f>
        <v>0.44945378879999998</v>
      </c>
      <c r="H15" s="690"/>
      <c r="I15" s="690"/>
      <c r="J15" s="709">
        <f>J14/J19</f>
        <v>0.44945378879999998</v>
      </c>
      <c r="K15" s="690"/>
      <c r="L15" s="690"/>
      <c r="M15" s="690"/>
      <c r="N15" s="690"/>
      <c r="O15" s="709">
        <f>O14/O19</f>
        <v>0.48846887459999999</v>
      </c>
      <c r="P15" s="690"/>
      <c r="Q15" s="690"/>
      <c r="R15" s="690"/>
      <c r="S15" s="690"/>
      <c r="T15" s="709">
        <f>T14/T19</f>
        <v>0.50806311770000001</v>
      </c>
      <c r="U15" s="690"/>
      <c r="V15" s="690"/>
      <c r="W15" s="690"/>
      <c r="X15" s="690"/>
      <c r="Y15" s="709">
        <f>Y14/Y19</f>
        <v>0.68389110460000002</v>
      </c>
      <c r="Z15" s="690"/>
      <c r="AA15" s="690"/>
      <c r="AB15" s="690"/>
      <c r="AC15" s="690"/>
      <c r="AD15" s="709">
        <f>AD14/AD19</f>
        <v>0.48846887459999999</v>
      </c>
      <c r="AE15" s="690"/>
      <c r="AF15" s="690"/>
      <c r="AG15" s="690"/>
      <c r="AH15" s="690"/>
      <c r="AI15" s="709">
        <f>AI14/AI19</f>
        <v>0.48846887459999999</v>
      </c>
      <c r="AJ15" s="690"/>
      <c r="AK15" s="690"/>
      <c r="AL15" s="690"/>
      <c r="AM15" s="690"/>
      <c r="AN15" s="690"/>
      <c r="AO15" s="690"/>
      <c r="AP15" s="690"/>
      <c r="AQ15" s="690"/>
      <c r="AR15" s="690"/>
      <c r="AS15" s="690"/>
      <c r="AT15" s="690"/>
      <c r="AU15" s="690"/>
      <c r="AV15" s="690"/>
      <c r="AW15" s="690"/>
      <c r="AX15" s="690"/>
      <c r="AY15" s="690"/>
      <c r="AZ15" s="690"/>
      <c r="BA15" s="690"/>
      <c r="BB15" s="690"/>
      <c r="BC15" s="690"/>
      <c r="BD15" s="690"/>
      <c r="BE15" s="690"/>
      <c r="BF15" s="690"/>
      <c r="BG15" s="690"/>
      <c r="BH15" s="690"/>
      <c r="BI15" s="690"/>
      <c r="BJ15" s="690"/>
      <c r="BK15" s="690"/>
      <c r="BL15" s="690"/>
      <c r="BM15" s="690"/>
      <c r="BN15" s="690"/>
      <c r="BO15" s="690"/>
      <c r="BP15" s="690"/>
      <c r="BQ15" s="690"/>
      <c r="BR15" s="690"/>
      <c r="BS15" s="690"/>
      <c r="BT15" s="690"/>
      <c r="BU15" s="690"/>
      <c r="BV15" s="690"/>
      <c r="BW15" s="690"/>
      <c r="BX15" s="690"/>
      <c r="BY15" s="690"/>
      <c r="BZ15" s="690"/>
      <c r="CA15" s="690"/>
      <c r="CB15" s="690"/>
      <c r="CC15" s="690"/>
      <c r="CD15" s="690"/>
      <c r="CE15" s="690"/>
      <c r="CF15" s="690"/>
      <c r="CG15" s="690"/>
      <c r="CH15" s="690"/>
      <c r="CI15" s="690"/>
      <c r="CJ15" s="690"/>
      <c r="CK15" s="690"/>
      <c r="CL15" s="690"/>
      <c r="CM15" s="690"/>
      <c r="CN15" s="690"/>
      <c r="CO15" s="690"/>
      <c r="CP15" s="690"/>
      <c r="CQ15" s="690"/>
      <c r="CR15" s="690"/>
      <c r="CS15" s="690"/>
      <c r="CT15" s="690"/>
      <c r="CU15" s="690"/>
      <c r="CV15" s="690"/>
      <c r="CW15" s="690"/>
      <c r="CX15" s="690"/>
      <c r="CY15" s="690"/>
      <c r="CZ15" s="690"/>
      <c r="DA15" s="690"/>
      <c r="DB15" s="690"/>
      <c r="DC15" s="690"/>
      <c r="DD15" s="690"/>
      <c r="DE15" s="690"/>
      <c r="DF15" s="690"/>
      <c r="DG15" s="690"/>
      <c r="DH15" s="690"/>
      <c r="DI15" s="690"/>
      <c r="DJ15" s="690"/>
      <c r="DK15" s="690"/>
      <c r="DL15" s="690"/>
    </row>
    <row r="16" spans="1:168" ht="112.5">
      <c r="B16" s="706" t="s">
        <v>1342</v>
      </c>
      <c r="E16" s="710">
        <f>E20*E15</f>
        <v>654</v>
      </c>
      <c r="H16" s="690"/>
      <c r="I16" s="690"/>
      <c r="J16" s="710">
        <f>J20*J15</f>
        <v>654</v>
      </c>
      <c r="K16" s="690"/>
      <c r="L16" s="690"/>
      <c r="M16" s="690"/>
      <c r="N16" s="690"/>
      <c r="O16" s="710">
        <f>O20*O15</f>
        <v>711</v>
      </c>
      <c r="P16" s="690"/>
      <c r="Q16" s="690"/>
      <c r="R16" s="690"/>
      <c r="S16" s="690"/>
      <c r="T16" s="710">
        <f>T20*T15</f>
        <v>739</v>
      </c>
      <c r="U16" s="690"/>
      <c r="V16" s="690"/>
      <c r="W16" s="690"/>
      <c r="X16" s="690"/>
      <c r="Y16" s="710">
        <f>Y20*Y15</f>
        <v>995</v>
      </c>
      <c r="Z16" s="690"/>
      <c r="AA16" s="690"/>
      <c r="AB16" s="690"/>
      <c r="AC16" s="690"/>
      <c r="AD16" s="710">
        <f>AD20*AD15</f>
        <v>711</v>
      </c>
      <c r="AE16" s="690"/>
      <c r="AF16" s="690"/>
      <c r="AG16" s="690"/>
      <c r="AH16" s="690"/>
      <c r="AI16" s="710">
        <f>AI20*AI15</f>
        <v>711</v>
      </c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  <c r="BS16" s="690"/>
      <c r="BT16" s="690"/>
      <c r="BU16" s="690"/>
      <c r="BV16" s="690"/>
      <c r="BW16" s="690"/>
      <c r="BX16" s="690"/>
      <c r="BY16" s="690"/>
      <c r="BZ16" s="690"/>
      <c r="CA16" s="690"/>
      <c r="CB16" s="690"/>
      <c r="CC16" s="690"/>
      <c r="CD16" s="690"/>
      <c r="CE16" s="690"/>
      <c r="CF16" s="690"/>
      <c r="CG16" s="690"/>
      <c r="CH16" s="690"/>
      <c r="CI16" s="690"/>
      <c r="CJ16" s="690"/>
      <c r="CK16" s="690"/>
      <c r="CL16" s="690"/>
      <c r="CM16" s="690"/>
      <c r="CN16" s="690"/>
      <c r="CO16" s="690"/>
      <c r="CP16" s="690"/>
      <c r="CQ16" s="690"/>
      <c r="CR16" s="690"/>
      <c r="CS16" s="690"/>
      <c r="CT16" s="690"/>
      <c r="CU16" s="690"/>
      <c r="CV16" s="690"/>
      <c r="CW16" s="690"/>
      <c r="CX16" s="690"/>
      <c r="CY16" s="690"/>
      <c r="CZ16" s="690"/>
      <c r="DA16" s="690"/>
      <c r="DB16" s="690"/>
      <c r="DC16" s="690"/>
      <c r="DD16" s="690"/>
      <c r="DE16" s="690"/>
      <c r="DF16" s="690"/>
      <c r="DG16" s="690"/>
      <c r="DH16" s="690"/>
      <c r="DI16" s="690"/>
      <c r="DJ16" s="690"/>
      <c r="DK16" s="690"/>
      <c r="DL16" s="690"/>
    </row>
    <row r="17" spans="2:116" ht="93.75">
      <c r="B17" s="706" t="s">
        <v>1343</v>
      </c>
      <c r="E17" s="710">
        <f>E21*E15</f>
        <v>1938</v>
      </c>
      <c r="H17" s="690"/>
      <c r="I17" s="690"/>
      <c r="J17" s="710">
        <f>J21*J15</f>
        <v>1938</v>
      </c>
      <c r="K17" s="690"/>
      <c r="L17" s="690"/>
      <c r="M17" s="690"/>
      <c r="N17" s="690"/>
      <c r="O17" s="710">
        <f>O21*O15</f>
        <v>2106</v>
      </c>
      <c r="P17" s="690"/>
      <c r="Q17" s="690"/>
      <c r="R17" s="690"/>
      <c r="S17" s="690"/>
      <c r="T17" s="710">
        <f>T21*T15</f>
        <v>2191</v>
      </c>
      <c r="U17" s="690"/>
      <c r="V17" s="690"/>
      <c r="W17" s="690"/>
      <c r="X17" s="690"/>
      <c r="Y17" s="710">
        <f>Y21*Y15</f>
        <v>2949</v>
      </c>
      <c r="Z17" s="690"/>
      <c r="AA17" s="690"/>
      <c r="AB17" s="690"/>
      <c r="AC17" s="690"/>
      <c r="AD17" s="710">
        <f>AD21*AD15</f>
        <v>2106</v>
      </c>
      <c r="AE17" s="690"/>
      <c r="AF17" s="690"/>
      <c r="AG17" s="690"/>
      <c r="AH17" s="690"/>
      <c r="AI17" s="710">
        <f>AI21*AI15</f>
        <v>2106</v>
      </c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  <c r="BS17" s="690"/>
      <c r="BT17" s="690"/>
      <c r="BU17" s="690"/>
      <c r="BV17" s="690"/>
      <c r="BW17" s="690"/>
      <c r="BX17" s="690"/>
      <c r="BY17" s="690"/>
      <c r="BZ17" s="690"/>
      <c r="CA17" s="690"/>
      <c r="CB17" s="690"/>
      <c r="CC17" s="690"/>
      <c r="CD17" s="690"/>
      <c r="CE17" s="690"/>
      <c r="CF17" s="690"/>
      <c r="CG17" s="690"/>
      <c r="CH17" s="690"/>
      <c r="CI17" s="690"/>
      <c r="CJ17" s="690"/>
      <c r="CK17" s="690"/>
      <c r="CL17" s="690"/>
      <c r="CM17" s="690"/>
      <c r="CN17" s="690"/>
      <c r="CO17" s="690"/>
      <c r="CP17" s="690"/>
      <c r="CQ17" s="690"/>
      <c r="CR17" s="690"/>
      <c r="CS17" s="690"/>
      <c r="CT17" s="690"/>
      <c r="CU17" s="690"/>
      <c r="CV17" s="690"/>
      <c r="CW17" s="690"/>
      <c r="CX17" s="690"/>
      <c r="CY17" s="690"/>
      <c r="CZ17" s="690"/>
      <c r="DA17" s="690"/>
      <c r="DB17" s="690"/>
      <c r="DC17" s="690"/>
      <c r="DD17" s="690"/>
      <c r="DE17" s="690"/>
      <c r="DF17" s="690"/>
      <c r="DG17" s="690"/>
      <c r="DH17" s="690"/>
      <c r="DI17" s="690"/>
      <c r="DJ17" s="690"/>
      <c r="DK17" s="690"/>
      <c r="DL17" s="690"/>
    </row>
    <row r="18" spans="2:116">
      <c r="B18" s="707" t="s">
        <v>462</v>
      </c>
      <c r="E18" s="711">
        <f>E14-E16-E17</f>
        <v>0</v>
      </c>
      <c r="H18" s="690"/>
      <c r="I18" s="690"/>
      <c r="J18" s="711">
        <f>J14-J16-J17</f>
        <v>0</v>
      </c>
      <c r="K18" s="690"/>
      <c r="L18" s="690"/>
      <c r="M18" s="690"/>
      <c r="N18" s="690"/>
      <c r="O18" s="711">
        <f>O14-O16-O17</f>
        <v>0</v>
      </c>
      <c r="P18" s="690"/>
      <c r="Q18" s="690"/>
      <c r="R18" s="690"/>
      <c r="S18" s="690"/>
      <c r="T18" s="711">
        <f>T14-T16-T17</f>
        <v>0</v>
      </c>
      <c r="U18" s="690"/>
      <c r="V18" s="690"/>
      <c r="W18" s="690"/>
      <c r="X18" s="690"/>
      <c r="Y18" s="711">
        <f>Y14-Y16-Y17</f>
        <v>0</v>
      </c>
      <c r="Z18" s="690"/>
      <c r="AA18" s="690"/>
      <c r="AB18" s="690"/>
      <c r="AC18" s="690"/>
      <c r="AD18" s="711">
        <f>AD14-AD16-AD17</f>
        <v>0</v>
      </c>
      <c r="AE18" s="690"/>
      <c r="AF18" s="690"/>
      <c r="AG18" s="690"/>
      <c r="AH18" s="690"/>
      <c r="AI18" s="711">
        <f>AI14-AI16-AI17</f>
        <v>0</v>
      </c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690"/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S18" s="690"/>
      <c r="BT18" s="690"/>
      <c r="BU18" s="690"/>
      <c r="BV18" s="690"/>
      <c r="BW18" s="690"/>
      <c r="BX18" s="690"/>
      <c r="BY18" s="690"/>
      <c r="BZ18" s="690"/>
      <c r="CA18" s="690"/>
      <c r="CB18" s="690"/>
      <c r="CC18" s="690"/>
      <c r="CD18" s="690"/>
      <c r="CE18" s="690"/>
      <c r="CF18" s="690"/>
      <c r="CG18" s="690"/>
      <c r="CH18" s="690"/>
      <c r="CI18" s="690"/>
      <c r="CJ18" s="690"/>
      <c r="CK18" s="690"/>
      <c r="CL18" s="690"/>
      <c r="CM18" s="690"/>
      <c r="CN18" s="690"/>
      <c r="CO18" s="690"/>
      <c r="CP18" s="690"/>
      <c r="CQ18" s="690"/>
      <c r="CR18" s="690"/>
      <c r="CS18" s="690"/>
      <c r="CT18" s="690"/>
      <c r="CU18" s="690"/>
      <c r="CV18" s="690"/>
      <c r="CW18" s="690"/>
      <c r="CX18" s="690"/>
      <c r="CY18" s="690"/>
      <c r="CZ18" s="690"/>
      <c r="DA18" s="690"/>
      <c r="DB18" s="690"/>
      <c r="DC18" s="690"/>
      <c r="DD18" s="690"/>
      <c r="DE18" s="690"/>
      <c r="DF18" s="690"/>
      <c r="DG18" s="690"/>
      <c r="DH18" s="690"/>
      <c r="DI18" s="690"/>
      <c r="DJ18" s="690"/>
      <c r="DK18" s="690"/>
      <c r="DL18" s="690"/>
    </row>
    <row r="19" spans="2:116" ht="37.5">
      <c r="B19" s="708" t="s">
        <v>1344</v>
      </c>
      <c r="E19" s="712">
        <f>E20+E21</f>
        <v>5767</v>
      </c>
      <c r="H19" s="690"/>
      <c r="I19" s="690"/>
      <c r="J19" s="712">
        <f>J20+J21</f>
        <v>5767</v>
      </c>
      <c r="K19" s="690"/>
      <c r="L19" s="690"/>
      <c r="M19" s="690"/>
      <c r="N19" s="690"/>
      <c r="O19" s="712">
        <f>O20+O21</f>
        <v>5767</v>
      </c>
      <c r="P19" s="690"/>
      <c r="Q19" s="690"/>
      <c r="R19" s="690"/>
      <c r="S19" s="690"/>
      <c r="T19" s="712">
        <f>T20+T21</f>
        <v>5767</v>
      </c>
      <c r="U19" s="690"/>
      <c r="V19" s="690"/>
      <c r="W19" s="690"/>
      <c r="X19" s="690"/>
      <c r="Y19" s="712">
        <f>Y20+Y21</f>
        <v>5767</v>
      </c>
      <c r="Z19" s="690"/>
      <c r="AA19" s="690"/>
      <c r="AB19" s="690"/>
      <c r="AC19" s="690"/>
      <c r="AD19" s="712">
        <f>AD20+AD21</f>
        <v>5767</v>
      </c>
      <c r="AE19" s="690"/>
      <c r="AF19" s="690"/>
      <c r="AG19" s="690"/>
      <c r="AH19" s="690"/>
      <c r="AI19" s="712">
        <f>AI20+AI21</f>
        <v>5767</v>
      </c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690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  <c r="BS19" s="690"/>
      <c r="BT19" s="690"/>
      <c r="BU19" s="690"/>
      <c r="BV19" s="690"/>
      <c r="BW19" s="690"/>
      <c r="BX19" s="690"/>
      <c r="BY19" s="690"/>
      <c r="BZ19" s="690"/>
      <c r="CA19" s="690"/>
      <c r="CB19" s="690"/>
      <c r="CC19" s="690"/>
      <c r="CD19" s="690"/>
      <c r="CE19" s="690"/>
      <c r="CF19" s="690"/>
      <c r="CG19" s="690"/>
      <c r="CH19" s="690"/>
      <c r="CI19" s="690"/>
      <c r="CJ19" s="690"/>
      <c r="CK19" s="690"/>
      <c r="CL19" s="690"/>
      <c r="CM19" s="690"/>
      <c r="CN19" s="690"/>
      <c r="CO19" s="690"/>
      <c r="CP19" s="690"/>
      <c r="CQ19" s="690"/>
      <c r="CR19" s="690"/>
      <c r="CS19" s="690"/>
      <c r="CT19" s="690"/>
      <c r="CU19" s="690"/>
      <c r="CV19" s="690"/>
      <c r="CW19" s="690"/>
      <c r="CX19" s="690"/>
      <c r="CY19" s="690"/>
      <c r="CZ19" s="690"/>
      <c r="DA19" s="690"/>
      <c r="DB19" s="690"/>
      <c r="DC19" s="690"/>
      <c r="DD19" s="690"/>
      <c r="DE19" s="690"/>
      <c r="DF19" s="690"/>
      <c r="DG19" s="690"/>
      <c r="DH19" s="690"/>
      <c r="DI19" s="690"/>
      <c r="DJ19" s="690"/>
      <c r="DK19" s="690"/>
      <c r="DL19" s="690"/>
    </row>
    <row r="20" spans="2:116" ht="112.5">
      <c r="B20" s="706" t="s">
        <v>1342</v>
      </c>
      <c r="E20" s="677">
        <v>1455</v>
      </c>
      <c r="H20" s="690"/>
      <c r="I20" s="690"/>
      <c r="J20" s="677">
        <v>1455</v>
      </c>
      <c r="K20" s="690"/>
      <c r="L20" s="690"/>
      <c r="M20" s="690"/>
      <c r="N20" s="690"/>
      <c r="O20" s="677">
        <v>1455</v>
      </c>
      <c r="P20" s="690"/>
      <c r="Q20" s="690"/>
      <c r="R20" s="690"/>
      <c r="S20" s="690"/>
      <c r="T20" s="677">
        <v>1455</v>
      </c>
      <c r="U20" s="690"/>
      <c r="V20" s="690"/>
      <c r="W20" s="690"/>
      <c r="X20" s="690"/>
      <c r="Y20" s="677">
        <v>1455</v>
      </c>
      <c r="Z20" s="690"/>
      <c r="AA20" s="690"/>
      <c r="AB20" s="690"/>
      <c r="AC20" s="690"/>
      <c r="AD20" s="677">
        <v>1455</v>
      </c>
      <c r="AE20" s="690"/>
      <c r="AF20" s="690"/>
      <c r="AG20" s="690"/>
      <c r="AH20" s="690"/>
      <c r="AI20" s="677">
        <v>1455</v>
      </c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  <c r="BS20" s="690"/>
      <c r="BT20" s="690"/>
      <c r="BU20" s="690"/>
      <c r="BV20" s="690"/>
      <c r="BW20" s="690"/>
      <c r="BX20" s="690"/>
      <c r="BY20" s="690"/>
      <c r="BZ20" s="690"/>
      <c r="CA20" s="690"/>
      <c r="CB20" s="690"/>
      <c r="CC20" s="690"/>
      <c r="CD20" s="690"/>
      <c r="CE20" s="690"/>
      <c r="CF20" s="690"/>
      <c r="CG20" s="690"/>
      <c r="CH20" s="690"/>
      <c r="CI20" s="690"/>
      <c r="CJ20" s="690"/>
      <c r="CK20" s="690"/>
      <c r="CL20" s="690"/>
      <c r="CM20" s="690"/>
      <c r="CN20" s="690"/>
      <c r="CO20" s="690"/>
      <c r="CP20" s="690"/>
      <c r="CQ20" s="690"/>
      <c r="CR20" s="690"/>
      <c r="CS20" s="690"/>
      <c r="CT20" s="690"/>
      <c r="CU20" s="690"/>
      <c r="CV20" s="690"/>
      <c r="CW20" s="690"/>
      <c r="CX20" s="690"/>
      <c r="CY20" s="690"/>
      <c r="CZ20" s="690"/>
      <c r="DA20" s="690"/>
      <c r="DB20" s="690"/>
      <c r="DC20" s="690"/>
      <c r="DD20" s="690"/>
      <c r="DE20" s="690"/>
      <c r="DF20" s="690"/>
      <c r="DG20" s="690"/>
      <c r="DH20" s="690"/>
      <c r="DI20" s="690"/>
      <c r="DJ20" s="690"/>
      <c r="DK20" s="690"/>
      <c r="DL20" s="690"/>
    </row>
    <row r="21" spans="2:116" ht="93.75">
      <c r="B21" s="706" t="s">
        <v>1343</v>
      </c>
      <c r="E21" s="677">
        <v>4312</v>
      </c>
      <c r="H21" s="690"/>
      <c r="I21" s="690"/>
      <c r="J21" s="677">
        <v>4312</v>
      </c>
      <c r="K21" s="690"/>
      <c r="L21" s="690"/>
      <c r="M21" s="690"/>
      <c r="N21" s="690"/>
      <c r="O21" s="677">
        <v>4312</v>
      </c>
      <c r="P21" s="690"/>
      <c r="Q21" s="690"/>
      <c r="R21" s="690"/>
      <c r="S21" s="690"/>
      <c r="T21" s="677">
        <v>4312</v>
      </c>
      <c r="U21" s="690"/>
      <c r="V21" s="690"/>
      <c r="W21" s="690"/>
      <c r="X21" s="690"/>
      <c r="Y21" s="677">
        <v>4312</v>
      </c>
      <c r="Z21" s="690"/>
      <c r="AA21" s="690"/>
      <c r="AB21" s="690"/>
      <c r="AC21" s="690"/>
      <c r="AD21" s="677">
        <v>4312</v>
      </c>
      <c r="AE21" s="690"/>
      <c r="AF21" s="690"/>
      <c r="AG21" s="690"/>
      <c r="AH21" s="690"/>
      <c r="AI21" s="677">
        <v>4312</v>
      </c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690"/>
      <c r="BT21" s="690"/>
      <c r="BU21" s="690"/>
      <c r="BV21" s="690"/>
      <c r="BW21" s="690"/>
      <c r="BX21" s="690"/>
      <c r="BY21" s="690"/>
      <c r="BZ21" s="690"/>
      <c r="CA21" s="690"/>
      <c r="CB21" s="690"/>
      <c r="CC21" s="690"/>
      <c r="CD21" s="690"/>
      <c r="CE21" s="690"/>
      <c r="CF21" s="690"/>
      <c r="CG21" s="690"/>
      <c r="CH21" s="690"/>
      <c r="CI21" s="690"/>
      <c r="CJ21" s="690"/>
      <c r="CK21" s="690"/>
      <c r="CL21" s="690"/>
      <c r="CM21" s="690"/>
      <c r="CN21" s="690"/>
      <c r="CO21" s="690"/>
      <c r="CP21" s="690"/>
      <c r="CQ21" s="690"/>
      <c r="CR21" s="690"/>
      <c r="CS21" s="690"/>
      <c r="CT21" s="690"/>
      <c r="CU21" s="690"/>
      <c r="CV21" s="690"/>
      <c r="CW21" s="690"/>
      <c r="CX21" s="690"/>
      <c r="CY21" s="690"/>
      <c r="CZ21" s="690"/>
      <c r="DA21" s="690"/>
      <c r="DB21" s="690"/>
      <c r="DC21" s="690"/>
      <c r="DD21" s="690"/>
      <c r="DE21" s="690"/>
      <c r="DF21" s="690"/>
      <c r="DG21" s="690"/>
      <c r="DH21" s="690"/>
      <c r="DI21" s="690"/>
      <c r="DJ21" s="690"/>
      <c r="DK21" s="690"/>
      <c r="DL21" s="690"/>
    </row>
    <row r="22" spans="2:116">
      <c r="H22" s="690"/>
      <c r="I22" s="690"/>
      <c r="J22" s="690"/>
      <c r="K22" s="690"/>
      <c r="L22" s="690"/>
      <c r="M22" s="690"/>
      <c r="N22" s="690"/>
      <c r="O22" s="690"/>
      <c r="P22" s="690"/>
      <c r="Q22" s="690"/>
      <c r="R22" s="690"/>
      <c r="S22" s="690"/>
      <c r="T22" s="690"/>
      <c r="U22" s="690"/>
      <c r="V22" s="690"/>
      <c r="W22" s="690"/>
      <c r="X22" s="690"/>
      <c r="Y22" s="690"/>
      <c r="Z22" s="690"/>
      <c r="AA22" s="690"/>
      <c r="AB22" s="690"/>
      <c r="AC22" s="690"/>
      <c r="AD22" s="690"/>
      <c r="AE22" s="690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  <c r="BS22" s="690"/>
      <c r="BT22" s="690"/>
      <c r="BU22" s="690"/>
      <c r="BV22" s="690"/>
      <c r="BW22" s="690"/>
      <c r="BX22" s="690"/>
      <c r="BY22" s="690"/>
      <c r="BZ22" s="690"/>
      <c r="CA22" s="690"/>
      <c r="CB22" s="690"/>
      <c r="CC22" s="690"/>
      <c r="CD22" s="690"/>
      <c r="CE22" s="690"/>
      <c r="CF22" s="690"/>
      <c r="CG22" s="690"/>
      <c r="CH22" s="690"/>
      <c r="CI22" s="690"/>
      <c r="CJ22" s="690"/>
      <c r="CK22" s="690"/>
      <c r="CL22" s="690"/>
      <c r="CM22" s="690"/>
      <c r="CN22" s="690"/>
      <c r="CO22" s="690"/>
      <c r="CP22" s="690"/>
      <c r="CQ22" s="690"/>
      <c r="CR22" s="690"/>
      <c r="CS22" s="690"/>
      <c r="CT22" s="690"/>
      <c r="CU22" s="690"/>
      <c r="CV22" s="690"/>
      <c r="CW22" s="690"/>
      <c r="CX22" s="690"/>
      <c r="CY22" s="690"/>
      <c r="CZ22" s="690"/>
      <c r="DA22" s="690"/>
      <c r="DB22" s="690"/>
      <c r="DC22" s="690"/>
      <c r="DD22" s="690"/>
      <c r="DE22" s="690"/>
      <c r="DF22" s="690"/>
      <c r="DG22" s="690"/>
      <c r="DH22" s="690"/>
      <c r="DI22" s="690"/>
      <c r="DJ22" s="690"/>
      <c r="DK22" s="690"/>
      <c r="DL22" s="690"/>
    </row>
    <row r="23" spans="2:116">
      <c r="H23" s="690"/>
      <c r="I23" s="690"/>
      <c r="J23" s="690"/>
      <c r="K23" s="690"/>
      <c r="L23" s="690"/>
      <c r="M23" s="690"/>
      <c r="N23" s="690"/>
      <c r="O23" s="690"/>
      <c r="P23" s="690"/>
      <c r="Q23" s="690"/>
      <c r="R23" s="690"/>
      <c r="S23" s="690"/>
      <c r="T23" s="690"/>
      <c r="U23" s="690"/>
      <c r="V23" s="690"/>
      <c r="W23" s="690"/>
      <c r="X23" s="690"/>
      <c r="Y23" s="690"/>
      <c r="Z23" s="690"/>
      <c r="AA23" s="690"/>
      <c r="AB23" s="690"/>
      <c r="AC23" s="690"/>
      <c r="AD23" s="690"/>
      <c r="AE23" s="690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  <c r="BS23" s="690"/>
      <c r="BT23" s="690"/>
      <c r="BU23" s="690"/>
      <c r="BV23" s="690"/>
      <c r="BW23" s="690"/>
      <c r="BX23" s="690"/>
      <c r="BY23" s="690"/>
      <c r="BZ23" s="690"/>
      <c r="CA23" s="690"/>
      <c r="CB23" s="690"/>
      <c r="CC23" s="690"/>
      <c r="CD23" s="690"/>
      <c r="CE23" s="690"/>
      <c r="CF23" s="690"/>
      <c r="CG23" s="690"/>
      <c r="CH23" s="690"/>
      <c r="CI23" s="690"/>
      <c r="CJ23" s="690"/>
      <c r="CK23" s="690"/>
      <c r="CL23" s="690"/>
      <c r="CM23" s="690"/>
      <c r="CN23" s="690"/>
      <c r="CO23" s="690"/>
      <c r="CP23" s="690"/>
      <c r="CQ23" s="690"/>
      <c r="CR23" s="690"/>
      <c r="CS23" s="690"/>
      <c r="CT23" s="690"/>
      <c r="CU23" s="690"/>
      <c r="CV23" s="690"/>
      <c r="CW23" s="690"/>
      <c r="CX23" s="690"/>
      <c r="CY23" s="690"/>
      <c r="CZ23" s="690"/>
      <c r="DA23" s="690"/>
      <c r="DB23" s="690"/>
      <c r="DC23" s="690"/>
      <c r="DD23" s="690"/>
      <c r="DE23" s="690"/>
      <c r="DF23" s="690"/>
      <c r="DG23" s="690"/>
      <c r="DH23" s="690"/>
      <c r="DI23" s="690"/>
      <c r="DJ23" s="690"/>
      <c r="DK23" s="690"/>
      <c r="DL23" s="690"/>
    </row>
    <row r="24" spans="2:116">
      <c r="H24" s="690"/>
      <c r="I24" s="690"/>
      <c r="J24" s="690"/>
      <c r="K24" s="690"/>
      <c r="L24" s="690"/>
      <c r="M24" s="690"/>
      <c r="N24" s="690"/>
      <c r="O24" s="690"/>
      <c r="P24" s="690"/>
      <c r="Q24" s="690"/>
      <c r="R24" s="690"/>
      <c r="S24" s="690"/>
      <c r="T24" s="690"/>
      <c r="U24" s="690"/>
      <c r="V24" s="690"/>
      <c r="W24" s="690"/>
      <c r="X24" s="690"/>
      <c r="Y24" s="690"/>
      <c r="Z24" s="690"/>
      <c r="AA24" s="690"/>
      <c r="AB24" s="690"/>
      <c r="AC24" s="690"/>
      <c r="AD24" s="690"/>
      <c r="AE24" s="690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  <c r="BS24" s="690"/>
      <c r="BT24" s="690"/>
      <c r="BU24" s="690"/>
      <c r="BV24" s="690"/>
      <c r="BW24" s="690"/>
      <c r="BX24" s="690"/>
      <c r="BY24" s="690"/>
      <c r="BZ24" s="690"/>
      <c r="CA24" s="690"/>
      <c r="CB24" s="690"/>
      <c r="CC24" s="690"/>
      <c r="CD24" s="690"/>
      <c r="CE24" s="690"/>
      <c r="CF24" s="690"/>
      <c r="CG24" s="690"/>
      <c r="CH24" s="690"/>
      <c r="CI24" s="690"/>
      <c r="CJ24" s="690"/>
      <c r="CK24" s="690"/>
      <c r="CL24" s="690"/>
      <c r="CM24" s="690"/>
      <c r="CN24" s="690"/>
      <c r="CO24" s="690"/>
      <c r="CP24" s="690"/>
      <c r="CQ24" s="690"/>
      <c r="CR24" s="690"/>
      <c r="CS24" s="690"/>
      <c r="CT24" s="690"/>
      <c r="CU24" s="690"/>
      <c r="CV24" s="690"/>
      <c r="CW24" s="690"/>
      <c r="CX24" s="690"/>
      <c r="CY24" s="690"/>
      <c r="CZ24" s="690"/>
      <c r="DA24" s="690"/>
      <c r="DB24" s="690"/>
      <c r="DC24" s="690"/>
      <c r="DD24" s="690"/>
      <c r="DE24" s="690"/>
      <c r="DF24" s="690"/>
      <c r="DG24" s="690"/>
      <c r="DH24" s="690"/>
      <c r="DI24" s="690"/>
      <c r="DJ24" s="690"/>
      <c r="DK24" s="690"/>
      <c r="DL24" s="690"/>
    </row>
    <row r="25" spans="2:116">
      <c r="H25" s="690"/>
      <c r="I25" s="690"/>
      <c r="J25" s="690"/>
      <c r="K25" s="690"/>
      <c r="L25" s="690"/>
      <c r="M25" s="690"/>
      <c r="N25" s="690"/>
      <c r="O25" s="690"/>
      <c r="P25" s="690"/>
      <c r="Q25" s="690"/>
      <c r="R25" s="690"/>
      <c r="S25" s="690"/>
      <c r="T25" s="690"/>
      <c r="U25" s="690"/>
      <c r="V25" s="690"/>
      <c r="W25" s="690"/>
      <c r="X25" s="690"/>
      <c r="Y25" s="690"/>
      <c r="Z25" s="690"/>
      <c r="AA25" s="690"/>
      <c r="AB25" s="690"/>
      <c r="AC25" s="690"/>
      <c r="AD25" s="690"/>
      <c r="AE25" s="690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  <c r="BS25" s="690"/>
      <c r="BT25" s="690"/>
      <c r="BU25" s="690"/>
      <c r="BV25" s="690"/>
      <c r="BW25" s="690"/>
      <c r="BX25" s="690"/>
      <c r="BY25" s="690"/>
      <c r="BZ25" s="690"/>
      <c r="CA25" s="690"/>
      <c r="CB25" s="690"/>
      <c r="CC25" s="690"/>
      <c r="CD25" s="690"/>
      <c r="CE25" s="690"/>
      <c r="CF25" s="690"/>
      <c r="CG25" s="690"/>
      <c r="CH25" s="690"/>
      <c r="CI25" s="690"/>
      <c r="CJ25" s="690"/>
      <c r="CK25" s="690"/>
      <c r="CL25" s="690"/>
      <c r="CM25" s="690"/>
      <c r="CN25" s="690"/>
      <c r="CO25" s="690"/>
      <c r="CP25" s="690"/>
      <c r="CQ25" s="690"/>
      <c r="CR25" s="690"/>
      <c r="CS25" s="690"/>
      <c r="CT25" s="690"/>
      <c r="CU25" s="690"/>
      <c r="CV25" s="690"/>
      <c r="CW25" s="690"/>
      <c r="CX25" s="690"/>
      <c r="CY25" s="690"/>
      <c r="CZ25" s="690"/>
      <c r="DA25" s="690"/>
      <c r="DB25" s="690"/>
      <c r="DC25" s="690"/>
      <c r="DD25" s="690"/>
      <c r="DE25" s="690"/>
      <c r="DF25" s="690"/>
      <c r="DG25" s="690"/>
      <c r="DH25" s="690"/>
      <c r="DI25" s="690"/>
      <c r="DJ25" s="690"/>
      <c r="DK25" s="690"/>
      <c r="DL25" s="690"/>
    </row>
    <row r="26" spans="2:116">
      <c r="H26" s="690"/>
      <c r="I26" s="690"/>
      <c r="J26" s="690"/>
      <c r="K26" s="690"/>
      <c r="L26" s="690"/>
      <c r="M26" s="690"/>
      <c r="N26" s="690"/>
      <c r="O26" s="690"/>
      <c r="P26" s="690"/>
      <c r="Q26" s="690"/>
      <c r="R26" s="690"/>
      <c r="S26" s="690"/>
      <c r="T26" s="690"/>
      <c r="U26" s="690"/>
      <c r="V26" s="690"/>
      <c r="W26" s="690"/>
      <c r="X26" s="690"/>
      <c r="Y26" s="690"/>
      <c r="Z26" s="690"/>
      <c r="AA26" s="690"/>
      <c r="AB26" s="690"/>
      <c r="AC26" s="690"/>
      <c r="AD26" s="690"/>
      <c r="AE26" s="690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  <c r="BS26" s="690"/>
      <c r="BT26" s="690"/>
      <c r="BU26" s="690"/>
      <c r="BV26" s="690"/>
      <c r="BW26" s="690"/>
      <c r="BX26" s="690"/>
      <c r="BY26" s="690"/>
      <c r="BZ26" s="690"/>
      <c r="CA26" s="690"/>
      <c r="CB26" s="690"/>
      <c r="CC26" s="690"/>
      <c r="CD26" s="690"/>
      <c r="CE26" s="690"/>
      <c r="CF26" s="690"/>
      <c r="CG26" s="690"/>
      <c r="CH26" s="690"/>
      <c r="CI26" s="690"/>
      <c r="CJ26" s="690"/>
      <c r="CK26" s="690"/>
      <c r="CL26" s="690"/>
      <c r="CM26" s="690"/>
      <c r="CN26" s="690"/>
      <c r="CO26" s="690"/>
      <c r="CP26" s="690"/>
      <c r="CQ26" s="690"/>
      <c r="CR26" s="690"/>
      <c r="CS26" s="690"/>
      <c r="CT26" s="690"/>
      <c r="CU26" s="690"/>
      <c r="CV26" s="690"/>
      <c r="CW26" s="690"/>
      <c r="CX26" s="690"/>
      <c r="CY26" s="690"/>
      <c r="CZ26" s="690"/>
      <c r="DA26" s="690"/>
      <c r="DB26" s="690"/>
      <c r="DC26" s="690"/>
      <c r="DD26" s="690"/>
      <c r="DE26" s="690"/>
      <c r="DF26" s="690"/>
      <c r="DG26" s="690"/>
      <c r="DH26" s="690"/>
      <c r="DI26" s="690"/>
      <c r="DJ26" s="690"/>
      <c r="DK26" s="690"/>
      <c r="DL26" s="690"/>
    </row>
    <row r="27" spans="2:116"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90"/>
      <c r="S27" s="690"/>
      <c r="T27" s="690"/>
      <c r="U27" s="690"/>
      <c r="V27" s="690"/>
      <c r="W27" s="690"/>
      <c r="X27" s="690"/>
      <c r="Y27" s="690"/>
      <c r="Z27" s="690"/>
      <c r="AA27" s="690"/>
      <c r="AB27" s="690"/>
      <c r="AC27" s="690"/>
      <c r="AD27" s="690"/>
      <c r="AE27" s="690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  <c r="BS27" s="690"/>
      <c r="BT27" s="690"/>
      <c r="BU27" s="690"/>
      <c r="BV27" s="690"/>
      <c r="BW27" s="690"/>
      <c r="BX27" s="690"/>
      <c r="BY27" s="690"/>
      <c r="BZ27" s="690"/>
      <c r="CA27" s="690"/>
      <c r="CB27" s="690"/>
      <c r="CC27" s="690"/>
      <c r="CD27" s="690"/>
      <c r="CE27" s="690"/>
      <c r="CF27" s="690"/>
      <c r="CG27" s="690"/>
      <c r="CH27" s="690"/>
      <c r="CI27" s="690"/>
      <c r="CJ27" s="690"/>
      <c r="CK27" s="690"/>
      <c r="CL27" s="690"/>
      <c r="CM27" s="690"/>
      <c r="CN27" s="690"/>
      <c r="CO27" s="690"/>
      <c r="CP27" s="690"/>
      <c r="CQ27" s="690"/>
      <c r="CR27" s="690"/>
      <c r="CS27" s="690"/>
      <c r="CT27" s="690"/>
      <c r="CU27" s="690"/>
      <c r="CV27" s="690"/>
      <c r="CW27" s="690"/>
      <c r="CX27" s="690"/>
      <c r="CY27" s="690"/>
      <c r="CZ27" s="690"/>
      <c r="DA27" s="690"/>
      <c r="DB27" s="690"/>
      <c r="DC27" s="690"/>
      <c r="DD27" s="690"/>
      <c r="DE27" s="690"/>
      <c r="DF27" s="690"/>
      <c r="DG27" s="690"/>
      <c r="DH27" s="690"/>
      <c r="DI27" s="690"/>
      <c r="DJ27" s="690"/>
      <c r="DK27" s="690"/>
      <c r="DL27" s="690"/>
    </row>
    <row r="28" spans="2:116">
      <c r="H28" s="690"/>
      <c r="I28" s="690"/>
      <c r="J28" s="690"/>
      <c r="K28" s="690"/>
      <c r="L28" s="690"/>
      <c r="M28" s="690"/>
      <c r="N28" s="690"/>
      <c r="O28" s="690"/>
      <c r="P28" s="690"/>
      <c r="Q28" s="690"/>
      <c r="R28" s="690"/>
      <c r="S28" s="690"/>
      <c r="T28" s="690"/>
      <c r="U28" s="690"/>
      <c r="V28" s="690"/>
      <c r="W28" s="690"/>
      <c r="X28" s="690"/>
      <c r="Y28" s="690"/>
      <c r="Z28" s="690"/>
      <c r="AA28" s="690"/>
      <c r="AB28" s="690"/>
      <c r="AC28" s="690"/>
      <c r="AD28" s="690"/>
      <c r="AE28" s="690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  <c r="BS28" s="690"/>
      <c r="BT28" s="690"/>
      <c r="BU28" s="690"/>
      <c r="BV28" s="690"/>
      <c r="BW28" s="690"/>
      <c r="BX28" s="690"/>
      <c r="BY28" s="690"/>
      <c r="BZ28" s="690"/>
      <c r="CA28" s="690"/>
      <c r="CB28" s="690"/>
      <c r="CC28" s="690"/>
      <c r="CD28" s="690"/>
      <c r="CE28" s="690"/>
      <c r="CF28" s="690"/>
      <c r="CG28" s="690"/>
      <c r="CH28" s="690"/>
      <c r="CI28" s="690"/>
      <c r="CJ28" s="690"/>
      <c r="CK28" s="690"/>
      <c r="CL28" s="690"/>
      <c r="CM28" s="690"/>
      <c r="CN28" s="690"/>
      <c r="CO28" s="690"/>
      <c r="CP28" s="690"/>
      <c r="CQ28" s="690"/>
      <c r="CR28" s="690"/>
      <c r="CS28" s="690"/>
      <c r="CT28" s="690"/>
      <c r="CU28" s="690"/>
      <c r="CV28" s="690"/>
      <c r="CW28" s="690"/>
      <c r="CX28" s="690"/>
      <c r="CY28" s="690"/>
      <c r="CZ28" s="690"/>
      <c r="DA28" s="690"/>
      <c r="DB28" s="690"/>
      <c r="DC28" s="690"/>
      <c r="DD28" s="690"/>
      <c r="DE28" s="690"/>
      <c r="DF28" s="690"/>
      <c r="DG28" s="690"/>
      <c r="DH28" s="690"/>
      <c r="DI28" s="690"/>
      <c r="DJ28" s="690"/>
      <c r="DK28" s="690"/>
      <c r="DL28" s="690"/>
    </row>
    <row r="29" spans="2:116">
      <c r="H29" s="690"/>
      <c r="I29" s="690"/>
      <c r="J29" s="690"/>
      <c r="K29" s="690"/>
      <c r="L29" s="690"/>
      <c r="M29" s="690"/>
      <c r="N29" s="690"/>
      <c r="O29" s="690"/>
      <c r="P29" s="690"/>
      <c r="Q29" s="690"/>
      <c r="R29" s="690"/>
      <c r="S29" s="690"/>
      <c r="T29" s="690"/>
      <c r="U29" s="690"/>
      <c r="V29" s="690"/>
      <c r="W29" s="690"/>
      <c r="X29" s="690"/>
      <c r="Y29" s="690"/>
      <c r="Z29" s="690"/>
      <c r="AA29" s="690"/>
      <c r="AB29" s="690"/>
      <c r="AC29" s="690"/>
      <c r="AD29" s="690"/>
      <c r="AE29" s="690"/>
      <c r="AF29" s="690"/>
      <c r="AG29" s="690"/>
      <c r="AH29" s="690"/>
      <c r="AI29" s="690"/>
      <c r="AJ29" s="690"/>
      <c r="AK29" s="690"/>
      <c r="AL29" s="690"/>
      <c r="AM29" s="690"/>
      <c r="AN29" s="690"/>
      <c r="AO29" s="690"/>
      <c r="AP29" s="690"/>
      <c r="AQ29" s="690"/>
      <c r="AR29" s="690"/>
      <c r="AS29" s="690"/>
      <c r="AT29" s="690"/>
      <c r="AU29" s="690"/>
      <c r="AV29" s="690"/>
      <c r="AW29" s="690"/>
      <c r="AX29" s="690"/>
      <c r="AY29" s="690"/>
      <c r="AZ29" s="690"/>
      <c r="BA29" s="690"/>
      <c r="BB29" s="690"/>
      <c r="BC29" s="690"/>
      <c r="BD29" s="690"/>
      <c r="BE29" s="690"/>
      <c r="BF29" s="690"/>
      <c r="BG29" s="690"/>
      <c r="BH29" s="690"/>
      <c r="BI29" s="690"/>
      <c r="BJ29" s="690"/>
      <c r="BK29" s="690"/>
      <c r="BL29" s="690"/>
      <c r="BM29" s="690"/>
      <c r="BN29" s="690"/>
      <c r="BO29" s="690"/>
      <c r="BP29" s="690"/>
      <c r="BQ29" s="690"/>
      <c r="BR29" s="690"/>
      <c r="BS29" s="690"/>
      <c r="BT29" s="690"/>
      <c r="BU29" s="690"/>
      <c r="BV29" s="690"/>
      <c r="BW29" s="690"/>
      <c r="BX29" s="690"/>
      <c r="BY29" s="690"/>
      <c r="BZ29" s="690"/>
      <c r="CA29" s="690"/>
      <c r="CB29" s="690"/>
      <c r="CC29" s="690"/>
      <c r="CD29" s="690"/>
      <c r="CE29" s="690"/>
      <c r="CF29" s="690"/>
      <c r="CG29" s="690"/>
      <c r="CH29" s="690"/>
      <c r="CI29" s="690"/>
      <c r="CJ29" s="690"/>
      <c r="CK29" s="690"/>
      <c r="CL29" s="690"/>
      <c r="CM29" s="690"/>
      <c r="CN29" s="690"/>
      <c r="CO29" s="690"/>
      <c r="CP29" s="690"/>
      <c r="CQ29" s="690"/>
      <c r="CR29" s="690"/>
      <c r="CS29" s="690"/>
      <c r="CT29" s="690"/>
      <c r="CU29" s="690"/>
      <c r="CV29" s="690"/>
      <c r="CW29" s="690"/>
      <c r="CX29" s="690"/>
      <c r="CY29" s="690"/>
      <c r="CZ29" s="690"/>
      <c r="DA29" s="690"/>
      <c r="DB29" s="690"/>
      <c r="DC29" s="690"/>
      <c r="DD29" s="690"/>
      <c r="DE29" s="690"/>
      <c r="DF29" s="690"/>
      <c r="DG29" s="690"/>
      <c r="DH29" s="690"/>
      <c r="DI29" s="690"/>
      <c r="DJ29" s="690"/>
      <c r="DK29" s="690"/>
      <c r="DL29" s="690"/>
    </row>
    <row r="30" spans="2:116">
      <c r="H30" s="690"/>
      <c r="I30" s="690"/>
      <c r="J30" s="690"/>
      <c r="K30" s="690"/>
      <c r="L30" s="690"/>
      <c r="M30" s="690"/>
      <c r="N30" s="690"/>
      <c r="O30" s="690"/>
      <c r="P30" s="690"/>
      <c r="Q30" s="690"/>
      <c r="R30" s="690"/>
      <c r="S30" s="690"/>
      <c r="T30" s="690"/>
      <c r="U30" s="690"/>
      <c r="V30" s="690"/>
      <c r="W30" s="690"/>
      <c r="X30" s="690"/>
      <c r="Y30" s="690"/>
      <c r="Z30" s="690"/>
      <c r="AA30" s="690"/>
      <c r="AB30" s="690"/>
      <c r="AC30" s="690"/>
      <c r="AD30" s="690"/>
      <c r="AE30" s="690"/>
      <c r="AF30" s="690"/>
      <c r="AG30" s="690"/>
      <c r="AH30" s="690"/>
      <c r="AI30" s="690"/>
      <c r="AJ30" s="690"/>
      <c r="AK30" s="690"/>
      <c r="AL30" s="690"/>
      <c r="AM30" s="690"/>
      <c r="AN30" s="690"/>
      <c r="AO30" s="690"/>
      <c r="AP30" s="690"/>
      <c r="AQ30" s="690"/>
      <c r="AR30" s="690"/>
      <c r="AS30" s="690"/>
      <c r="AT30" s="690"/>
      <c r="AU30" s="690"/>
      <c r="AV30" s="690"/>
      <c r="AW30" s="690"/>
      <c r="AX30" s="690"/>
      <c r="AY30" s="690"/>
      <c r="AZ30" s="690"/>
      <c r="BA30" s="690"/>
      <c r="BB30" s="690"/>
      <c r="BC30" s="690"/>
      <c r="BD30" s="690"/>
      <c r="BE30" s="690"/>
      <c r="BF30" s="690"/>
      <c r="BG30" s="690"/>
      <c r="BH30" s="690"/>
      <c r="BI30" s="690"/>
      <c r="BJ30" s="690"/>
      <c r="BK30" s="690"/>
      <c r="BL30" s="690"/>
      <c r="BM30" s="690"/>
      <c r="BN30" s="690"/>
      <c r="BO30" s="690"/>
      <c r="BP30" s="690"/>
      <c r="BQ30" s="690"/>
      <c r="BR30" s="690"/>
      <c r="BS30" s="690"/>
      <c r="BT30" s="690"/>
      <c r="BU30" s="690"/>
      <c r="BV30" s="690"/>
      <c r="BW30" s="690"/>
      <c r="BX30" s="690"/>
      <c r="BY30" s="690"/>
      <c r="BZ30" s="690"/>
      <c r="CA30" s="690"/>
      <c r="CB30" s="690"/>
      <c r="CC30" s="690"/>
      <c r="CD30" s="690"/>
      <c r="CE30" s="690"/>
      <c r="CF30" s="690"/>
      <c r="CG30" s="690"/>
      <c r="CH30" s="690"/>
      <c r="CI30" s="690"/>
      <c r="CJ30" s="690"/>
      <c r="CK30" s="690"/>
      <c r="CL30" s="690"/>
      <c r="CM30" s="690"/>
      <c r="CN30" s="690"/>
      <c r="CO30" s="690"/>
      <c r="CP30" s="690"/>
      <c r="CQ30" s="690"/>
      <c r="CR30" s="690"/>
      <c r="CS30" s="690"/>
      <c r="CT30" s="690"/>
      <c r="CU30" s="690"/>
      <c r="CV30" s="690"/>
      <c r="CW30" s="690"/>
      <c r="CX30" s="690"/>
      <c r="CY30" s="690"/>
      <c r="CZ30" s="690"/>
      <c r="DA30" s="690"/>
      <c r="DB30" s="690"/>
      <c r="DC30" s="690"/>
      <c r="DD30" s="690"/>
      <c r="DE30" s="690"/>
      <c r="DF30" s="690"/>
      <c r="DG30" s="690"/>
      <c r="DH30" s="690"/>
      <c r="DI30" s="690"/>
      <c r="DJ30" s="690"/>
      <c r="DK30" s="690"/>
      <c r="DL30" s="690"/>
    </row>
    <row r="31" spans="2:116">
      <c r="H31" s="690"/>
      <c r="I31" s="690"/>
      <c r="J31" s="690"/>
      <c r="K31" s="690"/>
      <c r="L31" s="690"/>
      <c r="M31" s="690"/>
      <c r="N31" s="690"/>
      <c r="O31" s="690"/>
      <c r="P31" s="690"/>
      <c r="Q31" s="690"/>
      <c r="R31" s="690"/>
      <c r="S31" s="690"/>
      <c r="T31" s="690"/>
      <c r="U31" s="690"/>
      <c r="V31" s="690"/>
      <c r="W31" s="690"/>
      <c r="X31" s="690"/>
      <c r="Y31" s="690"/>
      <c r="Z31" s="690"/>
      <c r="AA31" s="690"/>
      <c r="AB31" s="690"/>
      <c r="AC31" s="690"/>
      <c r="AD31" s="690"/>
      <c r="AE31" s="690"/>
      <c r="AF31" s="690"/>
      <c r="AG31" s="690"/>
      <c r="AH31" s="690"/>
      <c r="AI31" s="690"/>
      <c r="AJ31" s="690"/>
      <c r="AK31" s="690"/>
      <c r="AL31" s="690"/>
      <c r="AM31" s="690"/>
      <c r="AN31" s="690"/>
      <c r="AO31" s="690"/>
      <c r="AP31" s="690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  <c r="CX31" s="690"/>
      <c r="CY31" s="690"/>
      <c r="CZ31" s="690"/>
      <c r="DA31" s="690"/>
      <c r="DB31" s="690"/>
      <c r="DC31" s="690"/>
      <c r="DD31" s="690"/>
      <c r="DE31" s="690"/>
      <c r="DF31" s="690"/>
      <c r="DG31" s="690"/>
      <c r="DH31" s="690"/>
      <c r="DI31" s="690"/>
      <c r="DJ31" s="690"/>
      <c r="DK31" s="690"/>
      <c r="DL31" s="690"/>
    </row>
    <row r="32" spans="2:116">
      <c r="H32" s="690"/>
      <c r="I32" s="690"/>
      <c r="J32" s="690"/>
      <c r="K32" s="690"/>
      <c r="L32" s="690"/>
      <c r="M32" s="690"/>
      <c r="N32" s="690"/>
      <c r="O32" s="690"/>
      <c r="P32" s="690"/>
      <c r="Q32" s="690"/>
      <c r="R32" s="690"/>
      <c r="S32" s="690"/>
      <c r="T32" s="690"/>
      <c r="U32" s="690"/>
      <c r="V32" s="690"/>
      <c r="W32" s="690"/>
      <c r="X32" s="690"/>
      <c r="Y32" s="690"/>
      <c r="Z32" s="690"/>
      <c r="AA32" s="690"/>
      <c r="AB32" s="690"/>
      <c r="AC32" s="690"/>
      <c r="AD32" s="690"/>
      <c r="AE32" s="690"/>
      <c r="AF32" s="690"/>
      <c r="AG32" s="690"/>
      <c r="AH32" s="690"/>
      <c r="AI32" s="690"/>
      <c r="AJ32" s="690"/>
      <c r="AK32" s="690"/>
      <c r="AL32" s="690"/>
      <c r="AM32" s="690"/>
      <c r="AN32" s="690"/>
      <c r="AO32" s="690"/>
      <c r="AP32" s="690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  <c r="CX32" s="690"/>
      <c r="CY32" s="690"/>
      <c r="CZ32" s="690"/>
      <c r="DA32" s="690"/>
      <c r="DB32" s="690"/>
      <c r="DC32" s="690"/>
      <c r="DD32" s="690"/>
      <c r="DE32" s="690"/>
      <c r="DF32" s="690"/>
      <c r="DG32" s="690"/>
      <c r="DH32" s="690"/>
      <c r="DI32" s="690"/>
      <c r="DJ32" s="690"/>
      <c r="DK32" s="690"/>
      <c r="DL32" s="690"/>
    </row>
    <row r="33" spans="8:116">
      <c r="H33" s="690"/>
      <c r="I33" s="690"/>
      <c r="J33" s="690"/>
      <c r="K33" s="690"/>
      <c r="L33" s="690"/>
      <c r="M33" s="690"/>
      <c r="N33" s="690"/>
      <c r="O33" s="690"/>
      <c r="P33" s="690"/>
      <c r="Q33" s="690"/>
      <c r="R33" s="690"/>
      <c r="S33" s="690"/>
      <c r="T33" s="690"/>
      <c r="U33" s="690"/>
      <c r="V33" s="690"/>
      <c r="W33" s="690"/>
      <c r="X33" s="690"/>
      <c r="Y33" s="690"/>
      <c r="Z33" s="690"/>
      <c r="AA33" s="690"/>
      <c r="AB33" s="690"/>
      <c r="AC33" s="690"/>
      <c r="AD33" s="690"/>
      <c r="AE33" s="690"/>
      <c r="AF33" s="690"/>
      <c r="AG33" s="690"/>
      <c r="AH33" s="690"/>
      <c r="AI33" s="690"/>
      <c r="AJ33" s="690"/>
      <c r="AK33" s="690"/>
      <c r="AL33" s="690"/>
      <c r="AM33" s="690"/>
      <c r="AN33" s="690"/>
      <c r="AO33" s="690"/>
      <c r="AP33" s="690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  <c r="CX33" s="690"/>
      <c r="CY33" s="690"/>
      <c r="CZ33" s="690"/>
      <c r="DA33" s="690"/>
      <c r="DB33" s="690"/>
      <c r="DC33" s="690"/>
      <c r="DD33" s="690"/>
      <c r="DE33" s="690"/>
      <c r="DF33" s="690"/>
      <c r="DG33" s="690"/>
      <c r="DH33" s="690"/>
      <c r="DI33" s="690"/>
      <c r="DJ33" s="690"/>
      <c r="DK33" s="690"/>
      <c r="DL33" s="690"/>
    </row>
    <row r="34" spans="8:116">
      <c r="H34" s="690"/>
      <c r="I34" s="690"/>
      <c r="J34" s="690"/>
      <c r="K34" s="690"/>
      <c r="L34" s="690"/>
      <c r="M34" s="690"/>
      <c r="N34" s="690"/>
      <c r="O34" s="690"/>
      <c r="P34" s="690"/>
      <c r="Q34" s="690"/>
      <c r="R34" s="690"/>
      <c r="S34" s="690"/>
      <c r="T34" s="690"/>
      <c r="U34" s="690"/>
      <c r="V34" s="690"/>
      <c r="W34" s="690"/>
      <c r="X34" s="690"/>
      <c r="Y34" s="690"/>
      <c r="Z34" s="690"/>
      <c r="AA34" s="690"/>
      <c r="AB34" s="690"/>
      <c r="AC34" s="690"/>
      <c r="AD34" s="690"/>
      <c r="AE34" s="690"/>
      <c r="AF34" s="690"/>
      <c r="AG34" s="690"/>
      <c r="AH34" s="690"/>
      <c r="AI34" s="690"/>
      <c r="AJ34" s="690"/>
      <c r="AK34" s="690"/>
      <c r="AL34" s="690"/>
      <c r="AM34" s="690"/>
      <c r="AN34" s="690"/>
      <c r="AO34" s="690"/>
      <c r="AP34" s="690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  <c r="CX34" s="690"/>
      <c r="CY34" s="690"/>
      <c r="CZ34" s="690"/>
      <c r="DA34" s="690"/>
      <c r="DB34" s="690"/>
      <c r="DC34" s="690"/>
      <c r="DD34" s="690"/>
      <c r="DE34" s="690"/>
      <c r="DF34" s="690"/>
      <c r="DG34" s="690"/>
      <c r="DH34" s="690"/>
      <c r="DI34" s="690"/>
      <c r="DJ34" s="690"/>
      <c r="DK34" s="690"/>
      <c r="DL34" s="690"/>
    </row>
    <row r="35" spans="8:116">
      <c r="H35" s="690"/>
      <c r="I35" s="690"/>
      <c r="J35" s="690"/>
      <c r="K35" s="690"/>
      <c r="L35" s="690"/>
      <c r="M35" s="690"/>
      <c r="N35" s="690"/>
      <c r="O35" s="690"/>
      <c r="P35" s="690"/>
      <c r="Q35" s="690"/>
      <c r="R35" s="690"/>
      <c r="S35" s="690"/>
      <c r="T35" s="690"/>
      <c r="U35" s="690"/>
      <c r="V35" s="690"/>
      <c r="W35" s="690"/>
      <c r="X35" s="690"/>
      <c r="Y35" s="690"/>
      <c r="Z35" s="690"/>
      <c r="AA35" s="690"/>
      <c r="AB35" s="690"/>
      <c r="AC35" s="690"/>
      <c r="AD35" s="690"/>
      <c r="AE35" s="690"/>
      <c r="AF35" s="690"/>
      <c r="AG35" s="690"/>
      <c r="AH35" s="690"/>
      <c r="AI35" s="690"/>
      <c r="AJ35" s="690"/>
      <c r="AK35" s="690"/>
      <c r="AL35" s="690"/>
      <c r="AM35" s="690"/>
      <c r="AN35" s="690"/>
      <c r="AO35" s="690"/>
      <c r="AP35" s="690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  <c r="CX35" s="690"/>
      <c r="CY35" s="690"/>
      <c r="CZ35" s="690"/>
      <c r="DA35" s="690"/>
      <c r="DB35" s="690"/>
      <c r="DC35" s="690"/>
      <c r="DD35" s="690"/>
      <c r="DE35" s="690"/>
      <c r="DF35" s="690"/>
      <c r="DG35" s="690"/>
      <c r="DH35" s="690"/>
      <c r="DI35" s="690"/>
      <c r="DJ35" s="690"/>
      <c r="DK35" s="690"/>
      <c r="DL35" s="690"/>
    </row>
    <row r="36" spans="8:116">
      <c r="H36" s="690"/>
      <c r="I36" s="690"/>
      <c r="J36" s="690"/>
      <c r="K36" s="690"/>
      <c r="L36" s="690"/>
      <c r="M36" s="690"/>
      <c r="N36" s="690"/>
      <c r="O36" s="690"/>
      <c r="P36" s="690"/>
      <c r="Q36" s="690"/>
      <c r="R36" s="690"/>
      <c r="S36" s="690"/>
      <c r="T36" s="690"/>
      <c r="U36" s="690"/>
      <c r="V36" s="690"/>
      <c r="W36" s="690"/>
      <c r="X36" s="690"/>
      <c r="Y36" s="690"/>
      <c r="Z36" s="690"/>
      <c r="AA36" s="690"/>
      <c r="AB36" s="690"/>
      <c r="AC36" s="690"/>
      <c r="AD36" s="690"/>
      <c r="AE36" s="690"/>
      <c r="AF36" s="690"/>
      <c r="AG36" s="690"/>
      <c r="AH36" s="690"/>
      <c r="AI36" s="690"/>
      <c r="AJ36" s="690"/>
      <c r="AK36" s="690"/>
      <c r="AL36" s="690"/>
      <c r="AM36" s="690"/>
      <c r="AN36" s="690"/>
      <c r="AO36" s="690"/>
      <c r="AP36" s="690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  <c r="CX36" s="690"/>
      <c r="CY36" s="690"/>
      <c r="CZ36" s="690"/>
      <c r="DA36" s="690"/>
      <c r="DB36" s="690"/>
      <c r="DC36" s="690"/>
      <c r="DD36" s="690"/>
      <c r="DE36" s="690"/>
      <c r="DF36" s="690"/>
      <c r="DG36" s="690"/>
      <c r="DH36" s="690"/>
      <c r="DI36" s="690"/>
      <c r="DJ36" s="690"/>
      <c r="DK36" s="690"/>
      <c r="DL36" s="690"/>
    </row>
    <row r="37" spans="8:116">
      <c r="H37" s="690"/>
      <c r="I37" s="690"/>
      <c r="J37" s="690"/>
      <c r="K37" s="690"/>
      <c r="L37" s="690"/>
      <c r="M37" s="690"/>
      <c r="N37" s="690"/>
      <c r="O37" s="690"/>
      <c r="P37" s="690"/>
      <c r="Q37" s="690"/>
      <c r="R37" s="690"/>
      <c r="S37" s="690"/>
      <c r="T37" s="690"/>
      <c r="U37" s="690"/>
      <c r="V37" s="690"/>
      <c r="W37" s="690"/>
      <c r="X37" s="690"/>
      <c r="Y37" s="690"/>
      <c r="Z37" s="690"/>
      <c r="AA37" s="690"/>
      <c r="AB37" s="690"/>
      <c r="AC37" s="690"/>
      <c r="AD37" s="690"/>
      <c r="AE37" s="690"/>
      <c r="AF37" s="690"/>
      <c r="AG37" s="690"/>
      <c r="AH37" s="690"/>
      <c r="AI37" s="690"/>
      <c r="AJ37" s="690"/>
      <c r="AK37" s="690"/>
      <c r="AL37" s="690"/>
      <c r="AM37" s="690"/>
      <c r="AN37" s="690"/>
      <c r="AO37" s="690"/>
      <c r="AP37" s="690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  <c r="CX37" s="690"/>
      <c r="CY37" s="690"/>
      <c r="CZ37" s="690"/>
      <c r="DA37" s="690"/>
      <c r="DB37" s="690"/>
      <c r="DC37" s="690"/>
      <c r="DD37" s="690"/>
      <c r="DE37" s="690"/>
      <c r="DF37" s="690"/>
      <c r="DG37" s="690"/>
      <c r="DH37" s="690"/>
      <c r="DI37" s="690"/>
      <c r="DJ37" s="690"/>
      <c r="DK37" s="690"/>
      <c r="DL37" s="690"/>
    </row>
    <row r="38" spans="8:116">
      <c r="H38" s="690"/>
      <c r="I38" s="690"/>
      <c r="J38" s="690"/>
      <c r="K38" s="690"/>
      <c r="L38" s="690"/>
      <c r="M38" s="690"/>
      <c r="N38" s="690"/>
      <c r="O38" s="690"/>
      <c r="P38" s="690"/>
      <c r="Q38" s="690"/>
      <c r="R38" s="690"/>
      <c r="S38" s="690"/>
      <c r="T38" s="690"/>
      <c r="U38" s="690"/>
      <c r="V38" s="690"/>
      <c r="W38" s="690"/>
      <c r="X38" s="690"/>
      <c r="Y38" s="690"/>
      <c r="Z38" s="690"/>
      <c r="AA38" s="690"/>
      <c r="AB38" s="690"/>
      <c r="AC38" s="690"/>
      <c r="AD38" s="690"/>
      <c r="AE38" s="690"/>
      <c r="AF38" s="690"/>
      <c r="AG38" s="690"/>
      <c r="AH38" s="690"/>
      <c r="AI38" s="690"/>
      <c r="AJ38" s="690"/>
      <c r="AK38" s="690"/>
      <c r="AL38" s="690"/>
      <c r="AM38" s="690"/>
      <c r="AN38" s="690"/>
      <c r="AO38" s="690"/>
      <c r="AP38" s="690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  <c r="CX38" s="690"/>
      <c r="CY38" s="690"/>
      <c r="CZ38" s="690"/>
      <c r="DA38" s="690"/>
      <c r="DB38" s="690"/>
      <c r="DC38" s="690"/>
      <c r="DD38" s="690"/>
      <c r="DE38" s="690"/>
      <c r="DF38" s="690"/>
      <c r="DG38" s="690"/>
      <c r="DH38" s="690"/>
      <c r="DI38" s="690"/>
      <c r="DJ38" s="690"/>
      <c r="DK38" s="690"/>
      <c r="DL38" s="690"/>
    </row>
    <row r="39" spans="8:116">
      <c r="H39" s="690"/>
      <c r="I39" s="690"/>
      <c r="J39" s="690"/>
      <c r="K39" s="690"/>
      <c r="L39" s="690"/>
      <c r="M39" s="690"/>
      <c r="N39" s="690"/>
      <c r="O39" s="690"/>
      <c r="P39" s="690"/>
      <c r="Q39" s="690"/>
      <c r="R39" s="690"/>
      <c r="S39" s="690"/>
      <c r="T39" s="690"/>
      <c r="U39" s="690"/>
      <c r="V39" s="690"/>
      <c r="W39" s="690"/>
      <c r="X39" s="690"/>
      <c r="Y39" s="690"/>
      <c r="Z39" s="690"/>
      <c r="AA39" s="690"/>
      <c r="AB39" s="690"/>
      <c r="AC39" s="690"/>
      <c r="AD39" s="690"/>
      <c r="AE39" s="690"/>
      <c r="AF39" s="690"/>
      <c r="AG39" s="690"/>
      <c r="AH39" s="690"/>
      <c r="AI39" s="690"/>
      <c r="AJ39" s="690"/>
      <c r="AK39" s="690"/>
      <c r="AL39" s="690"/>
      <c r="AM39" s="690"/>
      <c r="AN39" s="690"/>
      <c r="AO39" s="690"/>
      <c r="AP39" s="690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  <c r="CX39" s="690"/>
      <c r="CY39" s="690"/>
      <c r="CZ39" s="690"/>
      <c r="DA39" s="690"/>
      <c r="DB39" s="690"/>
      <c r="DC39" s="690"/>
      <c r="DD39" s="690"/>
      <c r="DE39" s="690"/>
      <c r="DF39" s="690"/>
      <c r="DG39" s="690"/>
      <c r="DH39" s="690"/>
      <c r="DI39" s="690"/>
      <c r="DJ39" s="690"/>
      <c r="DK39" s="690"/>
      <c r="DL39" s="690"/>
    </row>
    <row r="40" spans="8:116">
      <c r="H40" s="690"/>
      <c r="I40" s="690"/>
      <c r="J40" s="690"/>
      <c r="K40" s="690"/>
      <c r="L40" s="690"/>
      <c r="M40" s="690"/>
      <c r="N40" s="690"/>
      <c r="O40" s="690"/>
      <c r="P40" s="690"/>
      <c r="Q40" s="690"/>
      <c r="R40" s="690"/>
      <c r="S40" s="690"/>
      <c r="T40" s="690"/>
      <c r="U40" s="690"/>
      <c r="V40" s="690"/>
      <c r="W40" s="690"/>
      <c r="X40" s="690"/>
      <c r="Y40" s="690"/>
      <c r="Z40" s="690"/>
      <c r="AA40" s="690"/>
      <c r="AB40" s="690"/>
      <c r="AC40" s="690"/>
      <c r="AD40" s="690"/>
      <c r="AE40" s="690"/>
      <c r="AF40" s="690"/>
      <c r="AG40" s="690"/>
      <c r="AH40" s="690"/>
      <c r="AI40" s="690"/>
      <c r="AJ40" s="690"/>
      <c r="AK40" s="690"/>
      <c r="AL40" s="690"/>
      <c r="AM40" s="690"/>
      <c r="AN40" s="690"/>
      <c r="AO40" s="690"/>
      <c r="AP40" s="690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  <c r="CX40" s="690"/>
      <c r="CY40" s="690"/>
      <c r="CZ40" s="690"/>
      <c r="DA40" s="690"/>
      <c r="DB40" s="690"/>
      <c r="DC40" s="690"/>
      <c r="DD40" s="690"/>
      <c r="DE40" s="690"/>
      <c r="DF40" s="690"/>
      <c r="DG40" s="690"/>
      <c r="DH40" s="690"/>
      <c r="DI40" s="690"/>
      <c r="DJ40" s="690"/>
      <c r="DK40" s="690"/>
      <c r="DL40" s="690"/>
    </row>
    <row r="41" spans="8:116">
      <c r="H41" s="690"/>
      <c r="I41" s="690"/>
      <c r="J41" s="690"/>
      <c r="K41" s="690"/>
      <c r="L41" s="690"/>
      <c r="M41" s="690"/>
      <c r="N41" s="690"/>
      <c r="O41" s="690"/>
      <c r="P41" s="690"/>
      <c r="Q41" s="690"/>
      <c r="R41" s="690"/>
      <c r="S41" s="690"/>
      <c r="T41" s="690"/>
      <c r="U41" s="690"/>
      <c r="V41" s="690"/>
      <c r="W41" s="690"/>
      <c r="X41" s="690"/>
      <c r="Y41" s="690"/>
      <c r="Z41" s="690"/>
      <c r="AA41" s="690"/>
      <c r="AB41" s="690"/>
      <c r="AC41" s="690"/>
      <c r="AD41" s="690"/>
      <c r="AE41" s="690"/>
      <c r="AF41" s="690"/>
      <c r="AG41" s="690"/>
      <c r="AH41" s="690"/>
      <c r="AI41" s="690"/>
      <c r="AJ41" s="690"/>
      <c r="AK41" s="690"/>
      <c r="AL41" s="690"/>
      <c r="AM41" s="690"/>
      <c r="AN41" s="690"/>
      <c r="AO41" s="690"/>
      <c r="AP41" s="690"/>
      <c r="AQ41" s="690"/>
      <c r="AR41" s="690"/>
      <c r="AS41" s="690"/>
      <c r="AT41" s="690"/>
      <c r="AU41" s="690"/>
      <c r="AV41" s="690"/>
      <c r="AW41" s="690"/>
      <c r="AX41" s="690"/>
      <c r="AY41" s="690"/>
      <c r="AZ41" s="690"/>
      <c r="BA41" s="690"/>
      <c r="BB41" s="690"/>
      <c r="BC41" s="690"/>
      <c r="BD41" s="690"/>
      <c r="BE41" s="690"/>
      <c r="BF41" s="690"/>
      <c r="BG41" s="690"/>
      <c r="BH41" s="690"/>
      <c r="BI41" s="690"/>
      <c r="BJ41" s="690"/>
      <c r="BK41" s="690"/>
      <c r="BL41" s="690"/>
      <c r="BM41" s="690"/>
      <c r="BN41" s="690"/>
      <c r="BO41" s="690"/>
      <c r="BP41" s="690"/>
      <c r="BQ41" s="690"/>
      <c r="BR41" s="690"/>
      <c r="BS41" s="690"/>
      <c r="BT41" s="690"/>
      <c r="BU41" s="690"/>
      <c r="BV41" s="690"/>
      <c r="BW41" s="690"/>
      <c r="BX41" s="690"/>
      <c r="BY41" s="690"/>
      <c r="BZ41" s="690"/>
      <c r="CA41" s="690"/>
      <c r="CB41" s="690"/>
      <c r="CC41" s="690"/>
      <c r="CD41" s="690"/>
      <c r="CE41" s="690"/>
      <c r="CF41" s="690"/>
      <c r="CG41" s="690"/>
      <c r="CH41" s="690"/>
      <c r="CI41" s="690"/>
      <c r="CJ41" s="690"/>
      <c r="CK41" s="690"/>
      <c r="CL41" s="690"/>
      <c r="CM41" s="690"/>
      <c r="CN41" s="690"/>
      <c r="CO41" s="690"/>
      <c r="CP41" s="690"/>
      <c r="CQ41" s="690"/>
      <c r="CR41" s="690"/>
      <c r="CS41" s="690"/>
      <c r="CT41" s="690"/>
      <c r="CU41" s="690"/>
      <c r="CV41" s="690"/>
      <c r="CW41" s="690"/>
      <c r="CX41" s="690"/>
      <c r="CY41" s="690"/>
      <c r="CZ41" s="690"/>
      <c r="DA41" s="690"/>
      <c r="DB41" s="690"/>
      <c r="DC41" s="690"/>
      <c r="DD41" s="690"/>
      <c r="DE41" s="690"/>
      <c r="DF41" s="690"/>
      <c r="DG41" s="690"/>
      <c r="DH41" s="690"/>
      <c r="DI41" s="690"/>
      <c r="DJ41" s="690"/>
      <c r="DK41" s="690"/>
      <c r="DL41" s="690"/>
    </row>
    <row r="42" spans="8:116">
      <c r="H42" s="690"/>
      <c r="I42" s="690"/>
      <c r="J42" s="690"/>
      <c r="K42" s="690"/>
      <c r="L42" s="690"/>
      <c r="M42" s="690"/>
      <c r="N42" s="690"/>
      <c r="O42" s="690"/>
      <c r="P42" s="690"/>
      <c r="Q42" s="690"/>
      <c r="R42" s="690"/>
      <c r="S42" s="690"/>
      <c r="T42" s="690"/>
      <c r="U42" s="690"/>
      <c r="V42" s="690"/>
      <c r="W42" s="690"/>
      <c r="X42" s="690"/>
      <c r="Y42" s="690"/>
      <c r="Z42" s="690"/>
      <c r="AA42" s="690"/>
      <c r="AB42" s="690"/>
      <c r="AC42" s="690"/>
      <c r="AD42" s="690"/>
      <c r="AE42" s="690"/>
      <c r="AF42" s="690"/>
      <c r="AG42" s="690"/>
      <c r="AH42" s="690"/>
      <c r="AI42" s="690"/>
      <c r="AJ42" s="690"/>
      <c r="AK42" s="690"/>
      <c r="AL42" s="690"/>
      <c r="AM42" s="690"/>
      <c r="AN42" s="690"/>
      <c r="AO42" s="690"/>
      <c r="AP42" s="690"/>
      <c r="AQ42" s="690"/>
      <c r="AR42" s="690"/>
      <c r="AS42" s="690"/>
      <c r="AT42" s="690"/>
      <c r="AU42" s="690"/>
      <c r="AV42" s="690"/>
      <c r="AW42" s="690"/>
      <c r="AX42" s="690"/>
      <c r="AY42" s="690"/>
      <c r="AZ42" s="690"/>
      <c r="BA42" s="690"/>
      <c r="BB42" s="690"/>
      <c r="BC42" s="690"/>
      <c r="BD42" s="690"/>
      <c r="BE42" s="690"/>
      <c r="BF42" s="690"/>
      <c r="BG42" s="690"/>
      <c r="BH42" s="690"/>
      <c r="BI42" s="690"/>
      <c r="BJ42" s="690"/>
      <c r="BK42" s="690"/>
      <c r="BL42" s="690"/>
      <c r="BM42" s="690"/>
      <c r="BN42" s="690"/>
      <c r="BO42" s="690"/>
      <c r="BP42" s="690"/>
      <c r="BQ42" s="690"/>
      <c r="BR42" s="690"/>
      <c r="BS42" s="690"/>
      <c r="BT42" s="690"/>
      <c r="BU42" s="690"/>
      <c r="BV42" s="690"/>
      <c r="BW42" s="690"/>
      <c r="BX42" s="690"/>
      <c r="BY42" s="690"/>
      <c r="BZ42" s="690"/>
      <c r="CA42" s="690"/>
      <c r="CB42" s="690"/>
      <c r="CC42" s="690"/>
      <c r="CD42" s="690"/>
      <c r="CE42" s="690"/>
      <c r="CF42" s="690"/>
      <c r="CG42" s="690"/>
      <c r="CH42" s="690"/>
      <c r="CI42" s="690"/>
      <c r="CJ42" s="690"/>
      <c r="CK42" s="690"/>
      <c r="CL42" s="690"/>
      <c r="CM42" s="690"/>
      <c r="CN42" s="690"/>
      <c r="CO42" s="690"/>
      <c r="CP42" s="690"/>
      <c r="CQ42" s="690"/>
      <c r="CR42" s="690"/>
      <c r="CS42" s="690"/>
      <c r="CT42" s="690"/>
      <c r="CU42" s="690"/>
      <c r="CV42" s="690"/>
      <c r="CW42" s="690"/>
      <c r="CX42" s="690"/>
      <c r="CY42" s="690"/>
      <c r="CZ42" s="690"/>
      <c r="DA42" s="690"/>
      <c r="DB42" s="690"/>
      <c r="DC42" s="690"/>
      <c r="DD42" s="690"/>
      <c r="DE42" s="690"/>
      <c r="DF42" s="690"/>
      <c r="DG42" s="690"/>
      <c r="DH42" s="690"/>
      <c r="DI42" s="690"/>
      <c r="DJ42" s="690"/>
      <c r="DK42" s="690"/>
      <c r="DL42" s="690"/>
    </row>
    <row r="43" spans="8:116">
      <c r="H43" s="690"/>
      <c r="I43" s="690"/>
      <c r="J43" s="690"/>
      <c r="K43" s="690"/>
      <c r="L43" s="690"/>
      <c r="M43" s="690"/>
      <c r="N43" s="690"/>
      <c r="O43" s="690"/>
      <c r="P43" s="690"/>
      <c r="Q43" s="690"/>
      <c r="R43" s="690"/>
      <c r="S43" s="690"/>
      <c r="T43" s="690"/>
      <c r="U43" s="690"/>
      <c r="V43" s="690"/>
      <c r="W43" s="690"/>
      <c r="X43" s="690"/>
      <c r="Y43" s="690"/>
      <c r="Z43" s="690"/>
      <c r="AA43" s="690"/>
      <c r="AB43" s="690"/>
      <c r="AC43" s="690"/>
      <c r="AD43" s="690"/>
      <c r="AE43" s="690"/>
      <c r="AF43" s="690"/>
      <c r="AG43" s="690"/>
      <c r="AH43" s="690"/>
      <c r="AI43" s="690"/>
      <c r="AJ43" s="690"/>
      <c r="AK43" s="690"/>
      <c r="AL43" s="690"/>
      <c r="AM43" s="690"/>
      <c r="AN43" s="690"/>
      <c r="AO43" s="690"/>
      <c r="AP43" s="690"/>
      <c r="AQ43" s="690"/>
      <c r="AR43" s="690"/>
      <c r="AS43" s="690"/>
      <c r="AT43" s="690"/>
      <c r="AU43" s="690"/>
      <c r="AV43" s="690"/>
      <c r="AW43" s="690"/>
      <c r="AX43" s="690"/>
      <c r="AY43" s="690"/>
      <c r="AZ43" s="690"/>
      <c r="BA43" s="690"/>
      <c r="BB43" s="690"/>
      <c r="BC43" s="690"/>
      <c r="BD43" s="690"/>
      <c r="BE43" s="690"/>
      <c r="BF43" s="690"/>
      <c r="BG43" s="690"/>
      <c r="BH43" s="690"/>
      <c r="BI43" s="690"/>
      <c r="BJ43" s="690"/>
      <c r="BK43" s="690"/>
      <c r="BL43" s="690"/>
      <c r="BM43" s="690"/>
      <c r="BN43" s="690"/>
      <c r="BO43" s="690"/>
      <c r="BP43" s="690"/>
      <c r="BQ43" s="690"/>
      <c r="BR43" s="690"/>
      <c r="BS43" s="690"/>
      <c r="BT43" s="690"/>
      <c r="BU43" s="690"/>
      <c r="BV43" s="690"/>
      <c r="BW43" s="690"/>
      <c r="BX43" s="690"/>
      <c r="BY43" s="690"/>
      <c r="BZ43" s="690"/>
      <c r="CA43" s="690"/>
      <c r="CB43" s="690"/>
      <c r="CC43" s="690"/>
      <c r="CD43" s="690"/>
      <c r="CE43" s="690"/>
      <c r="CF43" s="690"/>
      <c r="CG43" s="690"/>
      <c r="CH43" s="690"/>
      <c r="CI43" s="690"/>
      <c r="CJ43" s="690"/>
      <c r="CK43" s="690"/>
      <c r="CL43" s="690"/>
      <c r="CM43" s="690"/>
      <c r="CN43" s="690"/>
      <c r="CO43" s="690"/>
      <c r="CP43" s="690"/>
      <c r="CQ43" s="690"/>
      <c r="CR43" s="690"/>
      <c r="CS43" s="690"/>
      <c r="CT43" s="690"/>
      <c r="CU43" s="690"/>
      <c r="CV43" s="690"/>
      <c r="CW43" s="690"/>
      <c r="CX43" s="690"/>
      <c r="CY43" s="690"/>
      <c r="CZ43" s="690"/>
      <c r="DA43" s="690"/>
      <c r="DB43" s="690"/>
      <c r="DC43" s="690"/>
      <c r="DD43" s="690"/>
      <c r="DE43" s="690"/>
      <c r="DF43" s="690"/>
      <c r="DG43" s="690"/>
      <c r="DH43" s="690"/>
      <c r="DI43" s="690"/>
      <c r="DJ43" s="690"/>
      <c r="DK43" s="690"/>
      <c r="DL43" s="690"/>
    </row>
    <row r="44" spans="8:116">
      <c r="H44" s="690"/>
      <c r="I44" s="690"/>
      <c r="J44" s="690"/>
      <c r="K44" s="690"/>
      <c r="L44" s="690"/>
      <c r="M44" s="690"/>
      <c r="N44" s="690"/>
      <c r="O44" s="690"/>
      <c r="P44" s="690"/>
      <c r="Q44" s="690"/>
      <c r="R44" s="690"/>
      <c r="S44" s="690"/>
      <c r="T44" s="690"/>
      <c r="U44" s="690"/>
      <c r="V44" s="690"/>
      <c r="W44" s="690"/>
      <c r="X44" s="690"/>
      <c r="Y44" s="690"/>
      <c r="Z44" s="690"/>
      <c r="AA44" s="690"/>
      <c r="AB44" s="690"/>
      <c r="AC44" s="690"/>
      <c r="AD44" s="690"/>
      <c r="AE44" s="690"/>
      <c r="AF44" s="690"/>
      <c r="AG44" s="690"/>
      <c r="AH44" s="690"/>
      <c r="AI44" s="690"/>
      <c r="AJ44" s="690"/>
      <c r="AK44" s="690"/>
      <c r="AL44" s="690"/>
      <c r="AM44" s="690"/>
      <c r="AN44" s="690"/>
      <c r="AO44" s="690"/>
      <c r="AP44" s="690"/>
      <c r="AQ44" s="690"/>
      <c r="AR44" s="690"/>
      <c r="AS44" s="690"/>
      <c r="AT44" s="690"/>
      <c r="AU44" s="690"/>
      <c r="AV44" s="690"/>
      <c r="AW44" s="690"/>
      <c r="AX44" s="690"/>
      <c r="AY44" s="690"/>
      <c r="AZ44" s="690"/>
      <c r="BA44" s="690"/>
      <c r="BB44" s="690"/>
      <c r="BC44" s="690"/>
      <c r="BD44" s="690"/>
      <c r="BE44" s="690"/>
      <c r="BF44" s="690"/>
      <c r="BG44" s="690"/>
      <c r="BH44" s="690"/>
      <c r="BI44" s="690"/>
      <c r="BJ44" s="690"/>
      <c r="BK44" s="690"/>
      <c r="BL44" s="690"/>
      <c r="BM44" s="690"/>
      <c r="BN44" s="690"/>
      <c r="BO44" s="690"/>
      <c r="BP44" s="690"/>
      <c r="BQ44" s="690"/>
      <c r="BR44" s="690"/>
      <c r="BS44" s="690"/>
      <c r="BT44" s="690"/>
      <c r="BU44" s="690"/>
      <c r="BV44" s="690"/>
      <c r="BW44" s="690"/>
      <c r="BX44" s="690"/>
      <c r="BY44" s="690"/>
      <c r="BZ44" s="690"/>
      <c r="CA44" s="690"/>
      <c r="CB44" s="690"/>
      <c r="CC44" s="690"/>
      <c r="CD44" s="690"/>
      <c r="CE44" s="690"/>
      <c r="CF44" s="690"/>
      <c r="CG44" s="690"/>
      <c r="CH44" s="690"/>
      <c r="CI44" s="690"/>
      <c r="CJ44" s="690"/>
      <c r="CK44" s="690"/>
      <c r="CL44" s="690"/>
      <c r="CM44" s="690"/>
      <c r="CN44" s="690"/>
      <c r="CO44" s="690"/>
      <c r="CP44" s="690"/>
      <c r="CQ44" s="690"/>
      <c r="CR44" s="690"/>
      <c r="CS44" s="690"/>
      <c r="CT44" s="690"/>
      <c r="CU44" s="690"/>
      <c r="CV44" s="690"/>
      <c r="CW44" s="690"/>
      <c r="CX44" s="690"/>
      <c r="CY44" s="690"/>
      <c r="CZ44" s="690"/>
      <c r="DA44" s="690"/>
      <c r="DB44" s="690"/>
      <c r="DC44" s="690"/>
      <c r="DD44" s="690"/>
      <c r="DE44" s="690"/>
      <c r="DF44" s="690"/>
      <c r="DG44" s="690"/>
      <c r="DH44" s="690"/>
      <c r="DI44" s="690"/>
      <c r="DJ44" s="690"/>
      <c r="DK44" s="690"/>
      <c r="DL44" s="690"/>
    </row>
    <row r="45" spans="8:116">
      <c r="H45" s="690"/>
      <c r="I45" s="690"/>
      <c r="J45" s="690"/>
      <c r="K45" s="690"/>
      <c r="L45" s="690"/>
      <c r="M45" s="690"/>
      <c r="N45" s="690"/>
      <c r="O45" s="690"/>
      <c r="P45" s="690"/>
      <c r="Q45" s="690"/>
      <c r="R45" s="690"/>
      <c r="S45" s="690"/>
      <c r="T45" s="690"/>
      <c r="U45" s="690"/>
      <c r="V45" s="690"/>
      <c r="W45" s="690"/>
      <c r="X45" s="690"/>
      <c r="Y45" s="690"/>
      <c r="Z45" s="690"/>
      <c r="AA45" s="690"/>
      <c r="AB45" s="690"/>
      <c r="AC45" s="690"/>
      <c r="AD45" s="690"/>
      <c r="AE45" s="690"/>
      <c r="AF45" s="690"/>
      <c r="AG45" s="690"/>
      <c r="AH45" s="690"/>
      <c r="AI45" s="690"/>
      <c r="AJ45" s="690"/>
      <c r="AK45" s="690"/>
      <c r="AL45" s="690"/>
      <c r="AM45" s="690"/>
      <c r="AN45" s="690"/>
      <c r="AO45" s="690"/>
      <c r="AP45" s="690"/>
      <c r="AQ45" s="690"/>
      <c r="AR45" s="690"/>
      <c r="AS45" s="690"/>
      <c r="AT45" s="690"/>
      <c r="AU45" s="690"/>
      <c r="AV45" s="690"/>
      <c r="AW45" s="690"/>
      <c r="AX45" s="690"/>
      <c r="AY45" s="690"/>
      <c r="AZ45" s="690"/>
      <c r="BA45" s="690"/>
      <c r="BB45" s="690"/>
      <c r="BC45" s="690"/>
      <c r="BD45" s="690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  <c r="CW45" s="690"/>
      <c r="CX45" s="690"/>
      <c r="CY45" s="690"/>
      <c r="CZ45" s="690"/>
      <c r="DA45" s="690"/>
      <c r="DB45" s="690"/>
      <c r="DC45" s="690"/>
      <c r="DD45" s="690"/>
      <c r="DE45" s="690"/>
      <c r="DF45" s="690"/>
      <c r="DG45" s="690"/>
      <c r="DH45" s="690"/>
      <c r="DI45" s="690"/>
      <c r="DJ45" s="690"/>
      <c r="DK45" s="690"/>
      <c r="DL45" s="690"/>
    </row>
    <row r="46" spans="8:116">
      <c r="H46" s="690"/>
      <c r="I46" s="690"/>
      <c r="J46" s="690"/>
      <c r="K46" s="690"/>
      <c r="L46" s="690"/>
      <c r="M46" s="690"/>
      <c r="N46" s="690"/>
      <c r="O46" s="690"/>
      <c r="P46" s="690"/>
      <c r="Q46" s="690"/>
      <c r="R46" s="690"/>
      <c r="S46" s="690"/>
      <c r="T46" s="690"/>
      <c r="U46" s="690"/>
      <c r="V46" s="690"/>
      <c r="W46" s="690"/>
      <c r="X46" s="690"/>
      <c r="Y46" s="690"/>
      <c r="Z46" s="690"/>
      <c r="AA46" s="690"/>
      <c r="AB46" s="690"/>
      <c r="AC46" s="690"/>
      <c r="AD46" s="690"/>
      <c r="AE46" s="690"/>
      <c r="AF46" s="690"/>
      <c r="AG46" s="690"/>
      <c r="AH46" s="690"/>
      <c r="AI46" s="690"/>
      <c r="AJ46" s="690"/>
      <c r="AK46" s="690"/>
      <c r="AL46" s="690"/>
      <c r="AM46" s="690"/>
      <c r="AN46" s="690"/>
      <c r="AO46" s="690"/>
      <c r="AP46" s="690"/>
      <c r="AQ46" s="690"/>
      <c r="AR46" s="690"/>
      <c r="AS46" s="690"/>
      <c r="AT46" s="690"/>
      <c r="AU46" s="690"/>
      <c r="AV46" s="690"/>
      <c r="AW46" s="690"/>
      <c r="AX46" s="690"/>
      <c r="AY46" s="690"/>
      <c r="AZ46" s="690"/>
      <c r="BA46" s="690"/>
      <c r="BB46" s="690"/>
      <c r="BC46" s="690"/>
      <c r="BD46" s="690"/>
      <c r="BE46" s="690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690"/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  <c r="CW46" s="690"/>
      <c r="CX46" s="690"/>
      <c r="CY46" s="690"/>
      <c r="CZ46" s="690"/>
      <c r="DA46" s="690"/>
      <c r="DB46" s="690"/>
      <c r="DC46" s="690"/>
      <c r="DD46" s="690"/>
      <c r="DE46" s="690"/>
      <c r="DF46" s="690"/>
      <c r="DG46" s="690"/>
      <c r="DH46" s="690"/>
      <c r="DI46" s="690"/>
      <c r="DJ46" s="690"/>
      <c r="DK46" s="690"/>
      <c r="DL46" s="690"/>
    </row>
    <row r="47" spans="8:116">
      <c r="H47" s="690"/>
      <c r="I47" s="690"/>
      <c r="J47" s="690"/>
      <c r="K47" s="690"/>
      <c r="L47" s="690"/>
      <c r="M47" s="690"/>
      <c r="N47" s="690"/>
      <c r="O47" s="690"/>
      <c r="P47" s="690"/>
      <c r="Q47" s="690"/>
      <c r="R47" s="690"/>
      <c r="S47" s="690"/>
      <c r="T47" s="690"/>
      <c r="U47" s="690"/>
      <c r="V47" s="690"/>
      <c r="W47" s="690"/>
      <c r="X47" s="690"/>
      <c r="Y47" s="690"/>
      <c r="Z47" s="690"/>
      <c r="AA47" s="690"/>
      <c r="AB47" s="690"/>
      <c r="AC47" s="690"/>
      <c r="AD47" s="690"/>
      <c r="AE47" s="690"/>
      <c r="AF47" s="690"/>
      <c r="AG47" s="690"/>
      <c r="AH47" s="690"/>
      <c r="AI47" s="690"/>
      <c r="AJ47" s="690"/>
      <c r="AK47" s="690"/>
      <c r="AL47" s="690"/>
      <c r="AM47" s="690"/>
      <c r="AN47" s="690"/>
      <c r="AO47" s="690"/>
      <c r="AP47" s="690"/>
      <c r="AQ47" s="690"/>
      <c r="AR47" s="690"/>
      <c r="AS47" s="690"/>
      <c r="AT47" s="690"/>
      <c r="AU47" s="690"/>
      <c r="AV47" s="690"/>
      <c r="AW47" s="690"/>
      <c r="AX47" s="690"/>
      <c r="AY47" s="690"/>
      <c r="AZ47" s="690"/>
      <c r="BA47" s="690"/>
      <c r="BB47" s="690"/>
      <c r="BC47" s="690"/>
      <c r="BD47" s="690"/>
      <c r="BE47" s="690"/>
      <c r="BF47" s="690"/>
      <c r="BG47" s="690"/>
      <c r="BH47" s="690"/>
      <c r="BI47" s="690"/>
      <c r="BJ47" s="690"/>
      <c r="BK47" s="690"/>
      <c r="BL47" s="690"/>
      <c r="BM47" s="690"/>
      <c r="BN47" s="690"/>
      <c r="BO47" s="690"/>
      <c r="BP47" s="690"/>
      <c r="BQ47" s="690"/>
      <c r="BR47" s="690"/>
      <c r="BS47" s="690"/>
      <c r="BT47" s="690"/>
      <c r="BU47" s="690"/>
      <c r="BV47" s="690"/>
      <c r="BW47" s="690"/>
      <c r="BX47" s="690"/>
      <c r="BY47" s="690"/>
      <c r="BZ47" s="690"/>
      <c r="CA47" s="690"/>
      <c r="CB47" s="690"/>
      <c r="CC47" s="690"/>
      <c r="CD47" s="690"/>
      <c r="CE47" s="690"/>
      <c r="CF47" s="690"/>
      <c r="CG47" s="690"/>
      <c r="CH47" s="690"/>
      <c r="CI47" s="690"/>
      <c r="CJ47" s="690"/>
      <c r="CK47" s="690"/>
      <c r="CL47" s="690"/>
      <c r="CM47" s="690"/>
      <c r="CN47" s="690"/>
      <c r="CO47" s="690"/>
      <c r="CP47" s="690"/>
      <c r="CQ47" s="690"/>
      <c r="CR47" s="690"/>
      <c r="CS47" s="690"/>
      <c r="CT47" s="690"/>
      <c r="CU47" s="690"/>
      <c r="CV47" s="690"/>
      <c r="CW47" s="690"/>
      <c r="CX47" s="690"/>
      <c r="CY47" s="690"/>
      <c r="CZ47" s="690"/>
      <c r="DA47" s="690"/>
      <c r="DB47" s="690"/>
      <c r="DC47" s="690"/>
      <c r="DD47" s="690"/>
      <c r="DE47" s="690"/>
      <c r="DF47" s="690"/>
      <c r="DG47" s="690"/>
      <c r="DH47" s="690"/>
      <c r="DI47" s="690"/>
      <c r="DJ47" s="690"/>
      <c r="DK47" s="690"/>
      <c r="DL47" s="690"/>
    </row>
    <row r="48" spans="8:116">
      <c r="H48" s="690"/>
      <c r="I48" s="690"/>
      <c r="J48" s="690"/>
      <c r="K48" s="690"/>
      <c r="L48" s="690"/>
      <c r="M48" s="690"/>
      <c r="N48" s="690"/>
      <c r="O48" s="690"/>
      <c r="P48" s="690"/>
      <c r="Q48" s="690"/>
      <c r="R48" s="690"/>
      <c r="S48" s="690"/>
      <c r="T48" s="690"/>
      <c r="U48" s="690"/>
      <c r="V48" s="690"/>
      <c r="W48" s="690"/>
      <c r="X48" s="690"/>
      <c r="Y48" s="690"/>
      <c r="Z48" s="690"/>
      <c r="AA48" s="690"/>
      <c r="AB48" s="690"/>
      <c r="AC48" s="690"/>
      <c r="AD48" s="690"/>
      <c r="AE48" s="690"/>
      <c r="AF48" s="690"/>
      <c r="AG48" s="690"/>
      <c r="AH48" s="690"/>
      <c r="AI48" s="690"/>
      <c r="AJ48" s="690"/>
      <c r="AK48" s="690"/>
      <c r="AL48" s="690"/>
      <c r="AM48" s="690"/>
      <c r="AN48" s="690"/>
      <c r="AO48" s="690"/>
      <c r="AP48" s="690"/>
      <c r="AQ48" s="690"/>
      <c r="AR48" s="690"/>
      <c r="AS48" s="690"/>
      <c r="AT48" s="690"/>
      <c r="AU48" s="690"/>
      <c r="AV48" s="690"/>
      <c r="AW48" s="690"/>
      <c r="AX48" s="690"/>
      <c r="AY48" s="690"/>
      <c r="AZ48" s="690"/>
      <c r="BA48" s="690"/>
      <c r="BB48" s="690"/>
      <c r="BC48" s="690"/>
      <c r="BD48" s="690"/>
      <c r="BE48" s="690"/>
      <c r="BF48" s="690"/>
      <c r="BG48" s="690"/>
      <c r="BH48" s="690"/>
      <c r="BI48" s="690"/>
      <c r="BJ48" s="690"/>
      <c r="BK48" s="690"/>
      <c r="BL48" s="690"/>
      <c r="BM48" s="690"/>
      <c r="BN48" s="690"/>
      <c r="BO48" s="690"/>
      <c r="BP48" s="690"/>
      <c r="BQ48" s="690"/>
      <c r="BR48" s="690"/>
      <c r="BS48" s="690"/>
      <c r="BT48" s="690"/>
      <c r="BU48" s="690"/>
      <c r="BV48" s="690"/>
      <c r="BW48" s="690"/>
      <c r="BX48" s="690"/>
      <c r="BY48" s="690"/>
      <c r="BZ48" s="690"/>
      <c r="CA48" s="690"/>
      <c r="CB48" s="690"/>
      <c r="CC48" s="690"/>
      <c r="CD48" s="690"/>
      <c r="CE48" s="690"/>
      <c r="CF48" s="690"/>
      <c r="CG48" s="690"/>
      <c r="CH48" s="690"/>
      <c r="CI48" s="690"/>
      <c r="CJ48" s="690"/>
      <c r="CK48" s="690"/>
      <c r="CL48" s="690"/>
      <c r="CM48" s="690"/>
      <c r="CN48" s="690"/>
      <c r="CO48" s="690"/>
      <c r="CP48" s="690"/>
      <c r="CQ48" s="690"/>
      <c r="CR48" s="690"/>
      <c r="CS48" s="690"/>
      <c r="CT48" s="690"/>
      <c r="CU48" s="690"/>
      <c r="CV48" s="690"/>
      <c r="CW48" s="690"/>
      <c r="CX48" s="690"/>
      <c r="CY48" s="690"/>
      <c r="CZ48" s="690"/>
      <c r="DA48" s="690"/>
      <c r="DB48" s="690"/>
      <c r="DC48" s="690"/>
      <c r="DD48" s="690"/>
      <c r="DE48" s="690"/>
      <c r="DF48" s="690"/>
      <c r="DG48" s="690"/>
      <c r="DH48" s="690"/>
      <c r="DI48" s="690"/>
      <c r="DJ48" s="690"/>
      <c r="DK48" s="690"/>
      <c r="DL48" s="690"/>
    </row>
    <row r="49" spans="8:116">
      <c r="H49" s="690"/>
      <c r="I49" s="690"/>
      <c r="J49" s="690"/>
      <c r="K49" s="690"/>
      <c r="L49" s="690"/>
      <c r="M49" s="690"/>
      <c r="N49" s="690"/>
      <c r="O49" s="690"/>
      <c r="P49" s="690"/>
      <c r="Q49" s="690"/>
      <c r="R49" s="690"/>
      <c r="S49" s="690"/>
      <c r="T49" s="690"/>
      <c r="U49" s="690"/>
      <c r="V49" s="690"/>
      <c r="W49" s="690"/>
      <c r="X49" s="690"/>
      <c r="Y49" s="690"/>
      <c r="Z49" s="690"/>
      <c r="AA49" s="690"/>
      <c r="AB49" s="690"/>
      <c r="AC49" s="690"/>
      <c r="AD49" s="690"/>
      <c r="AE49" s="690"/>
      <c r="AF49" s="690"/>
      <c r="AG49" s="690"/>
      <c r="AH49" s="690"/>
      <c r="AI49" s="690"/>
      <c r="AJ49" s="690"/>
      <c r="AK49" s="690"/>
      <c r="AL49" s="690"/>
      <c r="AM49" s="690"/>
      <c r="AN49" s="690"/>
      <c r="AO49" s="690"/>
      <c r="AP49" s="690"/>
      <c r="AQ49" s="690"/>
      <c r="AR49" s="690"/>
      <c r="AS49" s="690"/>
      <c r="AT49" s="690"/>
      <c r="AU49" s="690"/>
      <c r="AV49" s="690"/>
      <c r="AW49" s="690"/>
      <c r="AX49" s="690"/>
      <c r="AY49" s="690"/>
      <c r="AZ49" s="690"/>
      <c r="BA49" s="690"/>
      <c r="BB49" s="690"/>
      <c r="BC49" s="690"/>
      <c r="BD49" s="690"/>
      <c r="BE49" s="690"/>
      <c r="BF49" s="690"/>
      <c r="BG49" s="690"/>
      <c r="BH49" s="690"/>
      <c r="BI49" s="690"/>
      <c r="BJ49" s="690"/>
      <c r="BK49" s="690"/>
      <c r="BL49" s="690"/>
      <c r="BM49" s="690"/>
      <c r="BN49" s="690"/>
      <c r="BO49" s="690"/>
      <c r="BP49" s="690"/>
      <c r="BQ49" s="690"/>
      <c r="BR49" s="690"/>
      <c r="BS49" s="690"/>
      <c r="BT49" s="690"/>
      <c r="BU49" s="690"/>
      <c r="BV49" s="690"/>
      <c r="BW49" s="690"/>
      <c r="BX49" s="690"/>
      <c r="BY49" s="690"/>
      <c r="BZ49" s="690"/>
      <c r="CA49" s="690"/>
      <c r="CB49" s="690"/>
      <c r="CC49" s="690"/>
      <c r="CD49" s="690"/>
      <c r="CE49" s="690"/>
      <c r="CF49" s="690"/>
      <c r="CG49" s="690"/>
      <c r="CH49" s="690"/>
      <c r="CI49" s="690"/>
      <c r="CJ49" s="690"/>
      <c r="CK49" s="690"/>
      <c r="CL49" s="690"/>
      <c r="CM49" s="690"/>
      <c r="CN49" s="690"/>
      <c r="CO49" s="690"/>
      <c r="CP49" s="690"/>
      <c r="CQ49" s="690"/>
      <c r="CR49" s="690"/>
      <c r="CS49" s="690"/>
      <c r="CT49" s="690"/>
      <c r="CU49" s="690"/>
      <c r="CV49" s="690"/>
      <c r="CW49" s="690"/>
      <c r="CX49" s="690"/>
      <c r="CY49" s="690"/>
      <c r="CZ49" s="690"/>
      <c r="DA49" s="690"/>
      <c r="DB49" s="690"/>
      <c r="DC49" s="690"/>
      <c r="DD49" s="690"/>
      <c r="DE49" s="690"/>
      <c r="DF49" s="690"/>
      <c r="DG49" s="690"/>
      <c r="DH49" s="690"/>
      <c r="DI49" s="690"/>
      <c r="DJ49" s="690"/>
      <c r="DK49" s="690"/>
      <c r="DL49" s="690"/>
    </row>
    <row r="50" spans="8:116">
      <c r="H50" s="690"/>
      <c r="I50" s="690"/>
      <c r="J50" s="690"/>
      <c r="K50" s="690"/>
      <c r="L50" s="690"/>
      <c r="M50" s="690"/>
      <c r="N50" s="690"/>
      <c r="O50" s="690"/>
      <c r="P50" s="690"/>
      <c r="Q50" s="690"/>
      <c r="R50" s="690"/>
      <c r="S50" s="690"/>
      <c r="T50" s="690"/>
      <c r="U50" s="690"/>
      <c r="V50" s="690"/>
      <c r="W50" s="690"/>
      <c r="X50" s="690"/>
      <c r="Y50" s="690"/>
      <c r="Z50" s="690"/>
      <c r="AA50" s="690"/>
      <c r="AB50" s="690"/>
      <c r="AC50" s="690"/>
      <c r="AD50" s="690"/>
      <c r="AE50" s="690"/>
      <c r="AF50" s="690"/>
      <c r="AG50" s="690"/>
      <c r="AH50" s="690"/>
      <c r="AI50" s="690"/>
      <c r="AJ50" s="690"/>
      <c r="AK50" s="690"/>
      <c r="AL50" s="690"/>
      <c r="AM50" s="690"/>
      <c r="AN50" s="690"/>
      <c r="AO50" s="690"/>
      <c r="AP50" s="690"/>
      <c r="AQ50" s="690"/>
      <c r="AR50" s="690"/>
      <c r="AS50" s="690"/>
      <c r="AT50" s="690"/>
      <c r="AU50" s="690"/>
      <c r="AV50" s="690"/>
      <c r="AW50" s="690"/>
      <c r="AX50" s="690"/>
      <c r="AY50" s="690"/>
      <c r="AZ50" s="690"/>
      <c r="BA50" s="690"/>
      <c r="BB50" s="690"/>
      <c r="BC50" s="690"/>
      <c r="BD50" s="690"/>
      <c r="BE50" s="690"/>
      <c r="BF50" s="690"/>
      <c r="BG50" s="690"/>
      <c r="BH50" s="690"/>
      <c r="BI50" s="690"/>
      <c r="BJ50" s="690"/>
      <c r="BK50" s="690"/>
      <c r="BL50" s="690"/>
      <c r="BM50" s="690"/>
      <c r="BN50" s="690"/>
      <c r="BO50" s="690"/>
      <c r="BP50" s="690"/>
      <c r="BQ50" s="690"/>
      <c r="BR50" s="690"/>
      <c r="BS50" s="690"/>
      <c r="BT50" s="690"/>
      <c r="BU50" s="690"/>
      <c r="BV50" s="690"/>
      <c r="BW50" s="690"/>
      <c r="BX50" s="690"/>
      <c r="BY50" s="690"/>
      <c r="BZ50" s="690"/>
      <c r="CA50" s="690"/>
      <c r="CB50" s="690"/>
      <c r="CC50" s="690"/>
      <c r="CD50" s="690"/>
      <c r="CE50" s="690"/>
      <c r="CF50" s="690"/>
      <c r="CG50" s="690"/>
      <c r="CH50" s="690"/>
      <c r="CI50" s="690"/>
      <c r="CJ50" s="690"/>
      <c r="CK50" s="690"/>
      <c r="CL50" s="690"/>
      <c r="CM50" s="690"/>
      <c r="CN50" s="690"/>
      <c r="CO50" s="690"/>
      <c r="CP50" s="690"/>
      <c r="CQ50" s="690"/>
      <c r="CR50" s="690"/>
      <c r="CS50" s="690"/>
      <c r="CT50" s="690"/>
      <c r="CU50" s="690"/>
      <c r="CV50" s="690"/>
      <c r="CW50" s="690"/>
      <c r="CX50" s="690"/>
      <c r="CY50" s="690"/>
      <c r="CZ50" s="690"/>
      <c r="DA50" s="690"/>
      <c r="DB50" s="690"/>
      <c r="DC50" s="690"/>
      <c r="DD50" s="690"/>
      <c r="DE50" s="690"/>
      <c r="DF50" s="690"/>
      <c r="DG50" s="690"/>
      <c r="DH50" s="690"/>
      <c r="DI50" s="690"/>
      <c r="DJ50" s="690"/>
      <c r="DK50" s="690"/>
      <c r="DL50" s="690"/>
    </row>
    <row r="51" spans="8:116">
      <c r="H51" s="690"/>
      <c r="I51" s="690"/>
      <c r="J51" s="690"/>
      <c r="K51" s="690"/>
      <c r="L51" s="690"/>
      <c r="M51" s="690"/>
      <c r="N51" s="690"/>
      <c r="O51" s="690"/>
      <c r="P51" s="690"/>
      <c r="Q51" s="690"/>
      <c r="R51" s="690"/>
      <c r="S51" s="690"/>
      <c r="T51" s="690"/>
      <c r="U51" s="690"/>
      <c r="V51" s="690"/>
      <c r="W51" s="690"/>
      <c r="X51" s="690"/>
      <c r="Y51" s="690"/>
      <c r="Z51" s="690"/>
      <c r="AA51" s="690"/>
      <c r="AB51" s="690"/>
      <c r="AC51" s="690"/>
      <c r="AD51" s="690"/>
      <c r="AE51" s="690"/>
      <c r="AF51" s="690"/>
      <c r="AG51" s="690"/>
      <c r="AH51" s="690"/>
      <c r="AI51" s="690"/>
      <c r="AJ51" s="690"/>
      <c r="AK51" s="690"/>
      <c r="AL51" s="690"/>
      <c r="AM51" s="690"/>
      <c r="AN51" s="690"/>
      <c r="AO51" s="690"/>
      <c r="AP51" s="690"/>
      <c r="AQ51" s="690"/>
      <c r="AR51" s="690"/>
      <c r="AS51" s="690"/>
      <c r="AT51" s="690"/>
      <c r="AU51" s="690"/>
      <c r="AV51" s="690"/>
      <c r="AW51" s="690"/>
      <c r="AX51" s="690"/>
      <c r="AY51" s="690"/>
      <c r="AZ51" s="690"/>
      <c r="BA51" s="690"/>
      <c r="BB51" s="690"/>
      <c r="BC51" s="690"/>
      <c r="BD51" s="690"/>
      <c r="BE51" s="690"/>
      <c r="BF51" s="690"/>
      <c r="BG51" s="690"/>
      <c r="BH51" s="690"/>
      <c r="BI51" s="690"/>
      <c r="BJ51" s="690"/>
      <c r="BK51" s="690"/>
      <c r="BL51" s="690"/>
      <c r="BM51" s="690"/>
      <c r="BN51" s="690"/>
      <c r="BO51" s="690"/>
      <c r="BP51" s="690"/>
      <c r="BQ51" s="690"/>
      <c r="BR51" s="690"/>
      <c r="BS51" s="690"/>
      <c r="BT51" s="690"/>
      <c r="BU51" s="690"/>
      <c r="BV51" s="690"/>
      <c r="BW51" s="690"/>
      <c r="BX51" s="690"/>
      <c r="BY51" s="690"/>
      <c r="BZ51" s="690"/>
      <c r="CA51" s="690"/>
      <c r="CB51" s="690"/>
      <c r="CC51" s="690"/>
      <c r="CD51" s="690"/>
      <c r="CE51" s="690"/>
      <c r="CF51" s="690"/>
      <c r="CG51" s="690"/>
      <c r="CH51" s="690"/>
      <c r="CI51" s="690"/>
      <c r="CJ51" s="690"/>
      <c r="CK51" s="690"/>
      <c r="CL51" s="690"/>
      <c r="CM51" s="690"/>
      <c r="CN51" s="690"/>
      <c r="CO51" s="690"/>
      <c r="CP51" s="690"/>
      <c r="CQ51" s="690"/>
      <c r="CR51" s="690"/>
      <c r="CS51" s="690"/>
      <c r="CT51" s="690"/>
      <c r="CU51" s="690"/>
      <c r="CV51" s="690"/>
      <c r="CW51" s="690"/>
      <c r="CX51" s="690"/>
      <c r="CY51" s="690"/>
      <c r="CZ51" s="690"/>
      <c r="DA51" s="690"/>
      <c r="DB51" s="690"/>
      <c r="DC51" s="690"/>
      <c r="DD51" s="690"/>
      <c r="DE51" s="690"/>
      <c r="DF51" s="690"/>
      <c r="DG51" s="690"/>
      <c r="DH51" s="690"/>
      <c r="DI51" s="690"/>
      <c r="DJ51" s="690"/>
      <c r="DK51" s="690"/>
      <c r="DL51" s="690"/>
    </row>
    <row r="52" spans="8:116">
      <c r="L52" s="690"/>
    </row>
  </sheetData>
  <mergeCells count="35">
    <mergeCell ref="A9:A14"/>
    <mergeCell ref="BA7:BE7"/>
    <mergeCell ref="A4:A8"/>
    <mergeCell ref="B4:B8"/>
    <mergeCell ref="C4:AU5"/>
    <mergeCell ref="AV4:CD4"/>
    <mergeCell ref="C7:G7"/>
    <mergeCell ref="BF7:BJ7"/>
    <mergeCell ref="BK7:BO7"/>
    <mergeCell ref="BP7:BT7"/>
    <mergeCell ref="W7:AA7"/>
    <mergeCell ref="AB7:AF7"/>
    <mergeCell ref="AG7:AK7"/>
    <mergeCell ref="AL7:AP7"/>
    <mergeCell ref="AQ7:AU7"/>
    <mergeCell ref="AV7:AZ7"/>
    <mergeCell ref="A1:AI2"/>
    <mergeCell ref="CE7:CI7"/>
    <mergeCell ref="C6:Q6"/>
    <mergeCell ref="R6:AK6"/>
    <mergeCell ref="AL6:AU6"/>
    <mergeCell ref="H7:L7"/>
    <mergeCell ref="M7:Q7"/>
    <mergeCell ref="R7:V7"/>
    <mergeCell ref="CJ7:CN7"/>
    <mergeCell ref="CO7:CS7"/>
    <mergeCell ref="CT7:CX7"/>
    <mergeCell ref="BU7:BY7"/>
    <mergeCell ref="BZ7:CD7"/>
    <mergeCell ref="CO4:CX6"/>
    <mergeCell ref="AV5:AZ6"/>
    <mergeCell ref="BA5:BJ6"/>
    <mergeCell ref="BK5:BT6"/>
    <mergeCell ref="BU5:CD6"/>
    <mergeCell ref="CE4:CN6"/>
  </mergeCells>
  <pageMargins left="0" right="0" top="0" bottom="0" header="0" footer="0"/>
  <pageSetup paperSize="9" scale="62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92D050"/>
  </sheetPr>
  <dimension ref="A1:J682"/>
  <sheetViews>
    <sheetView view="pageBreakPreview" zoomScaleSheetLayoutView="100" workbookViewId="0">
      <pane xSplit="1" ySplit="11" topLeftCell="B30" activePane="bottomRight" state="frozen"/>
      <selection activeCell="V1" sqref="V1:X1048576"/>
      <selection pane="topRight" activeCell="V1" sqref="V1:X1048576"/>
      <selection pane="bottomLeft" activeCell="V1" sqref="V1:X1048576"/>
      <selection pane="bottomRight" activeCell="H1" sqref="H1:I1048576"/>
    </sheetView>
  </sheetViews>
  <sheetFormatPr defaultRowHeight="12.75"/>
  <cols>
    <col min="1" max="1" width="22.5703125" style="419" customWidth="1"/>
    <col min="2" max="2" width="18.5703125" style="473" customWidth="1"/>
    <col min="3" max="3" width="22" style="473" customWidth="1"/>
    <col min="4" max="4" width="15.42578125" style="473" customWidth="1"/>
    <col min="5" max="6" width="20.5703125" style="473" customWidth="1"/>
    <col min="7" max="7" width="20.7109375" style="473" customWidth="1"/>
    <col min="8" max="8" width="15.140625" style="419" hidden="1" customWidth="1"/>
    <col min="9" max="9" width="11.7109375" style="419" hidden="1" customWidth="1"/>
    <col min="10" max="10" width="11.7109375" style="419" bestFit="1" customWidth="1"/>
    <col min="11" max="252" width="9.140625" style="419"/>
    <col min="253" max="253" width="18.5703125" style="419" customWidth="1"/>
    <col min="254" max="254" width="22" style="419" customWidth="1"/>
    <col min="255" max="255" width="17.140625" style="419" customWidth="1"/>
    <col min="256" max="256" width="32" style="419" customWidth="1"/>
    <col min="257" max="257" width="35" style="419" customWidth="1"/>
    <col min="258" max="258" width="33.5703125" style="419" customWidth="1"/>
    <col min="259" max="508" width="9.140625" style="419"/>
    <col min="509" max="509" width="18.5703125" style="419" customWidth="1"/>
    <col min="510" max="510" width="22" style="419" customWidth="1"/>
    <col min="511" max="511" width="17.140625" style="419" customWidth="1"/>
    <col min="512" max="512" width="32" style="419" customWidth="1"/>
    <col min="513" max="513" width="35" style="419" customWidth="1"/>
    <col min="514" max="514" width="33.5703125" style="419" customWidth="1"/>
    <col min="515" max="764" width="9.140625" style="419"/>
    <col min="765" max="765" width="18.5703125" style="419" customWidth="1"/>
    <col min="766" max="766" width="22" style="419" customWidth="1"/>
    <col min="767" max="767" width="17.140625" style="419" customWidth="1"/>
    <col min="768" max="768" width="32" style="419" customWidth="1"/>
    <col min="769" max="769" width="35" style="419" customWidth="1"/>
    <col min="770" max="770" width="33.5703125" style="419" customWidth="1"/>
    <col min="771" max="1020" width="9.140625" style="419"/>
    <col min="1021" max="1021" width="18.5703125" style="419" customWidth="1"/>
    <col min="1022" max="1022" width="22" style="419" customWidth="1"/>
    <col min="1023" max="1023" width="17.140625" style="419" customWidth="1"/>
    <col min="1024" max="1024" width="32" style="419" customWidth="1"/>
    <col min="1025" max="1025" width="35" style="419" customWidth="1"/>
    <col min="1026" max="1026" width="33.5703125" style="419" customWidth="1"/>
    <col min="1027" max="1276" width="9.140625" style="419"/>
    <col min="1277" max="1277" width="18.5703125" style="419" customWidth="1"/>
    <col min="1278" max="1278" width="22" style="419" customWidth="1"/>
    <col min="1279" max="1279" width="17.140625" style="419" customWidth="1"/>
    <col min="1280" max="1280" width="32" style="419" customWidth="1"/>
    <col min="1281" max="1281" width="35" style="419" customWidth="1"/>
    <col min="1282" max="1282" width="33.5703125" style="419" customWidth="1"/>
    <col min="1283" max="1532" width="9.140625" style="419"/>
    <col min="1533" max="1533" width="18.5703125" style="419" customWidth="1"/>
    <col min="1534" max="1534" width="22" style="419" customWidth="1"/>
    <col min="1535" max="1535" width="17.140625" style="419" customWidth="1"/>
    <col min="1536" max="1536" width="32" style="419" customWidth="1"/>
    <col min="1537" max="1537" width="35" style="419" customWidth="1"/>
    <col min="1538" max="1538" width="33.5703125" style="419" customWidth="1"/>
    <col min="1539" max="1788" width="9.140625" style="419"/>
    <col min="1789" max="1789" width="18.5703125" style="419" customWidth="1"/>
    <col min="1790" max="1790" width="22" style="419" customWidth="1"/>
    <col min="1791" max="1791" width="17.140625" style="419" customWidth="1"/>
    <col min="1792" max="1792" width="32" style="419" customWidth="1"/>
    <col min="1793" max="1793" width="35" style="419" customWidth="1"/>
    <col min="1794" max="1794" width="33.5703125" style="419" customWidth="1"/>
    <col min="1795" max="2044" width="9.140625" style="419"/>
    <col min="2045" max="2045" width="18.5703125" style="419" customWidth="1"/>
    <col min="2046" max="2046" width="22" style="419" customWidth="1"/>
    <col min="2047" max="2047" width="17.140625" style="419" customWidth="1"/>
    <col min="2048" max="2048" width="32" style="419" customWidth="1"/>
    <col min="2049" max="2049" width="35" style="419" customWidth="1"/>
    <col min="2050" max="2050" width="33.5703125" style="419" customWidth="1"/>
    <col min="2051" max="2300" width="9.140625" style="419"/>
    <col min="2301" max="2301" width="18.5703125" style="419" customWidth="1"/>
    <col min="2302" max="2302" width="22" style="419" customWidth="1"/>
    <col min="2303" max="2303" width="17.140625" style="419" customWidth="1"/>
    <col min="2304" max="2304" width="32" style="419" customWidth="1"/>
    <col min="2305" max="2305" width="35" style="419" customWidth="1"/>
    <col min="2306" max="2306" width="33.5703125" style="419" customWidth="1"/>
    <col min="2307" max="2556" width="9.140625" style="419"/>
    <col min="2557" max="2557" width="18.5703125" style="419" customWidth="1"/>
    <col min="2558" max="2558" width="22" style="419" customWidth="1"/>
    <col min="2559" max="2559" width="17.140625" style="419" customWidth="1"/>
    <col min="2560" max="2560" width="32" style="419" customWidth="1"/>
    <col min="2561" max="2561" width="35" style="419" customWidth="1"/>
    <col min="2562" max="2562" width="33.5703125" style="419" customWidth="1"/>
    <col min="2563" max="2812" width="9.140625" style="419"/>
    <col min="2813" max="2813" width="18.5703125" style="419" customWidth="1"/>
    <col min="2814" max="2814" width="22" style="419" customWidth="1"/>
    <col min="2815" max="2815" width="17.140625" style="419" customWidth="1"/>
    <col min="2816" max="2816" width="32" style="419" customWidth="1"/>
    <col min="2817" max="2817" width="35" style="419" customWidth="1"/>
    <col min="2818" max="2818" width="33.5703125" style="419" customWidth="1"/>
    <col min="2819" max="3068" width="9.140625" style="419"/>
    <col min="3069" max="3069" width="18.5703125" style="419" customWidth="1"/>
    <col min="3070" max="3070" width="22" style="419" customWidth="1"/>
    <col min="3071" max="3071" width="17.140625" style="419" customWidth="1"/>
    <col min="3072" max="3072" width="32" style="419" customWidth="1"/>
    <col min="3073" max="3073" width="35" style="419" customWidth="1"/>
    <col min="3074" max="3074" width="33.5703125" style="419" customWidth="1"/>
    <col min="3075" max="3324" width="9.140625" style="419"/>
    <col min="3325" max="3325" width="18.5703125" style="419" customWidth="1"/>
    <col min="3326" max="3326" width="22" style="419" customWidth="1"/>
    <col min="3327" max="3327" width="17.140625" style="419" customWidth="1"/>
    <col min="3328" max="3328" width="32" style="419" customWidth="1"/>
    <col min="3329" max="3329" width="35" style="419" customWidth="1"/>
    <col min="3330" max="3330" width="33.5703125" style="419" customWidth="1"/>
    <col min="3331" max="3580" width="9.140625" style="419"/>
    <col min="3581" max="3581" width="18.5703125" style="419" customWidth="1"/>
    <col min="3582" max="3582" width="22" style="419" customWidth="1"/>
    <col min="3583" max="3583" width="17.140625" style="419" customWidth="1"/>
    <col min="3584" max="3584" width="32" style="419" customWidth="1"/>
    <col min="3585" max="3585" width="35" style="419" customWidth="1"/>
    <col min="3586" max="3586" width="33.5703125" style="419" customWidth="1"/>
    <col min="3587" max="3836" width="9.140625" style="419"/>
    <col min="3837" max="3837" width="18.5703125" style="419" customWidth="1"/>
    <col min="3838" max="3838" width="22" style="419" customWidth="1"/>
    <col min="3839" max="3839" width="17.140625" style="419" customWidth="1"/>
    <col min="3840" max="3840" width="32" style="419" customWidth="1"/>
    <col min="3841" max="3841" width="35" style="419" customWidth="1"/>
    <col min="3842" max="3842" width="33.5703125" style="419" customWidth="1"/>
    <col min="3843" max="4092" width="9.140625" style="419"/>
    <col min="4093" max="4093" width="18.5703125" style="419" customWidth="1"/>
    <col min="4094" max="4094" width="22" style="419" customWidth="1"/>
    <col min="4095" max="4095" width="17.140625" style="419" customWidth="1"/>
    <col min="4096" max="4096" width="32" style="419" customWidth="1"/>
    <col min="4097" max="4097" width="35" style="419" customWidth="1"/>
    <col min="4098" max="4098" width="33.5703125" style="419" customWidth="1"/>
    <col min="4099" max="4348" width="9.140625" style="419"/>
    <col min="4349" max="4349" width="18.5703125" style="419" customWidth="1"/>
    <col min="4350" max="4350" width="22" style="419" customWidth="1"/>
    <col min="4351" max="4351" width="17.140625" style="419" customWidth="1"/>
    <col min="4352" max="4352" width="32" style="419" customWidth="1"/>
    <col min="4353" max="4353" width="35" style="419" customWidth="1"/>
    <col min="4354" max="4354" width="33.5703125" style="419" customWidth="1"/>
    <col min="4355" max="4604" width="9.140625" style="419"/>
    <col min="4605" max="4605" width="18.5703125" style="419" customWidth="1"/>
    <col min="4606" max="4606" width="22" style="419" customWidth="1"/>
    <col min="4607" max="4607" width="17.140625" style="419" customWidth="1"/>
    <col min="4608" max="4608" width="32" style="419" customWidth="1"/>
    <col min="4609" max="4609" width="35" style="419" customWidth="1"/>
    <col min="4610" max="4610" width="33.5703125" style="419" customWidth="1"/>
    <col min="4611" max="4860" width="9.140625" style="419"/>
    <col min="4861" max="4861" width="18.5703125" style="419" customWidth="1"/>
    <col min="4862" max="4862" width="22" style="419" customWidth="1"/>
    <col min="4863" max="4863" width="17.140625" style="419" customWidth="1"/>
    <col min="4864" max="4864" width="32" style="419" customWidth="1"/>
    <col min="4865" max="4865" width="35" style="419" customWidth="1"/>
    <col min="4866" max="4866" width="33.5703125" style="419" customWidth="1"/>
    <col min="4867" max="5116" width="9.140625" style="419"/>
    <col min="5117" max="5117" width="18.5703125" style="419" customWidth="1"/>
    <col min="5118" max="5118" width="22" style="419" customWidth="1"/>
    <col min="5119" max="5119" width="17.140625" style="419" customWidth="1"/>
    <col min="5120" max="5120" width="32" style="419" customWidth="1"/>
    <col min="5121" max="5121" width="35" style="419" customWidth="1"/>
    <col min="5122" max="5122" width="33.5703125" style="419" customWidth="1"/>
    <col min="5123" max="5372" width="9.140625" style="419"/>
    <col min="5373" max="5373" width="18.5703125" style="419" customWidth="1"/>
    <col min="5374" max="5374" width="22" style="419" customWidth="1"/>
    <col min="5375" max="5375" width="17.140625" style="419" customWidth="1"/>
    <col min="5376" max="5376" width="32" style="419" customWidth="1"/>
    <col min="5377" max="5377" width="35" style="419" customWidth="1"/>
    <col min="5378" max="5378" width="33.5703125" style="419" customWidth="1"/>
    <col min="5379" max="5628" width="9.140625" style="419"/>
    <col min="5629" max="5629" width="18.5703125" style="419" customWidth="1"/>
    <col min="5630" max="5630" width="22" style="419" customWidth="1"/>
    <col min="5631" max="5631" width="17.140625" style="419" customWidth="1"/>
    <col min="5632" max="5632" width="32" style="419" customWidth="1"/>
    <col min="5633" max="5633" width="35" style="419" customWidth="1"/>
    <col min="5634" max="5634" width="33.5703125" style="419" customWidth="1"/>
    <col min="5635" max="5884" width="9.140625" style="419"/>
    <col min="5885" max="5885" width="18.5703125" style="419" customWidth="1"/>
    <col min="5886" max="5886" width="22" style="419" customWidth="1"/>
    <col min="5887" max="5887" width="17.140625" style="419" customWidth="1"/>
    <col min="5888" max="5888" width="32" style="419" customWidth="1"/>
    <col min="5889" max="5889" width="35" style="419" customWidth="1"/>
    <col min="5890" max="5890" width="33.5703125" style="419" customWidth="1"/>
    <col min="5891" max="6140" width="9.140625" style="419"/>
    <col min="6141" max="6141" width="18.5703125" style="419" customWidth="1"/>
    <col min="6142" max="6142" width="22" style="419" customWidth="1"/>
    <col min="6143" max="6143" width="17.140625" style="419" customWidth="1"/>
    <col min="6144" max="6144" width="32" style="419" customWidth="1"/>
    <col min="6145" max="6145" width="35" style="419" customWidth="1"/>
    <col min="6146" max="6146" width="33.5703125" style="419" customWidth="1"/>
    <col min="6147" max="6396" width="9.140625" style="419"/>
    <col min="6397" max="6397" width="18.5703125" style="419" customWidth="1"/>
    <col min="6398" max="6398" width="22" style="419" customWidth="1"/>
    <col min="6399" max="6399" width="17.140625" style="419" customWidth="1"/>
    <col min="6400" max="6400" width="32" style="419" customWidth="1"/>
    <col min="6401" max="6401" width="35" style="419" customWidth="1"/>
    <col min="6402" max="6402" width="33.5703125" style="419" customWidth="1"/>
    <col min="6403" max="6652" width="9.140625" style="419"/>
    <col min="6653" max="6653" width="18.5703125" style="419" customWidth="1"/>
    <col min="6654" max="6654" width="22" style="419" customWidth="1"/>
    <col min="6655" max="6655" width="17.140625" style="419" customWidth="1"/>
    <col min="6656" max="6656" width="32" style="419" customWidth="1"/>
    <col min="6657" max="6657" width="35" style="419" customWidth="1"/>
    <col min="6658" max="6658" width="33.5703125" style="419" customWidth="1"/>
    <col min="6659" max="6908" width="9.140625" style="419"/>
    <col min="6909" max="6909" width="18.5703125" style="419" customWidth="1"/>
    <col min="6910" max="6910" width="22" style="419" customWidth="1"/>
    <col min="6911" max="6911" width="17.140625" style="419" customWidth="1"/>
    <col min="6912" max="6912" width="32" style="419" customWidth="1"/>
    <col min="6913" max="6913" width="35" style="419" customWidth="1"/>
    <col min="6914" max="6914" width="33.5703125" style="419" customWidth="1"/>
    <col min="6915" max="7164" width="9.140625" style="419"/>
    <col min="7165" max="7165" width="18.5703125" style="419" customWidth="1"/>
    <col min="7166" max="7166" width="22" style="419" customWidth="1"/>
    <col min="7167" max="7167" width="17.140625" style="419" customWidth="1"/>
    <col min="7168" max="7168" width="32" style="419" customWidth="1"/>
    <col min="7169" max="7169" width="35" style="419" customWidth="1"/>
    <col min="7170" max="7170" width="33.5703125" style="419" customWidth="1"/>
    <col min="7171" max="7420" width="9.140625" style="419"/>
    <col min="7421" max="7421" width="18.5703125" style="419" customWidth="1"/>
    <col min="7422" max="7422" width="22" style="419" customWidth="1"/>
    <col min="7423" max="7423" width="17.140625" style="419" customWidth="1"/>
    <col min="7424" max="7424" width="32" style="419" customWidth="1"/>
    <col min="7425" max="7425" width="35" style="419" customWidth="1"/>
    <col min="7426" max="7426" width="33.5703125" style="419" customWidth="1"/>
    <col min="7427" max="7676" width="9.140625" style="419"/>
    <col min="7677" max="7677" width="18.5703125" style="419" customWidth="1"/>
    <col min="7678" max="7678" width="22" style="419" customWidth="1"/>
    <col min="7679" max="7679" width="17.140625" style="419" customWidth="1"/>
    <col min="7680" max="7680" width="32" style="419" customWidth="1"/>
    <col min="7681" max="7681" width="35" style="419" customWidth="1"/>
    <col min="7682" max="7682" width="33.5703125" style="419" customWidth="1"/>
    <col min="7683" max="7932" width="9.140625" style="419"/>
    <col min="7933" max="7933" width="18.5703125" style="419" customWidth="1"/>
    <col min="7934" max="7934" width="22" style="419" customWidth="1"/>
    <col min="7935" max="7935" width="17.140625" style="419" customWidth="1"/>
    <col min="7936" max="7936" width="32" style="419" customWidth="1"/>
    <col min="7937" max="7937" width="35" style="419" customWidth="1"/>
    <col min="7938" max="7938" width="33.5703125" style="419" customWidth="1"/>
    <col min="7939" max="8188" width="9.140625" style="419"/>
    <col min="8189" max="8189" width="18.5703125" style="419" customWidth="1"/>
    <col min="8190" max="8190" width="22" style="419" customWidth="1"/>
    <col min="8191" max="8191" width="17.140625" style="419" customWidth="1"/>
    <col min="8192" max="8192" width="32" style="419" customWidth="1"/>
    <col min="8193" max="8193" width="35" style="419" customWidth="1"/>
    <col min="8194" max="8194" width="33.5703125" style="419" customWidth="1"/>
    <col min="8195" max="8444" width="9.140625" style="419"/>
    <col min="8445" max="8445" width="18.5703125" style="419" customWidth="1"/>
    <col min="8446" max="8446" width="22" style="419" customWidth="1"/>
    <col min="8447" max="8447" width="17.140625" style="419" customWidth="1"/>
    <col min="8448" max="8448" width="32" style="419" customWidth="1"/>
    <col min="8449" max="8449" width="35" style="419" customWidth="1"/>
    <col min="8450" max="8450" width="33.5703125" style="419" customWidth="1"/>
    <col min="8451" max="8700" width="9.140625" style="419"/>
    <col min="8701" max="8701" width="18.5703125" style="419" customWidth="1"/>
    <col min="8702" max="8702" width="22" style="419" customWidth="1"/>
    <col min="8703" max="8703" width="17.140625" style="419" customWidth="1"/>
    <col min="8704" max="8704" width="32" style="419" customWidth="1"/>
    <col min="8705" max="8705" width="35" style="419" customWidth="1"/>
    <col min="8706" max="8706" width="33.5703125" style="419" customWidth="1"/>
    <col min="8707" max="8956" width="9.140625" style="419"/>
    <col min="8957" max="8957" width="18.5703125" style="419" customWidth="1"/>
    <col min="8958" max="8958" width="22" style="419" customWidth="1"/>
    <col min="8959" max="8959" width="17.140625" style="419" customWidth="1"/>
    <col min="8960" max="8960" width="32" style="419" customWidth="1"/>
    <col min="8961" max="8961" width="35" style="419" customWidth="1"/>
    <col min="8962" max="8962" width="33.5703125" style="419" customWidth="1"/>
    <col min="8963" max="9212" width="9.140625" style="419"/>
    <col min="9213" max="9213" width="18.5703125" style="419" customWidth="1"/>
    <col min="9214" max="9214" width="22" style="419" customWidth="1"/>
    <col min="9215" max="9215" width="17.140625" style="419" customWidth="1"/>
    <col min="9216" max="9216" width="32" style="419" customWidth="1"/>
    <col min="9217" max="9217" width="35" style="419" customWidth="1"/>
    <col min="9218" max="9218" width="33.5703125" style="419" customWidth="1"/>
    <col min="9219" max="9468" width="9.140625" style="419"/>
    <col min="9469" max="9469" width="18.5703125" style="419" customWidth="1"/>
    <col min="9470" max="9470" width="22" style="419" customWidth="1"/>
    <col min="9471" max="9471" width="17.140625" style="419" customWidth="1"/>
    <col min="9472" max="9472" width="32" style="419" customWidth="1"/>
    <col min="9473" max="9473" width="35" style="419" customWidth="1"/>
    <col min="9474" max="9474" width="33.5703125" style="419" customWidth="1"/>
    <col min="9475" max="9724" width="9.140625" style="419"/>
    <col min="9725" max="9725" width="18.5703125" style="419" customWidth="1"/>
    <col min="9726" max="9726" width="22" style="419" customWidth="1"/>
    <col min="9727" max="9727" width="17.140625" style="419" customWidth="1"/>
    <col min="9728" max="9728" width="32" style="419" customWidth="1"/>
    <col min="9729" max="9729" width="35" style="419" customWidth="1"/>
    <col min="9730" max="9730" width="33.5703125" style="419" customWidth="1"/>
    <col min="9731" max="9980" width="9.140625" style="419"/>
    <col min="9981" max="9981" width="18.5703125" style="419" customWidth="1"/>
    <col min="9982" max="9982" width="22" style="419" customWidth="1"/>
    <col min="9983" max="9983" width="17.140625" style="419" customWidth="1"/>
    <col min="9984" max="9984" width="32" style="419" customWidth="1"/>
    <col min="9985" max="9985" width="35" style="419" customWidth="1"/>
    <col min="9986" max="9986" width="33.5703125" style="419" customWidth="1"/>
    <col min="9987" max="10236" width="9.140625" style="419"/>
    <col min="10237" max="10237" width="18.5703125" style="419" customWidth="1"/>
    <col min="10238" max="10238" width="22" style="419" customWidth="1"/>
    <col min="10239" max="10239" width="17.140625" style="419" customWidth="1"/>
    <col min="10240" max="10240" width="32" style="419" customWidth="1"/>
    <col min="10241" max="10241" width="35" style="419" customWidth="1"/>
    <col min="10242" max="10242" width="33.5703125" style="419" customWidth="1"/>
    <col min="10243" max="10492" width="9.140625" style="419"/>
    <col min="10493" max="10493" width="18.5703125" style="419" customWidth="1"/>
    <col min="10494" max="10494" width="22" style="419" customWidth="1"/>
    <col min="10495" max="10495" width="17.140625" style="419" customWidth="1"/>
    <col min="10496" max="10496" width="32" style="419" customWidth="1"/>
    <col min="10497" max="10497" width="35" style="419" customWidth="1"/>
    <col min="10498" max="10498" width="33.5703125" style="419" customWidth="1"/>
    <col min="10499" max="10748" width="9.140625" style="419"/>
    <col min="10749" max="10749" width="18.5703125" style="419" customWidth="1"/>
    <col min="10750" max="10750" width="22" style="419" customWidth="1"/>
    <col min="10751" max="10751" width="17.140625" style="419" customWidth="1"/>
    <col min="10752" max="10752" width="32" style="419" customWidth="1"/>
    <col min="10753" max="10753" width="35" style="419" customWidth="1"/>
    <col min="10754" max="10754" width="33.5703125" style="419" customWidth="1"/>
    <col min="10755" max="11004" width="9.140625" style="419"/>
    <col min="11005" max="11005" width="18.5703125" style="419" customWidth="1"/>
    <col min="11006" max="11006" width="22" style="419" customWidth="1"/>
    <col min="11007" max="11007" width="17.140625" style="419" customWidth="1"/>
    <col min="11008" max="11008" width="32" style="419" customWidth="1"/>
    <col min="11009" max="11009" width="35" style="419" customWidth="1"/>
    <col min="11010" max="11010" width="33.5703125" style="419" customWidth="1"/>
    <col min="11011" max="11260" width="9.140625" style="419"/>
    <col min="11261" max="11261" width="18.5703125" style="419" customWidth="1"/>
    <col min="11262" max="11262" width="22" style="419" customWidth="1"/>
    <col min="11263" max="11263" width="17.140625" style="419" customWidth="1"/>
    <col min="11264" max="11264" width="32" style="419" customWidth="1"/>
    <col min="11265" max="11265" width="35" style="419" customWidth="1"/>
    <col min="11266" max="11266" width="33.5703125" style="419" customWidth="1"/>
    <col min="11267" max="11516" width="9.140625" style="419"/>
    <col min="11517" max="11517" width="18.5703125" style="419" customWidth="1"/>
    <col min="11518" max="11518" width="22" style="419" customWidth="1"/>
    <col min="11519" max="11519" width="17.140625" style="419" customWidth="1"/>
    <col min="11520" max="11520" width="32" style="419" customWidth="1"/>
    <col min="11521" max="11521" width="35" style="419" customWidth="1"/>
    <col min="11522" max="11522" width="33.5703125" style="419" customWidth="1"/>
    <col min="11523" max="11772" width="9.140625" style="419"/>
    <col min="11773" max="11773" width="18.5703125" style="419" customWidth="1"/>
    <col min="11774" max="11774" width="22" style="419" customWidth="1"/>
    <col min="11775" max="11775" width="17.140625" style="419" customWidth="1"/>
    <col min="11776" max="11776" width="32" style="419" customWidth="1"/>
    <col min="11777" max="11777" width="35" style="419" customWidth="1"/>
    <col min="11778" max="11778" width="33.5703125" style="419" customWidth="1"/>
    <col min="11779" max="12028" width="9.140625" style="419"/>
    <col min="12029" max="12029" width="18.5703125" style="419" customWidth="1"/>
    <col min="12030" max="12030" width="22" style="419" customWidth="1"/>
    <col min="12031" max="12031" width="17.140625" style="419" customWidth="1"/>
    <col min="12032" max="12032" width="32" style="419" customWidth="1"/>
    <col min="12033" max="12033" width="35" style="419" customWidth="1"/>
    <col min="12034" max="12034" width="33.5703125" style="419" customWidth="1"/>
    <col min="12035" max="12284" width="9.140625" style="419"/>
    <col min="12285" max="12285" width="18.5703125" style="419" customWidth="1"/>
    <col min="12286" max="12286" width="22" style="419" customWidth="1"/>
    <col min="12287" max="12287" width="17.140625" style="419" customWidth="1"/>
    <col min="12288" max="12288" width="32" style="419" customWidth="1"/>
    <col min="12289" max="12289" width="35" style="419" customWidth="1"/>
    <col min="12290" max="12290" width="33.5703125" style="419" customWidth="1"/>
    <col min="12291" max="12540" width="9.140625" style="419"/>
    <col min="12541" max="12541" width="18.5703125" style="419" customWidth="1"/>
    <col min="12542" max="12542" width="22" style="419" customWidth="1"/>
    <col min="12543" max="12543" width="17.140625" style="419" customWidth="1"/>
    <col min="12544" max="12544" width="32" style="419" customWidth="1"/>
    <col min="12545" max="12545" width="35" style="419" customWidth="1"/>
    <col min="12546" max="12546" width="33.5703125" style="419" customWidth="1"/>
    <col min="12547" max="12796" width="9.140625" style="419"/>
    <col min="12797" max="12797" width="18.5703125" style="419" customWidth="1"/>
    <col min="12798" max="12798" width="22" style="419" customWidth="1"/>
    <col min="12799" max="12799" width="17.140625" style="419" customWidth="1"/>
    <col min="12800" max="12800" width="32" style="419" customWidth="1"/>
    <col min="12801" max="12801" width="35" style="419" customWidth="1"/>
    <col min="12802" max="12802" width="33.5703125" style="419" customWidth="1"/>
    <col min="12803" max="13052" width="9.140625" style="419"/>
    <col min="13053" max="13053" width="18.5703125" style="419" customWidth="1"/>
    <col min="13054" max="13054" width="22" style="419" customWidth="1"/>
    <col min="13055" max="13055" width="17.140625" style="419" customWidth="1"/>
    <col min="13056" max="13056" width="32" style="419" customWidth="1"/>
    <col min="13057" max="13057" width="35" style="419" customWidth="1"/>
    <col min="13058" max="13058" width="33.5703125" style="419" customWidth="1"/>
    <col min="13059" max="13308" width="9.140625" style="419"/>
    <col min="13309" max="13309" width="18.5703125" style="419" customWidth="1"/>
    <col min="13310" max="13310" width="22" style="419" customWidth="1"/>
    <col min="13311" max="13311" width="17.140625" style="419" customWidth="1"/>
    <col min="13312" max="13312" width="32" style="419" customWidth="1"/>
    <col min="13313" max="13313" width="35" style="419" customWidth="1"/>
    <col min="13314" max="13314" width="33.5703125" style="419" customWidth="1"/>
    <col min="13315" max="13564" width="9.140625" style="419"/>
    <col min="13565" max="13565" width="18.5703125" style="419" customWidth="1"/>
    <col min="13566" max="13566" width="22" style="419" customWidth="1"/>
    <col min="13567" max="13567" width="17.140625" style="419" customWidth="1"/>
    <col min="13568" max="13568" width="32" style="419" customWidth="1"/>
    <col min="13569" max="13569" width="35" style="419" customWidth="1"/>
    <col min="13570" max="13570" width="33.5703125" style="419" customWidth="1"/>
    <col min="13571" max="13820" width="9.140625" style="419"/>
    <col min="13821" max="13821" width="18.5703125" style="419" customWidth="1"/>
    <col min="13822" max="13822" width="22" style="419" customWidth="1"/>
    <col min="13823" max="13823" width="17.140625" style="419" customWidth="1"/>
    <col min="13824" max="13824" width="32" style="419" customWidth="1"/>
    <col min="13825" max="13825" width="35" style="419" customWidth="1"/>
    <col min="13826" max="13826" width="33.5703125" style="419" customWidth="1"/>
    <col min="13827" max="14076" width="9.140625" style="419"/>
    <col min="14077" max="14077" width="18.5703125" style="419" customWidth="1"/>
    <col min="14078" max="14078" width="22" style="419" customWidth="1"/>
    <col min="14079" max="14079" width="17.140625" style="419" customWidth="1"/>
    <col min="14080" max="14080" width="32" style="419" customWidth="1"/>
    <col min="14081" max="14081" width="35" style="419" customWidth="1"/>
    <col min="14082" max="14082" width="33.5703125" style="419" customWidth="1"/>
    <col min="14083" max="14332" width="9.140625" style="419"/>
    <col min="14333" max="14333" width="18.5703125" style="419" customWidth="1"/>
    <col min="14334" max="14334" width="22" style="419" customWidth="1"/>
    <col min="14335" max="14335" width="17.140625" style="419" customWidth="1"/>
    <col min="14336" max="14336" width="32" style="419" customWidth="1"/>
    <col min="14337" max="14337" width="35" style="419" customWidth="1"/>
    <col min="14338" max="14338" width="33.5703125" style="419" customWidth="1"/>
    <col min="14339" max="14588" width="9.140625" style="419"/>
    <col min="14589" max="14589" width="18.5703125" style="419" customWidth="1"/>
    <col min="14590" max="14590" width="22" style="419" customWidth="1"/>
    <col min="14591" max="14591" width="17.140625" style="419" customWidth="1"/>
    <col min="14592" max="14592" width="32" style="419" customWidth="1"/>
    <col min="14593" max="14593" width="35" style="419" customWidth="1"/>
    <col min="14594" max="14594" width="33.5703125" style="419" customWidth="1"/>
    <col min="14595" max="14844" width="9.140625" style="419"/>
    <col min="14845" max="14845" width="18.5703125" style="419" customWidth="1"/>
    <col min="14846" max="14846" width="22" style="419" customWidth="1"/>
    <col min="14847" max="14847" width="17.140625" style="419" customWidth="1"/>
    <col min="14848" max="14848" width="32" style="419" customWidth="1"/>
    <col min="14849" max="14849" width="35" style="419" customWidth="1"/>
    <col min="14850" max="14850" width="33.5703125" style="419" customWidth="1"/>
    <col min="14851" max="15100" width="9.140625" style="419"/>
    <col min="15101" max="15101" width="18.5703125" style="419" customWidth="1"/>
    <col min="15102" max="15102" width="22" style="419" customWidth="1"/>
    <col min="15103" max="15103" width="17.140625" style="419" customWidth="1"/>
    <col min="15104" max="15104" width="32" style="419" customWidth="1"/>
    <col min="15105" max="15105" width="35" style="419" customWidth="1"/>
    <col min="15106" max="15106" width="33.5703125" style="419" customWidth="1"/>
    <col min="15107" max="15356" width="9.140625" style="419"/>
    <col min="15357" max="15357" width="18.5703125" style="419" customWidth="1"/>
    <col min="15358" max="15358" width="22" style="419" customWidth="1"/>
    <col min="15359" max="15359" width="17.140625" style="419" customWidth="1"/>
    <col min="15360" max="15360" width="32" style="419" customWidth="1"/>
    <col min="15361" max="15361" width="35" style="419" customWidth="1"/>
    <col min="15362" max="15362" width="33.5703125" style="419" customWidth="1"/>
    <col min="15363" max="15612" width="9.140625" style="419"/>
    <col min="15613" max="15613" width="18.5703125" style="419" customWidth="1"/>
    <col min="15614" max="15614" width="22" style="419" customWidth="1"/>
    <col min="15615" max="15615" width="17.140625" style="419" customWidth="1"/>
    <col min="15616" max="15616" width="32" style="419" customWidth="1"/>
    <col min="15617" max="15617" width="35" style="419" customWidth="1"/>
    <col min="15618" max="15618" width="33.5703125" style="419" customWidth="1"/>
    <col min="15619" max="15868" width="9.140625" style="419"/>
    <col min="15869" max="15869" width="18.5703125" style="419" customWidth="1"/>
    <col min="15870" max="15870" width="22" style="419" customWidth="1"/>
    <col min="15871" max="15871" width="17.140625" style="419" customWidth="1"/>
    <col min="15872" max="15872" width="32" style="419" customWidth="1"/>
    <col min="15873" max="15873" width="35" style="419" customWidth="1"/>
    <col min="15874" max="15874" width="33.5703125" style="419" customWidth="1"/>
    <col min="15875" max="16124" width="9.140625" style="419"/>
    <col min="16125" max="16125" width="18.5703125" style="419" customWidth="1"/>
    <col min="16126" max="16126" width="22" style="419" customWidth="1"/>
    <col min="16127" max="16127" width="17.140625" style="419" customWidth="1"/>
    <col min="16128" max="16128" width="32" style="419" customWidth="1"/>
    <col min="16129" max="16129" width="35" style="419" customWidth="1"/>
    <col min="16130" max="16130" width="33.5703125" style="419" customWidth="1"/>
    <col min="16131" max="16384" width="9.140625" style="419"/>
  </cols>
  <sheetData>
    <row r="1" spans="1:8" ht="15.75">
      <c r="B1" s="442"/>
      <c r="C1" s="442"/>
      <c r="D1" s="442"/>
      <c r="E1" s="442"/>
      <c r="F1" s="443"/>
      <c r="G1" s="444"/>
    </row>
    <row r="2" spans="1:8" ht="15" customHeight="1">
      <c r="A2" s="1127" t="s">
        <v>1052</v>
      </c>
      <c r="B2" s="1127"/>
      <c r="C2" s="1127"/>
      <c r="D2" s="1127"/>
      <c r="E2" s="1127"/>
      <c r="F2" s="1127"/>
      <c r="G2" s="1127"/>
    </row>
    <row r="3" spans="1:8" ht="15" customHeight="1">
      <c r="A3" s="1128" t="s">
        <v>1053</v>
      </c>
      <c r="B3" s="1128"/>
      <c r="C3" s="1128"/>
      <c r="D3" s="1128"/>
      <c r="E3" s="1128"/>
      <c r="F3" s="1128"/>
      <c r="G3" s="1128"/>
    </row>
    <row r="4" spans="1:8" ht="15" customHeight="1">
      <c r="A4" s="1127" t="s">
        <v>1041</v>
      </c>
      <c r="B4" s="1127"/>
      <c r="C4" s="1127"/>
      <c r="D4" s="1127"/>
      <c r="E4" s="1127"/>
      <c r="F4" s="1127"/>
      <c r="G4" s="1127"/>
    </row>
    <row r="5" spans="1:8" ht="14.25">
      <c r="B5" s="445"/>
      <c r="C5" s="445"/>
      <c r="D5" s="445"/>
      <c r="E5" s="445"/>
      <c r="F5" s="445"/>
      <c r="G5" s="445"/>
    </row>
    <row r="6" spans="1:8" ht="15.75" customHeight="1">
      <c r="A6" s="1129" t="s">
        <v>1068</v>
      </c>
      <c r="B6" s="1129"/>
      <c r="C6" s="1129"/>
      <c r="D6" s="1129"/>
      <c r="E6" s="1129"/>
      <c r="F6" s="1129"/>
      <c r="G6" s="1129"/>
    </row>
    <row r="7" spans="1:8" ht="18.75" customHeight="1">
      <c r="B7" s="446"/>
      <c r="C7" s="446"/>
      <c r="D7" s="446"/>
      <c r="E7" s="446"/>
      <c r="F7" s="446"/>
      <c r="G7" s="446"/>
    </row>
    <row r="8" spans="1:8">
      <c r="B8" s="447"/>
      <c r="C8" s="447"/>
      <c r="D8" s="447"/>
      <c r="E8" s="447"/>
      <c r="F8" s="447"/>
      <c r="G8" s="448" t="s">
        <v>1055</v>
      </c>
    </row>
    <row r="9" spans="1:8" ht="16.5" customHeight="1">
      <c r="A9" s="1117" t="s">
        <v>968</v>
      </c>
      <c r="B9" s="1117" t="s">
        <v>1069</v>
      </c>
      <c r="C9" s="1117"/>
      <c r="D9" s="1117"/>
      <c r="E9" s="1130" t="s">
        <v>1070</v>
      </c>
      <c r="F9" s="1130" t="s">
        <v>1071</v>
      </c>
      <c r="G9" s="1117" t="s">
        <v>1338</v>
      </c>
    </row>
    <row r="10" spans="1:8" ht="115.5" customHeight="1">
      <c r="A10" s="1117"/>
      <c r="B10" s="449" t="s">
        <v>1072</v>
      </c>
      <c r="C10" s="449" t="s">
        <v>1073</v>
      </c>
      <c r="D10" s="449" t="s">
        <v>1074</v>
      </c>
      <c r="E10" s="1130"/>
      <c r="F10" s="1130"/>
      <c r="G10" s="1117"/>
    </row>
    <row r="11" spans="1:8">
      <c r="A11" s="450">
        <v>1</v>
      </c>
      <c r="B11" s="450">
        <v>1</v>
      </c>
      <c r="C11" s="450">
        <v>2</v>
      </c>
      <c r="D11" s="450">
        <v>3</v>
      </c>
      <c r="E11" s="450">
        <v>4</v>
      </c>
      <c r="F11" s="450">
        <v>5</v>
      </c>
      <c r="G11" s="450">
        <v>6</v>
      </c>
    </row>
    <row r="12" spans="1:8" ht="32.450000000000003" customHeight="1">
      <c r="A12" s="451" t="s">
        <v>1043</v>
      </c>
      <c r="B12" s="452" t="s">
        <v>1075</v>
      </c>
      <c r="C12" s="453">
        <v>72933264.040000007</v>
      </c>
      <c r="D12" s="453">
        <v>1.5</v>
      </c>
      <c r="E12" s="453">
        <v>91167</v>
      </c>
      <c r="F12" s="453">
        <v>1093962.22</v>
      </c>
      <c r="G12" s="453">
        <f t="shared" ref="G12:G20" si="0">C12*D12/100</f>
        <v>1093998.96</v>
      </c>
      <c r="H12" s="454">
        <f>C12*D12/100</f>
        <v>1093998.96</v>
      </c>
    </row>
    <row r="13" spans="1:8" ht="31.5">
      <c r="A13" s="455" t="s">
        <v>1066</v>
      </c>
      <c r="B13" s="452" t="s">
        <v>1076</v>
      </c>
      <c r="C13" s="456">
        <v>123854792.13</v>
      </c>
      <c r="D13" s="453">
        <v>1.5</v>
      </c>
      <c r="E13" s="453">
        <v>1393366.41</v>
      </c>
      <c r="F13" s="453">
        <v>1857821.88</v>
      </c>
      <c r="G13" s="453">
        <f t="shared" si="0"/>
        <v>1857821.88</v>
      </c>
      <c r="H13" s="454">
        <f>C13*D13/100</f>
        <v>1857821.88</v>
      </c>
    </row>
    <row r="14" spans="1:8" ht="31.5">
      <c r="A14" s="457" t="s">
        <v>783</v>
      </c>
      <c r="B14" s="452" t="s">
        <v>1077</v>
      </c>
      <c r="C14" s="453">
        <v>38535820</v>
      </c>
      <c r="D14" s="453">
        <v>1.5</v>
      </c>
      <c r="E14" s="453">
        <v>433527</v>
      </c>
      <c r="F14" s="453">
        <v>578038</v>
      </c>
      <c r="G14" s="453">
        <f t="shared" si="0"/>
        <v>578037.30000000005</v>
      </c>
      <c r="H14" s="454">
        <f t="shared" ref="H14:H20" si="1">C14*D14/100</f>
        <v>578037.30000000005</v>
      </c>
    </row>
    <row r="15" spans="1:8" ht="15.75">
      <c r="A15" s="452" t="s">
        <v>784</v>
      </c>
      <c r="B15" s="452" t="s">
        <v>1078</v>
      </c>
      <c r="C15" s="453">
        <v>70349247</v>
      </c>
      <c r="D15" s="453">
        <v>1.5</v>
      </c>
      <c r="E15" s="453">
        <v>791430</v>
      </c>
      <c r="F15" s="453">
        <v>1055239</v>
      </c>
      <c r="G15" s="453">
        <f t="shared" si="0"/>
        <v>1055238.71</v>
      </c>
      <c r="H15" s="454">
        <f t="shared" si="1"/>
        <v>1055238.71</v>
      </c>
    </row>
    <row r="16" spans="1:8" ht="15.75">
      <c r="A16" s="452" t="s">
        <v>785</v>
      </c>
      <c r="B16" s="452" t="s">
        <v>1079</v>
      </c>
      <c r="C16" s="453">
        <v>72084771</v>
      </c>
      <c r="D16" s="453">
        <v>1.5</v>
      </c>
      <c r="E16" s="453">
        <v>1081272</v>
      </c>
      <c r="F16" s="453">
        <v>1081272</v>
      </c>
      <c r="G16" s="453">
        <f t="shared" si="0"/>
        <v>1081271.57</v>
      </c>
      <c r="H16" s="454">
        <f t="shared" si="1"/>
        <v>1081271.57</v>
      </c>
    </row>
    <row r="17" spans="1:9" ht="15.75">
      <c r="A17" s="452" t="s">
        <v>1044</v>
      </c>
      <c r="B17" s="452" t="s">
        <v>1080</v>
      </c>
      <c r="C17" s="453">
        <v>91344524</v>
      </c>
      <c r="D17" s="453">
        <v>1.5</v>
      </c>
      <c r="E17" s="453">
        <v>1027625.88</v>
      </c>
      <c r="F17" s="453">
        <v>1370168</v>
      </c>
      <c r="G17" s="453">
        <f t="shared" si="0"/>
        <v>1370167.86</v>
      </c>
      <c r="H17" s="454">
        <f t="shared" si="1"/>
        <v>1370167.86</v>
      </c>
    </row>
    <row r="18" spans="1:9" s="459" customFormat="1" ht="16.5" thickBot="1">
      <c r="A18" s="452" t="s">
        <v>1081</v>
      </c>
      <c r="B18" s="452" t="s">
        <v>1082</v>
      </c>
      <c r="C18" s="453">
        <v>47741088</v>
      </c>
      <c r="D18" s="453">
        <v>1.5</v>
      </c>
      <c r="E18" s="453">
        <v>716116</v>
      </c>
      <c r="F18" s="453">
        <v>716116</v>
      </c>
      <c r="G18" s="453">
        <f t="shared" si="0"/>
        <v>716116.32</v>
      </c>
      <c r="H18" s="458">
        <f t="shared" si="1"/>
        <v>716116.32</v>
      </c>
    </row>
    <row r="19" spans="1:9" ht="63">
      <c r="A19" s="460" t="s">
        <v>1045</v>
      </c>
      <c r="B19" s="461" t="s">
        <v>1083</v>
      </c>
      <c r="C19" s="462">
        <v>48859836.75</v>
      </c>
      <c r="D19" s="453">
        <v>1.5</v>
      </c>
      <c r="E19" s="453">
        <v>549673.17000000004</v>
      </c>
      <c r="F19" s="453">
        <v>549673.17000000004</v>
      </c>
      <c r="G19" s="453">
        <f t="shared" si="0"/>
        <v>732897.55</v>
      </c>
      <c r="H19" s="454">
        <f t="shared" si="1"/>
        <v>732897.55</v>
      </c>
    </row>
    <row r="20" spans="1:9" ht="15.75">
      <c r="A20" s="463" t="s">
        <v>789</v>
      </c>
      <c r="B20" s="452" t="s">
        <v>1084</v>
      </c>
      <c r="C20" s="453">
        <v>147084268</v>
      </c>
      <c r="D20" s="453">
        <v>1.5</v>
      </c>
      <c r="E20" s="453">
        <f>551566*3</f>
        <v>1654698</v>
      </c>
      <c r="F20" s="453">
        <f>551566*4</f>
        <v>2206264</v>
      </c>
      <c r="G20" s="453">
        <f t="shared" si="0"/>
        <v>2206264.02</v>
      </c>
      <c r="H20" s="454">
        <f t="shared" si="1"/>
        <v>2206264.02</v>
      </c>
    </row>
    <row r="21" spans="1:9" ht="15.75">
      <c r="A21" s="463" t="s">
        <v>790</v>
      </c>
      <c r="B21" s="452" t="s">
        <v>1085</v>
      </c>
      <c r="C21" s="453">
        <v>139553267.36000001</v>
      </c>
      <c r="D21" s="453">
        <v>1.5</v>
      </c>
      <c r="E21" s="453">
        <v>1569974.25</v>
      </c>
      <c r="F21" s="453">
        <v>2093299.01</v>
      </c>
      <c r="G21" s="453">
        <f>C21*D21/100</f>
        <v>2093299.01</v>
      </c>
      <c r="H21" s="454">
        <f>C21*D21/100</f>
        <v>2093299.01</v>
      </c>
    </row>
    <row r="22" spans="1:9" ht="31.5">
      <c r="A22" s="451" t="s">
        <v>791</v>
      </c>
      <c r="B22" s="452" t="s">
        <v>1086</v>
      </c>
      <c r="C22" s="453">
        <v>82196439.269999996</v>
      </c>
      <c r="D22" s="453">
        <v>1.5</v>
      </c>
      <c r="E22" s="453">
        <v>924709.94</v>
      </c>
      <c r="F22" s="453">
        <v>1232946.5900000001</v>
      </c>
      <c r="G22" s="453">
        <f>C22*D22/100</f>
        <v>1232946.5900000001</v>
      </c>
      <c r="H22" s="454">
        <f>C22*D22/100</f>
        <v>1232946.5900000001</v>
      </c>
    </row>
    <row r="23" spans="1:9" ht="15.75">
      <c r="A23" s="452" t="s">
        <v>1046</v>
      </c>
      <c r="B23" s="452" t="s">
        <v>1087</v>
      </c>
      <c r="C23" s="453">
        <v>37196696</v>
      </c>
      <c r="D23" s="453">
        <v>1.5</v>
      </c>
      <c r="E23" s="453">
        <v>557950</v>
      </c>
      <c r="F23" s="453">
        <v>278976</v>
      </c>
      <c r="G23" s="453">
        <f t="shared" ref="G23:G28" si="2">C23*D23/100</f>
        <v>557950.43999999994</v>
      </c>
      <c r="H23" s="454">
        <f t="shared" ref="H23:H28" si="3">C23*D23/100</f>
        <v>557950.43999999994</v>
      </c>
    </row>
    <row r="24" spans="1:9" ht="15.75">
      <c r="A24" s="452" t="s">
        <v>793</v>
      </c>
      <c r="B24" s="452" t="s">
        <v>1088</v>
      </c>
      <c r="C24" s="453">
        <v>85452839</v>
      </c>
      <c r="D24" s="453">
        <v>1.5</v>
      </c>
      <c r="E24" s="453">
        <v>961344.75</v>
      </c>
      <c r="F24" s="453">
        <v>1281793</v>
      </c>
      <c r="G24" s="453">
        <f t="shared" si="2"/>
        <v>1281792.5900000001</v>
      </c>
      <c r="H24" s="454">
        <f t="shared" si="3"/>
        <v>1281792.5900000001</v>
      </c>
    </row>
    <row r="25" spans="1:9" ht="15.75">
      <c r="A25" s="452" t="s">
        <v>794</v>
      </c>
      <c r="B25" s="452" t="s">
        <v>1089</v>
      </c>
      <c r="C25" s="453">
        <v>105445943.16</v>
      </c>
      <c r="D25" s="453">
        <v>1.5</v>
      </c>
      <c r="E25" s="453">
        <v>790884</v>
      </c>
      <c r="F25" s="453">
        <v>1581749</v>
      </c>
      <c r="G25" s="453">
        <f>C25*D25/100</f>
        <v>1581689.15</v>
      </c>
      <c r="H25" s="454">
        <f>C25*D25/100</f>
        <v>1581689.15</v>
      </c>
    </row>
    <row r="26" spans="1:9" ht="15.75">
      <c r="A26" s="463" t="s">
        <v>1047</v>
      </c>
      <c r="B26" s="452" t="s">
        <v>1090</v>
      </c>
      <c r="C26" s="453">
        <v>121080770</v>
      </c>
      <c r="D26" s="453">
        <v>1.5</v>
      </c>
      <c r="E26" s="453">
        <v>1816200</v>
      </c>
      <c r="F26" s="453">
        <v>1816212</v>
      </c>
      <c r="G26" s="453">
        <f>C26*D26/100</f>
        <v>1816211.55</v>
      </c>
      <c r="H26" s="454">
        <f>C26*D26/100</f>
        <v>1816211.55</v>
      </c>
    </row>
    <row r="27" spans="1:9" ht="15.75">
      <c r="A27" s="452" t="s">
        <v>796</v>
      </c>
      <c r="B27" s="452" t="s">
        <v>1091</v>
      </c>
      <c r="C27" s="453">
        <v>132718853</v>
      </c>
      <c r="D27" s="453">
        <v>1.5</v>
      </c>
      <c r="E27" s="453">
        <v>1990783</v>
      </c>
      <c r="F27" s="453">
        <v>1990783</v>
      </c>
      <c r="G27" s="453">
        <f t="shared" si="2"/>
        <v>1990782.8</v>
      </c>
      <c r="H27" s="454">
        <f t="shared" si="3"/>
        <v>1990782.8</v>
      </c>
    </row>
    <row r="28" spans="1:9" ht="15.75">
      <c r="A28" s="452" t="s">
        <v>797</v>
      </c>
      <c r="B28" s="452" t="s">
        <v>1092</v>
      </c>
      <c r="C28" s="453">
        <v>79541578</v>
      </c>
      <c r="D28" s="453">
        <v>1.5</v>
      </c>
      <c r="E28" s="453">
        <v>298281</v>
      </c>
      <c r="F28" s="453">
        <v>596562</v>
      </c>
      <c r="G28" s="453">
        <f t="shared" si="2"/>
        <v>1193123.67</v>
      </c>
      <c r="H28" s="454">
        <f t="shared" si="3"/>
        <v>1193123.67</v>
      </c>
    </row>
    <row r="29" spans="1:9" ht="15.75">
      <c r="A29" s="1125" t="s">
        <v>798</v>
      </c>
      <c r="B29" s="452" t="s">
        <v>1093</v>
      </c>
      <c r="C29" s="453">
        <v>83942828.140000001</v>
      </c>
      <c r="D29" s="453">
        <v>1.5</v>
      </c>
      <c r="E29" s="453">
        <v>944357</v>
      </c>
      <c r="F29" s="453">
        <v>1259142</v>
      </c>
      <c r="G29" s="453">
        <f>C29*D29/100</f>
        <v>1259142.42</v>
      </c>
      <c r="H29" s="454">
        <f>C29*D29/100</f>
        <v>1259142.42</v>
      </c>
      <c r="I29" s="454">
        <f>G29+G30</f>
        <v>1856595.35</v>
      </c>
    </row>
    <row r="30" spans="1:9" ht="15.75">
      <c r="A30" s="1126"/>
      <c r="B30" s="452" t="s">
        <v>1094</v>
      </c>
      <c r="C30" s="453">
        <v>39830195.140000001</v>
      </c>
      <c r="D30" s="453">
        <v>1.5</v>
      </c>
      <c r="E30" s="453">
        <v>448090</v>
      </c>
      <c r="F30" s="453">
        <v>597453</v>
      </c>
      <c r="G30" s="453">
        <f t="shared" ref="G30" si="4">C30*D30/100</f>
        <v>597452.93000000005</v>
      </c>
      <c r="H30" s="454">
        <f t="shared" ref="H30" si="5">C30*D30/100</f>
        <v>597452.93000000005</v>
      </c>
    </row>
    <row r="31" spans="1:9" ht="15.75">
      <c r="A31" s="452" t="s">
        <v>799</v>
      </c>
      <c r="B31" s="452" t="s">
        <v>1095</v>
      </c>
      <c r="C31" s="453">
        <v>67737054.420000002</v>
      </c>
      <c r="D31" s="453">
        <v>1.5</v>
      </c>
      <c r="E31" s="453">
        <v>1016055.82</v>
      </c>
      <c r="F31" s="453">
        <v>1016056</v>
      </c>
      <c r="G31" s="453">
        <f>C31*D31/100</f>
        <v>1016055.82</v>
      </c>
      <c r="H31" s="454">
        <f>C31*D31/100</f>
        <v>1016055.82</v>
      </c>
    </row>
    <row r="32" spans="1:9" ht="31.5">
      <c r="A32" s="463" t="s">
        <v>800</v>
      </c>
      <c r="B32" s="464" t="s">
        <v>1096</v>
      </c>
      <c r="C32" s="453">
        <f>20370450+115223571</f>
        <v>135594021</v>
      </c>
      <c r="D32" s="453">
        <v>1.5</v>
      </c>
      <c r="E32" s="453">
        <v>1525434</v>
      </c>
      <c r="F32" s="453">
        <v>2033912</v>
      </c>
      <c r="G32" s="453">
        <f>C32*D32/100</f>
        <v>2033910.32</v>
      </c>
      <c r="H32" s="454">
        <f t="shared" ref="H32:H38" si="6">C32*D32/100</f>
        <v>2033910.32</v>
      </c>
    </row>
    <row r="33" spans="1:10" ht="31.5">
      <c r="A33" s="463" t="s">
        <v>801</v>
      </c>
      <c r="B33" s="464" t="s">
        <v>1097</v>
      </c>
      <c r="C33" s="453">
        <v>158436938.88</v>
      </c>
      <c r="D33" s="453">
        <v>1.5</v>
      </c>
      <c r="E33" s="453">
        <v>1782415.56</v>
      </c>
      <c r="F33" s="453">
        <v>2376554.08</v>
      </c>
      <c r="G33" s="453">
        <f t="shared" ref="G33" si="7">C33*D33/100</f>
        <v>2376554.08</v>
      </c>
      <c r="H33" s="454">
        <f t="shared" si="6"/>
        <v>2376554.08</v>
      </c>
    </row>
    <row r="34" spans="1:10" ht="15.75">
      <c r="A34" s="460" t="s">
        <v>802</v>
      </c>
      <c r="B34" s="452" t="s">
        <v>1098</v>
      </c>
      <c r="C34" s="453">
        <v>172755036.5</v>
      </c>
      <c r="D34" s="453">
        <v>1.5</v>
      </c>
      <c r="E34" s="453">
        <v>1943496</v>
      </c>
      <c r="F34" s="453">
        <v>2591326</v>
      </c>
      <c r="G34" s="453">
        <f>C34*D34/100</f>
        <v>2591325.5499999998</v>
      </c>
      <c r="H34" s="454">
        <f t="shared" si="6"/>
        <v>2591325.5499999998</v>
      </c>
    </row>
    <row r="35" spans="1:10" ht="15.75">
      <c r="A35" s="452" t="s">
        <v>803</v>
      </c>
      <c r="B35" s="452" t="s">
        <v>1099</v>
      </c>
      <c r="C35" s="453">
        <v>83106881.359999999</v>
      </c>
      <c r="D35" s="453">
        <v>1.5</v>
      </c>
      <c r="E35" s="453">
        <v>1246603</v>
      </c>
      <c r="F35" s="453">
        <v>623302</v>
      </c>
      <c r="G35" s="453">
        <f>C35*D35/100</f>
        <v>1246603.22</v>
      </c>
      <c r="H35" s="454">
        <f t="shared" si="6"/>
        <v>1246603.22</v>
      </c>
    </row>
    <row r="36" spans="1:10" ht="15.75">
      <c r="A36" s="452" t="s">
        <v>804</v>
      </c>
      <c r="B36" s="452" t="s">
        <v>1100</v>
      </c>
      <c r="C36" s="453">
        <v>106203276.95999999</v>
      </c>
      <c r="D36" s="453">
        <v>1.5</v>
      </c>
      <c r="E36" s="453">
        <v>1194786</v>
      </c>
      <c r="F36" s="453">
        <v>1593050</v>
      </c>
      <c r="G36" s="453">
        <f>C36*D36/100</f>
        <v>1593049.15</v>
      </c>
      <c r="H36" s="454">
        <f t="shared" si="6"/>
        <v>1593049.15</v>
      </c>
    </row>
    <row r="37" spans="1:10" ht="15.75">
      <c r="A37" s="452" t="s">
        <v>805</v>
      </c>
      <c r="B37" s="452" t="s">
        <v>1101</v>
      </c>
      <c r="C37" s="453">
        <v>128811063.92</v>
      </c>
      <c r="D37" s="453">
        <v>1.5</v>
      </c>
      <c r="E37" s="453">
        <v>1449126</v>
      </c>
      <c r="F37" s="453">
        <v>1932168</v>
      </c>
      <c r="G37" s="453">
        <f>C37*D37/100</f>
        <v>1932165.96</v>
      </c>
      <c r="H37" s="454">
        <f t="shared" si="6"/>
        <v>1932165.96</v>
      </c>
      <c r="I37" s="454">
        <f>G37+G38</f>
        <v>2486663.34</v>
      </c>
    </row>
    <row r="38" spans="1:10" ht="15.75">
      <c r="A38" s="452"/>
      <c r="B38" s="452" t="s">
        <v>1102</v>
      </c>
      <c r="C38" s="453">
        <v>36966492.159999996</v>
      </c>
      <c r="D38" s="453">
        <v>1.5</v>
      </c>
      <c r="E38" s="453">
        <v>140624.35</v>
      </c>
      <c r="F38" s="453">
        <v>554488</v>
      </c>
      <c r="G38" s="453">
        <f t="shared" ref="G38" si="8">C38*D38/100</f>
        <v>554497.38</v>
      </c>
      <c r="H38" s="454">
        <f t="shared" si="6"/>
        <v>554497.38</v>
      </c>
      <c r="J38" s="454"/>
    </row>
    <row r="39" spans="1:10" ht="16.5" thickBot="1">
      <c r="A39" s="452" t="s">
        <v>1048</v>
      </c>
      <c r="B39" s="452" t="s">
        <v>1103</v>
      </c>
      <c r="C39" s="453">
        <v>143117371.30000001</v>
      </c>
      <c r="D39" s="453">
        <v>1.5</v>
      </c>
      <c r="E39" s="453">
        <v>1610070</v>
      </c>
      <c r="F39" s="453">
        <v>2146761</v>
      </c>
      <c r="G39" s="453">
        <f>C39*D39/100</f>
        <v>2146760.5699999998</v>
      </c>
      <c r="H39" s="454">
        <f>C39*D39/100</f>
        <v>2146760.5699999998</v>
      </c>
    </row>
    <row r="40" spans="1:10" ht="15.75">
      <c r="A40" s="452" t="s">
        <v>807</v>
      </c>
      <c r="B40" s="465" t="s">
        <v>1104</v>
      </c>
      <c r="C40" s="462">
        <v>178705221.24000001</v>
      </c>
      <c r="D40" s="453">
        <v>1.5</v>
      </c>
      <c r="E40" s="453">
        <v>670145</v>
      </c>
      <c r="F40" s="453">
        <v>670145</v>
      </c>
      <c r="G40" s="453">
        <f>C40*D40/100</f>
        <v>2680578.3199999998</v>
      </c>
      <c r="H40" s="454">
        <f>C40*D40/100</f>
        <v>2680578.3199999998</v>
      </c>
    </row>
    <row r="41" spans="1:10" ht="15.75">
      <c r="A41" s="452" t="s">
        <v>808</v>
      </c>
      <c r="B41" s="452" t="s">
        <v>1105</v>
      </c>
      <c r="C41" s="453">
        <v>152970744</v>
      </c>
      <c r="D41" s="453">
        <v>1.5</v>
      </c>
      <c r="E41" s="453">
        <v>2294561</v>
      </c>
      <c r="F41" s="453">
        <v>2294561</v>
      </c>
      <c r="G41" s="453">
        <f>C41*D41/100</f>
        <v>2294561.16</v>
      </c>
      <c r="H41" s="454">
        <f>C41*D41/100</f>
        <v>2294561.16</v>
      </c>
    </row>
    <row r="42" spans="1:10" ht="15.75">
      <c r="A42" s="463" t="s">
        <v>809</v>
      </c>
      <c r="B42" s="452" t="s">
        <v>1106</v>
      </c>
      <c r="C42" s="453">
        <v>99781132.640000001</v>
      </c>
      <c r="D42" s="453">
        <v>1.5</v>
      </c>
      <c r="E42" s="453">
        <v>1122537</v>
      </c>
      <c r="F42" s="453">
        <f>374180+1122537</f>
        <v>1496717</v>
      </c>
      <c r="G42" s="453">
        <f>C42*D42/100</f>
        <v>1496716.99</v>
      </c>
      <c r="H42" s="454">
        <f>C42*D42/100</f>
        <v>1496716.99</v>
      </c>
    </row>
    <row r="43" spans="1:10" s="469" customFormat="1" ht="15.75">
      <c r="A43" s="466" t="s">
        <v>1107</v>
      </c>
      <c r="B43" s="466" t="s">
        <v>1108</v>
      </c>
      <c r="C43" s="467">
        <v>167378169.40000001</v>
      </c>
      <c r="D43" s="467">
        <v>1.5</v>
      </c>
      <c r="E43" s="467">
        <v>1883004</v>
      </c>
      <c r="F43" s="467">
        <v>1883005</v>
      </c>
      <c r="G43" s="467">
        <f>C43*D43/100</f>
        <v>2510672.54</v>
      </c>
      <c r="H43" s="468">
        <f>C43*D43/100</f>
        <v>2510672.54</v>
      </c>
    </row>
    <row r="44" spans="1:10" s="472" customFormat="1" ht="13.5" customHeight="1">
      <c r="A44" s="470" t="s">
        <v>969</v>
      </c>
      <c r="B44" s="470"/>
      <c r="C44" s="471">
        <f>SUM(C12:C43)</f>
        <v>3251310423.77</v>
      </c>
      <c r="D44" s="471"/>
      <c r="E44" s="471">
        <f t="shared" ref="E44:G44" si="9">SUM(E12:E43)</f>
        <v>35920307.130000003</v>
      </c>
      <c r="F44" s="471">
        <f t="shared" si="9"/>
        <v>44449514.950000003</v>
      </c>
      <c r="G44" s="471">
        <f t="shared" si="9"/>
        <v>48769656.380000003</v>
      </c>
    </row>
    <row r="45" spans="1:10" s="472" customFormat="1" ht="13.5" customHeight="1">
      <c r="A45" s="440" t="s">
        <v>1049</v>
      </c>
      <c r="B45" s="470"/>
      <c r="C45" s="471">
        <f>C44-C46</f>
        <v>2132341479.3</v>
      </c>
      <c r="D45" s="471"/>
      <c r="E45" s="471">
        <f t="shared" ref="E45:G45" si="10">E44-E46</f>
        <v>23607197.379999999</v>
      </c>
      <c r="F45" s="471">
        <f t="shared" si="10"/>
        <v>27665015.050000001</v>
      </c>
      <c r="G45" s="471">
        <f t="shared" si="10"/>
        <v>31985122.210000001</v>
      </c>
    </row>
    <row r="46" spans="1:10" s="472" customFormat="1" ht="13.5" customHeight="1">
      <c r="A46" s="440" t="s">
        <v>1050</v>
      </c>
      <c r="B46" s="470"/>
      <c r="C46" s="471">
        <f>C12+C14+C20+C21+C22+C26+C29+C30+C32+C33+C42</f>
        <v>1118968944.47</v>
      </c>
      <c r="D46" s="471"/>
      <c r="E46" s="471">
        <f t="shared" ref="E46:G46" si="11">E12+E14+E20+E21+E22+E26+E29+E30+E32+E33+E42</f>
        <v>12313109.75</v>
      </c>
      <c r="F46" s="471">
        <f t="shared" si="11"/>
        <v>16784499.899999999</v>
      </c>
      <c r="G46" s="471">
        <f t="shared" si="11"/>
        <v>16784534.170000002</v>
      </c>
    </row>
    <row r="47" spans="1:10">
      <c r="B47" s="419"/>
      <c r="C47" s="419"/>
      <c r="D47" s="419"/>
      <c r="E47" s="419"/>
      <c r="F47" s="419"/>
      <c r="G47" s="419"/>
    </row>
    <row r="48" spans="1:10">
      <c r="B48" s="419"/>
      <c r="C48" s="419"/>
      <c r="D48" s="419"/>
      <c r="E48" s="419"/>
      <c r="F48" s="419"/>
      <c r="G48" s="419"/>
    </row>
    <row r="49" spans="2:7">
      <c r="B49" s="419"/>
      <c r="C49" s="419"/>
      <c r="D49" s="419"/>
      <c r="E49" s="419"/>
      <c r="F49" s="419"/>
      <c r="G49" s="419"/>
    </row>
    <row r="50" spans="2:7">
      <c r="B50" s="419"/>
      <c r="C50" s="419"/>
      <c r="D50" s="419"/>
      <c r="E50" s="419"/>
      <c r="F50" s="419"/>
      <c r="G50" s="419"/>
    </row>
    <row r="51" spans="2:7">
      <c r="B51" s="419"/>
      <c r="C51" s="419"/>
      <c r="D51" s="419"/>
      <c r="E51" s="419"/>
      <c r="F51" s="419"/>
      <c r="G51" s="419"/>
    </row>
    <row r="52" spans="2:7">
      <c r="B52" s="419"/>
      <c r="C52" s="419"/>
      <c r="D52" s="419"/>
      <c r="E52" s="419"/>
      <c r="F52" s="419"/>
      <c r="G52" s="419"/>
    </row>
    <row r="53" spans="2:7">
      <c r="B53" s="419"/>
      <c r="C53" s="419"/>
      <c r="D53" s="419"/>
      <c r="E53" s="419"/>
      <c r="F53" s="419"/>
      <c r="G53" s="419"/>
    </row>
    <row r="54" spans="2:7">
      <c r="B54" s="419"/>
      <c r="C54" s="419"/>
      <c r="D54" s="419"/>
      <c r="E54" s="419"/>
      <c r="F54" s="419"/>
      <c r="G54" s="419"/>
    </row>
    <row r="55" spans="2:7">
      <c r="B55" s="419"/>
      <c r="C55" s="419"/>
      <c r="D55" s="419"/>
      <c r="E55" s="419"/>
      <c r="F55" s="419"/>
      <c r="G55" s="419"/>
    </row>
    <row r="56" spans="2:7">
      <c r="B56" s="419"/>
      <c r="C56" s="419"/>
      <c r="D56" s="419"/>
      <c r="E56" s="419"/>
      <c r="F56" s="419"/>
      <c r="G56" s="419"/>
    </row>
    <row r="57" spans="2:7">
      <c r="B57" s="419"/>
      <c r="C57" s="419"/>
      <c r="D57" s="419"/>
      <c r="E57" s="419"/>
      <c r="F57" s="419"/>
      <c r="G57" s="419"/>
    </row>
    <row r="58" spans="2:7">
      <c r="B58" s="419"/>
      <c r="C58" s="419"/>
      <c r="D58" s="419"/>
      <c r="E58" s="419"/>
      <c r="F58" s="419"/>
      <c r="G58" s="419"/>
    </row>
    <row r="59" spans="2:7">
      <c r="B59" s="419"/>
      <c r="C59" s="419"/>
      <c r="D59" s="419"/>
      <c r="E59" s="419"/>
      <c r="F59" s="419"/>
      <c r="G59" s="419"/>
    </row>
    <row r="60" spans="2:7">
      <c r="B60" s="419"/>
      <c r="C60" s="419"/>
      <c r="D60" s="419"/>
      <c r="E60" s="419"/>
      <c r="F60" s="419"/>
      <c r="G60" s="419"/>
    </row>
    <row r="61" spans="2:7">
      <c r="B61" s="419"/>
      <c r="C61" s="419"/>
      <c r="D61" s="419"/>
      <c r="E61" s="419"/>
      <c r="F61" s="419"/>
      <c r="G61" s="419"/>
    </row>
    <row r="62" spans="2:7">
      <c r="B62" s="419"/>
      <c r="C62" s="419"/>
      <c r="D62" s="419"/>
      <c r="E62" s="419"/>
      <c r="F62" s="419"/>
      <c r="G62" s="419"/>
    </row>
    <row r="63" spans="2:7">
      <c r="B63" s="419"/>
      <c r="C63" s="419"/>
      <c r="D63" s="419"/>
      <c r="E63" s="419"/>
      <c r="F63" s="419"/>
      <c r="G63" s="419"/>
    </row>
    <row r="64" spans="2:7">
      <c r="B64" s="419"/>
      <c r="C64" s="419"/>
      <c r="D64" s="419"/>
      <c r="E64" s="419"/>
      <c r="F64" s="419"/>
      <c r="G64" s="419"/>
    </row>
    <row r="65" spans="2:7">
      <c r="B65" s="419"/>
      <c r="C65" s="419"/>
      <c r="D65" s="419"/>
      <c r="E65" s="419"/>
      <c r="F65" s="419"/>
      <c r="G65" s="419"/>
    </row>
    <row r="66" spans="2:7">
      <c r="B66" s="419"/>
      <c r="C66" s="419"/>
      <c r="D66" s="419"/>
      <c r="E66" s="419"/>
      <c r="F66" s="419"/>
      <c r="G66" s="419"/>
    </row>
    <row r="67" spans="2:7">
      <c r="B67" s="419"/>
      <c r="C67" s="419"/>
      <c r="D67" s="419"/>
      <c r="E67" s="419"/>
      <c r="F67" s="419"/>
      <c r="G67" s="419"/>
    </row>
    <row r="68" spans="2:7">
      <c r="B68" s="419"/>
      <c r="C68" s="419"/>
      <c r="D68" s="419"/>
      <c r="E68" s="419"/>
      <c r="F68" s="419"/>
      <c r="G68" s="419"/>
    </row>
    <row r="69" spans="2:7">
      <c r="B69" s="419"/>
      <c r="C69" s="419"/>
      <c r="D69" s="419"/>
      <c r="E69" s="419"/>
      <c r="F69" s="419"/>
      <c r="G69" s="419"/>
    </row>
    <row r="70" spans="2:7">
      <c r="B70" s="419"/>
      <c r="C70" s="419"/>
      <c r="D70" s="419"/>
      <c r="E70" s="419"/>
      <c r="F70" s="419"/>
      <c r="G70" s="419"/>
    </row>
    <row r="71" spans="2:7">
      <c r="B71" s="419"/>
      <c r="C71" s="419"/>
      <c r="D71" s="419"/>
      <c r="E71" s="419"/>
      <c r="F71" s="419"/>
      <c r="G71" s="419"/>
    </row>
    <row r="72" spans="2:7">
      <c r="B72" s="419"/>
      <c r="C72" s="419"/>
      <c r="D72" s="419"/>
      <c r="E72" s="419"/>
      <c r="F72" s="419"/>
      <c r="G72" s="419"/>
    </row>
    <row r="73" spans="2:7">
      <c r="B73" s="419"/>
      <c r="C73" s="419"/>
      <c r="D73" s="419"/>
      <c r="E73" s="419"/>
      <c r="F73" s="419"/>
      <c r="G73" s="419"/>
    </row>
    <row r="74" spans="2:7">
      <c r="B74" s="419"/>
      <c r="C74" s="419"/>
      <c r="D74" s="419"/>
      <c r="E74" s="419"/>
      <c r="F74" s="419"/>
      <c r="G74" s="419"/>
    </row>
    <row r="75" spans="2:7">
      <c r="B75" s="419"/>
      <c r="C75" s="419"/>
      <c r="D75" s="419"/>
      <c r="E75" s="419"/>
      <c r="F75" s="419"/>
      <c r="G75" s="419"/>
    </row>
    <row r="76" spans="2:7">
      <c r="B76" s="419"/>
      <c r="C76" s="419"/>
      <c r="D76" s="419"/>
      <c r="E76" s="419"/>
      <c r="F76" s="419"/>
      <c r="G76" s="419"/>
    </row>
    <row r="77" spans="2:7">
      <c r="B77" s="419"/>
      <c r="C77" s="419"/>
      <c r="D77" s="419"/>
      <c r="E77" s="419"/>
      <c r="F77" s="419"/>
      <c r="G77" s="419"/>
    </row>
    <row r="78" spans="2:7">
      <c r="B78" s="419"/>
      <c r="C78" s="419"/>
      <c r="D78" s="419"/>
      <c r="E78" s="419"/>
      <c r="F78" s="419"/>
      <c r="G78" s="419"/>
    </row>
    <row r="79" spans="2:7">
      <c r="B79" s="419"/>
      <c r="C79" s="419"/>
      <c r="D79" s="419"/>
      <c r="E79" s="419"/>
      <c r="F79" s="419"/>
      <c r="G79" s="419"/>
    </row>
    <row r="80" spans="2:7">
      <c r="B80" s="419"/>
      <c r="C80" s="419"/>
      <c r="D80" s="419"/>
      <c r="E80" s="419"/>
      <c r="F80" s="419"/>
      <c r="G80" s="419"/>
    </row>
    <row r="81" spans="2:7">
      <c r="B81" s="419"/>
      <c r="C81" s="419"/>
      <c r="D81" s="419"/>
      <c r="E81" s="419"/>
      <c r="F81" s="419"/>
      <c r="G81" s="419"/>
    </row>
    <row r="82" spans="2:7">
      <c r="B82" s="419"/>
      <c r="C82" s="419"/>
      <c r="D82" s="419"/>
      <c r="E82" s="419"/>
      <c r="F82" s="419"/>
      <c r="G82" s="419"/>
    </row>
    <row r="83" spans="2:7">
      <c r="B83" s="419"/>
      <c r="C83" s="419"/>
      <c r="D83" s="419"/>
      <c r="E83" s="419"/>
      <c r="F83" s="419"/>
      <c r="G83" s="419"/>
    </row>
    <row r="84" spans="2:7">
      <c r="B84" s="419"/>
      <c r="C84" s="419"/>
      <c r="D84" s="419"/>
      <c r="E84" s="419"/>
      <c r="F84" s="419"/>
      <c r="G84" s="419"/>
    </row>
    <row r="85" spans="2:7">
      <c r="B85" s="419"/>
      <c r="C85" s="419"/>
      <c r="D85" s="419"/>
      <c r="E85" s="419"/>
      <c r="F85" s="419"/>
      <c r="G85" s="419"/>
    </row>
    <row r="86" spans="2:7">
      <c r="B86" s="419"/>
      <c r="C86" s="419"/>
      <c r="D86" s="419"/>
      <c r="E86" s="419"/>
      <c r="F86" s="419"/>
      <c r="G86" s="419"/>
    </row>
    <row r="87" spans="2:7">
      <c r="B87" s="419"/>
      <c r="C87" s="419"/>
      <c r="D87" s="419"/>
      <c r="E87" s="419"/>
      <c r="F87" s="419"/>
      <c r="G87" s="419"/>
    </row>
    <row r="88" spans="2:7">
      <c r="B88" s="419"/>
      <c r="C88" s="419"/>
      <c r="D88" s="419"/>
      <c r="E88" s="419"/>
      <c r="F88" s="419"/>
      <c r="G88" s="419"/>
    </row>
    <row r="89" spans="2:7">
      <c r="B89" s="419"/>
      <c r="C89" s="419"/>
      <c r="D89" s="419"/>
      <c r="E89" s="419"/>
      <c r="F89" s="419"/>
      <c r="G89" s="419"/>
    </row>
    <row r="90" spans="2:7">
      <c r="B90" s="419"/>
      <c r="C90" s="419"/>
      <c r="D90" s="419"/>
      <c r="E90" s="419"/>
      <c r="F90" s="419"/>
      <c r="G90" s="419"/>
    </row>
    <row r="91" spans="2:7">
      <c r="B91" s="419"/>
      <c r="C91" s="419"/>
      <c r="D91" s="419"/>
      <c r="E91" s="419"/>
      <c r="F91" s="419"/>
      <c r="G91" s="419"/>
    </row>
    <row r="92" spans="2:7">
      <c r="B92" s="419"/>
      <c r="C92" s="419"/>
      <c r="D92" s="419"/>
      <c r="E92" s="419"/>
      <c r="F92" s="419"/>
      <c r="G92" s="419"/>
    </row>
    <row r="93" spans="2:7">
      <c r="B93" s="419"/>
      <c r="C93" s="419"/>
      <c r="D93" s="419"/>
      <c r="E93" s="419"/>
      <c r="F93" s="419"/>
      <c r="G93" s="419"/>
    </row>
    <row r="94" spans="2:7">
      <c r="B94" s="419"/>
      <c r="C94" s="419"/>
      <c r="D94" s="419"/>
      <c r="E94" s="419"/>
      <c r="F94" s="419"/>
      <c r="G94" s="419"/>
    </row>
    <row r="95" spans="2:7">
      <c r="B95" s="419"/>
      <c r="C95" s="419"/>
      <c r="D95" s="419"/>
      <c r="E95" s="419"/>
      <c r="F95" s="419"/>
      <c r="G95" s="419"/>
    </row>
    <row r="96" spans="2:7">
      <c r="B96" s="419"/>
      <c r="C96" s="419"/>
      <c r="D96" s="419"/>
      <c r="E96" s="419"/>
      <c r="F96" s="419"/>
      <c r="G96" s="419"/>
    </row>
    <row r="97" spans="2:7">
      <c r="B97" s="419"/>
      <c r="C97" s="419"/>
      <c r="D97" s="419"/>
      <c r="E97" s="419"/>
      <c r="F97" s="419"/>
      <c r="G97" s="419"/>
    </row>
    <row r="98" spans="2:7">
      <c r="B98" s="419"/>
      <c r="C98" s="419"/>
      <c r="D98" s="419"/>
      <c r="E98" s="419"/>
      <c r="F98" s="419"/>
      <c r="G98" s="419"/>
    </row>
    <row r="99" spans="2:7">
      <c r="B99" s="419"/>
      <c r="C99" s="419"/>
      <c r="D99" s="419"/>
      <c r="E99" s="419"/>
      <c r="F99" s="419"/>
      <c r="G99" s="419"/>
    </row>
    <row r="100" spans="2:7">
      <c r="B100" s="419"/>
      <c r="C100" s="419"/>
      <c r="D100" s="419"/>
      <c r="E100" s="419"/>
      <c r="F100" s="419"/>
      <c r="G100" s="419"/>
    </row>
    <row r="101" spans="2:7">
      <c r="B101" s="419"/>
      <c r="C101" s="419"/>
      <c r="D101" s="419"/>
      <c r="E101" s="419"/>
      <c r="F101" s="419"/>
      <c r="G101" s="419"/>
    </row>
    <row r="102" spans="2:7">
      <c r="B102" s="419"/>
      <c r="C102" s="419"/>
      <c r="D102" s="419"/>
      <c r="E102" s="419"/>
      <c r="F102" s="419"/>
      <c r="G102" s="419"/>
    </row>
    <row r="103" spans="2:7">
      <c r="B103" s="419"/>
      <c r="C103" s="419"/>
      <c r="D103" s="419"/>
      <c r="E103" s="419"/>
      <c r="F103" s="419"/>
      <c r="G103" s="419"/>
    </row>
    <row r="104" spans="2:7">
      <c r="B104" s="419"/>
      <c r="C104" s="419"/>
      <c r="D104" s="419"/>
      <c r="E104" s="419"/>
      <c r="F104" s="419"/>
      <c r="G104" s="419"/>
    </row>
    <row r="105" spans="2:7">
      <c r="B105" s="419"/>
      <c r="C105" s="419"/>
      <c r="D105" s="419"/>
      <c r="E105" s="419"/>
      <c r="F105" s="419"/>
      <c r="G105" s="419"/>
    </row>
    <row r="106" spans="2:7">
      <c r="B106" s="419"/>
      <c r="C106" s="419"/>
      <c r="D106" s="419"/>
      <c r="E106" s="419"/>
      <c r="F106" s="419"/>
      <c r="G106" s="419"/>
    </row>
    <row r="107" spans="2:7">
      <c r="B107" s="419"/>
      <c r="C107" s="419"/>
      <c r="D107" s="419"/>
      <c r="E107" s="419"/>
      <c r="F107" s="419"/>
      <c r="G107" s="419"/>
    </row>
    <row r="108" spans="2:7">
      <c r="B108" s="419"/>
      <c r="C108" s="419"/>
      <c r="D108" s="419"/>
      <c r="E108" s="419"/>
      <c r="F108" s="419"/>
      <c r="G108" s="419"/>
    </row>
    <row r="109" spans="2:7">
      <c r="B109" s="419"/>
      <c r="C109" s="419"/>
      <c r="D109" s="419"/>
      <c r="E109" s="419"/>
      <c r="F109" s="419"/>
      <c r="G109" s="419"/>
    </row>
    <row r="110" spans="2:7">
      <c r="B110" s="419"/>
      <c r="C110" s="419"/>
      <c r="D110" s="419"/>
      <c r="E110" s="419"/>
      <c r="F110" s="419"/>
      <c r="G110" s="419"/>
    </row>
    <row r="111" spans="2:7">
      <c r="B111" s="419"/>
      <c r="C111" s="419"/>
      <c r="D111" s="419"/>
      <c r="E111" s="419"/>
      <c r="F111" s="419"/>
      <c r="G111" s="419"/>
    </row>
    <row r="112" spans="2:7">
      <c r="B112" s="419"/>
      <c r="C112" s="419"/>
      <c r="D112" s="419"/>
      <c r="E112" s="419"/>
      <c r="F112" s="419"/>
      <c r="G112" s="419"/>
    </row>
    <row r="113" spans="2:7">
      <c r="B113" s="419"/>
      <c r="C113" s="419"/>
      <c r="D113" s="419"/>
      <c r="E113" s="419"/>
      <c r="F113" s="419"/>
      <c r="G113" s="419"/>
    </row>
    <row r="114" spans="2:7">
      <c r="B114" s="419"/>
      <c r="C114" s="419"/>
      <c r="D114" s="419"/>
      <c r="E114" s="419"/>
      <c r="F114" s="419"/>
      <c r="G114" s="419"/>
    </row>
    <row r="115" spans="2:7">
      <c r="B115" s="419"/>
      <c r="C115" s="419"/>
      <c r="D115" s="419"/>
      <c r="E115" s="419"/>
      <c r="F115" s="419"/>
      <c r="G115" s="419"/>
    </row>
    <row r="116" spans="2:7">
      <c r="B116" s="419"/>
      <c r="C116" s="419"/>
      <c r="D116" s="419"/>
      <c r="E116" s="419"/>
      <c r="F116" s="419"/>
      <c r="G116" s="419"/>
    </row>
    <row r="117" spans="2:7">
      <c r="B117" s="419"/>
      <c r="C117" s="419"/>
      <c r="D117" s="419"/>
      <c r="E117" s="419"/>
      <c r="F117" s="419"/>
      <c r="G117" s="419"/>
    </row>
    <row r="118" spans="2:7">
      <c r="B118" s="419"/>
      <c r="C118" s="419"/>
      <c r="D118" s="419"/>
      <c r="E118" s="419"/>
      <c r="F118" s="419"/>
      <c r="G118" s="419"/>
    </row>
    <row r="119" spans="2:7">
      <c r="B119" s="419"/>
      <c r="C119" s="419"/>
      <c r="D119" s="419"/>
      <c r="E119" s="419"/>
      <c r="F119" s="419"/>
      <c r="G119" s="419"/>
    </row>
    <row r="120" spans="2:7">
      <c r="B120" s="419"/>
      <c r="C120" s="419"/>
      <c r="D120" s="419"/>
      <c r="E120" s="419"/>
      <c r="F120" s="419"/>
      <c r="G120" s="419"/>
    </row>
    <row r="121" spans="2:7">
      <c r="B121" s="419"/>
      <c r="C121" s="419"/>
      <c r="D121" s="419"/>
      <c r="E121" s="419"/>
      <c r="F121" s="419"/>
      <c r="G121" s="419"/>
    </row>
    <row r="122" spans="2:7">
      <c r="B122" s="419"/>
      <c r="C122" s="419"/>
      <c r="D122" s="419"/>
      <c r="E122" s="419"/>
      <c r="F122" s="419"/>
      <c r="G122" s="419"/>
    </row>
    <row r="123" spans="2:7">
      <c r="B123" s="419"/>
      <c r="C123" s="419"/>
      <c r="D123" s="419"/>
      <c r="E123" s="419"/>
      <c r="F123" s="419"/>
      <c r="G123" s="419"/>
    </row>
    <row r="124" spans="2:7">
      <c r="B124" s="419"/>
      <c r="C124" s="419"/>
      <c r="D124" s="419"/>
      <c r="E124" s="419"/>
      <c r="F124" s="419"/>
      <c r="G124" s="419"/>
    </row>
    <row r="125" spans="2:7">
      <c r="B125" s="419"/>
      <c r="C125" s="419"/>
      <c r="D125" s="419"/>
      <c r="E125" s="419"/>
      <c r="F125" s="419"/>
      <c r="G125" s="419"/>
    </row>
    <row r="126" spans="2:7">
      <c r="B126" s="419"/>
      <c r="C126" s="419"/>
      <c r="D126" s="419"/>
      <c r="E126" s="419"/>
      <c r="F126" s="419"/>
      <c r="G126" s="419"/>
    </row>
    <row r="127" spans="2:7">
      <c r="B127" s="419"/>
      <c r="C127" s="419"/>
      <c r="D127" s="419"/>
      <c r="E127" s="419"/>
      <c r="F127" s="419"/>
      <c r="G127" s="419"/>
    </row>
    <row r="128" spans="2:7">
      <c r="B128" s="419"/>
      <c r="C128" s="419"/>
      <c r="D128" s="419"/>
      <c r="E128" s="419"/>
      <c r="F128" s="419"/>
      <c r="G128" s="419"/>
    </row>
    <row r="129" spans="2:7">
      <c r="B129" s="419"/>
      <c r="C129" s="419"/>
      <c r="D129" s="419"/>
      <c r="E129" s="419"/>
      <c r="F129" s="419"/>
      <c r="G129" s="419"/>
    </row>
    <row r="130" spans="2:7">
      <c r="B130" s="419"/>
      <c r="C130" s="419"/>
      <c r="D130" s="419"/>
      <c r="E130" s="419"/>
      <c r="F130" s="419"/>
      <c r="G130" s="419"/>
    </row>
    <row r="131" spans="2:7">
      <c r="B131" s="419"/>
      <c r="C131" s="419"/>
      <c r="D131" s="419"/>
      <c r="E131" s="419"/>
      <c r="F131" s="419"/>
      <c r="G131" s="419"/>
    </row>
    <row r="132" spans="2:7">
      <c r="B132" s="419"/>
      <c r="C132" s="419"/>
      <c r="D132" s="419"/>
      <c r="E132" s="419"/>
      <c r="F132" s="419"/>
      <c r="G132" s="419"/>
    </row>
    <row r="133" spans="2:7">
      <c r="B133" s="419"/>
      <c r="C133" s="419"/>
      <c r="D133" s="419"/>
      <c r="E133" s="419"/>
      <c r="F133" s="419"/>
      <c r="G133" s="419"/>
    </row>
    <row r="134" spans="2:7">
      <c r="B134" s="419"/>
      <c r="C134" s="419"/>
      <c r="D134" s="419"/>
      <c r="E134" s="419"/>
      <c r="F134" s="419"/>
      <c r="G134" s="419"/>
    </row>
    <row r="135" spans="2:7">
      <c r="B135" s="419"/>
      <c r="C135" s="419"/>
      <c r="D135" s="419"/>
      <c r="E135" s="419"/>
      <c r="F135" s="419"/>
      <c r="G135" s="419"/>
    </row>
    <row r="136" spans="2:7">
      <c r="B136" s="419"/>
      <c r="C136" s="419"/>
      <c r="D136" s="419"/>
      <c r="E136" s="419"/>
      <c r="F136" s="419"/>
      <c r="G136" s="419"/>
    </row>
    <row r="137" spans="2:7">
      <c r="B137" s="419"/>
      <c r="C137" s="419"/>
      <c r="D137" s="419"/>
      <c r="E137" s="419"/>
      <c r="F137" s="419"/>
      <c r="G137" s="419"/>
    </row>
    <row r="138" spans="2:7">
      <c r="B138" s="419"/>
      <c r="C138" s="419"/>
      <c r="D138" s="419"/>
      <c r="E138" s="419"/>
      <c r="F138" s="419"/>
      <c r="G138" s="419"/>
    </row>
    <row r="139" spans="2:7">
      <c r="B139" s="419"/>
      <c r="C139" s="419"/>
      <c r="D139" s="419"/>
      <c r="E139" s="419"/>
      <c r="F139" s="419"/>
      <c r="G139" s="419"/>
    </row>
    <row r="140" spans="2:7">
      <c r="B140" s="419"/>
      <c r="C140" s="419"/>
      <c r="D140" s="419"/>
      <c r="E140" s="419"/>
      <c r="F140" s="419"/>
      <c r="G140" s="419"/>
    </row>
    <row r="141" spans="2:7">
      <c r="B141" s="419"/>
      <c r="C141" s="419"/>
      <c r="D141" s="419"/>
      <c r="E141" s="419"/>
      <c r="F141" s="419"/>
      <c r="G141" s="419"/>
    </row>
    <row r="142" spans="2:7">
      <c r="B142" s="419"/>
      <c r="C142" s="419"/>
      <c r="D142" s="419"/>
      <c r="E142" s="419"/>
      <c r="F142" s="419"/>
      <c r="G142" s="419"/>
    </row>
    <row r="143" spans="2:7">
      <c r="B143" s="419"/>
      <c r="C143" s="419"/>
      <c r="D143" s="419"/>
      <c r="E143" s="419"/>
      <c r="F143" s="419"/>
      <c r="G143" s="419"/>
    </row>
    <row r="144" spans="2:7">
      <c r="B144" s="419"/>
      <c r="C144" s="419"/>
      <c r="D144" s="419"/>
      <c r="E144" s="419"/>
      <c r="F144" s="419"/>
      <c r="G144" s="419"/>
    </row>
    <row r="145" spans="2:7">
      <c r="B145" s="419"/>
      <c r="C145" s="419"/>
      <c r="D145" s="419"/>
      <c r="E145" s="419"/>
      <c r="F145" s="419"/>
      <c r="G145" s="419"/>
    </row>
    <row r="146" spans="2:7">
      <c r="B146" s="419"/>
      <c r="C146" s="419"/>
      <c r="D146" s="419"/>
      <c r="E146" s="419"/>
      <c r="F146" s="419"/>
      <c r="G146" s="419"/>
    </row>
    <row r="147" spans="2:7">
      <c r="B147" s="419"/>
      <c r="C147" s="419"/>
      <c r="D147" s="419"/>
      <c r="E147" s="419"/>
      <c r="F147" s="419"/>
      <c r="G147" s="419"/>
    </row>
    <row r="148" spans="2:7">
      <c r="B148" s="419"/>
      <c r="C148" s="419"/>
      <c r="D148" s="419"/>
      <c r="E148" s="419"/>
      <c r="F148" s="419"/>
      <c r="G148" s="419"/>
    </row>
    <row r="149" spans="2:7">
      <c r="B149" s="419"/>
      <c r="C149" s="419"/>
      <c r="D149" s="419"/>
      <c r="E149" s="419"/>
      <c r="F149" s="419"/>
      <c r="G149" s="419"/>
    </row>
    <row r="150" spans="2:7">
      <c r="B150" s="419"/>
      <c r="C150" s="419"/>
      <c r="D150" s="419"/>
      <c r="E150" s="419"/>
      <c r="F150" s="419"/>
      <c r="G150" s="419"/>
    </row>
    <row r="151" spans="2:7">
      <c r="B151" s="419"/>
      <c r="C151" s="419"/>
      <c r="D151" s="419"/>
      <c r="E151" s="419"/>
      <c r="F151" s="419"/>
      <c r="G151" s="419"/>
    </row>
    <row r="152" spans="2:7">
      <c r="B152" s="419"/>
      <c r="C152" s="419"/>
      <c r="D152" s="419"/>
      <c r="E152" s="419"/>
      <c r="F152" s="419"/>
      <c r="G152" s="419"/>
    </row>
    <row r="153" spans="2:7">
      <c r="B153" s="419"/>
      <c r="C153" s="419"/>
      <c r="D153" s="419"/>
      <c r="E153" s="419"/>
      <c r="F153" s="419"/>
      <c r="G153" s="419"/>
    </row>
    <row r="154" spans="2:7">
      <c r="B154" s="419"/>
      <c r="C154" s="419"/>
      <c r="D154" s="419"/>
      <c r="E154" s="419"/>
      <c r="F154" s="419"/>
      <c r="G154" s="419"/>
    </row>
    <row r="155" spans="2:7">
      <c r="B155" s="419"/>
      <c r="C155" s="419"/>
      <c r="D155" s="419"/>
      <c r="E155" s="419"/>
      <c r="F155" s="419"/>
      <c r="G155" s="419"/>
    </row>
    <row r="156" spans="2:7">
      <c r="B156" s="419"/>
      <c r="C156" s="419"/>
      <c r="D156" s="419"/>
      <c r="E156" s="419"/>
      <c r="F156" s="419"/>
      <c r="G156" s="419"/>
    </row>
    <row r="157" spans="2:7">
      <c r="B157" s="419"/>
      <c r="C157" s="419"/>
      <c r="D157" s="419"/>
      <c r="E157" s="419"/>
      <c r="F157" s="419"/>
      <c r="G157" s="419"/>
    </row>
    <row r="158" spans="2:7">
      <c r="B158" s="419"/>
      <c r="C158" s="419"/>
      <c r="D158" s="419"/>
      <c r="E158" s="419"/>
      <c r="F158" s="419"/>
      <c r="G158" s="419"/>
    </row>
    <row r="159" spans="2:7">
      <c r="B159" s="419"/>
      <c r="C159" s="419"/>
      <c r="D159" s="419"/>
      <c r="E159" s="419"/>
      <c r="F159" s="419"/>
      <c r="G159" s="419"/>
    </row>
    <row r="160" spans="2:7">
      <c r="B160" s="419"/>
      <c r="C160" s="419"/>
      <c r="D160" s="419"/>
      <c r="E160" s="419"/>
      <c r="F160" s="419"/>
      <c r="G160" s="419"/>
    </row>
    <row r="161" spans="2:7">
      <c r="B161" s="419"/>
      <c r="C161" s="419"/>
      <c r="D161" s="419"/>
      <c r="E161" s="419"/>
      <c r="F161" s="419"/>
      <c r="G161" s="419"/>
    </row>
    <row r="162" spans="2:7">
      <c r="B162" s="419"/>
      <c r="C162" s="419"/>
      <c r="D162" s="419"/>
      <c r="E162" s="419"/>
      <c r="F162" s="419"/>
      <c r="G162" s="419"/>
    </row>
    <row r="163" spans="2:7">
      <c r="B163" s="419"/>
      <c r="C163" s="419"/>
      <c r="D163" s="419"/>
      <c r="E163" s="419"/>
      <c r="F163" s="419"/>
      <c r="G163" s="419"/>
    </row>
    <row r="164" spans="2:7">
      <c r="B164" s="419"/>
      <c r="C164" s="419"/>
      <c r="D164" s="419"/>
      <c r="E164" s="419"/>
      <c r="F164" s="419"/>
      <c r="G164" s="419"/>
    </row>
    <row r="165" spans="2:7">
      <c r="B165" s="419"/>
      <c r="C165" s="419"/>
      <c r="D165" s="419"/>
      <c r="E165" s="419"/>
      <c r="F165" s="419"/>
      <c r="G165" s="419"/>
    </row>
    <row r="166" spans="2:7">
      <c r="B166" s="419"/>
      <c r="C166" s="419"/>
      <c r="D166" s="419"/>
      <c r="E166" s="419"/>
      <c r="F166" s="419"/>
      <c r="G166" s="419"/>
    </row>
    <row r="167" spans="2:7">
      <c r="B167" s="419"/>
      <c r="C167" s="419"/>
      <c r="D167" s="419"/>
      <c r="E167" s="419"/>
      <c r="F167" s="419"/>
      <c r="G167" s="419"/>
    </row>
    <row r="168" spans="2:7">
      <c r="B168" s="419"/>
      <c r="C168" s="419"/>
      <c r="D168" s="419"/>
      <c r="E168" s="419"/>
      <c r="F168" s="419"/>
      <c r="G168" s="419"/>
    </row>
    <row r="169" spans="2:7">
      <c r="B169" s="419"/>
      <c r="C169" s="419"/>
      <c r="D169" s="419"/>
      <c r="E169" s="419"/>
      <c r="F169" s="419"/>
      <c r="G169" s="419"/>
    </row>
    <row r="170" spans="2:7">
      <c r="B170" s="419"/>
      <c r="C170" s="419"/>
      <c r="D170" s="419"/>
      <c r="E170" s="419"/>
      <c r="F170" s="419"/>
      <c r="G170" s="419"/>
    </row>
    <row r="171" spans="2:7">
      <c r="B171" s="419"/>
      <c r="C171" s="419"/>
      <c r="D171" s="419"/>
      <c r="E171" s="419"/>
      <c r="F171" s="419"/>
      <c r="G171" s="419"/>
    </row>
    <row r="172" spans="2:7">
      <c r="B172" s="419"/>
      <c r="C172" s="419"/>
      <c r="D172" s="419"/>
      <c r="E172" s="419"/>
      <c r="F172" s="419"/>
      <c r="G172" s="419"/>
    </row>
    <row r="173" spans="2:7">
      <c r="B173" s="419"/>
      <c r="C173" s="419"/>
      <c r="D173" s="419"/>
      <c r="E173" s="419"/>
      <c r="F173" s="419"/>
      <c r="G173" s="419"/>
    </row>
    <row r="174" spans="2:7">
      <c r="B174" s="419"/>
      <c r="C174" s="419"/>
      <c r="D174" s="419"/>
      <c r="E174" s="419"/>
      <c r="F174" s="419"/>
      <c r="G174" s="419"/>
    </row>
    <row r="175" spans="2:7">
      <c r="B175" s="419"/>
      <c r="C175" s="419"/>
      <c r="D175" s="419"/>
      <c r="E175" s="419"/>
      <c r="F175" s="419"/>
      <c r="G175" s="419"/>
    </row>
    <row r="176" spans="2:7">
      <c r="B176" s="419"/>
      <c r="C176" s="419"/>
      <c r="D176" s="419"/>
      <c r="E176" s="419"/>
      <c r="F176" s="419"/>
      <c r="G176" s="419"/>
    </row>
    <row r="177" spans="2:7">
      <c r="B177" s="419"/>
      <c r="C177" s="419"/>
      <c r="D177" s="419"/>
      <c r="E177" s="419"/>
      <c r="F177" s="419"/>
      <c r="G177" s="419"/>
    </row>
    <row r="178" spans="2:7">
      <c r="B178" s="419"/>
      <c r="C178" s="419"/>
      <c r="D178" s="419"/>
      <c r="E178" s="419"/>
      <c r="F178" s="419"/>
      <c r="G178" s="419"/>
    </row>
    <row r="179" spans="2:7">
      <c r="B179" s="419"/>
      <c r="C179" s="419"/>
      <c r="D179" s="419"/>
      <c r="E179" s="419"/>
      <c r="F179" s="419"/>
      <c r="G179" s="419"/>
    </row>
    <row r="180" spans="2:7">
      <c r="B180" s="419"/>
      <c r="C180" s="419"/>
      <c r="D180" s="419"/>
      <c r="E180" s="419"/>
      <c r="F180" s="419"/>
      <c r="G180" s="419"/>
    </row>
    <row r="181" spans="2:7">
      <c r="B181" s="419"/>
      <c r="C181" s="419"/>
      <c r="D181" s="419"/>
      <c r="E181" s="419"/>
      <c r="F181" s="419"/>
      <c r="G181" s="419"/>
    </row>
    <row r="182" spans="2:7">
      <c r="B182" s="419"/>
      <c r="C182" s="419"/>
      <c r="D182" s="419"/>
      <c r="E182" s="419"/>
      <c r="F182" s="419"/>
      <c r="G182" s="419"/>
    </row>
    <row r="183" spans="2:7">
      <c r="B183" s="419"/>
      <c r="C183" s="419"/>
      <c r="D183" s="419"/>
      <c r="E183" s="419"/>
      <c r="F183" s="419"/>
      <c r="G183" s="419"/>
    </row>
    <row r="184" spans="2:7">
      <c r="B184" s="419"/>
      <c r="C184" s="419"/>
      <c r="D184" s="419"/>
      <c r="E184" s="419"/>
      <c r="F184" s="419"/>
      <c r="G184" s="419"/>
    </row>
    <row r="185" spans="2:7">
      <c r="B185" s="419"/>
      <c r="C185" s="419"/>
      <c r="D185" s="419"/>
      <c r="E185" s="419"/>
      <c r="F185" s="419"/>
      <c r="G185" s="419"/>
    </row>
    <row r="186" spans="2:7">
      <c r="B186" s="419"/>
      <c r="C186" s="419"/>
      <c r="D186" s="419"/>
      <c r="E186" s="419"/>
      <c r="F186" s="419"/>
      <c r="G186" s="419"/>
    </row>
    <row r="187" spans="2:7">
      <c r="B187" s="419"/>
      <c r="C187" s="419"/>
      <c r="D187" s="419"/>
      <c r="E187" s="419"/>
      <c r="F187" s="419"/>
      <c r="G187" s="419"/>
    </row>
    <row r="188" spans="2:7">
      <c r="B188" s="419"/>
      <c r="C188" s="419"/>
      <c r="D188" s="419"/>
      <c r="E188" s="419"/>
      <c r="F188" s="419"/>
      <c r="G188" s="419"/>
    </row>
    <row r="189" spans="2:7">
      <c r="B189" s="419"/>
      <c r="C189" s="419"/>
      <c r="D189" s="419"/>
      <c r="E189" s="419"/>
      <c r="F189" s="419"/>
      <c r="G189" s="419"/>
    </row>
    <row r="190" spans="2:7">
      <c r="B190" s="419"/>
      <c r="C190" s="419"/>
      <c r="D190" s="419"/>
      <c r="E190" s="419"/>
      <c r="F190" s="419"/>
      <c r="G190" s="419"/>
    </row>
    <row r="191" spans="2:7">
      <c r="B191" s="419"/>
      <c r="C191" s="419"/>
      <c r="D191" s="419"/>
      <c r="E191" s="419"/>
      <c r="F191" s="419"/>
      <c r="G191" s="419"/>
    </row>
    <row r="192" spans="2:7">
      <c r="B192" s="419"/>
      <c r="C192" s="419"/>
      <c r="D192" s="419"/>
      <c r="E192" s="419"/>
      <c r="F192" s="419"/>
      <c r="G192" s="419"/>
    </row>
    <row r="193" spans="2:7">
      <c r="B193" s="419"/>
      <c r="C193" s="419"/>
      <c r="D193" s="419"/>
      <c r="E193" s="419"/>
      <c r="F193" s="419"/>
      <c r="G193" s="419"/>
    </row>
    <row r="194" spans="2:7">
      <c r="B194" s="419"/>
      <c r="C194" s="419"/>
      <c r="D194" s="419"/>
      <c r="E194" s="419"/>
      <c r="F194" s="419"/>
      <c r="G194" s="419"/>
    </row>
    <row r="195" spans="2:7">
      <c r="B195" s="419"/>
      <c r="C195" s="419"/>
      <c r="D195" s="419"/>
      <c r="E195" s="419"/>
      <c r="F195" s="419"/>
      <c r="G195" s="419"/>
    </row>
    <row r="196" spans="2:7">
      <c r="B196" s="419"/>
      <c r="C196" s="419"/>
      <c r="D196" s="419"/>
      <c r="E196" s="419"/>
      <c r="F196" s="419"/>
      <c r="G196" s="419"/>
    </row>
    <row r="197" spans="2:7">
      <c r="B197" s="419"/>
      <c r="C197" s="419"/>
      <c r="D197" s="419"/>
      <c r="E197" s="419"/>
      <c r="F197" s="419"/>
      <c r="G197" s="419"/>
    </row>
    <row r="198" spans="2:7">
      <c r="B198" s="419"/>
      <c r="C198" s="419"/>
      <c r="D198" s="419"/>
      <c r="E198" s="419"/>
      <c r="F198" s="419"/>
      <c r="G198" s="419"/>
    </row>
    <row r="199" spans="2:7">
      <c r="B199" s="419"/>
      <c r="C199" s="419"/>
      <c r="D199" s="419"/>
      <c r="E199" s="419"/>
      <c r="F199" s="419"/>
      <c r="G199" s="419"/>
    </row>
    <row r="200" spans="2:7">
      <c r="B200" s="419"/>
      <c r="C200" s="419"/>
      <c r="D200" s="419"/>
      <c r="E200" s="419"/>
      <c r="F200" s="419"/>
      <c r="G200" s="419"/>
    </row>
    <row r="201" spans="2:7">
      <c r="B201" s="419"/>
      <c r="C201" s="419"/>
      <c r="D201" s="419"/>
      <c r="E201" s="419"/>
      <c r="F201" s="419"/>
      <c r="G201" s="419"/>
    </row>
    <row r="202" spans="2:7">
      <c r="B202" s="419"/>
      <c r="C202" s="419"/>
      <c r="D202" s="419"/>
      <c r="E202" s="419"/>
      <c r="F202" s="419"/>
      <c r="G202" s="419"/>
    </row>
    <row r="203" spans="2:7">
      <c r="B203" s="419"/>
      <c r="C203" s="419"/>
      <c r="D203" s="419"/>
      <c r="E203" s="419"/>
      <c r="F203" s="419"/>
      <c r="G203" s="419"/>
    </row>
    <row r="204" spans="2:7">
      <c r="B204" s="419"/>
      <c r="C204" s="419"/>
      <c r="D204" s="419"/>
      <c r="E204" s="419"/>
      <c r="F204" s="419"/>
      <c r="G204" s="419"/>
    </row>
    <row r="205" spans="2:7">
      <c r="B205" s="419"/>
      <c r="C205" s="419"/>
      <c r="D205" s="419"/>
      <c r="E205" s="419"/>
      <c r="F205" s="419"/>
      <c r="G205" s="419"/>
    </row>
    <row r="206" spans="2:7">
      <c r="B206" s="419"/>
      <c r="C206" s="419"/>
      <c r="D206" s="419"/>
      <c r="E206" s="419"/>
      <c r="F206" s="419"/>
      <c r="G206" s="419"/>
    </row>
    <row r="207" spans="2:7">
      <c r="B207" s="419"/>
      <c r="C207" s="419"/>
      <c r="D207" s="419"/>
      <c r="E207" s="419"/>
      <c r="F207" s="419"/>
      <c r="G207" s="419"/>
    </row>
    <row r="208" spans="2:7">
      <c r="B208" s="419"/>
      <c r="C208" s="419"/>
      <c r="D208" s="419"/>
      <c r="E208" s="419"/>
      <c r="F208" s="419"/>
      <c r="G208" s="419"/>
    </row>
    <row r="209" spans="2:7">
      <c r="B209" s="419"/>
      <c r="C209" s="419"/>
      <c r="D209" s="419"/>
      <c r="E209" s="419"/>
      <c r="F209" s="419"/>
      <c r="G209" s="419"/>
    </row>
    <row r="210" spans="2:7">
      <c r="B210" s="419"/>
      <c r="C210" s="419"/>
      <c r="D210" s="419"/>
      <c r="E210" s="419"/>
      <c r="F210" s="419"/>
      <c r="G210" s="419"/>
    </row>
    <row r="211" spans="2:7">
      <c r="B211" s="419"/>
      <c r="C211" s="419"/>
      <c r="D211" s="419"/>
      <c r="E211" s="419"/>
      <c r="F211" s="419"/>
      <c r="G211" s="419"/>
    </row>
    <row r="212" spans="2:7">
      <c r="B212" s="419"/>
      <c r="C212" s="419"/>
      <c r="D212" s="419"/>
      <c r="E212" s="419"/>
      <c r="F212" s="419"/>
      <c r="G212" s="419"/>
    </row>
    <row r="213" spans="2:7">
      <c r="B213" s="419"/>
      <c r="C213" s="419"/>
      <c r="D213" s="419"/>
      <c r="E213" s="419"/>
      <c r="F213" s="419"/>
      <c r="G213" s="419"/>
    </row>
    <row r="214" spans="2:7">
      <c r="B214" s="419"/>
      <c r="C214" s="419"/>
      <c r="D214" s="419"/>
      <c r="E214" s="419"/>
      <c r="F214" s="419"/>
      <c r="G214" s="419"/>
    </row>
    <row r="215" spans="2:7">
      <c r="B215" s="419"/>
      <c r="C215" s="419"/>
      <c r="D215" s="419"/>
      <c r="E215" s="419"/>
      <c r="F215" s="419"/>
      <c r="G215" s="419"/>
    </row>
    <row r="216" spans="2:7">
      <c r="B216" s="419"/>
      <c r="C216" s="419"/>
      <c r="D216" s="419"/>
      <c r="E216" s="419"/>
      <c r="F216" s="419"/>
      <c r="G216" s="419"/>
    </row>
    <row r="217" spans="2:7">
      <c r="B217" s="419"/>
      <c r="C217" s="419"/>
      <c r="D217" s="419"/>
      <c r="E217" s="419"/>
      <c r="F217" s="419"/>
      <c r="G217" s="419"/>
    </row>
    <row r="218" spans="2:7">
      <c r="B218" s="419"/>
      <c r="C218" s="419"/>
      <c r="D218" s="419"/>
      <c r="E218" s="419"/>
      <c r="F218" s="419"/>
      <c r="G218" s="419"/>
    </row>
    <row r="219" spans="2:7">
      <c r="B219" s="419"/>
      <c r="C219" s="419"/>
      <c r="D219" s="419"/>
      <c r="E219" s="419"/>
      <c r="F219" s="419"/>
      <c r="G219" s="419"/>
    </row>
    <row r="220" spans="2:7">
      <c r="B220" s="419"/>
      <c r="C220" s="419"/>
      <c r="D220" s="419"/>
      <c r="E220" s="419"/>
      <c r="F220" s="419"/>
      <c r="G220" s="419"/>
    </row>
    <row r="221" spans="2:7">
      <c r="B221" s="419"/>
      <c r="C221" s="419"/>
      <c r="D221" s="419"/>
      <c r="E221" s="419"/>
      <c r="F221" s="419"/>
      <c r="G221" s="419"/>
    </row>
    <row r="222" spans="2:7">
      <c r="B222" s="419"/>
      <c r="C222" s="419"/>
      <c r="D222" s="419"/>
      <c r="E222" s="419"/>
      <c r="F222" s="419"/>
      <c r="G222" s="419"/>
    </row>
    <row r="223" spans="2:7">
      <c r="B223" s="419"/>
      <c r="C223" s="419"/>
      <c r="D223" s="419"/>
      <c r="E223" s="419"/>
      <c r="F223" s="419"/>
      <c r="G223" s="419"/>
    </row>
    <row r="224" spans="2:7">
      <c r="B224" s="419"/>
      <c r="C224" s="419"/>
      <c r="D224" s="419"/>
      <c r="E224" s="419"/>
      <c r="F224" s="419"/>
      <c r="G224" s="419"/>
    </row>
    <row r="225" spans="2:7">
      <c r="B225" s="419"/>
      <c r="C225" s="419"/>
      <c r="D225" s="419"/>
      <c r="E225" s="419"/>
      <c r="F225" s="419"/>
      <c r="G225" s="419"/>
    </row>
    <row r="226" spans="2:7">
      <c r="B226" s="419"/>
      <c r="C226" s="419"/>
      <c r="D226" s="419"/>
      <c r="E226" s="419"/>
      <c r="F226" s="419"/>
      <c r="G226" s="419"/>
    </row>
    <row r="227" spans="2:7">
      <c r="B227" s="419"/>
      <c r="C227" s="419"/>
      <c r="D227" s="419"/>
      <c r="E227" s="419"/>
      <c r="F227" s="419"/>
      <c r="G227" s="419"/>
    </row>
    <row r="228" spans="2:7">
      <c r="B228" s="419"/>
      <c r="C228" s="419"/>
      <c r="D228" s="419"/>
      <c r="E228" s="419"/>
      <c r="F228" s="419"/>
      <c r="G228" s="419"/>
    </row>
    <row r="229" spans="2:7">
      <c r="B229" s="419"/>
      <c r="C229" s="419"/>
      <c r="D229" s="419"/>
      <c r="E229" s="419"/>
      <c r="F229" s="419"/>
      <c r="G229" s="419"/>
    </row>
    <row r="230" spans="2:7">
      <c r="B230" s="419"/>
      <c r="C230" s="419"/>
      <c r="D230" s="419"/>
      <c r="E230" s="419"/>
      <c r="F230" s="419"/>
      <c r="G230" s="419"/>
    </row>
    <row r="231" spans="2:7">
      <c r="B231" s="419"/>
      <c r="C231" s="419"/>
      <c r="D231" s="419"/>
      <c r="E231" s="419"/>
      <c r="F231" s="419"/>
      <c r="G231" s="419"/>
    </row>
    <row r="232" spans="2:7">
      <c r="B232" s="419"/>
      <c r="C232" s="419"/>
      <c r="D232" s="419"/>
      <c r="E232" s="419"/>
      <c r="F232" s="419"/>
      <c r="G232" s="419"/>
    </row>
    <row r="233" spans="2:7">
      <c r="B233" s="419"/>
      <c r="C233" s="419"/>
      <c r="D233" s="419"/>
      <c r="E233" s="419"/>
      <c r="F233" s="419"/>
      <c r="G233" s="419"/>
    </row>
    <row r="234" spans="2:7">
      <c r="B234" s="419"/>
      <c r="C234" s="419"/>
      <c r="D234" s="419"/>
      <c r="E234" s="419"/>
      <c r="F234" s="419"/>
      <c r="G234" s="419"/>
    </row>
    <row r="235" spans="2:7">
      <c r="B235" s="419"/>
      <c r="C235" s="419"/>
      <c r="D235" s="419"/>
      <c r="E235" s="419"/>
      <c r="F235" s="419"/>
      <c r="G235" s="419"/>
    </row>
    <row r="236" spans="2:7">
      <c r="B236" s="419"/>
      <c r="C236" s="419"/>
      <c r="D236" s="419"/>
      <c r="E236" s="419"/>
      <c r="F236" s="419"/>
      <c r="G236" s="419"/>
    </row>
    <row r="237" spans="2:7">
      <c r="B237" s="419"/>
      <c r="C237" s="419"/>
      <c r="D237" s="419"/>
      <c r="E237" s="419"/>
      <c r="F237" s="419"/>
      <c r="G237" s="419"/>
    </row>
    <row r="238" spans="2:7">
      <c r="B238" s="419"/>
      <c r="C238" s="419"/>
      <c r="D238" s="419"/>
      <c r="E238" s="419"/>
      <c r="F238" s="419"/>
      <c r="G238" s="419"/>
    </row>
    <row r="239" spans="2:7">
      <c r="B239" s="419"/>
      <c r="C239" s="419"/>
      <c r="D239" s="419"/>
      <c r="E239" s="419"/>
      <c r="F239" s="419"/>
      <c r="G239" s="419"/>
    </row>
    <row r="240" spans="2:7">
      <c r="B240" s="419"/>
      <c r="C240" s="419"/>
      <c r="D240" s="419"/>
      <c r="E240" s="419"/>
      <c r="F240" s="419"/>
      <c r="G240" s="419"/>
    </row>
    <row r="241" spans="2:7">
      <c r="B241" s="419"/>
      <c r="C241" s="419"/>
      <c r="D241" s="419"/>
      <c r="E241" s="419"/>
      <c r="F241" s="419"/>
      <c r="G241" s="419"/>
    </row>
    <row r="242" spans="2:7">
      <c r="B242" s="419"/>
      <c r="C242" s="419"/>
      <c r="D242" s="419"/>
      <c r="E242" s="419"/>
      <c r="F242" s="419"/>
      <c r="G242" s="419"/>
    </row>
    <row r="243" spans="2:7">
      <c r="B243" s="419"/>
      <c r="C243" s="419"/>
      <c r="D243" s="419"/>
      <c r="E243" s="419"/>
      <c r="F243" s="419"/>
      <c r="G243" s="419"/>
    </row>
    <row r="244" spans="2:7">
      <c r="B244" s="419"/>
      <c r="C244" s="419"/>
      <c r="D244" s="419"/>
      <c r="E244" s="419"/>
      <c r="F244" s="419"/>
      <c r="G244" s="419"/>
    </row>
    <row r="245" spans="2:7">
      <c r="B245" s="419"/>
      <c r="C245" s="419"/>
      <c r="D245" s="419"/>
      <c r="E245" s="419"/>
      <c r="F245" s="419"/>
      <c r="G245" s="419"/>
    </row>
    <row r="246" spans="2:7">
      <c r="B246" s="419"/>
      <c r="C246" s="419"/>
      <c r="D246" s="419"/>
      <c r="E246" s="419"/>
      <c r="F246" s="419"/>
      <c r="G246" s="419"/>
    </row>
    <row r="247" spans="2:7">
      <c r="B247" s="419"/>
      <c r="C247" s="419"/>
      <c r="D247" s="419"/>
      <c r="E247" s="419"/>
      <c r="F247" s="419"/>
      <c r="G247" s="419"/>
    </row>
    <row r="248" spans="2:7">
      <c r="B248" s="419"/>
      <c r="C248" s="419"/>
      <c r="D248" s="419"/>
      <c r="E248" s="419"/>
      <c r="F248" s="419"/>
      <c r="G248" s="419"/>
    </row>
    <row r="249" spans="2:7">
      <c r="B249" s="419"/>
      <c r="C249" s="419"/>
      <c r="D249" s="419"/>
      <c r="E249" s="419"/>
      <c r="F249" s="419"/>
      <c r="G249" s="419"/>
    </row>
    <row r="250" spans="2:7">
      <c r="B250" s="419"/>
      <c r="C250" s="419"/>
      <c r="D250" s="419"/>
      <c r="E250" s="419"/>
      <c r="F250" s="419"/>
      <c r="G250" s="419"/>
    </row>
    <row r="251" spans="2:7">
      <c r="B251" s="419"/>
      <c r="C251" s="419"/>
      <c r="D251" s="419"/>
      <c r="E251" s="419"/>
      <c r="F251" s="419"/>
      <c r="G251" s="419"/>
    </row>
    <row r="252" spans="2:7">
      <c r="B252" s="419"/>
      <c r="C252" s="419"/>
      <c r="D252" s="419"/>
      <c r="E252" s="419"/>
      <c r="F252" s="419"/>
      <c r="G252" s="419"/>
    </row>
    <row r="253" spans="2:7">
      <c r="B253" s="419"/>
      <c r="C253" s="419"/>
      <c r="D253" s="419"/>
      <c r="E253" s="419"/>
      <c r="F253" s="419"/>
      <c r="G253" s="419"/>
    </row>
    <row r="254" spans="2:7">
      <c r="B254" s="419"/>
      <c r="C254" s="419"/>
      <c r="D254" s="419"/>
      <c r="E254" s="419"/>
      <c r="F254" s="419"/>
      <c r="G254" s="419"/>
    </row>
    <row r="255" spans="2:7">
      <c r="B255" s="419"/>
      <c r="C255" s="419"/>
      <c r="D255" s="419"/>
      <c r="E255" s="419"/>
      <c r="F255" s="419"/>
      <c r="G255" s="419"/>
    </row>
    <row r="256" spans="2:7">
      <c r="B256" s="419"/>
      <c r="C256" s="419"/>
      <c r="D256" s="419"/>
      <c r="E256" s="419"/>
      <c r="F256" s="419"/>
      <c r="G256" s="419"/>
    </row>
    <row r="257" spans="2:7">
      <c r="B257" s="419"/>
      <c r="C257" s="419"/>
      <c r="D257" s="419"/>
      <c r="E257" s="419"/>
      <c r="F257" s="419"/>
      <c r="G257" s="419"/>
    </row>
    <row r="258" spans="2:7">
      <c r="B258" s="419"/>
      <c r="C258" s="419"/>
      <c r="D258" s="419"/>
      <c r="E258" s="419"/>
      <c r="F258" s="419"/>
      <c r="G258" s="419"/>
    </row>
    <row r="259" spans="2:7">
      <c r="B259" s="419"/>
      <c r="C259" s="419"/>
      <c r="D259" s="419"/>
      <c r="E259" s="419"/>
      <c r="F259" s="419"/>
      <c r="G259" s="419"/>
    </row>
    <row r="260" spans="2:7">
      <c r="B260" s="419"/>
      <c r="C260" s="419"/>
      <c r="D260" s="419"/>
      <c r="E260" s="419"/>
      <c r="F260" s="419"/>
      <c r="G260" s="419"/>
    </row>
    <row r="261" spans="2:7">
      <c r="B261" s="419"/>
      <c r="C261" s="419"/>
      <c r="D261" s="419"/>
      <c r="E261" s="419"/>
      <c r="F261" s="419"/>
      <c r="G261" s="419"/>
    </row>
    <row r="262" spans="2:7">
      <c r="B262" s="419"/>
      <c r="C262" s="419"/>
      <c r="D262" s="419"/>
      <c r="E262" s="419"/>
      <c r="F262" s="419"/>
      <c r="G262" s="419"/>
    </row>
    <row r="263" spans="2:7">
      <c r="B263" s="419"/>
      <c r="C263" s="419"/>
      <c r="D263" s="419"/>
      <c r="E263" s="419"/>
      <c r="F263" s="419"/>
      <c r="G263" s="419"/>
    </row>
    <row r="264" spans="2:7">
      <c r="B264" s="419"/>
      <c r="C264" s="419"/>
      <c r="D264" s="419"/>
      <c r="E264" s="419"/>
      <c r="F264" s="419"/>
      <c r="G264" s="419"/>
    </row>
    <row r="265" spans="2:7">
      <c r="B265" s="419"/>
      <c r="C265" s="419"/>
      <c r="D265" s="419"/>
      <c r="E265" s="419"/>
      <c r="F265" s="419"/>
      <c r="G265" s="419"/>
    </row>
    <row r="266" spans="2:7">
      <c r="B266" s="419"/>
      <c r="C266" s="419"/>
      <c r="D266" s="419"/>
      <c r="E266" s="419"/>
      <c r="F266" s="419"/>
      <c r="G266" s="419"/>
    </row>
    <row r="267" spans="2:7">
      <c r="B267" s="419"/>
      <c r="C267" s="419"/>
      <c r="D267" s="419"/>
      <c r="E267" s="419"/>
      <c r="F267" s="419"/>
      <c r="G267" s="419"/>
    </row>
    <row r="268" spans="2:7">
      <c r="B268" s="419"/>
      <c r="C268" s="419"/>
      <c r="D268" s="419"/>
      <c r="E268" s="419"/>
      <c r="F268" s="419"/>
      <c r="G268" s="419"/>
    </row>
    <row r="269" spans="2:7">
      <c r="B269" s="419"/>
      <c r="C269" s="419"/>
      <c r="D269" s="419"/>
      <c r="E269" s="419"/>
      <c r="F269" s="419"/>
      <c r="G269" s="419"/>
    </row>
    <row r="270" spans="2:7">
      <c r="B270" s="419"/>
      <c r="C270" s="419"/>
      <c r="D270" s="419"/>
      <c r="E270" s="419"/>
      <c r="F270" s="419"/>
      <c r="G270" s="419"/>
    </row>
    <row r="271" spans="2:7">
      <c r="B271" s="419"/>
      <c r="C271" s="419"/>
      <c r="D271" s="419"/>
      <c r="E271" s="419"/>
      <c r="F271" s="419"/>
      <c r="G271" s="419"/>
    </row>
    <row r="272" spans="2:7">
      <c r="B272" s="419"/>
      <c r="C272" s="419"/>
      <c r="D272" s="419"/>
      <c r="E272" s="419"/>
      <c r="F272" s="419"/>
      <c r="G272" s="419"/>
    </row>
    <row r="273" spans="2:7">
      <c r="B273" s="419"/>
      <c r="C273" s="419"/>
      <c r="D273" s="419"/>
      <c r="E273" s="419"/>
      <c r="F273" s="419"/>
      <c r="G273" s="419"/>
    </row>
    <row r="274" spans="2:7">
      <c r="B274" s="419"/>
      <c r="C274" s="419"/>
      <c r="D274" s="419"/>
      <c r="E274" s="419"/>
      <c r="F274" s="419"/>
      <c r="G274" s="419"/>
    </row>
    <row r="275" spans="2:7">
      <c r="B275" s="419"/>
      <c r="C275" s="419"/>
      <c r="D275" s="419"/>
      <c r="E275" s="419"/>
      <c r="F275" s="419"/>
      <c r="G275" s="419"/>
    </row>
    <row r="276" spans="2:7">
      <c r="B276" s="419"/>
      <c r="C276" s="419"/>
      <c r="D276" s="419"/>
      <c r="E276" s="419"/>
      <c r="F276" s="419"/>
      <c r="G276" s="419"/>
    </row>
    <row r="277" spans="2:7">
      <c r="B277" s="419"/>
      <c r="C277" s="419"/>
      <c r="D277" s="419"/>
      <c r="E277" s="419"/>
      <c r="F277" s="419"/>
      <c r="G277" s="419"/>
    </row>
    <row r="278" spans="2:7">
      <c r="B278" s="419"/>
      <c r="C278" s="419"/>
      <c r="D278" s="419"/>
      <c r="E278" s="419"/>
      <c r="F278" s="419"/>
      <c r="G278" s="419"/>
    </row>
    <row r="279" spans="2:7">
      <c r="B279" s="419"/>
      <c r="C279" s="419"/>
      <c r="D279" s="419"/>
      <c r="E279" s="419"/>
      <c r="F279" s="419"/>
      <c r="G279" s="419"/>
    </row>
    <row r="280" spans="2:7">
      <c r="B280" s="419"/>
      <c r="C280" s="419"/>
      <c r="D280" s="419"/>
      <c r="E280" s="419"/>
      <c r="F280" s="419"/>
      <c r="G280" s="419"/>
    </row>
    <row r="281" spans="2:7">
      <c r="B281" s="419"/>
      <c r="C281" s="419"/>
      <c r="D281" s="419"/>
      <c r="E281" s="419"/>
      <c r="F281" s="419"/>
      <c r="G281" s="419"/>
    </row>
    <row r="282" spans="2:7">
      <c r="B282" s="419"/>
      <c r="C282" s="419"/>
      <c r="D282" s="419"/>
      <c r="E282" s="419"/>
      <c r="F282" s="419"/>
      <c r="G282" s="419"/>
    </row>
    <row r="283" spans="2:7">
      <c r="B283" s="419"/>
      <c r="C283" s="419"/>
      <c r="D283" s="419"/>
      <c r="E283" s="419"/>
      <c r="F283" s="419"/>
      <c r="G283" s="419"/>
    </row>
    <row r="284" spans="2:7">
      <c r="B284" s="419"/>
      <c r="C284" s="419"/>
      <c r="D284" s="419"/>
      <c r="E284" s="419"/>
      <c r="F284" s="419"/>
      <c r="G284" s="419"/>
    </row>
    <row r="285" spans="2:7">
      <c r="B285" s="419"/>
      <c r="C285" s="419"/>
      <c r="D285" s="419"/>
      <c r="E285" s="419"/>
      <c r="F285" s="419"/>
      <c r="G285" s="419"/>
    </row>
    <row r="286" spans="2:7">
      <c r="B286" s="419"/>
      <c r="C286" s="419"/>
      <c r="D286" s="419"/>
      <c r="E286" s="419"/>
      <c r="F286" s="419"/>
      <c r="G286" s="419"/>
    </row>
    <row r="287" spans="2:7">
      <c r="B287" s="419"/>
      <c r="C287" s="419"/>
      <c r="D287" s="419"/>
      <c r="E287" s="419"/>
      <c r="F287" s="419"/>
      <c r="G287" s="419"/>
    </row>
    <row r="288" spans="2:7">
      <c r="B288" s="419"/>
      <c r="C288" s="419"/>
      <c r="D288" s="419"/>
      <c r="E288" s="419"/>
      <c r="F288" s="419"/>
      <c r="G288" s="419"/>
    </row>
    <row r="289" spans="2:7">
      <c r="B289" s="419"/>
      <c r="C289" s="419"/>
      <c r="D289" s="419"/>
      <c r="E289" s="419"/>
      <c r="F289" s="419"/>
      <c r="G289" s="419"/>
    </row>
    <row r="290" spans="2:7">
      <c r="B290" s="419"/>
      <c r="C290" s="419"/>
      <c r="D290" s="419"/>
      <c r="E290" s="419"/>
      <c r="F290" s="419"/>
      <c r="G290" s="419"/>
    </row>
    <row r="291" spans="2:7">
      <c r="B291" s="419"/>
      <c r="C291" s="419"/>
      <c r="D291" s="419"/>
      <c r="E291" s="419"/>
      <c r="F291" s="419"/>
      <c r="G291" s="419"/>
    </row>
    <row r="292" spans="2:7">
      <c r="B292" s="419"/>
      <c r="C292" s="419"/>
      <c r="D292" s="419"/>
      <c r="E292" s="419"/>
      <c r="F292" s="419"/>
      <c r="G292" s="419"/>
    </row>
    <row r="293" spans="2:7">
      <c r="B293" s="419"/>
      <c r="C293" s="419"/>
      <c r="D293" s="419"/>
      <c r="E293" s="419"/>
      <c r="F293" s="419"/>
      <c r="G293" s="419"/>
    </row>
    <row r="294" spans="2:7">
      <c r="B294" s="419"/>
      <c r="C294" s="419"/>
      <c r="D294" s="419"/>
      <c r="E294" s="419"/>
      <c r="F294" s="419"/>
      <c r="G294" s="419"/>
    </row>
    <row r="295" spans="2:7">
      <c r="B295" s="419"/>
      <c r="C295" s="419"/>
      <c r="D295" s="419"/>
      <c r="E295" s="419"/>
      <c r="F295" s="419"/>
      <c r="G295" s="419"/>
    </row>
    <row r="296" spans="2:7">
      <c r="B296" s="419"/>
      <c r="C296" s="419"/>
      <c r="D296" s="419"/>
      <c r="E296" s="419"/>
      <c r="F296" s="419"/>
      <c r="G296" s="419"/>
    </row>
    <row r="297" spans="2:7">
      <c r="B297" s="419"/>
      <c r="C297" s="419"/>
      <c r="D297" s="419"/>
      <c r="E297" s="419"/>
      <c r="F297" s="419"/>
      <c r="G297" s="419"/>
    </row>
    <row r="298" spans="2:7">
      <c r="B298" s="419"/>
      <c r="C298" s="419"/>
      <c r="D298" s="419"/>
      <c r="E298" s="419"/>
      <c r="F298" s="419"/>
      <c r="G298" s="419"/>
    </row>
    <row r="299" spans="2:7">
      <c r="B299" s="419"/>
      <c r="C299" s="419"/>
      <c r="D299" s="419"/>
      <c r="E299" s="419"/>
      <c r="F299" s="419"/>
      <c r="G299" s="419"/>
    </row>
    <row r="300" spans="2:7">
      <c r="B300" s="419"/>
      <c r="C300" s="419"/>
      <c r="D300" s="419"/>
      <c r="E300" s="419"/>
      <c r="F300" s="419"/>
      <c r="G300" s="419"/>
    </row>
    <row r="301" spans="2:7">
      <c r="B301" s="419"/>
      <c r="C301" s="419"/>
      <c r="D301" s="419"/>
      <c r="E301" s="419"/>
      <c r="F301" s="419"/>
      <c r="G301" s="419"/>
    </row>
    <row r="302" spans="2:7">
      <c r="B302" s="419"/>
      <c r="C302" s="419"/>
      <c r="D302" s="419"/>
      <c r="E302" s="419"/>
      <c r="F302" s="419"/>
      <c r="G302" s="419"/>
    </row>
    <row r="303" spans="2:7">
      <c r="B303" s="419"/>
      <c r="C303" s="419"/>
      <c r="D303" s="419"/>
      <c r="E303" s="419"/>
      <c r="F303" s="419"/>
      <c r="G303" s="419"/>
    </row>
    <row r="304" spans="2:7">
      <c r="B304" s="419"/>
      <c r="C304" s="419"/>
      <c r="D304" s="419"/>
      <c r="E304" s="419"/>
      <c r="F304" s="419"/>
      <c r="G304" s="419"/>
    </row>
    <row r="305" spans="2:7">
      <c r="B305" s="419"/>
      <c r="C305" s="419"/>
      <c r="D305" s="419"/>
      <c r="E305" s="419"/>
      <c r="F305" s="419"/>
      <c r="G305" s="419"/>
    </row>
    <row r="306" spans="2:7">
      <c r="B306" s="419"/>
      <c r="C306" s="419"/>
      <c r="D306" s="419"/>
      <c r="E306" s="419"/>
      <c r="F306" s="419"/>
      <c r="G306" s="419"/>
    </row>
    <row r="307" spans="2:7">
      <c r="B307" s="419"/>
      <c r="C307" s="419"/>
      <c r="D307" s="419"/>
      <c r="E307" s="419"/>
      <c r="F307" s="419"/>
      <c r="G307" s="419"/>
    </row>
    <row r="308" spans="2:7">
      <c r="B308" s="419"/>
      <c r="C308" s="419"/>
      <c r="D308" s="419"/>
      <c r="E308" s="419"/>
      <c r="F308" s="419"/>
      <c r="G308" s="419"/>
    </row>
    <row r="309" spans="2:7">
      <c r="B309" s="419"/>
      <c r="C309" s="419"/>
      <c r="D309" s="419"/>
      <c r="E309" s="419"/>
      <c r="F309" s="419"/>
      <c r="G309" s="419"/>
    </row>
    <row r="310" spans="2:7">
      <c r="B310" s="419"/>
      <c r="C310" s="419"/>
      <c r="D310" s="419"/>
      <c r="E310" s="419"/>
      <c r="F310" s="419"/>
      <c r="G310" s="419"/>
    </row>
    <row r="311" spans="2:7">
      <c r="B311" s="419"/>
      <c r="C311" s="419"/>
      <c r="D311" s="419"/>
      <c r="E311" s="419"/>
      <c r="F311" s="419"/>
      <c r="G311" s="419"/>
    </row>
    <row r="312" spans="2:7">
      <c r="B312" s="419"/>
      <c r="C312" s="419"/>
      <c r="D312" s="419"/>
      <c r="E312" s="419"/>
      <c r="F312" s="419"/>
      <c r="G312" s="419"/>
    </row>
    <row r="313" spans="2:7">
      <c r="B313" s="419"/>
      <c r="C313" s="419"/>
      <c r="D313" s="419"/>
      <c r="E313" s="419"/>
      <c r="F313" s="419"/>
      <c r="G313" s="419"/>
    </row>
    <row r="314" spans="2:7">
      <c r="B314" s="419"/>
      <c r="C314" s="419"/>
      <c r="D314" s="419"/>
      <c r="E314" s="419"/>
      <c r="F314" s="419"/>
      <c r="G314" s="419"/>
    </row>
    <row r="315" spans="2:7">
      <c r="B315" s="419"/>
      <c r="C315" s="419"/>
      <c r="D315" s="419"/>
      <c r="E315" s="419"/>
      <c r="F315" s="419"/>
      <c r="G315" s="419"/>
    </row>
    <row r="316" spans="2:7">
      <c r="B316" s="419"/>
      <c r="C316" s="419"/>
      <c r="D316" s="419"/>
      <c r="E316" s="419"/>
      <c r="F316" s="419"/>
      <c r="G316" s="419"/>
    </row>
    <row r="317" spans="2:7">
      <c r="B317" s="419"/>
      <c r="C317" s="419"/>
      <c r="D317" s="419"/>
      <c r="E317" s="419"/>
      <c r="F317" s="419"/>
      <c r="G317" s="419"/>
    </row>
    <row r="318" spans="2:7">
      <c r="B318" s="419"/>
      <c r="C318" s="419"/>
      <c r="D318" s="419"/>
      <c r="E318" s="419"/>
      <c r="F318" s="419"/>
      <c r="G318" s="419"/>
    </row>
    <row r="319" spans="2:7">
      <c r="B319" s="419"/>
      <c r="C319" s="419"/>
      <c r="D319" s="419"/>
      <c r="E319" s="419"/>
      <c r="F319" s="419"/>
      <c r="G319" s="419"/>
    </row>
    <row r="320" spans="2:7">
      <c r="B320" s="419"/>
      <c r="C320" s="419"/>
      <c r="D320" s="419"/>
      <c r="E320" s="419"/>
      <c r="F320" s="419"/>
      <c r="G320" s="419"/>
    </row>
    <row r="321" spans="2:7">
      <c r="B321" s="419"/>
      <c r="C321" s="419"/>
      <c r="D321" s="419"/>
      <c r="E321" s="419"/>
      <c r="F321" s="419"/>
      <c r="G321" s="419"/>
    </row>
    <row r="322" spans="2:7">
      <c r="B322" s="419"/>
      <c r="C322" s="419"/>
      <c r="D322" s="419"/>
      <c r="E322" s="419"/>
      <c r="F322" s="419"/>
      <c r="G322" s="419"/>
    </row>
    <row r="323" spans="2:7">
      <c r="B323" s="419"/>
      <c r="C323" s="419"/>
      <c r="D323" s="419"/>
      <c r="E323" s="419"/>
      <c r="F323" s="419"/>
      <c r="G323" s="419"/>
    </row>
    <row r="324" spans="2:7">
      <c r="B324" s="419"/>
      <c r="C324" s="419"/>
      <c r="D324" s="419"/>
      <c r="E324" s="419"/>
      <c r="F324" s="419"/>
      <c r="G324" s="419"/>
    </row>
    <row r="325" spans="2:7">
      <c r="B325" s="419"/>
      <c r="C325" s="419"/>
      <c r="D325" s="419"/>
      <c r="E325" s="419"/>
      <c r="F325" s="419"/>
      <c r="G325" s="419"/>
    </row>
    <row r="326" spans="2:7">
      <c r="B326" s="419"/>
      <c r="C326" s="419"/>
      <c r="D326" s="419"/>
      <c r="E326" s="419"/>
      <c r="F326" s="419"/>
      <c r="G326" s="419"/>
    </row>
    <row r="327" spans="2:7">
      <c r="B327" s="419"/>
      <c r="C327" s="419"/>
      <c r="D327" s="419"/>
      <c r="E327" s="419"/>
      <c r="F327" s="419"/>
      <c r="G327" s="419"/>
    </row>
    <row r="328" spans="2:7">
      <c r="B328" s="419"/>
      <c r="C328" s="419"/>
      <c r="D328" s="419"/>
      <c r="E328" s="419"/>
      <c r="F328" s="419"/>
      <c r="G328" s="419"/>
    </row>
    <row r="329" spans="2:7">
      <c r="B329" s="419"/>
      <c r="C329" s="419"/>
      <c r="D329" s="419"/>
      <c r="E329" s="419"/>
      <c r="F329" s="419"/>
      <c r="G329" s="419"/>
    </row>
    <row r="330" spans="2:7">
      <c r="B330" s="419"/>
      <c r="C330" s="419"/>
      <c r="D330" s="419"/>
      <c r="E330" s="419"/>
      <c r="F330" s="419"/>
      <c r="G330" s="419"/>
    </row>
    <row r="331" spans="2:7">
      <c r="B331" s="419"/>
      <c r="C331" s="419"/>
      <c r="D331" s="419"/>
      <c r="E331" s="419"/>
      <c r="F331" s="419"/>
      <c r="G331" s="419"/>
    </row>
    <row r="332" spans="2:7">
      <c r="B332" s="419"/>
      <c r="C332" s="419"/>
      <c r="D332" s="419"/>
      <c r="E332" s="419"/>
      <c r="F332" s="419"/>
      <c r="G332" s="419"/>
    </row>
    <row r="333" spans="2:7">
      <c r="B333" s="419"/>
      <c r="C333" s="419"/>
      <c r="D333" s="419"/>
      <c r="E333" s="419"/>
      <c r="F333" s="419"/>
      <c r="G333" s="419"/>
    </row>
    <row r="334" spans="2:7">
      <c r="B334" s="419"/>
      <c r="C334" s="419"/>
      <c r="D334" s="419"/>
      <c r="E334" s="419"/>
      <c r="F334" s="419"/>
      <c r="G334" s="419"/>
    </row>
    <row r="335" spans="2:7">
      <c r="B335" s="419"/>
      <c r="C335" s="419"/>
      <c r="D335" s="419"/>
      <c r="E335" s="419"/>
      <c r="F335" s="419"/>
      <c r="G335" s="419"/>
    </row>
    <row r="336" spans="2:7">
      <c r="B336" s="419"/>
      <c r="C336" s="419"/>
      <c r="D336" s="419"/>
      <c r="E336" s="419"/>
      <c r="F336" s="419"/>
      <c r="G336" s="419"/>
    </row>
    <row r="337" spans="2:7">
      <c r="B337" s="419"/>
      <c r="C337" s="419"/>
      <c r="D337" s="419"/>
      <c r="E337" s="419"/>
      <c r="F337" s="419"/>
      <c r="G337" s="419"/>
    </row>
    <row r="338" spans="2:7">
      <c r="B338" s="419"/>
      <c r="C338" s="419"/>
      <c r="D338" s="419"/>
      <c r="E338" s="419"/>
      <c r="F338" s="419"/>
      <c r="G338" s="419"/>
    </row>
    <row r="339" spans="2:7">
      <c r="B339" s="419"/>
      <c r="C339" s="419"/>
      <c r="D339" s="419"/>
      <c r="E339" s="419"/>
      <c r="F339" s="419"/>
      <c r="G339" s="419"/>
    </row>
    <row r="340" spans="2:7">
      <c r="B340" s="419"/>
      <c r="C340" s="419"/>
      <c r="D340" s="419"/>
      <c r="E340" s="419"/>
      <c r="F340" s="419"/>
      <c r="G340" s="419"/>
    </row>
    <row r="341" spans="2:7">
      <c r="B341" s="419"/>
      <c r="C341" s="419"/>
      <c r="D341" s="419"/>
      <c r="E341" s="419"/>
      <c r="F341" s="419"/>
      <c r="G341" s="419"/>
    </row>
    <row r="342" spans="2:7">
      <c r="B342" s="419"/>
      <c r="C342" s="419"/>
      <c r="D342" s="419"/>
      <c r="E342" s="419"/>
      <c r="F342" s="419"/>
      <c r="G342" s="419"/>
    </row>
    <row r="343" spans="2:7">
      <c r="B343" s="419"/>
      <c r="C343" s="419"/>
      <c r="D343" s="419"/>
      <c r="E343" s="419"/>
      <c r="F343" s="419"/>
      <c r="G343" s="419"/>
    </row>
    <row r="344" spans="2:7">
      <c r="B344" s="419"/>
      <c r="C344" s="419"/>
      <c r="D344" s="419"/>
      <c r="E344" s="419"/>
      <c r="F344" s="419"/>
      <c r="G344" s="419"/>
    </row>
    <row r="345" spans="2:7">
      <c r="B345" s="419"/>
      <c r="C345" s="419"/>
      <c r="D345" s="419"/>
      <c r="E345" s="419"/>
      <c r="F345" s="419"/>
      <c r="G345" s="419"/>
    </row>
    <row r="346" spans="2:7">
      <c r="B346" s="419"/>
      <c r="C346" s="419"/>
      <c r="D346" s="419"/>
      <c r="E346" s="419"/>
      <c r="F346" s="419"/>
      <c r="G346" s="419"/>
    </row>
    <row r="347" spans="2:7">
      <c r="B347" s="419"/>
      <c r="C347" s="419"/>
      <c r="D347" s="419"/>
      <c r="E347" s="419"/>
      <c r="F347" s="419"/>
      <c r="G347" s="419"/>
    </row>
    <row r="348" spans="2:7">
      <c r="B348" s="419"/>
      <c r="C348" s="419"/>
      <c r="D348" s="419"/>
      <c r="E348" s="419"/>
      <c r="F348" s="419"/>
      <c r="G348" s="419"/>
    </row>
    <row r="349" spans="2:7">
      <c r="B349" s="419"/>
      <c r="C349" s="419"/>
      <c r="D349" s="419"/>
      <c r="E349" s="419"/>
      <c r="F349" s="419"/>
      <c r="G349" s="419"/>
    </row>
    <row r="350" spans="2:7">
      <c r="B350" s="419"/>
      <c r="C350" s="419"/>
      <c r="D350" s="419"/>
      <c r="E350" s="419"/>
      <c r="F350" s="419"/>
      <c r="G350" s="419"/>
    </row>
    <row r="351" spans="2:7">
      <c r="B351" s="419"/>
      <c r="C351" s="419"/>
      <c r="D351" s="419"/>
      <c r="E351" s="419"/>
      <c r="F351" s="419"/>
      <c r="G351" s="419"/>
    </row>
    <row r="352" spans="2:7">
      <c r="B352" s="419"/>
      <c r="C352" s="419"/>
      <c r="D352" s="419"/>
      <c r="E352" s="419"/>
      <c r="F352" s="419"/>
      <c r="G352" s="419"/>
    </row>
    <row r="353" spans="2:7">
      <c r="B353" s="419"/>
      <c r="C353" s="419"/>
      <c r="D353" s="419"/>
      <c r="E353" s="419"/>
      <c r="F353" s="419"/>
      <c r="G353" s="419"/>
    </row>
    <row r="354" spans="2:7">
      <c r="B354" s="419"/>
      <c r="C354" s="419"/>
      <c r="D354" s="419"/>
      <c r="E354" s="419"/>
      <c r="F354" s="419"/>
      <c r="G354" s="419"/>
    </row>
    <row r="355" spans="2:7">
      <c r="B355" s="419"/>
      <c r="C355" s="419"/>
      <c r="D355" s="419"/>
      <c r="E355" s="419"/>
      <c r="F355" s="419"/>
      <c r="G355" s="419"/>
    </row>
    <row r="356" spans="2:7">
      <c r="B356" s="419"/>
      <c r="C356" s="419"/>
      <c r="D356" s="419"/>
      <c r="E356" s="419"/>
      <c r="F356" s="419"/>
      <c r="G356" s="419"/>
    </row>
    <row r="357" spans="2:7">
      <c r="B357" s="419"/>
      <c r="C357" s="419"/>
      <c r="D357" s="419"/>
      <c r="E357" s="419"/>
      <c r="F357" s="419"/>
      <c r="G357" s="419"/>
    </row>
    <row r="358" spans="2:7">
      <c r="B358" s="419"/>
      <c r="C358" s="419"/>
      <c r="D358" s="419"/>
      <c r="E358" s="419"/>
      <c r="F358" s="419"/>
      <c r="G358" s="419"/>
    </row>
    <row r="359" spans="2:7">
      <c r="B359" s="419"/>
      <c r="C359" s="419"/>
      <c r="D359" s="419"/>
      <c r="E359" s="419"/>
      <c r="F359" s="419"/>
      <c r="G359" s="419"/>
    </row>
    <row r="360" spans="2:7">
      <c r="B360" s="419"/>
      <c r="C360" s="419"/>
      <c r="D360" s="419"/>
      <c r="E360" s="419"/>
      <c r="F360" s="419"/>
      <c r="G360" s="419"/>
    </row>
    <row r="361" spans="2:7">
      <c r="B361" s="419"/>
      <c r="C361" s="419"/>
      <c r="D361" s="419"/>
      <c r="E361" s="419"/>
      <c r="F361" s="419"/>
      <c r="G361" s="419"/>
    </row>
    <row r="362" spans="2:7">
      <c r="B362" s="419"/>
      <c r="C362" s="419"/>
      <c r="D362" s="419"/>
      <c r="E362" s="419"/>
      <c r="F362" s="419"/>
      <c r="G362" s="419"/>
    </row>
    <row r="363" spans="2:7">
      <c r="B363" s="419"/>
      <c r="C363" s="419"/>
      <c r="D363" s="419"/>
      <c r="E363" s="419"/>
      <c r="F363" s="419"/>
      <c r="G363" s="419"/>
    </row>
    <row r="364" spans="2:7">
      <c r="B364" s="419"/>
      <c r="C364" s="419"/>
      <c r="D364" s="419"/>
      <c r="E364" s="419"/>
      <c r="F364" s="419"/>
      <c r="G364" s="419"/>
    </row>
    <row r="365" spans="2:7">
      <c r="B365" s="419"/>
      <c r="C365" s="419"/>
      <c r="D365" s="419"/>
      <c r="E365" s="419"/>
      <c r="F365" s="419"/>
      <c r="G365" s="419"/>
    </row>
    <row r="366" spans="2:7">
      <c r="B366" s="419"/>
      <c r="C366" s="419"/>
      <c r="D366" s="419"/>
      <c r="E366" s="419"/>
      <c r="F366" s="419"/>
      <c r="G366" s="419"/>
    </row>
    <row r="367" spans="2:7">
      <c r="B367" s="419"/>
      <c r="C367" s="419"/>
      <c r="D367" s="419"/>
      <c r="E367" s="419"/>
      <c r="F367" s="419"/>
      <c r="G367" s="419"/>
    </row>
    <row r="368" spans="2:7">
      <c r="B368" s="419"/>
      <c r="C368" s="419"/>
      <c r="D368" s="419"/>
      <c r="E368" s="419"/>
      <c r="F368" s="419"/>
      <c r="G368" s="419"/>
    </row>
    <row r="369" spans="2:7">
      <c r="B369" s="419"/>
      <c r="C369" s="419"/>
      <c r="D369" s="419"/>
      <c r="E369" s="419"/>
      <c r="F369" s="419"/>
      <c r="G369" s="419"/>
    </row>
    <row r="370" spans="2:7">
      <c r="B370" s="419"/>
      <c r="C370" s="419"/>
      <c r="D370" s="419"/>
      <c r="E370" s="419"/>
      <c r="F370" s="419"/>
      <c r="G370" s="419"/>
    </row>
    <row r="371" spans="2:7">
      <c r="B371" s="419"/>
      <c r="C371" s="419"/>
      <c r="D371" s="419"/>
      <c r="E371" s="419"/>
      <c r="F371" s="419"/>
      <c r="G371" s="419"/>
    </row>
    <row r="372" spans="2:7">
      <c r="B372" s="419"/>
      <c r="C372" s="419"/>
      <c r="D372" s="419"/>
      <c r="E372" s="419"/>
      <c r="F372" s="419"/>
      <c r="G372" s="419"/>
    </row>
    <row r="373" spans="2:7">
      <c r="B373" s="419"/>
      <c r="C373" s="419"/>
      <c r="D373" s="419"/>
      <c r="E373" s="419"/>
      <c r="F373" s="419"/>
      <c r="G373" s="419"/>
    </row>
    <row r="374" spans="2:7">
      <c r="B374" s="419"/>
      <c r="C374" s="419"/>
      <c r="D374" s="419"/>
      <c r="E374" s="419"/>
      <c r="F374" s="419"/>
      <c r="G374" s="419"/>
    </row>
    <row r="375" spans="2:7">
      <c r="B375" s="419"/>
      <c r="C375" s="419"/>
      <c r="D375" s="419"/>
      <c r="E375" s="419"/>
      <c r="F375" s="419"/>
      <c r="G375" s="419"/>
    </row>
    <row r="376" spans="2:7">
      <c r="B376" s="419"/>
      <c r="C376" s="419"/>
      <c r="D376" s="419"/>
      <c r="E376" s="419"/>
      <c r="F376" s="419"/>
      <c r="G376" s="419"/>
    </row>
    <row r="377" spans="2:7">
      <c r="B377" s="419"/>
      <c r="C377" s="419"/>
      <c r="D377" s="419"/>
      <c r="E377" s="419"/>
      <c r="F377" s="419"/>
      <c r="G377" s="419"/>
    </row>
    <row r="378" spans="2:7">
      <c r="B378" s="419"/>
      <c r="C378" s="419"/>
      <c r="D378" s="419"/>
      <c r="E378" s="419"/>
      <c r="F378" s="419"/>
      <c r="G378" s="419"/>
    </row>
    <row r="379" spans="2:7">
      <c r="B379" s="419"/>
      <c r="C379" s="419"/>
      <c r="D379" s="419"/>
      <c r="E379" s="419"/>
      <c r="F379" s="419"/>
      <c r="G379" s="419"/>
    </row>
    <row r="380" spans="2:7">
      <c r="B380" s="419"/>
      <c r="C380" s="419"/>
      <c r="D380" s="419"/>
      <c r="E380" s="419"/>
      <c r="F380" s="419"/>
      <c r="G380" s="419"/>
    </row>
    <row r="381" spans="2:7">
      <c r="B381" s="419"/>
      <c r="C381" s="419"/>
      <c r="D381" s="419"/>
      <c r="E381" s="419"/>
      <c r="F381" s="419"/>
      <c r="G381" s="419"/>
    </row>
    <row r="382" spans="2:7">
      <c r="B382" s="419"/>
      <c r="C382" s="419"/>
      <c r="D382" s="419"/>
      <c r="E382" s="419"/>
      <c r="F382" s="419"/>
      <c r="G382" s="419"/>
    </row>
    <row r="383" spans="2:7">
      <c r="B383" s="419"/>
      <c r="C383" s="419"/>
      <c r="D383" s="419"/>
      <c r="E383" s="419"/>
      <c r="F383" s="419"/>
      <c r="G383" s="419"/>
    </row>
    <row r="384" spans="2:7">
      <c r="B384" s="419"/>
      <c r="C384" s="419"/>
      <c r="D384" s="419"/>
      <c r="E384" s="419"/>
      <c r="F384" s="419"/>
      <c r="G384" s="419"/>
    </row>
    <row r="385" spans="2:7">
      <c r="B385" s="419"/>
      <c r="C385" s="419"/>
      <c r="D385" s="419"/>
      <c r="E385" s="419"/>
      <c r="F385" s="419"/>
      <c r="G385" s="419"/>
    </row>
    <row r="386" spans="2:7">
      <c r="B386" s="419"/>
      <c r="C386" s="419"/>
      <c r="D386" s="419"/>
      <c r="E386" s="419"/>
      <c r="F386" s="419"/>
      <c r="G386" s="419"/>
    </row>
    <row r="387" spans="2:7">
      <c r="B387" s="419"/>
      <c r="C387" s="419"/>
      <c r="D387" s="419"/>
      <c r="E387" s="419"/>
      <c r="F387" s="419"/>
      <c r="G387" s="419"/>
    </row>
    <row r="388" spans="2:7">
      <c r="B388" s="419"/>
      <c r="C388" s="419"/>
      <c r="D388" s="419"/>
      <c r="E388" s="419"/>
      <c r="F388" s="419"/>
      <c r="G388" s="419"/>
    </row>
    <row r="389" spans="2:7">
      <c r="B389" s="419"/>
      <c r="C389" s="419"/>
      <c r="D389" s="419"/>
      <c r="E389" s="419"/>
      <c r="F389" s="419"/>
      <c r="G389" s="419"/>
    </row>
    <row r="390" spans="2:7">
      <c r="B390" s="419"/>
      <c r="C390" s="419"/>
      <c r="D390" s="419"/>
      <c r="E390" s="419"/>
      <c r="F390" s="419"/>
      <c r="G390" s="419"/>
    </row>
    <row r="391" spans="2:7">
      <c r="B391" s="419"/>
      <c r="C391" s="419"/>
      <c r="D391" s="419"/>
      <c r="E391" s="419"/>
      <c r="F391" s="419"/>
      <c r="G391" s="419"/>
    </row>
    <row r="392" spans="2:7">
      <c r="B392" s="419"/>
      <c r="C392" s="419"/>
      <c r="D392" s="419"/>
      <c r="E392" s="419"/>
      <c r="F392" s="419"/>
      <c r="G392" s="419"/>
    </row>
    <row r="393" spans="2:7">
      <c r="B393" s="419"/>
      <c r="C393" s="419"/>
      <c r="D393" s="419"/>
      <c r="E393" s="419"/>
      <c r="F393" s="419"/>
      <c r="G393" s="419"/>
    </row>
    <row r="394" spans="2:7">
      <c r="B394" s="419"/>
      <c r="C394" s="419"/>
      <c r="D394" s="419"/>
      <c r="E394" s="419"/>
      <c r="F394" s="419"/>
      <c r="G394" s="419"/>
    </row>
    <row r="395" spans="2:7">
      <c r="B395" s="419"/>
      <c r="C395" s="419"/>
      <c r="D395" s="419"/>
      <c r="E395" s="419"/>
      <c r="F395" s="419"/>
      <c r="G395" s="419"/>
    </row>
    <row r="396" spans="2:7">
      <c r="B396" s="419"/>
      <c r="C396" s="419"/>
      <c r="D396" s="419"/>
      <c r="E396" s="419"/>
      <c r="F396" s="419"/>
      <c r="G396" s="419"/>
    </row>
    <row r="397" spans="2:7">
      <c r="B397" s="419"/>
      <c r="C397" s="419"/>
      <c r="D397" s="419"/>
      <c r="E397" s="419"/>
      <c r="F397" s="419"/>
      <c r="G397" s="419"/>
    </row>
    <row r="398" spans="2:7">
      <c r="B398" s="419"/>
      <c r="C398" s="419"/>
      <c r="D398" s="419"/>
      <c r="E398" s="419"/>
      <c r="F398" s="419"/>
      <c r="G398" s="419"/>
    </row>
    <row r="399" spans="2:7">
      <c r="B399" s="419"/>
      <c r="C399" s="419"/>
      <c r="D399" s="419"/>
      <c r="E399" s="419"/>
      <c r="F399" s="419"/>
      <c r="G399" s="419"/>
    </row>
    <row r="400" spans="2:7">
      <c r="B400" s="419"/>
      <c r="C400" s="419"/>
      <c r="D400" s="419"/>
      <c r="E400" s="419"/>
      <c r="F400" s="419"/>
      <c r="G400" s="419"/>
    </row>
    <row r="401" spans="2:7">
      <c r="B401" s="419"/>
      <c r="C401" s="419"/>
      <c r="D401" s="419"/>
      <c r="E401" s="419"/>
      <c r="F401" s="419"/>
      <c r="G401" s="419"/>
    </row>
    <row r="402" spans="2:7">
      <c r="B402" s="419"/>
      <c r="C402" s="419"/>
      <c r="D402" s="419"/>
      <c r="E402" s="419"/>
      <c r="F402" s="419"/>
      <c r="G402" s="419"/>
    </row>
    <row r="403" spans="2:7">
      <c r="B403" s="419"/>
      <c r="C403" s="419"/>
      <c r="D403" s="419"/>
      <c r="E403" s="419"/>
      <c r="F403" s="419"/>
      <c r="G403" s="419"/>
    </row>
    <row r="404" spans="2:7">
      <c r="B404" s="419"/>
      <c r="C404" s="419"/>
      <c r="D404" s="419"/>
      <c r="E404" s="419"/>
      <c r="F404" s="419"/>
      <c r="G404" s="419"/>
    </row>
    <row r="405" spans="2:7">
      <c r="B405" s="419"/>
      <c r="C405" s="419"/>
      <c r="D405" s="419"/>
      <c r="E405" s="419"/>
      <c r="F405" s="419"/>
      <c r="G405" s="419"/>
    </row>
    <row r="406" spans="2:7">
      <c r="B406" s="419"/>
      <c r="C406" s="419"/>
      <c r="D406" s="419"/>
      <c r="E406" s="419"/>
      <c r="F406" s="419"/>
      <c r="G406" s="419"/>
    </row>
    <row r="407" spans="2:7">
      <c r="B407" s="419"/>
      <c r="C407" s="419"/>
      <c r="D407" s="419"/>
      <c r="E407" s="419"/>
      <c r="F407" s="419"/>
      <c r="G407" s="419"/>
    </row>
    <row r="408" spans="2:7">
      <c r="B408" s="419"/>
      <c r="C408" s="419"/>
      <c r="D408" s="419"/>
      <c r="E408" s="419"/>
      <c r="F408" s="419"/>
      <c r="G408" s="419"/>
    </row>
    <row r="409" spans="2:7">
      <c r="B409" s="419"/>
      <c r="C409" s="419"/>
      <c r="D409" s="419"/>
      <c r="E409" s="419"/>
      <c r="F409" s="419"/>
      <c r="G409" s="419"/>
    </row>
    <row r="410" spans="2:7">
      <c r="B410" s="419"/>
      <c r="C410" s="419"/>
      <c r="D410" s="419"/>
      <c r="E410" s="419"/>
      <c r="F410" s="419"/>
      <c r="G410" s="419"/>
    </row>
    <row r="411" spans="2:7">
      <c r="B411" s="419"/>
      <c r="C411" s="419"/>
      <c r="D411" s="419"/>
      <c r="E411" s="419"/>
      <c r="F411" s="419"/>
      <c r="G411" s="419"/>
    </row>
    <row r="412" spans="2:7">
      <c r="B412" s="419"/>
      <c r="C412" s="419"/>
      <c r="D412" s="419"/>
      <c r="E412" s="419"/>
      <c r="F412" s="419"/>
      <c r="G412" s="419"/>
    </row>
    <row r="413" spans="2:7">
      <c r="B413" s="419"/>
      <c r="C413" s="419"/>
      <c r="D413" s="419"/>
      <c r="E413" s="419"/>
      <c r="F413" s="419"/>
      <c r="G413" s="419"/>
    </row>
    <row r="414" spans="2:7">
      <c r="B414" s="419"/>
      <c r="C414" s="419"/>
      <c r="D414" s="419"/>
      <c r="E414" s="419"/>
      <c r="F414" s="419"/>
      <c r="G414" s="419"/>
    </row>
    <row r="415" spans="2:7">
      <c r="B415" s="419"/>
      <c r="C415" s="419"/>
      <c r="D415" s="419"/>
      <c r="E415" s="419"/>
      <c r="F415" s="419"/>
      <c r="G415" s="419"/>
    </row>
    <row r="416" spans="2:7">
      <c r="B416" s="419"/>
      <c r="C416" s="419"/>
      <c r="D416" s="419"/>
      <c r="E416" s="419"/>
      <c r="F416" s="419"/>
      <c r="G416" s="419"/>
    </row>
    <row r="417" spans="2:7">
      <c r="B417" s="419"/>
      <c r="C417" s="419"/>
      <c r="D417" s="419"/>
      <c r="E417" s="419"/>
      <c r="F417" s="419"/>
      <c r="G417" s="419"/>
    </row>
    <row r="418" spans="2:7">
      <c r="B418" s="419"/>
      <c r="C418" s="419"/>
      <c r="D418" s="419"/>
      <c r="E418" s="419"/>
      <c r="F418" s="419"/>
      <c r="G418" s="419"/>
    </row>
    <row r="419" spans="2:7">
      <c r="B419" s="419"/>
      <c r="C419" s="419"/>
      <c r="D419" s="419"/>
      <c r="E419" s="419"/>
      <c r="F419" s="419"/>
      <c r="G419" s="419"/>
    </row>
    <row r="420" spans="2:7">
      <c r="B420" s="419"/>
      <c r="C420" s="419"/>
      <c r="D420" s="419"/>
      <c r="E420" s="419"/>
      <c r="F420" s="419"/>
      <c r="G420" s="419"/>
    </row>
    <row r="421" spans="2:7">
      <c r="B421" s="419"/>
      <c r="C421" s="419"/>
      <c r="D421" s="419"/>
      <c r="E421" s="419"/>
      <c r="F421" s="419"/>
      <c r="G421" s="419"/>
    </row>
    <row r="422" spans="2:7">
      <c r="B422" s="419"/>
      <c r="C422" s="419"/>
      <c r="D422" s="419"/>
      <c r="E422" s="419"/>
      <c r="F422" s="419"/>
      <c r="G422" s="419"/>
    </row>
    <row r="423" spans="2:7">
      <c r="B423" s="419"/>
      <c r="C423" s="419"/>
      <c r="D423" s="419"/>
      <c r="E423" s="419"/>
      <c r="F423" s="419"/>
      <c r="G423" s="419"/>
    </row>
    <row r="424" spans="2:7">
      <c r="B424" s="419"/>
      <c r="C424" s="419"/>
      <c r="D424" s="419"/>
      <c r="E424" s="419"/>
      <c r="F424" s="419"/>
      <c r="G424" s="419"/>
    </row>
    <row r="425" spans="2:7">
      <c r="B425" s="419"/>
      <c r="C425" s="419"/>
      <c r="D425" s="419"/>
      <c r="E425" s="419"/>
      <c r="F425" s="419"/>
      <c r="G425" s="419"/>
    </row>
    <row r="426" spans="2:7">
      <c r="B426" s="419"/>
      <c r="C426" s="419"/>
      <c r="D426" s="419"/>
      <c r="E426" s="419"/>
      <c r="F426" s="419"/>
      <c r="G426" s="419"/>
    </row>
    <row r="427" spans="2:7">
      <c r="B427" s="419"/>
      <c r="C427" s="419"/>
      <c r="D427" s="419"/>
      <c r="E427" s="419"/>
      <c r="F427" s="419"/>
      <c r="G427" s="419"/>
    </row>
    <row r="428" spans="2:7">
      <c r="B428" s="419"/>
      <c r="C428" s="419"/>
      <c r="D428" s="419"/>
      <c r="E428" s="419"/>
      <c r="F428" s="419"/>
      <c r="G428" s="419"/>
    </row>
    <row r="429" spans="2:7">
      <c r="B429" s="419"/>
      <c r="C429" s="419"/>
      <c r="D429" s="419"/>
      <c r="E429" s="419"/>
      <c r="F429" s="419"/>
      <c r="G429" s="419"/>
    </row>
    <row r="430" spans="2:7">
      <c r="B430" s="419"/>
      <c r="C430" s="419"/>
      <c r="D430" s="419"/>
      <c r="E430" s="419"/>
      <c r="F430" s="419"/>
      <c r="G430" s="419"/>
    </row>
    <row r="431" spans="2:7">
      <c r="B431" s="419"/>
      <c r="C431" s="419"/>
      <c r="D431" s="419"/>
      <c r="E431" s="419"/>
      <c r="F431" s="419"/>
      <c r="G431" s="419"/>
    </row>
    <row r="432" spans="2:7">
      <c r="B432" s="419"/>
      <c r="C432" s="419"/>
      <c r="D432" s="419"/>
      <c r="E432" s="419"/>
      <c r="F432" s="419"/>
      <c r="G432" s="419"/>
    </row>
    <row r="433" spans="2:7">
      <c r="B433" s="419"/>
      <c r="C433" s="419"/>
      <c r="D433" s="419"/>
      <c r="E433" s="419"/>
      <c r="F433" s="419"/>
      <c r="G433" s="419"/>
    </row>
    <row r="434" spans="2:7">
      <c r="B434" s="419"/>
      <c r="C434" s="419"/>
      <c r="D434" s="419"/>
      <c r="E434" s="419"/>
      <c r="F434" s="419"/>
      <c r="G434" s="419"/>
    </row>
    <row r="435" spans="2:7">
      <c r="B435" s="419"/>
      <c r="C435" s="419"/>
      <c r="D435" s="419"/>
      <c r="E435" s="419"/>
      <c r="F435" s="419"/>
      <c r="G435" s="419"/>
    </row>
    <row r="436" spans="2:7">
      <c r="B436" s="419"/>
      <c r="C436" s="419"/>
      <c r="D436" s="419"/>
      <c r="E436" s="419"/>
      <c r="F436" s="419"/>
      <c r="G436" s="419"/>
    </row>
    <row r="437" spans="2:7">
      <c r="B437" s="419"/>
      <c r="C437" s="419"/>
      <c r="D437" s="419"/>
      <c r="E437" s="419"/>
      <c r="F437" s="419"/>
      <c r="G437" s="419"/>
    </row>
    <row r="438" spans="2:7">
      <c r="B438" s="419"/>
      <c r="C438" s="419"/>
      <c r="D438" s="419"/>
      <c r="E438" s="419"/>
      <c r="F438" s="419"/>
      <c r="G438" s="419"/>
    </row>
    <row r="439" spans="2:7">
      <c r="B439" s="419"/>
      <c r="C439" s="419"/>
      <c r="D439" s="419"/>
      <c r="E439" s="419"/>
      <c r="F439" s="419"/>
      <c r="G439" s="419"/>
    </row>
    <row r="440" spans="2:7">
      <c r="B440" s="419"/>
      <c r="C440" s="419"/>
      <c r="D440" s="419"/>
      <c r="E440" s="419"/>
      <c r="F440" s="419"/>
      <c r="G440" s="419"/>
    </row>
    <row r="441" spans="2:7">
      <c r="B441" s="419"/>
      <c r="C441" s="419"/>
      <c r="D441" s="419"/>
      <c r="E441" s="419"/>
      <c r="F441" s="419"/>
      <c r="G441" s="419"/>
    </row>
    <row r="442" spans="2:7">
      <c r="B442" s="419"/>
      <c r="C442" s="419"/>
      <c r="D442" s="419"/>
      <c r="E442" s="419"/>
      <c r="F442" s="419"/>
      <c r="G442" s="419"/>
    </row>
    <row r="443" spans="2:7">
      <c r="B443" s="419"/>
      <c r="C443" s="419"/>
      <c r="D443" s="419"/>
      <c r="E443" s="419"/>
      <c r="F443" s="419"/>
      <c r="G443" s="419"/>
    </row>
    <row r="444" spans="2:7">
      <c r="B444" s="419"/>
      <c r="C444" s="419"/>
      <c r="D444" s="419"/>
      <c r="E444" s="419"/>
      <c r="F444" s="419"/>
      <c r="G444" s="419"/>
    </row>
    <row r="445" spans="2:7">
      <c r="B445" s="419"/>
      <c r="C445" s="419"/>
      <c r="D445" s="419"/>
      <c r="E445" s="419"/>
      <c r="F445" s="419"/>
      <c r="G445" s="419"/>
    </row>
    <row r="446" spans="2:7">
      <c r="B446" s="419"/>
      <c r="C446" s="419"/>
      <c r="D446" s="419"/>
      <c r="E446" s="419"/>
      <c r="F446" s="419"/>
      <c r="G446" s="419"/>
    </row>
    <row r="447" spans="2:7">
      <c r="B447" s="419"/>
      <c r="C447" s="419"/>
      <c r="D447" s="419"/>
      <c r="E447" s="419"/>
      <c r="F447" s="419"/>
      <c r="G447" s="419"/>
    </row>
    <row r="448" spans="2:7">
      <c r="B448" s="419"/>
      <c r="C448" s="419"/>
      <c r="D448" s="419"/>
      <c r="E448" s="419"/>
      <c r="F448" s="419"/>
      <c r="G448" s="419"/>
    </row>
    <row r="449" spans="2:7">
      <c r="B449" s="419"/>
      <c r="C449" s="419"/>
      <c r="D449" s="419"/>
      <c r="E449" s="419"/>
      <c r="F449" s="419"/>
      <c r="G449" s="419"/>
    </row>
    <row r="450" spans="2:7">
      <c r="B450" s="419"/>
      <c r="C450" s="419"/>
      <c r="D450" s="419"/>
      <c r="E450" s="419"/>
      <c r="F450" s="419"/>
      <c r="G450" s="419"/>
    </row>
    <row r="451" spans="2:7">
      <c r="B451" s="419"/>
      <c r="C451" s="419"/>
      <c r="D451" s="419"/>
      <c r="E451" s="419"/>
      <c r="F451" s="419"/>
      <c r="G451" s="419"/>
    </row>
    <row r="452" spans="2:7">
      <c r="B452" s="419"/>
      <c r="C452" s="419"/>
      <c r="D452" s="419"/>
      <c r="E452" s="419"/>
      <c r="F452" s="419"/>
      <c r="G452" s="419"/>
    </row>
    <row r="453" spans="2:7">
      <c r="B453" s="419"/>
      <c r="C453" s="419"/>
      <c r="D453" s="419"/>
      <c r="E453" s="419"/>
      <c r="F453" s="419"/>
      <c r="G453" s="419"/>
    </row>
    <row r="454" spans="2:7">
      <c r="B454" s="419"/>
      <c r="C454" s="419"/>
      <c r="D454" s="419"/>
      <c r="E454" s="419"/>
      <c r="F454" s="419"/>
      <c r="G454" s="419"/>
    </row>
    <row r="455" spans="2:7">
      <c r="B455" s="419"/>
      <c r="C455" s="419"/>
      <c r="D455" s="419"/>
      <c r="E455" s="419"/>
      <c r="F455" s="419"/>
      <c r="G455" s="419"/>
    </row>
    <row r="456" spans="2:7">
      <c r="B456" s="419"/>
      <c r="C456" s="419"/>
      <c r="D456" s="419"/>
      <c r="E456" s="419"/>
      <c r="F456" s="419"/>
      <c r="G456" s="419"/>
    </row>
    <row r="457" spans="2:7">
      <c r="B457" s="419"/>
      <c r="C457" s="419"/>
      <c r="D457" s="419"/>
      <c r="E457" s="419"/>
      <c r="F457" s="419"/>
      <c r="G457" s="419"/>
    </row>
    <row r="458" spans="2:7">
      <c r="B458" s="419"/>
      <c r="C458" s="419"/>
      <c r="D458" s="419"/>
      <c r="E458" s="419"/>
      <c r="F458" s="419"/>
      <c r="G458" s="419"/>
    </row>
    <row r="459" spans="2:7">
      <c r="B459" s="419"/>
      <c r="C459" s="419"/>
      <c r="D459" s="419"/>
      <c r="E459" s="419"/>
      <c r="F459" s="419"/>
      <c r="G459" s="419"/>
    </row>
    <row r="460" spans="2:7">
      <c r="B460" s="419"/>
      <c r="C460" s="419"/>
      <c r="D460" s="419"/>
      <c r="E460" s="419"/>
      <c r="F460" s="419"/>
      <c r="G460" s="419"/>
    </row>
    <row r="461" spans="2:7">
      <c r="B461" s="419"/>
      <c r="C461" s="419"/>
      <c r="D461" s="419"/>
      <c r="E461" s="419"/>
      <c r="F461" s="419"/>
      <c r="G461" s="419"/>
    </row>
    <row r="462" spans="2:7">
      <c r="B462" s="419"/>
      <c r="C462" s="419"/>
      <c r="D462" s="419"/>
      <c r="E462" s="419"/>
      <c r="F462" s="419"/>
      <c r="G462" s="419"/>
    </row>
    <row r="463" spans="2:7">
      <c r="B463" s="419"/>
      <c r="C463" s="419"/>
      <c r="D463" s="419"/>
      <c r="E463" s="419"/>
      <c r="F463" s="419"/>
      <c r="G463" s="419"/>
    </row>
    <row r="464" spans="2:7">
      <c r="B464" s="419"/>
      <c r="C464" s="419"/>
      <c r="D464" s="419"/>
      <c r="E464" s="419"/>
      <c r="F464" s="419"/>
      <c r="G464" s="419"/>
    </row>
    <row r="465" spans="2:7">
      <c r="B465" s="419"/>
      <c r="C465" s="419"/>
      <c r="D465" s="419"/>
      <c r="E465" s="419"/>
      <c r="F465" s="419"/>
      <c r="G465" s="419"/>
    </row>
    <row r="466" spans="2:7">
      <c r="B466" s="419"/>
      <c r="C466" s="419"/>
      <c r="D466" s="419"/>
      <c r="E466" s="419"/>
      <c r="F466" s="419"/>
      <c r="G466" s="419"/>
    </row>
    <row r="467" spans="2:7">
      <c r="B467" s="419"/>
      <c r="C467" s="419"/>
      <c r="D467" s="419"/>
      <c r="E467" s="419"/>
      <c r="F467" s="419"/>
      <c r="G467" s="419"/>
    </row>
    <row r="468" spans="2:7">
      <c r="B468" s="419"/>
      <c r="C468" s="419"/>
      <c r="D468" s="419"/>
      <c r="E468" s="419"/>
      <c r="F468" s="419"/>
      <c r="G468" s="419"/>
    </row>
    <row r="469" spans="2:7">
      <c r="B469" s="419"/>
      <c r="C469" s="419"/>
      <c r="D469" s="419"/>
      <c r="E469" s="419"/>
      <c r="F469" s="419"/>
      <c r="G469" s="419"/>
    </row>
    <row r="470" spans="2:7">
      <c r="B470" s="419"/>
      <c r="C470" s="419"/>
      <c r="D470" s="419"/>
      <c r="E470" s="419"/>
      <c r="F470" s="419"/>
      <c r="G470" s="419"/>
    </row>
    <row r="471" spans="2:7">
      <c r="B471" s="419"/>
      <c r="C471" s="419"/>
      <c r="D471" s="419"/>
      <c r="E471" s="419"/>
      <c r="F471" s="419"/>
      <c r="G471" s="419"/>
    </row>
    <row r="472" spans="2:7">
      <c r="B472" s="419"/>
      <c r="C472" s="419"/>
      <c r="D472" s="419"/>
      <c r="E472" s="419"/>
      <c r="F472" s="419"/>
      <c r="G472" s="419"/>
    </row>
    <row r="473" spans="2:7">
      <c r="B473" s="419"/>
      <c r="C473" s="419"/>
      <c r="D473" s="419"/>
      <c r="E473" s="419"/>
      <c r="F473" s="419"/>
      <c r="G473" s="419"/>
    </row>
    <row r="474" spans="2:7">
      <c r="B474" s="419"/>
      <c r="C474" s="419"/>
      <c r="D474" s="419"/>
      <c r="E474" s="419"/>
      <c r="F474" s="419"/>
      <c r="G474" s="419"/>
    </row>
    <row r="475" spans="2:7">
      <c r="B475" s="419"/>
      <c r="C475" s="419"/>
      <c r="D475" s="419"/>
      <c r="E475" s="419"/>
      <c r="F475" s="419"/>
      <c r="G475" s="419"/>
    </row>
    <row r="476" spans="2:7">
      <c r="B476" s="419"/>
      <c r="C476" s="419"/>
      <c r="D476" s="419"/>
      <c r="E476" s="419"/>
      <c r="F476" s="419"/>
      <c r="G476" s="419"/>
    </row>
    <row r="477" spans="2:7">
      <c r="B477" s="419"/>
      <c r="C477" s="419"/>
      <c r="D477" s="419"/>
      <c r="E477" s="419"/>
      <c r="F477" s="419"/>
      <c r="G477" s="419"/>
    </row>
    <row r="478" spans="2:7">
      <c r="B478" s="419"/>
      <c r="C478" s="419"/>
      <c r="D478" s="419"/>
      <c r="E478" s="419"/>
      <c r="F478" s="419"/>
      <c r="G478" s="419"/>
    </row>
    <row r="479" spans="2:7">
      <c r="B479" s="419"/>
      <c r="C479" s="419"/>
      <c r="D479" s="419"/>
      <c r="E479" s="419"/>
      <c r="F479" s="419"/>
      <c r="G479" s="419"/>
    </row>
    <row r="480" spans="2:7">
      <c r="B480" s="419"/>
      <c r="C480" s="419"/>
      <c r="D480" s="419"/>
      <c r="E480" s="419"/>
      <c r="F480" s="419"/>
      <c r="G480" s="419"/>
    </row>
    <row r="481" spans="2:7">
      <c r="B481" s="419"/>
      <c r="C481" s="419"/>
      <c r="D481" s="419"/>
      <c r="E481" s="419"/>
      <c r="F481" s="419"/>
      <c r="G481" s="419"/>
    </row>
    <row r="482" spans="2:7">
      <c r="B482" s="419"/>
      <c r="C482" s="419"/>
      <c r="D482" s="419"/>
      <c r="E482" s="419"/>
      <c r="F482" s="419"/>
      <c r="G482" s="419"/>
    </row>
    <row r="483" spans="2:7">
      <c r="B483" s="419"/>
      <c r="C483" s="419"/>
      <c r="D483" s="419"/>
      <c r="E483" s="419"/>
      <c r="F483" s="419"/>
      <c r="G483" s="419"/>
    </row>
    <row r="484" spans="2:7">
      <c r="B484" s="419"/>
      <c r="C484" s="419"/>
      <c r="D484" s="419"/>
      <c r="E484" s="419"/>
      <c r="F484" s="419"/>
      <c r="G484" s="419"/>
    </row>
    <row r="485" spans="2:7">
      <c r="B485" s="419"/>
      <c r="C485" s="419"/>
      <c r="D485" s="419"/>
      <c r="E485" s="419"/>
      <c r="F485" s="419"/>
      <c r="G485" s="419"/>
    </row>
    <row r="486" spans="2:7">
      <c r="B486" s="419"/>
      <c r="C486" s="419"/>
      <c r="D486" s="419"/>
      <c r="E486" s="419"/>
      <c r="F486" s="419"/>
      <c r="G486" s="419"/>
    </row>
    <row r="487" spans="2:7">
      <c r="B487" s="419"/>
      <c r="C487" s="419"/>
      <c r="D487" s="419"/>
      <c r="E487" s="419"/>
      <c r="F487" s="419"/>
      <c r="G487" s="419"/>
    </row>
    <row r="488" spans="2:7">
      <c r="B488" s="419"/>
      <c r="C488" s="419"/>
      <c r="D488" s="419"/>
      <c r="E488" s="419"/>
      <c r="F488" s="419"/>
      <c r="G488" s="419"/>
    </row>
    <row r="489" spans="2:7">
      <c r="B489" s="419"/>
      <c r="C489" s="419"/>
      <c r="D489" s="419"/>
      <c r="E489" s="419"/>
      <c r="F489" s="419"/>
      <c r="G489" s="419"/>
    </row>
    <row r="490" spans="2:7">
      <c r="B490" s="419"/>
      <c r="C490" s="419"/>
      <c r="D490" s="419"/>
      <c r="E490" s="419"/>
      <c r="F490" s="419"/>
      <c r="G490" s="419"/>
    </row>
    <row r="491" spans="2:7">
      <c r="B491" s="419"/>
      <c r="C491" s="419"/>
      <c r="D491" s="419"/>
      <c r="E491" s="419"/>
      <c r="F491" s="419"/>
      <c r="G491" s="419"/>
    </row>
    <row r="492" spans="2:7">
      <c r="B492" s="419"/>
      <c r="C492" s="419"/>
      <c r="D492" s="419"/>
      <c r="E492" s="419"/>
      <c r="F492" s="419"/>
      <c r="G492" s="419"/>
    </row>
    <row r="493" spans="2:7">
      <c r="B493" s="419"/>
      <c r="C493" s="419"/>
      <c r="D493" s="419"/>
      <c r="E493" s="419"/>
      <c r="F493" s="419"/>
      <c r="G493" s="419"/>
    </row>
    <row r="494" spans="2:7">
      <c r="B494" s="419"/>
      <c r="C494" s="419"/>
      <c r="D494" s="419"/>
      <c r="E494" s="419"/>
      <c r="F494" s="419"/>
      <c r="G494" s="419"/>
    </row>
    <row r="495" spans="2:7">
      <c r="B495" s="419"/>
      <c r="C495" s="419"/>
      <c r="D495" s="419"/>
      <c r="E495" s="419"/>
      <c r="F495" s="419"/>
      <c r="G495" s="419"/>
    </row>
    <row r="496" spans="2:7">
      <c r="B496" s="419"/>
      <c r="C496" s="419"/>
      <c r="D496" s="419"/>
      <c r="E496" s="419"/>
      <c r="F496" s="419"/>
      <c r="G496" s="419"/>
    </row>
    <row r="497" spans="2:7">
      <c r="B497" s="419"/>
      <c r="C497" s="419"/>
      <c r="D497" s="419"/>
      <c r="E497" s="419"/>
      <c r="F497" s="419"/>
      <c r="G497" s="419"/>
    </row>
    <row r="498" spans="2:7">
      <c r="B498" s="419"/>
      <c r="C498" s="419"/>
      <c r="D498" s="419"/>
      <c r="E498" s="419"/>
      <c r="F498" s="419"/>
      <c r="G498" s="419"/>
    </row>
    <row r="499" spans="2:7">
      <c r="B499" s="419"/>
      <c r="C499" s="419"/>
      <c r="D499" s="419"/>
      <c r="E499" s="419"/>
      <c r="F499" s="419"/>
      <c r="G499" s="419"/>
    </row>
    <row r="500" spans="2:7">
      <c r="B500" s="419"/>
      <c r="C500" s="419"/>
      <c r="D500" s="419"/>
      <c r="E500" s="419"/>
      <c r="F500" s="419"/>
      <c r="G500" s="419"/>
    </row>
    <row r="501" spans="2:7">
      <c r="B501" s="419"/>
      <c r="C501" s="419"/>
      <c r="D501" s="419"/>
      <c r="E501" s="419"/>
      <c r="F501" s="419"/>
      <c r="G501" s="419"/>
    </row>
    <row r="502" spans="2:7">
      <c r="B502" s="419"/>
      <c r="C502" s="419"/>
      <c r="D502" s="419"/>
      <c r="E502" s="419"/>
      <c r="F502" s="419"/>
      <c r="G502" s="419"/>
    </row>
    <row r="503" spans="2:7">
      <c r="B503" s="419"/>
      <c r="C503" s="419"/>
      <c r="D503" s="419"/>
      <c r="E503" s="419"/>
      <c r="F503" s="419"/>
      <c r="G503" s="419"/>
    </row>
    <row r="504" spans="2:7">
      <c r="B504" s="419"/>
      <c r="C504" s="419"/>
      <c r="D504" s="419"/>
      <c r="E504" s="419"/>
      <c r="F504" s="419"/>
      <c r="G504" s="419"/>
    </row>
    <row r="505" spans="2:7">
      <c r="B505" s="419"/>
      <c r="C505" s="419"/>
      <c r="D505" s="419"/>
      <c r="E505" s="419"/>
      <c r="F505" s="419"/>
      <c r="G505" s="419"/>
    </row>
    <row r="506" spans="2:7">
      <c r="B506" s="419"/>
      <c r="C506" s="419"/>
      <c r="D506" s="419"/>
      <c r="E506" s="419"/>
      <c r="F506" s="419"/>
      <c r="G506" s="419"/>
    </row>
    <row r="507" spans="2:7">
      <c r="B507" s="419"/>
      <c r="C507" s="419"/>
      <c r="D507" s="419"/>
      <c r="E507" s="419"/>
      <c r="F507" s="419"/>
      <c r="G507" s="419"/>
    </row>
    <row r="508" spans="2:7">
      <c r="B508" s="419"/>
      <c r="C508" s="419"/>
      <c r="D508" s="419"/>
      <c r="E508" s="419"/>
      <c r="F508" s="419"/>
      <c r="G508" s="419"/>
    </row>
    <row r="509" spans="2:7">
      <c r="B509" s="419"/>
      <c r="C509" s="419"/>
      <c r="D509" s="419"/>
      <c r="E509" s="419"/>
      <c r="F509" s="419"/>
      <c r="G509" s="419"/>
    </row>
    <row r="510" spans="2:7">
      <c r="B510" s="419"/>
      <c r="C510" s="419"/>
      <c r="D510" s="419"/>
      <c r="E510" s="419"/>
      <c r="F510" s="419"/>
      <c r="G510" s="419"/>
    </row>
    <row r="511" spans="2:7">
      <c r="B511" s="419"/>
      <c r="C511" s="419"/>
      <c r="D511" s="419"/>
      <c r="E511" s="419"/>
      <c r="F511" s="419"/>
      <c r="G511" s="419"/>
    </row>
    <row r="512" spans="2:7">
      <c r="B512" s="419"/>
      <c r="C512" s="419"/>
      <c r="D512" s="419"/>
      <c r="E512" s="419"/>
      <c r="F512" s="419"/>
      <c r="G512" s="419"/>
    </row>
    <row r="513" spans="2:7">
      <c r="B513" s="419"/>
      <c r="C513" s="419"/>
      <c r="D513" s="419"/>
      <c r="E513" s="419"/>
      <c r="F513" s="419"/>
      <c r="G513" s="419"/>
    </row>
    <row r="514" spans="2:7">
      <c r="B514" s="419"/>
      <c r="C514" s="419"/>
      <c r="D514" s="419"/>
      <c r="E514" s="419"/>
      <c r="F514" s="419"/>
      <c r="G514" s="419"/>
    </row>
    <row r="515" spans="2:7">
      <c r="B515" s="419"/>
      <c r="C515" s="419"/>
      <c r="D515" s="419"/>
      <c r="E515" s="419"/>
      <c r="F515" s="419"/>
      <c r="G515" s="419"/>
    </row>
    <row r="516" spans="2:7">
      <c r="B516" s="419"/>
      <c r="C516" s="419"/>
      <c r="D516" s="419"/>
      <c r="E516" s="419"/>
      <c r="F516" s="419"/>
      <c r="G516" s="419"/>
    </row>
    <row r="517" spans="2:7">
      <c r="B517" s="419"/>
      <c r="C517" s="419"/>
      <c r="D517" s="419"/>
      <c r="E517" s="419"/>
      <c r="F517" s="419"/>
      <c r="G517" s="419"/>
    </row>
    <row r="518" spans="2:7">
      <c r="B518" s="419"/>
      <c r="C518" s="419"/>
      <c r="D518" s="419"/>
      <c r="E518" s="419"/>
      <c r="F518" s="419"/>
      <c r="G518" s="419"/>
    </row>
    <row r="519" spans="2:7">
      <c r="B519" s="419"/>
      <c r="C519" s="419"/>
      <c r="D519" s="419"/>
      <c r="E519" s="419"/>
      <c r="F519" s="419"/>
      <c r="G519" s="419"/>
    </row>
    <row r="520" spans="2:7">
      <c r="B520" s="419"/>
      <c r="C520" s="419"/>
      <c r="D520" s="419"/>
      <c r="E520" s="419"/>
      <c r="F520" s="419"/>
      <c r="G520" s="419"/>
    </row>
    <row r="521" spans="2:7">
      <c r="B521" s="419"/>
      <c r="C521" s="419"/>
      <c r="D521" s="419"/>
      <c r="E521" s="419"/>
      <c r="F521" s="419"/>
      <c r="G521" s="419"/>
    </row>
    <row r="522" spans="2:7">
      <c r="B522" s="419"/>
      <c r="C522" s="419"/>
      <c r="D522" s="419"/>
      <c r="E522" s="419"/>
      <c r="F522" s="419"/>
      <c r="G522" s="419"/>
    </row>
    <row r="523" spans="2:7">
      <c r="B523" s="419"/>
      <c r="C523" s="419"/>
      <c r="D523" s="419"/>
      <c r="E523" s="419"/>
      <c r="F523" s="419"/>
      <c r="G523" s="419"/>
    </row>
    <row r="524" spans="2:7">
      <c r="B524" s="419"/>
      <c r="C524" s="419"/>
      <c r="D524" s="419"/>
      <c r="E524" s="419"/>
      <c r="F524" s="419"/>
      <c r="G524" s="419"/>
    </row>
    <row r="525" spans="2:7">
      <c r="B525" s="419"/>
      <c r="C525" s="419"/>
      <c r="D525" s="419"/>
      <c r="E525" s="419"/>
      <c r="F525" s="419"/>
      <c r="G525" s="419"/>
    </row>
    <row r="526" spans="2:7">
      <c r="B526" s="419"/>
      <c r="C526" s="419"/>
      <c r="D526" s="419"/>
      <c r="E526" s="419"/>
      <c r="F526" s="419"/>
      <c r="G526" s="419"/>
    </row>
    <row r="527" spans="2:7">
      <c r="B527" s="419"/>
      <c r="C527" s="419"/>
      <c r="D527" s="419"/>
      <c r="E527" s="419"/>
      <c r="F527" s="419"/>
      <c r="G527" s="419"/>
    </row>
    <row r="528" spans="2:7">
      <c r="B528" s="419"/>
      <c r="C528" s="419"/>
      <c r="D528" s="419"/>
      <c r="E528" s="419"/>
      <c r="F528" s="419"/>
      <c r="G528" s="419"/>
    </row>
    <row r="529" spans="2:7">
      <c r="B529" s="419"/>
      <c r="C529" s="419"/>
      <c r="D529" s="419"/>
      <c r="E529" s="419"/>
      <c r="F529" s="419"/>
      <c r="G529" s="419"/>
    </row>
    <row r="530" spans="2:7">
      <c r="B530" s="419"/>
      <c r="C530" s="419"/>
      <c r="D530" s="419"/>
      <c r="E530" s="419"/>
      <c r="F530" s="419"/>
      <c r="G530" s="419"/>
    </row>
    <row r="531" spans="2:7">
      <c r="B531" s="419"/>
      <c r="C531" s="419"/>
      <c r="D531" s="419"/>
      <c r="E531" s="419"/>
      <c r="F531" s="419"/>
      <c r="G531" s="419"/>
    </row>
    <row r="532" spans="2:7">
      <c r="B532" s="419"/>
      <c r="C532" s="419"/>
      <c r="D532" s="419"/>
      <c r="E532" s="419"/>
      <c r="F532" s="419"/>
      <c r="G532" s="419"/>
    </row>
    <row r="533" spans="2:7">
      <c r="B533" s="419"/>
      <c r="C533" s="419"/>
      <c r="D533" s="419"/>
      <c r="E533" s="419"/>
      <c r="F533" s="419"/>
      <c r="G533" s="419"/>
    </row>
    <row r="534" spans="2:7">
      <c r="B534" s="419"/>
      <c r="C534" s="419"/>
      <c r="D534" s="419"/>
      <c r="E534" s="419"/>
      <c r="F534" s="419"/>
      <c r="G534" s="419"/>
    </row>
    <row r="535" spans="2:7">
      <c r="B535" s="419"/>
      <c r="C535" s="419"/>
      <c r="D535" s="419"/>
      <c r="E535" s="419"/>
      <c r="F535" s="419"/>
      <c r="G535" s="419"/>
    </row>
    <row r="536" spans="2:7">
      <c r="B536" s="419"/>
      <c r="C536" s="419"/>
      <c r="D536" s="419"/>
      <c r="E536" s="419"/>
      <c r="F536" s="419"/>
      <c r="G536" s="419"/>
    </row>
    <row r="537" spans="2:7">
      <c r="B537" s="419"/>
      <c r="C537" s="419"/>
      <c r="D537" s="419"/>
      <c r="E537" s="419"/>
      <c r="F537" s="419"/>
      <c r="G537" s="419"/>
    </row>
    <row r="538" spans="2:7">
      <c r="B538" s="419"/>
      <c r="C538" s="419"/>
      <c r="D538" s="419"/>
      <c r="E538" s="419"/>
      <c r="F538" s="419"/>
      <c r="G538" s="419"/>
    </row>
    <row r="539" spans="2:7">
      <c r="B539" s="419"/>
      <c r="C539" s="419"/>
      <c r="D539" s="419"/>
      <c r="E539" s="419"/>
      <c r="F539" s="419"/>
      <c r="G539" s="419"/>
    </row>
    <row r="540" spans="2:7">
      <c r="B540" s="419"/>
      <c r="C540" s="419"/>
      <c r="D540" s="419"/>
      <c r="E540" s="419"/>
      <c r="F540" s="419"/>
      <c r="G540" s="419"/>
    </row>
    <row r="541" spans="2:7">
      <c r="B541" s="419"/>
      <c r="C541" s="419"/>
      <c r="D541" s="419"/>
      <c r="E541" s="419"/>
      <c r="F541" s="419"/>
      <c r="G541" s="419"/>
    </row>
    <row r="542" spans="2:7">
      <c r="B542" s="419"/>
      <c r="C542" s="419"/>
      <c r="D542" s="419"/>
      <c r="E542" s="419"/>
      <c r="F542" s="419"/>
      <c r="G542" s="419"/>
    </row>
    <row r="543" spans="2:7">
      <c r="B543" s="419"/>
      <c r="C543" s="419"/>
      <c r="D543" s="419"/>
      <c r="E543" s="419"/>
      <c r="F543" s="419"/>
      <c r="G543" s="419"/>
    </row>
    <row r="544" spans="2:7">
      <c r="B544" s="419"/>
      <c r="C544" s="419"/>
      <c r="D544" s="419"/>
      <c r="E544" s="419"/>
      <c r="F544" s="419"/>
      <c r="G544" s="419"/>
    </row>
    <row r="545" spans="2:7">
      <c r="B545" s="419"/>
      <c r="C545" s="419"/>
      <c r="D545" s="419"/>
      <c r="E545" s="419"/>
      <c r="F545" s="419"/>
      <c r="G545" s="419"/>
    </row>
    <row r="546" spans="2:7">
      <c r="B546" s="419"/>
      <c r="C546" s="419"/>
      <c r="D546" s="419"/>
      <c r="E546" s="419"/>
      <c r="F546" s="419"/>
      <c r="G546" s="419"/>
    </row>
    <row r="547" spans="2:7">
      <c r="B547" s="419"/>
      <c r="C547" s="419"/>
      <c r="D547" s="419"/>
      <c r="E547" s="419"/>
      <c r="F547" s="419"/>
      <c r="G547" s="419"/>
    </row>
    <row r="548" spans="2:7">
      <c r="B548" s="419"/>
      <c r="C548" s="419"/>
      <c r="D548" s="419"/>
      <c r="E548" s="419"/>
      <c r="F548" s="419"/>
      <c r="G548" s="419"/>
    </row>
    <row r="549" spans="2:7">
      <c r="B549" s="419"/>
      <c r="C549" s="419"/>
      <c r="D549" s="419"/>
      <c r="E549" s="419"/>
      <c r="F549" s="419"/>
      <c r="G549" s="419"/>
    </row>
    <row r="550" spans="2:7">
      <c r="B550" s="419"/>
      <c r="C550" s="419"/>
      <c r="D550" s="419"/>
      <c r="E550" s="419"/>
      <c r="F550" s="419"/>
      <c r="G550" s="419"/>
    </row>
    <row r="551" spans="2:7">
      <c r="B551" s="419"/>
      <c r="C551" s="419"/>
      <c r="D551" s="419"/>
      <c r="E551" s="419"/>
      <c r="F551" s="419"/>
      <c r="G551" s="419"/>
    </row>
    <row r="552" spans="2:7">
      <c r="B552" s="419"/>
      <c r="C552" s="419"/>
      <c r="D552" s="419"/>
      <c r="E552" s="419"/>
      <c r="F552" s="419"/>
      <c r="G552" s="419"/>
    </row>
    <row r="553" spans="2:7">
      <c r="B553" s="419"/>
      <c r="C553" s="419"/>
      <c r="D553" s="419"/>
      <c r="E553" s="419"/>
      <c r="F553" s="419"/>
      <c r="G553" s="419"/>
    </row>
    <row r="554" spans="2:7">
      <c r="B554" s="419"/>
      <c r="C554" s="419"/>
      <c r="D554" s="419"/>
      <c r="E554" s="419"/>
      <c r="F554" s="419"/>
      <c r="G554" s="419"/>
    </row>
    <row r="555" spans="2:7">
      <c r="B555" s="419"/>
      <c r="C555" s="419"/>
      <c r="D555" s="419"/>
      <c r="E555" s="419"/>
      <c r="F555" s="419"/>
      <c r="G555" s="419"/>
    </row>
    <row r="556" spans="2:7">
      <c r="B556" s="419"/>
      <c r="C556" s="419"/>
      <c r="D556" s="419"/>
      <c r="E556" s="419"/>
      <c r="F556" s="419"/>
      <c r="G556" s="419"/>
    </row>
    <row r="557" spans="2:7">
      <c r="B557" s="419"/>
      <c r="C557" s="419"/>
      <c r="D557" s="419"/>
      <c r="E557" s="419"/>
      <c r="F557" s="419"/>
      <c r="G557" s="419"/>
    </row>
    <row r="558" spans="2:7">
      <c r="B558" s="419"/>
      <c r="C558" s="419"/>
      <c r="D558" s="419"/>
      <c r="E558" s="419"/>
      <c r="F558" s="419"/>
      <c r="G558" s="419"/>
    </row>
    <row r="559" spans="2:7">
      <c r="B559" s="419"/>
      <c r="C559" s="419"/>
      <c r="D559" s="419"/>
      <c r="E559" s="419"/>
      <c r="F559" s="419"/>
      <c r="G559" s="419"/>
    </row>
    <row r="560" spans="2:7">
      <c r="B560" s="419"/>
      <c r="C560" s="419"/>
      <c r="D560" s="419"/>
      <c r="E560" s="419"/>
      <c r="F560" s="419"/>
      <c r="G560" s="419"/>
    </row>
    <row r="561" spans="2:7">
      <c r="B561" s="419"/>
      <c r="C561" s="419"/>
      <c r="D561" s="419"/>
      <c r="E561" s="419"/>
      <c r="F561" s="419"/>
      <c r="G561" s="419"/>
    </row>
    <row r="562" spans="2:7">
      <c r="B562" s="419"/>
      <c r="C562" s="419"/>
      <c r="D562" s="419"/>
      <c r="E562" s="419"/>
      <c r="F562" s="419"/>
      <c r="G562" s="419"/>
    </row>
    <row r="563" spans="2:7">
      <c r="B563" s="419"/>
      <c r="C563" s="419"/>
      <c r="D563" s="419"/>
      <c r="E563" s="419"/>
      <c r="F563" s="419"/>
      <c r="G563" s="419"/>
    </row>
    <row r="564" spans="2:7">
      <c r="B564" s="419"/>
      <c r="C564" s="419"/>
      <c r="D564" s="419"/>
      <c r="E564" s="419"/>
      <c r="F564" s="419"/>
      <c r="G564" s="419"/>
    </row>
    <row r="565" spans="2:7">
      <c r="B565" s="419"/>
      <c r="C565" s="419"/>
      <c r="D565" s="419"/>
      <c r="E565" s="419"/>
      <c r="F565" s="419"/>
      <c r="G565" s="419"/>
    </row>
    <row r="566" spans="2:7">
      <c r="B566" s="419"/>
      <c r="C566" s="419"/>
      <c r="D566" s="419"/>
      <c r="E566" s="419"/>
      <c r="F566" s="419"/>
      <c r="G566" s="419"/>
    </row>
    <row r="567" spans="2:7">
      <c r="B567" s="419"/>
      <c r="C567" s="419"/>
      <c r="D567" s="419"/>
      <c r="E567" s="419"/>
      <c r="F567" s="419"/>
      <c r="G567" s="419"/>
    </row>
    <row r="568" spans="2:7">
      <c r="B568" s="419"/>
      <c r="C568" s="419"/>
      <c r="D568" s="419"/>
      <c r="E568" s="419"/>
      <c r="F568" s="419"/>
      <c r="G568" s="419"/>
    </row>
    <row r="569" spans="2:7">
      <c r="B569" s="419"/>
      <c r="C569" s="419"/>
      <c r="D569" s="419"/>
      <c r="E569" s="419"/>
      <c r="F569" s="419"/>
      <c r="G569" s="419"/>
    </row>
    <row r="570" spans="2:7">
      <c r="B570" s="419"/>
      <c r="C570" s="419"/>
      <c r="D570" s="419"/>
      <c r="E570" s="419"/>
      <c r="F570" s="419"/>
      <c r="G570" s="419"/>
    </row>
    <row r="571" spans="2:7">
      <c r="B571" s="419"/>
      <c r="C571" s="419"/>
      <c r="D571" s="419"/>
      <c r="E571" s="419"/>
      <c r="F571" s="419"/>
      <c r="G571" s="419"/>
    </row>
    <row r="572" spans="2:7">
      <c r="B572" s="419"/>
      <c r="C572" s="419"/>
      <c r="D572" s="419"/>
      <c r="E572" s="419"/>
      <c r="F572" s="419"/>
      <c r="G572" s="419"/>
    </row>
    <row r="573" spans="2:7">
      <c r="B573" s="419"/>
      <c r="C573" s="419"/>
      <c r="D573" s="419"/>
      <c r="E573" s="419"/>
      <c r="F573" s="419"/>
      <c r="G573" s="419"/>
    </row>
    <row r="574" spans="2:7">
      <c r="B574" s="419"/>
      <c r="C574" s="419"/>
      <c r="D574" s="419"/>
      <c r="E574" s="419"/>
      <c r="F574" s="419"/>
      <c r="G574" s="419"/>
    </row>
    <row r="575" spans="2:7">
      <c r="B575" s="419"/>
      <c r="C575" s="419"/>
      <c r="D575" s="419"/>
      <c r="E575" s="419"/>
      <c r="F575" s="419"/>
      <c r="G575" s="419"/>
    </row>
    <row r="576" spans="2:7">
      <c r="B576" s="419"/>
      <c r="C576" s="419"/>
      <c r="D576" s="419"/>
      <c r="E576" s="419"/>
      <c r="F576" s="419"/>
      <c r="G576" s="419"/>
    </row>
    <row r="577" spans="2:7">
      <c r="B577" s="419"/>
      <c r="C577" s="419"/>
      <c r="D577" s="419"/>
      <c r="E577" s="419"/>
      <c r="F577" s="419"/>
      <c r="G577" s="419"/>
    </row>
    <row r="578" spans="2:7">
      <c r="B578" s="419"/>
      <c r="C578" s="419"/>
      <c r="D578" s="419"/>
      <c r="E578" s="419"/>
      <c r="F578" s="419"/>
      <c r="G578" s="419"/>
    </row>
    <row r="579" spans="2:7">
      <c r="B579" s="419"/>
      <c r="C579" s="419"/>
      <c r="D579" s="419"/>
      <c r="E579" s="419"/>
      <c r="F579" s="419"/>
      <c r="G579" s="419"/>
    </row>
    <row r="580" spans="2:7">
      <c r="B580" s="419"/>
      <c r="C580" s="419"/>
      <c r="D580" s="419"/>
      <c r="E580" s="419"/>
      <c r="F580" s="419"/>
      <c r="G580" s="419"/>
    </row>
    <row r="581" spans="2:7">
      <c r="B581" s="419"/>
      <c r="C581" s="419"/>
      <c r="D581" s="419"/>
      <c r="E581" s="419"/>
      <c r="F581" s="419"/>
      <c r="G581" s="419"/>
    </row>
    <row r="582" spans="2:7">
      <c r="B582" s="419"/>
      <c r="C582" s="419"/>
      <c r="D582" s="419"/>
      <c r="E582" s="419"/>
      <c r="F582" s="419"/>
      <c r="G582" s="419"/>
    </row>
    <row r="583" spans="2:7">
      <c r="B583" s="419"/>
      <c r="C583" s="419"/>
      <c r="D583" s="419"/>
      <c r="E583" s="419"/>
      <c r="F583" s="419"/>
      <c r="G583" s="419"/>
    </row>
    <row r="584" spans="2:7">
      <c r="B584" s="419"/>
      <c r="C584" s="419"/>
      <c r="D584" s="419"/>
      <c r="E584" s="419"/>
      <c r="F584" s="419"/>
      <c r="G584" s="419"/>
    </row>
    <row r="585" spans="2:7">
      <c r="B585" s="419"/>
      <c r="C585" s="419"/>
      <c r="D585" s="419"/>
      <c r="E585" s="419"/>
      <c r="F585" s="419"/>
      <c r="G585" s="419"/>
    </row>
    <row r="586" spans="2:7">
      <c r="B586" s="419"/>
      <c r="C586" s="419"/>
      <c r="D586" s="419"/>
      <c r="E586" s="419"/>
      <c r="F586" s="419"/>
      <c r="G586" s="419"/>
    </row>
    <row r="587" spans="2:7">
      <c r="B587" s="419"/>
      <c r="C587" s="419"/>
      <c r="D587" s="419"/>
      <c r="E587" s="419"/>
      <c r="F587" s="419"/>
      <c r="G587" s="419"/>
    </row>
    <row r="588" spans="2:7">
      <c r="B588" s="419"/>
      <c r="C588" s="419"/>
      <c r="D588" s="419"/>
      <c r="E588" s="419"/>
      <c r="F588" s="419"/>
      <c r="G588" s="419"/>
    </row>
    <row r="589" spans="2:7">
      <c r="B589" s="419"/>
      <c r="C589" s="419"/>
      <c r="D589" s="419"/>
      <c r="E589" s="419"/>
      <c r="F589" s="419"/>
      <c r="G589" s="419"/>
    </row>
    <row r="590" spans="2:7">
      <c r="B590" s="419"/>
      <c r="C590" s="419"/>
      <c r="D590" s="419"/>
      <c r="E590" s="419"/>
      <c r="F590" s="419"/>
      <c r="G590" s="419"/>
    </row>
    <row r="591" spans="2:7">
      <c r="B591" s="419"/>
      <c r="C591" s="419"/>
      <c r="D591" s="419"/>
      <c r="E591" s="419"/>
      <c r="F591" s="419"/>
      <c r="G591" s="419"/>
    </row>
    <row r="592" spans="2:7">
      <c r="B592" s="419"/>
      <c r="C592" s="419"/>
      <c r="D592" s="419"/>
      <c r="E592" s="419"/>
      <c r="F592" s="419"/>
      <c r="G592" s="419"/>
    </row>
    <row r="593" spans="2:7">
      <c r="B593" s="419"/>
      <c r="C593" s="419"/>
      <c r="D593" s="419"/>
      <c r="E593" s="419"/>
      <c r="F593" s="419"/>
      <c r="G593" s="419"/>
    </row>
    <row r="594" spans="2:7">
      <c r="B594" s="419"/>
      <c r="C594" s="419"/>
      <c r="D594" s="419"/>
      <c r="E594" s="419"/>
      <c r="F594" s="419"/>
      <c r="G594" s="419"/>
    </row>
    <row r="595" spans="2:7">
      <c r="B595" s="419"/>
      <c r="C595" s="419"/>
      <c r="D595" s="419"/>
      <c r="E595" s="419"/>
      <c r="F595" s="419"/>
      <c r="G595" s="419"/>
    </row>
    <row r="596" spans="2:7">
      <c r="B596" s="419"/>
      <c r="C596" s="419"/>
      <c r="D596" s="419"/>
      <c r="E596" s="419"/>
      <c r="F596" s="419"/>
      <c r="G596" s="419"/>
    </row>
    <row r="597" spans="2:7">
      <c r="B597" s="419"/>
      <c r="C597" s="419"/>
      <c r="D597" s="419"/>
      <c r="E597" s="419"/>
      <c r="F597" s="419"/>
      <c r="G597" s="419"/>
    </row>
    <row r="598" spans="2:7">
      <c r="B598" s="419"/>
      <c r="C598" s="419"/>
      <c r="D598" s="419"/>
      <c r="E598" s="419"/>
      <c r="F598" s="419"/>
      <c r="G598" s="419"/>
    </row>
    <row r="599" spans="2:7">
      <c r="B599" s="419"/>
      <c r="C599" s="419"/>
      <c r="D599" s="419"/>
      <c r="E599" s="419"/>
      <c r="F599" s="419"/>
      <c r="G599" s="419"/>
    </row>
    <row r="600" spans="2:7">
      <c r="B600" s="419"/>
      <c r="C600" s="419"/>
      <c r="D600" s="419"/>
      <c r="E600" s="419"/>
      <c r="F600" s="419"/>
      <c r="G600" s="419"/>
    </row>
    <row r="601" spans="2:7">
      <c r="B601" s="419"/>
      <c r="C601" s="419"/>
      <c r="D601" s="419"/>
      <c r="E601" s="419"/>
      <c r="F601" s="419"/>
      <c r="G601" s="419"/>
    </row>
    <row r="602" spans="2:7">
      <c r="B602" s="419"/>
      <c r="C602" s="419"/>
      <c r="D602" s="419"/>
      <c r="E602" s="419"/>
      <c r="F602" s="419"/>
      <c r="G602" s="419"/>
    </row>
    <row r="603" spans="2:7">
      <c r="B603" s="419"/>
      <c r="C603" s="419"/>
      <c r="D603" s="419"/>
      <c r="E603" s="419"/>
      <c r="F603" s="419"/>
      <c r="G603" s="419"/>
    </row>
    <row r="604" spans="2:7">
      <c r="B604" s="419"/>
      <c r="C604" s="419"/>
      <c r="D604" s="419"/>
      <c r="E604" s="419"/>
      <c r="F604" s="419"/>
      <c r="G604" s="419"/>
    </row>
    <row r="605" spans="2:7">
      <c r="B605" s="419"/>
      <c r="C605" s="419"/>
      <c r="D605" s="419"/>
      <c r="E605" s="419"/>
      <c r="F605" s="419"/>
      <c r="G605" s="419"/>
    </row>
    <row r="606" spans="2:7">
      <c r="B606" s="419"/>
      <c r="C606" s="419"/>
      <c r="D606" s="419"/>
      <c r="E606" s="419"/>
      <c r="F606" s="419"/>
      <c r="G606" s="419"/>
    </row>
    <row r="607" spans="2:7">
      <c r="B607" s="419"/>
      <c r="C607" s="419"/>
      <c r="D607" s="419"/>
      <c r="E607" s="419"/>
      <c r="F607" s="419"/>
      <c r="G607" s="419"/>
    </row>
    <row r="608" spans="2:7">
      <c r="B608" s="419"/>
      <c r="C608" s="419"/>
      <c r="D608" s="419"/>
      <c r="E608" s="419"/>
      <c r="F608" s="419"/>
      <c r="G608" s="419"/>
    </row>
    <row r="609" spans="2:7">
      <c r="B609" s="419"/>
      <c r="C609" s="419"/>
      <c r="D609" s="419"/>
      <c r="E609" s="419"/>
      <c r="F609" s="419"/>
      <c r="G609" s="419"/>
    </row>
    <row r="610" spans="2:7">
      <c r="B610" s="419"/>
      <c r="C610" s="419"/>
      <c r="D610" s="419"/>
      <c r="E610" s="419"/>
      <c r="F610" s="419"/>
      <c r="G610" s="419"/>
    </row>
    <row r="611" spans="2:7">
      <c r="B611" s="419"/>
      <c r="C611" s="419"/>
      <c r="D611" s="419"/>
      <c r="E611" s="419"/>
      <c r="F611" s="419"/>
      <c r="G611" s="419"/>
    </row>
    <row r="612" spans="2:7">
      <c r="B612" s="419"/>
      <c r="C612" s="419"/>
      <c r="D612" s="419"/>
      <c r="E612" s="419"/>
      <c r="F612" s="419"/>
      <c r="G612" s="419"/>
    </row>
    <row r="613" spans="2:7">
      <c r="B613" s="419"/>
      <c r="C613" s="419"/>
      <c r="D613" s="419"/>
      <c r="E613" s="419"/>
      <c r="F613" s="419"/>
      <c r="G613" s="419"/>
    </row>
    <row r="614" spans="2:7">
      <c r="B614" s="419"/>
      <c r="C614" s="419"/>
      <c r="D614" s="419"/>
      <c r="E614" s="419"/>
      <c r="F614" s="419"/>
      <c r="G614" s="419"/>
    </row>
    <row r="615" spans="2:7">
      <c r="B615" s="419"/>
      <c r="C615" s="419"/>
      <c r="D615" s="419"/>
      <c r="E615" s="419"/>
      <c r="F615" s="419"/>
      <c r="G615" s="419"/>
    </row>
    <row r="616" spans="2:7">
      <c r="B616" s="419"/>
      <c r="C616" s="419"/>
      <c r="D616" s="419"/>
      <c r="E616" s="419"/>
      <c r="F616" s="419"/>
      <c r="G616" s="419"/>
    </row>
    <row r="617" spans="2:7">
      <c r="B617" s="419"/>
      <c r="C617" s="419"/>
      <c r="D617" s="419"/>
      <c r="E617" s="419"/>
      <c r="F617" s="419"/>
      <c r="G617" s="419"/>
    </row>
    <row r="618" spans="2:7">
      <c r="B618" s="419"/>
      <c r="C618" s="419"/>
      <c r="D618" s="419"/>
      <c r="E618" s="419"/>
      <c r="F618" s="419"/>
      <c r="G618" s="419"/>
    </row>
    <row r="619" spans="2:7">
      <c r="B619" s="419"/>
      <c r="C619" s="419"/>
      <c r="D619" s="419"/>
      <c r="E619" s="419"/>
      <c r="F619" s="419"/>
      <c r="G619" s="419"/>
    </row>
    <row r="620" spans="2:7">
      <c r="B620" s="419"/>
      <c r="C620" s="419"/>
      <c r="D620" s="419"/>
      <c r="E620" s="419"/>
      <c r="F620" s="419"/>
      <c r="G620" s="419"/>
    </row>
    <row r="621" spans="2:7">
      <c r="B621" s="419"/>
      <c r="C621" s="419"/>
      <c r="D621" s="419"/>
      <c r="E621" s="419"/>
      <c r="F621" s="419"/>
      <c r="G621" s="419"/>
    </row>
    <row r="622" spans="2:7">
      <c r="B622" s="419"/>
      <c r="C622" s="419"/>
      <c r="D622" s="419"/>
      <c r="E622" s="419"/>
      <c r="F622" s="419"/>
      <c r="G622" s="419"/>
    </row>
    <row r="623" spans="2:7">
      <c r="B623" s="419"/>
      <c r="C623" s="419"/>
      <c r="D623" s="419"/>
      <c r="E623" s="419"/>
      <c r="F623" s="419"/>
      <c r="G623" s="419"/>
    </row>
    <row r="624" spans="2:7">
      <c r="B624" s="419"/>
      <c r="C624" s="419"/>
      <c r="D624" s="419"/>
      <c r="E624" s="419"/>
      <c r="F624" s="419"/>
      <c r="G624" s="419"/>
    </row>
    <row r="625" spans="2:7">
      <c r="B625" s="419"/>
      <c r="C625" s="419"/>
      <c r="D625" s="419"/>
      <c r="E625" s="419"/>
      <c r="F625" s="419"/>
      <c r="G625" s="419"/>
    </row>
    <row r="626" spans="2:7">
      <c r="B626" s="419"/>
      <c r="C626" s="419"/>
      <c r="D626" s="419"/>
      <c r="E626" s="419"/>
      <c r="F626" s="419"/>
      <c r="G626" s="419"/>
    </row>
    <row r="627" spans="2:7">
      <c r="B627" s="419"/>
      <c r="C627" s="419"/>
      <c r="D627" s="419"/>
      <c r="E627" s="419"/>
      <c r="F627" s="419"/>
      <c r="G627" s="419"/>
    </row>
    <row r="628" spans="2:7">
      <c r="B628" s="419"/>
      <c r="C628" s="419"/>
      <c r="D628" s="419"/>
      <c r="E628" s="419"/>
      <c r="F628" s="419"/>
      <c r="G628" s="419"/>
    </row>
    <row r="629" spans="2:7">
      <c r="B629" s="419"/>
      <c r="C629" s="419"/>
      <c r="D629" s="419"/>
      <c r="E629" s="419"/>
      <c r="F629" s="419"/>
      <c r="G629" s="419"/>
    </row>
    <row r="630" spans="2:7">
      <c r="B630" s="419"/>
      <c r="C630" s="419"/>
      <c r="D630" s="419"/>
      <c r="E630" s="419"/>
      <c r="F630" s="419"/>
      <c r="G630" s="419"/>
    </row>
    <row r="631" spans="2:7">
      <c r="B631" s="419"/>
      <c r="C631" s="419"/>
      <c r="D631" s="419"/>
      <c r="E631" s="419"/>
      <c r="F631" s="419"/>
      <c r="G631" s="419"/>
    </row>
    <row r="632" spans="2:7">
      <c r="B632" s="419"/>
      <c r="C632" s="419"/>
      <c r="D632" s="419"/>
      <c r="E632" s="419"/>
      <c r="F632" s="419"/>
      <c r="G632" s="419"/>
    </row>
    <row r="633" spans="2:7">
      <c r="B633" s="419"/>
      <c r="C633" s="419"/>
      <c r="D633" s="419"/>
      <c r="E633" s="419"/>
      <c r="F633" s="419"/>
      <c r="G633" s="419"/>
    </row>
    <row r="634" spans="2:7">
      <c r="B634" s="419"/>
      <c r="C634" s="419"/>
      <c r="D634" s="419"/>
      <c r="E634" s="419"/>
      <c r="F634" s="419"/>
      <c r="G634" s="419"/>
    </row>
    <row r="635" spans="2:7">
      <c r="B635" s="419"/>
      <c r="C635" s="419"/>
      <c r="D635" s="419"/>
      <c r="E635" s="419"/>
      <c r="F635" s="419"/>
      <c r="G635" s="419"/>
    </row>
    <row r="636" spans="2:7">
      <c r="B636" s="419"/>
      <c r="C636" s="419"/>
      <c r="D636" s="419"/>
      <c r="E636" s="419"/>
      <c r="F636" s="419"/>
      <c r="G636" s="419"/>
    </row>
    <row r="637" spans="2:7">
      <c r="B637" s="419"/>
      <c r="C637" s="419"/>
      <c r="D637" s="419"/>
      <c r="E637" s="419"/>
      <c r="F637" s="419"/>
      <c r="G637" s="419"/>
    </row>
    <row r="638" spans="2:7">
      <c r="B638" s="419"/>
      <c r="C638" s="419"/>
      <c r="D638" s="419"/>
      <c r="E638" s="419"/>
      <c r="F638" s="419"/>
      <c r="G638" s="419"/>
    </row>
    <row r="639" spans="2:7">
      <c r="B639" s="419"/>
      <c r="C639" s="419"/>
      <c r="D639" s="419"/>
      <c r="E639" s="419"/>
      <c r="F639" s="419"/>
      <c r="G639" s="419"/>
    </row>
    <row r="640" spans="2:7">
      <c r="B640" s="419"/>
      <c r="C640" s="419"/>
      <c r="D640" s="419"/>
      <c r="E640" s="419"/>
      <c r="F640" s="419"/>
      <c r="G640" s="419"/>
    </row>
    <row r="641" spans="2:7">
      <c r="B641" s="419"/>
      <c r="C641" s="419"/>
      <c r="D641" s="419"/>
      <c r="E641" s="419"/>
      <c r="F641" s="419"/>
      <c r="G641" s="419"/>
    </row>
    <row r="642" spans="2:7">
      <c r="B642" s="419"/>
      <c r="C642" s="419"/>
      <c r="D642" s="419"/>
      <c r="E642" s="419"/>
      <c r="F642" s="419"/>
      <c r="G642" s="419"/>
    </row>
    <row r="643" spans="2:7">
      <c r="B643" s="419"/>
      <c r="C643" s="419"/>
      <c r="D643" s="419"/>
      <c r="E643" s="419"/>
      <c r="F643" s="419"/>
      <c r="G643" s="419"/>
    </row>
    <row r="644" spans="2:7">
      <c r="B644" s="419"/>
      <c r="C644" s="419"/>
      <c r="D644" s="419"/>
      <c r="E644" s="419"/>
      <c r="F644" s="419"/>
      <c r="G644" s="419"/>
    </row>
    <row r="645" spans="2:7">
      <c r="B645" s="419"/>
      <c r="C645" s="419"/>
      <c r="D645" s="419"/>
      <c r="E645" s="419"/>
      <c r="F645" s="419"/>
      <c r="G645" s="419"/>
    </row>
    <row r="646" spans="2:7">
      <c r="B646" s="419"/>
      <c r="C646" s="419"/>
      <c r="D646" s="419"/>
      <c r="E646" s="419"/>
      <c r="F646" s="419"/>
      <c r="G646" s="419"/>
    </row>
    <row r="647" spans="2:7">
      <c r="B647" s="419"/>
      <c r="C647" s="419"/>
      <c r="D647" s="419"/>
      <c r="E647" s="419"/>
      <c r="F647" s="419"/>
      <c r="G647" s="419"/>
    </row>
    <row r="648" spans="2:7">
      <c r="B648" s="419"/>
      <c r="C648" s="419"/>
      <c r="D648" s="419"/>
      <c r="E648" s="419"/>
      <c r="F648" s="419"/>
      <c r="G648" s="419"/>
    </row>
    <row r="649" spans="2:7">
      <c r="B649" s="419"/>
      <c r="C649" s="419"/>
      <c r="D649" s="419"/>
      <c r="E649" s="419"/>
      <c r="F649" s="419"/>
      <c r="G649" s="419"/>
    </row>
    <row r="650" spans="2:7">
      <c r="B650" s="419"/>
      <c r="C650" s="419"/>
      <c r="D650" s="419"/>
      <c r="E650" s="419"/>
      <c r="F650" s="419"/>
      <c r="G650" s="419"/>
    </row>
    <row r="651" spans="2:7">
      <c r="B651" s="419"/>
      <c r="C651" s="419"/>
      <c r="D651" s="419"/>
      <c r="E651" s="419"/>
      <c r="F651" s="419"/>
      <c r="G651" s="419"/>
    </row>
    <row r="652" spans="2:7">
      <c r="B652" s="419"/>
      <c r="C652" s="419"/>
      <c r="D652" s="419"/>
      <c r="E652" s="419"/>
      <c r="F652" s="419"/>
      <c r="G652" s="419"/>
    </row>
    <row r="653" spans="2:7">
      <c r="B653" s="419"/>
      <c r="C653" s="419"/>
      <c r="D653" s="419"/>
      <c r="E653" s="419"/>
      <c r="F653" s="419"/>
      <c r="G653" s="419"/>
    </row>
    <row r="654" spans="2:7">
      <c r="B654" s="419"/>
      <c r="C654" s="419"/>
      <c r="D654" s="419"/>
      <c r="E654" s="419"/>
      <c r="F654" s="419"/>
      <c r="G654" s="419"/>
    </row>
    <row r="655" spans="2:7">
      <c r="B655" s="419"/>
      <c r="C655" s="419"/>
      <c r="D655" s="419"/>
      <c r="E655" s="419"/>
      <c r="F655" s="419"/>
      <c r="G655" s="419"/>
    </row>
    <row r="656" spans="2:7">
      <c r="B656" s="419"/>
      <c r="C656" s="419"/>
      <c r="D656" s="419"/>
      <c r="E656" s="419"/>
      <c r="F656" s="419"/>
      <c r="G656" s="419"/>
    </row>
    <row r="657" spans="2:7">
      <c r="B657" s="419"/>
      <c r="C657" s="419"/>
      <c r="D657" s="419"/>
      <c r="E657" s="419"/>
      <c r="F657" s="419"/>
      <c r="G657" s="419"/>
    </row>
    <row r="658" spans="2:7">
      <c r="B658" s="419"/>
      <c r="C658" s="419"/>
      <c r="D658" s="419"/>
      <c r="E658" s="419"/>
      <c r="F658" s="419"/>
      <c r="G658" s="419"/>
    </row>
    <row r="659" spans="2:7">
      <c r="B659" s="419"/>
      <c r="C659" s="419"/>
      <c r="D659" s="419"/>
      <c r="E659" s="419"/>
      <c r="F659" s="419"/>
      <c r="G659" s="419"/>
    </row>
    <row r="660" spans="2:7">
      <c r="B660" s="419"/>
      <c r="C660" s="419"/>
      <c r="D660" s="419"/>
      <c r="E660" s="419"/>
      <c r="F660" s="419"/>
      <c r="G660" s="419"/>
    </row>
    <row r="661" spans="2:7">
      <c r="B661" s="419"/>
      <c r="C661" s="419"/>
      <c r="D661" s="419"/>
      <c r="E661" s="419"/>
      <c r="F661" s="419"/>
      <c r="G661" s="419"/>
    </row>
    <row r="662" spans="2:7">
      <c r="B662" s="419"/>
      <c r="C662" s="419"/>
      <c r="D662" s="419"/>
      <c r="E662" s="419"/>
      <c r="F662" s="419"/>
      <c r="G662" s="419"/>
    </row>
    <row r="663" spans="2:7">
      <c r="B663" s="419"/>
      <c r="C663" s="419"/>
      <c r="D663" s="419"/>
      <c r="E663" s="419"/>
      <c r="F663" s="419"/>
      <c r="G663" s="419"/>
    </row>
    <row r="664" spans="2:7">
      <c r="B664" s="419"/>
      <c r="C664" s="419"/>
      <c r="D664" s="419"/>
      <c r="E664" s="419"/>
      <c r="F664" s="419"/>
      <c r="G664" s="419"/>
    </row>
    <row r="665" spans="2:7">
      <c r="B665" s="419"/>
      <c r="C665" s="419"/>
      <c r="D665" s="419"/>
      <c r="E665" s="419"/>
      <c r="F665" s="419"/>
      <c r="G665" s="419"/>
    </row>
    <row r="666" spans="2:7">
      <c r="B666" s="419"/>
      <c r="C666" s="419"/>
      <c r="D666" s="419"/>
      <c r="E666" s="419"/>
      <c r="F666" s="419"/>
      <c r="G666" s="419"/>
    </row>
    <row r="667" spans="2:7">
      <c r="B667" s="419"/>
      <c r="C667" s="419"/>
      <c r="D667" s="419"/>
      <c r="E667" s="419"/>
      <c r="F667" s="419"/>
      <c r="G667" s="419"/>
    </row>
    <row r="668" spans="2:7">
      <c r="B668" s="419"/>
      <c r="C668" s="419"/>
      <c r="D668" s="419"/>
      <c r="E668" s="419"/>
      <c r="F668" s="419"/>
      <c r="G668" s="419"/>
    </row>
    <row r="669" spans="2:7">
      <c r="B669" s="419"/>
      <c r="C669" s="419"/>
      <c r="D669" s="419"/>
      <c r="E669" s="419"/>
      <c r="F669" s="419"/>
      <c r="G669" s="419"/>
    </row>
    <row r="670" spans="2:7">
      <c r="B670" s="419"/>
      <c r="C670" s="419"/>
      <c r="D670" s="419"/>
      <c r="E670" s="419"/>
      <c r="F670" s="419"/>
      <c r="G670" s="419"/>
    </row>
    <row r="671" spans="2:7">
      <c r="B671" s="419"/>
      <c r="C671" s="419"/>
      <c r="D671" s="419"/>
      <c r="E671" s="419"/>
      <c r="F671" s="419"/>
      <c r="G671" s="419"/>
    </row>
    <row r="672" spans="2:7">
      <c r="B672" s="419"/>
      <c r="C672" s="419"/>
      <c r="D672" s="419"/>
      <c r="E672" s="419"/>
      <c r="F672" s="419"/>
      <c r="G672" s="419"/>
    </row>
    <row r="673" spans="2:7">
      <c r="B673" s="419"/>
      <c r="C673" s="419"/>
      <c r="D673" s="419"/>
      <c r="E673" s="419"/>
      <c r="F673" s="419"/>
      <c r="G673" s="419"/>
    </row>
    <row r="674" spans="2:7">
      <c r="B674" s="419"/>
      <c r="C674" s="419"/>
      <c r="D674" s="419"/>
      <c r="E674" s="419"/>
      <c r="F674" s="419"/>
      <c r="G674" s="419"/>
    </row>
    <row r="675" spans="2:7">
      <c r="B675" s="419"/>
      <c r="C675" s="419"/>
      <c r="D675" s="419"/>
      <c r="E675" s="419"/>
      <c r="F675" s="419"/>
      <c r="G675" s="419"/>
    </row>
    <row r="676" spans="2:7">
      <c r="B676" s="419"/>
      <c r="C676" s="419"/>
      <c r="D676" s="419"/>
      <c r="E676" s="419"/>
      <c r="F676" s="419"/>
      <c r="G676" s="419"/>
    </row>
    <row r="677" spans="2:7">
      <c r="B677" s="419"/>
      <c r="C677" s="419"/>
      <c r="D677" s="419"/>
      <c r="E677" s="419"/>
      <c r="F677" s="419"/>
      <c r="G677" s="419"/>
    </row>
    <row r="678" spans="2:7">
      <c r="B678" s="419"/>
      <c r="C678" s="419"/>
      <c r="D678" s="419"/>
      <c r="E678" s="419"/>
      <c r="F678" s="419"/>
      <c r="G678" s="419"/>
    </row>
    <row r="679" spans="2:7">
      <c r="B679" s="419"/>
      <c r="C679" s="419"/>
      <c r="D679" s="419"/>
      <c r="E679" s="419"/>
      <c r="F679" s="419"/>
      <c r="G679" s="419"/>
    </row>
    <row r="680" spans="2:7">
      <c r="B680" s="419"/>
      <c r="C680" s="419"/>
      <c r="D680" s="419"/>
      <c r="E680" s="419"/>
      <c r="F680" s="419"/>
      <c r="G680" s="419"/>
    </row>
    <row r="681" spans="2:7">
      <c r="B681" s="419"/>
      <c r="C681" s="419"/>
      <c r="D681" s="419"/>
      <c r="E681" s="419"/>
      <c r="F681" s="419"/>
      <c r="G681" s="419"/>
    </row>
    <row r="682" spans="2:7">
      <c r="B682" s="419"/>
      <c r="C682" s="419"/>
      <c r="D682" s="419"/>
      <c r="E682" s="419"/>
      <c r="F682" s="419"/>
      <c r="G682" s="419"/>
    </row>
  </sheetData>
  <mergeCells count="10">
    <mergeCell ref="A29:A30"/>
    <mergeCell ref="A2:G2"/>
    <mergeCell ref="A3:G3"/>
    <mergeCell ref="A4:G4"/>
    <mergeCell ref="A6:G6"/>
    <mergeCell ref="A9:A10"/>
    <mergeCell ref="B9:D9"/>
    <mergeCell ref="E9:E10"/>
    <mergeCell ref="F9:F10"/>
    <mergeCell ref="G9:G10"/>
  </mergeCells>
  <printOptions horizontalCentered="1"/>
  <pageMargins left="0.59055118110236227" right="0.39370078740157483" top="0.59055118110236227" bottom="0.59055118110236227" header="0.51181102362204722" footer="0.51181102362204722"/>
  <pageSetup paperSize="9" scale="8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92D050"/>
  </sheetPr>
  <dimension ref="A1:G662"/>
  <sheetViews>
    <sheetView view="pageBreakPreview" zoomScale="88" zoomScaleSheetLayoutView="88" workbookViewId="0">
      <selection activeCell="B36" sqref="B36"/>
    </sheetView>
  </sheetViews>
  <sheetFormatPr defaultRowHeight="12.75"/>
  <cols>
    <col min="1" max="1" width="38" style="473" customWidth="1"/>
    <col min="2" max="2" width="22.85546875" style="473" customWidth="1"/>
    <col min="3" max="3" width="10" style="473" customWidth="1"/>
    <col min="4" max="4" width="26.7109375" style="473" customWidth="1"/>
    <col min="5" max="5" width="29.42578125" style="473" customWidth="1"/>
    <col min="6" max="6" width="31" style="473" customWidth="1"/>
    <col min="7" max="256" width="9.140625" style="419"/>
    <col min="257" max="257" width="38" style="419" customWidth="1"/>
    <col min="258" max="258" width="22.85546875" style="419" customWidth="1"/>
    <col min="259" max="259" width="10" style="419" customWidth="1"/>
    <col min="260" max="260" width="26.7109375" style="419" customWidth="1"/>
    <col min="261" max="261" width="33.7109375" style="419" customWidth="1"/>
    <col min="262" max="262" width="34.85546875" style="419" customWidth="1"/>
    <col min="263" max="512" width="9.140625" style="419"/>
    <col min="513" max="513" width="38" style="419" customWidth="1"/>
    <col min="514" max="514" width="22.85546875" style="419" customWidth="1"/>
    <col min="515" max="515" width="10" style="419" customWidth="1"/>
    <col min="516" max="516" width="26.7109375" style="419" customWidth="1"/>
    <col min="517" max="517" width="33.7109375" style="419" customWidth="1"/>
    <col min="518" max="518" width="34.85546875" style="419" customWidth="1"/>
    <col min="519" max="768" width="9.140625" style="419"/>
    <col min="769" max="769" width="38" style="419" customWidth="1"/>
    <col min="770" max="770" width="22.85546875" style="419" customWidth="1"/>
    <col min="771" max="771" width="10" style="419" customWidth="1"/>
    <col min="772" max="772" width="26.7109375" style="419" customWidth="1"/>
    <col min="773" max="773" width="33.7109375" style="419" customWidth="1"/>
    <col min="774" max="774" width="34.85546875" style="419" customWidth="1"/>
    <col min="775" max="1024" width="9.140625" style="419"/>
    <col min="1025" max="1025" width="38" style="419" customWidth="1"/>
    <col min="1026" max="1026" width="22.85546875" style="419" customWidth="1"/>
    <col min="1027" max="1027" width="10" style="419" customWidth="1"/>
    <col min="1028" max="1028" width="26.7109375" style="419" customWidth="1"/>
    <col min="1029" max="1029" width="33.7109375" style="419" customWidth="1"/>
    <col min="1030" max="1030" width="34.85546875" style="419" customWidth="1"/>
    <col min="1031" max="1280" width="9.140625" style="419"/>
    <col min="1281" max="1281" width="38" style="419" customWidth="1"/>
    <col min="1282" max="1282" width="22.85546875" style="419" customWidth="1"/>
    <col min="1283" max="1283" width="10" style="419" customWidth="1"/>
    <col min="1284" max="1284" width="26.7109375" style="419" customWidth="1"/>
    <col min="1285" max="1285" width="33.7109375" style="419" customWidth="1"/>
    <col min="1286" max="1286" width="34.85546875" style="419" customWidth="1"/>
    <col min="1287" max="1536" width="9.140625" style="419"/>
    <col min="1537" max="1537" width="38" style="419" customWidth="1"/>
    <col min="1538" max="1538" width="22.85546875" style="419" customWidth="1"/>
    <col min="1539" max="1539" width="10" style="419" customWidth="1"/>
    <col min="1540" max="1540" width="26.7109375" style="419" customWidth="1"/>
    <col min="1541" max="1541" width="33.7109375" style="419" customWidth="1"/>
    <col min="1542" max="1542" width="34.85546875" style="419" customWidth="1"/>
    <col min="1543" max="1792" width="9.140625" style="419"/>
    <col min="1793" max="1793" width="38" style="419" customWidth="1"/>
    <col min="1794" max="1794" width="22.85546875" style="419" customWidth="1"/>
    <col min="1795" max="1795" width="10" style="419" customWidth="1"/>
    <col min="1796" max="1796" width="26.7109375" style="419" customWidth="1"/>
    <col min="1797" max="1797" width="33.7109375" style="419" customWidth="1"/>
    <col min="1798" max="1798" width="34.85546875" style="419" customWidth="1"/>
    <col min="1799" max="2048" width="9.140625" style="419"/>
    <col min="2049" max="2049" width="38" style="419" customWidth="1"/>
    <col min="2050" max="2050" width="22.85546875" style="419" customWidth="1"/>
    <col min="2051" max="2051" width="10" style="419" customWidth="1"/>
    <col min="2052" max="2052" width="26.7109375" style="419" customWidth="1"/>
    <col min="2053" max="2053" width="33.7109375" style="419" customWidth="1"/>
    <col min="2054" max="2054" width="34.85546875" style="419" customWidth="1"/>
    <col min="2055" max="2304" width="9.140625" style="419"/>
    <col min="2305" max="2305" width="38" style="419" customWidth="1"/>
    <col min="2306" max="2306" width="22.85546875" style="419" customWidth="1"/>
    <col min="2307" max="2307" width="10" style="419" customWidth="1"/>
    <col min="2308" max="2308" width="26.7109375" style="419" customWidth="1"/>
    <col min="2309" max="2309" width="33.7109375" style="419" customWidth="1"/>
    <col min="2310" max="2310" width="34.85546875" style="419" customWidth="1"/>
    <col min="2311" max="2560" width="9.140625" style="419"/>
    <col min="2561" max="2561" width="38" style="419" customWidth="1"/>
    <col min="2562" max="2562" width="22.85546875" style="419" customWidth="1"/>
    <col min="2563" max="2563" width="10" style="419" customWidth="1"/>
    <col min="2564" max="2564" width="26.7109375" style="419" customWidth="1"/>
    <col min="2565" max="2565" width="33.7109375" style="419" customWidth="1"/>
    <col min="2566" max="2566" width="34.85546875" style="419" customWidth="1"/>
    <col min="2567" max="2816" width="9.140625" style="419"/>
    <col min="2817" max="2817" width="38" style="419" customWidth="1"/>
    <col min="2818" max="2818" width="22.85546875" style="419" customWidth="1"/>
    <col min="2819" max="2819" width="10" style="419" customWidth="1"/>
    <col min="2820" max="2820" width="26.7109375" style="419" customWidth="1"/>
    <col min="2821" max="2821" width="33.7109375" style="419" customWidth="1"/>
    <col min="2822" max="2822" width="34.85546875" style="419" customWidth="1"/>
    <col min="2823" max="3072" width="9.140625" style="419"/>
    <col min="3073" max="3073" width="38" style="419" customWidth="1"/>
    <col min="3074" max="3074" width="22.85546875" style="419" customWidth="1"/>
    <col min="3075" max="3075" width="10" style="419" customWidth="1"/>
    <col min="3076" max="3076" width="26.7109375" style="419" customWidth="1"/>
    <col min="3077" max="3077" width="33.7109375" style="419" customWidth="1"/>
    <col min="3078" max="3078" width="34.85546875" style="419" customWidth="1"/>
    <col min="3079" max="3328" width="9.140625" style="419"/>
    <col min="3329" max="3329" width="38" style="419" customWidth="1"/>
    <col min="3330" max="3330" width="22.85546875" style="419" customWidth="1"/>
    <col min="3331" max="3331" width="10" style="419" customWidth="1"/>
    <col min="3332" max="3332" width="26.7109375" style="419" customWidth="1"/>
    <col min="3333" max="3333" width="33.7109375" style="419" customWidth="1"/>
    <col min="3334" max="3334" width="34.85546875" style="419" customWidth="1"/>
    <col min="3335" max="3584" width="9.140625" style="419"/>
    <col min="3585" max="3585" width="38" style="419" customWidth="1"/>
    <col min="3586" max="3586" width="22.85546875" style="419" customWidth="1"/>
    <col min="3587" max="3587" width="10" style="419" customWidth="1"/>
    <col min="3588" max="3588" width="26.7109375" style="419" customWidth="1"/>
    <col min="3589" max="3589" width="33.7109375" style="419" customWidth="1"/>
    <col min="3590" max="3590" width="34.85546875" style="419" customWidth="1"/>
    <col min="3591" max="3840" width="9.140625" style="419"/>
    <col min="3841" max="3841" width="38" style="419" customWidth="1"/>
    <col min="3842" max="3842" width="22.85546875" style="419" customWidth="1"/>
    <col min="3843" max="3843" width="10" style="419" customWidth="1"/>
    <col min="3844" max="3844" width="26.7109375" style="419" customWidth="1"/>
    <col min="3845" max="3845" width="33.7109375" style="419" customWidth="1"/>
    <col min="3846" max="3846" width="34.85546875" style="419" customWidth="1"/>
    <col min="3847" max="4096" width="9.140625" style="419"/>
    <col min="4097" max="4097" width="38" style="419" customWidth="1"/>
    <col min="4098" max="4098" width="22.85546875" style="419" customWidth="1"/>
    <col min="4099" max="4099" width="10" style="419" customWidth="1"/>
    <col min="4100" max="4100" width="26.7109375" style="419" customWidth="1"/>
    <col min="4101" max="4101" width="33.7109375" style="419" customWidth="1"/>
    <col min="4102" max="4102" width="34.85546875" style="419" customWidth="1"/>
    <col min="4103" max="4352" width="9.140625" style="419"/>
    <col min="4353" max="4353" width="38" style="419" customWidth="1"/>
    <col min="4354" max="4354" width="22.85546875" style="419" customWidth="1"/>
    <col min="4355" max="4355" width="10" style="419" customWidth="1"/>
    <col min="4356" max="4356" width="26.7109375" style="419" customWidth="1"/>
    <col min="4357" max="4357" width="33.7109375" style="419" customWidth="1"/>
    <col min="4358" max="4358" width="34.85546875" style="419" customWidth="1"/>
    <col min="4359" max="4608" width="9.140625" style="419"/>
    <col min="4609" max="4609" width="38" style="419" customWidth="1"/>
    <col min="4610" max="4610" width="22.85546875" style="419" customWidth="1"/>
    <col min="4611" max="4611" width="10" style="419" customWidth="1"/>
    <col min="4612" max="4612" width="26.7109375" style="419" customWidth="1"/>
    <col min="4613" max="4613" width="33.7109375" style="419" customWidth="1"/>
    <col min="4614" max="4614" width="34.85546875" style="419" customWidth="1"/>
    <col min="4615" max="4864" width="9.140625" style="419"/>
    <col min="4865" max="4865" width="38" style="419" customWidth="1"/>
    <col min="4866" max="4866" width="22.85546875" style="419" customWidth="1"/>
    <col min="4867" max="4867" width="10" style="419" customWidth="1"/>
    <col min="4868" max="4868" width="26.7109375" style="419" customWidth="1"/>
    <col min="4869" max="4869" width="33.7109375" style="419" customWidth="1"/>
    <col min="4870" max="4870" width="34.85546875" style="419" customWidth="1"/>
    <col min="4871" max="5120" width="9.140625" style="419"/>
    <col min="5121" max="5121" width="38" style="419" customWidth="1"/>
    <col min="5122" max="5122" width="22.85546875" style="419" customWidth="1"/>
    <col min="5123" max="5123" width="10" style="419" customWidth="1"/>
    <col min="5124" max="5124" width="26.7109375" style="419" customWidth="1"/>
    <col min="5125" max="5125" width="33.7109375" style="419" customWidth="1"/>
    <col min="5126" max="5126" width="34.85546875" style="419" customWidth="1"/>
    <col min="5127" max="5376" width="9.140625" style="419"/>
    <col min="5377" max="5377" width="38" style="419" customWidth="1"/>
    <col min="5378" max="5378" width="22.85546875" style="419" customWidth="1"/>
    <col min="5379" max="5379" width="10" style="419" customWidth="1"/>
    <col min="5380" max="5380" width="26.7109375" style="419" customWidth="1"/>
    <col min="5381" max="5381" width="33.7109375" style="419" customWidth="1"/>
    <col min="5382" max="5382" width="34.85546875" style="419" customWidth="1"/>
    <col min="5383" max="5632" width="9.140625" style="419"/>
    <col min="5633" max="5633" width="38" style="419" customWidth="1"/>
    <col min="5634" max="5634" width="22.85546875" style="419" customWidth="1"/>
    <col min="5635" max="5635" width="10" style="419" customWidth="1"/>
    <col min="5636" max="5636" width="26.7109375" style="419" customWidth="1"/>
    <col min="5637" max="5637" width="33.7109375" style="419" customWidth="1"/>
    <col min="5638" max="5638" width="34.85546875" style="419" customWidth="1"/>
    <col min="5639" max="5888" width="9.140625" style="419"/>
    <col min="5889" max="5889" width="38" style="419" customWidth="1"/>
    <col min="5890" max="5890" width="22.85546875" style="419" customWidth="1"/>
    <col min="5891" max="5891" width="10" style="419" customWidth="1"/>
    <col min="5892" max="5892" width="26.7109375" style="419" customWidth="1"/>
    <col min="5893" max="5893" width="33.7109375" style="419" customWidth="1"/>
    <col min="5894" max="5894" width="34.85546875" style="419" customWidth="1"/>
    <col min="5895" max="6144" width="9.140625" style="419"/>
    <col min="6145" max="6145" width="38" style="419" customWidth="1"/>
    <col min="6146" max="6146" width="22.85546875" style="419" customWidth="1"/>
    <col min="6147" max="6147" width="10" style="419" customWidth="1"/>
    <col min="6148" max="6148" width="26.7109375" style="419" customWidth="1"/>
    <col min="6149" max="6149" width="33.7109375" style="419" customWidth="1"/>
    <col min="6150" max="6150" width="34.85546875" style="419" customWidth="1"/>
    <col min="6151" max="6400" width="9.140625" style="419"/>
    <col min="6401" max="6401" width="38" style="419" customWidth="1"/>
    <col min="6402" max="6402" width="22.85546875" style="419" customWidth="1"/>
    <col min="6403" max="6403" width="10" style="419" customWidth="1"/>
    <col min="6404" max="6404" width="26.7109375" style="419" customWidth="1"/>
    <col min="6405" max="6405" width="33.7109375" style="419" customWidth="1"/>
    <col min="6406" max="6406" width="34.85546875" style="419" customWidth="1"/>
    <col min="6407" max="6656" width="9.140625" style="419"/>
    <col min="6657" max="6657" width="38" style="419" customWidth="1"/>
    <col min="6658" max="6658" width="22.85546875" style="419" customWidth="1"/>
    <col min="6659" max="6659" width="10" style="419" customWidth="1"/>
    <col min="6660" max="6660" width="26.7109375" style="419" customWidth="1"/>
    <col min="6661" max="6661" width="33.7109375" style="419" customWidth="1"/>
    <col min="6662" max="6662" width="34.85546875" style="419" customWidth="1"/>
    <col min="6663" max="6912" width="9.140625" style="419"/>
    <col min="6913" max="6913" width="38" style="419" customWidth="1"/>
    <col min="6914" max="6914" width="22.85546875" style="419" customWidth="1"/>
    <col min="6915" max="6915" width="10" style="419" customWidth="1"/>
    <col min="6916" max="6916" width="26.7109375" style="419" customWidth="1"/>
    <col min="6917" max="6917" width="33.7109375" style="419" customWidth="1"/>
    <col min="6918" max="6918" width="34.85546875" style="419" customWidth="1"/>
    <col min="6919" max="7168" width="9.140625" style="419"/>
    <col min="7169" max="7169" width="38" style="419" customWidth="1"/>
    <col min="7170" max="7170" width="22.85546875" style="419" customWidth="1"/>
    <col min="7171" max="7171" width="10" style="419" customWidth="1"/>
    <col min="7172" max="7172" width="26.7109375" style="419" customWidth="1"/>
    <col min="7173" max="7173" width="33.7109375" style="419" customWidth="1"/>
    <col min="7174" max="7174" width="34.85546875" style="419" customWidth="1"/>
    <col min="7175" max="7424" width="9.140625" style="419"/>
    <col min="7425" max="7425" width="38" style="419" customWidth="1"/>
    <col min="7426" max="7426" width="22.85546875" style="419" customWidth="1"/>
    <col min="7427" max="7427" width="10" style="419" customWidth="1"/>
    <col min="7428" max="7428" width="26.7109375" style="419" customWidth="1"/>
    <col min="7429" max="7429" width="33.7109375" style="419" customWidth="1"/>
    <col min="7430" max="7430" width="34.85546875" style="419" customWidth="1"/>
    <col min="7431" max="7680" width="9.140625" style="419"/>
    <col min="7681" max="7681" width="38" style="419" customWidth="1"/>
    <col min="7682" max="7682" width="22.85546875" style="419" customWidth="1"/>
    <col min="7683" max="7683" width="10" style="419" customWidth="1"/>
    <col min="7684" max="7684" width="26.7109375" style="419" customWidth="1"/>
    <col min="7685" max="7685" width="33.7109375" style="419" customWidth="1"/>
    <col min="7686" max="7686" width="34.85546875" style="419" customWidth="1"/>
    <col min="7687" max="7936" width="9.140625" style="419"/>
    <col min="7937" max="7937" width="38" style="419" customWidth="1"/>
    <col min="7938" max="7938" width="22.85546875" style="419" customWidth="1"/>
    <col min="7939" max="7939" width="10" style="419" customWidth="1"/>
    <col min="7940" max="7940" width="26.7109375" style="419" customWidth="1"/>
    <col min="7941" max="7941" width="33.7109375" style="419" customWidth="1"/>
    <col min="7942" max="7942" width="34.85546875" style="419" customWidth="1"/>
    <col min="7943" max="8192" width="9.140625" style="419"/>
    <col min="8193" max="8193" width="38" style="419" customWidth="1"/>
    <col min="8194" max="8194" width="22.85546875" style="419" customWidth="1"/>
    <col min="8195" max="8195" width="10" style="419" customWidth="1"/>
    <col min="8196" max="8196" width="26.7109375" style="419" customWidth="1"/>
    <col min="8197" max="8197" width="33.7109375" style="419" customWidth="1"/>
    <col min="8198" max="8198" width="34.85546875" style="419" customWidth="1"/>
    <col min="8199" max="8448" width="9.140625" style="419"/>
    <col min="8449" max="8449" width="38" style="419" customWidth="1"/>
    <col min="8450" max="8450" width="22.85546875" style="419" customWidth="1"/>
    <col min="8451" max="8451" width="10" style="419" customWidth="1"/>
    <col min="8452" max="8452" width="26.7109375" style="419" customWidth="1"/>
    <col min="8453" max="8453" width="33.7109375" style="419" customWidth="1"/>
    <col min="8454" max="8454" width="34.85546875" style="419" customWidth="1"/>
    <col min="8455" max="8704" width="9.140625" style="419"/>
    <col min="8705" max="8705" width="38" style="419" customWidth="1"/>
    <col min="8706" max="8706" width="22.85546875" style="419" customWidth="1"/>
    <col min="8707" max="8707" width="10" style="419" customWidth="1"/>
    <col min="8708" max="8708" width="26.7109375" style="419" customWidth="1"/>
    <col min="8709" max="8709" width="33.7109375" style="419" customWidth="1"/>
    <col min="8710" max="8710" width="34.85546875" style="419" customWidth="1"/>
    <col min="8711" max="8960" width="9.140625" style="419"/>
    <col min="8961" max="8961" width="38" style="419" customWidth="1"/>
    <col min="8962" max="8962" width="22.85546875" style="419" customWidth="1"/>
    <col min="8963" max="8963" width="10" style="419" customWidth="1"/>
    <col min="8964" max="8964" width="26.7109375" style="419" customWidth="1"/>
    <col min="8965" max="8965" width="33.7109375" style="419" customWidth="1"/>
    <col min="8966" max="8966" width="34.85546875" style="419" customWidth="1"/>
    <col min="8967" max="9216" width="9.140625" style="419"/>
    <col min="9217" max="9217" width="38" style="419" customWidth="1"/>
    <col min="9218" max="9218" width="22.85546875" style="419" customWidth="1"/>
    <col min="9219" max="9219" width="10" style="419" customWidth="1"/>
    <col min="9220" max="9220" width="26.7109375" style="419" customWidth="1"/>
    <col min="9221" max="9221" width="33.7109375" style="419" customWidth="1"/>
    <col min="9222" max="9222" width="34.85546875" style="419" customWidth="1"/>
    <col min="9223" max="9472" width="9.140625" style="419"/>
    <col min="9473" max="9473" width="38" style="419" customWidth="1"/>
    <col min="9474" max="9474" width="22.85546875" style="419" customWidth="1"/>
    <col min="9475" max="9475" width="10" style="419" customWidth="1"/>
    <col min="9476" max="9476" width="26.7109375" style="419" customWidth="1"/>
    <col min="9477" max="9477" width="33.7109375" style="419" customWidth="1"/>
    <col min="9478" max="9478" width="34.85546875" style="419" customWidth="1"/>
    <col min="9479" max="9728" width="9.140625" style="419"/>
    <col min="9729" max="9729" width="38" style="419" customWidth="1"/>
    <col min="9730" max="9730" width="22.85546875" style="419" customWidth="1"/>
    <col min="9731" max="9731" width="10" style="419" customWidth="1"/>
    <col min="9732" max="9732" width="26.7109375" style="419" customWidth="1"/>
    <col min="9733" max="9733" width="33.7109375" style="419" customWidth="1"/>
    <col min="9734" max="9734" width="34.85546875" style="419" customWidth="1"/>
    <col min="9735" max="9984" width="9.140625" style="419"/>
    <col min="9985" max="9985" width="38" style="419" customWidth="1"/>
    <col min="9986" max="9986" width="22.85546875" style="419" customWidth="1"/>
    <col min="9987" max="9987" width="10" style="419" customWidth="1"/>
    <col min="9988" max="9988" width="26.7109375" style="419" customWidth="1"/>
    <col min="9989" max="9989" width="33.7109375" style="419" customWidth="1"/>
    <col min="9990" max="9990" width="34.85546875" style="419" customWidth="1"/>
    <col min="9991" max="10240" width="9.140625" style="419"/>
    <col min="10241" max="10241" width="38" style="419" customWidth="1"/>
    <col min="10242" max="10242" width="22.85546875" style="419" customWidth="1"/>
    <col min="10243" max="10243" width="10" style="419" customWidth="1"/>
    <col min="10244" max="10244" width="26.7109375" style="419" customWidth="1"/>
    <col min="10245" max="10245" width="33.7109375" style="419" customWidth="1"/>
    <col min="10246" max="10246" width="34.85546875" style="419" customWidth="1"/>
    <col min="10247" max="10496" width="9.140625" style="419"/>
    <col min="10497" max="10497" width="38" style="419" customWidth="1"/>
    <col min="10498" max="10498" width="22.85546875" style="419" customWidth="1"/>
    <col min="10499" max="10499" width="10" style="419" customWidth="1"/>
    <col min="10500" max="10500" width="26.7109375" style="419" customWidth="1"/>
    <col min="10501" max="10501" width="33.7109375" style="419" customWidth="1"/>
    <col min="10502" max="10502" width="34.85546875" style="419" customWidth="1"/>
    <col min="10503" max="10752" width="9.140625" style="419"/>
    <col min="10753" max="10753" width="38" style="419" customWidth="1"/>
    <col min="10754" max="10754" width="22.85546875" style="419" customWidth="1"/>
    <col min="10755" max="10755" width="10" style="419" customWidth="1"/>
    <col min="10756" max="10756" width="26.7109375" style="419" customWidth="1"/>
    <col min="10757" max="10757" width="33.7109375" style="419" customWidth="1"/>
    <col min="10758" max="10758" width="34.85546875" style="419" customWidth="1"/>
    <col min="10759" max="11008" width="9.140625" style="419"/>
    <col min="11009" max="11009" width="38" style="419" customWidth="1"/>
    <col min="11010" max="11010" width="22.85546875" style="419" customWidth="1"/>
    <col min="11011" max="11011" width="10" style="419" customWidth="1"/>
    <col min="11012" max="11012" width="26.7109375" style="419" customWidth="1"/>
    <col min="11013" max="11013" width="33.7109375" style="419" customWidth="1"/>
    <col min="11014" max="11014" width="34.85546875" style="419" customWidth="1"/>
    <col min="11015" max="11264" width="9.140625" style="419"/>
    <col min="11265" max="11265" width="38" style="419" customWidth="1"/>
    <col min="11266" max="11266" width="22.85546875" style="419" customWidth="1"/>
    <col min="11267" max="11267" width="10" style="419" customWidth="1"/>
    <col min="11268" max="11268" width="26.7109375" style="419" customWidth="1"/>
    <col min="11269" max="11269" width="33.7109375" style="419" customWidth="1"/>
    <col min="11270" max="11270" width="34.85546875" style="419" customWidth="1"/>
    <col min="11271" max="11520" width="9.140625" style="419"/>
    <col min="11521" max="11521" width="38" style="419" customWidth="1"/>
    <col min="11522" max="11522" width="22.85546875" style="419" customWidth="1"/>
    <col min="11523" max="11523" width="10" style="419" customWidth="1"/>
    <col min="11524" max="11524" width="26.7109375" style="419" customWidth="1"/>
    <col min="11525" max="11525" width="33.7109375" style="419" customWidth="1"/>
    <col min="11526" max="11526" width="34.85546875" style="419" customWidth="1"/>
    <col min="11527" max="11776" width="9.140625" style="419"/>
    <col min="11777" max="11777" width="38" style="419" customWidth="1"/>
    <col min="11778" max="11778" width="22.85546875" style="419" customWidth="1"/>
    <col min="11779" max="11779" width="10" style="419" customWidth="1"/>
    <col min="11780" max="11780" width="26.7109375" style="419" customWidth="1"/>
    <col min="11781" max="11781" width="33.7109375" style="419" customWidth="1"/>
    <col min="11782" max="11782" width="34.85546875" style="419" customWidth="1"/>
    <col min="11783" max="12032" width="9.140625" style="419"/>
    <col min="12033" max="12033" width="38" style="419" customWidth="1"/>
    <col min="12034" max="12034" width="22.85546875" style="419" customWidth="1"/>
    <col min="12035" max="12035" width="10" style="419" customWidth="1"/>
    <col min="12036" max="12036" width="26.7109375" style="419" customWidth="1"/>
    <col min="12037" max="12037" width="33.7109375" style="419" customWidth="1"/>
    <col min="12038" max="12038" width="34.85546875" style="419" customWidth="1"/>
    <col min="12039" max="12288" width="9.140625" style="419"/>
    <col min="12289" max="12289" width="38" style="419" customWidth="1"/>
    <col min="12290" max="12290" width="22.85546875" style="419" customWidth="1"/>
    <col min="12291" max="12291" width="10" style="419" customWidth="1"/>
    <col min="12292" max="12292" width="26.7109375" style="419" customWidth="1"/>
    <col min="12293" max="12293" width="33.7109375" style="419" customWidth="1"/>
    <col min="12294" max="12294" width="34.85546875" style="419" customWidth="1"/>
    <col min="12295" max="12544" width="9.140625" style="419"/>
    <col min="12545" max="12545" width="38" style="419" customWidth="1"/>
    <col min="12546" max="12546" width="22.85546875" style="419" customWidth="1"/>
    <col min="12547" max="12547" width="10" style="419" customWidth="1"/>
    <col min="12548" max="12548" width="26.7109375" style="419" customWidth="1"/>
    <col min="12549" max="12549" width="33.7109375" style="419" customWidth="1"/>
    <col min="12550" max="12550" width="34.85546875" style="419" customWidth="1"/>
    <col min="12551" max="12800" width="9.140625" style="419"/>
    <col min="12801" max="12801" width="38" style="419" customWidth="1"/>
    <col min="12802" max="12802" width="22.85546875" style="419" customWidth="1"/>
    <col min="12803" max="12803" width="10" style="419" customWidth="1"/>
    <col min="12804" max="12804" width="26.7109375" style="419" customWidth="1"/>
    <col min="12805" max="12805" width="33.7109375" style="419" customWidth="1"/>
    <col min="12806" max="12806" width="34.85546875" style="419" customWidth="1"/>
    <col min="12807" max="13056" width="9.140625" style="419"/>
    <col min="13057" max="13057" width="38" style="419" customWidth="1"/>
    <col min="13058" max="13058" width="22.85546875" style="419" customWidth="1"/>
    <col min="13059" max="13059" width="10" style="419" customWidth="1"/>
    <col min="13060" max="13060" width="26.7109375" style="419" customWidth="1"/>
    <col min="13061" max="13061" width="33.7109375" style="419" customWidth="1"/>
    <col min="13062" max="13062" width="34.85546875" style="419" customWidth="1"/>
    <col min="13063" max="13312" width="9.140625" style="419"/>
    <col min="13313" max="13313" width="38" style="419" customWidth="1"/>
    <col min="13314" max="13314" width="22.85546875" style="419" customWidth="1"/>
    <col min="13315" max="13315" width="10" style="419" customWidth="1"/>
    <col min="13316" max="13316" width="26.7109375" style="419" customWidth="1"/>
    <col min="13317" max="13317" width="33.7109375" style="419" customWidth="1"/>
    <col min="13318" max="13318" width="34.85546875" style="419" customWidth="1"/>
    <col min="13319" max="13568" width="9.140625" style="419"/>
    <col min="13569" max="13569" width="38" style="419" customWidth="1"/>
    <col min="13570" max="13570" width="22.85546875" style="419" customWidth="1"/>
    <col min="13571" max="13571" width="10" style="419" customWidth="1"/>
    <col min="13572" max="13572" width="26.7109375" style="419" customWidth="1"/>
    <col min="13573" max="13573" width="33.7109375" style="419" customWidth="1"/>
    <col min="13574" max="13574" width="34.85546875" style="419" customWidth="1"/>
    <col min="13575" max="13824" width="9.140625" style="419"/>
    <col min="13825" max="13825" width="38" style="419" customWidth="1"/>
    <col min="13826" max="13826" width="22.85546875" style="419" customWidth="1"/>
    <col min="13827" max="13827" width="10" style="419" customWidth="1"/>
    <col min="13828" max="13828" width="26.7109375" style="419" customWidth="1"/>
    <col min="13829" max="13829" width="33.7109375" style="419" customWidth="1"/>
    <col min="13830" max="13830" width="34.85546875" style="419" customWidth="1"/>
    <col min="13831" max="14080" width="9.140625" style="419"/>
    <col min="14081" max="14081" width="38" style="419" customWidth="1"/>
    <col min="14082" max="14082" width="22.85546875" style="419" customWidth="1"/>
    <col min="14083" max="14083" width="10" style="419" customWidth="1"/>
    <col min="14084" max="14084" width="26.7109375" style="419" customWidth="1"/>
    <col min="14085" max="14085" width="33.7109375" style="419" customWidth="1"/>
    <col min="14086" max="14086" width="34.85546875" style="419" customWidth="1"/>
    <col min="14087" max="14336" width="9.140625" style="419"/>
    <col min="14337" max="14337" width="38" style="419" customWidth="1"/>
    <col min="14338" max="14338" width="22.85546875" style="419" customWidth="1"/>
    <col min="14339" max="14339" width="10" style="419" customWidth="1"/>
    <col min="14340" max="14340" width="26.7109375" style="419" customWidth="1"/>
    <col min="14341" max="14341" width="33.7109375" style="419" customWidth="1"/>
    <col min="14342" max="14342" width="34.85546875" style="419" customWidth="1"/>
    <col min="14343" max="14592" width="9.140625" style="419"/>
    <col min="14593" max="14593" width="38" style="419" customWidth="1"/>
    <col min="14594" max="14594" width="22.85546875" style="419" customWidth="1"/>
    <col min="14595" max="14595" width="10" style="419" customWidth="1"/>
    <col min="14596" max="14596" width="26.7109375" style="419" customWidth="1"/>
    <col min="14597" max="14597" width="33.7109375" style="419" customWidth="1"/>
    <col min="14598" max="14598" width="34.85546875" style="419" customWidth="1"/>
    <col min="14599" max="14848" width="9.140625" style="419"/>
    <col min="14849" max="14849" width="38" style="419" customWidth="1"/>
    <col min="14850" max="14850" width="22.85546875" style="419" customWidth="1"/>
    <col min="14851" max="14851" width="10" style="419" customWidth="1"/>
    <col min="14852" max="14852" width="26.7109375" style="419" customWidth="1"/>
    <col min="14853" max="14853" width="33.7109375" style="419" customWidth="1"/>
    <col min="14854" max="14854" width="34.85546875" style="419" customWidth="1"/>
    <col min="14855" max="15104" width="9.140625" style="419"/>
    <col min="15105" max="15105" width="38" style="419" customWidth="1"/>
    <col min="15106" max="15106" width="22.85546875" style="419" customWidth="1"/>
    <col min="15107" max="15107" width="10" style="419" customWidth="1"/>
    <col min="15108" max="15108" width="26.7109375" style="419" customWidth="1"/>
    <col min="15109" max="15109" width="33.7109375" style="419" customWidth="1"/>
    <col min="15110" max="15110" width="34.85546875" style="419" customWidth="1"/>
    <col min="15111" max="15360" width="9.140625" style="419"/>
    <col min="15361" max="15361" width="38" style="419" customWidth="1"/>
    <col min="15362" max="15362" width="22.85546875" style="419" customWidth="1"/>
    <col min="15363" max="15363" width="10" style="419" customWidth="1"/>
    <col min="15364" max="15364" width="26.7109375" style="419" customWidth="1"/>
    <col min="15365" max="15365" width="33.7109375" style="419" customWidth="1"/>
    <col min="15366" max="15366" width="34.85546875" style="419" customWidth="1"/>
    <col min="15367" max="15616" width="9.140625" style="419"/>
    <col min="15617" max="15617" width="38" style="419" customWidth="1"/>
    <col min="15618" max="15618" width="22.85546875" style="419" customWidth="1"/>
    <col min="15619" max="15619" width="10" style="419" customWidth="1"/>
    <col min="15620" max="15620" width="26.7109375" style="419" customWidth="1"/>
    <col min="15621" max="15621" width="33.7109375" style="419" customWidth="1"/>
    <col min="15622" max="15622" width="34.85546875" style="419" customWidth="1"/>
    <col min="15623" max="15872" width="9.140625" style="419"/>
    <col min="15873" max="15873" width="38" style="419" customWidth="1"/>
    <col min="15874" max="15874" width="22.85546875" style="419" customWidth="1"/>
    <col min="15875" max="15875" width="10" style="419" customWidth="1"/>
    <col min="15876" max="15876" width="26.7109375" style="419" customWidth="1"/>
    <col min="15877" max="15877" width="33.7109375" style="419" customWidth="1"/>
    <col min="15878" max="15878" width="34.85546875" style="419" customWidth="1"/>
    <col min="15879" max="16128" width="9.140625" style="419"/>
    <col min="16129" max="16129" width="38" style="419" customWidth="1"/>
    <col min="16130" max="16130" width="22.85546875" style="419" customWidth="1"/>
    <col min="16131" max="16131" width="10" style="419" customWidth="1"/>
    <col min="16132" max="16132" width="26.7109375" style="419" customWidth="1"/>
    <col min="16133" max="16133" width="33.7109375" style="419" customWidth="1"/>
    <col min="16134" max="16134" width="34.85546875" style="419" customWidth="1"/>
    <col min="16135" max="16384" width="9.140625" style="419"/>
  </cols>
  <sheetData>
    <row r="1" spans="1:7" ht="15.75" customHeight="1">
      <c r="A1" s="691"/>
      <c r="B1" s="442"/>
      <c r="C1" s="442"/>
      <c r="D1" s="442"/>
      <c r="E1" s="692"/>
    </row>
    <row r="2" spans="1:7" ht="15" customHeight="1">
      <c r="A2" s="1134" t="s">
        <v>1052</v>
      </c>
      <c r="B2" s="1134"/>
      <c r="C2" s="1134"/>
      <c r="D2" s="1134"/>
      <c r="E2" s="1134"/>
      <c r="F2" s="1134"/>
      <c r="G2" s="1134"/>
    </row>
    <row r="3" spans="1:7" ht="15" customHeight="1">
      <c r="A3" s="1135" t="s">
        <v>1053</v>
      </c>
      <c r="B3" s="1135"/>
      <c r="C3" s="1135"/>
      <c r="D3" s="1135"/>
      <c r="E3" s="1135"/>
      <c r="F3" s="1135"/>
      <c r="G3" s="1135"/>
    </row>
    <row r="4" spans="1:7" ht="15" customHeight="1">
      <c r="A4" s="1134" t="s">
        <v>1041</v>
      </c>
      <c r="B4" s="1134"/>
      <c r="C4" s="1134"/>
      <c r="D4" s="1134"/>
      <c r="E4" s="1134"/>
      <c r="F4" s="1134"/>
      <c r="G4" s="1134"/>
    </row>
    <row r="5" spans="1:7" ht="14.25">
      <c r="A5" s="419"/>
      <c r="B5" s="693"/>
      <c r="C5" s="693"/>
      <c r="D5" s="693"/>
      <c r="E5" s="693"/>
      <c r="F5" s="693"/>
      <c r="G5" s="693"/>
    </row>
    <row r="6" spans="1:7" ht="15.75" customHeight="1">
      <c r="A6" s="1129" t="s">
        <v>1332</v>
      </c>
      <c r="B6" s="1129"/>
      <c r="C6" s="1129"/>
      <c r="D6" s="1129"/>
      <c r="E6" s="1129"/>
      <c r="F6" s="1129"/>
      <c r="G6" s="1129"/>
    </row>
    <row r="7" spans="1:7" s="696" customFormat="1" ht="15.75">
      <c r="A7" s="694"/>
      <c r="B7" s="694"/>
      <c r="C7" s="694"/>
      <c r="D7" s="694"/>
      <c r="E7" s="694"/>
      <c r="F7" s="695" t="s">
        <v>1055</v>
      </c>
    </row>
    <row r="8" spans="1:7" s="696" customFormat="1" ht="33.75" customHeight="1">
      <c r="A8" s="1117" t="s">
        <v>1333</v>
      </c>
      <c r="B8" s="1117" t="s">
        <v>1334</v>
      </c>
      <c r="C8" s="1117" t="s">
        <v>1074</v>
      </c>
      <c r="D8" s="1130" t="s">
        <v>1335</v>
      </c>
      <c r="E8" s="1130" t="s">
        <v>1336</v>
      </c>
      <c r="F8" s="1117" t="s">
        <v>1337</v>
      </c>
    </row>
    <row r="9" spans="1:7" s="696" customFormat="1" ht="63.75" customHeight="1">
      <c r="A9" s="1117"/>
      <c r="B9" s="1117"/>
      <c r="C9" s="1117"/>
      <c r="D9" s="1130"/>
      <c r="E9" s="1130"/>
      <c r="F9" s="1117"/>
    </row>
    <row r="10" spans="1:7" s="696" customFormat="1" ht="15.75">
      <c r="A10" s="697">
        <v>1</v>
      </c>
      <c r="B10" s="697">
        <v>2</v>
      </c>
      <c r="C10" s="697">
        <v>3</v>
      </c>
      <c r="D10" s="697">
        <v>4</v>
      </c>
      <c r="E10" s="697">
        <v>5</v>
      </c>
      <c r="F10" s="697">
        <v>6</v>
      </c>
    </row>
    <row r="11" spans="1:7" s="696" customFormat="1" ht="15.75">
      <c r="A11" s="1131" t="s">
        <v>782</v>
      </c>
      <c r="B11" s="698">
        <v>188</v>
      </c>
      <c r="C11" s="698">
        <v>25</v>
      </c>
      <c r="D11" s="699">
        <f>3350*4</f>
        <v>13400</v>
      </c>
      <c r="E11" s="698">
        <v>13400</v>
      </c>
      <c r="F11" s="698">
        <v>13400</v>
      </c>
    </row>
    <row r="12" spans="1:7" s="696" customFormat="1" ht="15.75">
      <c r="A12" s="1132"/>
      <c r="B12" s="700"/>
      <c r="C12" s="700"/>
      <c r="D12" s="701"/>
      <c r="E12" s="700"/>
      <c r="F12" s="700"/>
    </row>
    <row r="13" spans="1:7" s="696" customFormat="1" ht="15.75">
      <c r="A13" s="1132"/>
      <c r="B13" s="700"/>
      <c r="C13" s="700"/>
      <c r="D13" s="701"/>
      <c r="E13" s="700"/>
      <c r="F13" s="700"/>
    </row>
    <row r="14" spans="1:7" s="696" customFormat="1" ht="15.75">
      <c r="A14" s="1132"/>
      <c r="B14" s="700"/>
      <c r="C14" s="700"/>
      <c r="D14" s="701"/>
      <c r="E14" s="700"/>
      <c r="F14" s="700"/>
    </row>
    <row r="15" spans="1:7" s="696" customFormat="1" ht="15.75">
      <c r="A15" s="1132"/>
      <c r="B15" s="700"/>
      <c r="C15" s="700"/>
      <c r="D15" s="701"/>
      <c r="E15" s="700"/>
      <c r="F15" s="700"/>
    </row>
    <row r="16" spans="1:7" s="696" customFormat="1" ht="15.75">
      <c r="A16" s="1133"/>
      <c r="B16" s="700"/>
      <c r="C16" s="700"/>
      <c r="D16" s="701"/>
      <c r="E16" s="700"/>
      <c r="F16" s="700"/>
    </row>
    <row r="17" spans="1:6" s="696" customFormat="1" ht="21.75" customHeight="1">
      <c r="A17" s="702" t="s">
        <v>1042</v>
      </c>
      <c r="B17" s="703"/>
      <c r="C17" s="703"/>
      <c r="D17" s="704">
        <f>SUM(D11:D16)</f>
        <v>13400</v>
      </c>
      <c r="E17" s="704">
        <f>SUM(E11:E16)</f>
        <v>13400</v>
      </c>
      <c r="F17" s="704">
        <f>SUM(F11:F16)</f>
        <v>13400</v>
      </c>
    </row>
    <row r="18" spans="1:6" s="696" customFormat="1" ht="13.5" customHeight="1">
      <c r="F18" s="705"/>
    </row>
    <row r="19" spans="1:6" s="696" customFormat="1" ht="13.5" customHeight="1">
      <c r="D19" s="705"/>
    </row>
    <row r="20" spans="1:6" s="696" customFormat="1" ht="15.75"/>
    <row r="26" spans="1:6">
      <c r="B26" s="419"/>
      <c r="C26" s="419"/>
      <c r="D26" s="419"/>
      <c r="E26" s="419"/>
      <c r="F26" s="419"/>
    </row>
    <row r="27" spans="1:6">
      <c r="A27" s="419"/>
      <c r="B27" s="419"/>
      <c r="C27" s="419"/>
      <c r="D27" s="419"/>
      <c r="E27" s="419"/>
      <c r="F27" s="419"/>
    </row>
    <row r="28" spans="1:6">
      <c r="A28" s="419"/>
      <c r="B28" s="419"/>
      <c r="C28" s="419"/>
      <c r="D28" s="419"/>
      <c r="E28" s="419"/>
      <c r="F28" s="419"/>
    </row>
    <row r="29" spans="1:6">
      <c r="A29" s="419"/>
      <c r="B29" s="419"/>
      <c r="C29" s="419"/>
      <c r="D29" s="419"/>
      <c r="E29" s="419"/>
      <c r="F29" s="419"/>
    </row>
    <row r="30" spans="1:6">
      <c r="A30" s="419"/>
      <c r="B30" s="419"/>
      <c r="C30" s="419"/>
      <c r="D30" s="419"/>
      <c r="E30" s="419"/>
      <c r="F30" s="419"/>
    </row>
    <row r="31" spans="1:6">
      <c r="A31" s="419"/>
      <c r="B31" s="419"/>
      <c r="C31" s="419"/>
      <c r="D31" s="419"/>
      <c r="E31" s="419"/>
      <c r="F31" s="419"/>
    </row>
    <row r="32" spans="1:6">
      <c r="A32" s="419"/>
      <c r="B32" s="419"/>
      <c r="C32" s="419"/>
      <c r="D32" s="419"/>
      <c r="E32" s="419"/>
      <c r="F32" s="419"/>
    </row>
    <row r="33" spans="1:6">
      <c r="A33" s="419"/>
      <c r="B33" s="419"/>
      <c r="C33" s="419"/>
      <c r="D33" s="419"/>
      <c r="E33" s="419"/>
      <c r="F33" s="419"/>
    </row>
    <row r="34" spans="1:6">
      <c r="A34" s="419"/>
      <c r="B34" s="419"/>
      <c r="C34" s="419"/>
      <c r="D34" s="419"/>
      <c r="E34" s="419"/>
      <c r="F34" s="419"/>
    </row>
    <row r="35" spans="1:6">
      <c r="A35" s="419"/>
      <c r="B35" s="419"/>
      <c r="C35" s="419"/>
      <c r="D35" s="419"/>
      <c r="E35" s="419"/>
      <c r="F35" s="419"/>
    </row>
    <row r="36" spans="1:6">
      <c r="A36" s="419"/>
      <c r="B36" s="419"/>
      <c r="C36" s="419"/>
      <c r="D36" s="419"/>
      <c r="E36" s="419"/>
      <c r="F36" s="419"/>
    </row>
    <row r="37" spans="1:6">
      <c r="A37" s="419"/>
      <c r="B37" s="419"/>
      <c r="C37" s="419"/>
      <c r="D37" s="419"/>
      <c r="E37" s="419"/>
      <c r="F37" s="419"/>
    </row>
    <row r="38" spans="1:6">
      <c r="A38" s="419"/>
      <c r="B38" s="419"/>
      <c r="C38" s="419"/>
      <c r="D38" s="419"/>
      <c r="E38" s="419"/>
      <c r="F38" s="419"/>
    </row>
    <row r="39" spans="1:6">
      <c r="A39" s="419"/>
      <c r="B39" s="419"/>
      <c r="C39" s="419"/>
      <c r="D39" s="419"/>
      <c r="E39" s="419"/>
      <c r="F39" s="419"/>
    </row>
    <row r="40" spans="1:6">
      <c r="A40" s="419"/>
      <c r="B40" s="419"/>
      <c r="C40" s="419"/>
      <c r="D40" s="419"/>
      <c r="E40" s="419"/>
      <c r="F40" s="419"/>
    </row>
    <row r="41" spans="1:6">
      <c r="A41" s="419"/>
      <c r="B41" s="419"/>
      <c r="C41" s="419"/>
      <c r="D41" s="419"/>
      <c r="E41" s="419"/>
      <c r="F41" s="419"/>
    </row>
    <row r="42" spans="1:6">
      <c r="A42" s="419"/>
      <c r="B42" s="419"/>
      <c r="C42" s="419"/>
      <c r="D42" s="419"/>
      <c r="E42" s="419"/>
      <c r="F42" s="419"/>
    </row>
    <row r="43" spans="1:6">
      <c r="A43" s="419"/>
      <c r="B43" s="419"/>
      <c r="C43" s="419"/>
      <c r="D43" s="419"/>
      <c r="E43" s="419"/>
      <c r="F43" s="419"/>
    </row>
    <row r="44" spans="1:6">
      <c r="A44" s="419"/>
      <c r="B44" s="419"/>
      <c r="C44" s="419"/>
      <c r="D44" s="419"/>
      <c r="E44" s="419"/>
      <c r="F44" s="419"/>
    </row>
    <row r="45" spans="1:6">
      <c r="A45" s="419"/>
      <c r="B45" s="419"/>
      <c r="C45" s="419"/>
      <c r="D45" s="419"/>
      <c r="E45" s="419"/>
      <c r="F45" s="419"/>
    </row>
    <row r="46" spans="1:6">
      <c r="A46" s="419"/>
      <c r="B46" s="419"/>
      <c r="C46" s="419"/>
      <c r="D46" s="419"/>
      <c r="E46" s="419"/>
      <c r="F46" s="419"/>
    </row>
    <row r="47" spans="1:6">
      <c r="A47" s="419"/>
      <c r="B47" s="419"/>
      <c r="C47" s="419"/>
      <c r="D47" s="419"/>
      <c r="E47" s="419"/>
      <c r="F47" s="419"/>
    </row>
    <row r="48" spans="1:6">
      <c r="A48" s="419"/>
      <c r="B48" s="419"/>
      <c r="C48" s="419"/>
      <c r="D48" s="419"/>
      <c r="E48" s="419"/>
      <c r="F48" s="419"/>
    </row>
    <row r="49" spans="1:6">
      <c r="A49" s="419"/>
      <c r="B49" s="419"/>
      <c r="C49" s="419"/>
      <c r="D49" s="419"/>
      <c r="E49" s="419"/>
      <c r="F49" s="419"/>
    </row>
    <row r="50" spans="1:6">
      <c r="A50" s="419"/>
      <c r="B50" s="419"/>
      <c r="C50" s="419"/>
      <c r="D50" s="419"/>
      <c r="E50" s="419"/>
      <c r="F50" s="419"/>
    </row>
    <row r="51" spans="1:6">
      <c r="A51" s="419"/>
      <c r="B51" s="419"/>
      <c r="C51" s="419"/>
      <c r="D51" s="419"/>
      <c r="E51" s="419"/>
      <c r="F51" s="419"/>
    </row>
    <row r="52" spans="1:6">
      <c r="A52" s="419"/>
      <c r="B52" s="419"/>
      <c r="C52" s="419"/>
      <c r="D52" s="419"/>
      <c r="E52" s="419"/>
      <c r="F52" s="419"/>
    </row>
    <row r="53" spans="1:6">
      <c r="A53" s="419"/>
      <c r="B53" s="419"/>
      <c r="C53" s="419"/>
      <c r="D53" s="419"/>
      <c r="E53" s="419"/>
      <c r="F53" s="419"/>
    </row>
    <row r="54" spans="1:6">
      <c r="A54" s="419"/>
      <c r="B54" s="419"/>
      <c r="C54" s="419"/>
      <c r="D54" s="419"/>
      <c r="E54" s="419"/>
      <c r="F54" s="419"/>
    </row>
    <row r="55" spans="1:6">
      <c r="A55" s="419"/>
      <c r="B55" s="419"/>
      <c r="C55" s="419"/>
      <c r="D55" s="419"/>
      <c r="E55" s="419"/>
      <c r="F55" s="419"/>
    </row>
    <row r="56" spans="1:6">
      <c r="A56" s="419"/>
      <c r="B56" s="419"/>
      <c r="C56" s="419"/>
      <c r="D56" s="419"/>
      <c r="E56" s="419"/>
      <c r="F56" s="419"/>
    </row>
    <row r="57" spans="1:6">
      <c r="A57" s="419"/>
      <c r="B57" s="419"/>
      <c r="C57" s="419"/>
      <c r="D57" s="419"/>
      <c r="E57" s="419"/>
      <c r="F57" s="419"/>
    </row>
    <row r="58" spans="1:6">
      <c r="A58" s="419"/>
      <c r="B58" s="419"/>
      <c r="C58" s="419"/>
      <c r="D58" s="419"/>
      <c r="E58" s="419"/>
      <c r="F58" s="419"/>
    </row>
    <row r="59" spans="1:6">
      <c r="A59" s="419"/>
      <c r="B59" s="419"/>
      <c r="C59" s="419"/>
      <c r="D59" s="419"/>
      <c r="E59" s="419"/>
      <c r="F59" s="419"/>
    </row>
    <row r="60" spans="1:6">
      <c r="A60" s="419"/>
      <c r="B60" s="419"/>
      <c r="C60" s="419"/>
      <c r="D60" s="419"/>
      <c r="E60" s="419"/>
      <c r="F60" s="419"/>
    </row>
    <row r="61" spans="1:6">
      <c r="A61" s="419"/>
      <c r="B61" s="419"/>
      <c r="C61" s="419"/>
      <c r="D61" s="419"/>
      <c r="E61" s="419"/>
      <c r="F61" s="419"/>
    </row>
    <row r="62" spans="1:6">
      <c r="A62" s="419"/>
      <c r="B62" s="419"/>
      <c r="C62" s="419"/>
      <c r="D62" s="419"/>
      <c r="E62" s="419"/>
      <c r="F62" s="419"/>
    </row>
    <row r="63" spans="1:6">
      <c r="A63" s="419"/>
      <c r="B63" s="419"/>
      <c r="C63" s="419"/>
      <c r="D63" s="419"/>
      <c r="E63" s="419"/>
      <c r="F63" s="419"/>
    </row>
    <row r="64" spans="1:6">
      <c r="A64" s="419"/>
      <c r="B64" s="419"/>
      <c r="C64" s="419"/>
      <c r="D64" s="419"/>
      <c r="E64" s="419"/>
      <c r="F64" s="419"/>
    </row>
    <row r="65" spans="1:6">
      <c r="A65" s="419"/>
      <c r="B65" s="419"/>
      <c r="C65" s="419"/>
      <c r="D65" s="419"/>
      <c r="E65" s="419"/>
      <c r="F65" s="419"/>
    </row>
    <row r="66" spans="1:6">
      <c r="A66" s="419"/>
      <c r="B66" s="419"/>
      <c r="C66" s="419"/>
      <c r="D66" s="419"/>
      <c r="E66" s="419"/>
      <c r="F66" s="419"/>
    </row>
    <row r="67" spans="1:6">
      <c r="A67" s="419"/>
      <c r="B67" s="419"/>
      <c r="C67" s="419"/>
      <c r="D67" s="419"/>
      <c r="E67" s="419"/>
      <c r="F67" s="419"/>
    </row>
    <row r="68" spans="1:6">
      <c r="A68" s="419"/>
      <c r="B68" s="419"/>
      <c r="C68" s="419"/>
      <c r="D68" s="419"/>
      <c r="E68" s="419"/>
      <c r="F68" s="419"/>
    </row>
    <row r="69" spans="1:6">
      <c r="A69" s="419"/>
      <c r="B69" s="419"/>
      <c r="C69" s="419"/>
      <c r="D69" s="419"/>
      <c r="E69" s="419"/>
      <c r="F69" s="419"/>
    </row>
    <row r="70" spans="1:6">
      <c r="A70" s="419"/>
      <c r="B70" s="419"/>
      <c r="C70" s="419"/>
      <c r="D70" s="419"/>
      <c r="E70" s="419"/>
      <c r="F70" s="419"/>
    </row>
    <row r="71" spans="1:6">
      <c r="A71" s="419"/>
      <c r="B71" s="419"/>
      <c r="C71" s="419"/>
      <c r="D71" s="419"/>
      <c r="E71" s="419"/>
      <c r="F71" s="419"/>
    </row>
    <row r="72" spans="1:6">
      <c r="A72" s="419"/>
      <c r="B72" s="419"/>
      <c r="C72" s="419"/>
      <c r="D72" s="419"/>
      <c r="E72" s="419"/>
      <c r="F72" s="419"/>
    </row>
    <row r="73" spans="1:6">
      <c r="A73" s="419"/>
      <c r="B73" s="419"/>
      <c r="C73" s="419"/>
      <c r="D73" s="419"/>
      <c r="E73" s="419"/>
      <c r="F73" s="419"/>
    </row>
    <row r="74" spans="1:6">
      <c r="A74" s="419"/>
      <c r="B74" s="419"/>
      <c r="C74" s="419"/>
      <c r="D74" s="419"/>
      <c r="E74" s="419"/>
      <c r="F74" s="419"/>
    </row>
    <row r="75" spans="1:6">
      <c r="A75" s="419"/>
      <c r="B75" s="419"/>
      <c r="C75" s="419"/>
      <c r="D75" s="419"/>
      <c r="E75" s="419"/>
      <c r="F75" s="419"/>
    </row>
    <row r="76" spans="1:6">
      <c r="A76" s="419"/>
      <c r="B76" s="419"/>
      <c r="C76" s="419"/>
      <c r="D76" s="419"/>
      <c r="E76" s="419"/>
      <c r="F76" s="419"/>
    </row>
    <row r="77" spans="1:6">
      <c r="A77" s="419"/>
      <c r="B77" s="419"/>
      <c r="C77" s="419"/>
      <c r="D77" s="419"/>
      <c r="E77" s="419"/>
      <c r="F77" s="419"/>
    </row>
    <row r="78" spans="1:6">
      <c r="A78" s="419"/>
      <c r="B78" s="419"/>
      <c r="C78" s="419"/>
      <c r="D78" s="419"/>
      <c r="E78" s="419"/>
      <c r="F78" s="419"/>
    </row>
    <row r="79" spans="1:6">
      <c r="A79" s="419"/>
      <c r="B79" s="419"/>
      <c r="C79" s="419"/>
      <c r="D79" s="419"/>
      <c r="E79" s="419"/>
      <c r="F79" s="419"/>
    </row>
    <row r="80" spans="1:6">
      <c r="A80" s="419"/>
      <c r="B80" s="419"/>
      <c r="C80" s="419"/>
      <c r="D80" s="419"/>
      <c r="E80" s="419"/>
      <c r="F80" s="419"/>
    </row>
    <row r="81" spans="1:6">
      <c r="A81" s="419"/>
      <c r="B81" s="419"/>
      <c r="C81" s="419"/>
      <c r="D81" s="419"/>
      <c r="E81" s="419"/>
      <c r="F81" s="419"/>
    </row>
    <row r="82" spans="1:6">
      <c r="A82" s="419"/>
      <c r="B82" s="419"/>
      <c r="C82" s="419"/>
      <c r="D82" s="419"/>
      <c r="E82" s="419"/>
      <c r="F82" s="419"/>
    </row>
    <row r="83" spans="1:6">
      <c r="A83" s="419"/>
      <c r="B83" s="419"/>
      <c r="C83" s="419"/>
      <c r="D83" s="419"/>
      <c r="E83" s="419"/>
      <c r="F83" s="419"/>
    </row>
    <row r="84" spans="1:6">
      <c r="A84" s="419"/>
      <c r="B84" s="419"/>
      <c r="C84" s="419"/>
      <c r="D84" s="419"/>
      <c r="E84" s="419"/>
      <c r="F84" s="419"/>
    </row>
    <row r="85" spans="1:6">
      <c r="A85" s="419"/>
      <c r="B85" s="419"/>
      <c r="C85" s="419"/>
      <c r="D85" s="419"/>
      <c r="E85" s="419"/>
      <c r="F85" s="419"/>
    </row>
    <row r="86" spans="1:6">
      <c r="A86" s="419"/>
      <c r="B86" s="419"/>
      <c r="C86" s="419"/>
      <c r="D86" s="419"/>
      <c r="E86" s="419"/>
      <c r="F86" s="419"/>
    </row>
    <row r="87" spans="1:6">
      <c r="A87" s="419"/>
      <c r="B87" s="419"/>
      <c r="C87" s="419"/>
      <c r="D87" s="419"/>
      <c r="E87" s="419"/>
      <c r="F87" s="419"/>
    </row>
    <row r="88" spans="1:6">
      <c r="A88" s="419"/>
      <c r="B88" s="419"/>
      <c r="C88" s="419"/>
      <c r="D88" s="419"/>
      <c r="E88" s="419"/>
      <c r="F88" s="419"/>
    </row>
    <row r="89" spans="1:6">
      <c r="A89" s="419"/>
      <c r="B89" s="419"/>
      <c r="C89" s="419"/>
      <c r="D89" s="419"/>
      <c r="E89" s="419"/>
      <c r="F89" s="419"/>
    </row>
    <row r="90" spans="1:6">
      <c r="A90" s="419"/>
      <c r="B90" s="419"/>
      <c r="C90" s="419"/>
      <c r="D90" s="419"/>
      <c r="E90" s="419"/>
      <c r="F90" s="419"/>
    </row>
    <row r="91" spans="1:6">
      <c r="A91" s="419"/>
      <c r="B91" s="419"/>
      <c r="C91" s="419"/>
      <c r="D91" s="419"/>
      <c r="E91" s="419"/>
      <c r="F91" s="419"/>
    </row>
    <row r="92" spans="1:6">
      <c r="A92" s="419"/>
      <c r="B92" s="419"/>
      <c r="C92" s="419"/>
      <c r="D92" s="419"/>
      <c r="E92" s="419"/>
      <c r="F92" s="419"/>
    </row>
    <row r="93" spans="1:6">
      <c r="A93" s="419"/>
      <c r="B93" s="419"/>
      <c r="C93" s="419"/>
      <c r="D93" s="419"/>
      <c r="E93" s="419"/>
      <c r="F93" s="419"/>
    </row>
    <row r="94" spans="1:6">
      <c r="A94" s="419"/>
      <c r="B94" s="419"/>
      <c r="C94" s="419"/>
      <c r="D94" s="419"/>
      <c r="E94" s="419"/>
      <c r="F94" s="419"/>
    </row>
    <row r="95" spans="1:6">
      <c r="A95" s="419"/>
      <c r="B95" s="419"/>
      <c r="C95" s="419"/>
      <c r="D95" s="419"/>
      <c r="E95" s="419"/>
      <c r="F95" s="419"/>
    </row>
    <row r="96" spans="1:6">
      <c r="A96" s="419"/>
      <c r="B96" s="419"/>
      <c r="C96" s="419"/>
      <c r="D96" s="419"/>
      <c r="E96" s="419"/>
      <c r="F96" s="419"/>
    </row>
    <row r="97" spans="1:6">
      <c r="A97" s="419"/>
      <c r="B97" s="419"/>
      <c r="C97" s="419"/>
      <c r="D97" s="419"/>
      <c r="E97" s="419"/>
      <c r="F97" s="419"/>
    </row>
    <row r="98" spans="1:6">
      <c r="A98" s="419"/>
      <c r="B98" s="419"/>
      <c r="C98" s="419"/>
      <c r="D98" s="419"/>
      <c r="E98" s="419"/>
      <c r="F98" s="419"/>
    </row>
    <row r="99" spans="1:6">
      <c r="A99" s="419"/>
      <c r="B99" s="419"/>
      <c r="C99" s="419"/>
      <c r="D99" s="419"/>
      <c r="E99" s="419"/>
      <c r="F99" s="419"/>
    </row>
    <row r="100" spans="1:6">
      <c r="A100" s="419"/>
      <c r="B100" s="419"/>
      <c r="C100" s="419"/>
      <c r="D100" s="419"/>
      <c r="E100" s="419"/>
      <c r="F100" s="419"/>
    </row>
    <row r="101" spans="1:6">
      <c r="A101" s="419"/>
      <c r="B101" s="419"/>
      <c r="C101" s="419"/>
      <c r="D101" s="419"/>
      <c r="E101" s="419"/>
      <c r="F101" s="419"/>
    </row>
    <row r="102" spans="1:6">
      <c r="A102" s="419"/>
      <c r="B102" s="419"/>
      <c r="C102" s="419"/>
      <c r="D102" s="419"/>
      <c r="E102" s="419"/>
      <c r="F102" s="419"/>
    </row>
    <row r="103" spans="1:6">
      <c r="A103" s="419"/>
      <c r="B103" s="419"/>
      <c r="C103" s="419"/>
      <c r="D103" s="419"/>
      <c r="E103" s="419"/>
      <c r="F103" s="419"/>
    </row>
    <row r="104" spans="1:6">
      <c r="A104" s="419"/>
      <c r="B104" s="419"/>
      <c r="C104" s="419"/>
      <c r="D104" s="419"/>
      <c r="E104" s="419"/>
      <c r="F104" s="419"/>
    </row>
    <row r="105" spans="1:6">
      <c r="A105" s="419"/>
      <c r="B105" s="419"/>
      <c r="C105" s="419"/>
      <c r="D105" s="419"/>
      <c r="E105" s="419"/>
      <c r="F105" s="419"/>
    </row>
    <row r="106" spans="1:6">
      <c r="A106" s="419"/>
      <c r="B106" s="419"/>
      <c r="C106" s="419"/>
      <c r="D106" s="419"/>
      <c r="E106" s="419"/>
      <c r="F106" s="419"/>
    </row>
    <row r="107" spans="1:6">
      <c r="A107" s="419"/>
      <c r="B107" s="419"/>
      <c r="C107" s="419"/>
      <c r="D107" s="419"/>
      <c r="E107" s="419"/>
      <c r="F107" s="419"/>
    </row>
    <row r="108" spans="1:6">
      <c r="A108" s="419"/>
      <c r="B108" s="419"/>
      <c r="C108" s="419"/>
      <c r="D108" s="419"/>
      <c r="E108" s="419"/>
      <c r="F108" s="419"/>
    </row>
    <row r="109" spans="1:6">
      <c r="A109" s="419"/>
      <c r="B109" s="419"/>
      <c r="C109" s="419"/>
      <c r="D109" s="419"/>
      <c r="E109" s="419"/>
      <c r="F109" s="419"/>
    </row>
    <row r="110" spans="1:6">
      <c r="A110" s="419"/>
      <c r="B110" s="419"/>
      <c r="C110" s="419"/>
      <c r="D110" s="419"/>
      <c r="E110" s="419"/>
      <c r="F110" s="419"/>
    </row>
    <row r="111" spans="1:6">
      <c r="A111" s="419"/>
      <c r="B111" s="419"/>
      <c r="C111" s="419"/>
      <c r="D111" s="419"/>
      <c r="E111" s="419"/>
      <c r="F111" s="419"/>
    </row>
    <row r="112" spans="1:6">
      <c r="A112" s="419"/>
      <c r="B112" s="419"/>
      <c r="C112" s="419"/>
      <c r="D112" s="419"/>
      <c r="E112" s="419"/>
      <c r="F112" s="419"/>
    </row>
    <row r="113" spans="1:6">
      <c r="A113" s="419"/>
      <c r="B113" s="419"/>
      <c r="C113" s="419"/>
      <c r="D113" s="419"/>
      <c r="E113" s="419"/>
      <c r="F113" s="419"/>
    </row>
    <row r="114" spans="1:6">
      <c r="A114" s="419"/>
      <c r="B114" s="419"/>
      <c r="C114" s="419"/>
      <c r="D114" s="419"/>
      <c r="E114" s="419"/>
      <c r="F114" s="419"/>
    </row>
    <row r="115" spans="1:6">
      <c r="A115" s="419"/>
      <c r="B115" s="419"/>
      <c r="C115" s="419"/>
      <c r="D115" s="419"/>
      <c r="E115" s="419"/>
      <c r="F115" s="419"/>
    </row>
    <row r="116" spans="1:6">
      <c r="A116" s="419"/>
      <c r="B116" s="419"/>
      <c r="C116" s="419"/>
      <c r="D116" s="419"/>
      <c r="E116" s="419"/>
      <c r="F116" s="419"/>
    </row>
    <row r="117" spans="1:6">
      <c r="A117" s="419"/>
      <c r="B117" s="419"/>
      <c r="C117" s="419"/>
      <c r="D117" s="419"/>
      <c r="E117" s="419"/>
      <c r="F117" s="419"/>
    </row>
    <row r="118" spans="1:6">
      <c r="A118" s="419"/>
      <c r="B118" s="419"/>
      <c r="C118" s="419"/>
      <c r="D118" s="419"/>
      <c r="E118" s="419"/>
      <c r="F118" s="419"/>
    </row>
    <row r="119" spans="1:6">
      <c r="A119" s="419"/>
      <c r="B119" s="419"/>
      <c r="C119" s="419"/>
      <c r="D119" s="419"/>
      <c r="E119" s="419"/>
      <c r="F119" s="419"/>
    </row>
    <row r="120" spans="1:6">
      <c r="A120" s="419"/>
      <c r="B120" s="419"/>
      <c r="C120" s="419"/>
      <c r="D120" s="419"/>
      <c r="E120" s="419"/>
      <c r="F120" s="419"/>
    </row>
    <row r="121" spans="1:6">
      <c r="A121" s="419"/>
      <c r="B121" s="419"/>
      <c r="C121" s="419"/>
      <c r="D121" s="419"/>
      <c r="E121" s="419"/>
      <c r="F121" s="419"/>
    </row>
    <row r="122" spans="1:6">
      <c r="A122" s="419"/>
      <c r="B122" s="419"/>
      <c r="C122" s="419"/>
      <c r="D122" s="419"/>
      <c r="E122" s="419"/>
      <c r="F122" s="419"/>
    </row>
    <row r="123" spans="1:6">
      <c r="A123" s="419"/>
      <c r="B123" s="419"/>
      <c r="C123" s="419"/>
      <c r="D123" s="419"/>
      <c r="E123" s="419"/>
      <c r="F123" s="419"/>
    </row>
    <row r="124" spans="1:6">
      <c r="A124" s="419"/>
      <c r="B124" s="419"/>
      <c r="C124" s="419"/>
      <c r="D124" s="419"/>
      <c r="E124" s="419"/>
      <c r="F124" s="419"/>
    </row>
    <row r="125" spans="1:6">
      <c r="A125" s="419"/>
      <c r="B125" s="419"/>
      <c r="C125" s="419"/>
      <c r="D125" s="419"/>
      <c r="E125" s="419"/>
      <c r="F125" s="419"/>
    </row>
    <row r="126" spans="1:6">
      <c r="A126" s="419"/>
      <c r="B126" s="419"/>
      <c r="C126" s="419"/>
      <c r="D126" s="419"/>
      <c r="E126" s="419"/>
      <c r="F126" s="419"/>
    </row>
    <row r="127" spans="1:6">
      <c r="A127" s="419"/>
      <c r="B127" s="419"/>
      <c r="C127" s="419"/>
      <c r="D127" s="419"/>
      <c r="E127" s="419"/>
      <c r="F127" s="419"/>
    </row>
    <row r="128" spans="1:6">
      <c r="A128" s="419"/>
      <c r="B128" s="419"/>
      <c r="C128" s="419"/>
      <c r="D128" s="419"/>
      <c r="E128" s="419"/>
      <c r="F128" s="419"/>
    </row>
    <row r="129" spans="1:6">
      <c r="A129" s="419"/>
      <c r="B129" s="419"/>
      <c r="C129" s="419"/>
      <c r="D129" s="419"/>
      <c r="E129" s="419"/>
      <c r="F129" s="419"/>
    </row>
    <row r="130" spans="1:6">
      <c r="A130" s="419"/>
      <c r="B130" s="419"/>
      <c r="C130" s="419"/>
      <c r="D130" s="419"/>
      <c r="E130" s="419"/>
      <c r="F130" s="419"/>
    </row>
    <row r="131" spans="1:6">
      <c r="A131" s="419"/>
      <c r="B131" s="419"/>
      <c r="C131" s="419"/>
      <c r="D131" s="419"/>
      <c r="E131" s="419"/>
      <c r="F131" s="419"/>
    </row>
    <row r="132" spans="1:6">
      <c r="A132" s="419"/>
      <c r="B132" s="419"/>
      <c r="C132" s="419"/>
      <c r="D132" s="419"/>
      <c r="E132" s="419"/>
      <c r="F132" s="419"/>
    </row>
    <row r="133" spans="1:6">
      <c r="A133" s="419"/>
      <c r="B133" s="419"/>
      <c r="C133" s="419"/>
      <c r="D133" s="419"/>
      <c r="E133" s="419"/>
      <c r="F133" s="419"/>
    </row>
    <row r="134" spans="1:6">
      <c r="A134" s="419"/>
      <c r="B134" s="419"/>
      <c r="C134" s="419"/>
      <c r="D134" s="419"/>
      <c r="E134" s="419"/>
      <c r="F134" s="419"/>
    </row>
    <row r="135" spans="1:6">
      <c r="A135" s="419"/>
      <c r="B135" s="419"/>
      <c r="C135" s="419"/>
      <c r="D135" s="419"/>
      <c r="E135" s="419"/>
      <c r="F135" s="419"/>
    </row>
    <row r="136" spans="1:6">
      <c r="A136" s="419"/>
      <c r="B136" s="419"/>
      <c r="C136" s="419"/>
      <c r="D136" s="419"/>
      <c r="E136" s="419"/>
      <c r="F136" s="419"/>
    </row>
    <row r="137" spans="1:6">
      <c r="A137" s="419"/>
      <c r="B137" s="419"/>
      <c r="C137" s="419"/>
      <c r="D137" s="419"/>
      <c r="E137" s="419"/>
      <c r="F137" s="419"/>
    </row>
    <row r="138" spans="1:6">
      <c r="A138" s="419"/>
      <c r="B138" s="419"/>
      <c r="C138" s="419"/>
      <c r="D138" s="419"/>
      <c r="E138" s="419"/>
      <c r="F138" s="419"/>
    </row>
    <row r="139" spans="1:6">
      <c r="A139" s="419"/>
      <c r="B139" s="419"/>
      <c r="C139" s="419"/>
      <c r="D139" s="419"/>
      <c r="E139" s="419"/>
      <c r="F139" s="419"/>
    </row>
    <row r="140" spans="1:6">
      <c r="A140" s="419"/>
      <c r="B140" s="419"/>
      <c r="C140" s="419"/>
      <c r="D140" s="419"/>
      <c r="E140" s="419"/>
      <c r="F140" s="419"/>
    </row>
    <row r="141" spans="1:6">
      <c r="A141" s="419"/>
      <c r="B141" s="419"/>
      <c r="C141" s="419"/>
      <c r="D141" s="419"/>
      <c r="E141" s="419"/>
      <c r="F141" s="419"/>
    </row>
    <row r="142" spans="1:6">
      <c r="A142" s="419"/>
      <c r="B142" s="419"/>
      <c r="C142" s="419"/>
      <c r="D142" s="419"/>
      <c r="E142" s="419"/>
      <c r="F142" s="419"/>
    </row>
    <row r="143" spans="1:6">
      <c r="A143" s="419"/>
      <c r="B143" s="419"/>
      <c r="C143" s="419"/>
      <c r="D143" s="419"/>
      <c r="E143" s="419"/>
      <c r="F143" s="419"/>
    </row>
    <row r="144" spans="1:6">
      <c r="A144" s="419"/>
      <c r="B144" s="419"/>
      <c r="C144" s="419"/>
      <c r="D144" s="419"/>
      <c r="E144" s="419"/>
      <c r="F144" s="419"/>
    </row>
    <row r="145" spans="1:6">
      <c r="A145" s="419"/>
      <c r="B145" s="419"/>
      <c r="C145" s="419"/>
      <c r="D145" s="419"/>
      <c r="E145" s="419"/>
      <c r="F145" s="419"/>
    </row>
    <row r="146" spans="1:6">
      <c r="A146" s="419"/>
      <c r="B146" s="419"/>
      <c r="C146" s="419"/>
      <c r="D146" s="419"/>
      <c r="E146" s="419"/>
      <c r="F146" s="419"/>
    </row>
    <row r="147" spans="1:6">
      <c r="A147" s="419"/>
      <c r="B147" s="419"/>
      <c r="C147" s="419"/>
      <c r="D147" s="419"/>
      <c r="E147" s="419"/>
      <c r="F147" s="419"/>
    </row>
    <row r="148" spans="1:6">
      <c r="A148" s="419"/>
      <c r="B148" s="419"/>
      <c r="C148" s="419"/>
      <c r="D148" s="419"/>
      <c r="E148" s="419"/>
      <c r="F148" s="419"/>
    </row>
    <row r="149" spans="1:6">
      <c r="A149" s="419"/>
      <c r="B149" s="419"/>
      <c r="C149" s="419"/>
      <c r="D149" s="419"/>
      <c r="E149" s="419"/>
      <c r="F149" s="419"/>
    </row>
    <row r="150" spans="1:6">
      <c r="A150" s="419"/>
      <c r="B150" s="419"/>
      <c r="C150" s="419"/>
      <c r="D150" s="419"/>
      <c r="E150" s="419"/>
      <c r="F150" s="419"/>
    </row>
    <row r="151" spans="1:6">
      <c r="A151" s="419"/>
      <c r="B151" s="419"/>
      <c r="C151" s="419"/>
      <c r="D151" s="419"/>
      <c r="E151" s="419"/>
      <c r="F151" s="419"/>
    </row>
    <row r="152" spans="1:6">
      <c r="A152" s="419"/>
      <c r="B152" s="419"/>
      <c r="C152" s="419"/>
      <c r="D152" s="419"/>
      <c r="E152" s="419"/>
      <c r="F152" s="419"/>
    </row>
    <row r="153" spans="1:6">
      <c r="A153" s="419"/>
      <c r="B153" s="419"/>
      <c r="C153" s="419"/>
      <c r="D153" s="419"/>
      <c r="E153" s="419"/>
      <c r="F153" s="419"/>
    </row>
    <row r="154" spans="1:6">
      <c r="A154" s="419"/>
      <c r="B154" s="419"/>
      <c r="C154" s="419"/>
      <c r="D154" s="419"/>
      <c r="E154" s="419"/>
      <c r="F154" s="419"/>
    </row>
    <row r="155" spans="1:6">
      <c r="A155" s="419"/>
      <c r="B155" s="419"/>
      <c r="C155" s="419"/>
      <c r="D155" s="419"/>
      <c r="E155" s="419"/>
      <c r="F155" s="419"/>
    </row>
    <row r="156" spans="1:6">
      <c r="A156" s="419"/>
      <c r="B156" s="419"/>
      <c r="C156" s="419"/>
      <c r="D156" s="419"/>
      <c r="E156" s="419"/>
      <c r="F156" s="419"/>
    </row>
    <row r="157" spans="1:6">
      <c r="A157" s="419"/>
      <c r="B157" s="419"/>
      <c r="C157" s="419"/>
      <c r="D157" s="419"/>
      <c r="E157" s="419"/>
      <c r="F157" s="419"/>
    </row>
    <row r="158" spans="1:6">
      <c r="A158" s="419"/>
      <c r="B158" s="419"/>
      <c r="C158" s="419"/>
      <c r="D158" s="419"/>
      <c r="E158" s="419"/>
      <c r="F158" s="419"/>
    </row>
    <row r="159" spans="1:6">
      <c r="A159" s="419"/>
      <c r="B159" s="419"/>
      <c r="C159" s="419"/>
      <c r="D159" s="419"/>
      <c r="E159" s="419"/>
      <c r="F159" s="419"/>
    </row>
    <row r="160" spans="1:6">
      <c r="A160" s="419"/>
      <c r="B160" s="419"/>
      <c r="C160" s="419"/>
      <c r="D160" s="419"/>
      <c r="E160" s="419"/>
      <c r="F160" s="419"/>
    </row>
    <row r="161" spans="1:6">
      <c r="A161" s="419"/>
      <c r="B161" s="419"/>
      <c r="C161" s="419"/>
      <c r="D161" s="419"/>
      <c r="E161" s="419"/>
      <c r="F161" s="419"/>
    </row>
    <row r="162" spans="1:6">
      <c r="A162" s="419"/>
      <c r="B162" s="419"/>
      <c r="C162" s="419"/>
      <c r="D162" s="419"/>
      <c r="E162" s="419"/>
      <c r="F162" s="419"/>
    </row>
    <row r="163" spans="1:6">
      <c r="A163" s="419"/>
      <c r="B163" s="419"/>
      <c r="C163" s="419"/>
      <c r="D163" s="419"/>
      <c r="E163" s="419"/>
      <c r="F163" s="419"/>
    </row>
    <row r="164" spans="1:6">
      <c r="A164" s="419"/>
      <c r="B164" s="419"/>
      <c r="C164" s="419"/>
      <c r="D164" s="419"/>
      <c r="E164" s="419"/>
      <c r="F164" s="419"/>
    </row>
    <row r="165" spans="1:6">
      <c r="A165" s="419"/>
      <c r="B165" s="419"/>
      <c r="C165" s="419"/>
      <c r="D165" s="419"/>
      <c r="E165" s="419"/>
      <c r="F165" s="419"/>
    </row>
    <row r="166" spans="1:6">
      <c r="A166" s="419"/>
      <c r="B166" s="419"/>
      <c r="C166" s="419"/>
      <c r="D166" s="419"/>
      <c r="E166" s="419"/>
      <c r="F166" s="419"/>
    </row>
    <row r="167" spans="1:6">
      <c r="A167" s="419"/>
      <c r="B167" s="419"/>
      <c r="C167" s="419"/>
      <c r="D167" s="419"/>
      <c r="E167" s="419"/>
      <c r="F167" s="419"/>
    </row>
    <row r="168" spans="1:6">
      <c r="A168" s="419"/>
      <c r="B168" s="419"/>
      <c r="C168" s="419"/>
      <c r="D168" s="419"/>
      <c r="E168" s="419"/>
      <c r="F168" s="419"/>
    </row>
    <row r="169" spans="1:6">
      <c r="A169" s="419"/>
      <c r="B169" s="419"/>
      <c r="C169" s="419"/>
      <c r="D169" s="419"/>
      <c r="E169" s="419"/>
      <c r="F169" s="419"/>
    </row>
    <row r="170" spans="1:6">
      <c r="A170" s="419"/>
      <c r="B170" s="419"/>
      <c r="C170" s="419"/>
      <c r="D170" s="419"/>
      <c r="E170" s="419"/>
      <c r="F170" s="419"/>
    </row>
    <row r="171" spans="1:6">
      <c r="A171" s="419"/>
      <c r="B171" s="419"/>
      <c r="C171" s="419"/>
      <c r="D171" s="419"/>
      <c r="E171" s="419"/>
      <c r="F171" s="419"/>
    </row>
    <row r="172" spans="1:6">
      <c r="A172" s="419"/>
      <c r="B172" s="419"/>
      <c r="C172" s="419"/>
      <c r="D172" s="419"/>
      <c r="E172" s="419"/>
      <c r="F172" s="419"/>
    </row>
    <row r="173" spans="1:6">
      <c r="A173" s="419"/>
      <c r="B173" s="419"/>
      <c r="C173" s="419"/>
      <c r="D173" s="419"/>
      <c r="E173" s="419"/>
      <c r="F173" s="419"/>
    </row>
    <row r="174" spans="1:6">
      <c r="A174" s="419"/>
      <c r="B174" s="419"/>
      <c r="C174" s="419"/>
      <c r="D174" s="419"/>
      <c r="E174" s="419"/>
      <c r="F174" s="419"/>
    </row>
    <row r="175" spans="1:6">
      <c r="A175" s="419"/>
      <c r="B175" s="419"/>
      <c r="C175" s="419"/>
      <c r="D175" s="419"/>
      <c r="E175" s="419"/>
      <c r="F175" s="419"/>
    </row>
    <row r="176" spans="1:6">
      <c r="A176" s="419"/>
      <c r="B176" s="419"/>
      <c r="C176" s="419"/>
      <c r="D176" s="419"/>
      <c r="E176" s="419"/>
      <c r="F176" s="419"/>
    </row>
    <row r="177" spans="1:6">
      <c r="A177" s="419"/>
      <c r="B177" s="419"/>
      <c r="C177" s="419"/>
      <c r="D177" s="419"/>
      <c r="E177" s="419"/>
      <c r="F177" s="419"/>
    </row>
    <row r="178" spans="1:6">
      <c r="A178" s="419"/>
      <c r="B178" s="419"/>
      <c r="C178" s="419"/>
      <c r="D178" s="419"/>
      <c r="E178" s="419"/>
      <c r="F178" s="419"/>
    </row>
    <row r="179" spans="1:6">
      <c r="A179" s="419"/>
      <c r="B179" s="419"/>
      <c r="C179" s="419"/>
      <c r="D179" s="419"/>
      <c r="E179" s="419"/>
      <c r="F179" s="419"/>
    </row>
    <row r="180" spans="1:6">
      <c r="A180" s="419"/>
      <c r="B180" s="419"/>
      <c r="C180" s="419"/>
      <c r="D180" s="419"/>
      <c r="E180" s="419"/>
      <c r="F180" s="419"/>
    </row>
    <row r="181" spans="1:6">
      <c r="A181" s="419"/>
      <c r="B181" s="419"/>
      <c r="C181" s="419"/>
      <c r="D181" s="419"/>
      <c r="E181" s="419"/>
      <c r="F181" s="419"/>
    </row>
    <row r="182" spans="1:6">
      <c r="A182" s="419"/>
      <c r="B182" s="419"/>
      <c r="C182" s="419"/>
      <c r="D182" s="419"/>
      <c r="E182" s="419"/>
      <c r="F182" s="419"/>
    </row>
    <row r="183" spans="1:6">
      <c r="A183" s="419"/>
      <c r="B183" s="419"/>
      <c r="C183" s="419"/>
      <c r="D183" s="419"/>
      <c r="E183" s="419"/>
      <c r="F183" s="419"/>
    </row>
    <row r="184" spans="1:6">
      <c r="A184" s="419"/>
      <c r="B184" s="419"/>
      <c r="C184" s="419"/>
      <c r="D184" s="419"/>
      <c r="E184" s="419"/>
      <c r="F184" s="419"/>
    </row>
    <row r="185" spans="1:6">
      <c r="A185" s="419"/>
      <c r="B185" s="419"/>
      <c r="C185" s="419"/>
      <c r="D185" s="419"/>
      <c r="E185" s="419"/>
      <c r="F185" s="419"/>
    </row>
    <row r="186" spans="1:6">
      <c r="A186" s="419"/>
      <c r="B186" s="419"/>
      <c r="C186" s="419"/>
      <c r="D186" s="419"/>
      <c r="E186" s="419"/>
      <c r="F186" s="419"/>
    </row>
    <row r="187" spans="1:6">
      <c r="A187" s="419"/>
      <c r="B187" s="419"/>
      <c r="C187" s="419"/>
      <c r="D187" s="419"/>
      <c r="E187" s="419"/>
      <c r="F187" s="419"/>
    </row>
    <row r="188" spans="1:6">
      <c r="A188" s="419"/>
      <c r="B188" s="419"/>
      <c r="C188" s="419"/>
      <c r="D188" s="419"/>
      <c r="E188" s="419"/>
      <c r="F188" s="419"/>
    </row>
    <row r="189" spans="1:6">
      <c r="A189" s="419"/>
      <c r="B189" s="419"/>
      <c r="C189" s="419"/>
      <c r="D189" s="419"/>
      <c r="E189" s="419"/>
      <c r="F189" s="419"/>
    </row>
    <row r="190" spans="1:6">
      <c r="A190" s="419"/>
      <c r="B190" s="419"/>
      <c r="C190" s="419"/>
      <c r="D190" s="419"/>
      <c r="E190" s="419"/>
      <c r="F190" s="419"/>
    </row>
    <row r="191" spans="1:6">
      <c r="A191" s="419"/>
      <c r="B191" s="419"/>
      <c r="C191" s="419"/>
      <c r="D191" s="419"/>
      <c r="E191" s="419"/>
      <c r="F191" s="419"/>
    </row>
    <row r="192" spans="1:6">
      <c r="A192" s="419"/>
      <c r="B192" s="419"/>
      <c r="C192" s="419"/>
      <c r="D192" s="419"/>
      <c r="E192" s="419"/>
      <c r="F192" s="419"/>
    </row>
    <row r="193" spans="1:6">
      <c r="A193" s="419"/>
      <c r="B193" s="419"/>
      <c r="C193" s="419"/>
      <c r="D193" s="419"/>
      <c r="E193" s="419"/>
      <c r="F193" s="419"/>
    </row>
    <row r="194" spans="1:6">
      <c r="A194" s="419"/>
      <c r="B194" s="419"/>
      <c r="C194" s="419"/>
      <c r="D194" s="419"/>
      <c r="E194" s="419"/>
      <c r="F194" s="419"/>
    </row>
    <row r="195" spans="1:6">
      <c r="A195" s="419"/>
      <c r="B195" s="419"/>
      <c r="C195" s="419"/>
      <c r="D195" s="419"/>
      <c r="E195" s="419"/>
      <c r="F195" s="419"/>
    </row>
    <row r="196" spans="1:6">
      <c r="A196" s="419"/>
      <c r="B196" s="419"/>
      <c r="C196" s="419"/>
      <c r="D196" s="419"/>
      <c r="E196" s="419"/>
      <c r="F196" s="419"/>
    </row>
    <row r="197" spans="1:6">
      <c r="A197" s="419"/>
      <c r="B197" s="419"/>
      <c r="C197" s="419"/>
      <c r="D197" s="419"/>
      <c r="E197" s="419"/>
      <c r="F197" s="419"/>
    </row>
    <row r="198" spans="1:6">
      <c r="A198" s="419"/>
      <c r="B198" s="419"/>
      <c r="C198" s="419"/>
      <c r="D198" s="419"/>
      <c r="E198" s="419"/>
      <c r="F198" s="419"/>
    </row>
    <row r="199" spans="1:6">
      <c r="A199" s="419"/>
      <c r="B199" s="419"/>
      <c r="C199" s="419"/>
      <c r="D199" s="419"/>
      <c r="E199" s="419"/>
      <c r="F199" s="419"/>
    </row>
    <row r="200" spans="1:6">
      <c r="A200" s="419"/>
      <c r="B200" s="419"/>
      <c r="C200" s="419"/>
      <c r="D200" s="419"/>
      <c r="E200" s="419"/>
      <c r="F200" s="419"/>
    </row>
    <row r="201" spans="1:6">
      <c r="A201" s="419"/>
      <c r="B201" s="419"/>
      <c r="C201" s="419"/>
      <c r="D201" s="419"/>
      <c r="E201" s="419"/>
      <c r="F201" s="419"/>
    </row>
    <row r="202" spans="1:6">
      <c r="A202" s="419"/>
      <c r="B202" s="419"/>
      <c r="C202" s="419"/>
      <c r="D202" s="419"/>
      <c r="E202" s="419"/>
      <c r="F202" s="419"/>
    </row>
    <row r="203" spans="1:6">
      <c r="A203" s="419"/>
      <c r="B203" s="419"/>
      <c r="C203" s="419"/>
      <c r="D203" s="419"/>
      <c r="E203" s="419"/>
      <c r="F203" s="419"/>
    </row>
    <row r="204" spans="1:6">
      <c r="A204" s="419"/>
      <c r="B204" s="419"/>
      <c r="C204" s="419"/>
      <c r="D204" s="419"/>
      <c r="E204" s="419"/>
      <c r="F204" s="419"/>
    </row>
    <row r="205" spans="1:6">
      <c r="A205" s="419"/>
      <c r="B205" s="419"/>
      <c r="C205" s="419"/>
      <c r="D205" s="419"/>
      <c r="E205" s="419"/>
      <c r="F205" s="419"/>
    </row>
    <row r="206" spans="1:6">
      <c r="A206" s="419"/>
      <c r="B206" s="419"/>
      <c r="C206" s="419"/>
      <c r="D206" s="419"/>
      <c r="E206" s="419"/>
      <c r="F206" s="419"/>
    </row>
    <row r="207" spans="1:6">
      <c r="A207" s="419"/>
      <c r="B207" s="419"/>
      <c r="C207" s="419"/>
      <c r="D207" s="419"/>
      <c r="E207" s="419"/>
      <c r="F207" s="419"/>
    </row>
    <row r="208" spans="1:6">
      <c r="A208" s="419"/>
      <c r="B208" s="419"/>
      <c r="C208" s="419"/>
      <c r="D208" s="419"/>
      <c r="E208" s="419"/>
      <c r="F208" s="419"/>
    </row>
    <row r="209" spans="1:6">
      <c r="A209" s="419"/>
      <c r="B209" s="419"/>
      <c r="C209" s="419"/>
      <c r="D209" s="419"/>
      <c r="E209" s="419"/>
      <c r="F209" s="419"/>
    </row>
    <row r="210" spans="1:6">
      <c r="A210" s="419"/>
      <c r="B210" s="419"/>
      <c r="C210" s="419"/>
      <c r="D210" s="419"/>
      <c r="E210" s="419"/>
      <c r="F210" s="419"/>
    </row>
    <row r="211" spans="1:6">
      <c r="A211" s="419"/>
      <c r="B211" s="419"/>
      <c r="C211" s="419"/>
      <c r="D211" s="419"/>
      <c r="E211" s="419"/>
      <c r="F211" s="419"/>
    </row>
    <row r="212" spans="1:6">
      <c r="A212" s="419"/>
      <c r="B212" s="419"/>
      <c r="C212" s="419"/>
      <c r="D212" s="419"/>
      <c r="E212" s="419"/>
      <c r="F212" s="419"/>
    </row>
    <row r="213" spans="1:6">
      <c r="A213" s="419"/>
      <c r="B213" s="419"/>
      <c r="C213" s="419"/>
      <c r="D213" s="419"/>
      <c r="E213" s="419"/>
      <c r="F213" s="419"/>
    </row>
    <row r="214" spans="1:6">
      <c r="A214" s="419"/>
      <c r="B214" s="419"/>
      <c r="C214" s="419"/>
      <c r="D214" s="419"/>
      <c r="E214" s="419"/>
      <c r="F214" s="419"/>
    </row>
    <row r="215" spans="1:6">
      <c r="A215" s="419"/>
      <c r="B215" s="419"/>
      <c r="C215" s="419"/>
      <c r="D215" s="419"/>
      <c r="E215" s="419"/>
      <c r="F215" s="419"/>
    </row>
    <row r="216" spans="1:6">
      <c r="A216" s="419"/>
      <c r="B216" s="419"/>
      <c r="C216" s="419"/>
      <c r="D216" s="419"/>
      <c r="E216" s="419"/>
      <c r="F216" s="419"/>
    </row>
    <row r="217" spans="1:6">
      <c r="A217" s="419"/>
      <c r="B217" s="419"/>
      <c r="C217" s="419"/>
      <c r="D217" s="419"/>
      <c r="E217" s="419"/>
      <c r="F217" s="419"/>
    </row>
    <row r="218" spans="1:6">
      <c r="A218" s="419"/>
      <c r="B218" s="419"/>
      <c r="C218" s="419"/>
      <c r="D218" s="419"/>
      <c r="E218" s="419"/>
      <c r="F218" s="419"/>
    </row>
    <row r="219" spans="1:6">
      <c r="A219" s="419"/>
      <c r="B219" s="419"/>
      <c r="C219" s="419"/>
      <c r="D219" s="419"/>
      <c r="E219" s="419"/>
      <c r="F219" s="419"/>
    </row>
    <row r="220" spans="1:6">
      <c r="A220" s="419"/>
      <c r="B220" s="419"/>
      <c r="C220" s="419"/>
      <c r="D220" s="419"/>
      <c r="E220" s="419"/>
      <c r="F220" s="419"/>
    </row>
    <row r="221" spans="1:6">
      <c r="A221" s="419"/>
      <c r="B221" s="419"/>
      <c r="C221" s="419"/>
      <c r="D221" s="419"/>
      <c r="E221" s="419"/>
      <c r="F221" s="419"/>
    </row>
    <row r="222" spans="1:6">
      <c r="A222" s="419"/>
      <c r="B222" s="419"/>
      <c r="C222" s="419"/>
      <c r="D222" s="419"/>
      <c r="E222" s="419"/>
      <c r="F222" s="419"/>
    </row>
    <row r="223" spans="1:6">
      <c r="A223" s="419"/>
      <c r="B223" s="419"/>
      <c r="C223" s="419"/>
      <c r="D223" s="419"/>
      <c r="E223" s="419"/>
      <c r="F223" s="419"/>
    </row>
    <row r="224" spans="1:6">
      <c r="A224" s="419"/>
      <c r="B224" s="419"/>
      <c r="C224" s="419"/>
      <c r="D224" s="419"/>
      <c r="E224" s="419"/>
      <c r="F224" s="419"/>
    </row>
    <row r="225" spans="1:6">
      <c r="A225" s="419"/>
      <c r="B225" s="419"/>
      <c r="C225" s="419"/>
      <c r="D225" s="419"/>
      <c r="E225" s="419"/>
      <c r="F225" s="419"/>
    </row>
    <row r="226" spans="1:6">
      <c r="A226" s="419"/>
      <c r="B226" s="419"/>
      <c r="C226" s="419"/>
      <c r="D226" s="419"/>
      <c r="E226" s="419"/>
      <c r="F226" s="419"/>
    </row>
    <row r="227" spans="1:6">
      <c r="A227" s="419"/>
      <c r="B227" s="419"/>
      <c r="C227" s="419"/>
      <c r="D227" s="419"/>
      <c r="E227" s="419"/>
      <c r="F227" s="419"/>
    </row>
    <row r="228" spans="1:6">
      <c r="A228" s="419"/>
      <c r="B228" s="419"/>
      <c r="C228" s="419"/>
      <c r="D228" s="419"/>
      <c r="E228" s="419"/>
      <c r="F228" s="419"/>
    </row>
    <row r="229" spans="1:6">
      <c r="A229" s="419"/>
      <c r="B229" s="419"/>
      <c r="C229" s="419"/>
      <c r="D229" s="419"/>
      <c r="E229" s="419"/>
      <c r="F229" s="419"/>
    </row>
    <row r="230" spans="1:6">
      <c r="A230" s="419"/>
      <c r="B230" s="419"/>
      <c r="C230" s="419"/>
      <c r="D230" s="419"/>
      <c r="E230" s="419"/>
      <c r="F230" s="419"/>
    </row>
    <row r="231" spans="1:6">
      <c r="A231" s="419"/>
      <c r="B231" s="419"/>
      <c r="C231" s="419"/>
      <c r="D231" s="419"/>
      <c r="E231" s="419"/>
      <c r="F231" s="419"/>
    </row>
    <row r="232" spans="1:6">
      <c r="A232" s="419"/>
      <c r="B232" s="419"/>
      <c r="C232" s="419"/>
      <c r="D232" s="419"/>
      <c r="E232" s="419"/>
      <c r="F232" s="419"/>
    </row>
    <row r="233" spans="1:6">
      <c r="A233" s="419"/>
      <c r="B233" s="419"/>
      <c r="C233" s="419"/>
      <c r="D233" s="419"/>
      <c r="E233" s="419"/>
      <c r="F233" s="419"/>
    </row>
    <row r="234" spans="1:6">
      <c r="A234" s="419"/>
      <c r="B234" s="419"/>
      <c r="C234" s="419"/>
      <c r="D234" s="419"/>
      <c r="E234" s="419"/>
      <c r="F234" s="419"/>
    </row>
    <row r="235" spans="1:6">
      <c r="A235" s="419"/>
      <c r="B235" s="419"/>
      <c r="C235" s="419"/>
      <c r="D235" s="419"/>
      <c r="E235" s="419"/>
      <c r="F235" s="419"/>
    </row>
    <row r="236" spans="1:6">
      <c r="A236" s="419"/>
      <c r="B236" s="419"/>
      <c r="C236" s="419"/>
      <c r="D236" s="419"/>
      <c r="E236" s="419"/>
      <c r="F236" s="419"/>
    </row>
    <row r="237" spans="1:6">
      <c r="A237" s="419"/>
      <c r="B237" s="419"/>
      <c r="C237" s="419"/>
      <c r="D237" s="419"/>
      <c r="E237" s="419"/>
      <c r="F237" s="419"/>
    </row>
    <row r="238" spans="1:6">
      <c r="A238" s="419"/>
      <c r="B238" s="419"/>
      <c r="C238" s="419"/>
      <c r="D238" s="419"/>
      <c r="E238" s="419"/>
      <c r="F238" s="419"/>
    </row>
    <row r="239" spans="1:6">
      <c r="A239" s="419"/>
      <c r="B239" s="419"/>
      <c r="C239" s="419"/>
      <c r="D239" s="419"/>
      <c r="E239" s="419"/>
      <c r="F239" s="419"/>
    </row>
    <row r="240" spans="1:6">
      <c r="A240" s="419"/>
      <c r="B240" s="419"/>
      <c r="C240" s="419"/>
      <c r="D240" s="419"/>
      <c r="E240" s="419"/>
      <c r="F240" s="419"/>
    </row>
    <row r="241" spans="1:6">
      <c r="A241" s="419"/>
      <c r="B241" s="419"/>
      <c r="C241" s="419"/>
      <c r="D241" s="419"/>
      <c r="E241" s="419"/>
      <c r="F241" s="419"/>
    </row>
    <row r="242" spans="1:6">
      <c r="A242" s="419"/>
      <c r="B242" s="419"/>
      <c r="C242" s="419"/>
      <c r="D242" s="419"/>
      <c r="E242" s="419"/>
      <c r="F242" s="419"/>
    </row>
    <row r="243" spans="1:6">
      <c r="A243" s="419"/>
      <c r="B243" s="419"/>
      <c r="C243" s="419"/>
      <c r="D243" s="419"/>
      <c r="E243" s="419"/>
      <c r="F243" s="419"/>
    </row>
    <row r="244" spans="1:6">
      <c r="A244" s="419"/>
      <c r="B244" s="419"/>
      <c r="C244" s="419"/>
      <c r="D244" s="419"/>
      <c r="E244" s="419"/>
      <c r="F244" s="419"/>
    </row>
    <row r="245" spans="1:6">
      <c r="A245" s="419"/>
      <c r="B245" s="419"/>
      <c r="C245" s="419"/>
      <c r="D245" s="419"/>
      <c r="E245" s="419"/>
      <c r="F245" s="419"/>
    </row>
    <row r="246" spans="1:6">
      <c r="A246" s="419"/>
      <c r="B246" s="419"/>
      <c r="C246" s="419"/>
      <c r="D246" s="419"/>
      <c r="E246" s="419"/>
      <c r="F246" s="419"/>
    </row>
    <row r="247" spans="1:6">
      <c r="A247" s="419"/>
      <c r="B247" s="419"/>
      <c r="C247" s="419"/>
      <c r="D247" s="419"/>
      <c r="E247" s="419"/>
      <c r="F247" s="419"/>
    </row>
    <row r="248" spans="1:6">
      <c r="A248" s="419"/>
      <c r="B248" s="419"/>
      <c r="C248" s="419"/>
      <c r="D248" s="419"/>
      <c r="E248" s="419"/>
      <c r="F248" s="419"/>
    </row>
    <row r="249" spans="1:6">
      <c r="A249" s="419"/>
      <c r="B249" s="419"/>
      <c r="C249" s="419"/>
      <c r="D249" s="419"/>
      <c r="E249" s="419"/>
      <c r="F249" s="419"/>
    </row>
    <row r="250" spans="1:6">
      <c r="A250" s="419"/>
      <c r="B250" s="419"/>
      <c r="C250" s="419"/>
      <c r="D250" s="419"/>
      <c r="E250" s="419"/>
      <c r="F250" s="419"/>
    </row>
    <row r="251" spans="1:6">
      <c r="A251" s="419"/>
      <c r="B251" s="419"/>
      <c r="C251" s="419"/>
      <c r="D251" s="419"/>
      <c r="E251" s="419"/>
      <c r="F251" s="419"/>
    </row>
    <row r="252" spans="1:6">
      <c r="A252" s="419"/>
      <c r="B252" s="419"/>
      <c r="C252" s="419"/>
      <c r="D252" s="419"/>
      <c r="E252" s="419"/>
      <c r="F252" s="419"/>
    </row>
    <row r="253" spans="1:6">
      <c r="A253" s="419"/>
      <c r="B253" s="419"/>
      <c r="C253" s="419"/>
      <c r="D253" s="419"/>
      <c r="E253" s="419"/>
      <c r="F253" s="419"/>
    </row>
    <row r="254" spans="1:6">
      <c r="A254" s="419"/>
      <c r="B254" s="419"/>
      <c r="C254" s="419"/>
      <c r="D254" s="419"/>
      <c r="E254" s="419"/>
      <c r="F254" s="419"/>
    </row>
    <row r="255" spans="1:6">
      <c r="A255" s="419"/>
      <c r="B255" s="419"/>
      <c r="C255" s="419"/>
      <c r="D255" s="419"/>
      <c r="E255" s="419"/>
      <c r="F255" s="419"/>
    </row>
    <row r="256" spans="1:6">
      <c r="A256" s="419"/>
      <c r="B256" s="419"/>
      <c r="C256" s="419"/>
      <c r="D256" s="419"/>
      <c r="E256" s="419"/>
      <c r="F256" s="419"/>
    </row>
    <row r="257" spans="1:6">
      <c r="A257" s="419"/>
      <c r="B257" s="419"/>
      <c r="C257" s="419"/>
      <c r="D257" s="419"/>
      <c r="E257" s="419"/>
      <c r="F257" s="419"/>
    </row>
    <row r="258" spans="1:6">
      <c r="A258" s="419"/>
      <c r="B258" s="419"/>
      <c r="C258" s="419"/>
      <c r="D258" s="419"/>
      <c r="E258" s="419"/>
      <c r="F258" s="419"/>
    </row>
    <row r="259" spans="1:6">
      <c r="A259" s="419"/>
      <c r="B259" s="419"/>
      <c r="C259" s="419"/>
      <c r="D259" s="419"/>
      <c r="E259" s="419"/>
      <c r="F259" s="419"/>
    </row>
    <row r="260" spans="1:6">
      <c r="A260" s="419"/>
      <c r="B260" s="419"/>
      <c r="C260" s="419"/>
      <c r="D260" s="419"/>
      <c r="E260" s="419"/>
      <c r="F260" s="419"/>
    </row>
    <row r="261" spans="1:6">
      <c r="A261" s="419"/>
      <c r="B261" s="419"/>
      <c r="C261" s="419"/>
      <c r="D261" s="419"/>
      <c r="E261" s="419"/>
      <c r="F261" s="419"/>
    </row>
    <row r="262" spans="1:6">
      <c r="A262" s="419"/>
      <c r="B262" s="419"/>
      <c r="C262" s="419"/>
      <c r="D262" s="419"/>
      <c r="E262" s="419"/>
      <c r="F262" s="419"/>
    </row>
    <row r="263" spans="1:6">
      <c r="A263" s="419"/>
      <c r="B263" s="419"/>
      <c r="C263" s="419"/>
      <c r="D263" s="419"/>
      <c r="E263" s="419"/>
      <c r="F263" s="419"/>
    </row>
    <row r="264" spans="1:6">
      <c r="A264" s="419"/>
      <c r="B264" s="419"/>
      <c r="C264" s="419"/>
      <c r="D264" s="419"/>
      <c r="E264" s="419"/>
      <c r="F264" s="419"/>
    </row>
    <row r="265" spans="1:6">
      <c r="A265" s="419"/>
      <c r="B265" s="419"/>
      <c r="C265" s="419"/>
      <c r="D265" s="419"/>
      <c r="E265" s="419"/>
      <c r="F265" s="419"/>
    </row>
    <row r="266" spans="1:6">
      <c r="A266" s="419"/>
      <c r="B266" s="419"/>
      <c r="C266" s="419"/>
      <c r="D266" s="419"/>
      <c r="E266" s="419"/>
      <c r="F266" s="419"/>
    </row>
    <row r="267" spans="1:6">
      <c r="A267" s="419"/>
      <c r="B267" s="419"/>
      <c r="C267" s="419"/>
      <c r="D267" s="419"/>
      <c r="E267" s="419"/>
      <c r="F267" s="419"/>
    </row>
    <row r="268" spans="1:6">
      <c r="A268" s="419"/>
      <c r="B268" s="419"/>
      <c r="C268" s="419"/>
      <c r="D268" s="419"/>
      <c r="E268" s="419"/>
      <c r="F268" s="419"/>
    </row>
    <row r="269" spans="1:6">
      <c r="A269" s="419"/>
      <c r="B269" s="419"/>
      <c r="C269" s="419"/>
      <c r="D269" s="419"/>
      <c r="E269" s="419"/>
      <c r="F269" s="419"/>
    </row>
    <row r="270" spans="1:6">
      <c r="A270" s="419"/>
      <c r="B270" s="419"/>
      <c r="C270" s="419"/>
      <c r="D270" s="419"/>
      <c r="E270" s="419"/>
      <c r="F270" s="419"/>
    </row>
    <row r="271" spans="1:6">
      <c r="A271" s="419"/>
      <c r="B271" s="419"/>
      <c r="C271" s="419"/>
      <c r="D271" s="419"/>
      <c r="E271" s="419"/>
      <c r="F271" s="419"/>
    </row>
    <row r="272" spans="1:6">
      <c r="A272" s="419"/>
      <c r="B272" s="419"/>
      <c r="C272" s="419"/>
      <c r="D272" s="419"/>
      <c r="E272" s="419"/>
      <c r="F272" s="419"/>
    </row>
    <row r="273" spans="1:6">
      <c r="A273" s="419"/>
      <c r="B273" s="419"/>
      <c r="C273" s="419"/>
      <c r="D273" s="419"/>
      <c r="E273" s="419"/>
      <c r="F273" s="419"/>
    </row>
    <row r="274" spans="1:6">
      <c r="A274" s="419"/>
      <c r="B274" s="419"/>
      <c r="C274" s="419"/>
      <c r="D274" s="419"/>
      <c r="E274" s="419"/>
      <c r="F274" s="419"/>
    </row>
    <row r="275" spans="1:6">
      <c r="A275" s="419"/>
      <c r="B275" s="419"/>
      <c r="C275" s="419"/>
      <c r="D275" s="419"/>
      <c r="E275" s="419"/>
      <c r="F275" s="419"/>
    </row>
    <row r="276" spans="1:6">
      <c r="A276" s="419"/>
      <c r="B276" s="419"/>
      <c r="C276" s="419"/>
      <c r="D276" s="419"/>
      <c r="E276" s="419"/>
      <c r="F276" s="419"/>
    </row>
    <row r="277" spans="1:6">
      <c r="A277" s="419"/>
      <c r="B277" s="419"/>
      <c r="C277" s="419"/>
      <c r="D277" s="419"/>
      <c r="E277" s="419"/>
      <c r="F277" s="419"/>
    </row>
    <row r="278" spans="1:6">
      <c r="A278" s="419"/>
      <c r="B278" s="419"/>
      <c r="C278" s="419"/>
      <c r="D278" s="419"/>
      <c r="E278" s="419"/>
      <c r="F278" s="419"/>
    </row>
    <row r="279" spans="1:6">
      <c r="A279" s="419"/>
      <c r="B279" s="419"/>
      <c r="C279" s="419"/>
      <c r="D279" s="419"/>
      <c r="E279" s="419"/>
      <c r="F279" s="419"/>
    </row>
    <row r="280" spans="1:6">
      <c r="A280" s="419"/>
      <c r="B280" s="419"/>
      <c r="C280" s="419"/>
      <c r="D280" s="419"/>
      <c r="E280" s="419"/>
      <c r="F280" s="419"/>
    </row>
    <row r="281" spans="1:6">
      <c r="A281" s="419"/>
      <c r="B281" s="419"/>
      <c r="C281" s="419"/>
      <c r="D281" s="419"/>
      <c r="E281" s="419"/>
      <c r="F281" s="419"/>
    </row>
    <row r="282" spans="1:6">
      <c r="A282" s="419"/>
      <c r="B282" s="419"/>
      <c r="C282" s="419"/>
      <c r="D282" s="419"/>
      <c r="E282" s="419"/>
      <c r="F282" s="419"/>
    </row>
    <row r="283" spans="1:6">
      <c r="A283" s="419"/>
      <c r="B283" s="419"/>
      <c r="C283" s="419"/>
      <c r="D283" s="419"/>
      <c r="E283" s="419"/>
      <c r="F283" s="419"/>
    </row>
    <row r="284" spans="1:6">
      <c r="A284" s="419"/>
      <c r="B284" s="419"/>
      <c r="C284" s="419"/>
      <c r="D284" s="419"/>
      <c r="E284" s="419"/>
      <c r="F284" s="419"/>
    </row>
    <row r="285" spans="1:6">
      <c r="A285" s="419"/>
      <c r="B285" s="419"/>
      <c r="C285" s="419"/>
      <c r="D285" s="419"/>
      <c r="E285" s="419"/>
      <c r="F285" s="419"/>
    </row>
    <row r="286" spans="1:6">
      <c r="A286" s="419"/>
      <c r="B286" s="419"/>
      <c r="C286" s="419"/>
      <c r="D286" s="419"/>
      <c r="E286" s="419"/>
      <c r="F286" s="419"/>
    </row>
    <row r="287" spans="1:6">
      <c r="A287" s="419"/>
      <c r="B287" s="419"/>
      <c r="C287" s="419"/>
      <c r="D287" s="419"/>
      <c r="E287" s="419"/>
      <c r="F287" s="419"/>
    </row>
    <row r="288" spans="1:6">
      <c r="A288" s="419"/>
      <c r="B288" s="419"/>
      <c r="C288" s="419"/>
      <c r="D288" s="419"/>
      <c r="E288" s="419"/>
      <c r="F288" s="419"/>
    </row>
    <row r="289" spans="1:6">
      <c r="A289" s="419"/>
      <c r="B289" s="419"/>
      <c r="C289" s="419"/>
      <c r="D289" s="419"/>
      <c r="E289" s="419"/>
      <c r="F289" s="419"/>
    </row>
    <row r="290" spans="1:6">
      <c r="A290" s="419"/>
      <c r="B290" s="419"/>
      <c r="C290" s="419"/>
      <c r="D290" s="419"/>
      <c r="E290" s="419"/>
      <c r="F290" s="419"/>
    </row>
    <row r="291" spans="1:6">
      <c r="A291" s="419"/>
      <c r="B291" s="419"/>
      <c r="C291" s="419"/>
      <c r="D291" s="419"/>
      <c r="E291" s="419"/>
      <c r="F291" s="419"/>
    </row>
    <row r="292" spans="1:6">
      <c r="A292" s="419"/>
      <c r="B292" s="419"/>
      <c r="C292" s="419"/>
      <c r="D292" s="419"/>
      <c r="E292" s="419"/>
      <c r="F292" s="419"/>
    </row>
    <row r="293" spans="1:6">
      <c r="A293" s="419"/>
      <c r="B293" s="419"/>
      <c r="C293" s="419"/>
      <c r="D293" s="419"/>
      <c r="E293" s="419"/>
      <c r="F293" s="419"/>
    </row>
    <row r="294" spans="1:6">
      <c r="A294" s="419"/>
      <c r="B294" s="419"/>
      <c r="C294" s="419"/>
      <c r="D294" s="419"/>
      <c r="E294" s="419"/>
      <c r="F294" s="419"/>
    </row>
    <row r="295" spans="1:6">
      <c r="A295" s="419"/>
      <c r="B295" s="419"/>
      <c r="C295" s="419"/>
      <c r="D295" s="419"/>
      <c r="E295" s="419"/>
      <c r="F295" s="419"/>
    </row>
    <row r="296" spans="1:6">
      <c r="A296" s="419"/>
      <c r="B296" s="419"/>
      <c r="C296" s="419"/>
      <c r="D296" s="419"/>
      <c r="E296" s="419"/>
      <c r="F296" s="419"/>
    </row>
    <row r="297" spans="1:6">
      <c r="A297" s="419"/>
      <c r="B297" s="419"/>
      <c r="C297" s="419"/>
      <c r="D297" s="419"/>
      <c r="E297" s="419"/>
      <c r="F297" s="419"/>
    </row>
    <row r="298" spans="1:6">
      <c r="A298" s="419"/>
      <c r="B298" s="419"/>
      <c r="C298" s="419"/>
      <c r="D298" s="419"/>
      <c r="E298" s="419"/>
      <c r="F298" s="419"/>
    </row>
    <row r="299" spans="1:6">
      <c r="A299" s="419"/>
      <c r="B299" s="419"/>
      <c r="C299" s="419"/>
      <c r="D299" s="419"/>
      <c r="E299" s="419"/>
      <c r="F299" s="419"/>
    </row>
    <row r="300" spans="1:6">
      <c r="A300" s="419"/>
      <c r="B300" s="419"/>
      <c r="C300" s="419"/>
      <c r="D300" s="419"/>
      <c r="E300" s="419"/>
      <c r="F300" s="419"/>
    </row>
    <row r="301" spans="1:6">
      <c r="A301" s="419"/>
      <c r="B301" s="419"/>
      <c r="C301" s="419"/>
      <c r="D301" s="419"/>
      <c r="E301" s="419"/>
      <c r="F301" s="419"/>
    </row>
    <row r="302" spans="1:6">
      <c r="A302" s="419"/>
      <c r="B302" s="419"/>
      <c r="C302" s="419"/>
      <c r="D302" s="419"/>
      <c r="E302" s="419"/>
      <c r="F302" s="419"/>
    </row>
    <row r="303" spans="1:6">
      <c r="A303" s="419"/>
      <c r="B303" s="419"/>
      <c r="C303" s="419"/>
      <c r="D303" s="419"/>
      <c r="E303" s="419"/>
      <c r="F303" s="419"/>
    </row>
    <row r="304" spans="1:6">
      <c r="A304" s="419"/>
      <c r="B304" s="419"/>
      <c r="C304" s="419"/>
      <c r="D304" s="419"/>
      <c r="E304" s="419"/>
      <c r="F304" s="419"/>
    </row>
    <row r="305" spans="1:6">
      <c r="A305" s="419"/>
      <c r="B305" s="419"/>
      <c r="C305" s="419"/>
      <c r="D305" s="419"/>
      <c r="E305" s="419"/>
      <c r="F305" s="419"/>
    </row>
    <row r="306" spans="1:6">
      <c r="A306" s="419"/>
      <c r="B306" s="419"/>
      <c r="C306" s="419"/>
      <c r="D306" s="419"/>
      <c r="E306" s="419"/>
      <c r="F306" s="419"/>
    </row>
    <row r="307" spans="1:6">
      <c r="A307" s="419"/>
      <c r="B307" s="419"/>
      <c r="C307" s="419"/>
      <c r="D307" s="419"/>
      <c r="E307" s="419"/>
      <c r="F307" s="419"/>
    </row>
    <row r="308" spans="1:6">
      <c r="A308" s="419"/>
      <c r="B308" s="419"/>
      <c r="C308" s="419"/>
      <c r="D308" s="419"/>
      <c r="E308" s="419"/>
      <c r="F308" s="419"/>
    </row>
    <row r="309" spans="1:6">
      <c r="A309" s="419"/>
      <c r="B309" s="419"/>
      <c r="C309" s="419"/>
      <c r="D309" s="419"/>
      <c r="E309" s="419"/>
      <c r="F309" s="419"/>
    </row>
    <row r="310" spans="1:6">
      <c r="A310" s="419"/>
      <c r="B310" s="419"/>
      <c r="C310" s="419"/>
      <c r="D310" s="419"/>
      <c r="E310" s="419"/>
      <c r="F310" s="419"/>
    </row>
    <row r="311" spans="1:6">
      <c r="A311" s="419"/>
      <c r="B311" s="419"/>
      <c r="C311" s="419"/>
      <c r="D311" s="419"/>
      <c r="E311" s="419"/>
      <c r="F311" s="419"/>
    </row>
    <row r="312" spans="1:6">
      <c r="A312" s="419"/>
      <c r="B312" s="419"/>
      <c r="C312" s="419"/>
      <c r="D312" s="419"/>
      <c r="E312" s="419"/>
      <c r="F312" s="419"/>
    </row>
    <row r="313" spans="1:6">
      <c r="A313" s="419"/>
      <c r="B313" s="419"/>
      <c r="C313" s="419"/>
      <c r="D313" s="419"/>
      <c r="E313" s="419"/>
      <c r="F313" s="419"/>
    </row>
    <row r="314" spans="1:6">
      <c r="A314" s="419"/>
      <c r="B314" s="419"/>
      <c r="C314" s="419"/>
      <c r="D314" s="419"/>
      <c r="E314" s="419"/>
      <c r="F314" s="419"/>
    </row>
    <row r="315" spans="1:6">
      <c r="A315" s="419"/>
      <c r="B315" s="419"/>
      <c r="C315" s="419"/>
      <c r="D315" s="419"/>
      <c r="E315" s="419"/>
      <c r="F315" s="419"/>
    </row>
    <row r="316" spans="1:6">
      <c r="A316" s="419"/>
      <c r="B316" s="419"/>
      <c r="C316" s="419"/>
      <c r="D316" s="419"/>
      <c r="E316" s="419"/>
      <c r="F316" s="419"/>
    </row>
    <row r="317" spans="1:6">
      <c r="A317" s="419"/>
      <c r="B317" s="419"/>
      <c r="C317" s="419"/>
      <c r="D317" s="419"/>
      <c r="E317" s="419"/>
      <c r="F317" s="419"/>
    </row>
    <row r="318" spans="1:6">
      <c r="A318" s="419"/>
      <c r="B318" s="419"/>
      <c r="C318" s="419"/>
      <c r="D318" s="419"/>
      <c r="E318" s="419"/>
      <c r="F318" s="419"/>
    </row>
    <row r="319" spans="1:6">
      <c r="A319" s="419"/>
      <c r="B319" s="419"/>
      <c r="C319" s="419"/>
      <c r="D319" s="419"/>
      <c r="E319" s="419"/>
      <c r="F319" s="419"/>
    </row>
    <row r="320" spans="1:6">
      <c r="A320" s="419"/>
      <c r="B320" s="419"/>
      <c r="C320" s="419"/>
      <c r="D320" s="419"/>
      <c r="E320" s="419"/>
      <c r="F320" s="419"/>
    </row>
    <row r="321" spans="1:6">
      <c r="A321" s="419"/>
      <c r="B321" s="419"/>
      <c r="C321" s="419"/>
      <c r="D321" s="419"/>
      <c r="E321" s="419"/>
      <c r="F321" s="419"/>
    </row>
    <row r="322" spans="1:6">
      <c r="A322" s="419"/>
      <c r="B322" s="419"/>
      <c r="C322" s="419"/>
      <c r="D322" s="419"/>
      <c r="E322" s="419"/>
      <c r="F322" s="419"/>
    </row>
    <row r="323" spans="1:6">
      <c r="A323" s="419"/>
      <c r="B323" s="419"/>
      <c r="C323" s="419"/>
      <c r="D323" s="419"/>
      <c r="E323" s="419"/>
      <c r="F323" s="419"/>
    </row>
    <row r="324" spans="1:6">
      <c r="A324" s="419"/>
      <c r="B324" s="419"/>
      <c r="C324" s="419"/>
      <c r="D324" s="419"/>
      <c r="E324" s="419"/>
      <c r="F324" s="419"/>
    </row>
    <row r="325" spans="1:6">
      <c r="A325" s="419"/>
      <c r="B325" s="419"/>
      <c r="C325" s="419"/>
      <c r="D325" s="419"/>
      <c r="E325" s="419"/>
      <c r="F325" s="419"/>
    </row>
    <row r="326" spans="1:6">
      <c r="A326" s="419"/>
      <c r="B326" s="419"/>
      <c r="C326" s="419"/>
      <c r="D326" s="419"/>
      <c r="E326" s="419"/>
      <c r="F326" s="419"/>
    </row>
    <row r="327" spans="1:6">
      <c r="A327" s="419"/>
      <c r="B327" s="419"/>
      <c r="C327" s="419"/>
      <c r="D327" s="419"/>
      <c r="E327" s="419"/>
      <c r="F327" s="419"/>
    </row>
    <row r="328" spans="1:6">
      <c r="A328" s="419"/>
      <c r="B328" s="419"/>
      <c r="C328" s="419"/>
      <c r="D328" s="419"/>
      <c r="E328" s="419"/>
      <c r="F328" s="419"/>
    </row>
    <row r="329" spans="1:6">
      <c r="A329" s="419"/>
      <c r="B329" s="419"/>
      <c r="C329" s="419"/>
      <c r="D329" s="419"/>
      <c r="E329" s="419"/>
      <c r="F329" s="419"/>
    </row>
    <row r="330" spans="1:6">
      <c r="A330" s="419"/>
      <c r="B330" s="419"/>
      <c r="C330" s="419"/>
      <c r="D330" s="419"/>
      <c r="E330" s="419"/>
      <c r="F330" s="419"/>
    </row>
    <row r="331" spans="1:6">
      <c r="A331" s="419"/>
      <c r="B331" s="419"/>
      <c r="C331" s="419"/>
      <c r="D331" s="419"/>
      <c r="E331" s="419"/>
      <c r="F331" s="419"/>
    </row>
    <row r="332" spans="1:6">
      <c r="A332" s="419"/>
      <c r="B332" s="419"/>
      <c r="C332" s="419"/>
      <c r="D332" s="419"/>
      <c r="E332" s="419"/>
      <c r="F332" s="419"/>
    </row>
    <row r="333" spans="1:6">
      <c r="A333" s="419"/>
      <c r="B333" s="419"/>
      <c r="C333" s="419"/>
      <c r="D333" s="419"/>
      <c r="E333" s="419"/>
      <c r="F333" s="419"/>
    </row>
    <row r="334" spans="1:6">
      <c r="A334" s="419"/>
      <c r="B334" s="419"/>
      <c r="C334" s="419"/>
      <c r="D334" s="419"/>
      <c r="E334" s="419"/>
      <c r="F334" s="419"/>
    </row>
    <row r="335" spans="1:6">
      <c r="A335" s="419"/>
      <c r="B335" s="419"/>
      <c r="C335" s="419"/>
      <c r="D335" s="419"/>
      <c r="E335" s="419"/>
      <c r="F335" s="419"/>
    </row>
    <row r="336" spans="1:6">
      <c r="A336" s="419"/>
      <c r="B336" s="419"/>
      <c r="C336" s="419"/>
      <c r="D336" s="419"/>
      <c r="E336" s="419"/>
      <c r="F336" s="419"/>
    </row>
    <row r="337" spans="1:6">
      <c r="A337" s="419"/>
      <c r="B337" s="419"/>
      <c r="C337" s="419"/>
      <c r="D337" s="419"/>
      <c r="E337" s="419"/>
      <c r="F337" s="419"/>
    </row>
    <row r="338" spans="1:6">
      <c r="A338" s="419"/>
      <c r="B338" s="419"/>
      <c r="C338" s="419"/>
      <c r="D338" s="419"/>
      <c r="E338" s="419"/>
      <c r="F338" s="419"/>
    </row>
    <row r="339" spans="1:6">
      <c r="A339" s="419"/>
      <c r="B339" s="419"/>
      <c r="C339" s="419"/>
      <c r="D339" s="419"/>
      <c r="E339" s="419"/>
      <c r="F339" s="419"/>
    </row>
    <row r="340" spans="1:6">
      <c r="A340" s="419"/>
      <c r="B340" s="419"/>
      <c r="C340" s="419"/>
      <c r="D340" s="419"/>
      <c r="E340" s="419"/>
      <c r="F340" s="419"/>
    </row>
    <row r="341" spans="1:6">
      <c r="A341" s="419"/>
      <c r="B341" s="419"/>
      <c r="C341" s="419"/>
      <c r="D341" s="419"/>
      <c r="E341" s="419"/>
      <c r="F341" s="419"/>
    </row>
    <row r="342" spans="1:6">
      <c r="A342" s="419"/>
      <c r="B342" s="419"/>
      <c r="C342" s="419"/>
      <c r="D342" s="419"/>
      <c r="E342" s="419"/>
      <c r="F342" s="419"/>
    </row>
    <row r="343" spans="1:6">
      <c r="A343" s="419"/>
      <c r="B343" s="419"/>
      <c r="C343" s="419"/>
      <c r="D343" s="419"/>
      <c r="E343" s="419"/>
      <c r="F343" s="419"/>
    </row>
    <row r="344" spans="1:6">
      <c r="A344" s="419"/>
      <c r="B344" s="419"/>
      <c r="C344" s="419"/>
      <c r="D344" s="419"/>
      <c r="E344" s="419"/>
      <c r="F344" s="419"/>
    </row>
    <row r="345" spans="1:6">
      <c r="A345" s="419"/>
      <c r="B345" s="419"/>
      <c r="C345" s="419"/>
      <c r="D345" s="419"/>
      <c r="E345" s="419"/>
      <c r="F345" s="419"/>
    </row>
    <row r="346" spans="1:6">
      <c r="A346" s="419"/>
      <c r="B346" s="419"/>
      <c r="C346" s="419"/>
      <c r="D346" s="419"/>
      <c r="E346" s="419"/>
      <c r="F346" s="419"/>
    </row>
    <row r="347" spans="1:6">
      <c r="A347" s="419"/>
      <c r="B347" s="419"/>
      <c r="C347" s="419"/>
      <c r="D347" s="419"/>
      <c r="E347" s="419"/>
      <c r="F347" s="419"/>
    </row>
    <row r="348" spans="1:6">
      <c r="A348" s="419"/>
      <c r="B348" s="419"/>
      <c r="C348" s="419"/>
      <c r="D348" s="419"/>
      <c r="E348" s="419"/>
      <c r="F348" s="419"/>
    </row>
    <row r="349" spans="1:6">
      <c r="A349" s="419"/>
      <c r="B349" s="419"/>
      <c r="C349" s="419"/>
      <c r="D349" s="419"/>
      <c r="E349" s="419"/>
      <c r="F349" s="419"/>
    </row>
    <row r="350" spans="1:6">
      <c r="A350" s="419"/>
      <c r="B350" s="419"/>
      <c r="C350" s="419"/>
      <c r="D350" s="419"/>
      <c r="E350" s="419"/>
      <c r="F350" s="419"/>
    </row>
    <row r="351" spans="1:6">
      <c r="A351" s="419"/>
      <c r="B351" s="419"/>
      <c r="C351" s="419"/>
      <c r="D351" s="419"/>
      <c r="E351" s="419"/>
      <c r="F351" s="419"/>
    </row>
    <row r="352" spans="1:6">
      <c r="A352" s="419"/>
      <c r="B352" s="419"/>
      <c r="C352" s="419"/>
      <c r="D352" s="419"/>
      <c r="E352" s="419"/>
      <c r="F352" s="419"/>
    </row>
    <row r="353" spans="1:6">
      <c r="A353" s="419"/>
      <c r="B353" s="419"/>
      <c r="C353" s="419"/>
      <c r="D353" s="419"/>
      <c r="E353" s="419"/>
      <c r="F353" s="419"/>
    </row>
    <row r="354" spans="1:6">
      <c r="A354" s="419"/>
      <c r="B354" s="419"/>
      <c r="C354" s="419"/>
      <c r="D354" s="419"/>
      <c r="E354" s="419"/>
      <c r="F354" s="419"/>
    </row>
    <row r="355" spans="1:6">
      <c r="A355" s="419"/>
      <c r="B355" s="419"/>
      <c r="C355" s="419"/>
      <c r="D355" s="419"/>
      <c r="E355" s="419"/>
      <c r="F355" s="419"/>
    </row>
    <row r="356" spans="1:6">
      <c r="A356" s="419"/>
      <c r="B356" s="419"/>
      <c r="C356" s="419"/>
      <c r="D356" s="419"/>
      <c r="E356" s="419"/>
      <c r="F356" s="419"/>
    </row>
    <row r="357" spans="1:6">
      <c r="A357" s="419"/>
      <c r="B357" s="419"/>
      <c r="C357" s="419"/>
      <c r="D357" s="419"/>
      <c r="E357" s="419"/>
      <c r="F357" s="419"/>
    </row>
    <row r="358" spans="1:6">
      <c r="A358" s="419"/>
      <c r="B358" s="419"/>
      <c r="C358" s="419"/>
      <c r="D358" s="419"/>
      <c r="E358" s="419"/>
      <c r="F358" s="419"/>
    </row>
    <row r="359" spans="1:6">
      <c r="A359" s="419"/>
      <c r="B359" s="419"/>
      <c r="C359" s="419"/>
      <c r="D359" s="419"/>
      <c r="E359" s="419"/>
      <c r="F359" s="419"/>
    </row>
    <row r="360" spans="1:6">
      <c r="A360" s="419"/>
      <c r="B360" s="419"/>
      <c r="C360" s="419"/>
      <c r="D360" s="419"/>
      <c r="E360" s="419"/>
      <c r="F360" s="419"/>
    </row>
    <row r="361" spans="1:6">
      <c r="A361" s="419"/>
      <c r="B361" s="419"/>
      <c r="C361" s="419"/>
      <c r="D361" s="419"/>
      <c r="E361" s="419"/>
      <c r="F361" s="419"/>
    </row>
    <row r="362" spans="1:6">
      <c r="A362" s="419"/>
      <c r="B362" s="419"/>
      <c r="C362" s="419"/>
      <c r="D362" s="419"/>
      <c r="E362" s="419"/>
      <c r="F362" s="419"/>
    </row>
    <row r="363" spans="1:6">
      <c r="A363" s="419"/>
      <c r="B363" s="419"/>
      <c r="C363" s="419"/>
      <c r="D363" s="419"/>
      <c r="E363" s="419"/>
      <c r="F363" s="419"/>
    </row>
    <row r="364" spans="1:6">
      <c r="A364" s="419"/>
      <c r="B364" s="419"/>
      <c r="C364" s="419"/>
      <c r="D364" s="419"/>
      <c r="E364" s="419"/>
      <c r="F364" s="419"/>
    </row>
    <row r="365" spans="1:6">
      <c r="A365" s="419"/>
      <c r="B365" s="419"/>
      <c r="C365" s="419"/>
      <c r="D365" s="419"/>
      <c r="E365" s="419"/>
      <c r="F365" s="419"/>
    </row>
    <row r="366" spans="1:6">
      <c r="A366" s="419"/>
      <c r="B366" s="419"/>
      <c r="C366" s="419"/>
      <c r="D366" s="419"/>
      <c r="E366" s="419"/>
      <c r="F366" s="419"/>
    </row>
    <row r="367" spans="1:6">
      <c r="A367" s="419"/>
      <c r="B367" s="419"/>
      <c r="C367" s="419"/>
      <c r="D367" s="419"/>
      <c r="E367" s="419"/>
      <c r="F367" s="419"/>
    </row>
    <row r="368" spans="1:6">
      <c r="A368" s="419"/>
      <c r="B368" s="419"/>
      <c r="C368" s="419"/>
      <c r="D368" s="419"/>
      <c r="E368" s="419"/>
      <c r="F368" s="419"/>
    </row>
    <row r="369" spans="1:6">
      <c r="A369" s="419"/>
      <c r="B369" s="419"/>
      <c r="C369" s="419"/>
      <c r="D369" s="419"/>
      <c r="E369" s="419"/>
      <c r="F369" s="419"/>
    </row>
    <row r="370" spans="1:6">
      <c r="A370" s="419"/>
      <c r="B370" s="419"/>
      <c r="C370" s="419"/>
      <c r="D370" s="419"/>
      <c r="E370" s="419"/>
      <c r="F370" s="419"/>
    </row>
    <row r="371" spans="1:6">
      <c r="A371" s="419"/>
      <c r="B371" s="419"/>
      <c r="C371" s="419"/>
      <c r="D371" s="419"/>
      <c r="E371" s="419"/>
      <c r="F371" s="419"/>
    </row>
    <row r="372" spans="1:6">
      <c r="A372" s="419"/>
      <c r="B372" s="419"/>
      <c r="C372" s="419"/>
      <c r="D372" s="419"/>
      <c r="E372" s="419"/>
      <c r="F372" s="419"/>
    </row>
    <row r="373" spans="1:6">
      <c r="A373" s="419"/>
      <c r="B373" s="419"/>
      <c r="C373" s="419"/>
      <c r="D373" s="419"/>
      <c r="E373" s="419"/>
      <c r="F373" s="419"/>
    </row>
    <row r="374" spans="1:6">
      <c r="A374" s="419"/>
      <c r="B374" s="419"/>
      <c r="C374" s="419"/>
      <c r="D374" s="419"/>
      <c r="E374" s="419"/>
      <c r="F374" s="419"/>
    </row>
    <row r="375" spans="1:6">
      <c r="A375" s="419"/>
      <c r="B375" s="419"/>
      <c r="C375" s="419"/>
      <c r="D375" s="419"/>
      <c r="E375" s="419"/>
      <c r="F375" s="419"/>
    </row>
    <row r="376" spans="1:6">
      <c r="A376" s="419"/>
      <c r="B376" s="419"/>
      <c r="C376" s="419"/>
      <c r="D376" s="419"/>
      <c r="E376" s="419"/>
      <c r="F376" s="419"/>
    </row>
    <row r="377" spans="1:6">
      <c r="A377" s="419"/>
      <c r="B377" s="419"/>
      <c r="C377" s="419"/>
      <c r="D377" s="419"/>
      <c r="E377" s="419"/>
      <c r="F377" s="419"/>
    </row>
    <row r="378" spans="1:6">
      <c r="A378" s="419"/>
      <c r="B378" s="419"/>
      <c r="C378" s="419"/>
      <c r="D378" s="419"/>
      <c r="E378" s="419"/>
      <c r="F378" s="419"/>
    </row>
    <row r="379" spans="1:6">
      <c r="A379" s="419"/>
      <c r="B379" s="419"/>
      <c r="C379" s="419"/>
      <c r="D379" s="419"/>
      <c r="E379" s="419"/>
      <c r="F379" s="419"/>
    </row>
    <row r="380" spans="1:6">
      <c r="A380" s="419"/>
      <c r="B380" s="419"/>
      <c r="C380" s="419"/>
      <c r="D380" s="419"/>
      <c r="E380" s="419"/>
      <c r="F380" s="419"/>
    </row>
    <row r="381" spans="1:6">
      <c r="A381" s="419"/>
      <c r="B381" s="419"/>
      <c r="C381" s="419"/>
      <c r="D381" s="419"/>
      <c r="E381" s="419"/>
      <c r="F381" s="419"/>
    </row>
    <row r="382" spans="1:6">
      <c r="A382" s="419"/>
      <c r="B382" s="419"/>
      <c r="C382" s="419"/>
      <c r="D382" s="419"/>
      <c r="E382" s="419"/>
      <c r="F382" s="419"/>
    </row>
    <row r="383" spans="1:6">
      <c r="A383" s="419"/>
      <c r="B383" s="419"/>
      <c r="C383" s="419"/>
      <c r="D383" s="419"/>
      <c r="E383" s="419"/>
      <c r="F383" s="419"/>
    </row>
    <row r="384" spans="1:6">
      <c r="A384" s="419"/>
      <c r="B384" s="419"/>
      <c r="C384" s="419"/>
      <c r="D384" s="419"/>
      <c r="E384" s="419"/>
      <c r="F384" s="419"/>
    </row>
    <row r="385" spans="1:6">
      <c r="A385" s="419"/>
      <c r="B385" s="419"/>
      <c r="C385" s="419"/>
      <c r="D385" s="419"/>
      <c r="E385" s="419"/>
      <c r="F385" s="419"/>
    </row>
    <row r="386" spans="1:6">
      <c r="A386" s="419"/>
      <c r="B386" s="419"/>
      <c r="C386" s="419"/>
      <c r="D386" s="419"/>
      <c r="E386" s="419"/>
      <c r="F386" s="419"/>
    </row>
    <row r="387" spans="1:6">
      <c r="A387" s="419"/>
      <c r="B387" s="419"/>
      <c r="C387" s="419"/>
      <c r="D387" s="419"/>
      <c r="E387" s="419"/>
      <c r="F387" s="419"/>
    </row>
    <row r="388" spans="1:6">
      <c r="A388" s="419"/>
      <c r="B388" s="419"/>
      <c r="C388" s="419"/>
      <c r="D388" s="419"/>
      <c r="E388" s="419"/>
      <c r="F388" s="419"/>
    </row>
    <row r="389" spans="1:6">
      <c r="A389" s="419"/>
      <c r="B389" s="419"/>
      <c r="C389" s="419"/>
      <c r="D389" s="419"/>
      <c r="E389" s="419"/>
      <c r="F389" s="419"/>
    </row>
    <row r="390" spans="1:6">
      <c r="A390" s="419"/>
      <c r="B390" s="419"/>
      <c r="C390" s="419"/>
      <c r="D390" s="419"/>
      <c r="E390" s="419"/>
      <c r="F390" s="419"/>
    </row>
    <row r="391" spans="1:6">
      <c r="A391" s="419"/>
      <c r="B391" s="419"/>
      <c r="C391" s="419"/>
      <c r="D391" s="419"/>
      <c r="E391" s="419"/>
      <c r="F391" s="419"/>
    </row>
    <row r="392" spans="1:6">
      <c r="A392" s="419"/>
      <c r="B392" s="419"/>
      <c r="C392" s="419"/>
      <c r="D392" s="419"/>
      <c r="E392" s="419"/>
      <c r="F392" s="419"/>
    </row>
    <row r="393" spans="1:6">
      <c r="A393" s="419"/>
      <c r="B393" s="419"/>
      <c r="C393" s="419"/>
      <c r="D393" s="419"/>
      <c r="E393" s="419"/>
      <c r="F393" s="419"/>
    </row>
    <row r="394" spans="1:6">
      <c r="A394" s="419"/>
      <c r="B394" s="419"/>
      <c r="C394" s="419"/>
      <c r="D394" s="419"/>
      <c r="E394" s="419"/>
      <c r="F394" s="419"/>
    </row>
    <row r="395" spans="1:6">
      <c r="A395" s="419"/>
      <c r="B395" s="419"/>
      <c r="C395" s="419"/>
      <c r="D395" s="419"/>
      <c r="E395" s="419"/>
      <c r="F395" s="419"/>
    </row>
    <row r="396" spans="1:6">
      <c r="A396" s="419"/>
      <c r="B396" s="419"/>
      <c r="C396" s="419"/>
      <c r="D396" s="419"/>
      <c r="E396" s="419"/>
      <c r="F396" s="419"/>
    </row>
    <row r="397" spans="1:6">
      <c r="A397" s="419"/>
      <c r="B397" s="419"/>
      <c r="C397" s="419"/>
      <c r="D397" s="419"/>
      <c r="E397" s="419"/>
      <c r="F397" s="419"/>
    </row>
    <row r="398" spans="1:6">
      <c r="A398" s="419"/>
      <c r="B398" s="419"/>
      <c r="C398" s="419"/>
      <c r="D398" s="419"/>
      <c r="E398" s="419"/>
      <c r="F398" s="419"/>
    </row>
    <row r="399" spans="1:6">
      <c r="A399" s="419"/>
      <c r="B399" s="419"/>
      <c r="C399" s="419"/>
      <c r="D399" s="419"/>
      <c r="E399" s="419"/>
      <c r="F399" s="419"/>
    </row>
    <row r="400" spans="1:6">
      <c r="A400" s="419"/>
      <c r="B400" s="419"/>
      <c r="C400" s="419"/>
      <c r="D400" s="419"/>
      <c r="E400" s="419"/>
      <c r="F400" s="419"/>
    </row>
    <row r="401" spans="1:6">
      <c r="A401" s="419"/>
      <c r="B401" s="419"/>
      <c r="C401" s="419"/>
      <c r="D401" s="419"/>
      <c r="E401" s="419"/>
      <c r="F401" s="419"/>
    </row>
    <row r="402" spans="1:6">
      <c r="A402" s="419"/>
      <c r="B402" s="419"/>
      <c r="C402" s="419"/>
      <c r="D402" s="419"/>
      <c r="E402" s="419"/>
      <c r="F402" s="419"/>
    </row>
    <row r="403" spans="1:6">
      <c r="A403" s="419"/>
      <c r="B403" s="419"/>
      <c r="C403" s="419"/>
      <c r="D403" s="419"/>
      <c r="E403" s="419"/>
      <c r="F403" s="419"/>
    </row>
    <row r="404" spans="1:6">
      <c r="A404" s="419"/>
      <c r="B404" s="419"/>
      <c r="C404" s="419"/>
      <c r="D404" s="419"/>
      <c r="E404" s="419"/>
      <c r="F404" s="419"/>
    </row>
    <row r="405" spans="1:6">
      <c r="A405" s="419"/>
      <c r="B405" s="419"/>
      <c r="C405" s="419"/>
      <c r="D405" s="419"/>
      <c r="E405" s="419"/>
      <c r="F405" s="419"/>
    </row>
    <row r="406" spans="1:6">
      <c r="A406" s="419"/>
      <c r="B406" s="419"/>
      <c r="C406" s="419"/>
      <c r="D406" s="419"/>
      <c r="E406" s="419"/>
      <c r="F406" s="419"/>
    </row>
    <row r="407" spans="1:6">
      <c r="A407" s="419"/>
      <c r="B407" s="419"/>
      <c r="C407" s="419"/>
      <c r="D407" s="419"/>
      <c r="E407" s="419"/>
      <c r="F407" s="419"/>
    </row>
    <row r="408" spans="1:6">
      <c r="A408" s="419"/>
      <c r="B408" s="419"/>
      <c r="C408" s="419"/>
      <c r="D408" s="419"/>
      <c r="E408" s="419"/>
      <c r="F408" s="419"/>
    </row>
    <row r="409" spans="1:6">
      <c r="A409" s="419"/>
      <c r="B409" s="419"/>
      <c r="C409" s="419"/>
      <c r="D409" s="419"/>
      <c r="E409" s="419"/>
      <c r="F409" s="419"/>
    </row>
    <row r="410" spans="1:6">
      <c r="A410" s="419"/>
      <c r="B410" s="419"/>
      <c r="C410" s="419"/>
      <c r="D410" s="419"/>
      <c r="E410" s="419"/>
      <c r="F410" s="419"/>
    </row>
    <row r="411" spans="1:6">
      <c r="A411" s="419"/>
      <c r="B411" s="419"/>
      <c r="C411" s="419"/>
      <c r="D411" s="419"/>
      <c r="E411" s="419"/>
      <c r="F411" s="419"/>
    </row>
    <row r="412" spans="1:6">
      <c r="A412" s="419"/>
      <c r="B412" s="419"/>
      <c r="C412" s="419"/>
      <c r="D412" s="419"/>
      <c r="E412" s="419"/>
      <c r="F412" s="419"/>
    </row>
    <row r="413" spans="1:6">
      <c r="A413" s="419"/>
      <c r="B413" s="419"/>
      <c r="C413" s="419"/>
      <c r="D413" s="419"/>
      <c r="E413" s="419"/>
      <c r="F413" s="419"/>
    </row>
    <row r="414" spans="1:6">
      <c r="A414" s="419"/>
      <c r="B414" s="419"/>
      <c r="C414" s="419"/>
      <c r="D414" s="419"/>
      <c r="E414" s="419"/>
      <c r="F414" s="419"/>
    </row>
    <row r="415" spans="1:6">
      <c r="A415" s="419"/>
      <c r="B415" s="419"/>
      <c r="C415" s="419"/>
      <c r="D415" s="419"/>
      <c r="E415" s="419"/>
      <c r="F415" s="419"/>
    </row>
    <row r="416" spans="1:6">
      <c r="A416" s="419"/>
      <c r="B416" s="419"/>
      <c r="C416" s="419"/>
      <c r="D416" s="419"/>
      <c r="E416" s="419"/>
      <c r="F416" s="419"/>
    </row>
    <row r="417" spans="1:6">
      <c r="A417" s="419"/>
      <c r="B417" s="419"/>
      <c r="C417" s="419"/>
      <c r="D417" s="419"/>
      <c r="E417" s="419"/>
      <c r="F417" s="419"/>
    </row>
    <row r="418" spans="1:6">
      <c r="A418" s="419"/>
      <c r="B418" s="419"/>
      <c r="C418" s="419"/>
      <c r="D418" s="419"/>
      <c r="E418" s="419"/>
      <c r="F418" s="419"/>
    </row>
    <row r="419" spans="1:6">
      <c r="A419" s="419"/>
      <c r="B419" s="419"/>
      <c r="C419" s="419"/>
      <c r="D419" s="419"/>
      <c r="E419" s="419"/>
      <c r="F419" s="419"/>
    </row>
    <row r="420" spans="1:6">
      <c r="A420" s="419"/>
      <c r="B420" s="419"/>
      <c r="C420" s="419"/>
      <c r="D420" s="419"/>
      <c r="E420" s="419"/>
      <c r="F420" s="419"/>
    </row>
    <row r="421" spans="1:6">
      <c r="A421" s="419"/>
      <c r="B421" s="419"/>
      <c r="C421" s="419"/>
      <c r="D421" s="419"/>
      <c r="E421" s="419"/>
      <c r="F421" s="419"/>
    </row>
    <row r="422" spans="1:6">
      <c r="A422" s="419"/>
      <c r="B422" s="419"/>
      <c r="C422" s="419"/>
      <c r="D422" s="419"/>
      <c r="E422" s="419"/>
      <c r="F422" s="419"/>
    </row>
    <row r="423" spans="1:6">
      <c r="A423" s="419"/>
      <c r="B423" s="419"/>
      <c r="C423" s="419"/>
      <c r="D423" s="419"/>
      <c r="E423" s="419"/>
      <c r="F423" s="419"/>
    </row>
    <row r="424" spans="1:6">
      <c r="A424" s="419"/>
      <c r="B424" s="419"/>
      <c r="C424" s="419"/>
      <c r="D424" s="419"/>
      <c r="E424" s="419"/>
      <c r="F424" s="419"/>
    </row>
    <row r="425" spans="1:6">
      <c r="A425" s="419"/>
      <c r="B425" s="419"/>
      <c r="C425" s="419"/>
      <c r="D425" s="419"/>
      <c r="E425" s="419"/>
      <c r="F425" s="419"/>
    </row>
    <row r="426" spans="1:6">
      <c r="A426" s="419"/>
      <c r="B426" s="419"/>
      <c r="C426" s="419"/>
      <c r="D426" s="419"/>
      <c r="E426" s="419"/>
      <c r="F426" s="419"/>
    </row>
    <row r="427" spans="1:6">
      <c r="A427" s="419"/>
      <c r="B427" s="419"/>
      <c r="C427" s="419"/>
      <c r="D427" s="419"/>
      <c r="E427" s="419"/>
      <c r="F427" s="419"/>
    </row>
    <row r="428" spans="1:6">
      <c r="A428" s="419"/>
      <c r="B428" s="419"/>
      <c r="C428" s="419"/>
      <c r="D428" s="419"/>
      <c r="E428" s="419"/>
      <c r="F428" s="419"/>
    </row>
    <row r="429" spans="1:6">
      <c r="A429" s="419"/>
      <c r="B429" s="419"/>
      <c r="C429" s="419"/>
      <c r="D429" s="419"/>
      <c r="E429" s="419"/>
      <c r="F429" s="419"/>
    </row>
    <row r="430" spans="1:6">
      <c r="A430" s="419"/>
      <c r="B430" s="419"/>
      <c r="C430" s="419"/>
      <c r="D430" s="419"/>
      <c r="E430" s="419"/>
      <c r="F430" s="419"/>
    </row>
    <row r="431" spans="1:6">
      <c r="A431" s="419"/>
      <c r="B431" s="419"/>
      <c r="C431" s="419"/>
      <c r="D431" s="419"/>
      <c r="E431" s="419"/>
      <c r="F431" s="419"/>
    </row>
    <row r="432" spans="1:6">
      <c r="A432" s="419"/>
      <c r="B432" s="419"/>
      <c r="C432" s="419"/>
      <c r="D432" s="419"/>
      <c r="E432" s="419"/>
      <c r="F432" s="419"/>
    </row>
    <row r="433" spans="1:6">
      <c r="A433" s="419"/>
      <c r="B433" s="419"/>
      <c r="C433" s="419"/>
      <c r="D433" s="419"/>
      <c r="E433" s="419"/>
      <c r="F433" s="419"/>
    </row>
    <row r="434" spans="1:6">
      <c r="A434" s="419"/>
      <c r="B434" s="419"/>
      <c r="C434" s="419"/>
      <c r="D434" s="419"/>
      <c r="E434" s="419"/>
      <c r="F434" s="419"/>
    </row>
    <row r="435" spans="1:6">
      <c r="A435" s="419"/>
      <c r="B435" s="419"/>
      <c r="C435" s="419"/>
      <c r="D435" s="419"/>
      <c r="E435" s="419"/>
      <c r="F435" s="419"/>
    </row>
    <row r="436" spans="1:6">
      <c r="A436" s="419"/>
      <c r="B436" s="419"/>
      <c r="C436" s="419"/>
      <c r="D436" s="419"/>
      <c r="E436" s="419"/>
      <c r="F436" s="419"/>
    </row>
    <row r="437" spans="1:6">
      <c r="A437" s="419"/>
      <c r="B437" s="419"/>
      <c r="C437" s="419"/>
      <c r="D437" s="419"/>
      <c r="E437" s="419"/>
      <c r="F437" s="419"/>
    </row>
    <row r="438" spans="1:6">
      <c r="A438" s="419"/>
      <c r="B438" s="419"/>
      <c r="C438" s="419"/>
      <c r="D438" s="419"/>
      <c r="E438" s="419"/>
      <c r="F438" s="419"/>
    </row>
    <row r="439" spans="1:6">
      <c r="A439" s="419"/>
      <c r="B439" s="419"/>
      <c r="C439" s="419"/>
      <c r="D439" s="419"/>
      <c r="E439" s="419"/>
      <c r="F439" s="419"/>
    </row>
    <row r="440" spans="1:6">
      <c r="A440" s="419"/>
      <c r="B440" s="419"/>
      <c r="C440" s="419"/>
      <c r="D440" s="419"/>
      <c r="E440" s="419"/>
      <c r="F440" s="419"/>
    </row>
    <row r="441" spans="1:6">
      <c r="A441" s="419"/>
      <c r="B441" s="419"/>
      <c r="C441" s="419"/>
      <c r="D441" s="419"/>
      <c r="E441" s="419"/>
      <c r="F441" s="419"/>
    </row>
    <row r="442" spans="1:6">
      <c r="A442" s="419"/>
      <c r="B442" s="419"/>
      <c r="C442" s="419"/>
      <c r="D442" s="419"/>
      <c r="E442" s="419"/>
      <c r="F442" s="419"/>
    </row>
    <row r="443" spans="1:6">
      <c r="A443" s="419"/>
      <c r="B443" s="419"/>
      <c r="C443" s="419"/>
      <c r="D443" s="419"/>
      <c r="E443" s="419"/>
      <c r="F443" s="419"/>
    </row>
    <row r="444" spans="1:6">
      <c r="A444" s="419"/>
      <c r="B444" s="419"/>
      <c r="C444" s="419"/>
      <c r="D444" s="419"/>
      <c r="E444" s="419"/>
      <c r="F444" s="419"/>
    </row>
    <row r="445" spans="1:6">
      <c r="A445" s="419"/>
      <c r="B445" s="419"/>
      <c r="C445" s="419"/>
      <c r="D445" s="419"/>
      <c r="E445" s="419"/>
      <c r="F445" s="419"/>
    </row>
    <row r="446" spans="1:6">
      <c r="A446" s="419"/>
      <c r="B446" s="419"/>
      <c r="C446" s="419"/>
      <c r="D446" s="419"/>
      <c r="E446" s="419"/>
      <c r="F446" s="419"/>
    </row>
    <row r="447" spans="1:6">
      <c r="A447" s="419"/>
      <c r="B447" s="419"/>
      <c r="C447" s="419"/>
      <c r="D447" s="419"/>
      <c r="E447" s="419"/>
      <c r="F447" s="419"/>
    </row>
    <row r="448" spans="1:6">
      <c r="A448" s="419"/>
      <c r="B448" s="419"/>
      <c r="C448" s="419"/>
      <c r="D448" s="419"/>
      <c r="E448" s="419"/>
      <c r="F448" s="419"/>
    </row>
    <row r="449" spans="1:6">
      <c r="A449" s="419"/>
      <c r="B449" s="419"/>
      <c r="C449" s="419"/>
      <c r="D449" s="419"/>
      <c r="E449" s="419"/>
      <c r="F449" s="419"/>
    </row>
    <row r="450" spans="1:6">
      <c r="A450" s="419"/>
      <c r="B450" s="419"/>
      <c r="C450" s="419"/>
      <c r="D450" s="419"/>
      <c r="E450" s="419"/>
      <c r="F450" s="419"/>
    </row>
    <row r="451" spans="1:6">
      <c r="A451" s="419"/>
      <c r="B451" s="419"/>
      <c r="C451" s="419"/>
      <c r="D451" s="419"/>
      <c r="E451" s="419"/>
      <c r="F451" s="419"/>
    </row>
    <row r="452" spans="1:6">
      <c r="A452" s="419"/>
      <c r="B452" s="419"/>
      <c r="C452" s="419"/>
      <c r="D452" s="419"/>
      <c r="E452" s="419"/>
      <c r="F452" s="419"/>
    </row>
    <row r="453" spans="1:6">
      <c r="A453" s="419"/>
      <c r="B453" s="419"/>
      <c r="C453" s="419"/>
      <c r="D453" s="419"/>
      <c r="E453" s="419"/>
      <c r="F453" s="419"/>
    </row>
    <row r="454" spans="1:6">
      <c r="A454" s="419"/>
      <c r="B454" s="419"/>
      <c r="C454" s="419"/>
      <c r="D454" s="419"/>
      <c r="E454" s="419"/>
      <c r="F454" s="419"/>
    </row>
    <row r="455" spans="1:6">
      <c r="A455" s="419"/>
      <c r="B455" s="419"/>
      <c r="C455" s="419"/>
      <c r="D455" s="419"/>
      <c r="E455" s="419"/>
      <c r="F455" s="419"/>
    </row>
    <row r="456" spans="1:6">
      <c r="A456" s="419"/>
      <c r="B456" s="419"/>
      <c r="C456" s="419"/>
      <c r="D456" s="419"/>
      <c r="E456" s="419"/>
      <c r="F456" s="419"/>
    </row>
    <row r="457" spans="1:6">
      <c r="A457" s="419"/>
      <c r="B457" s="419"/>
      <c r="C457" s="419"/>
      <c r="D457" s="419"/>
      <c r="E457" s="419"/>
      <c r="F457" s="419"/>
    </row>
    <row r="458" spans="1:6">
      <c r="A458" s="419"/>
      <c r="B458" s="419"/>
      <c r="C458" s="419"/>
      <c r="D458" s="419"/>
      <c r="E458" s="419"/>
      <c r="F458" s="419"/>
    </row>
    <row r="459" spans="1:6">
      <c r="A459" s="419"/>
      <c r="B459" s="419"/>
      <c r="C459" s="419"/>
      <c r="D459" s="419"/>
      <c r="E459" s="419"/>
      <c r="F459" s="419"/>
    </row>
    <row r="460" spans="1:6">
      <c r="A460" s="419"/>
      <c r="B460" s="419"/>
      <c r="C460" s="419"/>
      <c r="D460" s="419"/>
      <c r="E460" s="419"/>
      <c r="F460" s="419"/>
    </row>
    <row r="461" spans="1:6">
      <c r="A461" s="419"/>
      <c r="B461" s="419"/>
      <c r="C461" s="419"/>
      <c r="D461" s="419"/>
      <c r="E461" s="419"/>
      <c r="F461" s="419"/>
    </row>
    <row r="462" spans="1:6">
      <c r="A462" s="419"/>
      <c r="B462" s="419"/>
      <c r="C462" s="419"/>
      <c r="D462" s="419"/>
      <c r="E462" s="419"/>
      <c r="F462" s="419"/>
    </row>
    <row r="463" spans="1:6">
      <c r="A463" s="419"/>
      <c r="B463" s="419"/>
      <c r="C463" s="419"/>
      <c r="D463" s="419"/>
      <c r="E463" s="419"/>
      <c r="F463" s="419"/>
    </row>
    <row r="464" spans="1:6">
      <c r="A464" s="419"/>
      <c r="B464" s="419"/>
      <c r="C464" s="419"/>
      <c r="D464" s="419"/>
      <c r="E464" s="419"/>
      <c r="F464" s="419"/>
    </row>
    <row r="465" spans="1:6">
      <c r="A465" s="419"/>
      <c r="B465" s="419"/>
      <c r="C465" s="419"/>
      <c r="D465" s="419"/>
      <c r="E465" s="419"/>
      <c r="F465" s="419"/>
    </row>
    <row r="466" spans="1:6">
      <c r="A466" s="419"/>
      <c r="B466" s="419"/>
      <c r="C466" s="419"/>
      <c r="D466" s="419"/>
      <c r="E466" s="419"/>
      <c r="F466" s="419"/>
    </row>
    <row r="467" spans="1:6">
      <c r="A467" s="419"/>
      <c r="B467" s="419"/>
      <c r="C467" s="419"/>
      <c r="D467" s="419"/>
      <c r="E467" s="419"/>
      <c r="F467" s="419"/>
    </row>
    <row r="468" spans="1:6">
      <c r="A468" s="419"/>
      <c r="B468" s="419"/>
      <c r="C468" s="419"/>
      <c r="D468" s="419"/>
      <c r="E468" s="419"/>
      <c r="F468" s="419"/>
    </row>
    <row r="469" spans="1:6">
      <c r="A469" s="419"/>
      <c r="B469" s="419"/>
      <c r="C469" s="419"/>
      <c r="D469" s="419"/>
      <c r="E469" s="419"/>
      <c r="F469" s="419"/>
    </row>
    <row r="470" spans="1:6">
      <c r="A470" s="419"/>
      <c r="B470" s="419"/>
      <c r="C470" s="419"/>
      <c r="D470" s="419"/>
      <c r="E470" s="419"/>
      <c r="F470" s="419"/>
    </row>
    <row r="471" spans="1:6">
      <c r="A471" s="419"/>
      <c r="B471" s="419"/>
      <c r="C471" s="419"/>
      <c r="D471" s="419"/>
      <c r="E471" s="419"/>
      <c r="F471" s="419"/>
    </row>
    <row r="472" spans="1:6">
      <c r="A472" s="419"/>
      <c r="B472" s="419"/>
      <c r="C472" s="419"/>
      <c r="D472" s="419"/>
      <c r="E472" s="419"/>
      <c r="F472" s="419"/>
    </row>
    <row r="473" spans="1:6">
      <c r="A473" s="419"/>
      <c r="B473" s="419"/>
      <c r="C473" s="419"/>
      <c r="D473" s="419"/>
      <c r="E473" s="419"/>
      <c r="F473" s="419"/>
    </row>
    <row r="474" spans="1:6">
      <c r="A474" s="419"/>
      <c r="B474" s="419"/>
      <c r="C474" s="419"/>
      <c r="D474" s="419"/>
      <c r="E474" s="419"/>
      <c r="F474" s="419"/>
    </row>
    <row r="475" spans="1:6">
      <c r="A475" s="419"/>
      <c r="B475" s="419"/>
      <c r="C475" s="419"/>
      <c r="D475" s="419"/>
      <c r="E475" s="419"/>
      <c r="F475" s="419"/>
    </row>
    <row r="476" spans="1:6">
      <c r="A476" s="419"/>
      <c r="B476" s="419"/>
      <c r="C476" s="419"/>
      <c r="D476" s="419"/>
      <c r="E476" s="419"/>
      <c r="F476" s="419"/>
    </row>
    <row r="477" spans="1:6">
      <c r="A477" s="419"/>
      <c r="B477" s="419"/>
      <c r="C477" s="419"/>
      <c r="D477" s="419"/>
      <c r="E477" s="419"/>
      <c r="F477" s="419"/>
    </row>
    <row r="478" spans="1:6">
      <c r="A478" s="419"/>
      <c r="B478" s="419"/>
      <c r="C478" s="419"/>
      <c r="D478" s="419"/>
      <c r="E478" s="419"/>
      <c r="F478" s="419"/>
    </row>
    <row r="479" spans="1:6">
      <c r="A479" s="419"/>
      <c r="B479" s="419"/>
      <c r="C479" s="419"/>
      <c r="D479" s="419"/>
      <c r="E479" s="419"/>
      <c r="F479" s="419"/>
    </row>
    <row r="480" spans="1:6">
      <c r="A480" s="419"/>
      <c r="B480" s="419"/>
      <c r="C480" s="419"/>
      <c r="D480" s="419"/>
      <c r="E480" s="419"/>
      <c r="F480" s="419"/>
    </row>
    <row r="481" spans="1:6">
      <c r="A481" s="419"/>
      <c r="B481" s="419"/>
      <c r="C481" s="419"/>
      <c r="D481" s="419"/>
      <c r="E481" s="419"/>
      <c r="F481" s="419"/>
    </row>
    <row r="482" spans="1:6">
      <c r="A482" s="419"/>
      <c r="B482" s="419"/>
      <c r="C482" s="419"/>
      <c r="D482" s="419"/>
      <c r="E482" s="419"/>
      <c r="F482" s="419"/>
    </row>
    <row r="483" spans="1:6">
      <c r="A483" s="419"/>
      <c r="B483" s="419"/>
      <c r="C483" s="419"/>
      <c r="D483" s="419"/>
      <c r="E483" s="419"/>
      <c r="F483" s="419"/>
    </row>
    <row r="484" spans="1:6">
      <c r="A484" s="419"/>
      <c r="B484" s="419"/>
      <c r="C484" s="419"/>
      <c r="D484" s="419"/>
      <c r="E484" s="419"/>
      <c r="F484" s="419"/>
    </row>
    <row r="485" spans="1:6">
      <c r="A485" s="419"/>
      <c r="B485" s="419"/>
      <c r="C485" s="419"/>
      <c r="D485" s="419"/>
      <c r="E485" s="419"/>
      <c r="F485" s="419"/>
    </row>
    <row r="486" spans="1:6">
      <c r="A486" s="419"/>
      <c r="B486" s="419"/>
      <c r="C486" s="419"/>
      <c r="D486" s="419"/>
      <c r="E486" s="419"/>
      <c r="F486" s="419"/>
    </row>
    <row r="487" spans="1:6">
      <c r="A487" s="419"/>
      <c r="B487" s="419"/>
      <c r="C487" s="419"/>
      <c r="D487" s="419"/>
      <c r="E487" s="419"/>
      <c r="F487" s="419"/>
    </row>
    <row r="488" spans="1:6">
      <c r="A488" s="419"/>
      <c r="B488" s="419"/>
      <c r="C488" s="419"/>
      <c r="D488" s="419"/>
      <c r="E488" s="419"/>
      <c r="F488" s="419"/>
    </row>
    <row r="489" spans="1:6">
      <c r="A489" s="419"/>
      <c r="B489" s="419"/>
      <c r="C489" s="419"/>
      <c r="D489" s="419"/>
      <c r="E489" s="419"/>
      <c r="F489" s="419"/>
    </row>
    <row r="490" spans="1:6">
      <c r="A490" s="419"/>
      <c r="B490" s="419"/>
      <c r="C490" s="419"/>
      <c r="D490" s="419"/>
      <c r="E490" s="419"/>
      <c r="F490" s="419"/>
    </row>
    <row r="491" spans="1:6">
      <c r="A491" s="419"/>
      <c r="B491" s="419"/>
      <c r="C491" s="419"/>
      <c r="D491" s="419"/>
      <c r="E491" s="419"/>
      <c r="F491" s="419"/>
    </row>
    <row r="492" spans="1:6">
      <c r="A492" s="419"/>
      <c r="B492" s="419"/>
      <c r="C492" s="419"/>
      <c r="D492" s="419"/>
      <c r="E492" s="419"/>
      <c r="F492" s="419"/>
    </row>
    <row r="493" spans="1:6">
      <c r="A493" s="419"/>
      <c r="B493" s="419"/>
      <c r="C493" s="419"/>
      <c r="D493" s="419"/>
      <c r="E493" s="419"/>
      <c r="F493" s="419"/>
    </row>
    <row r="494" spans="1:6">
      <c r="A494" s="419"/>
      <c r="B494" s="419"/>
      <c r="C494" s="419"/>
      <c r="D494" s="419"/>
      <c r="E494" s="419"/>
      <c r="F494" s="419"/>
    </row>
    <row r="495" spans="1:6">
      <c r="A495" s="419"/>
      <c r="B495" s="419"/>
      <c r="C495" s="419"/>
      <c r="D495" s="419"/>
      <c r="E495" s="419"/>
      <c r="F495" s="419"/>
    </row>
    <row r="496" spans="1:6">
      <c r="A496" s="419"/>
      <c r="B496" s="419"/>
      <c r="C496" s="419"/>
      <c r="D496" s="419"/>
      <c r="E496" s="419"/>
      <c r="F496" s="419"/>
    </row>
    <row r="497" spans="1:6">
      <c r="A497" s="419"/>
      <c r="B497" s="419"/>
      <c r="C497" s="419"/>
      <c r="D497" s="419"/>
      <c r="E497" s="419"/>
      <c r="F497" s="419"/>
    </row>
    <row r="498" spans="1:6">
      <c r="A498" s="419"/>
      <c r="B498" s="419"/>
      <c r="C498" s="419"/>
      <c r="D498" s="419"/>
      <c r="E498" s="419"/>
      <c r="F498" s="419"/>
    </row>
    <row r="499" spans="1:6">
      <c r="A499" s="419"/>
      <c r="B499" s="419"/>
      <c r="C499" s="419"/>
      <c r="D499" s="419"/>
      <c r="E499" s="419"/>
      <c r="F499" s="419"/>
    </row>
    <row r="500" spans="1:6">
      <c r="A500" s="419"/>
      <c r="B500" s="419"/>
      <c r="C500" s="419"/>
      <c r="D500" s="419"/>
      <c r="E500" s="419"/>
      <c r="F500" s="419"/>
    </row>
    <row r="501" spans="1:6">
      <c r="A501" s="419"/>
      <c r="B501" s="419"/>
      <c r="C501" s="419"/>
      <c r="D501" s="419"/>
      <c r="E501" s="419"/>
      <c r="F501" s="419"/>
    </row>
    <row r="502" spans="1:6">
      <c r="A502" s="419"/>
      <c r="B502" s="419"/>
      <c r="C502" s="419"/>
      <c r="D502" s="419"/>
      <c r="E502" s="419"/>
      <c r="F502" s="419"/>
    </row>
    <row r="503" spans="1:6">
      <c r="A503" s="419"/>
      <c r="B503" s="419"/>
      <c r="C503" s="419"/>
      <c r="D503" s="419"/>
      <c r="E503" s="419"/>
      <c r="F503" s="419"/>
    </row>
    <row r="504" spans="1:6">
      <c r="A504" s="419"/>
      <c r="B504" s="419"/>
      <c r="C504" s="419"/>
      <c r="D504" s="419"/>
      <c r="E504" s="419"/>
      <c r="F504" s="419"/>
    </row>
    <row r="505" spans="1:6">
      <c r="A505" s="419"/>
      <c r="B505" s="419"/>
      <c r="C505" s="419"/>
      <c r="D505" s="419"/>
      <c r="E505" s="419"/>
      <c r="F505" s="419"/>
    </row>
    <row r="506" spans="1:6">
      <c r="A506" s="419"/>
      <c r="B506" s="419"/>
      <c r="C506" s="419"/>
      <c r="D506" s="419"/>
      <c r="E506" s="419"/>
      <c r="F506" s="419"/>
    </row>
    <row r="507" spans="1:6">
      <c r="A507" s="419"/>
      <c r="B507" s="419"/>
      <c r="C507" s="419"/>
      <c r="D507" s="419"/>
      <c r="E507" s="419"/>
      <c r="F507" s="419"/>
    </row>
    <row r="508" spans="1:6">
      <c r="A508" s="419"/>
      <c r="B508" s="419"/>
      <c r="C508" s="419"/>
      <c r="D508" s="419"/>
      <c r="E508" s="419"/>
      <c r="F508" s="419"/>
    </row>
    <row r="509" spans="1:6">
      <c r="A509" s="419"/>
      <c r="B509" s="419"/>
      <c r="C509" s="419"/>
      <c r="D509" s="419"/>
      <c r="E509" s="419"/>
      <c r="F509" s="419"/>
    </row>
    <row r="510" spans="1:6">
      <c r="A510" s="419"/>
      <c r="B510" s="419"/>
      <c r="C510" s="419"/>
      <c r="D510" s="419"/>
      <c r="E510" s="419"/>
      <c r="F510" s="419"/>
    </row>
    <row r="511" spans="1:6">
      <c r="A511" s="419"/>
      <c r="B511" s="419"/>
      <c r="C511" s="419"/>
      <c r="D511" s="419"/>
      <c r="E511" s="419"/>
      <c r="F511" s="419"/>
    </row>
    <row r="512" spans="1:6">
      <c r="A512" s="419"/>
      <c r="B512" s="419"/>
      <c r="C512" s="419"/>
      <c r="D512" s="419"/>
      <c r="E512" s="419"/>
      <c r="F512" s="419"/>
    </row>
    <row r="513" spans="1:6">
      <c r="A513" s="419"/>
      <c r="B513" s="419"/>
      <c r="C513" s="419"/>
      <c r="D513" s="419"/>
      <c r="E513" s="419"/>
      <c r="F513" s="419"/>
    </row>
    <row r="514" spans="1:6">
      <c r="A514" s="419"/>
      <c r="B514" s="419"/>
      <c r="C514" s="419"/>
      <c r="D514" s="419"/>
      <c r="E514" s="419"/>
      <c r="F514" s="419"/>
    </row>
    <row r="515" spans="1:6">
      <c r="A515" s="419"/>
      <c r="B515" s="419"/>
      <c r="C515" s="419"/>
      <c r="D515" s="419"/>
      <c r="E515" s="419"/>
      <c r="F515" s="419"/>
    </row>
    <row r="516" spans="1:6">
      <c r="A516" s="419"/>
      <c r="B516" s="419"/>
      <c r="C516" s="419"/>
      <c r="D516" s="419"/>
      <c r="E516" s="419"/>
      <c r="F516" s="419"/>
    </row>
    <row r="517" spans="1:6">
      <c r="A517" s="419"/>
      <c r="B517" s="419"/>
      <c r="C517" s="419"/>
      <c r="D517" s="419"/>
      <c r="E517" s="419"/>
      <c r="F517" s="419"/>
    </row>
    <row r="518" spans="1:6">
      <c r="A518" s="419"/>
      <c r="B518" s="419"/>
      <c r="C518" s="419"/>
      <c r="D518" s="419"/>
      <c r="E518" s="419"/>
      <c r="F518" s="419"/>
    </row>
    <row r="519" spans="1:6">
      <c r="A519" s="419"/>
      <c r="B519" s="419"/>
      <c r="C519" s="419"/>
      <c r="D519" s="419"/>
      <c r="E519" s="419"/>
      <c r="F519" s="419"/>
    </row>
    <row r="520" spans="1:6">
      <c r="A520" s="419"/>
      <c r="B520" s="419"/>
      <c r="C520" s="419"/>
      <c r="D520" s="419"/>
      <c r="E520" s="419"/>
      <c r="F520" s="419"/>
    </row>
    <row r="521" spans="1:6">
      <c r="A521" s="419"/>
      <c r="B521" s="419"/>
      <c r="C521" s="419"/>
      <c r="D521" s="419"/>
      <c r="E521" s="419"/>
      <c r="F521" s="419"/>
    </row>
    <row r="522" spans="1:6">
      <c r="A522" s="419"/>
      <c r="B522" s="419"/>
      <c r="C522" s="419"/>
      <c r="D522" s="419"/>
      <c r="E522" s="419"/>
      <c r="F522" s="419"/>
    </row>
    <row r="523" spans="1:6">
      <c r="A523" s="419"/>
      <c r="B523" s="419"/>
      <c r="C523" s="419"/>
      <c r="D523" s="419"/>
      <c r="E523" s="419"/>
      <c r="F523" s="419"/>
    </row>
    <row r="524" spans="1:6">
      <c r="A524" s="419"/>
      <c r="B524" s="419"/>
      <c r="C524" s="419"/>
      <c r="D524" s="419"/>
      <c r="E524" s="419"/>
      <c r="F524" s="419"/>
    </row>
    <row r="525" spans="1:6">
      <c r="A525" s="419"/>
      <c r="B525" s="419"/>
      <c r="C525" s="419"/>
      <c r="D525" s="419"/>
      <c r="E525" s="419"/>
      <c r="F525" s="419"/>
    </row>
    <row r="526" spans="1:6">
      <c r="A526" s="419"/>
      <c r="B526" s="419"/>
      <c r="C526" s="419"/>
      <c r="D526" s="419"/>
      <c r="E526" s="419"/>
      <c r="F526" s="419"/>
    </row>
    <row r="527" spans="1:6">
      <c r="A527" s="419"/>
      <c r="B527" s="419"/>
      <c r="C527" s="419"/>
      <c r="D527" s="419"/>
      <c r="E527" s="419"/>
      <c r="F527" s="419"/>
    </row>
    <row r="528" spans="1:6">
      <c r="A528" s="419"/>
      <c r="B528" s="419"/>
      <c r="C528" s="419"/>
      <c r="D528" s="419"/>
      <c r="E528" s="419"/>
      <c r="F528" s="419"/>
    </row>
    <row r="529" spans="1:6">
      <c r="A529" s="419"/>
      <c r="B529" s="419"/>
      <c r="C529" s="419"/>
      <c r="D529" s="419"/>
      <c r="E529" s="419"/>
      <c r="F529" s="419"/>
    </row>
    <row r="530" spans="1:6">
      <c r="A530" s="419"/>
      <c r="B530" s="419"/>
      <c r="C530" s="419"/>
      <c r="D530" s="419"/>
      <c r="E530" s="419"/>
      <c r="F530" s="419"/>
    </row>
    <row r="531" spans="1:6">
      <c r="A531" s="419"/>
      <c r="B531" s="419"/>
      <c r="C531" s="419"/>
      <c r="D531" s="419"/>
      <c r="E531" s="419"/>
      <c r="F531" s="419"/>
    </row>
    <row r="532" spans="1:6">
      <c r="A532" s="419"/>
      <c r="B532" s="419"/>
      <c r="C532" s="419"/>
      <c r="D532" s="419"/>
      <c r="E532" s="419"/>
      <c r="F532" s="419"/>
    </row>
    <row r="533" spans="1:6">
      <c r="A533" s="419"/>
      <c r="B533" s="419"/>
      <c r="C533" s="419"/>
      <c r="D533" s="419"/>
      <c r="E533" s="419"/>
      <c r="F533" s="419"/>
    </row>
    <row r="534" spans="1:6">
      <c r="A534" s="419"/>
      <c r="B534" s="419"/>
      <c r="C534" s="419"/>
      <c r="D534" s="419"/>
      <c r="E534" s="419"/>
      <c r="F534" s="419"/>
    </row>
    <row r="535" spans="1:6">
      <c r="A535" s="419"/>
      <c r="B535" s="419"/>
      <c r="C535" s="419"/>
      <c r="D535" s="419"/>
      <c r="E535" s="419"/>
      <c r="F535" s="419"/>
    </row>
    <row r="536" spans="1:6">
      <c r="A536" s="419"/>
      <c r="B536" s="419"/>
      <c r="C536" s="419"/>
      <c r="D536" s="419"/>
      <c r="E536" s="419"/>
      <c r="F536" s="419"/>
    </row>
    <row r="537" spans="1:6">
      <c r="A537" s="419"/>
      <c r="B537" s="419"/>
      <c r="C537" s="419"/>
      <c r="D537" s="419"/>
      <c r="E537" s="419"/>
      <c r="F537" s="419"/>
    </row>
    <row r="538" spans="1:6">
      <c r="A538" s="419"/>
      <c r="B538" s="419"/>
      <c r="C538" s="419"/>
      <c r="D538" s="419"/>
      <c r="E538" s="419"/>
      <c r="F538" s="419"/>
    </row>
    <row r="539" spans="1:6">
      <c r="A539" s="419"/>
      <c r="B539" s="419"/>
      <c r="C539" s="419"/>
      <c r="D539" s="419"/>
      <c r="E539" s="419"/>
      <c r="F539" s="419"/>
    </row>
    <row r="540" spans="1:6">
      <c r="A540" s="419"/>
      <c r="B540" s="419"/>
      <c r="C540" s="419"/>
      <c r="D540" s="419"/>
      <c r="E540" s="419"/>
      <c r="F540" s="419"/>
    </row>
    <row r="541" spans="1:6">
      <c r="A541" s="419"/>
      <c r="B541" s="419"/>
      <c r="C541" s="419"/>
      <c r="D541" s="419"/>
      <c r="E541" s="419"/>
      <c r="F541" s="419"/>
    </row>
    <row r="542" spans="1:6">
      <c r="A542" s="419"/>
      <c r="B542" s="419"/>
      <c r="C542" s="419"/>
      <c r="D542" s="419"/>
      <c r="E542" s="419"/>
      <c r="F542" s="419"/>
    </row>
    <row r="543" spans="1:6">
      <c r="A543" s="419"/>
      <c r="B543" s="419"/>
      <c r="C543" s="419"/>
      <c r="D543" s="419"/>
      <c r="E543" s="419"/>
      <c r="F543" s="419"/>
    </row>
    <row r="544" spans="1:6">
      <c r="A544" s="419"/>
      <c r="B544" s="419"/>
      <c r="C544" s="419"/>
      <c r="D544" s="419"/>
      <c r="E544" s="419"/>
      <c r="F544" s="419"/>
    </row>
    <row r="545" spans="1:6">
      <c r="A545" s="419"/>
      <c r="B545" s="419"/>
      <c r="C545" s="419"/>
      <c r="D545" s="419"/>
      <c r="E545" s="419"/>
      <c r="F545" s="419"/>
    </row>
    <row r="546" spans="1:6">
      <c r="A546" s="419"/>
      <c r="B546" s="419"/>
      <c r="C546" s="419"/>
      <c r="D546" s="419"/>
      <c r="E546" s="419"/>
      <c r="F546" s="419"/>
    </row>
    <row r="547" spans="1:6">
      <c r="A547" s="419"/>
      <c r="B547" s="419"/>
      <c r="C547" s="419"/>
      <c r="D547" s="419"/>
      <c r="E547" s="419"/>
      <c r="F547" s="419"/>
    </row>
    <row r="548" spans="1:6">
      <c r="A548" s="419"/>
      <c r="B548" s="419"/>
      <c r="C548" s="419"/>
      <c r="D548" s="419"/>
      <c r="E548" s="419"/>
      <c r="F548" s="419"/>
    </row>
    <row r="549" spans="1:6">
      <c r="A549" s="419"/>
      <c r="B549" s="419"/>
      <c r="C549" s="419"/>
      <c r="D549" s="419"/>
      <c r="E549" s="419"/>
      <c r="F549" s="419"/>
    </row>
    <row r="550" spans="1:6">
      <c r="A550" s="419"/>
      <c r="B550" s="419"/>
      <c r="C550" s="419"/>
      <c r="D550" s="419"/>
      <c r="E550" s="419"/>
      <c r="F550" s="419"/>
    </row>
    <row r="551" spans="1:6">
      <c r="A551" s="419"/>
      <c r="B551" s="419"/>
      <c r="C551" s="419"/>
      <c r="D551" s="419"/>
      <c r="E551" s="419"/>
      <c r="F551" s="419"/>
    </row>
    <row r="552" spans="1:6">
      <c r="A552" s="419"/>
      <c r="B552" s="419"/>
      <c r="C552" s="419"/>
      <c r="D552" s="419"/>
      <c r="E552" s="419"/>
      <c r="F552" s="419"/>
    </row>
    <row r="553" spans="1:6">
      <c r="A553" s="419"/>
      <c r="B553" s="419"/>
      <c r="C553" s="419"/>
      <c r="D553" s="419"/>
      <c r="E553" s="419"/>
      <c r="F553" s="419"/>
    </row>
    <row r="554" spans="1:6">
      <c r="A554" s="419"/>
      <c r="B554" s="419"/>
      <c r="C554" s="419"/>
      <c r="D554" s="419"/>
      <c r="E554" s="419"/>
      <c r="F554" s="419"/>
    </row>
    <row r="555" spans="1:6">
      <c r="A555" s="419"/>
      <c r="B555" s="419"/>
      <c r="C555" s="419"/>
      <c r="D555" s="419"/>
      <c r="E555" s="419"/>
      <c r="F555" s="419"/>
    </row>
    <row r="556" spans="1:6">
      <c r="A556" s="419"/>
      <c r="B556" s="419"/>
      <c r="C556" s="419"/>
      <c r="D556" s="419"/>
      <c r="E556" s="419"/>
      <c r="F556" s="419"/>
    </row>
    <row r="557" spans="1:6">
      <c r="A557" s="419"/>
      <c r="B557" s="419"/>
      <c r="C557" s="419"/>
      <c r="D557" s="419"/>
      <c r="E557" s="419"/>
      <c r="F557" s="419"/>
    </row>
    <row r="558" spans="1:6">
      <c r="A558" s="419"/>
      <c r="B558" s="419"/>
      <c r="C558" s="419"/>
      <c r="D558" s="419"/>
      <c r="E558" s="419"/>
      <c r="F558" s="419"/>
    </row>
    <row r="559" spans="1:6">
      <c r="A559" s="419"/>
      <c r="B559" s="419"/>
      <c r="C559" s="419"/>
      <c r="D559" s="419"/>
      <c r="E559" s="419"/>
      <c r="F559" s="419"/>
    </row>
    <row r="560" spans="1:6">
      <c r="A560" s="419"/>
      <c r="B560" s="419"/>
      <c r="C560" s="419"/>
      <c r="D560" s="419"/>
      <c r="E560" s="419"/>
      <c r="F560" s="419"/>
    </row>
    <row r="561" spans="1:6">
      <c r="A561" s="419"/>
      <c r="B561" s="419"/>
      <c r="C561" s="419"/>
      <c r="D561" s="419"/>
      <c r="E561" s="419"/>
      <c r="F561" s="419"/>
    </row>
    <row r="562" spans="1:6">
      <c r="A562" s="419"/>
      <c r="B562" s="419"/>
      <c r="C562" s="419"/>
      <c r="D562" s="419"/>
      <c r="E562" s="419"/>
      <c r="F562" s="419"/>
    </row>
    <row r="563" spans="1:6">
      <c r="A563" s="419"/>
      <c r="B563" s="419"/>
      <c r="C563" s="419"/>
      <c r="D563" s="419"/>
      <c r="E563" s="419"/>
      <c r="F563" s="419"/>
    </row>
    <row r="564" spans="1:6">
      <c r="A564" s="419"/>
      <c r="B564" s="419"/>
      <c r="C564" s="419"/>
      <c r="D564" s="419"/>
      <c r="E564" s="419"/>
      <c r="F564" s="419"/>
    </row>
    <row r="565" spans="1:6">
      <c r="A565" s="419"/>
      <c r="B565" s="419"/>
      <c r="C565" s="419"/>
      <c r="D565" s="419"/>
      <c r="E565" s="419"/>
      <c r="F565" s="419"/>
    </row>
    <row r="566" spans="1:6">
      <c r="A566" s="419"/>
      <c r="B566" s="419"/>
      <c r="C566" s="419"/>
      <c r="D566" s="419"/>
      <c r="E566" s="419"/>
      <c r="F566" s="419"/>
    </row>
    <row r="567" spans="1:6">
      <c r="A567" s="419"/>
      <c r="B567" s="419"/>
      <c r="C567" s="419"/>
      <c r="D567" s="419"/>
      <c r="E567" s="419"/>
      <c r="F567" s="419"/>
    </row>
    <row r="568" spans="1:6">
      <c r="A568" s="419"/>
      <c r="B568" s="419"/>
      <c r="C568" s="419"/>
      <c r="D568" s="419"/>
      <c r="E568" s="419"/>
      <c r="F568" s="419"/>
    </row>
    <row r="569" spans="1:6">
      <c r="A569" s="419"/>
      <c r="B569" s="419"/>
      <c r="C569" s="419"/>
      <c r="D569" s="419"/>
      <c r="E569" s="419"/>
      <c r="F569" s="419"/>
    </row>
    <row r="570" spans="1:6">
      <c r="A570" s="419"/>
      <c r="B570" s="419"/>
      <c r="C570" s="419"/>
      <c r="D570" s="419"/>
      <c r="E570" s="419"/>
      <c r="F570" s="419"/>
    </row>
    <row r="571" spans="1:6">
      <c r="A571" s="419"/>
      <c r="B571" s="419"/>
      <c r="C571" s="419"/>
      <c r="D571" s="419"/>
      <c r="E571" s="419"/>
      <c r="F571" s="419"/>
    </row>
    <row r="572" spans="1:6">
      <c r="A572" s="419"/>
      <c r="B572" s="419"/>
      <c r="C572" s="419"/>
      <c r="D572" s="419"/>
      <c r="E572" s="419"/>
      <c r="F572" s="419"/>
    </row>
    <row r="573" spans="1:6">
      <c r="A573" s="419"/>
      <c r="B573" s="419"/>
      <c r="C573" s="419"/>
      <c r="D573" s="419"/>
      <c r="E573" s="419"/>
      <c r="F573" s="419"/>
    </row>
    <row r="574" spans="1:6">
      <c r="A574" s="419"/>
      <c r="B574" s="419"/>
      <c r="C574" s="419"/>
      <c r="D574" s="419"/>
      <c r="E574" s="419"/>
      <c r="F574" s="419"/>
    </row>
    <row r="575" spans="1:6">
      <c r="A575" s="419"/>
      <c r="B575" s="419"/>
      <c r="C575" s="419"/>
      <c r="D575" s="419"/>
      <c r="E575" s="419"/>
      <c r="F575" s="419"/>
    </row>
    <row r="576" spans="1:6">
      <c r="A576" s="419"/>
      <c r="B576" s="419"/>
      <c r="C576" s="419"/>
      <c r="D576" s="419"/>
      <c r="E576" s="419"/>
      <c r="F576" s="419"/>
    </row>
    <row r="577" spans="1:6">
      <c r="A577" s="419"/>
      <c r="B577" s="419"/>
      <c r="C577" s="419"/>
      <c r="D577" s="419"/>
      <c r="E577" s="419"/>
      <c r="F577" s="419"/>
    </row>
    <row r="578" spans="1:6">
      <c r="A578" s="419"/>
      <c r="B578" s="419"/>
      <c r="C578" s="419"/>
      <c r="D578" s="419"/>
      <c r="E578" s="419"/>
      <c r="F578" s="419"/>
    </row>
    <row r="579" spans="1:6">
      <c r="A579" s="419"/>
      <c r="B579" s="419"/>
      <c r="C579" s="419"/>
      <c r="D579" s="419"/>
      <c r="E579" s="419"/>
      <c r="F579" s="419"/>
    </row>
    <row r="580" spans="1:6">
      <c r="A580" s="419"/>
      <c r="B580" s="419"/>
      <c r="C580" s="419"/>
      <c r="D580" s="419"/>
      <c r="E580" s="419"/>
      <c r="F580" s="419"/>
    </row>
    <row r="581" spans="1:6">
      <c r="A581" s="419"/>
      <c r="B581" s="419"/>
      <c r="C581" s="419"/>
      <c r="D581" s="419"/>
      <c r="E581" s="419"/>
      <c r="F581" s="419"/>
    </row>
    <row r="582" spans="1:6">
      <c r="A582" s="419"/>
      <c r="B582" s="419"/>
      <c r="C582" s="419"/>
      <c r="D582" s="419"/>
      <c r="E582" s="419"/>
      <c r="F582" s="419"/>
    </row>
    <row r="583" spans="1:6">
      <c r="A583" s="419"/>
      <c r="B583" s="419"/>
      <c r="C583" s="419"/>
      <c r="D583" s="419"/>
      <c r="E583" s="419"/>
      <c r="F583" s="419"/>
    </row>
    <row r="584" spans="1:6">
      <c r="A584" s="419"/>
      <c r="B584" s="419"/>
      <c r="C584" s="419"/>
      <c r="D584" s="419"/>
      <c r="E584" s="419"/>
      <c r="F584" s="419"/>
    </row>
    <row r="585" spans="1:6">
      <c r="A585" s="419"/>
      <c r="B585" s="419"/>
      <c r="C585" s="419"/>
      <c r="D585" s="419"/>
      <c r="E585" s="419"/>
      <c r="F585" s="419"/>
    </row>
    <row r="586" spans="1:6">
      <c r="A586" s="419"/>
      <c r="B586" s="419"/>
      <c r="C586" s="419"/>
      <c r="D586" s="419"/>
      <c r="E586" s="419"/>
      <c r="F586" s="419"/>
    </row>
    <row r="587" spans="1:6">
      <c r="A587" s="419"/>
      <c r="B587" s="419"/>
      <c r="C587" s="419"/>
      <c r="D587" s="419"/>
      <c r="E587" s="419"/>
      <c r="F587" s="419"/>
    </row>
    <row r="588" spans="1:6">
      <c r="A588" s="419"/>
      <c r="B588" s="419"/>
      <c r="C588" s="419"/>
      <c r="D588" s="419"/>
      <c r="E588" s="419"/>
      <c r="F588" s="419"/>
    </row>
    <row r="589" spans="1:6">
      <c r="A589" s="419"/>
      <c r="B589" s="419"/>
      <c r="C589" s="419"/>
      <c r="D589" s="419"/>
      <c r="E589" s="419"/>
      <c r="F589" s="419"/>
    </row>
    <row r="590" spans="1:6">
      <c r="A590" s="419"/>
      <c r="B590" s="419"/>
      <c r="C590" s="419"/>
      <c r="D590" s="419"/>
      <c r="E590" s="419"/>
      <c r="F590" s="419"/>
    </row>
    <row r="591" spans="1:6">
      <c r="A591" s="419"/>
      <c r="B591" s="419"/>
      <c r="C591" s="419"/>
      <c r="D591" s="419"/>
      <c r="E591" s="419"/>
      <c r="F591" s="419"/>
    </row>
    <row r="592" spans="1:6">
      <c r="A592" s="419"/>
      <c r="B592" s="419"/>
      <c r="C592" s="419"/>
      <c r="D592" s="419"/>
      <c r="E592" s="419"/>
      <c r="F592" s="419"/>
    </row>
    <row r="593" spans="1:6">
      <c r="A593" s="419"/>
      <c r="B593" s="419"/>
      <c r="C593" s="419"/>
      <c r="D593" s="419"/>
      <c r="E593" s="419"/>
      <c r="F593" s="419"/>
    </row>
    <row r="594" spans="1:6">
      <c r="A594" s="419"/>
      <c r="B594" s="419"/>
      <c r="C594" s="419"/>
      <c r="D594" s="419"/>
      <c r="E594" s="419"/>
      <c r="F594" s="419"/>
    </row>
    <row r="595" spans="1:6">
      <c r="A595" s="419"/>
      <c r="B595" s="419"/>
      <c r="C595" s="419"/>
      <c r="D595" s="419"/>
      <c r="E595" s="419"/>
      <c r="F595" s="419"/>
    </row>
    <row r="596" spans="1:6">
      <c r="A596" s="419"/>
      <c r="B596" s="419"/>
      <c r="C596" s="419"/>
      <c r="D596" s="419"/>
      <c r="E596" s="419"/>
      <c r="F596" s="419"/>
    </row>
    <row r="597" spans="1:6">
      <c r="A597" s="419"/>
      <c r="B597" s="419"/>
      <c r="C597" s="419"/>
      <c r="D597" s="419"/>
      <c r="E597" s="419"/>
      <c r="F597" s="419"/>
    </row>
    <row r="598" spans="1:6">
      <c r="A598" s="419"/>
      <c r="B598" s="419"/>
      <c r="C598" s="419"/>
      <c r="D598" s="419"/>
      <c r="E598" s="419"/>
      <c r="F598" s="419"/>
    </row>
    <row r="599" spans="1:6">
      <c r="A599" s="419"/>
      <c r="B599" s="419"/>
      <c r="C599" s="419"/>
      <c r="D599" s="419"/>
      <c r="E599" s="419"/>
      <c r="F599" s="419"/>
    </row>
    <row r="600" spans="1:6">
      <c r="A600" s="419"/>
      <c r="B600" s="419"/>
      <c r="C600" s="419"/>
      <c r="D600" s="419"/>
      <c r="E600" s="419"/>
      <c r="F600" s="419"/>
    </row>
    <row r="601" spans="1:6">
      <c r="A601" s="419"/>
      <c r="B601" s="419"/>
      <c r="C601" s="419"/>
      <c r="D601" s="419"/>
      <c r="E601" s="419"/>
      <c r="F601" s="419"/>
    </row>
    <row r="602" spans="1:6">
      <c r="A602" s="419"/>
      <c r="B602" s="419"/>
      <c r="C602" s="419"/>
      <c r="D602" s="419"/>
      <c r="E602" s="419"/>
      <c r="F602" s="419"/>
    </row>
    <row r="603" spans="1:6">
      <c r="A603" s="419"/>
      <c r="B603" s="419"/>
      <c r="C603" s="419"/>
      <c r="D603" s="419"/>
      <c r="E603" s="419"/>
      <c r="F603" s="419"/>
    </row>
    <row r="604" spans="1:6">
      <c r="A604" s="419"/>
      <c r="B604" s="419"/>
      <c r="C604" s="419"/>
      <c r="D604" s="419"/>
      <c r="E604" s="419"/>
      <c r="F604" s="419"/>
    </row>
    <row r="605" spans="1:6">
      <c r="A605" s="419"/>
      <c r="B605" s="419"/>
      <c r="C605" s="419"/>
      <c r="D605" s="419"/>
      <c r="E605" s="419"/>
      <c r="F605" s="419"/>
    </row>
    <row r="606" spans="1:6">
      <c r="A606" s="419"/>
      <c r="B606" s="419"/>
      <c r="C606" s="419"/>
      <c r="D606" s="419"/>
      <c r="E606" s="419"/>
      <c r="F606" s="419"/>
    </row>
    <row r="607" spans="1:6">
      <c r="A607" s="419"/>
      <c r="B607" s="419"/>
      <c r="C607" s="419"/>
      <c r="D607" s="419"/>
      <c r="E607" s="419"/>
      <c r="F607" s="419"/>
    </row>
    <row r="608" spans="1:6">
      <c r="A608" s="419"/>
      <c r="B608" s="419"/>
      <c r="C608" s="419"/>
      <c r="D608" s="419"/>
      <c r="E608" s="419"/>
      <c r="F608" s="419"/>
    </row>
    <row r="609" spans="1:6">
      <c r="A609" s="419"/>
      <c r="B609" s="419"/>
      <c r="C609" s="419"/>
      <c r="D609" s="419"/>
      <c r="E609" s="419"/>
      <c r="F609" s="419"/>
    </row>
    <row r="610" spans="1:6">
      <c r="A610" s="419"/>
      <c r="B610" s="419"/>
      <c r="C610" s="419"/>
      <c r="D610" s="419"/>
      <c r="E610" s="419"/>
      <c r="F610" s="419"/>
    </row>
    <row r="611" spans="1:6">
      <c r="A611" s="419"/>
      <c r="B611" s="419"/>
      <c r="C611" s="419"/>
      <c r="D611" s="419"/>
      <c r="E611" s="419"/>
      <c r="F611" s="419"/>
    </row>
    <row r="612" spans="1:6">
      <c r="A612" s="419"/>
      <c r="B612" s="419"/>
      <c r="C612" s="419"/>
      <c r="D612" s="419"/>
      <c r="E612" s="419"/>
      <c r="F612" s="419"/>
    </row>
    <row r="613" spans="1:6">
      <c r="A613" s="419"/>
      <c r="B613" s="419"/>
      <c r="C613" s="419"/>
      <c r="D613" s="419"/>
      <c r="E613" s="419"/>
      <c r="F613" s="419"/>
    </row>
    <row r="614" spans="1:6">
      <c r="A614" s="419"/>
      <c r="B614" s="419"/>
      <c r="C614" s="419"/>
      <c r="D614" s="419"/>
      <c r="E614" s="419"/>
      <c r="F614" s="419"/>
    </row>
    <row r="615" spans="1:6">
      <c r="A615" s="419"/>
      <c r="B615" s="419"/>
      <c r="C615" s="419"/>
      <c r="D615" s="419"/>
      <c r="E615" s="419"/>
      <c r="F615" s="419"/>
    </row>
    <row r="616" spans="1:6">
      <c r="A616" s="419"/>
      <c r="B616" s="419"/>
      <c r="C616" s="419"/>
      <c r="D616" s="419"/>
      <c r="E616" s="419"/>
      <c r="F616" s="419"/>
    </row>
    <row r="617" spans="1:6">
      <c r="A617" s="419"/>
      <c r="B617" s="419"/>
      <c r="C617" s="419"/>
      <c r="D617" s="419"/>
      <c r="E617" s="419"/>
      <c r="F617" s="419"/>
    </row>
    <row r="618" spans="1:6">
      <c r="A618" s="419"/>
      <c r="B618" s="419"/>
      <c r="C618" s="419"/>
      <c r="D618" s="419"/>
      <c r="E618" s="419"/>
      <c r="F618" s="419"/>
    </row>
    <row r="619" spans="1:6">
      <c r="A619" s="419"/>
      <c r="B619" s="419"/>
      <c r="C619" s="419"/>
      <c r="D619" s="419"/>
      <c r="E619" s="419"/>
      <c r="F619" s="419"/>
    </row>
    <row r="620" spans="1:6">
      <c r="A620" s="419"/>
      <c r="B620" s="419"/>
      <c r="C620" s="419"/>
      <c r="D620" s="419"/>
      <c r="E620" s="419"/>
      <c r="F620" s="419"/>
    </row>
    <row r="621" spans="1:6">
      <c r="A621" s="419"/>
      <c r="B621" s="419"/>
      <c r="C621" s="419"/>
      <c r="D621" s="419"/>
      <c r="E621" s="419"/>
      <c r="F621" s="419"/>
    </row>
    <row r="622" spans="1:6">
      <c r="A622" s="419"/>
      <c r="B622" s="419"/>
      <c r="C622" s="419"/>
      <c r="D622" s="419"/>
      <c r="E622" s="419"/>
      <c r="F622" s="419"/>
    </row>
    <row r="623" spans="1:6">
      <c r="A623" s="419"/>
      <c r="B623" s="419"/>
      <c r="C623" s="419"/>
      <c r="D623" s="419"/>
      <c r="E623" s="419"/>
      <c r="F623" s="419"/>
    </row>
    <row r="624" spans="1:6">
      <c r="A624" s="419"/>
      <c r="B624" s="419"/>
      <c r="C624" s="419"/>
      <c r="D624" s="419"/>
      <c r="E624" s="419"/>
      <c r="F624" s="419"/>
    </row>
    <row r="625" spans="1:6">
      <c r="A625" s="419"/>
      <c r="B625" s="419"/>
      <c r="C625" s="419"/>
      <c r="D625" s="419"/>
      <c r="E625" s="419"/>
      <c r="F625" s="419"/>
    </row>
    <row r="626" spans="1:6">
      <c r="A626" s="419"/>
      <c r="B626" s="419"/>
      <c r="C626" s="419"/>
      <c r="D626" s="419"/>
      <c r="E626" s="419"/>
      <c r="F626" s="419"/>
    </row>
    <row r="627" spans="1:6">
      <c r="A627" s="419"/>
      <c r="B627" s="419"/>
      <c r="C627" s="419"/>
      <c r="D627" s="419"/>
      <c r="E627" s="419"/>
      <c r="F627" s="419"/>
    </row>
    <row r="628" spans="1:6">
      <c r="A628" s="419"/>
      <c r="B628" s="419"/>
      <c r="C628" s="419"/>
      <c r="D628" s="419"/>
      <c r="E628" s="419"/>
      <c r="F628" s="419"/>
    </row>
    <row r="629" spans="1:6">
      <c r="A629" s="419"/>
      <c r="B629" s="419"/>
      <c r="C629" s="419"/>
      <c r="D629" s="419"/>
      <c r="E629" s="419"/>
      <c r="F629" s="419"/>
    </row>
    <row r="630" spans="1:6">
      <c r="A630" s="419"/>
      <c r="B630" s="419"/>
      <c r="C630" s="419"/>
      <c r="D630" s="419"/>
      <c r="E630" s="419"/>
      <c r="F630" s="419"/>
    </row>
    <row r="631" spans="1:6">
      <c r="A631" s="419"/>
      <c r="B631" s="419"/>
      <c r="C631" s="419"/>
      <c r="D631" s="419"/>
      <c r="E631" s="419"/>
      <c r="F631" s="419"/>
    </row>
    <row r="632" spans="1:6">
      <c r="A632" s="419"/>
      <c r="B632" s="419"/>
      <c r="C632" s="419"/>
      <c r="D632" s="419"/>
      <c r="E632" s="419"/>
      <c r="F632" s="419"/>
    </row>
    <row r="633" spans="1:6">
      <c r="A633" s="419"/>
      <c r="B633" s="419"/>
      <c r="C633" s="419"/>
      <c r="D633" s="419"/>
      <c r="E633" s="419"/>
      <c r="F633" s="419"/>
    </row>
    <row r="634" spans="1:6">
      <c r="A634" s="419"/>
      <c r="B634" s="419"/>
      <c r="C634" s="419"/>
      <c r="D634" s="419"/>
      <c r="E634" s="419"/>
      <c r="F634" s="419"/>
    </row>
    <row r="635" spans="1:6">
      <c r="A635" s="419"/>
      <c r="B635" s="419"/>
      <c r="C635" s="419"/>
      <c r="D635" s="419"/>
      <c r="E635" s="419"/>
      <c r="F635" s="419"/>
    </row>
    <row r="636" spans="1:6">
      <c r="A636" s="419"/>
      <c r="B636" s="419"/>
      <c r="C636" s="419"/>
      <c r="D636" s="419"/>
      <c r="E636" s="419"/>
      <c r="F636" s="419"/>
    </row>
    <row r="637" spans="1:6">
      <c r="A637" s="419"/>
      <c r="B637" s="419"/>
      <c r="C637" s="419"/>
      <c r="D637" s="419"/>
      <c r="E637" s="419"/>
      <c r="F637" s="419"/>
    </row>
    <row r="638" spans="1:6">
      <c r="A638" s="419"/>
      <c r="B638" s="419"/>
      <c r="C638" s="419"/>
      <c r="D638" s="419"/>
      <c r="E638" s="419"/>
      <c r="F638" s="419"/>
    </row>
    <row r="639" spans="1:6">
      <c r="A639" s="419"/>
      <c r="B639" s="419"/>
      <c r="C639" s="419"/>
      <c r="D639" s="419"/>
      <c r="E639" s="419"/>
      <c r="F639" s="419"/>
    </row>
    <row r="640" spans="1:6">
      <c r="A640" s="419"/>
      <c r="B640" s="419"/>
      <c r="C640" s="419"/>
      <c r="D640" s="419"/>
      <c r="E640" s="419"/>
      <c r="F640" s="419"/>
    </row>
    <row r="641" spans="1:6">
      <c r="A641" s="419"/>
      <c r="B641" s="419"/>
      <c r="C641" s="419"/>
      <c r="D641" s="419"/>
      <c r="E641" s="419"/>
      <c r="F641" s="419"/>
    </row>
    <row r="642" spans="1:6">
      <c r="A642" s="419"/>
      <c r="B642" s="419"/>
      <c r="C642" s="419"/>
      <c r="D642" s="419"/>
      <c r="E642" s="419"/>
      <c r="F642" s="419"/>
    </row>
    <row r="643" spans="1:6">
      <c r="A643" s="419"/>
      <c r="B643" s="419"/>
      <c r="C643" s="419"/>
      <c r="D643" s="419"/>
      <c r="E643" s="419"/>
      <c r="F643" s="419"/>
    </row>
    <row r="644" spans="1:6">
      <c r="A644" s="419"/>
      <c r="B644" s="419"/>
      <c r="C644" s="419"/>
      <c r="D644" s="419"/>
      <c r="E644" s="419"/>
      <c r="F644" s="419"/>
    </row>
    <row r="645" spans="1:6">
      <c r="A645" s="419"/>
      <c r="B645" s="419"/>
      <c r="C645" s="419"/>
      <c r="D645" s="419"/>
      <c r="E645" s="419"/>
      <c r="F645" s="419"/>
    </row>
    <row r="646" spans="1:6">
      <c r="A646" s="419"/>
      <c r="B646" s="419"/>
      <c r="C646" s="419"/>
      <c r="D646" s="419"/>
      <c r="E646" s="419"/>
      <c r="F646" s="419"/>
    </row>
    <row r="647" spans="1:6">
      <c r="A647" s="419"/>
      <c r="B647" s="419"/>
      <c r="C647" s="419"/>
      <c r="D647" s="419"/>
      <c r="E647" s="419"/>
      <c r="F647" s="419"/>
    </row>
    <row r="648" spans="1:6">
      <c r="A648" s="419"/>
      <c r="B648" s="419"/>
      <c r="C648" s="419"/>
      <c r="D648" s="419"/>
      <c r="E648" s="419"/>
      <c r="F648" s="419"/>
    </row>
    <row r="649" spans="1:6">
      <c r="A649" s="419"/>
      <c r="B649" s="419"/>
      <c r="C649" s="419"/>
      <c r="D649" s="419"/>
      <c r="E649" s="419"/>
      <c r="F649" s="419"/>
    </row>
    <row r="650" spans="1:6">
      <c r="A650" s="419"/>
      <c r="B650" s="419"/>
      <c r="C650" s="419"/>
      <c r="D650" s="419"/>
      <c r="E650" s="419"/>
      <c r="F650" s="419"/>
    </row>
    <row r="651" spans="1:6">
      <c r="A651" s="419"/>
      <c r="B651" s="419"/>
      <c r="C651" s="419"/>
      <c r="D651" s="419"/>
      <c r="E651" s="419"/>
      <c r="F651" s="419"/>
    </row>
    <row r="652" spans="1:6">
      <c r="A652" s="419"/>
      <c r="B652" s="419"/>
      <c r="C652" s="419"/>
      <c r="D652" s="419"/>
      <c r="E652" s="419"/>
      <c r="F652" s="419"/>
    </row>
    <row r="653" spans="1:6">
      <c r="A653" s="419"/>
      <c r="B653" s="419"/>
      <c r="C653" s="419"/>
      <c r="D653" s="419"/>
      <c r="E653" s="419"/>
      <c r="F653" s="419"/>
    </row>
    <row r="654" spans="1:6">
      <c r="A654" s="419"/>
      <c r="B654" s="419"/>
      <c r="C654" s="419"/>
      <c r="D654" s="419"/>
      <c r="E654" s="419"/>
      <c r="F654" s="419"/>
    </row>
    <row r="655" spans="1:6">
      <c r="A655" s="419"/>
      <c r="B655" s="419"/>
      <c r="C655" s="419"/>
      <c r="D655" s="419"/>
      <c r="E655" s="419"/>
      <c r="F655" s="419"/>
    </row>
    <row r="656" spans="1:6">
      <c r="A656" s="419"/>
      <c r="B656" s="419"/>
      <c r="C656" s="419"/>
      <c r="D656" s="419"/>
      <c r="E656" s="419"/>
      <c r="F656" s="419"/>
    </row>
    <row r="657" spans="1:6">
      <c r="A657" s="419"/>
      <c r="B657" s="419"/>
      <c r="C657" s="419"/>
      <c r="D657" s="419"/>
      <c r="E657" s="419"/>
      <c r="F657" s="419"/>
    </row>
    <row r="658" spans="1:6">
      <c r="A658" s="419"/>
      <c r="B658" s="419"/>
      <c r="C658" s="419"/>
      <c r="D658" s="419"/>
      <c r="E658" s="419"/>
      <c r="F658" s="419"/>
    </row>
    <row r="659" spans="1:6">
      <c r="A659" s="419"/>
      <c r="B659" s="419"/>
      <c r="C659" s="419"/>
      <c r="D659" s="419"/>
      <c r="E659" s="419"/>
      <c r="F659" s="419"/>
    </row>
    <row r="660" spans="1:6">
      <c r="A660" s="419"/>
      <c r="B660" s="419"/>
      <c r="C660" s="419"/>
      <c r="D660" s="419"/>
      <c r="E660" s="419"/>
      <c r="F660" s="419"/>
    </row>
    <row r="661" spans="1:6">
      <c r="A661" s="419"/>
      <c r="B661" s="419"/>
      <c r="C661" s="419"/>
      <c r="D661" s="419"/>
      <c r="E661" s="419"/>
      <c r="F661" s="419"/>
    </row>
    <row r="662" spans="1:6">
      <c r="A662" s="419"/>
      <c r="B662" s="419"/>
      <c r="C662" s="419"/>
      <c r="D662" s="419"/>
      <c r="E662" s="419"/>
      <c r="F662" s="419"/>
    </row>
  </sheetData>
  <mergeCells count="11">
    <mergeCell ref="A11:A16"/>
    <mergeCell ref="A2:G2"/>
    <mergeCell ref="A3:G3"/>
    <mergeCell ref="A4:G4"/>
    <mergeCell ref="A6:G6"/>
    <mergeCell ref="A8:A9"/>
    <mergeCell ref="B8:B9"/>
    <mergeCell ref="C8:C9"/>
    <mergeCell ref="D8:D9"/>
    <mergeCell ref="E8:E9"/>
    <mergeCell ref="F8:F9"/>
  </mergeCells>
  <printOptions horizontalCentered="1"/>
  <pageMargins left="0.59055118110236227" right="0.39370078740157483" top="0.59055118110236227" bottom="0.59055118110236227" header="0.51181102362204722" footer="0.51181102362204722"/>
  <pageSetup paperSize="9" scale="8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2:T136"/>
  <sheetViews>
    <sheetView workbookViewId="0">
      <pane xSplit="1" ySplit="5" topLeftCell="F6" activePane="bottomRight" state="frozen"/>
      <selection pane="topRight" activeCell="B1" sqref="B1"/>
      <selection pane="bottomLeft" activeCell="A6" sqref="A6"/>
      <selection pane="bottomRight" activeCell="U115" sqref="U115"/>
    </sheetView>
  </sheetViews>
  <sheetFormatPr defaultRowHeight="15"/>
  <cols>
    <col min="1" max="1" width="24" style="795" customWidth="1"/>
    <col min="2" max="2" width="13.5703125" style="795" bestFit="1" customWidth="1"/>
    <col min="3" max="3" width="17.28515625" style="795" customWidth="1"/>
    <col min="4" max="4" width="13.5703125" style="795" bestFit="1" customWidth="1"/>
    <col min="5" max="5" width="13.5703125" style="795" customWidth="1"/>
    <col min="6" max="8" width="12.42578125" style="795" bestFit="1" customWidth="1"/>
    <col min="9" max="9" width="11.42578125" style="795" bestFit="1" customWidth="1"/>
    <col min="10" max="10" width="10.42578125" style="795" bestFit="1" customWidth="1"/>
    <col min="11" max="11" width="11.85546875" style="795" bestFit="1" customWidth="1"/>
    <col min="13" max="13" width="12.42578125" style="795" bestFit="1" customWidth="1"/>
    <col min="14" max="14" width="12.85546875" style="795" bestFit="1" customWidth="1"/>
    <col min="15" max="15" width="11.28515625" style="795" customWidth="1"/>
    <col min="17" max="17" width="12.5703125" style="795" customWidth="1"/>
    <col min="18" max="19" width="9.140625" style="795"/>
    <col min="257" max="257" width="24" customWidth="1"/>
    <col min="258" max="258" width="13.5703125" bestFit="1" customWidth="1"/>
    <col min="259" max="259" width="17.28515625" customWidth="1"/>
    <col min="260" max="260" width="13.5703125" bestFit="1" customWidth="1"/>
    <col min="261" max="261" width="13.5703125" customWidth="1"/>
    <col min="262" max="264" width="12.42578125" bestFit="1" customWidth="1"/>
    <col min="265" max="265" width="11.42578125" bestFit="1" customWidth="1"/>
    <col min="266" max="266" width="10.42578125" bestFit="1" customWidth="1"/>
    <col min="267" max="267" width="11.85546875" bestFit="1" customWidth="1"/>
    <col min="269" max="269" width="12.42578125" bestFit="1" customWidth="1"/>
    <col min="270" max="270" width="12.85546875" bestFit="1" customWidth="1"/>
    <col min="271" max="271" width="11.28515625" customWidth="1"/>
    <col min="273" max="273" width="12.5703125" customWidth="1"/>
    <col min="513" max="513" width="24" customWidth="1"/>
    <col min="514" max="514" width="13.5703125" bestFit="1" customWidth="1"/>
    <col min="515" max="515" width="17.28515625" customWidth="1"/>
    <col min="516" max="516" width="13.5703125" bestFit="1" customWidth="1"/>
    <col min="517" max="517" width="13.5703125" customWidth="1"/>
    <col min="518" max="520" width="12.42578125" bestFit="1" customWidth="1"/>
    <col min="521" max="521" width="11.42578125" bestFit="1" customWidth="1"/>
    <col min="522" max="522" width="10.42578125" bestFit="1" customWidth="1"/>
    <col min="523" max="523" width="11.85546875" bestFit="1" customWidth="1"/>
    <col min="525" max="525" width="12.42578125" bestFit="1" customWidth="1"/>
    <col min="526" max="526" width="12.85546875" bestFit="1" customWidth="1"/>
    <col min="527" max="527" width="11.28515625" customWidth="1"/>
    <col min="529" max="529" width="12.5703125" customWidth="1"/>
    <col min="769" max="769" width="24" customWidth="1"/>
    <col min="770" max="770" width="13.5703125" bestFit="1" customWidth="1"/>
    <col min="771" max="771" width="17.28515625" customWidth="1"/>
    <col min="772" max="772" width="13.5703125" bestFit="1" customWidth="1"/>
    <col min="773" max="773" width="13.5703125" customWidth="1"/>
    <col min="774" max="776" width="12.42578125" bestFit="1" customWidth="1"/>
    <col min="777" max="777" width="11.42578125" bestFit="1" customWidth="1"/>
    <col min="778" max="778" width="10.42578125" bestFit="1" customWidth="1"/>
    <col min="779" max="779" width="11.85546875" bestFit="1" customWidth="1"/>
    <col min="781" max="781" width="12.42578125" bestFit="1" customWidth="1"/>
    <col min="782" max="782" width="12.85546875" bestFit="1" customWidth="1"/>
    <col min="783" max="783" width="11.28515625" customWidth="1"/>
    <col min="785" max="785" width="12.5703125" customWidth="1"/>
    <col min="1025" max="1025" width="24" customWidth="1"/>
    <col min="1026" max="1026" width="13.5703125" bestFit="1" customWidth="1"/>
    <col min="1027" max="1027" width="17.28515625" customWidth="1"/>
    <col min="1028" max="1028" width="13.5703125" bestFit="1" customWidth="1"/>
    <col min="1029" max="1029" width="13.5703125" customWidth="1"/>
    <col min="1030" max="1032" width="12.42578125" bestFit="1" customWidth="1"/>
    <col min="1033" max="1033" width="11.42578125" bestFit="1" customWidth="1"/>
    <col min="1034" max="1034" width="10.42578125" bestFit="1" customWidth="1"/>
    <col min="1035" max="1035" width="11.85546875" bestFit="1" customWidth="1"/>
    <col min="1037" max="1037" width="12.42578125" bestFit="1" customWidth="1"/>
    <col min="1038" max="1038" width="12.85546875" bestFit="1" customWidth="1"/>
    <col min="1039" max="1039" width="11.28515625" customWidth="1"/>
    <col min="1041" max="1041" width="12.5703125" customWidth="1"/>
    <col min="1281" max="1281" width="24" customWidth="1"/>
    <col min="1282" max="1282" width="13.5703125" bestFit="1" customWidth="1"/>
    <col min="1283" max="1283" width="17.28515625" customWidth="1"/>
    <col min="1284" max="1284" width="13.5703125" bestFit="1" customWidth="1"/>
    <col min="1285" max="1285" width="13.5703125" customWidth="1"/>
    <col min="1286" max="1288" width="12.42578125" bestFit="1" customWidth="1"/>
    <col min="1289" max="1289" width="11.42578125" bestFit="1" customWidth="1"/>
    <col min="1290" max="1290" width="10.42578125" bestFit="1" customWidth="1"/>
    <col min="1291" max="1291" width="11.85546875" bestFit="1" customWidth="1"/>
    <col min="1293" max="1293" width="12.42578125" bestFit="1" customWidth="1"/>
    <col min="1294" max="1294" width="12.85546875" bestFit="1" customWidth="1"/>
    <col min="1295" max="1295" width="11.28515625" customWidth="1"/>
    <col min="1297" max="1297" width="12.5703125" customWidth="1"/>
    <col min="1537" max="1537" width="24" customWidth="1"/>
    <col min="1538" max="1538" width="13.5703125" bestFit="1" customWidth="1"/>
    <col min="1539" max="1539" width="17.28515625" customWidth="1"/>
    <col min="1540" max="1540" width="13.5703125" bestFit="1" customWidth="1"/>
    <col min="1541" max="1541" width="13.5703125" customWidth="1"/>
    <col min="1542" max="1544" width="12.42578125" bestFit="1" customWidth="1"/>
    <col min="1545" max="1545" width="11.42578125" bestFit="1" customWidth="1"/>
    <col min="1546" max="1546" width="10.42578125" bestFit="1" customWidth="1"/>
    <col min="1547" max="1547" width="11.85546875" bestFit="1" customWidth="1"/>
    <col min="1549" max="1549" width="12.42578125" bestFit="1" customWidth="1"/>
    <col min="1550" max="1550" width="12.85546875" bestFit="1" customWidth="1"/>
    <col min="1551" max="1551" width="11.28515625" customWidth="1"/>
    <col min="1553" max="1553" width="12.5703125" customWidth="1"/>
    <col min="1793" max="1793" width="24" customWidth="1"/>
    <col min="1794" max="1794" width="13.5703125" bestFit="1" customWidth="1"/>
    <col min="1795" max="1795" width="17.28515625" customWidth="1"/>
    <col min="1796" max="1796" width="13.5703125" bestFit="1" customWidth="1"/>
    <col min="1797" max="1797" width="13.5703125" customWidth="1"/>
    <col min="1798" max="1800" width="12.42578125" bestFit="1" customWidth="1"/>
    <col min="1801" max="1801" width="11.42578125" bestFit="1" customWidth="1"/>
    <col min="1802" max="1802" width="10.42578125" bestFit="1" customWidth="1"/>
    <col min="1803" max="1803" width="11.85546875" bestFit="1" customWidth="1"/>
    <col min="1805" max="1805" width="12.42578125" bestFit="1" customWidth="1"/>
    <col min="1806" max="1806" width="12.85546875" bestFit="1" customWidth="1"/>
    <col min="1807" max="1807" width="11.28515625" customWidth="1"/>
    <col min="1809" max="1809" width="12.5703125" customWidth="1"/>
    <col min="2049" max="2049" width="24" customWidth="1"/>
    <col min="2050" max="2050" width="13.5703125" bestFit="1" customWidth="1"/>
    <col min="2051" max="2051" width="17.28515625" customWidth="1"/>
    <col min="2052" max="2052" width="13.5703125" bestFit="1" customWidth="1"/>
    <col min="2053" max="2053" width="13.5703125" customWidth="1"/>
    <col min="2054" max="2056" width="12.42578125" bestFit="1" customWidth="1"/>
    <col min="2057" max="2057" width="11.42578125" bestFit="1" customWidth="1"/>
    <col min="2058" max="2058" width="10.42578125" bestFit="1" customWidth="1"/>
    <col min="2059" max="2059" width="11.85546875" bestFit="1" customWidth="1"/>
    <col min="2061" max="2061" width="12.42578125" bestFit="1" customWidth="1"/>
    <col min="2062" max="2062" width="12.85546875" bestFit="1" customWidth="1"/>
    <col min="2063" max="2063" width="11.28515625" customWidth="1"/>
    <col min="2065" max="2065" width="12.5703125" customWidth="1"/>
    <col min="2305" max="2305" width="24" customWidth="1"/>
    <col min="2306" max="2306" width="13.5703125" bestFit="1" customWidth="1"/>
    <col min="2307" max="2307" width="17.28515625" customWidth="1"/>
    <col min="2308" max="2308" width="13.5703125" bestFit="1" customWidth="1"/>
    <col min="2309" max="2309" width="13.5703125" customWidth="1"/>
    <col min="2310" max="2312" width="12.42578125" bestFit="1" customWidth="1"/>
    <col min="2313" max="2313" width="11.42578125" bestFit="1" customWidth="1"/>
    <col min="2314" max="2314" width="10.42578125" bestFit="1" customWidth="1"/>
    <col min="2315" max="2315" width="11.85546875" bestFit="1" customWidth="1"/>
    <col min="2317" max="2317" width="12.42578125" bestFit="1" customWidth="1"/>
    <col min="2318" max="2318" width="12.85546875" bestFit="1" customWidth="1"/>
    <col min="2319" max="2319" width="11.28515625" customWidth="1"/>
    <col min="2321" max="2321" width="12.5703125" customWidth="1"/>
    <col min="2561" max="2561" width="24" customWidth="1"/>
    <col min="2562" max="2562" width="13.5703125" bestFit="1" customWidth="1"/>
    <col min="2563" max="2563" width="17.28515625" customWidth="1"/>
    <col min="2564" max="2564" width="13.5703125" bestFit="1" customWidth="1"/>
    <col min="2565" max="2565" width="13.5703125" customWidth="1"/>
    <col min="2566" max="2568" width="12.42578125" bestFit="1" customWidth="1"/>
    <col min="2569" max="2569" width="11.42578125" bestFit="1" customWidth="1"/>
    <col min="2570" max="2570" width="10.42578125" bestFit="1" customWidth="1"/>
    <col min="2571" max="2571" width="11.85546875" bestFit="1" customWidth="1"/>
    <col min="2573" max="2573" width="12.42578125" bestFit="1" customWidth="1"/>
    <col min="2574" max="2574" width="12.85546875" bestFit="1" customWidth="1"/>
    <col min="2575" max="2575" width="11.28515625" customWidth="1"/>
    <col min="2577" max="2577" width="12.5703125" customWidth="1"/>
    <col min="2817" max="2817" width="24" customWidth="1"/>
    <col min="2818" max="2818" width="13.5703125" bestFit="1" customWidth="1"/>
    <col min="2819" max="2819" width="17.28515625" customWidth="1"/>
    <col min="2820" max="2820" width="13.5703125" bestFit="1" customWidth="1"/>
    <col min="2821" max="2821" width="13.5703125" customWidth="1"/>
    <col min="2822" max="2824" width="12.42578125" bestFit="1" customWidth="1"/>
    <col min="2825" max="2825" width="11.42578125" bestFit="1" customWidth="1"/>
    <col min="2826" max="2826" width="10.42578125" bestFit="1" customWidth="1"/>
    <col min="2827" max="2827" width="11.85546875" bestFit="1" customWidth="1"/>
    <col min="2829" max="2829" width="12.42578125" bestFit="1" customWidth="1"/>
    <col min="2830" max="2830" width="12.85546875" bestFit="1" customWidth="1"/>
    <col min="2831" max="2831" width="11.28515625" customWidth="1"/>
    <col min="2833" max="2833" width="12.5703125" customWidth="1"/>
    <col min="3073" max="3073" width="24" customWidth="1"/>
    <col min="3074" max="3074" width="13.5703125" bestFit="1" customWidth="1"/>
    <col min="3075" max="3075" width="17.28515625" customWidth="1"/>
    <col min="3076" max="3076" width="13.5703125" bestFit="1" customWidth="1"/>
    <col min="3077" max="3077" width="13.5703125" customWidth="1"/>
    <col min="3078" max="3080" width="12.42578125" bestFit="1" customWidth="1"/>
    <col min="3081" max="3081" width="11.42578125" bestFit="1" customWidth="1"/>
    <col min="3082" max="3082" width="10.42578125" bestFit="1" customWidth="1"/>
    <col min="3083" max="3083" width="11.85546875" bestFit="1" customWidth="1"/>
    <col min="3085" max="3085" width="12.42578125" bestFit="1" customWidth="1"/>
    <col min="3086" max="3086" width="12.85546875" bestFit="1" customWidth="1"/>
    <col min="3087" max="3087" width="11.28515625" customWidth="1"/>
    <col min="3089" max="3089" width="12.5703125" customWidth="1"/>
    <col min="3329" max="3329" width="24" customWidth="1"/>
    <col min="3330" max="3330" width="13.5703125" bestFit="1" customWidth="1"/>
    <col min="3331" max="3331" width="17.28515625" customWidth="1"/>
    <col min="3332" max="3332" width="13.5703125" bestFit="1" customWidth="1"/>
    <col min="3333" max="3333" width="13.5703125" customWidth="1"/>
    <col min="3334" max="3336" width="12.42578125" bestFit="1" customWidth="1"/>
    <col min="3337" max="3337" width="11.42578125" bestFit="1" customWidth="1"/>
    <col min="3338" max="3338" width="10.42578125" bestFit="1" customWidth="1"/>
    <col min="3339" max="3339" width="11.85546875" bestFit="1" customWidth="1"/>
    <col min="3341" max="3341" width="12.42578125" bestFit="1" customWidth="1"/>
    <col min="3342" max="3342" width="12.85546875" bestFit="1" customWidth="1"/>
    <col min="3343" max="3343" width="11.28515625" customWidth="1"/>
    <col min="3345" max="3345" width="12.5703125" customWidth="1"/>
    <col min="3585" max="3585" width="24" customWidth="1"/>
    <col min="3586" max="3586" width="13.5703125" bestFit="1" customWidth="1"/>
    <col min="3587" max="3587" width="17.28515625" customWidth="1"/>
    <col min="3588" max="3588" width="13.5703125" bestFit="1" customWidth="1"/>
    <col min="3589" max="3589" width="13.5703125" customWidth="1"/>
    <col min="3590" max="3592" width="12.42578125" bestFit="1" customWidth="1"/>
    <col min="3593" max="3593" width="11.42578125" bestFit="1" customWidth="1"/>
    <col min="3594" max="3594" width="10.42578125" bestFit="1" customWidth="1"/>
    <col min="3595" max="3595" width="11.85546875" bestFit="1" customWidth="1"/>
    <col min="3597" max="3597" width="12.42578125" bestFit="1" customWidth="1"/>
    <col min="3598" max="3598" width="12.85546875" bestFit="1" customWidth="1"/>
    <col min="3599" max="3599" width="11.28515625" customWidth="1"/>
    <col min="3601" max="3601" width="12.5703125" customWidth="1"/>
    <col min="3841" max="3841" width="24" customWidth="1"/>
    <col min="3842" max="3842" width="13.5703125" bestFit="1" customWidth="1"/>
    <col min="3843" max="3843" width="17.28515625" customWidth="1"/>
    <col min="3844" max="3844" width="13.5703125" bestFit="1" customWidth="1"/>
    <col min="3845" max="3845" width="13.5703125" customWidth="1"/>
    <col min="3846" max="3848" width="12.42578125" bestFit="1" customWidth="1"/>
    <col min="3849" max="3849" width="11.42578125" bestFit="1" customWidth="1"/>
    <col min="3850" max="3850" width="10.42578125" bestFit="1" customWidth="1"/>
    <col min="3851" max="3851" width="11.85546875" bestFit="1" customWidth="1"/>
    <col min="3853" max="3853" width="12.42578125" bestFit="1" customWidth="1"/>
    <col min="3854" max="3854" width="12.85546875" bestFit="1" customWidth="1"/>
    <col min="3855" max="3855" width="11.28515625" customWidth="1"/>
    <col min="3857" max="3857" width="12.5703125" customWidth="1"/>
    <col min="4097" max="4097" width="24" customWidth="1"/>
    <col min="4098" max="4098" width="13.5703125" bestFit="1" customWidth="1"/>
    <col min="4099" max="4099" width="17.28515625" customWidth="1"/>
    <col min="4100" max="4100" width="13.5703125" bestFit="1" customWidth="1"/>
    <col min="4101" max="4101" width="13.5703125" customWidth="1"/>
    <col min="4102" max="4104" width="12.42578125" bestFit="1" customWidth="1"/>
    <col min="4105" max="4105" width="11.42578125" bestFit="1" customWidth="1"/>
    <col min="4106" max="4106" width="10.42578125" bestFit="1" customWidth="1"/>
    <col min="4107" max="4107" width="11.85546875" bestFit="1" customWidth="1"/>
    <col min="4109" max="4109" width="12.42578125" bestFit="1" customWidth="1"/>
    <col min="4110" max="4110" width="12.85546875" bestFit="1" customWidth="1"/>
    <col min="4111" max="4111" width="11.28515625" customWidth="1"/>
    <col min="4113" max="4113" width="12.5703125" customWidth="1"/>
    <col min="4353" max="4353" width="24" customWidth="1"/>
    <col min="4354" max="4354" width="13.5703125" bestFit="1" customWidth="1"/>
    <col min="4355" max="4355" width="17.28515625" customWidth="1"/>
    <col min="4356" max="4356" width="13.5703125" bestFit="1" customWidth="1"/>
    <col min="4357" max="4357" width="13.5703125" customWidth="1"/>
    <col min="4358" max="4360" width="12.42578125" bestFit="1" customWidth="1"/>
    <col min="4361" max="4361" width="11.42578125" bestFit="1" customWidth="1"/>
    <col min="4362" max="4362" width="10.42578125" bestFit="1" customWidth="1"/>
    <col min="4363" max="4363" width="11.85546875" bestFit="1" customWidth="1"/>
    <col min="4365" max="4365" width="12.42578125" bestFit="1" customWidth="1"/>
    <col min="4366" max="4366" width="12.85546875" bestFit="1" customWidth="1"/>
    <col min="4367" max="4367" width="11.28515625" customWidth="1"/>
    <col min="4369" max="4369" width="12.5703125" customWidth="1"/>
    <col min="4609" max="4609" width="24" customWidth="1"/>
    <col min="4610" max="4610" width="13.5703125" bestFit="1" customWidth="1"/>
    <col min="4611" max="4611" width="17.28515625" customWidth="1"/>
    <col min="4612" max="4612" width="13.5703125" bestFit="1" customWidth="1"/>
    <col min="4613" max="4613" width="13.5703125" customWidth="1"/>
    <col min="4614" max="4616" width="12.42578125" bestFit="1" customWidth="1"/>
    <col min="4617" max="4617" width="11.42578125" bestFit="1" customWidth="1"/>
    <col min="4618" max="4618" width="10.42578125" bestFit="1" customWidth="1"/>
    <col min="4619" max="4619" width="11.85546875" bestFit="1" customWidth="1"/>
    <col min="4621" max="4621" width="12.42578125" bestFit="1" customWidth="1"/>
    <col min="4622" max="4622" width="12.85546875" bestFit="1" customWidth="1"/>
    <col min="4623" max="4623" width="11.28515625" customWidth="1"/>
    <col min="4625" max="4625" width="12.5703125" customWidth="1"/>
    <col min="4865" max="4865" width="24" customWidth="1"/>
    <col min="4866" max="4866" width="13.5703125" bestFit="1" customWidth="1"/>
    <col min="4867" max="4867" width="17.28515625" customWidth="1"/>
    <col min="4868" max="4868" width="13.5703125" bestFit="1" customWidth="1"/>
    <col min="4869" max="4869" width="13.5703125" customWidth="1"/>
    <col min="4870" max="4872" width="12.42578125" bestFit="1" customWidth="1"/>
    <col min="4873" max="4873" width="11.42578125" bestFit="1" customWidth="1"/>
    <col min="4874" max="4874" width="10.42578125" bestFit="1" customWidth="1"/>
    <col min="4875" max="4875" width="11.85546875" bestFit="1" customWidth="1"/>
    <col min="4877" max="4877" width="12.42578125" bestFit="1" customWidth="1"/>
    <col min="4878" max="4878" width="12.85546875" bestFit="1" customWidth="1"/>
    <col min="4879" max="4879" width="11.28515625" customWidth="1"/>
    <col min="4881" max="4881" width="12.5703125" customWidth="1"/>
    <col min="5121" max="5121" width="24" customWidth="1"/>
    <col min="5122" max="5122" width="13.5703125" bestFit="1" customWidth="1"/>
    <col min="5123" max="5123" width="17.28515625" customWidth="1"/>
    <col min="5124" max="5124" width="13.5703125" bestFit="1" customWidth="1"/>
    <col min="5125" max="5125" width="13.5703125" customWidth="1"/>
    <col min="5126" max="5128" width="12.42578125" bestFit="1" customWidth="1"/>
    <col min="5129" max="5129" width="11.42578125" bestFit="1" customWidth="1"/>
    <col min="5130" max="5130" width="10.42578125" bestFit="1" customWidth="1"/>
    <col min="5131" max="5131" width="11.85546875" bestFit="1" customWidth="1"/>
    <col min="5133" max="5133" width="12.42578125" bestFit="1" customWidth="1"/>
    <col min="5134" max="5134" width="12.85546875" bestFit="1" customWidth="1"/>
    <col min="5135" max="5135" width="11.28515625" customWidth="1"/>
    <col min="5137" max="5137" width="12.5703125" customWidth="1"/>
    <col min="5377" max="5377" width="24" customWidth="1"/>
    <col min="5378" max="5378" width="13.5703125" bestFit="1" customWidth="1"/>
    <col min="5379" max="5379" width="17.28515625" customWidth="1"/>
    <col min="5380" max="5380" width="13.5703125" bestFit="1" customWidth="1"/>
    <col min="5381" max="5381" width="13.5703125" customWidth="1"/>
    <col min="5382" max="5384" width="12.42578125" bestFit="1" customWidth="1"/>
    <col min="5385" max="5385" width="11.42578125" bestFit="1" customWidth="1"/>
    <col min="5386" max="5386" width="10.42578125" bestFit="1" customWidth="1"/>
    <col min="5387" max="5387" width="11.85546875" bestFit="1" customWidth="1"/>
    <col min="5389" max="5389" width="12.42578125" bestFit="1" customWidth="1"/>
    <col min="5390" max="5390" width="12.85546875" bestFit="1" customWidth="1"/>
    <col min="5391" max="5391" width="11.28515625" customWidth="1"/>
    <col min="5393" max="5393" width="12.5703125" customWidth="1"/>
    <col min="5633" max="5633" width="24" customWidth="1"/>
    <col min="5634" max="5634" width="13.5703125" bestFit="1" customWidth="1"/>
    <col min="5635" max="5635" width="17.28515625" customWidth="1"/>
    <col min="5636" max="5636" width="13.5703125" bestFit="1" customWidth="1"/>
    <col min="5637" max="5637" width="13.5703125" customWidth="1"/>
    <col min="5638" max="5640" width="12.42578125" bestFit="1" customWidth="1"/>
    <col min="5641" max="5641" width="11.42578125" bestFit="1" customWidth="1"/>
    <col min="5642" max="5642" width="10.42578125" bestFit="1" customWidth="1"/>
    <col min="5643" max="5643" width="11.85546875" bestFit="1" customWidth="1"/>
    <col min="5645" max="5645" width="12.42578125" bestFit="1" customWidth="1"/>
    <col min="5646" max="5646" width="12.85546875" bestFit="1" customWidth="1"/>
    <col min="5647" max="5647" width="11.28515625" customWidth="1"/>
    <col min="5649" max="5649" width="12.5703125" customWidth="1"/>
    <col min="5889" max="5889" width="24" customWidth="1"/>
    <col min="5890" max="5890" width="13.5703125" bestFit="1" customWidth="1"/>
    <col min="5891" max="5891" width="17.28515625" customWidth="1"/>
    <col min="5892" max="5892" width="13.5703125" bestFit="1" customWidth="1"/>
    <col min="5893" max="5893" width="13.5703125" customWidth="1"/>
    <col min="5894" max="5896" width="12.42578125" bestFit="1" customWidth="1"/>
    <col min="5897" max="5897" width="11.42578125" bestFit="1" customWidth="1"/>
    <col min="5898" max="5898" width="10.42578125" bestFit="1" customWidth="1"/>
    <col min="5899" max="5899" width="11.85546875" bestFit="1" customWidth="1"/>
    <col min="5901" max="5901" width="12.42578125" bestFit="1" customWidth="1"/>
    <col min="5902" max="5902" width="12.85546875" bestFit="1" customWidth="1"/>
    <col min="5903" max="5903" width="11.28515625" customWidth="1"/>
    <col min="5905" max="5905" width="12.5703125" customWidth="1"/>
    <col min="6145" max="6145" width="24" customWidth="1"/>
    <col min="6146" max="6146" width="13.5703125" bestFit="1" customWidth="1"/>
    <col min="6147" max="6147" width="17.28515625" customWidth="1"/>
    <col min="6148" max="6148" width="13.5703125" bestFit="1" customWidth="1"/>
    <col min="6149" max="6149" width="13.5703125" customWidth="1"/>
    <col min="6150" max="6152" width="12.42578125" bestFit="1" customWidth="1"/>
    <col min="6153" max="6153" width="11.42578125" bestFit="1" customWidth="1"/>
    <col min="6154" max="6154" width="10.42578125" bestFit="1" customWidth="1"/>
    <col min="6155" max="6155" width="11.85546875" bestFit="1" customWidth="1"/>
    <col min="6157" max="6157" width="12.42578125" bestFit="1" customWidth="1"/>
    <col min="6158" max="6158" width="12.85546875" bestFit="1" customWidth="1"/>
    <col min="6159" max="6159" width="11.28515625" customWidth="1"/>
    <col min="6161" max="6161" width="12.5703125" customWidth="1"/>
    <col min="6401" max="6401" width="24" customWidth="1"/>
    <col min="6402" max="6402" width="13.5703125" bestFit="1" customWidth="1"/>
    <col min="6403" max="6403" width="17.28515625" customWidth="1"/>
    <col min="6404" max="6404" width="13.5703125" bestFit="1" customWidth="1"/>
    <col min="6405" max="6405" width="13.5703125" customWidth="1"/>
    <col min="6406" max="6408" width="12.42578125" bestFit="1" customWidth="1"/>
    <col min="6409" max="6409" width="11.42578125" bestFit="1" customWidth="1"/>
    <col min="6410" max="6410" width="10.42578125" bestFit="1" customWidth="1"/>
    <col min="6411" max="6411" width="11.85546875" bestFit="1" customWidth="1"/>
    <col min="6413" max="6413" width="12.42578125" bestFit="1" customWidth="1"/>
    <col min="6414" max="6414" width="12.85546875" bestFit="1" customWidth="1"/>
    <col min="6415" max="6415" width="11.28515625" customWidth="1"/>
    <col min="6417" max="6417" width="12.5703125" customWidth="1"/>
    <col min="6657" max="6657" width="24" customWidth="1"/>
    <col min="6658" max="6658" width="13.5703125" bestFit="1" customWidth="1"/>
    <col min="6659" max="6659" width="17.28515625" customWidth="1"/>
    <col min="6660" max="6660" width="13.5703125" bestFit="1" customWidth="1"/>
    <col min="6661" max="6661" width="13.5703125" customWidth="1"/>
    <col min="6662" max="6664" width="12.42578125" bestFit="1" customWidth="1"/>
    <col min="6665" max="6665" width="11.42578125" bestFit="1" customWidth="1"/>
    <col min="6666" max="6666" width="10.42578125" bestFit="1" customWidth="1"/>
    <col min="6667" max="6667" width="11.85546875" bestFit="1" customWidth="1"/>
    <col min="6669" max="6669" width="12.42578125" bestFit="1" customWidth="1"/>
    <col min="6670" max="6670" width="12.85546875" bestFit="1" customWidth="1"/>
    <col min="6671" max="6671" width="11.28515625" customWidth="1"/>
    <col min="6673" max="6673" width="12.5703125" customWidth="1"/>
    <col min="6913" max="6913" width="24" customWidth="1"/>
    <col min="6914" max="6914" width="13.5703125" bestFit="1" customWidth="1"/>
    <col min="6915" max="6915" width="17.28515625" customWidth="1"/>
    <col min="6916" max="6916" width="13.5703125" bestFit="1" customWidth="1"/>
    <col min="6917" max="6917" width="13.5703125" customWidth="1"/>
    <col min="6918" max="6920" width="12.42578125" bestFit="1" customWidth="1"/>
    <col min="6921" max="6921" width="11.42578125" bestFit="1" customWidth="1"/>
    <col min="6922" max="6922" width="10.42578125" bestFit="1" customWidth="1"/>
    <col min="6923" max="6923" width="11.85546875" bestFit="1" customWidth="1"/>
    <col min="6925" max="6925" width="12.42578125" bestFit="1" customWidth="1"/>
    <col min="6926" max="6926" width="12.85546875" bestFit="1" customWidth="1"/>
    <col min="6927" max="6927" width="11.28515625" customWidth="1"/>
    <col min="6929" max="6929" width="12.5703125" customWidth="1"/>
    <col min="7169" max="7169" width="24" customWidth="1"/>
    <col min="7170" max="7170" width="13.5703125" bestFit="1" customWidth="1"/>
    <col min="7171" max="7171" width="17.28515625" customWidth="1"/>
    <col min="7172" max="7172" width="13.5703125" bestFit="1" customWidth="1"/>
    <col min="7173" max="7173" width="13.5703125" customWidth="1"/>
    <col min="7174" max="7176" width="12.42578125" bestFit="1" customWidth="1"/>
    <col min="7177" max="7177" width="11.42578125" bestFit="1" customWidth="1"/>
    <col min="7178" max="7178" width="10.42578125" bestFit="1" customWidth="1"/>
    <col min="7179" max="7179" width="11.85546875" bestFit="1" customWidth="1"/>
    <col min="7181" max="7181" width="12.42578125" bestFit="1" customWidth="1"/>
    <col min="7182" max="7182" width="12.85546875" bestFit="1" customWidth="1"/>
    <col min="7183" max="7183" width="11.28515625" customWidth="1"/>
    <col min="7185" max="7185" width="12.5703125" customWidth="1"/>
    <col min="7425" max="7425" width="24" customWidth="1"/>
    <col min="7426" max="7426" width="13.5703125" bestFit="1" customWidth="1"/>
    <col min="7427" max="7427" width="17.28515625" customWidth="1"/>
    <col min="7428" max="7428" width="13.5703125" bestFit="1" customWidth="1"/>
    <col min="7429" max="7429" width="13.5703125" customWidth="1"/>
    <col min="7430" max="7432" width="12.42578125" bestFit="1" customWidth="1"/>
    <col min="7433" max="7433" width="11.42578125" bestFit="1" customWidth="1"/>
    <col min="7434" max="7434" width="10.42578125" bestFit="1" customWidth="1"/>
    <col min="7435" max="7435" width="11.85546875" bestFit="1" customWidth="1"/>
    <col min="7437" max="7437" width="12.42578125" bestFit="1" customWidth="1"/>
    <col min="7438" max="7438" width="12.85546875" bestFit="1" customWidth="1"/>
    <col min="7439" max="7439" width="11.28515625" customWidth="1"/>
    <col min="7441" max="7441" width="12.5703125" customWidth="1"/>
    <col min="7681" max="7681" width="24" customWidth="1"/>
    <col min="7682" max="7682" width="13.5703125" bestFit="1" customWidth="1"/>
    <col min="7683" max="7683" width="17.28515625" customWidth="1"/>
    <col min="7684" max="7684" width="13.5703125" bestFit="1" customWidth="1"/>
    <col min="7685" max="7685" width="13.5703125" customWidth="1"/>
    <col min="7686" max="7688" width="12.42578125" bestFit="1" customWidth="1"/>
    <col min="7689" max="7689" width="11.42578125" bestFit="1" customWidth="1"/>
    <col min="7690" max="7690" width="10.42578125" bestFit="1" customWidth="1"/>
    <col min="7691" max="7691" width="11.85546875" bestFit="1" customWidth="1"/>
    <col min="7693" max="7693" width="12.42578125" bestFit="1" customWidth="1"/>
    <col min="7694" max="7694" width="12.85546875" bestFit="1" customWidth="1"/>
    <col min="7695" max="7695" width="11.28515625" customWidth="1"/>
    <col min="7697" max="7697" width="12.5703125" customWidth="1"/>
    <col min="7937" max="7937" width="24" customWidth="1"/>
    <col min="7938" max="7938" width="13.5703125" bestFit="1" customWidth="1"/>
    <col min="7939" max="7939" width="17.28515625" customWidth="1"/>
    <col min="7940" max="7940" width="13.5703125" bestFit="1" customWidth="1"/>
    <col min="7941" max="7941" width="13.5703125" customWidth="1"/>
    <col min="7942" max="7944" width="12.42578125" bestFit="1" customWidth="1"/>
    <col min="7945" max="7945" width="11.42578125" bestFit="1" customWidth="1"/>
    <col min="7946" max="7946" width="10.42578125" bestFit="1" customWidth="1"/>
    <col min="7947" max="7947" width="11.85546875" bestFit="1" customWidth="1"/>
    <col min="7949" max="7949" width="12.42578125" bestFit="1" customWidth="1"/>
    <col min="7950" max="7950" width="12.85546875" bestFit="1" customWidth="1"/>
    <col min="7951" max="7951" width="11.28515625" customWidth="1"/>
    <col min="7953" max="7953" width="12.5703125" customWidth="1"/>
    <col min="8193" max="8193" width="24" customWidth="1"/>
    <col min="8194" max="8194" width="13.5703125" bestFit="1" customWidth="1"/>
    <col min="8195" max="8195" width="17.28515625" customWidth="1"/>
    <col min="8196" max="8196" width="13.5703125" bestFit="1" customWidth="1"/>
    <col min="8197" max="8197" width="13.5703125" customWidth="1"/>
    <col min="8198" max="8200" width="12.42578125" bestFit="1" customWidth="1"/>
    <col min="8201" max="8201" width="11.42578125" bestFit="1" customWidth="1"/>
    <col min="8202" max="8202" width="10.42578125" bestFit="1" customWidth="1"/>
    <col min="8203" max="8203" width="11.85546875" bestFit="1" customWidth="1"/>
    <col min="8205" max="8205" width="12.42578125" bestFit="1" customWidth="1"/>
    <col min="8206" max="8206" width="12.85546875" bestFit="1" customWidth="1"/>
    <col min="8207" max="8207" width="11.28515625" customWidth="1"/>
    <col min="8209" max="8209" width="12.5703125" customWidth="1"/>
    <col min="8449" max="8449" width="24" customWidth="1"/>
    <col min="8450" max="8450" width="13.5703125" bestFit="1" customWidth="1"/>
    <col min="8451" max="8451" width="17.28515625" customWidth="1"/>
    <col min="8452" max="8452" width="13.5703125" bestFit="1" customWidth="1"/>
    <col min="8453" max="8453" width="13.5703125" customWidth="1"/>
    <col min="8454" max="8456" width="12.42578125" bestFit="1" customWidth="1"/>
    <col min="8457" max="8457" width="11.42578125" bestFit="1" customWidth="1"/>
    <col min="8458" max="8458" width="10.42578125" bestFit="1" customWidth="1"/>
    <col min="8459" max="8459" width="11.85546875" bestFit="1" customWidth="1"/>
    <col min="8461" max="8461" width="12.42578125" bestFit="1" customWidth="1"/>
    <col min="8462" max="8462" width="12.85546875" bestFit="1" customWidth="1"/>
    <col min="8463" max="8463" width="11.28515625" customWidth="1"/>
    <col min="8465" max="8465" width="12.5703125" customWidth="1"/>
    <col min="8705" max="8705" width="24" customWidth="1"/>
    <col min="8706" max="8706" width="13.5703125" bestFit="1" customWidth="1"/>
    <col min="8707" max="8707" width="17.28515625" customWidth="1"/>
    <col min="8708" max="8708" width="13.5703125" bestFit="1" customWidth="1"/>
    <col min="8709" max="8709" width="13.5703125" customWidth="1"/>
    <col min="8710" max="8712" width="12.42578125" bestFit="1" customWidth="1"/>
    <col min="8713" max="8713" width="11.42578125" bestFit="1" customWidth="1"/>
    <col min="8714" max="8714" width="10.42578125" bestFit="1" customWidth="1"/>
    <col min="8715" max="8715" width="11.85546875" bestFit="1" customWidth="1"/>
    <col min="8717" max="8717" width="12.42578125" bestFit="1" customWidth="1"/>
    <col min="8718" max="8718" width="12.85546875" bestFit="1" customWidth="1"/>
    <col min="8719" max="8719" width="11.28515625" customWidth="1"/>
    <col min="8721" max="8721" width="12.5703125" customWidth="1"/>
    <col min="8961" max="8961" width="24" customWidth="1"/>
    <col min="8962" max="8962" width="13.5703125" bestFit="1" customWidth="1"/>
    <col min="8963" max="8963" width="17.28515625" customWidth="1"/>
    <col min="8964" max="8964" width="13.5703125" bestFit="1" customWidth="1"/>
    <col min="8965" max="8965" width="13.5703125" customWidth="1"/>
    <col min="8966" max="8968" width="12.42578125" bestFit="1" customWidth="1"/>
    <col min="8969" max="8969" width="11.42578125" bestFit="1" customWidth="1"/>
    <col min="8970" max="8970" width="10.42578125" bestFit="1" customWidth="1"/>
    <col min="8971" max="8971" width="11.85546875" bestFit="1" customWidth="1"/>
    <col min="8973" max="8973" width="12.42578125" bestFit="1" customWidth="1"/>
    <col min="8974" max="8974" width="12.85546875" bestFit="1" customWidth="1"/>
    <col min="8975" max="8975" width="11.28515625" customWidth="1"/>
    <col min="8977" max="8977" width="12.5703125" customWidth="1"/>
    <col min="9217" max="9217" width="24" customWidth="1"/>
    <col min="9218" max="9218" width="13.5703125" bestFit="1" customWidth="1"/>
    <col min="9219" max="9219" width="17.28515625" customWidth="1"/>
    <col min="9220" max="9220" width="13.5703125" bestFit="1" customWidth="1"/>
    <col min="9221" max="9221" width="13.5703125" customWidth="1"/>
    <col min="9222" max="9224" width="12.42578125" bestFit="1" customWidth="1"/>
    <col min="9225" max="9225" width="11.42578125" bestFit="1" customWidth="1"/>
    <col min="9226" max="9226" width="10.42578125" bestFit="1" customWidth="1"/>
    <col min="9227" max="9227" width="11.85546875" bestFit="1" customWidth="1"/>
    <col min="9229" max="9229" width="12.42578125" bestFit="1" customWidth="1"/>
    <col min="9230" max="9230" width="12.85546875" bestFit="1" customWidth="1"/>
    <col min="9231" max="9231" width="11.28515625" customWidth="1"/>
    <col min="9233" max="9233" width="12.5703125" customWidth="1"/>
    <col min="9473" max="9473" width="24" customWidth="1"/>
    <col min="9474" max="9474" width="13.5703125" bestFit="1" customWidth="1"/>
    <col min="9475" max="9475" width="17.28515625" customWidth="1"/>
    <col min="9476" max="9476" width="13.5703125" bestFit="1" customWidth="1"/>
    <col min="9477" max="9477" width="13.5703125" customWidth="1"/>
    <col min="9478" max="9480" width="12.42578125" bestFit="1" customWidth="1"/>
    <col min="9481" max="9481" width="11.42578125" bestFit="1" customWidth="1"/>
    <col min="9482" max="9482" width="10.42578125" bestFit="1" customWidth="1"/>
    <col min="9483" max="9483" width="11.85546875" bestFit="1" customWidth="1"/>
    <col min="9485" max="9485" width="12.42578125" bestFit="1" customWidth="1"/>
    <col min="9486" max="9486" width="12.85546875" bestFit="1" customWidth="1"/>
    <col min="9487" max="9487" width="11.28515625" customWidth="1"/>
    <col min="9489" max="9489" width="12.5703125" customWidth="1"/>
    <col min="9729" max="9729" width="24" customWidth="1"/>
    <col min="9730" max="9730" width="13.5703125" bestFit="1" customWidth="1"/>
    <col min="9731" max="9731" width="17.28515625" customWidth="1"/>
    <col min="9732" max="9732" width="13.5703125" bestFit="1" customWidth="1"/>
    <col min="9733" max="9733" width="13.5703125" customWidth="1"/>
    <col min="9734" max="9736" width="12.42578125" bestFit="1" customWidth="1"/>
    <col min="9737" max="9737" width="11.42578125" bestFit="1" customWidth="1"/>
    <col min="9738" max="9738" width="10.42578125" bestFit="1" customWidth="1"/>
    <col min="9739" max="9739" width="11.85546875" bestFit="1" customWidth="1"/>
    <col min="9741" max="9741" width="12.42578125" bestFit="1" customWidth="1"/>
    <col min="9742" max="9742" width="12.85546875" bestFit="1" customWidth="1"/>
    <col min="9743" max="9743" width="11.28515625" customWidth="1"/>
    <col min="9745" max="9745" width="12.5703125" customWidth="1"/>
    <col min="9985" max="9985" width="24" customWidth="1"/>
    <col min="9986" max="9986" width="13.5703125" bestFit="1" customWidth="1"/>
    <col min="9987" max="9987" width="17.28515625" customWidth="1"/>
    <col min="9988" max="9988" width="13.5703125" bestFit="1" customWidth="1"/>
    <col min="9989" max="9989" width="13.5703125" customWidth="1"/>
    <col min="9990" max="9992" width="12.42578125" bestFit="1" customWidth="1"/>
    <col min="9993" max="9993" width="11.42578125" bestFit="1" customWidth="1"/>
    <col min="9994" max="9994" width="10.42578125" bestFit="1" customWidth="1"/>
    <col min="9995" max="9995" width="11.85546875" bestFit="1" customWidth="1"/>
    <col min="9997" max="9997" width="12.42578125" bestFit="1" customWidth="1"/>
    <col min="9998" max="9998" width="12.85546875" bestFit="1" customWidth="1"/>
    <col min="9999" max="9999" width="11.28515625" customWidth="1"/>
    <col min="10001" max="10001" width="12.5703125" customWidth="1"/>
    <col min="10241" max="10241" width="24" customWidth="1"/>
    <col min="10242" max="10242" width="13.5703125" bestFit="1" customWidth="1"/>
    <col min="10243" max="10243" width="17.28515625" customWidth="1"/>
    <col min="10244" max="10244" width="13.5703125" bestFit="1" customWidth="1"/>
    <col min="10245" max="10245" width="13.5703125" customWidth="1"/>
    <col min="10246" max="10248" width="12.42578125" bestFit="1" customWidth="1"/>
    <col min="10249" max="10249" width="11.42578125" bestFit="1" customWidth="1"/>
    <col min="10250" max="10250" width="10.42578125" bestFit="1" customWidth="1"/>
    <col min="10251" max="10251" width="11.85546875" bestFit="1" customWidth="1"/>
    <col min="10253" max="10253" width="12.42578125" bestFit="1" customWidth="1"/>
    <col min="10254" max="10254" width="12.85546875" bestFit="1" customWidth="1"/>
    <col min="10255" max="10255" width="11.28515625" customWidth="1"/>
    <col min="10257" max="10257" width="12.5703125" customWidth="1"/>
    <col min="10497" max="10497" width="24" customWidth="1"/>
    <col min="10498" max="10498" width="13.5703125" bestFit="1" customWidth="1"/>
    <col min="10499" max="10499" width="17.28515625" customWidth="1"/>
    <col min="10500" max="10500" width="13.5703125" bestFit="1" customWidth="1"/>
    <col min="10501" max="10501" width="13.5703125" customWidth="1"/>
    <col min="10502" max="10504" width="12.42578125" bestFit="1" customWidth="1"/>
    <col min="10505" max="10505" width="11.42578125" bestFit="1" customWidth="1"/>
    <col min="10506" max="10506" width="10.42578125" bestFit="1" customWidth="1"/>
    <col min="10507" max="10507" width="11.85546875" bestFit="1" customWidth="1"/>
    <col min="10509" max="10509" width="12.42578125" bestFit="1" customWidth="1"/>
    <col min="10510" max="10510" width="12.85546875" bestFit="1" customWidth="1"/>
    <col min="10511" max="10511" width="11.28515625" customWidth="1"/>
    <col min="10513" max="10513" width="12.5703125" customWidth="1"/>
    <col min="10753" max="10753" width="24" customWidth="1"/>
    <col min="10754" max="10754" width="13.5703125" bestFit="1" customWidth="1"/>
    <col min="10755" max="10755" width="17.28515625" customWidth="1"/>
    <col min="10756" max="10756" width="13.5703125" bestFit="1" customWidth="1"/>
    <col min="10757" max="10757" width="13.5703125" customWidth="1"/>
    <col min="10758" max="10760" width="12.42578125" bestFit="1" customWidth="1"/>
    <col min="10761" max="10761" width="11.42578125" bestFit="1" customWidth="1"/>
    <col min="10762" max="10762" width="10.42578125" bestFit="1" customWidth="1"/>
    <col min="10763" max="10763" width="11.85546875" bestFit="1" customWidth="1"/>
    <col min="10765" max="10765" width="12.42578125" bestFit="1" customWidth="1"/>
    <col min="10766" max="10766" width="12.85546875" bestFit="1" customWidth="1"/>
    <col min="10767" max="10767" width="11.28515625" customWidth="1"/>
    <col min="10769" max="10769" width="12.5703125" customWidth="1"/>
    <col min="11009" max="11009" width="24" customWidth="1"/>
    <col min="11010" max="11010" width="13.5703125" bestFit="1" customWidth="1"/>
    <col min="11011" max="11011" width="17.28515625" customWidth="1"/>
    <col min="11012" max="11012" width="13.5703125" bestFit="1" customWidth="1"/>
    <col min="11013" max="11013" width="13.5703125" customWidth="1"/>
    <col min="11014" max="11016" width="12.42578125" bestFit="1" customWidth="1"/>
    <col min="11017" max="11017" width="11.42578125" bestFit="1" customWidth="1"/>
    <col min="11018" max="11018" width="10.42578125" bestFit="1" customWidth="1"/>
    <col min="11019" max="11019" width="11.85546875" bestFit="1" customWidth="1"/>
    <col min="11021" max="11021" width="12.42578125" bestFit="1" customWidth="1"/>
    <col min="11022" max="11022" width="12.85546875" bestFit="1" customWidth="1"/>
    <col min="11023" max="11023" width="11.28515625" customWidth="1"/>
    <col min="11025" max="11025" width="12.5703125" customWidth="1"/>
    <col min="11265" max="11265" width="24" customWidth="1"/>
    <col min="11266" max="11266" width="13.5703125" bestFit="1" customWidth="1"/>
    <col min="11267" max="11267" width="17.28515625" customWidth="1"/>
    <col min="11268" max="11268" width="13.5703125" bestFit="1" customWidth="1"/>
    <col min="11269" max="11269" width="13.5703125" customWidth="1"/>
    <col min="11270" max="11272" width="12.42578125" bestFit="1" customWidth="1"/>
    <col min="11273" max="11273" width="11.42578125" bestFit="1" customWidth="1"/>
    <col min="11274" max="11274" width="10.42578125" bestFit="1" customWidth="1"/>
    <col min="11275" max="11275" width="11.85546875" bestFit="1" customWidth="1"/>
    <col min="11277" max="11277" width="12.42578125" bestFit="1" customWidth="1"/>
    <col min="11278" max="11278" width="12.85546875" bestFit="1" customWidth="1"/>
    <col min="11279" max="11279" width="11.28515625" customWidth="1"/>
    <col min="11281" max="11281" width="12.5703125" customWidth="1"/>
    <col min="11521" max="11521" width="24" customWidth="1"/>
    <col min="11522" max="11522" width="13.5703125" bestFit="1" customWidth="1"/>
    <col min="11523" max="11523" width="17.28515625" customWidth="1"/>
    <col min="11524" max="11524" width="13.5703125" bestFit="1" customWidth="1"/>
    <col min="11525" max="11525" width="13.5703125" customWidth="1"/>
    <col min="11526" max="11528" width="12.42578125" bestFit="1" customWidth="1"/>
    <col min="11529" max="11529" width="11.42578125" bestFit="1" customWidth="1"/>
    <col min="11530" max="11530" width="10.42578125" bestFit="1" customWidth="1"/>
    <col min="11531" max="11531" width="11.85546875" bestFit="1" customWidth="1"/>
    <col min="11533" max="11533" width="12.42578125" bestFit="1" customWidth="1"/>
    <col min="11534" max="11534" width="12.85546875" bestFit="1" customWidth="1"/>
    <col min="11535" max="11535" width="11.28515625" customWidth="1"/>
    <col min="11537" max="11537" width="12.5703125" customWidth="1"/>
    <col min="11777" max="11777" width="24" customWidth="1"/>
    <col min="11778" max="11778" width="13.5703125" bestFit="1" customWidth="1"/>
    <col min="11779" max="11779" width="17.28515625" customWidth="1"/>
    <col min="11780" max="11780" width="13.5703125" bestFit="1" customWidth="1"/>
    <col min="11781" max="11781" width="13.5703125" customWidth="1"/>
    <col min="11782" max="11784" width="12.42578125" bestFit="1" customWidth="1"/>
    <col min="11785" max="11785" width="11.42578125" bestFit="1" customWidth="1"/>
    <col min="11786" max="11786" width="10.42578125" bestFit="1" customWidth="1"/>
    <col min="11787" max="11787" width="11.85546875" bestFit="1" customWidth="1"/>
    <col min="11789" max="11789" width="12.42578125" bestFit="1" customWidth="1"/>
    <col min="11790" max="11790" width="12.85546875" bestFit="1" customWidth="1"/>
    <col min="11791" max="11791" width="11.28515625" customWidth="1"/>
    <col min="11793" max="11793" width="12.5703125" customWidth="1"/>
    <col min="12033" max="12033" width="24" customWidth="1"/>
    <col min="12034" max="12034" width="13.5703125" bestFit="1" customWidth="1"/>
    <col min="12035" max="12035" width="17.28515625" customWidth="1"/>
    <col min="12036" max="12036" width="13.5703125" bestFit="1" customWidth="1"/>
    <col min="12037" max="12037" width="13.5703125" customWidth="1"/>
    <col min="12038" max="12040" width="12.42578125" bestFit="1" customWidth="1"/>
    <col min="12041" max="12041" width="11.42578125" bestFit="1" customWidth="1"/>
    <col min="12042" max="12042" width="10.42578125" bestFit="1" customWidth="1"/>
    <col min="12043" max="12043" width="11.85546875" bestFit="1" customWidth="1"/>
    <col min="12045" max="12045" width="12.42578125" bestFit="1" customWidth="1"/>
    <col min="12046" max="12046" width="12.85546875" bestFit="1" customWidth="1"/>
    <col min="12047" max="12047" width="11.28515625" customWidth="1"/>
    <col min="12049" max="12049" width="12.5703125" customWidth="1"/>
    <col min="12289" max="12289" width="24" customWidth="1"/>
    <col min="12290" max="12290" width="13.5703125" bestFit="1" customWidth="1"/>
    <col min="12291" max="12291" width="17.28515625" customWidth="1"/>
    <col min="12292" max="12292" width="13.5703125" bestFit="1" customWidth="1"/>
    <col min="12293" max="12293" width="13.5703125" customWidth="1"/>
    <col min="12294" max="12296" width="12.42578125" bestFit="1" customWidth="1"/>
    <col min="12297" max="12297" width="11.42578125" bestFit="1" customWidth="1"/>
    <col min="12298" max="12298" width="10.42578125" bestFit="1" customWidth="1"/>
    <col min="12299" max="12299" width="11.85546875" bestFit="1" customWidth="1"/>
    <col min="12301" max="12301" width="12.42578125" bestFit="1" customWidth="1"/>
    <col min="12302" max="12302" width="12.85546875" bestFit="1" customWidth="1"/>
    <col min="12303" max="12303" width="11.28515625" customWidth="1"/>
    <col min="12305" max="12305" width="12.5703125" customWidth="1"/>
    <col min="12545" max="12545" width="24" customWidth="1"/>
    <col min="12546" max="12546" width="13.5703125" bestFit="1" customWidth="1"/>
    <col min="12547" max="12547" width="17.28515625" customWidth="1"/>
    <col min="12548" max="12548" width="13.5703125" bestFit="1" customWidth="1"/>
    <col min="12549" max="12549" width="13.5703125" customWidth="1"/>
    <col min="12550" max="12552" width="12.42578125" bestFit="1" customWidth="1"/>
    <col min="12553" max="12553" width="11.42578125" bestFit="1" customWidth="1"/>
    <col min="12554" max="12554" width="10.42578125" bestFit="1" customWidth="1"/>
    <col min="12555" max="12555" width="11.85546875" bestFit="1" customWidth="1"/>
    <col min="12557" max="12557" width="12.42578125" bestFit="1" customWidth="1"/>
    <col min="12558" max="12558" width="12.85546875" bestFit="1" customWidth="1"/>
    <col min="12559" max="12559" width="11.28515625" customWidth="1"/>
    <col min="12561" max="12561" width="12.5703125" customWidth="1"/>
    <col min="12801" max="12801" width="24" customWidth="1"/>
    <col min="12802" max="12802" width="13.5703125" bestFit="1" customWidth="1"/>
    <col min="12803" max="12803" width="17.28515625" customWidth="1"/>
    <col min="12804" max="12804" width="13.5703125" bestFit="1" customWidth="1"/>
    <col min="12805" max="12805" width="13.5703125" customWidth="1"/>
    <col min="12806" max="12808" width="12.42578125" bestFit="1" customWidth="1"/>
    <col min="12809" max="12809" width="11.42578125" bestFit="1" customWidth="1"/>
    <col min="12810" max="12810" width="10.42578125" bestFit="1" customWidth="1"/>
    <col min="12811" max="12811" width="11.85546875" bestFit="1" customWidth="1"/>
    <col min="12813" max="12813" width="12.42578125" bestFit="1" customWidth="1"/>
    <col min="12814" max="12814" width="12.85546875" bestFit="1" customWidth="1"/>
    <col min="12815" max="12815" width="11.28515625" customWidth="1"/>
    <col min="12817" max="12817" width="12.5703125" customWidth="1"/>
    <col min="13057" max="13057" width="24" customWidth="1"/>
    <col min="13058" max="13058" width="13.5703125" bestFit="1" customWidth="1"/>
    <col min="13059" max="13059" width="17.28515625" customWidth="1"/>
    <col min="13060" max="13060" width="13.5703125" bestFit="1" customWidth="1"/>
    <col min="13061" max="13061" width="13.5703125" customWidth="1"/>
    <col min="13062" max="13064" width="12.42578125" bestFit="1" customWidth="1"/>
    <col min="13065" max="13065" width="11.42578125" bestFit="1" customWidth="1"/>
    <col min="13066" max="13066" width="10.42578125" bestFit="1" customWidth="1"/>
    <col min="13067" max="13067" width="11.85546875" bestFit="1" customWidth="1"/>
    <col min="13069" max="13069" width="12.42578125" bestFit="1" customWidth="1"/>
    <col min="13070" max="13070" width="12.85546875" bestFit="1" customWidth="1"/>
    <col min="13071" max="13071" width="11.28515625" customWidth="1"/>
    <col min="13073" max="13073" width="12.5703125" customWidth="1"/>
    <col min="13313" max="13313" width="24" customWidth="1"/>
    <col min="13314" max="13314" width="13.5703125" bestFit="1" customWidth="1"/>
    <col min="13315" max="13315" width="17.28515625" customWidth="1"/>
    <col min="13316" max="13316" width="13.5703125" bestFit="1" customWidth="1"/>
    <col min="13317" max="13317" width="13.5703125" customWidth="1"/>
    <col min="13318" max="13320" width="12.42578125" bestFit="1" customWidth="1"/>
    <col min="13321" max="13321" width="11.42578125" bestFit="1" customWidth="1"/>
    <col min="13322" max="13322" width="10.42578125" bestFit="1" customWidth="1"/>
    <col min="13323" max="13323" width="11.85546875" bestFit="1" customWidth="1"/>
    <col min="13325" max="13325" width="12.42578125" bestFit="1" customWidth="1"/>
    <col min="13326" max="13326" width="12.85546875" bestFit="1" customWidth="1"/>
    <col min="13327" max="13327" width="11.28515625" customWidth="1"/>
    <col min="13329" max="13329" width="12.5703125" customWidth="1"/>
    <col min="13569" max="13569" width="24" customWidth="1"/>
    <col min="13570" max="13570" width="13.5703125" bestFit="1" customWidth="1"/>
    <col min="13571" max="13571" width="17.28515625" customWidth="1"/>
    <col min="13572" max="13572" width="13.5703125" bestFit="1" customWidth="1"/>
    <col min="13573" max="13573" width="13.5703125" customWidth="1"/>
    <col min="13574" max="13576" width="12.42578125" bestFit="1" customWidth="1"/>
    <col min="13577" max="13577" width="11.42578125" bestFit="1" customWidth="1"/>
    <col min="13578" max="13578" width="10.42578125" bestFit="1" customWidth="1"/>
    <col min="13579" max="13579" width="11.85546875" bestFit="1" customWidth="1"/>
    <col min="13581" max="13581" width="12.42578125" bestFit="1" customWidth="1"/>
    <col min="13582" max="13582" width="12.85546875" bestFit="1" customWidth="1"/>
    <col min="13583" max="13583" width="11.28515625" customWidth="1"/>
    <col min="13585" max="13585" width="12.5703125" customWidth="1"/>
    <col min="13825" max="13825" width="24" customWidth="1"/>
    <col min="13826" max="13826" width="13.5703125" bestFit="1" customWidth="1"/>
    <col min="13827" max="13827" width="17.28515625" customWidth="1"/>
    <col min="13828" max="13828" width="13.5703125" bestFit="1" customWidth="1"/>
    <col min="13829" max="13829" width="13.5703125" customWidth="1"/>
    <col min="13830" max="13832" width="12.42578125" bestFit="1" customWidth="1"/>
    <col min="13833" max="13833" width="11.42578125" bestFit="1" customWidth="1"/>
    <col min="13834" max="13834" width="10.42578125" bestFit="1" customWidth="1"/>
    <col min="13835" max="13835" width="11.85546875" bestFit="1" customWidth="1"/>
    <col min="13837" max="13837" width="12.42578125" bestFit="1" customWidth="1"/>
    <col min="13838" max="13838" width="12.85546875" bestFit="1" customWidth="1"/>
    <col min="13839" max="13839" width="11.28515625" customWidth="1"/>
    <col min="13841" max="13841" width="12.5703125" customWidth="1"/>
    <col min="14081" max="14081" width="24" customWidth="1"/>
    <col min="14082" max="14082" width="13.5703125" bestFit="1" customWidth="1"/>
    <col min="14083" max="14083" width="17.28515625" customWidth="1"/>
    <col min="14084" max="14084" width="13.5703125" bestFit="1" customWidth="1"/>
    <col min="14085" max="14085" width="13.5703125" customWidth="1"/>
    <col min="14086" max="14088" width="12.42578125" bestFit="1" customWidth="1"/>
    <col min="14089" max="14089" width="11.42578125" bestFit="1" customWidth="1"/>
    <col min="14090" max="14090" width="10.42578125" bestFit="1" customWidth="1"/>
    <col min="14091" max="14091" width="11.85546875" bestFit="1" customWidth="1"/>
    <col min="14093" max="14093" width="12.42578125" bestFit="1" customWidth="1"/>
    <col min="14094" max="14094" width="12.85546875" bestFit="1" customWidth="1"/>
    <col min="14095" max="14095" width="11.28515625" customWidth="1"/>
    <col min="14097" max="14097" width="12.5703125" customWidth="1"/>
    <col min="14337" max="14337" width="24" customWidth="1"/>
    <col min="14338" max="14338" width="13.5703125" bestFit="1" customWidth="1"/>
    <col min="14339" max="14339" width="17.28515625" customWidth="1"/>
    <col min="14340" max="14340" width="13.5703125" bestFit="1" customWidth="1"/>
    <col min="14341" max="14341" width="13.5703125" customWidth="1"/>
    <col min="14342" max="14344" width="12.42578125" bestFit="1" customWidth="1"/>
    <col min="14345" max="14345" width="11.42578125" bestFit="1" customWidth="1"/>
    <col min="14346" max="14346" width="10.42578125" bestFit="1" customWidth="1"/>
    <col min="14347" max="14347" width="11.85546875" bestFit="1" customWidth="1"/>
    <col min="14349" max="14349" width="12.42578125" bestFit="1" customWidth="1"/>
    <col min="14350" max="14350" width="12.85546875" bestFit="1" customWidth="1"/>
    <col min="14351" max="14351" width="11.28515625" customWidth="1"/>
    <col min="14353" max="14353" width="12.5703125" customWidth="1"/>
    <col min="14593" max="14593" width="24" customWidth="1"/>
    <col min="14594" max="14594" width="13.5703125" bestFit="1" customWidth="1"/>
    <col min="14595" max="14595" width="17.28515625" customWidth="1"/>
    <col min="14596" max="14596" width="13.5703125" bestFit="1" customWidth="1"/>
    <col min="14597" max="14597" width="13.5703125" customWidth="1"/>
    <col min="14598" max="14600" width="12.42578125" bestFit="1" customWidth="1"/>
    <col min="14601" max="14601" width="11.42578125" bestFit="1" customWidth="1"/>
    <col min="14602" max="14602" width="10.42578125" bestFit="1" customWidth="1"/>
    <col min="14603" max="14603" width="11.85546875" bestFit="1" customWidth="1"/>
    <col min="14605" max="14605" width="12.42578125" bestFit="1" customWidth="1"/>
    <col min="14606" max="14606" width="12.85546875" bestFit="1" customWidth="1"/>
    <col min="14607" max="14607" width="11.28515625" customWidth="1"/>
    <col min="14609" max="14609" width="12.5703125" customWidth="1"/>
    <col min="14849" max="14849" width="24" customWidth="1"/>
    <col min="14850" max="14850" width="13.5703125" bestFit="1" customWidth="1"/>
    <col min="14851" max="14851" width="17.28515625" customWidth="1"/>
    <col min="14852" max="14852" width="13.5703125" bestFit="1" customWidth="1"/>
    <col min="14853" max="14853" width="13.5703125" customWidth="1"/>
    <col min="14854" max="14856" width="12.42578125" bestFit="1" customWidth="1"/>
    <col min="14857" max="14857" width="11.42578125" bestFit="1" customWidth="1"/>
    <col min="14858" max="14858" width="10.42578125" bestFit="1" customWidth="1"/>
    <col min="14859" max="14859" width="11.85546875" bestFit="1" customWidth="1"/>
    <col min="14861" max="14861" width="12.42578125" bestFit="1" customWidth="1"/>
    <col min="14862" max="14862" width="12.85546875" bestFit="1" customWidth="1"/>
    <col min="14863" max="14863" width="11.28515625" customWidth="1"/>
    <col min="14865" max="14865" width="12.5703125" customWidth="1"/>
    <col min="15105" max="15105" width="24" customWidth="1"/>
    <col min="15106" max="15106" width="13.5703125" bestFit="1" customWidth="1"/>
    <col min="15107" max="15107" width="17.28515625" customWidth="1"/>
    <col min="15108" max="15108" width="13.5703125" bestFit="1" customWidth="1"/>
    <col min="15109" max="15109" width="13.5703125" customWidth="1"/>
    <col min="15110" max="15112" width="12.42578125" bestFit="1" customWidth="1"/>
    <col min="15113" max="15113" width="11.42578125" bestFit="1" customWidth="1"/>
    <col min="15114" max="15114" width="10.42578125" bestFit="1" customWidth="1"/>
    <col min="15115" max="15115" width="11.85546875" bestFit="1" customWidth="1"/>
    <col min="15117" max="15117" width="12.42578125" bestFit="1" customWidth="1"/>
    <col min="15118" max="15118" width="12.85546875" bestFit="1" customWidth="1"/>
    <col min="15119" max="15119" width="11.28515625" customWidth="1"/>
    <col min="15121" max="15121" width="12.5703125" customWidth="1"/>
    <col min="15361" max="15361" width="24" customWidth="1"/>
    <col min="15362" max="15362" width="13.5703125" bestFit="1" customWidth="1"/>
    <col min="15363" max="15363" width="17.28515625" customWidth="1"/>
    <col min="15364" max="15364" width="13.5703125" bestFit="1" customWidth="1"/>
    <col min="15365" max="15365" width="13.5703125" customWidth="1"/>
    <col min="15366" max="15368" width="12.42578125" bestFit="1" customWidth="1"/>
    <col min="15369" max="15369" width="11.42578125" bestFit="1" customWidth="1"/>
    <col min="15370" max="15370" width="10.42578125" bestFit="1" customWidth="1"/>
    <col min="15371" max="15371" width="11.85546875" bestFit="1" customWidth="1"/>
    <col min="15373" max="15373" width="12.42578125" bestFit="1" customWidth="1"/>
    <col min="15374" max="15374" width="12.85546875" bestFit="1" customWidth="1"/>
    <col min="15375" max="15375" width="11.28515625" customWidth="1"/>
    <col min="15377" max="15377" width="12.5703125" customWidth="1"/>
    <col min="15617" max="15617" width="24" customWidth="1"/>
    <col min="15618" max="15618" width="13.5703125" bestFit="1" customWidth="1"/>
    <col min="15619" max="15619" width="17.28515625" customWidth="1"/>
    <col min="15620" max="15620" width="13.5703125" bestFit="1" customWidth="1"/>
    <col min="15621" max="15621" width="13.5703125" customWidth="1"/>
    <col min="15622" max="15624" width="12.42578125" bestFit="1" customWidth="1"/>
    <col min="15625" max="15625" width="11.42578125" bestFit="1" customWidth="1"/>
    <col min="15626" max="15626" width="10.42578125" bestFit="1" customWidth="1"/>
    <col min="15627" max="15627" width="11.85546875" bestFit="1" customWidth="1"/>
    <col min="15629" max="15629" width="12.42578125" bestFit="1" customWidth="1"/>
    <col min="15630" max="15630" width="12.85546875" bestFit="1" customWidth="1"/>
    <col min="15631" max="15631" width="11.28515625" customWidth="1"/>
    <col min="15633" max="15633" width="12.5703125" customWidth="1"/>
    <col min="15873" max="15873" width="24" customWidth="1"/>
    <col min="15874" max="15874" width="13.5703125" bestFit="1" customWidth="1"/>
    <col min="15875" max="15875" width="17.28515625" customWidth="1"/>
    <col min="15876" max="15876" width="13.5703125" bestFit="1" customWidth="1"/>
    <col min="15877" max="15877" width="13.5703125" customWidth="1"/>
    <col min="15878" max="15880" width="12.42578125" bestFit="1" customWidth="1"/>
    <col min="15881" max="15881" width="11.42578125" bestFit="1" customWidth="1"/>
    <col min="15882" max="15882" width="10.42578125" bestFit="1" customWidth="1"/>
    <col min="15883" max="15883" width="11.85546875" bestFit="1" customWidth="1"/>
    <col min="15885" max="15885" width="12.42578125" bestFit="1" customWidth="1"/>
    <col min="15886" max="15886" width="12.85546875" bestFit="1" customWidth="1"/>
    <col min="15887" max="15887" width="11.28515625" customWidth="1"/>
    <col min="15889" max="15889" width="12.5703125" customWidth="1"/>
    <col min="16129" max="16129" width="24" customWidth="1"/>
    <col min="16130" max="16130" width="13.5703125" bestFit="1" customWidth="1"/>
    <col min="16131" max="16131" width="17.28515625" customWidth="1"/>
    <col min="16132" max="16132" width="13.5703125" bestFit="1" customWidth="1"/>
    <col min="16133" max="16133" width="13.5703125" customWidth="1"/>
    <col min="16134" max="16136" width="12.42578125" bestFit="1" customWidth="1"/>
    <col min="16137" max="16137" width="11.42578125" bestFit="1" customWidth="1"/>
    <col min="16138" max="16138" width="10.42578125" bestFit="1" customWidth="1"/>
    <col min="16139" max="16139" width="11.85546875" bestFit="1" customWidth="1"/>
    <col min="16141" max="16141" width="12.42578125" bestFit="1" customWidth="1"/>
    <col min="16142" max="16142" width="12.85546875" bestFit="1" customWidth="1"/>
    <col min="16143" max="16143" width="11.28515625" customWidth="1"/>
    <col min="16145" max="16145" width="12.5703125" customWidth="1"/>
  </cols>
  <sheetData>
    <row r="2" spans="1:19">
      <c r="A2" t="s">
        <v>1375</v>
      </c>
    </row>
    <row r="3" spans="1:19">
      <c r="B3"/>
      <c r="C3"/>
      <c r="D3"/>
      <c r="E3"/>
      <c r="F3" s="1136" t="s">
        <v>1376</v>
      </c>
      <c r="G3" s="1136"/>
      <c r="H3" s="1136"/>
      <c r="I3" s="1136" t="s">
        <v>1377</v>
      </c>
      <c r="J3" s="1136"/>
      <c r="K3" s="1136"/>
      <c r="M3"/>
      <c r="N3"/>
      <c r="O3" s="798">
        <v>29490</v>
      </c>
      <c r="P3" s="798"/>
      <c r="Q3" s="799">
        <v>19853.900000000001</v>
      </c>
      <c r="R3" s="798"/>
      <c r="S3" s="798"/>
    </row>
    <row r="4" spans="1:19" ht="135.75" customHeight="1">
      <c r="A4" s="800" t="s">
        <v>1378</v>
      </c>
      <c r="B4" s="800" t="s">
        <v>1379</v>
      </c>
      <c r="C4" s="800" t="s">
        <v>1380</v>
      </c>
      <c r="D4" s="800" t="s">
        <v>1381</v>
      </c>
      <c r="E4" s="800" t="s">
        <v>1382</v>
      </c>
      <c r="F4" s="801" t="s">
        <v>1383</v>
      </c>
      <c r="G4" s="802" t="s">
        <v>1384</v>
      </c>
      <c r="H4" s="803" t="s">
        <v>1385</v>
      </c>
      <c r="I4" s="801" t="s">
        <v>1383</v>
      </c>
      <c r="J4" s="802" t="s">
        <v>1384</v>
      </c>
      <c r="K4" s="803" t="s">
        <v>1385</v>
      </c>
      <c r="M4" s="803" t="s">
        <v>1386</v>
      </c>
      <c r="N4" s="803" t="s">
        <v>1387</v>
      </c>
      <c r="O4" s="804" t="s">
        <v>1388</v>
      </c>
      <c r="Q4" s="805" t="s">
        <v>1389</v>
      </c>
      <c r="R4" s="805" t="s">
        <v>1390</v>
      </c>
      <c r="S4" s="805" t="s">
        <v>1391</v>
      </c>
    </row>
    <row r="5" spans="1:19">
      <c r="A5" s="806">
        <v>1</v>
      </c>
      <c r="B5" s="806">
        <v>2</v>
      </c>
      <c r="C5" s="806">
        <v>3</v>
      </c>
      <c r="D5" s="806">
        <v>4</v>
      </c>
      <c r="E5" s="806">
        <v>5</v>
      </c>
      <c r="F5" s="806" t="s">
        <v>1392</v>
      </c>
      <c r="G5" s="806" t="s">
        <v>1393</v>
      </c>
      <c r="H5" s="806" t="s">
        <v>1394</v>
      </c>
      <c r="I5" s="806" t="s">
        <v>1395</v>
      </c>
      <c r="J5" s="806" t="s">
        <v>1396</v>
      </c>
      <c r="K5" s="806" t="s">
        <v>1397</v>
      </c>
      <c r="M5" s="806" t="s">
        <v>1398</v>
      </c>
      <c r="N5" s="806">
        <v>13</v>
      </c>
      <c r="O5" s="806">
        <v>14</v>
      </c>
      <c r="Q5" s="806">
        <v>15</v>
      </c>
      <c r="R5" s="806">
        <v>16</v>
      </c>
      <c r="S5" s="806">
        <v>17</v>
      </c>
    </row>
    <row r="6" spans="1:19" hidden="1">
      <c r="A6" s="284" t="s">
        <v>1399</v>
      </c>
      <c r="O6" s="807"/>
      <c r="Q6" s="807"/>
      <c r="R6" s="807"/>
      <c r="S6" s="807"/>
    </row>
    <row r="7" spans="1:19" hidden="1">
      <c r="A7" s="808" t="s">
        <v>1400</v>
      </c>
      <c r="B7" s="809">
        <v>21905919</v>
      </c>
      <c r="C7" s="809">
        <v>23278603.199999999</v>
      </c>
      <c r="D7" s="809">
        <v>24727404.359999999</v>
      </c>
      <c r="E7" s="809">
        <v>24990533.52</v>
      </c>
      <c r="F7" s="810">
        <f>C7-B7</f>
        <v>1372684.2</v>
      </c>
      <c r="G7" s="810">
        <f t="shared" ref="G7:G12" si="0">F7*0.302</f>
        <v>414550.63</v>
      </c>
      <c r="H7" s="810">
        <f>F7+G7</f>
        <v>1787234.83</v>
      </c>
      <c r="I7" s="810">
        <f>E7-D7</f>
        <v>263129.15999999997</v>
      </c>
      <c r="J7" s="810">
        <f t="shared" ref="J7:J12" si="1">I7*0.302</f>
        <v>79465.009999999995</v>
      </c>
      <c r="K7" s="810">
        <f t="shared" ref="K7:K12" si="2">I7+J7</f>
        <v>342594.17</v>
      </c>
      <c r="M7" s="810">
        <f>H7+K7</f>
        <v>2129829</v>
      </c>
      <c r="N7" s="810">
        <f t="shared" ref="N7:N11" si="3">N$129/M$126*M7</f>
        <v>1133474.43</v>
      </c>
      <c r="O7" s="811">
        <f t="shared" ref="O7:O11" si="4">ROUND(N7/1000,1)</f>
        <v>1133.5</v>
      </c>
      <c r="Q7" s="811">
        <f>ROUND(19853.9/O$126*O7,1)</f>
        <v>763.1</v>
      </c>
      <c r="R7" s="811">
        <f>Q7/1.302</f>
        <v>586.1</v>
      </c>
      <c r="S7" s="811">
        <f>Q7-R7</f>
        <v>177</v>
      </c>
    </row>
    <row r="8" spans="1:19" hidden="1">
      <c r="A8" s="812" t="s">
        <v>1401</v>
      </c>
      <c r="B8" s="809">
        <v>4963844.28</v>
      </c>
      <c r="C8" s="809">
        <v>5276402.28</v>
      </c>
      <c r="D8" s="809">
        <v>5576113.5599999996</v>
      </c>
      <c r="E8" s="809">
        <v>5635649.8799999999</v>
      </c>
      <c r="F8" s="810">
        <f t="shared" ref="F8:F12" si="5">C8-B8</f>
        <v>312558</v>
      </c>
      <c r="G8" s="810">
        <f t="shared" si="0"/>
        <v>94392.52</v>
      </c>
      <c r="H8" s="810">
        <f t="shared" ref="H8:H12" si="6">F8+G8</f>
        <v>406950.52</v>
      </c>
      <c r="I8" s="810">
        <f t="shared" ref="I8:I12" si="7">E8-D8</f>
        <v>59536.32</v>
      </c>
      <c r="J8" s="810">
        <f t="shared" si="1"/>
        <v>17979.97</v>
      </c>
      <c r="K8" s="810">
        <f t="shared" si="2"/>
        <v>77516.289999999994</v>
      </c>
      <c r="M8" s="810">
        <f t="shared" ref="M8:O12" si="8">H8+K8</f>
        <v>484466.81</v>
      </c>
      <c r="N8" s="810">
        <f t="shared" si="3"/>
        <v>257828.56</v>
      </c>
      <c r="O8" s="811">
        <f t="shared" si="4"/>
        <v>257.8</v>
      </c>
      <c r="Q8" s="811">
        <f t="shared" ref="Q8:Q11" si="9">ROUND(19853.9/O$126*O8,1)</f>
        <v>173.6</v>
      </c>
      <c r="R8" s="811">
        <f t="shared" ref="R8:R11" si="10">Q8/1.302</f>
        <v>133.30000000000001</v>
      </c>
      <c r="S8" s="811">
        <f t="shared" ref="S8:S11" si="11">Q8-R8</f>
        <v>40.299999999999997</v>
      </c>
    </row>
    <row r="9" spans="1:19" hidden="1">
      <c r="A9" s="813" t="s">
        <v>1402</v>
      </c>
      <c r="B9" s="809">
        <v>17935279.32</v>
      </c>
      <c r="C9" s="809">
        <v>19614600.719999999</v>
      </c>
      <c r="D9" s="809">
        <v>20939668.559999999</v>
      </c>
      <c r="E9" s="809">
        <v>21162288.719999999</v>
      </c>
      <c r="F9" s="810">
        <f t="shared" si="5"/>
        <v>1679321.4</v>
      </c>
      <c r="G9" s="810">
        <f t="shared" si="0"/>
        <v>507155.06</v>
      </c>
      <c r="H9" s="810">
        <f t="shared" si="6"/>
        <v>2186476.46</v>
      </c>
      <c r="I9" s="810">
        <f t="shared" si="7"/>
        <v>222620.16</v>
      </c>
      <c r="J9" s="810">
        <f t="shared" si="1"/>
        <v>67231.289999999994</v>
      </c>
      <c r="K9" s="810">
        <f t="shared" si="2"/>
        <v>289851.45</v>
      </c>
      <c r="M9" s="810">
        <f t="shared" si="8"/>
        <v>2476327.91</v>
      </c>
      <c r="N9" s="810">
        <f t="shared" si="3"/>
        <v>1317877.8</v>
      </c>
      <c r="O9" s="811">
        <f t="shared" si="4"/>
        <v>1317.9</v>
      </c>
      <c r="Q9" s="811">
        <f t="shared" si="9"/>
        <v>887.3</v>
      </c>
      <c r="R9" s="811">
        <f t="shared" si="10"/>
        <v>681.5</v>
      </c>
      <c r="S9" s="811">
        <f t="shared" si="11"/>
        <v>205.8</v>
      </c>
    </row>
    <row r="10" spans="1:19" hidden="1">
      <c r="A10" s="813" t="s">
        <v>1403</v>
      </c>
      <c r="B10" s="809">
        <v>16181628.119999999</v>
      </c>
      <c r="C10" s="809">
        <v>17109124.800000001</v>
      </c>
      <c r="D10" s="809">
        <v>18175649.52</v>
      </c>
      <c r="E10" s="809">
        <v>18369282.719999999</v>
      </c>
      <c r="F10" s="810">
        <f t="shared" si="5"/>
        <v>927496.68</v>
      </c>
      <c r="G10" s="810">
        <f t="shared" si="0"/>
        <v>280104</v>
      </c>
      <c r="H10" s="810">
        <f t="shared" si="6"/>
        <v>1207600.68</v>
      </c>
      <c r="I10" s="810">
        <f t="shared" si="7"/>
        <v>193633.2</v>
      </c>
      <c r="J10" s="810">
        <f t="shared" si="1"/>
        <v>58477.23</v>
      </c>
      <c r="K10" s="810">
        <f t="shared" si="2"/>
        <v>252110.43</v>
      </c>
      <c r="M10" s="810">
        <f t="shared" si="8"/>
        <v>1459711.11</v>
      </c>
      <c r="N10" s="810">
        <f t="shared" si="3"/>
        <v>776844.16</v>
      </c>
      <c r="O10" s="811">
        <f t="shared" si="4"/>
        <v>776.8</v>
      </c>
      <c r="Q10" s="811">
        <f t="shared" si="9"/>
        <v>523</v>
      </c>
      <c r="R10" s="811">
        <f t="shared" si="10"/>
        <v>401.7</v>
      </c>
      <c r="S10" s="811">
        <f t="shared" si="11"/>
        <v>121.3</v>
      </c>
    </row>
    <row r="11" spans="1:19" hidden="1">
      <c r="A11" s="813" t="s">
        <v>1404</v>
      </c>
      <c r="B11" s="809">
        <v>2568190.08</v>
      </c>
      <c r="C11" s="809">
        <v>2698017</v>
      </c>
      <c r="D11" s="809">
        <v>2851944.36</v>
      </c>
      <c r="E11" s="809">
        <v>2882362.32</v>
      </c>
      <c r="F11" s="810">
        <f t="shared" si="5"/>
        <v>129826.92</v>
      </c>
      <c r="G11" s="810">
        <f t="shared" si="0"/>
        <v>39207.730000000003</v>
      </c>
      <c r="H11" s="810">
        <f t="shared" si="6"/>
        <v>169034.65</v>
      </c>
      <c r="I11" s="810">
        <f t="shared" si="7"/>
        <v>30417.96</v>
      </c>
      <c r="J11" s="810">
        <f t="shared" si="1"/>
        <v>9186.2199999999993</v>
      </c>
      <c r="K11" s="810">
        <f t="shared" si="2"/>
        <v>39604.18</v>
      </c>
      <c r="M11" s="810">
        <f t="shared" si="8"/>
        <v>208638.83</v>
      </c>
      <c r="N11" s="810">
        <f t="shared" si="3"/>
        <v>111035.57</v>
      </c>
      <c r="O11" s="811">
        <f t="shared" si="4"/>
        <v>111</v>
      </c>
      <c r="Q11" s="811">
        <f t="shared" si="9"/>
        <v>74.7</v>
      </c>
      <c r="R11" s="811">
        <f t="shared" si="10"/>
        <v>57.4</v>
      </c>
      <c r="S11" s="811">
        <f t="shared" si="11"/>
        <v>17.3</v>
      </c>
    </row>
    <row r="12" spans="1:19" hidden="1">
      <c r="A12" s="813"/>
      <c r="B12" s="809"/>
      <c r="C12" s="809"/>
      <c r="D12" s="809"/>
      <c r="E12" s="809"/>
      <c r="F12" s="810">
        <f t="shared" si="5"/>
        <v>0</v>
      </c>
      <c r="G12" s="810">
        <f t="shared" si="0"/>
        <v>0</v>
      </c>
      <c r="H12" s="810">
        <f t="shared" si="6"/>
        <v>0</v>
      </c>
      <c r="I12" s="810">
        <f t="shared" si="7"/>
        <v>0</v>
      </c>
      <c r="J12" s="810">
        <f t="shared" si="1"/>
        <v>0</v>
      </c>
      <c r="K12" s="810">
        <f t="shared" si="2"/>
        <v>0</v>
      </c>
      <c r="M12" s="810">
        <f t="shared" si="8"/>
        <v>0</v>
      </c>
      <c r="N12" s="810">
        <f t="shared" si="8"/>
        <v>0</v>
      </c>
      <c r="O12" s="811">
        <f t="shared" si="8"/>
        <v>0</v>
      </c>
      <c r="Q12" s="811"/>
      <c r="R12" s="811"/>
      <c r="S12" s="811"/>
    </row>
    <row r="13" spans="1:19" hidden="1">
      <c r="A13" s="814" t="s">
        <v>969</v>
      </c>
      <c r="B13" s="815">
        <f>SUM(B7:B12)</f>
        <v>63554860.799999997</v>
      </c>
      <c r="C13" s="815">
        <f>SUM(C7:C12)</f>
        <v>67976748</v>
      </c>
      <c r="D13" s="815">
        <f>SUM(D7:D12)</f>
        <v>72270780.359999999</v>
      </c>
      <c r="E13" s="815">
        <f t="shared" ref="E13:O13" si="12">SUM(E7:E12)</f>
        <v>73040117.159999996</v>
      </c>
      <c r="F13" s="816">
        <f t="shared" si="12"/>
        <v>4421887.2</v>
      </c>
      <c r="G13" s="816">
        <f t="shared" si="12"/>
        <v>1335409.94</v>
      </c>
      <c r="H13" s="816">
        <f t="shared" si="12"/>
        <v>5757297.1399999997</v>
      </c>
      <c r="I13" s="816">
        <f t="shared" si="12"/>
        <v>769336.8</v>
      </c>
      <c r="J13" s="816">
        <f t="shared" si="12"/>
        <v>232339.72</v>
      </c>
      <c r="K13" s="816">
        <f t="shared" si="12"/>
        <v>1001676.52</v>
      </c>
      <c r="M13" s="817">
        <f t="shared" si="12"/>
        <v>6758973.6600000001</v>
      </c>
      <c r="N13" s="817">
        <f t="shared" si="12"/>
        <v>3597060.52</v>
      </c>
      <c r="O13" s="818">
        <f t="shared" si="12"/>
        <v>3597</v>
      </c>
      <c r="P13" s="819"/>
      <c r="Q13" s="818">
        <f t="shared" ref="Q13:S13" si="13">SUM(Q7:Q12)</f>
        <v>2421.6999999999998</v>
      </c>
      <c r="R13" s="818">
        <f t="shared" si="13"/>
        <v>1860</v>
      </c>
      <c r="S13" s="818">
        <f t="shared" si="13"/>
        <v>561.70000000000005</v>
      </c>
    </row>
    <row r="14" spans="1:19" hidden="1">
      <c r="A14" s="820" t="s">
        <v>1049</v>
      </c>
      <c r="B14" s="821">
        <f t="shared" ref="B14:K14" si="14">B13-B15</f>
        <v>41648941.799999997</v>
      </c>
      <c r="C14" s="821">
        <f t="shared" si="14"/>
        <v>44698144.799999997</v>
      </c>
      <c r="D14" s="821">
        <f t="shared" si="14"/>
        <v>47543376</v>
      </c>
      <c r="E14" s="821">
        <f t="shared" si="14"/>
        <v>48049583.640000001</v>
      </c>
      <c r="F14" s="822">
        <f t="shared" si="14"/>
        <v>3049203</v>
      </c>
      <c r="G14" s="822">
        <f t="shared" si="14"/>
        <v>920859.31</v>
      </c>
      <c r="H14" s="822">
        <f t="shared" si="14"/>
        <v>3970062.31</v>
      </c>
      <c r="I14" s="822">
        <f t="shared" si="14"/>
        <v>506207.64</v>
      </c>
      <c r="J14" s="822">
        <f t="shared" si="14"/>
        <v>152874.71</v>
      </c>
      <c r="K14" s="822">
        <f t="shared" si="14"/>
        <v>659082.35</v>
      </c>
      <c r="M14" s="823">
        <f t="shared" ref="M14:O14" si="15">M13-M15</f>
        <v>4629144.66</v>
      </c>
      <c r="N14" s="823">
        <f t="shared" si="15"/>
        <v>2463586.09</v>
      </c>
      <c r="O14" s="824">
        <f t="shared" si="15"/>
        <v>2463.5</v>
      </c>
      <c r="Q14" s="824">
        <f t="shared" ref="Q14:S14" si="16">Q13-Q15</f>
        <v>1658.6</v>
      </c>
      <c r="R14" s="824">
        <f t="shared" si="16"/>
        <v>1273.9000000000001</v>
      </c>
      <c r="S14" s="824">
        <f t="shared" si="16"/>
        <v>384.7</v>
      </c>
    </row>
    <row r="15" spans="1:19" hidden="1">
      <c r="A15" s="820" t="s">
        <v>1050</v>
      </c>
      <c r="B15" s="821">
        <f>B7</f>
        <v>21905919</v>
      </c>
      <c r="C15" s="821">
        <f>C7</f>
        <v>23278603.199999999</v>
      </c>
      <c r="D15" s="821">
        <f>D7</f>
        <v>24727404.359999999</v>
      </c>
      <c r="E15" s="821">
        <f t="shared" ref="E15:K15" si="17">E7</f>
        <v>24990533.52</v>
      </c>
      <c r="F15" s="822">
        <f t="shared" si="17"/>
        <v>1372684.2</v>
      </c>
      <c r="G15" s="822">
        <f t="shared" si="17"/>
        <v>414550.63</v>
      </c>
      <c r="H15" s="822">
        <f t="shared" si="17"/>
        <v>1787234.83</v>
      </c>
      <c r="I15" s="822">
        <f t="shared" si="17"/>
        <v>263129.15999999997</v>
      </c>
      <c r="J15" s="822">
        <f t="shared" si="17"/>
        <v>79465.009999999995</v>
      </c>
      <c r="K15" s="822">
        <f t="shared" si="17"/>
        <v>342594.17</v>
      </c>
      <c r="M15" s="823">
        <f t="shared" ref="M15:O15" si="18">M7</f>
        <v>2129829</v>
      </c>
      <c r="N15" s="823">
        <f t="shared" si="18"/>
        <v>1133474.43</v>
      </c>
      <c r="O15" s="824">
        <f t="shared" si="18"/>
        <v>1133.5</v>
      </c>
      <c r="Q15" s="824">
        <f t="shared" ref="Q15:S15" si="19">Q7</f>
        <v>763.1</v>
      </c>
      <c r="R15" s="824">
        <f t="shared" si="19"/>
        <v>586.1</v>
      </c>
      <c r="S15" s="824">
        <f t="shared" si="19"/>
        <v>177</v>
      </c>
    </row>
    <row r="16" spans="1:19" hidden="1">
      <c r="F16" s="825"/>
      <c r="G16" s="826"/>
      <c r="H16" s="826"/>
      <c r="I16" s="825"/>
      <c r="J16" s="826"/>
      <c r="K16" s="826"/>
      <c r="M16" s="826"/>
      <c r="N16" s="826"/>
      <c r="O16" s="807"/>
      <c r="Q16" s="807"/>
      <c r="R16" s="807"/>
      <c r="S16" s="807"/>
    </row>
    <row r="17" spans="1:19" hidden="1">
      <c r="A17" s="827" t="s">
        <v>1405</v>
      </c>
      <c r="B17" s="809">
        <v>4052273.28</v>
      </c>
      <c r="C17" s="809">
        <v>4081377.96</v>
      </c>
      <c r="D17" s="809">
        <v>4260325.2</v>
      </c>
      <c r="E17" s="809">
        <v>4306052.5199999996</v>
      </c>
      <c r="F17" s="810">
        <f>C17-B17</f>
        <v>29104.68</v>
      </c>
      <c r="G17" s="810">
        <f t="shared" ref="G17" si="20">F17*0.302</f>
        <v>8789.61</v>
      </c>
      <c r="H17" s="810">
        <f>F17+G17</f>
        <v>37894.29</v>
      </c>
      <c r="I17" s="810">
        <f>E17-D17</f>
        <v>45727.32</v>
      </c>
      <c r="J17" s="810">
        <f t="shared" ref="J17" si="21">I17*0.302</f>
        <v>13809.65</v>
      </c>
      <c r="K17" s="810">
        <f>I17+J17</f>
        <v>59536.97</v>
      </c>
      <c r="M17" s="828">
        <f>H17+K17</f>
        <v>97431.26</v>
      </c>
      <c r="N17" s="828">
        <f>N$129/M$126*M17</f>
        <v>51851.98</v>
      </c>
      <c r="O17" s="829">
        <f>ROUND(N17/1000,1)+0.4</f>
        <v>52.3</v>
      </c>
      <c r="Q17" s="811">
        <f>ROUND(19853.9/O$126*O17,1)-0.6</f>
        <v>34.6</v>
      </c>
      <c r="R17" s="811">
        <f>Q17/1.302</f>
        <v>26.6</v>
      </c>
      <c r="S17" s="811">
        <f>Q17-R17</f>
        <v>8</v>
      </c>
    </row>
    <row r="18" spans="1:19" hidden="1">
      <c r="A18" s="830"/>
      <c r="B18" s="831"/>
      <c r="C18" s="831"/>
      <c r="D18" s="831"/>
      <c r="E18" s="831"/>
      <c r="F18" s="832"/>
      <c r="G18" s="832"/>
      <c r="H18" s="832"/>
      <c r="I18" s="832"/>
      <c r="J18" s="832"/>
      <c r="K18" s="832"/>
      <c r="M18" s="832"/>
      <c r="N18" s="832"/>
      <c r="O18" s="833"/>
      <c r="Q18" s="833"/>
      <c r="R18" s="833"/>
      <c r="S18" s="833"/>
    </row>
    <row r="19" spans="1:19" hidden="1">
      <c r="A19" s="284" t="s">
        <v>1406</v>
      </c>
      <c r="O19" s="807"/>
      <c r="Q19" s="807"/>
      <c r="R19" s="807"/>
      <c r="S19" s="807"/>
    </row>
    <row r="20" spans="1:19" hidden="1">
      <c r="A20" s="813" t="s">
        <v>1407</v>
      </c>
      <c r="B20" s="809">
        <v>3416400</v>
      </c>
      <c r="C20" s="809">
        <v>4425990</v>
      </c>
      <c r="D20" s="809">
        <v>4889394</v>
      </c>
      <c r="E20" s="809">
        <v>4940640</v>
      </c>
      <c r="F20" s="810">
        <f>C20-B20</f>
        <v>1009590</v>
      </c>
      <c r="G20" s="810">
        <f t="shared" ref="G20:G75" si="22">F20*0.302</f>
        <v>304896.18</v>
      </c>
      <c r="H20" s="810">
        <f>F20+G20</f>
        <v>1314486.18</v>
      </c>
      <c r="I20" s="810">
        <f>E20-D20</f>
        <v>51246</v>
      </c>
      <c r="J20" s="810">
        <f t="shared" ref="J20:J75" si="23">I20*0.302</f>
        <v>15476.29</v>
      </c>
      <c r="K20" s="810">
        <f t="shared" ref="K20:K75" si="24">I20+J20</f>
        <v>66722.289999999994</v>
      </c>
      <c r="M20" s="810">
        <f>H20+K20</f>
        <v>1381208.47</v>
      </c>
      <c r="N20" s="810">
        <f t="shared" ref="N20:N75" si="25">N$129/M$126*M20</f>
        <v>735065.81</v>
      </c>
      <c r="O20" s="811">
        <f t="shared" ref="O20:O75" si="26">ROUND(N20/1000,1)</f>
        <v>735.1</v>
      </c>
      <c r="Q20" s="811">
        <f t="shared" ref="Q20:Q75" si="27">ROUND(19853.9/O$126*O20,1)</f>
        <v>494.9</v>
      </c>
      <c r="R20" s="811">
        <f t="shared" ref="R20:R75" si="28">Q20/1.302</f>
        <v>380.1</v>
      </c>
      <c r="S20" s="811">
        <f t="shared" ref="S20:S75" si="29">Q20-R20</f>
        <v>114.8</v>
      </c>
    </row>
    <row r="21" spans="1:19" hidden="1">
      <c r="A21" s="812" t="s">
        <v>1408</v>
      </c>
      <c r="B21" s="809">
        <v>1918800</v>
      </c>
      <c r="C21" s="809">
        <v>2485830</v>
      </c>
      <c r="D21" s="809">
        <v>2746098</v>
      </c>
      <c r="E21" s="809">
        <v>2774880</v>
      </c>
      <c r="F21" s="810">
        <f t="shared" ref="F21:F75" si="30">C21-B21</f>
        <v>567030</v>
      </c>
      <c r="G21" s="810">
        <f t="shared" si="22"/>
        <v>171243.06</v>
      </c>
      <c r="H21" s="810">
        <f t="shared" ref="H21:H75" si="31">F21+G21</f>
        <v>738273.06</v>
      </c>
      <c r="I21" s="810">
        <f t="shared" ref="I21:I75" si="32">E21-D21</f>
        <v>28782</v>
      </c>
      <c r="J21" s="810">
        <f t="shared" si="23"/>
        <v>8692.16</v>
      </c>
      <c r="K21" s="810">
        <f t="shared" si="24"/>
        <v>37474.160000000003</v>
      </c>
      <c r="M21" s="810">
        <f t="shared" ref="M21:M75" si="33">H21+K21</f>
        <v>775747.22</v>
      </c>
      <c r="N21" s="810">
        <f t="shared" si="25"/>
        <v>412845.18</v>
      </c>
      <c r="O21" s="811">
        <f t="shared" si="26"/>
        <v>412.8</v>
      </c>
      <c r="Q21" s="811">
        <f t="shared" si="27"/>
        <v>277.89999999999998</v>
      </c>
      <c r="R21" s="811">
        <f t="shared" si="28"/>
        <v>213.4</v>
      </c>
      <c r="S21" s="811">
        <f t="shared" si="29"/>
        <v>64.5</v>
      </c>
    </row>
    <row r="22" spans="1:19" hidden="1">
      <c r="A22" s="812" t="s">
        <v>1409</v>
      </c>
      <c r="B22" s="809">
        <v>1193400</v>
      </c>
      <c r="C22" s="809">
        <v>1546065</v>
      </c>
      <c r="D22" s="809">
        <v>1707939</v>
      </c>
      <c r="E22" s="809">
        <v>1725840</v>
      </c>
      <c r="F22" s="810">
        <f t="shared" si="30"/>
        <v>352665</v>
      </c>
      <c r="G22" s="810">
        <f t="shared" si="22"/>
        <v>106504.83</v>
      </c>
      <c r="H22" s="810">
        <f t="shared" si="31"/>
        <v>459169.83</v>
      </c>
      <c r="I22" s="810">
        <f t="shared" si="32"/>
        <v>17901</v>
      </c>
      <c r="J22" s="810">
        <f t="shared" si="23"/>
        <v>5406.1</v>
      </c>
      <c r="K22" s="810">
        <f t="shared" si="24"/>
        <v>23307.1</v>
      </c>
      <c r="M22" s="810">
        <f t="shared" si="33"/>
        <v>482476.93</v>
      </c>
      <c r="N22" s="810">
        <f t="shared" si="25"/>
        <v>256769.56</v>
      </c>
      <c r="O22" s="811">
        <f t="shared" si="26"/>
        <v>256.8</v>
      </c>
      <c r="Q22" s="811">
        <f t="shared" si="27"/>
        <v>172.9</v>
      </c>
      <c r="R22" s="811">
        <f t="shared" si="28"/>
        <v>132.80000000000001</v>
      </c>
      <c r="S22" s="811">
        <f t="shared" si="29"/>
        <v>40.1</v>
      </c>
    </row>
    <row r="23" spans="1:19" hidden="1">
      <c r="A23" s="834" t="s">
        <v>1410</v>
      </c>
      <c r="B23" s="809">
        <v>1567800</v>
      </c>
      <c r="C23" s="809">
        <v>2031105</v>
      </c>
      <c r="D23" s="809">
        <v>2243763</v>
      </c>
      <c r="E23" s="809">
        <v>2267280</v>
      </c>
      <c r="F23" s="810">
        <f t="shared" si="30"/>
        <v>463305</v>
      </c>
      <c r="G23" s="810">
        <f t="shared" si="22"/>
        <v>139918.10999999999</v>
      </c>
      <c r="H23" s="810">
        <f t="shared" si="31"/>
        <v>603223.11</v>
      </c>
      <c r="I23" s="810">
        <f t="shared" si="32"/>
        <v>23517</v>
      </c>
      <c r="J23" s="810">
        <f t="shared" si="23"/>
        <v>7102.13</v>
      </c>
      <c r="K23" s="810">
        <f t="shared" si="24"/>
        <v>30619.13</v>
      </c>
      <c r="M23" s="810">
        <f t="shared" si="33"/>
        <v>633842.24</v>
      </c>
      <c r="N23" s="810">
        <f t="shared" si="25"/>
        <v>337324.72</v>
      </c>
      <c r="O23" s="811">
        <f t="shared" si="26"/>
        <v>337.3</v>
      </c>
      <c r="Q23" s="811">
        <f t="shared" si="27"/>
        <v>227.1</v>
      </c>
      <c r="R23" s="811">
        <f t="shared" si="28"/>
        <v>174.4</v>
      </c>
      <c r="S23" s="811">
        <f t="shared" si="29"/>
        <v>52.7</v>
      </c>
    </row>
    <row r="24" spans="1:19" hidden="1">
      <c r="A24" s="812" t="s">
        <v>1411</v>
      </c>
      <c r="B24" s="809">
        <v>842400</v>
      </c>
      <c r="C24" s="809">
        <v>1091340</v>
      </c>
      <c r="D24" s="809">
        <v>1205604</v>
      </c>
      <c r="E24" s="809">
        <v>1218240</v>
      </c>
      <c r="F24" s="810">
        <f t="shared" si="30"/>
        <v>248940</v>
      </c>
      <c r="G24" s="810">
        <f t="shared" si="22"/>
        <v>75179.88</v>
      </c>
      <c r="H24" s="810">
        <f t="shared" si="31"/>
        <v>324119.88</v>
      </c>
      <c r="I24" s="810">
        <f t="shared" si="32"/>
        <v>12636</v>
      </c>
      <c r="J24" s="810">
        <f t="shared" si="23"/>
        <v>3816.07</v>
      </c>
      <c r="K24" s="810">
        <f t="shared" si="24"/>
        <v>16452.07</v>
      </c>
      <c r="M24" s="810">
        <f t="shared" si="33"/>
        <v>340571.95</v>
      </c>
      <c r="N24" s="810">
        <f t="shared" si="25"/>
        <v>181249.1</v>
      </c>
      <c r="O24" s="811">
        <f t="shared" si="26"/>
        <v>181.2</v>
      </c>
      <c r="Q24" s="811">
        <f t="shared" si="27"/>
        <v>122</v>
      </c>
      <c r="R24" s="811">
        <f t="shared" si="28"/>
        <v>93.7</v>
      </c>
      <c r="S24" s="811">
        <f t="shared" si="29"/>
        <v>28.3</v>
      </c>
    </row>
    <row r="25" spans="1:19" hidden="1">
      <c r="A25" s="812" t="s">
        <v>1412</v>
      </c>
      <c r="B25" s="809">
        <v>1310400</v>
      </c>
      <c r="C25" s="809">
        <v>1697640</v>
      </c>
      <c r="D25" s="809">
        <v>1875384</v>
      </c>
      <c r="E25" s="809">
        <v>1895040</v>
      </c>
      <c r="F25" s="810">
        <f t="shared" si="30"/>
        <v>387240</v>
      </c>
      <c r="G25" s="810">
        <f t="shared" si="22"/>
        <v>116946.48</v>
      </c>
      <c r="H25" s="810">
        <f t="shared" si="31"/>
        <v>504186.48</v>
      </c>
      <c r="I25" s="810">
        <f t="shared" si="32"/>
        <v>19656</v>
      </c>
      <c r="J25" s="810">
        <f t="shared" si="23"/>
        <v>5936.11</v>
      </c>
      <c r="K25" s="810">
        <f t="shared" si="24"/>
        <v>25592.11</v>
      </c>
      <c r="M25" s="810">
        <f t="shared" si="33"/>
        <v>529778.59</v>
      </c>
      <c r="N25" s="810">
        <f t="shared" si="25"/>
        <v>281943.05</v>
      </c>
      <c r="O25" s="811">
        <f t="shared" si="26"/>
        <v>281.89999999999998</v>
      </c>
      <c r="Q25" s="811">
        <f t="shared" si="27"/>
        <v>189.8</v>
      </c>
      <c r="R25" s="811">
        <f t="shared" si="28"/>
        <v>145.80000000000001</v>
      </c>
      <c r="S25" s="811">
        <f t="shared" si="29"/>
        <v>44</v>
      </c>
    </row>
    <row r="26" spans="1:19" hidden="1">
      <c r="A26" s="834" t="s">
        <v>1413</v>
      </c>
      <c r="B26" s="809">
        <v>1099800</v>
      </c>
      <c r="C26" s="809">
        <v>1424805</v>
      </c>
      <c r="D26" s="809">
        <v>1573983</v>
      </c>
      <c r="E26" s="809">
        <v>1590480</v>
      </c>
      <c r="F26" s="810">
        <f t="shared" si="30"/>
        <v>325005</v>
      </c>
      <c r="G26" s="810">
        <f t="shared" si="22"/>
        <v>98151.51</v>
      </c>
      <c r="H26" s="810">
        <f t="shared" si="31"/>
        <v>423156.51</v>
      </c>
      <c r="I26" s="810">
        <f t="shared" si="32"/>
        <v>16497</v>
      </c>
      <c r="J26" s="810">
        <f t="shared" si="23"/>
        <v>4982.09</v>
      </c>
      <c r="K26" s="810">
        <f t="shared" si="24"/>
        <v>21479.09</v>
      </c>
      <c r="M26" s="810">
        <f t="shared" si="33"/>
        <v>444635.6</v>
      </c>
      <c r="N26" s="810">
        <f t="shared" si="25"/>
        <v>236630.77</v>
      </c>
      <c r="O26" s="811">
        <f t="shared" si="26"/>
        <v>236.6</v>
      </c>
      <c r="Q26" s="811">
        <f t="shared" si="27"/>
        <v>159.30000000000001</v>
      </c>
      <c r="R26" s="811">
        <f t="shared" si="28"/>
        <v>122.4</v>
      </c>
      <c r="S26" s="811">
        <f t="shared" si="29"/>
        <v>36.9</v>
      </c>
    </row>
    <row r="27" spans="1:19" hidden="1">
      <c r="A27" s="812" t="s">
        <v>1414</v>
      </c>
      <c r="B27" s="809">
        <v>1989000</v>
      </c>
      <c r="C27" s="809">
        <v>2576775</v>
      </c>
      <c r="D27" s="809">
        <v>2846565</v>
      </c>
      <c r="E27" s="809">
        <v>2876400</v>
      </c>
      <c r="F27" s="810">
        <f t="shared" si="30"/>
        <v>587775</v>
      </c>
      <c r="G27" s="810">
        <f t="shared" si="22"/>
        <v>177508.05</v>
      </c>
      <c r="H27" s="810">
        <f t="shared" si="31"/>
        <v>765283.05</v>
      </c>
      <c r="I27" s="810">
        <f t="shared" si="32"/>
        <v>29835</v>
      </c>
      <c r="J27" s="810">
        <f t="shared" si="23"/>
        <v>9010.17</v>
      </c>
      <c r="K27" s="810">
        <f t="shared" si="24"/>
        <v>38845.17</v>
      </c>
      <c r="M27" s="810">
        <f t="shared" si="33"/>
        <v>804128.22</v>
      </c>
      <c r="N27" s="810">
        <f t="shared" si="25"/>
        <v>427949.27</v>
      </c>
      <c r="O27" s="811">
        <f t="shared" si="26"/>
        <v>427.9</v>
      </c>
      <c r="Q27" s="811">
        <f t="shared" si="27"/>
        <v>288.10000000000002</v>
      </c>
      <c r="R27" s="811">
        <f t="shared" si="28"/>
        <v>221.3</v>
      </c>
      <c r="S27" s="811">
        <f t="shared" si="29"/>
        <v>66.8</v>
      </c>
    </row>
    <row r="28" spans="1:19" hidden="1">
      <c r="A28" s="812" t="s">
        <v>1415</v>
      </c>
      <c r="B28" s="809">
        <v>2106000</v>
      </c>
      <c r="C28" s="809">
        <v>2728350</v>
      </c>
      <c r="D28" s="809">
        <v>3014010</v>
      </c>
      <c r="E28" s="809">
        <v>3045600</v>
      </c>
      <c r="F28" s="810">
        <f t="shared" si="30"/>
        <v>622350</v>
      </c>
      <c r="G28" s="810">
        <f t="shared" si="22"/>
        <v>187949.7</v>
      </c>
      <c r="H28" s="810">
        <f t="shared" si="31"/>
        <v>810299.7</v>
      </c>
      <c r="I28" s="810">
        <f t="shared" si="32"/>
        <v>31590</v>
      </c>
      <c r="J28" s="810">
        <f t="shared" si="23"/>
        <v>9540.18</v>
      </c>
      <c r="K28" s="810">
        <f t="shared" si="24"/>
        <v>41130.18</v>
      </c>
      <c r="M28" s="810">
        <f t="shared" si="33"/>
        <v>851429.88</v>
      </c>
      <c r="N28" s="810">
        <f t="shared" si="25"/>
        <v>453122.76</v>
      </c>
      <c r="O28" s="811">
        <f t="shared" si="26"/>
        <v>453.1</v>
      </c>
      <c r="Q28" s="811">
        <f t="shared" si="27"/>
        <v>305</v>
      </c>
      <c r="R28" s="811">
        <f t="shared" si="28"/>
        <v>234.3</v>
      </c>
      <c r="S28" s="811">
        <f t="shared" si="29"/>
        <v>70.7</v>
      </c>
    </row>
    <row r="29" spans="1:19" hidden="1">
      <c r="A29" s="812" t="s">
        <v>1416</v>
      </c>
      <c r="B29" s="809">
        <v>1825200</v>
      </c>
      <c r="C29" s="809">
        <v>2364570</v>
      </c>
      <c r="D29" s="809">
        <v>2612142</v>
      </c>
      <c r="E29" s="809">
        <v>2639520</v>
      </c>
      <c r="F29" s="810">
        <f t="shared" si="30"/>
        <v>539370</v>
      </c>
      <c r="G29" s="810">
        <f t="shared" si="22"/>
        <v>162889.74</v>
      </c>
      <c r="H29" s="810">
        <f t="shared" si="31"/>
        <v>702259.74</v>
      </c>
      <c r="I29" s="810">
        <f t="shared" si="32"/>
        <v>27378</v>
      </c>
      <c r="J29" s="810">
        <f t="shared" si="23"/>
        <v>8268.16</v>
      </c>
      <c r="K29" s="810">
        <f t="shared" si="24"/>
        <v>35646.160000000003</v>
      </c>
      <c r="M29" s="810">
        <f t="shared" si="33"/>
        <v>737905.9</v>
      </c>
      <c r="N29" s="810">
        <f t="shared" si="25"/>
        <v>392706.39</v>
      </c>
      <c r="O29" s="811">
        <f t="shared" si="26"/>
        <v>392.7</v>
      </c>
      <c r="Q29" s="811">
        <f t="shared" si="27"/>
        <v>264.39999999999998</v>
      </c>
      <c r="R29" s="811">
        <f t="shared" si="28"/>
        <v>203.1</v>
      </c>
      <c r="S29" s="811">
        <f t="shared" si="29"/>
        <v>61.3</v>
      </c>
    </row>
    <row r="30" spans="1:19" hidden="1">
      <c r="A30" s="812" t="s">
        <v>1417</v>
      </c>
      <c r="B30" s="809">
        <v>1310400</v>
      </c>
      <c r="C30" s="809">
        <v>1697640</v>
      </c>
      <c r="D30" s="809">
        <v>1875384</v>
      </c>
      <c r="E30" s="809">
        <v>1895040</v>
      </c>
      <c r="F30" s="810">
        <f t="shared" si="30"/>
        <v>387240</v>
      </c>
      <c r="G30" s="810">
        <f t="shared" si="22"/>
        <v>116946.48</v>
      </c>
      <c r="H30" s="810">
        <f t="shared" si="31"/>
        <v>504186.48</v>
      </c>
      <c r="I30" s="810">
        <f t="shared" si="32"/>
        <v>19656</v>
      </c>
      <c r="J30" s="810">
        <f t="shared" si="23"/>
        <v>5936.11</v>
      </c>
      <c r="K30" s="810">
        <f t="shared" si="24"/>
        <v>25592.11</v>
      </c>
      <c r="M30" s="810">
        <f t="shared" si="33"/>
        <v>529778.59</v>
      </c>
      <c r="N30" s="810">
        <f t="shared" si="25"/>
        <v>281943.05</v>
      </c>
      <c r="O30" s="811">
        <f t="shared" si="26"/>
        <v>281.89999999999998</v>
      </c>
      <c r="Q30" s="811">
        <f t="shared" si="27"/>
        <v>189.8</v>
      </c>
      <c r="R30" s="811">
        <f t="shared" si="28"/>
        <v>145.80000000000001</v>
      </c>
      <c r="S30" s="811">
        <f t="shared" si="29"/>
        <v>44</v>
      </c>
    </row>
    <row r="31" spans="1:19" hidden="1">
      <c r="A31" s="812" t="s">
        <v>1418</v>
      </c>
      <c r="B31" s="809">
        <v>1216800</v>
      </c>
      <c r="C31" s="809">
        <v>1576380</v>
      </c>
      <c r="D31" s="809">
        <v>1741428</v>
      </c>
      <c r="E31" s="809">
        <v>1759680</v>
      </c>
      <c r="F31" s="810">
        <f t="shared" si="30"/>
        <v>359580</v>
      </c>
      <c r="G31" s="810">
        <f t="shared" si="22"/>
        <v>108593.16</v>
      </c>
      <c r="H31" s="810">
        <f t="shared" si="31"/>
        <v>468173.16</v>
      </c>
      <c r="I31" s="810">
        <f t="shared" si="32"/>
        <v>18252</v>
      </c>
      <c r="J31" s="810">
        <f t="shared" si="23"/>
        <v>5512.1</v>
      </c>
      <c r="K31" s="810">
        <f t="shared" si="24"/>
        <v>23764.1</v>
      </c>
      <c r="M31" s="810">
        <f t="shared" si="33"/>
        <v>491937.26</v>
      </c>
      <c r="N31" s="810">
        <f t="shared" si="25"/>
        <v>261804.26</v>
      </c>
      <c r="O31" s="811">
        <f t="shared" si="26"/>
        <v>261.8</v>
      </c>
      <c r="Q31" s="811">
        <f t="shared" si="27"/>
        <v>176.3</v>
      </c>
      <c r="R31" s="811">
        <f t="shared" si="28"/>
        <v>135.4</v>
      </c>
      <c r="S31" s="811">
        <f t="shared" si="29"/>
        <v>40.9</v>
      </c>
    </row>
    <row r="32" spans="1:19" hidden="1">
      <c r="A32" s="812" t="s">
        <v>1419</v>
      </c>
      <c r="B32" s="809">
        <v>1848600</v>
      </c>
      <c r="C32" s="809">
        <v>2394885</v>
      </c>
      <c r="D32" s="809">
        <v>2645631</v>
      </c>
      <c r="E32" s="809">
        <v>2673360</v>
      </c>
      <c r="F32" s="810">
        <f t="shared" si="30"/>
        <v>546285</v>
      </c>
      <c r="G32" s="810">
        <f t="shared" si="22"/>
        <v>164978.07</v>
      </c>
      <c r="H32" s="810">
        <f t="shared" si="31"/>
        <v>711263.07</v>
      </c>
      <c r="I32" s="810">
        <f t="shared" si="32"/>
        <v>27729</v>
      </c>
      <c r="J32" s="810">
        <f t="shared" si="23"/>
        <v>8374.16</v>
      </c>
      <c r="K32" s="810">
        <f t="shared" si="24"/>
        <v>36103.160000000003</v>
      </c>
      <c r="M32" s="810">
        <f t="shared" si="33"/>
        <v>747366.23</v>
      </c>
      <c r="N32" s="810">
        <f t="shared" si="25"/>
        <v>397741.09</v>
      </c>
      <c r="O32" s="811">
        <f t="shared" si="26"/>
        <v>397.7</v>
      </c>
      <c r="Q32" s="811">
        <f t="shared" si="27"/>
        <v>267.7</v>
      </c>
      <c r="R32" s="811">
        <f t="shared" si="28"/>
        <v>205.6</v>
      </c>
      <c r="S32" s="811">
        <f t="shared" si="29"/>
        <v>62.1</v>
      </c>
    </row>
    <row r="33" spans="1:19" hidden="1">
      <c r="A33" s="812" t="s">
        <v>1420</v>
      </c>
      <c r="B33" s="809">
        <v>2340000</v>
      </c>
      <c r="C33" s="809">
        <v>3031500</v>
      </c>
      <c r="D33" s="809">
        <v>3348900</v>
      </c>
      <c r="E33" s="809">
        <v>3384000</v>
      </c>
      <c r="F33" s="810">
        <f t="shared" si="30"/>
        <v>691500</v>
      </c>
      <c r="G33" s="810">
        <f t="shared" si="22"/>
        <v>208833</v>
      </c>
      <c r="H33" s="810">
        <f t="shared" si="31"/>
        <v>900333</v>
      </c>
      <c r="I33" s="810">
        <f t="shared" si="32"/>
        <v>35100</v>
      </c>
      <c r="J33" s="810">
        <f t="shared" si="23"/>
        <v>10600.2</v>
      </c>
      <c r="K33" s="810">
        <f t="shared" si="24"/>
        <v>45700.2</v>
      </c>
      <c r="M33" s="810">
        <f t="shared" si="33"/>
        <v>946033.2</v>
      </c>
      <c r="N33" s="810">
        <f t="shared" si="25"/>
        <v>503469.73</v>
      </c>
      <c r="O33" s="811">
        <f t="shared" si="26"/>
        <v>503.5</v>
      </c>
      <c r="Q33" s="811">
        <f t="shared" si="27"/>
        <v>339</v>
      </c>
      <c r="R33" s="811">
        <f t="shared" si="28"/>
        <v>260.39999999999998</v>
      </c>
      <c r="S33" s="811">
        <f t="shared" si="29"/>
        <v>78.599999999999994</v>
      </c>
    </row>
    <row r="34" spans="1:19" hidden="1">
      <c r="A34" s="812" t="s">
        <v>1421</v>
      </c>
      <c r="B34" s="809">
        <v>1146600</v>
      </c>
      <c r="C34" s="809">
        <v>1485435</v>
      </c>
      <c r="D34" s="809">
        <v>1640961</v>
      </c>
      <c r="E34" s="809">
        <v>1658160</v>
      </c>
      <c r="F34" s="810">
        <f t="shared" si="30"/>
        <v>338835</v>
      </c>
      <c r="G34" s="810">
        <f t="shared" si="22"/>
        <v>102328.17</v>
      </c>
      <c r="H34" s="810">
        <f t="shared" si="31"/>
        <v>441163.17</v>
      </c>
      <c r="I34" s="810">
        <f t="shared" si="32"/>
        <v>17199</v>
      </c>
      <c r="J34" s="810">
        <f t="shared" si="23"/>
        <v>5194.1000000000004</v>
      </c>
      <c r="K34" s="810">
        <f t="shared" si="24"/>
        <v>22393.1</v>
      </c>
      <c r="M34" s="810">
        <f t="shared" si="33"/>
        <v>463556.27</v>
      </c>
      <c r="N34" s="810">
        <f t="shared" si="25"/>
        <v>246700.17</v>
      </c>
      <c r="O34" s="811">
        <f t="shared" si="26"/>
        <v>246.7</v>
      </c>
      <c r="Q34" s="811">
        <f t="shared" si="27"/>
        <v>166.1</v>
      </c>
      <c r="R34" s="811">
        <f t="shared" si="28"/>
        <v>127.6</v>
      </c>
      <c r="S34" s="811">
        <f t="shared" si="29"/>
        <v>38.5</v>
      </c>
    </row>
    <row r="35" spans="1:19" hidden="1">
      <c r="A35" s="812" t="s">
        <v>1422</v>
      </c>
      <c r="B35" s="809">
        <v>1942200</v>
      </c>
      <c r="C35" s="809">
        <v>2516145</v>
      </c>
      <c r="D35" s="809">
        <v>2779587</v>
      </c>
      <c r="E35" s="809">
        <v>2808720</v>
      </c>
      <c r="F35" s="810">
        <f t="shared" si="30"/>
        <v>573945</v>
      </c>
      <c r="G35" s="810">
        <f t="shared" si="22"/>
        <v>173331.39</v>
      </c>
      <c r="H35" s="810">
        <f t="shared" si="31"/>
        <v>747276.39</v>
      </c>
      <c r="I35" s="810">
        <f t="shared" si="32"/>
        <v>29133</v>
      </c>
      <c r="J35" s="810">
        <f t="shared" si="23"/>
        <v>8798.17</v>
      </c>
      <c r="K35" s="810">
        <f t="shared" si="24"/>
        <v>37931.17</v>
      </c>
      <c r="M35" s="810">
        <f t="shared" si="33"/>
        <v>785207.56</v>
      </c>
      <c r="N35" s="810">
        <f t="shared" si="25"/>
        <v>417879.88</v>
      </c>
      <c r="O35" s="811">
        <f t="shared" si="26"/>
        <v>417.9</v>
      </c>
      <c r="Q35" s="811">
        <f t="shared" si="27"/>
        <v>281.3</v>
      </c>
      <c r="R35" s="811">
        <f t="shared" si="28"/>
        <v>216.1</v>
      </c>
      <c r="S35" s="811">
        <f t="shared" si="29"/>
        <v>65.2</v>
      </c>
    </row>
    <row r="36" spans="1:19" hidden="1">
      <c r="A36" s="812" t="s">
        <v>1423</v>
      </c>
      <c r="B36" s="809">
        <v>2059200</v>
      </c>
      <c r="C36" s="809">
        <v>2667720</v>
      </c>
      <c r="D36" s="809">
        <v>2947032</v>
      </c>
      <c r="E36" s="809">
        <v>2977920</v>
      </c>
      <c r="F36" s="810">
        <f t="shared" si="30"/>
        <v>608520</v>
      </c>
      <c r="G36" s="810">
        <f t="shared" si="22"/>
        <v>183773.04</v>
      </c>
      <c r="H36" s="810">
        <f t="shared" si="31"/>
        <v>792293.04</v>
      </c>
      <c r="I36" s="810">
        <f t="shared" si="32"/>
        <v>30888</v>
      </c>
      <c r="J36" s="810">
        <f t="shared" si="23"/>
        <v>9328.18</v>
      </c>
      <c r="K36" s="810">
        <f t="shared" si="24"/>
        <v>40216.18</v>
      </c>
      <c r="M36" s="810">
        <f t="shared" si="33"/>
        <v>832509.22</v>
      </c>
      <c r="N36" s="810">
        <f t="shared" si="25"/>
        <v>443053.37</v>
      </c>
      <c r="O36" s="811">
        <f t="shared" si="26"/>
        <v>443.1</v>
      </c>
      <c r="Q36" s="811">
        <f t="shared" si="27"/>
        <v>298.3</v>
      </c>
      <c r="R36" s="811">
        <f t="shared" si="28"/>
        <v>229.1</v>
      </c>
      <c r="S36" s="811">
        <f t="shared" si="29"/>
        <v>69.2</v>
      </c>
    </row>
    <row r="37" spans="1:19" hidden="1">
      <c r="A37" s="812" t="s">
        <v>1424</v>
      </c>
      <c r="B37" s="809">
        <v>1638000</v>
      </c>
      <c r="C37" s="809">
        <v>2122050</v>
      </c>
      <c r="D37" s="809">
        <v>2344230</v>
      </c>
      <c r="E37" s="809">
        <v>2368800</v>
      </c>
      <c r="F37" s="810">
        <f t="shared" si="30"/>
        <v>484050</v>
      </c>
      <c r="G37" s="810">
        <f t="shared" si="22"/>
        <v>146183.1</v>
      </c>
      <c r="H37" s="810">
        <f t="shared" si="31"/>
        <v>630233.1</v>
      </c>
      <c r="I37" s="810">
        <f t="shared" si="32"/>
        <v>24570</v>
      </c>
      <c r="J37" s="810">
        <f t="shared" si="23"/>
        <v>7420.14</v>
      </c>
      <c r="K37" s="810">
        <f t="shared" si="24"/>
        <v>31990.14</v>
      </c>
      <c r="M37" s="810">
        <f t="shared" si="33"/>
        <v>662223.24</v>
      </c>
      <c r="N37" s="810">
        <f t="shared" si="25"/>
        <v>352428.81</v>
      </c>
      <c r="O37" s="811">
        <f t="shared" si="26"/>
        <v>352.4</v>
      </c>
      <c r="Q37" s="811">
        <f t="shared" si="27"/>
        <v>237.3</v>
      </c>
      <c r="R37" s="811">
        <f t="shared" si="28"/>
        <v>182.3</v>
      </c>
      <c r="S37" s="811">
        <f t="shared" si="29"/>
        <v>55</v>
      </c>
    </row>
    <row r="38" spans="1:19" hidden="1">
      <c r="A38" s="812" t="s">
        <v>1425</v>
      </c>
      <c r="B38" s="809">
        <v>1450800</v>
      </c>
      <c r="C38" s="809">
        <v>1879530</v>
      </c>
      <c r="D38" s="809">
        <v>2076318</v>
      </c>
      <c r="E38" s="809">
        <v>2098080</v>
      </c>
      <c r="F38" s="810">
        <f t="shared" si="30"/>
        <v>428730</v>
      </c>
      <c r="G38" s="810">
        <f t="shared" si="22"/>
        <v>129476.46</v>
      </c>
      <c r="H38" s="810">
        <f t="shared" si="31"/>
        <v>558206.46</v>
      </c>
      <c r="I38" s="810">
        <f t="shared" si="32"/>
        <v>21762</v>
      </c>
      <c r="J38" s="810">
        <f t="shared" si="23"/>
        <v>6572.12</v>
      </c>
      <c r="K38" s="810">
        <f t="shared" si="24"/>
        <v>28334.12</v>
      </c>
      <c r="M38" s="810">
        <f t="shared" si="33"/>
        <v>586540.57999999996</v>
      </c>
      <c r="N38" s="810">
        <f t="shared" si="25"/>
        <v>312151.23</v>
      </c>
      <c r="O38" s="811">
        <f t="shared" si="26"/>
        <v>312.2</v>
      </c>
      <c r="Q38" s="811">
        <f t="shared" si="27"/>
        <v>210.2</v>
      </c>
      <c r="R38" s="811">
        <f t="shared" si="28"/>
        <v>161.4</v>
      </c>
      <c r="S38" s="811">
        <f t="shared" si="29"/>
        <v>48.8</v>
      </c>
    </row>
    <row r="39" spans="1:19" hidden="1">
      <c r="A39" s="812" t="s">
        <v>1426</v>
      </c>
      <c r="B39" s="809">
        <v>2433600</v>
      </c>
      <c r="C39" s="809">
        <v>3152760</v>
      </c>
      <c r="D39" s="809">
        <v>3482856</v>
      </c>
      <c r="E39" s="809">
        <v>3519360</v>
      </c>
      <c r="F39" s="810">
        <f t="shared" si="30"/>
        <v>719160</v>
      </c>
      <c r="G39" s="810">
        <f t="shared" si="22"/>
        <v>217186.32</v>
      </c>
      <c r="H39" s="810">
        <f t="shared" si="31"/>
        <v>936346.32</v>
      </c>
      <c r="I39" s="810">
        <f t="shared" si="32"/>
        <v>36504</v>
      </c>
      <c r="J39" s="810">
        <f t="shared" si="23"/>
        <v>11024.21</v>
      </c>
      <c r="K39" s="810">
        <f t="shared" si="24"/>
        <v>47528.21</v>
      </c>
      <c r="M39" s="810">
        <f t="shared" si="33"/>
        <v>983874.53</v>
      </c>
      <c r="N39" s="810">
        <f t="shared" si="25"/>
        <v>523608.52</v>
      </c>
      <c r="O39" s="811">
        <f t="shared" si="26"/>
        <v>523.6</v>
      </c>
      <c r="Q39" s="811">
        <f t="shared" si="27"/>
        <v>352.5</v>
      </c>
      <c r="R39" s="811">
        <f t="shared" si="28"/>
        <v>270.7</v>
      </c>
      <c r="S39" s="811">
        <f t="shared" si="29"/>
        <v>81.8</v>
      </c>
    </row>
    <row r="40" spans="1:19" hidden="1">
      <c r="A40" s="812" t="s">
        <v>1427</v>
      </c>
      <c r="B40" s="809">
        <v>2503800</v>
      </c>
      <c r="C40" s="809">
        <v>3243705</v>
      </c>
      <c r="D40" s="809">
        <v>3583323</v>
      </c>
      <c r="E40" s="809">
        <v>3620880</v>
      </c>
      <c r="F40" s="810">
        <f t="shared" si="30"/>
        <v>739905</v>
      </c>
      <c r="G40" s="810">
        <f t="shared" si="22"/>
        <v>223451.31</v>
      </c>
      <c r="H40" s="810">
        <f t="shared" si="31"/>
        <v>963356.31</v>
      </c>
      <c r="I40" s="810">
        <f t="shared" si="32"/>
        <v>37557</v>
      </c>
      <c r="J40" s="810">
        <f t="shared" si="23"/>
        <v>11342.21</v>
      </c>
      <c r="K40" s="810">
        <f t="shared" si="24"/>
        <v>48899.21</v>
      </c>
      <c r="M40" s="810">
        <f t="shared" si="33"/>
        <v>1012255.52</v>
      </c>
      <c r="N40" s="810">
        <f t="shared" si="25"/>
        <v>538712.61</v>
      </c>
      <c r="O40" s="811">
        <f t="shared" si="26"/>
        <v>538.70000000000005</v>
      </c>
      <c r="Q40" s="811">
        <f t="shared" si="27"/>
        <v>362.7</v>
      </c>
      <c r="R40" s="811">
        <f t="shared" si="28"/>
        <v>278.60000000000002</v>
      </c>
      <c r="S40" s="811">
        <f t="shared" si="29"/>
        <v>84.1</v>
      </c>
    </row>
    <row r="41" spans="1:19" hidden="1">
      <c r="A41" s="812" t="s">
        <v>1428</v>
      </c>
      <c r="B41" s="809">
        <v>1825200</v>
      </c>
      <c r="C41" s="809">
        <v>2364570</v>
      </c>
      <c r="D41" s="809">
        <v>2612142</v>
      </c>
      <c r="E41" s="809">
        <v>2639520</v>
      </c>
      <c r="F41" s="810">
        <f t="shared" si="30"/>
        <v>539370</v>
      </c>
      <c r="G41" s="810">
        <f t="shared" si="22"/>
        <v>162889.74</v>
      </c>
      <c r="H41" s="810">
        <f t="shared" si="31"/>
        <v>702259.74</v>
      </c>
      <c r="I41" s="810">
        <f t="shared" si="32"/>
        <v>27378</v>
      </c>
      <c r="J41" s="810">
        <f t="shared" si="23"/>
        <v>8268.16</v>
      </c>
      <c r="K41" s="810">
        <f t="shared" si="24"/>
        <v>35646.160000000003</v>
      </c>
      <c r="M41" s="810">
        <f t="shared" si="33"/>
        <v>737905.9</v>
      </c>
      <c r="N41" s="810">
        <f t="shared" si="25"/>
        <v>392706.39</v>
      </c>
      <c r="O41" s="811">
        <f t="shared" si="26"/>
        <v>392.7</v>
      </c>
      <c r="Q41" s="811">
        <f t="shared" si="27"/>
        <v>264.39999999999998</v>
      </c>
      <c r="R41" s="811">
        <f t="shared" si="28"/>
        <v>203.1</v>
      </c>
      <c r="S41" s="811">
        <f t="shared" si="29"/>
        <v>61.3</v>
      </c>
    </row>
    <row r="42" spans="1:19" hidden="1">
      <c r="A42" s="812" t="s">
        <v>1429</v>
      </c>
      <c r="B42" s="809">
        <v>1053000</v>
      </c>
      <c r="C42" s="809">
        <v>1364175</v>
      </c>
      <c r="D42" s="809">
        <v>1507005</v>
      </c>
      <c r="E42" s="809">
        <v>1522800</v>
      </c>
      <c r="F42" s="810">
        <f t="shared" si="30"/>
        <v>311175</v>
      </c>
      <c r="G42" s="810">
        <f t="shared" si="22"/>
        <v>93974.85</v>
      </c>
      <c r="H42" s="810">
        <f t="shared" si="31"/>
        <v>405149.85</v>
      </c>
      <c r="I42" s="810">
        <f t="shared" si="32"/>
        <v>15795</v>
      </c>
      <c r="J42" s="810">
        <f t="shared" si="23"/>
        <v>4770.09</v>
      </c>
      <c r="K42" s="810">
        <f t="shared" si="24"/>
        <v>20565.09</v>
      </c>
      <c r="M42" s="810">
        <f t="shared" si="33"/>
        <v>425714.94</v>
      </c>
      <c r="N42" s="810">
        <f t="shared" si="25"/>
        <v>226561.38</v>
      </c>
      <c r="O42" s="811">
        <f t="shared" si="26"/>
        <v>226.6</v>
      </c>
      <c r="Q42" s="811">
        <f t="shared" si="27"/>
        <v>152.6</v>
      </c>
      <c r="R42" s="811">
        <f t="shared" si="28"/>
        <v>117.2</v>
      </c>
      <c r="S42" s="811">
        <f t="shared" si="29"/>
        <v>35.4</v>
      </c>
    </row>
    <row r="43" spans="1:19" hidden="1">
      <c r="A43" s="812" t="s">
        <v>1430</v>
      </c>
      <c r="B43" s="809">
        <v>1287000</v>
      </c>
      <c r="C43" s="809">
        <v>1667325</v>
      </c>
      <c r="D43" s="809">
        <v>1841895</v>
      </c>
      <c r="E43" s="809">
        <v>1861200</v>
      </c>
      <c r="F43" s="810">
        <f t="shared" si="30"/>
        <v>380325</v>
      </c>
      <c r="G43" s="810">
        <f t="shared" si="22"/>
        <v>114858.15</v>
      </c>
      <c r="H43" s="810">
        <f t="shared" si="31"/>
        <v>495183.15</v>
      </c>
      <c r="I43" s="810">
        <f t="shared" si="32"/>
        <v>19305</v>
      </c>
      <c r="J43" s="810">
        <f t="shared" si="23"/>
        <v>5830.11</v>
      </c>
      <c r="K43" s="810">
        <f t="shared" si="24"/>
        <v>25135.11</v>
      </c>
      <c r="M43" s="810">
        <f t="shared" si="33"/>
        <v>520318.26</v>
      </c>
      <c r="N43" s="810">
        <f t="shared" si="25"/>
        <v>276908.34999999998</v>
      </c>
      <c r="O43" s="811">
        <f t="shared" si="26"/>
        <v>276.89999999999998</v>
      </c>
      <c r="Q43" s="811">
        <f t="shared" si="27"/>
        <v>186.4</v>
      </c>
      <c r="R43" s="811">
        <f t="shared" si="28"/>
        <v>143.19999999999999</v>
      </c>
      <c r="S43" s="811">
        <f t="shared" si="29"/>
        <v>43.2</v>
      </c>
    </row>
    <row r="44" spans="1:19" hidden="1">
      <c r="A44" s="812" t="s">
        <v>1431</v>
      </c>
      <c r="B44" s="809">
        <v>2808000</v>
      </c>
      <c r="C44" s="809">
        <v>3637800</v>
      </c>
      <c r="D44" s="809">
        <v>4018680</v>
      </c>
      <c r="E44" s="809">
        <v>4060800</v>
      </c>
      <c r="F44" s="810">
        <f t="shared" si="30"/>
        <v>829800</v>
      </c>
      <c r="G44" s="810">
        <f t="shared" si="22"/>
        <v>250599.6</v>
      </c>
      <c r="H44" s="810">
        <f t="shared" si="31"/>
        <v>1080399.6000000001</v>
      </c>
      <c r="I44" s="810">
        <f t="shared" si="32"/>
        <v>42120</v>
      </c>
      <c r="J44" s="810">
        <f t="shared" si="23"/>
        <v>12720.24</v>
      </c>
      <c r="K44" s="810">
        <f t="shared" si="24"/>
        <v>54840.24</v>
      </c>
      <c r="M44" s="810">
        <f t="shared" si="33"/>
        <v>1135239.8400000001</v>
      </c>
      <c r="N44" s="810">
        <f t="shared" si="25"/>
        <v>604163.68000000005</v>
      </c>
      <c r="O44" s="811">
        <f t="shared" si="26"/>
        <v>604.20000000000005</v>
      </c>
      <c r="Q44" s="811">
        <f t="shared" si="27"/>
        <v>406.8</v>
      </c>
      <c r="R44" s="811">
        <f t="shared" si="28"/>
        <v>312.39999999999998</v>
      </c>
      <c r="S44" s="811">
        <f t="shared" si="29"/>
        <v>94.4</v>
      </c>
    </row>
    <row r="45" spans="1:19" hidden="1">
      <c r="A45" s="812" t="s">
        <v>1432</v>
      </c>
      <c r="B45" s="809">
        <v>1731600</v>
      </c>
      <c r="C45" s="809">
        <v>2243310</v>
      </c>
      <c r="D45" s="809">
        <v>2478186</v>
      </c>
      <c r="E45" s="809">
        <v>2504160</v>
      </c>
      <c r="F45" s="810">
        <f t="shared" si="30"/>
        <v>511710</v>
      </c>
      <c r="G45" s="810">
        <f t="shared" si="22"/>
        <v>154536.42000000001</v>
      </c>
      <c r="H45" s="810">
        <f t="shared" si="31"/>
        <v>666246.42000000004</v>
      </c>
      <c r="I45" s="810">
        <f t="shared" si="32"/>
        <v>25974</v>
      </c>
      <c r="J45" s="810">
        <f t="shared" si="23"/>
        <v>7844.15</v>
      </c>
      <c r="K45" s="810">
        <f t="shared" si="24"/>
        <v>33818.15</v>
      </c>
      <c r="M45" s="810">
        <f t="shared" si="33"/>
        <v>700064.57</v>
      </c>
      <c r="N45" s="810">
        <f t="shared" si="25"/>
        <v>372567.6</v>
      </c>
      <c r="O45" s="811">
        <f t="shared" si="26"/>
        <v>372.6</v>
      </c>
      <c r="Q45" s="811">
        <f t="shared" si="27"/>
        <v>250.8</v>
      </c>
      <c r="R45" s="811">
        <f t="shared" si="28"/>
        <v>192.6</v>
      </c>
      <c r="S45" s="811">
        <f t="shared" si="29"/>
        <v>58.2</v>
      </c>
    </row>
    <row r="46" spans="1:19" hidden="1">
      <c r="A46" s="812" t="s">
        <v>1433</v>
      </c>
      <c r="B46" s="809">
        <v>1310400</v>
      </c>
      <c r="C46" s="809">
        <v>1697640</v>
      </c>
      <c r="D46" s="809">
        <v>1875384</v>
      </c>
      <c r="E46" s="809">
        <v>1895040</v>
      </c>
      <c r="F46" s="810">
        <f t="shared" si="30"/>
        <v>387240</v>
      </c>
      <c r="G46" s="810">
        <f t="shared" si="22"/>
        <v>116946.48</v>
      </c>
      <c r="H46" s="810">
        <f t="shared" si="31"/>
        <v>504186.48</v>
      </c>
      <c r="I46" s="810">
        <f t="shared" si="32"/>
        <v>19656</v>
      </c>
      <c r="J46" s="810">
        <f t="shared" si="23"/>
        <v>5936.11</v>
      </c>
      <c r="K46" s="810">
        <f t="shared" si="24"/>
        <v>25592.11</v>
      </c>
      <c r="M46" s="810">
        <f t="shared" si="33"/>
        <v>529778.59</v>
      </c>
      <c r="N46" s="810">
        <f t="shared" si="25"/>
        <v>281943.05</v>
      </c>
      <c r="O46" s="811">
        <f t="shared" si="26"/>
        <v>281.89999999999998</v>
      </c>
      <c r="Q46" s="811">
        <f t="shared" si="27"/>
        <v>189.8</v>
      </c>
      <c r="R46" s="811">
        <f t="shared" si="28"/>
        <v>145.80000000000001</v>
      </c>
      <c r="S46" s="811">
        <f t="shared" si="29"/>
        <v>44</v>
      </c>
    </row>
    <row r="47" spans="1:19" hidden="1">
      <c r="A47" s="812" t="s">
        <v>1434</v>
      </c>
      <c r="B47" s="809">
        <v>2410200</v>
      </c>
      <c r="C47" s="809">
        <v>3122445</v>
      </c>
      <c r="D47" s="809">
        <v>3449367</v>
      </c>
      <c r="E47" s="809">
        <v>3485520</v>
      </c>
      <c r="F47" s="810">
        <f t="shared" si="30"/>
        <v>712245</v>
      </c>
      <c r="G47" s="810">
        <f t="shared" si="22"/>
        <v>215097.99</v>
      </c>
      <c r="H47" s="810">
        <f t="shared" si="31"/>
        <v>927342.99</v>
      </c>
      <c r="I47" s="810">
        <f t="shared" si="32"/>
        <v>36153</v>
      </c>
      <c r="J47" s="810">
        <f t="shared" si="23"/>
        <v>10918.21</v>
      </c>
      <c r="K47" s="810">
        <f t="shared" si="24"/>
        <v>47071.21</v>
      </c>
      <c r="M47" s="810">
        <f t="shared" si="33"/>
        <v>974414.2</v>
      </c>
      <c r="N47" s="810">
        <f t="shared" si="25"/>
        <v>518573.83</v>
      </c>
      <c r="O47" s="811">
        <f t="shared" si="26"/>
        <v>518.6</v>
      </c>
      <c r="Q47" s="811">
        <f t="shared" si="27"/>
        <v>349.1</v>
      </c>
      <c r="R47" s="811">
        <f t="shared" si="28"/>
        <v>268.10000000000002</v>
      </c>
      <c r="S47" s="811">
        <f t="shared" si="29"/>
        <v>81</v>
      </c>
    </row>
    <row r="48" spans="1:19" hidden="1">
      <c r="A48" s="812" t="s">
        <v>1435</v>
      </c>
      <c r="B48" s="809">
        <v>1918800</v>
      </c>
      <c r="C48" s="809">
        <v>2485830</v>
      </c>
      <c r="D48" s="809">
        <v>2746098</v>
      </c>
      <c r="E48" s="809">
        <v>2774880</v>
      </c>
      <c r="F48" s="810">
        <f t="shared" si="30"/>
        <v>567030</v>
      </c>
      <c r="G48" s="810">
        <f t="shared" si="22"/>
        <v>171243.06</v>
      </c>
      <c r="H48" s="810">
        <f t="shared" si="31"/>
        <v>738273.06</v>
      </c>
      <c r="I48" s="810">
        <f t="shared" si="32"/>
        <v>28782</v>
      </c>
      <c r="J48" s="810">
        <f t="shared" si="23"/>
        <v>8692.16</v>
      </c>
      <c r="K48" s="810">
        <f t="shared" si="24"/>
        <v>37474.160000000003</v>
      </c>
      <c r="M48" s="810">
        <f t="shared" si="33"/>
        <v>775747.22</v>
      </c>
      <c r="N48" s="810">
        <f t="shared" si="25"/>
        <v>412845.18</v>
      </c>
      <c r="O48" s="811">
        <f t="shared" si="26"/>
        <v>412.8</v>
      </c>
      <c r="Q48" s="811">
        <f t="shared" si="27"/>
        <v>277.89999999999998</v>
      </c>
      <c r="R48" s="811">
        <f t="shared" si="28"/>
        <v>213.4</v>
      </c>
      <c r="S48" s="811">
        <f t="shared" si="29"/>
        <v>64.5</v>
      </c>
    </row>
    <row r="49" spans="1:19" hidden="1">
      <c r="A49" s="812" t="s">
        <v>1436</v>
      </c>
      <c r="B49" s="809">
        <v>1638000</v>
      </c>
      <c r="C49" s="809">
        <v>2122050</v>
      </c>
      <c r="D49" s="809">
        <v>2344230</v>
      </c>
      <c r="E49" s="809">
        <v>2368800</v>
      </c>
      <c r="F49" s="810">
        <f t="shared" si="30"/>
        <v>484050</v>
      </c>
      <c r="G49" s="810">
        <f t="shared" si="22"/>
        <v>146183.1</v>
      </c>
      <c r="H49" s="810">
        <f t="shared" si="31"/>
        <v>630233.1</v>
      </c>
      <c r="I49" s="810">
        <f t="shared" si="32"/>
        <v>24570</v>
      </c>
      <c r="J49" s="810">
        <f t="shared" si="23"/>
        <v>7420.14</v>
      </c>
      <c r="K49" s="810">
        <f t="shared" si="24"/>
        <v>31990.14</v>
      </c>
      <c r="M49" s="810">
        <f t="shared" si="33"/>
        <v>662223.24</v>
      </c>
      <c r="N49" s="810">
        <f t="shared" si="25"/>
        <v>352428.81</v>
      </c>
      <c r="O49" s="811">
        <f t="shared" si="26"/>
        <v>352.4</v>
      </c>
      <c r="Q49" s="811">
        <f t="shared" si="27"/>
        <v>237.3</v>
      </c>
      <c r="R49" s="811">
        <f t="shared" si="28"/>
        <v>182.3</v>
      </c>
      <c r="S49" s="811">
        <f t="shared" si="29"/>
        <v>55</v>
      </c>
    </row>
    <row r="50" spans="1:19" hidden="1">
      <c r="A50" s="812" t="s">
        <v>1437</v>
      </c>
      <c r="B50" s="809">
        <v>1240200</v>
      </c>
      <c r="C50" s="809">
        <v>1606695</v>
      </c>
      <c r="D50" s="809">
        <v>1774917</v>
      </c>
      <c r="E50" s="809">
        <v>1793520</v>
      </c>
      <c r="F50" s="810">
        <f t="shared" si="30"/>
        <v>366495</v>
      </c>
      <c r="G50" s="810">
        <f t="shared" si="22"/>
        <v>110681.49</v>
      </c>
      <c r="H50" s="810">
        <f t="shared" si="31"/>
        <v>477176.49</v>
      </c>
      <c r="I50" s="810">
        <f t="shared" si="32"/>
        <v>18603</v>
      </c>
      <c r="J50" s="810">
        <f t="shared" si="23"/>
        <v>5618.11</v>
      </c>
      <c r="K50" s="810">
        <f t="shared" si="24"/>
        <v>24221.11</v>
      </c>
      <c r="M50" s="810">
        <f t="shared" si="33"/>
        <v>501397.6</v>
      </c>
      <c r="N50" s="810">
        <f t="shared" si="25"/>
        <v>266838.96000000002</v>
      </c>
      <c r="O50" s="811">
        <f t="shared" si="26"/>
        <v>266.8</v>
      </c>
      <c r="Q50" s="811">
        <f t="shared" si="27"/>
        <v>179.6</v>
      </c>
      <c r="R50" s="811">
        <f t="shared" si="28"/>
        <v>137.9</v>
      </c>
      <c r="S50" s="811">
        <f t="shared" si="29"/>
        <v>41.7</v>
      </c>
    </row>
    <row r="51" spans="1:19" ht="25.5" hidden="1">
      <c r="A51" s="812" t="s">
        <v>1438</v>
      </c>
      <c r="B51" s="809">
        <v>1263600</v>
      </c>
      <c r="C51" s="809">
        <v>1637010</v>
      </c>
      <c r="D51" s="809">
        <v>1808406</v>
      </c>
      <c r="E51" s="809">
        <v>1827360</v>
      </c>
      <c r="F51" s="810">
        <f t="shared" si="30"/>
        <v>373410</v>
      </c>
      <c r="G51" s="810">
        <f t="shared" si="22"/>
        <v>112769.82</v>
      </c>
      <c r="H51" s="810">
        <f t="shared" si="31"/>
        <v>486179.82</v>
      </c>
      <c r="I51" s="810">
        <f t="shared" si="32"/>
        <v>18954</v>
      </c>
      <c r="J51" s="810">
        <f t="shared" si="23"/>
        <v>5724.11</v>
      </c>
      <c r="K51" s="810">
        <f t="shared" si="24"/>
        <v>24678.11</v>
      </c>
      <c r="M51" s="810">
        <f t="shared" si="33"/>
        <v>510857.93</v>
      </c>
      <c r="N51" s="810">
        <f t="shared" si="25"/>
        <v>271873.65999999997</v>
      </c>
      <c r="O51" s="811">
        <f t="shared" si="26"/>
        <v>271.89999999999998</v>
      </c>
      <c r="Q51" s="811">
        <f t="shared" si="27"/>
        <v>183.1</v>
      </c>
      <c r="R51" s="811">
        <f t="shared" si="28"/>
        <v>140.6</v>
      </c>
      <c r="S51" s="811">
        <f t="shared" si="29"/>
        <v>42.5</v>
      </c>
    </row>
    <row r="52" spans="1:19" hidden="1">
      <c r="A52" s="812" t="s">
        <v>1439</v>
      </c>
      <c r="B52" s="809">
        <v>1942200</v>
      </c>
      <c r="C52" s="809">
        <v>2516145</v>
      </c>
      <c r="D52" s="809">
        <v>2779587</v>
      </c>
      <c r="E52" s="809">
        <v>2808720</v>
      </c>
      <c r="F52" s="810">
        <f t="shared" si="30"/>
        <v>573945</v>
      </c>
      <c r="G52" s="810">
        <f t="shared" si="22"/>
        <v>173331.39</v>
      </c>
      <c r="H52" s="810">
        <f t="shared" si="31"/>
        <v>747276.39</v>
      </c>
      <c r="I52" s="810">
        <f t="shared" si="32"/>
        <v>29133</v>
      </c>
      <c r="J52" s="810">
        <f t="shared" si="23"/>
        <v>8798.17</v>
      </c>
      <c r="K52" s="810">
        <f t="shared" si="24"/>
        <v>37931.17</v>
      </c>
      <c r="M52" s="810">
        <f t="shared" si="33"/>
        <v>785207.56</v>
      </c>
      <c r="N52" s="810">
        <f t="shared" si="25"/>
        <v>417879.88</v>
      </c>
      <c r="O52" s="811">
        <f t="shared" si="26"/>
        <v>417.9</v>
      </c>
      <c r="Q52" s="811">
        <f t="shared" si="27"/>
        <v>281.3</v>
      </c>
      <c r="R52" s="811">
        <f t="shared" si="28"/>
        <v>216.1</v>
      </c>
      <c r="S52" s="811">
        <f t="shared" si="29"/>
        <v>65.2</v>
      </c>
    </row>
    <row r="53" spans="1:19" hidden="1">
      <c r="A53" s="812" t="s">
        <v>1440</v>
      </c>
      <c r="B53" s="809">
        <v>1170000</v>
      </c>
      <c r="C53" s="809">
        <v>1515750</v>
      </c>
      <c r="D53" s="809">
        <v>1674450</v>
      </c>
      <c r="E53" s="809">
        <v>1692000</v>
      </c>
      <c r="F53" s="810">
        <f t="shared" si="30"/>
        <v>345750</v>
      </c>
      <c r="G53" s="810">
        <f t="shared" si="22"/>
        <v>104416.5</v>
      </c>
      <c r="H53" s="810">
        <f t="shared" si="31"/>
        <v>450166.5</v>
      </c>
      <c r="I53" s="810">
        <f t="shared" si="32"/>
        <v>17550</v>
      </c>
      <c r="J53" s="810">
        <f t="shared" si="23"/>
        <v>5300.1</v>
      </c>
      <c r="K53" s="810">
        <f t="shared" si="24"/>
        <v>22850.1</v>
      </c>
      <c r="M53" s="810">
        <f t="shared" si="33"/>
        <v>473016.6</v>
      </c>
      <c r="N53" s="810">
        <f t="shared" si="25"/>
        <v>251734.87</v>
      </c>
      <c r="O53" s="811">
        <f t="shared" si="26"/>
        <v>251.7</v>
      </c>
      <c r="Q53" s="811">
        <f t="shared" si="27"/>
        <v>169.5</v>
      </c>
      <c r="R53" s="811">
        <f t="shared" si="28"/>
        <v>130.19999999999999</v>
      </c>
      <c r="S53" s="811">
        <f t="shared" si="29"/>
        <v>39.299999999999997</v>
      </c>
    </row>
    <row r="54" spans="1:19" ht="25.5" hidden="1">
      <c r="A54" s="812" t="s">
        <v>1441</v>
      </c>
      <c r="B54" s="809">
        <v>1357200</v>
      </c>
      <c r="C54" s="809">
        <v>1758270</v>
      </c>
      <c r="D54" s="809">
        <v>1942362</v>
      </c>
      <c r="E54" s="809">
        <v>1962720</v>
      </c>
      <c r="F54" s="810">
        <f t="shared" si="30"/>
        <v>401070</v>
      </c>
      <c r="G54" s="810">
        <f t="shared" si="22"/>
        <v>121123.14</v>
      </c>
      <c r="H54" s="810">
        <f t="shared" si="31"/>
        <v>522193.14</v>
      </c>
      <c r="I54" s="810">
        <f t="shared" si="32"/>
        <v>20358</v>
      </c>
      <c r="J54" s="810">
        <f t="shared" si="23"/>
        <v>6148.12</v>
      </c>
      <c r="K54" s="810">
        <f t="shared" si="24"/>
        <v>26506.12</v>
      </c>
      <c r="M54" s="810">
        <f t="shared" si="33"/>
        <v>548699.26</v>
      </c>
      <c r="N54" s="810">
        <f t="shared" si="25"/>
        <v>292012.45</v>
      </c>
      <c r="O54" s="811">
        <f t="shared" si="26"/>
        <v>292</v>
      </c>
      <c r="Q54" s="811">
        <f t="shared" si="27"/>
        <v>196.6</v>
      </c>
      <c r="R54" s="811">
        <f t="shared" si="28"/>
        <v>151</v>
      </c>
      <c r="S54" s="811">
        <f t="shared" si="29"/>
        <v>45.6</v>
      </c>
    </row>
    <row r="55" spans="1:19" hidden="1">
      <c r="A55" s="834" t="s">
        <v>1442</v>
      </c>
      <c r="B55" s="809">
        <v>1825200</v>
      </c>
      <c r="C55" s="809">
        <v>2364570</v>
      </c>
      <c r="D55" s="809">
        <v>2612142</v>
      </c>
      <c r="E55" s="809">
        <v>2639520</v>
      </c>
      <c r="F55" s="810">
        <f t="shared" si="30"/>
        <v>539370</v>
      </c>
      <c r="G55" s="810">
        <f t="shared" si="22"/>
        <v>162889.74</v>
      </c>
      <c r="H55" s="810">
        <f t="shared" si="31"/>
        <v>702259.74</v>
      </c>
      <c r="I55" s="810">
        <f t="shared" si="32"/>
        <v>27378</v>
      </c>
      <c r="J55" s="810">
        <f t="shared" si="23"/>
        <v>8268.16</v>
      </c>
      <c r="K55" s="810">
        <f t="shared" si="24"/>
        <v>35646.160000000003</v>
      </c>
      <c r="M55" s="810">
        <f t="shared" si="33"/>
        <v>737905.9</v>
      </c>
      <c r="N55" s="810">
        <f t="shared" si="25"/>
        <v>392706.39</v>
      </c>
      <c r="O55" s="811">
        <f t="shared" si="26"/>
        <v>392.7</v>
      </c>
      <c r="Q55" s="811">
        <f t="shared" si="27"/>
        <v>264.39999999999998</v>
      </c>
      <c r="R55" s="811">
        <f t="shared" si="28"/>
        <v>203.1</v>
      </c>
      <c r="S55" s="811">
        <f t="shared" si="29"/>
        <v>61.3</v>
      </c>
    </row>
    <row r="56" spans="1:19" hidden="1">
      <c r="A56" s="812" t="s">
        <v>1443</v>
      </c>
      <c r="B56" s="809">
        <v>1310400</v>
      </c>
      <c r="C56" s="809">
        <v>1697640</v>
      </c>
      <c r="D56" s="809">
        <v>1875384</v>
      </c>
      <c r="E56" s="809">
        <v>1895040</v>
      </c>
      <c r="F56" s="810">
        <f t="shared" si="30"/>
        <v>387240</v>
      </c>
      <c r="G56" s="810">
        <f t="shared" si="22"/>
        <v>116946.48</v>
      </c>
      <c r="H56" s="810">
        <f t="shared" si="31"/>
        <v>504186.48</v>
      </c>
      <c r="I56" s="810">
        <f t="shared" si="32"/>
        <v>19656</v>
      </c>
      <c r="J56" s="810">
        <f t="shared" si="23"/>
        <v>5936.11</v>
      </c>
      <c r="K56" s="810">
        <f t="shared" si="24"/>
        <v>25592.11</v>
      </c>
      <c r="M56" s="810">
        <f t="shared" si="33"/>
        <v>529778.59</v>
      </c>
      <c r="N56" s="810">
        <f t="shared" si="25"/>
        <v>281943.05</v>
      </c>
      <c r="O56" s="811">
        <f t="shared" si="26"/>
        <v>281.89999999999998</v>
      </c>
      <c r="Q56" s="811">
        <f t="shared" si="27"/>
        <v>189.8</v>
      </c>
      <c r="R56" s="811">
        <f t="shared" si="28"/>
        <v>145.80000000000001</v>
      </c>
      <c r="S56" s="811">
        <f t="shared" si="29"/>
        <v>44</v>
      </c>
    </row>
    <row r="57" spans="1:19" hidden="1">
      <c r="A57" s="834" t="s">
        <v>1444</v>
      </c>
      <c r="B57" s="809">
        <v>1099800</v>
      </c>
      <c r="C57" s="809">
        <v>1424805</v>
      </c>
      <c r="D57" s="809">
        <v>1573983</v>
      </c>
      <c r="E57" s="809">
        <v>1590480</v>
      </c>
      <c r="F57" s="810">
        <f t="shared" si="30"/>
        <v>325005</v>
      </c>
      <c r="G57" s="810">
        <f t="shared" si="22"/>
        <v>98151.51</v>
      </c>
      <c r="H57" s="810">
        <f t="shared" si="31"/>
        <v>423156.51</v>
      </c>
      <c r="I57" s="810">
        <f t="shared" si="32"/>
        <v>16497</v>
      </c>
      <c r="J57" s="810">
        <f t="shared" si="23"/>
        <v>4982.09</v>
      </c>
      <c r="K57" s="810">
        <f t="shared" si="24"/>
        <v>21479.09</v>
      </c>
      <c r="M57" s="810">
        <f t="shared" si="33"/>
        <v>444635.6</v>
      </c>
      <c r="N57" s="810">
        <f t="shared" si="25"/>
        <v>236630.77</v>
      </c>
      <c r="O57" s="811">
        <f t="shared" si="26"/>
        <v>236.6</v>
      </c>
      <c r="Q57" s="811">
        <f t="shared" si="27"/>
        <v>159.30000000000001</v>
      </c>
      <c r="R57" s="811">
        <f t="shared" si="28"/>
        <v>122.4</v>
      </c>
      <c r="S57" s="811">
        <f t="shared" si="29"/>
        <v>36.9</v>
      </c>
    </row>
    <row r="58" spans="1:19" hidden="1">
      <c r="A58" s="812" t="s">
        <v>1445</v>
      </c>
      <c r="B58" s="809">
        <v>1918800</v>
      </c>
      <c r="C58" s="809">
        <v>2485830</v>
      </c>
      <c r="D58" s="809">
        <v>2746098</v>
      </c>
      <c r="E58" s="809">
        <v>2774880</v>
      </c>
      <c r="F58" s="810">
        <f t="shared" si="30"/>
        <v>567030</v>
      </c>
      <c r="G58" s="810">
        <f t="shared" si="22"/>
        <v>171243.06</v>
      </c>
      <c r="H58" s="810">
        <f t="shared" si="31"/>
        <v>738273.06</v>
      </c>
      <c r="I58" s="810">
        <f t="shared" si="32"/>
        <v>28782</v>
      </c>
      <c r="J58" s="810">
        <f t="shared" si="23"/>
        <v>8692.16</v>
      </c>
      <c r="K58" s="810">
        <f t="shared" si="24"/>
        <v>37474.160000000003</v>
      </c>
      <c r="M58" s="810">
        <f t="shared" si="33"/>
        <v>775747.22</v>
      </c>
      <c r="N58" s="810">
        <f t="shared" si="25"/>
        <v>412845.18</v>
      </c>
      <c r="O58" s="811">
        <f t="shared" si="26"/>
        <v>412.8</v>
      </c>
      <c r="Q58" s="811">
        <f t="shared" si="27"/>
        <v>277.89999999999998</v>
      </c>
      <c r="R58" s="811">
        <f t="shared" si="28"/>
        <v>213.4</v>
      </c>
      <c r="S58" s="811">
        <f t="shared" si="29"/>
        <v>64.5</v>
      </c>
    </row>
    <row r="59" spans="1:19" hidden="1">
      <c r="A59" s="812" t="s">
        <v>1446</v>
      </c>
      <c r="B59" s="809">
        <v>865800</v>
      </c>
      <c r="C59" s="809">
        <v>1121655</v>
      </c>
      <c r="D59" s="809">
        <v>1239093</v>
      </c>
      <c r="E59" s="809">
        <v>1252080</v>
      </c>
      <c r="F59" s="810">
        <f t="shared" si="30"/>
        <v>255855</v>
      </c>
      <c r="G59" s="810">
        <f t="shared" si="22"/>
        <v>77268.210000000006</v>
      </c>
      <c r="H59" s="810">
        <f t="shared" si="31"/>
        <v>333123.21000000002</v>
      </c>
      <c r="I59" s="810">
        <f t="shared" si="32"/>
        <v>12987</v>
      </c>
      <c r="J59" s="810">
        <f t="shared" si="23"/>
        <v>3922.07</v>
      </c>
      <c r="K59" s="810">
        <f t="shared" si="24"/>
        <v>16909.07</v>
      </c>
      <c r="M59" s="810">
        <f t="shared" si="33"/>
        <v>350032.28</v>
      </c>
      <c r="N59" s="810">
        <f t="shared" si="25"/>
        <v>186283.8</v>
      </c>
      <c r="O59" s="811">
        <f t="shared" si="26"/>
        <v>186.3</v>
      </c>
      <c r="Q59" s="811">
        <f t="shared" si="27"/>
        <v>125.4</v>
      </c>
      <c r="R59" s="811">
        <f t="shared" si="28"/>
        <v>96.3</v>
      </c>
      <c r="S59" s="811">
        <f t="shared" si="29"/>
        <v>29.1</v>
      </c>
    </row>
    <row r="60" spans="1:19" hidden="1">
      <c r="A60" s="812" t="s">
        <v>1447</v>
      </c>
      <c r="B60" s="809">
        <v>1216800</v>
      </c>
      <c r="C60" s="809">
        <v>1576380</v>
      </c>
      <c r="D60" s="809">
        <v>1741428</v>
      </c>
      <c r="E60" s="809">
        <v>1759680</v>
      </c>
      <c r="F60" s="810">
        <f t="shared" si="30"/>
        <v>359580</v>
      </c>
      <c r="G60" s="810">
        <f t="shared" si="22"/>
        <v>108593.16</v>
      </c>
      <c r="H60" s="810">
        <f t="shared" si="31"/>
        <v>468173.16</v>
      </c>
      <c r="I60" s="810">
        <f t="shared" si="32"/>
        <v>18252</v>
      </c>
      <c r="J60" s="810">
        <f t="shared" si="23"/>
        <v>5512.1</v>
      </c>
      <c r="K60" s="810">
        <f t="shared" si="24"/>
        <v>23764.1</v>
      </c>
      <c r="M60" s="810">
        <f t="shared" si="33"/>
        <v>491937.26</v>
      </c>
      <c r="N60" s="810">
        <f t="shared" si="25"/>
        <v>261804.26</v>
      </c>
      <c r="O60" s="811">
        <f t="shared" si="26"/>
        <v>261.8</v>
      </c>
      <c r="Q60" s="811">
        <f t="shared" si="27"/>
        <v>176.3</v>
      </c>
      <c r="R60" s="811">
        <f t="shared" si="28"/>
        <v>135.4</v>
      </c>
      <c r="S60" s="811">
        <f t="shared" si="29"/>
        <v>40.9</v>
      </c>
    </row>
    <row r="61" spans="1:19" hidden="1">
      <c r="A61" s="812" t="s">
        <v>1448</v>
      </c>
      <c r="B61" s="809">
        <v>1263600</v>
      </c>
      <c r="C61" s="809">
        <v>1637010</v>
      </c>
      <c r="D61" s="809">
        <v>1808406</v>
      </c>
      <c r="E61" s="809">
        <v>1827360</v>
      </c>
      <c r="F61" s="810">
        <f t="shared" si="30"/>
        <v>373410</v>
      </c>
      <c r="G61" s="810">
        <f t="shared" si="22"/>
        <v>112769.82</v>
      </c>
      <c r="H61" s="810">
        <f t="shared" si="31"/>
        <v>486179.82</v>
      </c>
      <c r="I61" s="810">
        <f t="shared" si="32"/>
        <v>18954</v>
      </c>
      <c r="J61" s="810">
        <f t="shared" si="23"/>
        <v>5724.11</v>
      </c>
      <c r="K61" s="810">
        <f t="shared" si="24"/>
        <v>24678.11</v>
      </c>
      <c r="M61" s="810">
        <f t="shared" si="33"/>
        <v>510857.93</v>
      </c>
      <c r="N61" s="810">
        <f t="shared" si="25"/>
        <v>271873.65999999997</v>
      </c>
      <c r="O61" s="811">
        <f t="shared" si="26"/>
        <v>271.89999999999998</v>
      </c>
      <c r="Q61" s="811">
        <f t="shared" si="27"/>
        <v>183.1</v>
      </c>
      <c r="R61" s="811">
        <f t="shared" si="28"/>
        <v>140.6</v>
      </c>
      <c r="S61" s="811">
        <f t="shared" si="29"/>
        <v>42.5</v>
      </c>
    </row>
    <row r="62" spans="1:19" hidden="1">
      <c r="A62" s="812" t="s">
        <v>1449</v>
      </c>
      <c r="B62" s="809">
        <v>1825200</v>
      </c>
      <c r="C62" s="809">
        <v>2364570</v>
      </c>
      <c r="D62" s="809">
        <v>2612142</v>
      </c>
      <c r="E62" s="809">
        <v>2639520</v>
      </c>
      <c r="F62" s="810">
        <f t="shared" si="30"/>
        <v>539370</v>
      </c>
      <c r="G62" s="810">
        <f t="shared" si="22"/>
        <v>162889.74</v>
      </c>
      <c r="H62" s="810">
        <f t="shared" si="31"/>
        <v>702259.74</v>
      </c>
      <c r="I62" s="810">
        <f t="shared" si="32"/>
        <v>27378</v>
      </c>
      <c r="J62" s="810">
        <f t="shared" si="23"/>
        <v>8268.16</v>
      </c>
      <c r="K62" s="810">
        <f t="shared" si="24"/>
        <v>35646.160000000003</v>
      </c>
      <c r="M62" s="810">
        <f t="shared" si="33"/>
        <v>737905.9</v>
      </c>
      <c r="N62" s="810">
        <f t="shared" si="25"/>
        <v>392706.39</v>
      </c>
      <c r="O62" s="811">
        <f t="shared" si="26"/>
        <v>392.7</v>
      </c>
      <c r="Q62" s="811">
        <f t="shared" si="27"/>
        <v>264.39999999999998</v>
      </c>
      <c r="R62" s="811">
        <f t="shared" si="28"/>
        <v>203.1</v>
      </c>
      <c r="S62" s="811">
        <f t="shared" si="29"/>
        <v>61.3</v>
      </c>
    </row>
    <row r="63" spans="1:19" hidden="1">
      <c r="A63" s="812" t="s">
        <v>1450</v>
      </c>
      <c r="B63" s="809">
        <v>1287000</v>
      </c>
      <c r="C63" s="809">
        <v>1667325</v>
      </c>
      <c r="D63" s="809">
        <v>1841895</v>
      </c>
      <c r="E63" s="809">
        <v>1861200</v>
      </c>
      <c r="F63" s="810">
        <f t="shared" si="30"/>
        <v>380325</v>
      </c>
      <c r="G63" s="810">
        <f t="shared" si="22"/>
        <v>114858.15</v>
      </c>
      <c r="H63" s="810">
        <f t="shared" si="31"/>
        <v>495183.15</v>
      </c>
      <c r="I63" s="810">
        <f t="shared" si="32"/>
        <v>19305</v>
      </c>
      <c r="J63" s="810">
        <f t="shared" si="23"/>
        <v>5830.11</v>
      </c>
      <c r="K63" s="810">
        <f t="shared" si="24"/>
        <v>25135.11</v>
      </c>
      <c r="M63" s="810">
        <f t="shared" si="33"/>
        <v>520318.26</v>
      </c>
      <c r="N63" s="810">
        <f t="shared" si="25"/>
        <v>276908.34999999998</v>
      </c>
      <c r="O63" s="811">
        <f t="shared" si="26"/>
        <v>276.89999999999998</v>
      </c>
      <c r="Q63" s="811">
        <f t="shared" si="27"/>
        <v>186.4</v>
      </c>
      <c r="R63" s="811">
        <f t="shared" si="28"/>
        <v>143.19999999999999</v>
      </c>
      <c r="S63" s="811">
        <f t="shared" si="29"/>
        <v>43.2</v>
      </c>
    </row>
    <row r="64" spans="1:19" hidden="1">
      <c r="A64" s="812" t="s">
        <v>1451</v>
      </c>
      <c r="B64" s="809">
        <v>1310400</v>
      </c>
      <c r="C64" s="809">
        <v>1697640</v>
      </c>
      <c r="D64" s="809">
        <v>1875384</v>
      </c>
      <c r="E64" s="809">
        <v>1895040</v>
      </c>
      <c r="F64" s="810">
        <f t="shared" si="30"/>
        <v>387240</v>
      </c>
      <c r="G64" s="810">
        <f t="shared" si="22"/>
        <v>116946.48</v>
      </c>
      <c r="H64" s="810">
        <f t="shared" si="31"/>
        <v>504186.48</v>
      </c>
      <c r="I64" s="810">
        <f t="shared" si="32"/>
        <v>19656</v>
      </c>
      <c r="J64" s="810">
        <f t="shared" si="23"/>
        <v>5936.11</v>
      </c>
      <c r="K64" s="810">
        <f t="shared" si="24"/>
        <v>25592.11</v>
      </c>
      <c r="M64" s="810">
        <f t="shared" si="33"/>
        <v>529778.59</v>
      </c>
      <c r="N64" s="810">
        <f t="shared" si="25"/>
        <v>281943.05</v>
      </c>
      <c r="O64" s="811">
        <f t="shared" si="26"/>
        <v>281.89999999999998</v>
      </c>
      <c r="Q64" s="811">
        <f t="shared" si="27"/>
        <v>189.8</v>
      </c>
      <c r="R64" s="811">
        <f t="shared" si="28"/>
        <v>145.80000000000001</v>
      </c>
      <c r="S64" s="811">
        <f t="shared" si="29"/>
        <v>44</v>
      </c>
    </row>
    <row r="65" spans="1:19" hidden="1">
      <c r="A65" s="812" t="s">
        <v>1452</v>
      </c>
      <c r="B65" s="809">
        <v>1263600</v>
      </c>
      <c r="C65" s="809">
        <v>1637010</v>
      </c>
      <c r="D65" s="809">
        <v>1808406</v>
      </c>
      <c r="E65" s="809">
        <v>1827360</v>
      </c>
      <c r="F65" s="810">
        <f t="shared" si="30"/>
        <v>373410</v>
      </c>
      <c r="G65" s="810">
        <f t="shared" si="22"/>
        <v>112769.82</v>
      </c>
      <c r="H65" s="810">
        <f t="shared" si="31"/>
        <v>486179.82</v>
      </c>
      <c r="I65" s="810">
        <f t="shared" si="32"/>
        <v>18954</v>
      </c>
      <c r="J65" s="810">
        <f t="shared" si="23"/>
        <v>5724.11</v>
      </c>
      <c r="K65" s="810">
        <f t="shared" si="24"/>
        <v>24678.11</v>
      </c>
      <c r="M65" s="810">
        <f t="shared" si="33"/>
        <v>510857.93</v>
      </c>
      <c r="N65" s="810">
        <f t="shared" si="25"/>
        <v>271873.65999999997</v>
      </c>
      <c r="O65" s="811">
        <f t="shared" si="26"/>
        <v>271.89999999999998</v>
      </c>
      <c r="Q65" s="811">
        <f t="shared" si="27"/>
        <v>183.1</v>
      </c>
      <c r="R65" s="811">
        <f t="shared" si="28"/>
        <v>140.6</v>
      </c>
      <c r="S65" s="811">
        <f t="shared" si="29"/>
        <v>42.5</v>
      </c>
    </row>
    <row r="66" spans="1:19" ht="25.5" hidden="1">
      <c r="A66" s="812" t="s">
        <v>1453</v>
      </c>
      <c r="B66" s="809">
        <v>2597400</v>
      </c>
      <c r="C66" s="809">
        <v>3364965</v>
      </c>
      <c r="D66" s="809">
        <v>3717279</v>
      </c>
      <c r="E66" s="809">
        <v>3756240</v>
      </c>
      <c r="F66" s="810">
        <f t="shared" si="30"/>
        <v>767565</v>
      </c>
      <c r="G66" s="810">
        <f t="shared" si="22"/>
        <v>231804.63</v>
      </c>
      <c r="H66" s="810">
        <f t="shared" si="31"/>
        <v>999369.63</v>
      </c>
      <c r="I66" s="810">
        <f t="shared" si="32"/>
        <v>38961</v>
      </c>
      <c r="J66" s="810">
        <f t="shared" si="23"/>
        <v>11766.22</v>
      </c>
      <c r="K66" s="810">
        <f t="shared" si="24"/>
        <v>50727.22</v>
      </c>
      <c r="M66" s="810">
        <f t="shared" si="33"/>
        <v>1050096.8500000001</v>
      </c>
      <c r="N66" s="810">
        <f t="shared" si="25"/>
        <v>558851.4</v>
      </c>
      <c r="O66" s="811">
        <f t="shared" si="26"/>
        <v>558.9</v>
      </c>
      <c r="Q66" s="811">
        <f t="shared" si="27"/>
        <v>376.3</v>
      </c>
      <c r="R66" s="811">
        <f t="shared" si="28"/>
        <v>289</v>
      </c>
      <c r="S66" s="811">
        <f t="shared" si="29"/>
        <v>87.3</v>
      </c>
    </row>
    <row r="67" spans="1:19" hidden="1">
      <c r="A67" s="812" t="s">
        <v>1454</v>
      </c>
      <c r="B67" s="809">
        <v>2293200</v>
      </c>
      <c r="C67" s="809">
        <v>2970870</v>
      </c>
      <c r="D67" s="809">
        <v>3281922</v>
      </c>
      <c r="E67" s="809">
        <v>3316320</v>
      </c>
      <c r="F67" s="810">
        <f t="shared" si="30"/>
        <v>677670</v>
      </c>
      <c r="G67" s="810">
        <f t="shared" si="22"/>
        <v>204656.34</v>
      </c>
      <c r="H67" s="810">
        <f t="shared" si="31"/>
        <v>882326.34</v>
      </c>
      <c r="I67" s="810">
        <f t="shared" si="32"/>
        <v>34398</v>
      </c>
      <c r="J67" s="810">
        <f t="shared" si="23"/>
        <v>10388.200000000001</v>
      </c>
      <c r="K67" s="810">
        <f t="shared" si="24"/>
        <v>44786.2</v>
      </c>
      <c r="M67" s="810">
        <f t="shared" si="33"/>
        <v>927112.54</v>
      </c>
      <c r="N67" s="810">
        <f t="shared" si="25"/>
        <v>493400.34</v>
      </c>
      <c r="O67" s="811">
        <f t="shared" si="26"/>
        <v>493.4</v>
      </c>
      <c r="Q67" s="811">
        <f t="shared" si="27"/>
        <v>332.2</v>
      </c>
      <c r="R67" s="811">
        <f t="shared" si="28"/>
        <v>255.1</v>
      </c>
      <c r="S67" s="811">
        <f t="shared" si="29"/>
        <v>77.099999999999994</v>
      </c>
    </row>
    <row r="68" spans="1:19" hidden="1">
      <c r="A68" s="812" t="s">
        <v>1455</v>
      </c>
      <c r="B68" s="809">
        <v>2667600</v>
      </c>
      <c r="C68" s="809">
        <v>3455910</v>
      </c>
      <c r="D68" s="809">
        <v>3817746</v>
      </c>
      <c r="E68" s="809">
        <v>3857760</v>
      </c>
      <c r="F68" s="810">
        <f t="shared" si="30"/>
        <v>788310</v>
      </c>
      <c r="G68" s="810">
        <f t="shared" si="22"/>
        <v>238069.62</v>
      </c>
      <c r="H68" s="810">
        <f t="shared" si="31"/>
        <v>1026379.62</v>
      </c>
      <c r="I68" s="810">
        <f t="shared" si="32"/>
        <v>40014</v>
      </c>
      <c r="J68" s="810">
        <f t="shared" si="23"/>
        <v>12084.23</v>
      </c>
      <c r="K68" s="810">
        <f t="shared" si="24"/>
        <v>52098.23</v>
      </c>
      <c r="M68" s="810">
        <f t="shared" si="33"/>
        <v>1078477.8500000001</v>
      </c>
      <c r="N68" s="810">
        <f t="shared" si="25"/>
        <v>573955.5</v>
      </c>
      <c r="O68" s="811">
        <f t="shared" si="26"/>
        <v>574</v>
      </c>
      <c r="Q68" s="811">
        <f t="shared" si="27"/>
        <v>386.4</v>
      </c>
      <c r="R68" s="811">
        <f t="shared" si="28"/>
        <v>296.8</v>
      </c>
      <c r="S68" s="811">
        <f t="shared" si="29"/>
        <v>89.6</v>
      </c>
    </row>
    <row r="69" spans="1:19" hidden="1">
      <c r="A69" s="812" t="s">
        <v>1456</v>
      </c>
      <c r="B69" s="809">
        <v>1310400</v>
      </c>
      <c r="C69" s="809">
        <v>1697640</v>
      </c>
      <c r="D69" s="809">
        <v>1875384</v>
      </c>
      <c r="E69" s="809">
        <v>1895040</v>
      </c>
      <c r="F69" s="810">
        <f t="shared" si="30"/>
        <v>387240</v>
      </c>
      <c r="G69" s="810">
        <f t="shared" si="22"/>
        <v>116946.48</v>
      </c>
      <c r="H69" s="810">
        <f t="shared" si="31"/>
        <v>504186.48</v>
      </c>
      <c r="I69" s="810">
        <f t="shared" si="32"/>
        <v>19656</v>
      </c>
      <c r="J69" s="810">
        <f t="shared" si="23"/>
        <v>5936.11</v>
      </c>
      <c r="K69" s="810">
        <f t="shared" si="24"/>
        <v>25592.11</v>
      </c>
      <c r="M69" s="810">
        <f t="shared" si="33"/>
        <v>529778.59</v>
      </c>
      <c r="N69" s="810">
        <f t="shared" si="25"/>
        <v>281943.05</v>
      </c>
      <c r="O69" s="811">
        <f t="shared" si="26"/>
        <v>281.89999999999998</v>
      </c>
      <c r="Q69" s="811">
        <f t="shared" si="27"/>
        <v>189.8</v>
      </c>
      <c r="R69" s="811">
        <f t="shared" si="28"/>
        <v>145.80000000000001</v>
      </c>
      <c r="S69" s="811">
        <f t="shared" si="29"/>
        <v>44</v>
      </c>
    </row>
    <row r="70" spans="1:19" hidden="1">
      <c r="A70" s="812" t="s">
        <v>1457</v>
      </c>
      <c r="B70" s="809">
        <v>2269800</v>
      </c>
      <c r="C70" s="809">
        <v>2940555</v>
      </c>
      <c r="D70" s="809">
        <v>3248433</v>
      </c>
      <c r="E70" s="809">
        <v>3282480</v>
      </c>
      <c r="F70" s="810">
        <f t="shared" si="30"/>
        <v>670755</v>
      </c>
      <c r="G70" s="810">
        <f t="shared" si="22"/>
        <v>202568.01</v>
      </c>
      <c r="H70" s="810">
        <f t="shared" si="31"/>
        <v>873323.01</v>
      </c>
      <c r="I70" s="810">
        <f t="shared" si="32"/>
        <v>34047</v>
      </c>
      <c r="J70" s="810">
        <f t="shared" si="23"/>
        <v>10282.19</v>
      </c>
      <c r="K70" s="810">
        <f t="shared" si="24"/>
        <v>44329.19</v>
      </c>
      <c r="M70" s="810">
        <f t="shared" si="33"/>
        <v>917652.2</v>
      </c>
      <c r="N70" s="810">
        <f t="shared" si="25"/>
        <v>488365.64</v>
      </c>
      <c r="O70" s="811">
        <f t="shared" si="26"/>
        <v>488.4</v>
      </c>
      <c r="Q70" s="811">
        <f t="shared" si="27"/>
        <v>328.8</v>
      </c>
      <c r="R70" s="811">
        <f t="shared" si="28"/>
        <v>252.5</v>
      </c>
      <c r="S70" s="811">
        <f t="shared" si="29"/>
        <v>76.3</v>
      </c>
    </row>
    <row r="71" spans="1:19" hidden="1">
      <c r="A71" s="812" t="s">
        <v>1458</v>
      </c>
      <c r="B71" s="809">
        <v>1170000</v>
      </c>
      <c r="C71" s="809">
        <v>1515750</v>
      </c>
      <c r="D71" s="809">
        <v>1674450</v>
      </c>
      <c r="E71" s="809">
        <v>1692000</v>
      </c>
      <c r="F71" s="810">
        <f t="shared" si="30"/>
        <v>345750</v>
      </c>
      <c r="G71" s="810">
        <f t="shared" si="22"/>
        <v>104416.5</v>
      </c>
      <c r="H71" s="810">
        <f t="shared" si="31"/>
        <v>450166.5</v>
      </c>
      <c r="I71" s="810">
        <f t="shared" si="32"/>
        <v>17550</v>
      </c>
      <c r="J71" s="810">
        <f t="shared" si="23"/>
        <v>5300.1</v>
      </c>
      <c r="K71" s="810">
        <f t="shared" si="24"/>
        <v>22850.1</v>
      </c>
      <c r="M71" s="810">
        <f t="shared" si="33"/>
        <v>473016.6</v>
      </c>
      <c r="N71" s="810">
        <f t="shared" si="25"/>
        <v>251734.87</v>
      </c>
      <c r="O71" s="811">
        <f t="shared" si="26"/>
        <v>251.7</v>
      </c>
      <c r="Q71" s="811">
        <f t="shared" si="27"/>
        <v>169.5</v>
      </c>
      <c r="R71" s="811">
        <f t="shared" si="28"/>
        <v>130.19999999999999</v>
      </c>
      <c r="S71" s="811">
        <f t="shared" si="29"/>
        <v>39.299999999999997</v>
      </c>
    </row>
    <row r="72" spans="1:19" hidden="1">
      <c r="A72" s="812" t="s">
        <v>1459</v>
      </c>
      <c r="B72" s="809">
        <v>2527200</v>
      </c>
      <c r="C72" s="809">
        <v>3274020</v>
      </c>
      <c r="D72" s="809">
        <v>3616812</v>
      </c>
      <c r="E72" s="809">
        <v>3654720</v>
      </c>
      <c r="F72" s="810">
        <f t="shared" si="30"/>
        <v>746820</v>
      </c>
      <c r="G72" s="810">
        <f t="shared" si="22"/>
        <v>225539.64</v>
      </c>
      <c r="H72" s="810">
        <f t="shared" si="31"/>
        <v>972359.64</v>
      </c>
      <c r="I72" s="810">
        <f t="shared" si="32"/>
        <v>37908</v>
      </c>
      <c r="J72" s="810">
        <f t="shared" si="23"/>
        <v>11448.22</v>
      </c>
      <c r="K72" s="810">
        <f t="shared" si="24"/>
        <v>49356.22</v>
      </c>
      <c r="M72" s="810">
        <f t="shared" si="33"/>
        <v>1021715.86</v>
      </c>
      <c r="N72" s="810">
        <f t="shared" si="25"/>
        <v>543747.31000000006</v>
      </c>
      <c r="O72" s="811">
        <f t="shared" si="26"/>
        <v>543.70000000000005</v>
      </c>
      <c r="Q72" s="811">
        <f t="shared" si="27"/>
        <v>366</v>
      </c>
      <c r="R72" s="811">
        <f t="shared" si="28"/>
        <v>281.10000000000002</v>
      </c>
      <c r="S72" s="811">
        <f t="shared" si="29"/>
        <v>84.9</v>
      </c>
    </row>
    <row r="73" spans="1:19" hidden="1">
      <c r="A73" s="812" t="s">
        <v>1460</v>
      </c>
      <c r="B73" s="809">
        <v>2199600</v>
      </c>
      <c r="C73" s="809">
        <v>2849610</v>
      </c>
      <c r="D73" s="809">
        <v>3147966</v>
      </c>
      <c r="E73" s="809">
        <v>3180960</v>
      </c>
      <c r="F73" s="810">
        <f t="shared" si="30"/>
        <v>650010</v>
      </c>
      <c r="G73" s="810">
        <f t="shared" si="22"/>
        <v>196303.02</v>
      </c>
      <c r="H73" s="810">
        <f t="shared" si="31"/>
        <v>846313.02</v>
      </c>
      <c r="I73" s="810">
        <f t="shared" si="32"/>
        <v>32994</v>
      </c>
      <c r="J73" s="810">
        <f t="shared" si="23"/>
        <v>9964.19</v>
      </c>
      <c r="K73" s="810">
        <f t="shared" si="24"/>
        <v>42958.19</v>
      </c>
      <c r="M73" s="810">
        <f t="shared" si="33"/>
        <v>889271.21</v>
      </c>
      <c r="N73" s="810">
        <f t="shared" si="25"/>
        <v>473261.55</v>
      </c>
      <c r="O73" s="811">
        <f t="shared" si="26"/>
        <v>473.3</v>
      </c>
      <c r="Q73" s="811">
        <f t="shared" si="27"/>
        <v>318.60000000000002</v>
      </c>
      <c r="R73" s="811">
        <f t="shared" si="28"/>
        <v>244.7</v>
      </c>
      <c r="S73" s="811">
        <f t="shared" si="29"/>
        <v>73.900000000000006</v>
      </c>
    </row>
    <row r="74" spans="1:19" hidden="1">
      <c r="A74" s="812" t="s">
        <v>1461</v>
      </c>
      <c r="B74" s="809">
        <v>3954600</v>
      </c>
      <c r="C74" s="809">
        <v>5123235</v>
      </c>
      <c r="D74" s="809">
        <v>5659641</v>
      </c>
      <c r="E74" s="809">
        <v>5718960</v>
      </c>
      <c r="F74" s="810">
        <f t="shared" si="30"/>
        <v>1168635</v>
      </c>
      <c r="G74" s="810">
        <f t="shared" si="22"/>
        <v>352927.77</v>
      </c>
      <c r="H74" s="810">
        <f t="shared" si="31"/>
        <v>1521562.77</v>
      </c>
      <c r="I74" s="810">
        <f t="shared" si="32"/>
        <v>59319</v>
      </c>
      <c r="J74" s="810">
        <f t="shared" si="23"/>
        <v>17914.34</v>
      </c>
      <c r="K74" s="810">
        <f t="shared" si="24"/>
        <v>77233.34</v>
      </c>
      <c r="M74" s="810">
        <f t="shared" si="33"/>
        <v>1598796.11</v>
      </c>
      <c r="N74" s="810">
        <f t="shared" si="25"/>
        <v>850863.85</v>
      </c>
      <c r="O74" s="811">
        <f t="shared" si="26"/>
        <v>850.9</v>
      </c>
      <c r="Q74" s="811">
        <f t="shared" si="27"/>
        <v>572.9</v>
      </c>
      <c r="R74" s="811">
        <f t="shared" si="28"/>
        <v>440</v>
      </c>
      <c r="S74" s="811">
        <f t="shared" si="29"/>
        <v>132.9</v>
      </c>
    </row>
    <row r="75" spans="1:19" hidden="1">
      <c r="A75" s="812" t="s">
        <v>1462</v>
      </c>
      <c r="B75" s="809">
        <v>2901600</v>
      </c>
      <c r="C75" s="809">
        <v>3759060</v>
      </c>
      <c r="D75" s="809">
        <v>4152636</v>
      </c>
      <c r="E75" s="809">
        <v>4196160</v>
      </c>
      <c r="F75" s="810">
        <f t="shared" si="30"/>
        <v>857460</v>
      </c>
      <c r="G75" s="810">
        <f t="shared" si="22"/>
        <v>258952.92</v>
      </c>
      <c r="H75" s="810">
        <f t="shared" si="31"/>
        <v>1116412.92</v>
      </c>
      <c r="I75" s="810">
        <f t="shared" si="32"/>
        <v>43524</v>
      </c>
      <c r="J75" s="810">
        <f t="shared" si="23"/>
        <v>13144.25</v>
      </c>
      <c r="K75" s="810">
        <f t="shared" si="24"/>
        <v>56668.25</v>
      </c>
      <c r="M75" s="810">
        <f t="shared" si="33"/>
        <v>1173081.17</v>
      </c>
      <c r="N75" s="810">
        <f t="shared" si="25"/>
        <v>624302.47</v>
      </c>
      <c r="O75" s="811">
        <f t="shared" si="26"/>
        <v>624.29999999999995</v>
      </c>
      <c r="Q75" s="811">
        <f t="shared" si="27"/>
        <v>420.3</v>
      </c>
      <c r="R75" s="811">
        <f t="shared" si="28"/>
        <v>322.8</v>
      </c>
      <c r="S75" s="811">
        <f t="shared" si="29"/>
        <v>97.5</v>
      </c>
    </row>
    <row r="76" spans="1:19" hidden="1">
      <c r="A76" s="835" t="s">
        <v>969</v>
      </c>
      <c r="B76" s="836">
        <f t="shared" ref="B76:K76" si="34">SUM(B20:B75)</f>
        <v>99192600</v>
      </c>
      <c r="C76" s="836">
        <f t="shared" si="34"/>
        <v>128505285</v>
      </c>
      <c r="D76" s="836">
        <f t="shared" si="34"/>
        <v>141959871</v>
      </c>
      <c r="E76" s="836">
        <f t="shared" si="34"/>
        <v>143447760</v>
      </c>
      <c r="F76" s="836">
        <f t="shared" si="34"/>
        <v>29312685</v>
      </c>
      <c r="G76" s="836">
        <f t="shared" si="34"/>
        <v>8852430.8699999992</v>
      </c>
      <c r="H76" s="836">
        <f t="shared" si="34"/>
        <v>38165115.869999997</v>
      </c>
      <c r="I76" s="836">
        <f t="shared" si="34"/>
        <v>1487889</v>
      </c>
      <c r="J76" s="836">
        <f t="shared" si="34"/>
        <v>449342.48</v>
      </c>
      <c r="K76" s="836">
        <f t="shared" si="34"/>
        <v>1937231.48</v>
      </c>
      <c r="M76" s="836">
        <f t="shared" ref="M76:O76" si="35">SUM(M20:M75)</f>
        <v>40102347.350000001</v>
      </c>
      <c r="N76" s="836">
        <f t="shared" si="35"/>
        <v>21342081.960000001</v>
      </c>
      <c r="O76" s="837">
        <f t="shared" si="35"/>
        <v>21341.8</v>
      </c>
      <c r="Q76" s="837">
        <f t="shared" ref="Q76:S76" si="36">SUM(Q20:Q75)</f>
        <v>14368.5</v>
      </c>
      <c r="R76" s="837">
        <f t="shared" si="36"/>
        <v>11035.9</v>
      </c>
      <c r="S76" s="837">
        <f t="shared" si="36"/>
        <v>3332.6</v>
      </c>
    </row>
    <row r="77" spans="1:19" hidden="1">
      <c r="A77" s="838" t="s">
        <v>1049</v>
      </c>
      <c r="B77" s="839">
        <f t="shared" ref="B77:K77" si="37">B76-B78</f>
        <v>93600000</v>
      </c>
      <c r="C77" s="839">
        <f t="shared" si="37"/>
        <v>121260000</v>
      </c>
      <c r="D77" s="839">
        <f t="shared" si="37"/>
        <v>133956000</v>
      </c>
      <c r="E77" s="839">
        <f t="shared" si="37"/>
        <v>135360000</v>
      </c>
      <c r="F77" s="839">
        <f t="shared" si="37"/>
        <v>27660000</v>
      </c>
      <c r="G77" s="839">
        <f t="shared" si="37"/>
        <v>8353320</v>
      </c>
      <c r="H77" s="839">
        <f t="shared" si="37"/>
        <v>36013320</v>
      </c>
      <c r="I77" s="839">
        <f t="shared" si="37"/>
        <v>1404000</v>
      </c>
      <c r="J77" s="839">
        <f t="shared" si="37"/>
        <v>424008.01</v>
      </c>
      <c r="K77" s="839">
        <f t="shared" si="37"/>
        <v>1828008.01</v>
      </c>
      <c r="M77" s="839">
        <f t="shared" ref="M77:O77" si="38">M76-M78</f>
        <v>37841328.009999998</v>
      </c>
      <c r="N77" s="839">
        <f t="shared" si="38"/>
        <v>20138789.309999999</v>
      </c>
      <c r="O77" s="840">
        <f t="shared" si="38"/>
        <v>20138.599999999999</v>
      </c>
      <c r="Q77" s="840">
        <f t="shared" ref="Q77:S77" si="39">Q76-Q78</f>
        <v>13558.4</v>
      </c>
      <c r="R77" s="840">
        <f t="shared" si="39"/>
        <v>10413.6</v>
      </c>
      <c r="S77" s="840">
        <f t="shared" si="39"/>
        <v>3144.8</v>
      </c>
    </row>
    <row r="78" spans="1:19" hidden="1">
      <c r="A78" s="838" t="s">
        <v>1050</v>
      </c>
      <c r="B78" s="839">
        <f t="shared" ref="B78:K78" si="40">B57+B55+B26+B23</f>
        <v>5592600</v>
      </c>
      <c r="C78" s="839">
        <f t="shared" si="40"/>
        <v>7245285</v>
      </c>
      <c r="D78" s="839">
        <f t="shared" si="40"/>
        <v>8003871</v>
      </c>
      <c r="E78" s="839">
        <f t="shared" si="40"/>
        <v>8087760</v>
      </c>
      <c r="F78" s="839">
        <f t="shared" si="40"/>
        <v>1652685</v>
      </c>
      <c r="G78" s="839">
        <f t="shared" si="40"/>
        <v>499110.87</v>
      </c>
      <c r="H78" s="839">
        <f t="shared" si="40"/>
        <v>2151795.87</v>
      </c>
      <c r="I78" s="839">
        <f t="shared" si="40"/>
        <v>83889</v>
      </c>
      <c r="J78" s="839">
        <f t="shared" si="40"/>
        <v>25334.47</v>
      </c>
      <c r="K78" s="839">
        <f t="shared" si="40"/>
        <v>109223.47</v>
      </c>
      <c r="M78" s="839">
        <f t="shared" ref="M78:O78" si="41">M57+M55+M26+M23</f>
        <v>2261019.34</v>
      </c>
      <c r="N78" s="839">
        <f t="shared" si="41"/>
        <v>1203292.6499999999</v>
      </c>
      <c r="O78" s="840">
        <f t="shared" si="41"/>
        <v>1203.2</v>
      </c>
      <c r="Q78" s="840">
        <f t="shared" ref="Q78:S78" si="42">Q57+Q55+Q26+Q23</f>
        <v>810.1</v>
      </c>
      <c r="R78" s="840">
        <f t="shared" si="42"/>
        <v>622.29999999999995</v>
      </c>
      <c r="S78" s="840">
        <f t="shared" si="42"/>
        <v>187.8</v>
      </c>
    </row>
    <row r="79" spans="1:19" hidden="1">
      <c r="O79" s="807"/>
      <c r="Q79" s="807"/>
      <c r="R79" s="807"/>
      <c r="S79" s="807"/>
    </row>
    <row r="80" spans="1:19">
      <c r="A80" s="284" t="s">
        <v>1463</v>
      </c>
      <c r="O80" s="807"/>
      <c r="Q80" s="807"/>
      <c r="R80" s="807"/>
      <c r="S80" s="807"/>
    </row>
    <row r="81" spans="1:19" ht="25.5">
      <c r="A81" s="808" t="s">
        <v>1125</v>
      </c>
      <c r="B81" s="809">
        <v>561600</v>
      </c>
      <c r="C81" s="809">
        <v>727560</v>
      </c>
      <c r="D81" s="809">
        <v>803736</v>
      </c>
      <c r="E81" s="809">
        <v>812160</v>
      </c>
      <c r="F81" s="810">
        <f t="shared" ref="F81:F112" si="43">C81-B81</f>
        <v>165960</v>
      </c>
      <c r="G81" s="810">
        <f t="shared" ref="G81:G112" si="44">F81*0.302</f>
        <v>50119.92</v>
      </c>
      <c r="H81" s="810">
        <f t="shared" ref="H81:H112" si="45">F81+G81</f>
        <v>216079.92</v>
      </c>
      <c r="I81" s="810">
        <f t="shared" ref="I81:I112" si="46">E81-D81</f>
        <v>8424</v>
      </c>
      <c r="J81" s="810">
        <f t="shared" ref="J81:J112" si="47">I81*0.302</f>
        <v>2544.0500000000002</v>
      </c>
      <c r="K81" s="810">
        <f t="shared" ref="K81:K112" si="48">I81+J81</f>
        <v>10968.05</v>
      </c>
      <c r="M81" s="810">
        <f t="shared" ref="M81:M112" si="49">H81+K81</f>
        <v>227047.97</v>
      </c>
      <c r="N81" s="810">
        <f t="shared" ref="N81:N111" si="50">N$129/M$126*M81</f>
        <v>120832.74</v>
      </c>
      <c r="O81" s="811">
        <f t="shared" ref="O81:O111" si="51">ROUND(N81/1000,1)</f>
        <v>120.8</v>
      </c>
      <c r="Q81" s="811">
        <f t="shared" ref="Q81:Q112" si="52">ROUND(19853.9/O$126*O81,1)</f>
        <v>81.3</v>
      </c>
      <c r="R81" s="811">
        <f t="shared" ref="R81:R112" si="53">Q81/1.302</f>
        <v>62.4</v>
      </c>
      <c r="S81" s="811">
        <f t="shared" ref="S81:S112" si="54">Q81-R81</f>
        <v>18.899999999999999</v>
      </c>
    </row>
    <row r="82" spans="1:19" ht="24">
      <c r="A82" s="841" t="s">
        <v>1066</v>
      </c>
      <c r="B82" s="809">
        <v>1198080</v>
      </c>
      <c r="C82" s="809">
        <v>1552128</v>
      </c>
      <c r="D82" s="809">
        <v>1714636.8</v>
      </c>
      <c r="E82" s="809">
        <v>1732608</v>
      </c>
      <c r="F82" s="810">
        <f t="shared" si="43"/>
        <v>354048</v>
      </c>
      <c r="G82" s="810">
        <f t="shared" si="44"/>
        <v>106922.5</v>
      </c>
      <c r="H82" s="810">
        <f t="shared" si="45"/>
        <v>460970.5</v>
      </c>
      <c r="I82" s="810">
        <f t="shared" si="46"/>
        <v>17971.2</v>
      </c>
      <c r="J82" s="810">
        <f t="shared" si="47"/>
        <v>5427.3</v>
      </c>
      <c r="K82" s="810">
        <f t="shared" si="48"/>
        <v>23398.5</v>
      </c>
      <c r="M82" s="810">
        <f t="shared" si="49"/>
        <v>484369</v>
      </c>
      <c r="N82" s="810">
        <f t="shared" si="50"/>
        <v>257776.5</v>
      </c>
      <c r="O82" s="811">
        <f t="shared" si="51"/>
        <v>257.8</v>
      </c>
      <c r="Q82" s="811">
        <f t="shared" si="52"/>
        <v>173.6</v>
      </c>
      <c r="R82" s="811">
        <f t="shared" si="53"/>
        <v>133.30000000000001</v>
      </c>
      <c r="S82" s="811">
        <f t="shared" si="54"/>
        <v>40.299999999999997</v>
      </c>
    </row>
    <row r="83" spans="1:19">
      <c r="A83" s="808" t="s">
        <v>783</v>
      </c>
      <c r="B83" s="809">
        <v>496080</v>
      </c>
      <c r="C83" s="809">
        <v>642678</v>
      </c>
      <c r="D83" s="809">
        <v>709966.8</v>
      </c>
      <c r="E83" s="809">
        <v>717408</v>
      </c>
      <c r="F83" s="810">
        <f t="shared" si="43"/>
        <v>146598</v>
      </c>
      <c r="G83" s="810">
        <f t="shared" si="44"/>
        <v>44272.6</v>
      </c>
      <c r="H83" s="810">
        <f t="shared" si="45"/>
        <v>190870.6</v>
      </c>
      <c r="I83" s="810">
        <f t="shared" si="46"/>
        <v>7441.2</v>
      </c>
      <c r="J83" s="810">
        <f t="shared" si="47"/>
        <v>2247.2399999999998</v>
      </c>
      <c r="K83" s="810">
        <f t="shared" si="48"/>
        <v>9688.44</v>
      </c>
      <c r="M83" s="810">
        <f t="shared" si="49"/>
        <v>200559.04</v>
      </c>
      <c r="N83" s="810">
        <f t="shared" si="50"/>
        <v>106735.58</v>
      </c>
      <c r="O83" s="811">
        <f t="shared" si="51"/>
        <v>106.7</v>
      </c>
      <c r="Q83" s="811">
        <f t="shared" si="52"/>
        <v>71.8</v>
      </c>
      <c r="R83" s="811">
        <f t="shared" si="53"/>
        <v>55.1</v>
      </c>
      <c r="S83" s="811">
        <f t="shared" si="54"/>
        <v>16.7</v>
      </c>
    </row>
    <row r="84" spans="1:19">
      <c r="A84" s="813" t="s">
        <v>784</v>
      </c>
      <c r="B84" s="809">
        <v>664560</v>
      </c>
      <c r="C84" s="809">
        <v>860946</v>
      </c>
      <c r="D84" s="809">
        <v>951087.6</v>
      </c>
      <c r="E84" s="809">
        <v>961056</v>
      </c>
      <c r="F84" s="810">
        <f t="shared" si="43"/>
        <v>196386</v>
      </c>
      <c r="G84" s="810">
        <f t="shared" si="44"/>
        <v>59308.57</v>
      </c>
      <c r="H84" s="810">
        <f t="shared" si="45"/>
        <v>255694.57</v>
      </c>
      <c r="I84" s="810">
        <f t="shared" si="46"/>
        <v>9968.4</v>
      </c>
      <c r="J84" s="810">
        <f t="shared" si="47"/>
        <v>3010.46</v>
      </c>
      <c r="K84" s="810">
        <f t="shared" si="48"/>
        <v>12978.86</v>
      </c>
      <c r="M84" s="810">
        <f t="shared" si="49"/>
        <v>268673.43</v>
      </c>
      <c r="N84" s="810">
        <f t="shared" si="50"/>
        <v>142985.4</v>
      </c>
      <c r="O84" s="811">
        <f t="shared" si="51"/>
        <v>143</v>
      </c>
      <c r="Q84" s="811">
        <f t="shared" si="52"/>
        <v>96.3</v>
      </c>
      <c r="R84" s="811">
        <f t="shared" si="53"/>
        <v>74</v>
      </c>
      <c r="S84" s="811">
        <f t="shared" si="54"/>
        <v>22.3</v>
      </c>
    </row>
    <row r="85" spans="1:19">
      <c r="A85" s="842" t="s">
        <v>785</v>
      </c>
      <c r="B85" s="809">
        <v>655200</v>
      </c>
      <c r="C85" s="809">
        <v>848820</v>
      </c>
      <c r="D85" s="809">
        <v>937692</v>
      </c>
      <c r="E85" s="809">
        <v>947520</v>
      </c>
      <c r="F85" s="810">
        <f t="shared" si="43"/>
        <v>193620</v>
      </c>
      <c r="G85" s="810">
        <f t="shared" si="44"/>
        <v>58473.24</v>
      </c>
      <c r="H85" s="810">
        <f t="shared" si="45"/>
        <v>252093.24</v>
      </c>
      <c r="I85" s="810">
        <f t="shared" si="46"/>
        <v>9828</v>
      </c>
      <c r="J85" s="810">
        <f t="shared" si="47"/>
        <v>2968.06</v>
      </c>
      <c r="K85" s="810">
        <f t="shared" si="48"/>
        <v>12796.06</v>
      </c>
      <c r="M85" s="810">
        <f t="shared" si="49"/>
        <v>264889.3</v>
      </c>
      <c r="N85" s="810">
        <f t="shared" si="50"/>
        <v>140971.53</v>
      </c>
      <c r="O85" s="811">
        <f t="shared" si="51"/>
        <v>141</v>
      </c>
      <c r="Q85" s="811">
        <f t="shared" si="52"/>
        <v>94.9</v>
      </c>
      <c r="R85" s="811">
        <f t="shared" si="53"/>
        <v>72.900000000000006</v>
      </c>
      <c r="S85" s="811">
        <f t="shared" si="54"/>
        <v>22</v>
      </c>
    </row>
    <row r="86" spans="1:19">
      <c r="A86" s="813" t="s">
        <v>1044</v>
      </c>
      <c r="B86" s="809">
        <v>702000</v>
      </c>
      <c r="C86" s="809">
        <v>909450</v>
      </c>
      <c r="D86" s="809">
        <v>1004670</v>
      </c>
      <c r="E86" s="809">
        <v>1015200</v>
      </c>
      <c r="F86" s="810">
        <f t="shared" si="43"/>
        <v>207450</v>
      </c>
      <c r="G86" s="810">
        <f t="shared" si="44"/>
        <v>62649.9</v>
      </c>
      <c r="H86" s="810">
        <f t="shared" si="45"/>
        <v>270099.90000000002</v>
      </c>
      <c r="I86" s="810">
        <f t="shared" si="46"/>
        <v>10530</v>
      </c>
      <c r="J86" s="810">
        <f t="shared" si="47"/>
        <v>3180.06</v>
      </c>
      <c r="K86" s="810">
        <f t="shared" si="48"/>
        <v>13710.06</v>
      </c>
      <c r="M86" s="810">
        <f t="shared" si="49"/>
        <v>283809.96000000002</v>
      </c>
      <c r="N86" s="810">
        <f t="shared" si="50"/>
        <v>151040.92000000001</v>
      </c>
      <c r="O86" s="811">
        <f t="shared" si="51"/>
        <v>151</v>
      </c>
      <c r="Q86" s="811">
        <f t="shared" si="52"/>
        <v>101.7</v>
      </c>
      <c r="R86" s="811">
        <f t="shared" si="53"/>
        <v>78.099999999999994</v>
      </c>
      <c r="S86" s="811">
        <f t="shared" si="54"/>
        <v>23.6</v>
      </c>
    </row>
    <row r="87" spans="1:19" ht="25.5">
      <c r="A87" s="842" t="s">
        <v>1067</v>
      </c>
      <c r="B87" s="809">
        <v>468000</v>
      </c>
      <c r="C87" s="809">
        <v>606300</v>
      </c>
      <c r="D87" s="809">
        <v>669780</v>
      </c>
      <c r="E87" s="809">
        <v>676800</v>
      </c>
      <c r="F87" s="810">
        <f t="shared" si="43"/>
        <v>138300</v>
      </c>
      <c r="G87" s="810">
        <f t="shared" si="44"/>
        <v>41766.6</v>
      </c>
      <c r="H87" s="810">
        <f t="shared" si="45"/>
        <v>180066.6</v>
      </c>
      <c r="I87" s="810">
        <f t="shared" si="46"/>
        <v>7020</v>
      </c>
      <c r="J87" s="810">
        <f t="shared" si="47"/>
        <v>2120.04</v>
      </c>
      <c r="K87" s="810">
        <f t="shared" si="48"/>
        <v>9140.0400000000009</v>
      </c>
      <c r="M87" s="810">
        <f t="shared" si="49"/>
        <v>189206.64</v>
      </c>
      <c r="N87" s="810">
        <f t="shared" si="50"/>
        <v>100693.95</v>
      </c>
      <c r="O87" s="811">
        <f t="shared" si="51"/>
        <v>100.7</v>
      </c>
      <c r="Q87" s="811">
        <f t="shared" si="52"/>
        <v>67.8</v>
      </c>
      <c r="R87" s="811">
        <f t="shared" si="53"/>
        <v>52.1</v>
      </c>
      <c r="S87" s="811">
        <f t="shared" si="54"/>
        <v>15.7</v>
      </c>
    </row>
    <row r="88" spans="1:19" ht="38.25">
      <c r="A88" s="813" t="s">
        <v>1045</v>
      </c>
      <c r="B88" s="809">
        <v>262080</v>
      </c>
      <c r="C88" s="809">
        <v>339528</v>
      </c>
      <c r="D88" s="809">
        <v>375076.8</v>
      </c>
      <c r="E88" s="809">
        <v>379008</v>
      </c>
      <c r="F88" s="810">
        <f t="shared" si="43"/>
        <v>77448</v>
      </c>
      <c r="G88" s="810">
        <f t="shared" si="44"/>
        <v>23389.3</v>
      </c>
      <c r="H88" s="810">
        <f t="shared" si="45"/>
        <v>100837.3</v>
      </c>
      <c r="I88" s="810">
        <f t="shared" si="46"/>
        <v>3931.2</v>
      </c>
      <c r="J88" s="810">
        <f t="shared" si="47"/>
        <v>1187.22</v>
      </c>
      <c r="K88" s="810">
        <f t="shared" si="48"/>
        <v>5118.42</v>
      </c>
      <c r="M88" s="810">
        <f t="shared" si="49"/>
        <v>105955.72</v>
      </c>
      <c r="N88" s="810">
        <f t="shared" si="50"/>
        <v>56388.61</v>
      </c>
      <c r="O88" s="811">
        <f t="shared" si="51"/>
        <v>56.4</v>
      </c>
      <c r="Q88" s="811">
        <f t="shared" si="52"/>
        <v>38</v>
      </c>
      <c r="R88" s="811">
        <f t="shared" si="53"/>
        <v>29.2</v>
      </c>
      <c r="S88" s="811">
        <f t="shared" si="54"/>
        <v>8.8000000000000007</v>
      </c>
    </row>
    <row r="89" spans="1:19">
      <c r="A89" s="808" t="s">
        <v>789</v>
      </c>
      <c r="B89" s="809">
        <v>702000</v>
      </c>
      <c r="C89" s="809">
        <v>909450</v>
      </c>
      <c r="D89" s="809">
        <v>1004670</v>
      </c>
      <c r="E89" s="809">
        <v>1015200</v>
      </c>
      <c r="F89" s="810">
        <f t="shared" si="43"/>
        <v>207450</v>
      </c>
      <c r="G89" s="810">
        <f t="shared" si="44"/>
        <v>62649.9</v>
      </c>
      <c r="H89" s="810">
        <f t="shared" si="45"/>
        <v>270099.90000000002</v>
      </c>
      <c r="I89" s="810">
        <f t="shared" si="46"/>
        <v>10530</v>
      </c>
      <c r="J89" s="810">
        <f t="shared" si="47"/>
        <v>3180.06</v>
      </c>
      <c r="K89" s="810">
        <f t="shared" si="48"/>
        <v>13710.06</v>
      </c>
      <c r="M89" s="810">
        <f t="shared" si="49"/>
        <v>283809.96000000002</v>
      </c>
      <c r="N89" s="810">
        <f t="shared" si="50"/>
        <v>151040.92000000001</v>
      </c>
      <c r="O89" s="811">
        <f t="shared" si="51"/>
        <v>151</v>
      </c>
      <c r="Q89" s="811">
        <f t="shared" si="52"/>
        <v>101.7</v>
      </c>
      <c r="R89" s="811">
        <f t="shared" si="53"/>
        <v>78.099999999999994</v>
      </c>
      <c r="S89" s="811">
        <f t="shared" si="54"/>
        <v>23.6</v>
      </c>
    </row>
    <row r="90" spans="1:19">
      <c r="A90" s="808" t="s">
        <v>790</v>
      </c>
      <c r="B90" s="809">
        <v>468000</v>
      </c>
      <c r="C90" s="809">
        <v>606300</v>
      </c>
      <c r="D90" s="809">
        <v>669780</v>
      </c>
      <c r="E90" s="809">
        <v>676800</v>
      </c>
      <c r="F90" s="810">
        <f t="shared" si="43"/>
        <v>138300</v>
      </c>
      <c r="G90" s="810">
        <f t="shared" si="44"/>
        <v>41766.6</v>
      </c>
      <c r="H90" s="810">
        <f t="shared" si="45"/>
        <v>180066.6</v>
      </c>
      <c r="I90" s="810">
        <f t="shared" si="46"/>
        <v>7020</v>
      </c>
      <c r="J90" s="810">
        <f t="shared" si="47"/>
        <v>2120.04</v>
      </c>
      <c r="K90" s="810">
        <f t="shared" si="48"/>
        <v>9140.0400000000009</v>
      </c>
      <c r="M90" s="810">
        <f t="shared" si="49"/>
        <v>189206.64</v>
      </c>
      <c r="N90" s="810">
        <f t="shared" si="50"/>
        <v>100693.95</v>
      </c>
      <c r="O90" s="811">
        <f t="shared" si="51"/>
        <v>100.7</v>
      </c>
      <c r="Q90" s="811">
        <f t="shared" si="52"/>
        <v>67.8</v>
      </c>
      <c r="R90" s="811">
        <f t="shared" si="53"/>
        <v>52.1</v>
      </c>
      <c r="S90" s="811">
        <f t="shared" si="54"/>
        <v>15.7</v>
      </c>
    </row>
    <row r="91" spans="1:19" ht="25.5">
      <c r="A91" s="843" t="s">
        <v>1464</v>
      </c>
      <c r="B91" s="809">
        <v>397800</v>
      </c>
      <c r="C91" s="809">
        <v>515355</v>
      </c>
      <c r="D91" s="809">
        <v>569313</v>
      </c>
      <c r="E91" s="809">
        <v>575280</v>
      </c>
      <c r="F91" s="810">
        <f t="shared" si="43"/>
        <v>117555</v>
      </c>
      <c r="G91" s="810">
        <f t="shared" si="44"/>
        <v>35501.61</v>
      </c>
      <c r="H91" s="810">
        <f t="shared" si="45"/>
        <v>153056.60999999999</v>
      </c>
      <c r="I91" s="810">
        <f t="shared" si="46"/>
        <v>5967</v>
      </c>
      <c r="J91" s="810">
        <f t="shared" si="47"/>
        <v>1802.03</v>
      </c>
      <c r="K91" s="810">
        <f t="shared" si="48"/>
        <v>7769.03</v>
      </c>
      <c r="M91" s="810">
        <f t="shared" si="49"/>
        <v>160825.64000000001</v>
      </c>
      <c r="N91" s="810">
        <f t="shared" si="50"/>
        <v>85589.85</v>
      </c>
      <c r="O91" s="811">
        <f t="shared" si="51"/>
        <v>85.6</v>
      </c>
      <c r="Q91" s="811">
        <f t="shared" si="52"/>
        <v>57.6</v>
      </c>
      <c r="R91" s="811">
        <f t="shared" si="53"/>
        <v>44.2</v>
      </c>
      <c r="S91" s="811">
        <f t="shared" si="54"/>
        <v>13.4</v>
      </c>
    </row>
    <row r="92" spans="1:19" ht="25.5">
      <c r="A92" s="808" t="s">
        <v>791</v>
      </c>
      <c r="B92" s="809">
        <v>608400</v>
      </c>
      <c r="C92" s="809">
        <v>788190</v>
      </c>
      <c r="D92" s="809">
        <v>870714</v>
      </c>
      <c r="E92" s="809">
        <v>879840</v>
      </c>
      <c r="F92" s="810">
        <f t="shared" si="43"/>
        <v>179790</v>
      </c>
      <c r="G92" s="810">
        <f t="shared" si="44"/>
        <v>54296.58</v>
      </c>
      <c r="H92" s="810">
        <f t="shared" si="45"/>
        <v>234086.58</v>
      </c>
      <c r="I92" s="810">
        <f t="shared" si="46"/>
        <v>9126</v>
      </c>
      <c r="J92" s="810">
        <f t="shared" si="47"/>
        <v>2756.05</v>
      </c>
      <c r="K92" s="810">
        <f t="shared" si="48"/>
        <v>11882.05</v>
      </c>
      <c r="M92" s="810">
        <f t="shared" si="49"/>
        <v>245968.63</v>
      </c>
      <c r="N92" s="810">
        <f t="shared" si="50"/>
        <v>130902.13</v>
      </c>
      <c r="O92" s="811">
        <f t="shared" si="51"/>
        <v>130.9</v>
      </c>
      <c r="Q92" s="811">
        <f t="shared" si="52"/>
        <v>88.1</v>
      </c>
      <c r="R92" s="811">
        <f t="shared" si="53"/>
        <v>67.7</v>
      </c>
      <c r="S92" s="811">
        <f t="shared" si="54"/>
        <v>20.399999999999999</v>
      </c>
    </row>
    <row r="93" spans="1:19">
      <c r="A93" s="813" t="s">
        <v>1046</v>
      </c>
      <c r="B93" s="809">
        <v>748800</v>
      </c>
      <c r="C93" s="809">
        <v>970080</v>
      </c>
      <c r="D93" s="809">
        <v>1071648</v>
      </c>
      <c r="E93" s="809">
        <v>1082880</v>
      </c>
      <c r="F93" s="810">
        <f t="shared" si="43"/>
        <v>221280</v>
      </c>
      <c r="G93" s="810">
        <f t="shared" si="44"/>
        <v>66826.559999999998</v>
      </c>
      <c r="H93" s="810">
        <f t="shared" si="45"/>
        <v>288106.56</v>
      </c>
      <c r="I93" s="810">
        <f t="shared" si="46"/>
        <v>11232</v>
      </c>
      <c r="J93" s="810">
        <f t="shared" si="47"/>
        <v>3392.06</v>
      </c>
      <c r="K93" s="810">
        <f t="shared" si="48"/>
        <v>14624.06</v>
      </c>
      <c r="M93" s="810">
        <f t="shared" si="49"/>
        <v>302730.62</v>
      </c>
      <c r="N93" s="810">
        <f t="shared" si="50"/>
        <v>161110.31</v>
      </c>
      <c r="O93" s="811">
        <f t="shared" si="51"/>
        <v>161.1</v>
      </c>
      <c r="Q93" s="811">
        <f t="shared" si="52"/>
        <v>108.5</v>
      </c>
      <c r="R93" s="811">
        <f t="shared" si="53"/>
        <v>83.3</v>
      </c>
      <c r="S93" s="811">
        <f t="shared" si="54"/>
        <v>25.2</v>
      </c>
    </row>
    <row r="94" spans="1:19">
      <c r="A94" s="813" t="s">
        <v>793</v>
      </c>
      <c r="B94" s="809">
        <v>449280</v>
      </c>
      <c r="C94" s="809">
        <v>582048</v>
      </c>
      <c r="D94" s="809">
        <v>642988.80000000005</v>
      </c>
      <c r="E94" s="809">
        <v>649728</v>
      </c>
      <c r="F94" s="810">
        <f t="shared" si="43"/>
        <v>132768</v>
      </c>
      <c r="G94" s="810">
        <f t="shared" si="44"/>
        <v>40095.94</v>
      </c>
      <c r="H94" s="810">
        <f t="shared" si="45"/>
        <v>172863.94</v>
      </c>
      <c r="I94" s="810">
        <f t="shared" si="46"/>
        <v>6739.2</v>
      </c>
      <c r="J94" s="810">
        <f t="shared" si="47"/>
        <v>2035.24</v>
      </c>
      <c r="K94" s="810">
        <f t="shared" si="48"/>
        <v>8774.44</v>
      </c>
      <c r="M94" s="810">
        <f t="shared" si="49"/>
        <v>181638.38</v>
      </c>
      <c r="N94" s="810">
        <f t="shared" si="50"/>
        <v>96666.19</v>
      </c>
      <c r="O94" s="811">
        <f t="shared" si="51"/>
        <v>96.7</v>
      </c>
      <c r="Q94" s="811">
        <f t="shared" si="52"/>
        <v>65.099999999999994</v>
      </c>
      <c r="R94" s="811">
        <f t="shared" si="53"/>
        <v>50</v>
      </c>
      <c r="S94" s="811">
        <f t="shared" si="54"/>
        <v>15.1</v>
      </c>
    </row>
    <row r="95" spans="1:19">
      <c r="A95" s="813" t="s">
        <v>794</v>
      </c>
      <c r="B95" s="809">
        <v>468000</v>
      </c>
      <c r="C95" s="809">
        <v>606300</v>
      </c>
      <c r="D95" s="809">
        <v>669780</v>
      </c>
      <c r="E95" s="809">
        <v>676800</v>
      </c>
      <c r="F95" s="810">
        <f t="shared" si="43"/>
        <v>138300</v>
      </c>
      <c r="G95" s="810">
        <f t="shared" si="44"/>
        <v>41766.6</v>
      </c>
      <c r="H95" s="810">
        <f t="shared" si="45"/>
        <v>180066.6</v>
      </c>
      <c r="I95" s="810">
        <f t="shared" si="46"/>
        <v>7020</v>
      </c>
      <c r="J95" s="810">
        <f t="shared" si="47"/>
        <v>2120.04</v>
      </c>
      <c r="K95" s="810">
        <f t="shared" si="48"/>
        <v>9140.0400000000009</v>
      </c>
      <c r="M95" s="810">
        <f t="shared" si="49"/>
        <v>189206.64</v>
      </c>
      <c r="N95" s="810">
        <f t="shared" si="50"/>
        <v>100693.95</v>
      </c>
      <c r="O95" s="811">
        <f t="shared" si="51"/>
        <v>100.7</v>
      </c>
      <c r="Q95" s="811">
        <f t="shared" si="52"/>
        <v>67.8</v>
      </c>
      <c r="R95" s="811">
        <f t="shared" si="53"/>
        <v>52.1</v>
      </c>
      <c r="S95" s="811">
        <f t="shared" si="54"/>
        <v>15.7</v>
      </c>
    </row>
    <row r="96" spans="1:19">
      <c r="A96" s="844" t="s">
        <v>1047</v>
      </c>
      <c r="B96" s="809">
        <v>936000</v>
      </c>
      <c r="C96" s="809">
        <v>1212600</v>
      </c>
      <c r="D96" s="809">
        <v>1339560</v>
      </c>
      <c r="E96" s="809">
        <v>1353600</v>
      </c>
      <c r="F96" s="810">
        <f t="shared" si="43"/>
        <v>276600</v>
      </c>
      <c r="G96" s="810">
        <f t="shared" si="44"/>
        <v>83533.2</v>
      </c>
      <c r="H96" s="810">
        <f t="shared" si="45"/>
        <v>360133.2</v>
      </c>
      <c r="I96" s="810">
        <f t="shared" si="46"/>
        <v>14040</v>
      </c>
      <c r="J96" s="810">
        <f t="shared" si="47"/>
        <v>4240.08</v>
      </c>
      <c r="K96" s="810">
        <f t="shared" si="48"/>
        <v>18280.080000000002</v>
      </c>
      <c r="M96" s="810">
        <f t="shared" si="49"/>
        <v>378413.28</v>
      </c>
      <c r="N96" s="810">
        <f t="shared" si="50"/>
        <v>201387.89</v>
      </c>
      <c r="O96" s="811">
        <f t="shared" si="51"/>
        <v>201.4</v>
      </c>
      <c r="Q96" s="811">
        <f t="shared" si="52"/>
        <v>135.6</v>
      </c>
      <c r="R96" s="811">
        <f t="shared" si="53"/>
        <v>104.1</v>
      </c>
      <c r="S96" s="811">
        <f t="shared" si="54"/>
        <v>31.5</v>
      </c>
    </row>
    <row r="97" spans="1:19">
      <c r="A97" s="813" t="s">
        <v>796</v>
      </c>
      <c r="B97" s="809">
        <v>842400</v>
      </c>
      <c r="C97" s="809">
        <v>1091340</v>
      </c>
      <c r="D97" s="809">
        <v>1205604</v>
      </c>
      <c r="E97" s="809">
        <v>1218240</v>
      </c>
      <c r="F97" s="810">
        <f t="shared" si="43"/>
        <v>248940</v>
      </c>
      <c r="G97" s="810">
        <f t="shared" si="44"/>
        <v>75179.88</v>
      </c>
      <c r="H97" s="810">
        <f t="shared" si="45"/>
        <v>324119.88</v>
      </c>
      <c r="I97" s="810">
        <f t="shared" si="46"/>
        <v>12636</v>
      </c>
      <c r="J97" s="810">
        <f t="shared" si="47"/>
        <v>3816.07</v>
      </c>
      <c r="K97" s="810">
        <f t="shared" si="48"/>
        <v>16452.07</v>
      </c>
      <c r="M97" s="810">
        <f t="shared" si="49"/>
        <v>340571.95</v>
      </c>
      <c r="N97" s="810">
        <f t="shared" si="50"/>
        <v>181249.1</v>
      </c>
      <c r="O97" s="811">
        <f t="shared" si="51"/>
        <v>181.2</v>
      </c>
      <c r="Q97" s="811">
        <f t="shared" si="52"/>
        <v>122</v>
      </c>
      <c r="R97" s="811">
        <f t="shared" si="53"/>
        <v>93.7</v>
      </c>
      <c r="S97" s="811">
        <f t="shared" si="54"/>
        <v>28.3</v>
      </c>
    </row>
    <row r="98" spans="1:19">
      <c r="A98" s="813" t="s">
        <v>797</v>
      </c>
      <c r="B98" s="809">
        <v>617760</v>
      </c>
      <c r="C98" s="809">
        <v>800316</v>
      </c>
      <c r="D98" s="809">
        <v>884109.6</v>
      </c>
      <c r="E98" s="809">
        <v>893376</v>
      </c>
      <c r="F98" s="810">
        <f t="shared" si="43"/>
        <v>182556</v>
      </c>
      <c r="G98" s="810">
        <f t="shared" si="44"/>
        <v>55131.91</v>
      </c>
      <c r="H98" s="810">
        <f t="shared" si="45"/>
        <v>237687.91</v>
      </c>
      <c r="I98" s="810">
        <f t="shared" si="46"/>
        <v>9266.4</v>
      </c>
      <c r="J98" s="810">
        <f t="shared" si="47"/>
        <v>2798.45</v>
      </c>
      <c r="K98" s="810">
        <f t="shared" si="48"/>
        <v>12064.85</v>
      </c>
      <c r="M98" s="810">
        <f t="shared" si="49"/>
        <v>249752.76</v>
      </c>
      <c r="N98" s="810">
        <f t="shared" si="50"/>
        <v>132916.01</v>
      </c>
      <c r="O98" s="811">
        <f t="shared" si="51"/>
        <v>132.9</v>
      </c>
      <c r="Q98" s="811">
        <f t="shared" si="52"/>
        <v>89.5</v>
      </c>
      <c r="R98" s="811">
        <f t="shared" si="53"/>
        <v>68.7</v>
      </c>
      <c r="S98" s="811">
        <f t="shared" si="54"/>
        <v>20.8</v>
      </c>
    </row>
    <row r="99" spans="1:19">
      <c r="A99" s="808" t="s">
        <v>798</v>
      </c>
      <c r="B99" s="809">
        <v>617760</v>
      </c>
      <c r="C99" s="809">
        <v>800316</v>
      </c>
      <c r="D99" s="809">
        <v>884109.6</v>
      </c>
      <c r="E99" s="809">
        <v>893376</v>
      </c>
      <c r="F99" s="810">
        <f t="shared" si="43"/>
        <v>182556</v>
      </c>
      <c r="G99" s="810">
        <f t="shared" si="44"/>
        <v>55131.91</v>
      </c>
      <c r="H99" s="810">
        <f t="shared" si="45"/>
        <v>237687.91</v>
      </c>
      <c r="I99" s="810">
        <f t="shared" si="46"/>
        <v>9266.4</v>
      </c>
      <c r="J99" s="810">
        <f t="shared" si="47"/>
        <v>2798.45</v>
      </c>
      <c r="K99" s="810">
        <f t="shared" si="48"/>
        <v>12064.85</v>
      </c>
      <c r="M99" s="810">
        <f t="shared" si="49"/>
        <v>249752.76</v>
      </c>
      <c r="N99" s="810">
        <f t="shared" si="50"/>
        <v>132916.01</v>
      </c>
      <c r="O99" s="811">
        <f t="shared" si="51"/>
        <v>132.9</v>
      </c>
      <c r="Q99" s="811">
        <f t="shared" si="52"/>
        <v>89.5</v>
      </c>
      <c r="R99" s="811">
        <f t="shared" si="53"/>
        <v>68.7</v>
      </c>
      <c r="S99" s="811">
        <f t="shared" si="54"/>
        <v>20.8</v>
      </c>
    </row>
    <row r="100" spans="1:19">
      <c r="A100" s="813" t="s">
        <v>799</v>
      </c>
      <c r="B100" s="809">
        <v>702000</v>
      </c>
      <c r="C100" s="809">
        <v>909450</v>
      </c>
      <c r="D100" s="809">
        <v>1004670</v>
      </c>
      <c r="E100" s="809">
        <v>1015200</v>
      </c>
      <c r="F100" s="810">
        <f t="shared" si="43"/>
        <v>207450</v>
      </c>
      <c r="G100" s="810">
        <f t="shared" si="44"/>
        <v>62649.9</v>
      </c>
      <c r="H100" s="810">
        <f t="shared" si="45"/>
        <v>270099.90000000002</v>
      </c>
      <c r="I100" s="810">
        <f t="shared" si="46"/>
        <v>10530</v>
      </c>
      <c r="J100" s="810">
        <f t="shared" si="47"/>
        <v>3180.06</v>
      </c>
      <c r="K100" s="810">
        <f t="shared" si="48"/>
        <v>13710.06</v>
      </c>
      <c r="M100" s="810">
        <f t="shared" si="49"/>
        <v>283809.96000000002</v>
      </c>
      <c r="N100" s="810">
        <f t="shared" si="50"/>
        <v>151040.92000000001</v>
      </c>
      <c r="O100" s="811">
        <f t="shared" si="51"/>
        <v>151</v>
      </c>
      <c r="Q100" s="811">
        <f t="shared" si="52"/>
        <v>101.7</v>
      </c>
      <c r="R100" s="811">
        <f t="shared" si="53"/>
        <v>78.099999999999994</v>
      </c>
      <c r="S100" s="811">
        <f t="shared" si="54"/>
        <v>23.6</v>
      </c>
    </row>
    <row r="101" spans="1:19">
      <c r="A101" s="808" t="s">
        <v>800</v>
      </c>
      <c r="B101" s="809">
        <v>514800</v>
      </c>
      <c r="C101" s="809">
        <v>666930</v>
      </c>
      <c r="D101" s="809">
        <v>736758</v>
      </c>
      <c r="E101" s="809">
        <v>744480</v>
      </c>
      <c r="F101" s="810">
        <f t="shared" si="43"/>
        <v>152130</v>
      </c>
      <c r="G101" s="810">
        <f t="shared" si="44"/>
        <v>45943.26</v>
      </c>
      <c r="H101" s="810">
        <f t="shared" si="45"/>
        <v>198073.26</v>
      </c>
      <c r="I101" s="810">
        <f t="shared" si="46"/>
        <v>7722</v>
      </c>
      <c r="J101" s="810">
        <f t="shared" si="47"/>
        <v>2332.04</v>
      </c>
      <c r="K101" s="810">
        <f t="shared" si="48"/>
        <v>10054.040000000001</v>
      </c>
      <c r="M101" s="810">
        <f t="shared" si="49"/>
        <v>208127.3</v>
      </c>
      <c r="N101" s="810">
        <f t="shared" si="50"/>
        <v>110763.34</v>
      </c>
      <c r="O101" s="811">
        <f t="shared" si="51"/>
        <v>110.8</v>
      </c>
      <c r="Q101" s="811">
        <f t="shared" si="52"/>
        <v>74.599999999999994</v>
      </c>
      <c r="R101" s="811">
        <f t="shared" si="53"/>
        <v>57.3</v>
      </c>
      <c r="S101" s="811">
        <f t="shared" si="54"/>
        <v>17.3</v>
      </c>
    </row>
    <row r="102" spans="1:19">
      <c r="A102" s="808" t="s">
        <v>801</v>
      </c>
      <c r="B102" s="809">
        <v>1740960</v>
      </c>
      <c r="C102" s="809">
        <v>2255436</v>
      </c>
      <c r="D102" s="809">
        <v>2491581.6</v>
      </c>
      <c r="E102" s="809">
        <v>2517696</v>
      </c>
      <c r="F102" s="810">
        <f t="shared" si="43"/>
        <v>514476</v>
      </c>
      <c r="G102" s="810">
        <f t="shared" si="44"/>
        <v>155371.75</v>
      </c>
      <c r="H102" s="810">
        <f t="shared" si="45"/>
        <v>669847.75</v>
      </c>
      <c r="I102" s="810">
        <f t="shared" si="46"/>
        <v>26114.400000000001</v>
      </c>
      <c r="J102" s="810">
        <f t="shared" si="47"/>
        <v>7886.55</v>
      </c>
      <c r="K102" s="810">
        <f t="shared" si="48"/>
        <v>34000.949999999997</v>
      </c>
      <c r="M102" s="810">
        <f t="shared" si="49"/>
        <v>703848.7</v>
      </c>
      <c r="N102" s="810">
        <f t="shared" si="50"/>
        <v>374581.48</v>
      </c>
      <c r="O102" s="811">
        <f t="shared" si="51"/>
        <v>374.6</v>
      </c>
      <c r="Q102" s="811">
        <f t="shared" si="52"/>
        <v>252.2</v>
      </c>
      <c r="R102" s="811">
        <f t="shared" si="53"/>
        <v>193.7</v>
      </c>
      <c r="S102" s="811">
        <f t="shared" si="54"/>
        <v>58.5</v>
      </c>
    </row>
    <row r="103" spans="1:19">
      <c r="A103" s="813" t="s">
        <v>802</v>
      </c>
      <c r="B103" s="809">
        <v>702000</v>
      </c>
      <c r="C103" s="809">
        <v>909450</v>
      </c>
      <c r="D103" s="809">
        <v>1004670</v>
      </c>
      <c r="E103" s="809">
        <v>1015200</v>
      </c>
      <c r="F103" s="810">
        <f t="shared" si="43"/>
        <v>207450</v>
      </c>
      <c r="G103" s="810">
        <f t="shared" si="44"/>
        <v>62649.9</v>
      </c>
      <c r="H103" s="810">
        <f t="shared" si="45"/>
        <v>270099.90000000002</v>
      </c>
      <c r="I103" s="810">
        <f t="shared" si="46"/>
        <v>10530</v>
      </c>
      <c r="J103" s="810">
        <f t="shared" si="47"/>
        <v>3180.06</v>
      </c>
      <c r="K103" s="810">
        <f t="shared" si="48"/>
        <v>13710.06</v>
      </c>
      <c r="M103" s="810">
        <f t="shared" si="49"/>
        <v>283809.96000000002</v>
      </c>
      <c r="N103" s="810">
        <f t="shared" si="50"/>
        <v>151040.92000000001</v>
      </c>
      <c r="O103" s="811">
        <f t="shared" si="51"/>
        <v>151</v>
      </c>
      <c r="Q103" s="811">
        <f t="shared" si="52"/>
        <v>101.7</v>
      </c>
      <c r="R103" s="811">
        <f t="shared" si="53"/>
        <v>78.099999999999994</v>
      </c>
      <c r="S103" s="811">
        <f t="shared" si="54"/>
        <v>23.6</v>
      </c>
    </row>
    <row r="104" spans="1:19">
      <c r="A104" s="813" t="s">
        <v>803</v>
      </c>
      <c r="B104" s="809">
        <v>463320</v>
      </c>
      <c r="C104" s="809">
        <v>600237</v>
      </c>
      <c r="D104" s="809">
        <v>663082.19999999995</v>
      </c>
      <c r="E104" s="809">
        <v>670032</v>
      </c>
      <c r="F104" s="810">
        <f t="shared" si="43"/>
        <v>136917</v>
      </c>
      <c r="G104" s="810">
        <f t="shared" si="44"/>
        <v>41348.93</v>
      </c>
      <c r="H104" s="810">
        <f t="shared" si="45"/>
        <v>178265.93</v>
      </c>
      <c r="I104" s="810">
        <f t="shared" si="46"/>
        <v>6949.8</v>
      </c>
      <c r="J104" s="810">
        <f t="shared" si="47"/>
        <v>2098.84</v>
      </c>
      <c r="K104" s="810">
        <f t="shared" si="48"/>
        <v>9048.64</v>
      </c>
      <c r="M104" s="810">
        <f t="shared" si="49"/>
        <v>187314.57</v>
      </c>
      <c r="N104" s="810">
        <f t="shared" si="50"/>
        <v>99687.01</v>
      </c>
      <c r="O104" s="811">
        <f t="shared" si="51"/>
        <v>99.7</v>
      </c>
      <c r="Q104" s="811">
        <f t="shared" si="52"/>
        <v>67.099999999999994</v>
      </c>
      <c r="R104" s="811">
        <f t="shared" si="53"/>
        <v>51.5</v>
      </c>
      <c r="S104" s="811">
        <f t="shared" si="54"/>
        <v>15.6</v>
      </c>
    </row>
    <row r="105" spans="1:19">
      <c r="A105" s="813" t="s">
        <v>804</v>
      </c>
      <c r="B105" s="809">
        <v>608400</v>
      </c>
      <c r="C105" s="809">
        <v>788190</v>
      </c>
      <c r="D105" s="809">
        <v>870714</v>
      </c>
      <c r="E105" s="809">
        <v>879840</v>
      </c>
      <c r="F105" s="810">
        <f t="shared" si="43"/>
        <v>179790</v>
      </c>
      <c r="G105" s="810">
        <f t="shared" si="44"/>
        <v>54296.58</v>
      </c>
      <c r="H105" s="810">
        <f t="shared" si="45"/>
        <v>234086.58</v>
      </c>
      <c r="I105" s="810">
        <f t="shared" si="46"/>
        <v>9126</v>
      </c>
      <c r="J105" s="810">
        <f t="shared" si="47"/>
        <v>2756.05</v>
      </c>
      <c r="K105" s="810">
        <f t="shared" si="48"/>
        <v>11882.05</v>
      </c>
      <c r="M105" s="810">
        <f t="shared" si="49"/>
        <v>245968.63</v>
      </c>
      <c r="N105" s="810">
        <f t="shared" si="50"/>
        <v>130902.13</v>
      </c>
      <c r="O105" s="811">
        <f t="shared" si="51"/>
        <v>130.9</v>
      </c>
      <c r="Q105" s="811">
        <f t="shared" si="52"/>
        <v>88.1</v>
      </c>
      <c r="R105" s="811">
        <f t="shared" si="53"/>
        <v>67.7</v>
      </c>
      <c r="S105" s="811">
        <f t="shared" si="54"/>
        <v>20.399999999999999</v>
      </c>
    </row>
    <row r="106" spans="1:19">
      <c r="A106" s="813" t="s">
        <v>805</v>
      </c>
      <c r="B106" s="809">
        <v>795600</v>
      </c>
      <c r="C106" s="809">
        <v>1030710</v>
      </c>
      <c r="D106" s="809">
        <v>1138626</v>
      </c>
      <c r="E106" s="809">
        <v>1150560</v>
      </c>
      <c r="F106" s="810">
        <f t="shared" si="43"/>
        <v>235110</v>
      </c>
      <c r="G106" s="810">
        <f t="shared" si="44"/>
        <v>71003.22</v>
      </c>
      <c r="H106" s="810">
        <f t="shared" si="45"/>
        <v>306113.21999999997</v>
      </c>
      <c r="I106" s="810">
        <f t="shared" si="46"/>
        <v>11934</v>
      </c>
      <c r="J106" s="810">
        <f t="shared" si="47"/>
        <v>3604.07</v>
      </c>
      <c r="K106" s="810">
        <f t="shared" si="48"/>
        <v>15538.07</v>
      </c>
      <c r="M106" s="810">
        <f t="shared" si="49"/>
        <v>321651.28999999998</v>
      </c>
      <c r="N106" s="810">
        <f t="shared" si="50"/>
        <v>171179.71</v>
      </c>
      <c r="O106" s="811">
        <f t="shared" si="51"/>
        <v>171.2</v>
      </c>
      <c r="Q106" s="811">
        <f t="shared" si="52"/>
        <v>115.3</v>
      </c>
      <c r="R106" s="811">
        <f t="shared" si="53"/>
        <v>88.6</v>
      </c>
      <c r="S106" s="811">
        <f t="shared" si="54"/>
        <v>26.7</v>
      </c>
    </row>
    <row r="107" spans="1:19">
      <c r="A107" s="813" t="s">
        <v>1048</v>
      </c>
      <c r="B107" s="809">
        <v>655200</v>
      </c>
      <c r="C107" s="809">
        <v>848820</v>
      </c>
      <c r="D107" s="809">
        <v>937692</v>
      </c>
      <c r="E107" s="809">
        <v>947520</v>
      </c>
      <c r="F107" s="810">
        <f t="shared" si="43"/>
        <v>193620</v>
      </c>
      <c r="G107" s="810">
        <f t="shared" si="44"/>
        <v>58473.24</v>
      </c>
      <c r="H107" s="810">
        <f t="shared" si="45"/>
        <v>252093.24</v>
      </c>
      <c r="I107" s="810">
        <f t="shared" si="46"/>
        <v>9828</v>
      </c>
      <c r="J107" s="810">
        <f t="shared" si="47"/>
        <v>2968.06</v>
      </c>
      <c r="K107" s="810">
        <f t="shared" si="48"/>
        <v>12796.06</v>
      </c>
      <c r="M107" s="810">
        <f t="shared" si="49"/>
        <v>264889.3</v>
      </c>
      <c r="N107" s="810">
        <f t="shared" si="50"/>
        <v>140971.53</v>
      </c>
      <c r="O107" s="811">
        <f t="shared" si="51"/>
        <v>141</v>
      </c>
      <c r="Q107" s="811">
        <f t="shared" si="52"/>
        <v>94.9</v>
      </c>
      <c r="R107" s="811">
        <f t="shared" si="53"/>
        <v>72.900000000000006</v>
      </c>
      <c r="S107" s="811">
        <f t="shared" si="54"/>
        <v>22</v>
      </c>
    </row>
    <row r="108" spans="1:19">
      <c r="A108" s="813" t="s">
        <v>807</v>
      </c>
      <c r="B108" s="809">
        <v>496080</v>
      </c>
      <c r="C108" s="809">
        <v>642678</v>
      </c>
      <c r="D108" s="809">
        <v>709966.8</v>
      </c>
      <c r="E108" s="809">
        <v>717408</v>
      </c>
      <c r="F108" s="810">
        <f t="shared" si="43"/>
        <v>146598</v>
      </c>
      <c r="G108" s="810">
        <f t="shared" si="44"/>
        <v>44272.6</v>
      </c>
      <c r="H108" s="810">
        <f t="shared" si="45"/>
        <v>190870.6</v>
      </c>
      <c r="I108" s="810">
        <f t="shared" si="46"/>
        <v>7441.2</v>
      </c>
      <c r="J108" s="810">
        <f t="shared" si="47"/>
        <v>2247.2399999999998</v>
      </c>
      <c r="K108" s="810">
        <f t="shared" si="48"/>
        <v>9688.44</v>
      </c>
      <c r="M108" s="810">
        <f t="shared" si="49"/>
        <v>200559.04</v>
      </c>
      <c r="N108" s="810">
        <f t="shared" si="50"/>
        <v>106735.58</v>
      </c>
      <c r="O108" s="811">
        <f t="shared" si="51"/>
        <v>106.7</v>
      </c>
      <c r="Q108" s="811">
        <f t="shared" si="52"/>
        <v>71.8</v>
      </c>
      <c r="R108" s="811">
        <f t="shared" si="53"/>
        <v>55.1</v>
      </c>
      <c r="S108" s="811">
        <f t="shared" si="54"/>
        <v>16.7</v>
      </c>
    </row>
    <row r="109" spans="1:19" ht="25.5">
      <c r="A109" s="843" t="s">
        <v>1465</v>
      </c>
      <c r="B109" s="809">
        <v>327600</v>
      </c>
      <c r="C109" s="809">
        <v>424410</v>
      </c>
      <c r="D109" s="809">
        <v>468846</v>
      </c>
      <c r="E109" s="809">
        <v>473760</v>
      </c>
      <c r="F109" s="810">
        <f t="shared" si="43"/>
        <v>96810</v>
      </c>
      <c r="G109" s="810">
        <f t="shared" si="44"/>
        <v>29236.62</v>
      </c>
      <c r="H109" s="810">
        <f t="shared" si="45"/>
        <v>126046.62</v>
      </c>
      <c r="I109" s="810">
        <f t="shared" si="46"/>
        <v>4914</v>
      </c>
      <c r="J109" s="810">
        <f t="shared" si="47"/>
        <v>1484.03</v>
      </c>
      <c r="K109" s="810">
        <f t="shared" si="48"/>
        <v>6398.03</v>
      </c>
      <c r="M109" s="810">
        <f t="shared" si="49"/>
        <v>132444.65</v>
      </c>
      <c r="N109" s="810">
        <f t="shared" si="50"/>
        <v>70485.759999999995</v>
      </c>
      <c r="O109" s="811">
        <f t="shared" si="51"/>
        <v>70.5</v>
      </c>
      <c r="Q109" s="811">
        <f t="shared" si="52"/>
        <v>47.5</v>
      </c>
      <c r="R109" s="811">
        <f t="shared" si="53"/>
        <v>36.5</v>
      </c>
      <c r="S109" s="811">
        <f t="shared" si="54"/>
        <v>11</v>
      </c>
    </row>
    <row r="110" spans="1:19">
      <c r="A110" s="813" t="s">
        <v>808</v>
      </c>
      <c r="B110" s="809">
        <v>702000</v>
      </c>
      <c r="C110" s="809">
        <v>909450</v>
      </c>
      <c r="D110" s="809">
        <v>1004670</v>
      </c>
      <c r="E110" s="809">
        <v>1015200</v>
      </c>
      <c r="F110" s="810">
        <f t="shared" si="43"/>
        <v>207450</v>
      </c>
      <c r="G110" s="810">
        <f t="shared" si="44"/>
        <v>62649.9</v>
      </c>
      <c r="H110" s="810">
        <f t="shared" si="45"/>
        <v>270099.90000000002</v>
      </c>
      <c r="I110" s="810">
        <f t="shared" si="46"/>
        <v>10530</v>
      </c>
      <c r="J110" s="810">
        <f t="shared" si="47"/>
        <v>3180.06</v>
      </c>
      <c r="K110" s="810">
        <f t="shared" si="48"/>
        <v>13710.06</v>
      </c>
      <c r="M110" s="810">
        <f t="shared" si="49"/>
        <v>283809.96000000002</v>
      </c>
      <c r="N110" s="810">
        <f t="shared" si="50"/>
        <v>151040.92000000001</v>
      </c>
      <c r="O110" s="811">
        <f t="shared" si="51"/>
        <v>151</v>
      </c>
      <c r="Q110" s="811">
        <f t="shared" si="52"/>
        <v>101.7</v>
      </c>
      <c r="R110" s="811">
        <f t="shared" si="53"/>
        <v>78.099999999999994</v>
      </c>
      <c r="S110" s="811">
        <f t="shared" si="54"/>
        <v>23.6</v>
      </c>
    </row>
    <row r="111" spans="1:19">
      <c r="A111" s="808" t="s">
        <v>809</v>
      </c>
      <c r="B111" s="809">
        <v>683280</v>
      </c>
      <c r="C111" s="809">
        <v>885198</v>
      </c>
      <c r="D111" s="809">
        <v>977878.8</v>
      </c>
      <c r="E111" s="809">
        <v>988128</v>
      </c>
      <c r="F111" s="810">
        <f t="shared" si="43"/>
        <v>201918</v>
      </c>
      <c r="G111" s="810">
        <f t="shared" si="44"/>
        <v>60979.24</v>
      </c>
      <c r="H111" s="810">
        <f t="shared" si="45"/>
        <v>262897.24</v>
      </c>
      <c r="I111" s="810">
        <f t="shared" si="46"/>
        <v>10249.200000000001</v>
      </c>
      <c r="J111" s="810">
        <f t="shared" si="47"/>
        <v>3095.26</v>
      </c>
      <c r="K111" s="810">
        <f t="shared" si="48"/>
        <v>13344.46</v>
      </c>
      <c r="M111" s="810">
        <f t="shared" si="49"/>
        <v>276241.7</v>
      </c>
      <c r="N111" s="810">
        <f t="shared" si="50"/>
        <v>147013.16</v>
      </c>
      <c r="O111" s="811">
        <f t="shared" si="51"/>
        <v>147</v>
      </c>
      <c r="Q111" s="811">
        <f t="shared" si="52"/>
        <v>99</v>
      </c>
      <c r="R111" s="811">
        <f t="shared" si="53"/>
        <v>76</v>
      </c>
      <c r="S111" s="811">
        <f t="shared" si="54"/>
        <v>23</v>
      </c>
    </row>
    <row r="112" spans="1:19">
      <c r="A112" s="845" t="s">
        <v>810</v>
      </c>
      <c r="B112" s="809">
        <v>655200</v>
      </c>
      <c r="C112" s="809">
        <v>848820</v>
      </c>
      <c r="D112" s="809">
        <v>937692</v>
      </c>
      <c r="E112" s="809">
        <v>947520</v>
      </c>
      <c r="F112" s="810">
        <f t="shared" si="43"/>
        <v>193620</v>
      </c>
      <c r="G112" s="810">
        <f t="shared" si="44"/>
        <v>58473.24</v>
      </c>
      <c r="H112" s="810">
        <f t="shared" si="45"/>
        <v>252093.24</v>
      </c>
      <c r="I112" s="810">
        <f t="shared" si="46"/>
        <v>9828</v>
      </c>
      <c r="J112" s="810">
        <f t="shared" si="47"/>
        <v>2968.06</v>
      </c>
      <c r="K112" s="810">
        <f t="shared" si="48"/>
        <v>12796.06</v>
      </c>
      <c r="M112" s="810">
        <f t="shared" si="49"/>
        <v>264889.3</v>
      </c>
      <c r="N112" s="810">
        <f>N$129/M$126*M112</f>
        <v>140971.53</v>
      </c>
      <c r="O112" s="811">
        <f>ROUND(N112/1000,1)</f>
        <v>141</v>
      </c>
      <c r="Q112" s="811">
        <f t="shared" si="52"/>
        <v>94.9</v>
      </c>
      <c r="R112" s="811">
        <f t="shared" si="53"/>
        <v>72.900000000000006</v>
      </c>
      <c r="S112" s="811">
        <f t="shared" si="54"/>
        <v>22</v>
      </c>
    </row>
    <row r="113" spans="1:20">
      <c r="A113" s="814" t="s">
        <v>969</v>
      </c>
      <c r="B113" s="815">
        <f t="shared" ref="B113:K113" si="55">SUM(B81:B112)</f>
        <v>20910240</v>
      </c>
      <c r="C113" s="815">
        <f t="shared" si="55"/>
        <v>27089484</v>
      </c>
      <c r="D113" s="815">
        <f t="shared" si="55"/>
        <v>29925770.399999999</v>
      </c>
      <c r="E113" s="815">
        <f t="shared" si="55"/>
        <v>30239424</v>
      </c>
      <c r="F113" s="815">
        <f t="shared" si="55"/>
        <v>6179244</v>
      </c>
      <c r="G113" s="815">
        <f t="shared" si="55"/>
        <v>1866131.7</v>
      </c>
      <c r="H113" s="815">
        <f t="shared" si="55"/>
        <v>8045375.7000000002</v>
      </c>
      <c r="I113" s="815">
        <f t="shared" si="55"/>
        <v>313653.59999999998</v>
      </c>
      <c r="J113" s="815">
        <f t="shared" si="55"/>
        <v>94723.38</v>
      </c>
      <c r="K113" s="815">
        <f t="shared" si="55"/>
        <v>408376.98</v>
      </c>
      <c r="M113" s="815">
        <f t="shared" ref="M113:O113" si="56">SUM(M81:M112)</f>
        <v>8453752.6799999997</v>
      </c>
      <c r="N113" s="815">
        <f t="shared" si="56"/>
        <v>4499005.53</v>
      </c>
      <c r="O113" s="846">
        <f t="shared" si="56"/>
        <v>4498.8999999999996</v>
      </c>
      <c r="Q113" s="846">
        <f t="shared" ref="Q113:S113" si="57">SUM(Q81:Q112)</f>
        <v>3029.1</v>
      </c>
      <c r="R113" s="846">
        <f t="shared" si="57"/>
        <v>2326.3000000000002</v>
      </c>
      <c r="S113" s="846">
        <f t="shared" si="57"/>
        <v>702.8</v>
      </c>
    </row>
    <row r="114" spans="1:20">
      <c r="A114" s="820" t="s">
        <v>1049</v>
      </c>
      <c r="B114" s="821">
        <f t="shared" ref="B114:K114" si="58">B113-B115</f>
        <v>13183560</v>
      </c>
      <c r="C114" s="821">
        <f t="shared" si="58"/>
        <v>17079471</v>
      </c>
      <c r="D114" s="821">
        <f t="shared" si="58"/>
        <v>18867702.600000001</v>
      </c>
      <c r="E114" s="821">
        <f t="shared" si="58"/>
        <v>19065456</v>
      </c>
      <c r="F114" s="821">
        <f t="shared" si="58"/>
        <v>3895911</v>
      </c>
      <c r="G114" s="821">
        <f t="shared" si="58"/>
        <v>1176565.1299999999</v>
      </c>
      <c r="H114" s="821">
        <f t="shared" si="58"/>
        <v>5072476.13</v>
      </c>
      <c r="I114" s="821">
        <f t="shared" si="58"/>
        <v>197753.4</v>
      </c>
      <c r="J114" s="821">
        <f t="shared" si="58"/>
        <v>59721.53</v>
      </c>
      <c r="K114" s="821">
        <f t="shared" si="58"/>
        <v>257474.93</v>
      </c>
      <c r="M114" s="821">
        <f t="shared" ref="M114:O114" si="59">M113-M115</f>
        <v>5329951.0599999996</v>
      </c>
      <c r="N114" s="821">
        <f t="shared" si="59"/>
        <v>2836548.48</v>
      </c>
      <c r="O114" s="847">
        <f t="shared" si="59"/>
        <v>2836.5</v>
      </c>
      <c r="Q114" s="847">
        <f t="shared" ref="Q114:S114" si="60">Q113-Q115</f>
        <v>1909.9</v>
      </c>
      <c r="R114" s="847">
        <f t="shared" si="60"/>
        <v>1466.9</v>
      </c>
      <c r="S114" s="847">
        <f t="shared" si="60"/>
        <v>443</v>
      </c>
    </row>
    <row r="115" spans="1:20">
      <c r="A115" s="820" t="s">
        <v>1050</v>
      </c>
      <c r="B115" s="821">
        <f t="shared" ref="B115:K115" si="61">B81+B83+B89+B90+B91+B92+B96+B99+B101+B102+B111</f>
        <v>7726680</v>
      </c>
      <c r="C115" s="821">
        <f t="shared" si="61"/>
        <v>10010013</v>
      </c>
      <c r="D115" s="821">
        <f t="shared" si="61"/>
        <v>11058067.800000001</v>
      </c>
      <c r="E115" s="821">
        <f t="shared" si="61"/>
        <v>11173968</v>
      </c>
      <c r="F115" s="821">
        <f t="shared" si="61"/>
        <v>2283333</v>
      </c>
      <c r="G115" s="821">
        <f t="shared" si="61"/>
        <v>689566.57</v>
      </c>
      <c r="H115" s="821">
        <f t="shared" si="61"/>
        <v>2972899.57</v>
      </c>
      <c r="I115" s="821">
        <f t="shared" si="61"/>
        <v>115900.2</v>
      </c>
      <c r="J115" s="821">
        <f t="shared" si="61"/>
        <v>35001.85</v>
      </c>
      <c r="K115" s="821">
        <f t="shared" si="61"/>
        <v>150902.04999999999</v>
      </c>
      <c r="M115" s="821">
        <f t="shared" ref="M115:O115" si="62">M81+M83+M89+M90+M91+M92+M96+M99+M101+M102+M111</f>
        <v>3123801.62</v>
      </c>
      <c r="N115" s="821">
        <f t="shared" si="62"/>
        <v>1662457.05</v>
      </c>
      <c r="O115" s="847">
        <f t="shared" si="62"/>
        <v>1662.4</v>
      </c>
      <c r="Q115" s="847">
        <f t="shared" ref="Q115:S115" si="63">Q81+Q83+Q89+Q90+Q91+Q92+Q96+Q99+Q101+Q102+Q111</f>
        <v>1119.2</v>
      </c>
      <c r="R115" s="847">
        <f t="shared" si="63"/>
        <v>859.4</v>
      </c>
      <c r="S115" s="847">
        <f t="shared" si="63"/>
        <v>259.8</v>
      </c>
    </row>
    <row r="116" spans="1:20">
      <c r="B116" s="848"/>
      <c r="C116" s="848"/>
      <c r="D116" s="848"/>
      <c r="E116" s="848"/>
      <c r="F116" s="848"/>
      <c r="G116" s="848"/>
      <c r="H116" s="848"/>
      <c r="I116" s="848"/>
      <c r="J116" s="848"/>
      <c r="K116" s="848"/>
      <c r="M116" s="848"/>
      <c r="N116" s="848"/>
      <c r="O116" s="849"/>
      <c r="Q116" s="849"/>
      <c r="R116" s="849"/>
      <c r="S116" s="849"/>
    </row>
    <row r="117" spans="1:20">
      <c r="A117" s="850" t="s">
        <v>1466</v>
      </c>
      <c r="B117" s="815">
        <f t="shared" ref="B117:K117" si="64">B113-B121</f>
        <v>20184840</v>
      </c>
      <c r="C117" s="815">
        <f t="shared" si="64"/>
        <v>26149719</v>
      </c>
      <c r="D117" s="815">
        <f t="shared" si="64"/>
        <v>28887611.399999999</v>
      </c>
      <c r="E117" s="815">
        <f t="shared" si="64"/>
        <v>29190384</v>
      </c>
      <c r="F117" s="815">
        <f t="shared" si="64"/>
        <v>5964879</v>
      </c>
      <c r="G117" s="815">
        <f t="shared" si="64"/>
        <v>1801393.47</v>
      </c>
      <c r="H117" s="815">
        <f t="shared" si="64"/>
        <v>7766272.4699999997</v>
      </c>
      <c r="I117" s="815">
        <f t="shared" si="64"/>
        <v>302772.59999999998</v>
      </c>
      <c r="J117" s="815">
        <f t="shared" si="64"/>
        <v>91437.32</v>
      </c>
      <c r="K117" s="815">
        <f t="shared" si="64"/>
        <v>394209.92</v>
      </c>
      <c r="M117" s="851">
        <f t="shared" ref="M117:O117" si="65">M113-M121</f>
        <v>8160482.3899999997</v>
      </c>
      <c r="N117" s="851">
        <f t="shared" si="65"/>
        <v>4342929.92</v>
      </c>
      <c r="O117" s="852">
        <f t="shared" si="65"/>
        <v>4342.8</v>
      </c>
      <c r="Q117" s="852">
        <f t="shared" ref="Q117:S117" si="66">Q113-Q121</f>
        <v>2924</v>
      </c>
      <c r="R117" s="852">
        <f t="shared" si="66"/>
        <v>2245.6</v>
      </c>
      <c r="S117" s="852">
        <f t="shared" si="66"/>
        <v>678.4</v>
      </c>
    </row>
    <row r="118" spans="1:20">
      <c r="A118" s="820" t="s">
        <v>1049</v>
      </c>
      <c r="B118" s="821">
        <f t="shared" ref="B118:K118" si="67">B117-B119</f>
        <v>12855960</v>
      </c>
      <c r="C118" s="821">
        <f t="shared" si="67"/>
        <v>16655061</v>
      </c>
      <c r="D118" s="821">
        <f t="shared" si="67"/>
        <v>18398856.600000001</v>
      </c>
      <c r="E118" s="821">
        <f t="shared" si="67"/>
        <v>18591696</v>
      </c>
      <c r="F118" s="821">
        <f t="shared" si="67"/>
        <v>3799101</v>
      </c>
      <c r="G118" s="821">
        <f t="shared" si="67"/>
        <v>1147328.51</v>
      </c>
      <c r="H118" s="821">
        <f t="shared" si="67"/>
        <v>4946429.51</v>
      </c>
      <c r="I118" s="821">
        <f t="shared" si="67"/>
        <v>192839.4</v>
      </c>
      <c r="J118" s="821">
        <f t="shared" si="67"/>
        <v>58237.5</v>
      </c>
      <c r="K118" s="821">
        <f t="shared" si="67"/>
        <v>251076.9</v>
      </c>
      <c r="M118" s="821">
        <f t="shared" ref="M118:O118" si="68">M117-M119</f>
        <v>5197506.41</v>
      </c>
      <c r="N118" s="821">
        <f t="shared" si="68"/>
        <v>2766062.72</v>
      </c>
      <c r="O118" s="847">
        <f t="shared" si="68"/>
        <v>2766</v>
      </c>
      <c r="Q118" s="847">
        <f t="shared" ref="Q118:S118" si="69">Q117-Q119</f>
        <v>1862.4</v>
      </c>
      <c r="R118" s="847">
        <f t="shared" si="69"/>
        <v>1430.4</v>
      </c>
      <c r="S118" s="847">
        <f t="shared" si="69"/>
        <v>432</v>
      </c>
    </row>
    <row r="119" spans="1:20">
      <c r="A119" s="820" t="s">
        <v>1050</v>
      </c>
      <c r="B119" s="821">
        <f t="shared" ref="B119:K119" si="70">B81+B83+B89+B90+B92+B96+B99+B101+B102+B111</f>
        <v>7328880</v>
      </c>
      <c r="C119" s="821">
        <f t="shared" si="70"/>
        <v>9494658</v>
      </c>
      <c r="D119" s="821">
        <f t="shared" si="70"/>
        <v>10488754.800000001</v>
      </c>
      <c r="E119" s="821">
        <f t="shared" si="70"/>
        <v>10598688</v>
      </c>
      <c r="F119" s="821">
        <f t="shared" si="70"/>
        <v>2165778</v>
      </c>
      <c r="G119" s="821">
        <f t="shared" si="70"/>
        <v>654064.96</v>
      </c>
      <c r="H119" s="821">
        <f t="shared" si="70"/>
        <v>2819842.96</v>
      </c>
      <c r="I119" s="821">
        <f t="shared" si="70"/>
        <v>109933.2</v>
      </c>
      <c r="J119" s="821">
        <f t="shared" si="70"/>
        <v>33199.82</v>
      </c>
      <c r="K119" s="821">
        <f t="shared" si="70"/>
        <v>143133.01999999999</v>
      </c>
      <c r="M119" s="821">
        <f t="shared" ref="M119:O119" si="71">M81+M83+M89+M90+M92+M96+M99+M101+M102+M111</f>
        <v>2962975.98</v>
      </c>
      <c r="N119" s="821">
        <f t="shared" si="71"/>
        <v>1576867.2</v>
      </c>
      <c r="O119" s="847">
        <f t="shared" si="71"/>
        <v>1576.8</v>
      </c>
      <c r="Q119" s="847">
        <f t="shared" ref="Q119:S119" si="72">Q81+Q83+Q89+Q90+Q92+Q96+Q99+Q101+Q102+Q111</f>
        <v>1061.5999999999999</v>
      </c>
      <c r="R119" s="847">
        <f t="shared" si="72"/>
        <v>815.2</v>
      </c>
      <c r="S119" s="847">
        <f t="shared" si="72"/>
        <v>246.4</v>
      </c>
    </row>
    <row r="120" spans="1:20">
      <c r="B120" s="400">
        <v>0</v>
      </c>
      <c r="C120" s="400">
        <v>0</v>
      </c>
      <c r="D120" s="400">
        <v>0</v>
      </c>
      <c r="E120" s="400">
        <v>0</v>
      </c>
      <c r="F120" s="400">
        <v>0</v>
      </c>
      <c r="G120" s="400">
        <v>0</v>
      </c>
      <c r="H120" s="400">
        <v>0</v>
      </c>
      <c r="I120" s="400">
        <v>0</v>
      </c>
      <c r="J120" s="400">
        <v>0</v>
      </c>
      <c r="K120" s="400">
        <v>0</v>
      </c>
      <c r="M120" s="400">
        <v>0</v>
      </c>
      <c r="N120" s="400">
        <v>0</v>
      </c>
      <c r="O120" s="807">
        <v>0</v>
      </c>
      <c r="Q120" s="807">
        <v>0</v>
      </c>
      <c r="R120" s="807">
        <v>0</v>
      </c>
      <c r="S120" s="807">
        <v>0</v>
      </c>
    </row>
    <row r="121" spans="1:20" ht="30">
      <c r="A121" s="853" t="s">
        <v>1467</v>
      </c>
      <c r="B121" s="815">
        <f t="shared" ref="B121:K121" si="73">B91+B109</f>
        <v>725400</v>
      </c>
      <c r="C121" s="815">
        <f t="shared" si="73"/>
        <v>939765</v>
      </c>
      <c r="D121" s="815">
        <f t="shared" si="73"/>
        <v>1038159</v>
      </c>
      <c r="E121" s="815">
        <f t="shared" si="73"/>
        <v>1049040</v>
      </c>
      <c r="F121" s="815">
        <f t="shared" si="73"/>
        <v>214365</v>
      </c>
      <c r="G121" s="815">
        <f t="shared" si="73"/>
        <v>64738.23</v>
      </c>
      <c r="H121" s="815">
        <f t="shared" si="73"/>
        <v>279103.23</v>
      </c>
      <c r="I121" s="815">
        <f t="shared" si="73"/>
        <v>10881</v>
      </c>
      <c r="J121" s="815">
        <f t="shared" si="73"/>
        <v>3286.06</v>
      </c>
      <c r="K121" s="815">
        <f t="shared" si="73"/>
        <v>14167.06</v>
      </c>
      <c r="M121" s="854">
        <f t="shared" ref="M121:O121" si="74">M91+M109</f>
        <v>293270.28999999998</v>
      </c>
      <c r="N121" s="854">
        <f t="shared" si="74"/>
        <v>156075.60999999999</v>
      </c>
      <c r="O121" s="855">
        <f t="shared" si="74"/>
        <v>156.1</v>
      </c>
      <c r="Q121" s="855">
        <f t="shared" ref="Q121:S121" si="75">Q91+Q109</f>
        <v>105.1</v>
      </c>
      <c r="R121" s="855">
        <f t="shared" si="75"/>
        <v>80.7</v>
      </c>
      <c r="S121" s="855">
        <f t="shared" si="75"/>
        <v>24.4</v>
      </c>
    </row>
    <row r="122" spans="1:20">
      <c r="A122" s="820" t="s">
        <v>1049</v>
      </c>
      <c r="B122" s="821">
        <f t="shared" ref="B122:K122" si="76">B121-B123</f>
        <v>327600</v>
      </c>
      <c r="C122" s="821">
        <f t="shared" si="76"/>
        <v>424410</v>
      </c>
      <c r="D122" s="821">
        <f t="shared" si="76"/>
        <v>468846</v>
      </c>
      <c r="E122" s="821">
        <f t="shared" si="76"/>
        <v>473760</v>
      </c>
      <c r="F122" s="821">
        <f t="shared" si="76"/>
        <v>96810</v>
      </c>
      <c r="G122" s="821">
        <f t="shared" si="76"/>
        <v>29236.62</v>
      </c>
      <c r="H122" s="821">
        <f t="shared" si="76"/>
        <v>126046.62</v>
      </c>
      <c r="I122" s="821">
        <f t="shared" si="76"/>
        <v>4914</v>
      </c>
      <c r="J122" s="821">
        <f t="shared" si="76"/>
        <v>1484.03</v>
      </c>
      <c r="K122" s="821">
        <f t="shared" si="76"/>
        <v>6398.03</v>
      </c>
      <c r="M122" s="821">
        <f t="shared" ref="M122:O122" si="77">M121-M123</f>
        <v>132444.65</v>
      </c>
      <c r="N122" s="821">
        <f t="shared" si="77"/>
        <v>70485.759999999995</v>
      </c>
      <c r="O122" s="847">
        <f t="shared" si="77"/>
        <v>70.5</v>
      </c>
      <c r="Q122" s="847">
        <f t="shared" ref="Q122:S122" si="78">Q121-Q123</f>
        <v>47.5</v>
      </c>
      <c r="R122" s="847">
        <f t="shared" si="78"/>
        <v>36.5</v>
      </c>
      <c r="S122" s="847">
        <f t="shared" si="78"/>
        <v>11</v>
      </c>
      <c r="T122" t="s">
        <v>1468</v>
      </c>
    </row>
    <row r="123" spans="1:20">
      <c r="A123" s="820" t="s">
        <v>1050</v>
      </c>
      <c r="B123" s="821">
        <f t="shared" ref="B123:K123" si="79">B91</f>
        <v>397800</v>
      </c>
      <c r="C123" s="821">
        <f t="shared" si="79"/>
        <v>515355</v>
      </c>
      <c r="D123" s="821">
        <f t="shared" si="79"/>
        <v>569313</v>
      </c>
      <c r="E123" s="821">
        <f t="shared" si="79"/>
        <v>575280</v>
      </c>
      <c r="F123" s="821">
        <f t="shared" si="79"/>
        <v>117555</v>
      </c>
      <c r="G123" s="821">
        <f t="shared" si="79"/>
        <v>35501.61</v>
      </c>
      <c r="H123" s="821">
        <f t="shared" si="79"/>
        <v>153056.60999999999</v>
      </c>
      <c r="I123" s="821">
        <f t="shared" si="79"/>
        <v>5967</v>
      </c>
      <c r="J123" s="821">
        <f t="shared" si="79"/>
        <v>1802.03</v>
      </c>
      <c r="K123" s="821">
        <f t="shared" si="79"/>
        <v>7769.03</v>
      </c>
      <c r="M123" s="821">
        <f t="shared" ref="M123:O123" si="80">M91</f>
        <v>160825.64000000001</v>
      </c>
      <c r="N123" s="821">
        <f t="shared" si="80"/>
        <v>85589.85</v>
      </c>
      <c r="O123" s="847">
        <f t="shared" si="80"/>
        <v>85.6</v>
      </c>
      <c r="Q123" s="847">
        <f t="shared" ref="Q123:S123" si="81">Q91</f>
        <v>57.6</v>
      </c>
      <c r="R123" s="847">
        <f t="shared" si="81"/>
        <v>44.2</v>
      </c>
      <c r="S123" s="847">
        <f t="shared" si="81"/>
        <v>13.4</v>
      </c>
      <c r="T123" t="s">
        <v>1469</v>
      </c>
    </row>
    <row r="124" spans="1:20">
      <c r="O124" s="807"/>
      <c r="Q124" s="807"/>
      <c r="R124" s="807"/>
      <c r="S124" s="807"/>
    </row>
    <row r="125" spans="1:20" hidden="1">
      <c r="A125" s="284" t="s">
        <v>811</v>
      </c>
      <c r="O125" s="807"/>
      <c r="Q125" s="807"/>
      <c r="R125" s="807"/>
      <c r="S125" s="807"/>
    </row>
    <row r="126" spans="1:20" hidden="1">
      <c r="A126" s="814" t="s">
        <v>969</v>
      </c>
      <c r="B126" s="815">
        <f>B13+B17+B76+B113</f>
        <v>187709974.08000001</v>
      </c>
      <c r="C126" s="815">
        <f t="shared" ref="C126:K126" si="82">C13+C17+C76+C113</f>
        <v>227652894.96000001</v>
      </c>
      <c r="D126" s="815">
        <f t="shared" si="82"/>
        <v>248416746.96000001</v>
      </c>
      <c r="E126" s="815">
        <f t="shared" si="82"/>
        <v>251033353.68000001</v>
      </c>
      <c r="F126" s="815">
        <f t="shared" si="82"/>
        <v>39942920.880000003</v>
      </c>
      <c r="G126" s="815">
        <f t="shared" si="82"/>
        <v>12062762.119999999</v>
      </c>
      <c r="H126" s="815">
        <f t="shared" si="82"/>
        <v>52005683</v>
      </c>
      <c r="I126" s="815">
        <f t="shared" si="82"/>
        <v>2616606.7200000002</v>
      </c>
      <c r="J126" s="815">
        <f t="shared" si="82"/>
        <v>790215.23</v>
      </c>
      <c r="K126" s="815">
        <f t="shared" si="82"/>
        <v>3406821.95</v>
      </c>
      <c r="M126" s="815">
        <f>M13+M17+M76+M113</f>
        <v>55412504.950000003</v>
      </c>
      <c r="N126" s="815">
        <f>N13+N17+N76+N113</f>
        <v>29489999.989999998</v>
      </c>
      <c r="O126" s="846">
        <f>O13+O17+O76+O113</f>
        <v>29490</v>
      </c>
      <c r="Q126" s="846">
        <f>Q13+Q17+Q76+Q113</f>
        <v>19853.900000000001</v>
      </c>
      <c r="R126" s="846">
        <f t="shared" ref="R126:S126" si="83">R13+R17+R76+R113</f>
        <v>15248.8</v>
      </c>
      <c r="S126" s="846">
        <f t="shared" si="83"/>
        <v>4605.1000000000004</v>
      </c>
    </row>
    <row r="127" spans="1:20" hidden="1">
      <c r="A127" s="820" t="s">
        <v>1049</v>
      </c>
      <c r="B127" s="821">
        <f t="shared" ref="B127:K127" si="84">B126-B128</f>
        <v>152484775.08000001</v>
      </c>
      <c r="C127" s="821">
        <f t="shared" si="84"/>
        <v>187118993.75999999</v>
      </c>
      <c r="D127" s="821">
        <f t="shared" si="84"/>
        <v>204627403.80000001</v>
      </c>
      <c r="E127" s="821">
        <f t="shared" si="84"/>
        <v>206781092.16</v>
      </c>
      <c r="F127" s="821">
        <f t="shared" si="84"/>
        <v>34634218.68</v>
      </c>
      <c r="G127" s="821">
        <f t="shared" si="84"/>
        <v>10459534.050000001</v>
      </c>
      <c r="H127" s="821">
        <f t="shared" si="84"/>
        <v>45093752.729999997</v>
      </c>
      <c r="I127" s="821">
        <f t="shared" si="84"/>
        <v>2153688.36</v>
      </c>
      <c r="J127" s="821">
        <f t="shared" si="84"/>
        <v>650413.9</v>
      </c>
      <c r="K127" s="821">
        <f t="shared" si="84"/>
        <v>2804102.26</v>
      </c>
      <c r="M127" s="821">
        <f t="shared" ref="M127:O127" si="85">M126-M128</f>
        <v>47897854.990000002</v>
      </c>
      <c r="N127" s="821">
        <f t="shared" si="85"/>
        <v>25490775.859999999</v>
      </c>
      <c r="O127" s="847">
        <f t="shared" si="85"/>
        <v>25490.9</v>
      </c>
      <c r="Q127" s="847">
        <f t="shared" ref="Q127:S127" si="86">Q126-Q128</f>
        <v>17161.5</v>
      </c>
      <c r="R127" s="847">
        <f t="shared" si="86"/>
        <v>13181</v>
      </c>
      <c r="S127" s="847">
        <f t="shared" si="86"/>
        <v>3980.5</v>
      </c>
    </row>
    <row r="128" spans="1:20" hidden="1">
      <c r="A128" s="820" t="s">
        <v>1050</v>
      </c>
      <c r="B128" s="821">
        <f>B15+B78+B115</f>
        <v>35225199</v>
      </c>
      <c r="C128" s="821">
        <f t="shared" ref="C128:K128" si="87">C15+C78+C115</f>
        <v>40533901.200000003</v>
      </c>
      <c r="D128" s="821">
        <f t="shared" si="87"/>
        <v>43789343.159999996</v>
      </c>
      <c r="E128" s="821">
        <f t="shared" si="87"/>
        <v>44252261.520000003</v>
      </c>
      <c r="F128" s="821">
        <f t="shared" si="87"/>
        <v>5308702.2</v>
      </c>
      <c r="G128" s="821">
        <f t="shared" si="87"/>
        <v>1603228.07</v>
      </c>
      <c r="H128" s="821">
        <f t="shared" si="87"/>
        <v>6911930.2699999996</v>
      </c>
      <c r="I128" s="821">
        <f t="shared" si="87"/>
        <v>462918.36</v>
      </c>
      <c r="J128" s="821">
        <f t="shared" si="87"/>
        <v>139801.32999999999</v>
      </c>
      <c r="K128" s="821">
        <f t="shared" si="87"/>
        <v>602719.68999999994</v>
      </c>
      <c r="M128" s="821">
        <f>M15+M78+M115</f>
        <v>7514649.96</v>
      </c>
      <c r="N128" s="821">
        <f>N15+N78+N115</f>
        <v>3999224.13</v>
      </c>
      <c r="O128" s="847">
        <f>O15+O78+O115</f>
        <v>3999.1</v>
      </c>
      <c r="Q128" s="847">
        <f>Q15+Q78+Q115</f>
        <v>2692.4</v>
      </c>
      <c r="R128" s="847">
        <f t="shared" ref="R128:S128" si="88">R15+R78+R115</f>
        <v>2067.8000000000002</v>
      </c>
      <c r="S128" s="847">
        <f t="shared" si="88"/>
        <v>624.6</v>
      </c>
    </row>
    <row r="129" spans="1:19" hidden="1">
      <c r="N129" s="856">
        <v>29490000</v>
      </c>
      <c r="O129" s="857">
        <v>29490</v>
      </c>
      <c r="Q129" s="857">
        <v>19853.900000000001</v>
      </c>
      <c r="R129" s="857"/>
      <c r="S129" s="857"/>
    </row>
    <row r="130" spans="1:19" hidden="1">
      <c r="O130" s="858">
        <f>O129-O126</f>
        <v>0</v>
      </c>
      <c r="Q130" s="858">
        <f>Q129-Q126</f>
        <v>0</v>
      </c>
      <c r="R130" s="858"/>
      <c r="S130" s="858"/>
    </row>
    <row r="131" spans="1:19" hidden="1">
      <c r="A131" s="284" t="s">
        <v>1470</v>
      </c>
      <c r="O131" s="807"/>
      <c r="Q131" s="807"/>
      <c r="R131" s="807"/>
      <c r="S131" s="807"/>
    </row>
    <row r="132" spans="1:19" hidden="1">
      <c r="A132" s="814" t="s">
        <v>969</v>
      </c>
      <c r="B132" s="846">
        <f t="shared" ref="B132:K133" si="89">B76+B121</f>
        <v>99918000</v>
      </c>
      <c r="C132" s="846">
        <f t="shared" si="89"/>
        <v>129445050</v>
      </c>
      <c r="D132" s="846">
        <f t="shared" si="89"/>
        <v>142998030</v>
      </c>
      <c r="E132" s="846">
        <f t="shared" si="89"/>
        <v>144496800</v>
      </c>
      <c r="F132" s="846">
        <f t="shared" si="89"/>
        <v>29527050</v>
      </c>
      <c r="G132" s="846">
        <f t="shared" si="89"/>
        <v>8917169.0999999996</v>
      </c>
      <c r="H132" s="846">
        <f t="shared" si="89"/>
        <v>38444219.100000001</v>
      </c>
      <c r="I132" s="846">
        <f t="shared" si="89"/>
        <v>1498770</v>
      </c>
      <c r="J132" s="846">
        <f t="shared" si="89"/>
        <v>452628.5</v>
      </c>
      <c r="K132" s="846">
        <f t="shared" si="89"/>
        <v>1951398.5</v>
      </c>
      <c r="M132" s="846">
        <f t="shared" ref="M132:N133" si="90">M76+M121</f>
        <v>40395617.600000001</v>
      </c>
      <c r="N132" s="846">
        <f t="shared" si="90"/>
        <v>21498157.600000001</v>
      </c>
      <c r="O132" s="846">
        <f>O76+O121</f>
        <v>21497.9</v>
      </c>
      <c r="Q132" s="846">
        <f t="shared" ref="Q132:S133" si="91">Q76+Q121</f>
        <v>14473.6</v>
      </c>
      <c r="R132" s="846">
        <f t="shared" si="91"/>
        <v>11116.6</v>
      </c>
      <c r="S132" s="846">
        <f t="shared" si="91"/>
        <v>3357</v>
      </c>
    </row>
    <row r="133" spans="1:19" hidden="1">
      <c r="A133" s="820" t="s">
        <v>1049</v>
      </c>
      <c r="B133" s="847">
        <f t="shared" si="89"/>
        <v>93927600</v>
      </c>
      <c r="C133" s="847">
        <f t="shared" si="89"/>
        <v>121684410</v>
      </c>
      <c r="D133" s="847">
        <f t="shared" si="89"/>
        <v>134424846</v>
      </c>
      <c r="E133" s="847">
        <f t="shared" si="89"/>
        <v>135833760</v>
      </c>
      <c r="F133" s="847">
        <f t="shared" si="89"/>
        <v>27756810</v>
      </c>
      <c r="G133" s="847">
        <f t="shared" si="89"/>
        <v>8382556.5999999996</v>
      </c>
      <c r="H133" s="847">
        <f t="shared" si="89"/>
        <v>36139366.600000001</v>
      </c>
      <c r="I133" s="847">
        <f t="shared" si="89"/>
        <v>1408914</v>
      </c>
      <c r="J133" s="847">
        <f t="shared" si="89"/>
        <v>425492</v>
      </c>
      <c r="K133" s="847">
        <f t="shared" si="89"/>
        <v>1834406</v>
      </c>
      <c r="M133" s="847">
        <f t="shared" si="90"/>
        <v>37973772.700000003</v>
      </c>
      <c r="N133" s="847">
        <f t="shared" si="90"/>
        <v>20209275.100000001</v>
      </c>
      <c r="O133" s="847">
        <f>O77+O122</f>
        <v>20209.099999999999</v>
      </c>
      <c r="Q133" s="847">
        <f t="shared" si="91"/>
        <v>13605.9</v>
      </c>
      <c r="R133" s="847">
        <f t="shared" si="91"/>
        <v>10450.1</v>
      </c>
      <c r="S133" s="847">
        <f t="shared" si="91"/>
        <v>3155.8</v>
      </c>
    </row>
    <row r="134" spans="1:19" hidden="1">
      <c r="A134" s="820" t="s">
        <v>1050</v>
      </c>
      <c r="B134" s="847">
        <f t="shared" ref="B134:K134" si="92">B132-B133</f>
        <v>5990400</v>
      </c>
      <c r="C134" s="847">
        <f t="shared" si="92"/>
        <v>7760640</v>
      </c>
      <c r="D134" s="847">
        <f t="shared" si="92"/>
        <v>8573184</v>
      </c>
      <c r="E134" s="847">
        <f t="shared" si="92"/>
        <v>8663040</v>
      </c>
      <c r="F134" s="847">
        <f t="shared" si="92"/>
        <v>1770240</v>
      </c>
      <c r="G134" s="847">
        <f t="shared" si="92"/>
        <v>534612.5</v>
      </c>
      <c r="H134" s="847">
        <f t="shared" si="92"/>
        <v>2304852.5</v>
      </c>
      <c r="I134" s="847">
        <f t="shared" si="92"/>
        <v>89856</v>
      </c>
      <c r="J134" s="847">
        <f t="shared" si="92"/>
        <v>27136.5</v>
      </c>
      <c r="K134" s="847">
        <f t="shared" si="92"/>
        <v>116992.5</v>
      </c>
      <c r="M134" s="847">
        <f t="shared" ref="M134:N134" si="93">M132-M133</f>
        <v>2421844.9</v>
      </c>
      <c r="N134" s="847">
        <f t="shared" si="93"/>
        <v>1288882.5</v>
      </c>
      <c r="O134" s="847">
        <f>O132-O133</f>
        <v>1288.8</v>
      </c>
      <c r="Q134" s="847">
        <f t="shared" ref="Q134:S134" si="94">Q132-Q133</f>
        <v>867.7</v>
      </c>
      <c r="R134" s="847">
        <f t="shared" si="94"/>
        <v>666.5</v>
      </c>
      <c r="S134" s="847">
        <f t="shared" si="94"/>
        <v>201.2</v>
      </c>
    </row>
    <row r="135" spans="1:19" hidden="1">
      <c r="M135" s="400"/>
    </row>
    <row r="136" spans="1:19">
      <c r="M136" s="400"/>
    </row>
  </sheetData>
  <mergeCells count="2">
    <mergeCell ref="F3:H3"/>
    <mergeCell ref="I3:K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N33"/>
  <sheetViews>
    <sheetView zoomScale="90" zoomScaleNormal="90" workbookViewId="0">
      <selection activeCell="N28" sqref="N28"/>
    </sheetView>
  </sheetViews>
  <sheetFormatPr defaultRowHeight="15"/>
  <cols>
    <col min="1" max="1" width="22.85546875" style="477" customWidth="1"/>
    <col min="2" max="2" width="8.28515625" style="477" customWidth="1"/>
    <col min="3" max="3" width="7.42578125" style="477" customWidth="1"/>
    <col min="4" max="4" width="7.28515625" style="477" customWidth="1"/>
    <col min="5" max="5" width="7.7109375" style="477" customWidth="1"/>
    <col min="6" max="6" width="7.28515625" style="477" customWidth="1"/>
    <col min="7" max="7" width="7" style="477" customWidth="1"/>
    <col min="8" max="8" width="7.5703125" style="477" customWidth="1"/>
    <col min="9" max="9" width="7.7109375" style="477" customWidth="1"/>
    <col min="10" max="10" width="7.5703125" style="477" customWidth="1"/>
    <col min="11" max="12" width="7.140625" style="477" customWidth="1"/>
    <col min="13" max="13" width="7.85546875" style="477" customWidth="1"/>
    <col min="14" max="15" width="7.28515625" style="477" customWidth="1"/>
    <col min="16" max="16" width="7.140625" style="477" customWidth="1"/>
    <col min="17" max="17" width="7" style="477" customWidth="1"/>
    <col min="18" max="18" width="7.28515625" style="477" customWidth="1"/>
    <col min="19" max="19" width="7.5703125" style="477" customWidth="1"/>
    <col min="20" max="20" width="7.42578125" style="477" customWidth="1"/>
    <col min="21" max="21" width="6.85546875" style="477" customWidth="1"/>
    <col min="22" max="23" width="7.42578125" style="477" customWidth="1"/>
    <col min="24" max="24" width="7" style="477" customWidth="1"/>
    <col min="25" max="25" width="7.42578125" style="477" customWidth="1"/>
    <col min="26" max="28" width="7.28515625" style="477" customWidth="1"/>
    <col min="29" max="29" width="7" style="477" customWidth="1"/>
    <col min="30" max="30" width="6.85546875" style="477" customWidth="1"/>
    <col min="31" max="32" width="7.28515625" style="477" customWidth="1"/>
    <col min="33" max="33" width="7.140625" style="477" customWidth="1"/>
    <col min="34" max="256" width="9.140625" style="477"/>
    <col min="257" max="257" width="22.85546875" style="477" customWidth="1"/>
    <col min="258" max="258" width="8.28515625" style="477" customWidth="1"/>
    <col min="259" max="259" width="7.42578125" style="477" customWidth="1"/>
    <col min="260" max="260" width="7.28515625" style="477" customWidth="1"/>
    <col min="261" max="261" width="7.7109375" style="477" customWidth="1"/>
    <col min="262" max="262" width="7.28515625" style="477" customWidth="1"/>
    <col min="263" max="263" width="7" style="477" customWidth="1"/>
    <col min="264" max="264" width="7.5703125" style="477" customWidth="1"/>
    <col min="265" max="265" width="7.7109375" style="477" customWidth="1"/>
    <col min="266" max="266" width="7.5703125" style="477" customWidth="1"/>
    <col min="267" max="268" width="7.140625" style="477" customWidth="1"/>
    <col min="269" max="269" width="7.85546875" style="477" customWidth="1"/>
    <col min="270" max="271" width="7.28515625" style="477" customWidth="1"/>
    <col min="272" max="272" width="7.140625" style="477" customWidth="1"/>
    <col min="273" max="273" width="7" style="477" customWidth="1"/>
    <col min="274" max="274" width="7.28515625" style="477" customWidth="1"/>
    <col min="275" max="275" width="7.5703125" style="477" customWidth="1"/>
    <col min="276" max="276" width="7.42578125" style="477" customWidth="1"/>
    <col min="277" max="277" width="6.85546875" style="477" customWidth="1"/>
    <col min="278" max="279" width="7.42578125" style="477" customWidth="1"/>
    <col min="280" max="280" width="7" style="477" customWidth="1"/>
    <col min="281" max="281" width="7.42578125" style="477" customWidth="1"/>
    <col min="282" max="284" width="7.28515625" style="477" customWidth="1"/>
    <col min="285" max="285" width="7" style="477" customWidth="1"/>
    <col min="286" max="286" width="6.85546875" style="477" customWidth="1"/>
    <col min="287" max="288" width="7.28515625" style="477" customWidth="1"/>
    <col min="289" max="289" width="7.140625" style="477" customWidth="1"/>
    <col min="290" max="512" width="9.140625" style="477"/>
    <col min="513" max="513" width="22.85546875" style="477" customWidth="1"/>
    <col min="514" max="514" width="8.28515625" style="477" customWidth="1"/>
    <col min="515" max="515" width="7.42578125" style="477" customWidth="1"/>
    <col min="516" max="516" width="7.28515625" style="477" customWidth="1"/>
    <col min="517" max="517" width="7.7109375" style="477" customWidth="1"/>
    <col min="518" max="518" width="7.28515625" style="477" customWidth="1"/>
    <col min="519" max="519" width="7" style="477" customWidth="1"/>
    <col min="520" max="520" width="7.5703125" style="477" customWidth="1"/>
    <col min="521" max="521" width="7.7109375" style="477" customWidth="1"/>
    <col min="522" max="522" width="7.5703125" style="477" customWidth="1"/>
    <col min="523" max="524" width="7.140625" style="477" customWidth="1"/>
    <col min="525" max="525" width="7.85546875" style="477" customWidth="1"/>
    <col min="526" max="527" width="7.28515625" style="477" customWidth="1"/>
    <col min="528" max="528" width="7.140625" style="477" customWidth="1"/>
    <col min="529" max="529" width="7" style="477" customWidth="1"/>
    <col min="530" max="530" width="7.28515625" style="477" customWidth="1"/>
    <col min="531" max="531" width="7.5703125" style="477" customWidth="1"/>
    <col min="532" max="532" width="7.42578125" style="477" customWidth="1"/>
    <col min="533" max="533" width="6.85546875" style="477" customWidth="1"/>
    <col min="534" max="535" width="7.42578125" style="477" customWidth="1"/>
    <col min="536" max="536" width="7" style="477" customWidth="1"/>
    <col min="537" max="537" width="7.42578125" style="477" customWidth="1"/>
    <col min="538" max="540" width="7.28515625" style="477" customWidth="1"/>
    <col min="541" max="541" width="7" style="477" customWidth="1"/>
    <col min="542" max="542" width="6.85546875" style="477" customWidth="1"/>
    <col min="543" max="544" width="7.28515625" style="477" customWidth="1"/>
    <col min="545" max="545" width="7.140625" style="477" customWidth="1"/>
    <col min="546" max="768" width="9.140625" style="477"/>
    <col min="769" max="769" width="22.85546875" style="477" customWidth="1"/>
    <col min="770" max="770" width="8.28515625" style="477" customWidth="1"/>
    <col min="771" max="771" width="7.42578125" style="477" customWidth="1"/>
    <col min="772" max="772" width="7.28515625" style="477" customWidth="1"/>
    <col min="773" max="773" width="7.7109375" style="477" customWidth="1"/>
    <col min="774" max="774" width="7.28515625" style="477" customWidth="1"/>
    <col min="775" max="775" width="7" style="477" customWidth="1"/>
    <col min="776" max="776" width="7.5703125" style="477" customWidth="1"/>
    <col min="777" max="777" width="7.7109375" style="477" customWidth="1"/>
    <col min="778" max="778" width="7.5703125" style="477" customWidth="1"/>
    <col min="779" max="780" width="7.140625" style="477" customWidth="1"/>
    <col min="781" max="781" width="7.85546875" style="477" customWidth="1"/>
    <col min="782" max="783" width="7.28515625" style="477" customWidth="1"/>
    <col min="784" max="784" width="7.140625" style="477" customWidth="1"/>
    <col min="785" max="785" width="7" style="477" customWidth="1"/>
    <col min="786" max="786" width="7.28515625" style="477" customWidth="1"/>
    <col min="787" max="787" width="7.5703125" style="477" customWidth="1"/>
    <col min="788" max="788" width="7.42578125" style="477" customWidth="1"/>
    <col min="789" max="789" width="6.85546875" style="477" customWidth="1"/>
    <col min="790" max="791" width="7.42578125" style="477" customWidth="1"/>
    <col min="792" max="792" width="7" style="477" customWidth="1"/>
    <col min="793" max="793" width="7.42578125" style="477" customWidth="1"/>
    <col min="794" max="796" width="7.28515625" style="477" customWidth="1"/>
    <col min="797" max="797" width="7" style="477" customWidth="1"/>
    <col min="798" max="798" width="6.85546875" style="477" customWidth="1"/>
    <col min="799" max="800" width="7.28515625" style="477" customWidth="1"/>
    <col min="801" max="801" width="7.140625" style="477" customWidth="1"/>
    <col min="802" max="1024" width="9.140625" style="477"/>
    <col min="1025" max="1025" width="22.85546875" style="477" customWidth="1"/>
    <col min="1026" max="1026" width="8.28515625" style="477" customWidth="1"/>
    <col min="1027" max="1027" width="7.42578125" style="477" customWidth="1"/>
    <col min="1028" max="1028" width="7.28515625" style="477" customWidth="1"/>
    <col min="1029" max="1029" width="7.7109375" style="477" customWidth="1"/>
    <col min="1030" max="1030" width="7.28515625" style="477" customWidth="1"/>
    <col min="1031" max="1031" width="7" style="477" customWidth="1"/>
    <col min="1032" max="1032" width="7.5703125" style="477" customWidth="1"/>
    <col min="1033" max="1033" width="7.7109375" style="477" customWidth="1"/>
    <col min="1034" max="1034" width="7.5703125" style="477" customWidth="1"/>
    <col min="1035" max="1036" width="7.140625" style="477" customWidth="1"/>
    <col min="1037" max="1037" width="7.85546875" style="477" customWidth="1"/>
    <col min="1038" max="1039" width="7.28515625" style="477" customWidth="1"/>
    <col min="1040" max="1040" width="7.140625" style="477" customWidth="1"/>
    <col min="1041" max="1041" width="7" style="477" customWidth="1"/>
    <col min="1042" max="1042" width="7.28515625" style="477" customWidth="1"/>
    <col min="1043" max="1043" width="7.5703125" style="477" customWidth="1"/>
    <col min="1044" max="1044" width="7.42578125" style="477" customWidth="1"/>
    <col min="1045" max="1045" width="6.85546875" style="477" customWidth="1"/>
    <col min="1046" max="1047" width="7.42578125" style="477" customWidth="1"/>
    <col min="1048" max="1048" width="7" style="477" customWidth="1"/>
    <col min="1049" max="1049" width="7.42578125" style="477" customWidth="1"/>
    <col min="1050" max="1052" width="7.28515625" style="477" customWidth="1"/>
    <col min="1053" max="1053" width="7" style="477" customWidth="1"/>
    <col min="1054" max="1054" width="6.85546875" style="477" customWidth="1"/>
    <col min="1055" max="1056" width="7.28515625" style="477" customWidth="1"/>
    <col min="1057" max="1057" width="7.140625" style="477" customWidth="1"/>
    <col min="1058" max="1280" width="9.140625" style="477"/>
    <col min="1281" max="1281" width="22.85546875" style="477" customWidth="1"/>
    <col min="1282" max="1282" width="8.28515625" style="477" customWidth="1"/>
    <col min="1283" max="1283" width="7.42578125" style="477" customWidth="1"/>
    <col min="1284" max="1284" width="7.28515625" style="477" customWidth="1"/>
    <col min="1285" max="1285" width="7.7109375" style="477" customWidth="1"/>
    <col min="1286" max="1286" width="7.28515625" style="477" customWidth="1"/>
    <col min="1287" max="1287" width="7" style="477" customWidth="1"/>
    <col min="1288" max="1288" width="7.5703125" style="477" customWidth="1"/>
    <col min="1289" max="1289" width="7.7109375" style="477" customWidth="1"/>
    <col min="1290" max="1290" width="7.5703125" style="477" customWidth="1"/>
    <col min="1291" max="1292" width="7.140625" style="477" customWidth="1"/>
    <col min="1293" max="1293" width="7.85546875" style="477" customWidth="1"/>
    <col min="1294" max="1295" width="7.28515625" style="477" customWidth="1"/>
    <col min="1296" max="1296" width="7.140625" style="477" customWidth="1"/>
    <col min="1297" max="1297" width="7" style="477" customWidth="1"/>
    <col min="1298" max="1298" width="7.28515625" style="477" customWidth="1"/>
    <col min="1299" max="1299" width="7.5703125" style="477" customWidth="1"/>
    <col min="1300" max="1300" width="7.42578125" style="477" customWidth="1"/>
    <col min="1301" max="1301" width="6.85546875" style="477" customWidth="1"/>
    <col min="1302" max="1303" width="7.42578125" style="477" customWidth="1"/>
    <col min="1304" max="1304" width="7" style="477" customWidth="1"/>
    <col min="1305" max="1305" width="7.42578125" style="477" customWidth="1"/>
    <col min="1306" max="1308" width="7.28515625" style="477" customWidth="1"/>
    <col min="1309" max="1309" width="7" style="477" customWidth="1"/>
    <col min="1310" max="1310" width="6.85546875" style="477" customWidth="1"/>
    <col min="1311" max="1312" width="7.28515625" style="477" customWidth="1"/>
    <col min="1313" max="1313" width="7.140625" style="477" customWidth="1"/>
    <col min="1314" max="1536" width="9.140625" style="477"/>
    <col min="1537" max="1537" width="22.85546875" style="477" customWidth="1"/>
    <col min="1538" max="1538" width="8.28515625" style="477" customWidth="1"/>
    <col min="1539" max="1539" width="7.42578125" style="477" customWidth="1"/>
    <col min="1540" max="1540" width="7.28515625" style="477" customWidth="1"/>
    <col min="1541" max="1541" width="7.7109375" style="477" customWidth="1"/>
    <col min="1542" max="1542" width="7.28515625" style="477" customWidth="1"/>
    <col min="1543" max="1543" width="7" style="477" customWidth="1"/>
    <col min="1544" max="1544" width="7.5703125" style="477" customWidth="1"/>
    <col min="1545" max="1545" width="7.7109375" style="477" customWidth="1"/>
    <col min="1546" max="1546" width="7.5703125" style="477" customWidth="1"/>
    <col min="1547" max="1548" width="7.140625" style="477" customWidth="1"/>
    <col min="1549" max="1549" width="7.85546875" style="477" customWidth="1"/>
    <col min="1550" max="1551" width="7.28515625" style="477" customWidth="1"/>
    <col min="1552" max="1552" width="7.140625" style="477" customWidth="1"/>
    <col min="1553" max="1553" width="7" style="477" customWidth="1"/>
    <col min="1554" max="1554" width="7.28515625" style="477" customWidth="1"/>
    <col min="1555" max="1555" width="7.5703125" style="477" customWidth="1"/>
    <col min="1556" max="1556" width="7.42578125" style="477" customWidth="1"/>
    <col min="1557" max="1557" width="6.85546875" style="477" customWidth="1"/>
    <col min="1558" max="1559" width="7.42578125" style="477" customWidth="1"/>
    <col min="1560" max="1560" width="7" style="477" customWidth="1"/>
    <col min="1561" max="1561" width="7.42578125" style="477" customWidth="1"/>
    <col min="1562" max="1564" width="7.28515625" style="477" customWidth="1"/>
    <col min="1565" max="1565" width="7" style="477" customWidth="1"/>
    <col min="1566" max="1566" width="6.85546875" style="477" customWidth="1"/>
    <col min="1567" max="1568" width="7.28515625" style="477" customWidth="1"/>
    <col min="1569" max="1569" width="7.140625" style="477" customWidth="1"/>
    <col min="1570" max="1792" width="9.140625" style="477"/>
    <col min="1793" max="1793" width="22.85546875" style="477" customWidth="1"/>
    <col min="1794" max="1794" width="8.28515625" style="477" customWidth="1"/>
    <col min="1795" max="1795" width="7.42578125" style="477" customWidth="1"/>
    <col min="1796" max="1796" width="7.28515625" style="477" customWidth="1"/>
    <col min="1797" max="1797" width="7.7109375" style="477" customWidth="1"/>
    <col min="1798" max="1798" width="7.28515625" style="477" customWidth="1"/>
    <col min="1799" max="1799" width="7" style="477" customWidth="1"/>
    <col min="1800" max="1800" width="7.5703125" style="477" customWidth="1"/>
    <col min="1801" max="1801" width="7.7109375" style="477" customWidth="1"/>
    <col min="1802" max="1802" width="7.5703125" style="477" customWidth="1"/>
    <col min="1803" max="1804" width="7.140625" style="477" customWidth="1"/>
    <col min="1805" max="1805" width="7.85546875" style="477" customWidth="1"/>
    <col min="1806" max="1807" width="7.28515625" style="477" customWidth="1"/>
    <col min="1808" max="1808" width="7.140625" style="477" customWidth="1"/>
    <col min="1809" max="1809" width="7" style="477" customWidth="1"/>
    <col min="1810" max="1810" width="7.28515625" style="477" customWidth="1"/>
    <col min="1811" max="1811" width="7.5703125" style="477" customWidth="1"/>
    <col min="1812" max="1812" width="7.42578125" style="477" customWidth="1"/>
    <col min="1813" max="1813" width="6.85546875" style="477" customWidth="1"/>
    <col min="1814" max="1815" width="7.42578125" style="477" customWidth="1"/>
    <col min="1816" max="1816" width="7" style="477" customWidth="1"/>
    <col min="1817" max="1817" width="7.42578125" style="477" customWidth="1"/>
    <col min="1818" max="1820" width="7.28515625" style="477" customWidth="1"/>
    <col min="1821" max="1821" width="7" style="477" customWidth="1"/>
    <col min="1822" max="1822" width="6.85546875" style="477" customWidth="1"/>
    <col min="1823" max="1824" width="7.28515625" style="477" customWidth="1"/>
    <col min="1825" max="1825" width="7.140625" style="477" customWidth="1"/>
    <col min="1826" max="2048" width="9.140625" style="477"/>
    <col min="2049" max="2049" width="22.85546875" style="477" customWidth="1"/>
    <col min="2050" max="2050" width="8.28515625" style="477" customWidth="1"/>
    <col min="2051" max="2051" width="7.42578125" style="477" customWidth="1"/>
    <col min="2052" max="2052" width="7.28515625" style="477" customWidth="1"/>
    <col min="2053" max="2053" width="7.7109375" style="477" customWidth="1"/>
    <col min="2054" max="2054" width="7.28515625" style="477" customWidth="1"/>
    <col min="2055" max="2055" width="7" style="477" customWidth="1"/>
    <col min="2056" max="2056" width="7.5703125" style="477" customWidth="1"/>
    <col min="2057" max="2057" width="7.7109375" style="477" customWidth="1"/>
    <col min="2058" max="2058" width="7.5703125" style="477" customWidth="1"/>
    <col min="2059" max="2060" width="7.140625" style="477" customWidth="1"/>
    <col min="2061" max="2061" width="7.85546875" style="477" customWidth="1"/>
    <col min="2062" max="2063" width="7.28515625" style="477" customWidth="1"/>
    <col min="2064" max="2064" width="7.140625" style="477" customWidth="1"/>
    <col min="2065" max="2065" width="7" style="477" customWidth="1"/>
    <col min="2066" max="2066" width="7.28515625" style="477" customWidth="1"/>
    <col min="2067" max="2067" width="7.5703125" style="477" customWidth="1"/>
    <col min="2068" max="2068" width="7.42578125" style="477" customWidth="1"/>
    <col min="2069" max="2069" width="6.85546875" style="477" customWidth="1"/>
    <col min="2070" max="2071" width="7.42578125" style="477" customWidth="1"/>
    <col min="2072" max="2072" width="7" style="477" customWidth="1"/>
    <col min="2073" max="2073" width="7.42578125" style="477" customWidth="1"/>
    <col min="2074" max="2076" width="7.28515625" style="477" customWidth="1"/>
    <col min="2077" max="2077" width="7" style="477" customWidth="1"/>
    <col min="2078" max="2078" width="6.85546875" style="477" customWidth="1"/>
    <col min="2079" max="2080" width="7.28515625" style="477" customWidth="1"/>
    <col min="2081" max="2081" width="7.140625" style="477" customWidth="1"/>
    <col min="2082" max="2304" width="9.140625" style="477"/>
    <col min="2305" max="2305" width="22.85546875" style="477" customWidth="1"/>
    <col min="2306" max="2306" width="8.28515625" style="477" customWidth="1"/>
    <col min="2307" max="2307" width="7.42578125" style="477" customWidth="1"/>
    <col min="2308" max="2308" width="7.28515625" style="477" customWidth="1"/>
    <col min="2309" max="2309" width="7.7109375" style="477" customWidth="1"/>
    <col min="2310" max="2310" width="7.28515625" style="477" customWidth="1"/>
    <col min="2311" max="2311" width="7" style="477" customWidth="1"/>
    <col min="2312" max="2312" width="7.5703125" style="477" customWidth="1"/>
    <col min="2313" max="2313" width="7.7109375" style="477" customWidth="1"/>
    <col min="2314" max="2314" width="7.5703125" style="477" customWidth="1"/>
    <col min="2315" max="2316" width="7.140625" style="477" customWidth="1"/>
    <col min="2317" max="2317" width="7.85546875" style="477" customWidth="1"/>
    <col min="2318" max="2319" width="7.28515625" style="477" customWidth="1"/>
    <col min="2320" max="2320" width="7.140625" style="477" customWidth="1"/>
    <col min="2321" max="2321" width="7" style="477" customWidth="1"/>
    <col min="2322" max="2322" width="7.28515625" style="477" customWidth="1"/>
    <col min="2323" max="2323" width="7.5703125" style="477" customWidth="1"/>
    <col min="2324" max="2324" width="7.42578125" style="477" customWidth="1"/>
    <col min="2325" max="2325" width="6.85546875" style="477" customWidth="1"/>
    <col min="2326" max="2327" width="7.42578125" style="477" customWidth="1"/>
    <col min="2328" max="2328" width="7" style="477" customWidth="1"/>
    <col min="2329" max="2329" width="7.42578125" style="477" customWidth="1"/>
    <col min="2330" max="2332" width="7.28515625" style="477" customWidth="1"/>
    <col min="2333" max="2333" width="7" style="477" customWidth="1"/>
    <col min="2334" max="2334" width="6.85546875" style="477" customWidth="1"/>
    <col min="2335" max="2336" width="7.28515625" style="477" customWidth="1"/>
    <col min="2337" max="2337" width="7.140625" style="477" customWidth="1"/>
    <col min="2338" max="2560" width="9.140625" style="477"/>
    <col min="2561" max="2561" width="22.85546875" style="477" customWidth="1"/>
    <col min="2562" max="2562" width="8.28515625" style="477" customWidth="1"/>
    <col min="2563" max="2563" width="7.42578125" style="477" customWidth="1"/>
    <col min="2564" max="2564" width="7.28515625" style="477" customWidth="1"/>
    <col min="2565" max="2565" width="7.7109375" style="477" customWidth="1"/>
    <col min="2566" max="2566" width="7.28515625" style="477" customWidth="1"/>
    <col min="2567" max="2567" width="7" style="477" customWidth="1"/>
    <col min="2568" max="2568" width="7.5703125" style="477" customWidth="1"/>
    <col min="2569" max="2569" width="7.7109375" style="477" customWidth="1"/>
    <col min="2570" max="2570" width="7.5703125" style="477" customWidth="1"/>
    <col min="2571" max="2572" width="7.140625" style="477" customWidth="1"/>
    <col min="2573" max="2573" width="7.85546875" style="477" customWidth="1"/>
    <col min="2574" max="2575" width="7.28515625" style="477" customWidth="1"/>
    <col min="2576" max="2576" width="7.140625" style="477" customWidth="1"/>
    <col min="2577" max="2577" width="7" style="477" customWidth="1"/>
    <col min="2578" max="2578" width="7.28515625" style="477" customWidth="1"/>
    <col min="2579" max="2579" width="7.5703125" style="477" customWidth="1"/>
    <col min="2580" max="2580" width="7.42578125" style="477" customWidth="1"/>
    <col min="2581" max="2581" width="6.85546875" style="477" customWidth="1"/>
    <col min="2582" max="2583" width="7.42578125" style="477" customWidth="1"/>
    <col min="2584" max="2584" width="7" style="477" customWidth="1"/>
    <col min="2585" max="2585" width="7.42578125" style="477" customWidth="1"/>
    <col min="2586" max="2588" width="7.28515625" style="477" customWidth="1"/>
    <col min="2589" max="2589" width="7" style="477" customWidth="1"/>
    <col min="2590" max="2590" width="6.85546875" style="477" customWidth="1"/>
    <col min="2591" max="2592" width="7.28515625" style="477" customWidth="1"/>
    <col min="2593" max="2593" width="7.140625" style="477" customWidth="1"/>
    <col min="2594" max="2816" width="9.140625" style="477"/>
    <col min="2817" max="2817" width="22.85546875" style="477" customWidth="1"/>
    <col min="2818" max="2818" width="8.28515625" style="477" customWidth="1"/>
    <col min="2819" max="2819" width="7.42578125" style="477" customWidth="1"/>
    <col min="2820" max="2820" width="7.28515625" style="477" customWidth="1"/>
    <col min="2821" max="2821" width="7.7109375" style="477" customWidth="1"/>
    <col min="2822" max="2822" width="7.28515625" style="477" customWidth="1"/>
    <col min="2823" max="2823" width="7" style="477" customWidth="1"/>
    <col min="2824" max="2824" width="7.5703125" style="477" customWidth="1"/>
    <col min="2825" max="2825" width="7.7109375" style="477" customWidth="1"/>
    <col min="2826" max="2826" width="7.5703125" style="477" customWidth="1"/>
    <col min="2827" max="2828" width="7.140625" style="477" customWidth="1"/>
    <col min="2829" max="2829" width="7.85546875" style="477" customWidth="1"/>
    <col min="2830" max="2831" width="7.28515625" style="477" customWidth="1"/>
    <col min="2832" max="2832" width="7.140625" style="477" customWidth="1"/>
    <col min="2833" max="2833" width="7" style="477" customWidth="1"/>
    <col min="2834" max="2834" width="7.28515625" style="477" customWidth="1"/>
    <col min="2835" max="2835" width="7.5703125" style="477" customWidth="1"/>
    <col min="2836" max="2836" width="7.42578125" style="477" customWidth="1"/>
    <col min="2837" max="2837" width="6.85546875" style="477" customWidth="1"/>
    <col min="2838" max="2839" width="7.42578125" style="477" customWidth="1"/>
    <col min="2840" max="2840" width="7" style="477" customWidth="1"/>
    <col min="2841" max="2841" width="7.42578125" style="477" customWidth="1"/>
    <col min="2842" max="2844" width="7.28515625" style="477" customWidth="1"/>
    <col min="2845" max="2845" width="7" style="477" customWidth="1"/>
    <col min="2846" max="2846" width="6.85546875" style="477" customWidth="1"/>
    <col min="2847" max="2848" width="7.28515625" style="477" customWidth="1"/>
    <col min="2849" max="2849" width="7.140625" style="477" customWidth="1"/>
    <col min="2850" max="3072" width="9.140625" style="477"/>
    <col min="3073" max="3073" width="22.85546875" style="477" customWidth="1"/>
    <col min="3074" max="3074" width="8.28515625" style="477" customWidth="1"/>
    <col min="3075" max="3075" width="7.42578125" style="477" customWidth="1"/>
    <col min="3076" max="3076" width="7.28515625" style="477" customWidth="1"/>
    <col min="3077" max="3077" width="7.7109375" style="477" customWidth="1"/>
    <col min="3078" max="3078" width="7.28515625" style="477" customWidth="1"/>
    <col min="3079" max="3079" width="7" style="477" customWidth="1"/>
    <col min="3080" max="3080" width="7.5703125" style="477" customWidth="1"/>
    <col min="3081" max="3081" width="7.7109375" style="477" customWidth="1"/>
    <col min="3082" max="3082" width="7.5703125" style="477" customWidth="1"/>
    <col min="3083" max="3084" width="7.140625" style="477" customWidth="1"/>
    <col min="3085" max="3085" width="7.85546875" style="477" customWidth="1"/>
    <col min="3086" max="3087" width="7.28515625" style="477" customWidth="1"/>
    <col min="3088" max="3088" width="7.140625" style="477" customWidth="1"/>
    <col min="3089" max="3089" width="7" style="477" customWidth="1"/>
    <col min="3090" max="3090" width="7.28515625" style="477" customWidth="1"/>
    <col min="3091" max="3091" width="7.5703125" style="477" customWidth="1"/>
    <col min="3092" max="3092" width="7.42578125" style="477" customWidth="1"/>
    <col min="3093" max="3093" width="6.85546875" style="477" customWidth="1"/>
    <col min="3094" max="3095" width="7.42578125" style="477" customWidth="1"/>
    <col min="3096" max="3096" width="7" style="477" customWidth="1"/>
    <col min="3097" max="3097" width="7.42578125" style="477" customWidth="1"/>
    <col min="3098" max="3100" width="7.28515625" style="477" customWidth="1"/>
    <col min="3101" max="3101" width="7" style="477" customWidth="1"/>
    <col min="3102" max="3102" width="6.85546875" style="477" customWidth="1"/>
    <col min="3103" max="3104" width="7.28515625" style="477" customWidth="1"/>
    <col min="3105" max="3105" width="7.140625" style="477" customWidth="1"/>
    <col min="3106" max="3328" width="9.140625" style="477"/>
    <col min="3329" max="3329" width="22.85546875" style="477" customWidth="1"/>
    <col min="3330" max="3330" width="8.28515625" style="477" customWidth="1"/>
    <col min="3331" max="3331" width="7.42578125" style="477" customWidth="1"/>
    <col min="3332" max="3332" width="7.28515625" style="477" customWidth="1"/>
    <col min="3333" max="3333" width="7.7109375" style="477" customWidth="1"/>
    <col min="3334" max="3334" width="7.28515625" style="477" customWidth="1"/>
    <col min="3335" max="3335" width="7" style="477" customWidth="1"/>
    <col min="3336" max="3336" width="7.5703125" style="477" customWidth="1"/>
    <col min="3337" max="3337" width="7.7109375" style="477" customWidth="1"/>
    <col min="3338" max="3338" width="7.5703125" style="477" customWidth="1"/>
    <col min="3339" max="3340" width="7.140625" style="477" customWidth="1"/>
    <col min="3341" max="3341" width="7.85546875" style="477" customWidth="1"/>
    <col min="3342" max="3343" width="7.28515625" style="477" customWidth="1"/>
    <col min="3344" max="3344" width="7.140625" style="477" customWidth="1"/>
    <col min="3345" max="3345" width="7" style="477" customWidth="1"/>
    <col min="3346" max="3346" width="7.28515625" style="477" customWidth="1"/>
    <col min="3347" max="3347" width="7.5703125" style="477" customWidth="1"/>
    <col min="3348" max="3348" width="7.42578125" style="477" customWidth="1"/>
    <col min="3349" max="3349" width="6.85546875" style="477" customWidth="1"/>
    <col min="3350" max="3351" width="7.42578125" style="477" customWidth="1"/>
    <col min="3352" max="3352" width="7" style="477" customWidth="1"/>
    <col min="3353" max="3353" width="7.42578125" style="477" customWidth="1"/>
    <col min="3354" max="3356" width="7.28515625" style="477" customWidth="1"/>
    <col min="3357" max="3357" width="7" style="477" customWidth="1"/>
    <col min="3358" max="3358" width="6.85546875" style="477" customWidth="1"/>
    <col min="3359" max="3360" width="7.28515625" style="477" customWidth="1"/>
    <col min="3361" max="3361" width="7.140625" style="477" customWidth="1"/>
    <col min="3362" max="3584" width="9.140625" style="477"/>
    <col min="3585" max="3585" width="22.85546875" style="477" customWidth="1"/>
    <col min="3586" max="3586" width="8.28515625" style="477" customWidth="1"/>
    <col min="3587" max="3587" width="7.42578125" style="477" customWidth="1"/>
    <col min="3588" max="3588" width="7.28515625" style="477" customWidth="1"/>
    <col min="3589" max="3589" width="7.7109375" style="477" customWidth="1"/>
    <col min="3590" max="3590" width="7.28515625" style="477" customWidth="1"/>
    <col min="3591" max="3591" width="7" style="477" customWidth="1"/>
    <col min="3592" max="3592" width="7.5703125" style="477" customWidth="1"/>
    <col min="3593" max="3593" width="7.7109375" style="477" customWidth="1"/>
    <col min="3594" max="3594" width="7.5703125" style="477" customWidth="1"/>
    <col min="3595" max="3596" width="7.140625" style="477" customWidth="1"/>
    <col min="3597" max="3597" width="7.85546875" style="477" customWidth="1"/>
    <col min="3598" max="3599" width="7.28515625" style="477" customWidth="1"/>
    <col min="3600" max="3600" width="7.140625" style="477" customWidth="1"/>
    <col min="3601" max="3601" width="7" style="477" customWidth="1"/>
    <col min="3602" max="3602" width="7.28515625" style="477" customWidth="1"/>
    <col min="3603" max="3603" width="7.5703125" style="477" customWidth="1"/>
    <col min="3604" max="3604" width="7.42578125" style="477" customWidth="1"/>
    <col min="3605" max="3605" width="6.85546875" style="477" customWidth="1"/>
    <col min="3606" max="3607" width="7.42578125" style="477" customWidth="1"/>
    <col min="3608" max="3608" width="7" style="477" customWidth="1"/>
    <col min="3609" max="3609" width="7.42578125" style="477" customWidth="1"/>
    <col min="3610" max="3612" width="7.28515625" style="477" customWidth="1"/>
    <col min="3613" max="3613" width="7" style="477" customWidth="1"/>
    <col min="3614" max="3614" width="6.85546875" style="477" customWidth="1"/>
    <col min="3615" max="3616" width="7.28515625" style="477" customWidth="1"/>
    <col min="3617" max="3617" width="7.140625" style="477" customWidth="1"/>
    <col min="3618" max="3840" width="9.140625" style="477"/>
    <col min="3841" max="3841" width="22.85546875" style="477" customWidth="1"/>
    <col min="3842" max="3842" width="8.28515625" style="477" customWidth="1"/>
    <col min="3843" max="3843" width="7.42578125" style="477" customWidth="1"/>
    <col min="3844" max="3844" width="7.28515625" style="477" customWidth="1"/>
    <col min="3845" max="3845" width="7.7109375" style="477" customWidth="1"/>
    <col min="3846" max="3846" width="7.28515625" style="477" customWidth="1"/>
    <col min="3847" max="3847" width="7" style="477" customWidth="1"/>
    <col min="3848" max="3848" width="7.5703125" style="477" customWidth="1"/>
    <col min="3849" max="3849" width="7.7109375" style="477" customWidth="1"/>
    <col min="3850" max="3850" width="7.5703125" style="477" customWidth="1"/>
    <col min="3851" max="3852" width="7.140625" style="477" customWidth="1"/>
    <col min="3853" max="3853" width="7.85546875" style="477" customWidth="1"/>
    <col min="3854" max="3855" width="7.28515625" style="477" customWidth="1"/>
    <col min="3856" max="3856" width="7.140625" style="477" customWidth="1"/>
    <col min="3857" max="3857" width="7" style="477" customWidth="1"/>
    <col min="3858" max="3858" width="7.28515625" style="477" customWidth="1"/>
    <col min="3859" max="3859" width="7.5703125" style="477" customWidth="1"/>
    <col min="3860" max="3860" width="7.42578125" style="477" customWidth="1"/>
    <col min="3861" max="3861" width="6.85546875" style="477" customWidth="1"/>
    <col min="3862" max="3863" width="7.42578125" style="477" customWidth="1"/>
    <col min="3864" max="3864" width="7" style="477" customWidth="1"/>
    <col min="3865" max="3865" width="7.42578125" style="477" customWidth="1"/>
    <col min="3866" max="3868" width="7.28515625" style="477" customWidth="1"/>
    <col min="3869" max="3869" width="7" style="477" customWidth="1"/>
    <col min="3870" max="3870" width="6.85546875" style="477" customWidth="1"/>
    <col min="3871" max="3872" width="7.28515625" style="477" customWidth="1"/>
    <col min="3873" max="3873" width="7.140625" style="477" customWidth="1"/>
    <col min="3874" max="4096" width="9.140625" style="477"/>
    <col min="4097" max="4097" width="22.85546875" style="477" customWidth="1"/>
    <col min="4098" max="4098" width="8.28515625" style="477" customWidth="1"/>
    <col min="4099" max="4099" width="7.42578125" style="477" customWidth="1"/>
    <col min="4100" max="4100" width="7.28515625" style="477" customWidth="1"/>
    <col min="4101" max="4101" width="7.7109375" style="477" customWidth="1"/>
    <col min="4102" max="4102" width="7.28515625" style="477" customWidth="1"/>
    <col min="4103" max="4103" width="7" style="477" customWidth="1"/>
    <col min="4104" max="4104" width="7.5703125" style="477" customWidth="1"/>
    <col min="4105" max="4105" width="7.7109375" style="477" customWidth="1"/>
    <col min="4106" max="4106" width="7.5703125" style="477" customWidth="1"/>
    <col min="4107" max="4108" width="7.140625" style="477" customWidth="1"/>
    <col min="4109" max="4109" width="7.85546875" style="477" customWidth="1"/>
    <col min="4110" max="4111" width="7.28515625" style="477" customWidth="1"/>
    <col min="4112" max="4112" width="7.140625" style="477" customWidth="1"/>
    <col min="4113" max="4113" width="7" style="477" customWidth="1"/>
    <col min="4114" max="4114" width="7.28515625" style="477" customWidth="1"/>
    <col min="4115" max="4115" width="7.5703125" style="477" customWidth="1"/>
    <col min="4116" max="4116" width="7.42578125" style="477" customWidth="1"/>
    <col min="4117" max="4117" width="6.85546875" style="477" customWidth="1"/>
    <col min="4118" max="4119" width="7.42578125" style="477" customWidth="1"/>
    <col min="4120" max="4120" width="7" style="477" customWidth="1"/>
    <col min="4121" max="4121" width="7.42578125" style="477" customWidth="1"/>
    <col min="4122" max="4124" width="7.28515625" style="477" customWidth="1"/>
    <col min="4125" max="4125" width="7" style="477" customWidth="1"/>
    <col min="4126" max="4126" width="6.85546875" style="477" customWidth="1"/>
    <col min="4127" max="4128" width="7.28515625" style="477" customWidth="1"/>
    <col min="4129" max="4129" width="7.140625" style="477" customWidth="1"/>
    <col min="4130" max="4352" width="9.140625" style="477"/>
    <col min="4353" max="4353" width="22.85546875" style="477" customWidth="1"/>
    <col min="4354" max="4354" width="8.28515625" style="477" customWidth="1"/>
    <col min="4355" max="4355" width="7.42578125" style="477" customWidth="1"/>
    <col min="4356" max="4356" width="7.28515625" style="477" customWidth="1"/>
    <col min="4357" max="4357" width="7.7109375" style="477" customWidth="1"/>
    <col min="4358" max="4358" width="7.28515625" style="477" customWidth="1"/>
    <col min="4359" max="4359" width="7" style="477" customWidth="1"/>
    <col min="4360" max="4360" width="7.5703125" style="477" customWidth="1"/>
    <col min="4361" max="4361" width="7.7109375" style="477" customWidth="1"/>
    <col min="4362" max="4362" width="7.5703125" style="477" customWidth="1"/>
    <col min="4363" max="4364" width="7.140625" style="477" customWidth="1"/>
    <col min="4365" max="4365" width="7.85546875" style="477" customWidth="1"/>
    <col min="4366" max="4367" width="7.28515625" style="477" customWidth="1"/>
    <col min="4368" max="4368" width="7.140625" style="477" customWidth="1"/>
    <col min="4369" max="4369" width="7" style="477" customWidth="1"/>
    <col min="4370" max="4370" width="7.28515625" style="477" customWidth="1"/>
    <col min="4371" max="4371" width="7.5703125" style="477" customWidth="1"/>
    <col min="4372" max="4372" width="7.42578125" style="477" customWidth="1"/>
    <col min="4373" max="4373" width="6.85546875" style="477" customWidth="1"/>
    <col min="4374" max="4375" width="7.42578125" style="477" customWidth="1"/>
    <col min="4376" max="4376" width="7" style="477" customWidth="1"/>
    <col min="4377" max="4377" width="7.42578125" style="477" customWidth="1"/>
    <col min="4378" max="4380" width="7.28515625" style="477" customWidth="1"/>
    <col min="4381" max="4381" width="7" style="477" customWidth="1"/>
    <col min="4382" max="4382" width="6.85546875" style="477" customWidth="1"/>
    <col min="4383" max="4384" width="7.28515625" style="477" customWidth="1"/>
    <col min="4385" max="4385" width="7.140625" style="477" customWidth="1"/>
    <col min="4386" max="4608" width="9.140625" style="477"/>
    <col min="4609" max="4609" width="22.85546875" style="477" customWidth="1"/>
    <col min="4610" max="4610" width="8.28515625" style="477" customWidth="1"/>
    <col min="4611" max="4611" width="7.42578125" style="477" customWidth="1"/>
    <col min="4612" max="4612" width="7.28515625" style="477" customWidth="1"/>
    <col min="4613" max="4613" width="7.7109375" style="477" customWidth="1"/>
    <col min="4614" max="4614" width="7.28515625" style="477" customWidth="1"/>
    <col min="4615" max="4615" width="7" style="477" customWidth="1"/>
    <col min="4616" max="4616" width="7.5703125" style="477" customWidth="1"/>
    <col min="4617" max="4617" width="7.7109375" style="477" customWidth="1"/>
    <col min="4618" max="4618" width="7.5703125" style="477" customWidth="1"/>
    <col min="4619" max="4620" width="7.140625" style="477" customWidth="1"/>
    <col min="4621" max="4621" width="7.85546875" style="477" customWidth="1"/>
    <col min="4622" max="4623" width="7.28515625" style="477" customWidth="1"/>
    <col min="4624" max="4624" width="7.140625" style="477" customWidth="1"/>
    <col min="4625" max="4625" width="7" style="477" customWidth="1"/>
    <col min="4626" max="4626" width="7.28515625" style="477" customWidth="1"/>
    <col min="4627" max="4627" width="7.5703125" style="477" customWidth="1"/>
    <col min="4628" max="4628" width="7.42578125" style="477" customWidth="1"/>
    <col min="4629" max="4629" width="6.85546875" style="477" customWidth="1"/>
    <col min="4630" max="4631" width="7.42578125" style="477" customWidth="1"/>
    <col min="4632" max="4632" width="7" style="477" customWidth="1"/>
    <col min="4633" max="4633" width="7.42578125" style="477" customWidth="1"/>
    <col min="4634" max="4636" width="7.28515625" style="477" customWidth="1"/>
    <col min="4637" max="4637" width="7" style="477" customWidth="1"/>
    <col min="4638" max="4638" width="6.85546875" style="477" customWidth="1"/>
    <col min="4639" max="4640" width="7.28515625" style="477" customWidth="1"/>
    <col min="4641" max="4641" width="7.140625" style="477" customWidth="1"/>
    <col min="4642" max="4864" width="9.140625" style="477"/>
    <col min="4865" max="4865" width="22.85546875" style="477" customWidth="1"/>
    <col min="4866" max="4866" width="8.28515625" style="477" customWidth="1"/>
    <col min="4867" max="4867" width="7.42578125" style="477" customWidth="1"/>
    <col min="4868" max="4868" width="7.28515625" style="477" customWidth="1"/>
    <col min="4869" max="4869" width="7.7109375" style="477" customWidth="1"/>
    <col min="4870" max="4870" width="7.28515625" style="477" customWidth="1"/>
    <col min="4871" max="4871" width="7" style="477" customWidth="1"/>
    <col min="4872" max="4872" width="7.5703125" style="477" customWidth="1"/>
    <col min="4873" max="4873" width="7.7109375" style="477" customWidth="1"/>
    <col min="4874" max="4874" width="7.5703125" style="477" customWidth="1"/>
    <col min="4875" max="4876" width="7.140625" style="477" customWidth="1"/>
    <col min="4877" max="4877" width="7.85546875" style="477" customWidth="1"/>
    <col min="4878" max="4879" width="7.28515625" style="477" customWidth="1"/>
    <col min="4880" max="4880" width="7.140625" style="477" customWidth="1"/>
    <col min="4881" max="4881" width="7" style="477" customWidth="1"/>
    <col min="4882" max="4882" width="7.28515625" style="477" customWidth="1"/>
    <col min="4883" max="4883" width="7.5703125" style="477" customWidth="1"/>
    <col min="4884" max="4884" width="7.42578125" style="477" customWidth="1"/>
    <col min="4885" max="4885" width="6.85546875" style="477" customWidth="1"/>
    <col min="4886" max="4887" width="7.42578125" style="477" customWidth="1"/>
    <col min="4888" max="4888" width="7" style="477" customWidth="1"/>
    <col min="4889" max="4889" width="7.42578125" style="477" customWidth="1"/>
    <col min="4890" max="4892" width="7.28515625" style="477" customWidth="1"/>
    <col min="4893" max="4893" width="7" style="477" customWidth="1"/>
    <col min="4894" max="4894" width="6.85546875" style="477" customWidth="1"/>
    <col min="4895" max="4896" width="7.28515625" style="477" customWidth="1"/>
    <col min="4897" max="4897" width="7.140625" style="477" customWidth="1"/>
    <col min="4898" max="5120" width="9.140625" style="477"/>
    <col min="5121" max="5121" width="22.85546875" style="477" customWidth="1"/>
    <col min="5122" max="5122" width="8.28515625" style="477" customWidth="1"/>
    <col min="5123" max="5123" width="7.42578125" style="477" customWidth="1"/>
    <col min="5124" max="5124" width="7.28515625" style="477" customWidth="1"/>
    <col min="5125" max="5125" width="7.7109375" style="477" customWidth="1"/>
    <col min="5126" max="5126" width="7.28515625" style="477" customWidth="1"/>
    <col min="5127" max="5127" width="7" style="477" customWidth="1"/>
    <col min="5128" max="5128" width="7.5703125" style="477" customWidth="1"/>
    <col min="5129" max="5129" width="7.7109375" style="477" customWidth="1"/>
    <col min="5130" max="5130" width="7.5703125" style="477" customWidth="1"/>
    <col min="5131" max="5132" width="7.140625" style="477" customWidth="1"/>
    <col min="5133" max="5133" width="7.85546875" style="477" customWidth="1"/>
    <col min="5134" max="5135" width="7.28515625" style="477" customWidth="1"/>
    <col min="5136" max="5136" width="7.140625" style="477" customWidth="1"/>
    <col min="5137" max="5137" width="7" style="477" customWidth="1"/>
    <col min="5138" max="5138" width="7.28515625" style="477" customWidth="1"/>
    <col min="5139" max="5139" width="7.5703125" style="477" customWidth="1"/>
    <col min="5140" max="5140" width="7.42578125" style="477" customWidth="1"/>
    <col min="5141" max="5141" width="6.85546875" style="477" customWidth="1"/>
    <col min="5142" max="5143" width="7.42578125" style="477" customWidth="1"/>
    <col min="5144" max="5144" width="7" style="477" customWidth="1"/>
    <col min="5145" max="5145" width="7.42578125" style="477" customWidth="1"/>
    <col min="5146" max="5148" width="7.28515625" style="477" customWidth="1"/>
    <col min="5149" max="5149" width="7" style="477" customWidth="1"/>
    <col min="5150" max="5150" width="6.85546875" style="477" customWidth="1"/>
    <col min="5151" max="5152" width="7.28515625" style="477" customWidth="1"/>
    <col min="5153" max="5153" width="7.140625" style="477" customWidth="1"/>
    <col min="5154" max="5376" width="9.140625" style="477"/>
    <col min="5377" max="5377" width="22.85546875" style="477" customWidth="1"/>
    <col min="5378" max="5378" width="8.28515625" style="477" customWidth="1"/>
    <col min="5379" max="5379" width="7.42578125" style="477" customWidth="1"/>
    <col min="5380" max="5380" width="7.28515625" style="477" customWidth="1"/>
    <col min="5381" max="5381" width="7.7109375" style="477" customWidth="1"/>
    <col min="5382" max="5382" width="7.28515625" style="477" customWidth="1"/>
    <col min="5383" max="5383" width="7" style="477" customWidth="1"/>
    <col min="5384" max="5384" width="7.5703125" style="477" customWidth="1"/>
    <col min="5385" max="5385" width="7.7109375" style="477" customWidth="1"/>
    <col min="5386" max="5386" width="7.5703125" style="477" customWidth="1"/>
    <col min="5387" max="5388" width="7.140625" style="477" customWidth="1"/>
    <col min="5389" max="5389" width="7.85546875" style="477" customWidth="1"/>
    <col min="5390" max="5391" width="7.28515625" style="477" customWidth="1"/>
    <col min="5392" max="5392" width="7.140625" style="477" customWidth="1"/>
    <col min="5393" max="5393" width="7" style="477" customWidth="1"/>
    <col min="5394" max="5394" width="7.28515625" style="477" customWidth="1"/>
    <col min="5395" max="5395" width="7.5703125" style="477" customWidth="1"/>
    <col min="5396" max="5396" width="7.42578125" style="477" customWidth="1"/>
    <col min="5397" max="5397" width="6.85546875" style="477" customWidth="1"/>
    <col min="5398" max="5399" width="7.42578125" style="477" customWidth="1"/>
    <col min="5400" max="5400" width="7" style="477" customWidth="1"/>
    <col min="5401" max="5401" width="7.42578125" style="477" customWidth="1"/>
    <col min="5402" max="5404" width="7.28515625" style="477" customWidth="1"/>
    <col min="5405" max="5405" width="7" style="477" customWidth="1"/>
    <col min="5406" max="5406" width="6.85546875" style="477" customWidth="1"/>
    <col min="5407" max="5408" width="7.28515625" style="477" customWidth="1"/>
    <col min="5409" max="5409" width="7.140625" style="477" customWidth="1"/>
    <col min="5410" max="5632" width="9.140625" style="477"/>
    <col min="5633" max="5633" width="22.85546875" style="477" customWidth="1"/>
    <col min="5634" max="5634" width="8.28515625" style="477" customWidth="1"/>
    <col min="5635" max="5635" width="7.42578125" style="477" customWidth="1"/>
    <col min="5636" max="5636" width="7.28515625" style="477" customWidth="1"/>
    <col min="5637" max="5637" width="7.7109375" style="477" customWidth="1"/>
    <col min="5638" max="5638" width="7.28515625" style="477" customWidth="1"/>
    <col min="5639" max="5639" width="7" style="477" customWidth="1"/>
    <col min="5640" max="5640" width="7.5703125" style="477" customWidth="1"/>
    <col min="5641" max="5641" width="7.7109375" style="477" customWidth="1"/>
    <col min="5642" max="5642" width="7.5703125" style="477" customWidth="1"/>
    <col min="5643" max="5644" width="7.140625" style="477" customWidth="1"/>
    <col min="5645" max="5645" width="7.85546875" style="477" customWidth="1"/>
    <col min="5646" max="5647" width="7.28515625" style="477" customWidth="1"/>
    <col min="5648" max="5648" width="7.140625" style="477" customWidth="1"/>
    <col min="5649" max="5649" width="7" style="477" customWidth="1"/>
    <col min="5650" max="5650" width="7.28515625" style="477" customWidth="1"/>
    <col min="5651" max="5651" width="7.5703125" style="477" customWidth="1"/>
    <col min="5652" max="5652" width="7.42578125" style="477" customWidth="1"/>
    <col min="5653" max="5653" width="6.85546875" style="477" customWidth="1"/>
    <col min="5654" max="5655" width="7.42578125" style="477" customWidth="1"/>
    <col min="5656" max="5656" width="7" style="477" customWidth="1"/>
    <col min="5657" max="5657" width="7.42578125" style="477" customWidth="1"/>
    <col min="5658" max="5660" width="7.28515625" style="477" customWidth="1"/>
    <col min="5661" max="5661" width="7" style="477" customWidth="1"/>
    <col min="5662" max="5662" width="6.85546875" style="477" customWidth="1"/>
    <col min="5663" max="5664" width="7.28515625" style="477" customWidth="1"/>
    <col min="5665" max="5665" width="7.140625" style="477" customWidth="1"/>
    <col min="5666" max="5888" width="9.140625" style="477"/>
    <col min="5889" max="5889" width="22.85546875" style="477" customWidth="1"/>
    <col min="5890" max="5890" width="8.28515625" style="477" customWidth="1"/>
    <col min="5891" max="5891" width="7.42578125" style="477" customWidth="1"/>
    <col min="5892" max="5892" width="7.28515625" style="477" customWidth="1"/>
    <col min="5893" max="5893" width="7.7109375" style="477" customWidth="1"/>
    <col min="5894" max="5894" width="7.28515625" style="477" customWidth="1"/>
    <col min="5895" max="5895" width="7" style="477" customWidth="1"/>
    <col min="5896" max="5896" width="7.5703125" style="477" customWidth="1"/>
    <col min="5897" max="5897" width="7.7109375" style="477" customWidth="1"/>
    <col min="5898" max="5898" width="7.5703125" style="477" customWidth="1"/>
    <col min="5899" max="5900" width="7.140625" style="477" customWidth="1"/>
    <col min="5901" max="5901" width="7.85546875" style="477" customWidth="1"/>
    <col min="5902" max="5903" width="7.28515625" style="477" customWidth="1"/>
    <col min="5904" max="5904" width="7.140625" style="477" customWidth="1"/>
    <col min="5905" max="5905" width="7" style="477" customWidth="1"/>
    <col min="5906" max="5906" width="7.28515625" style="477" customWidth="1"/>
    <col min="5907" max="5907" width="7.5703125" style="477" customWidth="1"/>
    <col min="5908" max="5908" width="7.42578125" style="477" customWidth="1"/>
    <col min="5909" max="5909" width="6.85546875" style="477" customWidth="1"/>
    <col min="5910" max="5911" width="7.42578125" style="477" customWidth="1"/>
    <col min="5912" max="5912" width="7" style="477" customWidth="1"/>
    <col min="5913" max="5913" width="7.42578125" style="477" customWidth="1"/>
    <col min="5914" max="5916" width="7.28515625" style="477" customWidth="1"/>
    <col min="5917" max="5917" width="7" style="477" customWidth="1"/>
    <col min="5918" max="5918" width="6.85546875" style="477" customWidth="1"/>
    <col min="5919" max="5920" width="7.28515625" style="477" customWidth="1"/>
    <col min="5921" max="5921" width="7.140625" style="477" customWidth="1"/>
    <col min="5922" max="6144" width="9.140625" style="477"/>
    <col min="6145" max="6145" width="22.85546875" style="477" customWidth="1"/>
    <col min="6146" max="6146" width="8.28515625" style="477" customWidth="1"/>
    <col min="6147" max="6147" width="7.42578125" style="477" customWidth="1"/>
    <col min="6148" max="6148" width="7.28515625" style="477" customWidth="1"/>
    <col min="6149" max="6149" width="7.7109375" style="477" customWidth="1"/>
    <col min="6150" max="6150" width="7.28515625" style="477" customWidth="1"/>
    <col min="6151" max="6151" width="7" style="477" customWidth="1"/>
    <col min="6152" max="6152" width="7.5703125" style="477" customWidth="1"/>
    <col min="6153" max="6153" width="7.7109375" style="477" customWidth="1"/>
    <col min="6154" max="6154" width="7.5703125" style="477" customWidth="1"/>
    <col min="6155" max="6156" width="7.140625" style="477" customWidth="1"/>
    <col min="6157" max="6157" width="7.85546875" style="477" customWidth="1"/>
    <col min="6158" max="6159" width="7.28515625" style="477" customWidth="1"/>
    <col min="6160" max="6160" width="7.140625" style="477" customWidth="1"/>
    <col min="6161" max="6161" width="7" style="477" customWidth="1"/>
    <col min="6162" max="6162" width="7.28515625" style="477" customWidth="1"/>
    <col min="6163" max="6163" width="7.5703125" style="477" customWidth="1"/>
    <col min="6164" max="6164" width="7.42578125" style="477" customWidth="1"/>
    <col min="6165" max="6165" width="6.85546875" style="477" customWidth="1"/>
    <col min="6166" max="6167" width="7.42578125" style="477" customWidth="1"/>
    <col min="6168" max="6168" width="7" style="477" customWidth="1"/>
    <col min="6169" max="6169" width="7.42578125" style="477" customWidth="1"/>
    <col min="6170" max="6172" width="7.28515625" style="477" customWidth="1"/>
    <col min="6173" max="6173" width="7" style="477" customWidth="1"/>
    <col min="6174" max="6174" width="6.85546875" style="477" customWidth="1"/>
    <col min="6175" max="6176" width="7.28515625" style="477" customWidth="1"/>
    <col min="6177" max="6177" width="7.140625" style="477" customWidth="1"/>
    <col min="6178" max="6400" width="9.140625" style="477"/>
    <col min="6401" max="6401" width="22.85546875" style="477" customWidth="1"/>
    <col min="6402" max="6402" width="8.28515625" style="477" customWidth="1"/>
    <col min="6403" max="6403" width="7.42578125" style="477" customWidth="1"/>
    <col min="6404" max="6404" width="7.28515625" style="477" customWidth="1"/>
    <col min="6405" max="6405" width="7.7109375" style="477" customWidth="1"/>
    <col min="6406" max="6406" width="7.28515625" style="477" customWidth="1"/>
    <col min="6407" max="6407" width="7" style="477" customWidth="1"/>
    <col min="6408" max="6408" width="7.5703125" style="477" customWidth="1"/>
    <col min="6409" max="6409" width="7.7109375" style="477" customWidth="1"/>
    <col min="6410" max="6410" width="7.5703125" style="477" customWidth="1"/>
    <col min="6411" max="6412" width="7.140625" style="477" customWidth="1"/>
    <col min="6413" max="6413" width="7.85546875" style="477" customWidth="1"/>
    <col min="6414" max="6415" width="7.28515625" style="477" customWidth="1"/>
    <col min="6416" max="6416" width="7.140625" style="477" customWidth="1"/>
    <col min="6417" max="6417" width="7" style="477" customWidth="1"/>
    <col min="6418" max="6418" width="7.28515625" style="477" customWidth="1"/>
    <col min="6419" max="6419" width="7.5703125" style="477" customWidth="1"/>
    <col min="6420" max="6420" width="7.42578125" style="477" customWidth="1"/>
    <col min="6421" max="6421" width="6.85546875" style="477" customWidth="1"/>
    <col min="6422" max="6423" width="7.42578125" style="477" customWidth="1"/>
    <col min="6424" max="6424" width="7" style="477" customWidth="1"/>
    <col min="6425" max="6425" width="7.42578125" style="477" customWidth="1"/>
    <col min="6426" max="6428" width="7.28515625" style="477" customWidth="1"/>
    <col min="6429" max="6429" width="7" style="477" customWidth="1"/>
    <col min="6430" max="6430" width="6.85546875" style="477" customWidth="1"/>
    <col min="6431" max="6432" width="7.28515625" style="477" customWidth="1"/>
    <col min="6433" max="6433" width="7.140625" style="477" customWidth="1"/>
    <col min="6434" max="6656" width="9.140625" style="477"/>
    <col min="6657" max="6657" width="22.85546875" style="477" customWidth="1"/>
    <col min="6658" max="6658" width="8.28515625" style="477" customWidth="1"/>
    <col min="6659" max="6659" width="7.42578125" style="477" customWidth="1"/>
    <col min="6660" max="6660" width="7.28515625" style="477" customWidth="1"/>
    <col min="6661" max="6661" width="7.7109375" style="477" customWidth="1"/>
    <col min="6662" max="6662" width="7.28515625" style="477" customWidth="1"/>
    <col min="6663" max="6663" width="7" style="477" customWidth="1"/>
    <col min="6664" max="6664" width="7.5703125" style="477" customWidth="1"/>
    <col min="6665" max="6665" width="7.7109375" style="477" customWidth="1"/>
    <col min="6666" max="6666" width="7.5703125" style="477" customWidth="1"/>
    <col min="6667" max="6668" width="7.140625" style="477" customWidth="1"/>
    <col min="6669" max="6669" width="7.85546875" style="477" customWidth="1"/>
    <col min="6670" max="6671" width="7.28515625" style="477" customWidth="1"/>
    <col min="6672" max="6672" width="7.140625" style="477" customWidth="1"/>
    <col min="6673" max="6673" width="7" style="477" customWidth="1"/>
    <col min="6674" max="6674" width="7.28515625" style="477" customWidth="1"/>
    <col min="6675" max="6675" width="7.5703125" style="477" customWidth="1"/>
    <col min="6676" max="6676" width="7.42578125" style="477" customWidth="1"/>
    <col min="6677" max="6677" width="6.85546875" style="477" customWidth="1"/>
    <col min="6678" max="6679" width="7.42578125" style="477" customWidth="1"/>
    <col min="6680" max="6680" width="7" style="477" customWidth="1"/>
    <col min="6681" max="6681" width="7.42578125" style="477" customWidth="1"/>
    <col min="6682" max="6684" width="7.28515625" style="477" customWidth="1"/>
    <col min="6685" max="6685" width="7" style="477" customWidth="1"/>
    <col min="6686" max="6686" width="6.85546875" style="477" customWidth="1"/>
    <col min="6687" max="6688" width="7.28515625" style="477" customWidth="1"/>
    <col min="6689" max="6689" width="7.140625" style="477" customWidth="1"/>
    <col min="6690" max="6912" width="9.140625" style="477"/>
    <col min="6913" max="6913" width="22.85546875" style="477" customWidth="1"/>
    <col min="6914" max="6914" width="8.28515625" style="477" customWidth="1"/>
    <col min="6915" max="6915" width="7.42578125" style="477" customWidth="1"/>
    <col min="6916" max="6916" width="7.28515625" style="477" customWidth="1"/>
    <col min="6917" max="6917" width="7.7109375" style="477" customWidth="1"/>
    <col min="6918" max="6918" width="7.28515625" style="477" customWidth="1"/>
    <col min="6919" max="6919" width="7" style="477" customWidth="1"/>
    <col min="6920" max="6920" width="7.5703125" style="477" customWidth="1"/>
    <col min="6921" max="6921" width="7.7109375" style="477" customWidth="1"/>
    <col min="6922" max="6922" width="7.5703125" style="477" customWidth="1"/>
    <col min="6923" max="6924" width="7.140625" style="477" customWidth="1"/>
    <col min="6925" max="6925" width="7.85546875" style="477" customWidth="1"/>
    <col min="6926" max="6927" width="7.28515625" style="477" customWidth="1"/>
    <col min="6928" max="6928" width="7.140625" style="477" customWidth="1"/>
    <col min="6929" max="6929" width="7" style="477" customWidth="1"/>
    <col min="6930" max="6930" width="7.28515625" style="477" customWidth="1"/>
    <col min="6931" max="6931" width="7.5703125" style="477" customWidth="1"/>
    <col min="6932" max="6932" width="7.42578125" style="477" customWidth="1"/>
    <col min="6933" max="6933" width="6.85546875" style="477" customWidth="1"/>
    <col min="6934" max="6935" width="7.42578125" style="477" customWidth="1"/>
    <col min="6936" max="6936" width="7" style="477" customWidth="1"/>
    <col min="6937" max="6937" width="7.42578125" style="477" customWidth="1"/>
    <col min="6938" max="6940" width="7.28515625" style="477" customWidth="1"/>
    <col min="6941" max="6941" width="7" style="477" customWidth="1"/>
    <col min="6942" max="6942" width="6.85546875" style="477" customWidth="1"/>
    <col min="6943" max="6944" width="7.28515625" style="477" customWidth="1"/>
    <col min="6945" max="6945" width="7.140625" style="477" customWidth="1"/>
    <col min="6946" max="7168" width="9.140625" style="477"/>
    <col min="7169" max="7169" width="22.85546875" style="477" customWidth="1"/>
    <col min="7170" max="7170" width="8.28515625" style="477" customWidth="1"/>
    <col min="7171" max="7171" width="7.42578125" style="477" customWidth="1"/>
    <col min="7172" max="7172" width="7.28515625" style="477" customWidth="1"/>
    <col min="7173" max="7173" width="7.7109375" style="477" customWidth="1"/>
    <col min="7174" max="7174" width="7.28515625" style="477" customWidth="1"/>
    <col min="7175" max="7175" width="7" style="477" customWidth="1"/>
    <col min="7176" max="7176" width="7.5703125" style="477" customWidth="1"/>
    <col min="7177" max="7177" width="7.7109375" style="477" customWidth="1"/>
    <col min="7178" max="7178" width="7.5703125" style="477" customWidth="1"/>
    <col min="7179" max="7180" width="7.140625" style="477" customWidth="1"/>
    <col min="7181" max="7181" width="7.85546875" style="477" customWidth="1"/>
    <col min="7182" max="7183" width="7.28515625" style="477" customWidth="1"/>
    <col min="7184" max="7184" width="7.140625" style="477" customWidth="1"/>
    <col min="7185" max="7185" width="7" style="477" customWidth="1"/>
    <col min="7186" max="7186" width="7.28515625" style="477" customWidth="1"/>
    <col min="7187" max="7187" width="7.5703125" style="477" customWidth="1"/>
    <col min="7188" max="7188" width="7.42578125" style="477" customWidth="1"/>
    <col min="7189" max="7189" width="6.85546875" style="477" customWidth="1"/>
    <col min="7190" max="7191" width="7.42578125" style="477" customWidth="1"/>
    <col min="7192" max="7192" width="7" style="477" customWidth="1"/>
    <col min="7193" max="7193" width="7.42578125" style="477" customWidth="1"/>
    <col min="7194" max="7196" width="7.28515625" style="477" customWidth="1"/>
    <col min="7197" max="7197" width="7" style="477" customWidth="1"/>
    <col min="7198" max="7198" width="6.85546875" style="477" customWidth="1"/>
    <col min="7199" max="7200" width="7.28515625" style="477" customWidth="1"/>
    <col min="7201" max="7201" width="7.140625" style="477" customWidth="1"/>
    <col min="7202" max="7424" width="9.140625" style="477"/>
    <col min="7425" max="7425" width="22.85546875" style="477" customWidth="1"/>
    <col min="7426" max="7426" width="8.28515625" style="477" customWidth="1"/>
    <col min="7427" max="7427" width="7.42578125" style="477" customWidth="1"/>
    <col min="7428" max="7428" width="7.28515625" style="477" customWidth="1"/>
    <col min="7429" max="7429" width="7.7109375" style="477" customWidth="1"/>
    <col min="7430" max="7430" width="7.28515625" style="477" customWidth="1"/>
    <col min="7431" max="7431" width="7" style="477" customWidth="1"/>
    <col min="7432" max="7432" width="7.5703125" style="477" customWidth="1"/>
    <col min="7433" max="7433" width="7.7109375" style="477" customWidth="1"/>
    <col min="7434" max="7434" width="7.5703125" style="477" customWidth="1"/>
    <col min="7435" max="7436" width="7.140625" style="477" customWidth="1"/>
    <col min="7437" max="7437" width="7.85546875" style="477" customWidth="1"/>
    <col min="7438" max="7439" width="7.28515625" style="477" customWidth="1"/>
    <col min="7440" max="7440" width="7.140625" style="477" customWidth="1"/>
    <col min="7441" max="7441" width="7" style="477" customWidth="1"/>
    <col min="7442" max="7442" width="7.28515625" style="477" customWidth="1"/>
    <col min="7443" max="7443" width="7.5703125" style="477" customWidth="1"/>
    <col min="7444" max="7444" width="7.42578125" style="477" customWidth="1"/>
    <col min="7445" max="7445" width="6.85546875" style="477" customWidth="1"/>
    <col min="7446" max="7447" width="7.42578125" style="477" customWidth="1"/>
    <col min="7448" max="7448" width="7" style="477" customWidth="1"/>
    <col min="7449" max="7449" width="7.42578125" style="477" customWidth="1"/>
    <col min="7450" max="7452" width="7.28515625" style="477" customWidth="1"/>
    <col min="7453" max="7453" width="7" style="477" customWidth="1"/>
    <col min="7454" max="7454" width="6.85546875" style="477" customWidth="1"/>
    <col min="7455" max="7456" width="7.28515625" style="477" customWidth="1"/>
    <col min="7457" max="7457" width="7.140625" style="477" customWidth="1"/>
    <col min="7458" max="7680" width="9.140625" style="477"/>
    <col min="7681" max="7681" width="22.85546875" style="477" customWidth="1"/>
    <col min="7682" max="7682" width="8.28515625" style="477" customWidth="1"/>
    <col min="7683" max="7683" width="7.42578125" style="477" customWidth="1"/>
    <col min="7684" max="7684" width="7.28515625" style="477" customWidth="1"/>
    <col min="7685" max="7685" width="7.7109375" style="477" customWidth="1"/>
    <col min="7686" max="7686" width="7.28515625" style="477" customWidth="1"/>
    <col min="7687" max="7687" width="7" style="477" customWidth="1"/>
    <col min="7688" max="7688" width="7.5703125" style="477" customWidth="1"/>
    <col min="7689" max="7689" width="7.7109375" style="477" customWidth="1"/>
    <col min="7690" max="7690" width="7.5703125" style="477" customWidth="1"/>
    <col min="7691" max="7692" width="7.140625" style="477" customWidth="1"/>
    <col min="7693" max="7693" width="7.85546875" style="477" customWidth="1"/>
    <col min="7694" max="7695" width="7.28515625" style="477" customWidth="1"/>
    <col min="7696" max="7696" width="7.140625" style="477" customWidth="1"/>
    <col min="7697" max="7697" width="7" style="477" customWidth="1"/>
    <col min="7698" max="7698" width="7.28515625" style="477" customWidth="1"/>
    <col min="7699" max="7699" width="7.5703125" style="477" customWidth="1"/>
    <col min="7700" max="7700" width="7.42578125" style="477" customWidth="1"/>
    <col min="7701" max="7701" width="6.85546875" style="477" customWidth="1"/>
    <col min="7702" max="7703" width="7.42578125" style="477" customWidth="1"/>
    <col min="7704" max="7704" width="7" style="477" customWidth="1"/>
    <col min="7705" max="7705" width="7.42578125" style="477" customWidth="1"/>
    <col min="7706" max="7708" width="7.28515625" style="477" customWidth="1"/>
    <col min="7709" max="7709" width="7" style="477" customWidth="1"/>
    <col min="7710" max="7710" width="6.85546875" style="477" customWidth="1"/>
    <col min="7711" max="7712" width="7.28515625" style="477" customWidth="1"/>
    <col min="7713" max="7713" width="7.140625" style="477" customWidth="1"/>
    <col min="7714" max="7936" width="9.140625" style="477"/>
    <col min="7937" max="7937" width="22.85546875" style="477" customWidth="1"/>
    <col min="7938" max="7938" width="8.28515625" style="477" customWidth="1"/>
    <col min="7939" max="7939" width="7.42578125" style="477" customWidth="1"/>
    <col min="7940" max="7940" width="7.28515625" style="477" customWidth="1"/>
    <col min="7941" max="7941" width="7.7109375" style="477" customWidth="1"/>
    <col min="7942" max="7942" width="7.28515625" style="477" customWidth="1"/>
    <col min="7943" max="7943" width="7" style="477" customWidth="1"/>
    <col min="7944" max="7944" width="7.5703125" style="477" customWidth="1"/>
    <col min="7945" max="7945" width="7.7109375" style="477" customWidth="1"/>
    <col min="7946" max="7946" width="7.5703125" style="477" customWidth="1"/>
    <col min="7947" max="7948" width="7.140625" style="477" customWidth="1"/>
    <col min="7949" max="7949" width="7.85546875" style="477" customWidth="1"/>
    <col min="7950" max="7951" width="7.28515625" style="477" customWidth="1"/>
    <col min="7952" max="7952" width="7.140625" style="477" customWidth="1"/>
    <col min="7953" max="7953" width="7" style="477" customWidth="1"/>
    <col min="7954" max="7954" width="7.28515625" style="477" customWidth="1"/>
    <col min="7955" max="7955" width="7.5703125" style="477" customWidth="1"/>
    <col min="7956" max="7956" width="7.42578125" style="477" customWidth="1"/>
    <col min="7957" max="7957" width="6.85546875" style="477" customWidth="1"/>
    <col min="7958" max="7959" width="7.42578125" style="477" customWidth="1"/>
    <col min="7960" max="7960" width="7" style="477" customWidth="1"/>
    <col min="7961" max="7961" width="7.42578125" style="477" customWidth="1"/>
    <col min="7962" max="7964" width="7.28515625" style="477" customWidth="1"/>
    <col min="7965" max="7965" width="7" style="477" customWidth="1"/>
    <col min="7966" max="7966" width="6.85546875" style="477" customWidth="1"/>
    <col min="7967" max="7968" width="7.28515625" style="477" customWidth="1"/>
    <col min="7969" max="7969" width="7.140625" style="477" customWidth="1"/>
    <col min="7970" max="8192" width="9.140625" style="477"/>
    <col min="8193" max="8193" width="22.85546875" style="477" customWidth="1"/>
    <col min="8194" max="8194" width="8.28515625" style="477" customWidth="1"/>
    <col min="8195" max="8195" width="7.42578125" style="477" customWidth="1"/>
    <col min="8196" max="8196" width="7.28515625" style="477" customWidth="1"/>
    <col min="8197" max="8197" width="7.7109375" style="477" customWidth="1"/>
    <col min="8198" max="8198" width="7.28515625" style="477" customWidth="1"/>
    <col min="8199" max="8199" width="7" style="477" customWidth="1"/>
    <col min="8200" max="8200" width="7.5703125" style="477" customWidth="1"/>
    <col min="8201" max="8201" width="7.7109375" style="477" customWidth="1"/>
    <col min="8202" max="8202" width="7.5703125" style="477" customWidth="1"/>
    <col min="8203" max="8204" width="7.140625" style="477" customWidth="1"/>
    <col min="8205" max="8205" width="7.85546875" style="477" customWidth="1"/>
    <col min="8206" max="8207" width="7.28515625" style="477" customWidth="1"/>
    <col min="8208" max="8208" width="7.140625" style="477" customWidth="1"/>
    <col min="8209" max="8209" width="7" style="477" customWidth="1"/>
    <col min="8210" max="8210" width="7.28515625" style="477" customWidth="1"/>
    <col min="8211" max="8211" width="7.5703125" style="477" customWidth="1"/>
    <col min="8212" max="8212" width="7.42578125" style="477" customWidth="1"/>
    <col min="8213" max="8213" width="6.85546875" style="477" customWidth="1"/>
    <col min="8214" max="8215" width="7.42578125" style="477" customWidth="1"/>
    <col min="8216" max="8216" width="7" style="477" customWidth="1"/>
    <col min="8217" max="8217" width="7.42578125" style="477" customWidth="1"/>
    <col min="8218" max="8220" width="7.28515625" style="477" customWidth="1"/>
    <col min="8221" max="8221" width="7" style="477" customWidth="1"/>
    <col min="8222" max="8222" width="6.85546875" style="477" customWidth="1"/>
    <col min="8223" max="8224" width="7.28515625" style="477" customWidth="1"/>
    <col min="8225" max="8225" width="7.140625" style="477" customWidth="1"/>
    <col min="8226" max="8448" width="9.140625" style="477"/>
    <col min="8449" max="8449" width="22.85546875" style="477" customWidth="1"/>
    <col min="8450" max="8450" width="8.28515625" style="477" customWidth="1"/>
    <col min="8451" max="8451" width="7.42578125" style="477" customWidth="1"/>
    <col min="8452" max="8452" width="7.28515625" style="477" customWidth="1"/>
    <col min="8453" max="8453" width="7.7109375" style="477" customWidth="1"/>
    <col min="8454" max="8454" width="7.28515625" style="477" customWidth="1"/>
    <col min="8455" max="8455" width="7" style="477" customWidth="1"/>
    <col min="8456" max="8456" width="7.5703125" style="477" customWidth="1"/>
    <col min="8457" max="8457" width="7.7109375" style="477" customWidth="1"/>
    <col min="8458" max="8458" width="7.5703125" style="477" customWidth="1"/>
    <col min="8459" max="8460" width="7.140625" style="477" customWidth="1"/>
    <col min="8461" max="8461" width="7.85546875" style="477" customWidth="1"/>
    <col min="8462" max="8463" width="7.28515625" style="477" customWidth="1"/>
    <col min="8464" max="8464" width="7.140625" style="477" customWidth="1"/>
    <col min="8465" max="8465" width="7" style="477" customWidth="1"/>
    <col min="8466" max="8466" width="7.28515625" style="477" customWidth="1"/>
    <col min="8467" max="8467" width="7.5703125" style="477" customWidth="1"/>
    <col min="8468" max="8468" width="7.42578125" style="477" customWidth="1"/>
    <col min="8469" max="8469" width="6.85546875" style="477" customWidth="1"/>
    <col min="8470" max="8471" width="7.42578125" style="477" customWidth="1"/>
    <col min="8472" max="8472" width="7" style="477" customWidth="1"/>
    <col min="8473" max="8473" width="7.42578125" style="477" customWidth="1"/>
    <col min="8474" max="8476" width="7.28515625" style="477" customWidth="1"/>
    <col min="8477" max="8477" width="7" style="477" customWidth="1"/>
    <col min="8478" max="8478" width="6.85546875" style="477" customWidth="1"/>
    <col min="8479" max="8480" width="7.28515625" style="477" customWidth="1"/>
    <col min="8481" max="8481" width="7.140625" style="477" customWidth="1"/>
    <col min="8482" max="8704" width="9.140625" style="477"/>
    <col min="8705" max="8705" width="22.85546875" style="477" customWidth="1"/>
    <col min="8706" max="8706" width="8.28515625" style="477" customWidth="1"/>
    <col min="8707" max="8707" width="7.42578125" style="477" customWidth="1"/>
    <col min="8708" max="8708" width="7.28515625" style="477" customWidth="1"/>
    <col min="8709" max="8709" width="7.7109375" style="477" customWidth="1"/>
    <col min="8710" max="8710" width="7.28515625" style="477" customWidth="1"/>
    <col min="8711" max="8711" width="7" style="477" customWidth="1"/>
    <col min="8712" max="8712" width="7.5703125" style="477" customWidth="1"/>
    <col min="8713" max="8713" width="7.7109375" style="477" customWidth="1"/>
    <col min="8714" max="8714" width="7.5703125" style="477" customWidth="1"/>
    <col min="8715" max="8716" width="7.140625" style="477" customWidth="1"/>
    <col min="8717" max="8717" width="7.85546875" style="477" customWidth="1"/>
    <col min="8718" max="8719" width="7.28515625" style="477" customWidth="1"/>
    <col min="8720" max="8720" width="7.140625" style="477" customWidth="1"/>
    <col min="8721" max="8721" width="7" style="477" customWidth="1"/>
    <col min="8722" max="8722" width="7.28515625" style="477" customWidth="1"/>
    <col min="8723" max="8723" width="7.5703125" style="477" customWidth="1"/>
    <col min="8724" max="8724" width="7.42578125" style="477" customWidth="1"/>
    <col min="8725" max="8725" width="6.85546875" style="477" customWidth="1"/>
    <col min="8726" max="8727" width="7.42578125" style="477" customWidth="1"/>
    <col min="8728" max="8728" width="7" style="477" customWidth="1"/>
    <col min="8729" max="8729" width="7.42578125" style="477" customWidth="1"/>
    <col min="8730" max="8732" width="7.28515625" style="477" customWidth="1"/>
    <col min="8733" max="8733" width="7" style="477" customWidth="1"/>
    <col min="8734" max="8734" width="6.85546875" style="477" customWidth="1"/>
    <col min="8735" max="8736" width="7.28515625" style="477" customWidth="1"/>
    <col min="8737" max="8737" width="7.140625" style="477" customWidth="1"/>
    <col min="8738" max="8960" width="9.140625" style="477"/>
    <col min="8961" max="8961" width="22.85546875" style="477" customWidth="1"/>
    <col min="8962" max="8962" width="8.28515625" style="477" customWidth="1"/>
    <col min="8963" max="8963" width="7.42578125" style="477" customWidth="1"/>
    <col min="8964" max="8964" width="7.28515625" style="477" customWidth="1"/>
    <col min="8965" max="8965" width="7.7109375" style="477" customWidth="1"/>
    <col min="8966" max="8966" width="7.28515625" style="477" customWidth="1"/>
    <col min="8967" max="8967" width="7" style="477" customWidth="1"/>
    <col min="8968" max="8968" width="7.5703125" style="477" customWidth="1"/>
    <col min="8969" max="8969" width="7.7109375" style="477" customWidth="1"/>
    <col min="8970" max="8970" width="7.5703125" style="477" customWidth="1"/>
    <col min="8971" max="8972" width="7.140625" style="477" customWidth="1"/>
    <col min="8973" max="8973" width="7.85546875" style="477" customWidth="1"/>
    <col min="8974" max="8975" width="7.28515625" style="477" customWidth="1"/>
    <col min="8976" max="8976" width="7.140625" style="477" customWidth="1"/>
    <col min="8977" max="8977" width="7" style="477" customWidth="1"/>
    <col min="8978" max="8978" width="7.28515625" style="477" customWidth="1"/>
    <col min="8979" max="8979" width="7.5703125" style="477" customWidth="1"/>
    <col min="8980" max="8980" width="7.42578125" style="477" customWidth="1"/>
    <col min="8981" max="8981" width="6.85546875" style="477" customWidth="1"/>
    <col min="8982" max="8983" width="7.42578125" style="477" customWidth="1"/>
    <col min="8984" max="8984" width="7" style="477" customWidth="1"/>
    <col min="8985" max="8985" width="7.42578125" style="477" customWidth="1"/>
    <col min="8986" max="8988" width="7.28515625" style="477" customWidth="1"/>
    <col min="8989" max="8989" width="7" style="477" customWidth="1"/>
    <col min="8990" max="8990" width="6.85546875" style="477" customWidth="1"/>
    <col min="8991" max="8992" width="7.28515625" style="477" customWidth="1"/>
    <col min="8993" max="8993" width="7.140625" style="477" customWidth="1"/>
    <col min="8994" max="9216" width="9.140625" style="477"/>
    <col min="9217" max="9217" width="22.85546875" style="477" customWidth="1"/>
    <col min="9218" max="9218" width="8.28515625" style="477" customWidth="1"/>
    <col min="9219" max="9219" width="7.42578125" style="477" customWidth="1"/>
    <col min="9220" max="9220" width="7.28515625" style="477" customWidth="1"/>
    <col min="9221" max="9221" width="7.7109375" style="477" customWidth="1"/>
    <col min="9222" max="9222" width="7.28515625" style="477" customWidth="1"/>
    <col min="9223" max="9223" width="7" style="477" customWidth="1"/>
    <col min="9224" max="9224" width="7.5703125" style="477" customWidth="1"/>
    <col min="9225" max="9225" width="7.7109375" style="477" customWidth="1"/>
    <col min="9226" max="9226" width="7.5703125" style="477" customWidth="1"/>
    <col min="9227" max="9228" width="7.140625" style="477" customWidth="1"/>
    <col min="9229" max="9229" width="7.85546875" style="477" customWidth="1"/>
    <col min="9230" max="9231" width="7.28515625" style="477" customWidth="1"/>
    <col min="9232" max="9232" width="7.140625" style="477" customWidth="1"/>
    <col min="9233" max="9233" width="7" style="477" customWidth="1"/>
    <col min="9234" max="9234" width="7.28515625" style="477" customWidth="1"/>
    <col min="9235" max="9235" width="7.5703125" style="477" customWidth="1"/>
    <col min="9236" max="9236" width="7.42578125" style="477" customWidth="1"/>
    <col min="9237" max="9237" width="6.85546875" style="477" customWidth="1"/>
    <col min="9238" max="9239" width="7.42578125" style="477" customWidth="1"/>
    <col min="9240" max="9240" width="7" style="477" customWidth="1"/>
    <col min="9241" max="9241" width="7.42578125" style="477" customWidth="1"/>
    <col min="9242" max="9244" width="7.28515625" style="477" customWidth="1"/>
    <col min="9245" max="9245" width="7" style="477" customWidth="1"/>
    <col min="9246" max="9246" width="6.85546875" style="477" customWidth="1"/>
    <col min="9247" max="9248" width="7.28515625" style="477" customWidth="1"/>
    <col min="9249" max="9249" width="7.140625" style="477" customWidth="1"/>
    <col min="9250" max="9472" width="9.140625" style="477"/>
    <col min="9473" max="9473" width="22.85546875" style="477" customWidth="1"/>
    <col min="9474" max="9474" width="8.28515625" style="477" customWidth="1"/>
    <col min="9475" max="9475" width="7.42578125" style="477" customWidth="1"/>
    <col min="9476" max="9476" width="7.28515625" style="477" customWidth="1"/>
    <col min="9477" max="9477" width="7.7109375" style="477" customWidth="1"/>
    <col min="9478" max="9478" width="7.28515625" style="477" customWidth="1"/>
    <col min="9479" max="9479" width="7" style="477" customWidth="1"/>
    <col min="9480" max="9480" width="7.5703125" style="477" customWidth="1"/>
    <col min="9481" max="9481" width="7.7109375" style="477" customWidth="1"/>
    <col min="9482" max="9482" width="7.5703125" style="477" customWidth="1"/>
    <col min="9483" max="9484" width="7.140625" style="477" customWidth="1"/>
    <col min="9485" max="9485" width="7.85546875" style="477" customWidth="1"/>
    <col min="9486" max="9487" width="7.28515625" style="477" customWidth="1"/>
    <col min="9488" max="9488" width="7.140625" style="477" customWidth="1"/>
    <col min="9489" max="9489" width="7" style="477" customWidth="1"/>
    <col min="9490" max="9490" width="7.28515625" style="477" customWidth="1"/>
    <col min="9491" max="9491" width="7.5703125" style="477" customWidth="1"/>
    <col min="9492" max="9492" width="7.42578125" style="477" customWidth="1"/>
    <col min="9493" max="9493" width="6.85546875" style="477" customWidth="1"/>
    <col min="9494" max="9495" width="7.42578125" style="477" customWidth="1"/>
    <col min="9496" max="9496" width="7" style="477" customWidth="1"/>
    <col min="9497" max="9497" width="7.42578125" style="477" customWidth="1"/>
    <col min="9498" max="9500" width="7.28515625" style="477" customWidth="1"/>
    <col min="9501" max="9501" width="7" style="477" customWidth="1"/>
    <col min="9502" max="9502" width="6.85546875" style="477" customWidth="1"/>
    <col min="9503" max="9504" width="7.28515625" style="477" customWidth="1"/>
    <col min="9505" max="9505" width="7.140625" style="477" customWidth="1"/>
    <col min="9506" max="9728" width="9.140625" style="477"/>
    <col min="9729" max="9729" width="22.85546875" style="477" customWidth="1"/>
    <col min="9730" max="9730" width="8.28515625" style="477" customWidth="1"/>
    <col min="9731" max="9731" width="7.42578125" style="477" customWidth="1"/>
    <col min="9732" max="9732" width="7.28515625" style="477" customWidth="1"/>
    <col min="9733" max="9733" width="7.7109375" style="477" customWidth="1"/>
    <col min="9734" max="9734" width="7.28515625" style="477" customWidth="1"/>
    <col min="9735" max="9735" width="7" style="477" customWidth="1"/>
    <col min="9736" max="9736" width="7.5703125" style="477" customWidth="1"/>
    <col min="9737" max="9737" width="7.7109375" style="477" customWidth="1"/>
    <col min="9738" max="9738" width="7.5703125" style="477" customWidth="1"/>
    <col min="9739" max="9740" width="7.140625" style="477" customWidth="1"/>
    <col min="9741" max="9741" width="7.85546875" style="477" customWidth="1"/>
    <col min="9742" max="9743" width="7.28515625" style="477" customWidth="1"/>
    <col min="9744" max="9744" width="7.140625" style="477" customWidth="1"/>
    <col min="9745" max="9745" width="7" style="477" customWidth="1"/>
    <col min="9746" max="9746" width="7.28515625" style="477" customWidth="1"/>
    <col min="9747" max="9747" width="7.5703125" style="477" customWidth="1"/>
    <col min="9748" max="9748" width="7.42578125" style="477" customWidth="1"/>
    <col min="9749" max="9749" width="6.85546875" style="477" customWidth="1"/>
    <col min="9750" max="9751" width="7.42578125" style="477" customWidth="1"/>
    <col min="9752" max="9752" width="7" style="477" customWidth="1"/>
    <col min="9753" max="9753" width="7.42578125" style="477" customWidth="1"/>
    <col min="9754" max="9756" width="7.28515625" style="477" customWidth="1"/>
    <col min="9757" max="9757" width="7" style="477" customWidth="1"/>
    <col min="9758" max="9758" width="6.85546875" style="477" customWidth="1"/>
    <col min="9759" max="9760" width="7.28515625" style="477" customWidth="1"/>
    <col min="9761" max="9761" width="7.140625" style="477" customWidth="1"/>
    <col min="9762" max="9984" width="9.140625" style="477"/>
    <col min="9985" max="9985" width="22.85546875" style="477" customWidth="1"/>
    <col min="9986" max="9986" width="8.28515625" style="477" customWidth="1"/>
    <col min="9987" max="9987" width="7.42578125" style="477" customWidth="1"/>
    <col min="9988" max="9988" width="7.28515625" style="477" customWidth="1"/>
    <col min="9989" max="9989" width="7.7109375" style="477" customWidth="1"/>
    <col min="9990" max="9990" width="7.28515625" style="477" customWidth="1"/>
    <col min="9991" max="9991" width="7" style="477" customWidth="1"/>
    <col min="9992" max="9992" width="7.5703125" style="477" customWidth="1"/>
    <col min="9993" max="9993" width="7.7109375" style="477" customWidth="1"/>
    <col min="9994" max="9994" width="7.5703125" style="477" customWidth="1"/>
    <col min="9995" max="9996" width="7.140625" style="477" customWidth="1"/>
    <col min="9997" max="9997" width="7.85546875" style="477" customWidth="1"/>
    <col min="9998" max="9999" width="7.28515625" style="477" customWidth="1"/>
    <col min="10000" max="10000" width="7.140625" style="477" customWidth="1"/>
    <col min="10001" max="10001" width="7" style="477" customWidth="1"/>
    <col min="10002" max="10002" width="7.28515625" style="477" customWidth="1"/>
    <col min="10003" max="10003" width="7.5703125" style="477" customWidth="1"/>
    <col min="10004" max="10004" width="7.42578125" style="477" customWidth="1"/>
    <col min="10005" max="10005" width="6.85546875" style="477" customWidth="1"/>
    <col min="10006" max="10007" width="7.42578125" style="477" customWidth="1"/>
    <col min="10008" max="10008" width="7" style="477" customWidth="1"/>
    <col min="10009" max="10009" width="7.42578125" style="477" customWidth="1"/>
    <col min="10010" max="10012" width="7.28515625" style="477" customWidth="1"/>
    <col min="10013" max="10013" width="7" style="477" customWidth="1"/>
    <col min="10014" max="10014" width="6.85546875" style="477" customWidth="1"/>
    <col min="10015" max="10016" width="7.28515625" style="477" customWidth="1"/>
    <col min="10017" max="10017" width="7.140625" style="477" customWidth="1"/>
    <col min="10018" max="10240" width="9.140625" style="477"/>
    <col min="10241" max="10241" width="22.85546875" style="477" customWidth="1"/>
    <col min="10242" max="10242" width="8.28515625" style="477" customWidth="1"/>
    <col min="10243" max="10243" width="7.42578125" style="477" customWidth="1"/>
    <col min="10244" max="10244" width="7.28515625" style="477" customWidth="1"/>
    <col min="10245" max="10245" width="7.7109375" style="477" customWidth="1"/>
    <col min="10246" max="10246" width="7.28515625" style="477" customWidth="1"/>
    <col min="10247" max="10247" width="7" style="477" customWidth="1"/>
    <col min="10248" max="10248" width="7.5703125" style="477" customWidth="1"/>
    <col min="10249" max="10249" width="7.7109375" style="477" customWidth="1"/>
    <col min="10250" max="10250" width="7.5703125" style="477" customWidth="1"/>
    <col min="10251" max="10252" width="7.140625" style="477" customWidth="1"/>
    <col min="10253" max="10253" width="7.85546875" style="477" customWidth="1"/>
    <col min="10254" max="10255" width="7.28515625" style="477" customWidth="1"/>
    <col min="10256" max="10256" width="7.140625" style="477" customWidth="1"/>
    <col min="10257" max="10257" width="7" style="477" customWidth="1"/>
    <col min="10258" max="10258" width="7.28515625" style="477" customWidth="1"/>
    <col min="10259" max="10259" width="7.5703125" style="477" customWidth="1"/>
    <col min="10260" max="10260" width="7.42578125" style="477" customWidth="1"/>
    <col min="10261" max="10261" width="6.85546875" style="477" customWidth="1"/>
    <col min="10262" max="10263" width="7.42578125" style="477" customWidth="1"/>
    <col min="10264" max="10264" width="7" style="477" customWidth="1"/>
    <col min="10265" max="10265" width="7.42578125" style="477" customWidth="1"/>
    <col min="10266" max="10268" width="7.28515625" style="477" customWidth="1"/>
    <col min="10269" max="10269" width="7" style="477" customWidth="1"/>
    <col min="10270" max="10270" width="6.85546875" style="477" customWidth="1"/>
    <col min="10271" max="10272" width="7.28515625" style="477" customWidth="1"/>
    <col min="10273" max="10273" width="7.140625" style="477" customWidth="1"/>
    <col min="10274" max="10496" width="9.140625" style="477"/>
    <col min="10497" max="10497" width="22.85546875" style="477" customWidth="1"/>
    <col min="10498" max="10498" width="8.28515625" style="477" customWidth="1"/>
    <col min="10499" max="10499" width="7.42578125" style="477" customWidth="1"/>
    <col min="10500" max="10500" width="7.28515625" style="477" customWidth="1"/>
    <col min="10501" max="10501" width="7.7109375" style="477" customWidth="1"/>
    <col min="10502" max="10502" width="7.28515625" style="477" customWidth="1"/>
    <col min="10503" max="10503" width="7" style="477" customWidth="1"/>
    <col min="10504" max="10504" width="7.5703125" style="477" customWidth="1"/>
    <col min="10505" max="10505" width="7.7109375" style="477" customWidth="1"/>
    <col min="10506" max="10506" width="7.5703125" style="477" customWidth="1"/>
    <col min="10507" max="10508" width="7.140625" style="477" customWidth="1"/>
    <col min="10509" max="10509" width="7.85546875" style="477" customWidth="1"/>
    <col min="10510" max="10511" width="7.28515625" style="477" customWidth="1"/>
    <col min="10512" max="10512" width="7.140625" style="477" customWidth="1"/>
    <col min="10513" max="10513" width="7" style="477" customWidth="1"/>
    <col min="10514" max="10514" width="7.28515625" style="477" customWidth="1"/>
    <col min="10515" max="10515" width="7.5703125" style="477" customWidth="1"/>
    <col min="10516" max="10516" width="7.42578125" style="477" customWidth="1"/>
    <col min="10517" max="10517" width="6.85546875" style="477" customWidth="1"/>
    <col min="10518" max="10519" width="7.42578125" style="477" customWidth="1"/>
    <col min="10520" max="10520" width="7" style="477" customWidth="1"/>
    <col min="10521" max="10521" width="7.42578125" style="477" customWidth="1"/>
    <col min="10522" max="10524" width="7.28515625" style="477" customWidth="1"/>
    <col min="10525" max="10525" width="7" style="477" customWidth="1"/>
    <col min="10526" max="10526" width="6.85546875" style="477" customWidth="1"/>
    <col min="10527" max="10528" width="7.28515625" style="477" customWidth="1"/>
    <col min="10529" max="10529" width="7.140625" style="477" customWidth="1"/>
    <col min="10530" max="10752" width="9.140625" style="477"/>
    <col min="10753" max="10753" width="22.85546875" style="477" customWidth="1"/>
    <col min="10754" max="10754" width="8.28515625" style="477" customWidth="1"/>
    <col min="10755" max="10755" width="7.42578125" style="477" customWidth="1"/>
    <col min="10756" max="10756" width="7.28515625" style="477" customWidth="1"/>
    <col min="10757" max="10757" width="7.7109375" style="477" customWidth="1"/>
    <col min="10758" max="10758" width="7.28515625" style="477" customWidth="1"/>
    <col min="10759" max="10759" width="7" style="477" customWidth="1"/>
    <col min="10760" max="10760" width="7.5703125" style="477" customWidth="1"/>
    <col min="10761" max="10761" width="7.7109375" style="477" customWidth="1"/>
    <col min="10762" max="10762" width="7.5703125" style="477" customWidth="1"/>
    <col min="10763" max="10764" width="7.140625" style="477" customWidth="1"/>
    <col min="10765" max="10765" width="7.85546875" style="477" customWidth="1"/>
    <col min="10766" max="10767" width="7.28515625" style="477" customWidth="1"/>
    <col min="10768" max="10768" width="7.140625" style="477" customWidth="1"/>
    <col min="10769" max="10769" width="7" style="477" customWidth="1"/>
    <col min="10770" max="10770" width="7.28515625" style="477" customWidth="1"/>
    <col min="10771" max="10771" width="7.5703125" style="477" customWidth="1"/>
    <col min="10772" max="10772" width="7.42578125" style="477" customWidth="1"/>
    <col min="10773" max="10773" width="6.85546875" style="477" customWidth="1"/>
    <col min="10774" max="10775" width="7.42578125" style="477" customWidth="1"/>
    <col min="10776" max="10776" width="7" style="477" customWidth="1"/>
    <col min="10777" max="10777" width="7.42578125" style="477" customWidth="1"/>
    <col min="10778" max="10780" width="7.28515625" style="477" customWidth="1"/>
    <col min="10781" max="10781" width="7" style="477" customWidth="1"/>
    <col min="10782" max="10782" width="6.85546875" style="477" customWidth="1"/>
    <col min="10783" max="10784" width="7.28515625" style="477" customWidth="1"/>
    <col min="10785" max="10785" width="7.140625" style="477" customWidth="1"/>
    <col min="10786" max="11008" width="9.140625" style="477"/>
    <col min="11009" max="11009" width="22.85546875" style="477" customWidth="1"/>
    <col min="11010" max="11010" width="8.28515625" style="477" customWidth="1"/>
    <col min="11011" max="11011" width="7.42578125" style="477" customWidth="1"/>
    <col min="11012" max="11012" width="7.28515625" style="477" customWidth="1"/>
    <col min="11013" max="11013" width="7.7109375" style="477" customWidth="1"/>
    <col min="11014" max="11014" width="7.28515625" style="477" customWidth="1"/>
    <col min="11015" max="11015" width="7" style="477" customWidth="1"/>
    <col min="11016" max="11016" width="7.5703125" style="477" customWidth="1"/>
    <col min="11017" max="11017" width="7.7109375" style="477" customWidth="1"/>
    <col min="11018" max="11018" width="7.5703125" style="477" customWidth="1"/>
    <col min="11019" max="11020" width="7.140625" style="477" customWidth="1"/>
    <col min="11021" max="11021" width="7.85546875" style="477" customWidth="1"/>
    <col min="11022" max="11023" width="7.28515625" style="477" customWidth="1"/>
    <col min="11024" max="11024" width="7.140625" style="477" customWidth="1"/>
    <col min="11025" max="11025" width="7" style="477" customWidth="1"/>
    <col min="11026" max="11026" width="7.28515625" style="477" customWidth="1"/>
    <col min="11027" max="11027" width="7.5703125" style="477" customWidth="1"/>
    <col min="11028" max="11028" width="7.42578125" style="477" customWidth="1"/>
    <col min="11029" max="11029" width="6.85546875" style="477" customWidth="1"/>
    <col min="11030" max="11031" width="7.42578125" style="477" customWidth="1"/>
    <col min="11032" max="11032" width="7" style="477" customWidth="1"/>
    <col min="11033" max="11033" width="7.42578125" style="477" customWidth="1"/>
    <col min="11034" max="11036" width="7.28515625" style="477" customWidth="1"/>
    <col min="11037" max="11037" width="7" style="477" customWidth="1"/>
    <col min="11038" max="11038" width="6.85546875" style="477" customWidth="1"/>
    <col min="11039" max="11040" width="7.28515625" style="477" customWidth="1"/>
    <col min="11041" max="11041" width="7.140625" style="477" customWidth="1"/>
    <col min="11042" max="11264" width="9.140625" style="477"/>
    <col min="11265" max="11265" width="22.85546875" style="477" customWidth="1"/>
    <col min="11266" max="11266" width="8.28515625" style="477" customWidth="1"/>
    <col min="11267" max="11267" width="7.42578125" style="477" customWidth="1"/>
    <col min="11268" max="11268" width="7.28515625" style="477" customWidth="1"/>
    <col min="11269" max="11269" width="7.7109375" style="477" customWidth="1"/>
    <col min="11270" max="11270" width="7.28515625" style="477" customWidth="1"/>
    <col min="11271" max="11271" width="7" style="477" customWidth="1"/>
    <col min="11272" max="11272" width="7.5703125" style="477" customWidth="1"/>
    <col min="11273" max="11273" width="7.7109375" style="477" customWidth="1"/>
    <col min="11274" max="11274" width="7.5703125" style="477" customWidth="1"/>
    <col min="11275" max="11276" width="7.140625" style="477" customWidth="1"/>
    <col min="11277" max="11277" width="7.85546875" style="477" customWidth="1"/>
    <col min="11278" max="11279" width="7.28515625" style="477" customWidth="1"/>
    <col min="11280" max="11280" width="7.140625" style="477" customWidth="1"/>
    <col min="11281" max="11281" width="7" style="477" customWidth="1"/>
    <col min="11282" max="11282" width="7.28515625" style="477" customWidth="1"/>
    <col min="11283" max="11283" width="7.5703125" style="477" customWidth="1"/>
    <col min="11284" max="11284" width="7.42578125" style="477" customWidth="1"/>
    <col min="11285" max="11285" width="6.85546875" style="477" customWidth="1"/>
    <col min="11286" max="11287" width="7.42578125" style="477" customWidth="1"/>
    <col min="11288" max="11288" width="7" style="477" customWidth="1"/>
    <col min="11289" max="11289" width="7.42578125" style="477" customWidth="1"/>
    <col min="11290" max="11292" width="7.28515625" style="477" customWidth="1"/>
    <col min="11293" max="11293" width="7" style="477" customWidth="1"/>
    <col min="11294" max="11294" width="6.85546875" style="477" customWidth="1"/>
    <col min="11295" max="11296" width="7.28515625" style="477" customWidth="1"/>
    <col min="11297" max="11297" width="7.140625" style="477" customWidth="1"/>
    <col min="11298" max="11520" width="9.140625" style="477"/>
    <col min="11521" max="11521" width="22.85546875" style="477" customWidth="1"/>
    <col min="11522" max="11522" width="8.28515625" style="477" customWidth="1"/>
    <col min="11523" max="11523" width="7.42578125" style="477" customWidth="1"/>
    <col min="11524" max="11524" width="7.28515625" style="477" customWidth="1"/>
    <col min="11525" max="11525" width="7.7109375" style="477" customWidth="1"/>
    <col min="11526" max="11526" width="7.28515625" style="477" customWidth="1"/>
    <col min="11527" max="11527" width="7" style="477" customWidth="1"/>
    <col min="11528" max="11528" width="7.5703125" style="477" customWidth="1"/>
    <col min="11529" max="11529" width="7.7109375" style="477" customWidth="1"/>
    <col min="11530" max="11530" width="7.5703125" style="477" customWidth="1"/>
    <col min="11531" max="11532" width="7.140625" style="477" customWidth="1"/>
    <col min="11533" max="11533" width="7.85546875" style="477" customWidth="1"/>
    <col min="11534" max="11535" width="7.28515625" style="477" customWidth="1"/>
    <col min="11536" max="11536" width="7.140625" style="477" customWidth="1"/>
    <col min="11537" max="11537" width="7" style="477" customWidth="1"/>
    <col min="11538" max="11538" width="7.28515625" style="477" customWidth="1"/>
    <col min="11539" max="11539" width="7.5703125" style="477" customWidth="1"/>
    <col min="11540" max="11540" width="7.42578125" style="477" customWidth="1"/>
    <col min="11541" max="11541" width="6.85546875" style="477" customWidth="1"/>
    <col min="11542" max="11543" width="7.42578125" style="477" customWidth="1"/>
    <col min="11544" max="11544" width="7" style="477" customWidth="1"/>
    <col min="11545" max="11545" width="7.42578125" style="477" customWidth="1"/>
    <col min="11546" max="11548" width="7.28515625" style="477" customWidth="1"/>
    <col min="11549" max="11549" width="7" style="477" customWidth="1"/>
    <col min="11550" max="11550" width="6.85546875" style="477" customWidth="1"/>
    <col min="11551" max="11552" width="7.28515625" style="477" customWidth="1"/>
    <col min="11553" max="11553" width="7.140625" style="477" customWidth="1"/>
    <col min="11554" max="11776" width="9.140625" style="477"/>
    <col min="11777" max="11777" width="22.85546875" style="477" customWidth="1"/>
    <col min="11778" max="11778" width="8.28515625" style="477" customWidth="1"/>
    <col min="11779" max="11779" width="7.42578125" style="477" customWidth="1"/>
    <col min="11780" max="11780" width="7.28515625" style="477" customWidth="1"/>
    <col min="11781" max="11781" width="7.7109375" style="477" customWidth="1"/>
    <col min="11782" max="11782" width="7.28515625" style="477" customWidth="1"/>
    <col min="11783" max="11783" width="7" style="477" customWidth="1"/>
    <col min="11784" max="11784" width="7.5703125" style="477" customWidth="1"/>
    <col min="11785" max="11785" width="7.7109375" style="477" customWidth="1"/>
    <col min="11786" max="11786" width="7.5703125" style="477" customWidth="1"/>
    <col min="11787" max="11788" width="7.140625" style="477" customWidth="1"/>
    <col min="11789" max="11789" width="7.85546875" style="477" customWidth="1"/>
    <col min="11790" max="11791" width="7.28515625" style="477" customWidth="1"/>
    <col min="11792" max="11792" width="7.140625" style="477" customWidth="1"/>
    <col min="11793" max="11793" width="7" style="477" customWidth="1"/>
    <col min="11794" max="11794" width="7.28515625" style="477" customWidth="1"/>
    <col min="11795" max="11795" width="7.5703125" style="477" customWidth="1"/>
    <col min="11796" max="11796" width="7.42578125" style="477" customWidth="1"/>
    <col min="11797" max="11797" width="6.85546875" style="477" customWidth="1"/>
    <col min="11798" max="11799" width="7.42578125" style="477" customWidth="1"/>
    <col min="11800" max="11800" width="7" style="477" customWidth="1"/>
    <col min="11801" max="11801" width="7.42578125" style="477" customWidth="1"/>
    <col min="11802" max="11804" width="7.28515625" style="477" customWidth="1"/>
    <col min="11805" max="11805" width="7" style="477" customWidth="1"/>
    <col min="11806" max="11806" width="6.85546875" style="477" customWidth="1"/>
    <col min="11807" max="11808" width="7.28515625" style="477" customWidth="1"/>
    <col min="11809" max="11809" width="7.140625" style="477" customWidth="1"/>
    <col min="11810" max="12032" width="9.140625" style="477"/>
    <col min="12033" max="12033" width="22.85546875" style="477" customWidth="1"/>
    <col min="12034" max="12034" width="8.28515625" style="477" customWidth="1"/>
    <col min="12035" max="12035" width="7.42578125" style="477" customWidth="1"/>
    <col min="12036" max="12036" width="7.28515625" style="477" customWidth="1"/>
    <col min="12037" max="12037" width="7.7109375" style="477" customWidth="1"/>
    <col min="12038" max="12038" width="7.28515625" style="477" customWidth="1"/>
    <col min="12039" max="12039" width="7" style="477" customWidth="1"/>
    <col min="12040" max="12040" width="7.5703125" style="477" customWidth="1"/>
    <col min="12041" max="12041" width="7.7109375" style="477" customWidth="1"/>
    <col min="12042" max="12042" width="7.5703125" style="477" customWidth="1"/>
    <col min="12043" max="12044" width="7.140625" style="477" customWidth="1"/>
    <col min="12045" max="12045" width="7.85546875" style="477" customWidth="1"/>
    <col min="12046" max="12047" width="7.28515625" style="477" customWidth="1"/>
    <col min="12048" max="12048" width="7.140625" style="477" customWidth="1"/>
    <col min="12049" max="12049" width="7" style="477" customWidth="1"/>
    <col min="12050" max="12050" width="7.28515625" style="477" customWidth="1"/>
    <col min="12051" max="12051" width="7.5703125" style="477" customWidth="1"/>
    <col min="12052" max="12052" width="7.42578125" style="477" customWidth="1"/>
    <col min="12053" max="12053" width="6.85546875" style="477" customWidth="1"/>
    <col min="12054" max="12055" width="7.42578125" style="477" customWidth="1"/>
    <col min="12056" max="12056" width="7" style="477" customWidth="1"/>
    <col min="12057" max="12057" width="7.42578125" style="477" customWidth="1"/>
    <col min="12058" max="12060" width="7.28515625" style="477" customWidth="1"/>
    <col min="12061" max="12061" width="7" style="477" customWidth="1"/>
    <col min="12062" max="12062" width="6.85546875" style="477" customWidth="1"/>
    <col min="12063" max="12064" width="7.28515625" style="477" customWidth="1"/>
    <col min="12065" max="12065" width="7.140625" style="477" customWidth="1"/>
    <col min="12066" max="12288" width="9.140625" style="477"/>
    <col min="12289" max="12289" width="22.85546875" style="477" customWidth="1"/>
    <col min="12290" max="12290" width="8.28515625" style="477" customWidth="1"/>
    <col min="12291" max="12291" width="7.42578125" style="477" customWidth="1"/>
    <col min="12292" max="12292" width="7.28515625" style="477" customWidth="1"/>
    <col min="12293" max="12293" width="7.7109375" style="477" customWidth="1"/>
    <col min="12294" max="12294" width="7.28515625" style="477" customWidth="1"/>
    <col min="12295" max="12295" width="7" style="477" customWidth="1"/>
    <col min="12296" max="12296" width="7.5703125" style="477" customWidth="1"/>
    <col min="12297" max="12297" width="7.7109375" style="477" customWidth="1"/>
    <col min="12298" max="12298" width="7.5703125" style="477" customWidth="1"/>
    <col min="12299" max="12300" width="7.140625" style="477" customWidth="1"/>
    <col min="12301" max="12301" width="7.85546875" style="477" customWidth="1"/>
    <col min="12302" max="12303" width="7.28515625" style="477" customWidth="1"/>
    <col min="12304" max="12304" width="7.140625" style="477" customWidth="1"/>
    <col min="12305" max="12305" width="7" style="477" customWidth="1"/>
    <col min="12306" max="12306" width="7.28515625" style="477" customWidth="1"/>
    <col min="12307" max="12307" width="7.5703125" style="477" customWidth="1"/>
    <col min="12308" max="12308" width="7.42578125" style="477" customWidth="1"/>
    <col min="12309" max="12309" width="6.85546875" style="477" customWidth="1"/>
    <col min="12310" max="12311" width="7.42578125" style="477" customWidth="1"/>
    <col min="12312" max="12312" width="7" style="477" customWidth="1"/>
    <col min="12313" max="12313" width="7.42578125" style="477" customWidth="1"/>
    <col min="12314" max="12316" width="7.28515625" style="477" customWidth="1"/>
    <col min="12317" max="12317" width="7" style="477" customWidth="1"/>
    <col min="12318" max="12318" width="6.85546875" style="477" customWidth="1"/>
    <col min="12319" max="12320" width="7.28515625" style="477" customWidth="1"/>
    <col min="12321" max="12321" width="7.140625" style="477" customWidth="1"/>
    <col min="12322" max="12544" width="9.140625" style="477"/>
    <col min="12545" max="12545" width="22.85546875" style="477" customWidth="1"/>
    <col min="12546" max="12546" width="8.28515625" style="477" customWidth="1"/>
    <col min="12547" max="12547" width="7.42578125" style="477" customWidth="1"/>
    <col min="12548" max="12548" width="7.28515625" style="477" customWidth="1"/>
    <col min="12549" max="12549" width="7.7109375" style="477" customWidth="1"/>
    <col min="12550" max="12550" width="7.28515625" style="477" customWidth="1"/>
    <col min="12551" max="12551" width="7" style="477" customWidth="1"/>
    <col min="12552" max="12552" width="7.5703125" style="477" customWidth="1"/>
    <col min="12553" max="12553" width="7.7109375" style="477" customWidth="1"/>
    <col min="12554" max="12554" width="7.5703125" style="477" customWidth="1"/>
    <col min="12555" max="12556" width="7.140625" style="477" customWidth="1"/>
    <col min="12557" max="12557" width="7.85546875" style="477" customWidth="1"/>
    <col min="12558" max="12559" width="7.28515625" style="477" customWidth="1"/>
    <col min="12560" max="12560" width="7.140625" style="477" customWidth="1"/>
    <col min="12561" max="12561" width="7" style="477" customWidth="1"/>
    <col min="12562" max="12562" width="7.28515625" style="477" customWidth="1"/>
    <col min="12563" max="12563" width="7.5703125" style="477" customWidth="1"/>
    <col min="12564" max="12564" width="7.42578125" style="477" customWidth="1"/>
    <col min="12565" max="12565" width="6.85546875" style="477" customWidth="1"/>
    <col min="12566" max="12567" width="7.42578125" style="477" customWidth="1"/>
    <col min="12568" max="12568" width="7" style="477" customWidth="1"/>
    <col min="12569" max="12569" width="7.42578125" style="477" customWidth="1"/>
    <col min="12570" max="12572" width="7.28515625" style="477" customWidth="1"/>
    <col min="12573" max="12573" width="7" style="477" customWidth="1"/>
    <col min="12574" max="12574" width="6.85546875" style="477" customWidth="1"/>
    <col min="12575" max="12576" width="7.28515625" style="477" customWidth="1"/>
    <col min="12577" max="12577" width="7.140625" style="477" customWidth="1"/>
    <col min="12578" max="12800" width="9.140625" style="477"/>
    <col min="12801" max="12801" width="22.85546875" style="477" customWidth="1"/>
    <col min="12802" max="12802" width="8.28515625" style="477" customWidth="1"/>
    <col min="12803" max="12803" width="7.42578125" style="477" customWidth="1"/>
    <col min="12804" max="12804" width="7.28515625" style="477" customWidth="1"/>
    <col min="12805" max="12805" width="7.7109375" style="477" customWidth="1"/>
    <col min="12806" max="12806" width="7.28515625" style="477" customWidth="1"/>
    <col min="12807" max="12807" width="7" style="477" customWidth="1"/>
    <col min="12808" max="12808" width="7.5703125" style="477" customWidth="1"/>
    <col min="12809" max="12809" width="7.7109375" style="477" customWidth="1"/>
    <col min="12810" max="12810" width="7.5703125" style="477" customWidth="1"/>
    <col min="12811" max="12812" width="7.140625" style="477" customWidth="1"/>
    <col min="12813" max="12813" width="7.85546875" style="477" customWidth="1"/>
    <col min="12814" max="12815" width="7.28515625" style="477" customWidth="1"/>
    <col min="12816" max="12816" width="7.140625" style="477" customWidth="1"/>
    <col min="12817" max="12817" width="7" style="477" customWidth="1"/>
    <col min="12818" max="12818" width="7.28515625" style="477" customWidth="1"/>
    <col min="12819" max="12819" width="7.5703125" style="477" customWidth="1"/>
    <col min="12820" max="12820" width="7.42578125" style="477" customWidth="1"/>
    <col min="12821" max="12821" width="6.85546875" style="477" customWidth="1"/>
    <col min="12822" max="12823" width="7.42578125" style="477" customWidth="1"/>
    <col min="12824" max="12824" width="7" style="477" customWidth="1"/>
    <col min="12825" max="12825" width="7.42578125" style="477" customWidth="1"/>
    <col min="12826" max="12828" width="7.28515625" style="477" customWidth="1"/>
    <col min="12829" max="12829" width="7" style="477" customWidth="1"/>
    <col min="12830" max="12830" width="6.85546875" style="477" customWidth="1"/>
    <col min="12831" max="12832" width="7.28515625" style="477" customWidth="1"/>
    <col min="12833" max="12833" width="7.140625" style="477" customWidth="1"/>
    <col min="12834" max="13056" width="9.140625" style="477"/>
    <col min="13057" max="13057" width="22.85546875" style="477" customWidth="1"/>
    <col min="13058" max="13058" width="8.28515625" style="477" customWidth="1"/>
    <col min="13059" max="13059" width="7.42578125" style="477" customWidth="1"/>
    <col min="13060" max="13060" width="7.28515625" style="477" customWidth="1"/>
    <col min="13061" max="13061" width="7.7109375" style="477" customWidth="1"/>
    <col min="13062" max="13062" width="7.28515625" style="477" customWidth="1"/>
    <col min="13063" max="13063" width="7" style="477" customWidth="1"/>
    <col min="13064" max="13064" width="7.5703125" style="477" customWidth="1"/>
    <col min="13065" max="13065" width="7.7109375" style="477" customWidth="1"/>
    <col min="13066" max="13066" width="7.5703125" style="477" customWidth="1"/>
    <col min="13067" max="13068" width="7.140625" style="477" customWidth="1"/>
    <col min="13069" max="13069" width="7.85546875" style="477" customWidth="1"/>
    <col min="13070" max="13071" width="7.28515625" style="477" customWidth="1"/>
    <col min="13072" max="13072" width="7.140625" style="477" customWidth="1"/>
    <col min="13073" max="13073" width="7" style="477" customWidth="1"/>
    <col min="13074" max="13074" width="7.28515625" style="477" customWidth="1"/>
    <col min="13075" max="13075" width="7.5703125" style="477" customWidth="1"/>
    <col min="13076" max="13076" width="7.42578125" style="477" customWidth="1"/>
    <col min="13077" max="13077" width="6.85546875" style="477" customWidth="1"/>
    <col min="13078" max="13079" width="7.42578125" style="477" customWidth="1"/>
    <col min="13080" max="13080" width="7" style="477" customWidth="1"/>
    <col min="13081" max="13081" width="7.42578125" style="477" customWidth="1"/>
    <col min="13082" max="13084" width="7.28515625" style="477" customWidth="1"/>
    <col min="13085" max="13085" width="7" style="477" customWidth="1"/>
    <col min="13086" max="13086" width="6.85546875" style="477" customWidth="1"/>
    <col min="13087" max="13088" width="7.28515625" style="477" customWidth="1"/>
    <col min="13089" max="13089" width="7.140625" style="477" customWidth="1"/>
    <col min="13090" max="13312" width="9.140625" style="477"/>
    <col min="13313" max="13313" width="22.85546875" style="477" customWidth="1"/>
    <col min="13314" max="13314" width="8.28515625" style="477" customWidth="1"/>
    <col min="13315" max="13315" width="7.42578125" style="477" customWidth="1"/>
    <col min="13316" max="13316" width="7.28515625" style="477" customWidth="1"/>
    <col min="13317" max="13317" width="7.7109375" style="477" customWidth="1"/>
    <col min="13318" max="13318" width="7.28515625" style="477" customWidth="1"/>
    <col min="13319" max="13319" width="7" style="477" customWidth="1"/>
    <col min="13320" max="13320" width="7.5703125" style="477" customWidth="1"/>
    <col min="13321" max="13321" width="7.7109375" style="477" customWidth="1"/>
    <col min="13322" max="13322" width="7.5703125" style="477" customWidth="1"/>
    <col min="13323" max="13324" width="7.140625" style="477" customWidth="1"/>
    <col min="13325" max="13325" width="7.85546875" style="477" customWidth="1"/>
    <col min="13326" max="13327" width="7.28515625" style="477" customWidth="1"/>
    <col min="13328" max="13328" width="7.140625" style="477" customWidth="1"/>
    <col min="13329" max="13329" width="7" style="477" customWidth="1"/>
    <col min="13330" max="13330" width="7.28515625" style="477" customWidth="1"/>
    <col min="13331" max="13331" width="7.5703125" style="477" customWidth="1"/>
    <col min="13332" max="13332" width="7.42578125" style="477" customWidth="1"/>
    <col min="13333" max="13333" width="6.85546875" style="477" customWidth="1"/>
    <col min="13334" max="13335" width="7.42578125" style="477" customWidth="1"/>
    <col min="13336" max="13336" width="7" style="477" customWidth="1"/>
    <col min="13337" max="13337" width="7.42578125" style="477" customWidth="1"/>
    <col min="13338" max="13340" width="7.28515625" style="477" customWidth="1"/>
    <col min="13341" max="13341" width="7" style="477" customWidth="1"/>
    <col min="13342" max="13342" width="6.85546875" style="477" customWidth="1"/>
    <col min="13343" max="13344" width="7.28515625" style="477" customWidth="1"/>
    <col min="13345" max="13345" width="7.140625" style="477" customWidth="1"/>
    <col min="13346" max="13568" width="9.140625" style="477"/>
    <col min="13569" max="13569" width="22.85546875" style="477" customWidth="1"/>
    <col min="13570" max="13570" width="8.28515625" style="477" customWidth="1"/>
    <col min="13571" max="13571" width="7.42578125" style="477" customWidth="1"/>
    <col min="13572" max="13572" width="7.28515625" style="477" customWidth="1"/>
    <col min="13573" max="13573" width="7.7109375" style="477" customWidth="1"/>
    <col min="13574" max="13574" width="7.28515625" style="477" customWidth="1"/>
    <col min="13575" max="13575" width="7" style="477" customWidth="1"/>
    <col min="13576" max="13576" width="7.5703125" style="477" customWidth="1"/>
    <col min="13577" max="13577" width="7.7109375" style="477" customWidth="1"/>
    <col min="13578" max="13578" width="7.5703125" style="477" customWidth="1"/>
    <col min="13579" max="13580" width="7.140625" style="477" customWidth="1"/>
    <col min="13581" max="13581" width="7.85546875" style="477" customWidth="1"/>
    <col min="13582" max="13583" width="7.28515625" style="477" customWidth="1"/>
    <col min="13584" max="13584" width="7.140625" style="477" customWidth="1"/>
    <col min="13585" max="13585" width="7" style="477" customWidth="1"/>
    <col min="13586" max="13586" width="7.28515625" style="477" customWidth="1"/>
    <col min="13587" max="13587" width="7.5703125" style="477" customWidth="1"/>
    <col min="13588" max="13588" width="7.42578125" style="477" customWidth="1"/>
    <col min="13589" max="13589" width="6.85546875" style="477" customWidth="1"/>
    <col min="13590" max="13591" width="7.42578125" style="477" customWidth="1"/>
    <col min="13592" max="13592" width="7" style="477" customWidth="1"/>
    <col min="13593" max="13593" width="7.42578125" style="477" customWidth="1"/>
    <col min="13594" max="13596" width="7.28515625" style="477" customWidth="1"/>
    <col min="13597" max="13597" width="7" style="477" customWidth="1"/>
    <col min="13598" max="13598" width="6.85546875" style="477" customWidth="1"/>
    <col min="13599" max="13600" width="7.28515625" style="477" customWidth="1"/>
    <col min="13601" max="13601" width="7.140625" style="477" customWidth="1"/>
    <col min="13602" max="13824" width="9.140625" style="477"/>
    <col min="13825" max="13825" width="22.85546875" style="477" customWidth="1"/>
    <col min="13826" max="13826" width="8.28515625" style="477" customWidth="1"/>
    <col min="13827" max="13827" width="7.42578125" style="477" customWidth="1"/>
    <col min="13828" max="13828" width="7.28515625" style="477" customWidth="1"/>
    <col min="13829" max="13829" width="7.7109375" style="477" customWidth="1"/>
    <col min="13830" max="13830" width="7.28515625" style="477" customWidth="1"/>
    <col min="13831" max="13831" width="7" style="477" customWidth="1"/>
    <col min="13832" max="13832" width="7.5703125" style="477" customWidth="1"/>
    <col min="13833" max="13833" width="7.7109375" style="477" customWidth="1"/>
    <col min="13834" max="13834" width="7.5703125" style="477" customWidth="1"/>
    <col min="13835" max="13836" width="7.140625" style="477" customWidth="1"/>
    <col min="13837" max="13837" width="7.85546875" style="477" customWidth="1"/>
    <col min="13838" max="13839" width="7.28515625" style="477" customWidth="1"/>
    <col min="13840" max="13840" width="7.140625" style="477" customWidth="1"/>
    <col min="13841" max="13841" width="7" style="477" customWidth="1"/>
    <col min="13842" max="13842" width="7.28515625" style="477" customWidth="1"/>
    <col min="13843" max="13843" width="7.5703125" style="477" customWidth="1"/>
    <col min="13844" max="13844" width="7.42578125" style="477" customWidth="1"/>
    <col min="13845" max="13845" width="6.85546875" style="477" customWidth="1"/>
    <col min="13846" max="13847" width="7.42578125" style="477" customWidth="1"/>
    <col min="13848" max="13848" width="7" style="477" customWidth="1"/>
    <col min="13849" max="13849" width="7.42578125" style="477" customWidth="1"/>
    <col min="13850" max="13852" width="7.28515625" style="477" customWidth="1"/>
    <col min="13853" max="13853" width="7" style="477" customWidth="1"/>
    <col min="13854" max="13854" width="6.85546875" style="477" customWidth="1"/>
    <col min="13855" max="13856" width="7.28515625" style="477" customWidth="1"/>
    <col min="13857" max="13857" width="7.140625" style="477" customWidth="1"/>
    <col min="13858" max="14080" width="9.140625" style="477"/>
    <col min="14081" max="14081" width="22.85546875" style="477" customWidth="1"/>
    <col min="14082" max="14082" width="8.28515625" style="477" customWidth="1"/>
    <col min="14083" max="14083" width="7.42578125" style="477" customWidth="1"/>
    <col min="14084" max="14084" width="7.28515625" style="477" customWidth="1"/>
    <col min="14085" max="14085" width="7.7109375" style="477" customWidth="1"/>
    <col min="14086" max="14086" width="7.28515625" style="477" customWidth="1"/>
    <col min="14087" max="14087" width="7" style="477" customWidth="1"/>
    <col min="14088" max="14088" width="7.5703125" style="477" customWidth="1"/>
    <col min="14089" max="14089" width="7.7109375" style="477" customWidth="1"/>
    <col min="14090" max="14090" width="7.5703125" style="477" customWidth="1"/>
    <col min="14091" max="14092" width="7.140625" style="477" customWidth="1"/>
    <col min="14093" max="14093" width="7.85546875" style="477" customWidth="1"/>
    <col min="14094" max="14095" width="7.28515625" style="477" customWidth="1"/>
    <col min="14096" max="14096" width="7.140625" style="477" customWidth="1"/>
    <col min="14097" max="14097" width="7" style="477" customWidth="1"/>
    <col min="14098" max="14098" width="7.28515625" style="477" customWidth="1"/>
    <col min="14099" max="14099" width="7.5703125" style="477" customWidth="1"/>
    <col min="14100" max="14100" width="7.42578125" style="477" customWidth="1"/>
    <col min="14101" max="14101" width="6.85546875" style="477" customWidth="1"/>
    <col min="14102" max="14103" width="7.42578125" style="477" customWidth="1"/>
    <col min="14104" max="14104" width="7" style="477" customWidth="1"/>
    <col min="14105" max="14105" width="7.42578125" style="477" customWidth="1"/>
    <col min="14106" max="14108" width="7.28515625" style="477" customWidth="1"/>
    <col min="14109" max="14109" width="7" style="477" customWidth="1"/>
    <col min="14110" max="14110" width="6.85546875" style="477" customWidth="1"/>
    <col min="14111" max="14112" width="7.28515625" style="477" customWidth="1"/>
    <col min="14113" max="14113" width="7.140625" style="477" customWidth="1"/>
    <col min="14114" max="14336" width="9.140625" style="477"/>
    <col min="14337" max="14337" width="22.85546875" style="477" customWidth="1"/>
    <col min="14338" max="14338" width="8.28515625" style="477" customWidth="1"/>
    <col min="14339" max="14339" width="7.42578125" style="477" customWidth="1"/>
    <col min="14340" max="14340" width="7.28515625" style="477" customWidth="1"/>
    <col min="14341" max="14341" width="7.7109375" style="477" customWidth="1"/>
    <col min="14342" max="14342" width="7.28515625" style="477" customWidth="1"/>
    <col min="14343" max="14343" width="7" style="477" customWidth="1"/>
    <col min="14344" max="14344" width="7.5703125" style="477" customWidth="1"/>
    <col min="14345" max="14345" width="7.7109375" style="477" customWidth="1"/>
    <col min="14346" max="14346" width="7.5703125" style="477" customWidth="1"/>
    <col min="14347" max="14348" width="7.140625" style="477" customWidth="1"/>
    <col min="14349" max="14349" width="7.85546875" style="477" customWidth="1"/>
    <col min="14350" max="14351" width="7.28515625" style="477" customWidth="1"/>
    <col min="14352" max="14352" width="7.140625" style="477" customWidth="1"/>
    <col min="14353" max="14353" width="7" style="477" customWidth="1"/>
    <col min="14354" max="14354" width="7.28515625" style="477" customWidth="1"/>
    <col min="14355" max="14355" width="7.5703125" style="477" customWidth="1"/>
    <col min="14356" max="14356" width="7.42578125" style="477" customWidth="1"/>
    <col min="14357" max="14357" width="6.85546875" style="477" customWidth="1"/>
    <col min="14358" max="14359" width="7.42578125" style="477" customWidth="1"/>
    <col min="14360" max="14360" width="7" style="477" customWidth="1"/>
    <col min="14361" max="14361" width="7.42578125" style="477" customWidth="1"/>
    <col min="14362" max="14364" width="7.28515625" style="477" customWidth="1"/>
    <col min="14365" max="14365" width="7" style="477" customWidth="1"/>
    <col min="14366" max="14366" width="6.85546875" style="477" customWidth="1"/>
    <col min="14367" max="14368" width="7.28515625" style="477" customWidth="1"/>
    <col min="14369" max="14369" width="7.140625" style="477" customWidth="1"/>
    <col min="14370" max="14592" width="9.140625" style="477"/>
    <col min="14593" max="14593" width="22.85546875" style="477" customWidth="1"/>
    <col min="14594" max="14594" width="8.28515625" style="477" customWidth="1"/>
    <col min="14595" max="14595" width="7.42578125" style="477" customWidth="1"/>
    <col min="14596" max="14596" width="7.28515625" style="477" customWidth="1"/>
    <col min="14597" max="14597" width="7.7109375" style="477" customWidth="1"/>
    <col min="14598" max="14598" width="7.28515625" style="477" customWidth="1"/>
    <col min="14599" max="14599" width="7" style="477" customWidth="1"/>
    <col min="14600" max="14600" width="7.5703125" style="477" customWidth="1"/>
    <col min="14601" max="14601" width="7.7109375" style="477" customWidth="1"/>
    <col min="14602" max="14602" width="7.5703125" style="477" customWidth="1"/>
    <col min="14603" max="14604" width="7.140625" style="477" customWidth="1"/>
    <col min="14605" max="14605" width="7.85546875" style="477" customWidth="1"/>
    <col min="14606" max="14607" width="7.28515625" style="477" customWidth="1"/>
    <col min="14608" max="14608" width="7.140625" style="477" customWidth="1"/>
    <col min="14609" max="14609" width="7" style="477" customWidth="1"/>
    <col min="14610" max="14610" width="7.28515625" style="477" customWidth="1"/>
    <col min="14611" max="14611" width="7.5703125" style="477" customWidth="1"/>
    <col min="14612" max="14612" width="7.42578125" style="477" customWidth="1"/>
    <col min="14613" max="14613" width="6.85546875" style="477" customWidth="1"/>
    <col min="14614" max="14615" width="7.42578125" style="477" customWidth="1"/>
    <col min="14616" max="14616" width="7" style="477" customWidth="1"/>
    <col min="14617" max="14617" width="7.42578125" style="477" customWidth="1"/>
    <col min="14618" max="14620" width="7.28515625" style="477" customWidth="1"/>
    <col min="14621" max="14621" width="7" style="477" customWidth="1"/>
    <col min="14622" max="14622" width="6.85546875" style="477" customWidth="1"/>
    <col min="14623" max="14624" width="7.28515625" style="477" customWidth="1"/>
    <col min="14625" max="14625" width="7.140625" style="477" customWidth="1"/>
    <col min="14626" max="14848" width="9.140625" style="477"/>
    <col min="14849" max="14849" width="22.85546875" style="477" customWidth="1"/>
    <col min="14850" max="14850" width="8.28515625" style="477" customWidth="1"/>
    <col min="14851" max="14851" width="7.42578125" style="477" customWidth="1"/>
    <col min="14852" max="14852" width="7.28515625" style="477" customWidth="1"/>
    <col min="14853" max="14853" width="7.7109375" style="477" customWidth="1"/>
    <col min="14854" max="14854" width="7.28515625" style="477" customWidth="1"/>
    <col min="14855" max="14855" width="7" style="477" customWidth="1"/>
    <col min="14856" max="14856" width="7.5703125" style="477" customWidth="1"/>
    <col min="14857" max="14857" width="7.7109375" style="477" customWidth="1"/>
    <col min="14858" max="14858" width="7.5703125" style="477" customWidth="1"/>
    <col min="14859" max="14860" width="7.140625" style="477" customWidth="1"/>
    <col min="14861" max="14861" width="7.85546875" style="477" customWidth="1"/>
    <col min="14862" max="14863" width="7.28515625" style="477" customWidth="1"/>
    <col min="14864" max="14864" width="7.140625" style="477" customWidth="1"/>
    <col min="14865" max="14865" width="7" style="477" customWidth="1"/>
    <col min="14866" max="14866" width="7.28515625" style="477" customWidth="1"/>
    <col min="14867" max="14867" width="7.5703125" style="477" customWidth="1"/>
    <col min="14868" max="14868" width="7.42578125" style="477" customWidth="1"/>
    <col min="14869" max="14869" width="6.85546875" style="477" customWidth="1"/>
    <col min="14870" max="14871" width="7.42578125" style="477" customWidth="1"/>
    <col min="14872" max="14872" width="7" style="477" customWidth="1"/>
    <col min="14873" max="14873" width="7.42578125" style="477" customWidth="1"/>
    <col min="14874" max="14876" width="7.28515625" style="477" customWidth="1"/>
    <col min="14877" max="14877" width="7" style="477" customWidth="1"/>
    <col min="14878" max="14878" width="6.85546875" style="477" customWidth="1"/>
    <col min="14879" max="14880" width="7.28515625" style="477" customWidth="1"/>
    <col min="14881" max="14881" width="7.140625" style="477" customWidth="1"/>
    <col min="14882" max="15104" width="9.140625" style="477"/>
    <col min="15105" max="15105" width="22.85546875" style="477" customWidth="1"/>
    <col min="15106" max="15106" width="8.28515625" style="477" customWidth="1"/>
    <col min="15107" max="15107" width="7.42578125" style="477" customWidth="1"/>
    <col min="15108" max="15108" width="7.28515625" style="477" customWidth="1"/>
    <col min="15109" max="15109" width="7.7109375" style="477" customWidth="1"/>
    <col min="15110" max="15110" width="7.28515625" style="477" customWidth="1"/>
    <col min="15111" max="15111" width="7" style="477" customWidth="1"/>
    <col min="15112" max="15112" width="7.5703125" style="477" customWidth="1"/>
    <col min="15113" max="15113" width="7.7109375" style="477" customWidth="1"/>
    <col min="15114" max="15114" width="7.5703125" style="477" customWidth="1"/>
    <col min="15115" max="15116" width="7.140625" style="477" customWidth="1"/>
    <col min="15117" max="15117" width="7.85546875" style="477" customWidth="1"/>
    <col min="15118" max="15119" width="7.28515625" style="477" customWidth="1"/>
    <col min="15120" max="15120" width="7.140625" style="477" customWidth="1"/>
    <col min="15121" max="15121" width="7" style="477" customWidth="1"/>
    <col min="15122" max="15122" width="7.28515625" style="477" customWidth="1"/>
    <col min="15123" max="15123" width="7.5703125" style="477" customWidth="1"/>
    <col min="15124" max="15124" width="7.42578125" style="477" customWidth="1"/>
    <col min="15125" max="15125" width="6.85546875" style="477" customWidth="1"/>
    <col min="15126" max="15127" width="7.42578125" style="477" customWidth="1"/>
    <col min="15128" max="15128" width="7" style="477" customWidth="1"/>
    <col min="15129" max="15129" width="7.42578125" style="477" customWidth="1"/>
    <col min="15130" max="15132" width="7.28515625" style="477" customWidth="1"/>
    <col min="15133" max="15133" width="7" style="477" customWidth="1"/>
    <col min="15134" max="15134" width="6.85546875" style="477" customWidth="1"/>
    <col min="15135" max="15136" width="7.28515625" style="477" customWidth="1"/>
    <col min="15137" max="15137" width="7.140625" style="477" customWidth="1"/>
    <col min="15138" max="15360" width="9.140625" style="477"/>
    <col min="15361" max="15361" width="22.85546875" style="477" customWidth="1"/>
    <col min="15362" max="15362" width="8.28515625" style="477" customWidth="1"/>
    <col min="15363" max="15363" width="7.42578125" style="477" customWidth="1"/>
    <col min="15364" max="15364" width="7.28515625" style="477" customWidth="1"/>
    <col min="15365" max="15365" width="7.7109375" style="477" customWidth="1"/>
    <col min="15366" max="15366" width="7.28515625" style="477" customWidth="1"/>
    <col min="15367" max="15367" width="7" style="477" customWidth="1"/>
    <col min="15368" max="15368" width="7.5703125" style="477" customWidth="1"/>
    <col min="15369" max="15369" width="7.7109375" style="477" customWidth="1"/>
    <col min="15370" max="15370" width="7.5703125" style="477" customWidth="1"/>
    <col min="15371" max="15372" width="7.140625" style="477" customWidth="1"/>
    <col min="15373" max="15373" width="7.85546875" style="477" customWidth="1"/>
    <col min="15374" max="15375" width="7.28515625" style="477" customWidth="1"/>
    <col min="15376" max="15376" width="7.140625" style="477" customWidth="1"/>
    <col min="15377" max="15377" width="7" style="477" customWidth="1"/>
    <col min="15378" max="15378" width="7.28515625" style="477" customWidth="1"/>
    <col min="15379" max="15379" width="7.5703125" style="477" customWidth="1"/>
    <col min="15380" max="15380" width="7.42578125" style="477" customWidth="1"/>
    <col min="15381" max="15381" width="6.85546875" style="477" customWidth="1"/>
    <col min="15382" max="15383" width="7.42578125" style="477" customWidth="1"/>
    <col min="15384" max="15384" width="7" style="477" customWidth="1"/>
    <col min="15385" max="15385" width="7.42578125" style="477" customWidth="1"/>
    <col min="15386" max="15388" width="7.28515625" style="477" customWidth="1"/>
    <col min="15389" max="15389" width="7" style="477" customWidth="1"/>
    <col min="15390" max="15390" width="6.85546875" style="477" customWidth="1"/>
    <col min="15391" max="15392" width="7.28515625" style="477" customWidth="1"/>
    <col min="15393" max="15393" width="7.140625" style="477" customWidth="1"/>
    <col min="15394" max="15616" width="9.140625" style="477"/>
    <col min="15617" max="15617" width="22.85546875" style="477" customWidth="1"/>
    <col min="15618" max="15618" width="8.28515625" style="477" customWidth="1"/>
    <col min="15619" max="15619" width="7.42578125" style="477" customWidth="1"/>
    <col min="15620" max="15620" width="7.28515625" style="477" customWidth="1"/>
    <col min="15621" max="15621" width="7.7109375" style="477" customWidth="1"/>
    <col min="15622" max="15622" width="7.28515625" style="477" customWidth="1"/>
    <col min="15623" max="15623" width="7" style="477" customWidth="1"/>
    <col min="15624" max="15624" width="7.5703125" style="477" customWidth="1"/>
    <col min="15625" max="15625" width="7.7109375" style="477" customWidth="1"/>
    <col min="15626" max="15626" width="7.5703125" style="477" customWidth="1"/>
    <col min="15627" max="15628" width="7.140625" style="477" customWidth="1"/>
    <col min="15629" max="15629" width="7.85546875" style="477" customWidth="1"/>
    <col min="15630" max="15631" width="7.28515625" style="477" customWidth="1"/>
    <col min="15632" max="15632" width="7.140625" style="477" customWidth="1"/>
    <col min="15633" max="15633" width="7" style="477" customWidth="1"/>
    <col min="15634" max="15634" width="7.28515625" style="477" customWidth="1"/>
    <col min="15635" max="15635" width="7.5703125" style="477" customWidth="1"/>
    <col min="15636" max="15636" width="7.42578125" style="477" customWidth="1"/>
    <col min="15637" max="15637" width="6.85546875" style="477" customWidth="1"/>
    <col min="15638" max="15639" width="7.42578125" style="477" customWidth="1"/>
    <col min="15640" max="15640" width="7" style="477" customWidth="1"/>
    <col min="15641" max="15641" width="7.42578125" style="477" customWidth="1"/>
    <col min="15642" max="15644" width="7.28515625" style="477" customWidth="1"/>
    <col min="15645" max="15645" width="7" style="477" customWidth="1"/>
    <col min="15646" max="15646" width="6.85546875" style="477" customWidth="1"/>
    <col min="15647" max="15648" width="7.28515625" style="477" customWidth="1"/>
    <col min="15649" max="15649" width="7.140625" style="477" customWidth="1"/>
    <col min="15650" max="15872" width="9.140625" style="477"/>
    <col min="15873" max="15873" width="22.85546875" style="477" customWidth="1"/>
    <col min="15874" max="15874" width="8.28515625" style="477" customWidth="1"/>
    <col min="15875" max="15875" width="7.42578125" style="477" customWidth="1"/>
    <col min="15876" max="15876" width="7.28515625" style="477" customWidth="1"/>
    <col min="15877" max="15877" width="7.7109375" style="477" customWidth="1"/>
    <col min="15878" max="15878" width="7.28515625" style="477" customWidth="1"/>
    <col min="15879" max="15879" width="7" style="477" customWidth="1"/>
    <col min="15880" max="15880" width="7.5703125" style="477" customWidth="1"/>
    <col min="15881" max="15881" width="7.7109375" style="477" customWidth="1"/>
    <col min="15882" max="15882" width="7.5703125" style="477" customWidth="1"/>
    <col min="15883" max="15884" width="7.140625" style="477" customWidth="1"/>
    <col min="15885" max="15885" width="7.85546875" style="477" customWidth="1"/>
    <col min="15886" max="15887" width="7.28515625" style="477" customWidth="1"/>
    <col min="15888" max="15888" width="7.140625" style="477" customWidth="1"/>
    <col min="15889" max="15889" width="7" style="477" customWidth="1"/>
    <col min="15890" max="15890" width="7.28515625" style="477" customWidth="1"/>
    <col min="15891" max="15891" width="7.5703125" style="477" customWidth="1"/>
    <col min="15892" max="15892" width="7.42578125" style="477" customWidth="1"/>
    <col min="15893" max="15893" width="6.85546875" style="477" customWidth="1"/>
    <col min="15894" max="15895" width="7.42578125" style="477" customWidth="1"/>
    <col min="15896" max="15896" width="7" style="477" customWidth="1"/>
    <col min="15897" max="15897" width="7.42578125" style="477" customWidth="1"/>
    <col min="15898" max="15900" width="7.28515625" style="477" customWidth="1"/>
    <col min="15901" max="15901" width="7" style="477" customWidth="1"/>
    <col min="15902" max="15902" width="6.85546875" style="477" customWidth="1"/>
    <col min="15903" max="15904" width="7.28515625" style="477" customWidth="1"/>
    <col min="15905" max="15905" width="7.140625" style="477" customWidth="1"/>
    <col min="15906" max="16128" width="9.140625" style="477"/>
    <col min="16129" max="16129" width="22.85546875" style="477" customWidth="1"/>
    <col min="16130" max="16130" width="8.28515625" style="477" customWidth="1"/>
    <col min="16131" max="16131" width="7.42578125" style="477" customWidth="1"/>
    <col min="16132" max="16132" width="7.28515625" style="477" customWidth="1"/>
    <col min="16133" max="16133" width="7.7109375" style="477" customWidth="1"/>
    <col min="16134" max="16134" width="7.28515625" style="477" customWidth="1"/>
    <col min="16135" max="16135" width="7" style="477" customWidth="1"/>
    <col min="16136" max="16136" width="7.5703125" style="477" customWidth="1"/>
    <col min="16137" max="16137" width="7.7109375" style="477" customWidth="1"/>
    <col min="16138" max="16138" width="7.5703125" style="477" customWidth="1"/>
    <col min="16139" max="16140" width="7.140625" style="477" customWidth="1"/>
    <col min="16141" max="16141" width="7.85546875" style="477" customWidth="1"/>
    <col min="16142" max="16143" width="7.28515625" style="477" customWidth="1"/>
    <col min="16144" max="16144" width="7.140625" style="477" customWidth="1"/>
    <col min="16145" max="16145" width="7" style="477" customWidth="1"/>
    <col min="16146" max="16146" width="7.28515625" style="477" customWidth="1"/>
    <col min="16147" max="16147" width="7.5703125" style="477" customWidth="1"/>
    <col min="16148" max="16148" width="7.42578125" style="477" customWidth="1"/>
    <col min="16149" max="16149" width="6.85546875" style="477" customWidth="1"/>
    <col min="16150" max="16151" width="7.42578125" style="477" customWidth="1"/>
    <col min="16152" max="16152" width="7" style="477" customWidth="1"/>
    <col min="16153" max="16153" width="7.42578125" style="477" customWidth="1"/>
    <col min="16154" max="16156" width="7.28515625" style="477" customWidth="1"/>
    <col min="16157" max="16157" width="7" style="477" customWidth="1"/>
    <col min="16158" max="16158" width="6.85546875" style="477" customWidth="1"/>
    <col min="16159" max="16160" width="7.28515625" style="477" customWidth="1"/>
    <col min="16161" max="16161" width="7.140625" style="477" customWidth="1"/>
    <col min="16162" max="16384" width="9.140625" style="477"/>
  </cols>
  <sheetData>
    <row r="1" spans="1:40" ht="24" customHeight="1">
      <c r="A1" s="1140" t="s">
        <v>1109</v>
      </c>
      <c r="B1" s="1140"/>
      <c r="C1" s="1140"/>
      <c r="D1" s="1140"/>
      <c r="E1" s="1140"/>
      <c r="F1" s="1140"/>
      <c r="G1" s="1140"/>
      <c r="H1" s="1140"/>
      <c r="I1" s="1140"/>
      <c r="J1" s="1140"/>
      <c r="K1" s="1140"/>
      <c r="L1" s="1140"/>
      <c r="M1" s="1140"/>
      <c r="N1" s="1140"/>
      <c r="O1" s="1140"/>
      <c r="P1" s="1140"/>
      <c r="Q1" s="1140"/>
      <c r="R1" s="1140"/>
      <c r="S1" s="1140"/>
      <c r="T1" s="1140"/>
      <c r="U1" s="1140"/>
      <c r="V1" s="1140"/>
      <c r="W1" s="1140"/>
      <c r="X1" s="1140"/>
      <c r="Y1" s="1140"/>
      <c r="Z1" s="1140"/>
      <c r="AA1" s="1140"/>
      <c r="AB1" s="1140"/>
      <c r="AC1" s="1140"/>
      <c r="AD1" s="1140"/>
    </row>
    <row r="2" spans="1:40" ht="24" customHeight="1">
      <c r="A2" s="1141" t="s">
        <v>1110</v>
      </c>
      <c r="B2" s="1141"/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41"/>
      <c r="U2" s="1141"/>
      <c r="V2" s="1141"/>
      <c r="W2" s="1141"/>
      <c r="X2" s="1141"/>
      <c r="Y2" s="1141"/>
      <c r="Z2" s="1141"/>
      <c r="AA2" s="1141"/>
      <c r="AB2" s="1141"/>
      <c r="AC2" s="1141"/>
      <c r="AD2" s="1141"/>
    </row>
    <row r="3" spans="1:40" ht="20.25" customHeight="1">
      <c r="A3" s="1142" t="s">
        <v>1111</v>
      </c>
      <c r="B3" s="1143" t="s">
        <v>1112</v>
      </c>
      <c r="C3" s="1137" t="s">
        <v>1113</v>
      </c>
      <c r="D3" s="1138"/>
      <c r="E3" s="1138"/>
      <c r="F3" s="1138"/>
      <c r="G3" s="1138"/>
      <c r="H3" s="1138"/>
      <c r="I3" s="1138"/>
      <c r="J3" s="1138"/>
      <c r="K3" s="1138"/>
      <c r="L3" s="1138"/>
      <c r="M3" s="1138"/>
      <c r="N3" s="1138"/>
      <c r="O3" s="1138"/>
      <c r="P3" s="1138"/>
      <c r="Q3" s="1138"/>
      <c r="R3" s="1138"/>
      <c r="S3" s="1138"/>
      <c r="T3" s="1138"/>
      <c r="U3" s="1138"/>
      <c r="V3" s="1138"/>
      <c r="W3" s="1138"/>
      <c r="X3" s="1138"/>
      <c r="Y3" s="1138"/>
      <c r="Z3" s="1138"/>
      <c r="AA3" s="1138"/>
      <c r="AB3" s="1138"/>
      <c r="AC3" s="1138"/>
      <c r="AD3" s="1138"/>
      <c r="AE3" s="1138"/>
      <c r="AF3" s="1138"/>
      <c r="AG3" s="1139"/>
      <c r="AH3" s="478"/>
      <c r="AI3" s="478"/>
      <c r="AJ3" s="478"/>
      <c r="AK3" s="478"/>
      <c r="AL3" s="478"/>
      <c r="AM3" s="478"/>
      <c r="AN3" s="478"/>
    </row>
    <row r="4" spans="1:40" ht="17.25" customHeight="1">
      <c r="A4" s="1142"/>
      <c r="B4" s="1144"/>
      <c r="C4" s="1137" t="s">
        <v>1114</v>
      </c>
      <c r="D4" s="1138"/>
      <c r="E4" s="1138"/>
      <c r="F4" s="1138"/>
      <c r="G4" s="1139"/>
      <c r="H4" s="1137" t="s">
        <v>1115</v>
      </c>
      <c r="I4" s="1138"/>
      <c r="J4" s="1138"/>
      <c r="K4" s="1138"/>
      <c r="L4" s="1139"/>
      <c r="M4" s="1137" t="s">
        <v>1116</v>
      </c>
      <c r="N4" s="1138"/>
      <c r="O4" s="1138"/>
      <c r="P4" s="1138"/>
      <c r="Q4" s="1139"/>
      <c r="R4" s="1137" t="s">
        <v>1117</v>
      </c>
      <c r="S4" s="1138"/>
      <c r="T4" s="1138"/>
      <c r="U4" s="1138"/>
      <c r="V4" s="1139"/>
      <c r="W4" s="1137" t="s">
        <v>1118</v>
      </c>
      <c r="X4" s="1138"/>
      <c r="Y4" s="1138"/>
      <c r="Z4" s="1138"/>
      <c r="AA4" s="1139"/>
      <c r="AB4" s="496"/>
      <c r="AC4" s="1137" t="s">
        <v>1119</v>
      </c>
      <c r="AD4" s="1138"/>
      <c r="AE4" s="1138"/>
      <c r="AF4" s="1138"/>
      <c r="AG4" s="1139"/>
      <c r="AH4" s="478"/>
      <c r="AI4" s="478"/>
      <c r="AJ4" s="478"/>
      <c r="AK4" s="478"/>
      <c r="AL4" s="478"/>
      <c r="AM4" s="478"/>
      <c r="AN4" s="478"/>
    </row>
    <row r="5" spans="1:40" ht="96.75" customHeight="1">
      <c r="A5" s="1142"/>
      <c r="B5" s="1145"/>
      <c r="C5" s="479" t="s">
        <v>1120</v>
      </c>
      <c r="D5" s="479" t="s">
        <v>450</v>
      </c>
      <c r="E5" s="479" t="s">
        <v>1121</v>
      </c>
      <c r="F5" s="479" t="s">
        <v>1122</v>
      </c>
      <c r="G5" s="479" t="s">
        <v>1123</v>
      </c>
      <c r="H5" s="479" t="s">
        <v>1120</v>
      </c>
      <c r="I5" s="479" t="s">
        <v>450</v>
      </c>
      <c r="J5" s="479" t="s">
        <v>1121</v>
      </c>
      <c r="K5" s="479" t="s">
        <v>1122</v>
      </c>
      <c r="L5" s="479" t="s">
        <v>1123</v>
      </c>
      <c r="M5" s="479" t="s">
        <v>1120</v>
      </c>
      <c r="N5" s="479" t="s">
        <v>450</v>
      </c>
      <c r="O5" s="479" t="s">
        <v>1121</v>
      </c>
      <c r="P5" s="479" t="s">
        <v>1122</v>
      </c>
      <c r="Q5" s="479" t="s">
        <v>1123</v>
      </c>
      <c r="R5" s="479" t="s">
        <v>1120</v>
      </c>
      <c r="S5" s="479" t="s">
        <v>450</v>
      </c>
      <c r="T5" s="479" t="s">
        <v>1121</v>
      </c>
      <c r="U5" s="479" t="s">
        <v>1122</v>
      </c>
      <c r="V5" s="479" t="s">
        <v>1123</v>
      </c>
      <c r="W5" s="479" t="s">
        <v>1120</v>
      </c>
      <c r="X5" s="479" t="s">
        <v>450</v>
      </c>
      <c r="Y5" s="479" t="s">
        <v>1121</v>
      </c>
      <c r="Z5" s="479" t="s">
        <v>1122</v>
      </c>
      <c r="AA5" s="479" t="s">
        <v>1123</v>
      </c>
      <c r="AB5" s="479"/>
      <c r="AC5" s="479" t="s">
        <v>1120</v>
      </c>
      <c r="AD5" s="479" t="s">
        <v>450</v>
      </c>
      <c r="AE5" s="479" t="s">
        <v>1121</v>
      </c>
      <c r="AF5" s="479" t="s">
        <v>1122</v>
      </c>
      <c r="AG5" s="479" t="s">
        <v>1123</v>
      </c>
      <c r="AH5" s="478"/>
      <c r="AI5" s="478"/>
      <c r="AJ5" s="478"/>
      <c r="AK5" s="478"/>
      <c r="AL5" s="478"/>
      <c r="AM5" s="478"/>
      <c r="AN5" s="478"/>
    </row>
    <row r="6" spans="1:40" ht="18" customHeight="1">
      <c r="A6" s="480" t="s">
        <v>1124</v>
      </c>
      <c r="B6" s="483">
        <f t="shared" ref="B6:B33" si="0">G6+L6+Q6+V6+AA6+AG6</f>
        <v>23310.2</v>
      </c>
      <c r="C6" s="479">
        <f>SUM(C7:C33)</f>
        <v>175</v>
      </c>
      <c r="D6" s="479">
        <f>SUM(D7:D33)</f>
        <v>11</v>
      </c>
      <c r="E6" s="479">
        <f>SUM(E7:E33)</f>
        <v>33.5</v>
      </c>
      <c r="F6" s="479"/>
      <c r="G6" s="479">
        <f>SUM(G7:G33)</f>
        <v>1164.5</v>
      </c>
      <c r="H6" s="479">
        <f>SUM(H7:H33)</f>
        <v>348</v>
      </c>
      <c r="I6" s="479">
        <f>SUM(I7:I33)</f>
        <v>20</v>
      </c>
      <c r="J6" s="479">
        <f>SUM(J7:J33)</f>
        <v>47</v>
      </c>
      <c r="K6" s="479"/>
      <c r="L6" s="479">
        <f>SUM(L7:L33)</f>
        <v>1639</v>
      </c>
      <c r="M6" s="479">
        <f>SUM(M7:M33)</f>
        <v>201</v>
      </c>
      <c r="N6" s="479">
        <f>SUM(N7:N33)</f>
        <v>11</v>
      </c>
      <c r="O6" s="479">
        <f>SUM(O7:O33)</f>
        <v>32</v>
      </c>
      <c r="P6" s="479"/>
      <c r="Q6" s="479">
        <f>SUM(Q7:Q33)</f>
        <v>1119</v>
      </c>
      <c r="R6" s="479">
        <f>SUM(R7:R33)</f>
        <v>812</v>
      </c>
      <c r="S6" s="479">
        <f>SUM(S7:S33)</f>
        <v>41</v>
      </c>
      <c r="T6" s="479">
        <f>SUM(T7:T33)</f>
        <v>112</v>
      </c>
      <c r="U6" s="479"/>
      <c r="V6" s="479">
        <f>SUM(V7:V33)</f>
        <v>3854</v>
      </c>
      <c r="W6" s="479">
        <f>SUM(W7:W33)</f>
        <v>1175</v>
      </c>
      <c r="X6" s="479">
        <f>SUM(X7:X33)</f>
        <v>76</v>
      </c>
      <c r="Y6" s="479">
        <f>SUM(Y7:Y33)</f>
        <v>306.8</v>
      </c>
      <c r="Z6" s="479"/>
      <c r="AA6" s="479">
        <f>SUM(AA7:AA33)</f>
        <v>11254.7</v>
      </c>
      <c r="AB6" s="479"/>
      <c r="AC6" s="479">
        <f>SUM(AC7:AC33)</f>
        <v>592</v>
      </c>
      <c r="AD6" s="479">
        <f>SUM(AD7:AD33)</f>
        <v>37</v>
      </c>
      <c r="AE6" s="479">
        <f>SUM(AE7:AE33)</f>
        <v>119</v>
      </c>
      <c r="AF6" s="479"/>
      <c r="AG6" s="479">
        <f>SUM(AG7:AG33)</f>
        <v>4279</v>
      </c>
      <c r="AH6" s="478"/>
      <c r="AI6" s="478"/>
      <c r="AJ6" s="478"/>
      <c r="AK6" s="478"/>
      <c r="AL6" s="478"/>
      <c r="AM6" s="478"/>
      <c r="AN6" s="478"/>
    </row>
    <row r="7" spans="1:40" ht="30">
      <c r="A7" s="481" t="s">
        <v>1125</v>
      </c>
      <c r="B7" s="497">
        <f t="shared" si="0"/>
        <v>665</v>
      </c>
      <c r="C7" s="482"/>
      <c r="D7" s="482"/>
      <c r="E7" s="483"/>
      <c r="F7" s="483"/>
      <c r="G7" s="483"/>
      <c r="H7" s="483">
        <v>120</v>
      </c>
      <c r="I7" s="483">
        <v>5</v>
      </c>
      <c r="J7" s="483">
        <v>5</v>
      </c>
      <c r="K7" s="483">
        <v>35</v>
      </c>
      <c r="L7" s="483">
        <f>K7*J7</f>
        <v>175</v>
      </c>
      <c r="M7" s="483">
        <v>50</v>
      </c>
      <c r="N7" s="483">
        <v>3</v>
      </c>
      <c r="O7" s="483">
        <v>3</v>
      </c>
      <c r="P7" s="483">
        <v>35</v>
      </c>
      <c r="Q7" s="483">
        <f>P7*O7</f>
        <v>105</v>
      </c>
      <c r="R7" s="483">
        <v>75</v>
      </c>
      <c r="S7" s="483">
        <v>4</v>
      </c>
      <c r="T7" s="483">
        <v>4</v>
      </c>
      <c r="U7" s="483">
        <v>35</v>
      </c>
      <c r="V7" s="483">
        <f>U7*T7</f>
        <v>140</v>
      </c>
      <c r="W7" s="483">
        <v>65</v>
      </c>
      <c r="X7" s="483">
        <v>4</v>
      </c>
      <c r="Y7" s="483">
        <v>4</v>
      </c>
      <c r="Z7" s="483">
        <v>35</v>
      </c>
      <c r="AA7" s="483">
        <f>Z7*Y7</f>
        <v>140</v>
      </c>
      <c r="AB7" s="483"/>
      <c r="AC7" s="483">
        <v>40</v>
      </c>
      <c r="AD7" s="483">
        <v>3</v>
      </c>
      <c r="AE7" s="483">
        <v>3</v>
      </c>
      <c r="AF7" s="483">
        <v>35</v>
      </c>
      <c r="AG7" s="483">
        <f>AF7*AE7</f>
        <v>105</v>
      </c>
      <c r="AH7" s="478"/>
      <c r="AI7" s="478"/>
      <c r="AJ7" s="478"/>
      <c r="AK7" s="478"/>
      <c r="AL7" s="478"/>
      <c r="AM7" s="478"/>
      <c r="AN7" s="478"/>
    </row>
    <row r="8" spans="1:40" ht="30">
      <c r="A8" s="481" t="s">
        <v>1126</v>
      </c>
      <c r="B8" s="497">
        <f t="shared" si="0"/>
        <v>1575</v>
      </c>
      <c r="C8" s="482"/>
      <c r="D8" s="482"/>
      <c r="E8" s="483"/>
      <c r="F8" s="483"/>
      <c r="G8" s="483"/>
      <c r="H8" s="483">
        <v>30</v>
      </c>
      <c r="I8" s="483">
        <v>2</v>
      </c>
      <c r="J8" s="483">
        <v>18</v>
      </c>
      <c r="K8" s="483">
        <v>35</v>
      </c>
      <c r="L8" s="483">
        <f>K8*J8</f>
        <v>630</v>
      </c>
      <c r="M8" s="483">
        <v>20</v>
      </c>
      <c r="N8" s="483">
        <v>1</v>
      </c>
      <c r="O8" s="483">
        <v>9</v>
      </c>
      <c r="P8" s="483">
        <v>35</v>
      </c>
      <c r="Q8" s="483">
        <f>P8*O8</f>
        <v>315</v>
      </c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>
        <v>30</v>
      </c>
      <c r="AD8" s="483">
        <v>2</v>
      </c>
      <c r="AE8" s="483">
        <v>18</v>
      </c>
      <c r="AF8" s="483">
        <v>35</v>
      </c>
      <c r="AG8" s="483">
        <f>AF8*AE8</f>
        <v>630</v>
      </c>
      <c r="AH8" s="478"/>
      <c r="AI8" s="478"/>
      <c r="AJ8" s="478"/>
      <c r="AK8" s="478"/>
      <c r="AL8" s="478"/>
      <c r="AM8" s="478"/>
      <c r="AN8" s="478"/>
    </row>
    <row r="9" spans="1:40" ht="30">
      <c r="A9" s="484" t="s">
        <v>783</v>
      </c>
      <c r="B9" s="497">
        <f t="shared" si="0"/>
        <v>875</v>
      </c>
      <c r="C9" s="482"/>
      <c r="D9" s="482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>
        <v>80</v>
      </c>
      <c r="X9" s="483">
        <v>4</v>
      </c>
      <c r="Y9" s="483">
        <v>18</v>
      </c>
      <c r="Z9" s="483">
        <v>35</v>
      </c>
      <c r="AA9" s="483">
        <f>Z9*Y9</f>
        <v>630</v>
      </c>
      <c r="AB9" s="483"/>
      <c r="AC9" s="483">
        <v>60</v>
      </c>
      <c r="AD9" s="483">
        <v>4</v>
      </c>
      <c r="AE9" s="483">
        <v>7</v>
      </c>
      <c r="AF9" s="483">
        <v>35</v>
      </c>
      <c r="AG9" s="483">
        <f>AF9*AE9</f>
        <v>245</v>
      </c>
      <c r="AH9" s="478"/>
      <c r="AI9" s="478"/>
      <c r="AJ9" s="478"/>
      <c r="AK9" s="478"/>
      <c r="AL9" s="478"/>
      <c r="AM9" s="478"/>
      <c r="AN9" s="478"/>
    </row>
    <row r="10" spans="1:40">
      <c r="A10" s="484" t="s">
        <v>784</v>
      </c>
      <c r="B10" s="497">
        <f t="shared" si="0"/>
        <v>210</v>
      </c>
      <c r="C10" s="482"/>
      <c r="D10" s="482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>
        <v>30</v>
      </c>
      <c r="X10" s="483">
        <v>2</v>
      </c>
      <c r="Y10" s="483">
        <v>6</v>
      </c>
      <c r="Z10" s="483">
        <v>35</v>
      </c>
      <c r="AA10" s="483">
        <f>Z10*Y10</f>
        <v>210</v>
      </c>
      <c r="AB10" s="483"/>
      <c r="AC10" s="483"/>
      <c r="AD10" s="483"/>
      <c r="AE10" s="483"/>
      <c r="AF10" s="483"/>
      <c r="AG10" s="483"/>
      <c r="AH10" s="478"/>
      <c r="AI10" s="478"/>
      <c r="AJ10" s="478"/>
      <c r="AK10" s="478"/>
      <c r="AL10" s="478"/>
      <c r="AM10" s="478"/>
      <c r="AN10" s="478"/>
    </row>
    <row r="11" spans="1:40">
      <c r="A11" s="484" t="s">
        <v>785</v>
      </c>
      <c r="B11" s="497">
        <f t="shared" si="0"/>
        <v>1750</v>
      </c>
      <c r="C11" s="482">
        <v>15</v>
      </c>
      <c r="D11" s="482">
        <v>1</v>
      </c>
      <c r="E11" s="483">
        <v>1</v>
      </c>
      <c r="F11" s="483">
        <v>35</v>
      </c>
      <c r="G11" s="483">
        <f>F11*E11</f>
        <v>35</v>
      </c>
      <c r="H11" s="483">
        <v>45</v>
      </c>
      <c r="I11" s="483">
        <v>3</v>
      </c>
      <c r="J11" s="483">
        <v>6</v>
      </c>
      <c r="K11" s="483">
        <v>35</v>
      </c>
      <c r="L11" s="483">
        <f>K11*J11</f>
        <v>210</v>
      </c>
      <c r="M11" s="483">
        <v>100</v>
      </c>
      <c r="N11" s="483">
        <v>5</v>
      </c>
      <c r="O11" s="483">
        <v>15</v>
      </c>
      <c r="P11" s="483">
        <v>35</v>
      </c>
      <c r="Q11" s="483">
        <f>P11*O11</f>
        <v>525</v>
      </c>
      <c r="R11" s="483">
        <v>75</v>
      </c>
      <c r="S11" s="483">
        <v>5</v>
      </c>
      <c r="T11" s="483">
        <v>10</v>
      </c>
      <c r="U11" s="483">
        <v>35</v>
      </c>
      <c r="V11" s="483">
        <f>U11*T11</f>
        <v>350</v>
      </c>
      <c r="W11" s="483">
        <v>50</v>
      </c>
      <c r="X11" s="483">
        <v>3</v>
      </c>
      <c r="Y11" s="483">
        <v>6</v>
      </c>
      <c r="Z11" s="483">
        <v>35</v>
      </c>
      <c r="AA11" s="483">
        <f>Z11*Y11</f>
        <v>210</v>
      </c>
      <c r="AB11" s="483"/>
      <c r="AC11" s="483">
        <v>80</v>
      </c>
      <c r="AD11" s="483">
        <v>4</v>
      </c>
      <c r="AE11" s="483">
        <v>12</v>
      </c>
      <c r="AF11" s="483">
        <v>35</v>
      </c>
      <c r="AG11" s="483">
        <f>AF11*AE11</f>
        <v>420</v>
      </c>
      <c r="AH11" s="478"/>
      <c r="AI11" s="478"/>
      <c r="AJ11" s="478"/>
      <c r="AK11" s="478"/>
      <c r="AL11" s="478"/>
      <c r="AM11" s="478"/>
      <c r="AN11" s="478"/>
    </row>
    <row r="12" spans="1:40">
      <c r="A12" s="481" t="s">
        <v>788</v>
      </c>
      <c r="B12" s="497">
        <f t="shared" si="0"/>
        <v>1361</v>
      </c>
      <c r="C12" s="482">
        <v>15</v>
      </c>
      <c r="D12" s="482">
        <v>1</v>
      </c>
      <c r="E12" s="483">
        <v>4</v>
      </c>
      <c r="F12" s="483">
        <v>34</v>
      </c>
      <c r="G12" s="483">
        <f>F12*E12</f>
        <v>136</v>
      </c>
      <c r="H12" s="483">
        <v>60</v>
      </c>
      <c r="I12" s="483">
        <v>4</v>
      </c>
      <c r="J12" s="483">
        <v>12</v>
      </c>
      <c r="K12" s="483">
        <v>35</v>
      </c>
      <c r="L12" s="483">
        <f>K12*J12</f>
        <v>420</v>
      </c>
      <c r="M12" s="483">
        <v>15</v>
      </c>
      <c r="N12" s="483">
        <v>1</v>
      </c>
      <c r="O12" s="483">
        <v>4</v>
      </c>
      <c r="P12" s="483">
        <v>35</v>
      </c>
      <c r="Q12" s="483">
        <f>P12*O12</f>
        <v>140</v>
      </c>
      <c r="R12" s="483">
        <v>110</v>
      </c>
      <c r="S12" s="483">
        <v>4</v>
      </c>
      <c r="T12" s="483">
        <v>16</v>
      </c>
      <c r="U12" s="483">
        <v>35</v>
      </c>
      <c r="V12" s="483">
        <f>U12*T12</f>
        <v>560</v>
      </c>
      <c r="W12" s="483">
        <v>15</v>
      </c>
      <c r="X12" s="483">
        <v>1</v>
      </c>
      <c r="Y12" s="483">
        <v>3</v>
      </c>
      <c r="Z12" s="483">
        <v>35</v>
      </c>
      <c r="AA12" s="483">
        <f>Z12*Y12</f>
        <v>105</v>
      </c>
      <c r="AB12" s="483"/>
      <c r="AC12" s="483"/>
      <c r="AD12" s="483"/>
      <c r="AE12" s="483"/>
      <c r="AF12" s="483"/>
      <c r="AG12" s="483"/>
      <c r="AH12" s="478"/>
      <c r="AI12" s="478"/>
      <c r="AJ12" s="478"/>
      <c r="AK12" s="478"/>
      <c r="AL12" s="478"/>
      <c r="AM12" s="478"/>
      <c r="AN12" s="478"/>
    </row>
    <row r="13" spans="1:40">
      <c r="A13" s="485" t="s">
        <v>789</v>
      </c>
      <c r="B13" s="497">
        <f t="shared" si="0"/>
        <v>408</v>
      </c>
      <c r="C13" s="482">
        <v>60</v>
      </c>
      <c r="D13" s="482">
        <v>4</v>
      </c>
      <c r="E13" s="483">
        <v>4</v>
      </c>
      <c r="F13" s="483">
        <v>34</v>
      </c>
      <c r="G13" s="483">
        <f>F13*E13</f>
        <v>136</v>
      </c>
      <c r="H13" s="483">
        <v>45</v>
      </c>
      <c r="I13" s="483">
        <v>3</v>
      </c>
      <c r="J13" s="483">
        <v>3</v>
      </c>
      <c r="K13" s="483">
        <v>34</v>
      </c>
      <c r="L13" s="483">
        <f>K13*J13</f>
        <v>102</v>
      </c>
      <c r="M13" s="483"/>
      <c r="N13" s="483"/>
      <c r="O13" s="483"/>
      <c r="P13" s="483"/>
      <c r="Q13" s="483"/>
      <c r="R13" s="483">
        <v>75</v>
      </c>
      <c r="S13" s="483">
        <v>5</v>
      </c>
      <c r="T13" s="483">
        <v>5</v>
      </c>
      <c r="U13" s="483">
        <v>34</v>
      </c>
      <c r="V13" s="483">
        <f>U13*T13</f>
        <v>170</v>
      </c>
      <c r="W13" s="483"/>
      <c r="X13" s="483"/>
      <c r="Y13" s="483"/>
      <c r="Z13" s="483"/>
      <c r="AA13" s="483"/>
      <c r="AB13" s="483"/>
      <c r="AC13" s="483"/>
      <c r="AD13" s="483"/>
      <c r="AE13" s="483"/>
      <c r="AF13" s="483"/>
      <c r="AG13" s="483"/>
      <c r="AH13" s="478"/>
      <c r="AI13" s="478"/>
      <c r="AJ13" s="478"/>
      <c r="AK13" s="478"/>
      <c r="AL13" s="478"/>
      <c r="AM13" s="478"/>
      <c r="AN13" s="478"/>
    </row>
    <row r="14" spans="1:40">
      <c r="A14" s="486" t="s">
        <v>790</v>
      </c>
      <c r="B14" s="498">
        <f t="shared" si="0"/>
        <v>459</v>
      </c>
      <c r="C14" s="482"/>
      <c r="D14" s="482"/>
      <c r="E14" s="483"/>
      <c r="F14" s="483"/>
      <c r="G14" s="483"/>
      <c r="H14" s="483"/>
      <c r="I14" s="483"/>
      <c r="J14" s="483"/>
      <c r="K14" s="483"/>
      <c r="L14" s="483"/>
      <c r="M14" s="483"/>
      <c r="N14" s="483"/>
      <c r="O14" s="483"/>
      <c r="P14" s="483"/>
      <c r="Q14" s="483"/>
      <c r="R14" s="483"/>
      <c r="S14" s="483"/>
      <c r="T14" s="483"/>
      <c r="U14" s="483"/>
      <c r="V14" s="483"/>
      <c r="W14" s="483">
        <v>58</v>
      </c>
      <c r="X14" s="483">
        <v>4</v>
      </c>
      <c r="Y14" s="483"/>
      <c r="Z14" s="483"/>
      <c r="AA14" s="483">
        <f>AA15+AA16</f>
        <v>459</v>
      </c>
      <c r="AB14" s="483"/>
      <c r="AC14" s="483"/>
      <c r="AD14" s="483"/>
      <c r="AE14" s="483"/>
      <c r="AF14" s="483"/>
      <c r="AG14" s="483"/>
      <c r="AH14" s="478"/>
      <c r="AI14" s="478"/>
      <c r="AJ14" s="478"/>
      <c r="AK14" s="478"/>
      <c r="AL14" s="478"/>
      <c r="AM14" s="478"/>
      <c r="AN14" s="478"/>
    </row>
    <row r="15" spans="1:40">
      <c r="A15" s="487"/>
      <c r="B15" s="499"/>
      <c r="C15" s="482"/>
      <c r="D15" s="482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  <c r="P15" s="483"/>
      <c r="Q15" s="483"/>
      <c r="R15" s="483"/>
      <c r="S15" s="483"/>
      <c r="T15" s="483"/>
      <c r="U15" s="483"/>
      <c r="V15" s="483"/>
      <c r="W15" s="483"/>
      <c r="X15" s="483">
        <v>2</v>
      </c>
      <c r="Y15" s="483">
        <v>4.5</v>
      </c>
      <c r="Z15" s="483">
        <v>34</v>
      </c>
      <c r="AA15" s="483">
        <f>Z15*Y15</f>
        <v>153</v>
      </c>
      <c r="AB15" s="483"/>
      <c r="AC15" s="483"/>
      <c r="AD15" s="483"/>
      <c r="AE15" s="483"/>
      <c r="AF15" s="483"/>
      <c r="AG15" s="483"/>
      <c r="AH15" s="478"/>
      <c r="AI15" s="478"/>
      <c r="AJ15" s="478"/>
      <c r="AK15" s="478"/>
      <c r="AL15" s="478"/>
      <c r="AM15" s="478"/>
      <c r="AN15" s="478"/>
    </row>
    <row r="16" spans="1:40">
      <c r="A16" s="488"/>
      <c r="B16" s="499"/>
      <c r="C16" s="482"/>
      <c r="D16" s="482"/>
      <c r="E16" s="483"/>
      <c r="F16" s="483"/>
      <c r="G16" s="483"/>
      <c r="H16" s="483"/>
      <c r="I16" s="483"/>
      <c r="J16" s="483"/>
      <c r="K16" s="483"/>
      <c r="L16" s="483"/>
      <c r="M16" s="483"/>
      <c r="N16" s="483"/>
      <c r="O16" s="483"/>
      <c r="P16" s="483"/>
      <c r="Q16" s="483"/>
      <c r="R16" s="483"/>
      <c r="S16" s="483"/>
      <c r="T16" s="483"/>
      <c r="U16" s="483"/>
      <c r="V16" s="483"/>
      <c r="W16" s="483"/>
      <c r="X16" s="483">
        <v>2</v>
      </c>
      <c r="Y16" s="483">
        <v>9</v>
      </c>
      <c r="Z16" s="483">
        <v>34</v>
      </c>
      <c r="AA16" s="483">
        <f>Z16*Y16</f>
        <v>306</v>
      </c>
      <c r="AB16" s="483"/>
      <c r="AC16" s="483"/>
      <c r="AD16" s="483"/>
      <c r="AE16" s="483"/>
      <c r="AF16" s="483"/>
      <c r="AG16" s="483"/>
      <c r="AH16" s="478"/>
      <c r="AI16" s="478"/>
      <c r="AJ16" s="478"/>
      <c r="AK16" s="478"/>
      <c r="AL16" s="478"/>
      <c r="AM16" s="478"/>
      <c r="AN16" s="478"/>
    </row>
    <row r="17" spans="1:40">
      <c r="A17" s="489" t="s">
        <v>792</v>
      </c>
      <c r="B17" s="497">
        <f t="shared" si="0"/>
        <v>1575</v>
      </c>
      <c r="C17" s="482">
        <v>13</v>
      </c>
      <c r="D17" s="482">
        <v>1</v>
      </c>
      <c r="E17" s="483">
        <v>9</v>
      </c>
      <c r="F17" s="483">
        <v>35</v>
      </c>
      <c r="G17" s="483">
        <f>F17*E17</f>
        <v>315</v>
      </c>
      <c r="H17" s="483"/>
      <c r="I17" s="483"/>
      <c r="J17" s="483"/>
      <c r="K17" s="483"/>
      <c r="L17" s="483"/>
      <c r="M17" s="483"/>
      <c r="N17" s="483"/>
      <c r="O17" s="483"/>
      <c r="P17" s="483"/>
      <c r="Q17" s="483"/>
      <c r="R17" s="483"/>
      <c r="S17" s="483"/>
      <c r="T17" s="483"/>
      <c r="U17" s="483"/>
      <c r="V17" s="483"/>
      <c r="W17" s="483">
        <v>55</v>
      </c>
      <c r="X17" s="483">
        <v>4</v>
      </c>
      <c r="Y17" s="483">
        <v>31.5</v>
      </c>
      <c r="Z17" s="483">
        <v>35</v>
      </c>
      <c r="AA17" s="483">
        <f>Z17*Y17</f>
        <v>1102.5</v>
      </c>
      <c r="AB17" s="483"/>
      <c r="AC17" s="483">
        <v>20</v>
      </c>
      <c r="AD17" s="483">
        <v>1</v>
      </c>
      <c r="AE17" s="483">
        <v>4.5</v>
      </c>
      <c r="AF17" s="483">
        <v>35</v>
      </c>
      <c r="AG17" s="483">
        <f>AF17*AE17</f>
        <v>157.5</v>
      </c>
      <c r="AH17" s="478"/>
      <c r="AI17" s="478"/>
      <c r="AJ17" s="478"/>
      <c r="AK17" s="478"/>
      <c r="AL17" s="478"/>
      <c r="AM17" s="478"/>
      <c r="AN17" s="478"/>
    </row>
    <row r="18" spans="1:40">
      <c r="A18" s="486" t="s">
        <v>793</v>
      </c>
      <c r="B18" s="497">
        <f t="shared" si="0"/>
        <v>385</v>
      </c>
      <c r="C18" s="482"/>
      <c r="D18" s="482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  <c r="P18" s="483"/>
      <c r="Q18" s="483"/>
      <c r="R18" s="483">
        <v>40</v>
      </c>
      <c r="S18" s="483">
        <v>2</v>
      </c>
      <c r="T18" s="483">
        <v>2</v>
      </c>
      <c r="U18" s="483">
        <v>35</v>
      </c>
      <c r="V18" s="483">
        <f>U18*T18</f>
        <v>70</v>
      </c>
      <c r="W18" s="483">
        <v>45</v>
      </c>
      <c r="X18" s="483">
        <v>3</v>
      </c>
      <c r="Y18" s="483">
        <v>9</v>
      </c>
      <c r="Z18" s="483">
        <v>35</v>
      </c>
      <c r="AA18" s="483">
        <f>Z18*Y18</f>
        <v>315</v>
      </c>
      <c r="AB18" s="483"/>
      <c r="AC18" s="483"/>
      <c r="AD18" s="483"/>
      <c r="AE18" s="483"/>
      <c r="AF18" s="483"/>
      <c r="AG18" s="483"/>
      <c r="AH18" s="478"/>
      <c r="AI18" s="478"/>
      <c r="AJ18" s="478"/>
      <c r="AK18" s="478"/>
      <c r="AL18" s="478"/>
      <c r="AM18" s="478"/>
      <c r="AN18" s="478"/>
    </row>
    <row r="19" spans="1:40">
      <c r="A19" s="486" t="s">
        <v>794</v>
      </c>
      <c r="B19" s="497">
        <f t="shared" si="0"/>
        <v>390</v>
      </c>
      <c r="C19" s="482"/>
      <c r="D19" s="482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>
        <v>80</v>
      </c>
      <c r="X19" s="483">
        <v>4</v>
      </c>
      <c r="Y19" s="483">
        <v>4</v>
      </c>
      <c r="Z19" s="483">
        <f>(Z20+Z21)/2</f>
        <v>32.5</v>
      </c>
      <c r="AA19" s="483">
        <f>AA20+AA21</f>
        <v>260</v>
      </c>
      <c r="AB19" s="483">
        <f>AA19*W19</f>
        <v>20800</v>
      </c>
      <c r="AC19" s="483">
        <v>30</v>
      </c>
      <c r="AD19" s="483">
        <v>2</v>
      </c>
      <c r="AE19" s="483"/>
      <c r="AF19" s="483"/>
      <c r="AG19" s="483">
        <f>AG20+AG21</f>
        <v>130</v>
      </c>
      <c r="AH19" s="478"/>
      <c r="AI19" s="478"/>
      <c r="AJ19" s="478"/>
      <c r="AK19" s="478"/>
      <c r="AL19" s="478"/>
      <c r="AM19" s="478"/>
      <c r="AN19" s="478"/>
    </row>
    <row r="20" spans="1:40">
      <c r="A20" s="500"/>
      <c r="B20" s="499"/>
      <c r="C20" s="482"/>
      <c r="D20" s="482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>
        <v>2</v>
      </c>
      <c r="Y20" s="483">
        <v>4</v>
      </c>
      <c r="Z20" s="483">
        <v>33</v>
      </c>
      <c r="AA20" s="483">
        <f>Z20*Y20</f>
        <v>132</v>
      </c>
      <c r="AB20" s="483"/>
      <c r="AC20" s="483"/>
      <c r="AD20" s="483">
        <v>1</v>
      </c>
      <c r="AE20" s="483">
        <v>2</v>
      </c>
      <c r="AF20" s="483">
        <v>33</v>
      </c>
      <c r="AG20" s="483">
        <f>AF20*AE20</f>
        <v>66</v>
      </c>
      <c r="AH20" s="478"/>
      <c r="AI20" s="478"/>
      <c r="AJ20" s="478"/>
      <c r="AK20" s="478"/>
      <c r="AL20" s="478"/>
      <c r="AM20" s="478"/>
      <c r="AN20" s="478"/>
    </row>
    <row r="21" spans="1:40">
      <c r="A21" s="501"/>
      <c r="B21" s="499"/>
      <c r="C21" s="482"/>
      <c r="D21" s="482"/>
      <c r="E21" s="483"/>
      <c r="F21" s="483"/>
      <c r="G21" s="483"/>
      <c r="H21" s="483"/>
      <c r="I21" s="483"/>
      <c r="J21" s="483"/>
      <c r="K21" s="483"/>
      <c r="L21" s="483"/>
      <c r="M21" s="483"/>
      <c r="N21" s="483"/>
      <c r="O21" s="483"/>
      <c r="P21" s="483"/>
      <c r="Q21" s="483"/>
      <c r="R21" s="483"/>
      <c r="S21" s="483"/>
      <c r="T21" s="483"/>
      <c r="U21" s="483"/>
      <c r="V21" s="483"/>
      <c r="W21" s="483"/>
      <c r="X21" s="483">
        <v>2</v>
      </c>
      <c r="Y21" s="483">
        <v>4</v>
      </c>
      <c r="Z21" s="483">
        <v>32</v>
      </c>
      <c r="AA21" s="483">
        <f>Z21*Y21</f>
        <v>128</v>
      </c>
      <c r="AB21" s="483"/>
      <c r="AC21" s="483"/>
      <c r="AD21" s="483">
        <v>1</v>
      </c>
      <c r="AE21" s="483">
        <v>2</v>
      </c>
      <c r="AF21" s="483">
        <v>32</v>
      </c>
      <c r="AG21" s="483">
        <f>AF21*AE21</f>
        <v>64</v>
      </c>
      <c r="AH21" s="478"/>
      <c r="AI21" s="478"/>
      <c r="AJ21" s="478"/>
      <c r="AK21" s="478"/>
      <c r="AL21" s="478"/>
      <c r="AM21" s="478"/>
      <c r="AN21" s="478"/>
    </row>
    <row r="22" spans="1:40">
      <c r="A22" s="489" t="s">
        <v>796</v>
      </c>
      <c r="B22" s="497">
        <f t="shared" si="0"/>
        <v>735</v>
      </c>
      <c r="C22" s="482"/>
      <c r="D22" s="482"/>
      <c r="E22" s="483"/>
      <c r="F22" s="483"/>
      <c r="G22" s="483"/>
      <c r="H22" s="483"/>
      <c r="I22" s="483"/>
      <c r="J22" s="483"/>
      <c r="K22" s="483"/>
      <c r="L22" s="483"/>
      <c r="M22" s="483"/>
      <c r="N22" s="483"/>
      <c r="O22" s="483"/>
      <c r="P22" s="483"/>
      <c r="Q22" s="483"/>
      <c r="R22" s="483"/>
      <c r="S22" s="483"/>
      <c r="T22" s="483"/>
      <c r="U22" s="483"/>
      <c r="V22" s="483"/>
      <c r="W22" s="483">
        <v>52</v>
      </c>
      <c r="X22" s="483">
        <v>3</v>
      </c>
      <c r="Y22" s="483">
        <v>21</v>
      </c>
      <c r="Z22" s="483">
        <v>35</v>
      </c>
      <c r="AA22" s="483">
        <f>Z22*Y22</f>
        <v>735</v>
      </c>
      <c r="AB22" s="483"/>
      <c r="AC22" s="483"/>
      <c r="AD22" s="483"/>
      <c r="AE22" s="483"/>
      <c r="AF22" s="483"/>
      <c r="AG22" s="483"/>
      <c r="AH22" s="478"/>
      <c r="AI22" s="478"/>
      <c r="AJ22" s="478"/>
      <c r="AK22" s="478"/>
      <c r="AL22" s="478"/>
      <c r="AM22" s="478"/>
      <c r="AN22" s="478"/>
    </row>
    <row r="23" spans="1:40">
      <c r="A23" s="484" t="s">
        <v>797</v>
      </c>
      <c r="B23" s="497">
        <f t="shared" si="0"/>
        <v>646</v>
      </c>
      <c r="C23" s="482"/>
      <c r="D23" s="482"/>
      <c r="E23" s="483"/>
      <c r="F23" s="483"/>
      <c r="G23" s="483"/>
      <c r="H23" s="483"/>
      <c r="I23" s="483"/>
      <c r="J23" s="483"/>
      <c r="K23" s="483"/>
      <c r="L23" s="483"/>
      <c r="M23" s="483"/>
      <c r="N23" s="483"/>
      <c r="O23" s="483"/>
      <c r="P23" s="483"/>
      <c r="Q23" s="483"/>
      <c r="R23" s="483">
        <v>152</v>
      </c>
      <c r="S23" s="483">
        <v>8</v>
      </c>
      <c r="T23" s="483">
        <v>16</v>
      </c>
      <c r="U23" s="483">
        <v>34</v>
      </c>
      <c r="V23" s="483">
        <f>U23*T23</f>
        <v>544</v>
      </c>
      <c r="W23" s="483"/>
      <c r="X23" s="483"/>
      <c r="Y23" s="483"/>
      <c r="Z23" s="483"/>
      <c r="AA23" s="483"/>
      <c r="AB23" s="483"/>
      <c r="AC23" s="483">
        <v>30</v>
      </c>
      <c r="AD23" s="483">
        <v>1</v>
      </c>
      <c r="AE23" s="483">
        <v>3</v>
      </c>
      <c r="AF23" s="483">
        <v>34</v>
      </c>
      <c r="AG23" s="483">
        <f>AF23*AE23</f>
        <v>102</v>
      </c>
      <c r="AH23" s="478"/>
      <c r="AI23" s="478"/>
      <c r="AJ23" s="478"/>
      <c r="AK23" s="478"/>
      <c r="AL23" s="478"/>
      <c r="AM23" s="478"/>
      <c r="AN23" s="478"/>
    </row>
    <row r="24" spans="1:40">
      <c r="A24" s="484" t="s">
        <v>799</v>
      </c>
      <c r="B24" s="497">
        <f t="shared" si="0"/>
        <v>350</v>
      </c>
      <c r="C24" s="483">
        <v>25</v>
      </c>
      <c r="D24" s="483">
        <v>1</v>
      </c>
      <c r="E24" s="483">
        <v>2</v>
      </c>
      <c r="F24" s="483">
        <v>35</v>
      </c>
      <c r="G24" s="483">
        <f>F24*E24</f>
        <v>70</v>
      </c>
      <c r="H24" s="483"/>
      <c r="I24" s="483"/>
      <c r="J24" s="483"/>
      <c r="K24" s="483"/>
      <c r="L24" s="483"/>
      <c r="M24" s="483"/>
      <c r="N24" s="483"/>
      <c r="O24" s="483"/>
      <c r="P24" s="483"/>
      <c r="Q24" s="483"/>
      <c r="R24" s="483">
        <v>25</v>
      </c>
      <c r="S24" s="483">
        <v>1</v>
      </c>
      <c r="T24" s="483">
        <v>2</v>
      </c>
      <c r="U24" s="483">
        <v>35</v>
      </c>
      <c r="V24" s="483">
        <f>U24*T24</f>
        <v>70</v>
      </c>
      <c r="W24" s="483">
        <v>95</v>
      </c>
      <c r="X24" s="483">
        <v>3</v>
      </c>
      <c r="Y24" s="483">
        <v>6</v>
      </c>
      <c r="Z24" s="483">
        <v>35</v>
      </c>
      <c r="AA24" s="483">
        <f t="shared" ref="AA24:AA32" si="1">Z24*Y24</f>
        <v>210</v>
      </c>
      <c r="AB24" s="483"/>
      <c r="AC24" s="483"/>
      <c r="AD24" s="483"/>
      <c r="AE24" s="483"/>
      <c r="AF24" s="483"/>
      <c r="AG24" s="483"/>
      <c r="AH24" s="478"/>
      <c r="AI24" s="478"/>
      <c r="AJ24" s="478"/>
      <c r="AK24" s="478"/>
      <c r="AL24" s="478"/>
      <c r="AM24" s="478"/>
      <c r="AN24" s="478"/>
    </row>
    <row r="25" spans="1:40">
      <c r="A25" s="484" t="s">
        <v>800</v>
      </c>
      <c r="B25" s="497">
        <f t="shared" si="0"/>
        <v>612</v>
      </c>
      <c r="C25" s="490"/>
      <c r="D25" s="490"/>
      <c r="E25" s="491"/>
      <c r="F25" s="491"/>
      <c r="G25" s="491"/>
      <c r="H25" s="491"/>
      <c r="I25" s="491"/>
      <c r="J25" s="491"/>
      <c r="K25" s="491"/>
      <c r="L25" s="491"/>
      <c r="M25" s="491"/>
      <c r="N25" s="491"/>
      <c r="O25" s="491"/>
      <c r="P25" s="491"/>
      <c r="Q25" s="491"/>
      <c r="R25" s="491"/>
      <c r="S25" s="491"/>
      <c r="T25" s="491"/>
      <c r="U25" s="491"/>
      <c r="V25" s="491"/>
      <c r="W25" s="491">
        <v>60</v>
      </c>
      <c r="X25" s="491">
        <v>4</v>
      </c>
      <c r="Y25" s="491">
        <v>18</v>
      </c>
      <c r="Z25" s="491">
        <v>34</v>
      </c>
      <c r="AA25" s="483">
        <f t="shared" si="1"/>
        <v>612</v>
      </c>
      <c r="AB25" s="483"/>
      <c r="AC25" s="491"/>
      <c r="AD25" s="491"/>
      <c r="AE25" s="483"/>
      <c r="AF25" s="483"/>
      <c r="AG25" s="483"/>
      <c r="AH25" s="478"/>
      <c r="AI25" s="478"/>
      <c r="AJ25" s="478"/>
      <c r="AK25" s="478"/>
      <c r="AL25" s="478"/>
      <c r="AM25" s="478"/>
      <c r="AN25" s="478"/>
    </row>
    <row r="26" spans="1:40">
      <c r="A26" s="492" t="s">
        <v>801</v>
      </c>
      <c r="B26" s="497">
        <f t="shared" si="0"/>
        <v>2677.5</v>
      </c>
      <c r="C26" s="482">
        <v>47</v>
      </c>
      <c r="D26" s="482">
        <v>3</v>
      </c>
      <c r="E26" s="483">
        <v>13.5</v>
      </c>
      <c r="F26" s="483">
        <v>35</v>
      </c>
      <c r="G26" s="483">
        <f>F26*E26</f>
        <v>472.5</v>
      </c>
      <c r="H26" s="483"/>
      <c r="I26" s="483"/>
      <c r="J26" s="483"/>
      <c r="K26" s="483"/>
      <c r="L26" s="483"/>
      <c r="M26" s="483"/>
      <c r="N26" s="483"/>
      <c r="O26" s="483"/>
      <c r="P26" s="483"/>
      <c r="Q26" s="483"/>
      <c r="R26" s="483"/>
      <c r="S26" s="483"/>
      <c r="T26" s="483"/>
      <c r="U26" s="483"/>
      <c r="V26" s="483"/>
      <c r="W26" s="483">
        <v>169</v>
      </c>
      <c r="X26" s="483">
        <v>7</v>
      </c>
      <c r="Y26" s="483">
        <v>45</v>
      </c>
      <c r="Z26" s="483">
        <v>35</v>
      </c>
      <c r="AA26" s="483">
        <f t="shared" si="1"/>
        <v>1575</v>
      </c>
      <c r="AB26" s="483"/>
      <c r="AC26" s="483">
        <v>116</v>
      </c>
      <c r="AD26" s="483">
        <v>4</v>
      </c>
      <c r="AE26" s="493">
        <v>18</v>
      </c>
      <c r="AF26" s="493">
        <v>35</v>
      </c>
      <c r="AG26" s="483">
        <f>AF26*AE26</f>
        <v>630</v>
      </c>
    </row>
    <row r="27" spans="1:40">
      <c r="A27" s="492" t="s">
        <v>802</v>
      </c>
      <c r="B27" s="497">
        <f t="shared" si="0"/>
        <v>945</v>
      </c>
      <c r="C27" s="494"/>
      <c r="D27" s="494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>
        <v>75</v>
      </c>
      <c r="X27" s="493">
        <v>5</v>
      </c>
      <c r="Y27" s="493">
        <v>27</v>
      </c>
      <c r="Z27" s="493">
        <v>35</v>
      </c>
      <c r="AA27" s="483">
        <f t="shared" si="1"/>
        <v>945</v>
      </c>
      <c r="AB27" s="483"/>
      <c r="AC27" s="493"/>
      <c r="AD27" s="493"/>
      <c r="AE27" s="493"/>
      <c r="AF27" s="493"/>
      <c r="AG27" s="483"/>
    </row>
    <row r="28" spans="1:40">
      <c r="A28" s="492" t="s">
        <v>803</v>
      </c>
      <c r="B28" s="497">
        <f t="shared" si="0"/>
        <v>1190</v>
      </c>
      <c r="C28" s="483"/>
      <c r="D28" s="483"/>
      <c r="E28" s="483"/>
      <c r="F28" s="483"/>
      <c r="G28" s="483"/>
      <c r="H28" s="483"/>
      <c r="I28" s="483"/>
      <c r="J28" s="483"/>
      <c r="K28" s="483"/>
      <c r="L28" s="483"/>
      <c r="M28" s="483"/>
      <c r="N28" s="483"/>
      <c r="O28" s="483"/>
      <c r="P28" s="483"/>
      <c r="Q28" s="483"/>
      <c r="R28" s="483">
        <v>32</v>
      </c>
      <c r="S28" s="483">
        <v>2</v>
      </c>
      <c r="T28" s="483">
        <v>12</v>
      </c>
      <c r="U28" s="483">
        <v>35</v>
      </c>
      <c r="V28" s="483">
        <f>U28*T28</f>
        <v>420</v>
      </c>
      <c r="W28" s="483">
        <v>58</v>
      </c>
      <c r="X28" s="483">
        <v>4</v>
      </c>
      <c r="Y28" s="483">
        <v>22</v>
      </c>
      <c r="Z28" s="483">
        <v>35</v>
      </c>
      <c r="AA28" s="483">
        <f t="shared" si="1"/>
        <v>770</v>
      </c>
      <c r="AB28" s="483"/>
      <c r="AC28" s="483"/>
      <c r="AD28" s="483"/>
      <c r="AE28" s="493"/>
      <c r="AF28" s="493"/>
      <c r="AG28" s="483"/>
    </row>
    <row r="29" spans="1:40">
      <c r="A29" s="492" t="s">
        <v>804</v>
      </c>
      <c r="B29" s="497">
        <f t="shared" si="0"/>
        <v>315</v>
      </c>
      <c r="C29" s="494"/>
      <c r="D29" s="494"/>
      <c r="E29" s="493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83">
        <v>25</v>
      </c>
      <c r="X29" s="483">
        <v>2</v>
      </c>
      <c r="Y29" s="483">
        <v>4.5</v>
      </c>
      <c r="Z29" s="483">
        <v>35</v>
      </c>
      <c r="AA29" s="483">
        <f t="shared" si="1"/>
        <v>157.5</v>
      </c>
      <c r="AB29" s="483"/>
      <c r="AC29" s="483">
        <v>12</v>
      </c>
      <c r="AD29" s="483">
        <v>1</v>
      </c>
      <c r="AE29" s="493">
        <v>4.5</v>
      </c>
      <c r="AF29" s="493">
        <v>35</v>
      </c>
      <c r="AG29" s="483">
        <f>AF29*AE29</f>
        <v>157.5</v>
      </c>
    </row>
    <row r="30" spans="1:40">
      <c r="A30" s="492" t="s">
        <v>805</v>
      </c>
      <c r="B30" s="497">
        <f t="shared" si="0"/>
        <v>1260</v>
      </c>
      <c r="C30" s="482"/>
      <c r="D30" s="482"/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83"/>
      <c r="U30" s="483"/>
      <c r="V30" s="483"/>
      <c r="W30" s="483">
        <v>25</v>
      </c>
      <c r="X30" s="483">
        <v>2</v>
      </c>
      <c r="Y30" s="483">
        <v>18</v>
      </c>
      <c r="Z30" s="483">
        <v>35</v>
      </c>
      <c r="AA30" s="483">
        <f t="shared" si="1"/>
        <v>630</v>
      </c>
      <c r="AB30" s="483"/>
      <c r="AC30" s="483">
        <v>36</v>
      </c>
      <c r="AD30" s="483">
        <v>3</v>
      </c>
      <c r="AE30" s="493">
        <v>18</v>
      </c>
      <c r="AF30" s="493">
        <v>35</v>
      </c>
      <c r="AG30" s="483">
        <f>AF30*AE30</f>
        <v>630</v>
      </c>
    </row>
    <row r="31" spans="1:40">
      <c r="A31" s="492" t="s">
        <v>806</v>
      </c>
      <c r="B31" s="497">
        <f t="shared" si="0"/>
        <v>1417.5</v>
      </c>
      <c r="C31" s="494"/>
      <c r="D31" s="494"/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83"/>
      <c r="S31" s="483"/>
      <c r="T31" s="483"/>
      <c r="U31" s="483"/>
      <c r="V31" s="483"/>
      <c r="W31" s="483">
        <v>90</v>
      </c>
      <c r="X31" s="483">
        <v>6</v>
      </c>
      <c r="Y31" s="483">
        <v>31.5</v>
      </c>
      <c r="Z31" s="483">
        <v>35</v>
      </c>
      <c r="AA31" s="483">
        <f t="shared" si="1"/>
        <v>1102.5</v>
      </c>
      <c r="AB31" s="483"/>
      <c r="AC31" s="483">
        <v>30</v>
      </c>
      <c r="AD31" s="483">
        <v>2</v>
      </c>
      <c r="AE31" s="493">
        <v>9</v>
      </c>
      <c r="AF31" s="493">
        <v>35</v>
      </c>
      <c r="AG31" s="483">
        <f>AF31*AE31</f>
        <v>315</v>
      </c>
    </row>
    <row r="32" spans="1:40">
      <c r="A32" s="492" t="s">
        <v>807</v>
      </c>
      <c r="B32" s="497">
        <f t="shared" si="0"/>
        <v>2135.1999999999998</v>
      </c>
      <c r="C32" s="483"/>
      <c r="D32" s="483"/>
      <c r="E32" s="483"/>
      <c r="F32" s="483"/>
      <c r="G32" s="483"/>
      <c r="H32" s="483">
        <v>48</v>
      </c>
      <c r="I32" s="483">
        <v>3</v>
      </c>
      <c r="J32" s="483">
        <v>3</v>
      </c>
      <c r="K32" s="483">
        <v>34</v>
      </c>
      <c r="L32" s="483">
        <f>K32*J32</f>
        <v>102</v>
      </c>
      <c r="M32" s="483">
        <v>16</v>
      </c>
      <c r="N32" s="483">
        <v>1</v>
      </c>
      <c r="O32" s="483">
        <v>1</v>
      </c>
      <c r="P32" s="483">
        <v>34</v>
      </c>
      <c r="Q32" s="483">
        <f>P32*O32</f>
        <v>34</v>
      </c>
      <c r="R32" s="483">
        <v>228</v>
      </c>
      <c r="S32" s="483">
        <v>10</v>
      </c>
      <c r="T32" s="483">
        <v>45</v>
      </c>
      <c r="U32" s="483">
        <v>34</v>
      </c>
      <c r="V32" s="483">
        <f>U32*T32</f>
        <v>1530</v>
      </c>
      <c r="W32" s="483">
        <v>48</v>
      </c>
      <c r="X32" s="483">
        <v>3</v>
      </c>
      <c r="Y32" s="483">
        <v>10.8</v>
      </c>
      <c r="Z32" s="483">
        <v>34</v>
      </c>
      <c r="AA32" s="483">
        <f t="shared" si="1"/>
        <v>367.2</v>
      </c>
      <c r="AB32" s="483"/>
      <c r="AC32" s="483">
        <v>33</v>
      </c>
      <c r="AD32" s="483">
        <v>3</v>
      </c>
      <c r="AE32" s="493">
        <v>3</v>
      </c>
      <c r="AF32" s="493">
        <v>34</v>
      </c>
      <c r="AG32" s="483">
        <f>AF32*AE32</f>
        <v>102</v>
      </c>
    </row>
    <row r="33" spans="1:33">
      <c r="A33" s="495" t="s">
        <v>808</v>
      </c>
      <c r="B33" s="497">
        <f t="shared" si="0"/>
        <v>525</v>
      </c>
      <c r="C33" s="494"/>
      <c r="D33" s="494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83"/>
      <c r="X33" s="483"/>
      <c r="Y33" s="483"/>
      <c r="Z33" s="483"/>
      <c r="AA33" s="483"/>
      <c r="AB33" s="483"/>
      <c r="AC33" s="493">
        <v>75</v>
      </c>
      <c r="AD33" s="493">
        <v>5</v>
      </c>
      <c r="AE33" s="493">
        <v>15</v>
      </c>
      <c r="AF33" s="493">
        <v>35</v>
      </c>
      <c r="AG33" s="483">
        <f>AF33*AE33</f>
        <v>525</v>
      </c>
    </row>
  </sheetData>
  <mergeCells count="11">
    <mergeCell ref="AC4:AG4"/>
    <mergeCell ref="A1:AD1"/>
    <mergeCell ref="A2:AD2"/>
    <mergeCell ref="A3:A5"/>
    <mergeCell ref="B3:B5"/>
    <mergeCell ref="C3:AG3"/>
    <mergeCell ref="C4:G4"/>
    <mergeCell ref="H4:L4"/>
    <mergeCell ref="M4:Q4"/>
    <mergeCell ref="R4:V4"/>
    <mergeCell ref="W4:AA4"/>
  </mergeCells>
  <pageMargins left="0.39370078740157483" right="0.39370078740157483" top="0.55118110236220474" bottom="0.55118110236220474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B5FDB1"/>
  </sheetPr>
  <dimension ref="A1:U22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A22" sqref="A22:XFD22"/>
    </sheetView>
  </sheetViews>
  <sheetFormatPr defaultColWidth="9.140625" defaultRowHeight="15.75"/>
  <cols>
    <col min="1" max="1" width="73" style="71" customWidth="1"/>
    <col min="2" max="2" width="11.140625" style="71" customWidth="1"/>
    <col min="3" max="3" width="13.5703125" style="71" customWidth="1"/>
    <col min="4" max="4" width="9.85546875" style="71" customWidth="1"/>
    <col min="5" max="5" width="9.42578125" style="71" customWidth="1"/>
    <col min="6" max="6" width="11.140625" style="71" customWidth="1"/>
    <col min="7" max="7" width="10.85546875" style="71" customWidth="1"/>
    <col min="8" max="8" width="12.7109375" style="71" customWidth="1"/>
    <col min="9" max="9" width="12" style="71" customWidth="1"/>
    <col min="10" max="10" width="12.7109375" style="71" customWidth="1"/>
    <col min="11" max="11" width="13.5703125" style="71" customWidth="1"/>
    <col min="12" max="13" width="12.7109375" style="71" customWidth="1"/>
    <col min="14" max="14" width="11.5703125" style="71" customWidth="1"/>
    <col min="15" max="16" width="12.7109375" style="71" customWidth="1"/>
    <col min="17" max="17" width="12.140625" style="71" customWidth="1"/>
    <col min="18" max="18" width="12.42578125" style="71" hidden="1" customWidth="1"/>
    <col min="19" max="16384" width="9.140625" style="71"/>
  </cols>
  <sheetData>
    <row r="1" spans="1:21">
      <c r="N1" s="1" t="s">
        <v>1327</v>
      </c>
    </row>
    <row r="2" spans="1:21" ht="30" customHeight="1">
      <c r="A2" s="950" t="s">
        <v>353</v>
      </c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</row>
    <row r="4" spans="1:21" ht="22.5" customHeight="1">
      <c r="A4" s="951" t="s">
        <v>270</v>
      </c>
      <c r="B4" s="952" t="s">
        <v>891</v>
      </c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10"/>
    </row>
    <row r="5" spans="1:21" ht="15.75" customHeight="1">
      <c r="A5" s="951"/>
      <c r="B5" s="954" t="s">
        <v>272</v>
      </c>
      <c r="C5" s="956" t="s">
        <v>1039</v>
      </c>
      <c r="D5" s="956" t="s">
        <v>892</v>
      </c>
      <c r="E5" s="954" t="s">
        <v>893</v>
      </c>
      <c r="F5" s="958" t="s">
        <v>284</v>
      </c>
      <c r="G5" s="954" t="s">
        <v>894</v>
      </c>
      <c r="H5" s="960" t="s">
        <v>895</v>
      </c>
      <c r="I5" s="965" t="s">
        <v>896</v>
      </c>
      <c r="J5" s="960" t="s">
        <v>273</v>
      </c>
      <c r="K5" s="965" t="s">
        <v>274</v>
      </c>
      <c r="L5" s="960" t="s">
        <v>275</v>
      </c>
      <c r="M5" s="954" t="s">
        <v>276</v>
      </c>
      <c r="N5" s="960" t="s">
        <v>271</v>
      </c>
      <c r="O5" s="960" t="s">
        <v>277</v>
      </c>
      <c r="P5" s="961" t="s">
        <v>278</v>
      </c>
      <c r="Q5" s="962" t="s">
        <v>285</v>
      </c>
      <c r="R5" s="963" t="s">
        <v>286</v>
      </c>
    </row>
    <row r="6" spans="1:21" ht="142.5" customHeight="1">
      <c r="A6" s="951"/>
      <c r="B6" s="955"/>
      <c r="C6" s="957"/>
      <c r="D6" s="957"/>
      <c r="E6" s="955"/>
      <c r="F6" s="959"/>
      <c r="G6" s="955"/>
      <c r="H6" s="960"/>
      <c r="I6" s="965"/>
      <c r="J6" s="960"/>
      <c r="K6" s="965"/>
      <c r="L6" s="960"/>
      <c r="M6" s="955"/>
      <c r="N6" s="960"/>
      <c r="O6" s="960"/>
      <c r="P6" s="961"/>
      <c r="Q6" s="962"/>
      <c r="R6" s="964"/>
    </row>
    <row r="7" spans="1:21" ht="34.5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279</v>
      </c>
      <c r="G7" s="78">
        <v>7</v>
      </c>
      <c r="H7" s="78">
        <v>8</v>
      </c>
      <c r="I7" s="78">
        <v>9</v>
      </c>
      <c r="J7" s="78" t="s">
        <v>280</v>
      </c>
      <c r="K7" s="78">
        <v>11</v>
      </c>
      <c r="L7" s="78">
        <v>12</v>
      </c>
      <c r="M7" s="78">
        <v>13</v>
      </c>
      <c r="N7" s="78">
        <v>14</v>
      </c>
      <c r="O7" s="78" t="s">
        <v>281</v>
      </c>
      <c r="P7" s="78" t="s">
        <v>282</v>
      </c>
      <c r="Q7" s="79" t="s">
        <v>283</v>
      </c>
      <c r="R7" s="10"/>
    </row>
    <row r="8" spans="1:21" s="339" customFormat="1" ht="24">
      <c r="A8" s="302" t="s">
        <v>415</v>
      </c>
      <c r="B8" s="329">
        <v>247</v>
      </c>
      <c r="C8" s="330">
        <v>6.63</v>
      </c>
      <c r="D8" s="329">
        <v>1</v>
      </c>
      <c r="E8" s="329">
        <v>15</v>
      </c>
      <c r="F8" s="331">
        <f>B8*C8/D8/E8</f>
        <v>109.17</v>
      </c>
      <c r="G8" s="329">
        <v>4346</v>
      </c>
      <c r="H8" s="332">
        <f>1+4.3/12*3/100</f>
        <v>1.01075</v>
      </c>
      <c r="I8" s="329">
        <v>11280</v>
      </c>
      <c r="J8" s="333">
        <f>(I8-G8*H8)/G8+1</f>
        <v>2.585</v>
      </c>
      <c r="K8" s="334">
        <v>1.1100000000000001</v>
      </c>
      <c r="L8" s="334">
        <v>1.302</v>
      </c>
      <c r="M8" s="334">
        <v>1.085</v>
      </c>
      <c r="N8" s="329">
        <v>12</v>
      </c>
      <c r="O8" s="335">
        <f>G8*H8*J8*K8*L8*M8*N8</f>
        <v>213668</v>
      </c>
      <c r="P8" s="336">
        <f t="shared" ref="P8:P20" si="0">O8/B8</f>
        <v>865</v>
      </c>
      <c r="Q8" s="337">
        <f t="shared" ref="Q8:Q20" si="1">F8*P8</f>
        <v>94432</v>
      </c>
      <c r="R8" s="338">
        <f t="shared" ref="R8:R20" si="2">Q8*N8/F8</f>
        <v>10379.99</v>
      </c>
      <c r="T8" s="339">
        <v>21432.28</v>
      </c>
      <c r="U8" s="339">
        <f t="shared" ref="U8:U20" si="3">Q8/T8</f>
        <v>4.4060641238356304</v>
      </c>
    </row>
    <row r="9" spans="1:21" s="339" customFormat="1" ht="24">
      <c r="A9" s="302" t="s">
        <v>407</v>
      </c>
      <c r="B9" s="329">
        <v>247</v>
      </c>
      <c r="C9" s="330">
        <v>7.63</v>
      </c>
      <c r="D9" s="329">
        <v>1</v>
      </c>
      <c r="E9" s="329">
        <v>20</v>
      </c>
      <c r="F9" s="331">
        <f t="shared" ref="F9:F20" si="4">B9*C9/D9/E9</f>
        <v>94.23</v>
      </c>
      <c r="G9" s="329">
        <v>4346</v>
      </c>
      <c r="H9" s="332">
        <f t="shared" ref="H9:H20" si="5">1+4.3/12*3/100</f>
        <v>1.01075</v>
      </c>
      <c r="I9" s="329">
        <v>11280</v>
      </c>
      <c r="J9" s="333">
        <f t="shared" ref="J9:J20" si="6">(I9-G9*H9)/G9+1</f>
        <v>2.585</v>
      </c>
      <c r="K9" s="334">
        <v>1.1100000000000001</v>
      </c>
      <c r="L9" s="334">
        <v>1.302</v>
      </c>
      <c r="M9" s="334">
        <v>1.085</v>
      </c>
      <c r="N9" s="329">
        <v>12</v>
      </c>
      <c r="O9" s="335">
        <f t="shared" ref="O9:O20" si="7">G9*H9*J9*K9*L9*M9*N9</f>
        <v>213668</v>
      </c>
      <c r="P9" s="336">
        <f t="shared" si="0"/>
        <v>865</v>
      </c>
      <c r="Q9" s="337">
        <f t="shared" si="1"/>
        <v>81509</v>
      </c>
      <c r="R9" s="338">
        <f t="shared" si="2"/>
        <v>10380.01</v>
      </c>
      <c r="T9" s="339">
        <v>17344.2</v>
      </c>
      <c r="U9" s="339">
        <f t="shared" si="3"/>
        <v>4.6994960851466203</v>
      </c>
    </row>
    <row r="10" spans="1:21" s="339" customFormat="1" ht="24">
      <c r="A10" s="302" t="s">
        <v>823</v>
      </c>
      <c r="B10" s="329">
        <v>247</v>
      </c>
      <c r="C10" s="330">
        <v>7.63</v>
      </c>
      <c r="D10" s="329">
        <v>1</v>
      </c>
      <c r="E10" s="329">
        <v>20</v>
      </c>
      <c r="F10" s="331">
        <f t="shared" si="4"/>
        <v>94.23</v>
      </c>
      <c r="G10" s="329">
        <v>4346</v>
      </c>
      <c r="H10" s="332">
        <f t="shared" si="5"/>
        <v>1.01075</v>
      </c>
      <c r="I10" s="329">
        <v>11280</v>
      </c>
      <c r="J10" s="333">
        <f t="shared" si="6"/>
        <v>2.585</v>
      </c>
      <c r="K10" s="334">
        <v>1.1100000000000001</v>
      </c>
      <c r="L10" s="334">
        <v>1.302</v>
      </c>
      <c r="M10" s="334">
        <v>1.085</v>
      </c>
      <c r="N10" s="329">
        <v>12</v>
      </c>
      <c r="O10" s="335">
        <f t="shared" si="7"/>
        <v>213668</v>
      </c>
      <c r="P10" s="336">
        <f t="shared" si="0"/>
        <v>865</v>
      </c>
      <c r="Q10" s="337">
        <f t="shared" si="1"/>
        <v>81509</v>
      </c>
      <c r="R10" s="338">
        <f t="shared" si="2"/>
        <v>10380.01</v>
      </c>
      <c r="T10" s="339">
        <v>17344.2</v>
      </c>
      <c r="U10" s="339">
        <f t="shared" si="3"/>
        <v>4.6994960851466203</v>
      </c>
    </row>
    <row r="11" spans="1:21" s="339" customFormat="1" ht="24">
      <c r="A11" s="302" t="s">
        <v>408</v>
      </c>
      <c r="B11" s="329">
        <v>247</v>
      </c>
      <c r="C11" s="330">
        <v>7.63</v>
      </c>
      <c r="D11" s="329">
        <v>1</v>
      </c>
      <c r="E11" s="329">
        <v>20</v>
      </c>
      <c r="F11" s="331">
        <f t="shared" si="4"/>
        <v>94.23</v>
      </c>
      <c r="G11" s="329">
        <v>4346</v>
      </c>
      <c r="H11" s="332">
        <f t="shared" si="5"/>
        <v>1.01075</v>
      </c>
      <c r="I11" s="329">
        <v>11280</v>
      </c>
      <c r="J11" s="333">
        <f t="shared" si="6"/>
        <v>2.585</v>
      </c>
      <c r="K11" s="334">
        <v>1.1100000000000001</v>
      </c>
      <c r="L11" s="334">
        <v>1.302</v>
      </c>
      <c r="M11" s="334">
        <v>1.085</v>
      </c>
      <c r="N11" s="329">
        <v>12</v>
      </c>
      <c r="O11" s="335">
        <f t="shared" si="7"/>
        <v>213668</v>
      </c>
      <c r="P11" s="336">
        <f t="shared" si="0"/>
        <v>865</v>
      </c>
      <c r="Q11" s="337">
        <f t="shared" si="1"/>
        <v>81509</v>
      </c>
      <c r="R11" s="338">
        <f t="shared" si="2"/>
        <v>10380.01</v>
      </c>
      <c r="T11" s="339">
        <v>17344.2</v>
      </c>
      <c r="U11" s="339">
        <f t="shared" si="3"/>
        <v>4.6994960851466203</v>
      </c>
    </row>
    <row r="12" spans="1:21" s="339" customFormat="1" ht="24">
      <c r="A12" s="302" t="s">
        <v>409</v>
      </c>
      <c r="B12" s="329">
        <v>247</v>
      </c>
      <c r="C12" s="330">
        <v>7.63</v>
      </c>
      <c r="D12" s="329">
        <v>1</v>
      </c>
      <c r="E12" s="329">
        <v>20</v>
      </c>
      <c r="F12" s="331">
        <f t="shared" si="4"/>
        <v>94.23</v>
      </c>
      <c r="G12" s="329">
        <v>4346</v>
      </c>
      <c r="H12" s="332">
        <f t="shared" si="5"/>
        <v>1.01075</v>
      </c>
      <c r="I12" s="329">
        <v>11280</v>
      </c>
      <c r="J12" s="333">
        <f t="shared" si="6"/>
        <v>2.585</v>
      </c>
      <c r="K12" s="334">
        <v>1.1100000000000001</v>
      </c>
      <c r="L12" s="334">
        <v>1.302</v>
      </c>
      <c r="M12" s="334">
        <v>1.085</v>
      </c>
      <c r="N12" s="329">
        <v>12</v>
      </c>
      <c r="O12" s="335">
        <f t="shared" si="7"/>
        <v>213668</v>
      </c>
      <c r="P12" s="336">
        <f t="shared" si="0"/>
        <v>865</v>
      </c>
      <c r="Q12" s="337">
        <f t="shared" si="1"/>
        <v>81509</v>
      </c>
      <c r="R12" s="338">
        <f t="shared" si="2"/>
        <v>10380.01</v>
      </c>
      <c r="T12" s="339">
        <v>17344.2</v>
      </c>
      <c r="U12" s="339">
        <f t="shared" si="3"/>
        <v>4.6994960851466203</v>
      </c>
    </row>
    <row r="13" spans="1:21" s="339" customFormat="1" ht="24">
      <c r="A13" s="93" t="s">
        <v>410</v>
      </c>
      <c r="B13" s="329">
        <v>247</v>
      </c>
      <c r="C13" s="330">
        <v>7.76</v>
      </c>
      <c r="D13" s="329">
        <v>1</v>
      </c>
      <c r="E13" s="329">
        <v>12</v>
      </c>
      <c r="F13" s="331">
        <f t="shared" si="4"/>
        <v>159.72999999999999</v>
      </c>
      <c r="G13" s="329">
        <v>4346</v>
      </c>
      <c r="H13" s="332">
        <f t="shared" si="5"/>
        <v>1.01075</v>
      </c>
      <c r="I13" s="329">
        <v>11280</v>
      </c>
      <c r="J13" s="333">
        <f t="shared" si="6"/>
        <v>2.585</v>
      </c>
      <c r="K13" s="334">
        <v>1.1100000000000001</v>
      </c>
      <c r="L13" s="334">
        <v>1.302</v>
      </c>
      <c r="M13" s="334">
        <v>1.085</v>
      </c>
      <c r="N13" s="329">
        <v>12</v>
      </c>
      <c r="O13" s="335">
        <f t="shared" si="7"/>
        <v>213668</v>
      </c>
      <c r="P13" s="336">
        <f t="shared" si="0"/>
        <v>865</v>
      </c>
      <c r="Q13" s="337">
        <f t="shared" si="1"/>
        <v>138166</v>
      </c>
      <c r="R13" s="338">
        <f t="shared" si="2"/>
        <v>10379.969999999999</v>
      </c>
      <c r="T13" s="339">
        <v>30315.360000000001</v>
      </c>
      <c r="U13" s="339">
        <f t="shared" si="3"/>
        <v>4.5576235941120302</v>
      </c>
    </row>
    <row r="14" spans="1:21" s="339" customFormat="1" ht="48">
      <c r="A14" s="102" t="s">
        <v>411</v>
      </c>
      <c r="B14" s="329">
        <v>247</v>
      </c>
      <c r="C14" s="330">
        <v>7.76</v>
      </c>
      <c r="D14" s="329">
        <v>1</v>
      </c>
      <c r="E14" s="329">
        <v>10</v>
      </c>
      <c r="F14" s="331">
        <f t="shared" si="4"/>
        <v>191.67</v>
      </c>
      <c r="G14" s="329">
        <v>4346</v>
      </c>
      <c r="H14" s="332">
        <f t="shared" si="5"/>
        <v>1.01075</v>
      </c>
      <c r="I14" s="329">
        <v>11280</v>
      </c>
      <c r="J14" s="333">
        <f t="shared" si="6"/>
        <v>2.585</v>
      </c>
      <c r="K14" s="334">
        <v>1.1100000000000001</v>
      </c>
      <c r="L14" s="334">
        <v>1.302</v>
      </c>
      <c r="M14" s="334">
        <v>1.085</v>
      </c>
      <c r="N14" s="329">
        <v>12</v>
      </c>
      <c r="O14" s="335">
        <f t="shared" si="7"/>
        <v>213668</v>
      </c>
      <c r="P14" s="336">
        <f t="shared" si="0"/>
        <v>865</v>
      </c>
      <c r="Q14" s="337">
        <f t="shared" si="1"/>
        <v>165795</v>
      </c>
      <c r="R14" s="338">
        <f t="shared" si="2"/>
        <v>10380.030000000001</v>
      </c>
      <c r="T14" s="339">
        <v>36376.239999999998</v>
      </c>
      <c r="U14" s="339">
        <f t="shared" si="3"/>
        <v>4.5577827724910502</v>
      </c>
    </row>
    <row r="15" spans="1:21" s="339" customFormat="1" ht="48">
      <c r="A15" s="102" t="s">
        <v>416</v>
      </c>
      <c r="B15" s="329">
        <v>247</v>
      </c>
      <c r="C15" s="330">
        <v>6.63</v>
      </c>
      <c r="D15" s="329">
        <v>1</v>
      </c>
      <c r="E15" s="329">
        <v>6</v>
      </c>
      <c r="F15" s="331">
        <f t="shared" si="4"/>
        <v>272.94</v>
      </c>
      <c r="G15" s="329">
        <v>4346</v>
      </c>
      <c r="H15" s="332">
        <f t="shared" si="5"/>
        <v>1.01075</v>
      </c>
      <c r="I15" s="329">
        <v>11280</v>
      </c>
      <c r="J15" s="333">
        <f t="shared" si="6"/>
        <v>2.585</v>
      </c>
      <c r="K15" s="334">
        <v>1.1100000000000001</v>
      </c>
      <c r="L15" s="334">
        <v>1.302</v>
      </c>
      <c r="M15" s="334">
        <v>1.085</v>
      </c>
      <c r="N15" s="329">
        <v>12</v>
      </c>
      <c r="O15" s="335">
        <f t="shared" si="7"/>
        <v>213668</v>
      </c>
      <c r="P15" s="336">
        <f t="shared" si="0"/>
        <v>865</v>
      </c>
      <c r="Q15" s="337">
        <f t="shared" si="1"/>
        <v>236093</v>
      </c>
      <c r="R15" s="338">
        <f t="shared" si="2"/>
        <v>10380</v>
      </c>
      <c r="T15" s="339">
        <v>56400.160000000003</v>
      </c>
      <c r="U15" s="339">
        <f t="shared" si="3"/>
        <v>4.1860342240163897</v>
      </c>
    </row>
    <row r="16" spans="1:21" s="339" customFormat="1" ht="48">
      <c r="A16" s="102" t="s">
        <v>412</v>
      </c>
      <c r="B16" s="329">
        <v>247</v>
      </c>
      <c r="C16" s="330">
        <v>7.76</v>
      </c>
      <c r="D16" s="329">
        <v>1</v>
      </c>
      <c r="E16" s="329">
        <v>8</v>
      </c>
      <c r="F16" s="331">
        <f t="shared" si="4"/>
        <v>239.59</v>
      </c>
      <c r="G16" s="329">
        <v>4346</v>
      </c>
      <c r="H16" s="332">
        <f t="shared" si="5"/>
        <v>1.01075</v>
      </c>
      <c r="I16" s="329">
        <v>11280</v>
      </c>
      <c r="J16" s="333">
        <f t="shared" si="6"/>
        <v>2.585</v>
      </c>
      <c r="K16" s="334">
        <v>1.1100000000000001</v>
      </c>
      <c r="L16" s="334">
        <v>1.302</v>
      </c>
      <c r="M16" s="334">
        <v>1.085</v>
      </c>
      <c r="N16" s="329">
        <v>12</v>
      </c>
      <c r="O16" s="335">
        <f t="shared" si="7"/>
        <v>213668</v>
      </c>
      <c r="P16" s="336">
        <f t="shared" si="0"/>
        <v>865</v>
      </c>
      <c r="Q16" s="337">
        <f t="shared" si="1"/>
        <v>207245</v>
      </c>
      <c r="R16" s="338">
        <f t="shared" si="2"/>
        <v>10379.98</v>
      </c>
      <c r="T16" s="339">
        <v>45473.04</v>
      </c>
      <c r="U16" s="339">
        <f t="shared" si="3"/>
        <v>4.5575356299029002</v>
      </c>
    </row>
    <row r="17" spans="1:21" s="339" customFormat="1">
      <c r="A17" s="93" t="s">
        <v>417</v>
      </c>
      <c r="B17" s="329">
        <v>247</v>
      </c>
      <c r="C17" s="330">
        <v>6.63</v>
      </c>
      <c r="D17" s="329">
        <v>1</v>
      </c>
      <c r="E17" s="329">
        <v>15</v>
      </c>
      <c r="F17" s="331">
        <f t="shared" si="4"/>
        <v>109.17</v>
      </c>
      <c r="G17" s="329">
        <v>4346</v>
      </c>
      <c r="H17" s="332">
        <f t="shared" si="5"/>
        <v>1.01075</v>
      </c>
      <c r="I17" s="329">
        <v>11280</v>
      </c>
      <c r="J17" s="333">
        <f t="shared" si="6"/>
        <v>2.585</v>
      </c>
      <c r="K17" s="334">
        <v>1.1100000000000001</v>
      </c>
      <c r="L17" s="334">
        <v>1.302</v>
      </c>
      <c r="M17" s="334">
        <v>1.085</v>
      </c>
      <c r="N17" s="329">
        <v>12</v>
      </c>
      <c r="O17" s="335">
        <f t="shared" si="7"/>
        <v>213668</v>
      </c>
      <c r="P17" s="336">
        <f t="shared" si="0"/>
        <v>865</v>
      </c>
      <c r="Q17" s="337">
        <f t="shared" si="1"/>
        <v>94432</v>
      </c>
      <c r="R17" s="338">
        <f t="shared" si="2"/>
        <v>10379.99</v>
      </c>
      <c r="T17" s="339">
        <v>21432.28</v>
      </c>
      <c r="U17" s="339">
        <f t="shared" si="3"/>
        <v>4.4060641238356304</v>
      </c>
    </row>
    <row r="18" spans="1:21" s="339" customFormat="1">
      <c r="A18" s="302" t="s">
        <v>413</v>
      </c>
      <c r="B18" s="329">
        <v>247</v>
      </c>
      <c r="C18" s="330">
        <v>7.63</v>
      </c>
      <c r="D18" s="329">
        <v>1</v>
      </c>
      <c r="E18" s="329">
        <v>20</v>
      </c>
      <c r="F18" s="331">
        <f t="shared" si="4"/>
        <v>94.23</v>
      </c>
      <c r="G18" s="329">
        <v>4346</v>
      </c>
      <c r="H18" s="332">
        <f t="shared" si="5"/>
        <v>1.01075</v>
      </c>
      <c r="I18" s="329">
        <v>11280</v>
      </c>
      <c r="J18" s="333">
        <f t="shared" si="6"/>
        <v>2.585</v>
      </c>
      <c r="K18" s="334">
        <v>1.1100000000000001</v>
      </c>
      <c r="L18" s="334">
        <v>1.302</v>
      </c>
      <c r="M18" s="334">
        <v>1.085</v>
      </c>
      <c r="N18" s="329">
        <v>12</v>
      </c>
      <c r="O18" s="335">
        <f t="shared" si="7"/>
        <v>213668</v>
      </c>
      <c r="P18" s="336">
        <f t="shared" si="0"/>
        <v>865</v>
      </c>
      <c r="Q18" s="337">
        <f t="shared" si="1"/>
        <v>81509</v>
      </c>
      <c r="R18" s="338">
        <f t="shared" si="2"/>
        <v>10380.01</v>
      </c>
      <c r="T18" s="339">
        <v>17344.2</v>
      </c>
      <c r="U18" s="339">
        <f t="shared" si="3"/>
        <v>4.6994960851466203</v>
      </c>
    </row>
    <row r="19" spans="1:21" s="339" customFormat="1">
      <c r="A19" s="93" t="s">
        <v>418</v>
      </c>
      <c r="B19" s="329">
        <v>247</v>
      </c>
      <c r="C19" s="330">
        <v>6.63</v>
      </c>
      <c r="D19" s="329">
        <v>1</v>
      </c>
      <c r="E19" s="329">
        <v>10</v>
      </c>
      <c r="F19" s="331">
        <f t="shared" si="4"/>
        <v>163.76</v>
      </c>
      <c r="G19" s="329">
        <v>4346</v>
      </c>
      <c r="H19" s="332">
        <f t="shared" si="5"/>
        <v>1.01075</v>
      </c>
      <c r="I19" s="329">
        <v>11280</v>
      </c>
      <c r="J19" s="333">
        <f t="shared" si="6"/>
        <v>2.585</v>
      </c>
      <c r="K19" s="334">
        <v>1.1100000000000001</v>
      </c>
      <c r="L19" s="334">
        <v>1.302</v>
      </c>
      <c r="M19" s="334">
        <v>1.085</v>
      </c>
      <c r="N19" s="329">
        <v>12</v>
      </c>
      <c r="O19" s="335">
        <f t="shared" si="7"/>
        <v>213668</v>
      </c>
      <c r="P19" s="336">
        <f t="shared" si="0"/>
        <v>865</v>
      </c>
      <c r="Q19" s="337">
        <f t="shared" si="1"/>
        <v>141652</v>
      </c>
      <c r="R19" s="338">
        <f t="shared" si="2"/>
        <v>10379.969999999999</v>
      </c>
      <c r="T19" s="339">
        <v>33839</v>
      </c>
      <c r="U19" s="339">
        <f t="shared" si="3"/>
        <v>4.1860575076095596</v>
      </c>
    </row>
    <row r="20" spans="1:21" s="339" customFormat="1">
      <c r="A20" s="302" t="s">
        <v>414</v>
      </c>
      <c r="B20" s="329">
        <v>247</v>
      </c>
      <c r="C20" s="330">
        <v>7.76</v>
      </c>
      <c r="D20" s="329">
        <v>1</v>
      </c>
      <c r="E20" s="329">
        <v>14</v>
      </c>
      <c r="F20" s="331">
        <f t="shared" si="4"/>
        <v>136.91</v>
      </c>
      <c r="G20" s="329">
        <v>4346</v>
      </c>
      <c r="H20" s="332">
        <f t="shared" si="5"/>
        <v>1.01075</v>
      </c>
      <c r="I20" s="329">
        <v>11280</v>
      </c>
      <c r="J20" s="333">
        <f t="shared" si="6"/>
        <v>2.585</v>
      </c>
      <c r="K20" s="334">
        <v>1.1100000000000001</v>
      </c>
      <c r="L20" s="334">
        <v>1.302</v>
      </c>
      <c r="M20" s="334">
        <v>1.085</v>
      </c>
      <c r="N20" s="329">
        <v>12</v>
      </c>
      <c r="O20" s="335">
        <f t="shared" si="7"/>
        <v>213668</v>
      </c>
      <c r="P20" s="336">
        <f t="shared" si="0"/>
        <v>865</v>
      </c>
      <c r="Q20" s="337">
        <f t="shared" si="1"/>
        <v>118427</v>
      </c>
      <c r="R20" s="338">
        <f t="shared" si="2"/>
        <v>10379.99</v>
      </c>
      <c r="T20" s="339">
        <v>25986.16</v>
      </c>
      <c r="U20" s="339">
        <f t="shared" si="3"/>
        <v>4.5573105068236304</v>
      </c>
    </row>
    <row r="22" spans="1:21">
      <c r="A22" s="795" t="s">
        <v>1370</v>
      </c>
      <c r="L22" s="1" t="s">
        <v>259</v>
      </c>
    </row>
  </sheetData>
  <mergeCells count="20">
    <mergeCell ref="R5:R6"/>
    <mergeCell ref="I5:I6"/>
    <mergeCell ref="J5:J6"/>
    <mergeCell ref="K5:K6"/>
    <mergeCell ref="L5:L6"/>
    <mergeCell ref="M5:M6"/>
    <mergeCell ref="N5:N6"/>
    <mergeCell ref="A2:Q2"/>
    <mergeCell ref="A4:A6"/>
    <mergeCell ref="B4:Q4"/>
    <mergeCell ref="B5:B6"/>
    <mergeCell ref="C5:C6"/>
    <mergeCell ref="D5:D6"/>
    <mergeCell ref="E5:E6"/>
    <mergeCell ref="F5:F6"/>
    <mergeCell ref="G5:G6"/>
    <mergeCell ref="H5:H6"/>
    <mergeCell ref="O5:O6"/>
    <mergeCell ref="P5:P6"/>
    <mergeCell ref="Q5:Q6"/>
  </mergeCells>
  <pageMargins left="0" right="0" top="0" bottom="0" header="0.31496062992125984" footer="0.31496062992125984"/>
  <pageSetup paperSize="9" scale="50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5F995"/>
  </sheetPr>
  <dimension ref="A1:U22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A22" sqref="A22"/>
    </sheetView>
  </sheetViews>
  <sheetFormatPr defaultColWidth="9.140625" defaultRowHeight="15.75"/>
  <cols>
    <col min="1" max="1" width="73" style="71" customWidth="1"/>
    <col min="2" max="2" width="11.140625" style="71" customWidth="1"/>
    <col min="3" max="3" width="13.5703125" style="71" customWidth="1"/>
    <col min="4" max="4" width="9.85546875" style="71" customWidth="1"/>
    <col min="5" max="5" width="9.42578125" style="71" customWidth="1"/>
    <col min="6" max="6" width="11.140625" style="71" customWidth="1"/>
    <col min="7" max="7" width="10.85546875" style="71" customWidth="1"/>
    <col min="8" max="8" width="12.7109375" style="71" customWidth="1"/>
    <col min="9" max="9" width="12" style="71" customWidth="1"/>
    <col min="10" max="10" width="12.7109375" style="71" customWidth="1"/>
    <col min="11" max="11" width="13.5703125" style="71" customWidth="1"/>
    <col min="12" max="13" width="12.7109375" style="71" customWidth="1"/>
    <col min="14" max="14" width="11.5703125" style="71" customWidth="1"/>
    <col min="15" max="16" width="12.7109375" style="71" customWidth="1"/>
    <col min="17" max="17" width="12.140625" style="71" customWidth="1"/>
    <col min="18" max="18" width="12.42578125" style="71" hidden="1" customWidth="1"/>
    <col min="19" max="16384" width="9.140625" style="71"/>
  </cols>
  <sheetData>
    <row r="1" spans="1:21">
      <c r="N1" s="1" t="s">
        <v>1327</v>
      </c>
    </row>
    <row r="2" spans="1:21" ht="30" customHeight="1">
      <c r="A2" s="950" t="s">
        <v>353</v>
      </c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</row>
    <row r="4" spans="1:21" ht="22.5" customHeight="1">
      <c r="A4" s="951" t="s">
        <v>270</v>
      </c>
      <c r="B4" s="952" t="s">
        <v>1325</v>
      </c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10"/>
    </row>
    <row r="5" spans="1:21" ht="15.75" customHeight="1">
      <c r="A5" s="951"/>
      <c r="B5" s="954" t="s">
        <v>272</v>
      </c>
      <c r="C5" s="956" t="s">
        <v>1039</v>
      </c>
      <c r="D5" s="956" t="s">
        <v>892</v>
      </c>
      <c r="E5" s="954" t="s">
        <v>893</v>
      </c>
      <c r="F5" s="958" t="s">
        <v>284</v>
      </c>
      <c r="G5" s="954" t="s">
        <v>894</v>
      </c>
      <c r="H5" s="960" t="s">
        <v>1326</v>
      </c>
      <c r="I5" s="965" t="s">
        <v>896</v>
      </c>
      <c r="J5" s="960" t="s">
        <v>273</v>
      </c>
      <c r="K5" s="965" t="s">
        <v>274</v>
      </c>
      <c r="L5" s="960" t="s">
        <v>275</v>
      </c>
      <c r="M5" s="954" t="s">
        <v>276</v>
      </c>
      <c r="N5" s="960" t="s">
        <v>271</v>
      </c>
      <c r="O5" s="960" t="s">
        <v>277</v>
      </c>
      <c r="P5" s="961" t="s">
        <v>278</v>
      </c>
      <c r="Q5" s="962" t="s">
        <v>285</v>
      </c>
      <c r="R5" s="963" t="s">
        <v>286</v>
      </c>
    </row>
    <row r="6" spans="1:21" ht="142.5" customHeight="1">
      <c r="A6" s="951"/>
      <c r="B6" s="955"/>
      <c r="C6" s="957"/>
      <c r="D6" s="957"/>
      <c r="E6" s="955"/>
      <c r="F6" s="959"/>
      <c r="G6" s="955"/>
      <c r="H6" s="960"/>
      <c r="I6" s="965"/>
      <c r="J6" s="960"/>
      <c r="K6" s="965"/>
      <c r="L6" s="960"/>
      <c r="M6" s="955"/>
      <c r="N6" s="960"/>
      <c r="O6" s="960"/>
      <c r="P6" s="961"/>
      <c r="Q6" s="962"/>
      <c r="R6" s="964"/>
    </row>
    <row r="7" spans="1:21" ht="34.5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279</v>
      </c>
      <c r="G7" s="78">
        <v>7</v>
      </c>
      <c r="H7" s="78">
        <v>8</v>
      </c>
      <c r="I7" s="78">
        <v>9</v>
      </c>
      <c r="J7" s="78" t="s">
        <v>280</v>
      </c>
      <c r="K7" s="78">
        <v>11</v>
      </c>
      <c r="L7" s="78">
        <v>12</v>
      </c>
      <c r="M7" s="78">
        <v>13</v>
      </c>
      <c r="N7" s="78">
        <v>14</v>
      </c>
      <c r="O7" s="78" t="s">
        <v>281</v>
      </c>
      <c r="P7" s="78" t="s">
        <v>282</v>
      </c>
      <c r="Q7" s="79" t="s">
        <v>283</v>
      </c>
      <c r="R7" s="10"/>
    </row>
    <row r="8" spans="1:21" s="339" customFormat="1" ht="24">
      <c r="A8" s="302" t="s">
        <v>415</v>
      </c>
      <c r="B8" s="329">
        <v>247</v>
      </c>
      <c r="C8" s="330">
        <v>6.63</v>
      </c>
      <c r="D8" s="329">
        <v>1</v>
      </c>
      <c r="E8" s="329">
        <v>15</v>
      </c>
      <c r="F8" s="331">
        <f>B8*C8/D8/E8</f>
        <v>109.17</v>
      </c>
      <c r="G8" s="329">
        <v>4346</v>
      </c>
      <c r="H8" s="332">
        <f>1+4.3/100</f>
        <v>1.0429999999999999</v>
      </c>
      <c r="I8" s="329">
        <v>11280</v>
      </c>
      <c r="J8" s="333">
        <f>(I8-G8*H8)/G8+1</f>
        <v>2.552</v>
      </c>
      <c r="K8" s="334">
        <v>1.1100000000000001</v>
      </c>
      <c r="L8" s="334">
        <v>1.302</v>
      </c>
      <c r="M8" s="334">
        <v>1.085</v>
      </c>
      <c r="N8" s="329">
        <v>12</v>
      </c>
      <c r="O8" s="335">
        <f>G8*H8*J8*K8*L8*M8*N8</f>
        <v>217671</v>
      </c>
      <c r="P8" s="336">
        <f t="shared" ref="P8:P20" si="0">O8/B8</f>
        <v>881</v>
      </c>
      <c r="Q8" s="337">
        <f t="shared" ref="Q8:Q20" si="1">F8*P8</f>
        <v>96179</v>
      </c>
      <c r="R8" s="338">
        <f t="shared" ref="R8:R20" si="2">Q8*N8/F8</f>
        <v>10572.03</v>
      </c>
      <c r="T8" s="339">
        <v>21432.28</v>
      </c>
      <c r="U8" s="339">
        <f t="shared" ref="U8:U20" si="3">Q8/T8</f>
        <v>4.4875766833953303</v>
      </c>
    </row>
    <row r="9" spans="1:21" s="339" customFormat="1" ht="24">
      <c r="A9" s="302" t="s">
        <v>407</v>
      </c>
      <c r="B9" s="329">
        <v>247</v>
      </c>
      <c r="C9" s="330">
        <v>7.63</v>
      </c>
      <c r="D9" s="329">
        <v>1</v>
      </c>
      <c r="E9" s="329">
        <v>20</v>
      </c>
      <c r="F9" s="331">
        <f t="shared" ref="F9:F20" si="4">B9*C9/D9/E9</f>
        <v>94.23</v>
      </c>
      <c r="G9" s="329">
        <v>4346</v>
      </c>
      <c r="H9" s="332">
        <f t="shared" ref="H9:H20" si="5">1+4.3/100</f>
        <v>1.0429999999999999</v>
      </c>
      <c r="I9" s="329">
        <v>11280</v>
      </c>
      <c r="J9" s="333">
        <f t="shared" ref="J9:J20" si="6">(I9-G9*H9)/G9+1</f>
        <v>2.552</v>
      </c>
      <c r="K9" s="334">
        <v>1.1100000000000001</v>
      </c>
      <c r="L9" s="334">
        <v>1.302</v>
      </c>
      <c r="M9" s="334">
        <v>1.085</v>
      </c>
      <c r="N9" s="329">
        <v>12</v>
      </c>
      <c r="O9" s="335">
        <f t="shared" ref="O9:O20" si="7">G9*H9*J9*K9*L9*M9*N9</f>
        <v>217671</v>
      </c>
      <c r="P9" s="336">
        <f t="shared" si="0"/>
        <v>881</v>
      </c>
      <c r="Q9" s="337">
        <f t="shared" si="1"/>
        <v>83017</v>
      </c>
      <c r="R9" s="338">
        <f t="shared" si="2"/>
        <v>10572.05</v>
      </c>
      <c r="T9" s="339">
        <v>17344.2</v>
      </c>
      <c r="U9" s="339">
        <f t="shared" si="3"/>
        <v>4.7864415770113302</v>
      </c>
    </row>
    <row r="10" spans="1:21" s="339" customFormat="1" ht="24">
      <c r="A10" s="302" t="s">
        <v>823</v>
      </c>
      <c r="B10" s="329">
        <v>247</v>
      </c>
      <c r="C10" s="330">
        <v>7.63</v>
      </c>
      <c r="D10" s="329">
        <v>1</v>
      </c>
      <c r="E10" s="329">
        <v>20</v>
      </c>
      <c r="F10" s="331">
        <f t="shared" si="4"/>
        <v>94.23</v>
      </c>
      <c r="G10" s="329">
        <v>4346</v>
      </c>
      <c r="H10" s="332">
        <f t="shared" si="5"/>
        <v>1.0429999999999999</v>
      </c>
      <c r="I10" s="329">
        <v>11280</v>
      </c>
      <c r="J10" s="333">
        <f t="shared" si="6"/>
        <v>2.552</v>
      </c>
      <c r="K10" s="334">
        <v>1.1100000000000001</v>
      </c>
      <c r="L10" s="334">
        <v>1.302</v>
      </c>
      <c r="M10" s="334">
        <v>1.085</v>
      </c>
      <c r="N10" s="329">
        <v>12</v>
      </c>
      <c r="O10" s="335">
        <f t="shared" si="7"/>
        <v>217671</v>
      </c>
      <c r="P10" s="336">
        <f t="shared" si="0"/>
        <v>881</v>
      </c>
      <c r="Q10" s="337">
        <f t="shared" si="1"/>
        <v>83017</v>
      </c>
      <c r="R10" s="338">
        <f t="shared" si="2"/>
        <v>10572.05</v>
      </c>
      <c r="T10" s="339">
        <v>17344.2</v>
      </c>
      <c r="U10" s="339">
        <f t="shared" si="3"/>
        <v>4.7864415770113302</v>
      </c>
    </row>
    <row r="11" spans="1:21" s="339" customFormat="1" ht="24">
      <c r="A11" s="302" t="s">
        <v>408</v>
      </c>
      <c r="B11" s="329">
        <v>247</v>
      </c>
      <c r="C11" s="330">
        <v>7.63</v>
      </c>
      <c r="D11" s="329">
        <v>1</v>
      </c>
      <c r="E11" s="329">
        <v>20</v>
      </c>
      <c r="F11" s="331">
        <f t="shared" si="4"/>
        <v>94.23</v>
      </c>
      <c r="G11" s="329">
        <v>4346</v>
      </c>
      <c r="H11" s="332">
        <f t="shared" si="5"/>
        <v>1.0429999999999999</v>
      </c>
      <c r="I11" s="329">
        <v>11280</v>
      </c>
      <c r="J11" s="333">
        <f t="shared" si="6"/>
        <v>2.552</v>
      </c>
      <c r="K11" s="334">
        <v>1.1100000000000001</v>
      </c>
      <c r="L11" s="334">
        <v>1.302</v>
      </c>
      <c r="M11" s="334">
        <v>1.085</v>
      </c>
      <c r="N11" s="329">
        <v>12</v>
      </c>
      <c r="O11" s="335">
        <f t="shared" si="7"/>
        <v>217671</v>
      </c>
      <c r="P11" s="336">
        <f t="shared" si="0"/>
        <v>881</v>
      </c>
      <c r="Q11" s="337">
        <f t="shared" si="1"/>
        <v>83017</v>
      </c>
      <c r="R11" s="338">
        <f t="shared" si="2"/>
        <v>10572.05</v>
      </c>
      <c r="T11" s="339">
        <v>17344.2</v>
      </c>
      <c r="U11" s="339">
        <f t="shared" si="3"/>
        <v>4.7864415770113302</v>
      </c>
    </row>
    <row r="12" spans="1:21" s="339" customFormat="1" ht="24">
      <c r="A12" s="302" t="s">
        <v>409</v>
      </c>
      <c r="B12" s="329">
        <v>247</v>
      </c>
      <c r="C12" s="330">
        <v>7.63</v>
      </c>
      <c r="D12" s="329">
        <v>1</v>
      </c>
      <c r="E12" s="329">
        <v>20</v>
      </c>
      <c r="F12" s="331">
        <f t="shared" si="4"/>
        <v>94.23</v>
      </c>
      <c r="G12" s="329">
        <v>4346</v>
      </c>
      <c r="H12" s="332">
        <f t="shared" si="5"/>
        <v>1.0429999999999999</v>
      </c>
      <c r="I12" s="329">
        <v>11280</v>
      </c>
      <c r="J12" s="333">
        <f t="shared" si="6"/>
        <v>2.552</v>
      </c>
      <c r="K12" s="334">
        <v>1.1100000000000001</v>
      </c>
      <c r="L12" s="334">
        <v>1.302</v>
      </c>
      <c r="M12" s="334">
        <v>1.085</v>
      </c>
      <c r="N12" s="329">
        <v>12</v>
      </c>
      <c r="O12" s="335">
        <f t="shared" si="7"/>
        <v>217671</v>
      </c>
      <c r="P12" s="336">
        <f t="shared" si="0"/>
        <v>881</v>
      </c>
      <c r="Q12" s="337">
        <f t="shared" si="1"/>
        <v>83017</v>
      </c>
      <c r="R12" s="338">
        <f t="shared" si="2"/>
        <v>10572.05</v>
      </c>
      <c r="T12" s="339">
        <v>17344.2</v>
      </c>
      <c r="U12" s="339">
        <f t="shared" si="3"/>
        <v>4.7864415770113302</v>
      </c>
    </row>
    <row r="13" spans="1:21" s="339" customFormat="1" ht="24">
      <c r="A13" s="93" t="s">
        <v>410</v>
      </c>
      <c r="B13" s="329">
        <v>247</v>
      </c>
      <c r="C13" s="330">
        <v>7.76</v>
      </c>
      <c r="D13" s="329">
        <v>1</v>
      </c>
      <c r="E13" s="329">
        <v>12</v>
      </c>
      <c r="F13" s="331">
        <f t="shared" si="4"/>
        <v>159.72999999999999</v>
      </c>
      <c r="G13" s="329">
        <v>4346</v>
      </c>
      <c r="H13" s="332">
        <f t="shared" si="5"/>
        <v>1.0429999999999999</v>
      </c>
      <c r="I13" s="329">
        <v>11280</v>
      </c>
      <c r="J13" s="333">
        <f t="shared" si="6"/>
        <v>2.552</v>
      </c>
      <c r="K13" s="334">
        <v>1.1100000000000001</v>
      </c>
      <c r="L13" s="334">
        <v>1.302</v>
      </c>
      <c r="M13" s="334">
        <v>1.085</v>
      </c>
      <c r="N13" s="329">
        <v>12</v>
      </c>
      <c r="O13" s="335">
        <f t="shared" si="7"/>
        <v>217671</v>
      </c>
      <c r="P13" s="336">
        <f t="shared" si="0"/>
        <v>881</v>
      </c>
      <c r="Q13" s="337">
        <f t="shared" si="1"/>
        <v>140722</v>
      </c>
      <c r="R13" s="338">
        <f t="shared" si="2"/>
        <v>10571.99</v>
      </c>
      <c r="T13" s="339">
        <v>30315.360000000001</v>
      </c>
      <c r="U13" s="339">
        <f t="shared" si="3"/>
        <v>4.6419372885560302</v>
      </c>
    </row>
    <row r="14" spans="1:21" s="339" customFormat="1" ht="48">
      <c r="A14" s="102" t="s">
        <v>411</v>
      </c>
      <c r="B14" s="329">
        <v>247</v>
      </c>
      <c r="C14" s="330">
        <v>7.76</v>
      </c>
      <c r="D14" s="329">
        <v>1</v>
      </c>
      <c r="E14" s="329">
        <v>10</v>
      </c>
      <c r="F14" s="331">
        <f t="shared" si="4"/>
        <v>191.67</v>
      </c>
      <c r="G14" s="329">
        <v>4346</v>
      </c>
      <c r="H14" s="332">
        <f t="shared" si="5"/>
        <v>1.0429999999999999</v>
      </c>
      <c r="I14" s="329">
        <v>11280</v>
      </c>
      <c r="J14" s="333">
        <f t="shared" si="6"/>
        <v>2.552</v>
      </c>
      <c r="K14" s="334">
        <v>1.1100000000000001</v>
      </c>
      <c r="L14" s="334">
        <v>1.302</v>
      </c>
      <c r="M14" s="334">
        <v>1.085</v>
      </c>
      <c r="N14" s="329">
        <v>12</v>
      </c>
      <c r="O14" s="335">
        <f t="shared" si="7"/>
        <v>217671</v>
      </c>
      <c r="P14" s="336">
        <f t="shared" si="0"/>
        <v>881</v>
      </c>
      <c r="Q14" s="337">
        <f t="shared" si="1"/>
        <v>168861</v>
      </c>
      <c r="R14" s="338">
        <f t="shared" si="2"/>
        <v>10571.98</v>
      </c>
      <c r="T14" s="339">
        <v>36376.239999999998</v>
      </c>
      <c r="U14" s="339">
        <f t="shared" si="3"/>
        <v>4.6420685590374404</v>
      </c>
    </row>
    <row r="15" spans="1:21" s="339" customFormat="1" ht="48">
      <c r="A15" s="102" t="s">
        <v>416</v>
      </c>
      <c r="B15" s="329">
        <v>247</v>
      </c>
      <c r="C15" s="330">
        <v>6.63</v>
      </c>
      <c r="D15" s="329">
        <v>1</v>
      </c>
      <c r="E15" s="329">
        <v>6</v>
      </c>
      <c r="F15" s="331">
        <f t="shared" si="4"/>
        <v>272.94</v>
      </c>
      <c r="G15" s="329">
        <v>4346</v>
      </c>
      <c r="H15" s="332">
        <f t="shared" si="5"/>
        <v>1.0429999999999999</v>
      </c>
      <c r="I15" s="329">
        <v>11280</v>
      </c>
      <c r="J15" s="333">
        <f t="shared" si="6"/>
        <v>2.552</v>
      </c>
      <c r="K15" s="334">
        <v>1.1100000000000001</v>
      </c>
      <c r="L15" s="334">
        <v>1.302</v>
      </c>
      <c r="M15" s="334">
        <v>1.085</v>
      </c>
      <c r="N15" s="329">
        <v>12</v>
      </c>
      <c r="O15" s="335">
        <f t="shared" si="7"/>
        <v>217671</v>
      </c>
      <c r="P15" s="336">
        <f t="shared" si="0"/>
        <v>881</v>
      </c>
      <c r="Q15" s="337">
        <f t="shared" si="1"/>
        <v>240460</v>
      </c>
      <c r="R15" s="338">
        <f t="shared" si="2"/>
        <v>10571.99</v>
      </c>
      <c r="T15" s="339">
        <v>56400.160000000003</v>
      </c>
      <c r="U15" s="339">
        <f t="shared" si="3"/>
        <v>4.2634630823742299</v>
      </c>
    </row>
    <row r="16" spans="1:21" s="339" customFormat="1" ht="48">
      <c r="A16" s="102" t="s">
        <v>412</v>
      </c>
      <c r="B16" s="329">
        <v>247</v>
      </c>
      <c r="C16" s="330">
        <v>7.76</v>
      </c>
      <c r="D16" s="329">
        <v>1</v>
      </c>
      <c r="E16" s="329">
        <v>8</v>
      </c>
      <c r="F16" s="331">
        <f t="shared" si="4"/>
        <v>239.59</v>
      </c>
      <c r="G16" s="329">
        <v>4346</v>
      </c>
      <c r="H16" s="332">
        <f t="shared" si="5"/>
        <v>1.0429999999999999</v>
      </c>
      <c r="I16" s="329">
        <v>11280</v>
      </c>
      <c r="J16" s="333">
        <f t="shared" si="6"/>
        <v>2.552</v>
      </c>
      <c r="K16" s="334">
        <v>1.1100000000000001</v>
      </c>
      <c r="L16" s="334">
        <v>1.302</v>
      </c>
      <c r="M16" s="334">
        <v>1.085</v>
      </c>
      <c r="N16" s="329">
        <v>12</v>
      </c>
      <c r="O16" s="335">
        <f t="shared" si="7"/>
        <v>217671</v>
      </c>
      <c r="P16" s="336">
        <f t="shared" si="0"/>
        <v>881</v>
      </c>
      <c r="Q16" s="337">
        <f t="shared" si="1"/>
        <v>211079</v>
      </c>
      <c r="R16" s="338">
        <f t="shared" si="2"/>
        <v>10572.01</v>
      </c>
      <c r="T16" s="339">
        <v>45473.04</v>
      </c>
      <c r="U16" s="339">
        <f t="shared" si="3"/>
        <v>4.6418493243469099</v>
      </c>
    </row>
    <row r="17" spans="1:21" s="339" customFormat="1">
      <c r="A17" s="93" t="s">
        <v>417</v>
      </c>
      <c r="B17" s="329">
        <v>247</v>
      </c>
      <c r="C17" s="330">
        <v>6.63</v>
      </c>
      <c r="D17" s="329">
        <v>1</v>
      </c>
      <c r="E17" s="329">
        <v>15</v>
      </c>
      <c r="F17" s="331">
        <f t="shared" si="4"/>
        <v>109.17</v>
      </c>
      <c r="G17" s="329">
        <v>4346</v>
      </c>
      <c r="H17" s="332">
        <f t="shared" si="5"/>
        <v>1.0429999999999999</v>
      </c>
      <c r="I17" s="329">
        <v>11280</v>
      </c>
      <c r="J17" s="333">
        <f t="shared" si="6"/>
        <v>2.552</v>
      </c>
      <c r="K17" s="334">
        <v>1.1100000000000001</v>
      </c>
      <c r="L17" s="334">
        <v>1.302</v>
      </c>
      <c r="M17" s="334">
        <v>1.085</v>
      </c>
      <c r="N17" s="329">
        <v>12</v>
      </c>
      <c r="O17" s="335">
        <f t="shared" si="7"/>
        <v>217671</v>
      </c>
      <c r="P17" s="336">
        <f t="shared" si="0"/>
        <v>881</v>
      </c>
      <c r="Q17" s="337">
        <f t="shared" si="1"/>
        <v>96179</v>
      </c>
      <c r="R17" s="338">
        <f t="shared" si="2"/>
        <v>10572.03</v>
      </c>
      <c r="T17" s="339">
        <v>21432.28</v>
      </c>
      <c r="U17" s="339">
        <f t="shared" si="3"/>
        <v>4.4875766833953303</v>
      </c>
    </row>
    <row r="18" spans="1:21" s="339" customFormat="1">
      <c r="A18" s="302" t="s">
        <v>413</v>
      </c>
      <c r="B18" s="329">
        <v>247</v>
      </c>
      <c r="C18" s="330">
        <v>7.63</v>
      </c>
      <c r="D18" s="329">
        <v>1</v>
      </c>
      <c r="E18" s="329">
        <v>20</v>
      </c>
      <c r="F18" s="331">
        <f t="shared" si="4"/>
        <v>94.23</v>
      </c>
      <c r="G18" s="329">
        <v>4346</v>
      </c>
      <c r="H18" s="332">
        <f t="shared" si="5"/>
        <v>1.0429999999999999</v>
      </c>
      <c r="I18" s="329">
        <v>11280</v>
      </c>
      <c r="J18" s="333">
        <f t="shared" si="6"/>
        <v>2.552</v>
      </c>
      <c r="K18" s="334">
        <v>1.1100000000000001</v>
      </c>
      <c r="L18" s="334">
        <v>1.302</v>
      </c>
      <c r="M18" s="334">
        <v>1.085</v>
      </c>
      <c r="N18" s="329">
        <v>12</v>
      </c>
      <c r="O18" s="335">
        <f t="shared" si="7"/>
        <v>217671</v>
      </c>
      <c r="P18" s="336">
        <f t="shared" si="0"/>
        <v>881</v>
      </c>
      <c r="Q18" s="337">
        <f t="shared" si="1"/>
        <v>83017</v>
      </c>
      <c r="R18" s="338">
        <f t="shared" si="2"/>
        <v>10572.05</v>
      </c>
      <c r="T18" s="339">
        <v>17344.2</v>
      </c>
      <c r="U18" s="339">
        <f t="shared" si="3"/>
        <v>4.7864415770113302</v>
      </c>
    </row>
    <row r="19" spans="1:21" s="339" customFormat="1">
      <c r="A19" s="93" t="s">
        <v>418</v>
      </c>
      <c r="B19" s="329">
        <v>247</v>
      </c>
      <c r="C19" s="330">
        <v>6.63</v>
      </c>
      <c r="D19" s="329">
        <v>1</v>
      </c>
      <c r="E19" s="329">
        <v>10</v>
      </c>
      <c r="F19" s="331">
        <f t="shared" si="4"/>
        <v>163.76</v>
      </c>
      <c r="G19" s="329">
        <v>4346</v>
      </c>
      <c r="H19" s="332">
        <f t="shared" si="5"/>
        <v>1.0429999999999999</v>
      </c>
      <c r="I19" s="329">
        <v>11280</v>
      </c>
      <c r="J19" s="333">
        <f t="shared" si="6"/>
        <v>2.552</v>
      </c>
      <c r="K19" s="334">
        <v>1.1100000000000001</v>
      </c>
      <c r="L19" s="334">
        <v>1.302</v>
      </c>
      <c r="M19" s="334">
        <v>1.085</v>
      </c>
      <c r="N19" s="329">
        <v>12</v>
      </c>
      <c r="O19" s="335">
        <f t="shared" si="7"/>
        <v>217671</v>
      </c>
      <c r="P19" s="336">
        <f t="shared" si="0"/>
        <v>881</v>
      </c>
      <c r="Q19" s="337">
        <f t="shared" si="1"/>
        <v>144273</v>
      </c>
      <c r="R19" s="338">
        <f t="shared" si="2"/>
        <v>10572.03</v>
      </c>
      <c r="T19" s="339">
        <v>33839</v>
      </c>
      <c r="U19" s="339">
        <f t="shared" si="3"/>
        <v>4.2635125151452504</v>
      </c>
    </row>
    <row r="20" spans="1:21" s="339" customFormat="1">
      <c r="A20" s="302" t="s">
        <v>414</v>
      </c>
      <c r="B20" s="329">
        <v>247</v>
      </c>
      <c r="C20" s="330">
        <v>7.76</v>
      </c>
      <c r="D20" s="329">
        <v>1</v>
      </c>
      <c r="E20" s="329">
        <v>14</v>
      </c>
      <c r="F20" s="331">
        <f t="shared" si="4"/>
        <v>136.91</v>
      </c>
      <c r="G20" s="329">
        <v>4346</v>
      </c>
      <c r="H20" s="332">
        <f t="shared" si="5"/>
        <v>1.0429999999999999</v>
      </c>
      <c r="I20" s="329">
        <v>11280</v>
      </c>
      <c r="J20" s="333">
        <f t="shared" si="6"/>
        <v>2.552</v>
      </c>
      <c r="K20" s="334">
        <v>1.1100000000000001</v>
      </c>
      <c r="L20" s="334">
        <v>1.302</v>
      </c>
      <c r="M20" s="334">
        <v>1.085</v>
      </c>
      <c r="N20" s="329">
        <v>12</v>
      </c>
      <c r="O20" s="335">
        <f t="shared" si="7"/>
        <v>217671</v>
      </c>
      <c r="P20" s="336">
        <f t="shared" si="0"/>
        <v>881</v>
      </c>
      <c r="Q20" s="337">
        <f t="shared" si="1"/>
        <v>120618</v>
      </c>
      <c r="R20" s="338">
        <f t="shared" si="2"/>
        <v>10572.03</v>
      </c>
      <c r="T20" s="339">
        <v>25986.16</v>
      </c>
      <c r="U20" s="339">
        <f t="shared" si="3"/>
        <v>4.6416246186431502</v>
      </c>
    </row>
    <row r="22" spans="1:21">
      <c r="A22" s="795" t="s">
        <v>1370</v>
      </c>
      <c r="L22" s="795" t="s">
        <v>259</v>
      </c>
    </row>
  </sheetData>
  <mergeCells count="20">
    <mergeCell ref="A2:Q2"/>
    <mergeCell ref="A4:A6"/>
    <mergeCell ref="B4:Q4"/>
    <mergeCell ref="B5:B6"/>
    <mergeCell ref="C5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I5:I6"/>
    <mergeCell ref="J5:J6"/>
    <mergeCell ref="K5:K6"/>
    <mergeCell ref="L5:L6"/>
    <mergeCell ref="M5:M6"/>
    <mergeCell ref="N5:N6"/>
  </mergeCells>
  <pageMargins left="0" right="0" top="0" bottom="0" header="0.31496062992125984" footer="0.31496062992125984"/>
  <pageSetup paperSize="9" scale="50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B5FDB1"/>
    <pageSetUpPr fitToPage="1"/>
  </sheetPr>
  <dimension ref="A1:AC111"/>
  <sheetViews>
    <sheetView view="pageBreakPreview" zoomScale="75" zoomScaleNormal="75" zoomScaleSheetLayoutView="75" workbookViewId="0">
      <pane xSplit="3" ySplit="7" topLeftCell="D51" activePane="bottomRight" state="frozen"/>
      <selection activeCell="L107" sqref="L107"/>
      <selection pane="topRight" activeCell="L107" sqref="L107"/>
      <selection pane="bottomLeft" activeCell="L107" sqref="L107"/>
      <selection pane="bottomRight" activeCell="A112" sqref="A112:XFD127"/>
    </sheetView>
  </sheetViews>
  <sheetFormatPr defaultRowHeight="15"/>
  <cols>
    <col min="1" max="1" width="6.5703125" style="340" hidden="1" customWidth="1"/>
    <col min="2" max="2" width="7.28515625" style="340" hidden="1" customWidth="1"/>
    <col min="3" max="3" width="38.5703125" style="340" customWidth="1"/>
    <col min="4" max="15" width="6.42578125" style="340" customWidth="1"/>
    <col min="16" max="23" width="7.5703125" style="340" customWidth="1"/>
    <col min="24" max="256" width="9.140625" style="340"/>
    <col min="257" max="258" width="0" style="340" hidden="1" customWidth="1"/>
    <col min="259" max="259" width="38.5703125" style="340" customWidth="1"/>
    <col min="260" max="271" width="12" style="340" bestFit="1" customWidth="1"/>
    <col min="272" max="272" width="13.7109375" style="340" customWidth="1"/>
    <col min="273" max="279" width="13.7109375" style="340" bestFit="1" customWidth="1"/>
    <col min="280" max="512" width="9.140625" style="340"/>
    <col min="513" max="514" width="0" style="340" hidden="1" customWidth="1"/>
    <col min="515" max="515" width="38.5703125" style="340" customWidth="1"/>
    <col min="516" max="527" width="12" style="340" bestFit="1" customWidth="1"/>
    <col min="528" max="528" width="13.7109375" style="340" customWidth="1"/>
    <col min="529" max="535" width="13.7109375" style="340" bestFit="1" customWidth="1"/>
    <col min="536" max="768" width="9.140625" style="340"/>
    <col min="769" max="770" width="0" style="340" hidden="1" customWidth="1"/>
    <col min="771" max="771" width="38.5703125" style="340" customWidth="1"/>
    <col min="772" max="783" width="12" style="340" bestFit="1" customWidth="1"/>
    <col min="784" max="784" width="13.7109375" style="340" customWidth="1"/>
    <col min="785" max="791" width="13.7109375" style="340" bestFit="1" customWidth="1"/>
    <col min="792" max="1024" width="9.140625" style="340"/>
    <col min="1025" max="1026" width="0" style="340" hidden="1" customWidth="1"/>
    <col min="1027" max="1027" width="38.5703125" style="340" customWidth="1"/>
    <col min="1028" max="1039" width="12" style="340" bestFit="1" customWidth="1"/>
    <col min="1040" max="1040" width="13.7109375" style="340" customWidth="1"/>
    <col min="1041" max="1047" width="13.7109375" style="340" bestFit="1" customWidth="1"/>
    <col min="1048" max="1280" width="9.140625" style="340"/>
    <col min="1281" max="1282" width="0" style="340" hidden="1" customWidth="1"/>
    <col min="1283" max="1283" width="38.5703125" style="340" customWidth="1"/>
    <col min="1284" max="1295" width="12" style="340" bestFit="1" customWidth="1"/>
    <col min="1296" max="1296" width="13.7109375" style="340" customWidth="1"/>
    <col min="1297" max="1303" width="13.7109375" style="340" bestFit="1" customWidth="1"/>
    <col min="1304" max="1536" width="9.140625" style="340"/>
    <col min="1537" max="1538" width="0" style="340" hidden="1" customWidth="1"/>
    <col min="1539" max="1539" width="38.5703125" style="340" customWidth="1"/>
    <col min="1540" max="1551" width="12" style="340" bestFit="1" customWidth="1"/>
    <col min="1552" max="1552" width="13.7109375" style="340" customWidth="1"/>
    <col min="1553" max="1559" width="13.7109375" style="340" bestFit="1" customWidth="1"/>
    <col min="1560" max="1792" width="9.140625" style="340"/>
    <col min="1793" max="1794" width="0" style="340" hidden="1" customWidth="1"/>
    <col min="1795" max="1795" width="38.5703125" style="340" customWidth="1"/>
    <col min="1796" max="1807" width="12" style="340" bestFit="1" customWidth="1"/>
    <col min="1808" max="1808" width="13.7109375" style="340" customWidth="1"/>
    <col min="1809" max="1815" width="13.7109375" style="340" bestFit="1" customWidth="1"/>
    <col min="1816" max="2048" width="9.140625" style="340"/>
    <col min="2049" max="2050" width="0" style="340" hidden="1" customWidth="1"/>
    <col min="2051" max="2051" width="38.5703125" style="340" customWidth="1"/>
    <col min="2052" max="2063" width="12" style="340" bestFit="1" customWidth="1"/>
    <col min="2064" max="2064" width="13.7109375" style="340" customWidth="1"/>
    <col min="2065" max="2071" width="13.7109375" style="340" bestFit="1" customWidth="1"/>
    <col min="2072" max="2304" width="9.140625" style="340"/>
    <col min="2305" max="2306" width="0" style="340" hidden="1" customWidth="1"/>
    <col min="2307" max="2307" width="38.5703125" style="340" customWidth="1"/>
    <col min="2308" max="2319" width="12" style="340" bestFit="1" customWidth="1"/>
    <col min="2320" max="2320" width="13.7109375" style="340" customWidth="1"/>
    <col min="2321" max="2327" width="13.7109375" style="340" bestFit="1" customWidth="1"/>
    <col min="2328" max="2560" width="9.140625" style="340"/>
    <col min="2561" max="2562" width="0" style="340" hidden="1" customWidth="1"/>
    <col min="2563" max="2563" width="38.5703125" style="340" customWidth="1"/>
    <col min="2564" max="2575" width="12" style="340" bestFit="1" customWidth="1"/>
    <col min="2576" max="2576" width="13.7109375" style="340" customWidth="1"/>
    <col min="2577" max="2583" width="13.7109375" style="340" bestFit="1" customWidth="1"/>
    <col min="2584" max="2816" width="9.140625" style="340"/>
    <col min="2817" max="2818" width="0" style="340" hidden="1" customWidth="1"/>
    <col min="2819" max="2819" width="38.5703125" style="340" customWidth="1"/>
    <col min="2820" max="2831" width="12" style="340" bestFit="1" customWidth="1"/>
    <col min="2832" max="2832" width="13.7109375" style="340" customWidth="1"/>
    <col min="2833" max="2839" width="13.7109375" style="340" bestFit="1" customWidth="1"/>
    <col min="2840" max="3072" width="9.140625" style="340"/>
    <col min="3073" max="3074" width="0" style="340" hidden="1" customWidth="1"/>
    <col min="3075" max="3075" width="38.5703125" style="340" customWidth="1"/>
    <col min="3076" max="3087" width="12" style="340" bestFit="1" customWidth="1"/>
    <col min="3088" max="3088" width="13.7109375" style="340" customWidth="1"/>
    <col min="3089" max="3095" width="13.7109375" style="340" bestFit="1" customWidth="1"/>
    <col min="3096" max="3328" width="9.140625" style="340"/>
    <col min="3329" max="3330" width="0" style="340" hidden="1" customWidth="1"/>
    <col min="3331" max="3331" width="38.5703125" style="340" customWidth="1"/>
    <col min="3332" max="3343" width="12" style="340" bestFit="1" customWidth="1"/>
    <col min="3344" max="3344" width="13.7109375" style="340" customWidth="1"/>
    <col min="3345" max="3351" width="13.7109375" style="340" bestFit="1" customWidth="1"/>
    <col min="3352" max="3584" width="9.140625" style="340"/>
    <col min="3585" max="3586" width="0" style="340" hidden="1" customWidth="1"/>
    <col min="3587" max="3587" width="38.5703125" style="340" customWidth="1"/>
    <col min="3588" max="3599" width="12" style="340" bestFit="1" customWidth="1"/>
    <col min="3600" max="3600" width="13.7109375" style="340" customWidth="1"/>
    <col min="3601" max="3607" width="13.7109375" style="340" bestFit="1" customWidth="1"/>
    <col min="3608" max="3840" width="9.140625" style="340"/>
    <col min="3841" max="3842" width="0" style="340" hidden="1" customWidth="1"/>
    <col min="3843" max="3843" width="38.5703125" style="340" customWidth="1"/>
    <col min="3844" max="3855" width="12" style="340" bestFit="1" customWidth="1"/>
    <col min="3856" max="3856" width="13.7109375" style="340" customWidth="1"/>
    <col min="3857" max="3863" width="13.7109375" style="340" bestFit="1" customWidth="1"/>
    <col min="3864" max="4096" width="9.140625" style="340"/>
    <col min="4097" max="4098" width="0" style="340" hidden="1" customWidth="1"/>
    <col min="4099" max="4099" width="38.5703125" style="340" customWidth="1"/>
    <col min="4100" max="4111" width="12" style="340" bestFit="1" customWidth="1"/>
    <col min="4112" max="4112" width="13.7109375" style="340" customWidth="1"/>
    <col min="4113" max="4119" width="13.7109375" style="340" bestFit="1" customWidth="1"/>
    <col min="4120" max="4352" width="9.140625" style="340"/>
    <col min="4353" max="4354" width="0" style="340" hidden="1" customWidth="1"/>
    <col min="4355" max="4355" width="38.5703125" style="340" customWidth="1"/>
    <col min="4356" max="4367" width="12" style="340" bestFit="1" customWidth="1"/>
    <col min="4368" max="4368" width="13.7109375" style="340" customWidth="1"/>
    <col min="4369" max="4375" width="13.7109375" style="340" bestFit="1" customWidth="1"/>
    <col min="4376" max="4608" width="9.140625" style="340"/>
    <col min="4609" max="4610" width="0" style="340" hidden="1" customWidth="1"/>
    <col min="4611" max="4611" width="38.5703125" style="340" customWidth="1"/>
    <col min="4612" max="4623" width="12" style="340" bestFit="1" customWidth="1"/>
    <col min="4624" max="4624" width="13.7109375" style="340" customWidth="1"/>
    <col min="4625" max="4631" width="13.7109375" style="340" bestFit="1" customWidth="1"/>
    <col min="4632" max="4864" width="9.140625" style="340"/>
    <col min="4865" max="4866" width="0" style="340" hidden="1" customWidth="1"/>
    <col min="4867" max="4867" width="38.5703125" style="340" customWidth="1"/>
    <col min="4868" max="4879" width="12" style="340" bestFit="1" customWidth="1"/>
    <col min="4880" max="4880" width="13.7109375" style="340" customWidth="1"/>
    <col min="4881" max="4887" width="13.7109375" style="340" bestFit="1" customWidth="1"/>
    <col min="4888" max="5120" width="9.140625" style="340"/>
    <col min="5121" max="5122" width="0" style="340" hidden="1" customWidth="1"/>
    <col min="5123" max="5123" width="38.5703125" style="340" customWidth="1"/>
    <col min="5124" max="5135" width="12" style="340" bestFit="1" customWidth="1"/>
    <col min="5136" max="5136" width="13.7109375" style="340" customWidth="1"/>
    <col min="5137" max="5143" width="13.7109375" style="340" bestFit="1" customWidth="1"/>
    <col min="5144" max="5376" width="9.140625" style="340"/>
    <col min="5377" max="5378" width="0" style="340" hidden="1" customWidth="1"/>
    <col min="5379" max="5379" width="38.5703125" style="340" customWidth="1"/>
    <col min="5380" max="5391" width="12" style="340" bestFit="1" customWidth="1"/>
    <col min="5392" max="5392" width="13.7109375" style="340" customWidth="1"/>
    <col min="5393" max="5399" width="13.7109375" style="340" bestFit="1" customWidth="1"/>
    <col min="5400" max="5632" width="9.140625" style="340"/>
    <col min="5633" max="5634" width="0" style="340" hidden="1" customWidth="1"/>
    <col min="5635" max="5635" width="38.5703125" style="340" customWidth="1"/>
    <col min="5636" max="5647" width="12" style="340" bestFit="1" customWidth="1"/>
    <col min="5648" max="5648" width="13.7109375" style="340" customWidth="1"/>
    <col min="5649" max="5655" width="13.7109375" style="340" bestFit="1" customWidth="1"/>
    <col min="5656" max="5888" width="9.140625" style="340"/>
    <col min="5889" max="5890" width="0" style="340" hidden="1" customWidth="1"/>
    <col min="5891" max="5891" width="38.5703125" style="340" customWidth="1"/>
    <col min="5892" max="5903" width="12" style="340" bestFit="1" customWidth="1"/>
    <col min="5904" max="5904" width="13.7109375" style="340" customWidth="1"/>
    <col min="5905" max="5911" width="13.7109375" style="340" bestFit="1" customWidth="1"/>
    <col min="5912" max="6144" width="9.140625" style="340"/>
    <col min="6145" max="6146" width="0" style="340" hidden="1" customWidth="1"/>
    <col min="6147" max="6147" width="38.5703125" style="340" customWidth="1"/>
    <col min="6148" max="6159" width="12" style="340" bestFit="1" customWidth="1"/>
    <col min="6160" max="6160" width="13.7109375" style="340" customWidth="1"/>
    <col min="6161" max="6167" width="13.7109375" style="340" bestFit="1" customWidth="1"/>
    <col min="6168" max="6400" width="9.140625" style="340"/>
    <col min="6401" max="6402" width="0" style="340" hidden="1" customWidth="1"/>
    <col min="6403" max="6403" width="38.5703125" style="340" customWidth="1"/>
    <col min="6404" max="6415" width="12" style="340" bestFit="1" customWidth="1"/>
    <col min="6416" max="6416" width="13.7109375" style="340" customWidth="1"/>
    <col min="6417" max="6423" width="13.7109375" style="340" bestFit="1" customWidth="1"/>
    <col min="6424" max="6656" width="9.140625" style="340"/>
    <col min="6657" max="6658" width="0" style="340" hidden="1" customWidth="1"/>
    <col min="6659" max="6659" width="38.5703125" style="340" customWidth="1"/>
    <col min="6660" max="6671" width="12" style="340" bestFit="1" customWidth="1"/>
    <col min="6672" max="6672" width="13.7109375" style="340" customWidth="1"/>
    <col min="6673" max="6679" width="13.7109375" style="340" bestFit="1" customWidth="1"/>
    <col min="6680" max="6912" width="9.140625" style="340"/>
    <col min="6913" max="6914" width="0" style="340" hidden="1" customWidth="1"/>
    <col min="6915" max="6915" width="38.5703125" style="340" customWidth="1"/>
    <col min="6916" max="6927" width="12" style="340" bestFit="1" customWidth="1"/>
    <col min="6928" max="6928" width="13.7109375" style="340" customWidth="1"/>
    <col min="6929" max="6935" width="13.7109375" style="340" bestFit="1" customWidth="1"/>
    <col min="6936" max="7168" width="9.140625" style="340"/>
    <col min="7169" max="7170" width="0" style="340" hidden="1" customWidth="1"/>
    <col min="7171" max="7171" width="38.5703125" style="340" customWidth="1"/>
    <col min="7172" max="7183" width="12" style="340" bestFit="1" customWidth="1"/>
    <col min="7184" max="7184" width="13.7109375" style="340" customWidth="1"/>
    <col min="7185" max="7191" width="13.7109375" style="340" bestFit="1" customWidth="1"/>
    <col min="7192" max="7424" width="9.140625" style="340"/>
    <col min="7425" max="7426" width="0" style="340" hidden="1" customWidth="1"/>
    <col min="7427" max="7427" width="38.5703125" style="340" customWidth="1"/>
    <col min="7428" max="7439" width="12" style="340" bestFit="1" customWidth="1"/>
    <col min="7440" max="7440" width="13.7109375" style="340" customWidth="1"/>
    <col min="7441" max="7447" width="13.7109375" style="340" bestFit="1" customWidth="1"/>
    <col min="7448" max="7680" width="9.140625" style="340"/>
    <col min="7681" max="7682" width="0" style="340" hidden="1" customWidth="1"/>
    <col min="7683" max="7683" width="38.5703125" style="340" customWidth="1"/>
    <col min="7684" max="7695" width="12" style="340" bestFit="1" customWidth="1"/>
    <col min="7696" max="7696" width="13.7109375" style="340" customWidth="1"/>
    <col min="7697" max="7703" width="13.7109375" style="340" bestFit="1" customWidth="1"/>
    <col min="7704" max="7936" width="9.140625" style="340"/>
    <col min="7937" max="7938" width="0" style="340" hidden="1" customWidth="1"/>
    <col min="7939" max="7939" width="38.5703125" style="340" customWidth="1"/>
    <col min="7940" max="7951" width="12" style="340" bestFit="1" customWidth="1"/>
    <col min="7952" max="7952" width="13.7109375" style="340" customWidth="1"/>
    <col min="7953" max="7959" width="13.7109375" style="340" bestFit="1" customWidth="1"/>
    <col min="7960" max="8192" width="9.140625" style="340"/>
    <col min="8193" max="8194" width="0" style="340" hidden="1" customWidth="1"/>
    <col min="8195" max="8195" width="38.5703125" style="340" customWidth="1"/>
    <col min="8196" max="8207" width="12" style="340" bestFit="1" customWidth="1"/>
    <col min="8208" max="8208" width="13.7109375" style="340" customWidth="1"/>
    <col min="8209" max="8215" width="13.7109375" style="340" bestFit="1" customWidth="1"/>
    <col min="8216" max="8448" width="9.140625" style="340"/>
    <col min="8449" max="8450" width="0" style="340" hidden="1" customWidth="1"/>
    <col min="8451" max="8451" width="38.5703125" style="340" customWidth="1"/>
    <col min="8452" max="8463" width="12" style="340" bestFit="1" customWidth="1"/>
    <col min="8464" max="8464" width="13.7109375" style="340" customWidth="1"/>
    <col min="8465" max="8471" width="13.7109375" style="340" bestFit="1" customWidth="1"/>
    <col min="8472" max="8704" width="9.140625" style="340"/>
    <col min="8705" max="8706" width="0" style="340" hidden="1" customWidth="1"/>
    <col min="8707" max="8707" width="38.5703125" style="340" customWidth="1"/>
    <col min="8708" max="8719" width="12" style="340" bestFit="1" customWidth="1"/>
    <col min="8720" max="8720" width="13.7109375" style="340" customWidth="1"/>
    <col min="8721" max="8727" width="13.7109375" style="340" bestFit="1" customWidth="1"/>
    <col min="8728" max="8960" width="9.140625" style="340"/>
    <col min="8961" max="8962" width="0" style="340" hidden="1" customWidth="1"/>
    <col min="8963" max="8963" width="38.5703125" style="340" customWidth="1"/>
    <col min="8964" max="8975" width="12" style="340" bestFit="1" customWidth="1"/>
    <col min="8976" max="8976" width="13.7109375" style="340" customWidth="1"/>
    <col min="8977" max="8983" width="13.7109375" style="340" bestFit="1" customWidth="1"/>
    <col min="8984" max="9216" width="9.140625" style="340"/>
    <col min="9217" max="9218" width="0" style="340" hidden="1" customWidth="1"/>
    <col min="9219" max="9219" width="38.5703125" style="340" customWidth="1"/>
    <col min="9220" max="9231" width="12" style="340" bestFit="1" customWidth="1"/>
    <col min="9232" max="9232" width="13.7109375" style="340" customWidth="1"/>
    <col min="9233" max="9239" width="13.7109375" style="340" bestFit="1" customWidth="1"/>
    <col min="9240" max="9472" width="9.140625" style="340"/>
    <col min="9473" max="9474" width="0" style="340" hidden="1" customWidth="1"/>
    <col min="9475" max="9475" width="38.5703125" style="340" customWidth="1"/>
    <col min="9476" max="9487" width="12" style="340" bestFit="1" customWidth="1"/>
    <col min="9488" max="9488" width="13.7109375" style="340" customWidth="1"/>
    <col min="9489" max="9495" width="13.7109375" style="340" bestFit="1" customWidth="1"/>
    <col min="9496" max="9728" width="9.140625" style="340"/>
    <col min="9729" max="9730" width="0" style="340" hidden="1" customWidth="1"/>
    <col min="9731" max="9731" width="38.5703125" style="340" customWidth="1"/>
    <col min="9732" max="9743" width="12" style="340" bestFit="1" customWidth="1"/>
    <col min="9744" max="9744" width="13.7109375" style="340" customWidth="1"/>
    <col min="9745" max="9751" width="13.7109375" style="340" bestFit="1" customWidth="1"/>
    <col min="9752" max="9984" width="9.140625" style="340"/>
    <col min="9985" max="9986" width="0" style="340" hidden="1" customWidth="1"/>
    <col min="9987" max="9987" width="38.5703125" style="340" customWidth="1"/>
    <col min="9988" max="9999" width="12" style="340" bestFit="1" customWidth="1"/>
    <col min="10000" max="10000" width="13.7109375" style="340" customWidth="1"/>
    <col min="10001" max="10007" width="13.7109375" style="340" bestFit="1" customWidth="1"/>
    <col min="10008" max="10240" width="9.140625" style="340"/>
    <col min="10241" max="10242" width="0" style="340" hidden="1" customWidth="1"/>
    <col min="10243" max="10243" width="38.5703125" style="340" customWidth="1"/>
    <col min="10244" max="10255" width="12" style="340" bestFit="1" customWidth="1"/>
    <col min="10256" max="10256" width="13.7109375" style="340" customWidth="1"/>
    <col min="10257" max="10263" width="13.7109375" style="340" bestFit="1" customWidth="1"/>
    <col min="10264" max="10496" width="9.140625" style="340"/>
    <col min="10497" max="10498" width="0" style="340" hidden="1" customWidth="1"/>
    <col min="10499" max="10499" width="38.5703125" style="340" customWidth="1"/>
    <col min="10500" max="10511" width="12" style="340" bestFit="1" customWidth="1"/>
    <col min="10512" max="10512" width="13.7109375" style="340" customWidth="1"/>
    <col min="10513" max="10519" width="13.7109375" style="340" bestFit="1" customWidth="1"/>
    <col min="10520" max="10752" width="9.140625" style="340"/>
    <col min="10753" max="10754" width="0" style="340" hidden="1" customWidth="1"/>
    <col min="10755" max="10755" width="38.5703125" style="340" customWidth="1"/>
    <col min="10756" max="10767" width="12" style="340" bestFit="1" customWidth="1"/>
    <col min="10768" max="10768" width="13.7109375" style="340" customWidth="1"/>
    <col min="10769" max="10775" width="13.7109375" style="340" bestFit="1" customWidth="1"/>
    <col min="10776" max="11008" width="9.140625" style="340"/>
    <col min="11009" max="11010" width="0" style="340" hidden="1" customWidth="1"/>
    <col min="11011" max="11011" width="38.5703125" style="340" customWidth="1"/>
    <col min="11012" max="11023" width="12" style="340" bestFit="1" customWidth="1"/>
    <col min="11024" max="11024" width="13.7109375" style="340" customWidth="1"/>
    <col min="11025" max="11031" width="13.7109375" style="340" bestFit="1" customWidth="1"/>
    <col min="11032" max="11264" width="9.140625" style="340"/>
    <col min="11265" max="11266" width="0" style="340" hidden="1" customWidth="1"/>
    <col min="11267" max="11267" width="38.5703125" style="340" customWidth="1"/>
    <col min="11268" max="11279" width="12" style="340" bestFit="1" customWidth="1"/>
    <col min="11280" max="11280" width="13.7109375" style="340" customWidth="1"/>
    <col min="11281" max="11287" width="13.7109375" style="340" bestFit="1" customWidth="1"/>
    <col min="11288" max="11520" width="9.140625" style="340"/>
    <col min="11521" max="11522" width="0" style="340" hidden="1" customWidth="1"/>
    <col min="11523" max="11523" width="38.5703125" style="340" customWidth="1"/>
    <col min="11524" max="11535" width="12" style="340" bestFit="1" customWidth="1"/>
    <col min="11536" max="11536" width="13.7109375" style="340" customWidth="1"/>
    <col min="11537" max="11543" width="13.7109375" style="340" bestFit="1" customWidth="1"/>
    <col min="11544" max="11776" width="9.140625" style="340"/>
    <col min="11777" max="11778" width="0" style="340" hidden="1" customWidth="1"/>
    <col min="11779" max="11779" width="38.5703125" style="340" customWidth="1"/>
    <col min="11780" max="11791" width="12" style="340" bestFit="1" customWidth="1"/>
    <col min="11792" max="11792" width="13.7109375" style="340" customWidth="1"/>
    <col min="11793" max="11799" width="13.7109375" style="340" bestFit="1" customWidth="1"/>
    <col min="11800" max="12032" width="9.140625" style="340"/>
    <col min="12033" max="12034" width="0" style="340" hidden="1" customWidth="1"/>
    <col min="12035" max="12035" width="38.5703125" style="340" customWidth="1"/>
    <col min="12036" max="12047" width="12" style="340" bestFit="1" customWidth="1"/>
    <col min="12048" max="12048" width="13.7109375" style="340" customWidth="1"/>
    <col min="12049" max="12055" width="13.7109375" style="340" bestFit="1" customWidth="1"/>
    <col min="12056" max="12288" width="9.140625" style="340"/>
    <col min="12289" max="12290" width="0" style="340" hidden="1" customWidth="1"/>
    <col min="12291" max="12291" width="38.5703125" style="340" customWidth="1"/>
    <col min="12292" max="12303" width="12" style="340" bestFit="1" customWidth="1"/>
    <col min="12304" max="12304" width="13.7109375" style="340" customWidth="1"/>
    <col min="12305" max="12311" width="13.7109375" style="340" bestFit="1" customWidth="1"/>
    <col min="12312" max="12544" width="9.140625" style="340"/>
    <col min="12545" max="12546" width="0" style="340" hidden="1" customWidth="1"/>
    <col min="12547" max="12547" width="38.5703125" style="340" customWidth="1"/>
    <col min="12548" max="12559" width="12" style="340" bestFit="1" customWidth="1"/>
    <col min="12560" max="12560" width="13.7109375" style="340" customWidth="1"/>
    <col min="12561" max="12567" width="13.7109375" style="340" bestFit="1" customWidth="1"/>
    <col min="12568" max="12800" width="9.140625" style="340"/>
    <col min="12801" max="12802" width="0" style="340" hidden="1" customWidth="1"/>
    <col min="12803" max="12803" width="38.5703125" style="340" customWidth="1"/>
    <col min="12804" max="12815" width="12" style="340" bestFit="1" customWidth="1"/>
    <col min="12816" max="12816" width="13.7109375" style="340" customWidth="1"/>
    <col min="12817" max="12823" width="13.7109375" style="340" bestFit="1" customWidth="1"/>
    <col min="12824" max="13056" width="9.140625" style="340"/>
    <col min="13057" max="13058" width="0" style="340" hidden="1" customWidth="1"/>
    <col min="13059" max="13059" width="38.5703125" style="340" customWidth="1"/>
    <col min="13060" max="13071" width="12" style="340" bestFit="1" customWidth="1"/>
    <col min="13072" max="13072" width="13.7109375" style="340" customWidth="1"/>
    <col min="13073" max="13079" width="13.7109375" style="340" bestFit="1" customWidth="1"/>
    <col min="13080" max="13312" width="9.140625" style="340"/>
    <col min="13313" max="13314" width="0" style="340" hidden="1" customWidth="1"/>
    <col min="13315" max="13315" width="38.5703125" style="340" customWidth="1"/>
    <col min="13316" max="13327" width="12" style="340" bestFit="1" customWidth="1"/>
    <col min="13328" max="13328" width="13.7109375" style="340" customWidth="1"/>
    <col min="13329" max="13335" width="13.7109375" style="340" bestFit="1" customWidth="1"/>
    <col min="13336" max="13568" width="9.140625" style="340"/>
    <col min="13569" max="13570" width="0" style="340" hidden="1" customWidth="1"/>
    <col min="13571" max="13571" width="38.5703125" style="340" customWidth="1"/>
    <col min="13572" max="13583" width="12" style="340" bestFit="1" customWidth="1"/>
    <col min="13584" max="13584" width="13.7109375" style="340" customWidth="1"/>
    <col min="13585" max="13591" width="13.7109375" style="340" bestFit="1" customWidth="1"/>
    <col min="13592" max="13824" width="9.140625" style="340"/>
    <col min="13825" max="13826" width="0" style="340" hidden="1" customWidth="1"/>
    <col min="13827" max="13827" width="38.5703125" style="340" customWidth="1"/>
    <col min="13828" max="13839" width="12" style="340" bestFit="1" customWidth="1"/>
    <col min="13840" max="13840" width="13.7109375" style="340" customWidth="1"/>
    <col min="13841" max="13847" width="13.7109375" style="340" bestFit="1" customWidth="1"/>
    <col min="13848" max="14080" width="9.140625" style="340"/>
    <col min="14081" max="14082" width="0" style="340" hidden="1" customWidth="1"/>
    <col min="14083" max="14083" width="38.5703125" style="340" customWidth="1"/>
    <col min="14084" max="14095" width="12" style="340" bestFit="1" customWidth="1"/>
    <col min="14096" max="14096" width="13.7109375" style="340" customWidth="1"/>
    <col min="14097" max="14103" width="13.7109375" style="340" bestFit="1" customWidth="1"/>
    <col min="14104" max="14336" width="9.140625" style="340"/>
    <col min="14337" max="14338" width="0" style="340" hidden="1" customWidth="1"/>
    <col min="14339" max="14339" width="38.5703125" style="340" customWidth="1"/>
    <col min="14340" max="14351" width="12" style="340" bestFit="1" customWidth="1"/>
    <col min="14352" max="14352" width="13.7109375" style="340" customWidth="1"/>
    <col min="14353" max="14359" width="13.7109375" style="340" bestFit="1" customWidth="1"/>
    <col min="14360" max="14592" width="9.140625" style="340"/>
    <col min="14593" max="14594" width="0" style="340" hidden="1" customWidth="1"/>
    <col min="14595" max="14595" width="38.5703125" style="340" customWidth="1"/>
    <col min="14596" max="14607" width="12" style="340" bestFit="1" customWidth="1"/>
    <col min="14608" max="14608" width="13.7109375" style="340" customWidth="1"/>
    <col min="14609" max="14615" width="13.7109375" style="340" bestFit="1" customWidth="1"/>
    <col min="14616" max="14848" width="9.140625" style="340"/>
    <col min="14849" max="14850" width="0" style="340" hidden="1" customWidth="1"/>
    <col min="14851" max="14851" width="38.5703125" style="340" customWidth="1"/>
    <col min="14852" max="14863" width="12" style="340" bestFit="1" customWidth="1"/>
    <col min="14864" max="14864" width="13.7109375" style="340" customWidth="1"/>
    <col min="14865" max="14871" width="13.7109375" style="340" bestFit="1" customWidth="1"/>
    <col min="14872" max="15104" width="9.140625" style="340"/>
    <col min="15105" max="15106" width="0" style="340" hidden="1" customWidth="1"/>
    <col min="15107" max="15107" width="38.5703125" style="340" customWidth="1"/>
    <col min="15108" max="15119" width="12" style="340" bestFit="1" customWidth="1"/>
    <col min="15120" max="15120" width="13.7109375" style="340" customWidth="1"/>
    <col min="15121" max="15127" width="13.7109375" style="340" bestFit="1" customWidth="1"/>
    <col min="15128" max="15360" width="9.140625" style="340"/>
    <col min="15361" max="15362" width="0" style="340" hidden="1" customWidth="1"/>
    <col min="15363" max="15363" width="38.5703125" style="340" customWidth="1"/>
    <col min="15364" max="15375" width="12" style="340" bestFit="1" customWidth="1"/>
    <col min="15376" max="15376" width="13.7109375" style="340" customWidth="1"/>
    <col min="15377" max="15383" width="13.7109375" style="340" bestFit="1" customWidth="1"/>
    <col min="15384" max="15616" width="9.140625" style="340"/>
    <col min="15617" max="15618" width="0" style="340" hidden="1" customWidth="1"/>
    <col min="15619" max="15619" width="38.5703125" style="340" customWidth="1"/>
    <col min="15620" max="15631" width="12" style="340" bestFit="1" customWidth="1"/>
    <col min="15632" max="15632" width="13.7109375" style="340" customWidth="1"/>
    <col min="15633" max="15639" width="13.7109375" style="340" bestFit="1" customWidth="1"/>
    <col min="15640" max="15872" width="9.140625" style="340"/>
    <col min="15873" max="15874" width="0" style="340" hidden="1" customWidth="1"/>
    <col min="15875" max="15875" width="38.5703125" style="340" customWidth="1"/>
    <col min="15876" max="15887" width="12" style="340" bestFit="1" customWidth="1"/>
    <col min="15888" max="15888" width="13.7109375" style="340" customWidth="1"/>
    <col min="15889" max="15895" width="13.7109375" style="340" bestFit="1" customWidth="1"/>
    <col min="15896" max="16128" width="9.140625" style="340"/>
    <col min="16129" max="16130" width="0" style="340" hidden="1" customWidth="1"/>
    <col min="16131" max="16131" width="38.5703125" style="340" customWidth="1"/>
    <col min="16132" max="16143" width="12" style="340" bestFit="1" customWidth="1"/>
    <col min="16144" max="16144" width="13.7109375" style="340" customWidth="1"/>
    <col min="16145" max="16151" width="13.7109375" style="340" bestFit="1" customWidth="1"/>
    <col min="16152" max="16384" width="9.140625" style="340"/>
  </cols>
  <sheetData>
    <row r="1" spans="1:29">
      <c r="C1" s="341" t="s">
        <v>897</v>
      </c>
    </row>
    <row r="2" spans="1:29" hidden="1"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</row>
    <row r="3" spans="1:29">
      <c r="A3" s="966" t="s">
        <v>2</v>
      </c>
      <c r="B3" s="966" t="s">
        <v>898</v>
      </c>
      <c r="C3" s="966" t="s">
        <v>899</v>
      </c>
      <c r="D3" s="969" t="s">
        <v>900</v>
      </c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69"/>
      <c r="P3" s="969"/>
      <c r="Q3" s="969"/>
      <c r="R3" s="969"/>
      <c r="S3" s="969"/>
      <c r="T3" s="969"/>
      <c r="U3" s="969"/>
      <c r="V3" s="969"/>
      <c r="W3" s="969"/>
    </row>
    <row r="4" spans="1:29">
      <c r="A4" s="967"/>
      <c r="B4" s="967"/>
      <c r="C4" s="967"/>
      <c r="D4" s="970" t="s">
        <v>901</v>
      </c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</row>
    <row r="5" spans="1:29">
      <c r="A5" s="967"/>
      <c r="B5" s="967"/>
      <c r="C5" s="968"/>
      <c r="D5" s="969" t="s">
        <v>902</v>
      </c>
      <c r="E5" s="969"/>
      <c r="F5" s="969"/>
      <c r="G5" s="969"/>
      <c r="H5" s="969"/>
      <c r="I5" s="969"/>
      <c r="J5" s="969"/>
      <c r="K5" s="969"/>
      <c r="L5" s="969"/>
      <c r="M5" s="969"/>
      <c r="N5" s="969"/>
      <c r="O5" s="969"/>
      <c r="P5" s="969"/>
      <c r="Q5" s="969"/>
      <c r="R5" s="969"/>
      <c r="S5" s="969"/>
      <c r="T5" s="969"/>
      <c r="U5" s="969"/>
      <c r="V5" s="969"/>
      <c r="W5" s="969"/>
    </row>
    <row r="6" spans="1:29">
      <c r="A6" s="968"/>
      <c r="B6" s="968"/>
      <c r="C6" s="343" t="s">
        <v>903</v>
      </c>
      <c r="D6" s="401">
        <v>1</v>
      </c>
      <c r="E6" s="344">
        <v>2</v>
      </c>
      <c r="F6" s="344">
        <v>3</v>
      </c>
      <c r="G6" s="344">
        <v>4</v>
      </c>
      <c r="H6" s="344">
        <v>5</v>
      </c>
      <c r="I6" s="344">
        <v>6</v>
      </c>
      <c r="J6" s="344">
        <v>7</v>
      </c>
      <c r="K6" s="345">
        <v>8</v>
      </c>
      <c r="L6" s="344">
        <v>9</v>
      </c>
      <c r="M6" s="344">
        <v>10</v>
      </c>
      <c r="N6" s="344">
        <v>11</v>
      </c>
      <c r="O6" s="344">
        <v>12</v>
      </c>
      <c r="P6" s="344">
        <v>13</v>
      </c>
      <c r="Q6" s="344">
        <v>14</v>
      </c>
      <c r="R6" s="344">
        <v>15</v>
      </c>
      <c r="S6" s="344">
        <v>16</v>
      </c>
      <c r="T6" s="344">
        <v>17</v>
      </c>
      <c r="U6" s="344">
        <v>18</v>
      </c>
      <c r="V6" s="344">
        <v>19</v>
      </c>
      <c r="W6" s="344">
        <v>20</v>
      </c>
    </row>
    <row r="7" spans="1:29" s="349" customFormat="1">
      <c r="A7" s="346"/>
      <c r="B7" s="346"/>
      <c r="C7" s="347" t="s">
        <v>904</v>
      </c>
      <c r="D7" s="348">
        <f>D6*15</f>
        <v>15</v>
      </c>
      <c r="E7" s="348">
        <f t="shared" ref="E7:W7" si="0">E6*15</f>
        <v>30</v>
      </c>
      <c r="F7" s="348">
        <f t="shared" si="0"/>
        <v>45</v>
      </c>
      <c r="G7" s="348">
        <f t="shared" si="0"/>
        <v>60</v>
      </c>
      <c r="H7" s="348">
        <f t="shared" si="0"/>
        <v>75</v>
      </c>
      <c r="I7" s="348">
        <f t="shared" si="0"/>
        <v>90</v>
      </c>
      <c r="J7" s="348">
        <f t="shared" si="0"/>
        <v>105</v>
      </c>
      <c r="K7" s="348">
        <f t="shared" si="0"/>
        <v>120</v>
      </c>
      <c r="L7" s="348">
        <f t="shared" si="0"/>
        <v>135</v>
      </c>
      <c r="M7" s="348">
        <f t="shared" si="0"/>
        <v>150</v>
      </c>
      <c r="N7" s="348">
        <f t="shared" si="0"/>
        <v>165</v>
      </c>
      <c r="O7" s="348">
        <f t="shared" si="0"/>
        <v>180</v>
      </c>
      <c r="P7" s="348">
        <f t="shared" si="0"/>
        <v>195</v>
      </c>
      <c r="Q7" s="348">
        <f t="shared" si="0"/>
        <v>210</v>
      </c>
      <c r="R7" s="348">
        <f t="shared" si="0"/>
        <v>225</v>
      </c>
      <c r="S7" s="348">
        <f t="shared" si="0"/>
        <v>240</v>
      </c>
      <c r="T7" s="348">
        <f t="shared" si="0"/>
        <v>255</v>
      </c>
      <c r="U7" s="348">
        <f t="shared" si="0"/>
        <v>270</v>
      </c>
      <c r="V7" s="348">
        <f t="shared" si="0"/>
        <v>285</v>
      </c>
      <c r="W7" s="348">
        <f t="shared" si="0"/>
        <v>300</v>
      </c>
      <c r="X7" s="340">
        <f>K7/K6</f>
        <v>15</v>
      </c>
      <c r="Y7" s="340"/>
      <c r="Z7" s="340"/>
      <c r="AA7" s="340"/>
      <c r="AB7" s="340"/>
      <c r="AC7" s="340"/>
    </row>
    <row r="8" spans="1:29" s="349" customFormat="1">
      <c r="A8" s="346"/>
      <c r="B8" s="346"/>
      <c r="C8" s="350" t="s">
        <v>905</v>
      </c>
      <c r="D8" s="348">
        <f>10*D6</f>
        <v>10</v>
      </c>
      <c r="E8" s="348">
        <f t="shared" ref="E8:W8" si="1">10*E6</f>
        <v>20</v>
      </c>
      <c r="F8" s="348">
        <f t="shared" si="1"/>
        <v>30</v>
      </c>
      <c r="G8" s="348">
        <f t="shared" si="1"/>
        <v>40</v>
      </c>
      <c r="H8" s="348">
        <f t="shared" si="1"/>
        <v>50</v>
      </c>
      <c r="I8" s="348">
        <f t="shared" si="1"/>
        <v>60</v>
      </c>
      <c r="J8" s="348">
        <f t="shared" si="1"/>
        <v>70</v>
      </c>
      <c r="K8" s="348">
        <f t="shared" si="1"/>
        <v>80</v>
      </c>
      <c r="L8" s="348">
        <f t="shared" si="1"/>
        <v>90</v>
      </c>
      <c r="M8" s="348">
        <f t="shared" si="1"/>
        <v>100</v>
      </c>
      <c r="N8" s="348">
        <f t="shared" si="1"/>
        <v>110</v>
      </c>
      <c r="O8" s="348">
        <f t="shared" si="1"/>
        <v>120</v>
      </c>
      <c r="P8" s="348">
        <f t="shared" si="1"/>
        <v>130</v>
      </c>
      <c r="Q8" s="348">
        <f t="shared" si="1"/>
        <v>140</v>
      </c>
      <c r="R8" s="348">
        <f t="shared" si="1"/>
        <v>150</v>
      </c>
      <c r="S8" s="348">
        <f t="shared" si="1"/>
        <v>160</v>
      </c>
      <c r="T8" s="348">
        <f t="shared" si="1"/>
        <v>170</v>
      </c>
      <c r="U8" s="348">
        <f t="shared" si="1"/>
        <v>180</v>
      </c>
      <c r="V8" s="348">
        <f t="shared" si="1"/>
        <v>190</v>
      </c>
      <c r="W8" s="348">
        <f t="shared" si="1"/>
        <v>200</v>
      </c>
      <c r="X8" s="340">
        <f>K8/K6</f>
        <v>10</v>
      </c>
      <c r="Y8" s="340"/>
      <c r="Z8" s="340"/>
      <c r="AA8" s="340"/>
      <c r="AB8" s="340"/>
      <c r="AC8" s="340"/>
    </row>
    <row r="9" spans="1:29" s="349" customFormat="1">
      <c r="A9" s="346"/>
      <c r="B9" s="346"/>
      <c r="C9" s="350" t="s">
        <v>906</v>
      </c>
      <c r="D9" s="348">
        <f>6*D6</f>
        <v>6</v>
      </c>
      <c r="E9" s="348">
        <f t="shared" ref="E9:W9" si="2">6*E6</f>
        <v>12</v>
      </c>
      <c r="F9" s="348">
        <f t="shared" si="2"/>
        <v>18</v>
      </c>
      <c r="G9" s="348">
        <f t="shared" si="2"/>
        <v>24</v>
      </c>
      <c r="H9" s="348">
        <f t="shared" si="2"/>
        <v>30</v>
      </c>
      <c r="I9" s="348">
        <f t="shared" si="2"/>
        <v>36</v>
      </c>
      <c r="J9" s="348">
        <f t="shared" si="2"/>
        <v>42</v>
      </c>
      <c r="K9" s="348">
        <f t="shared" si="2"/>
        <v>48</v>
      </c>
      <c r="L9" s="348">
        <f t="shared" si="2"/>
        <v>54</v>
      </c>
      <c r="M9" s="348">
        <f t="shared" si="2"/>
        <v>60</v>
      </c>
      <c r="N9" s="348">
        <f t="shared" si="2"/>
        <v>66</v>
      </c>
      <c r="O9" s="348">
        <f t="shared" si="2"/>
        <v>72</v>
      </c>
      <c r="P9" s="348">
        <f t="shared" si="2"/>
        <v>78</v>
      </c>
      <c r="Q9" s="348">
        <f t="shared" si="2"/>
        <v>84</v>
      </c>
      <c r="R9" s="348">
        <f t="shared" si="2"/>
        <v>90</v>
      </c>
      <c r="S9" s="348">
        <f t="shared" si="2"/>
        <v>96</v>
      </c>
      <c r="T9" s="348">
        <f t="shared" si="2"/>
        <v>102</v>
      </c>
      <c r="U9" s="348">
        <f t="shared" si="2"/>
        <v>108</v>
      </c>
      <c r="V9" s="348">
        <f t="shared" si="2"/>
        <v>114</v>
      </c>
      <c r="W9" s="348">
        <f t="shared" si="2"/>
        <v>120</v>
      </c>
      <c r="X9" s="340">
        <f>K9/K6</f>
        <v>6</v>
      </c>
      <c r="Y9" s="340"/>
      <c r="Z9" s="340"/>
      <c r="AA9" s="340"/>
      <c r="AB9" s="340"/>
      <c r="AC9" s="340"/>
    </row>
    <row r="10" spans="1:29" s="349" customFormat="1">
      <c r="A10" s="346"/>
      <c r="B10" s="346"/>
      <c r="C10" s="350" t="s">
        <v>907</v>
      </c>
      <c r="D10" s="348">
        <f>7*D6</f>
        <v>7</v>
      </c>
      <c r="E10" s="348">
        <f t="shared" ref="E10:W10" si="3">7*E6</f>
        <v>14</v>
      </c>
      <c r="F10" s="348">
        <f t="shared" si="3"/>
        <v>21</v>
      </c>
      <c r="G10" s="348">
        <f t="shared" si="3"/>
        <v>28</v>
      </c>
      <c r="H10" s="348">
        <f t="shared" si="3"/>
        <v>35</v>
      </c>
      <c r="I10" s="348">
        <f t="shared" si="3"/>
        <v>42</v>
      </c>
      <c r="J10" s="348">
        <f t="shared" si="3"/>
        <v>49</v>
      </c>
      <c r="K10" s="348">
        <f t="shared" si="3"/>
        <v>56</v>
      </c>
      <c r="L10" s="348">
        <f t="shared" si="3"/>
        <v>63</v>
      </c>
      <c r="M10" s="348">
        <f t="shared" si="3"/>
        <v>70</v>
      </c>
      <c r="N10" s="348">
        <f t="shared" si="3"/>
        <v>77</v>
      </c>
      <c r="O10" s="348">
        <f t="shared" si="3"/>
        <v>84</v>
      </c>
      <c r="P10" s="348">
        <f t="shared" si="3"/>
        <v>91</v>
      </c>
      <c r="Q10" s="348">
        <f t="shared" si="3"/>
        <v>98</v>
      </c>
      <c r="R10" s="348">
        <f t="shared" si="3"/>
        <v>105</v>
      </c>
      <c r="S10" s="348">
        <f t="shared" si="3"/>
        <v>112</v>
      </c>
      <c r="T10" s="348">
        <f t="shared" si="3"/>
        <v>119</v>
      </c>
      <c r="U10" s="348">
        <f t="shared" si="3"/>
        <v>126</v>
      </c>
      <c r="V10" s="348">
        <f t="shared" si="3"/>
        <v>133</v>
      </c>
      <c r="W10" s="348">
        <f t="shared" si="3"/>
        <v>140</v>
      </c>
      <c r="X10" s="340">
        <f>K10/K6</f>
        <v>7</v>
      </c>
      <c r="Y10" s="340"/>
      <c r="Z10" s="340"/>
      <c r="AA10" s="340"/>
      <c r="AB10" s="340"/>
      <c r="AC10" s="340"/>
    </row>
    <row r="11" spans="1:29" s="349" customFormat="1">
      <c r="A11" s="346"/>
      <c r="B11" s="346"/>
      <c r="C11" s="350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  <c r="X11" s="340"/>
      <c r="Y11" s="340"/>
      <c r="Z11" s="340"/>
      <c r="AA11" s="340"/>
      <c r="AB11" s="340"/>
      <c r="AC11" s="340"/>
    </row>
    <row r="12" spans="1:29">
      <c r="A12" s="351">
        <v>1</v>
      </c>
      <c r="B12" s="352" t="s">
        <v>908</v>
      </c>
      <c r="C12" s="353" t="s">
        <v>909</v>
      </c>
      <c r="D12" s="402">
        <v>1</v>
      </c>
      <c r="E12" s="354">
        <v>1</v>
      </c>
      <c r="F12" s="354">
        <v>1</v>
      </c>
      <c r="G12" s="354">
        <v>1</v>
      </c>
      <c r="H12" s="354">
        <v>1</v>
      </c>
      <c r="I12" s="354">
        <v>1</v>
      </c>
      <c r="J12" s="354">
        <v>1</v>
      </c>
      <c r="K12" s="355">
        <v>1</v>
      </c>
      <c r="L12" s="354">
        <v>1</v>
      </c>
      <c r="M12" s="354">
        <v>1</v>
      </c>
      <c r="N12" s="354">
        <v>1</v>
      </c>
      <c r="O12" s="354">
        <v>1</v>
      </c>
      <c r="P12" s="354">
        <v>1</v>
      </c>
      <c r="Q12" s="354">
        <v>1</v>
      </c>
      <c r="R12" s="354">
        <v>1</v>
      </c>
      <c r="S12" s="354">
        <v>1</v>
      </c>
      <c r="T12" s="354">
        <v>1</v>
      </c>
      <c r="U12" s="354">
        <v>1</v>
      </c>
      <c r="V12" s="354">
        <v>1</v>
      </c>
      <c r="W12" s="354">
        <v>1</v>
      </c>
    </row>
    <row r="13" spans="1:29" ht="45">
      <c r="A13" s="351">
        <v>2</v>
      </c>
      <c r="B13" s="352" t="s">
        <v>908</v>
      </c>
      <c r="C13" s="356" t="s">
        <v>910</v>
      </c>
      <c r="D13" s="402"/>
      <c r="E13" s="354"/>
      <c r="F13" s="354"/>
      <c r="G13" s="354"/>
      <c r="H13" s="354"/>
      <c r="I13" s="354">
        <v>0.5</v>
      </c>
      <c r="J13" s="354">
        <v>0.5</v>
      </c>
      <c r="K13" s="355">
        <v>0.5</v>
      </c>
      <c r="L13" s="354">
        <v>0.5</v>
      </c>
      <c r="M13" s="354">
        <v>1</v>
      </c>
      <c r="N13" s="354">
        <v>1</v>
      </c>
      <c r="O13" s="354">
        <v>1</v>
      </c>
      <c r="P13" s="354">
        <v>1</v>
      </c>
      <c r="Q13" s="354">
        <v>1</v>
      </c>
      <c r="R13" s="354">
        <v>1</v>
      </c>
      <c r="S13" s="354">
        <v>1</v>
      </c>
      <c r="T13" s="354">
        <v>1</v>
      </c>
      <c r="U13" s="354">
        <v>1.5</v>
      </c>
      <c r="V13" s="354">
        <v>1.5</v>
      </c>
      <c r="W13" s="354">
        <v>1.5</v>
      </c>
    </row>
    <row r="14" spans="1:29">
      <c r="A14" s="351">
        <v>3</v>
      </c>
      <c r="B14" s="352" t="s">
        <v>908</v>
      </c>
      <c r="C14" s="353" t="s">
        <v>911</v>
      </c>
      <c r="D14" s="402"/>
      <c r="E14" s="354"/>
      <c r="F14" s="354"/>
      <c r="G14" s="354"/>
      <c r="H14" s="354"/>
      <c r="I14" s="354"/>
      <c r="J14" s="354"/>
      <c r="K14" s="355"/>
      <c r="L14" s="354"/>
      <c r="M14" s="354"/>
      <c r="N14" s="354"/>
      <c r="O14" s="354">
        <v>1</v>
      </c>
      <c r="P14" s="354">
        <v>1</v>
      </c>
      <c r="Q14" s="354">
        <v>1</v>
      </c>
      <c r="R14" s="354">
        <v>1</v>
      </c>
      <c r="S14" s="354">
        <v>1</v>
      </c>
      <c r="T14" s="354">
        <v>1</v>
      </c>
      <c r="U14" s="354">
        <v>1</v>
      </c>
      <c r="V14" s="354">
        <v>1</v>
      </c>
      <c r="W14" s="354">
        <v>1</v>
      </c>
    </row>
    <row r="15" spans="1:29" ht="30">
      <c r="A15" s="351">
        <v>4</v>
      </c>
      <c r="B15" s="352" t="s">
        <v>908</v>
      </c>
      <c r="C15" s="356" t="s">
        <v>912</v>
      </c>
      <c r="D15" s="402"/>
      <c r="E15" s="354"/>
      <c r="F15" s="354"/>
      <c r="G15" s="354">
        <v>0.5</v>
      </c>
      <c r="H15" s="354">
        <v>0.5</v>
      </c>
      <c r="I15" s="354">
        <v>1</v>
      </c>
      <c r="J15" s="354">
        <v>1</v>
      </c>
      <c r="K15" s="355">
        <v>1</v>
      </c>
      <c r="L15" s="354">
        <v>1</v>
      </c>
      <c r="M15" s="354">
        <v>1</v>
      </c>
      <c r="N15" s="354">
        <v>1</v>
      </c>
      <c r="O15" s="354"/>
      <c r="P15" s="354"/>
      <c r="Q15" s="354"/>
      <c r="R15" s="354"/>
      <c r="S15" s="354"/>
      <c r="T15" s="354"/>
      <c r="U15" s="354"/>
      <c r="V15" s="354"/>
      <c r="W15" s="354"/>
    </row>
    <row r="16" spans="1:29">
      <c r="A16" s="351">
        <v>5</v>
      </c>
      <c r="B16" s="352" t="s">
        <v>908</v>
      </c>
      <c r="C16" s="353" t="s">
        <v>317</v>
      </c>
      <c r="D16" s="402">
        <v>1</v>
      </c>
      <c r="E16" s="354">
        <v>1</v>
      </c>
      <c r="F16" s="354">
        <v>1</v>
      </c>
      <c r="G16" s="354">
        <v>1</v>
      </c>
      <c r="H16" s="354">
        <v>1</v>
      </c>
      <c r="I16" s="354">
        <v>1</v>
      </c>
      <c r="J16" s="354">
        <v>1</v>
      </c>
      <c r="K16" s="355">
        <v>1</v>
      </c>
      <c r="L16" s="354">
        <v>1</v>
      </c>
      <c r="M16" s="354">
        <v>1</v>
      </c>
      <c r="N16" s="354">
        <v>1</v>
      </c>
      <c r="O16" s="354">
        <v>1</v>
      </c>
      <c r="P16" s="354">
        <v>1</v>
      </c>
      <c r="Q16" s="354">
        <v>1</v>
      </c>
      <c r="R16" s="354">
        <v>1</v>
      </c>
      <c r="S16" s="354">
        <v>1</v>
      </c>
      <c r="T16" s="354">
        <v>1</v>
      </c>
      <c r="U16" s="354">
        <v>1</v>
      </c>
      <c r="V16" s="354">
        <v>1</v>
      </c>
      <c r="W16" s="354">
        <v>1</v>
      </c>
    </row>
    <row r="17" spans="1:23" ht="30">
      <c r="A17" s="351">
        <v>6</v>
      </c>
      <c r="B17" s="352" t="s">
        <v>908</v>
      </c>
      <c r="C17" s="356" t="s">
        <v>913</v>
      </c>
      <c r="D17" s="402"/>
      <c r="E17" s="354">
        <v>0.5</v>
      </c>
      <c r="F17" s="354">
        <v>0.5</v>
      </c>
      <c r="G17" s="354">
        <v>0.5</v>
      </c>
      <c r="H17" s="354">
        <v>0.5</v>
      </c>
      <c r="I17" s="354">
        <v>0.5</v>
      </c>
      <c r="J17" s="354">
        <v>0.5</v>
      </c>
      <c r="K17" s="355">
        <v>1</v>
      </c>
      <c r="L17" s="354">
        <v>1</v>
      </c>
      <c r="M17" s="354">
        <v>1</v>
      </c>
      <c r="N17" s="354">
        <v>1</v>
      </c>
      <c r="O17" s="354">
        <v>1</v>
      </c>
      <c r="P17" s="354">
        <v>1</v>
      </c>
      <c r="Q17" s="354">
        <v>1.5</v>
      </c>
      <c r="R17" s="354">
        <v>1.5</v>
      </c>
      <c r="S17" s="354">
        <v>1.5</v>
      </c>
      <c r="T17" s="354">
        <v>1.5</v>
      </c>
      <c r="U17" s="354">
        <v>1.5</v>
      </c>
      <c r="V17" s="354">
        <v>1.5</v>
      </c>
      <c r="W17" s="354">
        <v>1.5</v>
      </c>
    </row>
    <row r="18" spans="1:23">
      <c r="A18" s="351">
        <v>7</v>
      </c>
      <c r="B18" s="352" t="s">
        <v>908</v>
      </c>
      <c r="C18" s="353" t="s">
        <v>914</v>
      </c>
      <c r="D18" s="402"/>
      <c r="E18" s="354"/>
      <c r="F18" s="354"/>
      <c r="G18" s="354"/>
      <c r="H18" s="354">
        <v>0.25</v>
      </c>
      <c r="I18" s="354">
        <v>0.25</v>
      </c>
      <c r="J18" s="354">
        <v>0.25</v>
      </c>
      <c r="K18" s="355">
        <v>0.25</v>
      </c>
      <c r="L18" s="354">
        <v>0.25</v>
      </c>
      <c r="M18" s="354">
        <v>0.5</v>
      </c>
      <c r="N18" s="354">
        <v>0.5</v>
      </c>
      <c r="O18" s="354">
        <v>0.5</v>
      </c>
      <c r="P18" s="354">
        <v>0.5</v>
      </c>
      <c r="Q18" s="354">
        <v>0.5</v>
      </c>
      <c r="R18" s="354">
        <v>0.75</v>
      </c>
      <c r="S18" s="354">
        <v>0.75</v>
      </c>
      <c r="T18" s="354">
        <v>0.75</v>
      </c>
      <c r="U18" s="354">
        <v>0.75</v>
      </c>
      <c r="V18" s="354">
        <v>0.75</v>
      </c>
      <c r="W18" s="354">
        <v>1</v>
      </c>
    </row>
    <row r="19" spans="1:23" ht="30">
      <c r="A19" s="351">
        <v>8</v>
      </c>
      <c r="B19" s="352" t="s">
        <v>908</v>
      </c>
      <c r="C19" s="356" t="s">
        <v>915</v>
      </c>
      <c r="D19" s="402"/>
      <c r="E19" s="354"/>
      <c r="F19" s="354"/>
      <c r="G19" s="354">
        <v>0.5</v>
      </c>
      <c r="H19" s="354">
        <v>0.5</v>
      </c>
      <c r="I19" s="354">
        <v>0.5</v>
      </c>
      <c r="J19" s="354">
        <v>0.5</v>
      </c>
      <c r="K19" s="355">
        <v>0.5</v>
      </c>
      <c r="L19" s="354">
        <v>0.5</v>
      </c>
      <c r="M19" s="354">
        <v>1</v>
      </c>
      <c r="N19" s="354">
        <v>1</v>
      </c>
      <c r="O19" s="354">
        <v>1</v>
      </c>
      <c r="P19" s="354">
        <v>1</v>
      </c>
      <c r="Q19" s="354">
        <v>1</v>
      </c>
      <c r="R19" s="354">
        <v>1</v>
      </c>
      <c r="S19" s="354">
        <v>1</v>
      </c>
      <c r="T19" s="354">
        <v>1</v>
      </c>
      <c r="U19" s="354">
        <v>1</v>
      </c>
      <c r="V19" s="354">
        <v>1</v>
      </c>
      <c r="W19" s="354">
        <v>1</v>
      </c>
    </row>
    <row r="20" spans="1:23" ht="120">
      <c r="A20" s="351">
        <v>16</v>
      </c>
      <c r="B20" s="352" t="s">
        <v>908</v>
      </c>
      <c r="C20" s="357" t="s">
        <v>916</v>
      </c>
      <c r="D20" s="403">
        <v>0.25</v>
      </c>
      <c r="E20" s="358">
        <v>0.25</v>
      </c>
      <c r="F20" s="358">
        <v>0.25</v>
      </c>
      <c r="G20" s="358">
        <v>0.25</v>
      </c>
      <c r="H20" s="358">
        <v>0.25</v>
      </c>
      <c r="I20" s="358">
        <v>0.25</v>
      </c>
      <c r="J20" s="358">
        <v>0.25</v>
      </c>
      <c r="K20" s="359">
        <v>0.25</v>
      </c>
      <c r="L20" s="358">
        <v>0.25</v>
      </c>
      <c r="M20" s="358">
        <v>0.25</v>
      </c>
      <c r="N20" s="358">
        <v>0.25</v>
      </c>
      <c r="O20" s="358">
        <v>0.25</v>
      </c>
      <c r="P20" s="358">
        <v>0.25</v>
      </c>
      <c r="Q20" s="358">
        <v>0.25</v>
      </c>
      <c r="R20" s="358">
        <v>0.25</v>
      </c>
      <c r="S20" s="358">
        <v>0.25</v>
      </c>
      <c r="T20" s="358">
        <v>0.25</v>
      </c>
      <c r="U20" s="358">
        <v>0.25</v>
      </c>
      <c r="V20" s="358">
        <v>0.25</v>
      </c>
      <c r="W20" s="358">
        <v>0.25</v>
      </c>
    </row>
    <row r="21" spans="1:23">
      <c r="A21" s="351">
        <v>17</v>
      </c>
      <c r="B21" s="352" t="s">
        <v>908</v>
      </c>
      <c r="C21" s="353" t="s">
        <v>917</v>
      </c>
      <c r="D21" s="403">
        <v>0.5</v>
      </c>
      <c r="E21" s="358">
        <v>0.5</v>
      </c>
      <c r="F21" s="358">
        <v>0.5</v>
      </c>
      <c r="G21" s="358">
        <v>0.5</v>
      </c>
      <c r="H21" s="358">
        <v>0.5</v>
      </c>
      <c r="I21" s="358">
        <v>1</v>
      </c>
      <c r="J21" s="358">
        <v>1</v>
      </c>
      <c r="K21" s="359">
        <v>1</v>
      </c>
      <c r="L21" s="358">
        <v>1</v>
      </c>
      <c r="M21" s="358">
        <v>1</v>
      </c>
      <c r="N21" s="358">
        <v>1</v>
      </c>
      <c r="O21" s="358">
        <v>1</v>
      </c>
      <c r="P21" s="358">
        <v>1</v>
      </c>
      <c r="Q21" s="358">
        <v>1</v>
      </c>
      <c r="R21" s="358">
        <v>1</v>
      </c>
      <c r="S21" s="358">
        <v>1.25</v>
      </c>
      <c r="T21" s="358">
        <v>1.25</v>
      </c>
      <c r="U21" s="358">
        <v>1.25</v>
      </c>
      <c r="V21" s="358">
        <v>1.25</v>
      </c>
      <c r="W21" s="358">
        <v>1.25</v>
      </c>
    </row>
    <row r="22" spans="1:23">
      <c r="A22" s="351"/>
      <c r="B22" s="351"/>
      <c r="C22" s="351"/>
      <c r="D22" s="402"/>
      <c r="E22" s="354"/>
      <c r="F22" s="354"/>
      <c r="G22" s="354"/>
      <c r="H22" s="354"/>
      <c r="I22" s="354"/>
      <c r="J22" s="354"/>
      <c r="K22" s="355"/>
      <c r="L22" s="354"/>
      <c r="M22" s="354"/>
      <c r="N22" s="354"/>
      <c r="O22" s="354"/>
      <c r="P22" s="354"/>
      <c r="Q22" s="354"/>
      <c r="R22" s="354"/>
      <c r="S22" s="354"/>
      <c r="T22" s="354"/>
      <c r="U22" s="354"/>
      <c r="V22" s="354"/>
      <c r="W22" s="354"/>
    </row>
    <row r="23" spans="1:23">
      <c r="A23" s="351"/>
      <c r="B23" s="351"/>
      <c r="C23" s="360" t="s">
        <v>918</v>
      </c>
      <c r="D23" s="404">
        <f>0.25/3*D6</f>
        <v>0.08</v>
      </c>
      <c r="E23" s="361">
        <f t="shared" ref="E23:W23" si="4">0.25/3*E6</f>
        <v>0.17</v>
      </c>
      <c r="F23" s="361">
        <f t="shared" si="4"/>
        <v>0.25</v>
      </c>
      <c r="G23" s="361">
        <f t="shared" si="4"/>
        <v>0.33</v>
      </c>
      <c r="H23" s="361">
        <f t="shared" si="4"/>
        <v>0.42</v>
      </c>
      <c r="I23" s="361">
        <f t="shared" si="4"/>
        <v>0.5</v>
      </c>
      <c r="J23" s="361">
        <f t="shared" si="4"/>
        <v>0.57999999999999996</v>
      </c>
      <c r="K23" s="362">
        <f t="shared" si="4"/>
        <v>0.67</v>
      </c>
      <c r="L23" s="361">
        <f t="shared" si="4"/>
        <v>0.75</v>
      </c>
      <c r="M23" s="361">
        <f t="shared" si="4"/>
        <v>0.83</v>
      </c>
      <c r="N23" s="361">
        <f t="shared" si="4"/>
        <v>0.92</v>
      </c>
      <c r="O23" s="361">
        <f t="shared" si="4"/>
        <v>1</v>
      </c>
      <c r="P23" s="361">
        <f t="shared" si="4"/>
        <v>1.08</v>
      </c>
      <c r="Q23" s="361">
        <f t="shared" si="4"/>
        <v>1.17</v>
      </c>
      <c r="R23" s="361">
        <f t="shared" si="4"/>
        <v>1.25</v>
      </c>
      <c r="S23" s="361">
        <f t="shared" si="4"/>
        <v>1.33</v>
      </c>
      <c r="T23" s="361">
        <f t="shared" si="4"/>
        <v>1.42</v>
      </c>
      <c r="U23" s="361">
        <f t="shared" si="4"/>
        <v>1.5</v>
      </c>
      <c r="V23" s="361">
        <f t="shared" si="4"/>
        <v>1.58</v>
      </c>
      <c r="W23" s="361">
        <f t="shared" si="4"/>
        <v>1.67</v>
      </c>
    </row>
    <row r="24" spans="1:23" ht="30">
      <c r="A24" s="351"/>
      <c r="B24" s="351"/>
      <c r="C24" s="360" t="s">
        <v>919</v>
      </c>
      <c r="D24" s="404">
        <f>0.12*D6</f>
        <v>0.12</v>
      </c>
      <c r="E24" s="361">
        <f t="shared" ref="E24:W24" si="5">0.12*E6</f>
        <v>0.24</v>
      </c>
      <c r="F24" s="361">
        <f t="shared" si="5"/>
        <v>0.36</v>
      </c>
      <c r="G24" s="361">
        <f t="shared" si="5"/>
        <v>0.48</v>
      </c>
      <c r="H24" s="361">
        <f t="shared" si="5"/>
        <v>0.6</v>
      </c>
      <c r="I24" s="361">
        <f t="shared" si="5"/>
        <v>0.72</v>
      </c>
      <c r="J24" s="361">
        <f t="shared" si="5"/>
        <v>0.84</v>
      </c>
      <c r="K24" s="362">
        <f t="shared" si="5"/>
        <v>0.96</v>
      </c>
      <c r="L24" s="361">
        <f t="shared" si="5"/>
        <v>1.08</v>
      </c>
      <c r="M24" s="361">
        <f t="shared" si="5"/>
        <v>1.2</v>
      </c>
      <c r="N24" s="361">
        <f t="shared" si="5"/>
        <v>1.32</v>
      </c>
      <c r="O24" s="361">
        <f t="shared" si="5"/>
        <v>1.44</v>
      </c>
      <c r="P24" s="361">
        <f t="shared" si="5"/>
        <v>1.56</v>
      </c>
      <c r="Q24" s="361">
        <f t="shared" si="5"/>
        <v>1.68</v>
      </c>
      <c r="R24" s="361">
        <f t="shared" si="5"/>
        <v>1.8</v>
      </c>
      <c r="S24" s="361">
        <f t="shared" si="5"/>
        <v>1.92</v>
      </c>
      <c r="T24" s="361">
        <f t="shared" si="5"/>
        <v>2.04</v>
      </c>
      <c r="U24" s="361">
        <f t="shared" si="5"/>
        <v>2.16</v>
      </c>
      <c r="V24" s="361">
        <f t="shared" si="5"/>
        <v>2.2799999999999998</v>
      </c>
      <c r="W24" s="361">
        <f t="shared" si="5"/>
        <v>2.4</v>
      </c>
    </row>
    <row r="25" spans="1:23">
      <c r="A25" s="351"/>
      <c r="B25" s="351"/>
      <c r="C25" s="360" t="s">
        <v>920</v>
      </c>
      <c r="D25" s="404">
        <f>0.25*D6</f>
        <v>0.25</v>
      </c>
      <c r="E25" s="361">
        <f t="shared" ref="E25:W25" si="6">0.25*E6</f>
        <v>0.5</v>
      </c>
      <c r="F25" s="361">
        <f t="shared" si="6"/>
        <v>0.75</v>
      </c>
      <c r="G25" s="361">
        <f t="shared" si="6"/>
        <v>1</v>
      </c>
      <c r="H25" s="361">
        <f t="shared" si="6"/>
        <v>1.25</v>
      </c>
      <c r="I25" s="361">
        <f t="shared" si="6"/>
        <v>1.5</v>
      </c>
      <c r="J25" s="361">
        <f t="shared" si="6"/>
        <v>1.75</v>
      </c>
      <c r="K25" s="362">
        <f t="shared" si="6"/>
        <v>2</v>
      </c>
      <c r="L25" s="361">
        <f t="shared" si="6"/>
        <v>2.25</v>
      </c>
      <c r="M25" s="361">
        <f t="shared" si="6"/>
        <v>2.5</v>
      </c>
      <c r="N25" s="361">
        <f t="shared" si="6"/>
        <v>2.75</v>
      </c>
      <c r="O25" s="361">
        <f t="shared" si="6"/>
        <v>3</v>
      </c>
      <c r="P25" s="361">
        <f t="shared" si="6"/>
        <v>3.25</v>
      </c>
      <c r="Q25" s="361">
        <f t="shared" si="6"/>
        <v>3.5</v>
      </c>
      <c r="R25" s="361">
        <f t="shared" si="6"/>
        <v>3.75</v>
      </c>
      <c r="S25" s="361">
        <f t="shared" si="6"/>
        <v>4</v>
      </c>
      <c r="T25" s="361">
        <f t="shared" si="6"/>
        <v>4.25</v>
      </c>
      <c r="U25" s="361">
        <f t="shared" si="6"/>
        <v>4.5</v>
      </c>
      <c r="V25" s="361">
        <f t="shared" si="6"/>
        <v>4.75</v>
      </c>
      <c r="W25" s="361">
        <f t="shared" si="6"/>
        <v>5</v>
      </c>
    </row>
    <row r="26" spans="1:23">
      <c r="A26" s="351"/>
      <c r="B26" s="351"/>
      <c r="C26" s="360" t="s">
        <v>921</v>
      </c>
      <c r="D26" s="404">
        <f>0.12*D6</f>
        <v>0.12</v>
      </c>
      <c r="E26" s="361">
        <f t="shared" ref="E26:W26" si="7">0.12*E6</f>
        <v>0.24</v>
      </c>
      <c r="F26" s="361">
        <f t="shared" si="7"/>
        <v>0.36</v>
      </c>
      <c r="G26" s="361">
        <f t="shared" si="7"/>
        <v>0.48</v>
      </c>
      <c r="H26" s="361">
        <f t="shared" si="7"/>
        <v>0.6</v>
      </c>
      <c r="I26" s="361">
        <f t="shared" si="7"/>
        <v>0.72</v>
      </c>
      <c r="J26" s="361">
        <f t="shared" si="7"/>
        <v>0.84</v>
      </c>
      <c r="K26" s="362">
        <f t="shared" si="7"/>
        <v>0.96</v>
      </c>
      <c r="L26" s="361">
        <f t="shared" si="7"/>
        <v>1.08</v>
      </c>
      <c r="M26" s="361">
        <f t="shared" si="7"/>
        <v>1.2</v>
      </c>
      <c r="N26" s="361">
        <f t="shared" si="7"/>
        <v>1.32</v>
      </c>
      <c r="O26" s="361">
        <f t="shared" si="7"/>
        <v>1.44</v>
      </c>
      <c r="P26" s="361">
        <f t="shared" si="7"/>
        <v>1.56</v>
      </c>
      <c r="Q26" s="361">
        <f t="shared" si="7"/>
        <v>1.68</v>
      </c>
      <c r="R26" s="361">
        <f t="shared" si="7"/>
        <v>1.8</v>
      </c>
      <c r="S26" s="361">
        <f t="shared" si="7"/>
        <v>1.92</v>
      </c>
      <c r="T26" s="361">
        <f t="shared" si="7"/>
        <v>2.04</v>
      </c>
      <c r="U26" s="361">
        <f t="shared" si="7"/>
        <v>2.16</v>
      </c>
      <c r="V26" s="361">
        <f t="shared" si="7"/>
        <v>2.2799999999999998</v>
      </c>
      <c r="W26" s="361">
        <f t="shared" si="7"/>
        <v>2.4</v>
      </c>
    </row>
    <row r="27" spans="1:23" ht="47.25" customHeight="1">
      <c r="A27" s="351"/>
      <c r="B27" s="351"/>
      <c r="C27" s="360" t="s">
        <v>922</v>
      </c>
      <c r="D27" s="405">
        <f>1*D6</f>
        <v>1</v>
      </c>
      <c r="E27" s="363">
        <f t="shared" ref="E27:W27" si="8">1*E6</f>
        <v>2</v>
      </c>
      <c r="F27" s="363">
        <f t="shared" si="8"/>
        <v>3</v>
      </c>
      <c r="G27" s="363">
        <f t="shared" si="8"/>
        <v>4</v>
      </c>
      <c r="H27" s="363">
        <f t="shared" si="8"/>
        <v>5</v>
      </c>
      <c r="I27" s="363">
        <f t="shared" si="8"/>
        <v>6</v>
      </c>
      <c r="J27" s="363">
        <f t="shared" si="8"/>
        <v>7</v>
      </c>
      <c r="K27" s="364">
        <f t="shared" si="8"/>
        <v>8</v>
      </c>
      <c r="L27" s="363">
        <f t="shared" si="8"/>
        <v>9</v>
      </c>
      <c r="M27" s="363">
        <f t="shared" si="8"/>
        <v>10</v>
      </c>
      <c r="N27" s="363">
        <f t="shared" si="8"/>
        <v>11</v>
      </c>
      <c r="O27" s="363">
        <f t="shared" si="8"/>
        <v>12</v>
      </c>
      <c r="P27" s="363">
        <f t="shared" si="8"/>
        <v>13</v>
      </c>
      <c r="Q27" s="363">
        <f t="shared" si="8"/>
        <v>14</v>
      </c>
      <c r="R27" s="363">
        <f t="shared" si="8"/>
        <v>15</v>
      </c>
      <c r="S27" s="363">
        <f t="shared" si="8"/>
        <v>16</v>
      </c>
      <c r="T27" s="363">
        <f t="shared" si="8"/>
        <v>17</v>
      </c>
      <c r="U27" s="363">
        <f t="shared" si="8"/>
        <v>18</v>
      </c>
      <c r="V27" s="363">
        <f t="shared" si="8"/>
        <v>19</v>
      </c>
      <c r="W27" s="363">
        <f t="shared" si="8"/>
        <v>20</v>
      </c>
    </row>
    <row r="28" spans="1:23" ht="60">
      <c r="A28" s="351"/>
      <c r="B28" s="351"/>
      <c r="C28" s="360" t="s">
        <v>923</v>
      </c>
      <c r="D28" s="405">
        <f t="shared" ref="D28:J28" si="9">1/8*D6</f>
        <v>0.13</v>
      </c>
      <c r="E28" s="363">
        <f t="shared" si="9"/>
        <v>0.25</v>
      </c>
      <c r="F28" s="363">
        <f t="shared" si="9"/>
        <v>0.38</v>
      </c>
      <c r="G28" s="363">
        <f t="shared" si="9"/>
        <v>0.5</v>
      </c>
      <c r="H28" s="363">
        <f t="shared" si="9"/>
        <v>0.63</v>
      </c>
      <c r="I28" s="363">
        <f t="shared" si="9"/>
        <v>0.75</v>
      </c>
      <c r="J28" s="363">
        <f t="shared" si="9"/>
        <v>0.88</v>
      </c>
      <c r="K28" s="364">
        <f>1/8*K6</f>
        <v>1</v>
      </c>
      <c r="L28" s="363">
        <f t="shared" ref="L28:W28" si="10">1/8*L6</f>
        <v>1.1299999999999999</v>
      </c>
      <c r="M28" s="363">
        <f t="shared" si="10"/>
        <v>1.25</v>
      </c>
      <c r="N28" s="363">
        <f t="shared" si="10"/>
        <v>1.38</v>
      </c>
      <c r="O28" s="363">
        <f t="shared" si="10"/>
        <v>1.5</v>
      </c>
      <c r="P28" s="363">
        <f t="shared" si="10"/>
        <v>1.63</v>
      </c>
      <c r="Q28" s="363">
        <f t="shared" si="10"/>
        <v>1.75</v>
      </c>
      <c r="R28" s="363">
        <f t="shared" si="10"/>
        <v>1.88</v>
      </c>
      <c r="S28" s="363">
        <f t="shared" si="10"/>
        <v>2</v>
      </c>
      <c r="T28" s="363">
        <f t="shared" si="10"/>
        <v>2.13</v>
      </c>
      <c r="U28" s="363">
        <f t="shared" si="10"/>
        <v>2.25</v>
      </c>
      <c r="V28" s="363">
        <f t="shared" si="10"/>
        <v>2.38</v>
      </c>
      <c r="W28" s="363">
        <f t="shared" si="10"/>
        <v>2.5</v>
      </c>
    </row>
    <row r="29" spans="1:23" ht="30">
      <c r="A29" s="351"/>
      <c r="B29" s="351"/>
      <c r="C29" s="360" t="s">
        <v>924</v>
      </c>
      <c r="D29" s="404"/>
      <c r="E29" s="361"/>
      <c r="F29" s="361"/>
      <c r="G29" s="361"/>
      <c r="H29" s="361"/>
      <c r="I29" s="361"/>
      <c r="J29" s="361"/>
      <c r="K29" s="362"/>
      <c r="L29" s="361"/>
      <c r="M29" s="361"/>
      <c r="N29" s="361"/>
      <c r="O29" s="361"/>
      <c r="P29" s="361"/>
      <c r="Q29" s="361"/>
      <c r="R29" s="361"/>
      <c r="S29" s="361"/>
      <c r="T29" s="361"/>
      <c r="U29" s="361"/>
      <c r="V29" s="361"/>
      <c r="W29" s="361"/>
    </row>
    <row r="30" spans="1:23" ht="30">
      <c r="A30" s="351"/>
      <c r="B30" s="351"/>
      <c r="C30" s="360" t="s">
        <v>925</v>
      </c>
      <c r="D30" s="404"/>
      <c r="E30" s="361"/>
      <c r="F30" s="361"/>
      <c r="G30" s="361"/>
      <c r="H30" s="361"/>
      <c r="I30" s="361"/>
      <c r="J30" s="361"/>
      <c r="K30" s="362"/>
      <c r="L30" s="361"/>
      <c r="M30" s="361"/>
      <c r="N30" s="361"/>
      <c r="O30" s="361"/>
      <c r="P30" s="361"/>
      <c r="Q30" s="361"/>
      <c r="R30" s="361"/>
      <c r="S30" s="361"/>
      <c r="T30" s="361"/>
      <c r="U30" s="361"/>
      <c r="V30" s="361"/>
      <c r="W30" s="361"/>
    </row>
    <row r="31" spans="1:23">
      <c r="A31" s="351"/>
      <c r="B31" s="351"/>
      <c r="C31" s="360" t="s">
        <v>926</v>
      </c>
      <c r="D31" s="405">
        <f>1.67*D6</f>
        <v>1.67</v>
      </c>
      <c r="E31" s="363">
        <f t="shared" ref="E31:W31" si="11">1.67*E6</f>
        <v>3.34</v>
      </c>
      <c r="F31" s="363">
        <f t="shared" si="11"/>
        <v>5.01</v>
      </c>
      <c r="G31" s="363">
        <f t="shared" si="11"/>
        <v>6.68</v>
      </c>
      <c r="H31" s="363">
        <f t="shared" si="11"/>
        <v>8.35</v>
      </c>
      <c r="I31" s="363">
        <f t="shared" si="11"/>
        <v>10.02</v>
      </c>
      <c r="J31" s="363">
        <f t="shared" si="11"/>
        <v>11.69</v>
      </c>
      <c r="K31" s="364">
        <f t="shared" si="11"/>
        <v>13.36</v>
      </c>
      <c r="L31" s="363">
        <f t="shared" si="11"/>
        <v>15.03</v>
      </c>
      <c r="M31" s="363">
        <f t="shared" si="11"/>
        <v>16.7</v>
      </c>
      <c r="N31" s="363">
        <f t="shared" si="11"/>
        <v>18.37</v>
      </c>
      <c r="O31" s="363">
        <f t="shared" si="11"/>
        <v>20.04</v>
      </c>
      <c r="P31" s="363">
        <f t="shared" si="11"/>
        <v>21.71</v>
      </c>
      <c r="Q31" s="363">
        <f t="shared" si="11"/>
        <v>23.38</v>
      </c>
      <c r="R31" s="363">
        <f t="shared" si="11"/>
        <v>25.05</v>
      </c>
      <c r="S31" s="363">
        <f t="shared" si="11"/>
        <v>26.72</v>
      </c>
      <c r="T31" s="363">
        <f t="shared" si="11"/>
        <v>28.39</v>
      </c>
      <c r="U31" s="363">
        <f t="shared" si="11"/>
        <v>30.06</v>
      </c>
      <c r="V31" s="363">
        <f t="shared" si="11"/>
        <v>31.73</v>
      </c>
      <c r="W31" s="363">
        <f t="shared" si="11"/>
        <v>33.4</v>
      </c>
    </row>
    <row r="32" spans="1:23" ht="30">
      <c r="A32" s="351"/>
      <c r="B32" s="351"/>
      <c r="C32" s="360" t="s">
        <v>927</v>
      </c>
      <c r="D32" s="405">
        <f>2.4*D6</f>
        <v>2.4</v>
      </c>
      <c r="E32" s="363">
        <f t="shared" ref="E32:W32" si="12">2.4*E6</f>
        <v>4.8</v>
      </c>
      <c r="F32" s="363">
        <f t="shared" si="12"/>
        <v>7.2</v>
      </c>
      <c r="G32" s="363">
        <f t="shared" si="12"/>
        <v>9.6</v>
      </c>
      <c r="H32" s="363">
        <f t="shared" si="12"/>
        <v>12</v>
      </c>
      <c r="I32" s="363">
        <f t="shared" si="12"/>
        <v>14.4</v>
      </c>
      <c r="J32" s="363">
        <f t="shared" si="12"/>
        <v>16.8</v>
      </c>
      <c r="K32" s="364">
        <f t="shared" si="12"/>
        <v>19.2</v>
      </c>
      <c r="L32" s="363">
        <f t="shared" si="12"/>
        <v>21.6</v>
      </c>
      <c r="M32" s="363">
        <f t="shared" si="12"/>
        <v>24</v>
      </c>
      <c r="N32" s="363">
        <f t="shared" si="12"/>
        <v>26.4</v>
      </c>
      <c r="O32" s="363">
        <f t="shared" si="12"/>
        <v>28.8</v>
      </c>
      <c r="P32" s="363">
        <f t="shared" si="12"/>
        <v>31.2</v>
      </c>
      <c r="Q32" s="363">
        <f t="shared" si="12"/>
        <v>33.6</v>
      </c>
      <c r="R32" s="363">
        <f t="shared" si="12"/>
        <v>36</v>
      </c>
      <c r="S32" s="363">
        <f t="shared" si="12"/>
        <v>38.4</v>
      </c>
      <c r="T32" s="363">
        <f t="shared" si="12"/>
        <v>40.799999999999997</v>
      </c>
      <c r="U32" s="363">
        <f t="shared" si="12"/>
        <v>43.2</v>
      </c>
      <c r="V32" s="363">
        <f t="shared" si="12"/>
        <v>45.6</v>
      </c>
      <c r="W32" s="363">
        <f t="shared" si="12"/>
        <v>48</v>
      </c>
    </row>
    <row r="33" spans="1:23" ht="30">
      <c r="A33" s="351"/>
      <c r="B33" s="351"/>
      <c r="C33" s="360" t="s">
        <v>928</v>
      </c>
      <c r="D33" s="405">
        <f>1.4*D6</f>
        <v>1.4</v>
      </c>
      <c r="E33" s="363">
        <f t="shared" ref="E33:W33" si="13">1.4*E6</f>
        <v>2.8</v>
      </c>
      <c r="F33" s="363">
        <f t="shared" si="13"/>
        <v>4.2</v>
      </c>
      <c r="G33" s="363">
        <f t="shared" si="13"/>
        <v>5.6</v>
      </c>
      <c r="H33" s="363">
        <f t="shared" si="13"/>
        <v>7</v>
      </c>
      <c r="I33" s="363">
        <f t="shared" si="13"/>
        <v>8.4</v>
      </c>
      <c r="J33" s="363">
        <f t="shared" si="13"/>
        <v>9.8000000000000007</v>
      </c>
      <c r="K33" s="364">
        <f t="shared" si="13"/>
        <v>11.2</v>
      </c>
      <c r="L33" s="363">
        <f t="shared" si="13"/>
        <v>12.6</v>
      </c>
      <c r="M33" s="363">
        <f t="shared" si="13"/>
        <v>14</v>
      </c>
      <c r="N33" s="363">
        <f t="shared" si="13"/>
        <v>15.4</v>
      </c>
      <c r="O33" s="363">
        <f t="shared" si="13"/>
        <v>16.8</v>
      </c>
      <c r="P33" s="363">
        <f t="shared" si="13"/>
        <v>18.2</v>
      </c>
      <c r="Q33" s="363">
        <f t="shared" si="13"/>
        <v>19.600000000000001</v>
      </c>
      <c r="R33" s="363">
        <f t="shared" si="13"/>
        <v>21</v>
      </c>
      <c r="S33" s="363">
        <f t="shared" si="13"/>
        <v>22.4</v>
      </c>
      <c r="T33" s="363">
        <f t="shared" si="13"/>
        <v>23.8</v>
      </c>
      <c r="U33" s="363">
        <f t="shared" si="13"/>
        <v>25.2</v>
      </c>
      <c r="V33" s="363">
        <f t="shared" si="13"/>
        <v>26.6</v>
      </c>
      <c r="W33" s="363">
        <f t="shared" si="13"/>
        <v>28</v>
      </c>
    </row>
    <row r="34" spans="1:23">
      <c r="A34" s="351"/>
      <c r="B34" s="351"/>
      <c r="C34" s="365"/>
      <c r="D34" s="404"/>
      <c r="E34" s="361"/>
      <c r="F34" s="361"/>
      <c r="G34" s="361"/>
      <c r="H34" s="361"/>
      <c r="I34" s="361"/>
      <c r="J34" s="361"/>
      <c r="K34" s="362"/>
      <c r="L34" s="361"/>
      <c r="M34" s="361"/>
      <c r="N34" s="361"/>
      <c r="O34" s="361"/>
      <c r="P34" s="361"/>
      <c r="Q34" s="361"/>
      <c r="R34" s="361"/>
      <c r="S34" s="361"/>
      <c r="T34" s="361"/>
      <c r="U34" s="361"/>
      <c r="V34" s="361"/>
      <c r="W34" s="361"/>
    </row>
    <row r="35" spans="1:23" ht="75">
      <c r="A35" s="351"/>
      <c r="B35" s="351"/>
      <c r="C35" s="360" t="s">
        <v>929</v>
      </c>
      <c r="D35" s="405">
        <f>1.5*D6</f>
        <v>1.5</v>
      </c>
      <c r="E35" s="363">
        <f t="shared" ref="E35:W35" si="14">1.5*E6</f>
        <v>3</v>
      </c>
      <c r="F35" s="363">
        <f t="shared" si="14"/>
        <v>4.5</v>
      </c>
      <c r="G35" s="363">
        <f t="shared" si="14"/>
        <v>6</v>
      </c>
      <c r="H35" s="363">
        <f t="shared" si="14"/>
        <v>7.5</v>
      </c>
      <c r="I35" s="363">
        <f t="shared" si="14"/>
        <v>9</v>
      </c>
      <c r="J35" s="363">
        <f t="shared" si="14"/>
        <v>10.5</v>
      </c>
      <c r="K35" s="364">
        <f t="shared" si="14"/>
        <v>12</v>
      </c>
      <c r="L35" s="363">
        <f t="shared" si="14"/>
        <v>13.5</v>
      </c>
      <c r="M35" s="363">
        <f t="shared" si="14"/>
        <v>15</v>
      </c>
      <c r="N35" s="363">
        <f t="shared" si="14"/>
        <v>16.5</v>
      </c>
      <c r="O35" s="363">
        <f t="shared" si="14"/>
        <v>18</v>
      </c>
      <c r="P35" s="363">
        <f t="shared" si="14"/>
        <v>19.5</v>
      </c>
      <c r="Q35" s="363">
        <f t="shared" si="14"/>
        <v>21</v>
      </c>
      <c r="R35" s="363">
        <f t="shared" si="14"/>
        <v>22.5</v>
      </c>
      <c r="S35" s="363">
        <f t="shared" si="14"/>
        <v>24</v>
      </c>
      <c r="T35" s="363">
        <f t="shared" si="14"/>
        <v>25.5</v>
      </c>
      <c r="U35" s="363">
        <f t="shared" si="14"/>
        <v>27</v>
      </c>
      <c r="V35" s="363">
        <f t="shared" si="14"/>
        <v>28.5</v>
      </c>
      <c r="W35" s="363">
        <f t="shared" si="14"/>
        <v>30</v>
      </c>
    </row>
    <row r="36" spans="1:23" ht="30">
      <c r="A36" s="351"/>
      <c r="B36" s="351"/>
      <c r="C36" s="360" t="s">
        <v>930</v>
      </c>
      <c r="D36" s="405">
        <f>1.5*D6</f>
        <v>1.5</v>
      </c>
      <c r="E36" s="363">
        <f t="shared" ref="E36:W36" si="15">1.5*E6</f>
        <v>3</v>
      </c>
      <c r="F36" s="363">
        <f t="shared" si="15"/>
        <v>4.5</v>
      </c>
      <c r="G36" s="363">
        <f t="shared" si="15"/>
        <v>6</v>
      </c>
      <c r="H36" s="363">
        <f t="shared" si="15"/>
        <v>7.5</v>
      </c>
      <c r="I36" s="363">
        <f t="shared" si="15"/>
        <v>9</v>
      </c>
      <c r="J36" s="363">
        <f t="shared" si="15"/>
        <v>10.5</v>
      </c>
      <c r="K36" s="364">
        <f t="shared" si="15"/>
        <v>12</v>
      </c>
      <c r="L36" s="363">
        <f t="shared" si="15"/>
        <v>13.5</v>
      </c>
      <c r="M36" s="363">
        <f t="shared" si="15"/>
        <v>15</v>
      </c>
      <c r="N36" s="363">
        <f t="shared" si="15"/>
        <v>16.5</v>
      </c>
      <c r="O36" s="363">
        <f t="shared" si="15"/>
        <v>18</v>
      </c>
      <c r="P36" s="363">
        <f t="shared" si="15"/>
        <v>19.5</v>
      </c>
      <c r="Q36" s="363">
        <f t="shared" si="15"/>
        <v>21</v>
      </c>
      <c r="R36" s="363">
        <f t="shared" si="15"/>
        <v>22.5</v>
      </c>
      <c r="S36" s="363">
        <f t="shared" si="15"/>
        <v>24</v>
      </c>
      <c r="T36" s="363">
        <f t="shared" si="15"/>
        <v>25.5</v>
      </c>
      <c r="U36" s="363">
        <f t="shared" si="15"/>
        <v>27</v>
      </c>
      <c r="V36" s="363">
        <f t="shared" si="15"/>
        <v>28.5</v>
      </c>
      <c r="W36" s="363">
        <f t="shared" si="15"/>
        <v>30</v>
      </c>
    </row>
    <row r="37" spans="1:23">
      <c r="A37" s="351"/>
      <c r="B37" s="351"/>
      <c r="C37" s="351"/>
      <c r="D37" s="402"/>
      <c r="E37" s="354"/>
      <c r="F37" s="354"/>
      <c r="G37" s="354"/>
      <c r="H37" s="354"/>
      <c r="I37" s="354"/>
      <c r="J37" s="354"/>
      <c r="K37" s="355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4"/>
    </row>
    <row r="38" spans="1:23">
      <c r="A38" s="351">
        <v>15</v>
      </c>
      <c r="B38" s="352" t="s">
        <v>931</v>
      </c>
      <c r="C38" s="366" t="s">
        <v>932</v>
      </c>
      <c r="D38" s="402">
        <v>0.5</v>
      </c>
      <c r="E38" s="354">
        <v>0.75</v>
      </c>
      <c r="F38" s="354">
        <v>1</v>
      </c>
      <c r="G38" s="354">
        <v>1</v>
      </c>
      <c r="H38" s="354">
        <v>1</v>
      </c>
      <c r="I38" s="354">
        <v>1</v>
      </c>
      <c r="J38" s="354">
        <v>1</v>
      </c>
      <c r="K38" s="355">
        <v>1.5</v>
      </c>
      <c r="L38" s="354">
        <v>1.5</v>
      </c>
      <c r="M38" s="354">
        <v>1.5</v>
      </c>
      <c r="N38" s="354">
        <v>1.5</v>
      </c>
      <c r="O38" s="354">
        <v>1.5</v>
      </c>
      <c r="P38" s="354">
        <v>2</v>
      </c>
      <c r="Q38" s="354">
        <v>2</v>
      </c>
      <c r="R38" s="354">
        <v>2</v>
      </c>
      <c r="S38" s="354">
        <v>2</v>
      </c>
      <c r="T38" s="354">
        <v>2.5</v>
      </c>
      <c r="U38" s="354">
        <v>2.5</v>
      </c>
      <c r="V38" s="354">
        <v>2.5</v>
      </c>
      <c r="W38" s="354">
        <v>2.5</v>
      </c>
    </row>
    <row r="39" spans="1:23">
      <c r="A39" s="351">
        <v>15</v>
      </c>
      <c r="B39" s="352" t="s">
        <v>931</v>
      </c>
      <c r="C39" s="366" t="s">
        <v>933</v>
      </c>
      <c r="D39" s="402">
        <f>0.25*D6</f>
        <v>0.25</v>
      </c>
      <c r="E39" s="354">
        <f t="shared" ref="E39:W39" si="16">0.25*E6</f>
        <v>0.5</v>
      </c>
      <c r="F39" s="354">
        <f t="shared" si="16"/>
        <v>0.75</v>
      </c>
      <c r="G39" s="354">
        <f t="shared" si="16"/>
        <v>1</v>
      </c>
      <c r="H39" s="354">
        <f t="shared" si="16"/>
        <v>1.25</v>
      </c>
      <c r="I39" s="354">
        <f t="shared" si="16"/>
        <v>1.5</v>
      </c>
      <c r="J39" s="354">
        <f t="shared" si="16"/>
        <v>1.75</v>
      </c>
      <c r="K39" s="355">
        <f t="shared" si="16"/>
        <v>2</v>
      </c>
      <c r="L39" s="354">
        <f t="shared" si="16"/>
        <v>2.25</v>
      </c>
      <c r="M39" s="354">
        <f t="shared" si="16"/>
        <v>2.5</v>
      </c>
      <c r="N39" s="354">
        <f t="shared" si="16"/>
        <v>2.75</v>
      </c>
      <c r="O39" s="354">
        <f t="shared" si="16"/>
        <v>3</v>
      </c>
      <c r="P39" s="354">
        <f t="shared" si="16"/>
        <v>3.25</v>
      </c>
      <c r="Q39" s="354">
        <f t="shared" si="16"/>
        <v>3.5</v>
      </c>
      <c r="R39" s="354">
        <f t="shared" si="16"/>
        <v>3.75</v>
      </c>
      <c r="S39" s="354">
        <f t="shared" si="16"/>
        <v>4</v>
      </c>
      <c r="T39" s="354">
        <f t="shared" si="16"/>
        <v>4.25</v>
      </c>
      <c r="U39" s="354">
        <f t="shared" si="16"/>
        <v>4.5</v>
      </c>
      <c r="V39" s="354">
        <f t="shared" si="16"/>
        <v>4.75</v>
      </c>
      <c r="W39" s="354">
        <f t="shared" si="16"/>
        <v>5</v>
      </c>
    </row>
    <row r="40" spans="1:23">
      <c r="A40" s="351">
        <v>18</v>
      </c>
      <c r="B40" s="352" t="s">
        <v>931</v>
      </c>
      <c r="C40" s="367" t="s">
        <v>934</v>
      </c>
      <c r="D40" s="402"/>
      <c r="E40" s="354"/>
      <c r="F40" s="354"/>
      <c r="G40" s="354"/>
      <c r="H40" s="354"/>
      <c r="I40" s="354"/>
      <c r="J40" s="354"/>
      <c r="K40" s="355">
        <v>1</v>
      </c>
      <c r="L40" s="354">
        <v>1</v>
      </c>
      <c r="M40" s="354">
        <v>1</v>
      </c>
      <c r="N40" s="354">
        <v>1</v>
      </c>
      <c r="O40" s="354">
        <v>1</v>
      </c>
      <c r="P40" s="354">
        <v>1</v>
      </c>
      <c r="Q40" s="354">
        <v>1</v>
      </c>
      <c r="R40" s="354">
        <v>1</v>
      </c>
      <c r="S40" s="354">
        <v>1</v>
      </c>
      <c r="T40" s="354">
        <v>1</v>
      </c>
      <c r="U40" s="354">
        <v>1</v>
      </c>
      <c r="V40" s="354">
        <v>1</v>
      </c>
      <c r="W40" s="354">
        <v>1</v>
      </c>
    </row>
    <row r="41" spans="1:23" ht="106.5" customHeight="1">
      <c r="A41" s="351">
        <v>19</v>
      </c>
      <c r="B41" s="352" t="s">
        <v>931</v>
      </c>
      <c r="C41" s="366" t="s">
        <v>935</v>
      </c>
      <c r="D41" s="402">
        <v>1</v>
      </c>
      <c r="E41" s="354">
        <v>2</v>
      </c>
      <c r="F41" s="354">
        <v>2</v>
      </c>
      <c r="G41" s="354">
        <v>3</v>
      </c>
      <c r="H41" s="354">
        <v>3</v>
      </c>
      <c r="I41" s="354">
        <v>3.5</v>
      </c>
      <c r="J41" s="354">
        <v>4</v>
      </c>
      <c r="K41" s="355">
        <v>5</v>
      </c>
      <c r="L41" s="354">
        <v>5</v>
      </c>
      <c r="M41" s="354">
        <v>5.5</v>
      </c>
      <c r="N41" s="354">
        <v>6</v>
      </c>
      <c r="O41" s="354">
        <v>6.5</v>
      </c>
      <c r="P41" s="354">
        <v>7</v>
      </c>
      <c r="Q41" s="354">
        <v>7.5</v>
      </c>
      <c r="R41" s="354">
        <v>8</v>
      </c>
      <c r="S41" s="354">
        <v>8</v>
      </c>
      <c r="T41" s="354">
        <v>8</v>
      </c>
      <c r="U41" s="354">
        <v>8.5</v>
      </c>
      <c r="V41" s="354">
        <v>8.5</v>
      </c>
      <c r="W41" s="354">
        <v>9.5</v>
      </c>
    </row>
    <row r="42" spans="1:23">
      <c r="A42" s="351"/>
      <c r="B42" s="351"/>
      <c r="C42" s="368" t="s">
        <v>936</v>
      </c>
      <c r="D42" s="406">
        <v>1</v>
      </c>
      <c r="E42" s="369">
        <v>1.5</v>
      </c>
      <c r="F42" s="369">
        <v>1.5</v>
      </c>
      <c r="G42" s="369">
        <v>2</v>
      </c>
      <c r="H42" s="369">
        <v>2</v>
      </c>
      <c r="I42" s="369">
        <v>2.5</v>
      </c>
      <c r="J42" s="369">
        <v>2.5</v>
      </c>
      <c r="K42" s="370">
        <v>3.5</v>
      </c>
      <c r="L42" s="369">
        <v>3.5</v>
      </c>
      <c r="M42" s="369">
        <v>3.5</v>
      </c>
      <c r="N42" s="369">
        <v>4</v>
      </c>
      <c r="O42" s="369">
        <v>4</v>
      </c>
      <c r="P42" s="369">
        <v>4.5</v>
      </c>
      <c r="Q42" s="369">
        <v>4.5</v>
      </c>
      <c r="R42" s="369">
        <v>5</v>
      </c>
      <c r="S42" s="369">
        <v>5</v>
      </c>
      <c r="T42" s="369">
        <v>5</v>
      </c>
      <c r="U42" s="369">
        <v>5</v>
      </c>
      <c r="V42" s="369">
        <v>5</v>
      </c>
      <c r="W42" s="369">
        <v>6</v>
      </c>
    </row>
    <row r="43" spans="1:23">
      <c r="A43" s="351"/>
      <c r="B43" s="351"/>
      <c r="C43" s="368" t="s">
        <v>937</v>
      </c>
      <c r="D43" s="407">
        <f>D41-D42</f>
        <v>0</v>
      </c>
      <c r="E43" s="371">
        <f t="shared" ref="E43:W43" si="17">E41-E42</f>
        <v>0.5</v>
      </c>
      <c r="F43" s="371">
        <f t="shared" si="17"/>
        <v>0.5</v>
      </c>
      <c r="G43" s="371">
        <f t="shared" si="17"/>
        <v>1</v>
      </c>
      <c r="H43" s="371">
        <f t="shared" si="17"/>
        <v>1</v>
      </c>
      <c r="I43" s="371">
        <f t="shared" si="17"/>
        <v>1</v>
      </c>
      <c r="J43" s="371">
        <f t="shared" si="17"/>
        <v>1.5</v>
      </c>
      <c r="K43" s="372">
        <f t="shared" si="17"/>
        <v>1.5</v>
      </c>
      <c r="L43" s="371">
        <f t="shared" si="17"/>
        <v>1.5</v>
      </c>
      <c r="M43" s="371">
        <f t="shared" si="17"/>
        <v>2</v>
      </c>
      <c r="N43" s="371">
        <f t="shared" si="17"/>
        <v>2</v>
      </c>
      <c r="O43" s="371">
        <f t="shared" si="17"/>
        <v>2.5</v>
      </c>
      <c r="P43" s="371">
        <f t="shared" si="17"/>
        <v>2.5</v>
      </c>
      <c r="Q43" s="371">
        <f t="shared" si="17"/>
        <v>3</v>
      </c>
      <c r="R43" s="371">
        <f t="shared" si="17"/>
        <v>3</v>
      </c>
      <c r="S43" s="371">
        <f t="shared" si="17"/>
        <v>3</v>
      </c>
      <c r="T43" s="371">
        <f t="shared" si="17"/>
        <v>3</v>
      </c>
      <c r="U43" s="371">
        <f t="shared" si="17"/>
        <v>3.5</v>
      </c>
      <c r="V43" s="371">
        <f t="shared" si="17"/>
        <v>3.5</v>
      </c>
      <c r="W43" s="371">
        <f t="shared" si="17"/>
        <v>3.5</v>
      </c>
    </row>
    <row r="44" spans="1:23">
      <c r="A44" s="351">
        <v>20</v>
      </c>
      <c r="B44" s="352" t="s">
        <v>931</v>
      </c>
      <c r="C44" s="367" t="s">
        <v>938</v>
      </c>
      <c r="D44" s="402"/>
      <c r="E44" s="354">
        <v>0.25</v>
      </c>
      <c r="F44" s="354">
        <v>0.25</v>
      </c>
      <c r="G44" s="354">
        <v>0.5</v>
      </c>
      <c r="H44" s="354">
        <v>0.5</v>
      </c>
      <c r="I44" s="354">
        <v>1</v>
      </c>
      <c r="J44" s="354">
        <v>1</v>
      </c>
      <c r="K44" s="355">
        <v>1</v>
      </c>
      <c r="L44" s="354">
        <v>1</v>
      </c>
      <c r="M44" s="354">
        <v>1</v>
      </c>
      <c r="N44" s="354">
        <v>1</v>
      </c>
      <c r="O44" s="354">
        <v>1</v>
      </c>
      <c r="P44" s="354">
        <v>1</v>
      </c>
      <c r="Q44" s="354">
        <v>1</v>
      </c>
      <c r="R44" s="354">
        <v>1</v>
      </c>
      <c r="S44" s="354">
        <v>1</v>
      </c>
      <c r="T44" s="354">
        <v>1</v>
      </c>
      <c r="U44" s="354">
        <v>1</v>
      </c>
      <c r="V44" s="354">
        <v>1</v>
      </c>
      <c r="W44" s="354">
        <v>1</v>
      </c>
    </row>
    <row r="45" spans="1:23" ht="60">
      <c r="A45" s="351">
        <v>21</v>
      </c>
      <c r="B45" s="352" t="s">
        <v>931</v>
      </c>
      <c r="C45" s="373" t="s">
        <v>939</v>
      </c>
      <c r="D45" s="402"/>
      <c r="E45" s="354">
        <f>0.5+0.5</f>
        <v>1</v>
      </c>
      <c r="F45" s="354">
        <f t="shared" ref="F45:J45" si="18">0.5+0.5</f>
        <v>1</v>
      </c>
      <c r="G45" s="354">
        <f t="shared" si="18"/>
        <v>1</v>
      </c>
      <c r="H45" s="354">
        <f t="shared" si="18"/>
        <v>1</v>
      </c>
      <c r="I45" s="354">
        <f t="shared" si="18"/>
        <v>1</v>
      </c>
      <c r="J45" s="354">
        <f t="shared" si="18"/>
        <v>1</v>
      </c>
      <c r="K45" s="355">
        <f>1+0.5</f>
        <v>1.5</v>
      </c>
      <c r="L45" s="354">
        <f t="shared" ref="L45:P45" si="19">1+0.5</f>
        <v>1.5</v>
      </c>
      <c r="M45" s="354">
        <f t="shared" si="19"/>
        <v>1.5</v>
      </c>
      <c r="N45" s="354">
        <f t="shared" si="19"/>
        <v>1.5</v>
      </c>
      <c r="O45" s="354">
        <f t="shared" si="19"/>
        <v>1.5</v>
      </c>
      <c r="P45" s="354">
        <f t="shared" si="19"/>
        <v>1.5</v>
      </c>
      <c r="Q45" s="354">
        <f>1.5+0.5</f>
        <v>2</v>
      </c>
      <c r="R45" s="354">
        <f t="shared" ref="R45:W45" si="20">1.5+0.5</f>
        <v>2</v>
      </c>
      <c r="S45" s="354">
        <f t="shared" si="20"/>
        <v>2</v>
      </c>
      <c r="T45" s="354">
        <f t="shared" si="20"/>
        <v>2</v>
      </c>
      <c r="U45" s="354">
        <f t="shared" si="20"/>
        <v>2</v>
      </c>
      <c r="V45" s="354">
        <f t="shared" si="20"/>
        <v>2</v>
      </c>
      <c r="W45" s="354">
        <f t="shared" si="20"/>
        <v>2</v>
      </c>
    </row>
    <row r="46" spans="1:23">
      <c r="A46" s="351">
        <v>22</v>
      </c>
      <c r="B46" s="352" t="s">
        <v>931</v>
      </c>
      <c r="C46" s="367" t="s">
        <v>940</v>
      </c>
      <c r="D46" s="402"/>
      <c r="E46" s="354"/>
      <c r="F46" s="354"/>
      <c r="G46" s="354"/>
      <c r="H46" s="354"/>
      <c r="I46" s="354"/>
      <c r="J46" s="354"/>
      <c r="K46" s="355">
        <v>0.5</v>
      </c>
      <c r="L46" s="354">
        <v>0.5</v>
      </c>
      <c r="M46" s="354">
        <v>0.5</v>
      </c>
      <c r="N46" s="354">
        <v>0.5</v>
      </c>
      <c r="O46" s="354">
        <v>0.5</v>
      </c>
      <c r="P46" s="354">
        <v>0.5</v>
      </c>
      <c r="Q46" s="354">
        <v>0.5</v>
      </c>
      <c r="R46" s="354">
        <v>0.5</v>
      </c>
      <c r="S46" s="354">
        <v>0.5</v>
      </c>
      <c r="T46" s="354">
        <v>0.5</v>
      </c>
      <c r="U46" s="354">
        <v>0.5</v>
      </c>
      <c r="V46" s="354">
        <v>0.5</v>
      </c>
      <c r="W46" s="354">
        <v>0.5</v>
      </c>
    </row>
    <row r="47" spans="1:23" ht="45">
      <c r="A47" s="351">
        <v>23</v>
      </c>
      <c r="B47" s="352" t="s">
        <v>931</v>
      </c>
      <c r="C47" s="373" t="s">
        <v>941</v>
      </c>
      <c r="D47" s="402">
        <v>0.5</v>
      </c>
      <c r="E47" s="354">
        <v>0.75</v>
      </c>
      <c r="F47" s="354">
        <v>1</v>
      </c>
      <c r="G47" s="354">
        <v>1.25</v>
      </c>
      <c r="H47" s="354">
        <v>1.25</v>
      </c>
      <c r="I47" s="354">
        <v>1.75</v>
      </c>
      <c r="J47" s="354">
        <v>1.75</v>
      </c>
      <c r="K47" s="355">
        <v>2</v>
      </c>
      <c r="L47" s="354">
        <v>2</v>
      </c>
      <c r="M47" s="354">
        <v>2.5</v>
      </c>
      <c r="N47" s="354">
        <v>2.5</v>
      </c>
      <c r="O47" s="354">
        <v>3</v>
      </c>
      <c r="P47" s="354">
        <v>3</v>
      </c>
      <c r="Q47" s="354">
        <v>3</v>
      </c>
      <c r="R47" s="354">
        <v>3</v>
      </c>
      <c r="S47" s="354">
        <v>3</v>
      </c>
      <c r="T47" s="354">
        <v>3</v>
      </c>
      <c r="U47" s="354">
        <v>3</v>
      </c>
      <c r="V47" s="354">
        <v>3</v>
      </c>
      <c r="W47" s="354">
        <v>3</v>
      </c>
    </row>
    <row r="48" spans="1:23" ht="30">
      <c r="A48" s="351">
        <v>24</v>
      </c>
      <c r="B48" s="352" t="s">
        <v>931</v>
      </c>
      <c r="C48" s="373" t="s">
        <v>942</v>
      </c>
      <c r="D48" s="402"/>
      <c r="E48" s="354"/>
      <c r="F48" s="354">
        <v>0.5</v>
      </c>
      <c r="G48" s="354">
        <v>0.5</v>
      </c>
      <c r="H48" s="354">
        <v>0.5</v>
      </c>
      <c r="I48" s="354">
        <v>0.5</v>
      </c>
      <c r="J48" s="354">
        <v>0.5</v>
      </c>
      <c r="K48" s="355">
        <f>0.5+0.5</f>
        <v>1</v>
      </c>
      <c r="L48" s="354">
        <v>1</v>
      </c>
      <c r="M48" s="354">
        <v>1</v>
      </c>
      <c r="N48" s="354">
        <v>1</v>
      </c>
      <c r="O48" s="354">
        <v>1</v>
      </c>
      <c r="P48" s="354">
        <f>1+0.5</f>
        <v>1.5</v>
      </c>
      <c r="Q48" s="354">
        <v>1.5</v>
      </c>
      <c r="R48" s="354">
        <v>1.5</v>
      </c>
      <c r="S48" s="354">
        <v>1.5</v>
      </c>
      <c r="T48" s="354">
        <v>1.5</v>
      </c>
      <c r="U48" s="354">
        <v>2</v>
      </c>
      <c r="V48" s="354">
        <v>2</v>
      </c>
      <c r="W48" s="354">
        <v>2</v>
      </c>
    </row>
    <row r="49" spans="1:23" ht="30">
      <c r="A49" s="351">
        <v>25</v>
      </c>
      <c r="B49" s="352" t="s">
        <v>931</v>
      </c>
      <c r="C49" s="373" t="s">
        <v>943</v>
      </c>
      <c r="D49" s="406">
        <f>0.25/2*D6</f>
        <v>0.13</v>
      </c>
      <c r="E49" s="369">
        <f t="shared" ref="E49:W49" si="21">0.25/2*E6</f>
        <v>0.25</v>
      </c>
      <c r="F49" s="369">
        <f t="shared" si="21"/>
        <v>0.38</v>
      </c>
      <c r="G49" s="369">
        <f t="shared" si="21"/>
        <v>0.5</v>
      </c>
      <c r="H49" s="369">
        <f t="shared" si="21"/>
        <v>0.63</v>
      </c>
      <c r="I49" s="369">
        <f t="shared" si="21"/>
        <v>0.75</v>
      </c>
      <c r="J49" s="369">
        <f t="shared" si="21"/>
        <v>0.88</v>
      </c>
      <c r="K49" s="370">
        <f t="shared" si="21"/>
        <v>1</v>
      </c>
      <c r="L49" s="369">
        <f t="shared" si="21"/>
        <v>1.1299999999999999</v>
      </c>
      <c r="M49" s="369">
        <f t="shared" si="21"/>
        <v>1.25</v>
      </c>
      <c r="N49" s="369">
        <f t="shared" si="21"/>
        <v>1.38</v>
      </c>
      <c r="O49" s="369">
        <f t="shared" si="21"/>
        <v>1.5</v>
      </c>
      <c r="P49" s="369">
        <f t="shared" si="21"/>
        <v>1.63</v>
      </c>
      <c r="Q49" s="369">
        <f t="shared" si="21"/>
        <v>1.75</v>
      </c>
      <c r="R49" s="369">
        <f t="shared" si="21"/>
        <v>1.88</v>
      </c>
      <c r="S49" s="369">
        <f t="shared" si="21"/>
        <v>2</v>
      </c>
      <c r="T49" s="369">
        <f t="shared" si="21"/>
        <v>2.13</v>
      </c>
      <c r="U49" s="369">
        <f t="shared" si="21"/>
        <v>2.25</v>
      </c>
      <c r="V49" s="369">
        <f t="shared" si="21"/>
        <v>2.38</v>
      </c>
      <c r="W49" s="369">
        <f t="shared" si="21"/>
        <v>2.5</v>
      </c>
    </row>
    <row r="50" spans="1:23" ht="30">
      <c r="A50" s="351"/>
      <c r="B50" s="351"/>
      <c r="C50" s="374" t="s">
        <v>944</v>
      </c>
      <c r="D50" s="406">
        <v>0.13</v>
      </c>
      <c r="E50" s="369">
        <v>0.25</v>
      </c>
      <c r="F50" s="369">
        <v>0.38</v>
      </c>
      <c r="G50" s="369">
        <v>0.5</v>
      </c>
      <c r="H50" s="369">
        <v>0.63</v>
      </c>
      <c r="I50" s="369">
        <v>0.75</v>
      </c>
      <c r="J50" s="369">
        <v>0.88</v>
      </c>
      <c r="K50" s="370">
        <v>1</v>
      </c>
      <c r="L50" s="369">
        <v>1.1299999999999999</v>
      </c>
      <c r="M50" s="369">
        <v>1.25</v>
      </c>
      <c r="N50" s="369">
        <v>1.38</v>
      </c>
      <c r="O50" s="369">
        <v>1.5</v>
      </c>
      <c r="P50" s="369">
        <v>1.63</v>
      </c>
      <c r="Q50" s="369">
        <v>1.75</v>
      </c>
      <c r="R50" s="369">
        <v>1.88</v>
      </c>
      <c r="S50" s="369">
        <v>2</v>
      </c>
      <c r="T50" s="369">
        <v>2.13</v>
      </c>
      <c r="U50" s="369">
        <v>2.25</v>
      </c>
      <c r="V50" s="369">
        <v>2.38</v>
      </c>
      <c r="W50" s="369">
        <v>2.5</v>
      </c>
    </row>
    <row r="51" spans="1:23">
      <c r="A51" s="351"/>
      <c r="B51" s="351"/>
      <c r="C51" s="375" t="s">
        <v>945</v>
      </c>
      <c r="D51" s="406"/>
      <c r="E51" s="369"/>
      <c r="F51" s="369"/>
      <c r="G51" s="369"/>
      <c r="H51" s="369"/>
      <c r="I51" s="369"/>
      <c r="J51" s="369"/>
      <c r="K51" s="370"/>
      <c r="L51" s="369"/>
      <c r="M51" s="369"/>
      <c r="N51" s="369"/>
      <c r="O51" s="369"/>
      <c r="P51" s="369"/>
      <c r="Q51" s="369"/>
      <c r="R51" s="369"/>
      <c r="S51" s="369"/>
      <c r="T51" s="369"/>
      <c r="U51" s="369"/>
      <c r="V51" s="369"/>
      <c r="W51" s="369"/>
    </row>
    <row r="52" spans="1:23" ht="30">
      <c r="A52" s="351"/>
      <c r="B52" s="351"/>
      <c r="C52" s="376" t="s">
        <v>946</v>
      </c>
      <c r="D52" s="407">
        <f>D49-D50</f>
        <v>0</v>
      </c>
      <c r="E52" s="371">
        <f t="shared" ref="E52:W52" si="22">E49-E50</f>
        <v>0</v>
      </c>
      <c r="F52" s="371">
        <f t="shared" si="22"/>
        <v>0</v>
      </c>
      <c r="G52" s="371">
        <f t="shared" si="22"/>
        <v>0</v>
      </c>
      <c r="H52" s="371">
        <f t="shared" si="22"/>
        <v>0</v>
      </c>
      <c r="I52" s="371">
        <f t="shared" si="22"/>
        <v>0</v>
      </c>
      <c r="J52" s="371">
        <f t="shared" si="22"/>
        <v>0</v>
      </c>
      <c r="K52" s="372">
        <f t="shared" si="22"/>
        <v>0</v>
      </c>
      <c r="L52" s="371">
        <f t="shared" si="22"/>
        <v>0</v>
      </c>
      <c r="M52" s="371">
        <f t="shared" si="22"/>
        <v>0</v>
      </c>
      <c r="N52" s="371">
        <f t="shared" si="22"/>
        <v>0</v>
      </c>
      <c r="O52" s="371">
        <f t="shared" si="22"/>
        <v>0</v>
      </c>
      <c r="P52" s="371">
        <f t="shared" si="22"/>
        <v>0</v>
      </c>
      <c r="Q52" s="371">
        <f t="shared" si="22"/>
        <v>0</v>
      </c>
      <c r="R52" s="371">
        <f t="shared" si="22"/>
        <v>0</v>
      </c>
      <c r="S52" s="371">
        <f t="shared" si="22"/>
        <v>0</v>
      </c>
      <c r="T52" s="371">
        <f t="shared" si="22"/>
        <v>0</v>
      </c>
      <c r="U52" s="371">
        <f t="shared" si="22"/>
        <v>0</v>
      </c>
      <c r="V52" s="371">
        <f t="shared" si="22"/>
        <v>0</v>
      </c>
      <c r="W52" s="371">
        <f t="shared" si="22"/>
        <v>0</v>
      </c>
    </row>
    <row r="53" spans="1:23">
      <c r="A53" s="351"/>
      <c r="B53" s="351"/>
      <c r="C53" s="375" t="s">
        <v>947</v>
      </c>
      <c r="D53" s="406"/>
      <c r="E53" s="369"/>
      <c r="F53" s="369"/>
      <c r="G53" s="369"/>
      <c r="H53" s="369"/>
      <c r="I53" s="369"/>
      <c r="J53" s="369"/>
      <c r="K53" s="370"/>
      <c r="L53" s="369"/>
      <c r="M53" s="369"/>
      <c r="N53" s="369"/>
      <c r="O53" s="369"/>
      <c r="P53" s="369"/>
      <c r="Q53" s="369"/>
      <c r="R53" s="369"/>
      <c r="S53" s="369"/>
      <c r="T53" s="369"/>
      <c r="U53" s="369"/>
      <c r="V53" s="369"/>
      <c r="W53" s="369"/>
    </row>
    <row r="54" spans="1:23">
      <c r="A54" s="351"/>
      <c r="B54" s="351"/>
      <c r="C54" s="375" t="s">
        <v>948</v>
      </c>
      <c r="D54" s="406"/>
      <c r="E54" s="369"/>
      <c r="F54" s="369"/>
      <c r="G54" s="369"/>
      <c r="H54" s="369"/>
      <c r="I54" s="369"/>
      <c r="J54" s="369"/>
      <c r="K54" s="370"/>
      <c r="L54" s="369"/>
      <c r="M54" s="369"/>
      <c r="N54" s="369"/>
      <c r="O54" s="369"/>
      <c r="P54" s="369"/>
      <c r="Q54" s="369"/>
      <c r="R54" s="369"/>
      <c r="S54" s="369"/>
      <c r="T54" s="369"/>
      <c r="U54" s="369"/>
      <c r="V54" s="369"/>
      <c r="W54" s="369"/>
    </row>
    <row r="55" spans="1:23" ht="38.25">
      <c r="A55" s="351">
        <v>26</v>
      </c>
      <c r="B55" s="352" t="s">
        <v>931</v>
      </c>
      <c r="C55" s="377" t="s">
        <v>949</v>
      </c>
      <c r="D55" s="402"/>
      <c r="E55" s="354">
        <v>0.25</v>
      </c>
      <c r="F55" s="354">
        <v>0.25</v>
      </c>
      <c r="G55" s="354">
        <v>0.5</v>
      </c>
      <c r="H55" s="354">
        <v>0.5</v>
      </c>
      <c r="I55" s="354">
        <v>0.75</v>
      </c>
      <c r="J55" s="354">
        <v>0.75</v>
      </c>
      <c r="K55" s="355">
        <v>1</v>
      </c>
      <c r="L55" s="354">
        <v>1</v>
      </c>
      <c r="M55" s="354">
        <v>1.25</v>
      </c>
      <c r="N55" s="354">
        <v>1.25</v>
      </c>
      <c r="O55" s="354">
        <v>1.5</v>
      </c>
      <c r="P55" s="354">
        <v>1.5</v>
      </c>
      <c r="Q55" s="354">
        <v>1.75</v>
      </c>
      <c r="R55" s="354">
        <v>1.75</v>
      </c>
      <c r="S55" s="354">
        <v>2</v>
      </c>
      <c r="T55" s="354">
        <v>2</v>
      </c>
      <c r="U55" s="354">
        <v>2.25</v>
      </c>
      <c r="V55" s="354">
        <v>2.25</v>
      </c>
      <c r="W55" s="354">
        <v>2.5</v>
      </c>
    </row>
    <row r="56" spans="1:23">
      <c r="A56" s="351">
        <v>26</v>
      </c>
      <c r="B56" s="352" t="s">
        <v>931</v>
      </c>
      <c r="C56" s="378" t="s">
        <v>950</v>
      </c>
      <c r="D56" s="402">
        <v>4.5</v>
      </c>
      <c r="E56" s="354">
        <v>4.5</v>
      </c>
      <c r="F56" s="354">
        <v>4.5</v>
      </c>
      <c r="G56" s="354">
        <v>4.5</v>
      </c>
      <c r="H56" s="354">
        <v>4.5</v>
      </c>
      <c r="I56" s="354">
        <v>4.5</v>
      </c>
      <c r="J56" s="354">
        <v>4.5</v>
      </c>
      <c r="K56" s="355">
        <v>4.5</v>
      </c>
      <c r="L56" s="354">
        <v>4.5</v>
      </c>
      <c r="M56" s="354">
        <v>4.5</v>
      </c>
      <c r="N56" s="354">
        <v>4.5</v>
      </c>
      <c r="O56" s="354">
        <v>4.5</v>
      </c>
      <c r="P56" s="354">
        <v>4.5</v>
      </c>
      <c r="Q56" s="354">
        <v>4.5</v>
      </c>
      <c r="R56" s="354">
        <v>4.5</v>
      </c>
      <c r="S56" s="354">
        <v>4.5</v>
      </c>
      <c r="T56" s="354">
        <v>4.5</v>
      </c>
      <c r="U56" s="354">
        <v>4.5</v>
      </c>
      <c r="V56" s="354">
        <v>4.5</v>
      </c>
      <c r="W56" s="354">
        <v>4.5</v>
      </c>
    </row>
    <row r="57" spans="1:23"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P57" s="379"/>
      <c r="Q57" s="379"/>
      <c r="R57" s="379"/>
      <c r="S57" s="379"/>
      <c r="T57" s="379"/>
      <c r="U57" s="379"/>
      <c r="V57" s="379"/>
      <c r="W57" s="379"/>
    </row>
    <row r="58" spans="1:23">
      <c r="C58" s="341" t="s">
        <v>951</v>
      </c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</row>
    <row r="59" spans="1:23">
      <c r="A59" s="351"/>
      <c r="B59" s="351"/>
      <c r="C59" s="380" t="s">
        <v>952</v>
      </c>
      <c r="D59" s="381">
        <f t="shared" ref="D59:W59" si="23">D63+D71</f>
        <v>12.88</v>
      </c>
      <c r="E59" s="381">
        <f t="shared" si="23"/>
        <v>19.760000000000002</v>
      </c>
      <c r="F59" s="381">
        <f t="shared" si="23"/>
        <v>24.39</v>
      </c>
      <c r="G59" s="381">
        <f t="shared" si="23"/>
        <v>30.51</v>
      </c>
      <c r="H59" s="381">
        <f t="shared" si="23"/>
        <v>34.4</v>
      </c>
      <c r="I59" s="381">
        <f t="shared" si="23"/>
        <v>41.02</v>
      </c>
      <c r="J59" s="381">
        <f t="shared" si="23"/>
        <v>45.15</v>
      </c>
      <c r="K59" s="381">
        <f t="shared" si="23"/>
        <v>53.53</v>
      </c>
      <c r="L59" s="381">
        <f t="shared" si="23"/>
        <v>57.16</v>
      </c>
      <c r="M59" s="381">
        <f t="shared" si="23"/>
        <v>63.03</v>
      </c>
      <c r="N59" s="381">
        <f t="shared" si="23"/>
        <v>67.17</v>
      </c>
      <c r="O59" s="381">
        <f t="shared" si="23"/>
        <v>71.790000000000006</v>
      </c>
      <c r="P59" s="381">
        <f t="shared" si="23"/>
        <v>76.92</v>
      </c>
      <c r="Q59" s="381">
        <f t="shared" si="23"/>
        <v>82.05</v>
      </c>
      <c r="R59" s="381">
        <f t="shared" si="23"/>
        <v>86.43</v>
      </c>
      <c r="S59" s="381">
        <f t="shared" si="23"/>
        <v>90.3</v>
      </c>
      <c r="T59" s="381">
        <f t="shared" si="23"/>
        <v>94.44</v>
      </c>
      <c r="U59" s="381">
        <f t="shared" si="23"/>
        <v>99.56</v>
      </c>
      <c r="V59" s="381">
        <f t="shared" si="23"/>
        <v>103.19</v>
      </c>
      <c r="W59" s="381">
        <f t="shared" si="23"/>
        <v>108.07</v>
      </c>
    </row>
    <row r="60" spans="1:23">
      <c r="A60" s="351"/>
      <c r="B60" s="351"/>
      <c r="C60" s="380" t="s">
        <v>953</v>
      </c>
      <c r="D60" s="381">
        <f t="shared" ref="D60:W60" si="24">D65+D72</f>
        <v>13.01</v>
      </c>
      <c r="E60" s="381">
        <f t="shared" si="24"/>
        <v>20.260000000000002</v>
      </c>
      <c r="F60" s="381">
        <f t="shared" si="24"/>
        <v>25.02</v>
      </c>
      <c r="G60" s="381">
        <f t="shared" si="24"/>
        <v>31.51</v>
      </c>
      <c r="H60" s="381">
        <f t="shared" si="24"/>
        <v>35.53</v>
      </c>
      <c r="I60" s="381">
        <f t="shared" si="24"/>
        <v>42.52</v>
      </c>
      <c r="J60" s="381">
        <f t="shared" si="24"/>
        <v>46.78</v>
      </c>
      <c r="K60" s="381">
        <f t="shared" si="24"/>
        <v>55.53</v>
      </c>
      <c r="L60" s="381">
        <f t="shared" si="24"/>
        <v>59.29</v>
      </c>
      <c r="M60" s="381">
        <f t="shared" si="24"/>
        <v>65.53</v>
      </c>
      <c r="N60" s="381">
        <f t="shared" si="24"/>
        <v>69.8</v>
      </c>
      <c r="O60" s="381">
        <f t="shared" si="24"/>
        <v>74.790000000000006</v>
      </c>
      <c r="P60" s="381">
        <f t="shared" si="24"/>
        <v>80.05</v>
      </c>
      <c r="Q60" s="381">
        <f t="shared" si="24"/>
        <v>85.55</v>
      </c>
      <c r="R60" s="381">
        <f t="shared" si="24"/>
        <v>90.06</v>
      </c>
      <c r="S60" s="381">
        <f t="shared" si="24"/>
        <v>94.3</v>
      </c>
      <c r="T60" s="381">
        <f t="shared" si="24"/>
        <v>98.57</v>
      </c>
      <c r="U60" s="381">
        <f t="shared" si="24"/>
        <v>104.06</v>
      </c>
      <c r="V60" s="381">
        <f t="shared" si="24"/>
        <v>107.82</v>
      </c>
      <c r="W60" s="381">
        <f t="shared" si="24"/>
        <v>113.07</v>
      </c>
    </row>
    <row r="61" spans="1:23">
      <c r="A61" s="351"/>
      <c r="B61" s="351"/>
      <c r="C61" s="380" t="s">
        <v>954</v>
      </c>
      <c r="D61" s="381">
        <f t="shared" ref="D61:W61" si="25">D67+D73</f>
        <v>14.61</v>
      </c>
      <c r="E61" s="381">
        <f t="shared" si="25"/>
        <v>23.47</v>
      </c>
      <c r="F61" s="381">
        <f t="shared" si="25"/>
        <v>29.83</v>
      </c>
      <c r="G61" s="381">
        <f t="shared" si="25"/>
        <v>37.93</v>
      </c>
      <c r="H61" s="381">
        <f t="shared" si="25"/>
        <v>43.55</v>
      </c>
      <c r="I61" s="381">
        <f t="shared" si="25"/>
        <v>52.15</v>
      </c>
      <c r="J61" s="381">
        <f t="shared" si="25"/>
        <v>58.01</v>
      </c>
      <c r="K61" s="381">
        <f t="shared" si="25"/>
        <v>68.37</v>
      </c>
      <c r="L61" s="381">
        <f t="shared" si="25"/>
        <v>73.73</v>
      </c>
      <c r="M61" s="381">
        <f t="shared" si="25"/>
        <v>81.58</v>
      </c>
      <c r="N61" s="381">
        <f t="shared" si="25"/>
        <v>87.45</v>
      </c>
      <c r="O61" s="381">
        <f t="shared" si="25"/>
        <v>94.05</v>
      </c>
      <c r="P61" s="381">
        <f t="shared" si="25"/>
        <v>100.91</v>
      </c>
      <c r="Q61" s="381">
        <f t="shared" si="25"/>
        <v>108.02</v>
      </c>
      <c r="R61" s="381">
        <f t="shared" si="25"/>
        <v>114.13</v>
      </c>
      <c r="S61" s="381">
        <f t="shared" si="25"/>
        <v>119.98</v>
      </c>
      <c r="T61" s="381">
        <f t="shared" si="25"/>
        <v>125.85</v>
      </c>
      <c r="U61" s="381">
        <f t="shared" si="25"/>
        <v>132.94999999999999</v>
      </c>
      <c r="V61" s="381">
        <f t="shared" si="25"/>
        <v>138.31</v>
      </c>
      <c r="W61" s="381">
        <f t="shared" si="25"/>
        <v>145.16999999999999</v>
      </c>
    </row>
    <row r="62" spans="1:23">
      <c r="A62" s="351"/>
      <c r="B62" s="351"/>
      <c r="C62" s="380" t="s">
        <v>955</v>
      </c>
      <c r="D62" s="381">
        <f t="shared" ref="D62:W62" si="26">D69+D74</f>
        <v>7.02</v>
      </c>
      <c r="E62" s="381">
        <f t="shared" si="26"/>
        <v>13.53</v>
      </c>
      <c r="F62" s="381">
        <f t="shared" si="26"/>
        <v>17.8</v>
      </c>
      <c r="G62" s="381">
        <f t="shared" si="26"/>
        <v>23.81</v>
      </c>
      <c r="H62" s="381">
        <f t="shared" si="26"/>
        <v>27.58</v>
      </c>
      <c r="I62" s="381">
        <f t="shared" si="26"/>
        <v>33.590000000000003</v>
      </c>
      <c r="J62" s="381">
        <f t="shared" si="26"/>
        <v>37.61</v>
      </c>
      <c r="K62" s="381">
        <f t="shared" si="26"/>
        <v>45.37</v>
      </c>
      <c r="L62" s="381">
        <f t="shared" si="26"/>
        <v>48.89</v>
      </c>
      <c r="M62" s="381">
        <f t="shared" si="26"/>
        <v>54.65</v>
      </c>
      <c r="N62" s="381">
        <f t="shared" si="26"/>
        <v>58.67</v>
      </c>
      <c r="O62" s="381">
        <f t="shared" si="26"/>
        <v>63.18</v>
      </c>
      <c r="P62" s="381">
        <f t="shared" si="26"/>
        <v>67.7</v>
      </c>
      <c r="Q62" s="381">
        <f t="shared" si="26"/>
        <v>72.709999999999994</v>
      </c>
      <c r="R62" s="381">
        <f t="shared" si="26"/>
        <v>76.98</v>
      </c>
      <c r="S62" s="381">
        <f t="shared" si="26"/>
        <v>80.489999999999995</v>
      </c>
      <c r="T62" s="381">
        <f t="shared" si="26"/>
        <v>84.01</v>
      </c>
      <c r="U62" s="381">
        <f t="shared" si="26"/>
        <v>89.02</v>
      </c>
      <c r="V62" s="381">
        <f t="shared" si="26"/>
        <v>92.54</v>
      </c>
      <c r="W62" s="381">
        <f t="shared" si="26"/>
        <v>97.3</v>
      </c>
    </row>
    <row r="63" spans="1:23">
      <c r="A63" s="351"/>
      <c r="B63" s="351"/>
      <c r="C63" s="382" t="s">
        <v>956</v>
      </c>
      <c r="D63" s="383">
        <f>D12+D13+D14+D15+D16+D17+D18+D19+D20+D21+D23+D25+D29+D31+D35</f>
        <v>6.25</v>
      </c>
      <c r="E63" s="383">
        <f t="shared" ref="E63:W63" si="27">E12+E13+E14+E15+E16+E17+E18+E19+E20+E21+E23+E25+E29+E31+E35</f>
        <v>10.26</v>
      </c>
      <c r="F63" s="383">
        <f t="shared" si="27"/>
        <v>13.76</v>
      </c>
      <c r="G63" s="383">
        <f t="shared" si="27"/>
        <v>18.260000000000002</v>
      </c>
      <c r="H63" s="383">
        <f t="shared" si="27"/>
        <v>22.02</v>
      </c>
      <c r="I63" s="383">
        <f t="shared" si="27"/>
        <v>27.02</v>
      </c>
      <c r="J63" s="383">
        <f t="shared" si="27"/>
        <v>30.52</v>
      </c>
      <c r="K63" s="383">
        <f t="shared" si="27"/>
        <v>34.53</v>
      </c>
      <c r="L63" s="383">
        <f t="shared" si="27"/>
        <v>38.03</v>
      </c>
      <c r="M63" s="383">
        <f t="shared" si="27"/>
        <v>42.78</v>
      </c>
      <c r="N63" s="383">
        <f t="shared" si="27"/>
        <v>46.29</v>
      </c>
      <c r="O63" s="383">
        <f t="shared" si="27"/>
        <v>49.79</v>
      </c>
      <c r="P63" s="383">
        <f t="shared" si="27"/>
        <v>53.29</v>
      </c>
      <c r="Q63" s="383">
        <f t="shared" si="27"/>
        <v>57.3</v>
      </c>
      <c r="R63" s="383">
        <f t="shared" si="27"/>
        <v>61.05</v>
      </c>
      <c r="S63" s="383">
        <f t="shared" si="27"/>
        <v>64.8</v>
      </c>
      <c r="T63" s="383">
        <f t="shared" si="27"/>
        <v>68.31</v>
      </c>
      <c r="U63" s="383">
        <f t="shared" si="27"/>
        <v>72.31</v>
      </c>
      <c r="V63" s="383">
        <f t="shared" si="27"/>
        <v>75.81</v>
      </c>
      <c r="W63" s="383">
        <f t="shared" si="27"/>
        <v>79.569999999999993</v>
      </c>
    </row>
    <row r="64" spans="1:23">
      <c r="A64" s="351"/>
      <c r="B64" s="351"/>
      <c r="C64" s="382" t="s">
        <v>957</v>
      </c>
      <c r="D64" s="383">
        <f>D23+D25+D29+D31</f>
        <v>2</v>
      </c>
      <c r="E64" s="383">
        <f t="shared" ref="E64:W64" si="28">E23+E25+E29+E31</f>
        <v>4.01</v>
      </c>
      <c r="F64" s="383">
        <f t="shared" si="28"/>
        <v>6.01</v>
      </c>
      <c r="G64" s="383">
        <f t="shared" si="28"/>
        <v>8.01</v>
      </c>
      <c r="H64" s="383">
        <f t="shared" si="28"/>
        <v>10.02</v>
      </c>
      <c r="I64" s="383">
        <f t="shared" si="28"/>
        <v>12.02</v>
      </c>
      <c r="J64" s="383">
        <f t="shared" si="28"/>
        <v>14.02</v>
      </c>
      <c r="K64" s="383">
        <f t="shared" si="28"/>
        <v>16.03</v>
      </c>
      <c r="L64" s="383">
        <f t="shared" si="28"/>
        <v>18.03</v>
      </c>
      <c r="M64" s="383">
        <f t="shared" si="28"/>
        <v>20.03</v>
      </c>
      <c r="N64" s="383">
        <f t="shared" si="28"/>
        <v>22.04</v>
      </c>
      <c r="O64" s="383">
        <f t="shared" si="28"/>
        <v>24.04</v>
      </c>
      <c r="P64" s="383">
        <f t="shared" si="28"/>
        <v>26.04</v>
      </c>
      <c r="Q64" s="383">
        <f t="shared" si="28"/>
        <v>28.05</v>
      </c>
      <c r="R64" s="383">
        <f t="shared" si="28"/>
        <v>30.05</v>
      </c>
      <c r="S64" s="383">
        <f t="shared" si="28"/>
        <v>32.049999999999997</v>
      </c>
      <c r="T64" s="383">
        <f t="shared" si="28"/>
        <v>34.06</v>
      </c>
      <c r="U64" s="383">
        <f t="shared" si="28"/>
        <v>36.06</v>
      </c>
      <c r="V64" s="383">
        <f t="shared" si="28"/>
        <v>38.06</v>
      </c>
      <c r="W64" s="383">
        <f t="shared" si="28"/>
        <v>40.07</v>
      </c>
    </row>
    <row r="65" spans="1:23">
      <c r="A65" s="351"/>
      <c r="B65" s="351"/>
      <c r="C65" s="382" t="s">
        <v>958</v>
      </c>
      <c r="D65" s="383">
        <f>D12+D13+D14+D15+D16+D17+D18+D19+D20+D21+D23+D25+D28+D29+D31+D35</f>
        <v>6.38</v>
      </c>
      <c r="E65" s="383">
        <f t="shared" ref="E65:W65" si="29">E12+E13+E14+E15+E16+E17+E18+E19+E20+E21+E23+E25+E28+E29+E31+E35</f>
        <v>10.51</v>
      </c>
      <c r="F65" s="383">
        <f t="shared" si="29"/>
        <v>14.14</v>
      </c>
      <c r="G65" s="383">
        <f t="shared" si="29"/>
        <v>18.760000000000002</v>
      </c>
      <c r="H65" s="383">
        <f t="shared" si="29"/>
        <v>22.65</v>
      </c>
      <c r="I65" s="383">
        <f t="shared" si="29"/>
        <v>27.77</v>
      </c>
      <c r="J65" s="383">
        <f t="shared" si="29"/>
        <v>31.4</v>
      </c>
      <c r="K65" s="383">
        <f t="shared" si="29"/>
        <v>35.53</v>
      </c>
      <c r="L65" s="383">
        <f t="shared" si="29"/>
        <v>39.159999999999997</v>
      </c>
      <c r="M65" s="383">
        <f t="shared" si="29"/>
        <v>44.03</v>
      </c>
      <c r="N65" s="383">
        <f t="shared" si="29"/>
        <v>47.67</v>
      </c>
      <c r="O65" s="383">
        <f t="shared" si="29"/>
        <v>51.29</v>
      </c>
      <c r="P65" s="383">
        <f t="shared" si="29"/>
        <v>54.92</v>
      </c>
      <c r="Q65" s="383">
        <f t="shared" si="29"/>
        <v>59.05</v>
      </c>
      <c r="R65" s="383">
        <f t="shared" si="29"/>
        <v>62.93</v>
      </c>
      <c r="S65" s="383">
        <f t="shared" si="29"/>
        <v>66.8</v>
      </c>
      <c r="T65" s="383">
        <f t="shared" si="29"/>
        <v>70.44</v>
      </c>
      <c r="U65" s="383">
        <f t="shared" si="29"/>
        <v>74.56</v>
      </c>
      <c r="V65" s="383">
        <f t="shared" si="29"/>
        <v>78.19</v>
      </c>
      <c r="W65" s="383">
        <f t="shared" si="29"/>
        <v>82.07</v>
      </c>
    </row>
    <row r="66" spans="1:23">
      <c r="A66" s="351"/>
      <c r="B66" s="351"/>
      <c r="C66" s="382" t="s">
        <v>957</v>
      </c>
      <c r="D66" s="383">
        <f>D23+D25+D28+D29+D31</f>
        <v>2.13</v>
      </c>
      <c r="E66" s="383">
        <f t="shared" ref="E66:W66" si="30">E23+E25+E28+E29+E31</f>
        <v>4.26</v>
      </c>
      <c r="F66" s="383">
        <f t="shared" si="30"/>
        <v>6.39</v>
      </c>
      <c r="G66" s="383">
        <f t="shared" si="30"/>
        <v>8.51</v>
      </c>
      <c r="H66" s="383">
        <f t="shared" si="30"/>
        <v>10.65</v>
      </c>
      <c r="I66" s="383">
        <f t="shared" si="30"/>
        <v>12.77</v>
      </c>
      <c r="J66" s="383">
        <f t="shared" si="30"/>
        <v>14.9</v>
      </c>
      <c r="K66" s="383">
        <f t="shared" si="30"/>
        <v>17.03</v>
      </c>
      <c r="L66" s="383">
        <f t="shared" si="30"/>
        <v>19.16</v>
      </c>
      <c r="M66" s="383">
        <f t="shared" si="30"/>
        <v>21.28</v>
      </c>
      <c r="N66" s="383">
        <f t="shared" si="30"/>
        <v>23.42</v>
      </c>
      <c r="O66" s="383">
        <f t="shared" si="30"/>
        <v>25.54</v>
      </c>
      <c r="P66" s="383">
        <f t="shared" si="30"/>
        <v>27.67</v>
      </c>
      <c r="Q66" s="383">
        <f t="shared" si="30"/>
        <v>29.8</v>
      </c>
      <c r="R66" s="383">
        <f t="shared" si="30"/>
        <v>31.93</v>
      </c>
      <c r="S66" s="383">
        <f t="shared" si="30"/>
        <v>34.049999999999997</v>
      </c>
      <c r="T66" s="383">
        <f t="shared" si="30"/>
        <v>36.19</v>
      </c>
      <c r="U66" s="383">
        <f t="shared" si="30"/>
        <v>38.31</v>
      </c>
      <c r="V66" s="383">
        <f t="shared" si="30"/>
        <v>40.44</v>
      </c>
      <c r="W66" s="383">
        <f t="shared" si="30"/>
        <v>42.57</v>
      </c>
    </row>
    <row r="67" spans="1:23">
      <c r="A67" s="351"/>
      <c r="B67" s="351"/>
      <c r="C67" s="382" t="s">
        <v>959</v>
      </c>
      <c r="D67" s="383">
        <f>D12+D13+D14+D15+D16+D17+D18+D19+D20+D21+D23+D25+D27+D29+D32+D35</f>
        <v>7.98</v>
      </c>
      <c r="E67" s="383">
        <f t="shared" ref="E67:W67" si="31">E12+E13+E14+E15+E16+E17+E18+E19+E20+E21+E23+E25+E27+E29+E32+E35</f>
        <v>13.72</v>
      </c>
      <c r="F67" s="383">
        <f t="shared" si="31"/>
        <v>18.95</v>
      </c>
      <c r="G67" s="383">
        <f t="shared" si="31"/>
        <v>25.18</v>
      </c>
      <c r="H67" s="383">
        <f t="shared" si="31"/>
        <v>30.67</v>
      </c>
      <c r="I67" s="383">
        <f t="shared" si="31"/>
        <v>37.4</v>
      </c>
      <c r="J67" s="383">
        <f t="shared" si="31"/>
        <v>42.63</v>
      </c>
      <c r="K67" s="383">
        <f t="shared" si="31"/>
        <v>48.37</v>
      </c>
      <c r="L67" s="383">
        <f t="shared" si="31"/>
        <v>53.6</v>
      </c>
      <c r="M67" s="383">
        <f t="shared" si="31"/>
        <v>60.08</v>
      </c>
      <c r="N67" s="383">
        <f t="shared" si="31"/>
        <v>65.319999999999993</v>
      </c>
      <c r="O67" s="383">
        <f t="shared" si="31"/>
        <v>70.55</v>
      </c>
      <c r="P67" s="383">
        <f t="shared" si="31"/>
        <v>75.78</v>
      </c>
      <c r="Q67" s="383">
        <f t="shared" si="31"/>
        <v>81.52</v>
      </c>
      <c r="R67" s="383">
        <f t="shared" si="31"/>
        <v>87</v>
      </c>
      <c r="S67" s="383">
        <f t="shared" si="31"/>
        <v>92.48</v>
      </c>
      <c r="T67" s="383">
        <f t="shared" si="31"/>
        <v>97.72</v>
      </c>
      <c r="U67" s="383">
        <f t="shared" si="31"/>
        <v>103.45</v>
      </c>
      <c r="V67" s="383">
        <f t="shared" si="31"/>
        <v>108.68</v>
      </c>
      <c r="W67" s="383">
        <f t="shared" si="31"/>
        <v>114.17</v>
      </c>
    </row>
    <row r="68" spans="1:23">
      <c r="A68" s="351"/>
      <c r="B68" s="351"/>
      <c r="C68" s="382" t="s">
        <v>957</v>
      </c>
      <c r="D68" s="383">
        <f>D23+D25+D27+D29+D32</f>
        <v>3.73</v>
      </c>
      <c r="E68" s="383">
        <f t="shared" ref="E68:W68" si="32">E23+E25+E27+E29+E32</f>
        <v>7.47</v>
      </c>
      <c r="F68" s="383">
        <f t="shared" si="32"/>
        <v>11.2</v>
      </c>
      <c r="G68" s="383">
        <f t="shared" si="32"/>
        <v>14.93</v>
      </c>
      <c r="H68" s="383">
        <f t="shared" si="32"/>
        <v>18.670000000000002</v>
      </c>
      <c r="I68" s="383">
        <f t="shared" si="32"/>
        <v>22.4</v>
      </c>
      <c r="J68" s="383">
        <f t="shared" si="32"/>
        <v>26.13</v>
      </c>
      <c r="K68" s="383">
        <f t="shared" si="32"/>
        <v>29.87</v>
      </c>
      <c r="L68" s="383">
        <f t="shared" si="32"/>
        <v>33.6</v>
      </c>
      <c r="M68" s="383">
        <f t="shared" si="32"/>
        <v>37.33</v>
      </c>
      <c r="N68" s="383">
        <f t="shared" si="32"/>
        <v>41.07</v>
      </c>
      <c r="O68" s="383">
        <f t="shared" si="32"/>
        <v>44.8</v>
      </c>
      <c r="P68" s="383">
        <f t="shared" si="32"/>
        <v>48.53</v>
      </c>
      <c r="Q68" s="383">
        <f t="shared" si="32"/>
        <v>52.27</v>
      </c>
      <c r="R68" s="383">
        <f t="shared" si="32"/>
        <v>56</v>
      </c>
      <c r="S68" s="383">
        <f t="shared" si="32"/>
        <v>59.73</v>
      </c>
      <c r="T68" s="383">
        <f t="shared" si="32"/>
        <v>63.47</v>
      </c>
      <c r="U68" s="383">
        <f t="shared" si="32"/>
        <v>67.2</v>
      </c>
      <c r="V68" s="383">
        <f t="shared" si="32"/>
        <v>70.930000000000007</v>
      </c>
      <c r="W68" s="383">
        <f t="shared" si="32"/>
        <v>74.67</v>
      </c>
    </row>
    <row r="69" spans="1:23">
      <c r="A69" s="351"/>
      <c r="B69" s="351"/>
      <c r="C69" s="382" t="s">
        <v>960</v>
      </c>
      <c r="D69" s="383">
        <f>D12+D13+D14+D15+D16+D17+D18+D19+D24+D26+D30+D33+D36</f>
        <v>5.14</v>
      </c>
      <c r="E69" s="383">
        <f t="shared" ref="E69:W69" si="33">E12+E13+E14+E15+E16+E17+E18+E19+E24+E26+E30+E33+E36</f>
        <v>8.7799999999999994</v>
      </c>
      <c r="F69" s="383">
        <f t="shared" si="33"/>
        <v>11.92</v>
      </c>
      <c r="G69" s="383">
        <f t="shared" si="33"/>
        <v>16.059999999999999</v>
      </c>
      <c r="H69" s="383">
        <f t="shared" si="33"/>
        <v>19.45</v>
      </c>
      <c r="I69" s="383">
        <f t="shared" si="33"/>
        <v>23.59</v>
      </c>
      <c r="J69" s="383">
        <f t="shared" si="33"/>
        <v>26.73</v>
      </c>
      <c r="K69" s="383">
        <f t="shared" si="33"/>
        <v>30.37</v>
      </c>
      <c r="L69" s="383">
        <f t="shared" si="33"/>
        <v>33.51</v>
      </c>
      <c r="M69" s="383">
        <f t="shared" si="33"/>
        <v>37.9</v>
      </c>
      <c r="N69" s="383">
        <f t="shared" si="33"/>
        <v>41.04</v>
      </c>
      <c r="O69" s="383">
        <f t="shared" si="33"/>
        <v>44.18</v>
      </c>
      <c r="P69" s="383">
        <f t="shared" si="33"/>
        <v>47.32</v>
      </c>
      <c r="Q69" s="383">
        <f t="shared" si="33"/>
        <v>50.96</v>
      </c>
      <c r="R69" s="383">
        <f t="shared" si="33"/>
        <v>54.35</v>
      </c>
      <c r="S69" s="383">
        <f t="shared" si="33"/>
        <v>57.49</v>
      </c>
      <c r="T69" s="383">
        <f t="shared" si="33"/>
        <v>60.63</v>
      </c>
      <c r="U69" s="383">
        <f t="shared" si="33"/>
        <v>64.27</v>
      </c>
      <c r="V69" s="383">
        <f t="shared" si="33"/>
        <v>67.41</v>
      </c>
      <c r="W69" s="383">
        <f t="shared" si="33"/>
        <v>70.8</v>
      </c>
    </row>
    <row r="70" spans="1:23">
      <c r="A70" s="351"/>
      <c r="B70" s="351"/>
      <c r="C70" s="382" t="s">
        <v>957</v>
      </c>
      <c r="D70" s="383">
        <f>D24+D26+D30+D33</f>
        <v>1.64</v>
      </c>
      <c r="E70" s="383">
        <f t="shared" ref="E70:W70" si="34">E24+E26+E30+E33</f>
        <v>3.28</v>
      </c>
      <c r="F70" s="383">
        <f t="shared" si="34"/>
        <v>4.92</v>
      </c>
      <c r="G70" s="383">
        <f t="shared" si="34"/>
        <v>6.56</v>
      </c>
      <c r="H70" s="383">
        <f t="shared" si="34"/>
        <v>8.1999999999999993</v>
      </c>
      <c r="I70" s="383">
        <f t="shared" si="34"/>
        <v>9.84</v>
      </c>
      <c r="J70" s="383">
        <f t="shared" si="34"/>
        <v>11.48</v>
      </c>
      <c r="K70" s="383">
        <f t="shared" si="34"/>
        <v>13.12</v>
      </c>
      <c r="L70" s="383">
        <f t="shared" si="34"/>
        <v>14.76</v>
      </c>
      <c r="M70" s="383">
        <f t="shared" si="34"/>
        <v>16.399999999999999</v>
      </c>
      <c r="N70" s="383">
        <f t="shared" si="34"/>
        <v>18.04</v>
      </c>
      <c r="O70" s="383">
        <f t="shared" si="34"/>
        <v>19.68</v>
      </c>
      <c r="P70" s="383">
        <f t="shared" si="34"/>
        <v>21.32</v>
      </c>
      <c r="Q70" s="383">
        <f t="shared" si="34"/>
        <v>22.96</v>
      </c>
      <c r="R70" s="383">
        <f t="shared" si="34"/>
        <v>24.6</v>
      </c>
      <c r="S70" s="383">
        <f t="shared" si="34"/>
        <v>26.24</v>
      </c>
      <c r="T70" s="383">
        <f t="shared" si="34"/>
        <v>27.88</v>
      </c>
      <c r="U70" s="383">
        <f t="shared" si="34"/>
        <v>29.52</v>
      </c>
      <c r="V70" s="383">
        <f t="shared" si="34"/>
        <v>31.16</v>
      </c>
      <c r="W70" s="383">
        <f t="shared" si="34"/>
        <v>32.799999999999997</v>
      </c>
    </row>
    <row r="71" spans="1:23">
      <c r="A71" s="351"/>
      <c r="B71" s="351"/>
      <c r="C71" s="384" t="s">
        <v>961</v>
      </c>
      <c r="D71" s="385">
        <f>D38+D40+D41+D44+D45+D46+D47+D48+D49+D56</f>
        <v>6.63</v>
      </c>
      <c r="E71" s="385">
        <f t="shared" ref="E71:W71" si="35">E38+E40+E41+E44+E45+E46+E47+E48+E49+E56</f>
        <v>9.5</v>
      </c>
      <c r="F71" s="385">
        <f t="shared" si="35"/>
        <v>10.63</v>
      </c>
      <c r="G71" s="385">
        <f t="shared" si="35"/>
        <v>12.25</v>
      </c>
      <c r="H71" s="385">
        <f t="shared" si="35"/>
        <v>12.38</v>
      </c>
      <c r="I71" s="385">
        <f t="shared" si="35"/>
        <v>14</v>
      </c>
      <c r="J71" s="385">
        <f t="shared" si="35"/>
        <v>14.63</v>
      </c>
      <c r="K71" s="385">
        <f t="shared" si="35"/>
        <v>19</v>
      </c>
      <c r="L71" s="385">
        <f t="shared" si="35"/>
        <v>19.13</v>
      </c>
      <c r="M71" s="385">
        <f t="shared" si="35"/>
        <v>20.25</v>
      </c>
      <c r="N71" s="385">
        <f t="shared" si="35"/>
        <v>20.88</v>
      </c>
      <c r="O71" s="385">
        <f t="shared" si="35"/>
        <v>22</v>
      </c>
      <c r="P71" s="385">
        <f t="shared" si="35"/>
        <v>23.63</v>
      </c>
      <c r="Q71" s="385">
        <f t="shared" si="35"/>
        <v>24.75</v>
      </c>
      <c r="R71" s="385">
        <f t="shared" si="35"/>
        <v>25.38</v>
      </c>
      <c r="S71" s="385">
        <f t="shared" si="35"/>
        <v>25.5</v>
      </c>
      <c r="T71" s="385">
        <f t="shared" si="35"/>
        <v>26.13</v>
      </c>
      <c r="U71" s="385">
        <f t="shared" si="35"/>
        <v>27.25</v>
      </c>
      <c r="V71" s="385">
        <f t="shared" si="35"/>
        <v>27.38</v>
      </c>
      <c r="W71" s="385">
        <f t="shared" si="35"/>
        <v>28.5</v>
      </c>
    </row>
    <row r="72" spans="1:23">
      <c r="A72" s="351"/>
      <c r="B72" s="351"/>
      <c r="C72" s="384" t="s">
        <v>962</v>
      </c>
      <c r="D72" s="385">
        <f>D38+D40+D41+D44+D45+D46+D47+D48+D49+D55+D56</f>
        <v>6.63</v>
      </c>
      <c r="E72" s="385">
        <f t="shared" ref="E72:W72" si="36">E38+E40+E41+E44+E45+E46+E47+E48+E49+E55+E56</f>
        <v>9.75</v>
      </c>
      <c r="F72" s="385">
        <f t="shared" si="36"/>
        <v>10.88</v>
      </c>
      <c r="G72" s="385">
        <f t="shared" si="36"/>
        <v>12.75</v>
      </c>
      <c r="H72" s="385">
        <f t="shared" si="36"/>
        <v>12.88</v>
      </c>
      <c r="I72" s="385">
        <f t="shared" si="36"/>
        <v>14.75</v>
      </c>
      <c r="J72" s="385">
        <f t="shared" si="36"/>
        <v>15.38</v>
      </c>
      <c r="K72" s="385">
        <f t="shared" si="36"/>
        <v>20</v>
      </c>
      <c r="L72" s="385">
        <f t="shared" si="36"/>
        <v>20.13</v>
      </c>
      <c r="M72" s="385">
        <f t="shared" si="36"/>
        <v>21.5</v>
      </c>
      <c r="N72" s="385">
        <f t="shared" si="36"/>
        <v>22.13</v>
      </c>
      <c r="O72" s="385">
        <f t="shared" si="36"/>
        <v>23.5</v>
      </c>
      <c r="P72" s="385">
        <f t="shared" si="36"/>
        <v>25.13</v>
      </c>
      <c r="Q72" s="385">
        <f t="shared" si="36"/>
        <v>26.5</v>
      </c>
      <c r="R72" s="385">
        <f t="shared" si="36"/>
        <v>27.13</v>
      </c>
      <c r="S72" s="385">
        <f t="shared" si="36"/>
        <v>27.5</v>
      </c>
      <c r="T72" s="385">
        <f t="shared" si="36"/>
        <v>28.13</v>
      </c>
      <c r="U72" s="385">
        <f t="shared" si="36"/>
        <v>29.5</v>
      </c>
      <c r="V72" s="385">
        <f t="shared" si="36"/>
        <v>29.63</v>
      </c>
      <c r="W72" s="385">
        <f t="shared" si="36"/>
        <v>31</v>
      </c>
    </row>
    <row r="73" spans="1:23">
      <c r="A73" s="351"/>
      <c r="B73" s="351"/>
      <c r="C73" s="384" t="s">
        <v>963</v>
      </c>
      <c r="D73" s="385">
        <f>D38+D40+D41+D44+D45+D46+D47+D48+D49+D55+D56</f>
        <v>6.63</v>
      </c>
      <c r="E73" s="385">
        <f t="shared" ref="E73:W73" si="37">E38+E40+E41+E44+E45+E46+E47+E48+E49+E55+E56</f>
        <v>9.75</v>
      </c>
      <c r="F73" s="385">
        <f t="shared" si="37"/>
        <v>10.88</v>
      </c>
      <c r="G73" s="385">
        <f t="shared" si="37"/>
        <v>12.75</v>
      </c>
      <c r="H73" s="385">
        <f t="shared" si="37"/>
        <v>12.88</v>
      </c>
      <c r="I73" s="385">
        <f t="shared" si="37"/>
        <v>14.75</v>
      </c>
      <c r="J73" s="385">
        <f t="shared" si="37"/>
        <v>15.38</v>
      </c>
      <c r="K73" s="385">
        <f t="shared" si="37"/>
        <v>20</v>
      </c>
      <c r="L73" s="385">
        <f t="shared" si="37"/>
        <v>20.13</v>
      </c>
      <c r="M73" s="385">
        <f t="shared" si="37"/>
        <v>21.5</v>
      </c>
      <c r="N73" s="385">
        <f t="shared" si="37"/>
        <v>22.13</v>
      </c>
      <c r="O73" s="385">
        <f t="shared" si="37"/>
        <v>23.5</v>
      </c>
      <c r="P73" s="385">
        <f t="shared" si="37"/>
        <v>25.13</v>
      </c>
      <c r="Q73" s="385">
        <f t="shared" si="37"/>
        <v>26.5</v>
      </c>
      <c r="R73" s="385">
        <f t="shared" si="37"/>
        <v>27.13</v>
      </c>
      <c r="S73" s="385">
        <f t="shared" si="37"/>
        <v>27.5</v>
      </c>
      <c r="T73" s="385">
        <f t="shared" si="37"/>
        <v>28.13</v>
      </c>
      <c r="U73" s="385">
        <f t="shared" si="37"/>
        <v>29.5</v>
      </c>
      <c r="V73" s="385">
        <f t="shared" si="37"/>
        <v>29.63</v>
      </c>
      <c r="W73" s="385">
        <f t="shared" si="37"/>
        <v>31</v>
      </c>
    </row>
    <row r="74" spans="1:23">
      <c r="A74" s="351"/>
      <c r="B74" s="351"/>
      <c r="C74" s="384" t="s">
        <v>964</v>
      </c>
      <c r="D74" s="385">
        <f>D39+D40+D41+D44+D45+D46+D47+D48+D49</f>
        <v>1.88</v>
      </c>
      <c r="E74" s="385">
        <f t="shared" ref="E74:W74" si="38">E39+E40+E41+E44+E45+E46+E47+E48+E49</f>
        <v>4.75</v>
      </c>
      <c r="F74" s="385">
        <f t="shared" si="38"/>
        <v>5.88</v>
      </c>
      <c r="G74" s="385">
        <f t="shared" si="38"/>
        <v>7.75</v>
      </c>
      <c r="H74" s="385">
        <f t="shared" si="38"/>
        <v>8.1300000000000008</v>
      </c>
      <c r="I74" s="385">
        <f t="shared" si="38"/>
        <v>10</v>
      </c>
      <c r="J74" s="385">
        <f t="shared" si="38"/>
        <v>10.88</v>
      </c>
      <c r="K74" s="385">
        <f t="shared" si="38"/>
        <v>15</v>
      </c>
      <c r="L74" s="385">
        <f t="shared" si="38"/>
        <v>15.38</v>
      </c>
      <c r="M74" s="385">
        <f t="shared" si="38"/>
        <v>16.75</v>
      </c>
      <c r="N74" s="385">
        <f t="shared" si="38"/>
        <v>17.63</v>
      </c>
      <c r="O74" s="385">
        <f t="shared" si="38"/>
        <v>19</v>
      </c>
      <c r="P74" s="385">
        <f t="shared" si="38"/>
        <v>20.38</v>
      </c>
      <c r="Q74" s="385">
        <f t="shared" si="38"/>
        <v>21.75</v>
      </c>
      <c r="R74" s="385">
        <f t="shared" si="38"/>
        <v>22.63</v>
      </c>
      <c r="S74" s="385">
        <f t="shared" si="38"/>
        <v>23</v>
      </c>
      <c r="T74" s="385">
        <f t="shared" si="38"/>
        <v>23.38</v>
      </c>
      <c r="U74" s="385">
        <f t="shared" si="38"/>
        <v>24.75</v>
      </c>
      <c r="V74" s="385">
        <f t="shared" si="38"/>
        <v>25.13</v>
      </c>
      <c r="W74" s="385">
        <f t="shared" si="38"/>
        <v>26.5</v>
      </c>
    </row>
    <row r="75" spans="1:23">
      <c r="D75" s="379"/>
      <c r="E75" s="379"/>
      <c r="F75" s="379"/>
      <c r="G75" s="379"/>
      <c r="H75" s="379"/>
      <c r="I75" s="379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</row>
    <row r="76" spans="1:23">
      <c r="C76" s="341" t="s">
        <v>965</v>
      </c>
      <c r="D76" s="379"/>
      <c r="E76" s="379"/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  <c r="R76" s="379"/>
      <c r="S76" s="379"/>
      <c r="T76" s="379"/>
      <c r="U76" s="379"/>
      <c r="V76" s="379"/>
      <c r="W76" s="379"/>
    </row>
    <row r="77" spans="1:23">
      <c r="A77" s="351"/>
      <c r="B77" s="351"/>
      <c r="C77" s="380" t="s">
        <v>952</v>
      </c>
      <c r="D77" s="381">
        <f t="shared" ref="D77:W77" si="39">D81+D89</f>
        <v>8.39</v>
      </c>
      <c r="E77" s="381">
        <f t="shared" si="39"/>
        <v>10.62</v>
      </c>
      <c r="F77" s="381">
        <f t="shared" si="39"/>
        <v>12.15</v>
      </c>
      <c r="G77" s="381">
        <f t="shared" si="39"/>
        <v>14.12</v>
      </c>
      <c r="H77" s="381">
        <f t="shared" si="39"/>
        <v>15.43</v>
      </c>
      <c r="I77" s="381">
        <f t="shared" si="39"/>
        <v>17.93</v>
      </c>
      <c r="J77" s="381">
        <f t="shared" si="39"/>
        <v>19.27</v>
      </c>
      <c r="K77" s="381">
        <f t="shared" si="39"/>
        <v>21.92</v>
      </c>
      <c r="L77" s="381">
        <f t="shared" si="39"/>
        <v>23.14</v>
      </c>
      <c r="M77" s="381">
        <f t="shared" si="39"/>
        <v>25.05</v>
      </c>
      <c r="N77" s="381">
        <f t="shared" si="39"/>
        <v>26.4</v>
      </c>
      <c r="O77" s="381">
        <f t="shared" si="39"/>
        <v>28.57</v>
      </c>
      <c r="P77" s="381">
        <f t="shared" si="39"/>
        <v>30.25</v>
      </c>
      <c r="Q77" s="381">
        <f t="shared" si="39"/>
        <v>31.92</v>
      </c>
      <c r="R77" s="381">
        <f t="shared" si="39"/>
        <v>33.35</v>
      </c>
      <c r="S77" s="381">
        <f t="shared" si="39"/>
        <v>34.799999999999997</v>
      </c>
      <c r="T77" s="381">
        <f t="shared" si="39"/>
        <v>36.18</v>
      </c>
      <c r="U77" s="381">
        <f t="shared" si="39"/>
        <v>37.86</v>
      </c>
      <c r="V77" s="381">
        <f t="shared" si="39"/>
        <v>39.06</v>
      </c>
      <c r="W77" s="381">
        <f t="shared" si="39"/>
        <v>40.619999999999997</v>
      </c>
    </row>
    <row r="78" spans="1:23">
      <c r="A78" s="351"/>
      <c r="B78" s="351"/>
      <c r="C78" s="380" t="s">
        <v>953</v>
      </c>
      <c r="D78" s="381">
        <f t="shared" ref="D78:W78" si="40">D83+D90</f>
        <v>9.1</v>
      </c>
      <c r="E78" s="381">
        <f t="shared" si="40"/>
        <v>11.45</v>
      </c>
      <c r="F78" s="381">
        <f t="shared" si="40"/>
        <v>13.04</v>
      </c>
      <c r="G78" s="381">
        <f t="shared" si="40"/>
        <v>15.13</v>
      </c>
      <c r="H78" s="381">
        <f t="shared" si="40"/>
        <v>16.46</v>
      </c>
      <c r="I78" s="381">
        <f t="shared" si="40"/>
        <v>19.09</v>
      </c>
      <c r="J78" s="381">
        <f t="shared" si="40"/>
        <v>20.48</v>
      </c>
      <c r="K78" s="381">
        <f t="shared" si="40"/>
        <v>23.26</v>
      </c>
      <c r="L78" s="381">
        <f t="shared" si="40"/>
        <v>24.51</v>
      </c>
      <c r="M78" s="381">
        <f t="shared" si="40"/>
        <v>26.55</v>
      </c>
      <c r="N78" s="381">
        <f t="shared" si="40"/>
        <v>27.95</v>
      </c>
      <c r="O78" s="381">
        <f t="shared" si="40"/>
        <v>29.57</v>
      </c>
      <c r="P78" s="381">
        <f t="shared" si="40"/>
        <v>31.29</v>
      </c>
      <c r="Q78" s="381">
        <f t="shared" si="40"/>
        <v>33.090000000000003</v>
      </c>
      <c r="R78" s="381">
        <f t="shared" si="40"/>
        <v>34.549999999999997</v>
      </c>
      <c r="S78" s="381">
        <f t="shared" si="40"/>
        <v>36.14</v>
      </c>
      <c r="T78" s="381">
        <f t="shared" si="40"/>
        <v>37.56</v>
      </c>
      <c r="U78" s="381">
        <f t="shared" si="40"/>
        <v>39.36</v>
      </c>
      <c r="V78" s="381">
        <f t="shared" si="40"/>
        <v>40.61</v>
      </c>
      <c r="W78" s="381">
        <f t="shared" si="40"/>
        <v>42.29</v>
      </c>
    </row>
    <row r="79" spans="1:23">
      <c r="A79" s="351"/>
      <c r="B79" s="351"/>
      <c r="C79" s="380" t="s">
        <v>954</v>
      </c>
      <c r="D79" s="381">
        <f t="shared" ref="D79:W79" si="41">D85+D91</f>
        <v>9.6300000000000008</v>
      </c>
      <c r="E79" s="381">
        <f t="shared" si="41"/>
        <v>12.52</v>
      </c>
      <c r="F79" s="381">
        <f t="shared" si="41"/>
        <v>14.64</v>
      </c>
      <c r="G79" s="381">
        <f t="shared" si="41"/>
        <v>17.27</v>
      </c>
      <c r="H79" s="381">
        <f t="shared" si="41"/>
        <v>19.14</v>
      </c>
      <c r="I79" s="381">
        <f t="shared" si="41"/>
        <v>22.3</v>
      </c>
      <c r="J79" s="381">
        <f t="shared" si="41"/>
        <v>24.23</v>
      </c>
      <c r="K79" s="381">
        <f t="shared" si="41"/>
        <v>27.54</v>
      </c>
      <c r="L79" s="381">
        <f t="shared" si="41"/>
        <v>29.32</v>
      </c>
      <c r="M79" s="381">
        <f t="shared" si="41"/>
        <v>31.9</v>
      </c>
      <c r="N79" s="381">
        <f t="shared" si="41"/>
        <v>33.83</v>
      </c>
      <c r="O79" s="381">
        <f t="shared" si="41"/>
        <v>35.99</v>
      </c>
      <c r="P79" s="381">
        <f t="shared" si="41"/>
        <v>38.25</v>
      </c>
      <c r="Q79" s="381">
        <f t="shared" si="41"/>
        <v>40.58</v>
      </c>
      <c r="R79" s="381">
        <f t="shared" si="41"/>
        <v>42.58</v>
      </c>
      <c r="S79" s="381">
        <f t="shared" si="41"/>
        <v>44.7</v>
      </c>
      <c r="T79" s="381">
        <f t="shared" si="41"/>
        <v>46.66</v>
      </c>
      <c r="U79" s="381">
        <f t="shared" si="41"/>
        <v>48.99</v>
      </c>
      <c r="V79" s="381">
        <f t="shared" si="41"/>
        <v>50.77</v>
      </c>
      <c r="W79" s="381">
        <f t="shared" si="41"/>
        <v>52.99</v>
      </c>
    </row>
    <row r="80" spans="1:23">
      <c r="A80" s="351"/>
      <c r="B80" s="351"/>
      <c r="C80" s="380" t="s">
        <v>955</v>
      </c>
      <c r="D80" s="381">
        <f t="shared" ref="D80:W80" si="42">D87+D92</f>
        <v>3.77</v>
      </c>
      <c r="E80" s="381">
        <f t="shared" si="42"/>
        <v>6.02</v>
      </c>
      <c r="F80" s="381">
        <f t="shared" si="42"/>
        <v>7.61</v>
      </c>
      <c r="G80" s="381">
        <f t="shared" si="42"/>
        <v>9.6999999999999993</v>
      </c>
      <c r="H80" s="381">
        <f t="shared" si="42"/>
        <v>11.12</v>
      </c>
      <c r="I80" s="381">
        <f t="shared" si="42"/>
        <v>13.25</v>
      </c>
      <c r="J80" s="381">
        <f t="shared" si="42"/>
        <v>14.71</v>
      </c>
      <c r="K80" s="381">
        <f t="shared" si="42"/>
        <v>17.32</v>
      </c>
      <c r="L80" s="381">
        <f t="shared" si="42"/>
        <v>18.649999999999999</v>
      </c>
      <c r="M80" s="381">
        <f t="shared" si="42"/>
        <v>20.7</v>
      </c>
      <c r="N80" s="381">
        <f t="shared" si="42"/>
        <v>22.16</v>
      </c>
      <c r="O80" s="381">
        <f t="shared" si="42"/>
        <v>23.79</v>
      </c>
      <c r="P80" s="381">
        <f t="shared" si="42"/>
        <v>25.42</v>
      </c>
      <c r="Q80" s="381">
        <f t="shared" si="42"/>
        <v>27.21</v>
      </c>
      <c r="R80" s="381">
        <f t="shared" si="42"/>
        <v>28.76</v>
      </c>
      <c r="S80" s="381">
        <f t="shared" si="42"/>
        <v>30.1</v>
      </c>
      <c r="T80" s="381">
        <f t="shared" si="42"/>
        <v>31.42</v>
      </c>
      <c r="U80" s="381">
        <f t="shared" si="42"/>
        <v>33.22</v>
      </c>
      <c r="V80" s="381">
        <f t="shared" si="42"/>
        <v>34.549999999999997</v>
      </c>
      <c r="W80" s="381">
        <f t="shared" si="42"/>
        <v>36.229999999999997</v>
      </c>
    </row>
    <row r="81" spans="1:23">
      <c r="A81" s="351"/>
      <c r="B81" s="351"/>
      <c r="C81" s="382" t="s">
        <v>956</v>
      </c>
      <c r="D81" s="383">
        <f>D12+D13/12*4+D14+D15/12*4+D16/12*4+D17/12*4+D18/12*4+D19/12*4+D20+D21+D23/12*4+D25/12*4+D29/12*4+D31/12*4+D35/12*4</f>
        <v>3.25</v>
      </c>
      <c r="E81" s="383">
        <f t="shared" ref="E81:W81" si="43">E12+E13/12*4+E14+E15/12*4+E16/12*4+E17/12*4+E18/12*4+E19/12*4+E20+E21+E23/12*4+E25/12*4+E29/12*4+E31/12*4+E35/12*4</f>
        <v>4.59</v>
      </c>
      <c r="F81" s="383">
        <f t="shared" si="43"/>
        <v>5.75</v>
      </c>
      <c r="G81" s="383">
        <f t="shared" si="43"/>
        <v>7.25</v>
      </c>
      <c r="H81" s="383">
        <f t="shared" si="43"/>
        <v>8.51</v>
      </c>
      <c r="I81" s="383">
        <f t="shared" si="43"/>
        <v>10.51</v>
      </c>
      <c r="J81" s="383">
        <f t="shared" si="43"/>
        <v>11.67</v>
      </c>
      <c r="K81" s="383">
        <f t="shared" si="43"/>
        <v>13.01</v>
      </c>
      <c r="L81" s="383">
        <f t="shared" si="43"/>
        <v>14.18</v>
      </c>
      <c r="M81" s="383">
        <f t="shared" si="43"/>
        <v>15.76</v>
      </c>
      <c r="N81" s="383">
        <f t="shared" si="43"/>
        <v>16.93</v>
      </c>
      <c r="O81" s="383">
        <f t="shared" si="43"/>
        <v>18.760000000000002</v>
      </c>
      <c r="P81" s="383">
        <f t="shared" si="43"/>
        <v>19.93</v>
      </c>
      <c r="Q81" s="383">
        <f t="shared" si="43"/>
        <v>21.27</v>
      </c>
      <c r="R81" s="383">
        <f t="shared" si="43"/>
        <v>22.52</v>
      </c>
      <c r="S81" s="383">
        <f t="shared" si="43"/>
        <v>23.93</v>
      </c>
      <c r="T81" s="383">
        <f t="shared" si="43"/>
        <v>25.1</v>
      </c>
      <c r="U81" s="383">
        <f t="shared" si="43"/>
        <v>26.44</v>
      </c>
      <c r="V81" s="383">
        <f t="shared" si="43"/>
        <v>27.6</v>
      </c>
      <c r="W81" s="383">
        <f t="shared" si="43"/>
        <v>28.86</v>
      </c>
    </row>
    <row r="82" spans="1:23">
      <c r="A82" s="351"/>
      <c r="B82" s="351"/>
      <c r="C82" s="382" t="s">
        <v>957</v>
      </c>
      <c r="D82" s="383">
        <f>D23/12*4+D25/12*4+D29/12*4+D31/12*4</f>
        <v>0.67</v>
      </c>
      <c r="E82" s="383">
        <f t="shared" ref="E82:W82" si="44">E23/12*4+E25/12*4+E29/12*4+E31/12*4</f>
        <v>1.34</v>
      </c>
      <c r="F82" s="383">
        <f t="shared" si="44"/>
        <v>2</v>
      </c>
      <c r="G82" s="383">
        <f t="shared" si="44"/>
        <v>2.67</v>
      </c>
      <c r="H82" s="383">
        <f t="shared" si="44"/>
        <v>3.34</v>
      </c>
      <c r="I82" s="383">
        <f t="shared" si="44"/>
        <v>4.01</v>
      </c>
      <c r="J82" s="383">
        <f t="shared" si="44"/>
        <v>4.67</v>
      </c>
      <c r="K82" s="383">
        <f t="shared" si="44"/>
        <v>5.34</v>
      </c>
      <c r="L82" s="383">
        <f t="shared" si="44"/>
        <v>6.01</v>
      </c>
      <c r="M82" s="383">
        <f t="shared" si="44"/>
        <v>6.68</v>
      </c>
      <c r="N82" s="383">
        <f t="shared" si="44"/>
        <v>7.35</v>
      </c>
      <c r="O82" s="383">
        <f t="shared" si="44"/>
        <v>8.01</v>
      </c>
      <c r="P82" s="383">
        <f t="shared" si="44"/>
        <v>8.68</v>
      </c>
      <c r="Q82" s="383">
        <f t="shared" si="44"/>
        <v>9.35</v>
      </c>
      <c r="R82" s="383">
        <f t="shared" si="44"/>
        <v>10.02</v>
      </c>
      <c r="S82" s="383">
        <f t="shared" si="44"/>
        <v>10.68</v>
      </c>
      <c r="T82" s="383">
        <f t="shared" si="44"/>
        <v>11.35</v>
      </c>
      <c r="U82" s="383">
        <f t="shared" si="44"/>
        <v>12.02</v>
      </c>
      <c r="V82" s="383">
        <f t="shared" si="44"/>
        <v>12.69</v>
      </c>
      <c r="W82" s="383">
        <f t="shared" si="44"/>
        <v>13.36</v>
      </c>
    </row>
    <row r="83" spans="1:23">
      <c r="A83" s="351"/>
      <c r="B83" s="351"/>
      <c r="C83" s="382" t="s">
        <v>958</v>
      </c>
      <c r="D83" s="383">
        <f>D12+D13/12*4+D14/12*4+D15/12*4+D16+D17/12*4+D18/12*4+D19/12*4+D20+D21+D23/12*4+D25/12*4+D28/12*4+D29/12*4+D31/12*4+D35/12*4</f>
        <v>3.96</v>
      </c>
      <c r="E83" s="383">
        <f t="shared" ref="E83:W83" si="45">E12+E13/12*4+E14/12*4+E15/12*4+E16+E17/12*4+E18/12*4+E19/12*4+E20+E21+E23/12*4+E25/12*4+E28/12*4+E29/12*4+E31/12*4+E35/12*4</f>
        <v>5.34</v>
      </c>
      <c r="F83" s="383">
        <f t="shared" si="45"/>
        <v>6.55</v>
      </c>
      <c r="G83" s="383">
        <f t="shared" si="45"/>
        <v>8.09</v>
      </c>
      <c r="H83" s="383">
        <f t="shared" si="45"/>
        <v>9.3800000000000008</v>
      </c>
      <c r="I83" s="383">
        <f t="shared" si="45"/>
        <v>11.42</v>
      </c>
      <c r="J83" s="383">
        <f t="shared" si="45"/>
        <v>12.63</v>
      </c>
      <c r="K83" s="383">
        <f t="shared" si="45"/>
        <v>14.01</v>
      </c>
      <c r="L83" s="383">
        <f t="shared" si="45"/>
        <v>15.22</v>
      </c>
      <c r="M83" s="383">
        <f t="shared" si="45"/>
        <v>16.84</v>
      </c>
      <c r="N83" s="383">
        <f t="shared" si="45"/>
        <v>18.059999999999999</v>
      </c>
      <c r="O83" s="383">
        <f t="shared" si="45"/>
        <v>19.260000000000002</v>
      </c>
      <c r="P83" s="383">
        <f t="shared" si="45"/>
        <v>20.47</v>
      </c>
      <c r="Q83" s="383">
        <f t="shared" si="45"/>
        <v>21.85</v>
      </c>
      <c r="R83" s="383">
        <f t="shared" si="45"/>
        <v>23.14</v>
      </c>
      <c r="S83" s="383">
        <f t="shared" si="45"/>
        <v>24.6</v>
      </c>
      <c r="T83" s="383">
        <f t="shared" si="45"/>
        <v>25.81</v>
      </c>
      <c r="U83" s="383">
        <f t="shared" si="45"/>
        <v>27.19</v>
      </c>
      <c r="V83" s="383">
        <f t="shared" si="45"/>
        <v>28.4</v>
      </c>
      <c r="W83" s="383">
        <f t="shared" si="45"/>
        <v>29.69</v>
      </c>
    </row>
    <row r="84" spans="1:23">
      <c r="A84" s="351"/>
      <c r="B84" s="351"/>
      <c r="C84" s="382" t="s">
        <v>957</v>
      </c>
      <c r="D84" s="383">
        <f>D23/12*4+D25/12*4+D28/12*4+D29/12*4+D31/12*4</f>
        <v>0.71</v>
      </c>
      <c r="E84" s="383">
        <f t="shared" ref="E84:W84" si="46">E23/12*4+E25/12*4+E28/12*4+E29/12*4+E31/12*4</f>
        <v>1.42</v>
      </c>
      <c r="F84" s="383">
        <f t="shared" si="46"/>
        <v>2.13</v>
      </c>
      <c r="G84" s="383">
        <f t="shared" si="46"/>
        <v>2.84</v>
      </c>
      <c r="H84" s="383">
        <f t="shared" si="46"/>
        <v>3.55</v>
      </c>
      <c r="I84" s="383">
        <f t="shared" si="46"/>
        <v>4.26</v>
      </c>
      <c r="J84" s="383">
        <f t="shared" si="46"/>
        <v>4.97</v>
      </c>
      <c r="K84" s="383">
        <f t="shared" si="46"/>
        <v>5.68</v>
      </c>
      <c r="L84" s="383">
        <f t="shared" si="46"/>
        <v>6.39</v>
      </c>
      <c r="M84" s="383">
        <f t="shared" si="46"/>
        <v>7.09</v>
      </c>
      <c r="N84" s="383">
        <f t="shared" si="46"/>
        <v>7.81</v>
      </c>
      <c r="O84" s="383">
        <f t="shared" si="46"/>
        <v>8.51</v>
      </c>
      <c r="P84" s="383">
        <f t="shared" si="46"/>
        <v>9.2200000000000006</v>
      </c>
      <c r="Q84" s="383">
        <f t="shared" si="46"/>
        <v>9.93</v>
      </c>
      <c r="R84" s="383">
        <f t="shared" si="46"/>
        <v>10.64</v>
      </c>
      <c r="S84" s="383">
        <f t="shared" si="46"/>
        <v>11.35</v>
      </c>
      <c r="T84" s="383">
        <f t="shared" si="46"/>
        <v>12.06</v>
      </c>
      <c r="U84" s="383">
        <f t="shared" si="46"/>
        <v>12.77</v>
      </c>
      <c r="V84" s="383">
        <f t="shared" si="46"/>
        <v>13.48</v>
      </c>
      <c r="W84" s="383">
        <f t="shared" si="46"/>
        <v>14.19</v>
      </c>
    </row>
    <row r="85" spans="1:23">
      <c r="A85" s="351"/>
      <c r="B85" s="351"/>
      <c r="C85" s="382" t="s">
        <v>959</v>
      </c>
      <c r="D85" s="383">
        <f>D12+D13/12*4+D14/12*4+D15/12*4+D16+D17/12*4+D18/12*4+D19/12*4+D20+D21+D23/12*4+D25/12*4+D27/12*4+D29/12*4+D32/12*4+D35/12*4</f>
        <v>4.49</v>
      </c>
      <c r="E85" s="383">
        <f t="shared" ref="E85:W85" si="47">E12+E13/12*4+E14/12*4+E15/12*4+E16+E17/12*4+E18/12*4+E19/12*4+E20+E21+E23/12*4+E25/12*4+E27/12*4+E29/12*4+E32/12*4+E35/12*4</f>
        <v>6.41</v>
      </c>
      <c r="F85" s="383">
        <f t="shared" si="47"/>
        <v>8.15</v>
      </c>
      <c r="G85" s="383">
        <f t="shared" si="47"/>
        <v>10.23</v>
      </c>
      <c r="H85" s="383">
        <f t="shared" si="47"/>
        <v>12.06</v>
      </c>
      <c r="I85" s="383">
        <f t="shared" si="47"/>
        <v>14.63</v>
      </c>
      <c r="J85" s="383">
        <f t="shared" si="47"/>
        <v>16.38</v>
      </c>
      <c r="K85" s="383">
        <f t="shared" si="47"/>
        <v>18.29</v>
      </c>
      <c r="L85" s="383">
        <f t="shared" si="47"/>
        <v>20.03</v>
      </c>
      <c r="M85" s="383">
        <f t="shared" si="47"/>
        <v>22.19</v>
      </c>
      <c r="N85" s="383">
        <f t="shared" si="47"/>
        <v>23.94</v>
      </c>
      <c r="O85" s="383">
        <f t="shared" si="47"/>
        <v>25.68</v>
      </c>
      <c r="P85" s="383">
        <f t="shared" si="47"/>
        <v>27.43</v>
      </c>
      <c r="Q85" s="383">
        <f t="shared" si="47"/>
        <v>29.34</v>
      </c>
      <c r="R85" s="383">
        <f t="shared" si="47"/>
        <v>31.17</v>
      </c>
      <c r="S85" s="383">
        <f t="shared" si="47"/>
        <v>33.159999999999997</v>
      </c>
      <c r="T85" s="383">
        <f t="shared" si="47"/>
        <v>34.909999999999997</v>
      </c>
      <c r="U85" s="383">
        <f t="shared" si="47"/>
        <v>36.82</v>
      </c>
      <c r="V85" s="383">
        <f t="shared" si="47"/>
        <v>38.56</v>
      </c>
      <c r="W85" s="383">
        <f t="shared" si="47"/>
        <v>40.39</v>
      </c>
    </row>
    <row r="86" spans="1:23">
      <c r="A86" s="351"/>
      <c r="B86" s="351"/>
      <c r="C86" s="382" t="s">
        <v>957</v>
      </c>
      <c r="D86" s="383">
        <f>D23/12*4+D25/12*4+D27/12*4+D29/12*4+D32/12*4</f>
        <v>1.24</v>
      </c>
      <c r="E86" s="383">
        <f t="shared" ref="E86:W86" si="48">E23/12*4+E25/12*4+E27/12*4+E29/12*4+E32/12*4</f>
        <v>2.4900000000000002</v>
      </c>
      <c r="F86" s="383">
        <f t="shared" si="48"/>
        <v>3.73</v>
      </c>
      <c r="G86" s="383">
        <f t="shared" si="48"/>
        <v>4.9800000000000004</v>
      </c>
      <c r="H86" s="383">
        <f t="shared" si="48"/>
        <v>6.22</v>
      </c>
      <c r="I86" s="383">
        <f t="shared" si="48"/>
        <v>7.47</v>
      </c>
      <c r="J86" s="383">
        <f t="shared" si="48"/>
        <v>8.7100000000000009</v>
      </c>
      <c r="K86" s="383">
        <f t="shared" si="48"/>
        <v>9.9600000000000009</v>
      </c>
      <c r="L86" s="383">
        <f t="shared" si="48"/>
        <v>11.2</v>
      </c>
      <c r="M86" s="383">
        <f t="shared" si="48"/>
        <v>12.44</v>
      </c>
      <c r="N86" s="383">
        <f t="shared" si="48"/>
        <v>13.69</v>
      </c>
      <c r="O86" s="383">
        <f t="shared" si="48"/>
        <v>14.93</v>
      </c>
      <c r="P86" s="383">
        <f t="shared" si="48"/>
        <v>16.18</v>
      </c>
      <c r="Q86" s="383">
        <f t="shared" si="48"/>
        <v>17.420000000000002</v>
      </c>
      <c r="R86" s="383">
        <f t="shared" si="48"/>
        <v>18.670000000000002</v>
      </c>
      <c r="S86" s="383">
        <f t="shared" si="48"/>
        <v>19.91</v>
      </c>
      <c r="T86" s="383">
        <f t="shared" si="48"/>
        <v>21.16</v>
      </c>
      <c r="U86" s="383">
        <f t="shared" si="48"/>
        <v>22.4</v>
      </c>
      <c r="V86" s="383">
        <f t="shared" si="48"/>
        <v>23.64</v>
      </c>
      <c r="W86" s="383">
        <f t="shared" si="48"/>
        <v>24.89</v>
      </c>
    </row>
    <row r="87" spans="1:23">
      <c r="A87" s="351"/>
      <c r="B87" s="351"/>
      <c r="C87" s="382" t="s">
        <v>960</v>
      </c>
      <c r="D87" s="383">
        <f>D12+D13/12*4+D14/12*4+D15/12*4+D16+D17/12*4+D18/12*4+D19/12*4+D24+D26+D30+D33/12*4+D36/12*4</f>
        <v>3.21</v>
      </c>
      <c r="E87" s="383">
        <f t="shared" ref="E87:W87" si="49">E12+E13/12*4+E14/12*4+E15/12*4+E16+E17/12*4+E18/12*4+E19/12*4+E24+E26+E30+E33/12*4+E36/12*4</f>
        <v>4.58</v>
      </c>
      <c r="F87" s="383">
        <f t="shared" si="49"/>
        <v>5.79</v>
      </c>
      <c r="G87" s="383">
        <f t="shared" si="49"/>
        <v>7.33</v>
      </c>
      <c r="H87" s="383">
        <f t="shared" si="49"/>
        <v>8.6199999999999992</v>
      </c>
      <c r="I87" s="383">
        <f t="shared" si="49"/>
        <v>10.16</v>
      </c>
      <c r="J87" s="383">
        <f t="shared" si="49"/>
        <v>11.36</v>
      </c>
      <c r="K87" s="383">
        <f t="shared" si="49"/>
        <v>12.74</v>
      </c>
      <c r="L87" s="383">
        <f t="shared" si="49"/>
        <v>13.94</v>
      </c>
      <c r="M87" s="383">
        <f t="shared" si="49"/>
        <v>15.57</v>
      </c>
      <c r="N87" s="383">
        <f t="shared" si="49"/>
        <v>16.77</v>
      </c>
      <c r="O87" s="383">
        <f t="shared" si="49"/>
        <v>17.98</v>
      </c>
      <c r="P87" s="383">
        <f t="shared" si="49"/>
        <v>19.190000000000001</v>
      </c>
      <c r="Q87" s="383">
        <f t="shared" si="49"/>
        <v>20.56</v>
      </c>
      <c r="R87" s="383">
        <f t="shared" si="49"/>
        <v>21.85</v>
      </c>
      <c r="S87" s="383">
        <f t="shared" si="49"/>
        <v>23.06</v>
      </c>
      <c r="T87" s="383">
        <f t="shared" si="49"/>
        <v>24.26</v>
      </c>
      <c r="U87" s="383">
        <f t="shared" si="49"/>
        <v>25.64</v>
      </c>
      <c r="V87" s="383">
        <f t="shared" si="49"/>
        <v>26.84</v>
      </c>
      <c r="W87" s="383">
        <f t="shared" si="49"/>
        <v>28.13</v>
      </c>
    </row>
    <row r="88" spans="1:23">
      <c r="A88" s="351"/>
      <c r="B88" s="351"/>
      <c r="C88" s="382" t="s">
        <v>957</v>
      </c>
      <c r="D88" s="383">
        <f>D24+D26+D30+D33/12*4</f>
        <v>0.71</v>
      </c>
      <c r="E88" s="383">
        <f t="shared" ref="E88:W88" si="50">E24+E26+E30+E33/12*4</f>
        <v>1.41</v>
      </c>
      <c r="F88" s="383">
        <f t="shared" si="50"/>
        <v>2.12</v>
      </c>
      <c r="G88" s="383">
        <f t="shared" si="50"/>
        <v>2.83</v>
      </c>
      <c r="H88" s="383">
        <f t="shared" si="50"/>
        <v>3.53</v>
      </c>
      <c r="I88" s="383">
        <f t="shared" si="50"/>
        <v>4.24</v>
      </c>
      <c r="J88" s="383">
        <f t="shared" si="50"/>
        <v>4.95</v>
      </c>
      <c r="K88" s="383">
        <f t="shared" si="50"/>
        <v>5.65</v>
      </c>
      <c r="L88" s="383">
        <f t="shared" si="50"/>
        <v>6.36</v>
      </c>
      <c r="M88" s="383">
        <f t="shared" si="50"/>
        <v>7.07</v>
      </c>
      <c r="N88" s="383">
        <f t="shared" si="50"/>
        <v>7.77</v>
      </c>
      <c r="O88" s="383">
        <f t="shared" si="50"/>
        <v>8.48</v>
      </c>
      <c r="P88" s="383">
        <f t="shared" si="50"/>
        <v>9.19</v>
      </c>
      <c r="Q88" s="383">
        <f t="shared" si="50"/>
        <v>9.89</v>
      </c>
      <c r="R88" s="383">
        <f t="shared" si="50"/>
        <v>10.6</v>
      </c>
      <c r="S88" s="383">
        <f t="shared" si="50"/>
        <v>11.31</v>
      </c>
      <c r="T88" s="383">
        <f t="shared" si="50"/>
        <v>12.01</v>
      </c>
      <c r="U88" s="383">
        <f t="shared" si="50"/>
        <v>12.72</v>
      </c>
      <c r="V88" s="383">
        <f t="shared" si="50"/>
        <v>13.43</v>
      </c>
      <c r="W88" s="383">
        <f t="shared" si="50"/>
        <v>14.13</v>
      </c>
    </row>
    <row r="89" spans="1:23">
      <c r="A89" s="351"/>
      <c r="B89" s="351"/>
      <c r="C89" s="384" t="s">
        <v>961</v>
      </c>
      <c r="D89" s="385">
        <f>D38/12*4+D40/0.95*0.25+D41/0.95*0.25+D44/12*4+D45/12*4+D46/12*4+D47/12*4+D48/12*4+D49/12*4+D56</f>
        <v>5.14</v>
      </c>
      <c r="E89" s="385">
        <f t="shared" ref="E89:W89" si="51">E38/12*4+E40/0.95*0.25+E41/0.95*0.25+E44/12*4+E45/12*4+E46/12*4+E47/12*4+E48/12*4+E49/12*4+E56</f>
        <v>6.03</v>
      </c>
      <c r="F89" s="385">
        <f t="shared" si="51"/>
        <v>6.4</v>
      </c>
      <c r="G89" s="385">
        <f t="shared" si="51"/>
        <v>6.87</v>
      </c>
      <c r="H89" s="385">
        <f t="shared" si="51"/>
        <v>6.92</v>
      </c>
      <c r="I89" s="385">
        <f t="shared" si="51"/>
        <v>7.42</v>
      </c>
      <c r="J89" s="385">
        <f t="shared" si="51"/>
        <v>7.6</v>
      </c>
      <c r="K89" s="385">
        <f t="shared" si="51"/>
        <v>8.91</v>
      </c>
      <c r="L89" s="385">
        <f t="shared" si="51"/>
        <v>8.9600000000000009</v>
      </c>
      <c r="M89" s="385">
        <f t="shared" si="51"/>
        <v>9.2899999999999991</v>
      </c>
      <c r="N89" s="385">
        <f t="shared" si="51"/>
        <v>9.4700000000000006</v>
      </c>
      <c r="O89" s="385">
        <f t="shared" si="51"/>
        <v>9.81</v>
      </c>
      <c r="P89" s="385">
        <f t="shared" si="51"/>
        <v>10.32</v>
      </c>
      <c r="Q89" s="385">
        <f t="shared" si="51"/>
        <v>10.65</v>
      </c>
      <c r="R89" s="385">
        <f t="shared" si="51"/>
        <v>10.83</v>
      </c>
      <c r="S89" s="385">
        <f t="shared" si="51"/>
        <v>10.87</v>
      </c>
      <c r="T89" s="385">
        <f t="shared" si="51"/>
        <v>11.08</v>
      </c>
      <c r="U89" s="385">
        <f t="shared" si="51"/>
        <v>11.42</v>
      </c>
      <c r="V89" s="385">
        <f t="shared" si="51"/>
        <v>11.46</v>
      </c>
      <c r="W89" s="385">
        <f t="shared" si="51"/>
        <v>11.76</v>
      </c>
    </row>
    <row r="90" spans="1:23">
      <c r="A90" s="351"/>
      <c r="B90" s="351"/>
      <c r="C90" s="384" t="s">
        <v>962</v>
      </c>
      <c r="D90" s="385">
        <f>D38/12*4+D40/0.95*0.25+D41/0.95*0.25+D44/12*4+D45/12*4+D46/12*4+D47/12*4+D48/12*4+D49/12*4+D55/12*4+D56</f>
        <v>5.14</v>
      </c>
      <c r="E90" s="385">
        <f t="shared" ref="E90:W90" si="52">E38/12*4+E40/0.95*0.25+E41/0.95*0.25+E44/12*4+E45/12*4+E46/12*4+E47/12*4+E48/12*4+E49/12*4+E55/12*4+E56</f>
        <v>6.11</v>
      </c>
      <c r="F90" s="385">
        <f t="shared" si="52"/>
        <v>6.49</v>
      </c>
      <c r="G90" s="385">
        <f t="shared" si="52"/>
        <v>7.04</v>
      </c>
      <c r="H90" s="385">
        <f t="shared" si="52"/>
        <v>7.08</v>
      </c>
      <c r="I90" s="385">
        <f t="shared" si="52"/>
        <v>7.67</v>
      </c>
      <c r="J90" s="385">
        <f t="shared" si="52"/>
        <v>7.85</v>
      </c>
      <c r="K90" s="385">
        <f t="shared" si="52"/>
        <v>9.25</v>
      </c>
      <c r="L90" s="385">
        <f t="shared" si="52"/>
        <v>9.2899999999999991</v>
      </c>
      <c r="M90" s="385">
        <f t="shared" si="52"/>
        <v>9.7100000000000009</v>
      </c>
      <c r="N90" s="385">
        <f t="shared" si="52"/>
        <v>9.89</v>
      </c>
      <c r="O90" s="385">
        <f t="shared" si="52"/>
        <v>10.31</v>
      </c>
      <c r="P90" s="385">
        <f t="shared" si="52"/>
        <v>10.82</v>
      </c>
      <c r="Q90" s="385">
        <f t="shared" si="52"/>
        <v>11.24</v>
      </c>
      <c r="R90" s="385">
        <f t="shared" si="52"/>
        <v>11.41</v>
      </c>
      <c r="S90" s="385">
        <f t="shared" si="52"/>
        <v>11.54</v>
      </c>
      <c r="T90" s="385">
        <f t="shared" si="52"/>
        <v>11.75</v>
      </c>
      <c r="U90" s="385">
        <f t="shared" si="52"/>
        <v>12.17</v>
      </c>
      <c r="V90" s="385">
        <f t="shared" si="52"/>
        <v>12.21</v>
      </c>
      <c r="W90" s="385">
        <f t="shared" si="52"/>
        <v>12.6</v>
      </c>
    </row>
    <row r="91" spans="1:23">
      <c r="A91" s="351"/>
      <c r="B91" s="351"/>
      <c r="C91" s="384" t="s">
        <v>963</v>
      </c>
      <c r="D91" s="385">
        <f>D38/12*4+D40/0.95*0.25+D41/0.95*0.25+D44/12*4+D45/12*4+D46/12*4+D47/12*4+D48/12*4+D49/12*4+D55/12*4+D56</f>
        <v>5.14</v>
      </c>
      <c r="E91" s="385">
        <f t="shared" ref="E91:W91" si="53">E38/12*4+E40/0.95*0.25+E41/0.95*0.25+E44/12*4+E45/12*4+E46/12*4+E47/12*4+E48/12*4+E49/12*4+E55/12*4+E56</f>
        <v>6.11</v>
      </c>
      <c r="F91" s="385">
        <f t="shared" si="53"/>
        <v>6.49</v>
      </c>
      <c r="G91" s="385">
        <f t="shared" si="53"/>
        <v>7.04</v>
      </c>
      <c r="H91" s="385">
        <f t="shared" si="53"/>
        <v>7.08</v>
      </c>
      <c r="I91" s="385">
        <f t="shared" si="53"/>
        <v>7.67</v>
      </c>
      <c r="J91" s="385">
        <f t="shared" si="53"/>
        <v>7.85</v>
      </c>
      <c r="K91" s="385">
        <f t="shared" si="53"/>
        <v>9.25</v>
      </c>
      <c r="L91" s="385">
        <f t="shared" si="53"/>
        <v>9.2899999999999991</v>
      </c>
      <c r="M91" s="385">
        <f t="shared" si="53"/>
        <v>9.7100000000000009</v>
      </c>
      <c r="N91" s="385">
        <f t="shared" si="53"/>
        <v>9.89</v>
      </c>
      <c r="O91" s="385">
        <f t="shared" si="53"/>
        <v>10.31</v>
      </c>
      <c r="P91" s="385">
        <f t="shared" si="53"/>
        <v>10.82</v>
      </c>
      <c r="Q91" s="385">
        <f t="shared" si="53"/>
        <v>11.24</v>
      </c>
      <c r="R91" s="385">
        <f t="shared" si="53"/>
        <v>11.41</v>
      </c>
      <c r="S91" s="385">
        <f t="shared" si="53"/>
        <v>11.54</v>
      </c>
      <c r="T91" s="385">
        <f t="shared" si="53"/>
        <v>11.75</v>
      </c>
      <c r="U91" s="385">
        <f t="shared" si="53"/>
        <v>12.17</v>
      </c>
      <c r="V91" s="385">
        <f t="shared" si="53"/>
        <v>12.21</v>
      </c>
      <c r="W91" s="385">
        <f t="shared" si="53"/>
        <v>12.6</v>
      </c>
    </row>
    <row r="92" spans="1:23">
      <c r="A92" s="351"/>
      <c r="B92" s="351"/>
      <c r="C92" s="384" t="s">
        <v>964</v>
      </c>
      <c r="D92" s="385">
        <f>D39/12*4+D40/0.95*0.25+D41/0.95*0.25+D44/12*4+D45/12*4+D46/12*4+D47/12*4+D48/12*4+D49/12*4</f>
        <v>0.56000000000000005</v>
      </c>
      <c r="E92" s="385">
        <f t="shared" ref="E92:W92" si="54">E39/12*4+E40/0.95*0.25+E41/0.95*0.25+E44/12*4+E45/12*4+E46/12*4+E47/12*4+E48/12*4+E49/12*4</f>
        <v>1.44</v>
      </c>
      <c r="F92" s="385">
        <f t="shared" si="54"/>
        <v>1.82</v>
      </c>
      <c r="G92" s="385">
        <f t="shared" si="54"/>
        <v>2.37</v>
      </c>
      <c r="H92" s="385">
        <f t="shared" si="54"/>
        <v>2.5</v>
      </c>
      <c r="I92" s="385">
        <f t="shared" si="54"/>
        <v>3.09</v>
      </c>
      <c r="J92" s="385">
        <f t="shared" si="54"/>
        <v>3.35</v>
      </c>
      <c r="K92" s="385">
        <f t="shared" si="54"/>
        <v>4.58</v>
      </c>
      <c r="L92" s="385">
        <f t="shared" si="54"/>
        <v>4.71</v>
      </c>
      <c r="M92" s="385">
        <f t="shared" si="54"/>
        <v>5.13</v>
      </c>
      <c r="N92" s="385">
        <f t="shared" si="54"/>
        <v>5.39</v>
      </c>
      <c r="O92" s="385">
        <f t="shared" si="54"/>
        <v>5.81</v>
      </c>
      <c r="P92" s="385">
        <f t="shared" si="54"/>
        <v>6.23</v>
      </c>
      <c r="Q92" s="385">
        <f t="shared" si="54"/>
        <v>6.65</v>
      </c>
      <c r="R92" s="385">
        <f t="shared" si="54"/>
        <v>6.91</v>
      </c>
      <c r="S92" s="385">
        <f t="shared" si="54"/>
        <v>7.04</v>
      </c>
      <c r="T92" s="385">
        <f t="shared" si="54"/>
        <v>7.16</v>
      </c>
      <c r="U92" s="385">
        <f t="shared" si="54"/>
        <v>7.58</v>
      </c>
      <c r="V92" s="385">
        <f t="shared" si="54"/>
        <v>7.71</v>
      </c>
      <c r="W92" s="385">
        <f t="shared" si="54"/>
        <v>8.1</v>
      </c>
    </row>
    <row r="93" spans="1:23">
      <c r="D93" s="379"/>
      <c r="E93" s="379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79"/>
      <c r="T93" s="379"/>
      <c r="U93" s="379"/>
      <c r="V93" s="379"/>
      <c r="W93" s="379"/>
    </row>
    <row r="94" spans="1:23">
      <c r="C94" s="341" t="s">
        <v>966</v>
      </c>
      <c r="D94" s="379"/>
      <c r="E94" s="379"/>
      <c r="F94" s="379"/>
      <c r="G94" s="379"/>
      <c r="H94" s="379"/>
      <c r="I94" s="379"/>
      <c r="J94" s="379"/>
      <c r="K94" s="379"/>
      <c r="L94" s="379"/>
      <c r="M94" s="379"/>
      <c r="N94" s="379"/>
      <c r="O94" s="379"/>
      <c r="P94" s="379"/>
      <c r="Q94" s="379"/>
      <c r="R94" s="379"/>
      <c r="S94" s="379"/>
      <c r="T94" s="379"/>
      <c r="U94" s="379"/>
      <c r="V94" s="379"/>
      <c r="W94" s="379"/>
    </row>
    <row r="95" spans="1:23">
      <c r="A95" s="351"/>
      <c r="B95" s="351"/>
      <c r="C95" s="380" t="s">
        <v>952</v>
      </c>
      <c r="D95" s="381">
        <f t="shared" ref="D95:W95" si="55">D99+D107</f>
        <v>11.27</v>
      </c>
      <c r="E95" s="381">
        <f t="shared" si="55"/>
        <v>16.46</v>
      </c>
      <c r="F95" s="381">
        <f t="shared" si="55"/>
        <v>19.940000000000001</v>
      </c>
      <c r="G95" s="381">
        <f t="shared" si="55"/>
        <v>24.56</v>
      </c>
      <c r="H95" s="381">
        <f t="shared" si="55"/>
        <v>27.48</v>
      </c>
      <c r="I95" s="381">
        <f t="shared" si="55"/>
        <v>32.590000000000003</v>
      </c>
      <c r="J95" s="381">
        <f t="shared" si="55"/>
        <v>35.71</v>
      </c>
      <c r="K95" s="381">
        <f t="shared" si="55"/>
        <v>42.07</v>
      </c>
      <c r="L95" s="381">
        <f t="shared" si="55"/>
        <v>44.8</v>
      </c>
      <c r="M95" s="381">
        <f t="shared" si="55"/>
        <v>49.22</v>
      </c>
      <c r="N95" s="381">
        <f t="shared" si="55"/>
        <v>52.34</v>
      </c>
      <c r="O95" s="381">
        <f t="shared" si="55"/>
        <v>56.08</v>
      </c>
      <c r="P95" s="381">
        <f t="shared" si="55"/>
        <v>59.94</v>
      </c>
      <c r="Q95" s="381">
        <f t="shared" si="55"/>
        <v>63.81</v>
      </c>
      <c r="R95" s="381">
        <f t="shared" si="55"/>
        <v>67.12</v>
      </c>
      <c r="S95" s="381">
        <f t="shared" si="55"/>
        <v>70.09</v>
      </c>
      <c r="T95" s="381">
        <f t="shared" si="55"/>
        <v>73.19</v>
      </c>
      <c r="U95" s="381">
        <f t="shared" si="55"/>
        <v>77.05</v>
      </c>
      <c r="V95" s="381">
        <f t="shared" si="55"/>
        <v>79.77</v>
      </c>
      <c r="W95" s="381">
        <f t="shared" si="55"/>
        <v>83.46</v>
      </c>
    </row>
    <row r="96" spans="1:23">
      <c r="A96" s="351"/>
      <c r="B96" s="351"/>
      <c r="C96" s="380" t="s">
        <v>953</v>
      </c>
      <c r="D96" s="381">
        <f t="shared" ref="D96:W96" si="56">D101+D108</f>
        <v>11.61</v>
      </c>
      <c r="E96" s="381">
        <f t="shared" si="56"/>
        <v>17.09</v>
      </c>
      <c r="F96" s="381">
        <f t="shared" si="56"/>
        <v>20.65</v>
      </c>
      <c r="G96" s="381">
        <f t="shared" si="56"/>
        <v>25.57</v>
      </c>
      <c r="H96" s="381">
        <f t="shared" si="56"/>
        <v>28.58</v>
      </c>
      <c r="I96" s="381">
        <f t="shared" si="56"/>
        <v>33.97</v>
      </c>
      <c r="J96" s="381">
        <f t="shared" si="56"/>
        <v>37.18</v>
      </c>
      <c r="K96" s="381">
        <f t="shared" si="56"/>
        <v>43.82</v>
      </c>
      <c r="L96" s="381">
        <f t="shared" si="56"/>
        <v>46.64</v>
      </c>
      <c r="M96" s="381">
        <f t="shared" si="56"/>
        <v>51.35</v>
      </c>
      <c r="N96" s="381">
        <f t="shared" si="56"/>
        <v>54.57</v>
      </c>
      <c r="O96" s="381">
        <f t="shared" si="56"/>
        <v>58.33</v>
      </c>
      <c r="P96" s="381">
        <f t="shared" si="56"/>
        <v>62.29</v>
      </c>
      <c r="Q96" s="381">
        <f t="shared" si="56"/>
        <v>66.44</v>
      </c>
      <c r="R96" s="381">
        <f t="shared" si="56"/>
        <v>69.84</v>
      </c>
      <c r="S96" s="381">
        <f t="shared" si="56"/>
        <v>73.09</v>
      </c>
      <c r="T96" s="381">
        <f t="shared" si="56"/>
        <v>76.290000000000006</v>
      </c>
      <c r="U96" s="381">
        <f t="shared" si="56"/>
        <v>80.430000000000007</v>
      </c>
      <c r="V96" s="381">
        <f t="shared" si="56"/>
        <v>83.24</v>
      </c>
      <c r="W96" s="381">
        <f t="shared" si="56"/>
        <v>87.22</v>
      </c>
    </row>
    <row r="97" spans="1:23">
      <c r="A97" s="351"/>
      <c r="B97" s="351"/>
      <c r="C97" s="380" t="s">
        <v>954</v>
      </c>
      <c r="D97" s="381">
        <f t="shared" ref="D97:W97" si="57">D103+D109</f>
        <v>12.81</v>
      </c>
      <c r="E97" s="381">
        <f t="shared" si="57"/>
        <v>19.5</v>
      </c>
      <c r="F97" s="381">
        <f t="shared" si="57"/>
        <v>24.26</v>
      </c>
      <c r="G97" s="381">
        <f t="shared" si="57"/>
        <v>30.38</v>
      </c>
      <c r="H97" s="381">
        <f t="shared" si="57"/>
        <v>34.590000000000003</v>
      </c>
      <c r="I97" s="381">
        <f t="shared" si="57"/>
        <v>41.19</v>
      </c>
      <c r="J97" s="381">
        <f t="shared" si="57"/>
        <v>45.61</v>
      </c>
      <c r="K97" s="381">
        <f t="shared" si="57"/>
        <v>53.45</v>
      </c>
      <c r="L97" s="381">
        <f t="shared" si="57"/>
        <v>57.47</v>
      </c>
      <c r="M97" s="381">
        <f t="shared" si="57"/>
        <v>63.38</v>
      </c>
      <c r="N97" s="381">
        <f t="shared" si="57"/>
        <v>67.8</v>
      </c>
      <c r="O97" s="381">
        <f t="shared" si="57"/>
        <v>72.78</v>
      </c>
      <c r="P97" s="381">
        <f t="shared" si="57"/>
        <v>77.94</v>
      </c>
      <c r="Q97" s="381">
        <f t="shared" si="57"/>
        <v>83.29</v>
      </c>
      <c r="R97" s="381">
        <f t="shared" si="57"/>
        <v>87.89</v>
      </c>
      <c r="S97" s="381">
        <f t="shared" si="57"/>
        <v>92.35</v>
      </c>
      <c r="T97" s="381">
        <f t="shared" si="57"/>
        <v>96.75</v>
      </c>
      <c r="U97" s="381">
        <f t="shared" si="57"/>
        <v>102.09</v>
      </c>
      <c r="V97" s="381">
        <f t="shared" si="57"/>
        <v>106.11</v>
      </c>
      <c r="W97" s="381">
        <f t="shared" si="57"/>
        <v>111.29</v>
      </c>
    </row>
    <row r="98" spans="1:23">
      <c r="A98" s="351"/>
      <c r="B98" s="351"/>
      <c r="C98" s="380" t="s">
        <v>955</v>
      </c>
      <c r="D98" s="381">
        <f t="shared" ref="D98:W98" si="58">D105+D110</f>
        <v>5.41</v>
      </c>
      <c r="E98" s="381">
        <f t="shared" si="58"/>
        <v>9.94</v>
      </c>
      <c r="F98" s="381">
        <f t="shared" si="58"/>
        <v>13.2</v>
      </c>
      <c r="G98" s="381">
        <f t="shared" si="58"/>
        <v>17.350000000000001</v>
      </c>
      <c r="H98" s="381">
        <f t="shared" si="58"/>
        <v>20.239999999999998</v>
      </c>
      <c r="I98" s="381">
        <f t="shared" si="58"/>
        <v>24.59</v>
      </c>
      <c r="J98" s="381">
        <f t="shared" si="58"/>
        <v>27.46</v>
      </c>
      <c r="K98" s="381">
        <f t="shared" si="58"/>
        <v>32.97</v>
      </c>
      <c r="L98" s="381">
        <f t="shared" si="58"/>
        <v>35.659999999999997</v>
      </c>
      <c r="M98" s="381">
        <f t="shared" si="58"/>
        <v>39.840000000000003</v>
      </c>
      <c r="N98" s="381">
        <f t="shared" si="58"/>
        <v>42.7</v>
      </c>
      <c r="O98" s="381">
        <f t="shared" si="58"/>
        <v>45.94</v>
      </c>
      <c r="P98" s="381">
        <f t="shared" si="58"/>
        <v>49.18</v>
      </c>
      <c r="Q98" s="381">
        <f t="shared" si="58"/>
        <v>52.79</v>
      </c>
      <c r="R98" s="381">
        <f t="shared" si="58"/>
        <v>55.84</v>
      </c>
      <c r="S98" s="381">
        <f t="shared" si="58"/>
        <v>58.54</v>
      </c>
      <c r="T98" s="381">
        <f t="shared" si="58"/>
        <v>61.23</v>
      </c>
      <c r="U98" s="381">
        <f t="shared" si="58"/>
        <v>64.84</v>
      </c>
      <c r="V98" s="381">
        <f t="shared" si="58"/>
        <v>67.55</v>
      </c>
      <c r="W98" s="381">
        <f t="shared" si="58"/>
        <v>70.760000000000005</v>
      </c>
    </row>
    <row r="99" spans="1:23">
      <c r="A99" s="351"/>
      <c r="B99" s="351"/>
      <c r="C99" s="382" t="s">
        <v>956</v>
      </c>
      <c r="D99" s="383">
        <f>D12+D13/12*9+D14+D15/12*9+D16/12*9+D17/12*9+D18/12*9+D19/12*9+D20+D21+D23/12*9+D25/12*9+D29/12*9+D31/12*9+D35/12*9</f>
        <v>5.13</v>
      </c>
      <c r="E99" s="383">
        <f t="shared" ref="E99:W99" si="59">E12+E13/12*9+E14+E15/12*9+E16/12*9+E17/12*9+E18/12*9+E19/12*9+E20+E21+E23/12*9+E25/12*9+E29/12*9+E31/12*9+E35/12*9</f>
        <v>8.1300000000000008</v>
      </c>
      <c r="F99" s="383">
        <f t="shared" si="59"/>
        <v>10.76</v>
      </c>
      <c r="G99" s="383">
        <f t="shared" si="59"/>
        <v>14.13</v>
      </c>
      <c r="H99" s="383">
        <f t="shared" si="59"/>
        <v>16.95</v>
      </c>
      <c r="I99" s="383">
        <f t="shared" si="59"/>
        <v>20.83</v>
      </c>
      <c r="J99" s="383">
        <f t="shared" si="59"/>
        <v>23.45</v>
      </c>
      <c r="K99" s="383">
        <f t="shared" si="59"/>
        <v>26.46</v>
      </c>
      <c r="L99" s="383">
        <f t="shared" si="59"/>
        <v>29.09</v>
      </c>
      <c r="M99" s="383">
        <f t="shared" si="59"/>
        <v>32.65</v>
      </c>
      <c r="N99" s="383">
        <f t="shared" si="59"/>
        <v>35.28</v>
      </c>
      <c r="O99" s="383">
        <f t="shared" si="59"/>
        <v>38.159999999999997</v>
      </c>
      <c r="P99" s="383">
        <f t="shared" si="59"/>
        <v>40.78</v>
      </c>
      <c r="Q99" s="383">
        <f t="shared" si="59"/>
        <v>43.79</v>
      </c>
      <c r="R99" s="383">
        <f t="shared" si="59"/>
        <v>46.6</v>
      </c>
      <c r="S99" s="383">
        <f t="shared" si="59"/>
        <v>49.48</v>
      </c>
      <c r="T99" s="383">
        <f t="shared" si="59"/>
        <v>52.11</v>
      </c>
      <c r="U99" s="383">
        <f t="shared" si="59"/>
        <v>55.11</v>
      </c>
      <c r="V99" s="383">
        <f t="shared" si="59"/>
        <v>57.73</v>
      </c>
      <c r="W99" s="383">
        <f t="shared" si="59"/>
        <v>60.55</v>
      </c>
    </row>
    <row r="100" spans="1:23">
      <c r="A100" s="351"/>
      <c r="B100" s="351"/>
      <c r="C100" s="382" t="s">
        <v>957</v>
      </c>
      <c r="D100" s="383">
        <f>D23/12*9+D25/12*9+D29/12*9+D31/12*9</f>
        <v>1.5</v>
      </c>
      <c r="E100" s="383">
        <f t="shared" ref="E100:W100" si="60">E23/12*9+E25/12*9+E29/12*9+E31/12*9</f>
        <v>3.01</v>
      </c>
      <c r="F100" s="383">
        <f t="shared" si="60"/>
        <v>4.51</v>
      </c>
      <c r="G100" s="383">
        <f t="shared" si="60"/>
        <v>6.01</v>
      </c>
      <c r="H100" s="383">
        <f t="shared" si="60"/>
        <v>7.52</v>
      </c>
      <c r="I100" s="383">
        <f t="shared" si="60"/>
        <v>9.02</v>
      </c>
      <c r="J100" s="383">
        <f t="shared" si="60"/>
        <v>10.52</v>
      </c>
      <c r="K100" s="383">
        <f t="shared" si="60"/>
        <v>12.02</v>
      </c>
      <c r="L100" s="383">
        <f t="shared" si="60"/>
        <v>13.52</v>
      </c>
      <c r="M100" s="383">
        <f t="shared" si="60"/>
        <v>15.02</v>
      </c>
      <c r="N100" s="383">
        <f t="shared" si="60"/>
        <v>16.53</v>
      </c>
      <c r="O100" s="383">
        <f t="shared" si="60"/>
        <v>18.03</v>
      </c>
      <c r="P100" s="383">
        <f t="shared" si="60"/>
        <v>19.53</v>
      </c>
      <c r="Q100" s="383">
        <f t="shared" si="60"/>
        <v>21.04</v>
      </c>
      <c r="R100" s="383">
        <f t="shared" si="60"/>
        <v>22.54</v>
      </c>
      <c r="S100" s="383">
        <f t="shared" si="60"/>
        <v>24.04</v>
      </c>
      <c r="T100" s="383">
        <f t="shared" si="60"/>
        <v>25.55</v>
      </c>
      <c r="U100" s="383">
        <f t="shared" si="60"/>
        <v>27.05</v>
      </c>
      <c r="V100" s="383">
        <f t="shared" si="60"/>
        <v>28.55</v>
      </c>
      <c r="W100" s="383">
        <f t="shared" si="60"/>
        <v>30.05</v>
      </c>
    </row>
    <row r="101" spans="1:23">
      <c r="A101" s="351"/>
      <c r="B101" s="351"/>
      <c r="C101" s="382" t="s">
        <v>958</v>
      </c>
      <c r="D101" s="383">
        <f>D12+D13/12*9+D14/12*9+D15/12*9+D16+D17/12*9+D18/12*9+D19/12*9+D20+D21+D23/12*9+D25/12*9+D28/12*9+D29/12*9+D31/12*9+D35/12*9</f>
        <v>5.47</v>
      </c>
      <c r="E101" s="383">
        <f t="shared" ref="E101:W101" si="61">E12+E13/12*9+E14/12*9+E15/12*9+E16+E17/12*9+E18/12*9+E19/12*9+E20+E21+E23/12*9+E25/12*9+E28/12*9+E29/12*9+E31/12*9+E35/12*9</f>
        <v>8.57</v>
      </c>
      <c r="F101" s="383">
        <f t="shared" si="61"/>
        <v>11.29</v>
      </c>
      <c r="G101" s="383">
        <f t="shared" si="61"/>
        <v>14.76</v>
      </c>
      <c r="H101" s="383">
        <f t="shared" si="61"/>
        <v>17.68</v>
      </c>
      <c r="I101" s="383">
        <f t="shared" si="61"/>
        <v>21.64</v>
      </c>
      <c r="J101" s="383">
        <f t="shared" si="61"/>
        <v>24.36</v>
      </c>
      <c r="K101" s="383">
        <f t="shared" si="61"/>
        <v>27.46</v>
      </c>
      <c r="L101" s="383">
        <f t="shared" si="61"/>
        <v>30.18</v>
      </c>
      <c r="M101" s="383">
        <f t="shared" si="61"/>
        <v>33.840000000000003</v>
      </c>
      <c r="N101" s="383">
        <f t="shared" si="61"/>
        <v>36.57</v>
      </c>
      <c r="O101" s="383">
        <f t="shared" si="61"/>
        <v>39.28</v>
      </c>
      <c r="P101" s="383">
        <f t="shared" si="61"/>
        <v>42</v>
      </c>
      <c r="Q101" s="383">
        <f t="shared" si="61"/>
        <v>45.1</v>
      </c>
      <c r="R101" s="383">
        <f t="shared" si="61"/>
        <v>48.01</v>
      </c>
      <c r="S101" s="383">
        <f t="shared" si="61"/>
        <v>50.98</v>
      </c>
      <c r="T101" s="383">
        <f t="shared" si="61"/>
        <v>53.71</v>
      </c>
      <c r="U101" s="383">
        <f t="shared" si="61"/>
        <v>56.8</v>
      </c>
      <c r="V101" s="383">
        <f t="shared" si="61"/>
        <v>59.52</v>
      </c>
      <c r="W101" s="383">
        <f t="shared" si="61"/>
        <v>62.43</v>
      </c>
    </row>
    <row r="102" spans="1:23">
      <c r="A102" s="351"/>
      <c r="B102" s="351"/>
      <c r="C102" s="382" t="s">
        <v>957</v>
      </c>
      <c r="D102" s="383">
        <f>D23/12*9+D25/12*9+D28/12*9+D29/12*9+D31/12*9</f>
        <v>1.6</v>
      </c>
      <c r="E102" s="383">
        <f t="shared" ref="E102:W102" si="62">E23/12*9+E25/12*9+E28/12*9+E29/12*9+E31/12*9</f>
        <v>3.2</v>
      </c>
      <c r="F102" s="383">
        <f t="shared" si="62"/>
        <v>4.79</v>
      </c>
      <c r="G102" s="383">
        <f t="shared" si="62"/>
        <v>6.38</v>
      </c>
      <c r="H102" s="383">
        <f t="shared" si="62"/>
        <v>7.99</v>
      </c>
      <c r="I102" s="383">
        <f t="shared" si="62"/>
        <v>9.58</v>
      </c>
      <c r="J102" s="383">
        <f t="shared" si="62"/>
        <v>11.18</v>
      </c>
      <c r="K102" s="383">
        <f t="shared" si="62"/>
        <v>12.77</v>
      </c>
      <c r="L102" s="383">
        <f t="shared" si="62"/>
        <v>14.37</v>
      </c>
      <c r="M102" s="383">
        <f t="shared" si="62"/>
        <v>15.96</v>
      </c>
      <c r="N102" s="383">
        <f t="shared" si="62"/>
        <v>17.57</v>
      </c>
      <c r="O102" s="383">
        <f t="shared" si="62"/>
        <v>19.16</v>
      </c>
      <c r="P102" s="383">
        <f t="shared" si="62"/>
        <v>20.75</v>
      </c>
      <c r="Q102" s="383">
        <f t="shared" si="62"/>
        <v>22.35</v>
      </c>
      <c r="R102" s="383">
        <f t="shared" si="62"/>
        <v>23.95</v>
      </c>
      <c r="S102" s="383">
        <f t="shared" si="62"/>
        <v>25.54</v>
      </c>
      <c r="T102" s="383">
        <f t="shared" si="62"/>
        <v>27.14</v>
      </c>
      <c r="U102" s="383">
        <f t="shared" si="62"/>
        <v>28.73</v>
      </c>
      <c r="V102" s="383">
        <f t="shared" si="62"/>
        <v>30.33</v>
      </c>
      <c r="W102" s="383">
        <f t="shared" si="62"/>
        <v>31.93</v>
      </c>
    </row>
    <row r="103" spans="1:23">
      <c r="A103" s="351"/>
      <c r="B103" s="351"/>
      <c r="C103" s="382" t="s">
        <v>959</v>
      </c>
      <c r="D103" s="383">
        <f>D12+D13/12*9+D14/12*9+D15/12*9+D16+D17/12*9+D18/12*9+D19/12*9+D20+D21+D23/12*9+D25/12*9+D27/12*9+D29/12*9+D32/12*9+D35/12*9</f>
        <v>6.67</v>
      </c>
      <c r="E103" s="383">
        <f t="shared" ref="E103:W103" si="63">E12+E13/12*9+E14/12*9+E15/12*9+E16+E17/12*9+E18/12*9+E19/12*9+E20+E21+E23/12*9+E25/12*9+E27/12*9+E29/12*9+E32/12*9+E35/12*9</f>
        <v>10.98</v>
      </c>
      <c r="F103" s="383">
        <f t="shared" si="63"/>
        <v>14.9</v>
      </c>
      <c r="G103" s="383">
        <f t="shared" si="63"/>
        <v>19.57</v>
      </c>
      <c r="H103" s="383">
        <f t="shared" si="63"/>
        <v>23.69</v>
      </c>
      <c r="I103" s="383">
        <f t="shared" si="63"/>
        <v>28.86</v>
      </c>
      <c r="J103" s="383">
        <f t="shared" si="63"/>
        <v>32.79</v>
      </c>
      <c r="K103" s="383">
        <f t="shared" si="63"/>
        <v>37.090000000000003</v>
      </c>
      <c r="L103" s="383">
        <f t="shared" si="63"/>
        <v>41.01</v>
      </c>
      <c r="M103" s="383">
        <f t="shared" si="63"/>
        <v>45.87</v>
      </c>
      <c r="N103" s="383">
        <f t="shared" si="63"/>
        <v>49.8</v>
      </c>
      <c r="O103" s="383">
        <f t="shared" si="63"/>
        <v>53.73</v>
      </c>
      <c r="P103" s="383">
        <f t="shared" si="63"/>
        <v>57.65</v>
      </c>
      <c r="Q103" s="383">
        <f t="shared" si="63"/>
        <v>61.95</v>
      </c>
      <c r="R103" s="383">
        <f t="shared" si="63"/>
        <v>66.06</v>
      </c>
      <c r="S103" s="383">
        <f t="shared" si="63"/>
        <v>70.239999999999995</v>
      </c>
      <c r="T103" s="383">
        <f t="shared" si="63"/>
        <v>74.17</v>
      </c>
      <c r="U103" s="383">
        <f t="shared" si="63"/>
        <v>78.459999999999994</v>
      </c>
      <c r="V103" s="383">
        <f t="shared" si="63"/>
        <v>82.39</v>
      </c>
      <c r="W103" s="383">
        <f t="shared" si="63"/>
        <v>86.5</v>
      </c>
    </row>
    <row r="104" spans="1:23">
      <c r="A104" s="351"/>
      <c r="B104" s="351"/>
      <c r="C104" s="382" t="s">
        <v>957</v>
      </c>
      <c r="D104" s="383">
        <f>D23/12*9+D25/12*9+D27/12*9+D29/12*9+D32/12*9</f>
        <v>2.8</v>
      </c>
      <c r="E104" s="383">
        <f t="shared" ref="E104:W104" si="64">E23/12*9+E25/12*9+E27/12*9+E29/12*9+E32/12*9</f>
        <v>5.6</v>
      </c>
      <c r="F104" s="383">
        <f t="shared" si="64"/>
        <v>8.4</v>
      </c>
      <c r="G104" s="383">
        <f t="shared" si="64"/>
        <v>11.2</v>
      </c>
      <c r="H104" s="383">
        <f t="shared" si="64"/>
        <v>14</v>
      </c>
      <c r="I104" s="383">
        <f t="shared" si="64"/>
        <v>16.8</v>
      </c>
      <c r="J104" s="383">
        <f t="shared" si="64"/>
        <v>19.600000000000001</v>
      </c>
      <c r="K104" s="383">
        <f t="shared" si="64"/>
        <v>22.4</v>
      </c>
      <c r="L104" s="383">
        <f t="shared" si="64"/>
        <v>25.2</v>
      </c>
      <c r="M104" s="383">
        <f t="shared" si="64"/>
        <v>28</v>
      </c>
      <c r="N104" s="383">
        <f t="shared" si="64"/>
        <v>30.8</v>
      </c>
      <c r="O104" s="383">
        <f t="shared" si="64"/>
        <v>33.6</v>
      </c>
      <c r="P104" s="383">
        <f t="shared" si="64"/>
        <v>36.4</v>
      </c>
      <c r="Q104" s="383">
        <f t="shared" si="64"/>
        <v>39.200000000000003</v>
      </c>
      <c r="R104" s="383">
        <f t="shared" si="64"/>
        <v>42</v>
      </c>
      <c r="S104" s="383">
        <f t="shared" si="64"/>
        <v>44.8</v>
      </c>
      <c r="T104" s="383">
        <f t="shared" si="64"/>
        <v>47.6</v>
      </c>
      <c r="U104" s="383">
        <f t="shared" si="64"/>
        <v>50.4</v>
      </c>
      <c r="V104" s="383">
        <f t="shared" si="64"/>
        <v>53.2</v>
      </c>
      <c r="W104" s="383">
        <f t="shared" si="64"/>
        <v>56</v>
      </c>
    </row>
    <row r="105" spans="1:23">
      <c r="A105" s="351"/>
      <c r="B105" s="351"/>
      <c r="C105" s="382" t="s">
        <v>960</v>
      </c>
      <c r="D105" s="383">
        <f>D12+D13/12*9+D14/12*9+D15/12*9+D16+D17/12*9+D18/12*9+D19/12*9+D24+D26+D30+D33/12*9+D36/12*9</f>
        <v>4.42</v>
      </c>
      <c r="E105" s="383">
        <f t="shared" ref="E105:W105" si="65">E12+E13/12*9+E14/12*9+E15/12*9+E16+E17/12*9+E18/12*9+E19/12*9+E24+E26+E30+E33/12*9+E36/12*9</f>
        <v>7.21</v>
      </c>
      <c r="F105" s="383">
        <f t="shared" si="65"/>
        <v>9.6199999999999992</v>
      </c>
      <c r="G105" s="383">
        <f t="shared" si="65"/>
        <v>12.79</v>
      </c>
      <c r="H105" s="383">
        <f t="shared" si="65"/>
        <v>15.39</v>
      </c>
      <c r="I105" s="383">
        <f t="shared" si="65"/>
        <v>18.55</v>
      </c>
      <c r="J105" s="383">
        <f t="shared" si="65"/>
        <v>20.97</v>
      </c>
      <c r="K105" s="383">
        <f t="shared" si="65"/>
        <v>23.76</v>
      </c>
      <c r="L105" s="383">
        <f t="shared" si="65"/>
        <v>26.17</v>
      </c>
      <c r="M105" s="383">
        <f t="shared" si="65"/>
        <v>29.53</v>
      </c>
      <c r="N105" s="383">
        <f t="shared" si="65"/>
        <v>31.94</v>
      </c>
      <c r="O105" s="383">
        <f t="shared" si="65"/>
        <v>34.36</v>
      </c>
      <c r="P105" s="383">
        <f t="shared" si="65"/>
        <v>36.770000000000003</v>
      </c>
      <c r="Q105" s="383">
        <f t="shared" si="65"/>
        <v>39.56</v>
      </c>
      <c r="R105" s="383">
        <f t="shared" si="65"/>
        <v>42.16</v>
      </c>
      <c r="S105" s="383">
        <f t="shared" si="65"/>
        <v>44.58</v>
      </c>
      <c r="T105" s="383">
        <f t="shared" si="65"/>
        <v>46.99</v>
      </c>
      <c r="U105" s="383">
        <f t="shared" si="65"/>
        <v>49.78</v>
      </c>
      <c r="V105" s="383">
        <f t="shared" si="65"/>
        <v>52.2</v>
      </c>
      <c r="W105" s="383">
        <f t="shared" si="65"/>
        <v>54.8</v>
      </c>
    </row>
    <row r="106" spans="1:23">
      <c r="A106" s="351"/>
      <c r="B106" s="351"/>
      <c r="C106" s="382" t="s">
        <v>957</v>
      </c>
      <c r="D106" s="383">
        <f>D24+D26+D30+D33/12*9</f>
        <v>1.29</v>
      </c>
      <c r="E106" s="383">
        <f t="shared" ref="E106:W106" si="66">E24+E26+E30+E33/12*9</f>
        <v>2.58</v>
      </c>
      <c r="F106" s="383">
        <f t="shared" si="66"/>
        <v>3.87</v>
      </c>
      <c r="G106" s="383">
        <f t="shared" si="66"/>
        <v>5.16</v>
      </c>
      <c r="H106" s="383">
        <f t="shared" si="66"/>
        <v>6.45</v>
      </c>
      <c r="I106" s="383">
        <f t="shared" si="66"/>
        <v>7.74</v>
      </c>
      <c r="J106" s="383">
        <f t="shared" si="66"/>
        <v>9.0299999999999994</v>
      </c>
      <c r="K106" s="383">
        <f t="shared" si="66"/>
        <v>10.32</v>
      </c>
      <c r="L106" s="383">
        <f t="shared" si="66"/>
        <v>11.61</v>
      </c>
      <c r="M106" s="383">
        <f t="shared" si="66"/>
        <v>12.9</v>
      </c>
      <c r="N106" s="383">
        <f t="shared" si="66"/>
        <v>14.19</v>
      </c>
      <c r="O106" s="383">
        <f t="shared" si="66"/>
        <v>15.48</v>
      </c>
      <c r="P106" s="383">
        <f t="shared" si="66"/>
        <v>16.77</v>
      </c>
      <c r="Q106" s="383">
        <f t="shared" si="66"/>
        <v>18.059999999999999</v>
      </c>
      <c r="R106" s="383">
        <f t="shared" si="66"/>
        <v>19.350000000000001</v>
      </c>
      <c r="S106" s="383">
        <f t="shared" si="66"/>
        <v>20.64</v>
      </c>
      <c r="T106" s="383">
        <f t="shared" si="66"/>
        <v>21.93</v>
      </c>
      <c r="U106" s="383">
        <f t="shared" si="66"/>
        <v>23.22</v>
      </c>
      <c r="V106" s="383">
        <f t="shared" si="66"/>
        <v>24.51</v>
      </c>
      <c r="W106" s="383">
        <f t="shared" si="66"/>
        <v>25.8</v>
      </c>
    </row>
    <row r="107" spans="1:23">
      <c r="A107" s="351"/>
      <c r="B107" s="351"/>
      <c r="C107" s="384" t="s">
        <v>961</v>
      </c>
      <c r="D107" s="385">
        <f>D38/12*9+D40/0.95*0.75+D41/0.95*0.75+D44/12*9+D45/12*9+D46/12*9+D47/12*9+D48/12*9+D49/12*9+D56</f>
        <v>6.14</v>
      </c>
      <c r="E107" s="385">
        <f t="shared" ref="E107:W107" si="67">E38/12*9+E40/0.95*0.75+E41/0.95*0.75+E44/12*9+E45/12*9+E46/12*9+E47/12*9+E48/12*9+E49/12*9+E56</f>
        <v>8.33</v>
      </c>
      <c r="F107" s="385">
        <f t="shared" si="67"/>
        <v>9.18</v>
      </c>
      <c r="G107" s="385">
        <f t="shared" si="67"/>
        <v>10.43</v>
      </c>
      <c r="H107" s="385">
        <f t="shared" si="67"/>
        <v>10.53</v>
      </c>
      <c r="I107" s="385">
        <f t="shared" si="67"/>
        <v>11.76</v>
      </c>
      <c r="J107" s="385">
        <f t="shared" si="67"/>
        <v>12.26</v>
      </c>
      <c r="K107" s="385">
        <f t="shared" si="67"/>
        <v>15.61</v>
      </c>
      <c r="L107" s="385">
        <f t="shared" si="67"/>
        <v>15.71</v>
      </c>
      <c r="M107" s="385">
        <f t="shared" si="67"/>
        <v>16.57</v>
      </c>
      <c r="N107" s="385">
        <f t="shared" si="67"/>
        <v>17.059999999999999</v>
      </c>
      <c r="O107" s="385">
        <f t="shared" si="67"/>
        <v>17.920000000000002</v>
      </c>
      <c r="P107" s="385">
        <f t="shared" si="67"/>
        <v>19.16</v>
      </c>
      <c r="Q107" s="385">
        <f t="shared" si="67"/>
        <v>20.02</v>
      </c>
      <c r="R107" s="385">
        <f t="shared" si="67"/>
        <v>20.52</v>
      </c>
      <c r="S107" s="385">
        <f t="shared" si="67"/>
        <v>20.61</v>
      </c>
      <c r="T107" s="385">
        <f t="shared" si="67"/>
        <v>21.08</v>
      </c>
      <c r="U107" s="385">
        <f t="shared" si="67"/>
        <v>21.94</v>
      </c>
      <c r="V107" s="385">
        <f t="shared" si="67"/>
        <v>22.04</v>
      </c>
      <c r="W107" s="385">
        <f t="shared" si="67"/>
        <v>22.91</v>
      </c>
    </row>
    <row r="108" spans="1:23">
      <c r="A108" s="351"/>
      <c r="B108" s="351"/>
      <c r="C108" s="384" t="s">
        <v>962</v>
      </c>
      <c r="D108" s="385">
        <f>D38/12*9+D40/0.95*0.75+D41/0.95*0.75+D44/12*9+D45/12*9+D46/12*9+D47/12*9+D48/12*9+D49/12*9+D55/12*9+D56</f>
        <v>6.14</v>
      </c>
      <c r="E108" s="385">
        <f t="shared" ref="E108:W108" si="68">E38/12*9+E40/0.95*0.75+E41/0.95*0.75+E44/12*9+E45/12*9+E46/12*9+E47/12*9+E48/12*9+E49/12*9+E55/12*9+E56</f>
        <v>8.52</v>
      </c>
      <c r="F108" s="385">
        <f t="shared" si="68"/>
        <v>9.36</v>
      </c>
      <c r="G108" s="385">
        <f t="shared" si="68"/>
        <v>10.81</v>
      </c>
      <c r="H108" s="385">
        <f t="shared" si="68"/>
        <v>10.9</v>
      </c>
      <c r="I108" s="385">
        <f t="shared" si="68"/>
        <v>12.33</v>
      </c>
      <c r="J108" s="385">
        <f t="shared" si="68"/>
        <v>12.82</v>
      </c>
      <c r="K108" s="385">
        <f t="shared" si="68"/>
        <v>16.36</v>
      </c>
      <c r="L108" s="385">
        <f t="shared" si="68"/>
        <v>16.46</v>
      </c>
      <c r="M108" s="385">
        <f t="shared" si="68"/>
        <v>17.510000000000002</v>
      </c>
      <c r="N108" s="385">
        <f t="shared" si="68"/>
        <v>18</v>
      </c>
      <c r="O108" s="385">
        <f t="shared" si="68"/>
        <v>19.05</v>
      </c>
      <c r="P108" s="385">
        <f t="shared" si="68"/>
        <v>20.29</v>
      </c>
      <c r="Q108" s="385">
        <f t="shared" si="68"/>
        <v>21.34</v>
      </c>
      <c r="R108" s="385">
        <f t="shared" si="68"/>
        <v>21.83</v>
      </c>
      <c r="S108" s="385">
        <f t="shared" si="68"/>
        <v>22.11</v>
      </c>
      <c r="T108" s="385">
        <f t="shared" si="68"/>
        <v>22.58</v>
      </c>
      <c r="U108" s="385">
        <f t="shared" si="68"/>
        <v>23.63</v>
      </c>
      <c r="V108" s="385">
        <f t="shared" si="68"/>
        <v>23.72</v>
      </c>
      <c r="W108" s="385">
        <f t="shared" si="68"/>
        <v>24.79</v>
      </c>
    </row>
    <row r="109" spans="1:23">
      <c r="A109" s="351"/>
      <c r="B109" s="351"/>
      <c r="C109" s="384" t="s">
        <v>963</v>
      </c>
      <c r="D109" s="385">
        <f>D38/12*9+D40/0.95*0.75+D41/0.95*0.75+D44/12*9+D45/12*9+D46/12*9+D47/12*9+D48/12*9+D49/12*9+D55/12*9+D56</f>
        <v>6.14</v>
      </c>
      <c r="E109" s="385">
        <f t="shared" ref="E109:W109" si="69">E38/12*9+E40/0.95*0.75+E41/0.95*0.75+E44/12*9+E45/12*9+E46/12*9+E47/12*9+E48/12*9+E49/12*9+E55/12*9+E56</f>
        <v>8.52</v>
      </c>
      <c r="F109" s="385">
        <f t="shared" si="69"/>
        <v>9.36</v>
      </c>
      <c r="G109" s="385">
        <f t="shared" si="69"/>
        <v>10.81</v>
      </c>
      <c r="H109" s="385">
        <f t="shared" si="69"/>
        <v>10.9</v>
      </c>
      <c r="I109" s="385">
        <f t="shared" si="69"/>
        <v>12.33</v>
      </c>
      <c r="J109" s="385">
        <f t="shared" si="69"/>
        <v>12.82</v>
      </c>
      <c r="K109" s="385">
        <f t="shared" si="69"/>
        <v>16.36</v>
      </c>
      <c r="L109" s="385">
        <f t="shared" si="69"/>
        <v>16.46</v>
      </c>
      <c r="M109" s="385">
        <f t="shared" si="69"/>
        <v>17.510000000000002</v>
      </c>
      <c r="N109" s="385">
        <f t="shared" si="69"/>
        <v>18</v>
      </c>
      <c r="O109" s="385">
        <f t="shared" si="69"/>
        <v>19.05</v>
      </c>
      <c r="P109" s="385">
        <f t="shared" si="69"/>
        <v>20.29</v>
      </c>
      <c r="Q109" s="385">
        <f t="shared" si="69"/>
        <v>21.34</v>
      </c>
      <c r="R109" s="385">
        <f t="shared" si="69"/>
        <v>21.83</v>
      </c>
      <c r="S109" s="385">
        <f t="shared" si="69"/>
        <v>22.11</v>
      </c>
      <c r="T109" s="385">
        <f t="shared" si="69"/>
        <v>22.58</v>
      </c>
      <c r="U109" s="385">
        <f t="shared" si="69"/>
        <v>23.63</v>
      </c>
      <c r="V109" s="385">
        <f t="shared" si="69"/>
        <v>23.72</v>
      </c>
      <c r="W109" s="385">
        <f t="shared" si="69"/>
        <v>24.79</v>
      </c>
    </row>
    <row r="110" spans="1:23">
      <c r="A110" s="351"/>
      <c r="B110" s="351"/>
      <c r="C110" s="384" t="s">
        <v>964</v>
      </c>
      <c r="D110" s="385">
        <f>D39/12*9+D40/0.95*0.75+D41/0.75*0.25+D44/12*9+D45/12*9+D46/12*9+D47/12*9+D48/12*9+D49/12*9</f>
        <v>0.99</v>
      </c>
      <c r="E110" s="385">
        <f t="shared" ref="E110:W110" si="70">E39/12*9+E40/0.95*0.75+E41/0.75*0.25+E44/12*9+E45/12*9+E46/12*9+E47/12*9+E48/12*9+E49/12*9</f>
        <v>2.73</v>
      </c>
      <c r="F110" s="385">
        <f t="shared" si="70"/>
        <v>3.58</v>
      </c>
      <c r="G110" s="385">
        <f t="shared" si="70"/>
        <v>4.5599999999999996</v>
      </c>
      <c r="H110" s="385">
        <f t="shared" si="70"/>
        <v>4.8499999999999996</v>
      </c>
      <c r="I110" s="385">
        <f t="shared" si="70"/>
        <v>6.04</v>
      </c>
      <c r="J110" s="385">
        <f t="shared" si="70"/>
        <v>6.49</v>
      </c>
      <c r="K110" s="385">
        <f t="shared" si="70"/>
        <v>9.2100000000000009</v>
      </c>
      <c r="L110" s="385">
        <f t="shared" si="70"/>
        <v>9.49</v>
      </c>
      <c r="M110" s="385">
        <f t="shared" si="70"/>
        <v>10.31</v>
      </c>
      <c r="N110" s="385">
        <f t="shared" si="70"/>
        <v>10.76</v>
      </c>
      <c r="O110" s="385">
        <f t="shared" si="70"/>
        <v>11.58</v>
      </c>
      <c r="P110" s="385">
        <f t="shared" si="70"/>
        <v>12.41</v>
      </c>
      <c r="Q110" s="385">
        <f t="shared" si="70"/>
        <v>13.23</v>
      </c>
      <c r="R110" s="385">
        <f t="shared" si="70"/>
        <v>13.68</v>
      </c>
      <c r="S110" s="385">
        <f t="shared" si="70"/>
        <v>13.96</v>
      </c>
      <c r="T110" s="385">
        <f t="shared" si="70"/>
        <v>14.24</v>
      </c>
      <c r="U110" s="385">
        <f t="shared" si="70"/>
        <v>15.06</v>
      </c>
      <c r="V110" s="385">
        <f t="shared" si="70"/>
        <v>15.35</v>
      </c>
      <c r="W110" s="385">
        <f t="shared" si="70"/>
        <v>15.96</v>
      </c>
    </row>
    <row r="111" spans="1:23">
      <c r="D111" s="379"/>
      <c r="E111" s="379"/>
      <c r="F111" s="379"/>
      <c r="G111" s="379"/>
      <c r="H111" s="379"/>
      <c r="I111" s="379"/>
      <c r="J111" s="379"/>
      <c r="K111" s="379"/>
      <c r="L111" s="379"/>
      <c r="M111" s="379"/>
      <c r="N111" s="379"/>
      <c r="O111" s="379"/>
      <c r="P111" s="379"/>
      <c r="Q111" s="379"/>
      <c r="R111" s="379"/>
      <c r="S111" s="379"/>
      <c r="T111" s="379"/>
      <c r="U111" s="379"/>
      <c r="V111" s="379"/>
      <c r="W111" s="379"/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B5FDB1"/>
    <pageSetUpPr fitToPage="1"/>
  </sheetPr>
  <dimension ref="A1:AC111"/>
  <sheetViews>
    <sheetView view="pageBreakPreview" zoomScale="75" zoomScaleNormal="75" zoomScaleSheetLayoutView="75" workbookViewId="0">
      <pane xSplit="3" ySplit="7" topLeftCell="D54" activePane="bottomRight" state="frozen"/>
      <selection activeCell="E64" sqref="E64:F64"/>
      <selection pane="topRight" activeCell="E64" sqref="E64:F64"/>
      <selection pane="bottomLeft" activeCell="E64" sqref="E64:F64"/>
      <selection pane="bottomRight" activeCell="A112" sqref="A112:XFD121"/>
    </sheetView>
  </sheetViews>
  <sheetFormatPr defaultRowHeight="15"/>
  <cols>
    <col min="1" max="1" width="6.85546875" style="340" hidden="1" customWidth="1"/>
    <col min="2" max="2" width="7.42578125" style="340" hidden="1" customWidth="1"/>
    <col min="3" max="3" width="37.85546875" style="340" customWidth="1"/>
    <col min="4" max="15" width="6.42578125" style="340" customWidth="1"/>
    <col min="16" max="23" width="7.5703125" style="340" customWidth="1"/>
    <col min="24" max="256" width="9.140625" style="340"/>
    <col min="257" max="258" width="0" style="340" hidden="1" customWidth="1"/>
    <col min="259" max="259" width="37.85546875" style="340" customWidth="1"/>
    <col min="260" max="271" width="12" style="340" bestFit="1" customWidth="1"/>
    <col min="272" max="272" width="13.7109375" style="340" customWidth="1"/>
    <col min="273" max="279" width="13.7109375" style="340" bestFit="1" customWidth="1"/>
    <col min="280" max="512" width="9.140625" style="340"/>
    <col min="513" max="514" width="0" style="340" hidden="1" customWidth="1"/>
    <col min="515" max="515" width="37.85546875" style="340" customWidth="1"/>
    <col min="516" max="527" width="12" style="340" bestFit="1" customWidth="1"/>
    <col min="528" max="528" width="13.7109375" style="340" customWidth="1"/>
    <col min="529" max="535" width="13.7109375" style="340" bestFit="1" customWidth="1"/>
    <col min="536" max="768" width="9.140625" style="340"/>
    <col min="769" max="770" width="0" style="340" hidden="1" customWidth="1"/>
    <col min="771" max="771" width="37.85546875" style="340" customWidth="1"/>
    <col min="772" max="783" width="12" style="340" bestFit="1" customWidth="1"/>
    <col min="784" max="784" width="13.7109375" style="340" customWidth="1"/>
    <col min="785" max="791" width="13.7109375" style="340" bestFit="1" customWidth="1"/>
    <col min="792" max="1024" width="9.140625" style="340"/>
    <col min="1025" max="1026" width="0" style="340" hidden="1" customWidth="1"/>
    <col min="1027" max="1027" width="37.85546875" style="340" customWidth="1"/>
    <col min="1028" max="1039" width="12" style="340" bestFit="1" customWidth="1"/>
    <col min="1040" max="1040" width="13.7109375" style="340" customWidth="1"/>
    <col min="1041" max="1047" width="13.7109375" style="340" bestFit="1" customWidth="1"/>
    <col min="1048" max="1280" width="9.140625" style="340"/>
    <col min="1281" max="1282" width="0" style="340" hidden="1" customWidth="1"/>
    <col min="1283" max="1283" width="37.85546875" style="340" customWidth="1"/>
    <col min="1284" max="1295" width="12" style="340" bestFit="1" customWidth="1"/>
    <col min="1296" max="1296" width="13.7109375" style="340" customWidth="1"/>
    <col min="1297" max="1303" width="13.7109375" style="340" bestFit="1" customWidth="1"/>
    <col min="1304" max="1536" width="9.140625" style="340"/>
    <col min="1537" max="1538" width="0" style="340" hidden="1" customWidth="1"/>
    <col min="1539" max="1539" width="37.85546875" style="340" customWidth="1"/>
    <col min="1540" max="1551" width="12" style="340" bestFit="1" customWidth="1"/>
    <col min="1552" max="1552" width="13.7109375" style="340" customWidth="1"/>
    <col min="1553" max="1559" width="13.7109375" style="340" bestFit="1" customWidth="1"/>
    <col min="1560" max="1792" width="9.140625" style="340"/>
    <col min="1793" max="1794" width="0" style="340" hidden="1" customWidth="1"/>
    <col min="1795" max="1795" width="37.85546875" style="340" customWidth="1"/>
    <col min="1796" max="1807" width="12" style="340" bestFit="1" customWidth="1"/>
    <col min="1808" max="1808" width="13.7109375" style="340" customWidth="1"/>
    <col min="1809" max="1815" width="13.7109375" style="340" bestFit="1" customWidth="1"/>
    <col min="1816" max="2048" width="9.140625" style="340"/>
    <col min="2049" max="2050" width="0" style="340" hidden="1" customWidth="1"/>
    <col min="2051" max="2051" width="37.85546875" style="340" customWidth="1"/>
    <col min="2052" max="2063" width="12" style="340" bestFit="1" customWidth="1"/>
    <col min="2064" max="2064" width="13.7109375" style="340" customWidth="1"/>
    <col min="2065" max="2071" width="13.7109375" style="340" bestFit="1" customWidth="1"/>
    <col min="2072" max="2304" width="9.140625" style="340"/>
    <col min="2305" max="2306" width="0" style="340" hidden="1" customWidth="1"/>
    <col min="2307" max="2307" width="37.85546875" style="340" customWidth="1"/>
    <col min="2308" max="2319" width="12" style="340" bestFit="1" customWidth="1"/>
    <col min="2320" max="2320" width="13.7109375" style="340" customWidth="1"/>
    <col min="2321" max="2327" width="13.7109375" style="340" bestFit="1" customWidth="1"/>
    <col min="2328" max="2560" width="9.140625" style="340"/>
    <col min="2561" max="2562" width="0" style="340" hidden="1" customWidth="1"/>
    <col min="2563" max="2563" width="37.85546875" style="340" customWidth="1"/>
    <col min="2564" max="2575" width="12" style="340" bestFit="1" customWidth="1"/>
    <col min="2576" max="2576" width="13.7109375" style="340" customWidth="1"/>
    <col min="2577" max="2583" width="13.7109375" style="340" bestFit="1" customWidth="1"/>
    <col min="2584" max="2816" width="9.140625" style="340"/>
    <col min="2817" max="2818" width="0" style="340" hidden="1" customWidth="1"/>
    <col min="2819" max="2819" width="37.85546875" style="340" customWidth="1"/>
    <col min="2820" max="2831" width="12" style="340" bestFit="1" customWidth="1"/>
    <col min="2832" max="2832" width="13.7109375" style="340" customWidth="1"/>
    <col min="2833" max="2839" width="13.7109375" style="340" bestFit="1" customWidth="1"/>
    <col min="2840" max="3072" width="9.140625" style="340"/>
    <col min="3073" max="3074" width="0" style="340" hidden="1" customWidth="1"/>
    <col min="3075" max="3075" width="37.85546875" style="340" customWidth="1"/>
    <col min="3076" max="3087" width="12" style="340" bestFit="1" customWidth="1"/>
    <col min="3088" max="3088" width="13.7109375" style="340" customWidth="1"/>
    <col min="3089" max="3095" width="13.7109375" style="340" bestFit="1" customWidth="1"/>
    <col min="3096" max="3328" width="9.140625" style="340"/>
    <col min="3329" max="3330" width="0" style="340" hidden="1" customWidth="1"/>
    <col min="3331" max="3331" width="37.85546875" style="340" customWidth="1"/>
    <col min="3332" max="3343" width="12" style="340" bestFit="1" customWidth="1"/>
    <col min="3344" max="3344" width="13.7109375" style="340" customWidth="1"/>
    <col min="3345" max="3351" width="13.7109375" style="340" bestFit="1" customWidth="1"/>
    <col min="3352" max="3584" width="9.140625" style="340"/>
    <col min="3585" max="3586" width="0" style="340" hidden="1" customWidth="1"/>
    <col min="3587" max="3587" width="37.85546875" style="340" customWidth="1"/>
    <col min="3588" max="3599" width="12" style="340" bestFit="1" customWidth="1"/>
    <col min="3600" max="3600" width="13.7109375" style="340" customWidth="1"/>
    <col min="3601" max="3607" width="13.7109375" style="340" bestFit="1" customWidth="1"/>
    <col min="3608" max="3840" width="9.140625" style="340"/>
    <col min="3841" max="3842" width="0" style="340" hidden="1" customWidth="1"/>
    <col min="3843" max="3843" width="37.85546875" style="340" customWidth="1"/>
    <col min="3844" max="3855" width="12" style="340" bestFit="1" customWidth="1"/>
    <col min="3856" max="3856" width="13.7109375" style="340" customWidth="1"/>
    <col min="3857" max="3863" width="13.7109375" style="340" bestFit="1" customWidth="1"/>
    <col min="3864" max="4096" width="9.140625" style="340"/>
    <col min="4097" max="4098" width="0" style="340" hidden="1" customWidth="1"/>
    <col min="4099" max="4099" width="37.85546875" style="340" customWidth="1"/>
    <col min="4100" max="4111" width="12" style="340" bestFit="1" customWidth="1"/>
    <col min="4112" max="4112" width="13.7109375" style="340" customWidth="1"/>
    <col min="4113" max="4119" width="13.7109375" style="340" bestFit="1" customWidth="1"/>
    <col min="4120" max="4352" width="9.140625" style="340"/>
    <col min="4353" max="4354" width="0" style="340" hidden="1" customWidth="1"/>
    <col min="4355" max="4355" width="37.85546875" style="340" customWidth="1"/>
    <col min="4356" max="4367" width="12" style="340" bestFit="1" customWidth="1"/>
    <col min="4368" max="4368" width="13.7109375" style="340" customWidth="1"/>
    <col min="4369" max="4375" width="13.7109375" style="340" bestFit="1" customWidth="1"/>
    <col min="4376" max="4608" width="9.140625" style="340"/>
    <col min="4609" max="4610" width="0" style="340" hidden="1" customWidth="1"/>
    <col min="4611" max="4611" width="37.85546875" style="340" customWidth="1"/>
    <col min="4612" max="4623" width="12" style="340" bestFit="1" customWidth="1"/>
    <col min="4624" max="4624" width="13.7109375" style="340" customWidth="1"/>
    <col min="4625" max="4631" width="13.7109375" style="340" bestFit="1" customWidth="1"/>
    <col min="4632" max="4864" width="9.140625" style="340"/>
    <col min="4865" max="4866" width="0" style="340" hidden="1" customWidth="1"/>
    <col min="4867" max="4867" width="37.85546875" style="340" customWidth="1"/>
    <col min="4868" max="4879" width="12" style="340" bestFit="1" customWidth="1"/>
    <col min="4880" max="4880" width="13.7109375" style="340" customWidth="1"/>
    <col min="4881" max="4887" width="13.7109375" style="340" bestFit="1" customWidth="1"/>
    <col min="4888" max="5120" width="9.140625" style="340"/>
    <col min="5121" max="5122" width="0" style="340" hidden="1" customWidth="1"/>
    <col min="5123" max="5123" width="37.85546875" style="340" customWidth="1"/>
    <col min="5124" max="5135" width="12" style="340" bestFit="1" customWidth="1"/>
    <col min="5136" max="5136" width="13.7109375" style="340" customWidth="1"/>
    <col min="5137" max="5143" width="13.7109375" style="340" bestFit="1" customWidth="1"/>
    <col min="5144" max="5376" width="9.140625" style="340"/>
    <col min="5377" max="5378" width="0" style="340" hidden="1" customWidth="1"/>
    <col min="5379" max="5379" width="37.85546875" style="340" customWidth="1"/>
    <col min="5380" max="5391" width="12" style="340" bestFit="1" customWidth="1"/>
    <col min="5392" max="5392" width="13.7109375" style="340" customWidth="1"/>
    <col min="5393" max="5399" width="13.7109375" style="340" bestFit="1" customWidth="1"/>
    <col min="5400" max="5632" width="9.140625" style="340"/>
    <col min="5633" max="5634" width="0" style="340" hidden="1" customWidth="1"/>
    <col min="5635" max="5635" width="37.85546875" style="340" customWidth="1"/>
    <col min="5636" max="5647" width="12" style="340" bestFit="1" customWidth="1"/>
    <col min="5648" max="5648" width="13.7109375" style="340" customWidth="1"/>
    <col min="5649" max="5655" width="13.7109375" style="340" bestFit="1" customWidth="1"/>
    <col min="5656" max="5888" width="9.140625" style="340"/>
    <col min="5889" max="5890" width="0" style="340" hidden="1" customWidth="1"/>
    <col min="5891" max="5891" width="37.85546875" style="340" customWidth="1"/>
    <col min="5892" max="5903" width="12" style="340" bestFit="1" customWidth="1"/>
    <col min="5904" max="5904" width="13.7109375" style="340" customWidth="1"/>
    <col min="5905" max="5911" width="13.7109375" style="340" bestFit="1" customWidth="1"/>
    <col min="5912" max="6144" width="9.140625" style="340"/>
    <col min="6145" max="6146" width="0" style="340" hidden="1" customWidth="1"/>
    <col min="6147" max="6147" width="37.85546875" style="340" customWidth="1"/>
    <col min="6148" max="6159" width="12" style="340" bestFit="1" customWidth="1"/>
    <col min="6160" max="6160" width="13.7109375" style="340" customWidth="1"/>
    <col min="6161" max="6167" width="13.7109375" style="340" bestFit="1" customWidth="1"/>
    <col min="6168" max="6400" width="9.140625" style="340"/>
    <col min="6401" max="6402" width="0" style="340" hidden="1" customWidth="1"/>
    <col min="6403" max="6403" width="37.85546875" style="340" customWidth="1"/>
    <col min="6404" max="6415" width="12" style="340" bestFit="1" customWidth="1"/>
    <col min="6416" max="6416" width="13.7109375" style="340" customWidth="1"/>
    <col min="6417" max="6423" width="13.7109375" style="340" bestFit="1" customWidth="1"/>
    <col min="6424" max="6656" width="9.140625" style="340"/>
    <col min="6657" max="6658" width="0" style="340" hidden="1" customWidth="1"/>
    <col min="6659" max="6659" width="37.85546875" style="340" customWidth="1"/>
    <col min="6660" max="6671" width="12" style="340" bestFit="1" customWidth="1"/>
    <col min="6672" max="6672" width="13.7109375" style="340" customWidth="1"/>
    <col min="6673" max="6679" width="13.7109375" style="340" bestFit="1" customWidth="1"/>
    <col min="6680" max="6912" width="9.140625" style="340"/>
    <col min="6913" max="6914" width="0" style="340" hidden="1" customWidth="1"/>
    <col min="6915" max="6915" width="37.85546875" style="340" customWidth="1"/>
    <col min="6916" max="6927" width="12" style="340" bestFit="1" customWidth="1"/>
    <col min="6928" max="6928" width="13.7109375" style="340" customWidth="1"/>
    <col min="6929" max="6935" width="13.7109375" style="340" bestFit="1" customWidth="1"/>
    <col min="6936" max="7168" width="9.140625" style="340"/>
    <col min="7169" max="7170" width="0" style="340" hidden="1" customWidth="1"/>
    <col min="7171" max="7171" width="37.85546875" style="340" customWidth="1"/>
    <col min="7172" max="7183" width="12" style="340" bestFit="1" customWidth="1"/>
    <col min="7184" max="7184" width="13.7109375" style="340" customWidth="1"/>
    <col min="7185" max="7191" width="13.7109375" style="340" bestFit="1" customWidth="1"/>
    <col min="7192" max="7424" width="9.140625" style="340"/>
    <col min="7425" max="7426" width="0" style="340" hidden="1" customWidth="1"/>
    <col min="7427" max="7427" width="37.85546875" style="340" customWidth="1"/>
    <col min="7428" max="7439" width="12" style="340" bestFit="1" customWidth="1"/>
    <col min="7440" max="7440" width="13.7109375" style="340" customWidth="1"/>
    <col min="7441" max="7447" width="13.7109375" style="340" bestFit="1" customWidth="1"/>
    <col min="7448" max="7680" width="9.140625" style="340"/>
    <col min="7681" max="7682" width="0" style="340" hidden="1" customWidth="1"/>
    <col min="7683" max="7683" width="37.85546875" style="340" customWidth="1"/>
    <col min="7684" max="7695" width="12" style="340" bestFit="1" customWidth="1"/>
    <col min="7696" max="7696" width="13.7109375" style="340" customWidth="1"/>
    <col min="7697" max="7703" width="13.7109375" style="340" bestFit="1" customWidth="1"/>
    <col min="7704" max="7936" width="9.140625" style="340"/>
    <col min="7937" max="7938" width="0" style="340" hidden="1" customWidth="1"/>
    <col min="7939" max="7939" width="37.85546875" style="340" customWidth="1"/>
    <col min="7940" max="7951" width="12" style="340" bestFit="1" customWidth="1"/>
    <col min="7952" max="7952" width="13.7109375" style="340" customWidth="1"/>
    <col min="7953" max="7959" width="13.7109375" style="340" bestFit="1" customWidth="1"/>
    <col min="7960" max="8192" width="9.140625" style="340"/>
    <col min="8193" max="8194" width="0" style="340" hidden="1" customWidth="1"/>
    <col min="8195" max="8195" width="37.85546875" style="340" customWidth="1"/>
    <col min="8196" max="8207" width="12" style="340" bestFit="1" customWidth="1"/>
    <col min="8208" max="8208" width="13.7109375" style="340" customWidth="1"/>
    <col min="8209" max="8215" width="13.7109375" style="340" bestFit="1" customWidth="1"/>
    <col min="8216" max="8448" width="9.140625" style="340"/>
    <col min="8449" max="8450" width="0" style="340" hidden="1" customWidth="1"/>
    <col min="8451" max="8451" width="37.85546875" style="340" customWidth="1"/>
    <col min="8452" max="8463" width="12" style="340" bestFit="1" customWidth="1"/>
    <col min="8464" max="8464" width="13.7109375" style="340" customWidth="1"/>
    <col min="8465" max="8471" width="13.7109375" style="340" bestFit="1" customWidth="1"/>
    <col min="8472" max="8704" width="9.140625" style="340"/>
    <col min="8705" max="8706" width="0" style="340" hidden="1" customWidth="1"/>
    <col min="8707" max="8707" width="37.85546875" style="340" customWidth="1"/>
    <col min="8708" max="8719" width="12" style="340" bestFit="1" customWidth="1"/>
    <col min="8720" max="8720" width="13.7109375" style="340" customWidth="1"/>
    <col min="8721" max="8727" width="13.7109375" style="340" bestFit="1" customWidth="1"/>
    <col min="8728" max="8960" width="9.140625" style="340"/>
    <col min="8961" max="8962" width="0" style="340" hidden="1" customWidth="1"/>
    <col min="8963" max="8963" width="37.85546875" style="340" customWidth="1"/>
    <col min="8964" max="8975" width="12" style="340" bestFit="1" customWidth="1"/>
    <col min="8976" max="8976" width="13.7109375" style="340" customWidth="1"/>
    <col min="8977" max="8983" width="13.7109375" style="340" bestFit="1" customWidth="1"/>
    <col min="8984" max="9216" width="9.140625" style="340"/>
    <col min="9217" max="9218" width="0" style="340" hidden="1" customWidth="1"/>
    <col min="9219" max="9219" width="37.85546875" style="340" customWidth="1"/>
    <col min="9220" max="9231" width="12" style="340" bestFit="1" customWidth="1"/>
    <col min="9232" max="9232" width="13.7109375" style="340" customWidth="1"/>
    <col min="9233" max="9239" width="13.7109375" style="340" bestFit="1" customWidth="1"/>
    <col min="9240" max="9472" width="9.140625" style="340"/>
    <col min="9473" max="9474" width="0" style="340" hidden="1" customWidth="1"/>
    <col min="9475" max="9475" width="37.85546875" style="340" customWidth="1"/>
    <col min="9476" max="9487" width="12" style="340" bestFit="1" customWidth="1"/>
    <col min="9488" max="9488" width="13.7109375" style="340" customWidth="1"/>
    <col min="9489" max="9495" width="13.7109375" style="340" bestFit="1" customWidth="1"/>
    <col min="9496" max="9728" width="9.140625" style="340"/>
    <col min="9729" max="9730" width="0" style="340" hidden="1" customWidth="1"/>
    <col min="9731" max="9731" width="37.85546875" style="340" customWidth="1"/>
    <col min="9732" max="9743" width="12" style="340" bestFit="1" customWidth="1"/>
    <col min="9744" max="9744" width="13.7109375" style="340" customWidth="1"/>
    <col min="9745" max="9751" width="13.7109375" style="340" bestFit="1" customWidth="1"/>
    <col min="9752" max="9984" width="9.140625" style="340"/>
    <col min="9985" max="9986" width="0" style="340" hidden="1" customWidth="1"/>
    <col min="9987" max="9987" width="37.85546875" style="340" customWidth="1"/>
    <col min="9988" max="9999" width="12" style="340" bestFit="1" customWidth="1"/>
    <col min="10000" max="10000" width="13.7109375" style="340" customWidth="1"/>
    <col min="10001" max="10007" width="13.7109375" style="340" bestFit="1" customWidth="1"/>
    <col min="10008" max="10240" width="9.140625" style="340"/>
    <col min="10241" max="10242" width="0" style="340" hidden="1" customWidth="1"/>
    <col min="10243" max="10243" width="37.85546875" style="340" customWidth="1"/>
    <col min="10244" max="10255" width="12" style="340" bestFit="1" customWidth="1"/>
    <col min="10256" max="10256" width="13.7109375" style="340" customWidth="1"/>
    <col min="10257" max="10263" width="13.7109375" style="340" bestFit="1" customWidth="1"/>
    <col min="10264" max="10496" width="9.140625" style="340"/>
    <col min="10497" max="10498" width="0" style="340" hidden="1" customWidth="1"/>
    <col min="10499" max="10499" width="37.85546875" style="340" customWidth="1"/>
    <col min="10500" max="10511" width="12" style="340" bestFit="1" customWidth="1"/>
    <col min="10512" max="10512" width="13.7109375" style="340" customWidth="1"/>
    <col min="10513" max="10519" width="13.7109375" style="340" bestFit="1" customWidth="1"/>
    <col min="10520" max="10752" width="9.140625" style="340"/>
    <col min="10753" max="10754" width="0" style="340" hidden="1" customWidth="1"/>
    <col min="10755" max="10755" width="37.85546875" style="340" customWidth="1"/>
    <col min="10756" max="10767" width="12" style="340" bestFit="1" customWidth="1"/>
    <col min="10768" max="10768" width="13.7109375" style="340" customWidth="1"/>
    <col min="10769" max="10775" width="13.7109375" style="340" bestFit="1" customWidth="1"/>
    <col min="10776" max="11008" width="9.140625" style="340"/>
    <col min="11009" max="11010" width="0" style="340" hidden="1" customWidth="1"/>
    <col min="11011" max="11011" width="37.85546875" style="340" customWidth="1"/>
    <col min="11012" max="11023" width="12" style="340" bestFit="1" customWidth="1"/>
    <col min="11024" max="11024" width="13.7109375" style="340" customWidth="1"/>
    <col min="11025" max="11031" width="13.7109375" style="340" bestFit="1" customWidth="1"/>
    <col min="11032" max="11264" width="9.140625" style="340"/>
    <col min="11265" max="11266" width="0" style="340" hidden="1" customWidth="1"/>
    <col min="11267" max="11267" width="37.85546875" style="340" customWidth="1"/>
    <col min="11268" max="11279" width="12" style="340" bestFit="1" customWidth="1"/>
    <col min="11280" max="11280" width="13.7109375" style="340" customWidth="1"/>
    <col min="11281" max="11287" width="13.7109375" style="340" bestFit="1" customWidth="1"/>
    <col min="11288" max="11520" width="9.140625" style="340"/>
    <col min="11521" max="11522" width="0" style="340" hidden="1" customWidth="1"/>
    <col min="11523" max="11523" width="37.85546875" style="340" customWidth="1"/>
    <col min="11524" max="11535" width="12" style="340" bestFit="1" customWidth="1"/>
    <col min="11536" max="11536" width="13.7109375" style="340" customWidth="1"/>
    <col min="11537" max="11543" width="13.7109375" style="340" bestFit="1" customWidth="1"/>
    <col min="11544" max="11776" width="9.140625" style="340"/>
    <col min="11777" max="11778" width="0" style="340" hidden="1" customWidth="1"/>
    <col min="11779" max="11779" width="37.85546875" style="340" customWidth="1"/>
    <col min="11780" max="11791" width="12" style="340" bestFit="1" customWidth="1"/>
    <col min="11792" max="11792" width="13.7109375" style="340" customWidth="1"/>
    <col min="11793" max="11799" width="13.7109375" style="340" bestFit="1" customWidth="1"/>
    <col min="11800" max="12032" width="9.140625" style="340"/>
    <col min="12033" max="12034" width="0" style="340" hidden="1" customWidth="1"/>
    <col min="12035" max="12035" width="37.85546875" style="340" customWidth="1"/>
    <col min="12036" max="12047" width="12" style="340" bestFit="1" customWidth="1"/>
    <col min="12048" max="12048" width="13.7109375" style="340" customWidth="1"/>
    <col min="12049" max="12055" width="13.7109375" style="340" bestFit="1" customWidth="1"/>
    <col min="12056" max="12288" width="9.140625" style="340"/>
    <col min="12289" max="12290" width="0" style="340" hidden="1" customWidth="1"/>
    <col min="12291" max="12291" width="37.85546875" style="340" customWidth="1"/>
    <col min="12292" max="12303" width="12" style="340" bestFit="1" customWidth="1"/>
    <col min="12304" max="12304" width="13.7109375" style="340" customWidth="1"/>
    <col min="12305" max="12311" width="13.7109375" style="340" bestFit="1" customWidth="1"/>
    <col min="12312" max="12544" width="9.140625" style="340"/>
    <col min="12545" max="12546" width="0" style="340" hidden="1" customWidth="1"/>
    <col min="12547" max="12547" width="37.85546875" style="340" customWidth="1"/>
    <col min="12548" max="12559" width="12" style="340" bestFit="1" customWidth="1"/>
    <col min="12560" max="12560" width="13.7109375" style="340" customWidth="1"/>
    <col min="12561" max="12567" width="13.7109375" style="340" bestFit="1" customWidth="1"/>
    <col min="12568" max="12800" width="9.140625" style="340"/>
    <col min="12801" max="12802" width="0" style="340" hidden="1" customWidth="1"/>
    <col min="12803" max="12803" width="37.85546875" style="340" customWidth="1"/>
    <col min="12804" max="12815" width="12" style="340" bestFit="1" customWidth="1"/>
    <col min="12816" max="12816" width="13.7109375" style="340" customWidth="1"/>
    <col min="12817" max="12823" width="13.7109375" style="340" bestFit="1" customWidth="1"/>
    <col min="12824" max="13056" width="9.140625" style="340"/>
    <col min="13057" max="13058" width="0" style="340" hidden="1" customWidth="1"/>
    <col min="13059" max="13059" width="37.85546875" style="340" customWidth="1"/>
    <col min="13060" max="13071" width="12" style="340" bestFit="1" customWidth="1"/>
    <col min="13072" max="13072" width="13.7109375" style="340" customWidth="1"/>
    <col min="13073" max="13079" width="13.7109375" style="340" bestFit="1" customWidth="1"/>
    <col min="13080" max="13312" width="9.140625" style="340"/>
    <col min="13313" max="13314" width="0" style="340" hidden="1" customWidth="1"/>
    <col min="13315" max="13315" width="37.85546875" style="340" customWidth="1"/>
    <col min="13316" max="13327" width="12" style="340" bestFit="1" customWidth="1"/>
    <col min="13328" max="13328" width="13.7109375" style="340" customWidth="1"/>
    <col min="13329" max="13335" width="13.7109375" style="340" bestFit="1" customWidth="1"/>
    <col min="13336" max="13568" width="9.140625" style="340"/>
    <col min="13569" max="13570" width="0" style="340" hidden="1" customWidth="1"/>
    <col min="13571" max="13571" width="37.85546875" style="340" customWidth="1"/>
    <col min="13572" max="13583" width="12" style="340" bestFit="1" customWidth="1"/>
    <col min="13584" max="13584" width="13.7109375" style="340" customWidth="1"/>
    <col min="13585" max="13591" width="13.7109375" style="340" bestFit="1" customWidth="1"/>
    <col min="13592" max="13824" width="9.140625" style="340"/>
    <col min="13825" max="13826" width="0" style="340" hidden="1" customWidth="1"/>
    <col min="13827" max="13827" width="37.85546875" style="340" customWidth="1"/>
    <col min="13828" max="13839" width="12" style="340" bestFit="1" customWidth="1"/>
    <col min="13840" max="13840" width="13.7109375" style="340" customWidth="1"/>
    <col min="13841" max="13847" width="13.7109375" style="340" bestFit="1" customWidth="1"/>
    <col min="13848" max="14080" width="9.140625" style="340"/>
    <col min="14081" max="14082" width="0" style="340" hidden="1" customWidth="1"/>
    <col min="14083" max="14083" width="37.85546875" style="340" customWidth="1"/>
    <col min="14084" max="14095" width="12" style="340" bestFit="1" customWidth="1"/>
    <col min="14096" max="14096" width="13.7109375" style="340" customWidth="1"/>
    <col min="14097" max="14103" width="13.7109375" style="340" bestFit="1" customWidth="1"/>
    <col min="14104" max="14336" width="9.140625" style="340"/>
    <col min="14337" max="14338" width="0" style="340" hidden="1" customWidth="1"/>
    <col min="14339" max="14339" width="37.85546875" style="340" customWidth="1"/>
    <col min="14340" max="14351" width="12" style="340" bestFit="1" customWidth="1"/>
    <col min="14352" max="14352" width="13.7109375" style="340" customWidth="1"/>
    <col min="14353" max="14359" width="13.7109375" style="340" bestFit="1" customWidth="1"/>
    <col min="14360" max="14592" width="9.140625" style="340"/>
    <col min="14593" max="14594" width="0" style="340" hidden="1" customWidth="1"/>
    <col min="14595" max="14595" width="37.85546875" style="340" customWidth="1"/>
    <col min="14596" max="14607" width="12" style="340" bestFit="1" customWidth="1"/>
    <col min="14608" max="14608" width="13.7109375" style="340" customWidth="1"/>
    <col min="14609" max="14615" width="13.7109375" style="340" bestFit="1" customWidth="1"/>
    <col min="14616" max="14848" width="9.140625" style="340"/>
    <col min="14849" max="14850" width="0" style="340" hidden="1" customWidth="1"/>
    <col min="14851" max="14851" width="37.85546875" style="340" customWidth="1"/>
    <col min="14852" max="14863" width="12" style="340" bestFit="1" customWidth="1"/>
    <col min="14864" max="14864" width="13.7109375" style="340" customWidth="1"/>
    <col min="14865" max="14871" width="13.7109375" style="340" bestFit="1" customWidth="1"/>
    <col min="14872" max="15104" width="9.140625" style="340"/>
    <col min="15105" max="15106" width="0" style="340" hidden="1" customWidth="1"/>
    <col min="15107" max="15107" width="37.85546875" style="340" customWidth="1"/>
    <col min="15108" max="15119" width="12" style="340" bestFit="1" customWidth="1"/>
    <col min="15120" max="15120" width="13.7109375" style="340" customWidth="1"/>
    <col min="15121" max="15127" width="13.7109375" style="340" bestFit="1" customWidth="1"/>
    <col min="15128" max="15360" width="9.140625" style="340"/>
    <col min="15361" max="15362" width="0" style="340" hidden="1" customWidth="1"/>
    <col min="15363" max="15363" width="37.85546875" style="340" customWidth="1"/>
    <col min="15364" max="15375" width="12" style="340" bestFit="1" customWidth="1"/>
    <col min="15376" max="15376" width="13.7109375" style="340" customWidth="1"/>
    <col min="15377" max="15383" width="13.7109375" style="340" bestFit="1" customWidth="1"/>
    <col min="15384" max="15616" width="9.140625" style="340"/>
    <col min="15617" max="15618" width="0" style="340" hidden="1" customWidth="1"/>
    <col min="15619" max="15619" width="37.85546875" style="340" customWidth="1"/>
    <col min="15620" max="15631" width="12" style="340" bestFit="1" customWidth="1"/>
    <col min="15632" max="15632" width="13.7109375" style="340" customWidth="1"/>
    <col min="15633" max="15639" width="13.7109375" style="340" bestFit="1" customWidth="1"/>
    <col min="15640" max="15872" width="9.140625" style="340"/>
    <col min="15873" max="15874" width="0" style="340" hidden="1" customWidth="1"/>
    <col min="15875" max="15875" width="37.85546875" style="340" customWidth="1"/>
    <col min="15876" max="15887" width="12" style="340" bestFit="1" customWidth="1"/>
    <col min="15888" max="15888" width="13.7109375" style="340" customWidth="1"/>
    <col min="15889" max="15895" width="13.7109375" style="340" bestFit="1" customWidth="1"/>
    <col min="15896" max="16128" width="9.140625" style="340"/>
    <col min="16129" max="16130" width="0" style="340" hidden="1" customWidth="1"/>
    <col min="16131" max="16131" width="37.85546875" style="340" customWidth="1"/>
    <col min="16132" max="16143" width="12" style="340" bestFit="1" customWidth="1"/>
    <col min="16144" max="16144" width="13.7109375" style="340" customWidth="1"/>
    <col min="16145" max="16151" width="13.7109375" style="340" bestFit="1" customWidth="1"/>
    <col min="16152" max="16384" width="9.140625" style="340"/>
  </cols>
  <sheetData>
    <row r="1" spans="1:29">
      <c r="C1" s="341" t="s">
        <v>897</v>
      </c>
    </row>
    <row r="2" spans="1:29" hidden="1"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</row>
    <row r="3" spans="1:29">
      <c r="A3" s="966" t="s">
        <v>2</v>
      </c>
      <c r="B3" s="966" t="s">
        <v>898</v>
      </c>
      <c r="C3" s="966" t="s">
        <v>899</v>
      </c>
      <c r="D3" s="969" t="s">
        <v>900</v>
      </c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69"/>
      <c r="P3" s="969"/>
      <c r="Q3" s="969"/>
      <c r="R3" s="969"/>
      <c r="S3" s="969"/>
      <c r="T3" s="969"/>
      <c r="U3" s="969"/>
      <c r="V3" s="969"/>
      <c r="W3" s="969"/>
    </row>
    <row r="4" spans="1:29">
      <c r="A4" s="967"/>
      <c r="B4" s="967"/>
      <c r="C4" s="967"/>
      <c r="D4" s="970" t="s">
        <v>901</v>
      </c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</row>
    <row r="5" spans="1:29">
      <c r="A5" s="967"/>
      <c r="B5" s="967"/>
      <c r="C5" s="968"/>
      <c r="D5" s="969" t="s">
        <v>967</v>
      </c>
      <c r="E5" s="969"/>
      <c r="F5" s="969"/>
      <c r="G5" s="969"/>
      <c r="H5" s="969"/>
      <c r="I5" s="969"/>
      <c r="J5" s="969"/>
      <c r="K5" s="969"/>
      <c r="L5" s="969"/>
      <c r="M5" s="969"/>
      <c r="N5" s="969"/>
      <c r="O5" s="969"/>
      <c r="P5" s="969"/>
      <c r="Q5" s="969"/>
      <c r="R5" s="969"/>
      <c r="S5" s="969"/>
      <c r="T5" s="969"/>
      <c r="U5" s="969"/>
      <c r="V5" s="969"/>
      <c r="W5" s="969"/>
    </row>
    <row r="6" spans="1:29">
      <c r="A6" s="968"/>
      <c r="B6" s="968"/>
      <c r="C6" s="343" t="s">
        <v>903</v>
      </c>
      <c r="D6" s="401">
        <v>1</v>
      </c>
      <c r="E6" s="344">
        <v>2</v>
      </c>
      <c r="F6" s="344">
        <v>3</v>
      </c>
      <c r="G6" s="344">
        <v>4</v>
      </c>
      <c r="H6" s="344">
        <v>5</v>
      </c>
      <c r="I6" s="344">
        <v>6</v>
      </c>
      <c r="J6" s="344">
        <v>7</v>
      </c>
      <c r="K6" s="345">
        <v>8</v>
      </c>
      <c r="L6" s="344">
        <v>9</v>
      </c>
      <c r="M6" s="344">
        <v>10</v>
      </c>
      <c r="N6" s="344">
        <v>11</v>
      </c>
      <c r="O6" s="344">
        <v>12</v>
      </c>
      <c r="P6" s="344">
        <v>13</v>
      </c>
      <c r="Q6" s="344">
        <v>14</v>
      </c>
      <c r="R6" s="344">
        <v>15</v>
      </c>
      <c r="S6" s="344">
        <v>16</v>
      </c>
      <c r="T6" s="344">
        <v>17</v>
      </c>
      <c r="U6" s="344">
        <v>18</v>
      </c>
      <c r="V6" s="344">
        <v>19</v>
      </c>
      <c r="W6" s="344">
        <v>20</v>
      </c>
    </row>
    <row r="7" spans="1:29" s="349" customFormat="1">
      <c r="A7" s="346"/>
      <c r="B7" s="346"/>
      <c r="C7" s="347" t="s">
        <v>904</v>
      </c>
      <c r="D7" s="348">
        <f>D6*20</f>
        <v>20</v>
      </c>
      <c r="E7" s="348">
        <f>E6*20</f>
        <v>40</v>
      </c>
      <c r="F7" s="348">
        <f>F6*20</f>
        <v>60</v>
      </c>
      <c r="G7" s="348">
        <f t="shared" ref="G7:W7" si="0">G6*20</f>
        <v>80</v>
      </c>
      <c r="H7" s="348">
        <f t="shared" si="0"/>
        <v>100</v>
      </c>
      <c r="I7" s="348">
        <f t="shared" si="0"/>
        <v>120</v>
      </c>
      <c r="J7" s="348">
        <f t="shared" si="0"/>
        <v>140</v>
      </c>
      <c r="K7" s="348">
        <f t="shared" si="0"/>
        <v>160</v>
      </c>
      <c r="L7" s="348">
        <f t="shared" si="0"/>
        <v>180</v>
      </c>
      <c r="M7" s="348">
        <f t="shared" si="0"/>
        <v>200</v>
      </c>
      <c r="N7" s="348">
        <f t="shared" si="0"/>
        <v>220</v>
      </c>
      <c r="O7" s="348">
        <f t="shared" si="0"/>
        <v>240</v>
      </c>
      <c r="P7" s="348">
        <f t="shared" si="0"/>
        <v>260</v>
      </c>
      <c r="Q7" s="348">
        <f t="shared" si="0"/>
        <v>280</v>
      </c>
      <c r="R7" s="348">
        <f t="shared" si="0"/>
        <v>300</v>
      </c>
      <c r="S7" s="348">
        <f t="shared" si="0"/>
        <v>320</v>
      </c>
      <c r="T7" s="348">
        <f t="shared" si="0"/>
        <v>340</v>
      </c>
      <c r="U7" s="348">
        <f t="shared" si="0"/>
        <v>360</v>
      </c>
      <c r="V7" s="348">
        <f t="shared" si="0"/>
        <v>380</v>
      </c>
      <c r="W7" s="348">
        <f t="shared" si="0"/>
        <v>400</v>
      </c>
      <c r="X7" s="340">
        <f>K7/K6</f>
        <v>20</v>
      </c>
      <c r="Y7" s="340"/>
      <c r="Z7" s="340"/>
      <c r="AA7" s="340"/>
      <c r="AB7" s="340"/>
      <c r="AC7" s="340"/>
    </row>
    <row r="8" spans="1:29" s="349" customFormat="1">
      <c r="A8" s="346"/>
      <c r="B8" s="346"/>
      <c r="C8" s="350" t="s">
        <v>905</v>
      </c>
      <c r="D8" s="348">
        <f>14*D6</f>
        <v>14</v>
      </c>
      <c r="E8" s="348">
        <f t="shared" ref="E8:W8" si="1">14*E6</f>
        <v>28</v>
      </c>
      <c r="F8" s="348">
        <f t="shared" si="1"/>
        <v>42</v>
      </c>
      <c r="G8" s="348">
        <f t="shared" si="1"/>
        <v>56</v>
      </c>
      <c r="H8" s="348">
        <f t="shared" si="1"/>
        <v>70</v>
      </c>
      <c r="I8" s="348">
        <f t="shared" si="1"/>
        <v>84</v>
      </c>
      <c r="J8" s="348">
        <f t="shared" si="1"/>
        <v>98</v>
      </c>
      <c r="K8" s="348">
        <f t="shared" si="1"/>
        <v>112</v>
      </c>
      <c r="L8" s="348">
        <f t="shared" si="1"/>
        <v>126</v>
      </c>
      <c r="M8" s="348">
        <f t="shared" si="1"/>
        <v>140</v>
      </c>
      <c r="N8" s="348">
        <f t="shared" si="1"/>
        <v>154</v>
      </c>
      <c r="O8" s="348">
        <f t="shared" si="1"/>
        <v>168</v>
      </c>
      <c r="P8" s="348">
        <f t="shared" si="1"/>
        <v>182</v>
      </c>
      <c r="Q8" s="348">
        <f t="shared" si="1"/>
        <v>196</v>
      </c>
      <c r="R8" s="348">
        <f t="shared" si="1"/>
        <v>210</v>
      </c>
      <c r="S8" s="348">
        <f t="shared" si="1"/>
        <v>224</v>
      </c>
      <c r="T8" s="348">
        <f t="shared" si="1"/>
        <v>238</v>
      </c>
      <c r="U8" s="348">
        <f t="shared" si="1"/>
        <v>252</v>
      </c>
      <c r="V8" s="348">
        <f t="shared" si="1"/>
        <v>266</v>
      </c>
      <c r="W8" s="348">
        <f t="shared" si="1"/>
        <v>280</v>
      </c>
      <c r="X8" s="340">
        <f>K8/K6</f>
        <v>14</v>
      </c>
      <c r="Y8" s="340"/>
      <c r="Z8" s="340"/>
      <c r="AA8" s="340"/>
      <c r="AB8" s="340"/>
      <c r="AC8" s="340"/>
    </row>
    <row r="9" spans="1:29" s="349" customFormat="1">
      <c r="A9" s="346"/>
      <c r="B9" s="346"/>
      <c r="C9" s="350" t="s">
        <v>906</v>
      </c>
      <c r="D9" s="348">
        <f>9*D6</f>
        <v>9</v>
      </c>
      <c r="E9" s="348">
        <f t="shared" ref="E9:W9" si="2">9*E6</f>
        <v>18</v>
      </c>
      <c r="F9" s="348">
        <f t="shared" si="2"/>
        <v>27</v>
      </c>
      <c r="G9" s="348">
        <f t="shared" si="2"/>
        <v>36</v>
      </c>
      <c r="H9" s="348">
        <f t="shared" si="2"/>
        <v>45</v>
      </c>
      <c r="I9" s="348">
        <f t="shared" si="2"/>
        <v>54</v>
      </c>
      <c r="J9" s="348">
        <f t="shared" si="2"/>
        <v>63</v>
      </c>
      <c r="K9" s="348">
        <f t="shared" si="2"/>
        <v>72</v>
      </c>
      <c r="L9" s="348">
        <f t="shared" si="2"/>
        <v>81</v>
      </c>
      <c r="M9" s="348">
        <f t="shared" si="2"/>
        <v>90</v>
      </c>
      <c r="N9" s="348">
        <f t="shared" si="2"/>
        <v>99</v>
      </c>
      <c r="O9" s="348">
        <f t="shared" si="2"/>
        <v>108</v>
      </c>
      <c r="P9" s="348">
        <f t="shared" si="2"/>
        <v>117</v>
      </c>
      <c r="Q9" s="348">
        <f t="shared" si="2"/>
        <v>126</v>
      </c>
      <c r="R9" s="348">
        <f t="shared" si="2"/>
        <v>135</v>
      </c>
      <c r="S9" s="348">
        <f t="shared" si="2"/>
        <v>144</v>
      </c>
      <c r="T9" s="348">
        <f t="shared" si="2"/>
        <v>153</v>
      </c>
      <c r="U9" s="348">
        <f t="shared" si="2"/>
        <v>162</v>
      </c>
      <c r="V9" s="348">
        <f t="shared" si="2"/>
        <v>171</v>
      </c>
      <c r="W9" s="348">
        <f t="shared" si="2"/>
        <v>180</v>
      </c>
      <c r="X9" s="340">
        <f>K9/K6</f>
        <v>9</v>
      </c>
      <c r="Y9" s="340"/>
      <c r="Z9" s="340"/>
      <c r="AA9" s="340"/>
      <c r="AB9" s="340"/>
      <c r="AC9" s="340"/>
    </row>
    <row r="10" spans="1:29" s="349" customFormat="1">
      <c r="A10" s="346"/>
      <c r="B10" s="346"/>
      <c r="C10" s="350" t="s">
        <v>907</v>
      </c>
      <c r="D10" s="348">
        <f>13*D6</f>
        <v>13</v>
      </c>
      <c r="E10" s="348">
        <f t="shared" ref="E10:W10" si="3">13*E6</f>
        <v>26</v>
      </c>
      <c r="F10" s="348">
        <f t="shared" si="3"/>
        <v>39</v>
      </c>
      <c r="G10" s="348">
        <f t="shared" si="3"/>
        <v>52</v>
      </c>
      <c r="H10" s="348">
        <f t="shared" si="3"/>
        <v>65</v>
      </c>
      <c r="I10" s="348">
        <f t="shared" si="3"/>
        <v>78</v>
      </c>
      <c r="J10" s="348">
        <f t="shared" si="3"/>
        <v>91</v>
      </c>
      <c r="K10" s="348">
        <f t="shared" si="3"/>
        <v>104</v>
      </c>
      <c r="L10" s="348">
        <f t="shared" si="3"/>
        <v>117</v>
      </c>
      <c r="M10" s="348">
        <f t="shared" si="3"/>
        <v>130</v>
      </c>
      <c r="N10" s="348">
        <f t="shared" si="3"/>
        <v>143</v>
      </c>
      <c r="O10" s="348">
        <f t="shared" si="3"/>
        <v>156</v>
      </c>
      <c r="P10" s="348">
        <f t="shared" si="3"/>
        <v>169</v>
      </c>
      <c r="Q10" s="348">
        <f t="shared" si="3"/>
        <v>182</v>
      </c>
      <c r="R10" s="348">
        <f t="shared" si="3"/>
        <v>195</v>
      </c>
      <c r="S10" s="348">
        <f t="shared" si="3"/>
        <v>208</v>
      </c>
      <c r="T10" s="348">
        <f t="shared" si="3"/>
        <v>221</v>
      </c>
      <c r="U10" s="348">
        <f t="shared" si="3"/>
        <v>234</v>
      </c>
      <c r="V10" s="348">
        <f t="shared" si="3"/>
        <v>247</v>
      </c>
      <c r="W10" s="348">
        <f t="shared" si="3"/>
        <v>260</v>
      </c>
      <c r="X10" s="340">
        <f>K10/K6</f>
        <v>13</v>
      </c>
      <c r="Y10" s="340"/>
      <c r="Z10" s="340"/>
      <c r="AA10" s="340"/>
      <c r="AB10" s="340"/>
      <c r="AC10" s="340"/>
    </row>
    <row r="11" spans="1:29" s="349" customFormat="1">
      <c r="A11" s="346"/>
      <c r="B11" s="346"/>
      <c r="C11" s="346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  <c r="X11" s="340"/>
      <c r="Y11" s="340"/>
      <c r="Z11" s="340"/>
      <c r="AA11" s="340"/>
      <c r="AB11" s="340"/>
      <c r="AC11" s="340"/>
    </row>
    <row r="12" spans="1:29">
      <c r="A12" s="351">
        <v>1</v>
      </c>
      <c r="B12" s="352" t="s">
        <v>908</v>
      </c>
      <c r="C12" s="353" t="s">
        <v>909</v>
      </c>
      <c r="D12" s="402">
        <v>1</v>
      </c>
      <c r="E12" s="354">
        <v>1</v>
      </c>
      <c r="F12" s="354">
        <v>1</v>
      </c>
      <c r="G12" s="354">
        <v>1</v>
      </c>
      <c r="H12" s="354">
        <v>1</v>
      </c>
      <c r="I12" s="354">
        <v>1</v>
      </c>
      <c r="J12" s="354">
        <v>1</v>
      </c>
      <c r="K12" s="355">
        <v>1</v>
      </c>
      <c r="L12" s="354">
        <v>1</v>
      </c>
      <c r="M12" s="354">
        <v>1</v>
      </c>
      <c r="N12" s="354">
        <v>1</v>
      </c>
      <c r="O12" s="354">
        <v>1</v>
      </c>
      <c r="P12" s="354">
        <v>1</v>
      </c>
      <c r="Q12" s="354">
        <v>1</v>
      </c>
      <c r="R12" s="354">
        <v>1</v>
      </c>
      <c r="S12" s="354">
        <v>1</v>
      </c>
      <c r="T12" s="354">
        <v>1</v>
      </c>
      <c r="U12" s="354">
        <v>1</v>
      </c>
      <c r="V12" s="354">
        <v>1</v>
      </c>
      <c r="W12" s="354">
        <v>1</v>
      </c>
    </row>
    <row r="13" spans="1:29" ht="45">
      <c r="A13" s="351">
        <v>2</v>
      </c>
      <c r="B13" s="352" t="s">
        <v>908</v>
      </c>
      <c r="C13" s="356" t="s">
        <v>910</v>
      </c>
      <c r="D13" s="402"/>
      <c r="E13" s="354"/>
      <c r="F13" s="354"/>
      <c r="G13" s="354"/>
      <c r="H13" s="354"/>
      <c r="I13" s="354">
        <v>0.5</v>
      </c>
      <c r="J13" s="354">
        <v>0.5</v>
      </c>
      <c r="K13" s="355">
        <v>0.5</v>
      </c>
      <c r="L13" s="354">
        <v>0.5</v>
      </c>
      <c r="M13" s="354">
        <v>1</v>
      </c>
      <c r="N13" s="354">
        <v>1</v>
      </c>
      <c r="O13" s="354">
        <v>1</v>
      </c>
      <c r="P13" s="354">
        <v>1</v>
      </c>
      <c r="Q13" s="354">
        <v>1</v>
      </c>
      <c r="R13" s="354">
        <v>1</v>
      </c>
      <c r="S13" s="354">
        <v>1</v>
      </c>
      <c r="T13" s="354">
        <v>1</v>
      </c>
      <c r="U13" s="354">
        <v>1.5</v>
      </c>
      <c r="V13" s="354">
        <v>1.5</v>
      </c>
      <c r="W13" s="354">
        <v>1.5</v>
      </c>
    </row>
    <row r="14" spans="1:29">
      <c r="A14" s="351">
        <v>3</v>
      </c>
      <c r="B14" s="352" t="s">
        <v>908</v>
      </c>
      <c r="C14" s="353" t="s">
        <v>911</v>
      </c>
      <c r="D14" s="402"/>
      <c r="E14" s="354"/>
      <c r="F14" s="354"/>
      <c r="G14" s="354"/>
      <c r="H14" s="354"/>
      <c r="I14" s="354"/>
      <c r="J14" s="354"/>
      <c r="K14" s="355"/>
      <c r="L14" s="354"/>
      <c r="M14" s="354"/>
      <c r="N14" s="354"/>
      <c r="O14" s="354">
        <v>1</v>
      </c>
      <c r="P14" s="354">
        <v>1</v>
      </c>
      <c r="Q14" s="354">
        <v>1</v>
      </c>
      <c r="R14" s="354">
        <v>1</v>
      </c>
      <c r="S14" s="354">
        <v>1</v>
      </c>
      <c r="T14" s="354">
        <v>1</v>
      </c>
      <c r="U14" s="354">
        <v>1</v>
      </c>
      <c r="V14" s="354">
        <v>1</v>
      </c>
      <c r="W14" s="354">
        <v>1</v>
      </c>
    </row>
    <row r="15" spans="1:29" ht="30">
      <c r="A15" s="351">
        <v>4</v>
      </c>
      <c r="B15" s="352" t="s">
        <v>908</v>
      </c>
      <c r="C15" s="356" t="s">
        <v>912</v>
      </c>
      <c r="D15" s="402"/>
      <c r="E15" s="354"/>
      <c r="F15" s="354"/>
      <c r="G15" s="354">
        <v>0.5</v>
      </c>
      <c r="H15" s="354">
        <v>0.5</v>
      </c>
      <c r="I15" s="354">
        <v>1</v>
      </c>
      <c r="J15" s="354">
        <v>1</v>
      </c>
      <c r="K15" s="355">
        <v>1</v>
      </c>
      <c r="L15" s="354">
        <v>1</v>
      </c>
      <c r="M15" s="354">
        <v>1</v>
      </c>
      <c r="N15" s="354">
        <v>1</v>
      </c>
      <c r="O15" s="354"/>
      <c r="P15" s="354"/>
      <c r="Q15" s="354"/>
      <c r="R15" s="354"/>
      <c r="S15" s="354"/>
      <c r="T15" s="354"/>
      <c r="U15" s="354"/>
      <c r="V15" s="354"/>
      <c r="W15" s="354"/>
    </row>
    <row r="16" spans="1:29">
      <c r="A16" s="351">
        <v>5</v>
      </c>
      <c r="B16" s="352" t="s">
        <v>908</v>
      </c>
      <c r="C16" s="353" t="s">
        <v>317</v>
      </c>
      <c r="D16" s="402">
        <v>1</v>
      </c>
      <c r="E16" s="354">
        <v>1</v>
      </c>
      <c r="F16" s="354">
        <v>1</v>
      </c>
      <c r="G16" s="354">
        <v>1</v>
      </c>
      <c r="H16" s="354">
        <v>1</v>
      </c>
      <c r="I16" s="354">
        <v>1</v>
      </c>
      <c r="J16" s="354">
        <v>1</v>
      </c>
      <c r="K16" s="355">
        <v>1</v>
      </c>
      <c r="L16" s="354">
        <v>1</v>
      </c>
      <c r="M16" s="354">
        <v>1</v>
      </c>
      <c r="N16" s="354">
        <v>1</v>
      </c>
      <c r="O16" s="354">
        <v>1</v>
      </c>
      <c r="P16" s="354">
        <v>1</v>
      </c>
      <c r="Q16" s="354">
        <v>1</v>
      </c>
      <c r="R16" s="354">
        <v>1</v>
      </c>
      <c r="S16" s="354">
        <v>1</v>
      </c>
      <c r="T16" s="354">
        <v>1</v>
      </c>
      <c r="U16" s="354">
        <v>1</v>
      </c>
      <c r="V16" s="354">
        <v>1</v>
      </c>
      <c r="W16" s="354">
        <v>1</v>
      </c>
    </row>
    <row r="17" spans="1:23" ht="30">
      <c r="A17" s="351">
        <v>6</v>
      </c>
      <c r="B17" s="352" t="s">
        <v>908</v>
      </c>
      <c r="C17" s="356" t="s">
        <v>913</v>
      </c>
      <c r="D17" s="402"/>
      <c r="E17" s="354">
        <v>0.5</v>
      </c>
      <c r="F17" s="354">
        <v>0.5</v>
      </c>
      <c r="G17" s="354">
        <v>0.5</v>
      </c>
      <c r="H17" s="354">
        <v>0.5</v>
      </c>
      <c r="I17" s="354">
        <v>0.5</v>
      </c>
      <c r="J17" s="354">
        <v>0.5</v>
      </c>
      <c r="K17" s="355">
        <v>1</v>
      </c>
      <c r="L17" s="354">
        <v>1</v>
      </c>
      <c r="M17" s="354">
        <v>1</v>
      </c>
      <c r="N17" s="354">
        <v>1</v>
      </c>
      <c r="O17" s="354">
        <v>1</v>
      </c>
      <c r="P17" s="354">
        <v>1</v>
      </c>
      <c r="Q17" s="354">
        <v>1.5</v>
      </c>
      <c r="R17" s="354">
        <v>1.5</v>
      </c>
      <c r="S17" s="354">
        <v>1.5</v>
      </c>
      <c r="T17" s="354">
        <v>1.5</v>
      </c>
      <c r="U17" s="354">
        <v>1.5</v>
      </c>
      <c r="V17" s="354">
        <v>1.5</v>
      </c>
      <c r="W17" s="354">
        <v>1.5</v>
      </c>
    </row>
    <row r="18" spans="1:23">
      <c r="A18" s="351">
        <v>7</v>
      </c>
      <c r="B18" s="352" t="s">
        <v>908</v>
      </c>
      <c r="C18" s="353" t="s">
        <v>914</v>
      </c>
      <c r="D18" s="402"/>
      <c r="E18" s="354"/>
      <c r="F18" s="354"/>
      <c r="G18" s="354"/>
      <c r="H18" s="354">
        <v>0.25</v>
      </c>
      <c r="I18" s="354">
        <v>0.25</v>
      </c>
      <c r="J18" s="354">
        <v>0.25</v>
      </c>
      <c r="K18" s="355">
        <v>0.25</v>
      </c>
      <c r="L18" s="354">
        <v>0.25</v>
      </c>
      <c r="M18" s="354">
        <v>0.5</v>
      </c>
      <c r="N18" s="354">
        <v>0.5</v>
      </c>
      <c r="O18" s="354">
        <v>0.5</v>
      </c>
      <c r="P18" s="354">
        <v>0.5</v>
      </c>
      <c r="Q18" s="354">
        <v>0.5</v>
      </c>
      <c r="R18" s="354">
        <v>0.75</v>
      </c>
      <c r="S18" s="354">
        <v>0.75</v>
      </c>
      <c r="T18" s="354">
        <v>0.75</v>
      </c>
      <c r="U18" s="354">
        <v>0.75</v>
      </c>
      <c r="V18" s="354">
        <v>0.75</v>
      </c>
      <c r="W18" s="354">
        <v>1</v>
      </c>
    </row>
    <row r="19" spans="1:23" ht="30">
      <c r="A19" s="351">
        <v>8</v>
      </c>
      <c r="B19" s="352" t="s">
        <v>908</v>
      </c>
      <c r="C19" s="356" t="s">
        <v>915</v>
      </c>
      <c r="D19" s="402"/>
      <c r="E19" s="354"/>
      <c r="F19" s="354"/>
      <c r="G19" s="354">
        <v>0.5</v>
      </c>
      <c r="H19" s="354">
        <v>0.5</v>
      </c>
      <c r="I19" s="354">
        <v>0.5</v>
      </c>
      <c r="J19" s="354">
        <v>0.5</v>
      </c>
      <c r="K19" s="355">
        <v>0.5</v>
      </c>
      <c r="L19" s="354">
        <v>0.5</v>
      </c>
      <c r="M19" s="354">
        <v>1</v>
      </c>
      <c r="N19" s="354">
        <v>1</v>
      </c>
      <c r="O19" s="354">
        <v>1</v>
      </c>
      <c r="P19" s="354">
        <v>1</v>
      </c>
      <c r="Q19" s="354">
        <v>1</v>
      </c>
      <c r="R19" s="354">
        <v>1</v>
      </c>
      <c r="S19" s="354">
        <v>1</v>
      </c>
      <c r="T19" s="354">
        <v>1</v>
      </c>
      <c r="U19" s="354">
        <v>1</v>
      </c>
      <c r="V19" s="354">
        <v>1</v>
      </c>
      <c r="W19" s="354">
        <v>1</v>
      </c>
    </row>
    <row r="20" spans="1:23" ht="120">
      <c r="A20" s="351">
        <v>16</v>
      </c>
      <c r="B20" s="352" t="s">
        <v>908</v>
      </c>
      <c r="C20" s="357" t="s">
        <v>916</v>
      </c>
      <c r="D20" s="403">
        <v>0.25</v>
      </c>
      <c r="E20" s="358">
        <v>0.25</v>
      </c>
      <c r="F20" s="358">
        <v>0.25</v>
      </c>
      <c r="G20" s="358">
        <v>0.25</v>
      </c>
      <c r="H20" s="358">
        <v>0.25</v>
      </c>
      <c r="I20" s="358">
        <v>0.25</v>
      </c>
      <c r="J20" s="358">
        <v>0.25</v>
      </c>
      <c r="K20" s="359">
        <v>0.25</v>
      </c>
      <c r="L20" s="358">
        <v>0.25</v>
      </c>
      <c r="M20" s="358">
        <v>0.25</v>
      </c>
      <c r="N20" s="358">
        <v>0.25</v>
      </c>
      <c r="O20" s="358">
        <v>0.25</v>
      </c>
      <c r="P20" s="358">
        <v>0.25</v>
      </c>
      <c r="Q20" s="358">
        <v>0.25</v>
      </c>
      <c r="R20" s="358">
        <v>0.25</v>
      </c>
      <c r="S20" s="358">
        <v>0.25</v>
      </c>
      <c r="T20" s="358">
        <v>0.25</v>
      </c>
      <c r="U20" s="358">
        <v>0.25</v>
      </c>
      <c r="V20" s="358">
        <v>0.25</v>
      </c>
      <c r="W20" s="358">
        <v>0.25</v>
      </c>
    </row>
    <row r="21" spans="1:23">
      <c r="A21" s="351">
        <v>17</v>
      </c>
      <c r="B21" s="352" t="s">
        <v>908</v>
      </c>
      <c r="C21" s="353" t="s">
        <v>917</v>
      </c>
      <c r="D21" s="403">
        <v>0.5</v>
      </c>
      <c r="E21" s="358">
        <v>0.5</v>
      </c>
      <c r="F21" s="358">
        <v>0.5</v>
      </c>
      <c r="G21" s="358">
        <v>0.5</v>
      </c>
      <c r="H21" s="358">
        <v>0.5</v>
      </c>
      <c r="I21" s="358">
        <v>1</v>
      </c>
      <c r="J21" s="358">
        <v>1</v>
      </c>
      <c r="K21" s="359">
        <v>1</v>
      </c>
      <c r="L21" s="358">
        <v>1</v>
      </c>
      <c r="M21" s="358">
        <v>1</v>
      </c>
      <c r="N21" s="358">
        <v>1</v>
      </c>
      <c r="O21" s="358">
        <v>1</v>
      </c>
      <c r="P21" s="358">
        <v>1</v>
      </c>
      <c r="Q21" s="358">
        <v>1</v>
      </c>
      <c r="R21" s="358">
        <v>1</v>
      </c>
      <c r="S21" s="358">
        <v>1.25</v>
      </c>
      <c r="T21" s="358">
        <v>1.25</v>
      </c>
      <c r="U21" s="358">
        <v>1.25</v>
      </c>
      <c r="V21" s="358">
        <v>1.25</v>
      </c>
      <c r="W21" s="358">
        <v>1.25</v>
      </c>
    </row>
    <row r="22" spans="1:23">
      <c r="A22" s="351"/>
      <c r="B22" s="351"/>
      <c r="C22" s="351"/>
      <c r="D22" s="402"/>
      <c r="E22" s="354"/>
      <c r="F22" s="354"/>
      <c r="G22" s="354"/>
      <c r="H22" s="354"/>
      <c r="I22" s="354"/>
      <c r="J22" s="354"/>
      <c r="K22" s="355"/>
      <c r="L22" s="354"/>
      <c r="M22" s="354"/>
      <c r="N22" s="354"/>
      <c r="O22" s="354"/>
      <c r="P22" s="354"/>
      <c r="Q22" s="354"/>
      <c r="R22" s="354"/>
      <c r="S22" s="354"/>
      <c r="T22" s="354"/>
      <c r="U22" s="354"/>
      <c r="V22" s="354"/>
      <c r="W22" s="354"/>
    </row>
    <row r="23" spans="1:23">
      <c r="A23" s="351"/>
      <c r="B23" s="351"/>
      <c r="C23" s="360" t="s">
        <v>918</v>
      </c>
      <c r="D23" s="404">
        <f>0.25/3*D6</f>
        <v>0.08</v>
      </c>
      <c r="E23" s="361">
        <f t="shared" ref="E23:W23" si="4">0.25/3*E6</f>
        <v>0.17</v>
      </c>
      <c r="F23" s="361">
        <f t="shared" si="4"/>
        <v>0.25</v>
      </c>
      <c r="G23" s="361">
        <f t="shared" si="4"/>
        <v>0.33</v>
      </c>
      <c r="H23" s="361">
        <f t="shared" si="4"/>
        <v>0.42</v>
      </c>
      <c r="I23" s="361">
        <f t="shared" si="4"/>
        <v>0.5</v>
      </c>
      <c r="J23" s="361">
        <f t="shared" si="4"/>
        <v>0.57999999999999996</v>
      </c>
      <c r="K23" s="362">
        <f t="shared" si="4"/>
        <v>0.67</v>
      </c>
      <c r="L23" s="361">
        <f t="shared" si="4"/>
        <v>0.75</v>
      </c>
      <c r="M23" s="361">
        <f t="shared" si="4"/>
        <v>0.83</v>
      </c>
      <c r="N23" s="361">
        <f t="shared" si="4"/>
        <v>0.92</v>
      </c>
      <c r="O23" s="361">
        <f t="shared" si="4"/>
        <v>1</v>
      </c>
      <c r="P23" s="361">
        <f t="shared" si="4"/>
        <v>1.08</v>
      </c>
      <c r="Q23" s="361">
        <f t="shared" si="4"/>
        <v>1.17</v>
      </c>
      <c r="R23" s="361">
        <f t="shared" si="4"/>
        <v>1.25</v>
      </c>
      <c r="S23" s="361">
        <f t="shared" si="4"/>
        <v>1.33</v>
      </c>
      <c r="T23" s="361">
        <f t="shared" si="4"/>
        <v>1.42</v>
      </c>
      <c r="U23" s="361">
        <f t="shared" si="4"/>
        <v>1.5</v>
      </c>
      <c r="V23" s="361">
        <f t="shared" si="4"/>
        <v>1.58</v>
      </c>
      <c r="W23" s="361">
        <f t="shared" si="4"/>
        <v>1.67</v>
      </c>
    </row>
    <row r="24" spans="1:23" ht="30">
      <c r="A24" s="351"/>
      <c r="B24" s="351"/>
      <c r="C24" s="360" t="s">
        <v>919</v>
      </c>
      <c r="D24" s="404">
        <f>0.12*D6</f>
        <v>0.12</v>
      </c>
      <c r="E24" s="361">
        <f t="shared" ref="E24:W24" si="5">0.12*E6</f>
        <v>0.24</v>
      </c>
      <c r="F24" s="361">
        <f t="shared" si="5"/>
        <v>0.36</v>
      </c>
      <c r="G24" s="361">
        <f t="shared" si="5"/>
        <v>0.48</v>
      </c>
      <c r="H24" s="361">
        <f t="shared" si="5"/>
        <v>0.6</v>
      </c>
      <c r="I24" s="361">
        <f t="shared" si="5"/>
        <v>0.72</v>
      </c>
      <c r="J24" s="361">
        <f t="shared" si="5"/>
        <v>0.84</v>
      </c>
      <c r="K24" s="362">
        <f t="shared" si="5"/>
        <v>0.96</v>
      </c>
      <c r="L24" s="361">
        <f t="shared" si="5"/>
        <v>1.08</v>
      </c>
      <c r="M24" s="361">
        <f t="shared" si="5"/>
        <v>1.2</v>
      </c>
      <c r="N24" s="361">
        <f t="shared" si="5"/>
        <v>1.32</v>
      </c>
      <c r="O24" s="361">
        <f t="shared" si="5"/>
        <v>1.44</v>
      </c>
      <c r="P24" s="361">
        <f t="shared" si="5"/>
        <v>1.56</v>
      </c>
      <c r="Q24" s="361">
        <f t="shared" si="5"/>
        <v>1.68</v>
      </c>
      <c r="R24" s="361">
        <f t="shared" si="5"/>
        <v>1.8</v>
      </c>
      <c r="S24" s="361">
        <f t="shared" si="5"/>
        <v>1.92</v>
      </c>
      <c r="T24" s="361">
        <f t="shared" si="5"/>
        <v>2.04</v>
      </c>
      <c r="U24" s="361">
        <f t="shared" si="5"/>
        <v>2.16</v>
      </c>
      <c r="V24" s="361">
        <f t="shared" si="5"/>
        <v>2.2799999999999998</v>
      </c>
      <c r="W24" s="361">
        <f t="shared" si="5"/>
        <v>2.4</v>
      </c>
    </row>
    <row r="25" spans="1:23">
      <c r="A25" s="351"/>
      <c r="B25" s="351"/>
      <c r="C25" s="360" t="s">
        <v>920</v>
      </c>
      <c r="D25" s="404">
        <f>0.25*D6</f>
        <v>0.25</v>
      </c>
      <c r="E25" s="361">
        <f t="shared" ref="E25:W25" si="6">0.25*E6</f>
        <v>0.5</v>
      </c>
      <c r="F25" s="361">
        <f t="shared" si="6"/>
        <v>0.75</v>
      </c>
      <c r="G25" s="361">
        <f t="shared" si="6"/>
        <v>1</v>
      </c>
      <c r="H25" s="361">
        <f t="shared" si="6"/>
        <v>1.25</v>
      </c>
      <c r="I25" s="361">
        <f t="shared" si="6"/>
        <v>1.5</v>
      </c>
      <c r="J25" s="361">
        <f t="shared" si="6"/>
        <v>1.75</v>
      </c>
      <c r="K25" s="362">
        <f t="shared" si="6"/>
        <v>2</v>
      </c>
      <c r="L25" s="361">
        <f t="shared" si="6"/>
        <v>2.25</v>
      </c>
      <c r="M25" s="361">
        <f t="shared" si="6"/>
        <v>2.5</v>
      </c>
      <c r="N25" s="361">
        <f t="shared" si="6"/>
        <v>2.75</v>
      </c>
      <c r="O25" s="361">
        <f t="shared" si="6"/>
        <v>3</v>
      </c>
      <c r="P25" s="361">
        <f t="shared" si="6"/>
        <v>3.25</v>
      </c>
      <c r="Q25" s="361">
        <f t="shared" si="6"/>
        <v>3.5</v>
      </c>
      <c r="R25" s="361">
        <f t="shared" si="6"/>
        <v>3.75</v>
      </c>
      <c r="S25" s="361">
        <f t="shared" si="6"/>
        <v>4</v>
      </c>
      <c r="T25" s="361">
        <f t="shared" si="6"/>
        <v>4.25</v>
      </c>
      <c r="U25" s="361">
        <f t="shared" si="6"/>
        <v>4.5</v>
      </c>
      <c r="V25" s="361">
        <f t="shared" si="6"/>
        <v>4.75</v>
      </c>
      <c r="W25" s="361">
        <f t="shared" si="6"/>
        <v>5</v>
      </c>
    </row>
    <row r="26" spans="1:23">
      <c r="A26" s="351"/>
      <c r="B26" s="351"/>
      <c r="C26" s="360" t="s">
        <v>921</v>
      </c>
      <c r="D26" s="404">
        <f>0.12*D6</f>
        <v>0.12</v>
      </c>
      <c r="E26" s="361">
        <f t="shared" ref="E26:W26" si="7">0.12*E6</f>
        <v>0.24</v>
      </c>
      <c r="F26" s="361">
        <f t="shared" si="7"/>
        <v>0.36</v>
      </c>
      <c r="G26" s="361">
        <f t="shared" si="7"/>
        <v>0.48</v>
      </c>
      <c r="H26" s="361">
        <f t="shared" si="7"/>
        <v>0.6</v>
      </c>
      <c r="I26" s="361">
        <f t="shared" si="7"/>
        <v>0.72</v>
      </c>
      <c r="J26" s="361">
        <f t="shared" si="7"/>
        <v>0.84</v>
      </c>
      <c r="K26" s="362">
        <f t="shared" si="7"/>
        <v>0.96</v>
      </c>
      <c r="L26" s="361">
        <f t="shared" si="7"/>
        <v>1.08</v>
      </c>
      <c r="M26" s="361">
        <f t="shared" si="7"/>
        <v>1.2</v>
      </c>
      <c r="N26" s="361">
        <f t="shared" si="7"/>
        <v>1.32</v>
      </c>
      <c r="O26" s="361">
        <f t="shared" si="7"/>
        <v>1.44</v>
      </c>
      <c r="P26" s="361">
        <f t="shared" si="7"/>
        <v>1.56</v>
      </c>
      <c r="Q26" s="361">
        <f t="shared" si="7"/>
        <v>1.68</v>
      </c>
      <c r="R26" s="361">
        <f t="shared" si="7"/>
        <v>1.8</v>
      </c>
      <c r="S26" s="361">
        <f t="shared" si="7"/>
        <v>1.92</v>
      </c>
      <c r="T26" s="361">
        <f t="shared" si="7"/>
        <v>2.04</v>
      </c>
      <c r="U26" s="361">
        <f t="shared" si="7"/>
        <v>2.16</v>
      </c>
      <c r="V26" s="361">
        <f t="shared" si="7"/>
        <v>2.2799999999999998</v>
      </c>
      <c r="W26" s="361">
        <f t="shared" si="7"/>
        <v>2.4</v>
      </c>
    </row>
    <row r="27" spans="1:23" ht="60">
      <c r="A27" s="351"/>
      <c r="B27" s="351"/>
      <c r="C27" s="360" t="s">
        <v>922</v>
      </c>
      <c r="D27" s="405">
        <f>1*D6</f>
        <v>1</v>
      </c>
      <c r="E27" s="363">
        <f t="shared" ref="E27:W27" si="8">1*E6</f>
        <v>2</v>
      </c>
      <c r="F27" s="363">
        <f t="shared" si="8"/>
        <v>3</v>
      </c>
      <c r="G27" s="363">
        <f t="shared" si="8"/>
        <v>4</v>
      </c>
      <c r="H27" s="363">
        <f t="shared" si="8"/>
        <v>5</v>
      </c>
      <c r="I27" s="363">
        <f t="shared" si="8"/>
        <v>6</v>
      </c>
      <c r="J27" s="363">
        <f t="shared" si="8"/>
        <v>7</v>
      </c>
      <c r="K27" s="364">
        <f t="shared" si="8"/>
        <v>8</v>
      </c>
      <c r="L27" s="363">
        <f t="shared" si="8"/>
        <v>9</v>
      </c>
      <c r="M27" s="363">
        <f t="shared" si="8"/>
        <v>10</v>
      </c>
      <c r="N27" s="363">
        <f t="shared" si="8"/>
        <v>11</v>
      </c>
      <c r="O27" s="363">
        <f t="shared" si="8"/>
        <v>12</v>
      </c>
      <c r="P27" s="363">
        <f t="shared" si="8"/>
        <v>13</v>
      </c>
      <c r="Q27" s="363">
        <f t="shared" si="8"/>
        <v>14</v>
      </c>
      <c r="R27" s="363">
        <f t="shared" si="8"/>
        <v>15</v>
      </c>
      <c r="S27" s="363">
        <f t="shared" si="8"/>
        <v>16</v>
      </c>
      <c r="T27" s="363">
        <f t="shared" si="8"/>
        <v>17</v>
      </c>
      <c r="U27" s="363">
        <f t="shared" si="8"/>
        <v>18</v>
      </c>
      <c r="V27" s="363">
        <f t="shared" si="8"/>
        <v>19</v>
      </c>
      <c r="W27" s="363">
        <f t="shared" si="8"/>
        <v>20</v>
      </c>
    </row>
    <row r="28" spans="1:23" ht="60">
      <c r="A28" s="351"/>
      <c r="B28" s="351"/>
      <c r="C28" s="360" t="s">
        <v>923</v>
      </c>
      <c r="D28" s="405">
        <f t="shared" ref="D28:J28" si="9">1/8*D6</f>
        <v>0.13</v>
      </c>
      <c r="E28" s="363">
        <f t="shared" si="9"/>
        <v>0.25</v>
      </c>
      <c r="F28" s="363">
        <f t="shared" si="9"/>
        <v>0.38</v>
      </c>
      <c r="G28" s="363">
        <f t="shared" si="9"/>
        <v>0.5</v>
      </c>
      <c r="H28" s="363">
        <f t="shared" si="9"/>
        <v>0.63</v>
      </c>
      <c r="I28" s="363">
        <f t="shared" si="9"/>
        <v>0.75</v>
      </c>
      <c r="J28" s="363">
        <f t="shared" si="9"/>
        <v>0.88</v>
      </c>
      <c r="K28" s="364">
        <f>1/8*K6</f>
        <v>1</v>
      </c>
      <c r="L28" s="363">
        <f t="shared" ref="L28:W28" si="10">1/8*L6</f>
        <v>1.1299999999999999</v>
      </c>
      <c r="M28" s="363">
        <f t="shared" si="10"/>
        <v>1.25</v>
      </c>
      <c r="N28" s="363">
        <f t="shared" si="10"/>
        <v>1.38</v>
      </c>
      <c r="O28" s="363">
        <f t="shared" si="10"/>
        <v>1.5</v>
      </c>
      <c r="P28" s="363">
        <f t="shared" si="10"/>
        <v>1.63</v>
      </c>
      <c r="Q28" s="363">
        <f t="shared" si="10"/>
        <v>1.75</v>
      </c>
      <c r="R28" s="363">
        <f t="shared" si="10"/>
        <v>1.88</v>
      </c>
      <c r="S28" s="363">
        <f t="shared" si="10"/>
        <v>2</v>
      </c>
      <c r="T28" s="363">
        <f t="shared" si="10"/>
        <v>2.13</v>
      </c>
      <c r="U28" s="363">
        <f t="shared" si="10"/>
        <v>2.25</v>
      </c>
      <c r="V28" s="363">
        <f t="shared" si="10"/>
        <v>2.38</v>
      </c>
      <c r="W28" s="363">
        <f t="shared" si="10"/>
        <v>2.5</v>
      </c>
    </row>
    <row r="29" spans="1:23" ht="30">
      <c r="A29" s="351"/>
      <c r="B29" s="351"/>
      <c r="C29" s="360" t="s">
        <v>924</v>
      </c>
      <c r="D29" s="404">
        <f>0.25/2*D6</f>
        <v>0.13</v>
      </c>
      <c r="E29" s="361">
        <f t="shared" ref="E29:W29" si="11">0.25/2*E6</f>
        <v>0.25</v>
      </c>
      <c r="F29" s="361">
        <f t="shared" si="11"/>
        <v>0.38</v>
      </c>
      <c r="G29" s="361">
        <f t="shared" si="11"/>
        <v>0.5</v>
      </c>
      <c r="H29" s="361">
        <f t="shared" si="11"/>
        <v>0.63</v>
      </c>
      <c r="I29" s="361">
        <f t="shared" si="11"/>
        <v>0.75</v>
      </c>
      <c r="J29" s="361">
        <f t="shared" si="11"/>
        <v>0.88</v>
      </c>
      <c r="K29" s="362">
        <f t="shared" si="11"/>
        <v>1</v>
      </c>
      <c r="L29" s="361">
        <f t="shared" si="11"/>
        <v>1.1299999999999999</v>
      </c>
      <c r="M29" s="361">
        <f t="shared" si="11"/>
        <v>1.25</v>
      </c>
      <c r="N29" s="361">
        <f t="shared" si="11"/>
        <v>1.38</v>
      </c>
      <c r="O29" s="361">
        <f t="shared" si="11"/>
        <v>1.5</v>
      </c>
      <c r="P29" s="361">
        <f t="shared" si="11"/>
        <v>1.63</v>
      </c>
      <c r="Q29" s="361">
        <f t="shared" si="11"/>
        <v>1.75</v>
      </c>
      <c r="R29" s="361">
        <f t="shared" si="11"/>
        <v>1.88</v>
      </c>
      <c r="S29" s="361">
        <f t="shared" si="11"/>
        <v>2</v>
      </c>
      <c r="T29" s="361">
        <f t="shared" si="11"/>
        <v>2.13</v>
      </c>
      <c r="U29" s="361">
        <f t="shared" si="11"/>
        <v>2.25</v>
      </c>
      <c r="V29" s="361">
        <f t="shared" si="11"/>
        <v>2.38</v>
      </c>
      <c r="W29" s="361">
        <f t="shared" si="11"/>
        <v>2.5</v>
      </c>
    </row>
    <row r="30" spans="1:23" ht="30">
      <c r="A30" s="351"/>
      <c r="B30" s="351"/>
      <c r="C30" s="360" t="s">
        <v>925</v>
      </c>
      <c r="D30" s="404">
        <f>0.12*D6</f>
        <v>0.12</v>
      </c>
      <c r="E30" s="361">
        <f t="shared" ref="E30:W30" si="12">0.12*E6</f>
        <v>0.24</v>
      </c>
      <c r="F30" s="361">
        <f t="shared" si="12"/>
        <v>0.36</v>
      </c>
      <c r="G30" s="361">
        <f t="shared" si="12"/>
        <v>0.48</v>
      </c>
      <c r="H30" s="361">
        <f t="shared" si="12"/>
        <v>0.6</v>
      </c>
      <c r="I30" s="361">
        <f t="shared" si="12"/>
        <v>0.72</v>
      </c>
      <c r="J30" s="361">
        <f t="shared" si="12"/>
        <v>0.84</v>
      </c>
      <c r="K30" s="362">
        <f t="shared" si="12"/>
        <v>0.96</v>
      </c>
      <c r="L30" s="361">
        <f t="shared" si="12"/>
        <v>1.08</v>
      </c>
      <c r="M30" s="361">
        <f t="shared" si="12"/>
        <v>1.2</v>
      </c>
      <c r="N30" s="361">
        <f t="shared" si="12"/>
        <v>1.32</v>
      </c>
      <c r="O30" s="361">
        <f t="shared" si="12"/>
        <v>1.44</v>
      </c>
      <c r="P30" s="361">
        <f t="shared" si="12"/>
        <v>1.56</v>
      </c>
      <c r="Q30" s="361">
        <f t="shared" si="12"/>
        <v>1.68</v>
      </c>
      <c r="R30" s="361">
        <f t="shared" si="12"/>
        <v>1.8</v>
      </c>
      <c r="S30" s="361">
        <f t="shared" si="12"/>
        <v>1.92</v>
      </c>
      <c r="T30" s="361">
        <f t="shared" si="12"/>
        <v>2.04</v>
      </c>
      <c r="U30" s="361">
        <f t="shared" si="12"/>
        <v>2.16</v>
      </c>
      <c r="V30" s="361">
        <f t="shared" si="12"/>
        <v>2.2799999999999998</v>
      </c>
      <c r="W30" s="361">
        <f t="shared" si="12"/>
        <v>2.4</v>
      </c>
    </row>
    <row r="31" spans="1:23">
      <c r="A31" s="351"/>
      <c r="B31" s="351"/>
      <c r="C31" s="360" t="s">
        <v>926</v>
      </c>
      <c r="D31" s="405">
        <f>1.67*D6</f>
        <v>1.67</v>
      </c>
      <c r="E31" s="363">
        <f t="shared" ref="E31:W31" si="13">1.67*E6</f>
        <v>3.34</v>
      </c>
      <c r="F31" s="363">
        <f t="shared" si="13"/>
        <v>5.01</v>
      </c>
      <c r="G31" s="363">
        <f t="shared" si="13"/>
        <v>6.68</v>
      </c>
      <c r="H31" s="363">
        <f t="shared" si="13"/>
        <v>8.35</v>
      </c>
      <c r="I31" s="363">
        <f t="shared" si="13"/>
        <v>10.02</v>
      </c>
      <c r="J31" s="363">
        <f t="shared" si="13"/>
        <v>11.69</v>
      </c>
      <c r="K31" s="364">
        <f t="shared" si="13"/>
        <v>13.36</v>
      </c>
      <c r="L31" s="363">
        <f t="shared" si="13"/>
        <v>15.03</v>
      </c>
      <c r="M31" s="363">
        <f t="shared" si="13"/>
        <v>16.7</v>
      </c>
      <c r="N31" s="363">
        <f t="shared" si="13"/>
        <v>18.37</v>
      </c>
      <c r="O31" s="363">
        <f t="shared" si="13"/>
        <v>20.04</v>
      </c>
      <c r="P31" s="363">
        <f t="shared" si="13"/>
        <v>21.71</v>
      </c>
      <c r="Q31" s="363">
        <f t="shared" si="13"/>
        <v>23.38</v>
      </c>
      <c r="R31" s="363">
        <f t="shared" si="13"/>
        <v>25.05</v>
      </c>
      <c r="S31" s="363">
        <f t="shared" si="13"/>
        <v>26.72</v>
      </c>
      <c r="T31" s="363">
        <f t="shared" si="13"/>
        <v>28.39</v>
      </c>
      <c r="U31" s="363">
        <f t="shared" si="13"/>
        <v>30.06</v>
      </c>
      <c r="V31" s="363">
        <f t="shared" si="13"/>
        <v>31.73</v>
      </c>
      <c r="W31" s="363">
        <f t="shared" si="13"/>
        <v>33.4</v>
      </c>
    </row>
    <row r="32" spans="1:23" ht="30">
      <c r="A32" s="351"/>
      <c r="B32" s="351"/>
      <c r="C32" s="360" t="s">
        <v>927</v>
      </c>
      <c r="D32" s="405">
        <f>2.4*D6</f>
        <v>2.4</v>
      </c>
      <c r="E32" s="363">
        <f t="shared" ref="E32:W32" si="14">2.4*E6</f>
        <v>4.8</v>
      </c>
      <c r="F32" s="363">
        <f t="shared" si="14"/>
        <v>7.2</v>
      </c>
      <c r="G32" s="363">
        <f t="shared" si="14"/>
        <v>9.6</v>
      </c>
      <c r="H32" s="363">
        <f t="shared" si="14"/>
        <v>12</v>
      </c>
      <c r="I32" s="363">
        <f t="shared" si="14"/>
        <v>14.4</v>
      </c>
      <c r="J32" s="363">
        <f t="shared" si="14"/>
        <v>16.8</v>
      </c>
      <c r="K32" s="364">
        <f t="shared" si="14"/>
        <v>19.2</v>
      </c>
      <c r="L32" s="363">
        <f t="shared" si="14"/>
        <v>21.6</v>
      </c>
      <c r="M32" s="363">
        <f t="shared" si="14"/>
        <v>24</v>
      </c>
      <c r="N32" s="363">
        <f t="shared" si="14"/>
        <v>26.4</v>
      </c>
      <c r="O32" s="363">
        <f t="shared" si="14"/>
        <v>28.8</v>
      </c>
      <c r="P32" s="363">
        <f t="shared" si="14"/>
        <v>31.2</v>
      </c>
      <c r="Q32" s="363">
        <f t="shared" si="14"/>
        <v>33.6</v>
      </c>
      <c r="R32" s="363">
        <f t="shared" si="14"/>
        <v>36</v>
      </c>
      <c r="S32" s="363">
        <f t="shared" si="14"/>
        <v>38.4</v>
      </c>
      <c r="T32" s="363">
        <f t="shared" si="14"/>
        <v>40.799999999999997</v>
      </c>
      <c r="U32" s="363">
        <f t="shared" si="14"/>
        <v>43.2</v>
      </c>
      <c r="V32" s="363">
        <f t="shared" si="14"/>
        <v>45.6</v>
      </c>
      <c r="W32" s="363">
        <f t="shared" si="14"/>
        <v>48</v>
      </c>
    </row>
    <row r="33" spans="1:23" ht="30">
      <c r="A33" s="351"/>
      <c r="B33" s="351"/>
      <c r="C33" s="360" t="s">
        <v>928</v>
      </c>
      <c r="D33" s="405">
        <f>1.4*D6</f>
        <v>1.4</v>
      </c>
      <c r="E33" s="363">
        <f t="shared" ref="E33:W33" si="15">1.4*E6</f>
        <v>2.8</v>
      </c>
      <c r="F33" s="363">
        <f t="shared" si="15"/>
        <v>4.2</v>
      </c>
      <c r="G33" s="363">
        <f t="shared" si="15"/>
        <v>5.6</v>
      </c>
      <c r="H33" s="363">
        <f t="shared" si="15"/>
        <v>7</v>
      </c>
      <c r="I33" s="363">
        <f t="shared" si="15"/>
        <v>8.4</v>
      </c>
      <c r="J33" s="363">
        <f t="shared" si="15"/>
        <v>9.8000000000000007</v>
      </c>
      <c r="K33" s="364">
        <f t="shared" si="15"/>
        <v>11.2</v>
      </c>
      <c r="L33" s="363">
        <f t="shared" si="15"/>
        <v>12.6</v>
      </c>
      <c r="M33" s="363">
        <f t="shared" si="15"/>
        <v>14</v>
      </c>
      <c r="N33" s="363">
        <f t="shared" si="15"/>
        <v>15.4</v>
      </c>
      <c r="O33" s="363">
        <f t="shared" si="15"/>
        <v>16.8</v>
      </c>
      <c r="P33" s="363">
        <f t="shared" si="15"/>
        <v>18.2</v>
      </c>
      <c r="Q33" s="363">
        <f t="shared" si="15"/>
        <v>19.600000000000001</v>
      </c>
      <c r="R33" s="363">
        <f t="shared" si="15"/>
        <v>21</v>
      </c>
      <c r="S33" s="363">
        <f t="shared" si="15"/>
        <v>22.4</v>
      </c>
      <c r="T33" s="363">
        <f t="shared" si="15"/>
        <v>23.8</v>
      </c>
      <c r="U33" s="363">
        <f t="shared" si="15"/>
        <v>25.2</v>
      </c>
      <c r="V33" s="363">
        <f t="shared" si="15"/>
        <v>26.6</v>
      </c>
      <c r="W33" s="363">
        <f t="shared" si="15"/>
        <v>28</v>
      </c>
    </row>
    <row r="34" spans="1:23">
      <c r="A34" s="351"/>
      <c r="B34" s="351"/>
      <c r="C34" s="365"/>
      <c r="D34" s="404"/>
      <c r="E34" s="361"/>
      <c r="F34" s="361"/>
      <c r="G34" s="361"/>
      <c r="H34" s="361"/>
      <c r="I34" s="361"/>
      <c r="J34" s="361"/>
      <c r="K34" s="362"/>
      <c r="L34" s="361"/>
      <c r="M34" s="361"/>
      <c r="N34" s="361"/>
      <c r="O34" s="361"/>
      <c r="P34" s="361"/>
      <c r="Q34" s="361"/>
      <c r="R34" s="361"/>
      <c r="S34" s="361"/>
      <c r="T34" s="361"/>
      <c r="U34" s="361"/>
      <c r="V34" s="361"/>
      <c r="W34" s="361"/>
    </row>
    <row r="35" spans="1:23" ht="75">
      <c r="A35" s="351"/>
      <c r="B35" s="351"/>
      <c r="C35" s="360" t="s">
        <v>929</v>
      </c>
      <c r="D35" s="405">
        <f>1.25*D6</f>
        <v>1.25</v>
      </c>
      <c r="E35" s="363">
        <f t="shared" ref="E35:W35" si="16">1.25*E6</f>
        <v>2.5</v>
      </c>
      <c r="F35" s="363">
        <f t="shared" si="16"/>
        <v>3.75</v>
      </c>
      <c r="G35" s="363">
        <f t="shared" si="16"/>
        <v>5</v>
      </c>
      <c r="H35" s="363">
        <f t="shared" si="16"/>
        <v>6.25</v>
      </c>
      <c r="I35" s="363">
        <f t="shared" si="16"/>
        <v>7.5</v>
      </c>
      <c r="J35" s="363">
        <f t="shared" si="16"/>
        <v>8.75</v>
      </c>
      <c r="K35" s="364">
        <f t="shared" si="16"/>
        <v>10</v>
      </c>
      <c r="L35" s="363">
        <f t="shared" si="16"/>
        <v>11.25</v>
      </c>
      <c r="M35" s="363">
        <f t="shared" si="16"/>
        <v>12.5</v>
      </c>
      <c r="N35" s="363">
        <f t="shared" si="16"/>
        <v>13.75</v>
      </c>
      <c r="O35" s="363">
        <f t="shared" si="16"/>
        <v>15</v>
      </c>
      <c r="P35" s="363">
        <f t="shared" si="16"/>
        <v>16.25</v>
      </c>
      <c r="Q35" s="363">
        <f t="shared" si="16"/>
        <v>17.5</v>
      </c>
      <c r="R35" s="363">
        <f t="shared" si="16"/>
        <v>18.75</v>
      </c>
      <c r="S35" s="363">
        <f t="shared" si="16"/>
        <v>20</v>
      </c>
      <c r="T35" s="363">
        <f t="shared" si="16"/>
        <v>21.25</v>
      </c>
      <c r="U35" s="363">
        <f t="shared" si="16"/>
        <v>22.5</v>
      </c>
      <c r="V35" s="363">
        <f t="shared" si="16"/>
        <v>23.75</v>
      </c>
      <c r="W35" s="363">
        <f t="shared" si="16"/>
        <v>25</v>
      </c>
    </row>
    <row r="36" spans="1:23" ht="30">
      <c r="A36" s="351"/>
      <c r="B36" s="351"/>
      <c r="C36" s="360" t="s">
        <v>930</v>
      </c>
      <c r="D36" s="405">
        <f>1.5*D6</f>
        <v>1.5</v>
      </c>
      <c r="E36" s="363">
        <f t="shared" ref="E36:W36" si="17">1.5*E6</f>
        <v>3</v>
      </c>
      <c r="F36" s="363">
        <f t="shared" si="17"/>
        <v>4.5</v>
      </c>
      <c r="G36" s="363">
        <f t="shared" si="17"/>
        <v>6</v>
      </c>
      <c r="H36" s="363">
        <f t="shared" si="17"/>
        <v>7.5</v>
      </c>
      <c r="I36" s="363">
        <f t="shared" si="17"/>
        <v>9</v>
      </c>
      <c r="J36" s="363">
        <f t="shared" si="17"/>
        <v>10.5</v>
      </c>
      <c r="K36" s="364">
        <f t="shared" si="17"/>
        <v>12</v>
      </c>
      <c r="L36" s="363">
        <f t="shared" si="17"/>
        <v>13.5</v>
      </c>
      <c r="M36" s="363">
        <f t="shared" si="17"/>
        <v>15</v>
      </c>
      <c r="N36" s="363">
        <f t="shared" si="17"/>
        <v>16.5</v>
      </c>
      <c r="O36" s="363">
        <f t="shared" si="17"/>
        <v>18</v>
      </c>
      <c r="P36" s="363">
        <f t="shared" si="17"/>
        <v>19.5</v>
      </c>
      <c r="Q36" s="363">
        <f t="shared" si="17"/>
        <v>21</v>
      </c>
      <c r="R36" s="363">
        <f t="shared" si="17"/>
        <v>22.5</v>
      </c>
      <c r="S36" s="363">
        <f t="shared" si="17"/>
        <v>24</v>
      </c>
      <c r="T36" s="363">
        <f t="shared" si="17"/>
        <v>25.5</v>
      </c>
      <c r="U36" s="363">
        <f t="shared" si="17"/>
        <v>27</v>
      </c>
      <c r="V36" s="363">
        <f t="shared" si="17"/>
        <v>28.5</v>
      </c>
      <c r="W36" s="363">
        <f t="shared" si="17"/>
        <v>30</v>
      </c>
    </row>
    <row r="37" spans="1:23">
      <c r="A37" s="351"/>
      <c r="B37" s="351"/>
      <c r="C37" s="351"/>
      <c r="D37" s="402"/>
      <c r="E37" s="354"/>
      <c r="F37" s="354"/>
      <c r="G37" s="354"/>
      <c r="H37" s="354"/>
      <c r="I37" s="354"/>
      <c r="J37" s="354"/>
      <c r="K37" s="355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4"/>
    </row>
    <row r="38" spans="1:23">
      <c r="A38" s="351">
        <v>15</v>
      </c>
      <c r="B38" s="352" t="s">
        <v>931</v>
      </c>
      <c r="C38" s="366" t="s">
        <v>932</v>
      </c>
      <c r="D38" s="402">
        <v>0.5</v>
      </c>
      <c r="E38" s="354">
        <v>0.75</v>
      </c>
      <c r="F38" s="354">
        <v>1</v>
      </c>
      <c r="G38" s="354">
        <v>1</v>
      </c>
      <c r="H38" s="354">
        <v>1</v>
      </c>
      <c r="I38" s="354">
        <v>1</v>
      </c>
      <c r="J38" s="354">
        <v>1</v>
      </c>
      <c r="K38" s="355">
        <v>1.5</v>
      </c>
      <c r="L38" s="354">
        <v>1.5</v>
      </c>
      <c r="M38" s="354">
        <v>1.5</v>
      </c>
      <c r="N38" s="354">
        <v>1.5</v>
      </c>
      <c r="O38" s="354">
        <v>1.5</v>
      </c>
      <c r="P38" s="354">
        <v>2</v>
      </c>
      <c r="Q38" s="354">
        <v>2</v>
      </c>
      <c r="R38" s="354">
        <v>2</v>
      </c>
      <c r="S38" s="354">
        <v>2</v>
      </c>
      <c r="T38" s="354">
        <v>2.5</v>
      </c>
      <c r="U38" s="354">
        <v>2.5</v>
      </c>
      <c r="V38" s="354">
        <v>2.5</v>
      </c>
      <c r="W38" s="354">
        <v>2.5</v>
      </c>
    </row>
    <row r="39" spans="1:23">
      <c r="A39" s="351">
        <v>15</v>
      </c>
      <c r="B39" s="352" t="s">
        <v>931</v>
      </c>
      <c r="C39" s="366" t="s">
        <v>933</v>
      </c>
      <c r="D39" s="402">
        <f>0.25*D6</f>
        <v>0.25</v>
      </c>
      <c r="E39" s="354">
        <f t="shared" ref="E39:W39" si="18">0.25*E6</f>
        <v>0.5</v>
      </c>
      <c r="F39" s="354">
        <f t="shared" si="18"/>
        <v>0.75</v>
      </c>
      <c r="G39" s="354">
        <f t="shared" si="18"/>
        <v>1</v>
      </c>
      <c r="H39" s="354">
        <f t="shared" si="18"/>
        <v>1.25</v>
      </c>
      <c r="I39" s="354">
        <f t="shared" si="18"/>
        <v>1.5</v>
      </c>
      <c r="J39" s="354">
        <f t="shared" si="18"/>
        <v>1.75</v>
      </c>
      <c r="K39" s="355">
        <f t="shared" si="18"/>
        <v>2</v>
      </c>
      <c r="L39" s="354">
        <f t="shared" si="18"/>
        <v>2.25</v>
      </c>
      <c r="M39" s="354">
        <f t="shared" si="18"/>
        <v>2.5</v>
      </c>
      <c r="N39" s="354">
        <f t="shared" si="18"/>
        <v>2.75</v>
      </c>
      <c r="O39" s="354">
        <f t="shared" si="18"/>
        <v>3</v>
      </c>
      <c r="P39" s="354">
        <f t="shared" si="18"/>
        <v>3.25</v>
      </c>
      <c r="Q39" s="354">
        <f t="shared" si="18"/>
        <v>3.5</v>
      </c>
      <c r="R39" s="354">
        <f t="shared" si="18"/>
        <v>3.75</v>
      </c>
      <c r="S39" s="354">
        <f t="shared" si="18"/>
        <v>4</v>
      </c>
      <c r="T39" s="354">
        <f t="shared" si="18"/>
        <v>4.25</v>
      </c>
      <c r="U39" s="354">
        <f t="shared" si="18"/>
        <v>4.5</v>
      </c>
      <c r="V39" s="354">
        <f t="shared" si="18"/>
        <v>4.75</v>
      </c>
      <c r="W39" s="354">
        <f t="shared" si="18"/>
        <v>5</v>
      </c>
    </row>
    <row r="40" spans="1:23">
      <c r="A40" s="351">
        <v>18</v>
      </c>
      <c r="B40" s="352" t="s">
        <v>931</v>
      </c>
      <c r="C40" s="367" t="s">
        <v>934</v>
      </c>
      <c r="D40" s="402">
        <f t="shared" ref="D40:G40" si="19">0.25*D6</f>
        <v>0.25</v>
      </c>
      <c r="E40" s="354">
        <f t="shared" si="19"/>
        <v>0.5</v>
      </c>
      <c r="F40" s="354">
        <f t="shared" si="19"/>
        <v>0.75</v>
      </c>
      <c r="G40" s="354">
        <f t="shared" si="19"/>
        <v>1</v>
      </c>
      <c r="H40" s="354">
        <f>0.25*H6</f>
        <v>1.25</v>
      </c>
      <c r="I40" s="354">
        <f t="shared" ref="I40:W40" si="20">0.25*I6</f>
        <v>1.5</v>
      </c>
      <c r="J40" s="354">
        <f t="shared" si="20"/>
        <v>1.75</v>
      </c>
      <c r="K40" s="355">
        <f t="shared" si="20"/>
        <v>2</v>
      </c>
      <c r="L40" s="354">
        <f t="shared" si="20"/>
        <v>2.25</v>
      </c>
      <c r="M40" s="354">
        <f t="shared" si="20"/>
        <v>2.5</v>
      </c>
      <c r="N40" s="354">
        <f t="shared" si="20"/>
        <v>2.75</v>
      </c>
      <c r="O40" s="354">
        <f t="shared" si="20"/>
        <v>3</v>
      </c>
      <c r="P40" s="354">
        <f t="shared" si="20"/>
        <v>3.25</v>
      </c>
      <c r="Q40" s="354">
        <f t="shared" si="20"/>
        <v>3.5</v>
      </c>
      <c r="R40" s="354">
        <f t="shared" si="20"/>
        <v>3.75</v>
      </c>
      <c r="S40" s="354">
        <f t="shared" si="20"/>
        <v>4</v>
      </c>
      <c r="T40" s="354">
        <f t="shared" si="20"/>
        <v>4.25</v>
      </c>
      <c r="U40" s="354">
        <f t="shared" si="20"/>
        <v>4.5</v>
      </c>
      <c r="V40" s="354">
        <f t="shared" si="20"/>
        <v>4.75</v>
      </c>
      <c r="W40" s="354">
        <f t="shared" si="20"/>
        <v>5</v>
      </c>
    </row>
    <row r="41" spans="1:23" ht="106.5" customHeight="1">
      <c r="A41" s="351">
        <v>19</v>
      </c>
      <c r="B41" s="352" t="s">
        <v>931</v>
      </c>
      <c r="C41" s="366" t="s">
        <v>935</v>
      </c>
      <c r="D41" s="402">
        <v>1.5</v>
      </c>
      <c r="E41" s="354">
        <v>2</v>
      </c>
      <c r="F41" s="354">
        <v>3</v>
      </c>
      <c r="G41" s="354">
        <v>3.5</v>
      </c>
      <c r="H41" s="354">
        <v>4</v>
      </c>
      <c r="I41" s="354">
        <v>4.5</v>
      </c>
      <c r="J41" s="354">
        <v>5.5</v>
      </c>
      <c r="K41" s="355">
        <v>6</v>
      </c>
      <c r="L41" s="354">
        <v>6.5</v>
      </c>
      <c r="M41" s="354">
        <v>7</v>
      </c>
      <c r="N41" s="354">
        <v>7.5</v>
      </c>
      <c r="O41" s="354">
        <v>8</v>
      </c>
      <c r="P41" s="354">
        <v>8.5</v>
      </c>
      <c r="Q41" s="354">
        <v>8.5</v>
      </c>
      <c r="R41" s="354">
        <v>9.5</v>
      </c>
      <c r="S41" s="354">
        <v>9.5</v>
      </c>
      <c r="T41" s="354">
        <v>9.5</v>
      </c>
      <c r="U41" s="354">
        <v>9.5</v>
      </c>
      <c r="V41" s="354">
        <v>9.5</v>
      </c>
      <c r="W41" s="354">
        <v>9.5</v>
      </c>
    </row>
    <row r="42" spans="1:23">
      <c r="A42" s="351"/>
      <c r="B42" s="351"/>
      <c r="C42" s="368" t="s">
        <v>936</v>
      </c>
      <c r="D42" s="406">
        <v>1</v>
      </c>
      <c r="E42" s="369">
        <v>1.5</v>
      </c>
      <c r="F42" s="369">
        <v>1.5</v>
      </c>
      <c r="G42" s="369">
        <v>2</v>
      </c>
      <c r="H42" s="369">
        <v>2</v>
      </c>
      <c r="I42" s="369">
        <v>2.5</v>
      </c>
      <c r="J42" s="369">
        <v>2.5</v>
      </c>
      <c r="K42" s="370">
        <v>3.5</v>
      </c>
      <c r="L42" s="369">
        <v>3.5</v>
      </c>
      <c r="M42" s="369">
        <v>3.5</v>
      </c>
      <c r="N42" s="369">
        <v>4</v>
      </c>
      <c r="O42" s="369">
        <v>4</v>
      </c>
      <c r="P42" s="369">
        <v>4.5</v>
      </c>
      <c r="Q42" s="369">
        <v>4.5</v>
      </c>
      <c r="R42" s="369">
        <v>5</v>
      </c>
      <c r="S42" s="369">
        <v>5</v>
      </c>
      <c r="T42" s="369">
        <v>5</v>
      </c>
      <c r="U42" s="369">
        <v>5</v>
      </c>
      <c r="V42" s="369">
        <v>5</v>
      </c>
      <c r="W42" s="369">
        <v>6</v>
      </c>
    </row>
    <row r="43" spans="1:23">
      <c r="A43" s="351"/>
      <c r="B43" s="351"/>
      <c r="C43" s="368" t="s">
        <v>937</v>
      </c>
      <c r="D43" s="407">
        <f>D41-D42</f>
        <v>0.5</v>
      </c>
      <c r="E43" s="371">
        <f t="shared" ref="E43:W43" si="21">E41-E42</f>
        <v>0.5</v>
      </c>
      <c r="F43" s="371">
        <f t="shared" si="21"/>
        <v>1.5</v>
      </c>
      <c r="G43" s="371">
        <f t="shared" si="21"/>
        <v>1.5</v>
      </c>
      <c r="H43" s="371">
        <f t="shared" si="21"/>
        <v>2</v>
      </c>
      <c r="I43" s="371">
        <f t="shared" si="21"/>
        <v>2</v>
      </c>
      <c r="J43" s="371">
        <f t="shared" si="21"/>
        <v>3</v>
      </c>
      <c r="K43" s="372">
        <f t="shared" si="21"/>
        <v>2.5</v>
      </c>
      <c r="L43" s="371">
        <f t="shared" si="21"/>
        <v>3</v>
      </c>
      <c r="M43" s="371">
        <f t="shared" si="21"/>
        <v>3.5</v>
      </c>
      <c r="N43" s="371">
        <f t="shared" si="21"/>
        <v>3.5</v>
      </c>
      <c r="O43" s="371">
        <f t="shared" si="21"/>
        <v>4</v>
      </c>
      <c r="P43" s="371">
        <f t="shared" si="21"/>
        <v>4</v>
      </c>
      <c r="Q43" s="371">
        <f t="shared" si="21"/>
        <v>4</v>
      </c>
      <c r="R43" s="371">
        <f t="shared" si="21"/>
        <v>4.5</v>
      </c>
      <c r="S43" s="371">
        <f t="shared" si="21"/>
        <v>4.5</v>
      </c>
      <c r="T43" s="371">
        <f t="shared" si="21"/>
        <v>4.5</v>
      </c>
      <c r="U43" s="371">
        <f t="shared" si="21"/>
        <v>4.5</v>
      </c>
      <c r="V43" s="371">
        <f t="shared" si="21"/>
        <v>4.5</v>
      </c>
      <c r="W43" s="371">
        <f t="shared" si="21"/>
        <v>3.5</v>
      </c>
    </row>
    <row r="44" spans="1:23">
      <c r="A44" s="351">
        <v>20</v>
      </c>
      <c r="B44" s="352" t="s">
        <v>931</v>
      </c>
      <c r="C44" s="367" t="s">
        <v>938</v>
      </c>
      <c r="D44" s="402"/>
      <c r="E44" s="354">
        <v>0.25</v>
      </c>
      <c r="F44" s="354">
        <v>0.25</v>
      </c>
      <c r="G44" s="354">
        <v>0.5</v>
      </c>
      <c r="H44" s="354">
        <v>0.5</v>
      </c>
      <c r="I44" s="354">
        <v>1</v>
      </c>
      <c r="J44" s="354">
        <v>1</v>
      </c>
      <c r="K44" s="355">
        <v>1</v>
      </c>
      <c r="L44" s="354">
        <v>1</v>
      </c>
      <c r="M44" s="354">
        <v>1</v>
      </c>
      <c r="N44" s="354">
        <v>1</v>
      </c>
      <c r="O44" s="354">
        <v>1</v>
      </c>
      <c r="P44" s="354">
        <v>1</v>
      </c>
      <c r="Q44" s="354">
        <v>1</v>
      </c>
      <c r="R44" s="354">
        <v>1</v>
      </c>
      <c r="S44" s="354">
        <v>1</v>
      </c>
      <c r="T44" s="354">
        <v>1</v>
      </c>
      <c r="U44" s="354">
        <v>1</v>
      </c>
      <c r="V44" s="354">
        <v>1</v>
      </c>
      <c r="W44" s="354">
        <v>1</v>
      </c>
    </row>
    <row r="45" spans="1:23" ht="60">
      <c r="A45" s="351">
        <v>21</v>
      </c>
      <c r="B45" s="352" t="s">
        <v>931</v>
      </c>
      <c r="C45" s="373" t="s">
        <v>939</v>
      </c>
      <c r="D45" s="402">
        <v>0.25</v>
      </c>
      <c r="E45" s="354">
        <v>0.5</v>
      </c>
      <c r="F45" s="354">
        <v>0.5</v>
      </c>
      <c r="G45" s="354">
        <v>0.5</v>
      </c>
      <c r="H45" s="354">
        <v>0.5</v>
      </c>
      <c r="I45" s="354">
        <v>0.5</v>
      </c>
      <c r="J45" s="354">
        <v>0.5</v>
      </c>
      <c r="K45" s="355">
        <v>1</v>
      </c>
      <c r="L45" s="354">
        <v>1</v>
      </c>
      <c r="M45" s="354">
        <v>1</v>
      </c>
      <c r="N45" s="354">
        <v>1</v>
      </c>
      <c r="O45" s="354">
        <v>1</v>
      </c>
      <c r="P45" s="354">
        <v>1</v>
      </c>
      <c r="Q45" s="354">
        <v>1.5</v>
      </c>
      <c r="R45" s="354">
        <v>1.5</v>
      </c>
      <c r="S45" s="354">
        <v>1.5</v>
      </c>
      <c r="T45" s="354">
        <v>1.5</v>
      </c>
      <c r="U45" s="354">
        <v>1.5</v>
      </c>
      <c r="V45" s="354">
        <v>1.5</v>
      </c>
      <c r="W45" s="354">
        <v>1.5</v>
      </c>
    </row>
    <row r="46" spans="1:23">
      <c r="A46" s="351">
        <v>22</v>
      </c>
      <c r="B46" s="352" t="s">
        <v>931</v>
      </c>
      <c r="C46" s="367" t="s">
        <v>940</v>
      </c>
      <c r="D46" s="402"/>
      <c r="E46" s="354"/>
      <c r="F46" s="354"/>
      <c r="G46" s="354"/>
      <c r="H46" s="354"/>
      <c r="I46" s="354"/>
      <c r="J46" s="354"/>
      <c r="K46" s="355">
        <v>0.5</v>
      </c>
      <c r="L46" s="354">
        <v>0.5</v>
      </c>
      <c r="M46" s="354">
        <v>0.5</v>
      </c>
      <c r="N46" s="354">
        <v>0.5</v>
      </c>
      <c r="O46" s="354">
        <v>0.5</v>
      </c>
      <c r="P46" s="354">
        <v>0.5</v>
      </c>
      <c r="Q46" s="354">
        <v>0.5</v>
      </c>
      <c r="R46" s="354">
        <v>0.5</v>
      </c>
      <c r="S46" s="354">
        <v>0.5</v>
      </c>
      <c r="T46" s="354">
        <v>0.5</v>
      </c>
      <c r="U46" s="354">
        <v>0.5</v>
      </c>
      <c r="V46" s="354">
        <v>0.5</v>
      </c>
      <c r="W46" s="354">
        <v>0.5</v>
      </c>
    </row>
    <row r="47" spans="1:23" ht="45">
      <c r="A47" s="351">
        <v>23</v>
      </c>
      <c r="B47" s="352" t="s">
        <v>931</v>
      </c>
      <c r="C47" s="373" t="s">
        <v>941</v>
      </c>
      <c r="D47" s="402">
        <v>0.5</v>
      </c>
      <c r="E47" s="354">
        <v>0.75</v>
      </c>
      <c r="F47" s="354">
        <v>1</v>
      </c>
      <c r="G47" s="354">
        <v>1.25</v>
      </c>
      <c r="H47" s="354">
        <v>1.25</v>
      </c>
      <c r="I47" s="354">
        <v>1.75</v>
      </c>
      <c r="J47" s="354">
        <v>1.75</v>
      </c>
      <c r="K47" s="355">
        <v>2</v>
      </c>
      <c r="L47" s="354">
        <v>2</v>
      </c>
      <c r="M47" s="354">
        <v>2.5</v>
      </c>
      <c r="N47" s="354">
        <v>2.5</v>
      </c>
      <c r="O47" s="354">
        <v>3</v>
      </c>
      <c r="P47" s="354">
        <v>3</v>
      </c>
      <c r="Q47" s="354">
        <v>3</v>
      </c>
      <c r="R47" s="354">
        <v>3</v>
      </c>
      <c r="S47" s="354">
        <v>3</v>
      </c>
      <c r="T47" s="354">
        <v>3</v>
      </c>
      <c r="U47" s="354">
        <v>3</v>
      </c>
      <c r="V47" s="354">
        <v>3</v>
      </c>
      <c r="W47" s="354">
        <v>3</v>
      </c>
    </row>
    <row r="48" spans="1:23" ht="30">
      <c r="A48" s="351">
        <v>24</v>
      </c>
      <c r="B48" s="352" t="s">
        <v>931</v>
      </c>
      <c r="C48" s="373" t="s">
        <v>942</v>
      </c>
      <c r="D48" s="402"/>
      <c r="E48" s="354"/>
      <c r="F48" s="354">
        <v>0.5</v>
      </c>
      <c r="G48" s="354">
        <v>0.5</v>
      </c>
      <c r="H48" s="354">
        <v>0.5</v>
      </c>
      <c r="I48" s="354">
        <v>0.5</v>
      </c>
      <c r="J48" s="354">
        <v>0.5</v>
      </c>
      <c r="K48" s="355">
        <f>0.5+0.5</f>
        <v>1</v>
      </c>
      <c r="L48" s="354">
        <v>1</v>
      </c>
      <c r="M48" s="354">
        <v>1</v>
      </c>
      <c r="N48" s="354">
        <v>1</v>
      </c>
      <c r="O48" s="354">
        <v>1</v>
      </c>
      <c r="P48" s="354">
        <f>1+0.5</f>
        <v>1.5</v>
      </c>
      <c r="Q48" s="354">
        <v>1.5</v>
      </c>
      <c r="R48" s="354">
        <v>1.5</v>
      </c>
      <c r="S48" s="354">
        <v>1.5</v>
      </c>
      <c r="T48" s="354">
        <v>1.5</v>
      </c>
      <c r="U48" s="354">
        <v>2</v>
      </c>
      <c r="V48" s="354">
        <v>2</v>
      </c>
      <c r="W48" s="354">
        <v>2</v>
      </c>
    </row>
    <row r="49" spans="1:23" ht="30">
      <c r="A49" s="351">
        <v>25</v>
      </c>
      <c r="B49" s="352" t="s">
        <v>931</v>
      </c>
      <c r="C49" s="373" t="s">
        <v>943</v>
      </c>
      <c r="D49" s="406">
        <f>0.25/2*D6</f>
        <v>0.13</v>
      </c>
      <c r="E49" s="369">
        <f t="shared" ref="E49:W49" si="22">0.25/2*E6</f>
        <v>0.25</v>
      </c>
      <c r="F49" s="369">
        <f t="shared" si="22"/>
        <v>0.38</v>
      </c>
      <c r="G49" s="369">
        <f t="shared" si="22"/>
        <v>0.5</v>
      </c>
      <c r="H49" s="369">
        <f t="shared" si="22"/>
        <v>0.63</v>
      </c>
      <c r="I49" s="369">
        <f t="shared" si="22"/>
        <v>0.75</v>
      </c>
      <c r="J49" s="369">
        <f t="shared" si="22"/>
        <v>0.88</v>
      </c>
      <c r="K49" s="370">
        <f t="shared" si="22"/>
        <v>1</v>
      </c>
      <c r="L49" s="369">
        <f t="shared" si="22"/>
        <v>1.1299999999999999</v>
      </c>
      <c r="M49" s="369">
        <f t="shared" si="22"/>
        <v>1.25</v>
      </c>
      <c r="N49" s="369">
        <f t="shared" si="22"/>
        <v>1.38</v>
      </c>
      <c r="O49" s="369">
        <f t="shared" si="22"/>
        <v>1.5</v>
      </c>
      <c r="P49" s="369">
        <f t="shared" si="22"/>
        <v>1.63</v>
      </c>
      <c r="Q49" s="369">
        <f t="shared" si="22"/>
        <v>1.75</v>
      </c>
      <c r="R49" s="369">
        <f t="shared" si="22"/>
        <v>1.88</v>
      </c>
      <c r="S49" s="369">
        <f t="shared" si="22"/>
        <v>2</v>
      </c>
      <c r="T49" s="369">
        <f t="shared" si="22"/>
        <v>2.13</v>
      </c>
      <c r="U49" s="369">
        <f t="shared" si="22"/>
        <v>2.25</v>
      </c>
      <c r="V49" s="369">
        <f t="shared" si="22"/>
        <v>2.38</v>
      </c>
      <c r="W49" s="369">
        <f t="shared" si="22"/>
        <v>2.5</v>
      </c>
    </row>
    <row r="50" spans="1:23" ht="30">
      <c r="A50" s="351"/>
      <c r="B50" s="351"/>
      <c r="C50" s="374" t="s">
        <v>944</v>
      </c>
      <c r="D50" s="406">
        <v>0.13</v>
      </c>
      <c r="E50" s="369">
        <v>0.25</v>
      </c>
      <c r="F50" s="369">
        <v>0.38</v>
      </c>
      <c r="G50" s="369">
        <v>0.5</v>
      </c>
      <c r="H50" s="369">
        <v>0.63</v>
      </c>
      <c r="I50" s="369">
        <v>0.75</v>
      </c>
      <c r="J50" s="369">
        <v>0.88</v>
      </c>
      <c r="K50" s="370">
        <v>1</v>
      </c>
      <c r="L50" s="369">
        <v>1.1299999999999999</v>
      </c>
      <c r="M50" s="369">
        <v>1.25</v>
      </c>
      <c r="N50" s="369">
        <v>1.38</v>
      </c>
      <c r="O50" s="369">
        <v>1.5</v>
      </c>
      <c r="P50" s="369">
        <v>1.63</v>
      </c>
      <c r="Q50" s="369">
        <v>1.75</v>
      </c>
      <c r="R50" s="369">
        <v>1.88</v>
      </c>
      <c r="S50" s="369">
        <v>2</v>
      </c>
      <c r="T50" s="369">
        <v>2.13</v>
      </c>
      <c r="U50" s="369">
        <v>2.25</v>
      </c>
      <c r="V50" s="369">
        <v>2.38</v>
      </c>
      <c r="W50" s="369">
        <v>2.5</v>
      </c>
    </row>
    <row r="51" spans="1:23">
      <c r="A51" s="351"/>
      <c r="B51" s="351"/>
      <c r="C51" s="375" t="s">
        <v>945</v>
      </c>
      <c r="D51" s="406"/>
      <c r="E51" s="369"/>
      <c r="F51" s="369"/>
      <c r="G51" s="369"/>
      <c r="H51" s="369"/>
      <c r="I51" s="369"/>
      <c r="J51" s="369"/>
      <c r="K51" s="370"/>
      <c r="L51" s="369"/>
      <c r="M51" s="369"/>
      <c r="N51" s="369"/>
      <c r="O51" s="369"/>
      <c r="P51" s="369"/>
      <c r="Q51" s="369"/>
      <c r="R51" s="369"/>
      <c r="S51" s="369"/>
      <c r="T51" s="369"/>
      <c r="U51" s="369"/>
      <c r="V51" s="369"/>
      <c r="W51" s="369"/>
    </row>
    <row r="52" spans="1:23" ht="30">
      <c r="A52" s="351"/>
      <c r="B52" s="351"/>
      <c r="C52" s="376" t="s">
        <v>946</v>
      </c>
      <c r="D52" s="407">
        <f>D49-D50</f>
        <v>0</v>
      </c>
      <c r="E52" s="371">
        <f t="shared" ref="E52:W52" si="23">E49-E50</f>
        <v>0</v>
      </c>
      <c r="F52" s="371">
        <f t="shared" si="23"/>
        <v>0</v>
      </c>
      <c r="G52" s="371">
        <f t="shared" si="23"/>
        <v>0</v>
      </c>
      <c r="H52" s="371">
        <f t="shared" si="23"/>
        <v>0</v>
      </c>
      <c r="I52" s="371">
        <f t="shared" si="23"/>
        <v>0</v>
      </c>
      <c r="J52" s="371">
        <f t="shared" si="23"/>
        <v>0</v>
      </c>
      <c r="K52" s="372">
        <f t="shared" si="23"/>
        <v>0</v>
      </c>
      <c r="L52" s="371">
        <f t="shared" si="23"/>
        <v>0</v>
      </c>
      <c r="M52" s="371">
        <f t="shared" si="23"/>
        <v>0</v>
      </c>
      <c r="N52" s="371">
        <f t="shared" si="23"/>
        <v>0</v>
      </c>
      <c r="O52" s="371">
        <f t="shared" si="23"/>
        <v>0</v>
      </c>
      <c r="P52" s="371">
        <f t="shared" si="23"/>
        <v>0</v>
      </c>
      <c r="Q52" s="371">
        <f t="shared" si="23"/>
        <v>0</v>
      </c>
      <c r="R52" s="371">
        <f t="shared" si="23"/>
        <v>0</v>
      </c>
      <c r="S52" s="371">
        <f t="shared" si="23"/>
        <v>0</v>
      </c>
      <c r="T52" s="371">
        <f t="shared" si="23"/>
        <v>0</v>
      </c>
      <c r="U52" s="371">
        <f t="shared" si="23"/>
        <v>0</v>
      </c>
      <c r="V52" s="371">
        <f t="shared" si="23"/>
        <v>0</v>
      </c>
      <c r="W52" s="371">
        <f t="shared" si="23"/>
        <v>0</v>
      </c>
    </row>
    <row r="53" spans="1:23">
      <c r="A53" s="351"/>
      <c r="B53" s="351"/>
      <c r="C53" s="375" t="s">
        <v>947</v>
      </c>
      <c r="D53" s="406"/>
      <c r="E53" s="369"/>
      <c r="F53" s="369"/>
      <c r="G53" s="369"/>
      <c r="H53" s="369"/>
      <c r="I53" s="369"/>
      <c r="J53" s="369"/>
      <c r="K53" s="370"/>
      <c r="L53" s="369"/>
      <c r="M53" s="369"/>
      <c r="N53" s="369"/>
      <c r="O53" s="369"/>
      <c r="P53" s="369"/>
      <c r="Q53" s="369"/>
      <c r="R53" s="369"/>
      <c r="S53" s="369"/>
      <c r="T53" s="369"/>
      <c r="U53" s="369"/>
      <c r="V53" s="369"/>
      <c r="W53" s="369"/>
    </row>
    <row r="54" spans="1:23">
      <c r="A54" s="351"/>
      <c r="B54" s="351"/>
      <c r="C54" s="375" t="s">
        <v>948</v>
      </c>
      <c r="D54" s="406"/>
      <c r="E54" s="369"/>
      <c r="F54" s="369"/>
      <c r="G54" s="369"/>
      <c r="H54" s="369"/>
      <c r="I54" s="369"/>
      <c r="J54" s="369"/>
      <c r="K54" s="370"/>
      <c r="L54" s="369"/>
      <c r="M54" s="369"/>
      <c r="N54" s="369"/>
      <c r="O54" s="369"/>
      <c r="P54" s="369"/>
      <c r="Q54" s="369"/>
      <c r="R54" s="369"/>
      <c r="S54" s="369"/>
      <c r="T54" s="369"/>
      <c r="U54" s="369"/>
      <c r="V54" s="369"/>
      <c r="W54" s="369"/>
    </row>
    <row r="55" spans="1:23" ht="38.25">
      <c r="A55" s="351">
        <v>26</v>
      </c>
      <c r="B55" s="352" t="s">
        <v>931</v>
      </c>
      <c r="C55" s="377" t="s">
        <v>949</v>
      </c>
      <c r="D55" s="402">
        <f>0.25/2*D6</f>
        <v>0.13</v>
      </c>
      <c r="E55" s="354">
        <f t="shared" ref="E55:W55" si="24">0.25/2*E6</f>
        <v>0.25</v>
      </c>
      <c r="F55" s="354">
        <f t="shared" si="24"/>
        <v>0.38</v>
      </c>
      <c r="G55" s="354">
        <f t="shared" si="24"/>
        <v>0.5</v>
      </c>
      <c r="H55" s="354">
        <f t="shared" si="24"/>
        <v>0.63</v>
      </c>
      <c r="I55" s="354">
        <f t="shared" si="24"/>
        <v>0.75</v>
      </c>
      <c r="J55" s="354">
        <f t="shared" si="24"/>
        <v>0.88</v>
      </c>
      <c r="K55" s="355">
        <f t="shared" si="24"/>
        <v>1</v>
      </c>
      <c r="L55" s="354">
        <f t="shared" si="24"/>
        <v>1.1299999999999999</v>
      </c>
      <c r="M55" s="354">
        <f t="shared" si="24"/>
        <v>1.25</v>
      </c>
      <c r="N55" s="354">
        <f t="shared" si="24"/>
        <v>1.38</v>
      </c>
      <c r="O55" s="354">
        <f t="shared" si="24"/>
        <v>1.5</v>
      </c>
      <c r="P55" s="354">
        <f t="shared" si="24"/>
        <v>1.63</v>
      </c>
      <c r="Q55" s="354">
        <f t="shared" si="24"/>
        <v>1.75</v>
      </c>
      <c r="R55" s="354">
        <f t="shared" si="24"/>
        <v>1.88</v>
      </c>
      <c r="S55" s="354">
        <f t="shared" si="24"/>
        <v>2</v>
      </c>
      <c r="T55" s="354">
        <f t="shared" si="24"/>
        <v>2.13</v>
      </c>
      <c r="U55" s="354">
        <f t="shared" si="24"/>
        <v>2.25</v>
      </c>
      <c r="V55" s="354">
        <f t="shared" si="24"/>
        <v>2.38</v>
      </c>
      <c r="W55" s="354">
        <f t="shared" si="24"/>
        <v>2.5</v>
      </c>
    </row>
    <row r="56" spans="1:23">
      <c r="A56" s="351">
        <v>26</v>
      </c>
      <c r="B56" s="352" t="s">
        <v>931</v>
      </c>
      <c r="C56" s="378" t="s">
        <v>950</v>
      </c>
      <c r="D56" s="402">
        <v>4.5</v>
      </c>
      <c r="E56" s="354">
        <v>4.5</v>
      </c>
      <c r="F56" s="354">
        <v>4.5</v>
      </c>
      <c r="G56" s="354">
        <v>4.5</v>
      </c>
      <c r="H56" s="354">
        <v>4.5</v>
      </c>
      <c r="I56" s="354">
        <v>4.5</v>
      </c>
      <c r="J56" s="354">
        <v>4.5</v>
      </c>
      <c r="K56" s="355">
        <v>4.5</v>
      </c>
      <c r="L56" s="354">
        <v>4.5</v>
      </c>
      <c r="M56" s="354">
        <v>4.5</v>
      </c>
      <c r="N56" s="354">
        <v>4.5</v>
      </c>
      <c r="O56" s="354">
        <v>4.5</v>
      </c>
      <c r="P56" s="354">
        <v>4.5</v>
      </c>
      <c r="Q56" s="354">
        <v>4.5</v>
      </c>
      <c r="R56" s="354">
        <v>4.5</v>
      </c>
      <c r="S56" s="354">
        <v>4.5</v>
      </c>
      <c r="T56" s="354">
        <v>4.5</v>
      </c>
      <c r="U56" s="354">
        <v>4.5</v>
      </c>
      <c r="V56" s="354">
        <v>4.5</v>
      </c>
      <c r="W56" s="354">
        <v>4.5</v>
      </c>
    </row>
    <row r="57" spans="1:23"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P57" s="379"/>
      <c r="Q57" s="379"/>
      <c r="R57" s="379"/>
      <c r="S57" s="379"/>
      <c r="T57" s="379"/>
      <c r="U57" s="379"/>
      <c r="V57" s="379"/>
      <c r="W57" s="379"/>
    </row>
    <row r="58" spans="1:23">
      <c r="C58" s="341" t="s">
        <v>951</v>
      </c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</row>
    <row r="59" spans="1:23">
      <c r="A59" s="351"/>
      <c r="B59" s="351"/>
      <c r="C59" s="380" t="s">
        <v>952</v>
      </c>
      <c r="D59" s="381">
        <f t="shared" ref="D59:W59" si="25">D63+D71</f>
        <v>13.76</v>
      </c>
      <c r="E59" s="381">
        <f t="shared" si="25"/>
        <v>19.510000000000002</v>
      </c>
      <c r="F59" s="381">
        <f t="shared" si="25"/>
        <v>25.27</v>
      </c>
      <c r="G59" s="381">
        <f t="shared" si="25"/>
        <v>31.01</v>
      </c>
      <c r="H59" s="381">
        <f t="shared" si="25"/>
        <v>35.53</v>
      </c>
      <c r="I59" s="381">
        <f t="shared" si="25"/>
        <v>42.27</v>
      </c>
      <c r="J59" s="381">
        <f t="shared" si="25"/>
        <v>47.03</v>
      </c>
      <c r="K59" s="381">
        <f t="shared" si="25"/>
        <v>54.03</v>
      </c>
      <c r="L59" s="381">
        <f t="shared" si="25"/>
        <v>58.29</v>
      </c>
      <c r="M59" s="381">
        <f t="shared" si="25"/>
        <v>64.28</v>
      </c>
      <c r="N59" s="381">
        <f t="shared" si="25"/>
        <v>68.55</v>
      </c>
      <c r="O59" s="381">
        <f t="shared" si="25"/>
        <v>73.290000000000006</v>
      </c>
      <c r="P59" s="381">
        <f t="shared" si="25"/>
        <v>78.55</v>
      </c>
      <c r="Q59" s="381">
        <f t="shared" si="25"/>
        <v>83.3</v>
      </c>
      <c r="R59" s="381">
        <f t="shared" si="25"/>
        <v>88.31</v>
      </c>
      <c r="S59" s="381">
        <f t="shared" si="25"/>
        <v>92.3</v>
      </c>
      <c r="T59" s="381">
        <f t="shared" si="25"/>
        <v>96.57</v>
      </c>
      <c r="U59" s="381">
        <f t="shared" si="25"/>
        <v>101.31</v>
      </c>
      <c r="V59" s="381">
        <f t="shared" si="25"/>
        <v>105.07</v>
      </c>
      <c r="W59" s="381">
        <f t="shared" si="25"/>
        <v>109.07</v>
      </c>
    </row>
    <row r="60" spans="1:23">
      <c r="A60" s="351"/>
      <c r="B60" s="351"/>
      <c r="C60" s="380" t="s">
        <v>953</v>
      </c>
      <c r="D60" s="381">
        <f t="shared" ref="D60:W60" si="26">D65+D72</f>
        <v>14.02</v>
      </c>
      <c r="E60" s="381">
        <f t="shared" si="26"/>
        <v>20.010000000000002</v>
      </c>
      <c r="F60" s="381">
        <f t="shared" si="26"/>
        <v>26.03</v>
      </c>
      <c r="G60" s="381">
        <f t="shared" si="26"/>
        <v>32.01</v>
      </c>
      <c r="H60" s="381">
        <f t="shared" si="26"/>
        <v>36.79</v>
      </c>
      <c r="I60" s="381">
        <f t="shared" si="26"/>
        <v>43.77</v>
      </c>
      <c r="J60" s="381">
        <f t="shared" si="26"/>
        <v>48.79</v>
      </c>
      <c r="K60" s="381">
        <f t="shared" si="26"/>
        <v>56.03</v>
      </c>
      <c r="L60" s="381">
        <f t="shared" si="26"/>
        <v>60.55</v>
      </c>
      <c r="M60" s="381">
        <f t="shared" si="26"/>
        <v>66.78</v>
      </c>
      <c r="N60" s="381">
        <f t="shared" si="26"/>
        <v>71.31</v>
      </c>
      <c r="O60" s="381">
        <f t="shared" si="26"/>
        <v>76.290000000000006</v>
      </c>
      <c r="P60" s="381">
        <f t="shared" si="26"/>
        <v>81.81</v>
      </c>
      <c r="Q60" s="381">
        <f t="shared" si="26"/>
        <v>86.8</v>
      </c>
      <c r="R60" s="381">
        <f t="shared" si="26"/>
        <v>92.07</v>
      </c>
      <c r="S60" s="381">
        <f t="shared" si="26"/>
        <v>96.3</v>
      </c>
      <c r="T60" s="381">
        <f t="shared" si="26"/>
        <v>100.83</v>
      </c>
      <c r="U60" s="381">
        <f t="shared" si="26"/>
        <v>105.81</v>
      </c>
      <c r="V60" s="381">
        <f t="shared" si="26"/>
        <v>109.83</v>
      </c>
      <c r="W60" s="381">
        <f t="shared" si="26"/>
        <v>114.07</v>
      </c>
    </row>
    <row r="61" spans="1:23">
      <c r="A61" s="351"/>
      <c r="B61" s="351"/>
      <c r="C61" s="380" t="s">
        <v>954</v>
      </c>
      <c r="D61" s="381">
        <f t="shared" ref="D61:W61" si="27">D67+D73</f>
        <v>15.62</v>
      </c>
      <c r="E61" s="381">
        <f t="shared" si="27"/>
        <v>23.22</v>
      </c>
      <c r="F61" s="381">
        <f t="shared" si="27"/>
        <v>30.84</v>
      </c>
      <c r="G61" s="381">
        <f t="shared" si="27"/>
        <v>38.43</v>
      </c>
      <c r="H61" s="381">
        <f t="shared" si="27"/>
        <v>44.81</v>
      </c>
      <c r="I61" s="381">
        <f t="shared" si="27"/>
        <v>53.4</v>
      </c>
      <c r="J61" s="381">
        <f t="shared" si="27"/>
        <v>60.02</v>
      </c>
      <c r="K61" s="381">
        <f t="shared" si="27"/>
        <v>68.87</v>
      </c>
      <c r="L61" s="381">
        <f t="shared" si="27"/>
        <v>74.989999999999995</v>
      </c>
      <c r="M61" s="381">
        <f t="shared" si="27"/>
        <v>82.83</v>
      </c>
      <c r="N61" s="381">
        <f t="shared" si="27"/>
        <v>88.96</v>
      </c>
      <c r="O61" s="381">
        <f t="shared" si="27"/>
        <v>95.55</v>
      </c>
      <c r="P61" s="381">
        <f t="shared" si="27"/>
        <v>102.67</v>
      </c>
      <c r="Q61" s="381">
        <f t="shared" si="27"/>
        <v>109.27</v>
      </c>
      <c r="R61" s="381">
        <f t="shared" si="27"/>
        <v>116.14</v>
      </c>
      <c r="S61" s="381">
        <f t="shared" si="27"/>
        <v>121.98</v>
      </c>
      <c r="T61" s="381">
        <f t="shared" si="27"/>
        <v>128.11000000000001</v>
      </c>
      <c r="U61" s="381">
        <f t="shared" si="27"/>
        <v>134.69999999999999</v>
      </c>
      <c r="V61" s="381">
        <f t="shared" si="27"/>
        <v>140.32</v>
      </c>
      <c r="W61" s="381">
        <f t="shared" si="27"/>
        <v>146.16999999999999</v>
      </c>
    </row>
    <row r="62" spans="1:23">
      <c r="A62" s="351"/>
      <c r="B62" s="351"/>
      <c r="C62" s="380" t="s">
        <v>955</v>
      </c>
      <c r="D62" s="381">
        <f t="shared" ref="D62:W62" si="28">D69+D74</f>
        <v>8.14</v>
      </c>
      <c r="E62" s="381">
        <f t="shared" si="28"/>
        <v>13.77</v>
      </c>
      <c r="F62" s="381">
        <f t="shared" si="28"/>
        <v>19.41</v>
      </c>
      <c r="G62" s="381">
        <f t="shared" si="28"/>
        <v>25.29</v>
      </c>
      <c r="H62" s="381">
        <f t="shared" si="28"/>
        <v>29.93</v>
      </c>
      <c r="I62" s="381">
        <f t="shared" si="28"/>
        <v>36.31</v>
      </c>
      <c r="J62" s="381">
        <f t="shared" si="28"/>
        <v>41.2</v>
      </c>
      <c r="K62" s="381">
        <f t="shared" si="28"/>
        <v>47.83</v>
      </c>
      <c r="L62" s="381">
        <f t="shared" si="28"/>
        <v>52.22</v>
      </c>
      <c r="M62" s="381">
        <f t="shared" si="28"/>
        <v>58.35</v>
      </c>
      <c r="N62" s="381">
        <f t="shared" si="28"/>
        <v>62.74</v>
      </c>
      <c r="O62" s="381">
        <f t="shared" si="28"/>
        <v>67.62</v>
      </c>
      <c r="P62" s="381">
        <f t="shared" si="28"/>
        <v>72.510000000000005</v>
      </c>
      <c r="Q62" s="381">
        <f t="shared" si="28"/>
        <v>77.39</v>
      </c>
      <c r="R62" s="381">
        <f t="shared" si="28"/>
        <v>82.53</v>
      </c>
      <c r="S62" s="381">
        <f t="shared" si="28"/>
        <v>86.41</v>
      </c>
      <c r="T62" s="381">
        <f t="shared" si="28"/>
        <v>90.3</v>
      </c>
      <c r="U62" s="381">
        <f t="shared" si="28"/>
        <v>95.18</v>
      </c>
      <c r="V62" s="381">
        <f t="shared" si="28"/>
        <v>99.07</v>
      </c>
      <c r="W62" s="381">
        <f t="shared" si="28"/>
        <v>103.2</v>
      </c>
    </row>
    <row r="63" spans="1:23">
      <c r="A63" s="351"/>
      <c r="B63" s="351"/>
      <c r="C63" s="382" t="s">
        <v>956</v>
      </c>
      <c r="D63" s="383">
        <f>D12+D13+D14+D15+D16+D17+D18+D19+D20+D21+D23+D25+D29+D31+D35</f>
        <v>6.13</v>
      </c>
      <c r="E63" s="383">
        <f t="shared" ref="E63:W63" si="29">E12+E13+E14+E15+E16+E17+E18+E19+E20+E21+E23+E25+E29+E31+E35</f>
        <v>10.01</v>
      </c>
      <c r="F63" s="383">
        <f t="shared" si="29"/>
        <v>13.39</v>
      </c>
      <c r="G63" s="383">
        <f t="shared" si="29"/>
        <v>17.760000000000002</v>
      </c>
      <c r="H63" s="383">
        <f t="shared" si="29"/>
        <v>21.4</v>
      </c>
      <c r="I63" s="383">
        <f t="shared" si="29"/>
        <v>26.27</v>
      </c>
      <c r="J63" s="383">
        <f t="shared" si="29"/>
        <v>29.65</v>
      </c>
      <c r="K63" s="383">
        <f t="shared" si="29"/>
        <v>33.53</v>
      </c>
      <c r="L63" s="383">
        <f t="shared" si="29"/>
        <v>36.909999999999997</v>
      </c>
      <c r="M63" s="383">
        <f t="shared" si="29"/>
        <v>41.53</v>
      </c>
      <c r="N63" s="383">
        <f t="shared" si="29"/>
        <v>44.92</v>
      </c>
      <c r="O63" s="383">
        <f t="shared" si="29"/>
        <v>48.29</v>
      </c>
      <c r="P63" s="383">
        <f t="shared" si="29"/>
        <v>51.67</v>
      </c>
      <c r="Q63" s="383">
        <f t="shared" si="29"/>
        <v>55.55</v>
      </c>
      <c r="R63" s="383">
        <f t="shared" si="29"/>
        <v>59.18</v>
      </c>
      <c r="S63" s="383">
        <f t="shared" si="29"/>
        <v>62.8</v>
      </c>
      <c r="T63" s="383">
        <f t="shared" si="29"/>
        <v>66.19</v>
      </c>
      <c r="U63" s="383">
        <f t="shared" si="29"/>
        <v>70.06</v>
      </c>
      <c r="V63" s="383">
        <f t="shared" si="29"/>
        <v>73.44</v>
      </c>
      <c r="W63" s="383">
        <f t="shared" si="29"/>
        <v>77.069999999999993</v>
      </c>
    </row>
    <row r="64" spans="1:23">
      <c r="A64" s="351"/>
      <c r="B64" s="351"/>
      <c r="C64" s="382" t="s">
        <v>957</v>
      </c>
      <c r="D64" s="383">
        <f>D23+D25+D29+D31</f>
        <v>2.13</v>
      </c>
      <c r="E64" s="383">
        <f t="shared" ref="E64:W64" si="30">E23+E25+E29+E31</f>
        <v>4.26</v>
      </c>
      <c r="F64" s="383">
        <f t="shared" si="30"/>
        <v>6.39</v>
      </c>
      <c r="G64" s="383">
        <f t="shared" si="30"/>
        <v>8.51</v>
      </c>
      <c r="H64" s="383">
        <f t="shared" si="30"/>
        <v>10.65</v>
      </c>
      <c r="I64" s="383">
        <f t="shared" si="30"/>
        <v>12.77</v>
      </c>
      <c r="J64" s="383">
        <f t="shared" si="30"/>
        <v>14.9</v>
      </c>
      <c r="K64" s="383">
        <f t="shared" si="30"/>
        <v>17.03</v>
      </c>
      <c r="L64" s="383">
        <f t="shared" si="30"/>
        <v>19.16</v>
      </c>
      <c r="M64" s="383">
        <f t="shared" si="30"/>
        <v>21.28</v>
      </c>
      <c r="N64" s="383">
        <f t="shared" si="30"/>
        <v>23.42</v>
      </c>
      <c r="O64" s="383">
        <f t="shared" si="30"/>
        <v>25.54</v>
      </c>
      <c r="P64" s="383">
        <f t="shared" si="30"/>
        <v>27.67</v>
      </c>
      <c r="Q64" s="383">
        <f t="shared" si="30"/>
        <v>29.8</v>
      </c>
      <c r="R64" s="383">
        <f t="shared" si="30"/>
        <v>31.93</v>
      </c>
      <c r="S64" s="383">
        <f t="shared" si="30"/>
        <v>34.049999999999997</v>
      </c>
      <c r="T64" s="383">
        <f t="shared" si="30"/>
        <v>36.19</v>
      </c>
      <c r="U64" s="383">
        <f t="shared" si="30"/>
        <v>38.31</v>
      </c>
      <c r="V64" s="383">
        <f t="shared" si="30"/>
        <v>40.44</v>
      </c>
      <c r="W64" s="383">
        <f t="shared" si="30"/>
        <v>42.57</v>
      </c>
    </row>
    <row r="65" spans="1:23">
      <c r="A65" s="351"/>
      <c r="B65" s="351"/>
      <c r="C65" s="382" t="s">
        <v>958</v>
      </c>
      <c r="D65" s="383">
        <f>D12+D13+D14+D15+D16+D17+D18+D19+D20+D21+D23+D25+D28+D29+D31+D35</f>
        <v>6.26</v>
      </c>
      <c r="E65" s="383">
        <f t="shared" ref="E65:W65" si="31">E12+E13+E14+E15+E16+E17+E18+E19+E20+E21+E23+E25+E28+E29+E31+E35</f>
        <v>10.26</v>
      </c>
      <c r="F65" s="383">
        <f t="shared" si="31"/>
        <v>13.77</v>
      </c>
      <c r="G65" s="383">
        <f t="shared" si="31"/>
        <v>18.260000000000002</v>
      </c>
      <c r="H65" s="383">
        <f t="shared" si="31"/>
        <v>22.03</v>
      </c>
      <c r="I65" s="383">
        <f t="shared" si="31"/>
        <v>27.02</v>
      </c>
      <c r="J65" s="383">
        <f t="shared" si="31"/>
        <v>30.53</v>
      </c>
      <c r="K65" s="383">
        <f t="shared" si="31"/>
        <v>34.53</v>
      </c>
      <c r="L65" s="383">
        <f t="shared" si="31"/>
        <v>38.04</v>
      </c>
      <c r="M65" s="383">
        <f t="shared" si="31"/>
        <v>42.78</v>
      </c>
      <c r="N65" s="383">
        <f t="shared" si="31"/>
        <v>46.3</v>
      </c>
      <c r="O65" s="383">
        <f t="shared" si="31"/>
        <v>49.79</v>
      </c>
      <c r="P65" s="383">
        <f t="shared" si="31"/>
        <v>53.3</v>
      </c>
      <c r="Q65" s="383">
        <f t="shared" si="31"/>
        <v>57.3</v>
      </c>
      <c r="R65" s="383">
        <f t="shared" si="31"/>
        <v>61.06</v>
      </c>
      <c r="S65" s="383">
        <f t="shared" si="31"/>
        <v>64.8</v>
      </c>
      <c r="T65" s="383">
        <f t="shared" si="31"/>
        <v>68.319999999999993</v>
      </c>
      <c r="U65" s="383">
        <f t="shared" si="31"/>
        <v>72.31</v>
      </c>
      <c r="V65" s="383">
        <f t="shared" si="31"/>
        <v>75.819999999999993</v>
      </c>
      <c r="W65" s="383">
        <f t="shared" si="31"/>
        <v>79.569999999999993</v>
      </c>
    </row>
    <row r="66" spans="1:23">
      <c r="A66" s="351"/>
      <c r="B66" s="351"/>
      <c r="C66" s="382" t="s">
        <v>957</v>
      </c>
      <c r="D66" s="383">
        <f>D23+D25+D28+D29+D31</f>
        <v>2.2599999999999998</v>
      </c>
      <c r="E66" s="383">
        <f t="shared" ref="E66:W66" si="32">E23+E25+E28+E29+E31</f>
        <v>4.51</v>
      </c>
      <c r="F66" s="383">
        <f t="shared" si="32"/>
        <v>6.77</v>
      </c>
      <c r="G66" s="383">
        <f t="shared" si="32"/>
        <v>9.01</v>
      </c>
      <c r="H66" s="383">
        <f t="shared" si="32"/>
        <v>11.28</v>
      </c>
      <c r="I66" s="383">
        <f t="shared" si="32"/>
        <v>13.52</v>
      </c>
      <c r="J66" s="383">
        <f t="shared" si="32"/>
        <v>15.78</v>
      </c>
      <c r="K66" s="383">
        <f t="shared" si="32"/>
        <v>18.03</v>
      </c>
      <c r="L66" s="383">
        <f t="shared" si="32"/>
        <v>20.29</v>
      </c>
      <c r="M66" s="383">
        <f t="shared" si="32"/>
        <v>22.53</v>
      </c>
      <c r="N66" s="383">
        <f t="shared" si="32"/>
        <v>24.8</v>
      </c>
      <c r="O66" s="383">
        <f t="shared" si="32"/>
        <v>27.04</v>
      </c>
      <c r="P66" s="383">
        <f t="shared" si="32"/>
        <v>29.3</v>
      </c>
      <c r="Q66" s="383">
        <f t="shared" si="32"/>
        <v>31.55</v>
      </c>
      <c r="R66" s="383">
        <f t="shared" si="32"/>
        <v>33.81</v>
      </c>
      <c r="S66" s="383">
        <f t="shared" si="32"/>
        <v>36.049999999999997</v>
      </c>
      <c r="T66" s="383">
        <f t="shared" si="32"/>
        <v>38.32</v>
      </c>
      <c r="U66" s="383">
        <f t="shared" si="32"/>
        <v>40.56</v>
      </c>
      <c r="V66" s="383">
        <f t="shared" si="32"/>
        <v>42.82</v>
      </c>
      <c r="W66" s="383">
        <f t="shared" si="32"/>
        <v>45.07</v>
      </c>
    </row>
    <row r="67" spans="1:23">
      <c r="A67" s="351"/>
      <c r="B67" s="351"/>
      <c r="C67" s="382" t="s">
        <v>959</v>
      </c>
      <c r="D67" s="383">
        <f>D12+D13+D14+D15+D16+D17+D18+D19+D20+D21+D23+D25+D27+D29+D32+D35</f>
        <v>7.86</v>
      </c>
      <c r="E67" s="383">
        <f t="shared" ref="E67:W67" si="33">E12+E13+E14+E15+E16+E17+E18+E19+E20+E21+E23+E25+E27+E29+E32+E35</f>
        <v>13.47</v>
      </c>
      <c r="F67" s="383">
        <f t="shared" si="33"/>
        <v>18.579999999999998</v>
      </c>
      <c r="G67" s="383">
        <f t="shared" si="33"/>
        <v>24.68</v>
      </c>
      <c r="H67" s="383">
        <f t="shared" si="33"/>
        <v>30.05</v>
      </c>
      <c r="I67" s="383">
        <f t="shared" si="33"/>
        <v>36.65</v>
      </c>
      <c r="J67" s="383">
        <f t="shared" si="33"/>
        <v>41.76</v>
      </c>
      <c r="K67" s="383">
        <f t="shared" si="33"/>
        <v>47.37</v>
      </c>
      <c r="L67" s="383">
        <f t="shared" si="33"/>
        <v>52.48</v>
      </c>
      <c r="M67" s="383">
        <f t="shared" si="33"/>
        <v>58.83</v>
      </c>
      <c r="N67" s="383">
        <f t="shared" si="33"/>
        <v>63.95</v>
      </c>
      <c r="O67" s="383">
        <f t="shared" si="33"/>
        <v>69.05</v>
      </c>
      <c r="P67" s="383">
        <f t="shared" si="33"/>
        <v>74.16</v>
      </c>
      <c r="Q67" s="383">
        <f t="shared" si="33"/>
        <v>79.77</v>
      </c>
      <c r="R67" s="383">
        <f t="shared" si="33"/>
        <v>85.13</v>
      </c>
      <c r="S67" s="383">
        <f t="shared" si="33"/>
        <v>90.48</v>
      </c>
      <c r="T67" s="383">
        <f t="shared" si="33"/>
        <v>95.6</v>
      </c>
      <c r="U67" s="383">
        <f t="shared" si="33"/>
        <v>101.2</v>
      </c>
      <c r="V67" s="383">
        <f t="shared" si="33"/>
        <v>106.31</v>
      </c>
      <c r="W67" s="383">
        <f t="shared" si="33"/>
        <v>111.67</v>
      </c>
    </row>
    <row r="68" spans="1:23">
      <c r="A68" s="351"/>
      <c r="B68" s="351"/>
      <c r="C68" s="382" t="s">
        <v>957</v>
      </c>
      <c r="D68" s="383">
        <f>D23+D25+D27+D29+D32</f>
        <v>3.86</v>
      </c>
      <c r="E68" s="383">
        <f t="shared" ref="E68:W68" si="34">E23+E25+E27+E29+E32</f>
        <v>7.72</v>
      </c>
      <c r="F68" s="383">
        <f t="shared" si="34"/>
        <v>11.58</v>
      </c>
      <c r="G68" s="383">
        <f t="shared" si="34"/>
        <v>15.43</v>
      </c>
      <c r="H68" s="383">
        <f t="shared" si="34"/>
        <v>19.3</v>
      </c>
      <c r="I68" s="383">
        <f t="shared" si="34"/>
        <v>23.15</v>
      </c>
      <c r="J68" s="383">
        <f t="shared" si="34"/>
        <v>27.01</v>
      </c>
      <c r="K68" s="383">
        <f t="shared" si="34"/>
        <v>30.87</v>
      </c>
      <c r="L68" s="383">
        <f t="shared" si="34"/>
        <v>34.729999999999997</v>
      </c>
      <c r="M68" s="383">
        <f t="shared" si="34"/>
        <v>38.58</v>
      </c>
      <c r="N68" s="383">
        <f t="shared" si="34"/>
        <v>42.45</v>
      </c>
      <c r="O68" s="383">
        <f t="shared" si="34"/>
        <v>46.3</v>
      </c>
      <c r="P68" s="383">
        <f t="shared" si="34"/>
        <v>50.16</v>
      </c>
      <c r="Q68" s="383">
        <f t="shared" si="34"/>
        <v>54.02</v>
      </c>
      <c r="R68" s="383">
        <f t="shared" si="34"/>
        <v>57.88</v>
      </c>
      <c r="S68" s="383">
        <f t="shared" si="34"/>
        <v>61.73</v>
      </c>
      <c r="T68" s="383">
        <f t="shared" si="34"/>
        <v>65.599999999999994</v>
      </c>
      <c r="U68" s="383">
        <f t="shared" si="34"/>
        <v>69.45</v>
      </c>
      <c r="V68" s="383">
        <f t="shared" si="34"/>
        <v>73.31</v>
      </c>
      <c r="W68" s="383">
        <f t="shared" si="34"/>
        <v>77.17</v>
      </c>
    </row>
    <row r="69" spans="1:23">
      <c r="A69" s="351"/>
      <c r="B69" s="351"/>
      <c r="C69" s="382" t="s">
        <v>960</v>
      </c>
      <c r="D69" s="383">
        <f>D12+D13+D14+D15+D16+D17+D18+D19+D24+D26+D30+D33+D36</f>
        <v>5.26</v>
      </c>
      <c r="E69" s="383">
        <f t="shared" ref="E69:W69" si="35">E12+E13+E14+E15+E16+E17+E18+E19+E24+E26+E30+E33+E36</f>
        <v>9.02</v>
      </c>
      <c r="F69" s="383">
        <f t="shared" si="35"/>
        <v>12.28</v>
      </c>
      <c r="G69" s="383">
        <f t="shared" si="35"/>
        <v>16.54</v>
      </c>
      <c r="H69" s="383">
        <f t="shared" si="35"/>
        <v>20.05</v>
      </c>
      <c r="I69" s="383">
        <f t="shared" si="35"/>
        <v>24.31</v>
      </c>
      <c r="J69" s="383">
        <f t="shared" si="35"/>
        <v>27.57</v>
      </c>
      <c r="K69" s="383">
        <f t="shared" si="35"/>
        <v>31.33</v>
      </c>
      <c r="L69" s="383">
        <f t="shared" si="35"/>
        <v>34.590000000000003</v>
      </c>
      <c r="M69" s="383">
        <f t="shared" si="35"/>
        <v>39.1</v>
      </c>
      <c r="N69" s="383">
        <f t="shared" si="35"/>
        <v>42.36</v>
      </c>
      <c r="O69" s="383">
        <f t="shared" si="35"/>
        <v>45.62</v>
      </c>
      <c r="P69" s="383">
        <f t="shared" si="35"/>
        <v>48.88</v>
      </c>
      <c r="Q69" s="383">
        <f t="shared" si="35"/>
        <v>52.64</v>
      </c>
      <c r="R69" s="383">
        <f t="shared" si="35"/>
        <v>56.15</v>
      </c>
      <c r="S69" s="383">
        <f t="shared" si="35"/>
        <v>59.41</v>
      </c>
      <c r="T69" s="383">
        <f t="shared" si="35"/>
        <v>62.67</v>
      </c>
      <c r="U69" s="383">
        <f t="shared" si="35"/>
        <v>66.430000000000007</v>
      </c>
      <c r="V69" s="383">
        <f t="shared" si="35"/>
        <v>69.69</v>
      </c>
      <c r="W69" s="383">
        <f t="shared" si="35"/>
        <v>73.2</v>
      </c>
    </row>
    <row r="70" spans="1:23">
      <c r="A70" s="351"/>
      <c r="B70" s="351"/>
      <c r="C70" s="382" t="s">
        <v>957</v>
      </c>
      <c r="D70" s="383">
        <f>D24+D26+D30+D33</f>
        <v>1.76</v>
      </c>
      <c r="E70" s="383">
        <f t="shared" ref="E70:W70" si="36">E24+E26+E30+E33</f>
        <v>3.52</v>
      </c>
      <c r="F70" s="383">
        <f t="shared" si="36"/>
        <v>5.28</v>
      </c>
      <c r="G70" s="383">
        <f t="shared" si="36"/>
        <v>7.04</v>
      </c>
      <c r="H70" s="383">
        <f t="shared" si="36"/>
        <v>8.8000000000000007</v>
      </c>
      <c r="I70" s="383">
        <f t="shared" si="36"/>
        <v>10.56</v>
      </c>
      <c r="J70" s="383">
        <f t="shared" si="36"/>
        <v>12.32</v>
      </c>
      <c r="K70" s="383">
        <f t="shared" si="36"/>
        <v>14.08</v>
      </c>
      <c r="L70" s="383">
        <f t="shared" si="36"/>
        <v>15.84</v>
      </c>
      <c r="M70" s="383">
        <f t="shared" si="36"/>
        <v>17.600000000000001</v>
      </c>
      <c r="N70" s="383">
        <f t="shared" si="36"/>
        <v>19.36</v>
      </c>
      <c r="O70" s="383">
        <f t="shared" si="36"/>
        <v>21.12</v>
      </c>
      <c r="P70" s="383">
        <f t="shared" si="36"/>
        <v>22.88</v>
      </c>
      <c r="Q70" s="383">
        <f t="shared" si="36"/>
        <v>24.64</v>
      </c>
      <c r="R70" s="383">
        <f t="shared" si="36"/>
        <v>26.4</v>
      </c>
      <c r="S70" s="383">
        <f t="shared" si="36"/>
        <v>28.16</v>
      </c>
      <c r="T70" s="383">
        <f t="shared" si="36"/>
        <v>29.92</v>
      </c>
      <c r="U70" s="383">
        <f t="shared" si="36"/>
        <v>31.68</v>
      </c>
      <c r="V70" s="383">
        <f t="shared" si="36"/>
        <v>33.44</v>
      </c>
      <c r="W70" s="383">
        <f t="shared" si="36"/>
        <v>35.200000000000003</v>
      </c>
    </row>
    <row r="71" spans="1:23">
      <c r="A71" s="351"/>
      <c r="B71" s="351"/>
      <c r="C71" s="384" t="s">
        <v>961</v>
      </c>
      <c r="D71" s="385">
        <f>D38+D40+D41+D44+D45+D46+D47+D48+D49+D56</f>
        <v>7.63</v>
      </c>
      <c r="E71" s="385">
        <f t="shared" ref="E71:W71" si="37">E38+E40+E41+E44+E45+E46+E47+E48+E49+E56</f>
        <v>9.5</v>
      </c>
      <c r="F71" s="385">
        <f t="shared" si="37"/>
        <v>11.88</v>
      </c>
      <c r="G71" s="385">
        <f t="shared" si="37"/>
        <v>13.25</v>
      </c>
      <c r="H71" s="385">
        <f t="shared" si="37"/>
        <v>14.13</v>
      </c>
      <c r="I71" s="385">
        <f t="shared" si="37"/>
        <v>16</v>
      </c>
      <c r="J71" s="385">
        <f t="shared" si="37"/>
        <v>17.38</v>
      </c>
      <c r="K71" s="385">
        <f t="shared" si="37"/>
        <v>20.5</v>
      </c>
      <c r="L71" s="385">
        <f t="shared" si="37"/>
        <v>21.38</v>
      </c>
      <c r="M71" s="385">
        <f t="shared" si="37"/>
        <v>22.75</v>
      </c>
      <c r="N71" s="385">
        <f t="shared" si="37"/>
        <v>23.63</v>
      </c>
      <c r="O71" s="385">
        <f t="shared" si="37"/>
        <v>25</v>
      </c>
      <c r="P71" s="385">
        <f t="shared" si="37"/>
        <v>26.88</v>
      </c>
      <c r="Q71" s="385">
        <f t="shared" si="37"/>
        <v>27.75</v>
      </c>
      <c r="R71" s="385">
        <f t="shared" si="37"/>
        <v>29.13</v>
      </c>
      <c r="S71" s="385">
        <f t="shared" si="37"/>
        <v>29.5</v>
      </c>
      <c r="T71" s="385">
        <f t="shared" si="37"/>
        <v>30.38</v>
      </c>
      <c r="U71" s="385">
        <f t="shared" si="37"/>
        <v>31.25</v>
      </c>
      <c r="V71" s="385">
        <f t="shared" si="37"/>
        <v>31.63</v>
      </c>
      <c r="W71" s="385">
        <f t="shared" si="37"/>
        <v>32</v>
      </c>
    </row>
    <row r="72" spans="1:23">
      <c r="A72" s="351"/>
      <c r="B72" s="351"/>
      <c r="C72" s="384" t="s">
        <v>962</v>
      </c>
      <c r="D72" s="385">
        <f>D38+D40+D41+D44+D45+D46+D47+D48+D49+D55+D56</f>
        <v>7.76</v>
      </c>
      <c r="E72" s="385">
        <f t="shared" ref="E72:W72" si="38">E38+E40+E41+E44+E45+E46+E47+E48+E49+E55+E56</f>
        <v>9.75</v>
      </c>
      <c r="F72" s="385">
        <f t="shared" si="38"/>
        <v>12.26</v>
      </c>
      <c r="G72" s="385">
        <f t="shared" si="38"/>
        <v>13.75</v>
      </c>
      <c r="H72" s="385">
        <f t="shared" si="38"/>
        <v>14.76</v>
      </c>
      <c r="I72" s="385">
        <f t="shared" si="38"/>
        <v>16.75</v>
      </c>
      <c r="J72" s="385">
        <f t="shared" si="38"/>
        <v>18.260000000000002</v>
      </c>
      <c r="K72" s="385">
        <f t="shared" si="38"/>
        <v>21.5</v>
      </c>
      <c r="L72" s="385">
        <f t="shared" si="38"/>
        <v>22.51</v>
      </c>
      <c r="M72" s="385">
        <f t="shared" si="38"/>
        <v>24</v>
      </c>
      <c r="N72" s="385">
        <f t="shared" si="38"/>
        <v>25.01</v>
      </c>
      <c r="O72" s="385">
        <f t="shared" si="38"/>
        <v>26.5</v>
      </c>
      <c r="P72" s="385">
        <f t="shared" si="38"/>
        <v>28.51</v>
      </c>
      <c r="Q72" s="385">
        <f t="shared" si="38"/>
        <v>29.5</v>
      </c>
      <c r="R72" s="385">
        <f t="shared" si="38"/>
        <v>31.01</v>
      </c>
      <c r="S72" s="385">
        <f t="shared" si="38"/>
        <v>31.5</v>
      </c>
      <c r="T72" s="385">
        <f t="shared" si="38"/>
        <v>32.51</v>
      </c>
      <c r="U72" s="385">
        <f t="shared" si="38"/>
        <v>33.5</v>
      </c>
      <c r="V72" s="385">
        <f t="shared" si="38"/>
        <v>34.01</v>
      </c>
      <c r="W72" s="385">
        <f t="shared" si="38"/>
        <v>34.5</v>
      </c>
    </row>
    <row r="73" spans="1:23">
      <c r="A73" s="351"/>
      <c r="B73" s="351"/>
      <c r="C73" s="384" t="s">
        <v>963</v>
      </c>
      <c r="D73" s="385">
        <f>D38+D40+D41+D44+D45+D46+D47+D48+D49+D55+D56</f>
        <v>7.76</v>
      </c>
      <c r="E73" s="385">
        <f t="shared" ref="E73:W73" si="39">E38+E40+E41+E44+E45+E46+E47+E48+E49+E55+E56</f>
        <v>9.75</v>
      </c>
      <c r="F73" s="385">
        <f t="shared" si="39"/>
        <v>12.26</v>
      </c>
      <c r="G73" s="385">
        <f t="shared" si="39"/>
        <v>13.75</v>
      </c>
      <c r="H73" s="385">
        <f t="shared" si="39"/>
        <v>14.76</v>
      </c>
      <c r="I73" s="385">
        <f t="shared" si="39"/>
        <v>16.75</v>
      </c>
      <c r="J73" s="385">
        <f t="shared" si="39"/>
        <v>18.260000000000002</v>
      </c>
      <c r="K73" s="385">
        <f t="shared" si="39"/>
        <v>21.5</v>
      </c>
      <c r="L73" s="385">
        <f t="shared" si="39"/>
        <v>22.51</v>
      </c>
      <c r="M73" s="385">
        <f t="shared" si="39"/>
        <v>24</v>
      </c>
      <c r="N73" s="385">
        <f t="shared" si="39"/>
        <v>25.01</v>
      </c>
      <c r="O73" s="385">
        <f t="shared" si="39"/>
        <v>26.5</v>
      </c>
      <c r="P73" s="385">
        <f t="shared" si="39"/>
        <v>28.51</v>
      </c>
      <c r="Q73" s="385">
        <f t="shared" si="39"/>
        <v>29.5</v>
      </c>
      <c r="R73" s="385">
        <f t="shared" si="39"/>
        <v>31.01</v>
      </c>
      <c r="S73" s="385">
        <f t="shared" si="39"/>
        <v>31.5</v>
      </c>
      <c r="T73" s="385">
        <f t="shared" si="39"/>
        <v>32.51</v>
      </c>
      <c r="U73" s="385">
        <f t="shared" si="39"/>
        <v>33.5</v>
      </c>
      <c r="V73" s="385">
        <f t="shared" si="39"/>
        <v>34.01</v>
      </c>
      <c r="W73" s="385">
        <f t="shared" si="39"/>
        <v>34.5</v>
      </c>
    </row>
    <row r="74" spans="1:23">
      <c r="A74" s="351"/>
      <c r="B74" s="351"/>
      <c r="C74" s="384" t="s">
        <v>964</v>
      </c>
      <c r="D74" s="385">
        <f>D39+D40+D41+D44+D45+D46+D47+D48+D49</f>
        <v>2.88</v>
      </c>
      <c r="E74" s="385">
        <f t="shared" ref="E74:W74" si="40">E39+E40+E41+E44+E45+E46+E47+E48+E49</f>
        <v>4.75</v>
      </c>
      <c r="F74" s="385">
        <f t="shared" si="40"/>
        <v>7.13</v>
      </c>
      <c r="G74" s="385">
        <f t="shared" si="40"/>
        <v>8.75</v>
      </c>
      <c r="H74" s="385">
        <f t="shared" si="40"/>
        <v>9.8800000000000008</v>
      </c>
      <c r="I74" s="385">
        <f t="shared" si="40"/>
        <v>12</v>
      </c>
      <c r="J74" s="385">
        <f t="shared" si="40"/>
        <v>13.63</v>
      </c>
      <c r="K74" s="385">
        <f t="shared" si="40"/>
        <v>16.5</v>
      </c>
      <c r="L74" s="385">
        <f t="shared" si="40"/>
        <v>17.63</v>
      </c>
      <c r="M74" s="385">
        <f t="shared" si="40"/>
        <v>19.25</v>
      </c>
      <c r="N74" s="385">
        <f t="shared" si="40"/>
        <v>20.38</v>
      </c>
      <c r="O74" s="385">
        <f t="shared" si="40"/>
        <v>22</v>
      </c>
      <c r="P74" s="385">
        <f t="shared" si="40"/>
        <v>23.63</v>
      </c>
      <c r="Q74" s="385">
        <f t="shared" si="40"/>
        <v>24.75</v>
      </c>
      <c r="R74" s="385">
        <f t="shared" si="40"/>
        <v>26.38</v>
      </c>
      <c r="S74" s="385">
        <f t="shared" si="40"/>
        <v>27</v>
      </c>
      <c r="T74" s="385">
        <f t="shared" si="40"/>
        <v>27.63</v>
      </c>
      <c r="U74" s="385">
        <f t="shared" si="40"/>
        <v>28.75</v>
      </c>
      <c r="V74" s="385">
        <f t="shared" si="40"/>
        <v>29.38</v>
      </c>
      <c r="W74" s="385">
        <f t="shared" si="40"/>
        <v>30</v>
      </c>
    </row>
    <row r="75" spans="1:23">
      <c r="D75" s="379"/>
      <c r="E75" s="379"/>
      <c r="F75" s="379"/>
      <c r="G75" s="379"/>
      <c r="H75" s="379"/>
      <c r="I75" s="379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</row>
    <row r="76" spans="1:23">
      <c r="C76" s="341" t="s">
        <v>965</v>
      </c>
      <c r="D76" s="379"/>
      <c r="E76" s="379"/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  <c r="R76" s="379"/>
      <c r="S76" s="379"/>
      <c r="T76" s="379"/>
      <c r="U76" s="379"/>
      <c r="V76" s="379"/>
      <c r="W76" s="379"/>
    </row>
    <row r="77" spans="1:23">
      <c r="A77" s="351"/>
      <c r="B77" s="351"/>
      <c r="C77" s="380" t="s">
        <v>952</v>
      </c>
      <c r="D77" s="381">
        <f t="shared" ref="D77:W77" si="41">D81+D89</f>
        <v>8.6300000000000008</v>
      </c>
      <c r="E77" s="381">
        <f t="shared" si="41"/>
        <v>10.49</v>
      </c>
      <c r="F77" s="381">
        <f t="shared" si="41"/>
        <v>12.33</v>
      </c>
      <c r="G77" s="381">
        <f t="shared" si="41"/>
        <v>14.19</v>
      </c>
      <c r="H77" s="381">
        <f t="shared" si="41"/>
        <v>15.64</v>
      </c>
      <c r="I77" s="381">
        <f t="shared" si="41"/>
        <v>18.170000000000002</v>
      </c>
      <c r="J77" s="381">
        <f t="shared" si="41"/>
        <v>19.66</v>
      </c>
      <c r="K77" s="381">
        <f t="shared" si="41"/>
        <v>21.95</v>
      </c>
      <c r="L77" s="381">
        <f t="shared" si="41"/>
        <v>23.31</v>
      </c>
      <c r="M77" s="381">
        <f t="shared" si="41"/>
        <v>25.26</v>
      </c>
      <c r="N77" s="381">
        <f t="shared" si="41"/>
        <v>26.63</v>
      </c>
      <c r="O77" s="381">
        <f t="shared" si="41"/>
        <v>28.82</v>
      </c>
      <c r="P77" s="381">
        <f t="shared" si="41"/>
        <v>30.53</v>
      </c>
      <c r="Q77" s="381">
        <f t="shared" si="41"/>
        <v>32.090000000000003</v>
      </c>
      <c r="R77" s="381">
        <f t="shared" si="41"/>
        <v>33.67</v>
      </c>
      <c r="S77" s="381">
        <f t="shared" si="41"/>
        <v>35.159999999999997</v>
      </c>
      <c r="T77" s="381">
        <f t="shared" si="41"/>
        <v>36.56</v>
      </c>
      <c r="U77" s="381">
        <f t="shared" si="41"/>
        <v>38.119999999999997</v>
      </c>
      <c r="V77" s="381">
        <f t="shared" si="41"/>
        <v>39.35</v>
      </c>
      <c r="W77" s="381">
        <f t="shared" si="41"/>
        <v>40.67</v>
      </c>
    </row>
    <row r="78" spans="1:23">
      <c r="A78" s="351"/>
      <c r="B78" s="351"/>
      <c r="C78" s="380" t="s">
        <v>953</v>
      </c>
      <c r="D78" s="381">
        <f t="shared" ref="D78:W78" si="42">D83+D90</f>
        <v>9.3800000000000008</v>
      </c>
      <c r="E78" s="381">
        <f t="shared" si="42"/>
        <v>11.32</v>
      </c>
      <c r="F78" s="381">
        <f t="shared" si="42"/>
        <v>13.24</v>
      </c>
      <c r="G78" s="381">
        <f t="shared" si="42"/>
        <v>15.19</v>
      </c>
      <c r="H78" s="381">
        <f t="shared" si="42"/>
        <v>16.73</v>
      </c>
      <c r="I78" s="381">
        <f t="shared" si="42"/>
        <v>19.329999999999998</v>
      </c>
      <c r="J78" s="381">
        <f t="shared" si="42"/>
        <v>20.92</v>
      </c>
      <c r="K78" s="381">
        <f t="shared" si="42"/>
        <v>23.29</v>
      </c>
      <c r="L78" s="381">
        <f t="shared" si="42"/>
        <v>24.74</v>
      </c>
      <c r="M78" s="381">
        <f t="shared" si="42"/>
        <v>26.76</v>
      </c>
      <c r="N78" s="381">
        <f t="shared" si="42"/>
        <v>28.22</v>
      </c>
      <c r="O78" s="381">
        <f t="shared" si="42"/>
        <v>29.82</v>
      </c>
      <c r="P78" s="381">
        <f t="shared" si="42"/>
        <v>31.61</v>
      </c>
      <c r="Q78" s="381">
        <f t="shared" si="42"/>
        <v>33.26</v>
      </c>
      <c r="R78" s="381">
        <f t="shared" si="42"/>
        <v>34.93</v>
      </c>
      <c r="S78" s="381">
        <f t="shared" si="42"/>
        <v>36.479999999999997</v>
      </c>
      <c r="T78" s="381">
        <f t="shared" si="42"/>
        <v>37.979999999999997</v>
      </c>
      <c r="U78" s="381">
        <f t="shared" si="42"/>
        <v>39.619999999999997</v>
      </c>
      <c r="V78" s="381">
        <f t="shared" si="42"/>
        <v>40.950000000000003</v>
      </c>
      <c r="W78" s="381">
        <f t="shared" si="42"/>
        <v>42.34</v>
      </c>
    </row>
    <row r="79" spans="1:23">
      <c r="A79" s="351"/>
      <c r="B79" s="351"/>
      <c r="C79" s="380" t="s">
        <v>954</v>
      </c>
      <c r="D79" s="381">
        <f t="shared" ref="D79:W79" si="43">D85+D91</f>
        <v>9.91</v>
      </c>
      <c r="E79" s="381">
        <f t="shared" si="43"/>
        <v>12.39</v>
      </c>
      <c r="F79" s="381">
        <f t="shared" si="43"/>
        <v>14.85</v>
      </c>
      <c r="G79" s="381">
        <f t="shared" si="43"/>
        <v>17.329999999999998</v>
      </c>
      <c r="H79" s="381">
        <f t="shared" si="43"/>
        <v>19.399999999999999</v>
      </c>
      <c r="I79" s="381">
        <f t="shared" si="43"/>
        <v>22.54</v>
      </c>
      <c r="J79" s="381">
        <f t="shared" si="43"/>
        <v>24.67</v>
      </c>
      <c r="K79" s="381">
        <f t="shared" si="43"/>
        <v>27.57</v>
      </c>
      <c r="L79" s="381">
        <f t="shared" si="43"/>
        <v>29.55</v>
      </c>
      <c r="M79" s="381">
        <f t="shared" si="43"/>
        <v>32.11</v>
      </c>
      <c r="N79" s="381">
        <f t="shared" si="43"/>
        <v>34.1</v>
      </c>
      <c r="O79" s="381">
        <f t="shared" si="43"/>
        <v>36.24</v>
      </c>
      <c r="P79" s="381">
        <f t="shared" si="43"/>
        <v>38.57</v>
      </c>
      <c r="Q79" s="381">
        <f t="shared" si="43"/>
        <v>40.75</v>
      </c>
      <c r="R79" s="381">
        <f t="shared" si="43"/>
        <v>42.95</v>
      </c>
      <c r="S79" s="381">
        <f t="shared" si="43"/>
        <v>45.04</v>
      </c>
      <c r="T79" s="381">
        <f t="shared" si="43"/>
        <v>47.07</v>
      </c>
      <c r="U79" s="381">
        <f t="shared" si="43"/>
        <v>49.25</v>
      </c>
      <c r="V79" s="381">
        <f t="shared" si="43"/>
        <v>51.11</v>
      </c>
      <c r="W79" s="381">
        <f t="shared" si="43"/>
        <v>53.04</v>
      </c>
    </row>
    <row r="80" spans="1:23">
      <c r="A80" s="351"/>
      <c r="B80" s="351"/>
      <c r="C80" s="380" t="s">
        <v>955</v>
      </c>
      <c r="D80" s="381">
        <f t="shared" ref="D80:W80" si="44">D87+D92</f>
        <v>4.17</v>
      </c>
      <c r="E80" s="381">
        <f t="shared" si="44"/>
        <v>6.23</v>
      </c>
      <c r="F80" s="381">
        <f t="shared" si="44"/>
        <v>8.26</v>
      </c>
      <c r="G80" s="381">
        <f t="shared" si="44"/>
        <v>10.41</v>
      </c>
      <c r="H80" s="381">
        <f t="shared" si="44"/>
        <v>12.14</v>
      </c>
      <c r="I80" s="381">
        <f t="shared" si="44"/>
        <v>14.46</v>
      </c>
      <c r="J80" s="381">
        <f t="shared" si="44"/>
        <v>16.23</v>
      </c>
      <c r="K80" s="381">
        <f t="shared" si="44"/>
        <v>18.64</v>
      </c>
      <c r="L80" s="381">
        <f t="shared" si="44"/>
        <v>20.28</v>
      </c>
      <c r="M80" s="381">
        <f t="shared" si="44"/>
        <v>22.52</v>
      </c>
      <c r="N80" s="381">
        <f t="shared" si="44"/>
        <v>24.16</v>
      </c>
      <c r="O80" s="381">
        <f t="shared" si="44"/>
        <v>25.98</v>
      </c>
      <c r="P80" s="381">
        <f t="shared" si="44"/>
        <v>27.8</v>
      </c>
      <c r="Q80" s="381">
        <f t="shared" si="44"/>
        <v>29.65</v>
      </c>
      <c r="R80" s="381">
        <f t="shared" si="44"/>
        <v>31.51</v>
      </c>
      <c r="S80" s="381">
        <f t="shared" si="44"/>
        <v>33.03</v>
      </c>
      <c r="T80" s="381">
        <f t="shared" si="44"/>
        <v>34.549999999999997</v>
      </c>
      <c r="U80" s="381">
        <f t="shared" si="44"/>
        <v>36.4</v>
      </c>
      <c r="V80" s="381">
        <f t="shared" si="44"/>
        <v>37.909999999999997</v>
      </c>
      <c r="W80" s="381">
        <f t="shared" si="44"/>
        <v>39.51</v>
      </c>
    </row>
    <row r="81" spans="1:23">
      <c r="A81" s="351"/>
      <c r="B81" s="351"/>
      <c r="C81" s="382" t="s">
        <v>956</v>
      </c>
      <c r="D81" s="383">
        <f>D12+D13/12*4+D14+D15/12*4+D16/12*4+D17/12*4+D18/12*4+D19/12*4+D20+D21+D23/12*4+D25/12*4+D29/12*4+D31/12*4+D35/12*4</f>
        <v>3.21</v>
      </c>
      <c r="E81" s="383">
        <f t="shared" ref="E81:W81" si="45">E12+E13/12*4+E14+E15/12*4+E16/12*4+E17/12*4+E18/12*4+E19/12*4+E20+E21+E23/12*4+E25/12*4+E29/12*4+E31/12*4+E35/12*4</f>
        <v>4.5</v>
      </c>
      <c r="F81" s="383">
        <f t="shared" si="45"/>
        <v>5.63</v>
      </c>
      <c r="G81" s="383">
        <f t="shared" si="45"/>
        <v>7.09</v>
      </c>
      <c r="H81" s="383">
        <f t="shared" si="45"/>
        <v>8.3000000000000007</v>
      </c>
      <c r="I81" s="383">
        <f t="shared" si="45"/>
        <v>10.26</v>
      </c>
      <c r="J81" s="383">
        <f t="shared" si="45"/>
        <v>11.38</v>
      </c>
      <c r="K81" s="383">
        <f t="shared" si="45"/>
        <v>12.68</v>
      </c>
      <c r="L81" s="383">
        <f t="shared" si="45"/>
        <v>13.8</v>
      </c>
      <c r="M81" s="383">
        <f t="shared" si="45"/>
        <v>15.34</v>
      </c>
      <c r="N81" s="383">
        <f t="shared" si="45"/>
        <v>16.47</v>
      </c>
      <c r="O81" s="383">
        <f t="shared" si="45"/>
        <v>18.260000000000002</v>
      </c>
      <c r="P81" s="383">
        <f t="shared" si="45"/>
        <v>19.39</v>
      </c>
      <c r="Q81" s="383">
        <f t="shared" si="45"/>
        <v>20.68</v>
      </c>
      <c r="R81" s="383">
        <f t="shared" si="45"/>
        <v>21.89</v>
      </c>
      <c r="S81" s="383">
        <f t="shared" si="45"/>
        <v>23.27</v>
      </c>
      <c r="T81" s="383">
        <f t="shared" si="45"/>
        <v>24.4</v>
      </c>
      <c r="U81" s="383">
        <f t="shared" si="45"/>
        <v>25.69</v>
      </c>
      <c r="V81" s="383">
        <f t="shared" si="45"/>
        <v>26.81</v>
      </c>
      <c r="W81" s="383">
        <f t="shared" si="45"/>
        <v>28.02</v>
      </c>
    </row>
    <row r="82" spans="1:23">
      <c r="A82" s="351"/>
      <c r="B82" s="351"/>
      <c r="C82" s="382" t="s">
        <v>957</v>
      </c>
      <c r="D82" s="383">
        <f>D23/12*4+D25/12*4+D29/12*4+D31/12*4</f>
        <v>0.71</v>
      </c>
      <c r="E82" s="383">
        <f t="shared" ref="E82:W82" si="46">E23/12*4+E25/12*4+E29/12*4+E31/12*4</f>
        <v>1.42</v>
      </c>
      <c r="F82" s="383">
        <f t="shared" si="46"/>
        <v>2.13</v>
      </c>
      <c r="G82" s="383">
        <f t="shared" si="46"/>
        <v>2.84</v>
      </c>
      <c r="H82" s="383">
        <f t="shared" si="46"/>
        <v>3.55</v>
      </c>
      <c r="I82" s="383">
        <f t="shared" si="46"/>
        <v>4.26</v>
      </c>
      <c r="J82" s="383">
        <f t="shared" si="46"/>
        <v>4.97</v>
      </c>
      <c r="K82" s="383">
        <f t="shared" si="46"/>
        <v>5.68</v>
      </c>
      <c r="L82" s="383">
        <f t="shared" si="46"/>
        <v>6.39</v>
      </c>
      <c r="M82" s="383">
        <f t="shared" si="46"/>
        <v>7.09</v>
      </c>
      <c r="N82" s="383">
        <f t="shared" si="46"/>
        <v>7.81</v>
      </c>
      <c r="O82" s="383">
        <f t="shared" si="46"/>
        <v>8.51</v>
      </c>
      <c r="P82" s="383">
        <f t="shared" si="46"/>
        <v>9.2200000000000006</v>
      </c>
      <c r="Q82" s="383">
        <f t="shared" si="46"/>
        <v>9.93</v>
      </c>
      <c r="R82" s="383">
        <f t="shared" si="46"/>
        <v>10.64</v>
      </c>
      <c r="S82" s="383">
        <f t="shared" si="46"/>
        <v>11.35</v>
      </c>
      <c r="T82" s="383">
        <f t="shared" si="46"/>
        <v>12.06</v>
      </c>
      <c r="U82" s="383">
        <f t="shared" si="46"/>
        <v>12.77</v>
      </c>
      <c r="V82" s="383">
        <f t="shared" si="46"/>
        <v>13.48</v>
      </c>
      <c r="W82" s="383">
        <f t="shared" si="46"/>
        <v>14.19</v>
      </c>
    </row>
    <row r="83" spans="1:23">
      <c r="A83" s="351"/>
      <c r="B83" s="351"/>
      <c r="C83" s="382" t="s">
        <v>958</v>
      </c>
      <c r="D83" s="383">
        <f>D12+D13/12*4+D14/12*4+D15/12*4+D16+D17/12*4+D18/12*4+D19/12*4+D20+D21+D23/12*4+D25/12*4+D28/12*4+D29/12*4+D31/12*4+D35/12*4</f>
        <v>3.92</v>
      </c>
      <c r="E83" s="383">
        <f t="shared" ref="E83:W83" si="47">E12+E13/12*4+E14/12*4+E15/12*4+E16+E17/12*4+E18/12*4+E19/12*4+E20+E21+E23/12*4+E25/12*4+E28/12*4+E29/12*4+E31/12*4+E35/12*4</f>
        <v>5.25</v>
      </c>
      <c r="F83" s="383">
        <f t="shared" si="47"/>
        <v>6.42</v>
      </c>
      <c r="G83" s="383">
        <f t="shared" si="47"/>
        <v>7.92</v>
      </c>
      <c r="H83" s="383">
        <f t="shared" si="47"/>
        <v>9.18</v>
      </c>
      <c r="I83" s="383">
        <f t="shared" si="47"/>
        <v>11.17</v>
      </c>
      <c r="J83" s="383">
        <f t="shared" si="47"/>
        <v>12.34</v>
      </c>
      <c r="K83" s="383">
        <f t="shared" si="47"/>
        <v>13.68</v>
      </c>
      <c r="L83" s="383">
        <f t="shared" si="47"/>
        <v>14.85</v>
      </c>
      <c r="M83" s="383">
        <f t="shared" si="47"/>
        <v>16.43</v>
      </c>
      <c r="N83" s="383">
        <f t="shared" si="47"/>
        <v>17.600000000000001</v>
      </c>
      <c r="O83" s="383">
        <f t="shared" si="47"/>
        <v>18.760000000000002</v>
      </c>
      <c r="P83" s="383">
        <f t="shared" si="47"/>
        <v>19.93</v>
      </c>
      <c r="Q83" s="383">
        <f t="shared" si="47"/>
        <v>21.27</v>
      </c>
      <c r="R83" s="383">
        <f t="shared" si="47"/>
        <v>22.52</v>
      </c>
      <c r="S83" s="383">
        <f t="shared" si="47"/>
        <v>23.93</v>
      </c>
      <c r="T83" s="383">
        <f t="shared" si="47"/>
        <v>25.11</v>
      </c>
      <c r="U83" s="383">
        <f t="shared" si="47"/>
        <v>26.44</v>
      </c>
      <c r="V83" s="383">
        <f t="shared" si="47"/>
        <v>27.61</v>
      </c>
      <c r="W83" s="383">
        <f t="shared" si="47"/>
        <v>28.86</v>
      </c>
    </row>
    <row r="84" spans="1:23">
      <c r="A84" s="351"/>
      <c r="B84" s="351"/>
      <c r="C84" s="382" t="s">
        <v>957</v>
      </c>
      <c r="D84" s="383">
        <f>D23/12*4+D25/12*4+D28/12*4+D29/12*4+D31/12*4</f>
        <v>0.75</v>
      </c>
      <c r="E84" s="383">
        <f t="shared" ref="E84:W84" si="48">E23/12*4+E25/12*4+E28/12*4+E29/12*4+E31/12*4</f>
        <v>1.5</v>
      </c>
      <c r="F84" s="383">
        <f t="shared" si="48"/>
        <v>2.2599999999999998</v>
      </c>
      <c r="G84" s="383">
        <f t="shared" si="48"/>
        <v>3</v>
      </c>
      <c r="H84" s="383">
        <f t="shared" si="48"/>
        <v>3.76</v>
      </c>
      <c r="I84" s="383">
        <f t="shared" si="48"/>
        <v>4.51</v>
      </c>
      <c r="J84" s="383">
        <f t="shared" si="48"/>
        <v>5.26</v>
      </c>
      <c r="K84" s="383">
        <f t="shared" si="48"/>
        <v>6.01</v>
      </c>
      <c r="L84" s="383">
        <f t="shared" si="48"/>
        <v>6.76</v>
      </c>
      <c r="M84" s="383">
        <f t="shared" si="48"/>
        <v>7.51</v>
      </c>
      <c r="N84" s="383">
        <f t="shared" si="48"/>
        <v>8.27</v>
      </c>
      <c r="O84" s="383">
        <f t="shared" si="48"/>
        <v>9.01</v>
      </c>
      <c r="P84" s="383">
        <f t="shared" si="48"/>
        <v>9.77</v>
      </c>
      <c r="Q84" s="383">
        <f t="shared" si="48"/>
        <v>10.52</v>
      </c>
      <c r="R84" s="383">
        <f t="shared" si="48"/>
        <v>11.27</v>
      </c>
      <c r="S84" s="383">
        <f t="shared" si="48"/>
        <v>12.02</v>
      </c>
      <c r="T84" s="383">
        <f t="shared" si="48"/>
        <v>12.77</v>
      </c>
      <c r="U84" s="383">
        <f t="shared" si="48"/>
        <v>13.52</v>
      </c>
      <c r="V84" s="383">
        <f t="shared" si="48"/>
        <v>14.27</v>
      </c>
      <c r="W84" s="383">
        <f t="shared" si="48"/>
        <v>15.02</v>
      </c>
    </row>
    <row r="85" spans="1:23">
      <c r="A85" s="351"/>
      <c r="B85" s="351"/>
      <c r="C85" s="382" t="s">
        <v>959</v>
      </c>
      <c r="D85" s="383">
        <f>D12+D13/12*4+D14/12*4+D15/12*4+D16+D17/12*4+D18/12*4+D19/12*4+D20+D21+D23/12*4+D25/12*4+D27/12*4+D29/12*4+D32/12*4+D35/12*4</f>
        <v>4.45</v>
      </c>
      <c r="E85" s="383">
        <f t="shared" ref="E85:W85" si="49">E12+E13/12*4+E14/12*4+E15/12*4+E16+E17/12*4+E18/12*4+E19/12*4+E20+E21+E23/12*4+E25/12*4+E27/12*4+E29/12*4+E32/12*4+E35/12*4</f>
        <v>6.32</v>
      </c>
      <c r="F85" s="383">
        <f t="shared" si="49"/>
        <v>8.0299999999999994</v>
      </c>
      <c r="G85" s="383">
        <f t="shared" si="49"/>
        <v>10.06</v>
      </c>
      <c r="H85" s="383">
        <f t="shared" si="49"/>
        <v>11.85</v>
      </c>
      <c r="I85" s="383">
        <f t="shared" si="49"/>
        <v>14.38</v>
      </c>
      <c r="J85" s="383">
        <f t="shared" si="49"/>
        <v>16.09</v>
      </c>
      <c r="K85" s="383">
        <f t="shared" si="49"/>
        <v>17.96</v>
      </c>
      <c r="L85" s="383">
        <f t="shared" si="49"/>
        <v>19.66</v>
      </c>
      <c r="M85" s="383">
        <f t="shared" si="49"/>
        <v>21.78</v>
      </c>
      <c r="N85" s="383">
        <f t="shared" si="49"/>
        <v>23.48</v>
      </c>
      <c r="O85" s="383">
        <f t="shared" si="49"/>
        <v>25.18</v>
      </c>
      <c r="P85" s="383">
        <f t="shared" si="49"/>
        <v>26.89</v>
      </c>
      <c r="Q85" s="383">
        <f t="shared" si="49"/>
        <v>28.76</v>
      </c>
      <c r="R85" s="383">
        <f t="shared" si="49"/>
        <v>30.54</v>
      </c>
      <c r="S85" s="383">
        <f t="shared" si="49"/>
        <v>32.49</v>
      </c>
      <c r="T85" s="383">
        <f t="shared" si="49"/>
        <v>34.200000000000003</v>
      </c>
      <c r="U85" s="383">
        <f t="shared" si="49"/>
        <v>36.07</v>
      </c>
      <c r="V85" s="383">
        <f t="shared" si="49"/>
        <v>37.770000000000003</v>
      </c>
      <c r="W85" s="383">
        <f t="shared" si="49"/>
        <v>39.56</v>
      </c>
    </row>
    <row r="86" spans="1:23">
      <c r="A86" s="351"/>
      <c r="B86" s="351"/>
      <c r="C86" s="382" t="s">
        <v>957</v>
      </c>
      <c r="D86" s="383">
        <f>D23/12*4+D25/12*4+D27/12*4+D29/12*4+D32/12*4</f>
        <v>1.29</v>
      </c>
      <c r="E86" s="383">
        <f t="shared" ref="E86:W86" si="50">E23/12*4+E25/12*4+E27/12*4+E29/12*4+E32/12*4</f>
        <v>2.57</v>
      </c>
      <c r="F86" s="383">
        <f t="shared" si="50"/>
        <v>3.86</v>
      </c>
      <c r="G86" s="383">
        <f t="shared" si="50"/>
        <v>5.14</v>
      </c>
      <c r="H86" s="383">
        <f t="shared" si="50"/>
        <v>6.43</v>
      </c>
      <c r="I86" s="383">
        <f t="shared" si="50"/>
        <v>7.72</v>
      </c>
      <c r="J86" s="383">
        <f t="shared" si="50"/>
        <v>9</v>
      </c>
      <c r="K86" s="383">
        <f t="shared" si="50"/>
        <v>10.29</v>
      </c>
      <c r="L86" s="383">
        <f t="shared" si="50"/>
        <v>11.58</v>
      </c>
      <c r="M86" s="383">
        <f t="shared" si="50"/>
        <v>12.86</v>
      </c>
      <c r="N86" s="383">
        <f t="shared" si="50"/>
        <v>14.15</v>
      </c>
      <c r="O86" s="383">
        <f t="shared" si="50"/>
        <v>15.43</v>
      </c>
      <c r="P86" s="383">
        <f t="shared" si="50"/>
        <v>16.72</v>
      </c>
      <c r="Q86" s="383">
        <f t="shared" si="50"/>
        <v>18.010000000000002</v>
      </c>
      <c r="R86" s="383">
        <f t="shared" si="50"/>
        <v>19.29</v>
      </c>
      <c r="S86" s="383">
        <f t="shared" si="50"/>
        <v>20.58</v>
      </c>
      <c r="T86" s="383">
        <f t="shared" si="50"/>
        <v>21.87</v>
      </c>
      <c r="U86" s="383">
        <f t="shared" si="50"/>
        <v>23.15</v>
      </c>
      <c r="V86" s="383">
        <f t="shared" si="50"/>
        <v>24.44</v>
      </c>
      <c r="W86" s="383">
        <f t="shared" si="50"/>
        <v>25.72</v>
      </c>
    </row>
    <row r="87" spans="1:23">
      <c r="A87" s="351"/>
      <c r="B87" s="351"/>
      <c r="C87" s="382" t="s">
        <v>960</v>
      </c>
      <c r="D87" s="383">
        <f>D12+D13/12*4+D14/12*4+D15/12*4+D16+D17/12*4+D18/12*4+D19/12*4+D24+D26+D30+D33/12*4+D36/12*4</f>
        <v>3.33</v>
      </c>
      <c r="E87" s="383">
        <f t="shared" ref="E87:W87" si="51">E12+E13/12*4+E14/12*4+E15/12*4+E16+E17/12*4+E18/12*4+E19/12*4+E24+E26+E30+E33/12*4+E36/12*4</f>
        <v>4.82</v>
      </c>
      <c r="F87" s="383">
        <f t="shared" si="51"/>
        <v>6.15</v>
      </c>
      <c r="G87" s="383">
        <f t="shared" si="51"/>
        <v>7.81</v>
      </c>
      <c r="H87" s="383">
        <f t="shared" si="51"/>
        <v>9.2200000000000006</v>
      </c>
      <c r="I87" s="383">
        <f t="shared" si="51"/>
        <v>10.88</v>
      </c>
      <c r="J87" s="383">
        <f t="shared" si="51"/>
        <v>12.2</v>
      </c>
      <c r="K87" s="383">
        <f t="shared" si="51"/>
        <v>13.7</v>
      </c>
      <c r="L87" s="383">
        <f t="shared" si="51"/>
        <v>15.02</v>
      </c>
      <c r="M87" s="383">
        <f t="shared" si="51"/>
        <v>16.77</v>
      </c>
      <c r="N87" s="383">
        <f t="shared" si="51"/>
        <v>18.09</v>
      </c>
      <c r="O87" s="383">
        <f t="shared" si="51"/>
        <v>19.420000000000002</v>
      </c>
      <c r="P87" s="383">
        <f t="shared" si="51"/>
        <v>20.75</v>
      </c>
      <c r="Q87" s="383">
        <f t="shared" si="51"/>
        <v>22.24</v>
      </c>
      <c r="R87" s="383">
        <f t="shared" si="51"/>
        <v>23.65</v>
      </c>
      <c r="S87" s="383">
        <f t="shared" si="51"/>
        <v>24.98</v>
      </c>
      <c r="T87" s="383">
        <f t="shared" si="51"/>
        <v>26.3</v>
      </c>
      <c r="U87" s="383">
        <f t="shared" si="51"/>
        <v>27.8</v>
      </c>
      <c r="V87" s="383">
        <f t="shared" si="51"/>
        <v>29.12</v>
      </c>
      <c r="W87" s="383">
        <f t="shared" si="51"/>
        <v>30.53</v>
      </c>
    </row>
    <row r="88" spans="1:23">
      <c r="A88" s="351"/>
      <c r="B88" s="351"/>
      <c r="C88" s="382" t="s">
        <v>957</v>
      </c>
      <c r="D88" s="383">
        <f>D24+D26+D30+D33/12*4</f>
        <v>0.83</v>
      </c>
      <c r="E88" s="383">
        <f t="shared" ref="E88:W88" si="52">E24+E26+E30+E33/12*4</f>
        <v>1.65</v>
      </c>
      <c r="F88" s="383">
        <f t="shared" si="52"/>
        <v>2.48</v>
      </c>
      <c r="G88" s="383">
        <f t="shared" si="52"/>
        <v>3.31</v>
      </c>
      <c r="H88" s="383">
        <f t="shared" si="52"/>
        <v>4.13</v>
      </c>
      <c r="I88" s="383">
        <f t="shared" si="52"/>
        <v>4.96</v>
      </c>
      <c r="J88" s="383">
        <f t="shared" si="52"/>
        <v>5.79</v>
      </c>
      <c r="K88" s="383">
        <f t="shared" si="52"/>
        <v>6.61</v>
      </c>
      <c r="L88" s="383">
        <f t="shared" si="52"/>
        <v>7.44</v>
      </c>
      <c r="M88" s="383">
        <f t="shared" si="52"/>
        <v>8.27</v>
      </c>
      <c r="N88" s="383">
        <f t="shared" si="52"/>
        <v>9.09</v>
      </c>
      <c r="O88" s="383">
        <f t="shared" si="52"/>
        <v>9.92</v>
      </c>
      <c r="P88" s="383">
        <f t="shared" si="52"/>
        <v>10.75</v>
      </c>
      <c r="Q88" s="383">
        <f t="shared" si="52"/>
        <v>11.57</v>
      </c>
      <c r="R88" s="383">
        <f t="shared" si="52"/>
        <v>12.4</v>
      </c>
      <c r="S88" s="383">
        <f t="shared" si="52"/>
        <v>13.23</v>
      </c>
      <c r="T88" s="383">
        <f t="shared" si="52"/>
        <v>14.05</v>
      </c>
      <c r="U88" s="383">
        <f t="shared" si="52"/>
        <v>14.88</v>
      </c>
      <c r="V88" s="383">
        <f t="shared" si="52"/>
        <v>15.71</v>
      </c>
      <c r="W88" s="383">
        <f t="shared" si="52"/>
        <v>16.53</v>
      </c>
    </row>
    <row r="89" spans="1:23">
      <c r="A89" s="351"/>
      <c r="B89" s="351"/>
      <c r="C89" s="384" t="s">
        <v>961</v>
      </c>
      <c r="D89" s="385">
        <f>D38/12*4+D40/0.95*0.25+D41/0.95*0.25+D44/12*4+D45/12*4+D46/12*4+D47/12*4+D48/12*4+D49/12*4+D56</f>
        <v>5.42</v>
      </c>
      <c r="E89" s="385">
        <f t="shared" ref="E89:W89" si="53">E38/12*4+E40/0.95*0.25+E41/0.95*0.25+E44/12*4+E45/12*4+E46/12*4+E47/12*4+E48/12*4+E49/12*4+E56</f>
        <v>5.99</v>
      </c>
      <c r="F89" s="385">
        <f t="shared" si="53"/>
        <v>6.7</v>
      </c>
      <c r="G89" s="385">
        <f t="shared" si="53"/>
        <v>7.1</v>
      </c>
      <c r="H89" s="385">
        <f t="shared" si="53"/>
        <v>7.34</v>
      </c>
      <c r="I89" s="385">
        <f t="shared" si="53"/>
        <v>7.91</v>
      </c>
      <c r="J89" s="385">
        <f t="shared" si="53"/>
        <v>8.2799999999999994</v>
      </c>
      <c r="K89" s="385">
        <f t="shared" si="53"/>
        <v>9.27</v>
      </c>
      <c r="L89" s="385">
        <f t="shared" si="53"/>
        <v>9.51</v>
      </c>
      <c r="M89" s="385">
        <f t="shared" si="53"/>
        <v>9.92</v>
      </c>
      <c r="N89" s="385">
        <f t="shared" si="53"/>
        <v>10.16</v>
      </c>
      <c r="O89" s="385">
        <f t="shared" si="53"/>
        <v>10.56</v>
      </c>
      <c r="P89" s="385">
        <f t="shared" si="53"/>
        <v>11.14</v>
      </c>
      <c r="Q89" s="385">
        <f t="shared" si="53"/>
        <v>11.41</v>
      </c>
      <c r="R89" s="385">
        <f t="shared" si="53"/>
        <v>11.78</v>
      </c>
      <c r="S89" s="385">
        <f t="shared" si="53"/>
        <v>11.89</v>
      </c>
      <c r="T89" s="385">
        <f t="shared" si="53"/>
        <v>12.16</v>
      </c>
      <c r="U89" s="385">
        <f t="shared" si="53"/>
        <v>12.43</v>
      </c>
      <c r="V89" s="385">
        <f t="shared" si="53"/>
        <v>12.54</v>
      </c>
      <c r="W89" s="385">
        <f t="shared" si="53"/>
        <v>12.65</v>
      </c>
    </row>
    <row r="90" spans="1:23">
      <c r="A90" s="351"/>
      <c r="B90" s="351"/>
      <c r="C90" s="384" t="s">
        <v>962</v>
      </c>
      <c r="D90" s="385">
        <f>D38/12*4+D40/0.95*0.25+D41/0.95*0.25+D44/12*4+D45/12*4+D46/12*4+D47/12*4+D48/12*4+D49/12*4+D55/12*4+D56</f>
        <v>5.46</v>
      </c>
      <c r="E90" s="385">
        <f t="shared" ref="E90:W90" si="54">E38/12*4+E40/0.95*0.25+E41/0.95*0.25+E44/12*4+E45/12*4+E46/12*4+E47/12*4+E48/12*4+E49/12*4+E55/12*4+E56</f>
        <v>6.07</v>
      </c>
      <c r="F90" s="385">
        <f t="shared" si="54"/>
        <v>6.82</v>
      </c>
      <c r="G90" s="385">
        <f t="shared" si="54"/>
        <v>7.27</v>
      </c>
      <c r="H90" s="385">
        <f t="shared" si="54"/>
        <v>7.55</v>
      </c>
      <c r="I90" s="385">
        <f t="shared" si="54"/>
        <v>8.16</v>
      </c>
      <c r="J90" s="385">
        <f t="shared" si="54"/>
        <v>8.58</v>
      </c>
      <c r="K90" s="385">
        <f t="shared" si="54"/>
        <v>9.61</v>
      </c>
      <c r="L90" s="385">
        <f t="shared" si="54"/>
        <v>9.89</v>
      </c>
      <c r="M90" s="385">
        <f t="shared" si="54"/>
        <v>10.33</v>
      </c>
      <c r="N90" s="385">
        <f t="shared" si="54"/>
        <v>10.62</v>
      </c>
      <c r="O90" s="385">
        <f t="shared" si="54"/>
        <v>11.06</v>
      </c>
      <c r="P90" s="385">
        <f t="shared" si="54"/>
        <v>11.68</v>
      </c>
      <c r="Q90" s="385">
        <f t="shared" si="54"/>
        <v>11.99</v>
      </c>
      <c r="R90" s="385">
        <f t="shared" si="54"/>
        <v>12.41</v>
      </c>
      <c r="S90" s="385">
        <f t="shared" si="54"/>
        <v>12.55</v>
      </c>
      <c r="T90" s="385">
        <f t="shared" si="54"/>
        <v>12.87</v>
      </c>
      <c r="U90" s="385">
        <f t="shared" si="54"/>
        <v>13.18</v>
      </c>
      <c r="V90" s="385">
        <f t="shared" si="54"/>
        <v>13.34</v>
      </c>
      <c r="W90" s="385">
        <f t="shared" si="54"/>
        <v>13.48</v>
      </c>
    </row>
    <row r="91" spans="1:23">
      <c r="A91" s="351"/>
      <c r="B91" s="351"/>
      <c r="C91" s="384" t="s">
        <v>963</v>
      </c>
      <c r="D91" s="385">
        <f>D38/12*4+D40/0.95*0.25+D41/0.95*0.25+D44/12*4+D45/12*4+D46/12*4+D47/12*4+D48/12*4+D49/12*4+D55/12*4+D56</f>
        <v>5.46</v>
      </c>
      <c r="E91" s="385">
        <f t="shared" ref="E91:W91" si="55">E38/12*4+E40/0.95*0.25+E41/0.95*0.25+E44/12*4+E45/12*4+E46/12*4+E47/12*4+E48/12*4+E49/12*4+E55/12*4+E56</f>
        <v>6.07</v>
      </c>
      <c r="F91" s="385">
        <f t="shared" si="55"/>
        <v>6.82</v>
      </c>
      <c r="G91" s="385">
        <f t="shared" si="55"/>
        <v>7.27</v>
      </c>
      <c r="H91" s="385">
        <f t="shared" si="55"/>
        <v>7.55</v>
      </c>
      <c r="I91" s="385">
        <f t="shared" si="55"/>
        <v>8.16</v>
      </c>
      <c r="J91" s="385">
        <f t="shared" si="55"/>
        <v>8.58</v>
      </c>
      <c r="K91" s="385">
        <f t="shared" si="55"/>
        <v>9.61</v>
      </c>
      <c r="L91" s="385">
        <f t="shared" si="55"/>
        <v>9.89</v>
      </c>
      <c r="M91" s="385">
        <f t="shared" si="55"/>
        <v>10.33</v>
      </c>
      <c r="N91" s="385">
        <f t="shared" si="55"/>
        <v>10.62</v>
      </c>
      <c r="O91" s="385">
        <f t="shared" si="55"/>
        <v>11.06</v>
      </c>
      <c r="P91" s="385">
        <f t="shared" si="55"/>
        <v>11.68</v>
      </c>
      <c r="Q91" s="385">
        <f t="shared" si="55"/>
        <v>11.99</v>
      </c>
      <c r="R91" s="385">
        <f t="shared" si="55"/>
        <v>12.41</v>
      </c>
      <c r="S91" s="385">
        <f t="shared" si="55"/>
        <v>12.55</v>
      </c>
      <c r="T91" s="385">
        <f t="shared" si="55"/>
        <v>12.87</v>
      </c>
      <c r="U91" s="385">
        <f t="shared" si="55"/>
        <v>13.18</v>
      </c>
      <c r="V91" s="385">
        <f t="shared" si="55"/>
        <v>13.34</v>
      </c>
      <c r="W91" s="385">
        <f t="shared" si="55"/>
        <v>13.48</v>
      </c>
    </row>
    <row r="92" spans="1:23">
      <c r="A92" s="351"/>
      <c r="B92" s="351"/>
      <c r="C92" s="384" t="s">
        <v>964</v>
      </c>
      <c r="D92" s="385">
        <f>D39/12*4+D40/0.95*0.25+D41/0.95*0.25+D44/12*4+D45/12*4+D46/12*4+D47/12*4+D48/12*4+D49/12*4</f>
        <v>0.84</v>
      </c>
      <c r="E92" s="385">
        <f t="shared" ref="E92:W92" si="56">E39/12*4+E40/0.95*0.25+E41/0.95*0.25+E44/12*4+E45/12*4+E46/12*4+E47/12*4+E48/12*4+E49/12*4</f>
        <v>1.41</v>
      </c>
      <c r="F92" s="385">
        <f t="shared" si="56"/>
        <v>2.11</v>
      </c>
      <c r="G92" s="385">
        <f t="shared" si="56"/>
        <v>2.6</v>
      </c>
      <c r="H92" s="385">
        <f t="shared" si="56"/>
        <v>2.92</v>
      </c>
      <c r="I92" s="385">
        <f t="shared" si="56"/>
        <v>3.58</v>
      </c>
      <c r="J92" s="385">
        <f t="shared" si="56"/>
        <v>4.03</v>
      </c>
      <c r="K92" s="385">
        <f t="shared" si="56"/>
        <v>4.9400000000000004</v>
      </c>
      <c r="L92" s="385">
        <f t="shared" si="56"/>
        <v>5.26</v>
      </c>
      <c r="M92" s="385">
        <f t="shared" si="56"/>
        <v>5.75</v>
      </c>
      <c r="N92" s="385">
        <f t="shared" si="56"/>
        <v>6.07</v>
      </c>
      <c r="O92" s="385">
        <f t="shared" si="56"/>
        <v>6.56</v>
      </c>
      <c r="P92" s="385">
        <f t="shared" si="56"/>
        <v>7.05</v>
      </c>
      <c r="Q92" s="385">
        <f t="shared" si="56"/>
        <v>7.41</v>
      </c>
      <c r="R92" s="385">
        <f t="shared" si="56"/>
        <v>7.86</v>
      </c>
      <c r="S92" s="385">
        <f t="shared" si="56"/>
        <v>8.0500000000000007</v>
      </c>
      <c r="T92" s="385">
        <f t="shared" si="56"/>
        <v>8.25</v>
      </c>
      <c r="U92" s="385">
        <f t="shared" si="56"/>
        <v>8.6</v>
      </c>
      <c r="V92" s="385">
        <f t="shared" si="56"/>
        <v>8.7899999999999991</v>
      </c>
      <c r="W92" s="385">
        <f t="shared" si="56"/>
        <v>8.98</v>
      </c>
    </row>
    <row r="93" spans="1:23">
      <c r="D93" s="379"/>
      <c r="E93" s="379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79"/>
      <c r="T93" s="379"/>
      <c r="U93" s="379"/>
      <c r="V93" s="379"/>
      <c r="W93" s="379"/>
    </row>
    <row r="94" spans="1:23">
      <c r="C94" s="341" t="s">
        <v>966</v>
      </c>
      <c r="D94" s="379"/>
      <c r="E94" s="379"/>
      <c r="F94" s="379"/>
      <c r="G94" s="379"/>
      <c r="H94" s="379"/>
      <c r="I94" s="379"/>
      <c r="J94" s="379"/>
      <c r="K94" s="379"/>
      <c r="L94" s="379"/>
      <c r="M94" s="379"/>
      <c r="N94" s="379"/>
      <c r="O94" s="379"/>
      <c r="P94" s="379"/>
      <c r="Q94" s="379"/>
      <c r="R94" s="379"/>
      <c r="S94" s="379"/>
      <c r="T94" s="379"/>
      <c r="U94" s="379"/>
      <c r="V94" s="379"/>
      <c r="W94" s="379"/>
    </row>
    <row r="95" spans="1:23">
      <c r="A95" s="351"/>
      <c r="B95" s="351"/>
      <c r="C95" s="380" t="s">
        <v>952</v>
      </c>
      <c r="D95" s="381">
        <f t="shared" ref="D95:W95" si="57">D99+D107</f>
        <v>11.96</v>
      </c>
      <c r="E95" s="381">
        <f t="shared" si="57"/>
        <v>16.3</v>
      </c>
      <c r="F95" s="381">
        <f t="shared" si="57"/>
        <v>20.66</v>
      </c>
      <c r="G95" s="381">
        <f t="shared" si="57"/>
        <v>25</v>
      </c>
      <c r="H95" s="381">
        <f t="shared" si="57"/>
        <v>28.42</v>
      </c>
      <c r="I95" s="381">
        <f t="shared" si="57"/>
        <v>33.630000000000003</v>
      </c>
      <c r="J95" s="381">
        <f t="shared" si="57"/>
        <v>37.25</v>
      </c>
      <c r="K95" s="381">
        <f t="shared" si="57"/>
        <v>42.53</v>
      </c>
      <c r="L95" s="381">
        <f t="shared" si="57"/>
        <v>45.76</v>
      </c>
      <c r="M95" s="381">
        <f t="shared" si="57"/>
        <v>50.27</v>
      </c>
      <c r="N95" s="381">
        <f t="shared" si="57"/>
        <v>53.5</v>
      </c>
      <c r="O95" s="381">
        <f t="shared" si="57"/>
        <v>57.34</v>
      </c>
      <c r="P95" s="381">
        <f t="shared" si="57"/>
        <v>61.32</v>
      </c>
      <c r="Q95" s="381">
        <f t="shared" si="57"/>
        <v>64.89</v>
      </c>
      <c r="R95" s="381">
        <f t="shared" si="57"/>
        <v>68.7</v>
      </c>
      <c r="S95" s="381">
        <f t="shared" si="57"/>
        <v>71.760000000000005</v>
      </c>
      <c r="T95" s="381">
        <f t="shared" si="57"/>
        <v>74.97</v>
      </c>
      <c r="U95" s="381">
        <f t="shared" si="57"/>
        <v>78.540000000000006</v>
      </c>
      <c r="V95" s="381">
        <f t="shared" si="57"/>
        <v>81.37</v>
      </c>
      <c r="W95" s="381">
        <f t="shared" si="57"/>
        <v>84.38</v>
      </c>
    </row>
    <row r="96" spans="1:23">
      <c r="A96" s="351"/>
      <c r="B96" s="351"/>
      <c r="C96" s="380" t="s">
        <v>953</v>
      </c>
      <c r="D96" s="381">
        <f t="shared" ref="D96:W96" si="58">D101+D108</f>
        <v>12.39</v>
      </c>
      <c r="E96" s="381">
        <f t="shared" si="58"/>
        <v>16.920000000000002</v>
      </c>
      <c r="F96" s="381">
        <f t="shared" si="58"/>
        <v>21.49</v>
      </c>
      <c r="G96" s="381">
        <f t="shared" si="58"/>
        <v>26</v>
      </c>
      <c r="H96" s="381">
        <f t="shared" si="58"/>
        <v>29.61</v>
      </c>
      <c r="I96" s="381">
        <f t="shared" si="58"/>
        <v>35</v>
      </c>
      <c r="J96" s="381">
        <f t="shared" si="58"/>
        <v>38.82</v>
      </c>
      <c r="K96" s="381">
        <f t="shared" si="58"/>
        <v>44.28</v>
      </c>
      <c r="L96" s="381">
        <f t="shared" si="58"/>
        <v>47.69</v>
      </c>
      <c r="M96" s="381">
        <f t="shared" si="58"/>
        <v>52.4</v>
      </c>
      <c r="N96" s="381">
        <f t="shared" si="58"/>
        <v>55.83</v>
      </c>
      <c r="O96" s="381">
        <f t="shared" si="58"/>
        <v>59.59</v>
      </c>
      <c r="P96" s="381">
        <f t="shared" si="58"/>
        <v>63.76</v>
      </c>
      <c r="Q96" s="381">
        <f t="shared" si="58"/>
        <v>67.510000000000005</v>
      </c>
      <c r="R96" s="381">
        <f t="shared" si="58"/>
        <v>71.52</v>
      </c>
      <c r="S96" s="381">
        <f t="shared" si="58"/>
        <v>74.760000000000005</v>
      </c>
      <c r="T96" s="381">
        <f t="shared" si="58"/>
        <v>78.17</v>
      </c>
      <c r="U96" s="381">
        <f t="shared" si="58"/>
        <v>81.91</v>
      </c>
      <c r="V96" s="381">
        <f t="shared" si="58"/>
        <v>84.94</v>
      </c>
      <c r="W96" s="381">
        <f t="shared" si="58"/>
        <v>88.12</v>
      </c>
    </row>
    <row r="97" spans="1:23">
      <c r="A97" s="351"/>
      <c r="B97" s="351"/>
      <c r="C97" s="380" t="s">
        <v>954</v>
      </c>
      <c r="D97" s="381">
        <f t="shared" ref="D97:W97" si="59">D103+D109</f>
        <v>13.59</v>
      </c>
      <c r="E97" s="381">
        <f t="shared" si="59"/>
        <v>19.329999999999998</v>
      </c>
      <c r="F97" s="381">
        <f t="shared" si="59"/>
        <v>25.09</v>
      </c>
      <c r="G97" s="381">
        <f t="shared" si="59"/>
        <v>30.82</v>
      </c>
      <c r="H97" s="381">
        <f t="shared" si="59"/>
        <v>35.630000000000003</v>
      </c>
      <c r="I97" s="381">
        <f t="shared" si="59"/>
        <v>42.22</v>
      </c>
      <c r="J97" s="381">
        <f t="shared" si="59"/>
        <v>47.24</v>
      </c>
      <c r="K97" s="381">
        <f t="shared" si="59"/>
        <v>53.91</v>
      </c>
      <c r="L97" s="381">
        <f t="shared" si="59"/>
        <v>58.52</v>
      </c>
      <c r="M97" s="381">
        <f t="shared" si="59"/>
        <v>64.44</v>
      </c>
      <c r="N97" s="381">
        <f t="shared" si="59"/>
        <v>69.069999999999993</v>
      </c>
      <c r="O97" s="381">
        <f t="shared" si="59"/>
        <v>74.03</v>
      </c>
      <c r="P97" s="381">
        <f t="shared" si="59"/>
        <v>79.400000000000006</v>
      </c>
      <c r="Q97" s="381">
        <f t="shared" si="59"/>
        <v>84.36</v>
      </c>
      <c r="R97" s="381">
        <f t="shared" si="59"/>
        <v>89.57</v>
      </c>
      <c r="S97" s="381">
        <f t="shared" si="59"/>
        <v>94.02</v>
      </c>
      <c r="T97" s="381">
        <f t="shared" si="59"/>
        <v>98.63</v>
      </c>
      <c r="U97" s="381">
        <f t="shared" si="59"/>
        <v>103.58</v>
      </c>
      <c r="V97" s="381">
        <f t="shared" si="59"/>
        <v>107.81</v>
      </c>
      <c r="W97" s="381">
        <f t="shared" si="59"/>
        <v>112.2</v>
      </c>
    </row>
    <row r="98" spans="1:23">
      <c r="A98" s="351"/>
      <c r="B98" s="351"/>
      <c r="C98" s="380" t="s">
        <v>955</v>
      </c>
      <c r="D98" s="381">
        <f t="shared" ref="D98:W98" si="60">D105+D110</f>
        <v>6.08</v>
      </c>
      <c r="E98" s="381">
        <f t="shared" si="60"/>
        <v>10.199999999999999</v>
      </c>
      <c r="F98" s="381">
        <f t="shared" si="60"/>
        <v>14.11</v>
      </c>
      <c r="G98" s="381">
        <f t="shared" si="60"/>
        <v>18.41</v>
      </c>
      <c r="H98" s="381">
        <f t="shared" si="60"/>
        <v>21.78</v>
      </c>
      <c r="I98" s="381">
        <f t="shared" si="60"/>
        <v>26.45</v>
      </c>
      <c r="J98" s="381">
        <f t="shared" si="60"/>
        <v>29.81</v>
      </c>
      <c r="K98" s="381">
        <f t="shared" si="60"/>
        <v>34.67</v>
      </c>
      <c r="L98" s="381">
        <f t="shared" si="60"/>
        <v>37.85</v>
      </c>
      <c r="M98" s="381">
        <f t="shared" si="60"/>
        <v>42.35</v>
      </c>
      <c r="N98" s="381">
        <f t="shared" si="60"/>
        <v>45.53</v>
      </c>
      <c r="O98" s="381">
        <f t="shared" si="60"/>
        <v>49.09</v>
      </c>
      <c r="P98" s="381">
        <f t="shared" si="60"/>
        <v>52.64</v>
      </c>
      <c r="Q98" s="381">
        <f t="shared" si="60"/>
        <v>56.4</v>
      </c>
      <c r="R98" s="381">
        <f t="shared" si="60"/>
        <v>59.93</v>
      </c>
      <c r="S98" s="381">
        <f t="shared" si="60"/>
        <v>62.95</v>
      </c>
      <c r="T98" s="381">
        <f t="shared" si="60"/>
        <v>65.959999999999994</v>
      </c>
      <c r="U98" s="381">
        <f t="shared" si="60"/>
        <v>69.72</v>
      </c>
      <c r="V98" s="381">
        <f t="shared" si="60"/>
        <v>72.739999999999995</v>
      </c>
      <c r="W98" s="381">
        <f t="shared" si="60"/>
        <v>75.94</v>
      </c>
    </row>
    <row r="99" spans="1:23">
      <c r="A99" s="351"/>
      <c r="B99" s="351"/>
      <c r="C99" s="382" t="s">
        <v>956</v>
      </c>
      <c r="D99" s="383">
        <f>D12+D13/12*9+D14+D15/12*9+D16/12*9+D17/12*9+D18/12*9+D19/12*9+D20+D21+D23/12*9+D25/12*9+D29/12*9+D31/12*9+D35/12*9</f>
        <v>5.04</v>
      </c>
      <c r="E99" s="383">
        <f t="shared" ref="E99:W99" si="61">E12+E13/12*9+E14+E15/12*9+E16/12*9+E17/12*9+E18/12*9+E19/12*9+E20+E21+E23/12*9+E25/12*9+E29/12*9+E31/12*9+E35/12*9</f>
        <v>7.95</v>
      </c>
      <c r="F99" s="383">
        <f t="shared" si="61"/>
        <v>10.48</v>
      </c>
      <c r="G99" s="383">
        <f t="shared" si="61"/>
        <v>13.76</v>
      </c>
      <c r="H99" s="383">
        <f t="shared" si="61"/>
        <v>16.489999999999998</v>
      </c>
      <c r="I99" s="383">
        <f t="shared" si="61"/>
        <v>20.27</v>
      </c>
      <c r="J99" s="383">
        <f t="shared" si="61"/>
        <v>22.8</v>
      </c>
      <c r="K99" s="383">
        <f t="shared" si="61"/>
        <v>25.71</v>
      </c>
      <c r="L99" s="383">
        <f t="shared" si="61"/>
        <v>28.25</v>
      </c>
      <c r="M99" s="383">
        <f t="shared" si="61"/>
        <v>31.71</v>
      </c>
      <c r="N99" s="383">
        <f t="shared" si="61"/>
        <v>34.25</v>
      </c>
      <c r="O99" s="383">
        <f t="shared" si="61"/>
        <v>37.03</v>
      </c>
      <c r="P99" s="383">
        <f t="shared" si="61"/>
        <v>39.57</v>
      </c>
      <c r="Q99" s="383">
        <f t="shared" si="61"/>
        <v>42.48</v>
      </c>
      <c r="R99" s="383">
        <f t="shared" si="61"/>
        <v>45.2</v>
      </c>
      <c r="S99" s="383">
        <f t="shared" si="61"/>
        <v>47.98</v>
      </c>
      <c r="T99" s="383">
        <f t="shared" si="61"/>
        <v>50.52</v>
      </c>
      <c r="U99" s="383">
        <f t="shared" si="61"/>
        <v>53.42</v>
      </c>
      <c r="V99" s="383">
        <f t="shared" si="61"/>
        <v>55.96</v>
      </c>
      <c r="W99" s="383">
        <f t="shared" si="61"/>
        <v>58.68</v>
      </c>
    </row>
    <row r="100" spans="1:23">
      <c r="A100" s="351"/>
      <c r="B100" s="351"/>
      <c r="C100" s="382" t="s">
        <v>957</v>
      </c>
      <c r="D100" s="383">
        <f>D23/12*9+D25/12*9+D29/12*9+D31/12*9</f>
        <v>1.6</v>
      </c>
      <c r="E100" s="383">
        <f t="shared" ref="E100:W100" si="62">E23/12*9+E25/12*9+E29/12*9+E31/12*9</f>
        <v>3.2</v>
      </c>
      <c r="F100" s="383">
        <f t="shared" si="62"/>
        <v>4.79</v>
      </c>
      <c r="G100" s="383">
        <f t="shared" si="62"/>
        <v>6.38</v>
      </c>
      <c r="H100" s="383">
        <f t="shared" si="62"/>
        <v>7.99</v>
      </c>
      <c r="I100" s="383">
        <f t="shared" si="62"/>
        <v>9.58</v>
      </c>
      <c r="J100" s="383">
        <f t="shared" si="62"/>
        <v>11.18</v>
      </c>
      <c r="K100" s="383">
        <f t="shared" si="62"/>
        <v>12.77</v>
      </c>
      <c r="L100" s="383">
        <f t="shared" si="62"/>
        <v>14.37</v>
      </c>
      <c r="M100" s="383">
        <f t="shared" si="62"/>
        <v>15.96</v>
      </c>
      <c r="N100" s="383">
        <f t="shared" si="62"/>
        <v>17.57</v>
      </c>
      <c r="O100" s="383">
        <f t="shared" si="62"/>
        <v>19.16</v>
      </c>
      <c r="P100" s="383">
        <f t="shared" si="62"/>
        <v>20.75</v>
      </c>
      <c r="Q100" s="383">
        <f t="shared" si="62"/>
        <v>22.35</v>
      </c>
      <c r="R100" s="383">
        <f t="shared" si="62"/>
        <v>23.95</v>
      </c>
      <c r="S100" s="383">
        <f t="shared" si="62"/>
        <v>25.54</v>
      </c>
      <c r="T100" s="383">
        <f t="shared" si="62"/>
        <v>27.14</v>
      </c>
      <c r="U100" s="383">
        <f t="shared" si="62"/>
        <v>28.73</v>
      </c>
      <c r="V100" s="383">
        <f t="shared" si="62"/>
        <v>30.33</v>
      </c>
      <c r="W100" s="383">
        <f t="shared" si="62"/>
        <v>31.93</v>
      </c>
    </row>
    <row r="101" spans="1:23">
      <c r="A101" s="351"/>
      <c r="B101" s="351"/>
      <c r="C101" s="382" t="s">
        <v>958</v>
      </c>
      <c r="D101" s="383">
        <f>D12+D13/12*9+D14/12*9+D15/12*9+D16+D17/12*9+D18/12*9+D19/12*9+D20+D21+D23/12*9+D25/12*9+D28/12*9+D29/12*9+D31/12*9+D35/12*9</f>
        <v>5.38</v>
      </c>
      <c r="E101" s="383">
        <f t="shared" ref="E101:W101" si="63">E12+E13/12*9+E14/12*9+E15/12*9+E16+E17/12*9+E18/12*9+E19/12*9+E20+E21+E23/12*9+E25/12*9+E28/12*9+E29/12*9+E31/12*9+E35/12*9</f>
        <v>8.3800000000000008</v>
      </c>
      <c r="F101" s="383">
        <f t="shared" si="63"/>
        <v>11.02</v>
      </c>
      <c r="G101" s="383">
        <f t="shared" si="63"/>
        <v>14.38</v>
      </c>
      <c r="H101" s="383">
        <f t="shared" si="63"/>
        <v>17.21</v>
      </c>
      <c r="I101" s="383">
        <f t="shared" si="63"/>
        <v>21.08</v>
      </c>
      <c r="J101" s="383">
        <f t="shared" si="63"/>
        <v>23.71</v>
      </c>
      <c r="K101" s="383">
        <f t="shared" si="63"/>
        <v>26.71</v>
      </c>
      <c r="L101" s="383">
        <f t="shared" si="63"/>
        <v>29.34</v>
      </c>
      <c r="M101" s="383">
        <f t="shared" si="63"/>
        <v>32.9</v>
      </c>
      <c r="N101" s="383">
        <f t="shared" si="63"/>
        <v>35.54</v>
      </c>
      <c r="O101" s="383">
        <f t="shared" si="63"/>
        <v>38.159999999999997</v>
      </c>
      <c r="P101" s="383">
        <f t="shared" si="63"/>
        <v>40.79</v>
      </c>
      <c r="Q101" s="383">
        <f t="shared" si="63"/>
        <v>43.79</v>
      </c>
      <c r="R101" s="383">
        <f t="shared" si="63"/>
        <v>46.61</v>
      </c>
      <c r="S101" s="383">
        <f t="shared" si="63"/>
        <v>49.48</v>
      </c>
      <c r="T101" s="383">
        <f t="shared" si="63"/>
        <v>52.12</v>
      </c>
      <c r="U101" s="383">
        <f t="shared" si="63"/>
        <v>55.11</v>
      </c>
      <c r="V101" s="383">
        <f t="shared" si="63"/>
        <v>57.74</v>
      </c>
      <c r="W101" s="383">
        <f t="shared" si="63"/>
        <v>60.55</v>
      </c>
    </row>
    <row r="102" spans="1:23">
      <c r="A102" s="351"/>
      <c r="B102" s="351"/>
      <c r="C102" s="382" t="s">
        <v>957</v>
      </c>
      <c r="D102" s="383">
        <f>D23/12*9+D25/12*9+D28/12*9+D29/12*9+D31/12*9</f>
        <v>1.7</v>
      </c>
      <c r="E102" s="383">
        <f t="shared" ref="E102:W102" si="64">E23/12*9+E25/12*9+E28/12*9+E29/12*9+E31/12*9</f>
        <v>3.38</v>
      </c>
      <c r="F102" s="383">
        <f t="shared" si="64"/>
        <v>5.08</v>
      </c>
      <c r="G102" s="383">
        <f t="shared" si="64"/>
        <v>6.76</v>
      </c>
      <c r="H102" s="383">
        <f t="shared" si="64"/>
        <v>8.4600000000000009</v>
      </c>
      <c r="I102" s="383">
        <f t="shared" si="64"/>
        <v>10.14</v>
      </c>
      <c r="J102" s="383">
        <f t="shared" si="64"/>
        <v>11.84</v>
      </c>
      <c r="K102" s="383">
        <f t="shared" si="64"/>
        <v>13.52</v>
      </c>
      <c r="L102" s="383">
        <f t="shared" si="64"/>
        <v>15.22</v>
      </c>
      <c r="M102" s="383">
        <f t="shared" si="64"/>
        <v>16.899999999999999</v>
      </c>
      <c r="N102" s="383">
        <f t="shared" si="64"/>
        <v>18.600000000000001</v>
      </c>
      <c r="O102" s="383">
        <f t="shared" si="64"/>
        <v>20.28</v>
      </c>
      <c r="P102" s="383">
        <f t="shared" si="64"/>
        <v>21.98</v>
      </c>
      <c r="Q102" s="383">
        <f t="shared" si="64"/>
        <v>23.66</v>
      </c>
      <c r="R102" s="383">
        <f t="shared" si="64"/>
        <v>25.36</v>
      </c>
      <c r="S102" s="383">
        <f t="shared" si="64"/>
        <v>27.04</v>
      </c>
      <c r="T102" s="383">
        <f t="shared" si="64"/>
        <v>28.74</v>
      </c>
      <c r="U102" s="383">
        <f t="shared" si="64"/>
        <v>30.42</v>
      </c>
      <c r="V102" s="383">
        <f t="shared" si="64"/>
        <v>32.119999999999997</v>
      </c>
      <c r="W102" s="383">
        <f t="shared" si="64"/>
        <v>33.799999999999997</v>
      </c>
    </row>
    <row r="103" spans="1:23">
      <c r="A103" s="351"/>
      <c r="B103" s="351"/>
      <c r="C103" s="382" t="s">
        <v>959</v>
      </c>
      <c r="D103" s="383">
        <f>D12+D13/12*9+D14/12*9+D15/12*9+D16+D17/12*9+D18/12*9+D19/12*9+D20+D21+D23/12*9+D25/12*9+D27/12*9+D29/12*9+D32/12*9+D35/12*9</f>
        <v>6.58</v>
      </c>
      <c r="E103" s="383">
        <f t="shared" ref="E103:W103" si="65">E12+E13/12*9+E14/12*9+E15/12*9+E16+E17/12*9+E18/12*9+E19/12*9+E20+E21+E23/12*9+E25/12*9+E27/12*9+E29/12*9+E32/12*9+E35/12*9</f>
        <v>10.79</v>
      </c>
      <c r="F103" s="383">
        <f t="shared" si="65"/>
        <v>14.62</v>
      </c>
      <c r="G103" s="383">
        <f t="shared" si="65"/>
        <v>19.2</v>
      </c>
      <c r="H103" s="383">
        <f t="shared" si="65"/>
        <v>23.23</v>
      </c>
      <c r="I103" s="383">
        <f t="shared" si="65"/>
        <v>28.3</v>
      </c>
      <c r="J103" s="383">
        <f t="shared" si="65"/>
        <v>32.130000000000003</v>
      </c>
      <c r="K103" s="383">
        <f t="shared" si="65"/>
        <v>36.340000000000003</v>
      </c>
      <c r="L103" s="383">
        <f t="shared" si="65"/>
        <v>40.17</v>
      </c>
      <c r="M103" s="383">
        <f t="shared" si="65"/>
        <v>44.94</v>
      </c>
      <c r="N103" s="383">
        <f t="shared" si="65"/>
        <v>48.78</v>
      </c>
      <c r="O103" s="383">
        <f t="shared" si="65"/>
        <v>52.6</v>
      </c>
      <c r="P103" s="383">
        <f t="shared" si="65"/>
        <v>56.43</v>
      </c>
      <c r="Q103" s="383">
        <f t="shared" si="65"/>
        <v>60.64</v>
      </c>
      <c r="R103" s="383">
        <f t="shared" si="65"/>
        <v>64.66</v>
      </c>
      <c r="S103" s="383">
        <f t="shared" si="65"/>
        <v>68.739999999999995</v>
      </c>
      <c r="T103" s="383">
        <f t="shared" si="65"/>
        <v>72.58</v>
      </c>
      <c r="U103" s="383">
        <f t="shared" si="65"/>
        <v>76.78</v>
      </c>
      <c r="V103" s="383">
        <f t="shared" si="65"/>
        <v>80.61</v>
      </c>
      <c r="W103" s="383">
        <f t="shared" si="65"/>
        <v>84.63</v>
      </c>
    </row>
    <row r="104" spans="1:23">
      <c r="A104" s="351"/>
      <c r="B104" s="351"/>
      <c r="C104" s="382" t="s">
        <v>957</v>
      </c>
      <c r="D104" s="383">
        <f>D23/12*9+D25/12*9+D27/12*9+D29/12*9+D32/12*9</f>
        <v>2.9</v>
      </c>
      <c r="E104" s="383">
        <f t="shared" ref="E104:W104" si="66">E23/12*9+E25/12*9+E27/12*9+E29/12*9+E32/12*9</f>
        <v>5.79</v>
      </c>
      <c r="F104" s="383">
        <f t="shared" si="66"/>
        <v>8.69</v>
      </c>
      <c r="G104" s="383">
        <f t="shared" si="66"/>
        <v>11.57</v>
      </c>
      <c r="H104" s="383">
        <f t="shared" si="66"/>
        <v>14.48</v>
      </c>
      <c r="I104" s="383">
        <f t="shared" si="66"/>
        <v>17.36</v>
      </c>
      <c r="J104" s="383">
        <f t="shared" si="66"/>
        <v>20.260000000000002</v>
      </c>
      <c r="K104" s="383">
        <f t="shared" si="66"/>
        <v>23.15</v>
      </c>
      <c r="L104" s="383">
        <f t="shared" si="66"/>
        <v>26.05</v>
      </c>
      <c r="M104" s="383">
        <f t="shared" si="66"/>
        <v>28.94</v>
      </c>
      <c r="N104" s="383">
        <f t="shared" si="66"/>
        <v>31.84</v>
      </c>
      <c r="O104" s="383">
        <f t="shared" si="66"/>
        <v>34.729999999999997</v>
      </c>
      <c r="P104" s="383">
        <f t="shared" si="66"/>
        <v>37.619999999999997</v>
      </c>
      <c r="Q104" s="383">
        <f t="shared" si="66"/>
        <v>40.520000000000003</v>
      </c>
      <c r="R104" s="383">
        <f t="shared" si="66"/>
        <v>43.41</v>
      </c>
      <c r="S104" s="383">
        <f t="shared" si="66"/>
        <v>46.3</v>
      </c>
      <c r="T104" s="383">
        <f t="shared" si="66"/>
        <v>49.2</v>
      </c>
      <c r="U104" s="383">
        <f t="shared" si="66"/>
        <v>52.09</v>
      </c>
      <c r="V104" s="383">
        <f t="shared" si="66"/>
        <v>54.98</v>
      </c>
      <c r="W104" s="383">
        <f t="shared" si="66"/>
        <v>57.88</v>
      </c>
    </row>
    <row r="105" spans="1:23">
      <c r="A105" s="351"/>
      <c r="B105" s="351"/>
      <c r="C105" s="382" t="s">
        <v>960</v>
      </c>
      <c r="D105" s="383">
        <f>D12+D13/12*9+D14/12*9+D15/12*9+D16+D17/12*9+D18/12*9+D19/12*9+D24+D26+D30+D33/12*9+D36/12*9</f>
        <v>4.54</v>
      </c>
      <c r="E105" s="383">
        <f t="shared" ref="E105:W105" si="67">E12+E13/12*9+E14/12*9+E15/12*9+E16+E17/12*9+E18/12*9+E19/12*9+E24+E26+E30+E33/12*9+E36/12*9</f>
        <v>7.45</v>
      </c>
      <c r="F105" s="383">
        <f t="shared" si="67"/>
        <v>9.98</v>
      </c>
      <c r="G105" s="383">
        <f t="shared" si="67"/>
        <v>13.27</v>
      </c>
      <c r="H105" s="383">
        <f t="shared" si="67"/>
        <v>15.99</v>
      </c>
      <c r="I105" s="383">
        <f t="shared" si="67"/>
        <v>19.27</v>
      </c>
      <c r="J105" s="383">
        <f t="shared" si="67"/>
        <v>21.81</v>
      </c>
      <c r="K105" s="383">
        <f t="shared" si="67"/>
        <v>24.72</v>
      </c>
      <c r="L105" s="383">
        <f t="shared" si="67"/>
        <v>27.25</v>
      </c>
      <c r="M105" s="383">
        <f t="shared" si="67"/>
        <v>30.73</v>
      </c>
      <c r="N105" s="383">
        <f t="shared" si="67"/>
        <v>33.26</v>
      </c>
      <c r="O105" s="383">
        <f t="shared" si="67"/>
        <v>35.799999999999997</v>
      </c>
      <c r="P105" s="383">
        <f t="shared" si="67"/>
        <v>38.33</v>
      </c>
      <c r="Q105" s="383">
        <f t="shared" si="67"/>
        <v>41.24</v>
      </c>
      <c r="R105" s="383">
        <f t="shared" si="67"/>
        <v>43.96</v>
      </c>
      <c r="S105" s="383">
        <f t="shared" si="67"/>
        <v>46.5</v>
      </c>
      <c r="T105" s="383">
        <f t="shared" si="67"/>
        <v>49.03</v>
      </c>
      <c r="U105" s="383">
        <f t="shared" si="67"/>
        <v>51.94</v>
      </c>
      <c r="V105" s="383">
        <f t="shared" si="67"/>
        <v>54.48</v>
      </c>
      <c r="W105" s="383">
        <f t="shared" si="67"/>
        <v>57.2</v>
      </c>
    </row>
    <row r="106" spans="1:23">
      <c r="A106" s="351"/>
      <c r="B106" s="351"/>
      <c r="C106" s="382" t="s">
        <v>957</v>
      </c>
      <c r="D106" s="383">
        <f>D24+D26+D30+D33/12*9</f>
        <v>1.41</v>
      </c>
      <c r="E106" s="383">
        <f t="shared" ref="E106:W106" si="68">E24+E26+E30+E33/12*9</f>
        <v>2.82</v>
      </c>
      <c r="F106" s="383">
        <f t="shared" si="68"/>
        <v>4.2300000000000004</v>
      </c>
      <c r="G106" s="383">
        <f t="shared" si="68"/>
        <v>5.64</v>
      </c>
      <c r="H106" s="383">
        <f t="shared" si="68"/>
        <v>7.05</v>
      </c>
      <c r="I106" s="383">
        <f t="shared" si="68"/>
        <v>8.4600000000000009</v>
      </c>
      <c r="J106" s="383">
        <f t="shared" si="68"/>
        <v>9.8699999999999992</v>
      </c>
      <c r="K106" s="383">
        <f t="shared" si="68"/>
        <v>11.28</v>
      </c>
      <c r="L106" s="383">
        <f t="shared" si="68"/>
        <v>12.69</v>
      </c>
      <c r="M106" s="383">
        <f t="shared" si="68"/>
        <v>14.1</v>
      </c>
      <c r="N106" s="383">
        <f t="shared" si="68"/>
        <v>15.51</v>
      </c>
      <c r="O106" s="383">
        <f t="shared" si="68"/>
        <v>16.920000000000002</v>
      </c>
      <c r="P106" s="383">
        <f t="shared" si="68"/>
        <v>18.329999999999998</v>
      </c>
      <c r="Q106" s="383">
        <f t="shared" si="68"/>
        <v>19.739999999999998</v>
      </c>
      <c r="R106" s="383">
        <f t="shared" si="68"/>
        <v>21.15</v>
      </c>
      <c r="S106" s="383">
        <f t="shared" si="68"/>
        <v>22.56</v>
      </c>
      <c r="T106" s="383">
        <f t="shared" si="68"/>
        <v>23.97</v>
      </c>
      <c r="U106" s="383">
        <f t="shared" si="68"/>
        <v>25.38</v>
      </c>
      <c r="V106" s="383">
        <f t="shared" si="68"/>
        <v>26.79</v>
      </c>
      <c r="W106" s="383">
        <f t="shared" si="68"/>
        <v>28.2</v>
      </c>
    </row>
    <row r="107" spans="1:23">
      <c r="A107" s="351"/>
      <c r="B107" s="351"/>
      <c r="C107" s="384" t="s">
        <v>961</v>
      </c>
      <c r="D107" s="385">
        <f>D38/12*9+D40/0.95*0.75+D41/0.95*0.75+D44/12*9+D45/12*9+D46/12*9+D47/12*9+D48/12*9+D49/12*9+D56</f>
        <v>6.92</v>
      </c>
      <c r="E107" s="385">
        <f t="shared" ref="E107:W107" si="69">E38/12*9+E40/0.95*0.75+E41/0.95*0.75+E44/12*9+E45/12*9+E46/12*9+E47/12*9+E48/12*9+E49/12*9+E56</f>
        <v>8.35</v>
      </c>
      <c r="F107" s="385">
        <f t="shared" si="69"/>
        <v>10.18</v>
      </c>
      <c r="G107" s="385">
        <f t="shared" si="69"/>
        <v>11.24</v>
      </c>
      <c r="H107" s="385">
        <f t="shared" si="69"/>
        <v>11.93</v>
      </c>
      <c r="I107" s="385">
        <f t="shared" si="69"/>
        <v>13.36</v>
      </c>
      <c r="J107" s="385">
        <f t="shared" si="69"/>
        <v>14.45</v>
      </c>
      <c r="K107" s="385">
        <f t="shared" si="69"/>
        <v>16.82</v>
      </c>
      <c r="L107" s="385">
        <f t="shared" si="69"/>
        <v>17.510000000000002</v>
      </c>
      <c r="M107" s="385">
        <f t="shared" si="69"/>
        <v>18.559999999999999</v>
      </c>
      <c r="N107" s="385">
        <f t="shared" si="69"/>
        <v>19.25</v>
      </c>
      <c r="O107" s="385">
        <f t="shared" si="69"/>
        <v>20.309999999999999</v>
      </c>
      <c r="P107" s="385">
        <f t="shared" si="69"/>
        <v>21.75</v>
      </c>
      <c r="Q107" s="385">
        <f t="shared" si="69"/>
        <v>22.41</v>
      </c>
      <c r="R107" s="385">
        <f t="shared" si="69"/>
        <v>23.5</v>
      </c>
      <c r="S107" s="385">
        <f t="shared" si="69"/>
        <v>23.78</v>
      </c>
      <c r="T107" s="385">
        <f t="shared" si="69"/>
        <v>24.45</v>
      </c>
      <c r="U107" s="385">
        <f t="shared" si="69"/>
        <v>25.12</v>
      </c>
      <c r="V107" s="385">
        <f t="shared" si="69"/>
        <v>25.41</v>
      </c>
      <c r="W107" s="385">
        <f t="shared" si="69"/>
        <v>25.7</v>
      </c>
    </row>
    <row r="108" spans="1:23">
      <c r="A108" s="351"/>
      <c r="B108" s="351"/>
      <c r="C108" s="384" t="s">
        <v>962</v>
      </c>
      <c r="D108" s="385">
        <f>D38/12*9+D40/0.95*0.75+D41/0.95*0.75+D44/12*9+D45/12*9+D46/12*9+D47/12*9+D48/12*9+D49/12*9+D55/12*9+D56</f>
        <v>7.01</v>
      </c>
      <c r="E108" s="385">
        <f t="shared" ref="E108:W108" si="70">E38/12*9+E40/0.95*0.75+E41/0.95*0.75+E44/12*9+E45/12*9+E46/12*9+E47/12*9+E48/12*9+E49/12*9+E55/12*9+E56</f>
        <v>8.5399999999999991</v>
      </c>
      <c r="F108" s="385">
        <f t="shared" si="70"/>
        <v>10.47</v>
      </c>
      <c r="G108" s="385">
        <f t="shared" si="70"/>
        <v>11.62</v>
      </c>
      <c r="H108" s="385">
        <f t="shared" si="70"/>
        <v>12.4</v>
      </c>
      <c r="I108" s="385">
        <f t="shared" si="70"/>
        <v>13.92</v>
      </c>
      <c r="J108" s="385">
        <f t="shared" si="70"/>
        <v>15.11</v>
      </c>
      <c r="K108" s="385">
        <f t="shared" si="70"/>
        <v>17.57</v>
      </c>
      <c r="L108" s="385">
        <f t="shared" si="70"/>
        <v>18.350000000000001</v>
      </c>
      <c r="M108" s="385">
        <f t="shared" si="70"/>
        <v>19.5</v>
      </c>
      <c r="N108" s="385">
        <f t="shared" si="70"/>
        <v>20.29</v>
      </c>
      <c r="O108" s="385">
        <f t="shared" si="70"/>
        <v>21.43</v>
      </c>
      <c r="P108" s="385">
        <f t="shared" si="70"/>
        <v>22.97</v>
      </c>
      <c r="Q108" s="385">
        <f t="shared" si="70"/>
        <v>23.72</v>
      </c>
      <c r="R108" s="385">
        <f t="shared" si="70"/>
        <v>24.91</v>
      </c>
      <c r="S108" s="385">
        <f t="shared" si="70"/>
        <v>25.28</v>
      </c>
      <c r="T108" s="385">
        <f t="shared" si="70"/>
        <v>26.05</v>
      </c>
      <c r="U108" s="385">
        <f t="shared" si="70"/>
        <v>26.8</v>
      </c>
      <c r="V108" s="385">
        <f t="shared" si="70"/>
        <v>27.2</v>
      </c>
      <c r="W108" s="385">
        <f t="shared" si="70"/>
        <v>27.57</v>
      </c>
    </row>
    <row r="109" spans="1:23">
      <c r="A109" s="351"/>
      <c r="B109" s="351"/>
      <c r="C109" s="384" t="s">
        <v>963</v>
      </c>
      <c r="D109" s="385">
        <f>D38/12*9+D40/0.95*0.75+D41/0.95*0.75+D44/12*9+D45/12*9+D46/12*9+D47/12*9+D48/12*9+D49/12*9+D55/12*9+D56</f>
        <v>7.01</v>
      </c>
      <c r="E109" s="385">
        <f t="shared" ref="E109:W109" si="71">E38/12*9+E40/0.95*0.75+E41/0.95*0.75+E44/12*9+E45/12*9+E46/12*9+E47/12*9+E48/12*9+E49/12*9+E55/12*9+E56</f>
        <v>8.5399999999999991</v>
      </c>
      <c r="F109" s="385">
        <f t="shared" si="71"/>
        <v>10.47</v>
      </c>
      <c r="G109" s="385">
        <f t="shared" si="71"/>
        <v>11.62</v>
      </c>
      <c r="H109" s="385">
        <f t="shared" si="71"/>
        <v>12.4</v>
      </c>
      <c r="I109" s="385">
        <f t="shared" si="71"/>
        <v>13.92</v>
      </c>
      <c r="J109" s="385">
        <f t="shared" si="71"/>
        <v>15.11</v>
      </c>
      <c r="K109" s="385">
        <f t="shared" si="71"/>
        <v>17.57</v>
      </c>
      <c r="L109" s="385">
        <f t="shared" si="71"/>
        <v>18.350000000000001</v>
      </c>
      <c r="M109" s="385">
        <f t="shared" si="71"/>
        <v>19.5</v>
      </c>
      <c r="N109" s="385">
        <f t="shared" si="71"/>
        <v>20.29</v>
      </c>
      <c r="O109" s="385">
        <f t="shared" si="71"/>
        <v>21.43</v>
      </c>
      <c r="P109" s="385">
        <f t="shared" si="71"/>
        <v>22.97</v>
      </c>
      <c r="Q109" s="385">
        <f t="shared" si="71"/>
        <v>23.72</v>
      </c>
      <c r="R109" s="385">
        <f t="shared" si="71"/>
        <v>24.91</v>
      </c>
      <c r="S109" s="385">
        <f t="shared" si="71"/>
        <v>25.28</v>
      </c>
      <c r="T109" s="385">
        <f t="shared" si="71"/>
        <v>26.05</v>
      </c>
      <c r="U109" s="385">
        <f t="shared" si="71"/>
        <v>26.8</v>
      </c>
      <c r="V109" s="385">
        <f t="shared" si="71"/>
        <v>27.2</v>
      </c>
      <c r="W109" s="385">
        <f t="shared" si="71"/>
        <v>27.57</v>
      </c>
    </row>
    <row r="110" spans="1:23">
      <c r="A110" s="351"/>
      <c r="B110" s="351"/>
      <c r="C110" s="384" t="s">
        <v>964</v>
      </c>
      <c r="D110" s="385">
        <f>D39/12*9+D40/0.95*0.75+D41/0.75*0.25+D44/12*9+D45/12*9+D46/12*9+D47/12*9+D48/12*9+D49/12*9</f>
        <v>1.54</v>
      </c>
      <c r="E110" s="385">
        <f t="shared" ref="E110:W110" si="72">E39/12*9+E40/0.95*0.75+E41/0.75*0.25+E44/12*9+E45/12*9+E46/12*9+E47/12*9+E48/12*9+E49/12*9</f>
        <v>2.75</v>
      </c>
      <c r="F110" s="385">
        <f t="shared" si="72"/>
        <v>4.13</v>
      </c>
      <c r="G110" s="385">
        <f t="shared" si="72"/>
        <v>5.14</v>
      </c>
      <c r="H110" s="385">
        <f t="shared" si="72"/>
        <v>5.79</v>
      </c>
      <c r="I110" s="385">
        <f t="shared" si="72"/>
        <v>7.18</v>
      </c>
      <c r="J110" s="385">
        <f t="shared" si="72"/>
        <v>8</v>
      </c>
      <c r="K110" s="385">
        <f t="shared" si="72"/>
        <v>9.9499999999999993</v>
      </c>
      <c r="L110" s="385">
        <f t="shared" si="72"/>
        <v>10.6</v>
      </c>
      <c r="M110" s="385">
        <f t="shared" si="72"/>
        <v>11.62</v>
      </c>
      <c r="N110" s="385">
        <f t="shared" si="72"/>
        <v>12.27</v>
      </c>
      <c r="O110" s="385">
        <f t="shared" si="72"/>
        <v>13.29</v>
      </c>
      <c r="P110" s="385">
        <f t="shared" si="72"/>
        <v>14.31</v>
      </c>
      <c r="Q110" s="385">
        <f t="shared" si="72"/>
        <v>15.16</v>
      </c>
      <c r="R110" s="385">
        <f t="shared" si="72"/>
        <v>15.97</v>
      </c>
      <c r="S110" s="385">
        <f t="shared" si="72"/>
        <v>16.45</v>
      </c>
      <c r="T110" s="385">
        <f t="shared" si="72"/>
        <v>16.93</v>
      </c>
      <c r="U110" s="385">
        <f t="shared" si="72"/>
        <v>17.78</v>
      </c>
      <c r="V110" s="385">
        <f t="shared" si="72"/>
        <v>18.260000000000002</v>
      </c>
      <c r="W110" s="385">
        <f t="shared" si="72"/>
        <v>18.739999999999998</v>
      </c>
    </row>
    <row r="111" spans="1:23">
      <c r="D111" s="379"/>
      <c r="E111" s="379"/>
      <c r="F111" s="379"/>
      <c r="G111" s="379"/>
      <c r="H111" s="379"/>
      <c r="I111" s="379"/>
      <c r="J111" s="379"/>
      <c r="K111" s="379"/>
      <c r="L111" s="379"/>
      <c r="M111" s="379"/>
      <c r="N111" s="379"/>
      <c r="O111" s="379"/>
      <c r="P111" s="379"/>
      <c r="Q111" s="379"/>
      <c r="R111" s="379"/>
      <c r="S111" s="379"/>
      <c r="T111" s="379"/>
      <c r="U111" s="379"/>
      <c r="V111" s="379"/>
      <c r="W111" s="379"/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5F995"/>
  </sheetPr>
  <dimension ref="A1:Q279"/>
  <sheetViews>
    <sheetView workbookViewId="0">
      <pane xSplit="2" ySplit="10" topLeftCell="C241" activePane="bottomRight" state="frozen"/>
      <selection pane="topRight" activeCell="C1" sqref="C1"/>
      <selection pane="bottomLeft" activeCell="A32" sqref="A32"/>
      <selection pane="bottomRight" activeCell="Q150" sqref="Q150:Q153"/>
    </sheetView>
  </sheetViews>
  <sheetFormatPr defaultColWidth="9.140625" defaultRowHeight="1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.7109375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7">
      <c r="P1" s="1" t="s">
        <v>1328</v>
      </c>
    </row>
    <row r="2" spans="1:17">
      <c r="B2" s="989" t="s">
        <v>47</v>
      </c>
      <c r="C2" s="989"/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89"/>
      <c r="O2" s="989"/>
      <c r="P2" s="989"/>
    </row>
    <row r="3" spans="1:17">
      <c r="B3" s="989" t="s">
        <v>48</v>
      </c>
      <c r="C3" s="989"/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989"/>
      <c r="O3" s="989"/>
      <c r="P3" s="989"/>
    </row>
    <row r="4" spans="1:17">
      <c r="B4" s="989" t="s">
        <v>250</v>
      </c>
      <c r="C4" s="989"/>
      <c r="D4" s="989"/>
      <c r="E4" s="989"/>
      <c r="F4" s="989"/>
      <c r="G4" s="989"/>
      <c r="H4" s="989"/>
      <c r="I4" s="989"/>
      <c r="J4" s="989"/>
      <c r="K4" s="989"/>
      <c r="L4" s="989"/>
      <c r="M4" s="989"/>
      <c r="N4" s="989"/>
      <c r="O4" s="989"/>
      <c r="P4" s="989"/>
    </row>
    <row r="5" spans="1:17">
      <c r="B5" s="990" t="s">
        <v>354</v>
      </c>
      <c r="C5" s="990"/>
      <c r="D5" s="990"/>
      <c r="E5" s="990"/>
      <c r="F5" s="990"/>
      <c r="G5" s="990"/>
      <c r="H5" s="990"/>
      <c r="I5" s="990"/>
      <c r="J5" s="990"/>
      <c r="K5" s="990"/>
      <c r="L5" s="990"/>
      <c r="M5" s="990"/>
      <c r="N5" s="990"/>
      <c r="O5" s="990"/>
      <c r="P5" s="990"/>
    </row>
    <row r="6" spans="1:17">
      <c r="B6" s="583"/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583"/>
      <c r="P6" s="583"/>
    </row>
    <row r="7" spans="1:17" ht="60" customHeight="1">
      <c r="A7" s="996" t="s">
        <v>220</v>
      </c>
      <c r="B7" s="868" t="s">
        <v>3</v>
      </c>
      <c r="C7" s="991" t="s">
        <v>49</v>
      </c>
      <c r="D7" s="991" t="s">
        <v>240</v>
      </c>
      <c r="E7" s="998" t="s">
        <v>204</v>
      </c>
      <c r="F7" s="999"/>
      <c r="G7" s="991" t="s">
        <v>57</v>
      </c>
      <c r="H7" s="993" t="s">
        <v>31</v>
      </c>
      <c r="I7" s="994"/>
      <c r="J7" s="995"/>
      <c r="K7" s="991" t="s">
        <v>62</v>
      </c>
      <c r="L7" s="991" t="s">
        <v>61</v>
      </c>
      <c r="M7" s="993" t="s">
        <v>31</v>
      </c>
      <c r="N7" s="994"/>
      <c r="O7" s="995"/>
      <c r="P7" s="861" t="s">
        <v>50</v>
      </c>
      <c r="Q7" s="987" t="s">
        <v>194</v>
      </c>
    </row>
    <row r="8" spans="1:17" ht="65.25" customHeight="1">
      <c r="A8" s="997"/>
      <c r="B8" s="870"/>
      <c r="C8" s="992"/>
      <c r="D8" s="992"/>
      <c r="E8" s="36" t="s">
        <v>191</v>
      </c>
      <c r="F8" s="36" t="s">
        <v>192</v>
      </c>
      <c r="G8" s="992"/>
      <c r="H8" s="36" t="s">
        <v>146</v>
      </c>
      <c r="I8" s="36" t="s">
        <v>223</v>
      </c>
      <c r="J8" s="36" t="s">
        <v>147</v>
      </c>
      <c r="K8" s="992"/>
      <c r="L8" s="992"/>
      <c r="M8" s="36" t="s">
        <v>146</v>
      </c>
      <c r="N8" s="36" t="s">
        <v>223</v>
      </c>
      <c r="O8" s="36" t="s">
        <v>147</v>
      </c>
      <c r="P8" s="863"/>
      <c r="Q8" s="988"/>
    </row>
    <row r="9" spans="1:17" ht="33.75">
      <c r="A9" s="58">
        <v>1</v>
      </c>
      <c r="B9" s="581">
        <v>2</v>
      </c>
      <c r="C9" s="3">
        <v>3</v>
      </c>
      <c r="D9" s="3">
        <v>4</v>
      </c>
      <c r="E9" s="3">
        <v>5</v>
      </c>
      <c r="F9" s="3">
        <v>6</v>
      </c>
      <c r="G9" s="3" t="s">
        <v>252</v>
      </c>
      <c r="H9" s="3" t="s">
        <v>253</v>
      </c>
      <c r="I9" s="3" t="s">
        <v>254</v>
      </c>
      <c r="J9" s="3">
        <v>9</v>
      </c>
      <c r="K9" s="3">
        <v>10</v>
      </c>
      <c r="L9" s="3" t="s">
        <v>255</v>
      </c>
      <c r="M9" s="3" t="s">
        <v>256</v>
      </c>
      <c r="N9" s="3" t="s">
        <v>257</v>
      </c>
      <c r="O9" s="3" t="s">
        <v>258</v>
      </c>
      <c r="P9" s="3">
        <v>14</v>
      </c>
      <c r="Q9" s="3">
        <v>15</v>
      </c>
    </row>
    <row r="10" spans="1:17">
      <c r="A10" s="51"/>
      <c r="B10" s="983" t="s">
        <v>71</v>
      </c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4"/>
      <c r="Q10" s="52"/>
    </row>
    <row r="11" spans="1:17" ht="22.5">
      <c r="A11" s="46"/>
      <c r="B11" s="780" t="s">
        <v>52</v>
      </c>
      <c r="C11" s="779">
        <v>5</v>
      </c>
      <c r="D11" s="25">
        <v>136</v>
      </c>
      <c r="E11" s="25">
        <f>1+1+2+1+1</f>
        <v>6</v>
      </c>
      <c r="F11" s="25">
        <f>1*13/10</f>
        <v>1</v>
      </c>
      <c r="G11" s="22">
        <f>(E11+F11)/D11/C11</f>
        <v>1.0290000000000001E-2</v>
      </c>
      <c r="H11" s="22">
        <f>G11-J11</f>
        <v>1.0290000000000001E-2</v>
      </c>
      <c r="I11" s="22">
        <f>(F11)/D11/C11</f>
        <v>1.47E-3</v>
      </c>
      <c r="J11" s="22"/>
      <c r="K11" s="19">
        <v>40000</v>
      </c>
      <c r="L11" s="23">
        <f>G11*K11</f>
        <v>411.6</v>
      </c>
      <c r="M11" s="23">
        <f>H11*K11</f>
        <v>411.6</v>
      </c>
      <c r="N11" s="23">
        <f>I11*K11</f>
        <v>58.8</v>
      </c>
      <c r="O11" s="23">
        <f>L11-M11</f>
        <v>0</v>
      </c>
      <c r="P11" s="20" t="s">
        <v>139</v>
      </c>
      <c r="Q11" s="20"/>
    </row>
    <row r="12" spans="1:17" ht="22.5">
      <c r="A12" s="46"/>
      <c r="B12" s="780" t="s">
        <v>53</v>
      </c>
      <c r="C12" s="779">
        <v>5</v>
      </c>
      <c r="D12" s="25">
        <v>136</v>
      </c>
      <c r="E12" s="25">
        <f>E11</f>
        <v>6</v>
      </c>
      <c r="F12" s="25">
        <f>F11</f>
        <v>1</v>
      </c>
      <c r="G12" s="22">
        <f>(E12+F12)/D12/C12</f>
        <v>1.0290000000000001E-2</v>
      </c>
      <c r="H12" s="22">
        <f t="shared" ref="H12:H18" si="0">G12-J12</f>
        <v>1.0290000000000001E-2</v>
      </c>
      <c r="I12" s="22">
        <f>(F12)/D12/C12</f>
        <v>1.47E-3</v>
      </c>
      <c r="J12" s="22"/>
      <c r="K12" s="19">
        <v>6700</v>
      </c>
      <c r="L12" s="23">
        <f>G12*K12</f>
        <v>68.94</v>
      </c>
      <c r="M12" s="23">
        <f t="shared" ref="M12:M18" si="1">H12*K12</f>
        <v>68.94</v>
      </c>
      <c r="N12" s="23">
        <f t="shared" ref="N12:N18" si="2">I12*K12</f>
        <v>9.85</v>
      </c>
      <c r="O12" s="23">
        <f t="shared" ref="O12:O18" si="3">L12-M12</f>
        <v>0</v>
      </c>
      <c r="P12" s="20" t="s">
        <v>139</v>
      </c>
      <c r="Q12" s="20"/>
    </row>
    <row r="13" spans="1:17" ht="33.75">
      <c r="A13" s="46"/>
      <c r="B13" s="780" t="s">
        <v>54</v>
      </c>
      <c r="C13" s="779">
        <v>5</v>
      </c>
      <c r="D13" s="25">
        <v>136</v>
      </c>
      <c r="E13" s="25">
        <v>1</v>
      </c>
      <c r="F13" s="25"/>
      <c r="G13" s="22">
        <f>(E13+F13)/D13/C13</f>
        <v>1.47E-3</v>
      </c>
      <c r="H13" s="22">
        <f t="shared" si="0"/>
        <v>1.47E-3</v>
      </c>
      <c r="I13" s="22"/>
      <c r="J13" s="22"/>
      <c r="K13" s="19">
        <v>25800</v>
      </c>
      <c r="L13" s="23">
        <f>G13*K13</f>
        <v>37.93</v>
      </c>
      <c r="M13" s="23">
        <f t="shared" si="1"/>
        <v>37.93</v>
      </c>
      <c r="N13" s="23">
        <f t="shared" si="2"/>
        <v>0</v>
      </c>
      <c r="O13" s="23">
        <f t="shared" si="3"/>
        <v>0</v>
      </c>
      <c r="P13" s="19" t="s">
        <v>64</v>
      </c>
      <c r="Q13" s="20"/>
    </row>
    <row r="14" spans="1:17">
      <c r="A14" s="46"/>
      <c r="B14" s="780" t="s">
        <v>55</v>
      </c>
      <c r="C14" s="779">
        <v>5</v>
      </c>
      <c r="D14" s="25">
        <v>136</v>
      </c>
      <c r="E14" s="25">
        <v>1</v>
      </c>
      <c r="F14" s="25"/>
      <c r="G14" s="22">
        <f>(E14+F14)/D14/C14</f>
        <v>1.47E-3</v>
      </c>
      <c r="H14" s="22">
        <f t="shared" si="0"/>
        <v>1.47E-3</v>
      </c>
      <c r="I14" s="22"/>
      <c r="J14" s="22"/>
      <c r="K14" s="19">
        <v>7500</v>
      </c>
      <c r="L14" s="23">
        <f>G14*K14</f>
        <v>11.03</v>
      </c>
      <c r="M14" s="23">
        <f t="shared" si="1"/>
        <v>11.03</v>
      </c>
      <c r="N14" s="23">
        <f t="shared" si="2"/>
        <v>0</v>
      </c>
      <c r="O14" s="23">
        <f t="shared" si="3"/>
        <v>0</v>
      </c>
      <c r="P14" s="19" t="s">
        <v>63</v>
      </c>
      <c r="Q14" s="20"/>
    </row>
    <row r="15" spans="1:17" ht="22.5">
      <c r="A15" s="46"/>
      <c r="B15" s="780" t="s">
        <v>59</v>
      </c>
      <c r="C15" s="779">
        <v>1</v>
      </c>
      <c r="D15" s="25">
        <v>136</v>
      </c>
      <c r="E15" s="25">
        <f>1*E12/5</f>
        <v>1</v>
      </c>
      <c r="F15" s="25">
        <f>1*F12/5</f>
        <v>0</v>
      </c>
      <c r="G15" s="22">
        <f t="shared" ref="G15:G75" si="4">(E15+F15)/D15/C15</f>
        <v>7.3499999999999998E-3</v>
      </c>
      <c r="H15" s="22">
        <f t="shared" si="0"/>
        <v>7.3499999999999998E-3</v>
      </c>
      <c r="I15" s="22">
        <f>(F15)/D15/C15</f>
        <v>0</v>
      </c>
      <c r="J15" s="22"/>
      <c r="K15" s="19">
        <v>7000</v>
      </c>
      <c r="L15" s="23">
        <f t="shared" ref="L15:L75" si="5">G15*K15</f>
        <v>51.45</v>
      </c>
      <c r="M15" s="23">
        <f t="shared" si="1"/>
        <v>51.45</v>
      </c>
      <c r="N15" s="23">
        <f t="shared" si="2"/>
        <v>0</v>
      </c>
      <c r="O15" s="23">
        <f t="shared" si="3"/>
        <v>0</v>
      </c>
      <c r="P15" s="19" t="s">
        <v>193</v>
      </c>
      <c r="Q15" s="20"/>
    </row>
    <row r="16" spans="1:17">
      <c r="A16" s="46"/>
      <c r="B16" s="780" t="s">
        <v>60</v>
      </c>
      <c r="C16" s="779">
        <v>1</v>
      </c>
      <c r="D16" s="25">
        <v>136</v>
      </c>
      <c r="E16" s="25">
        <f>1*E13</f>
        <v>1</v>
      </c>
      <c r="F16" s="25">
        <f>1*F13</f>
        <v>0</v>
      </c>
      <c r="G16" s="22">
        <f t="shared" si="4"/>
        <v>7.3499999999999998E-3</v>
      </c>
      <c r="H16" s="22">
        <f t="shared" si="0"/>
        <v>7.3499999999999998E-3</v>
      </c>
      <c r="I16" s="22"/>
      <c r="J16" s="22"/>
      <c r="K16" s="19">
        <v>9000</v>
      </c>
      <c r="L16" s="23">
        <f t="shared" si="5"/>
        <v>66.150000000000006</v>
      </c>
      <c r="M16" s="23">
        <f t="shared" si="1"/>
        <v>66.150000000000006</v>
      </c>
      <c r="N16" s="23">
        <f t="shared" si="2"/>
        <v>0</v>
      </c>
      <c r="O16" s="23">
        <f t="shared" si="3"/>
        <v>0</v>
      </c>
      <c r="P16" s="19" t="s">
        <v>58</v>
      </c>
      <c r="Q16" s="20"/>
    </row>
    <row r="17" spans="1:17" ht="22.5">
      <c r="A17" s="46"/>
      <c r="B17" s="780" t="s">
        <v>56</v>
      </c>
      <c r="C17" s="779">
        <v>1</v>
      </c>
      <c r="D17" s="25">
        <v>136</v>
      </c>
      <c r="E17" s="25">
        <f>1*E14*12</f>
        <v>12</v>
      </c>
      <c r="F17" s="25">
        <f>1*F14*12</f>
        <v>0</v>
      </c>
      <c r="G17" s="22">
        <f t="shared" si="4"/>
        <v>8.8239999999999999E-2</v>
      </c>
      <c r="H17" s="22">
        <f t="shared" si="0"/>
        <v>8.8239999999999999E-2</v>
      </c>
      <c r="I17" s="22"/>
      <c r="J17" s="22"/>
      <c r="K17" s="19">
        <v>90</v>
      </c>
      <c r="L17" s="23">
        <f t="shared" si="5"/>
        <v>7.94</v>
      </c>
      <c r="M17" s="23">
        <f t="shared" si="1"/>
        <v>7.94</v>
      </c>
      <c r="N17" s="23">
        <f t="shared" si="2"/>
        <v>0</v>
      </c>
      <c r="O17" s="23">
        <f t="shared" si="3"/>
        <v>0</v>
      </c>
      <c r="P17" s="19" t="s">
        <v>65</v>
      </c>
      <c r="Q17" s="20"/>
    </row>
    <row r="18" spans="1:17" ht="33.75">
      <c r="A18" s="46"/>
      <c r="B18" s="780" t="s">
        <v>51</v>
      </c>
      <c r="C18" s="779">
        <v>1</v>
      </c>
      <c r="D18" s="25">
        <v>136</v>
      </c>
      <c r="E18" s="25">
        <f>(1+4+1+2)*12</f>
        <v>96</v>
      </c>
      <c r="F18" s="25">
        <f>2*13*4</f>
        <v>104</v>
      </c>
      <c r="G18" s="22">
        <f t="shared" si="4"/>
        <v>1.4705900000000001</v>
      </c>
      <c r="H18" s="22">
        <f t="shared" si="0"/>
        <v>1.4705900000000001</v>
      </c>
      <c r="I18" s="22">
        <f>(F18)/D18/C18</f>
        <v>0.76471</v>
      </c>
      <c r="J18" s="22"/>
      <c r="K18" s="19">
        <v>220</v>
      </c>
      <c r="L18" s="23">
        <f t="shared" si="5"/>
        <v>323.52999999999997</v>
      </c>
      <c r="M18" s="23">
        <f t="shared" si="1"/>
        <v>323.52999999999997</v>
      </c>
      <c r="N18" s="23">
        <f t="shared" si="2"/>
        <v>168.24</v>
      </c>
      <c r="O18" s="23">
        <f t="shared" si="3"/>
        <v>0</v>
      </c>
      <c r="P18" s="20" t="s">
        <v>140</v>
      </c>
      <c r="Q18" s="20"/>
    </row>
    <row r="19" spans="1:17">
      <c r="A19" s="46"/>
      <c r="B19" s="985" t="s">
        <v>66</v>
      </c>
      <c r="C19" s="985"/>
      <c r="D19" s="985"/>
      <c r="E19" s="985"/>
      <c r="F19" s="985"/>
      <c r="G19" s="985"/>
      <c r="H19" s="985"/>
      <c r="I19" s="985"/>
      <c r="J19" s="985"/>
      <c r="K19" s="985"/>
      <c r="L19" s="985"/>
      <c r="M19" s="985"/>
      <c r="N19" s="985"/>
      <c r="O19" s="985"/>
      <c r="P19" s="986"/>
      <c r="Q19" s="20"/>
    </row>
    <row r="20" spans="1:17" ht="45">
      <c r="A20" s="46"/>
      <c r="B20" s="586" t="s">
        <v>67</v>
      </c>
      <c r="C20" s="19">
        <v>3</v>
      </c>
      <c r="D20" s="21">
        <v>136</v>
      </c>
      <c r="E20" s="25">
        <f>1*6+1+1</f>
        <v>8</v>
      </c>
      <c r="F20" s="25">
        <f>1*13</f>
        <v>13</v>
      </c>
      <c r="G20" s="22">
        <f t="shared" si="4"/>
        <v>5.1470000000000002E-2</v>
      </c>
      <c r="H20" s="22">
        <f>G20-J20</f>
        <v>5.1470000000000002E-2</v>
      </c>
      <c r="I20" s="22"/>
      <c r="J20" s="22"/>
      <c r="K20" s="19">
        <v>500</v>
      </c>
      <c r="L20" s="23">
        <f t="shared" si="5"/>
        <v>25.74</v>
      </c>
      <c r="M20" s="23">
        <f>H20*K20</f>
        <v>25.74</v>
      </c>
      <c r="N20" s="23">
        <f>I20*K20</f>
        <v>0</v>
      </c>
      <c r="O20" s="23">
        <f>L20-M20</f>
        <v>0</v>
      </c>
      <c r="P20" s="20" t="s">
        <v>141</v>
      </c>
      <c r="Q20" s="20"/>
    </row>
    <row r="21" spans="1:17">
      <c r="A21" s="46"/>
      <c r="B21" s="586" t="s">
        <v>68</v>
      </c>
      <c r="C21" s="19">
        <v>5</v>
      </c>
      <c r="D21" s="21">
        <v>136</v>
      </c>
      <c r="E21" s="21">
        <v>2</v>
      </c>
      <c r="F21" s="21"/>
      <c r="G21" s="22">
        <f t="shared" si="4"/>
        <v>2.9399999999999999E-3</v>
      </c>
      <c r="H21" s="22">
        <f>G21-J21</f>
        <v>2.9399999999999999E-3</v>
      </c>
      <c r="I21" s="22"/>
      <c r="J21" s="22"/>
      <c r="K21" s="19">
        <v>5500</v>
      </c>
      <c r="L21" s="23">
        <f t="shared" si="5"/>
        <v>16.170000000000002</v>
      </c>
      <c r="M21" s="23">
        <f>H21*K21</f>
        <v>16.170000000000002</v>
      </c>
      <c r="N21" s="23">
        <f>I21*K21</f>
        <v>0</v>
      </c>
      <c r="O21" s="23">
        <f>L21-M21</f>
        <v>0</v>
      </c>
      <c r="P21" s="19" t="s">
        <v>69</v>
      </c>
      <c r="Q21" s="20"/>
    </row>
    <row r="22" spans="1:17">
      <c r="A22" s="46"/>
      <c r="B22" s="43" t="s">
        <v>212</v>
      </c>
      <c r="C22" s="38"/>
      <c r="D22" s="39"/>
      <c r="E22" s="39"/>
      <c r="F22" s="39"/>
      <c r="G22" s="40"/>
      <c r="H22" s="40"/>
      <c r="I22" s="40"/>
      <c r="J22" s="40"/>
      <c r="K22" s="38"/>
      <c r="L22" s="41">
        <f>SUM(L11:L18,L20:L21)</f>
        <v>1020.48</v>
      </c>
      <c r="M22" s="41">
        <f>SUM(M11:M18,M20:M21)</f>
        <v>1020.48</v>
      </c>
      <c r="N22" s="41">
        <f>SUM(N11:N18,N20:N21)</f>
        <v>236.89</v>
      </c>
      <c r="O22" s="41">
        <f>SUM(O11:O18,O20:O21)</f>
        <v>0</v>
      </c>
      <c r="P22" s="38"/>
      <c r="Q22" s="20"/>
    </row>
    <row r="23" spans="1:17">
      <c r="A23" s="46" t="s">
        <v>221</v>
      </c>
      <c r="B23" s="43"/>
      <c r="C23" s="38"/>
      <c r="D23" s="39"/>
      <c r="E23" s="39"/>
      <c r="F23" s="39"/>
      <c r="G23" s="40"/>
      <c r="H23" s="40"/>
      <c r="I23" s="40"/>
      <c r="J23" s="40"/>
      <c r="K23" s="38"/>
      <c r="L23" s="41">
        <f>SUM(M23:O23)</f>
        <v>236.89</v>
      </c>
      <c r="M23" s="41"/>
      <c r="N23" s="41">
        <f>N22</f>
        <v>236.89</v>
      </c>
      <c r="O23" s="41"/>
      <c r="P23" s="38" t="s">
        <v>296</v>
      </c>
      <c r="Q23" s="20"/>
    </row>
    <row r="24" spans="1:17">
      <c r="A24" s="46" t="s">
        <v>222</v>
      </c>
      <c r="B24" s="43"/>
      <c r="C24" s="38"/>
      <c r="D24" s="39"/>
      <c r="E24" s="39"/>
      <c r="F24" s="39"/>
      <c r="G24" s="40"/>
      <c r="H24" s="40"/>
      <c r="I24" s="40"/>
      <c r="J24" s="40"/>
      <c r="K24" s="38"/>
      <c r="L24" s="41">
        <f>SUM(M24:O24)</f>
        <v>783.59</v>
      </c>
      <c r="M24" s="41">
        <f>M22-N23</f>
        <v>783.59</v>
      </c>
      <c r="N24" s="41"/>
      <c r="O24" s="41"/>
      <c r="P24" s="38" t="s">
        <v>296</v>
      </c>
      <c r="Q24" s="20"/>
    </row>
    <row r="25" spans="1:17">
      <c r="A25" s="51"/>
      <c r="B25" s="983" t="s">
        <v>70</v>
      </c>
      <c r="C25" s="983"/>
      <c r="D25" s="983"/>
      <c r="E25" s="983"/>
      <c r="F25" s="983"/>
      <c r="G25" s="983"/>
      <c r="H25" s="983"/>
      <c r="I25" s="983"/>
      <c r="J25" s="983"/>
      <c r="K25" s="983"/>
      <c r="L25" s="983"/>
      <c r="M25" s="983"/>
      <c r="N25" s="983"/>
      <c r="O25" s="983"/>
      <c r="P25" s="984"/>
      <c r="Q25" s="52"/>
    </row>
    <row r="26" spans="1:17" ht="22.5">
      <c r="A26" s="46"/>
      <c r="B26" s="586" t="s">
        <v>72</v>
      </c>
      <c r="C26" s="19">
        <v>1</v>
      </c>
      <c r="D26" s="21">
        <v>136</v>
      </c>
      <c r="E26" s="21">
        <f>6*1</f>
        <v>6</v>
      </c>
      <c r="F26" s="25">
        <f>13</f>
        <v>13</v>
      </c>
      <c r="G26" s="22">
        <f t="shared" si="4"/>
        <v>0.13971</v>
      </c>
      <c r="H26" s="22">
        <f t="shared" ref="H26:H66" si="6">G26-J26</f>
        <v>0.13971</v>
      </c>
      <c r="I26" s="22">
        <f t="shared" ref="I26:I66" si="7">(F26)/D26/C26</f>
        <v>9.5589999999999994E-2</v>
      </c>
      <c r="J26" s="22"/>
      <c r="K26" s="19">
        <v>170</v>
      </c>
      <c r="L26" s="23">
        <f t="shared" si="5"/>
        <v>23.75</v>
      </c>
      <c r="M26" s="23">
        <f t="shared" ref="M26:M66" si="8">H26*K26</f>
        <v>23.75</v>
      </c>
      <c r="N26" s="23">
        <f t="shared" ref="N26:N66" si="9">I26*K26</f>
        <v>16.25</v>
      </c>
      <c r="O26" s="23">
        <f t="shared" ref="O26:O66" si="10">L26-M26</f>
        <v>0</v>
      </c>
      <c r="P26" s="19" t="s">
        <v>142</v>
      </c>
      <c r="Q26" s="20"/>
    </row>
    <row r="27" spans="1:17">
      <c r="A27" s="46"/>
      <c r="B27" s="586" t="s">
        <v>73</v>
      </c>
      <c r="C27" s="19">
        <v>5</v>
      </c>
      <c r="D27" s="21">
        <v>136</v>
      </c>
      <c r="E27" s="21">
        <f t="shared" ref="E27:E29" si="11">6*1</f>
        <v>6</v>
      </c>
      <c r="F27" s="25">
        <f>13</f>
        <v>13</v>
      </c>
      <c r="G27" s="22">
        <f t="shared" si="4"/>
        <v>2.794E-2</v>
      </c>
      <c r="H27" s="22">
        <f t="shared" si="6"/>
        <v>2.794E-2</v>
      </c>
      <c r="I27" s="22">
        <f t="shared" si="7"/>
        <v>1.9120000000000002E-2</v>
      </c>
      <c r="J27" s="22"/>
      <c r="K27" s="19">
        <v>360</v>
      </c>
      <c r="L27" s="23">
        <f t="shared" si="5"/>
        <v>10.06</v>
      </c>
      <c r="M27" s="23">
        <f t="shared" si="8"/>
        <v>10.06</v>
      </c>
      <c r="N27" s="23">
        <f t="shared" si="9"/>
        <v>6.88</v>
      </c>
      <c r="O27" s="23">
        <f t="shared" si="10"/>
        <v>0</v>
      </c>
      <c r="P27" s="19" t="s">
        <v>142</v>
      </c>
      <c r="Q27" s="20"/>
    </row>
    <row r="28" spans="1:17">
      <c r="A28" s="46"/>
      <c r="B28" s="586" t="s">
        <v>74</v>
      </c>
      <c r="C28" s="19">
        <v>3</v>
      </c>
      <c r="D28" s="21">
        <v>136</v>
      </c>
      <c r="E28" s="21">
        <f t="shared" si="11"/>
        <v>6</v>
      </c>
      <c r="F28" s="25">
        <f>13</f>
        <v>13</v>
      </c>
      <c r="G28" s="22">
        <f t="shared" si="4"/>
        <v>4.657E-2</v>
      </c>
      <c r="H28" s="22">
        <f t="shared" si="6"/>
        <v>4.657E-2</v>
      </c>
      <c r="I28" s="22">
        <f t="shared" si="7"/>
        <v>3.1859999999999999E-2</v>
      </c>
      <c r="J28" s="22"/>
      <c r="K28" s="19">
        <v>20</v>
      </c>
      <c r="L28" s="23">
        <f t="shared" si="5"/>
        <v>0.93</v>
      </c>
      <c r="M28" s="23">
        <f t="shared" si="8"/>
        <v>0.93</v>
      </c>
      <c r="N28" s="23">
        <f t="shared" si="9"/>
        <v>0.64</v>
      </c>
      <c r="O28" s="23">
        <f t="shared" si="10"/>
        <v>0</v>
      </c>
      <c r="P28" s="19" t="s">
        <v>142</v>
      </c>
      <c r="Q28" s="20"/>
    </row>
    <row r="29" spans="1:17">
      <c r="A29" s="46"/>
      <c r="B29" s="586" t="s">
        <v>75</v>
      </c>
      <c r="C29" s="19">
        <v>1</v>
      </c>
      <c r="D29" s="21">
        <v>136</v>
      </c>
      <c r="E29" s="21">
        <f t="shared" si="11"/>
        <v>6</v>
      </c>
      <c r="F29" s="25">
        <f>13</f>
        <v>13</v>
      </c>
      <c r="G29" s="22">
        <f t="shared" si="4"/>
        <v>0.13971</v>
      </c>
      <c r="H29" s="22">
        <f t="shared" si="6"/>
        <v>0.13971</v>
      </c>
      <c r="I29" s="22">
        <f t="shared" si="7"/>
        <v>9.5589999999999994E-2</v>
      </c>
      <c r="J29" s="22"/>
      <c r="K29" s="19">
        <v>20</v>
      </c>
      <c r="L29" s="23">
        <f t="shared" si="5"/>
        <v>2.79</v>
      </c>
      <c r="M29" s="23">
        <f t="shared" si="8"/>
        <v>2.79</v>
      </c>
      <c r="N29" s="23">
        <f t="shared" si="9"/>
        <v>1.91</v>
      </c>
      <c r="O29" s="23">
        <f t="shared" si="10"/>
        <v>0</v>
      </c>
      <c r="P29" s="19" t="s">
        <v>142</v>
      </c>
      <c r="Q29" s="20"/>
    </row>
    <row r="30" spans="1:17">
      <c r="A30" s="46"/>
      <c r="B30" s="586" t="s">
        <v>76</v>
      </c>
      <c r="C30" s="19">
        <v>1</v>
      </c>
      <c r="D30" s="21">
        <v>136</v>
      </c>
      <c r="E30" s="21">
        <v>5</v>
      </c>
      <c r="F30" s="21"/>
      <c r="G30" s="22">
        <f t="shared" si="4"/>
        <v>3.6760000000000001E-2</v>
      </c>
      <c r="H30" s="22">
        <f t="shared" si="6"/>
        <v>3.6760000000000001E-2</v>
      </c>
      <c r="I30" s="22">
        <f t="shared" si="7"/>
        <v>0</v>
      </c>
      <c r="J30" s="22"/>
      <c r="K30" s="19">
        <v>120</v>
      </c>
      <c r="L30" s="23">
        <f t="shared" si="5"/>
        <v>4.41</v>
      </c>
      <c r="M30" s="23">
        <f t="shared" si="8"/>
        <v>4.41</v>
      </c>
      <c r="N30" s="23">
        <f t="shared" si="9"/>
        <v>0</v>
      </c>
      <c r="O30" s="23">
        <f t="shared" si="10"/>
        <v>0</v>
      </c>
      <c r="P30" s="19" t="s">
        <v>77</v>
      </c>
      <c r="Q30" s="20"/>
    </row>
    <row r="31" spans="1:17">
      <c r="A31" s="46"/>
      <c r="B31" s="586" t="s">
        <v>78</v>
      </c>
      <c r="C31" s="19">
        <v>1</v>
      </c>
      <c r="D31" s="21">
        <v>136</v>
      </c>
      <c r="E31" s="25">
        <f>6*4</f>
        <v>24</v>
      </c>
      <c r="F31" s="25">
        <f>4*8</f>
        <v>32</v>
      </c>
      <c r="G31" s="22">
        <f t="shared" si="4"/>
        <v>0.41176000000000001</v>
      </c>
      <c r="H31" s="22">
        <f t="shared" si="6"/>
        <v>0.41176000000000001</v>
      </c>
      <c r="I31" s="22">
        <f t="shared" si="7"/>
        <v>0.23529</v>
      </c>
      <c r="J31" s="22"/>
      <c r="K31" s="19">
        <v>15</v>
      </c>
      <c r="L31" s="23">
        <f t="shared" si="5"/>
        <v>6.18</v>
      </c>
      <c r="M31" s="23">
        <f t="shared" si="8"/>
        <v>6.18</v>
      </c>
      <c r="N31" s="23">
        <f t="shared" si="9"/>
        <v>3.53</v>
      </c>
      <c r="O31" s="23">
        <f t="shared" si="10"/>
        <v>0</v>
      </c>
      <c r="P31" s="27" t="s">
        <v>79</v>
      </c>
      <c r="Q31" s="20"/>
    </row>
    <row r="32" spans="1:17">
      <c r="A32" s="46"/>
      <c r="B32" s="586" t="s">
        <v>80</v>
      </c>
      <c r="C32" s="19">
        <v>1</v>
      </c>
      <c r="D32" s="21">
        <v>136</v>
      </c>
      <c r="E32" s="25">
        <f>6*4</f>
        <v>24</v>
      </c>
      <c r="F32" s="25">
        <f>4*136</f>
        <v>544</v>
      </c>
      <c r="G32" s="22">
        <f t="shared" si="4"/>
        <v>4.1764700000000001</v>
      </c>
      <c r="H32" s="22">
        <f t="shared" si="6"/>
        <v>4.1764700000000001</v>
      </c>
      <c r="I32" s="22">
        <f t="shared" si="7"/>
        <v>4</v>
      </c>
      <c r="J32" s="22"/>
      <c r="K32" s="19">
        <v>15</v>
      </c>
      <c r="L32" s="23">
        <f t="shared" si="5"/>
        <v>62.65</v>
      </c>
      <c r="M32" s="23">
        <f t="shared" si="8"/>
        <v>62.65</v>
      </c>
      <c r="N32" s="23">
        <f t="shared" si="9"/>
        <v>60</v>
      </c>
      <c r="O32" s="23">
        <f t="shared" si="10"/>
        <v>0</v>
      </c>
      <c r="P32" s="27" t="s">
        <v>355</v>
      </c>
      <c r="Q32" s="20"/>
    </row>
    <row r="33" spans="1:17" ht="22.5">
      <c r="A33" s="46"/>
      <c r="B33" s="586" t="s">
        <v>81</v>
      </c>
      <c r="C33" s="19">
        <v>1</v>
      </c>
      <c r="D33" s="21">
        <v>136</v>
      </c>
      <c r="E33" s="21">
        <f>6*1</f>
        <v>6</v>
      </c>
      <c r="F33" s="21">
        <f>13*1</f>
        <v>13</v>
      </c>
      <c r="G33" s="22">
        <f t="shared" si="4"/>
        <v>0.13971</v>
      </c>
      <c r="H33" s="22">
        <f t="shared" si="6"/>
        <v>0.13971</v>
      </c>
      <c r="I33" s="22">
        <f t="shared" si="7"/>
        <v>9.5589999999999994E-2</v>
      </c>
      <c r="J33" s="22"/>
      <c r="K33" s="19">
        <v>250</v>
      </c>
      <c r="L33" s="23">
        <f t="shared" si="5"/>
        <v>34.93</v>
      </c>
      <c r="M33" s="23">
        <f t="shared" si="8"/>
        <v>34.93</v>
      </c>
      <c r="N33" s="23">
        <f t="shared" si="9"/>
        <v>23.9</v>
      </c>
      <c r="O33" s="23">
        <f t="shared" si="10"/>
        <v>0</v>
      </c>
      <c r="P33" s="26" t="s">
        <v>83</v>
      </c>
      <c r="Q33" s="20"/>
    </row>
    <row r="34" spans="1:17">
      <c r="A34" s="46"/>
      <c r="B34" s="586" t="s">
        <v>82</v>
      </c>
      <c r="C34" s="19">
        <v>1</v>
      </c>
      <c r="D34" s="21">
        <v>136</v>
      </c>
      <c r="E34" s="21">
        <f>6*1</f>
        <v>6</v>
      </c>
      <c r="F34" s="21">
        <f>13*1</f>
        <v>13</v>
      </c>
      <c r="G34" s="22">
        <f t="shared" si="4"/>
        <v>0.13971</v>
      </c>
      <c r="H34" s="22">
        <f t="shared" si="6"/>
        <v>0.13971</v>
      </c>
      <c r="I34" s="22">
        <f t="shared" si="7"/>
        <v>9.5589999999999994E-2</v>
      </c>
      <c r="J34" s="22"/>
      <c r="K34" s="19">
        <v>260</v>
      </c>
      <c r="L34" s="23">
        <f t="shared" si="5"/>
        <v>36.32</v>
      </c>
      <c r="M34" s="23">
        <f t="shared" si="8"/>
        <v>36.32</v>
      </c>
      <c r="N34" s="23">
        <f t="shared" si="9"/>
        <v>24.85</v>
      </c>
      <c r="O34" s="23">
        <f t="shared" si="10"/>
        <v>0</v>
      </c>
      <c r="P34" s="27" t="s">
        <v>142</v>
      </c>
      <c r="Q34" s="20"/>
    </row>
    <row r="35" spans="1:17">
      <c r="A35" s="46"/>
      <c r="B35" s="586" t="s">
        <v>84</v>
      </c>
      <c r="C35" s="19">
        <v>1</v>
      </c>
      <c r="D35" s="21">
        <v>136</v>
      </c>
      <c r="E35" s="25">
        <f>6*4</f>
        <v>24</v>
      </c>
      <c r="F35" s="25">
        <f>4*8</f>
        <v>32</v>
      </c>
      <c r="G35" s="22">
        <f t="shared" si="4"/>
        <v>0.41176000000000001</v>
      </c>
      <c r="H35" s="22">
        <f t="shared" si="6"/>
        <v>0.41176000000000001</v>
      </c>
      <c r="I35" s="22">
        <f t="shared" si="7"/>
        <v>0.23529</v>
      </c>
      <c r="J35" s="22"/>
      <c r="K35" s="19">
        <v>10</v>
      </c>
      <c r="L35" s="23">
        <f t="shared" si="5"/>
        <v>4.12</v>
      </c>
      <c r="M35" s="23">
        <f t="shared" si="8"/>
        <v>4.12</v>
      </c>
      <c r="N35" s="23">
        <f t="shared" si="9"/>
        <v>2.35</v>
      </c>
      <c r="O35" s="23">
        <f t="shared" si="10"/>
        <v>0</v>
      </c>
      <c r="P35" s="27" t="s">
        <v>79</v>
      </c>
      <c r="Q35" s="20"/>
    </row>
    <row r="36" spans="1:17">
      <c r="A36" s="46"/>
      <c r="B36" s="586" t="s">
        <v>85</v>
      </c>
      <c r="C36" s="19">
        <v>5</v>
      </c>
      <c r="D36" s="21">
        <v>136</v>
      </c>
      <c r="E36" s="21">
        <f>6*1</f>
        <v>6</v>
      </c>
      <c r="F36" s="21">
        <f>13*1</f>
        <v>13</v>
      </c>
      <c r="G36" s="22">
        <f t="shared" si="4"/>
        <v>2.794E-2</v>
      </c>
      <c r="H36" s="22">
        <f t="shared" si="6"/>
        <v>2.794E-2</v>
      </c>
      <c r="I36" s="22">
        <f t="shared" si="7"/>
        <v>1.9120000000000002E-2</v>
      </c>
      <c r="J36" s="22"/>
      <c r="K36" s="19">
        <v>27</v>
      </c>
      <c r="L36" s="23">
        <f t="shared" si="5"/>
        <v>0.75</v>
      </c>
      <c r="M36" s="23">
        <f t="shared" si="8"/>
        <v>0.75</v>
      </c>
      <c r="N36" s="23">
        <f t="shared" si="9"/>
        <v>0.52</v>
      </c>
      <c r="O36" s="23">
        <f t="shared" si="10"/>
        <v>0</v>
      </c>
      <c r="P36" s="19" t="s">
        <v>142</v>
      </c>
      <c r="Q36" s="20"/>
    </row>
    <row r="37" spans="1:17">
      <c r="A37" s="46"/>
      <c r="B37" s="586" t="s">
        <v>86</v>
      </c>
      <c r="C37" s="19">
        <v>3</v>
      </c>
      <c r="D37" s="21">
        <v>136</v>
      </c>
      <c r="E37" s="21">
        <f>6*1</f>
        <v>6</v>
      </c>
      <c r="F37" s="21">
        <f>13*1</f>
        <v>13</v>
      </c>
      <c r="G37" s="22">
        <f t="shared" si="4"/>
        <v>4.657E-2</v>
      </c>
      <c r="H37" s="22">
        <f t="shared" si="6"/>
        <v>4.657E-2</v>
      </c>
      <c r="I37" s="22">
        <f t="shared" si="7"/>
        <v>3.1859999999999999E-2</v>
      </c>
      <c r="J37" s="22"/>
      <c r="K37" s="19">
        <v>250</v>
      </c>
      <c r="L37" s="23">
        <f t="shared" si="5"/>
        <v>11.64</v>
      </c>
      <c r="M37" s="23">
        <f t="shared" si="8"/>
        <v>11.64</v>
      </c>
      <c r="N37" s="23">
        <f t="shared" si="9"/>
        <v>7.97</v>
      </c>
      <c r="O37" s="23">
        <f t="shared" si="10"/>
        <v>0</v>
      </c>
      <c r="P37" s="19" t="s">
        <v>142</v>
      </c>
      <c r="Q37" s="20"/>
    </row>
    <row r="38" spans="1:17">
      <c r="A38" s="46"/>
      <c r="B38" s="586" t="s">
        <v>87</v>
      </c>
      <c r="C38" s="19">
        <v>3</v>
      </c>
      <c r="D38" s="21">
        <v>136</v>
      </c>
      <c r="E38" s="21">
        <f>6*1</f>
        <v>6</v>
      </c>
      <c r="F38" s="21">
        <f>13*1</f>
        <v>13</v>
      </c>
      <c r="G38" s="22">
        <f t="shared" si="4"/>
        <v>4.657E-2</v>
      </c>
      <c r="H38" s="22">
        <f t="shared" si="6"/>
        <v>4.657E-2</v>
      </c>
      <c r="I38" s="22">
        <f t="shared" si="7"/>
        <v>3.1859999999999999E-2</v>
      </c>
      <c r="J38" s="22"/>
      <c r="K38" s="19">
        <v>316</v>
      </c>
      <c r="L38" s="23">
        <f t="shared" si="5"/>
        <v>14.72</v>
      </c>
      <c r="M38" s="23">
        <f t="shared" si="8"/>
        <v>14.72</v>
      </c>
      <c r="N38" s="23">
        <f t="shared" si="9"/>
        <v>10.07</v>
      </c>
      <c r="O38" s="23">
        <f t="shared" si="10"/>
        <v>0</v>
      </c>
      <c r="P38" s="19" t="s">
        <v>142</v>
      </c>
      <c r="Q38" s="20"/>
    </row>
    <row r="39" spans="1:17">
      <c r="A39" s="46"/>
      <c r="B39" s="586" t="s">
        <v>88</v>
      </c>
      <c r="C39" s="19">
        <v>1</v>
      </c>
      <c r="D39" s="21">
        <v>136</v>
      </c>
      <c r="E39" s="21">
        <f>6*4</f>
        <v>24</v>
      </c>
      <c r="F39" s="21">
        <f>13*4</f>
        <v>52</v>
      </c>
      <c r="G39" s="22">
        <f t="shared" si="4"/>
        <v>0.55881999999999998</v>
      </c>
      <c r="H39" s="22">
        <f t="shared" si="6"/>
        <v>0.55881999999999998</v>
      </c>
      <c r="I39" s="22">
        <f t="shared" si="7"/>
        <v>0.38235000000000002</v>
      </c>
      <c r="J39" s="22"/>
      <c r="K39" s="19">
        <v>20</v>
      </c>
      <c r="L39" s="23">
        <f t="shared" si="5"/>
        <v>11.18</v>
      </c>
      <c r="M39" s="23">
        <f t="shared" si="8"/>
        <v>11.18</v>
      </c>
      <c r="N39" s="23">
        <f t="shared" si="9"/>
        <v>7.65</v>
      </c>
      <c r="O39" s="23">
        <f t="shared" si="10"/>
        <v>0</v>
      </c>
      <c r="P39" s="19" t="s">
        <v>144</v>
      </c>
      <c r="Q39" s="20"/>
    </row>
    <row r="40" spans="1:17">
      <c r="A40" s="46"/>
      <c r="B40" s="586" t="s">
        <v>89</v>
      </c>
      <c r="C40" s="19">
        <v>1</v>
      </c>
      <c r="D40" s="21">
        <v>136</v>
      </c>
      <c r="E40" s="21">
        <f>6*4</f>
        <v>24</v>
      </c>
      <c r="F40" s="21">
        <f>13*4</f>
        <v>52</v>
      </c>
      <c r="G40" s="22">
        <f t="shared" si="4"/>
        <v>0.55881999999999998</v>
      </c>
      <c r="H40" s="22">
        <f t="shared" si="6"/>
        <v>0.55881999999999998</v>
      </c>
      <c r="I40" s="22">
        <f t="shared" si="7"/>
        <v>0.38235000000000002</v>
      </c>
      <c r="J40" s="22"/>
      <c r="K40" s="19">
        <v>30</v>
      </c>
      <c r="L40" s="23">
        <f t="shared" si="5"/>
        <v>16.760000000000002</v>
      </c>
      <c r="M40" s="23">
        <f t="shared" si="8"/>
        <v>16.760000000000002</v>
      </c>
      <c r="N40" s="23">
        <f t="shared" si="9"/>
        <v>11.47</v>
      </c>
      <c r="O40" s="23">
        <f t="shared" si="10"/>
        <v>0</v>
      </c>
      <c r="P40" s="19" t="s">
        <v>144</v>
      </c>
      <c r="Q40" s="20"/>
    </row>
    <row r="41" spans="1:17">
      <c r="A41" s="46"/>
      <c r="B41" s="586" t="s">
        <v>320</v>
      </c>
      <c r="C41" s="19">
        <v>1</v>
      </c>
      <c r="D41" s="21">
        <v>136</v>
      </c>
      <c r="E41" s="21">
        <f>6*1</f>
        <v>6</v>
      </c>
      <c r="F41" s="21">
        <f>13*1</f>
        <v>13</v>
      </c>
      <c r="G41" s="22">
        <f t="shared" si="4"/>
        <v>0.13971</v>
      </c>
      <c r="H41" s="22">
        <f t="shared" si="6"/>
        <v>0.13971</v>
      </c>
      <c r="I41" s="22">
        <f t="shared" si="7"/>
        <v>9.5589999999999994E-2</v>
      </c>
      <c r="J41" s="22"/>
      <c r="K41" s="19">
        <v>20</v>
      </c>
      <c r="L41" s="23">
        <f t="shared" si="5"/>
        <v>2.79</v>
      </c>
      <c r="M41" s="23">
        <f t="shared" si="8"/>
        <v>2.79</v>
      </c>
      <c r="N41" s="23">
        <f t="shared" si="9"/>
        <v>1.91</v>
      </c>
      <c r="O41" s="23">
        <f t="shared" si="10"/>
        <v>0</v>
      </c>
      <c r="P41" s="19" t="s">
        <v>142</v>
      </c>
      <c r="Q41" s="20"/>
    </row>
    <row r="42" spans="1:17">
      <c r="A42" s="46"/>
      <c r="B42" s="586" t="s">
        <v>90</v>
      </c>
      <c r="C42" s="19">
        <v>1</v>
      </c>
      <c r="D42" s="21">
        <v>136</v>
      </c>
      <c r="E42" s="21">
        <f>6*4</f>
        <v>24</v>
      </c>
      <c r="F42" s="21">
        <f>13*4</f>
        <v>52</v>
      </c>
      <c r="G42" s="22">
        <f t="shared" si="4"/>
        <v>0.55881999999999998</v>
      </c>
      <c r="H42" s="22">
        <f t="shared" si="6"/>
        <v>0.55881999999999998</v>
      </c>
      <c r="I42" s="22">
        <f t="shared" si="7"/>
        <v>0.38235000000000002</v>
      </c>
      <c r="J42" s="22"/>
      <c r="K42" s="19">
        <v>25</v>
      </c>
      <c r="L42" s="23">
        <f t="shared" si="5"/>
        <v>13.97</v>
      </c>
      <c r="M42" s="23">
        <f t="shared" si="8"/>
        <v>13.97</v>
      </c>
      <c r="N42" s="23">
        <f t="shared" si="9"/>
        <v>9.56</v>
      </c>
      <c r="O42" s="23">
        <f t="shared" si="10"/>
        <v>0</v>
      </c>
      <c r="P42" s="19" t="s">
        <v>144</v>
      </c>
      <c r="Q42" s="20"/>
    </row>
    <row r="43" spans="1:17">
      <c r="A43" s="46"/>
      <c r="B43" s="586" t="s">
        <v>91</v>
      </c>
      <c r="C43" s="19">
        <v>1</v>
      </c>
      <c r="D43" s="21">
        <v>136</v>
      </c>
      <c r="E43" s="21">
        <f>6*1</f>
        <v>6</v>
      </c>
      <c r="F43" s="21">
        <f>13*1</f>
        <v>13</v>
      </c>
      <c r="G43" s="22">
        <f t="shared" si="4"/>
        <v>0.13971</v>
      </c>
      <c r="H43" s="22">
        <f t="shared" si="6"/>
        <v>0.13971</v>
      </c>
      <c r="I43" s="22">
        <f t="shared" si="7"/>
        <v>9.5589999999999994E-2</v>
      </c>
      <c r="J43" s="22"/>
      <c r="K43" s="19">
        <v>60</v>
      </c>
      <c r="L43" s="23">
        <f t="shared" si="5"/>
        <v>8.3800000000000008</v>
      </c>
      <c r="M43" s="23">
        <f t="shared" si="8"/>
        <v>8.3800000000000008</v>
      </c>
      <c r="N43" s="23">
        <f t="shared" si="9"/>
        <v>5.74</v>
      </c>
      <c r="O43" s="23">
        <f t="shared" si="10"/>
        <v>0</v>
      </c>
      <c r="P43" s="19" t="s">
        <v>142</v>
      </c>
      <c r="Q43" s="20"/>
    </row>
    <row r="44" spans="1:17">
      <c r="A44" s="46"/>
      <c r="B44" s="586" t="s">
        <v>92</v>
      </c>
      <c r="C44" s="19">
        <v>1</v>
      </c>
      <c r="D44" s="21">
        <v>136</v>
      </c>
      <c r="E44" s="21">
        <f>6*1</f>
        <v>6</v>
      </c>
      <c r="F44" s="21">
        <f>13*1</f>
        <v>13</v>
      </c>
      <c r="G44" s="22">
        <f t="shared" si="4"/>
        <v>0.13971</v>
      </c>
      <c r="H44" s="22">
        <f t="shared" si="6"/>
        <v>0.13971</v>
      </c>
      <c r="I44" s="22">
        <f t="shared" si="7"/>
        <v>9.5589999999999994E-2</v>
      </c>
      <c r="J44" s="22"/>
      <c r="K44" s="19">
        <v>60</v>
      </c>
      <c r="L44" s="23">
        <f t="shared" si="5"/>
        <v>8.3800000000000008</v>
      </c>
      <c r="M44" s="23">
        <f t="shared" si="8"/>
        <v>8.3800000000000008</v>
      </c>
      <c r="N44" s="23">
        <f t="shared" si="9"/>
        <v>5.74</v>
      </c>
      <c r="O44" s="23">
        <f t="shared" si="10"/>
        <v>0</v>
      </c>
      <c r="P44" s="19" t="s">
        <v>142</v>
      </c>
      <c r="Q44" s="20"/>
    </row>
    <row r="45" spans="1:17">
      <c r="A45" s="46"/>
      <c r="B45" s="586" t="s">
        <v>93</v>
      </c>
      <c r="C45" s="19">
        <v>5</v>
      </c>
      <c r="D45" s="21">
        <v>136</v>
      </c>
      <c r="E45" s="21">
        <f>6*1</f>
        <v>6</v>
      </c>
      <c r="F45" s="21">
        <f>13*1</f>
        <v>13</v>
      </c>
      <c r="G45" s="22">
        <f t="shared" si="4"/>
        <v>2.794E-2</v>
      </c>
      <c r="H45" s="22">
        <f t="shared" si="6"/>
        <v>2.794E-2</v>
      </c>
      <c r="I45" s="22">
        <f t="shared" si="7"/>
        <v>1.9120000000000002E-2</v>
      </c>
      <c r="J45" s="22"/>
      <c r="K45" s="19">
        <v>1000</v>
      </c>
      <c r="L45" s="23">
        <f t="shared" si="5"/>
        <v>27.94</v>
      </c>
      <c r="M45" s="23">
        <f t="shared" si="8"/>
        <v>27.94</v>
      </c>
      <c r="N45" s="23">
        <f t="shared" si="9"/>
        <v>19.12</v>
      </c>
      <c r="O45" s="23">
        <f t="shared" si="10"/>
        <v>0</v>
      </c>
      <c r="P45" s="19" t="s">
        <v>142</v>
      </c>
      <c r="Q45" s="20"/>
    </row>
    <row r="46" spans="1:17">
      <c r="A46" s="46"/>
      <c r="B46" s="586" t="s">
        <v>94</v>
      </c>
      <c r="C46" s="19">
        <v>1</v>
      </c>
      <c r="D46" s="21">
        <v>136</v>
      </c>
      <c r="E46" s="21">
        <f>6*4</f>
        <v>24</v>
      </c>
      <c r="F46" s="21">
        <f>13*4</f>
        <v>52</v>
      </c>
      <c r="G46" s="22">
        <f t="shared" si="4"/>
        <v>0.55881999999999998</v>
      </c>
      <c r="H46" s="22">
        <f t="shared" si="6"/>
        <v>0.55881999999999998</v>
      </c>
      <c r="I46" s="22">
        <f t="shared" si="7"/>
        <v>0.38235000000000002</v>
      </c>
      <c r="J46" s="22"/>
      <c r="K46" s="19">
        <v>20</v>
      </c>
      <c r="L46" s="23">
        <f t="shared" si="5"/>
        <v>11.18</v>
      </c>
      <c r="M46" s="23">
        <f t="shared" si="8"/>
        <v>11.18</v>
      </c>
      <c r="N46" s="23">
        <f t="shared" si="9"/>
        <v>7.65</v>
      </c>
      <c r="O46" s="23">
        <f t="shared" si="10"/>
        <v>0</v>
      </c>
      <c r="P46" s="19" t="s">
        <v>144</v>
      </c>
      <c r="Q46" s="20"/>
    </row>
    <row r="47" spans="1:17">
      <c r="A47" s="46"/>
      <c r="B47" s="586" t="s">
        <v>95</v>
      </c>
      <c r="C47" s="19">
        <v>1</v>
      </c>
      <c r="D47" s="21">
        <v>136</v>
      </c>
      <c r="E47" s="21">
        <f>6*1</f>
        <v>6</v>
      </c>
      <c r="F47" s="21">
        <f>13*1</f>
        <v>13</v>
      </c>
      <c r="G47" s="22">
        <f t="shared" si="4"/>
        <v>0.13971</v>
      </c>
      <c r="H47" s="22">
        <f t="shared" si="6"/>
        <v>0.13971</v>
      </c>
      <c r="I47" s="22">
        <f t="shared" si="7"/>
        <v>9.5589999999999994E-2</v>
      </c>
      <c r="J47" s="22"/>
      <c r="K47" s="19">
        <v>25</v>
      </c>
      <c r="L47" s="23">
        <f t="shared" si="5"/>
        <v>3.49</v>
      </c>
      <c r="M47" s="23">
        <f t="shared" si="8"/>
        <v>3.49</v>
      </c>
      <c r="N47" s="23">
        <f t="shared" si="9"/>
        <v>2.39</v>
      </c>
      <c r="O47" s="23">
        <f t="shared" si="10"/>
        <v>0</v>
      </c>
      <c r="P47" s="19" t="s">
        <v>142</v>
      </c>
      <c r="Q47" s="20"/>
    </row>
    <row r="48" spans="1:17">
      <c r="A48" s="46"/>
      <c r="B48" s="586" t="s">
        <v>96</v>
      </c>
      <c r="C48" s="19">
        <v>5</v>
      </c>
      <c r="D48" s="21">
        <v>136</v>
      </c>
      <c r="E48" s="21">
        <f>6*1</f>
        <v>6</v>
      </c>
      <c r="F48" s="21">
        <f>13*1</f>
        <v>13</v>
      </c>
      <c r="G48" s="22">
        <f t="shared" si="4"/>
        <v>2.794E-2</v>
      </c>
      <c r="H48" s="22">
        <f t="shared" si="6"/>
        <v>2.794E-2</v>
      </c>
      <c r="I48" s="22">
        <f t="shared" si="7"/>
        <v>1.9120000000000002E-2</v>
      </c>
      <c r="J48" s="22"/>
      <c r="K48" s="19">
        <v>60</v>
      </c>
      <c r="L48" s="23">
        <f t="shared" si="5"/>
        <v>1.68</v>
      </c>
      <c r="M48" s="23">
        <f t="shared" si="8"/>
        <v>1.68</v>
      </c>
      <c r="N48" s="23">
        <f t="shared" si="9"/>
        <v>1.1499999999999999</v>
      </c>
      <c r="O48" s="23">
        <f t="shared" si="10"/>
        <v>0</v>
      </c>
      <c r="P48" s="19" t="s">
        <v>142</v>
      </c>
      <c r="Q48" s="20"/>
    </row>
    <row r="49" spans="1:17">
      <c r="A49" s="46"/>
      <c r="B49" s="586" t="s">
        <v>97</v>
      </c>
      <c r="C49" s="19">
        <v>5</v>
      </c>
      <c r="D49" s="21">
        <v>136</v>
      </c>
      <c r="E49" s="21">
        <v>4</v>
      </c>
      <c r="F49" s="21"/>
      <c r="G49" s="22">
        <f t="shared" si="4"/>
        <v>5.8799999999999998E-3</v>
      </c>
      <c r="H49" s="22">
        <f t="shared" si="6"/>
        <v>5.8799999999999998E-3</v>
      </c>
      <c r="I49" s="22">
        <f t="shared" si="7"/>
        <v>0</v>
      </c>
      <c r="J49" s="22"/>
      <c r="K49" s="19">
        <v>250</v>
      </c>
      <c r="L49" s="23">
        <f t="shared" si="5"/>
        <v>1.47</v>
      </c>
      <c r="M49" s="23">
        <f t="shared" si="8"/>
        <v>1.47</v>
      </c>
      <c r="N49" s="23">
        <f t="shared" si="9"/>
        <v>0</v>
      </c>
      <c r="O49" s="23">
        <f t="shared" si="10"/>
        <v>0</v>
      </c>
      <c r="P49" s="20" t="s">
        <v>291</v>
      </c>
      <c r="Q49" s="20"/>
    </row>
    <row r="50" spans="1:17">
      <c r="A50" s="46"/>
      <c r="B50" s="586" t="s">
        <v>98</v>
      </c>
      <c r="C50" s="19">
        <v>1</v>
      </c>
      <c r="D50" s="21">
        <v>136</v>
      </c>
      <c r="E50" s="21">
        <f t="shared" ref="E50:E56" si="12">6*1</f>
        <v>6</v>
      </c>
      <c r="F50" s="21">
        <f t="shared" ref="F50:F56" si="13">13*1</f>
        <v>13</v>
      </c>
      <c r="G50" s="22">
        <f t="shared" si="4"/>
        <v>0.13971</v>
      </c>
      <c r="H50" s="22">
        <f t="shared" si="6"/>
        <v>0.13971</v>
      </c>
      <c r="I50" s="22">
        <f t="shared" si="7"/>
        <v>9.5589999999999994E-2</v>
      </c>
      <c r="J50" s="22"/>
      <c r="K50" s="19">
        <v>3</v>
      </c>
      <c r="L50" s="23">
        <f t="shared" si="5"/>
        <v>0.42</v>
      </c>
      <c r="M50" s="23">
        <f t="shared" si="8"/>
        <v>0.42</v>
      </c>
      <c r="N50" s="23">
        <f t="shared" si="9"/>
        <v>0.28999999999999998</v>
      </c>
      <c r="O50" s="23">
        <f t="shared" si="10"/>
        <v>0</v>
      </c>
      <c r="P50" s="19" t="s">
        <v>142</v>
      </c>
      <c r="Q50" s="20"/>
    </row>
    <row r="51" spans="1:17">
      <c r="A51" s="46"/>
      <c r="B51" s="586" t="s">
        <v>99</v>
      </c>
      <c r="C51" s="19">
        <v>1</v>
      </c>
      <c r="D51" s="21">
        <v>136</v>
      </c>
      <c r="E51" s="21">
        <f t="shared" si="12"/>
        <v>6</v>
      </c>
      <c r="F51" s="21">
        <f t="shared" si="13"/>
        <v>13</v>
      </c>
      <c r="G51" s="22">
        <f t="shared" si="4"/>
        <v>0.13971</v>
      </c>
      <c r="H51" s="22">
        <f t="shared" si="6"/>
        <v>0.13971</v>
      </c>
      <c r="I51" s="22">
        <f t="shared" si="7"/>
        <v>9.5589999999999994E-2</v>
      </c>
      <c r="J51" s="22"/>
      <c r="K51" s="19">
        <v>6</v>
      </c>
      <c r="L51" s="23">
        <f t="shared" si="5"/>
        <v>0.84</v>
      </c>
      <c r="M51" s="23">
        <f t="shared" si="8"/>
        <v>0.84</v>
      </c>
      <c r="N51" s="23">
        <f t="shared" si="9"/>
        <v>0.56999999999999995</v>
      </c>
      <c r="O51" s="23">
        <f t="shared" si="10"/>
        <v>0</v>
      </c>
      <c r="P51" s="19" t="s">
        <v>142</v>
      </c>
      <c r="Q51" s="20"/>
    </row>
    <row r="52" spans="1:17">
      <c r="A52" s="46"/>
      <c r="B52" s="586" t="s">
        <v>100</v>
      </c>
      <c r="C52" s="19">
        <v>1</v>
      </c>
      <c r="D52" s="21">
        <v>136</v>
      </c>
      <c r="E52" s="21">
        <f t="shared" si="12"/>
        <v>6</v>
      </c>
      <c r="F52" s="21">
        <f t="shared" si="13"/>
        <v>13</v>
      </c>
      <c r="G52" s="22">
        <f t="shared" si="4"/>
        <v>0.13971</v>
      </c>
      <c r="H52" s="22">
        <f t="shared" si="6"/>
        <v>0.13971</v>
      </c>
      <c r="I52" s="22">
        <f t="shared" si="7"/>
        <v>9.5589999999999994E-2</v>
      </c>
      <c r="J52" s="22"/>
      <c r="K52" s="19">
        <v>13</v>
      </c>
      <c r="L52" s="23">
        <f t="shared" si="5"/>
        <v>1.82</v>
      </c>
      <c r="M52" s="23">
        <f t="shared" si="8"/>
        <v>1.82</v>
      </c>
      <c r="N52" s="23">
        <f t="shared" si="9"/>
        <v>1.24</v>
      </c>
      <c r="O52" s="23">
        <f t="shared" si="10"/>
        <v>0</v>
      </c>
      <c r="P52" s="19" t="s">
        <v>142</v>
      </c>
      <c r="Q52" s="20"/>
    </row>
    <row r="53" spans="1:17" ht="22.5">
      <c r="A53" s="46"/>
      <c r="B53" s="586" t="s">
        <v>101</v>
      </c>
      <c r="C53" s="19">
        <v>2</v>
      </c>
      <c r="D53" s="21">
        <v>136</v>
      </c>
      <c r="E53" s="21">
        <f t="shared" si="12"/>
        <v>6</v>
      </c>
      <c r="F53" s="21">
        <f t="shared" si="13"/>
        <v>13</v>
      </c>
      <c r="G53" s="22">
        <f t="shared" si="4"/>
        <v>6.9849999999999995E-2</v>
      </c>
      <c r="H53" s="22">
        <f t="shared" si="6"/>
        <v>6.9849999999999995E-2</v>
      </c>
      <c r="I53" s="22">
        <f t="shared" si="7"/>
        <v>4.7789999999999999E-2</v>
      </c>
      <c r="J53" s="22"/>
      <c r="K53" s="19">
        <v>50</v>
      </c>
      <c r="L53" s="23">
        <f t="shared" si="5"/>
        <v>3.49</v>
      </c>
      <c r="M53" s="23">
        <f t="shared" si="8"/>
        <v>3.49</v>
      </c>
      <c r="N53" s="23">
        <f t="shared" si="9"/>
        <v>2.39</v>
      </c>
      <c r="O53" s="23">
        <f t="shared" si="10"/>
        <v>0</v>
      </c>
      <c r="P53" s="19" t="s">
        <v>142</v>
      </c>
      <c r="Q53" s="20"/>
    </row>
    <row r="54" spans="1:17">
      <c r="A54" s="46"/>
      <c r="B54" s="586" t="s">
        <v>102</v>
      </c>
      <c r="C54" s="19">
        <v>1</v>
      </c>
      <c r="D54" s="21">
        <v>136</v>
      </c>
      <c r="E54" s="21">
        <f t="shared" si="12"/>
        <v>6</v>
      </c>
      <c r="F54" s="21">
        <f t="shared" si="13"/>
        <v>13</v>
      </c>
      <c r="G54" s="22">
        <f t="shared" si="4"/>
        <v>0.13971</v>
      </c>
      <c r="H54" s="22">
        <f t="shared" si="6"/>
        <v>0.13971</v>
      </c>
      <c r="I54" s="22">
        <f t="shared" si="7"/>
        <v>9.5589999999999994E-2</v>
      </c>
      <c r="J54" s="22"/>
      <c r="K54" s="19">
        <v>50</v>
      </c>
      <c r="L54" s="23">
        <f t="shared" si="5"/>
        <v>6.99</v>
      </c>
      <c r="M54" s="23">
        <f t="shared" si="8"/>
        <v>6.99</v>
      </c>
      <c r="N54" s="23">
        <f t="shared" si="9"/>
        <v>4.78</v>
      </c>
      <c r="O54" s="23">
        <f t="shared" si="10"/>
        <v>0</v>
      </c>
      <c r="P54" s="19" t="s">
        <v>142</v>
      </c>
      <c r="Q54" s="20"/>
    </row>
    <row r="55" spans="1:17">
      <c r="A55" s="46"/>
      <c r="B55" s="586" t="s">
        <v>103</v>
      </c>
      <c r="C55" s="19">
        <v>1</v>
      </c>
      <c r="D55" s="21">
        <v>136</v>
      </c>
      <c r="E55" s="21">
        <f t="shared" si="12"/>
        <v>6</v>
      </c>
      <c r="F55" s="21">
        <f t="shared" si="13"/>
        <v>13</v>
      </c>
      <c r="G55" s="22">
        <f t="shared" si="4"/>
        <v>0.13971</v>
      </c>
      <c r="H55" s="22">
        <f t="shared" si="6"/>
        <v>0.13971</v>
      </c>
      <c r="I55" s="22">
        <f t="shared" si="7"/>
        <v>9.5589999999999994E-2</v>
      </c>
      <c r="J55" s="22"/>
      <c r="K55" s="19">
        <v>50</v>
      </c>
      <c r="L55" s="23">
        <f t="shared" si="5"/>
        <v>6.99</v>
      </c>
      <c r="M55" s="23">
        <f t="shared" si="8"/>
        <v>6.99</v>
      </c>
      <c r="N55" s="23">
        <f t="shared" si="9"/>
        <v>4.78</v>
      </c>
      <c r="O55" s="23">
        <f t="shared" si="10"/>
        <v>0</v>
      </c>
      <c r="P55" s="19" t="s">
        <v>142</v>
      </c>
      <c r="Q55" s="20"/>
    </row>
    <row r="56" spans="1:17">
      <c r="A56" s="46"/>
      <c r="B56" s="586" t="s">
        <v>104</v>
      </c>
      <c r="C56" s="19">
        <v>5</v>
      </c>
      <c r="D56" s="21">
        <v>136</v>
      </c>
      <c r="E56" s="21">
        <f t="shared" si="12"/>
        <v>6</v>
      </c>
      <c r="F56" s="21">
        <f t="shared" si="13"/>
        <v>13</v>
      </c>
      <c r="G56" s="22">
        <f t="shared" si="4"/>
        <v>2.794E-2</v>
      </c>
      <c r="H56" s="22">
        <f t="shared" si="6"/>
        <v>2.794E-2</v>
      </c>
      <c r="I56" s="22">
        <f t="shared" si="7"/>
        <v>1.9120000000000002E-2</v>
      </c>
      <c r="J56" s="22"/>
      <c r="K56" s="19">
        <v>100</v>
      </c>
      <c r="L56" s="23">
        <f t="shared" si="5"/>
        <v>2.79</v>
      </c>
      <c r="M56" s="23">
        <f t="shared" si="8"/>
        <v>2.79</v>
      </c>
      <c r="N56" s="23">
        <f t="shared" si="9"/>
        <v>1.91</v>
      </c>
      <c r="O56" s="23">
        <f t="shared" si="10"/>
        <v>0</v>
      </c>
      <c r="P56" s="19" t="s">
        <v>142</v>
      </c>
      <c r="Q56" s="20"/>
    </row>
    <row r="57" spans="1:17" ht="33.75">
      <c r="A57" s="46"/>
      <c r="B57" s="586" t="s">
        <v>105</v>
      </c>
      <c r="C57" s="19">
        <v>1</v>
      </c>
      <c r="D57" s="21">
        <v>136</v>
      </c>
      <c r="E57" s="21">
        <f>6*2</f>
        <v>12</v>
      </c>
      <c r="F57" s="21">
        <f>13*2</f>
        <v>26</v>
      </c>
      <c r="G57" s="22">
        <f t="shared" si="4"/>
        <v>0.27940999999999999</v>
      </c>
      <c r="H57" s="22">
        <f t="shared" si="6"/>
        <v>0.27940999999999999</v>
      </c>
      <c r="I57" s="22">
        <f t="shared" si="7"/>
        <v>0.19117999999999999</v>
      </c>
      <c r="J57" s="22"/>
      <c r="K57" s="19">
        <v>40</v>
      </c>
      <c r="L57" s="23">
        <f t="shared" si="5"/>
        <v>11.18</v>
      </c>
      <c r="M57" s="23">
        <f t="shared" si="8"/>
        <v>11.18</v>
      </c>
      <c r="N57" s="23">
        <f t="shared" si="9"/>
        <v>7.65</v>
      </c>
      <c r="O57" s="23">
        <f t="shared" si="10"/>
        <v>0</v>
      </c>
      <c r="P57" s="19" t="s">
        <v>143</v>
      </c>
      <c r="Q57" s="20"/>
    </row>
    <row r="58" spans="1:17" ht="22.5">
      <c r="A58" s="46"/>
      <c r="B58" s="586" t="s">
        <v>106</v>
      </c>
      <c r="C58" s="19">
        <v>1</v>
      </c>
      <c r="D58" s="21">
        <v>136</v>
      </c>
      <c r="E58" s="21">
        <f>6*2</f>
        <v>12</v>
      </c>
      <c r="F58" s="21">
        <f>13*2</f>
        <v>26</v>
      </c>
      <c r="G58" s="22">
        <f t="shared" si="4"/>
        <v>0.27940999999999999</v>
      </c>
      <c r="H58" s="22">
        <f t="shared" si="6"/>
        <v>0.27940999999999999</v>
      </c>
      <c r="I58" s="22">
        <f t="shared" si="7"/>
        <v>0.19117999999999999</v>
      </c>
      <c r="J58" s="22"/>
      <c r="K58" s="19">
        <v>200</v>
      </c>
      <c r="L58" s="23">
        <f t="shared" si="5"/>
        <v>55.88</v>
      </c>
      <c r="M58" s="23">
        <f t="shared" si="8"/>
        <v>55.88</v>
      </c>
      <c r="N58" s="23">
        <f t="shared" si="9"/>
        <v>38.24</v>
      </c>
      <c r="O58" s="23">
        <f t="shared" si="10"/>
        <v>0</v>
      </c>
      <c r="P58" s="19" t="s">
        <v>143</v>
      </c>
      <c r="Q58" s="20"/>
    </row>
    <row r="59" spans="1:17">
      <c r="A59" s="46"/>
      <c r="B59" s="586" t="s">
        <v>107</v>
      </c>
      <c r="C59" s="19">
        <v>1</v>
      </c>
      <c r="D59" s="21">
        <v>136</v>
      </c>
      <c r="E59" s="21">
        <f>6*1</f>
        <v>6</v>
      </c>
      <c r="F59" s="21">
        <f>13*1</f>
        <v>13</v>
      </c>
      <c r="G59" s="22">
        <f t="shared" si="4"/>
        <v>0.13971</v>
      </c>
      <c r="H59" s="22">
        <f t="shared" si="6"/>
        <v>0.13971</v>
      </c>
      <c r="I59" s="22">
        <f t="shared" si="7"/>
        <v>9.5589999999999994E-2</v>
      </c>
      <c r="J59" s="22"/>
      <c r="K59" s="19">
        <v>50</v>
      </c>
      <c r="L59" s="23">
        <f t="shared" si="5"/>
        <v>6.99</v>
      </c>
      <c r="M59" s="23">
        <f t="shared" si="8"/>
        <v>6.99</v>
      </c>
      <c r="N59" s="23">
        <f t="shared" si="9"/>
        <v>4.78</v>
      </c>
      <c r="O59" s="23">
        <f t="shared" si="10"/>
        <v>0</v>
      </c>
      <c r="P59" s="19" t="s">
        <v>142</v>
      </c>
      <c r="Q59" s="20"/>
    </row>
    <row r="60" spans="1:17">
      <c r="A60" s="46"/>
      <c r="B60" s="586" t="s">
        <v>108</v>
      </c>
      <c r="C60" s="19">
        <v>1</v>
      </c>
      <c r="D60" s="21">
        <v>136</v>
      </c>
      <c r="E60" s="21">
        <f>6*2</f>
        <v>12</v>
      </c>
      <c r="F60" s="21">
        <f>13*2</f>
        <v>26</v>
      </c>
      <c r="G60" s="22">
        <f t="shared" si="4"/>
        <v>0.27940999999999999</v>
      </c>
      <c r="H60" s="22">
        <f t="shared" si="6"/>
        <v>0.27940999999999999</v>
      </c>
      <c r="I60" s="22">
        <f t="shared" si="7"/>
        <v>0.19117999999999999</v>
      </c>
      <c r="J60" s="22"/>
      <c r="K60" s="19">
        <v>45</v>
      </c>
      <c r="L60" s="23">
        <f t="shared" si="5"/>
        <v>12.57</v>
      </c>
      <c r="M60" s="23">
        <f t="shared" si="8"/>
        <v>12.57</v>
      </c>
      <c r="N60" s="23">
        <f t="shared" si="9"/>
        <v>8.6</v>
      </c>
      <c r="O60" s="23">
        <f t="shared" si="10"/>
        <v>0</v>
      </c>
      <c r="P60" s="19" t="s">
        <v>143</v>
      </c>
      <c r="Q60" s="20"/>
    </row>
    <row r="61" spans="1:17">
      <c r="A61" s="46"/>
      <c r="B61" s="586" t="s">
        <v>109</v>
      </c>
      <c r="C61" s="19">
        <v>3</v>
      </c>
      <c r="D61" s="21">
        <v>136</v>
      </c>
      <c r="E61" s="21">
        <f>6*1</f>
        <v>6</v>
      </c>
      <c r="F61" s="21">
        <f>13*1</f>
        <v>13</v>
      </c>
      <c r="G61" s="22">
        <f t="shared" si="4"/>
        <v>4.657E-2</v>
      </c>
      <c r="H61" s="22">
        <f t="shared" si="6"/>
        <v>4.657E-2</v>
      </c>
      <c r="I61" s="22">
        <f t="shared" si="7"/>
        <v>3.1859999999999999E-2</v>
      </c>
      <c r="J61" s="22"/>
      <c r="K61" s="19">
        <v>60</v>
      </c>
      <c r="L61" s="23">
        <f t="shared" si="5"/>
        <v>2.79</v>
      </c>
      <c r="M61" s="23">
        <f t="shared" si="8"/>
        <v>2.79</v>
      </c>
      <c r="N61" s="23">
        <f t="shared" si="9"/>
        <v>1.91</v>
      </c>
      <c r="O61" s="23">
        <f t="shared" si="10"/>
        <v>0</v>
      </c>
      <c r="P61" s="19" t="s">
        <v>142</v>
      </c>
      <c r="Q61" s="20"/>
    </row>
    <row r="62" spans="1:17">
      <c r="A62" s="46"/>
      <c r="B62" s="586" t="s">
        <v>110</v>
      </c>
      <c r="C62" s="19">
        <v>1</v>
      </c>
      <c r="D62" s="21">
        <v>136</v>
      </c>
      <c r="E62" s="21">
        <f>6*1</f>
        <v>6</v>
      </c>
      <c r="F62" s="21">
        <f>13*1</f>
        <v>13</v>
      </c>
      <c r="G62" s="22">
        <f t="shared" si="4"/>
        <v>0.13971</v>
      </c>
      <c r="H62" s="22">
        <f t="shared" si="6"/>
        <v>0.13971</v>
      </c>
      <c r="I62" s="22">
        <f t="shared" si="7"/>
        <v>9.5589999999999994E-2</v>
      </c>
      <c r="J62" s="22"/>
      <c r="K62" s="19">
        <v>60</v>
      </c>
      <c r="L62" s="23">
        <f t="shared" si="5"/>
        <v>8.3800000000000008</v>
      </c>
      <c r="M62" s="23">
        <f t="shared" si="8"/>
        <v>8.3800000000000008</v>
      </c>
      <c r="N62" s="23">
        <f t="shared" si="9"/>
        <v>5.74</v>
      </c>
      <c r="O62" s="23">
        <f t="shared" si="10"/>
        <v>0</v>
      </c>
      <c r="P62" s="19" t="s">
        <v>142</v>
      </c>
      <c r="Q62" s="20"/>
    </row>
    <row r="63" spans="1:17">
      <c r="A63" s="46"/>
      <c r="B63" s="586" t="s">
        <v>111</v>
      </c>
      <c r="C63" s="19">
        <v>5</v>
      </c>
      <c r="D63" s="21">
        <v>136</v>
      </c>
      <c r="E63" s="21">
        <f>6*1</f>
        <v>6</v>
      </c>
      <c r="F63" s="21">
        <f>13*1</f>
        <v>13</v>
      </c>
      <c r="G63" s="22">
        <f t="shared" si="4"/>
        <v>2.794E-2</v>
      </c>
      <c r="H63" s="22">
        <f t="shared" si="6"/>
        <v>2.794E-2</v>
      </c>
      <c r="I63" s="22">
        <f t="shared" si="7"/>
        <v>1.9120000000000002E-2</v>
      </c>
      <c r="J63" s="22"/>
      <c r="K63" s="19">
        <v>150</v>
      </c>
      <c r="L63" s="23">
        <f t="shared" si="5"/>
        <v>4.1900000000000004</v>
      </c>
      <c r="M63" s="23">
        <f t="shared" si="8"/>
        <v>4.1900000000000004</v>
      </c>
      <c r="N63" s="23">
        <f t="shared" si="9"/>
        <v>2.87</v>
      </c>
      <c r="O63" s="23">
        <f t="shared" si="10"/>
        <v>0</v>
      </c>
      <c r="P63" s="19" t="s">
        <v>142</v>
      </c>
      <c r="Q63" s="20"/>
    </row>
    <row r="64" spans="1:17">
      <c r="A64" s="46"/>
      <c r="B64" s="586" t="s">
        <v>112</v>
      </c>
      <c r="C64" s="19">
        <v>5</v>
      </c>
      <c r="D64" s="21">
        <v>136</v>
      </c>
      <c r="E64" s="21">
        <f>6*1</f>
        <v>6</v>
      </c>
      <c r="F64" s="21">
        <f>13*1</f>
        <v>13</v>
      </c>
      <c r="G64" s="22">
        <f t="shared" si="4"/>
        <v>2.794E-2</v>
      </c>
      <c r="H64" s="22">
        <f t="shared" si="6"/>
        <v>2.794E-2</v>
      </c>
      <c r="I64" s="22">
        <f t="shared" si="7"/>
        <v>1.9120000000000002E-2</v>
      </c>
      <c r="J64" s="22"/>
      <c r="K64" s="19">
        <v>300</v>
      </c>
      <c r="L64" s="23">
        <f t="shared" si="5"/>
        <v>8.3800000000000008</v>
      </c>
      <c r="M64" s="23">
        <f t="shared" si="8"/>
        <v>8.3800000000000008</v>
      </c>
      <c r="N64" s="23">
        <f t="shared" si="9"/>
        <v>5.74</v>
      </c>
      <c r="O64" s="23">
        <f t="shared" si="10"/>
        <v>0</v>
      </c>
      <c r="P64" s="19" t="s">
        <v>142</v>
      </c>
      <c r="Q64" s="20"/>
    </row>
    <row r="65" spans="1:17">
      <c r="A65" s="46"/>
      <c r="B65" s="586" t="s">
        <v>113</v>
      </c>
      <c r="C65" s="19">
        <v>1</v>
      </c>
      <c r="D65" s="21">
        <v>136</v>
      </c>
      <c r="E65" s="21">
        <v>2</v>
      </c>
      <c r="F65" s="21"/>
      <c r="G65" s="22">
        <f t="shared" si="4"/>
        <v>1.4710000000000001E-2</v>
      </c>
      <c r="H65" s="22">
        <f t="shared" si="6"/>
        <v>1.4710000000000001E-2</v>
      </c>
      <c r="I65" s="22">
        <f t="shared" si="7"/>
        <v>0</v>
      </c>
      <c r="J65" s="22"/>
      <c r="K65" s="19">
        <v>60</v>
      </c>
      <c r="L65" s="23">
        <f t="shared" si="5"/>
        <v>0.88</v>
      </c>
      <c r="M65" s="23">
        <f t="shared" si="8"/>
        <v>0.88</v>
      </c>
      <c r="N65" s="23">
        <f t="shared" si="9"/>
        <v>0</v>
      </c>
      <c r="O65" s="23">
        <f t="shared" si="10"/>
        <v>0</v>
      </c>
      <c r="P65" s="19" t="s">
        <v>115</v>
      </c>
      <c r="Q65" s="20"/>
    </row>
    <row r="66" spans="1:17">
      <c r="A66" s="46"/>
      <c r="B66" s="586" t="s">
        <v>114</v>
      </c>
      <c r="C66" s="19">
        <v>1</v>
      </c>
      <c r="D66" s="21">
        <v>136</v>
      </c>
      <c r="E66" s="21">
        <f>6*1</f>
        <v>6</v>
      </c>
      <c r="F66" s="21">
        <f>13*1</f>
        <v>13</v>
      </c>
      <c r="G66" s="22">
        <f t="shared" si="4"/>
        <v>0.13971</v>
      </c>
      <c r="H66" s="22">
        <f t="shared" si="6"/>
        <v>0.13971</v>
      </c>
      <c r="I66" s="22">
        <f t="shared" si="7"/>
        <v>9.5589999999999994E-2</v>
      </c>
      <c r="J66" s="22"/>
      <c r="K66" s="19">
        <v>600</v>
      </c>
      <c r="L66" s="23">
        <f t="shared" si="5"/>
        <v>83.83</v>
      </c>
      <c r="M66" s="23">
        <f t="shared" si="8"/>
        <v>83.83</v>
      </c>
      <c r="N66" s="23">
        <f t="shared" si="9"/>
        <v>57.35</v>
      </c>
      <c r="O66" s="23">
        <f t="shared" si="10"/>
        <v>0</v>
      </c>
      <c r="P66" s="19" t="s">
        <v>142</v>
      </c>
      <c r="Q66" s="20"/>
    </row>
    <row r="67" spans="1:17">
      <c r="A67" s="46"/>
      <c r="B67" s="43" t="s">
        <v>212</v>
      </c>
      <c r="C67" s="38"/>
      <c r="D67" s="39"/>
      <c r="E67" s="39"/>
      <c r="F67" s="39"/>
      <c r="G67" s="40"/>
      <c r="H67" s="40"/>
      <c r="I67" s="40"/>
      <c r="J67" s="40"/>
      <c r="K67" s="38"/>
      <c r="L67" s="41">
        <f>SUM(L26:L66)</f>
        <v>538.88</v>
      </c>
      <c r="M67" s="41">
        <f>SUM(M26:M66)</f>
        <v>538.88</v>
      </c>
      <c r="N67" s="41">
        <f>SUM(N26:N66)</f>
        <v>380.09</v>
      </c>
      <c r="O67" s="41">
        <f>SUM(O26:O66)</f>
        <v>0</v>
      </c>
      <c r="P67" s="38"/>
      <c r="Q67" s="20"/>
    </row>
    <row r="68" spans="1:17">
      <c r="A68" s="46" t="s">
        <v>221</v>
      </c>
      <c r="B68" s="43"/>
      <c r="C68" s="38"/>
      <c r="D68" s="39"/>
      <c r="E68" s="39"/>
      <c r="F68" s="39"/>
      <c r="G68" s="40"/>
      <c r="H68" s="40"/>
      <c r="I68" s="40"/>
      <c r="J68" s="40"/>
      <c r="K68" s="38"/>
      <c r="L68" s="41">
        <f>SUM(M68:O68)</f>
        <v>380.09</v>
      </c>
      <c r="M68" s="41"/>
      <c r="N68" s="41">
        <f>N67</f>
        <v>380.09</v>
      </c>
      <c r="O68" s="41"/>
      <c r="P68" s="38" t="s">
        <v>296</v>
      </c>
      <c r="Q68" s="20"/>
    </row>
    <row r="69" spans="1:17">
      <c r="A69" s="46" t="s">
        <v>222</v>
      </c>
      <c r="B69" s="43"/>
      <c r="C69" s="38"/>
      <c r="D69" s="39"/>
      <c r="E69" s="39"/>
      <c r="F69" s="39"/>
      <c r="G69" s="40"/>
      <c r="H69" s="40"/>
      <c r="I69" s="40"/>
      <c r="J69" s="40"/>
      <c r="K69" s="38"/>
      <c r="L69" s="41">
        <f>SUM(M69:O69)</f>
        <v>158.79</v>
      </c>
      <c r="M69" s="41">
        <f>M67-N68</f>
        <v>158.79</v>
      </c>
      <c r="N69" s="41"/>
      <c r="O69" s="41"/>
      <c r="P69" s="38" t="s">
        <v>296</v>
      </c>
      <c r="Q69" s="20"/>
    </row>
    <row r="70" spans="1:17">
      <c r="A70" s="51"/>
      <c r="B70" s="983" t="s">
        <v>322</v>
      </c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4"/>
      <c r="Q70" s="52"/>
    </row>
    <row r="71" spans="1:17">
      <c r="A71" s="46"/>
      <c r="B71" s="778" t="s">
        <v>116</v>
      </c>
      <c r="C71" s="779">
        <v>5</v>
      </c>
      <c r="D71" s="25">
        <v>136</v>
      </c>
      <c r="E71" s="25">
        <f>6*1</f>
        <v>6</v>
      </c>
      <c r="F71" s="25">
        <f>9*1</f>
        <v>9</v>
      </c>
      <c r="G71" s="22">
        <f t="shared" si="4"/>
        <v>2.206E-2</v>
      </c>
      <c r="H71" s="22">
        <f t="shared" ref="H71:H87" si="14">G71-J71</f>
        <v>2.206E-2</v>
      </c>
      <c r="I71" s="22"/>
      <c r="J71" s="22"/>
      <c r="K71" s="19">
        <v>80</v>
      </c>
      <c r="L71" s="23">
        <f t="shared" si="5"/>
        <v>1.76</v>
      </c>
      <c r="M71" s="23">
        <f t="shared" ref="M71:M87" si="15">H71*K71</f>
        <v>1.76</v>
      </c>
      <c r="N71" s="23">
        <f t="shared" ref="N71:N87" si="16">I71*K71</f>
        <v>0</v>
      </c>
      <c r="O71" s="23">
        <f t="shared" ref="O71:O87" si="17">L71-M71</f>
        <v>0</v>
      </c>
      <c r="P71" s="19" t="s">
        <v>321</v>
      </c>
      <c r="Q71" s="20"/>
    </row>
    <row r="72" spans="1:17">
      <c r="A72" s="46"/>
      <c r="B72" s="778" t="s">
        <v>119</v>
      </c>
      <c r="C72" s="779">
        <v>5</v>
      </c>
      <c r="D72" s="25">
        <v>136</v>
      </c>
      <c r="E72" s="25">
        <v>2</v>
      </c>
      <c r="F72" s="25"/>
      <c r="G72" s="22">
        <f>(E72+F72)/D72/C72</f>
        <v>2.9399999999999999E-3</v>
      </c>
      <c r="H72" s="22">
        <f t="shared" si="14"/>
        <v>2.9399999999999999E-3</v>
      </c>
      <c r="I72" s="22"/>
      <c r="J72" s="22"/>
      <c r="K72" s="19">
        <v>80</v>
      </c>
      <c r="L72" s="23">
        <f>G72*K72</f>
        <v>0.24</v>
      </c>
      <c r="M72" s="23">
        <f t="shared" si="15"/>
        <v>0.24</v>
      </c>
      <c r="N72" s="23">
        <f t="shared" si="16"/>
        <v>0</v>
      </c>
      <c r="O72" s="23">
        <f t="shared" si="17"/>
        <v>0</v>
      </c>
      <c r="P72" s="20" t="s">
        <v>323</v>
      </c>
      <c r="Q72" s="20"/>
    </row>
    <row r="73" spans="1:17" ht="33.75">
      <c r="A73" s="46"/>
      <c r="B73" s="778" t="s">
        <v>120</v>
      </c>
      <c r="C73" s="779">
        <v>1</v>
      </c>
      <c r="D73" s="25">
        <v>136</v>
      </c>
      <c r="E73" s="25">
        <f>(E71+E72)*12</f>
        <v>96</v>
      </c>
      <c r="F73" s="25">
        <f>(F71+F72)*12</f>
        <v>108</v>
      </c>
      <c r="G73" s="22">
        <f>(E73+F73)/D73/C73</f>
        <v>1.5</v>
      </c>
      <c r="H73" s="22">
        <f t="shared" si="14"/>
        <v>1.5</v>
      </c>
      <c r="I73" s="22"/>
      <c r="J73" s="22"/>
      <c r="K73" s="19">
        <v>16</v>
      </c>
      <c r="L73" s="23">
        <f>G73*K73</f>
        <v>24</v>
      </c>
      <c r="M73" s="23">
        <f t="shared" si="15"/>
        <v>24</v>
      </c>
      <c r="N73" s="23">
        <f t="shared" si="16"/>
        <v>0</v>
      </c>
      <c r="O73" s="23">
        <f t="shared" si="17"/>
        <v>0</v>
      </c>
      <c r="P73" s="20" t="s">
        <v>324</v>
      </c>
      <c r="Q73" s="20"/>
    </row>
    <row r="74" spans="1:17">
      <c r="A74" s="46"/>
      <c r="B74" s="778" t="s">
        <v>117</v>
      </c>
      <c r="C74" s="779">
        <v>10</v>
      </c>
      <c r="D74" s="25">
        <v>136</v>
      </c>
      <c r="E74" s="25">
        <f>6*1</f>
        <v>6</v>
      </c>
      <c r="F74" s="25">
        <f>13*1</f>
        <v>13</v>
      </c>
      <c r="G74" s="22">
        <f t="shared" si="4"/>
        <v>1.397E-2</v>
      </c>
      <c r="H74" s="22">
        <f t="shared" si="14"/>
        <v>1.397E-2</v>
      </c>
      <c r="I74" s="22"/>
      <c r="J74" s="22"/>
      <c r="K74" s="19">
        <v>100</v>
      </c>
      <c r="L74" s="23">
        <f t="shared" si="5"/>
        <v>1.4</v>
      </c>
      <c r="M74" s="23">
        <f t="shared" si="15"/>
        <v>1.4</v>
      </c>
      <c r="N74" s="23">
        <f t="shared" si="16"/>
        <v>0</v>
      </c>
      <c r="O74" s="23">
        <f t="shared" si="17"/>
        <v>0</v>
      </c>
      <c r="P74" s="19" t="s">
        <v>142</v>
      </c>
      <c r="Q74" s="20"/>
    </row>
    <row r="75" spans="1:17" ht="22.5">
      <c r="A75" s="46"/>
      <c r="B75" s="778" t="s">
        <v>118</v>
      </c>
      <c r="C75" s="779">
        <v>1</v>
      </c>
      <c r="D75" s="25">
        <v>136</v>
      </c>
      <c r="E75" s="25">
        <v>2</v>
      </c>
      <c r="F75" s="25">
        <v>1</v>
      </c>
      <c r="G75" s="22">
        <f t="shared" si="4"/>
        <v>2.206E-2</v>
      </c>
      <c r="H75" s="22">
        <f t="shared" si="14"/>
        <v>2.206E-2</v>
      </c>
      <c r="I75" s="22"/>
      <c r="J75" s="22"/>
      <c r="K75" s="19">
        <v>30</v>
      </c>
      <c r="L75" s="23">
        <f t="shared" si="5"/>
        <v>0.66</v>
      </c>
      <c r="M75" s="23">
        <f t="shared" si="15"/>
        <v>0.66</v>
      </c>
      <c r="N75" s="23">
        <f t="shared" si="16"/>
        <v>0</v>
      </c>
      <c r="O75" s="23">
        <f t="shared" si="17"/>
        <v>0</v>
      </c>
      <c r="P75" s="20" t="s">
        <v>136</v>
      </c>
      <c r="Q75" s="20"/>
    </row>
    <row r="76" spans="1:17">
      <c r="A76" s="46"/>
      <c r="B76" s="778" t="s">
        <v>122</v>
      </c>
      <c r="C76" s="779">
        <v>1</v>
      </c>
      <c r="D76" s="25">
        <v>136</v>
      </c>
      <c r="E76" s="25">
        <f>1+1+2+1+1</f>
        <v>6</v>
      </c>
      <c r="F76" s="25">
        <f>1*13/10</f>
        <v>1</v>
      </c>
      <c r="G76" s="22">
        <f>(E76+F76)/D76/C76</f>
        <v>5.1470000000000002E-2</v>
      </c>
      <c r="H76" s="22">
        <f t="shared" si="14"/>
        <v>5.1470000000000002E-2</v>
      </c>
      <c r="I76" s="22"/>
      <c r="J76" s="22"/>
      <c r="K76" s="19">
        <v>200</v>
      </c>
      <c r="L76" s="23">
        <f>G76*K76</f>
        <v>10.29</v>
      </c>
      <c r="M76" s="23">
        <f t="shared" si="15"/>
        <v>10.29</v>
      </c>
      <c r="N76" s="23">
        <f t="shared" si="16"/>
        <v>0</v>
      </c>
      <c r="O76" s="23">
        <f t="shared" si="17"/>
        <v>0</v>
      </c>
      <c r="P76" s="19" t="s">
        <v>133</v>
      </c>
      <c r="Q76" s="20"/>
    </row>
    <row r="77" spans="1:17" ht="22.5">
      <c r="A77" s="46"/>
      <c r="B77" s="778" t="s">
        <v>127</v>
      </c>
      <c r="C77" s="779">
        <v>1</v>
      </c>
      <c r="D77" s="25">
        <v>136</v>
      </c>
      <c r="E77" s="777">
        <f>12*1</f>
        <v>12</v>
      </c>
      <c r="F77" s="25"/>
      <c r="G77" s="22">
        <f>(E77+F77)/D77/C77</f>
        <v>8.8239999999999999E-2</v>
      </c>
      <c r="H77" s="22">
        <f t="shared" si="14"/>
        <v>8.8239999999999999E-2</v>
      </c>
      <c r="I77" s="22"/>
      <c r="J77" s="22"/>
      <c r="K77" s="19">
        <v>55</v>
      </c>
      <c r="L77" s="23">
        <f>G77*K77</f>
        <v>4.8499999999999996</v>
      </c>
      <c r="M77" s="23">
        <f t="shared" si="15"/>
        <v>4.8499999999999996</v>
      </c>
      <c r="N77" s="23">
        <f t="shared" si="16"/>
        <v>0</v>
      </c>
      <c r="O77" s="23">
        <f t="shared" si="17"/>
        <v>0</v>
      </c>
      <c r="P77" s="19" t="s">
        <v>292</v>
      </c>
      <c r="Q77" s="20"/>
    </row>
    <row r="78" spans="1:17" ht="22.5">
      <c r="A78" s="46"/>
      <c r="B78" s="778" t="s">
        <v>128</v>
      </c>
      <c r="C78" s="779">
        <v>5</v>
      </c>
      <c r="D78" s="25">
        <v>136</v>
      </c>
      <c r="E78" s="25">
        <v>1</v>
      </c>
      <c r="F78" s="25"/>
      <c r="G78" s="22">
        <f t="shared" ref="G78:G87" si="18">(E78+F78)/D78/C78</f>
        <v>1.47E-3</v>
      </c>
      <c r="H78" s="22">
        <f t="shared" si="14"/>
        <v>1.47E-3</v>
      </c>
      <c r="I78" s="22"/>
      <c r="J78" s="22"/>
      <c r="K78" s="19">
        <v>250</v>
      </c>
      <c r="L78" s="23">
        <f t="shared" ref="L78:L87" si="19">G78*K78</f>
        <v>0.37</v>
      </c>
      <c r="M78" s="23">
        <f t="shared" si="15"/>
        <v>0.37</v>
      </c>
      <c r="N78" s="23">
        <f t="shared" si="16"/>
        <v>0</v>
      </c>
      <c r="O78" s="23">
        <f t="shared" si="17"/>
        <v>0</v>
      </c>
      <c r="P78" s="27" t="s">
        <v>206</v>
      </c>
      <c r="Q78" s="20"/>
    </row>
    <row r="79" spans="1:17" ht="22.5">
      <c r="A79" s="46"/>
      <c r="B79" s="778" t="s">
        <v>132</v>
      </c>
      <c r="C79" s="779">
        <v>5</v>
      </c>
      <c r="D79" s="25">
        <v>136</v>
      </c>
      <c r="E79" s="25">
        <v>1</v>
      </c>
      <c r="F79" s="25"/>
      <c r="G79" s="22">
        <f t="shared" si="18"/>
        <v>1.47E-3</v>
      </c>
      <c r="H79" s="22">
        <f t="shared" si="14"/>
        <v>1.47E-3</v>
      </c>
      <c r="I79" s="22"/>
      <c r="J79" s="22"/>
      <c r="K79" s="19">
        <v>1282</v>
      </c>
      <c r="L79" s="23">
        <f t="shared" si="19"/>
        <v>1.88</v>
      </c>
      <c r="M79" s="23">
        <f t="shared" si="15"/>
        <v>1.88</v>
      </c>
      <c r="N79" s="23">
        <f t="shared" si="16"/>
        <v>0</v>
      </c>
      <c r="O79" s="23">
        <f t="shared" si="17"/>
        <v>0</v>
      </c>
      <c r="P79" s="27" t="s">
        <v>206</v>
      </c>
      <c r="Q79" s="20"/>
    </row>
    <row r="80" spans="1:17" ht="22.5">
      <c r="A80" s="46"/>
      <c r="B80" s="778" t="s">
        <v>129</v>
      </c>
      <c r="C80" s="779">
        <v>1</v>
      </c>
      <c r="D80" s="25">
        <v>136</v>
      </c>
      <c r="E80" s="25">
        <f>4*1</f>
        <v>4</v>
      </c>
      <c r="F80" s="25"/>
      <c r="G80" s="22">
        <f t="shared" si="18"/>
        <v>2.9409999999999999E-2</v>
      </c>
      <c r="H80" s="22">
        <f t="shared" si="14"/>
        <v>2.9409999999999999E-2</v>
      </c>
      <c r="I80" s="22"/>
      <c r="J80" s="22"/>
      <c r="K80" s="19">
        <v>270</v>
      </c>
      <c r="L80" s="23">
        <f t="shared" si="19"/>
        <v>7.94</v>
      </c>
      <c r="M80" s="23">
        <f t="shared" si="15"/>
        <v>7.94</v>
      </c>
      <c r="N80" s="23">
        <f t="shared" si="16"/>
        <v>0</v>
      </c>
      <c r="O80" s="23">
        <f t="shared" si="17"/>
        <v>0</v>
      </c>
      <c r="P80" s="27" t="s">
        <v>356</v>
      </c>
      <c r="Q80" s="20"/>
    </row>
    <row r="81" spans="1:17" ht="22.5">
      <c r="A81" s="46"/>
      <c r="B81" s="778" t="s">
        <v>123</v>
      </c>
      <c r="C81" s="779">
        <v>1</v>
      </c>
      <c r="D81" s="25">
        <v>136</v>
      </c>
      <c r="E81" s="25">
        <v>2</v>
      </c>
      <c r="F81" s="25"/>
      <c r="G81" s="22">
        <f t="shared" si="18"/>
        <v>1.4710000000000001E-2</v>
      </c>
      <c r="H81" s="22">
        <f t="shared" si="14"/>
        <v>1.4710000000000001E-2</v>
      </c>
      <c r="I81" s="22"/>
      <c r="J81" s="22"/>
      <c r="K81" s="19">
        <v>150</v>
      </c>
      <c r="L81" s="23">
        <f t="shared" si="19"/>
        <v>2.21</v>
      </c>
      <c r="M81" s="23">
        <f t="shared" si="15"/>
        <v>2.21</v>
      </c>
      <c r="N81" s="23">
        <f t="shared" si="16"/>
        <v>0</v>
      </c>
      <c r="O81" s="23">
        <f t="shared" si="17"/>
        <v>0</v>
      </c>
      <c r="P81" s="20" t="s">
        <v>326</v>
      </c>
      <c r="Q81" s="20"/>
    </row>
    <row r="82" spans="1:17" ht="22.5">
      <c r="A82" s="46"/>
      <c r="B82" s="778" t="s">
        <v>134</v>
      </c>
      <c r="C82" s="779">
        <v>1</v>
      </c>
      <c r="D82" s="25">
        <v>136</v>
      </c>
      <c r="E82" s="25">
        <f>4*1</f>
        <v>4</v>
      </c>
      <c r="F82" s="25"/>
      <c r="G82" s="22">
        <f>(E82+F82)/D82/C82</f>
        <v>2.9409999999999999E-2</v>
      </c>
      <c r="H82" s="22">
        <f t="shared" si="14"/>
        <v>2.9409999999999999E-2</v>
      </c>
      <c r="I82" s="22"/>
      <c r="J82" s="22"/>
      <c r="K82" s="19">
        <v>150</v>
      </c>
      <c r="L82" s="23">
        <f>G82*K82</f>
        <v>4.41</v>
      </c>
      <c r="M82" s="23">
        <f t="shared" si="15"/>
        <v>4.41</v>
      </c>
      <c r="N82" s="23">
        <f t="shared" si="16"/>
        <v>0</v>
      </c>
      <c r="O82" s="23">
        <f t="shared" si="17"/>
        <v>0</v>
      </c>
      <c r="P82" s="20" t="s">
        <v>293</v>
      </c>
      <c r="Q82" s="20"/>
    </row>
    <row r="83" spans="1:17" ht="22.5">
      <c r="A83" s="46"/>
      <c r="B83" s="778" t="s">
        <v>207</v>
      </c>
      <c r="C83" s="779">
        <v>1</v>
      </c>
      <c r="D83" s="25">
        <v>136</v>
      </c>
      <c r="E83" s="25">
        <v>2</v>
      </c>
      <c r="F83" s="25">
        <f>0.5*9</f>
        <v>5</v>
      </c>
      <c r="G83" s="22">
        <f>(E83+F83)/D83/C83</f>
        <v>5.1470000000000002E-2</v>
      </c>
      <c r="H83" s="22">
        <f t="shared" si="14"/>
        <v>5.1470000000000002E-2</v>
      </c>
      <c r="I83" s="22"/>
      <c r="J83" s="22"/>
      <c r="K83" s="19">
        <v>300</v>
      </c>
      <c r="L83" s="23">
        <f>G83*K83</f>
        <v>15.44</v>
      </c>
      <c r="M83" s="23">
        <f t="shared" si="15"/>
        <v>15.44</v>
      </c>
      <c r="N83" s="23">
        <f t="shared" si="16"/>
        <v>0</v>
      </c>
      <c r="O83" s="23">
        <f t="shared" si="17"/>
        <v>0</v>
      </c>
      <c r="P83" s="26" t="s">
        <v>327</v>
      </c>
      <c r="Q83" s="20"/>
    </row>
    <row r="84" spans="1:17">
      <c r="A84" s="46"/>
      <c r="B84" s="778" t="s">
        <v>130</v>
      </c>
      <c r="C84" s="779">
        <v>1</v>
      </c>
      <c r="D84" s="25">
        <v>136</v>
      </c>
      <c r="E84" s="25">
        <f>2*12*1</f>
        <v>24</v>
      </c>
      <c r="F84" s="25"/>
      <c r="G84" s="22">
        <f t="shared" si="18"/>
        <v>0.17646999999999999</v>
      </c>
      <c r="H84" s="22">
        <f t="shared" si="14"/>
        <v>0.17646999999999999</v>
      </c>
      <c r="I84" s="22"/>
      <c r="J84" s="22"/>
      <c r="K84" s="19">
        <v>50</v>
      </c>
      <c r="L84" s="23">
        <f t="shared" si="19"/>
        <v>8.82</v>
      </c>
      <c r="M84" s="23">
        <f t="shared" si="15"/>
        <v>8.82</v>
      </c>
      <c r="N84" s="23">
        <f t="shared" si="16"/>
        <v>0</v>
      </c>
      <c r="O84" s="23">
        <f t="shared" si="17"/>
        <v>0</v>
      </c>
      <c r="P84" s="19" t="s">
        <v>137</v>
      </c>
      <c r="Q84" s="20"/>
    </row>
    <row r="85" spans="1:17">
      <c r="A85" s="46"/>
      <c r="B85" s="778" t="s">
        <v>131</v>
      </c>
      <c r="C85" s="779">
        <v>1</v>
      </c>
      <c r="D85" s="25">
        <v>136</v>
      </c>
      <c r="E85" s="25">
        <f>4*12</f>
        <v>48</v>
      </c>
      <c r="F85" s="25"/>
      <c r="G85" s="22">
        <f t="shared" si="18"/>
        <v>0.35293999999999998</v>
      </c>
      <c r="H85" s="22">
        <f t="shared" si="14"/>
        <v>0.35293999999999998</v>
      </c>
      <c r="I85" s="22"/>
      <c r="J85" s="22"/>
      <c r="K85" s="19">
        <v>13</v>
      </c>
      <c r="L85" s="23">
        <f t="shared" si="19"/>
        <v>4.59</v>
      </c>
      <c r="M85" s="23">
        <f t="shared" si="15"/>
        <v>4.59</v>
      </c>
      <c r="N85" s="23">
        <f t="shared" si="16"/>
        <v>0</v>
      </c>
      <c r="O85" s="23">
        <f t="shared" si="17"/>
        <v>0</v>
      </c>
      <c r="P85" s="20" t="s">
        <v>328</v>
      </c>
      <c r="Q85" s="20"/>
    </row>
    <row r="86" spans="1:17">
      <c r="A86" s="46"/>
      <c r="B86" s="778" t="s">
        <v>121</v>
      </c>
      <c r="C86" s="779">
        <v>1</v>
      </c>
      <c r="D86" s="25">
        <v>136</v>
      </c>
      <c r="E86" s="25">
        <f>2*12</f>
        <v>24</v>
      </c>
      <c r="F86" s="25"/>
      <c r="G86" s="22">
        <f t="shared" si="18"/>
        <v>0.17646999999999999</v>
      </c>
      <c r="H86" s="22">
        <f t="shared" si="14"/>
        <v>0.17646999999999999</v>
      </c>
      <c r="I86" s="22"/>
      <c r="J86" s="22"/>
      <c r="K86" s="19">
        <v>60</v>
      </c>
      <c r="L86" s="23">
        <f t="shared" si="19"/>
        <v>10.59</v>
      </c>
      <c r="M86" s="23">
        <f t="shared" si="15"/>
        <v>10.59</v>
      </c>
      <c r="N86" s="23">
        <f t="shared" si="16"/>
        <v>0</v>
      </c>
      <c r="O86" s="23">
        <f t="shared" si="17"/>
        <v>0</v>
      </c>
      <c r="P86" s="20" t="s">
        <v>329</v>
      </c>
      <c r="Q86" s="20"/>
    </row>
    <row r="87" spans="1:17" ht="22.5">
      <c r="A87" s="46"/>
      <c r="B87" s="778" t="s">
        <v>205</v>
      </c>
      <c r="C87" s="776">
        <v>5</v>
      </c>
      <c r="D87" s="25">
        <v>136</v>
      </c>
      <c r="E87" s="777">
        <f>1*1</f>
        <v>1</v>
      </c>
      <c r="F87" s="777"/>
      <c r="G87" s="29">
        <f t="shared" si="18"/>
        <v>1.47E-3</v>
      </c>
      <c r="H87" s="22">
        <f t="shared" si="14"/>
        <v>1.47E-3</v>
      </c>
      <c r="I87" s="22"/>
      <c r="J87" s="29"/>
      <c r="K87" s="27">
        <v>750</v>
      </c>
      <c r="L87" s="30">
        <f t="shared" si="19"/>
        <v>1.1000000000000001</v>
      </c>
      <c r="M87" s="23">
        <f t="shared" si="15"/>
        <v>1.1000000000000001</v>
      </c>
      <c r="N87" s="23">
        <f t="shared" si="16"/>
        <v>0</v>
      </c>
      <c r="O87" s="23">
        <f t="shared" si="17"/>
        <v>0</v>
      </c>
      <c r="P87" s="19" t="s">
        <v>206</v>
      </c>
      <c r="Q87" s="20"/>
    </row>
    <row r="88" spans="1:17">
      <c r="A88" s="46" t="s">
        <v>222</v>
      </c>
      <c r="B88" s="775" t="s">
        <v>212</v>
      </c>
      <c r="C88" s="774"/>
      <c r="D88" s="773"/>
      <c r="E88" s="773"/>
      <c r="F88" s="773"/>
      <c r="G88" s="40"/>
      <c r="H88" s="40"/>
      <c r="I88" s="40"/>
      <c r="J88" s="40"/>
      <c r="K88" s="38"/>
      <c r="L88" s="41">
        <f>SUM(L71:L87)</f>
        <v>100.55</v>
      </c>
      <c r="M88" s="41">
        <f>SUM(M71:M87)</f>
        <v>100.55</v>
      </c>
      <c r="N88" s="41">
        <f>SUM(N71:N87)</f>
        <v>0</v>
      </c>
      <c r="O88" s="41">
        <f>SUM(O71:O87)</f>
        <v>0</v>
      </c>
      <c r="P88" s="38" t="s">
        <v>296</v>
      </c>
      <c r="Q88" s="20"/>
    </row>
    <row r="89" spans="1:17">
      <c r="A89" s="51"/>
      <c r="B89" s="983" t="s">
        <v>325</v>
      </c>
      <c r="C89" s="983"/>
      <c r="D89" s="983"/>
      <c r="E89" s="983"/>
      <c r="F89" s="983"/>
      <c r="G89" s="983"/>
      <c r="H89" s="983"/>
      <c r="I89" s="983"/>
      <c r="J89" s="983"/>
      <c r="K89" s="983"/>
      <c r="L89" s="983"/>
      <c r="M89" s="983"/>
      <c r="N89" s="983"/>
      <c r="O89" s="983"/>
      <c r="P89" s="984"/>
      <c r="Q89" s="52"/>
    </row>
    <row r="90" spans="1:17">
      <c r="A90" s="46"/>
      <c r="B90" s="585" t="s">
        <v>126</v>
      </c>
      <c r="C90" s="27">
        <v>10</v>
      </c>
      <c r="D90" s="21">
        <v>136</v>
      </c>
      <c r="E90" s="28">
        <f>1*1+28*1</f>
        <v>29</v>
      </c>
      <c r="F90" s="28"/>
      <c r="G90" s="29">
        <f>(E90+F90)/D90/C90</f>
        <v>2.1319999999999999E-2</v>
      </c>
      <c r="H90" s="22">
        <f>G90-J90</f>
        <v>0</v>
      </c>
      <c r="I90" s="22"/>
      <c r="J90" s="22">
        <f>E90/D90/C90</f>
        <v>2.1319999999999999E-2</v>
      </c>
      <c r="K90" s="27"/>
      <c r="L90" s="30">
        <f>G90*K90</f>
        <v>0</v>
      </c>
      <c r="M90" s="23">
        <f>H90*K90</f>
        <v>0</v>
      </c>
      <c r="N90" s="23">
        <f>I90*K90</f>
        <v>0</v>
      </c>
      <c r="O90" s="23">
        <f>L90-M90</f>
        <v>0</v>
      </c>
      <c r="P90" s="27" t="s">
        <v>135</v>
      </c>
      <c r="Q90" s="20"/>
    </row>
    <row r="91" spans="1:17">
      <c r="A91" s="46"/>
      <c r="B91" s="586" t="s">
        <v>124</v>
      </c>
      <c r="C91" s="19">
        <v>1</v>
      </c>
      <c r="D91" s="21">
        <v>136</v>
      </c>
      <c r="E91" s="21">
        <f>1*1+28*1</f>
        <v>29</v>
      </c>
      <c r="F91" s="21"/>
      <c r="G91" s="22">
        <f>(E91+F91)/D91/C91</f>
        <v>0.21324000000000001</v>
      </c>
      <c r="H91" s="22">
        <f>G91-J91</f>
        <v>0</v>
      </c>
      <c r="I91" s="22"/>
      <c r="J91" s="22">
        <f>E91/D91/C91</f>
        <v>0.21324000000000001</v>
      </c>
      <c r="K91" s="19">
        <v>250</v>
      </c>
      <c r="L91" s="23">
        <f>G91*K91</f>
        <v>53.31</v>
      </c>
      <c r="M91" s="23">
        <f>H91*K91</f>
        <v>0</v>
      </c>
      <c r="N91" s="23">
        <f>I91*K91</f>
        <v>0</v>
      </c>
      <c r="O91" s="23">
        <f>L91-M91</f>
        <v>53.31</v>
      </c>
      <c r="P91" s="19" t="s">
        <v>125</v>
      </c>
      <c r="Q91" s="20"/>
    </row>
    <row r="92" spans="1:17" hidden="1">
      <c r="A92" s="46"/>
      <c r="B92" s="45" t="s">
        <v>309</v>
      </c>
      <c r="C92" s="19">
        <v>1</v>
      </c>
      <c r="D92" s="21">
        <v>136</v>
      </c>
      <c r="E92" s="24"/>
      <c r="F92" s="24"/>
      <c r="G92" s="22">
        <f>(E92+F92)/D92/C92</f>
        <v>0</v>
      </c>
      <c r="H92" s="22">
        <f>G92-J92</f>
        <v>0</v>
      </c>
      <c r="I92" s="22"/>
      <c r="J92" s="22">
        <f>E92/D92/C92</f>
        <v>0</v>
      </c>
      <c r="K92" s="19">
        <v>3.5</v>
      </c>
      <c r="L92" s="23">
        <f>G92*K92</f>
        <v>0</v>
      </c>
      <c r="M92" s="23">
        <f>H92*K92</f>
        <v>0</v>
      </c>
      <c r="N92" s="23">
        <f>I92*K92</f>
        <v>0</v>
      </c>
      <c r="O92" s="23">
        <f>L92-M92</f>
        <v>0</v>
      </c>
      <c r="P92" s="20"/>
      <c r="Q92" s="20"/>
    </row>
    <row r="93" spans="1:17" ht="22.5" hidden="1">
      <c r="A93" s="46"/>
      <c r="B93" s="45" t="s">
        <v>310</v>
      </c>
      <c r="C93" s="19">
        <v>1</v>
      </c>
      <c r="D93" s="21">
        <v>136</v>
      </c>
      <c r="E93" s="24"/>
      <c r="F93" s="24"/>
      <c r="G93" s="22">
        <f>(E93+F93)/D93/C93</f>
        <v>0</v>
      </c>
      <c r="H93" s="22">
        <f>G93-J93</f>
        <v>0</v>
      </c>
      <c r="I93" s="22"/>
      <c r="J93" s="22">
        <f>E93/D93/C93</f>
        <v>0</v>
      </c>
      <c r="K93" s="19">
        <v>0.6</v>
      </c>
      <c r="L93" s="23">
        <f>G93*K93</f>
        <v>0</v>
      </c>
      <c r="M93" s="23">
        <f>H93*K93</f>
        <v>0</v>
      </c>
      <c r="N93" s="23">
        <f>I93*K93</f>
        <v>0</v>
      </c>
      <c r="O93" s="23">
        <f>L93-M93</f>
        <v>0</v>
      </c>
      <c r="P93" s="20"/>
      <c r="Q93" s="20"/>
    </row>
    <row r="94" spans="1:17">
      <c r="A94" s="46"/>
      <c r="B94" s="585" t="s">
        <v>397</v>
      </c>
      <c r="C94" s="19">
        <v>5</v>
      </c>
      <c r="D94" s="21">
        <v>136</v>
      </c>
      <c r="E94" s="25">
        <v>1</v>
      </c>
      <c r="F94" s="24"/>
      <c r="G94" s="22">
        <f t="shared" ref="G94:G108" si="20">(E94+F94)/D94/C94</f>
        <v>1.47E-3</v>
      </c>
      <c r="H94" s="22">
        <f t="shared" ref="H94:H108" si="21">G94-J94</f>
        <v>0</v>
      </c>
      <c r="I94" s="22"/>
      <c r="J94" s="22">
        <f t="shared" ref="J94:J108" si="22">E94/D94/C94</f>
        <v>1.47E-3</v>
      </c>
      <c r="K94" s="19">
        <v>25000</v>
      </c>
      <c r="L94" s="23">
        <f t="shared" ref="L94:L108" si="23">G94*K94</f>
        <v>36.75</v>
      </c>
      <c r="M94" s="23">
        <f t="shared" ref="M94:M108" si="24">H94*K94</f>
        <v>0</v>
      </c>
      <c r="N94" s="23">
        <f t="shared" ref="N94:N108" si="25">I94*K94</f>
        <v>0</v>
      </c>
      <c r="O94" s="23">
        <f t="shared" ref="O94:O108" si="26">L94-M94</f>
        <v>36.75</v>
      </c>
      <c r="P94" s="20" t="s">
        <v>63</v>
      </c>
      <c r="Q94" s="20"/>
    </row>
    <row r="95" spans="1:17">
      <c r="A95" s="46"/>
      <c r="B95" s="585" t="s">
        <v>385</v>
      </c>
      <c r="C95" s="19">
        <v>5</v>
      </c>
      <c r="D95" s="21">
        <v>136</v>
      </c>
      <c r="E95" s="25">
        <v>1</v>
      </c>
      <c r="F95" s="24"/>
      <c r="G95" s="22">
        <f t="shared" si="20"/>
        <v>1.47E-3</v>
      </c>
      <c r="H95" s="22">
        <f t="shared" si="21"/>
        <v>0</v>
      </c>
      <c r="I95" s="22"/>
      <c r="J95" s="22">
        <f t="shared" si="22"/>
        <v>1.47E-3</v>
      </c>
      <c r="K95" s="19">
        <v>35000</v>
      </c>
      <c r="L95" s="23">
        <f t="shared" si="23"/>
        <v>51.45</v>
      </c>
      <c r="M95" s="23">
        <f t="shared" si="24"/>
        <v>0</v>
      </c>
      <c r="N95" s="23">
        <f t="shared" si="25"/>
        <v>0</v>
      </c>
      <c r="O95" s="23">
        <f t="shared" si="26"/>
        <v>51.45</v>
      </c>
      <c r="P95" s="20" t="s">
        <v>63</v>
      </c>
      <c r="Q95" s="20"/>
    </row>
    <row r="96" spans="1:17" ht="22.5">
      <c r="A96" s="46"/>
      <c r="B96" s="585" t="s">
        <v>395</v>
      </c>
      <c r="C96" s="19">
        <v>5</v>
      </c>
      <c r="D96" s="21">
        <v>136</v>
      </c>
      <c r="E96" s="25">
        <v>1</v>
      </c>
      <c r="F96" s="24"/>
      <c r="G96" s="22">
        <f t="shared" si="20"/>
        <v>1.47E-3</v>
      </c>
      <c r="H96" s="22">
        <f t="shared" si="21"/>
        <v>0</v>
      </c>
      <c r="I96" s="22"/>
      <c r="J96" s="22">
        <f t="shared" si="22"/>
        <v>1.47E-3</v>
      </c>
      <c r="K96" s="19">
        <v>25000</v>
      </c>
      <c r="L96" s="23">
        <f t="shared" si="23"/>
        <v>36.75</v>
      </c>
      <c r="M96" s="23">
        <f t="shared" si="24"/>
        <v>0</v>
      </c>
      <c r="N96" s="23">
        <f t="shared" si="25"/>
        <v>0</v>
      </c>
      <c r="O96" s="23">
        <f t="shared" si="26"/>
        <v>36.75</v>
      </c>
      <c r="P96" s="20" t="s">
        <v>63</v>
      </c>
      <c r="Q96" s="20"/>
    </row>
    <row r="97" spans="1:17">
      <c r="A97" s="46"/>
      <c r="B97" s="585" t="s">
        <v>386</v>
      </c>
      <c r="C97" s="19">
        <v>5</v>
      </c>
      <c r="D97" s="21">
        <v>136</v>
      </c>
      <c r="E97" s="25">
        <v>1</v>
      </c>
      <c r="F97" s="24"/>
      <c r="G97" s="22">
        <f t="shared" si="20"/>
        <v>1.47E-3</v>
      </c>
      <c r="H97" s="22">
        <f t="shared" si="21"/>
        <v>0</v>
      </c>
      <c r="I97" s="22"/>
      <c r="J97" s="22">
        <f t="shared" si="22"/>
        <v>1.47E-3</v>
      </c>
      <c r="K97" s="19">
        <v>65000</v>
      </c>
      <c r="L97" s="23">
        <f t="shared" si="23"/>
        <v>95.55</v>
      </c>
      <c r="M97" s="23">
        <f t="shared" si="24"/>
        <v>0</v>
      </c>
      <c r="N97" s="23">
        <f t="shared" si="25"/>
        <v>0</v>
      </c>
      <c r="O97" s="23">
        <f t="shared" si="26"/>
        <v>95.55</v>
      </c>
      <c r="P97" s="20" t="s">
        <v>63</v>
      </c>
      <c r="Q97" s="20"/>
    </row>
    <row r="98" spans="1:17">
      <c r="A98" s="46"/>
      <c r="B98" s="585" t="s">
        <v>387</v>
      </c>
      <c r="C98" s="19">
        <v>5</v>
      </c>
      <c r="D98" s="21">
        <v>136</v>
      </c>
      <c r="E98" s="25">
        <v>1</v>
      </c>
      <c r="F98" s="24"/>
      <c r="G98" s="22">
        <f t="shared" si="20"/>
        <v>1.47E-3</v>
      </c>
      <c r="H98" s="22">
        <f t="shared" si="21"/>
        <v>0</v>
      </c>
      <c r="I98" s="22"/>
      <c r="J98" s="22">
        <f t="shared" si="22"/>
        <v>1.47E-3</v>
      </c>
      <c r="K98" s="19">
        <v>50000</v>
      </c>
      <c r="L98" s="23">
        <f t="shared" si="23"/>
        <v>73.5</v>
      </c>
      <c r="M98" s="23">
        <f t="shared" si="24"/>
        <v>0</v>
      </c>
      <c r="N98" s="23">
        <f t="shared" si="25"/>
        <v>0</v>
      </c>
      <c r="O98" s="23">
        <f t="shared" si="26"/>
        <v>73.5</v>
      </c>
      <c r="P98" s="20" t="s">
        <v>63</v>
      </c>
      <c r="Q98" s="20"/>
    </row>
    <row r="99" spans="1:17">
      <c r="A99" s="46"/>
      <c r="B99" s="585" t="s">
        <v>388</v>
      </c>
      <c r="C99" s="19">
        <v>5</v>
      </c>
      <c r="D99" s="21">
        <v>136</v>
      </c>
      <c r="E99" s="25">
        <v>1</v>
      </c>
      <c r="F99" s="24"/>
      <c r="G99" s="22">
        <f t="shared" si="20"/>
        <v>1.47E-3</v>
      </c>
      <c r="H99" s="22">
        <f t="shared" si="21"/>
        <v>0</v>
      </c>
      <c r="I99" s="22"/>
      <c r="J99" s="22">
        <f t="shared" si="22"/>
        <v>1.47E-3</v>
      </c>
      <c r="K99" s="19">
        <v>50000</v>
      </c>
      <c r="L99" s="23">
        <f t="shared" si="23"/>
        <v>73.5</v>
      </c>
      <c r="M99" s="23">
        <f t="shared" si="24"/>
        <v>0</v>
      </c>
      <c r="N99" s="23">
        <f t="shared" si="25"/>
        <v>0</v>
      </c>
      <c r="O99" s="23">
        <f t="shared" si="26"/>
        <v>73.5</v>
      </c>
      <c r="P99" s="20" t="s">
        <v>63</v>
      </c>
      <c r="Q99" s="20"/>
    </row>
    <row r="100" spans="1:17">
      <c r="A100" s="46"/>
      <c r="B100" s="585" t="s">
        <v>389</v>
      </c>
      <c r="C100" s="19">
        <v>5</v>
      </c>
      <c r="D100" s="21">
        <v>136</v>
      </c>
      <c r="E100" s="25">
        <v>1</v>
      </c>
      <c r="F100" s="24"/>
      <c r="G100" s="22">
        <f t="shared" si="20"/>
        <v>1.47E-3</v>
      </c>
      <c r="H100" s="22">
        <f t="shared" si="21"/>
        <v>0</v>
      </c>
      <c r="I100" s="22"/>
      <c r="J100" s="22">
        <f t="shared" si="22"/>
        <v>1.47E-3</v>
      </c>
      <c r="K100" s="19">
        <v>25000</v>
      </c>
      <c r="L100" s="23">
        <f t="shared" si="23"/>
        <v>36.75</v>
      </c>
      <c r="M100" s="23">
        <f t="shared" si="24"/>
        <v>0</v>
      </c>
      <c r="N100" s="23">
        <f t="shared" si="25"/>
        <v>0</v>
      </c>
      <c r="O100" s="23">
        <f t="shared" si="26"/>
        <v>36.75</v>
      </c>
      <c r="P100" s="20" t="s">
        <v>63</v>
      </c>
      <c r="Q100" s="20"/>
    </row>
    <row r="101" spans="1:17">
      <c r="A101" s="46"/>
      <c r="B101" s="585" t="s">
        <v>390</v>
      </c>
      <c r="C101" s="19">
        <v>5</v>
      </c>
      <c r="D101" s="21">
        <v>136</v>
      </c>
      <c r="E101" s="25">
        <v>1</v>
      </c>
      <c r="F101" s="24"/>
      <c r="G101" s="22">
        <f t="shared" si="20"/>
        <v>1.47E-3</v>
      </c>
      <c r="H101" s="22">
        <f t="shared" si="21"/>
        <v>0</v>
      </c>
      <c r="I101" s="22"/>
      <c r="J101" s="22">
        <f t="shared" si="22"/>
        <v>1.47E-3</v>
      </c>
      <c r="K101" s="19">
        <v>50000</v>
      </c>
      <c r="L101" s="23">
        <f t="shared" si="23"/>
        <v>73.5</v>
      </c>
      <c r="M101" s="23">
        <f t="shared" si="24"/>
        <v>0</v>
      </c>
      <c r="N101" s="23">
        <f t="shared" si="25"/>
        <v>0</v>
      </c>
      <c r="O101" s="23">
        <f t="shared" si="26"/>
        <v>73.5</v>
      </c>
      <c r="P101" s="20" t="s">
        <v>63</v>
      </c>
      <c r="Q101" s="20"/>
    </row>
    <row r="102" spans="1:17">
      <c r="A102" s="46"/>
      <c r="B102" s="585" t="s">
        <v>393</v>
      </c>
      <c r="C102" s="19">
        <v>5</v>
      </c>
      <c r="D102" s="21">
        <v>136</v>
      </c>
      <c r="E102" s="25">
        <v>1</v>
      </c>
      <c r="F102" s="24"/>
      <c r="G102" s="22">
        <f t="shared" si="20"/>
        <v>1.47E-3</v>
      </c>
      <c r="H102" s="22">
        <f t="shared" si="21"/>
        <v>0</v>
      </c>
      <c r="I102" s="22"/>
      <c r="J102" s="22">
        <f t="shared" si="22"/>
        <v>1.47E-3</v>
      </c>
      <c r="K102" s="19">
        <v>50000</v>
      </c>
      <c r="L102" s="23">
        <f t="shared" si="23"/>
        <v>73.5</v>
      </c>
      <c r="M102" s="23">
        <f t="shared" si="24"/>
        <v>0</v>
      </c>
      <c r="N102" s="23">
        <f t="shared" si="25"/>
        <v>0</v>
      </c>
      <c r="O102" s="23">
        <f t="shared" si="26"/>
        <v>73.5</v>
      </c>
      <c r="P102" s="20" t="s">
        <v>63</v>
      </c>
      <c r="Q102" s="20"/>
    </row>
    <row r="103" spans="1:17">
      <c r="A103" s="46"/>
      <c r="B103" s="585" t="s">
        <v>396</v>
      </c>
      <c r="C103" s="19">
        <v>5</v>
      </c>
      <c r="D103" s="21">
        <v>136</v>
      </c>
      <c r="E103" s="25">
        <v>1</v>
      </c>
      <c r="F103" s="24"/>
      <c r="G103" s="22">
        <f t="shared" si="20"/>
        <v>1.47E-3</v>
      </c>
      <c r="H103" s="22">
        <f t="shared" si="21"/>
        <v>0</v>
      </c>
      <c r="I103" s="22"/>
      <c r="J103" s="22">
        <f t="shared" si="22"/>
        <v>1.47E-3</v>
      </c>
      <c r="K103" s="19">
        <v>30000</v>
      </c>
      <c r="L103" s="23">
        <f t="shared" si="23"/>
        <v>44.1</v>
      </c>
      <c r="M103" s="23">
        <f t="shared" si="24"/>
        <v>0</v>
      </c>
      <c r="N103" s="23">
        <f t="shared" si="25"/>
        <v>0</v>
      </c>
      <c r="O103" s="23">
        <f t="shared" si="26"/>
        <v>44.1</v>
      </c>
      <c r="P103" s="20" t="s">
        <v>63</v>
      </c>
      <c r="Q103" s="20"/>
    </row>
    <row r="104" spans="1:17">
      <c r="A104" s="46"/>
      <c r="B104" s="585" t="s">
        <v>392</v>
      </c>
      <c r="C104" s="19">
        <v>5</v>
      </c>
      <c r="D104" s="21">
        <v>136</v>
      </c>
      <c r="E104" s="25">
        <v>1</v>
      </c>
      <c r="F104" s="24"/>
      <c r="G104" s="22">
        <f t="shared" si="20"/>
        <v>1.47E-3</v>
      </c>
      <c r="H104" s="22">
        <f t="shared" si="21"/>
        <v>0</v>
      </c>
      <c r="I104" s="22"/>
      <c r="J104" s="22">
        <f t="shared" si="22"/>
        <v>1.47E-3</v>
      </c>
      <c r="K104" s="19">
        <v>4000</v>
      </c>
      <c r="L104" s="23">
        <f t="shared" si="23"/>
        <v>5.88</v>
      </c>
      <c r="M104" s="23">
        <f t="shared" si="24"/>
        <v>0</v>
      </c>
      <c r="N104" s="23">
        <f t="shared" si="25"/>
        <v>0</v>
      </c>
      <c r="O104" s="23">
        <f t="shared" si="26"/>
        <v>5.88</v>
      </c>
      <c r="P104" s="20" t="s">
        <v>63</v>
      </c>
      <c r="Q104" s="20"/>
    </row>
    <row r="105" spans="1:17">
      <c r="A105" s="46"/>
      <c r="B105" s="585" t="s">
        <v>391</v>
      </c>
      <c r="C105" s="19">
        <v>5</v>
      </c>
      <c r="D105" s="21">
        <v>136</v>
      </c>
      <c r="E105" s="25">
        <v>1</v>
      </c>
      <c r="F105" s="24"/>
      <c r="G105" s="22">
        <f t="shared" si="20"/>
        <v>1.47E-3</v>
      </c>
      <c r="H105" s="22">
        <f t="shared" si="21"/>
        <v>0</v>
      </c>
      <c r="I105" s="22"/>
      <c r="J105" s="22">
        <f t="shared" si="22"/>
        <v>1.47E-3</v>
      </c>
      <c r="K105" s="19">
        <v>1500</v>
      </c>
      <c r="L105" s="23">
        <f t="shared" si="23"/>
        <v>2.21</v>
      </c>
      <c r="M105" s="23">
        <f t="shared" si="24"/>
        <v>0</v>
      </c>
      <c r="N105" s="23">
        <f t="shared" si="25"/>
        <v>0</v>
      </c>
      <c r="O105" s="23">
        <f t="shared" si="26"/>
        <v>2.21</v>
      </c>
      <c r="P105" s="20" t="s">
        <v>63</v>
      </c>
      <c r="Q105" s="20"/>
    </row>
    <row r="106" spans="1:17">
      <c r="A106" s="46"/>
      <c r="B106" s="585" t="s">
        <v>394</v>
      </c>
      <c r="C106" s="19">
        <v>5</v>
      </c>
      <c r="D106" s="21">
        <v>136</v>
      </c>
      <c r="E106" s="25">
        <v>1</v>
      </c>
      <c r="F106" s="24"/>
      <c r="G106" s="22">
        <f t="shared" si="20"/>
        <v>1.47E-3</v>
      </c>
      <c r="H106" s="22">
        <f t="shared" si="21"/>
        <v>0</v>
      </c>
      <c r="I106" s="22"/>
      <c r="J106" s="22">
        <f t="shared" si="22"/>
        <v>1.47E-3</v>
      </c>
      <c r="K106" s="19">
        <v>1500</v>
      </c>
      <c r="L106" s="23">
        <f t="shared" si="23"/>
        <v>2.21</v>
      </c>
      <c r="M106" s="23">
        <f t="shared" si="24"/>
        <v>0</v>
      </c>
      <c r="N106" s="23">
        <f t="shared" si="25"/>
        <v>0</v>
      </c>
      <c r="O106" s="23">
        <f t="shared" si="26"/>
        <v>2.21</v>
      </c>
      <c r="P106" s="20" t="s">
        <v>63</v>
      </c>
      <c r="Q106" s="20"/>
    </row>
    <row r="107" spans="1:17">
      <c r="A107" s="46"/>
      <c r="B107" s="585" t="s">
        <v>398</v>
      </c>
      <c r="C107" s="19">
        <v>5</v>
      </c>
      <c r="D107" s="21">
        <v>136</v>
      </c>
      <c r="E107" s="25">
        <v>1</v>
      </c>
      <c r="F107" s="24"/>
      <c r="G107" s="22">
        <f t="shared" si="20"/>
        <v>1.47E-3</v>
      </c>
      <c r="H107" s="22">
        <f t="shared" si="21"/>
        <v>0</v>
      </c>
      <c r="I107" s="22"/>
      <c r="J107" s="22">
        <f t="shared" si="22"/>
        <v>1.47E-3</v>
      </c>
      <c r="K107" s="19">
        <v>25000</v>
      </c>
      <c r="L107" s="23">
        <f t="shared" si="23"/>
        <v>36.75</v>
      </c>
      <c r="M107" s="23">
        <f t="shared" si="24"/>
        <v>0</v>
      </c>
      <c r="N107" s="23">
        <f t="shared" si="25"/>
        <v>0</v>
      </c>
      <c r="O107" s="23">
        <f t="shared" si="26"/>
        <v>36.75</v>
      </c>
      <c r="P107" s="20" t="s">
        <v>63</v>
      </c>
      <c r="Q107" s="20"/>
    </row>
    <row r="108" spans="1:17">
      <c r="A108" s="46"/>
      <c r="B108" s="585" t="s">
        <v>399</v>
      </c>
      <c r="C108" s="19">
        <v>5</v>
      </c>
      <c r="D108" s="21">
        <v>136</v>
      </c>
      <c r="E108" s="25">
        <v>1</v>
      </c>
      <c r="F108" s="24"/>
      <c r="G108" s="22">
        <f t="shared" si="20"/>
        <v>1.47E-3</v>
      </c>
      <c r="H108" s="22">
        <f t="shared" si="21"/>
        <v>0</v>
      </c>
      <c r="I108" s="22"/>
      <c r="J108" s="22">
        <f t="shared" si="22"/>
        <v>1.47E-3</v>
      </c>
      <c r="K108" s="19">
        <v>20000</v>
      </c>
      <c r="L108" s="23">
        <f t="shared" si="23"/>
        <v>29.4</v>
      </c>
      <c r="M108" s="23">
        <f t="shared" si="24"/>
        <v>0</v>
      </c>
      <c r="N108" s="23">
        <f t="shared" si="25"/>
        <v>0</v>
      </c>
      <c r="O108" s="23">
        <f t="shared" si="26"/>
        <v>29.4</v>
      </c>
      <c r="P108" s="20" t="s">
        <v>63</v>
      </c>
      <c r="Q108" s="20"/>
    </row>
    <row r="109" spans="1:17">
      <c r="A109" s="46" t="s">
        <v>224</v>
      </c>
      <c r="B109" s="43" t="s">
        <v>212</v>
      </c>
      <c r="C109" s="38"/>
      <c r="D109" s="39"/>
      <c r="E109" s="39"/>
      <c r="F109" s="39"/>
      <c r="G109" s="40"/>
      <c r="H109" s="40"/>
      <c r="I109" s="40"/>
      <c r="J109" s="40"/>
      <c r="K109" s="38"/>
      <c r="L109" s="41">
        <f>SUM(L90:L108)</f>
        <v>725.11</v>
      </c>
      <c r="M109" s="41">
        <f>SUM(M90:M108)</f>
        <v>0</v>
      </c>
      <c r="N109" s="41">
        <f>SUM(N90:N108)</f>
        <v>0</v>
      </c>
      <c r="O109" s="41">
        <f>SUM(O90:O108)</f>
        <v>725.11</v>
      </c>
      <c r="P109" s="38" t="s">
        <v>297</v>
      </c>
      <c r="Q109" s="20"/>
    </row>
    <row r="110" spans="1:17">
      <c r="A110" s="51"/>
      <c r="B110" s="983" t="s">
        <v>145</v>
      </c>
      <c r="C110" s="983"/>
      <c r="D110" s="983"/>
      <c r="E110" s="983"/>
      <c r="F110" s="983"/>
      <c r="G110" s="983"/>
      <c r="H110" s="983"/>
      <c r="I110" s="983"/>
      <c r="J110" s="983"/>
      <c r="K110" s="983"/>
      <c r="L110" s="983"/>
      <c r="M110" s="983"/>
      <c r="N110" s="983"/>
      <c r="O110" s="983"/>
      <c r="P110" s="984"/>
      <c r="Q110" s="52"/>
    </row>
    <row r="111" spans="1:17" ht="22.5">
      <c r="A111" s="46"/>
      <c r="B111" s="586" t="s">
        <v>148</v>
      </c>
      <c r="C111" s="19">
        <v>1</v>
      </c>
      <c r="D111" s="21">
        <v>136</v>
      </c>
      <c r="E111" s="21">
        <v>1</v>
      </c>
      <c r="F111" s="21"/>
      <c r="G111" s="22">
        <f t="shared" ref="G111:G174" si="27">(E111+F111)/D111/C111</f>
        <v>7.3499999999999998E-3</v>
      </c>
      <c r="H111" s="22">
        <f t="shared" ref="H111:H116" si="28">G111-J111</f>
        <v>0</v>
      </c>
      <c r="I111" s="22"/>
      <c r="J111" s="22">
        <f t="shared" ref="J111:J116" si="29">E111/D111/C111</f>
        <v>7.3499999999999998E-3</v>
      </c>
      <c r="K111" s="19">
        <v>1200</v>
      </c>
      <c r="L111" s="23">
        <f t="shared" ref="L111:L174" si="30">G111*K111</f>
        <v>8.82</v>
      </c>
      <c r="M111" s="23">
        <f t="shared" ref="M111:M116" si="31">H111*K111</f>
        <v>0</v>
      </c>
      <c r="N111" s="23">
        <f t="shared" ref="N111:N116" si="32">I111*K111</f>
        <v>0</v>
      </c>
      <c r="O111" s="23">
        <f t="shared" ref="O111:O116" si="33">L111-M111</f>
        <v>8.82</v>
      </c>
      <c r="P111" s="19" t="s">
        <v>153</v>
      </c>
      <c r="Q111" s="20"/>
    </row>
    <row r="112" spans="1:17">
      <c r="A112" s="46"/>
      <c r="B112" s="586" t="s">
        <v>149</v>
      </c>
      <c r="C112" s="19">
        <v>1</v>
      </c>
      <c r="D112" s="21">
        <v>136</v>
      </c>
      <c r="E112" s="21">
        <v>1</v>
      </c>
      <c r="F112" s="21"/>
      <c r="G112" s="22">
        <f t="shared" si="27"/>
        <v>7.3499999999999998E-3</v>
      </c>
      <c r="H112" s="22">
        <f t="shared" si="28"/>
        <v>0</v>
      </c>
      <c r="I112" s="22"/>
      <c r="J112" s="22">
        <f t="shared" si="29"/>
        <v>7.3499999999999998E-3</v>
      </c>
      <c r="K112" s="19">
        <v>1200</v>
      </c>
      <c r="L112" s="23">
        <f t="shared" si="30"/>
        <v>8.82</v>
      </c>
      <c r="M112" s="23">
        <f t="shared" si="31"/>
        <v>0</v>
      </c>
      <c r="N112" s="23">
        <f t="shared" si="32"/>
        <v>0</v>
      </c>
      <c r="O112" s="23">
        <f t="shared" si="33"/>
        <v>8.82</v>
      </c>
      <c r="P112" s="19" t="s">
        <v>153</v>
      </c>
      <c r="Q112" s="20"/>
    </row>
    <row r="113" spans="1:17" ht="22.5">
      <c r="A113" s="46"/>
      <c r="B113" s="586" t="s">
        <v>151</v>
      </c>
      <c r="C113" s="19">
        <v>1</v>
      </c>
      <c r="D113" s="21">
        <v>136</v>
      </c>
      <c r="E113" s="21">
        <v>2</v>
      </c>
      <c r="F113" s="21"/>
      <c r="G113" s="22">
        <f t="shared" si="27"/>
        <v>1.4710000000000001E-2</v>
      </c>
      <c r="H113" s="22">
        <f t="shared" si="28"/>
        <v>0</v>
      </c>
      <c r="I113" s="22"/>
      <c r="J113" s="22">
        <f t="shared" si="29"/>
        <v>1.4710000000000001E-2</v>
      </c>
      <c r="K113" s="19">
        <v>1200</v>
      </c>
      <c r="L113" s="23">
        <f t="shared" si="30"/>
        <v>17.649999999999999</v>
      </c>
      <c r="M113" s="23">
        <f t="shared" si="31"/>
        <v>0</v>
      </c>
      <c r="N113" s="23">
        <f t="shared" si="32"/>
        <v>0</v>
      </c>
      <c r="O113" s="23">
        <f t="shared" si="33"/>
        <v>17.649999999999999</v>
      </c>
      <c r="P113" s="19" t="s">
        <v>154</v>
      </c>
      <c r="Q113" s="20"/>
    </row>
    <row r="114" spans="1:17">
      <c r="A114" s="46"/>
      <c r="B114" s="586" t="s">
        <v>150</v>
      </c>
      <c r="C114" s="19">
        <v>1</v>
      </c>
      <c r="D114" s="21">
        <v>136</v>
      </c>
      <c r="E114" s="21">
        <v>2</v>
      </c>
      <c r="F114" s="21"/>
      <c r="G114" s="22">
        <f t="shared" si="27"/>
        <v>1.4710000000000001E-2</v>
      </c>
      <c r="H114" s="22">
        <f t="shared" si="28"/>
        <v>0</v>
      </c>
      <c r="I114" s="22"/>
      <c r="J114" s="22">
        <f t="shared" si="29"/>
        <v>1.4710000000000001E-2</v>
      </c>
      <c r="K114" s="19">
        <v>1500</v>
      </c>
      <c r="L114" s="23">
        <f t="shared" si="30"/>
        <v>22.07</v>
      </c>
      <c r="M114" s="23">
        <f t="shared" si="31"/>
        <v>0</v>
      </c>
      <c r="N114" s="23">
        <f t="shared" si="32"/>
        <v>0</v>
      </c>
      <c r="O114" s="23">
        <f t="shared" si="33"/>
        <v>22.07</v>
      </c>
      <c r="P114" s="19" t="s">
        <v>154</v>
      </c>
      <c r="Q114" s="20"/>
    </row>
    <row r="115" spans="1:17">
      <c r="A115" s="46"/>
      <c r="B115" s="586" t="s">
        <v>152</v>
      </c>
      <c r="C115" s="19">
        <v>1</v>
      </c>
      <c r="D115" s="21">
        <v>136</v>
      </c>
      <c r="E115" s="21">
        <v>44</v>
      </c>
      <c r="F115" s="21"/>
      <c r="G115" s="22">
        <f t="shared" si="27"/>
        <v>0.32352999999999998</v>
      </c>
      <c r="H115" s="22">
        <f t="shared" si="28"/>
        <v>0</v>
      </c>
      <c r="I115" s="22"/>
      <c r="J115" s="22">
        <f t="shared" si="29"/>
        <v>0.32352999999999998</v>
      </c>
      <c r="K115" s="19">
        <v>350</v>
      </c>
      <c r="L115" s="23">
        <f t="shared" si="30"/>
        <v>113.24</v>
      </c>
      <c r="M115" s="23">
        <f t="shared" si="31"/>
        <v>0</v>
      </c>
      <c r="N115" s="23">
        <f t="shared" si="32"/>
        <v>0</v>
      </c>
      <c r="O115" s="23">
        <f t="shared" si="33"/>
        <v>113.24</v>
      </c>
      <c r="P115" s="19" t="s">
        <v>155</v>
      </c>
      <c r="Q115" s="20"/>
    </row>
    <row r="116" spans="1:17" ht="22.5">
      <c r="A116" s="46"/>
      <c r="B116" s="586" t="s">
        <v>138</v>
      </c>
      <c r="C116" s="19">
        <v>1</v>
      </c>
      <c r="D116" s="21">
        <v>136</v>
      </c>
      <c r="E116" s="21">
        <v>1</v>
      </c>
      <c r="F116" s="21"/>
      <c r="G116" s="22">
        <f t="shared" si="27"/>
        <v>7.3499999999999998E-3</v>
      </c>
      <c r="H116" s="22">
        <f t="shared" si="28"/>
        <v>0</v>
      </c>
      <c r="I116" s="22"/>
      <c r="J116" s="22">
        <f t="shared" si="29"/>
        <v>7.3499999999999998E-3</v>
      </c>
      <c r="K116" s="19">
        <v>1200</v>
      </c>
      <c r="L116" s="23">
        <f t="shared" si="30"/>
        <v>8.82</v>
      </c>
      <c r="M116" s="23">
        <f t="shared" si="31"/>
        <v>0</v>
      </c>
      <c r="N116" s="23">
        <f t="shared" si="32"/>
        <v>0</v>
      </c>
      <c r="O116" s="23">
        <f t="shared" si="33"/>
        <v>8.82</v>
      </c>
      <c r="P116" s="19" t="s">
        <v>153</v>
      </c>
      <c r="Q116" s="20"/>
    </row>
    <row r="117" spans="1:17">
      <c r="A117" s="46" t="s">
        <v>224</v>
      </c>
      <c r="B117" s="43" t="s">
        <v>212</v>
      </c>
      <c r="C117" s="38"/>
      <c r="D117" s="39"/>
      <c r="E117" s="39"/>
      <c r="F117" s="39"/>
      <c r="G117" s="40"/>
      <c r="H117" s="40"/>
      <c r="I117" s="40"/>
      <c r="J117" s="40"/>
      <c r="K117" s="38"/>
      <c r="L117" s="41">
        <f>SUM(L111:L116)</f>
        <v>179.42</v>
      </c>
      <c r="M117" s="41">
        <f>SUM(M111:M116)</f>
        <v>0</v>
      </c>
      <c r="N117" s="41">
        <f>SUM(N111:N116)</f>
        <v>0</v>
      </c>
      <c r="O117" s="41">
        <f>SUM(O111:O116)</f>
        <v>179.42</v>
      </c>
      <c r="P117" s="38" t="s">
        <v>297</v>
      </c>
      <c r="Q117" s="20"/>
    </row>
    <row r="118" spans="1:17">
      <c r="A118" s="51"/>
      <c r="B118" s="983" t="s">
        <v>332</v>
      </c>
      <c r="C118" s="983"/>
      <c r="D118" s="983"/>
      <c r="E118" s="983"/>
      <c r="F118" s="983"/>
      <c r="G118" s="983"/>
      <c r="H118" s="983"/>
      <c r="I118" s="983"/>
      <c r="J118" s="983"/>
      <c r="K118" s="983"/>
      <c r="L118" s="983"/>
      <c r="M118" s="983"/>
      <c r="N118" s="983"/>
      <c r="O118" s="983"/>
      <c r="P118" s="984"/>
      <c r="Q118" s="52"/>
    </row>
    <row r="119" spans="1:17">
      <c r="A119" s="46"/>
      <c r="B119" s="586" t="s">
        <v>156</v>
      </c>
      <c r="C119" s="19">
        <v>1</v>
      </c>
      <c r="D119" s="21">
        <v>136</v>
      </c>
      <c r="E119" s="28">
        <v>3</v>
      </c>
      <c r="F119" s="28">
        <v>1</v>
      </c>
      <c r="G119" s="22">
        <f t="shared" si="27"/>
        <v>2.9409999999999999E-2</v>
      </c>
      <c r="H119" s="22">
        <f t="shared" ref="H119:H125" si="34">G119-J119</f>
        <v>7.3499999999999998E-3</v>
      </c>
      <c r="I119" s="22">
        <f>(F119)/D119/C119</f>
        <v>7.3499999999999998E-3</v>
      </c>
      <c r="J119" s="22">
        <f t="shared" ref="J119:J125" si="35">E119/D119/C119</f>
        <v>2.206E-2</v>
      </c>
      <c r="K119" s="19">
        <v>1323</v>
      </c>
      <c r="L119" s="23">
        <f t="shared" si="30"/>
        <v>38.909999999999997</v>
      </c>
      <c r="M119" s="23">
        <f t="shared" ref="M119:M125" si="36">H119*K119</f>
        <v>9.7200000000000006</v>
      </c>
      <c r="N119" s="23">
        <f t="shared" ref="N119:N125" si="37">I119*K119</f>
        <v>9.7200000000000006</v>
      </c>
      <c r="O119" s="23">
        <f t="shared" ref="O119:O125" si="38">L119-M119</f>
        <v>29.19</v>
      </c>
      <c r="P119" s="19" t="s">
        <v>177</v>
      </c>
      <c r="Q119" s="20"/>
    </row>
    <row r="120" spans="1:17">
      <c r="A120" s="46"/>
      <c r="B120" s="586" t="s">
        <v>157</v>
      </c>
      <c r="C120" s="19">
        <v>1</v>
      </c>
      <c r="D120" s="21">
        <v>136</v>
      </c>
      <c r="E120" s="28">
        <v>23</v>
      </c>
      <c r="F120" s="28">
        <v>17</v>
      </c>
      <c r="G120" s="22">
        <f t="shared" si="27"/>
        <v>0.29411999999999999</v>
      </c>
      <c r="H120" s="22">
        <f>G120-J120</f>
        <v>0.125</v>
      </c>
      <c r="I120" s="22">
        <f>(F120)/D120/C120</f>
        <v>0.125</v>
      </c>
      <c r="J120" s="22">
        <f t="shared" si="35"/>
        <v>0.16911999999999999</v>
      </c>
      <c r="K120" s="19">
        <v>1745</v>
      </c>
      <c r="L120" s="23">
        <f t="shared" si="30"/>
        <v>513.24</v>
      </c>
      <c r="M120" s="23">
        <f t="shared" si="36"/>
        <v>218.13</v>
      </c>
      <c r="N120" s="23">
        <f t="shared" si="37"/>
        <v>218.13</v>
      </c>
      <c r="O120" s="23">
        <f t="shared" si="38"/>
        <v>295.11</v>
      </c>
      <c r="P120" s="19" t="s">
        <v>177</v>
      </c>
      <c r="Q120" s="20"/>
    </row>
    <row r="121" spans="1:17">
      <c r="A121" s="46"/>
      <c r="B121" s="585" t="s">
        <v>158</v>
      </c>
      <c r="C121" s="19">
        <v>1</v>
      </c>
      <c r="D121" s="28">
        <v>209</v>
      </c>
      <c r="E121" s="21">
        <v>2300</v>
      </c>
      <c r="F121" s="21"/>
      <c r="G121" s="22">
        <f t="shared" si="27"/>
        <v>11.00478</v>
      </c>
      <c r="H121" s="22">
        <f t="shared" si="34"/>
        <v>0</v>
      </c>
      <c r="I121" s="22"/>
      <c r="J121" s="22">
        <f t="shared" si="35"/>
        <v>11.00478</v>
      </c>
      <c r="K121" s="19">
        <v>0.22</v>
      </c>
      <c r="L121" s="23">
        <f t="shared" si="30"/>
        <v>2.42</v>
      </c>
      <c r="M121" s="23">
        <f t="shared" si="36"/>
        <v>0</v>
      </c>
      <c r="N121" s="23">
        <f t="shared" si="37"/>
        <v>0</v>
      </c>
      <c r="O121" s="23">
        <f t="shared" si="38"/>
        <v>2.42</v>
      </c>
      <c r="P121" s="20" t="s">
        <v>294</v>
      </c>
      <c r="Q121" s="20" t="s">
        <v>333</v>
      </c>
    </row>
    <row r="122" spans="1:17">
      <c r="A122" s="46"/>
      <c r="B122" s="586" t="s">
        <v>159</v>
      </c>
      <c r="C122" s="19">
        <v>1</v>
      </c>
      <c r="D122" s="28">
        <v>209</v>
      </c>
      <c r="E122" s="21">
        <v>2300</v>
      </c>
      <c r="F122" s="21"/>
      <c r="G122" s="22">
        <f t="shared" si="27"/>
        <v>11.00478</v>
      </c>
      <c r="H122" s="22">
        <f t="shared" si="34"/>
        <v>0</v>
      </c>
      <c r="I122" s="22"/>
      <c r="J122" s="22">
        <f t="shared" si="35"/>
        <v>11.00478</v>
      </c>
      <c r="K122" s="19">
        <v>0.8</v>
      </c>
      <c r="L122" s="23">
        <f t="shared" si="30"/>
        <v>8.8000000000000007</v>
      </c>
      <c r="M122" s="23">
        <f t="shared" si="36"/>
        <v>0</v>
      </c>
      <c r="N122" s="23">
        <f t="shared" si="37"/>
        <v>0</v>
      </c>
      <c r="O122" s="23">
        <f t="shared" si="38"/>
        <v>8.8000000000000007</v>
      </c>
      <c r="P122" s="20" t="s">
        <v>294</v>
      </c>
      <c r="Q122" s="20" t="s">
        <v>333</v>
      </c>
    </row>
    <row r="123" spans="1:17">
      <c r="A123" s="46"/>
      <c r="B123" s="586" t="s">
        <v>160</v>
      </c>
      <c r="C123" s="19">
        <v>1</v>
      </c>
      <c r="D123" s="28">
        <v>209</v>
      </c>
      <c r="E123" s="21">
        <f>600*2</f>
        <v>1200</v>
      </c>
      <c r="F123" s="21"/>
      <c r="G123" s="22">
        <f t="shared" si="27"/>
        <v>5.7416299999999998</v>
      </c>
      <c r="H123" s="22">
        <f t="shared" si="34"/>
        <v>0</v>
      </c>
      <c r="I123" s="22"/>
      <c r="J123" s="22">
        <f t="shared" si="35"/>
        <v>5.7416299999999998</v>
      </c>
      <c r="K123" s="19">
        <f>400/1000</f>
        <v>0.4</v>
      </c>
      <c r="L123" s="23">
        <f t="shared" si="30"/>
        <v>2.2999999999999998</v>
      </c>
      <c r="M123" s="23">
        <f t="shared" si="36"/>
        <v>0</v>
      </c>
      <c r="N123" s="23">
        <f t="shared" si="37"/>
        <v>0</v>
      </c>
      <c r="O123" s="23">
        <f t="shared" si="38"/>
        <v>2.2999999999999998</v>
      </c>
      <c r="P123" s="20" t="s">
        <v>334</v>
      </c>
      <c r="Q123" s="20" t="s">
        <v>333</v>
      </c>
    </row>
    <row r="124" spans="1:17">
      <c r="A124" s="46"/>
      <c r="B124" s="586" t="s">
        <v>161</v>
      </c>
      <c r="C124" s="19">
        <v>1</v>
      </c>
      <c r="D124" s="28">
        <v>209</v>
      </c>
      <c r="E124" s="21">
        <v>6</v>
      </c>
      <c r="F124" s="21"/>
      <c r="G124" s="22">
        <f t="shared" si="27"/>
        <v>2.8709999999999999E-2</v>
      </c>
      <c r="H124" s="22">
        <f t="shared" si="34"/>
        <v>0</v>
      </c>
      <c r="I124" s="22"/>
      <c r="J124" s="22">
        <f t="shared" si="35"/>
        <v>2.8709999999999999E-2</v>
      </c>
      <c r="K124" s="19">
        <v>1220</v>
      </c>
      <c r="L124" s="23">
        <f t="shared" si="30"/>
        <v>35.03</v>
      </c>
      <c r="M124" s="23">
        <f t="shared" si="36"/>
        <v>0</v>
      </c>
      <c r="N124" s="23">
        <f t="shared" si="37"/>
        <v>0</v>
      </c>
      <c r="O124" s="23">
        <f t="shared" si="38"/>
        <v>35.03</v>
      </c>
      <c r="P124" s="19" t="s">
        <v>335</v>
      </c>
      <c r="Q124" s="20" t="s">
        <v>333</v>
      </c>
    </row>
    <row r="125" spans="1:17" ht="14.25" customHeight="1">
      <c r="A125" s="46"/>
      <c r="B125" s="585" t="s">
        <v>162</v>
      </c>
      <c r="C125" s="19">
        <v>1</v>
      </c>
      <c r="D125" s="28">
        <v>209</v>
      </c>
      <c r="E125" s="21">
        <v>2</v>
      </c>
      <c r="F125" s="21"/>
      <c r="G125" s="22">
        <f t="shared" si="27"/>
        <v>9.5700000000000004E-3</v>
      </c>
      <c r="H125" s="22">
        <f t="shared" si="34"/>
        <v>0</v>
      </c>
      <c r="I125" s="22"/>
      <c r="J125" s="22">
        <f t="shared" si="35"/>
        <v>9.5700000000000004E-3</v>
      </c>
      <c r="K125" s="19">
        <v>1320</v>
      </c>
      <c r="L125" s="23">
        <f t="shared" si="30"/>
        <v>12.63</v>
      </c>
      <c r="M125" s="23">
        <f t="shared" si="36"/>
        <v>0</v>
      </c>
      <c r="N125" s="23">
        <f t="shared" si="37"/>
        <v>0</v>
      </c>
      <c r="O125" s="23">
        <f t="shared" si="38"/>
        <v>12.63</v>
      </c>
      <c r="P125" s="19" t="s">
        <v>336</v>
      </c>
      <c r="Q125" s="20" t="s">
        <v>333</v>
      </c>
    </row>
    <row r="126" spans="1:17">
      <c r="A126" s="46"/>
      <c r="B126" s="43" t="s">
        <v>212</v>
      </c>
      <c r="C126" s="38"/>
      <c r="D126" s="39"/>
      <c r="E126" s="39"/>
      <c r="F126" s="39"/>
      <c r="G126" s="40"/>
      <c r="H126" s="40"/>
      <c r="I126" s="40"/>
      <c r="J126" s="40"/>
      <c r="K126" s="38"/>
      <c r="L126" s="42">
        <f>SUM(L119:L125)</f>
        <v>613.33000000000004</v>
      </c>
      <c r="M126" s="42">
        <f>SUM(M119:M125)</f>
        <v>227.85</v>
      </c>
      <c r="N126" s="42">
        <f>SUM(N119:N125)</f>
        <v>227.85</v>
      </c>
      <c r="O126" s="42">
        <f>SUM(O119:O125)</f>
        <v>385.48</v>
      </c>
      <c r="P126" s="38"/>
      <c r="Q126" s="20"/>
    </row>
    <row r="127" spans="1:17">
      <c r="A127" s="46" t="s">
        <v>222</v>
      </c>
      <c r="B127" s="43"/>
      <c r="C127" s="38"/>
      <c r="D127" s="39"/>
      <c r="E127" s="39"/>
      <c r="F127" s="39"/>
      <c r="G127" s="40"/>
      <c r="H127" s="40"/>
      <c r="I127" s="40"/>
      <c r="J127" s="40"/>
      <c r="K127" s="38"/>
      <c r="L127" s="41">
        <f>SUM(M127:O127)</f>
        <v>227.85</v>
      </c>
      <c r="M127" s="41"/>
      <c r="N127" s="41">
        <f>N126</f>
        <v>227.85</v>
      </c>
      <c r="O127" s="41"/>
      <c r="P127" s="38" t="s">
        <v>296</v>
      </c>
      <c r="Q127" s="20"/>
    </row>
    <row r="128" spans="1:17">
      <c r="A128" s="46" t="s">
        <v>224</v>
      </c>
      <c r="B128" s="43"/>
      <c r="C128" s="38"/>
      <c r="D128" s="39"/>
      <c r="E128" s="39"/>
      <c r="F128" s="39"/>
      <c r="G128" s="40"/>
      <c r="H128" s="40"/>
      <c r="I128" s="40"/>
      <c r="J128" s="40"/>
      <c r="K128" s="38"/>
      <c r="L128" s="41">
        <f>SUM(M128:O128)</f>
        <v>385.48</v>
      </c>
      <c r="M128" s="41">
        <f>M126-N127</f>
        <v>0</v>
      </c>
      <c r="N128" s="41"/>
      <c r="O128" s="41">
        <f>O126</f>
        <v>385.48</v>
      </c>
      <c r="P128" s="38" t="s">
        <v>297</v>
      </c>
      <c r="Q128" s="20"/>
    </row>
    <row r="129" spans="1:17">
      <c r="A129" s="51"/>
      <c r="B129" s="983" t="s">
        <v>164</v>
      </c>
      <c r="C129" s="983"/>
      <c r="D129" s="983"/>
      <c r="E129" s="983"/>
      <c r="F129" s="983"/>
      <c r="G129" s="983"/>
      <c r="H129" s="983"/>
      <c r="I129" s="983"/>
      <c r="J129" s="983"/>
      <c r="K129" s="983"/>
      <c r="L129" s="983"/>
      <c r="M129" s="983"/>
      <c r="N129" s="983"/>
      <c r="O129" s="983"/>
      <c r="P129" s="984"/>
      <c r="Q129" s="52"/>
    </row>
    <row r="130" spans="1:17">
      <c r="A130" s="46"/>
      <c r="B130" s="586" t="s">
        <v>165</v>
      </c>
      <c r="C130" s="19">
        <v>1</v>
      </c>
      <c r="D130" s="21">
        <v>136</v>
      </c>
      <c r="E130" s="21">
        <v>12</v>
      </c>
      <c r="F130" s="21"/>
      <c r="G130" s="22">
        <f t="shared" si="27"/>
        <v>8.8239999999999999E-2</v>
      </c>
      <c r="H130" s="22">
        <f t="shared" ref="H130:H134" si="39">G130-J130</f>
        <v>8.8239999999999999E-2</v>
      </c>
      <c r="I130" s="22"/>
      <c r="J130" s="22"/>
      <c r="K130" s="21">
        <v>2000</v>
      </c>
      <c r="L130" s="23">
        <f t="shared" si="30"/>
        <v>176.48</v>
      </c>
      <c r="M130" s="23">
        <f t="shared" ref="M130:M134" si="40">H130*K130</f>
        <v>176.48</v>
      </c>
      <c r="N130" s="23">
        <f t="shared" ref="N130:N134" si="41">I130*K130</f>
        <v>0</v>
      </c>
      <c r="O130" s="23">
        <f t="shared" ref="O130:O134" si="42">L130-M130</f>
        <v>0</v>
      </c>
      <c r="P130" s="19" t="s">
        <v>169</v>
      </c>
      <c r="Q130" s="20"/>
    </row>
    <row r="131" spans="1:17">
      <c r="A131" s="46"/>
      <c r="B131" s="586" t="s">
        <v>166</v>
      </c>
      <c r="C131" s="19">
        <v>1</v>
      </c>
      <c r="D131" s="21">
        <v>136</v>
      </c>
      <c r="E131" s="21">
        <v>12</v>
      </c>
      <c r="F131" s="21"/>
      <c r="G131" s="22">
        <f t="shared" si="27"/>
        <v>8.8239999999999999E-2</v>
      </c>
      <c r="H131" s="22">
        <f t="shared" si="39"/>
        <v>8.8239999999999999E-2</v>
      </c>
      <c r="I131" s="22"/>
      <c r="J131" s="22"/>
      <c r="K131" s="21">
        <v>6000</v>
      </c>
      <c r="L131" s="23">
        <f t="shared" si="30"/>
        <v>529.44000000000005</v>
      </c>
      <c r="M131" s="23">
        <f t="shared" si="40"/>
        <v>529.44000000000005</v>
      </c>
      <c r="N131" s="23">
        <f t="shared" si="41"/>
        <v>0</v>
      </c>
      <c r="O131" s="23">
        <f t="shared" si="42"/>
        <v>0</v>
      </c>
      <c r="P131" s="19" t="s">
        <v>169</v>
      </c>
      <c r="Q131" s="20"/>
    </row>
    <row r="132" spans="1:17">
      <c r="A132" s="46"/>
      <c r="B132" s="586" t="s">
        <v>167</v>
      </c>
      <c r="C132" s="19">
        <v>1</v>
      </c>
      <c r="D132" s="21">
        <v>136</v>
      </c>
      <c r="E132" s="21">
        <v>12</v>
      </c>
      <c r="F132" s="21"/>
      <c r="G132" s="22">
        <f t="shared" si="27"/>
        <v>8.8239999999999999E-2</v>
      </c>
      <c r="H132" s="22">
        <f t="shared" si="39"/>
        <v>8.8239999999999999E-2</v>
      </c>
      <c r="I132" s="22"/>
      <c r="J132" s="22"/>
      <c r="K132" s="21">
        <v>380</v>
      </c>
      <c r="L132" s="23">
        <f t="shared" si="30"/>
        <v>33.53</v>
      </c>
      <c r="M132" s="23">
        <f t="shared" si="40"/>
        <v>33.53</v>
      </c>
      <c r="N132" s="23">
        <f t="shared" si="41"/>
        <v>0</v>
      </c>
      <c r="O132" s="23">
        <f t="shared" si="42"/>
        <v>0</v>
      </c>
      <c r="P132" s="19" t="s">
        <v>169</v>
      </c>
      <c r="Q132" s="20"/>
    </row>
    <row r="133" spans="1:17">
      <c r="A133" s="46"/>
      <c r="B133" s="586" t="s">
        <v>168</v>
      </c>
      <c r="C133" s="19">
        <v>1</v>
      </c>
      <c r="D133" s="21">
        <v>136</v>
      </c>
      <c r="E133" s="21">
        <v>12</v>
      </c>
      <c r="F133" s="21"/>
      <c r="G133" s="22">
        <f t="shared" si="27"/>
        <v>8.8239999999999999E-2</v>
      </c>
      <c r="H133" s="22">
        <f t="shared" si="39"/>
        <v>8.8239999999999999E-2</v>
      </c>
      <c r="I133" s="22"/>
      <c r="J133" s="22"/>
      <c r="K133" s="21">
        <v>260</v>
      </c>
      <c r="L133" s="23">
        <f t="shared" si="30"/>
        <v>22.94</v>
      </c>
      <c r="M133" s="23">
        <f t="shared" si="40"/>
        <v>22.94</v>
      </c>
      <c r="N133" s="23">
        <f t="shared" si="41"/>
        <v>0</v>
      </c>
      <c r="O133" s="23">
        <f t="shared" si="42"/>
        <v>0</v>
      </c>
      <c r="P133" s="19" t="s">
        <v>169</v>
      </c>
      <c r="Q133" s="20"/>
    </row>
    <row r="134" spans="1:17" ht="22.5">
      <c r="A134" s="46"/>
      <c r="B134" s="586" t="s">
        <v>195</v>
      </c>
      <c r="C134" s="19">
        <v>1</v>
      </c>
      <c r="D134" s="21">
        <v>136</v>
      </c>
      <c r="E134" s="21">
        <v>1</v>
      </c>
      <c r="F134" s="21"/>
      <c r="G134" s="22">
        <f t="shared" si="27"/>
        <v>7.3499999999999998E-3</v>
      </c>
      <c r="H134" s="22">
        <f t="shared" si="39"/>
        <v>7.3499999999999998E-3</v>
      </c>
      <c r="I134" s="22"/>
      <c r="J134" s="22"/>
      <c r="K134" s="21">
        <v>6320</v>
      </c>
      <c r="L134" s="23">
        <f t="shared" si="30"/>
        <v>46.45</v>
      </c>
      <c r="M134" s="23">
        <f t="shared" si="40"/>
        <v>46.45</v>
      </c>
      <c r="N134" s="23">
        <f t="shared" si="41"/>
        <v>0</v>
      </c>
      <c r="O134" s="23">
        <f t="shared" si="42"/>
        <v>0</v>
      </c>
      <c r="P134" s="19" t="s">
        <v>170</v>
      </c>
      <c r="Q134" s="20"/>
    </row>
    <row r="135" spans="1:17">
      <c r="A135" s="46"/>
      <c r="B135" s="43" t="s">
        <v>212</v>
      </c>
      <c r="C135" s="38"/>
      <c r="D135" s="39"/>
      <c r="E135" s="39"/>
      <c r="F135" s="39"/>
      <c r="G135" s="40"/>
      <c r="H135" s="40"/>
      <c r="I135" s="40"/>
      <c r="J135" s="40"/>
      <c r="K135" s="38"/>
      <c r="L135" s="41">
        <f>SUM(L130:L134)</f>
        <v>808.84</v>
      </c>
      <c r="M135" s="41">
        <f>SUM(M130:M134)</f>
        <v>808.84</v>
      </c>
      <c r="N135" s="41">
        <f>SUM(N130:N134)</f>
        <v>0</v>
      </c>
      <c r="O135" s="41">
        <f>SUM(O130:O134)</f>
        <v>0</v>
      </c>
      <c r="P135" s="38"/>
      <c r="Q135" s="20"/>
    </row>
    <row r="136" spans="1:17">
      <c r="A136" s="46" t="s">
        <v>222</v>
      </c>
      <c r="B136" s="43"/>
      <c r="C136" s="38"/>
      <c r="D136" s="39"/>
      <c r="E136" s="39"/>
      <c r="F136" s="39"/>
      <c r="G136" s="40"/>
      <c r="H136" s="40"/>
      <c r="I136" s="40"/>
      <c r="J136" s="40"/>
      <c r="K136" s="38"/>
      <c r="L136" s="41">
        <f>SUM(M136:O136)</f>
        <v>808.84</v>
      </c>
      <c r="M136" s="41">
        <f>M135</f>
        <v>808.84</v>
      </c>
      <c r="N136" s="41">
        <f>N135</f>
        <v>0</v>
      </c>
      <c r="O136" s="81"/>
      <c r="P136" s="38" t="s">
        <v>296</v>
      </c>
      <c r="Q136" s="20"/>
    </row>
    <row r="137" spans="1:17">
      <c r="A137" s="46" t="s">
        <v>242</v>
      </c>
      <c r="B137" s="43"/>
      <c r="C137" s="38"/>
      <c r="D137" s="39"/>
      <c r="E137" s="39"/>
      <c r="F137" s="39"/>
      <c r="G137" s="40"/>
      <c r="H137" s="40"/>
      <c r="I137" s="40"/>
      <c r="J137" s="40"/>
      <c r="K137" s="38"/>
      <c r="L137" s="41">
        <f>SUM(M137:O137)</f>
        <v>0</v>
      </c>
      <c r="M137" s="81"/>
      <c r="N137" s="81"/>
      <c r="O137" s="41">
        <f>O135</f>
        <v>0</v>
      </c>
      <c r="P137" s="38" t="s">
        <v>297</v>
      </c>
      <c r="Q137" s="20"/>
    </row>
    <row r="138" spans="1:17">
      <c r="A138" s="51"/>
      <c r="B138" s="983" t="s">
        <v>171</v>
      </c>
      <c r="C138" s="983"/>
      <c r="D138" s="983"/>
      <c r="E138" s="983"/>
      <c r="F138" s="983"/>
      <c r="G138" s="983"/>
      <c r="H138" s="983"/>
      <c r="I138" s="983"/>
      <c r="J138" s="983"/>
      <c r="K138" s="983"/>
      <c r="L138" s="983"/>
      <c r="M138" s="983"/>
      <c r="N138" s="983"/>
      <c r="O138" s="983"/>
      <c r="P138" s="984"/>
      <c r="Q138" s="52"/>
    </row>
    <row r="139" spans="1:17">
      <c r="A139" s="46"/>
      <c r="B139" s="586" t="s">
        <v>176</v>
      </c>
      <c r="C139" s="19">
        <v>1</v>
      </c>
      <c r="D139" s="28">
        <v>209</v>
      </c>
      <c r="E139" s="21">
        <v>12</v>
      </c>
      <c r="F139" s="21"/>
      <c r="G139" s="22">
        <f t="shared" si="27"/>
        <v>5.7419999999999999E-2</v>
      </c>
      <c r="H139" s="22">
        <f>G139-J139</f>
        <v>0</v>
      </c>
      <c r="I139" s="22"/>
      <c r="J139" s="22">
        <f>E139/D139/C139</f>
        <v>5.7419999999999999E-2</v>
      </c>
      <c r="K139" s="21">
        <v>2340</v>
      </c>
      <c r="L139" s="23">
        <f t="shared" si="30"/>
        <v>134.36000000000001</v>
      </c>
      <c r="M139" s="23">
        <f>H139*K139</f>
        <v>0</v>
      </c>
      <c r="N139" s="23">
        <f>I139*K139</f>
        <v>0</v>
      </c>
      <c r="O139" s="23">
        <f>L139-M139</f>
        <v>134.36000000000001</v>
      </c>
      <c r="P139" s="19" t="s">
        <v>169</v>
      </c>
      <c r="Q139" s="20" t="s">
        <v>333</v>
      </c>
    </row>
    <row r="140" spans="1:17">
      <c r="A140" s="46"/>
      <c r="B140" s="586" t="s">
        <v>174</v>
      </c>
      <c r="C140" s="19">
        <v>1</v>
      </c>
      <c r="D140" s="28">
        <v>209</v>
      </c>
      <c r="E140" s="31">
        <v>2436</v>
      </c>
      <c r="F140" s="21"/>
      <c r="G140" s="22">
        <f t="shared" si="27"/>
        <v>11.6555</v>
      </c>
      <c r="H140" s="22">
        <f>G140-J140</f>
        <v>0</v>
      </c>
      <c r="I140" s="22"/>
      <c r="J140" s="22">
        <f>E140/D140/C140</f>
        <v>11.6555</v>
      </c>
      <c r="K140" s="19">
        <v>0.64</v>
      </c>
      <c r="L140" s="23">
        <f t="shared" si="30"/>
        <v>7.46</v>
      </c>
      <c r="M140" s="23">
        <f>H140*K140</f>
        <v>0</v>
      </c>
      <c r="N140" s="23">
        <f>I140*K140</f>
        <v>0</v>
      </c>
      <c r="O140" s="23">
        <f>L140-M140</f>
        <v>7.46</v>
      </c>
      <c r="P140" s="20" t="s">
        <v>172</v>
      </c>
      <c r="Q140" s="20" t="s">
        <v>333</v>
      </c>
    </row>
    <row r="141" spans="1:17">
      <c r="A141" s="46"/>
      <c r="B141" s="586" t="s">
        <v>175</v>
      </c>
      <c r="C141" s="19">
        <v>1</v>
      </c>
      <c r="D141" s="28">
        <v>209</v>
      </c>
      <c r="E141" s="31">
        <v>2436</v>
      </c>
      <c r="F141" s="21"/>
      <c r="G141" s="22">
        <f t="shared" si="27"/>
        <v>11.6555</v>
      </c>
      <c r="H141" s="22">
        <f>G141-J141</f>
        <v>0</v>
      </c>
      <c r="I141" s="22"/>
      <c r="J141" s="22">
        <f>E141/D141/C141</f>
        <v>11.6555</v>
      </c>
      <c r="K141" s="32">
        <v>0.73</v>
      </c>
      <c r="L141" s="23">
        <f t="shared" si="30"/>
        <v>8.51</v>
      </c>
      <c r="M141" s="23">
        <f>H141*K141</f>
        <v>0</v>
      </c>
      <c r="N141" s="23">
        <f>I141*K141</f>
        <v>0</v>
      </c>
      <c r="O141" s="23">
        <f>L141-M141</f>
        <v>8.51</v>
      </c>
      <c r="P141" s="20" t="s">
        <v>173</v>
      </c>
      <c r="Q141" s="20" t="s">
        <v>333</v>
      </c>
    </row>
    <row r="142" spans="1:17">
      <c r="A142" s="46" t="s">
        <v>243</v>
      </c>
      <c r="B142" s="43" t="s">
        <v>212</v>
      </c>
      <c r="C142" s="38"/>
      <c r="D142" s="39"/>
      <c r="E142" s="39"/>
      <c r="F142" s="39"/>
      <c r="G142" s="40"/>
      <c r="H142" s="40"/>
      <c r="I142" s="40"/>
      <c r="J142" s="40"/>
      <c r="K142" s="38"/>
      <c r="L142" s="41">
        <f>SUM(L139:L141)</f>
        <v>150.33000000000001</v>
      </c>
      <c r="M142" s="41">
        <f>SUM(M139:M141)</f>
        <v>0</v>
      </c>
      <c r="N142" s="41">
        <f>SUM(N139:N141)</f>
        <v>0</v>
      </c>
      <c r="O142" s="41">
        <f>SUM(O139:O141)</f>
        <v>150.33000000000001</v>
      </c>
      <c r="P142" s="38" t="s">
        <v>297</v>
      </c>
      <c r="Q142" s="20"/>
    </row>
    <row r="143" spans="1:17">
      <c r="A143" s="51"/>
      <c r="B143" s="983" t="s">
        <v>179</v>
      </c>
      <c r="C143" s="983"/>
      <c r="D143" s="983"/>
      <c r="E143" s="983"/>
      <c r="F143" s="983"/>
      <c r="G143" s="983"/>
      <c r="H143" s="983"/>
      <c r="I143" s="983"/>
      <c r="J143" s="983"/>
      <c r="K143" s="983"/>
      <c r="L143" s="983"/>
      <c r="M143" s="983"/>
      <c r="N143" s="983"/>
      <c r="O143" s="983"/>
      <c r="P143" s="984"/>
      <c r="Q143" s="52"/>
    </row>
    <row r="144" spans="1:17">
      <c r="A144" s="46"/>
      <c r="B144" s="586" t="s">
        <v>178</v>
      </c>
      <c r="C144" s="19">
        <v>1</v>
      </c>
      <c r="D144" s="28">
        <v>100</v>
      </c>
      <c r="E144" s="21">
        <v>1</v>
      </c>
      <c r="F144" s="21"/>
      <c r="G144" s="22">
        <f t="shared" si="27"/>
        <v>0.01</v>
      </c>
      <c r="H144" s="22">
        <f>G144-J144</f>
        <v>0</v>
      </c>
      <c r="I144" s="22"/>
      <c r="J144" s="22">
        <f>E144/D144/C144</f>
        <v>0.01</v>
      </c>
      <c r="K144" s="27">
        <v>5000</v>
      </c>
      <c r="L144" s="23">
        <f t="shared" si="30"/>
        <v>50</v>
      </c>
      <c r="M144" s="23">
        <f t="shared" ref="M144:M157" si="43">H144*K144</f>
        <v>0</v>
      </c>
      <c r="N144" s="23">
        <f t="shared" ref="N144:N157" si="44">I144*K144</f>
        <v>0</v>
      </c>
      <c r="O144" s="23">
        <f t="shared" ref="O144:O157" si="45">L144-M144</f>
        <v>50</v>
      </c>
      <c r="P144" s="19" t="s">
        <v>170</v>
      </c>
      <c r="Q144" s="20" t="s">
        <v>337</v>
      </c>
    </row>
    <row r="145" spans="1:17">
      <c r="A145" s="46"/>
      <c r="B145" s="586" t="s">
        <v>180</v>
      </c>
      <c r="C145" s="19">
        <v>1</v>
      </c>
      <c r="D145" s="28">
        <v>100</v>
      </c>
      <c r="E145" s="21">
        <v>1</v>
      </c>
      <c r="F145" s="21"/>
      <c r="G145" s="22">
        <f t="shared" si="27"/>
        <v>0.01</v>
      </c>
      <c r="H145" s="22">
        <f>G145-J145</f>
        <v>0</v>
      </c>
      <c r="I145" s="22"/>
      <c r="J145" s="22">
        <f>E145/D145/C145</f>
        <v>0.01</v>
      </c>
      <c r="K145" s="27">
        <v>11000</v>
      </c>
      <c r="L145" s="23">
        <f t="shared" si="30"/>
        <v>110</v>
      </c>
      <c r="M145" s="23">
        <f t="shared" si="43"/>
        <v>0</v>
      </c>
      <c r="N145" s="23">
        <f t="shared" si="44"/>
        <v>0</v>
      </c>
      <c r="O145" s="23">
        <f t="shared" si="45"/>
        <v>110</v>
      </c>
      <c r="P145" s="19" t="s">
        <v>170</v>
      </c>
      <c r="Q145" s="20" t="s">
        <v>337</v>
      </c>
    </row>
    <row r="146" spans="1:17" ht="22.5">
      <c r="A146" s="46"/>
      <c r="B146" s="586" t="s">
        <v>181</v>
      </c>
      <c r="C146" s="19">
        <v>1</v>
      </c>
      <c r="D146" s="28">
        <v>100</v>
      </c>
      <c r="E146" s="21">
        <v>1</v>
      </c>
      <c r="F146" s="21"/>
      <c r="G146" s="22">
        <f t="shared" si="27"/>
        <v>0.01</v>
      </c>
      <c r="H146" s="22">
        <f>G146-J146</f>
        <v>0</v>
      </c>
      <c r="I146" s="22"/>
      <c r="J146" s="22">
        <f>E146/D146/C146</f>
        <v>0.01</v>
      </c>
      <c r="K146" s="27">
        <v>600</v>
      </c>
      <c r="L146" s="23">
        <f t="shared" si="30"/>
        <v>6</v>
      </c>
      <c r="M146" s="23">
        <f t="shared" si="43"/>
        <v>0</v>
      </c>
      <c r="N146" s="23">
        <f t="shared" si="44"/>
        <v>0</v>
      </c>
      <c r="O146" s="23">
        <f t="shared" si="45"/>
        <v>6</v>
      </c>
      <c r="P146" s="19" t="s">
        <v>170</v>
      </c>
      <c r="Q146" s="20" t="s">
        <v>337</v>
      </c>
    </row>
    <row r="147" spans="1:17">
      <c r="A147" s="46"/>
      <c r="B147" s="586" t="s">
        <v>182</v>
      </c>
      <c r="C147" s="19">
        <v>1</v>
      </c>
      <c r="D147" s="28">
        <v>100</v>
      </c>
      <c r="E147" s="21">
        <v>1</v>
      </c>
      <c r="F147" s="21"/>
      <c r="G147" s="22">
        <f t="shared" si="27"/>
        <v>0.01</v>
      </c>
      <c r="H147" s="22">
        <f>G147-J147</f>
        <v>0</v>
      </c>
      <c r="I147" s="22"/>
      <c r="J147" s="22">
        <f>E147/D147/C147</f>
        <v>0.01</v>
      </c>
      <c r="K147" s="27">
        <v>13200</v>
      </c>
      <c r="L147" s="23">
        <f t="shared" si="30"/>
        <v>132</v>
      </c>
      <c r="M147" s="23">
        <f t="shared" si="43"/>
        <v>0</v>
      </c>
      <c r="N147" s="23">
        <f t="shared" si="44"/>
        <v>0</v>
      </c>
      <c r="O147" s="23">
        <f t="shared" si="45"/>
        <v>132</v>
      </c>
      <c r="P147" s="19" t="s">
        <v>170</v>
      </c>
      <c r="Q147" s="20" t="s">
        <v>337</v>
      </c>
    </row>
    <row r="148" spans="1:17" ht="22.5">
      <c r="A148" s="46"/>
      <c r="B148" s="586" t="s">
        <v>183</v>
      </c>
      <c r="C148" s="19">
        <v>1</v>
      </c>
      <c r="D148" s="28">
        <v>100</v>
      </c>
      <c r="E148" s="21">
        <v>1</v>
      </c>
      <c r="F148" s="21"/>
      <c r="G148" s="22">
        <f t="shared" si="27"/>
        <v>0.01</v>
      </c>
      <c r="H148" s="22">
        <f>G148-J148</f>
        <v>0</v>
      </c>
      <c r="I148" s="22"/>
      <c r="J148" s="22">
        <f>E148/D148/C148</f>
        <v>0.01</v>
      </c>
      <c r="K148" s="27">
        <v>2800</v>
      </c>
      <c r="L148" s="23">
        <f t="shared" si="30"/>
        <v>28</v>
      </c>
      <c r="M148" s="23">
        <f t="shared" si="43"/>
        <v>0</v>
      </c>
      <c r="N148" s="23">
        <f t="shared" si="44"/>
        <v>0</v>
      </c>
      <c r="O148" s="23">
        <f t="shared" si="45"/>
        <v>28</v>
      </c>
      <c r="P148" s="19" t="s">
        <v>170</v>
      </c>
      <c r="Q148" s="20" t="s">
        <v>337</v>
      </c>
    </row>
    <row r="149" spans="1:17">
      <c r="A149" s="46"/>
      <c r="B149" s="586"/>
      <c r="C149" s="19"/>
      <c r="D149" s="21"/>
      <c r="E149" s="21"/>
      <c r="F149" s="21"/>
      <c r="G149" s="22"/>
      <c r="H149" s="22"/>
      <c r="I149" s="22"/>
      <c r="J149" s="22"/>
      <c r="K149" s="19"/>
      <c r="L149" s="23"/>
      <c r="M149" s="23">
        <f t="shared" si="43"/>
        <v>0</v>
      </c>
      <c r="N149" s="23">
        <f t="shared" si="44"/>
        <v>0</v>
      </c>
      <c r="O149" s="23">
        <f t="shared" si="45"/>
        <v>0</v>
      </c>
      <c r="P149" s="19"/>
      <c r="Q149" s="20"/>
    </row>
    <row r="150" spans="1:17">
      <c r="A150" s="46"/>
      <c r="B150" s="586" t="s">
        <v>186</v>
      </c>
      <c r="C150" s="19">
        <v>1</v>
      </c>
      <c r="D150" s="21">
        <v>136</v>
      </c>
      <c r="E150" s="21">
        <f>12*3</f>
        <v>36</v>
      </c>
      <c r="F150" s="21"/>
      <c r="G150" s="22">
        <f t="shared" si="27"/>
        <v>0.26471</v>
      </c>
      <c r="H150" s="22">
        <f>G150-J150</f>
        <v>0.26471</v>
      </c>
      <c r="I150" s="22">
        <f>(F150)/D150/C150</f>
        <v>0</v>
      </c>
      <c r="J150" s="22"/>
      <c r="K150" s="21">
        <v>578</v>
      </c>
      <c r="L150" s="23">
        <f t="shared" si="30"/>
        <v>153</v>
      </c>
      <c r="M150" s="23">
        <f t="shared" si="43"/>
        <v>153</v>
      </c>
      <c r="N150" s="23">
        <f t="shared" si="44"/>
        <v>0</v>
      </c>
      <c r="O150" s="23">
        <f t="shared" si="45"/>
        <v>0</v>
      </c>
      <c r="P150" s="19" t="s">
        <v>298</v>
      </c>
      <c r="Q150" s="20"/>
    </row>
    <row r="151" spans="1:17">
      <c r="A151" s="46"/>
      <c r="B151" s="586" t="s">
        <v>184</v>
      </c>
      <c r="C151" s="19">
        <v>1</v>
      </c>
      <c r="D151" s="21">
        <v>136</v>
      </c>
      <c r="E151" s="21">
        <f>12*1</f>
        <v>12</v>
      </c>
      <c r="F151" s="21"/>
      <c r="G151" s="22">
        <f t="shared" si="27"/>
        <v>8.8239999999999999E-2</v>
      </c>
      <c r="H151" s="22">
        <f>G151-J151</f>
        <v>8.8239999999999999E-2</v>
      </c>
      <c r="I151" s="22">
        <f>(F151)/D151/C151</f>
        <v>0</v>
      </c>
      <c r="J151" s="22"/>
      <c r="K151" s="21">
        <v>2000</v>
      </c>
      <c r="L151" s="23">
        <f t="shared" si="30"/>
        <v>176.48</v>
      </c>
      <c r="M151" s="23">
        <f t="shared" si="43"/>
        <v>176.48</v>
      </c>
      <c r="N151" s="23">
        <f t="shared" si="44"/>
        <v>0</v>
      </c>
      <c r="O151" s="23">
        <f t="shared" si="45"/>
        <v>0</v>
      </c>
      <c r="P151" s="19" t="s">
        <v>188</v>
      </c>
      <c r="Q151" s="20"/>
    </row>
    <row r="152" spans="1:17">
      <c r="A152" s="46"/>
      <c r="B152" s="586" t="s">
        <v>185</v>
      </c>
      <c r="C152" s="19">
        <v>1</v>
      </c>
      <c r="D152" s="21">
        <v>136</v>
      </c>
      <c r="E152" s="21">
        <f>1*2</f>
        <v>2</v>
      </c>
      <c r="F152" s="21"/>
      <c r="G152" s="22">
        <f t="shared" si="27"/>
        <v>1.4710000000000001E-2</v>
      </c>
      <c r="H152" s="22">
        <f>G152-J152</f>
        <v>1.4710000000000001E-2</v>
      </c>
      <c r="I152" s="22">
        <f>(F152)/D152/C152</f>
        <v>0</v>
      </c>
      <c r="J152" s="22"/>
      <c r="K152" s="21">
        <v>7000</v>
      </c>
      <c r="L152" s="23">
        <f t="shared" si="30"/>
        <v>102.97</v>
      </c>
      <c r="M152" s="23">
        <f t="shared" si="43"/>
        <v>102.97</v>
      </c>
      <c r="N152" s="23">
        <f t="shared" si="44"/>
        <v>0</v>
      </c>
      <c r="O152" s="23">
        <f t="shared" si="45"/>
        <v>0</v>
      </c>
      <c r="P152" s="19" t="s">
        <v>299</v>
      </c>
      <c r="Q152" s="20"/>
    </row>
    <row r="153" spans="1:17" ht="22.5">
      <c r="A153" s="46"/>
      <c r="B153" s="586" t="s">
        <v>187</v>
      </c>
      <c r="C153" s="19">
        <v>1</v>
      </c>
      <c r="D153" s="21">
        <v>136</v>
      </c>
      <c r="E153" s="21">
        <f>1*4</f>
        <v>4</v>
      </c>
      <c r="F153" s="21"/>
      <c r="G153" s="22">
        <f t="shared" si="27"/>
        <v>2.9409999999999999E-2</v>
      </c>
      <c r="H153" s="22">
        <f>G153-J153</f>
        <v>2.9409999999999999E-2</v>
      </c>
      <c r="I153" s="22">
        <f>(F153)/D153/C153</f>
        <v>0</v>
      </c>
      <c r="J153" s="22"/>
      <c r="K153" s="21">
        <v>4692</v>
      </c>
      <c r="L153" s="23">
        <f t="shared" si="30"/>
        <v>137.99</v>
      </c>
      <c r="M153" s="23">
        <f t="shared" si="43"/>
        <v>137.99</v>
      </c>
      <c r="N153" s="23">
        <f t="shared" si="44"/>
        <v>0</v>
      </c>
      <c r="O153" s="23">
        <f t="shared" si="45"/>
        <v>0</v>
      </c>
      <c r="P153" s="19" t="s">
        <v>189</v>
      </c>
      <c r="Q153" s="20"/>
    </row>
    <row r="154" spans="1:17">
      <c r="A154" s="46"/>
      <c r="B154" s="586"/>
      <c r="C154" s="19"/>
      <c r="D154" s="21"/>
      <c r="E154" s="21"/>
      <c r="F154" s="21"/>
      <c r="G154" s="22"/>
      <c r="H154" s="22"/>
      <c r="I154" s="22"/>
      <c r="J154" s="22"/>
      <c r="K154" s="21"/>
      <c r="L154" s="23"/>
      <c r="M154" s="23"/>
      <c r="N154" s="23"/>
      <c r="O154" s="23"/>
      <c r="P154" s="19"/>
      <c r="Q154" s="20"/>
    </row>
    <row r="155" spans="1:17" ht="15" hidden="1" customHeight="1">
      <c r="A155" s="46"/>
      <c r="B155" s="45" t="s">
        <v>301</v>
      </c>
      <c r="C155" s="19">
        <v>1</v>
      </c>
      <c r="D155" s="34">
        <v>1000</v>
      </c>
      <c r="E155" s="21">
        <v>1</v>
      </c>
      <c r="F155" s="21"/>
      <c r="G155" s="22">
        <f>(E155+F155)/D155/C155</f>
        <v>1E-3</v>
      </c>
      <c r="H155" s="22">
        <f>G155-J155</f>
        <v>0</v>
      </c>
      <c r="I155" s="22"/>
      <c r="J155" s="22">
        <f>E155/D155/C155</f>
        <v>1E-3</v>
      </c>
      <c r="K155" s="21">
        <v>0</v>
      </c>
      <c r="L155" s="23">
        <f>G155*K155</f>
        <v>0</v>
      </c>
      <c r="M155" s="23">
        <f>H155*K155</f>
        <v>0</v>
      </c>
      <c r="N155" s="23">
        <f>I155*K155</f>
        <v>0</v>
      </c>
      <c r="O155" s="23">
        <f>L155-M155</f>
        <v>0</v>
      </c>
      <c r="P155" s="19" t="s">
        <v>300</v>
      </c>
      <c r="Q155" s="20"/>
    </row>
    <row r="156" spans="1:17" ht="78.75">
      <c r="A156" s="46"/>
      <c r="B156" s="586" t="s">
        <v>302</v>
      </c>
      <c r="C156" s="19">
        <v>1</v>
      </c>
      <c r="D156" s="28">
        <v>215</v>
      </c>
      <c r="E156" s="21">
        <v>1</v>
      </c>
      <c r="F156" s="21"/>
      <c r="G156" s="22">
        <f>(E156+F156)/D156/C156</f>
        <v>4.6499999999999996E-3</v>
      </c>
      <c r="H156" s="22">
        <f>G156-J156</f>
        <v>0</v>
      </c>
      <c r="I156" s="22"/>
      <c r="J156" s="22">
        <f>E156/D156/C156</f>
        <v>4.6499999999999996E-3</v>
      </c>
      <c r="K156" s="21">
        <v>9000</v>
      </c>
      <c r="L156" s="23">
        <f>G156*K156</f>
        <v>41.85</v>
      </c>
      <c r="M156" s="23">
        <f>H156*K156</f>
        <v>0</v>
      </c>
      <c r="N156" s="23">
        <f>I156*K156</f>
        <v>0</v>
      </c>
      <c r="O156" s="23">
        <f>L156-M156</f>
        <v>41.85</v>
      </c>
      <c r="P156" s="19" t="s">
        <v>300</v>
      </c>
      <c r="Q156" s="20" t="s">
        <v>338</v>
      </c>
    </row>
    <row r="157" spans="1:17" ht="33.75">
      <c r="A157" s="46"/>
      <c r="B157" s="586" t="s">
        <v>339</v>
      </c>
      <c r="C157" s="19">
        <v>1</v>
      </c>
      <c r="D157" s="28">
        <v>743</v>
      </c>
      <c r="E157" s="21">
        <v>1</v>
      </c>
      <c r="F157" s="21"/>
      <c r="G157" s="22">
        <f t="shared" si="27"/>
        <v>1.3500000000000001E-3</v>
      </c>
      <c r="H157" s="22">
        <f>G157-J157</f>
        <v>0</v>
      </c>
      <c r="I157" s="22"/>
      <c r="J157" s="22">
        <f>E157/D157/C157</f>
        <v>1.3500000000000001E-3</v>
      </c>
      <c r="K157" s="21">
        <v>55734.720000000001</v>
      </c>
      <c r="L157" s="23">
        <f t="shared" si="30"/>
        <v>75.239999999999995</v>
      </c>
      <c r="M157" s="23">
        <f t="shared" si="43"/>
        <v>0</v>
      </c>
      <c r="N157" s="23">
        <f t="shared" si="44"/>
        <v>0</v>
      </c>
      <c r="O157" s="23">
        <f t="shared" si="45"/>
        <v>75.239999999999995</v>
      </c>
      <c r="P157" s="19" t="s">
        <v>300</v>
      </c>
      <c r="Q157" s="20" t="s">
        <v>340</v>
      </c>
    </row>
    <row r="158" spans="1:17">
      <c r="A158" s="46"/>
      <c r="B158" s="43" t="s">
        <v>212</v>
      </c>
      <c r="C158" s="38"/>
      <c r="D158" s="39"/>
      <c r="E158" s="39"/>
      <c r="F158" s="39"/>
      <c r="G158" s="40"/>
      <c r="H158" s="40"/>
      <c r="I158" s="40"/>
      <c r="J158" s="40"/>
      <c r="K158" s="38"/>
      <c r="L158" s="41">
        <f>SUM(L144:L157)</f>
        <v>1013.53</v>
      </c>
      <c r="M158" s="41">
        <f>SUM(M144:M157)</f>
        <v>570.44000000000005</v>
      </c>
      <c r="N158" s="41">
        <f>SUM(N144:N157)</f>
        <v>0</v>
      </c>
      <c r="O158" s="41">
        <f>SUM(O144:O157)</f>
        <v>443.09</v>
      </c>
      <c r="P158" s="38"/>
      <c r="Q158" s="20"/>
    </row>
    <row r="159" spans="1:17">
      <c r="A159" s="46" t="s">
        <v>222</v>
      </c>
      <c r="B159" s="43"/>
      <c r="C159" s="38"/>
      <c r="D159" s="39"/>
      <c r="E159" s="39"/>
      <c r="F159" s="39"/>
      <c r="G159" s="40"/>
      <c r="H159" s="40"/>
      <c r="I159" s="40"/>
      <c r="J159" s="40"/>
      <c r="K159" s="38"/>
      <c r="L159" s="41">
        <f>SUM(M159:O159)</f>
        <v>570.44000000000005</v>
      </c>
      <c r="M159" s="41">
        <f>M158</f>
        <v>570.44000000000005</v>
      </c>
      <c r="N159" s="41">
        <f>N158</f>
        <v>0</v>
      </c>
      <c r="O159" s="41"/>
      <c r="P159" s="38" t="s">
        <v>296</v>
      </c>
      <c r="Q159" s="20"/>
    </row>
    <row r="160" spans="1:17">
      <c r="A160" s="46" t="s">
        <v>244</v>
      </c>
      <c r="B160" s="43"/>
      <c r="C160" s="38"/>
      <c r="D160" s="39"/>
      <c r="E160" s="39"/>
      <c r="F160" s="39"/>
      <c r="G160" s="40"/>
      <c r="H160" s="40"/>
      <c r="I160" s="40"/>
      <c r="J160" s="40"/>
      <c r="K160" s="38"/>
      <c r="L160" s="41">
        <f>SUM(M160:O160)</f>
        <v>443.09</v>
      </c>
      <c r="M160" s="41"/>
      <c r="N160" s="41"/>
      <c r="O160" s="41">
        <f>O158</f>
        <v>443.09</v>
      </c>
      <c r="P160" s="38" t="s">
        <v>297</v>
      </c>
      <c r="Q160" s="20"/>
    </row>
    <row r="161" spans="1:17">
      <c r="A161" s="51"/>
      <c r="B161" s="983" t="s">
        <v>307</v>
      </c>
      <c r="C161" s="983"/>
      <c r="D161" s="983"/>
      <c r="E161" s="983"/>
      <c r="F161" s="983"/>
      <c r="G161" s="983"/>
      <c r="H161" s="983"/>
      <c r="I161" s="983"/>
      <c r="J161" s="983"/>
      <c r="K161" s="983"/>
      <c r="L161" s="983"/>
      <c r="M161" s="983"/>
      <c r="N161" s="983"/>
      <c r="O161" s="983"/>
      <c r="P161" s="984"/>
      <c r="Q161" s="52"/>
    </row>
    <row r="162" spans="1:17">
      <c r="A162" s="46"/>
      <c r="B162" s="586" t="s">
        <v>341</v>
      </c>
      <c r="C162" s="19">
        <v>1</v>
      </c>
      <c r="D162" s="28">
        <v>230</v>
      </c>
      <c r="E162" s="21">
        <v>12</v>
      </c>
      <c r="F162" s="21"/>
      <c r="G162" s="22">
        <f>(E162+F162)/D162/C162</f>
        <v>5.2170000000000001E-2</v>
      </c>
      <c r="H162" s="22">
        <f>G162-J162</f>
        <v>0</v>
      </c>
      <c r="I162" s="22"/>
      <c r="J162" s="22">
        <f>E162/D162/C162</f>
        <v>5.2170000000000001E-2</v>
      </c>
      <c r="K162" s="21">
        <v>3400</v>
      </c>
      <c r="L162" s="23">
        <f>G162*K162</f>
        <v>177.38</v>
      </c>
      <c r="M162" s="23">
        <f>H162*K162</f>
        <v>0</v>
      </c>
      <c r="N162" s="23">
        <f>I162*K162</f>
        <v>0</v>
      </c>
      <c r="O162" s="23">
        <f>L162-M162</f>
        <v>177.38</v>
      </c>
      <c r="P162" s="19" t="s">
        <v>300</v>
      </c>
      <c r="Q162" s="20" t="s">
        <v>342</v>
      </c>
    </row>
    <row r="163" spans="1:17" ht="46.5" customHeight="1">
      <c r="A163" s="46"/>
      <c r="B163" s="586" t="s">
        <v>308</v>
      </c>
      <c r="C163" s="19">
        <v>1</v>
      </c>
      <c r="D163" s="28">
        <v>230</v>
      </c>
      <c r="E163" s="21">
        <v>12</v>
      </c>
      <c r="F163" s="21"/>
      <c r="G163" s="22">
        <f>(E163+F163)/D163/C163</f>
        <v>5.2170000000000001E-2</v>
      </c>
      <c r="H163" s="22">
        <f>G163-J163</f>
        <v>0</v>
      </c>
      <c r="I163" s="22"/>
      <c r="J163" s="22">
        <f>E163/D163/C163</f>
        <v>5.2170000000000001E-2</v>
      </c>
      <c r="K163" s="19">
        <v>50000</v>
      </c>
      <c r="L163" s="23">
        <f>G163*K163</f>
        <v>2608.5</v>
      </c>
      <c r="M163" s="23">
        <f>H163*K163</f>
        <v>0</v>
      </c>
      <c r="N163" s="23">
        <f>I163*K163</f>
        <v>0</v>
      </c>
      <c r="O163" s="23">
        <f>L163-M163</f>
        <v>2608.5</v>
      </c>
      <c r="P163" s="19" t="s">
        <v>300</v>
      </c>
      <c r="Q163" s="20" t="s">
        <v>342</v>
      </c>
    </row>
    <row r="164" spans="1:17">
      <c r="A164" s="82" t="s">
        <v>224</v>
      </c>
      <c r="B164" s="43" t="s">
        <v>212</v>
      </c>
      <c r="C164" s="38"/>
      <c r="D164" s="39"/>
      <c r="E164" s="39"/>
      <c r="F164" s="39"/>
      <c r="G164" s="40"/>
      <c r="H164" s="40"/>
      <c r="I164" s="40"/>
      <c r="J164" s="40"/>
      <c r="K164" s="38"/>
      <c r="L164" s="41">
        <f t="shared" ref="L164:N164" si="46">SUM(L162:L163)</f>
        <v>2785.88</v>
      </c>
      <c r="M164" s="41">
        <f t="shared" si="46"/>
        <v>0</v>
      </c>
      <c r="N164" s="41">
        <f t="shared" si="46"/>
        <v>0</v>
      </c>
      <c r="O164" s="41">
        <f>SUM(O162:O163)</f>
        <v>2785.88</v>
      </c>
      <c r="P164" s="38" t="s">
        <v>297</v>
      </c>
      <c r="Q164" s="20"/>
    </row>
    <row r="165" spans="1:17">
      <c r="A165" s="51"/>
      <c r="B165" s="983" t="s">
        <v>190</v>
      </c>
      <c r="C165" s="983"/>
      <c r="D165" s="983"/>
      <c r="E165" s="983"/>
      <c r="F165" s="983"/>
      <c r="G165" s="983"/>
      <c r="H165" s="983"/>
      <c r="I165" s="983"/>
      <c r="J165" s="983"/>
      <c r="K165" s="983"/>
      <c r="L165" s="983"/>
      <c r="M165" s="983"/>
      <c r="N165" s="983"/>
      <c r="O165" s="983"/>
      <c r="P165" s="984"/>
      <c r="Q165" s="52"/>
    </row>
    <row r="166" spans="1:17">
      <c r="A166" s="46"/>
      <c r="B166" s="586" t="s">
        <v>196</v>
      </c>
      <c r="C166" s="19">
        <v>1</v>
      </c>
      <c r="D166" s="21">
        <v>136</v>
      </c>
      <c r="E166" s="21">
        <v>1</v>
      </c>
      <c r="F166" s="21"/>
      <c r="G166" s="22">
        <f t="shared" si="27"/>
        <v>7.3499999999999998E-3</v>
      </c>
      <c r="H166" s="22">
        <f t="shared" ref="H166:H174" si="47">G166-J166</f>
        <v>7.3499999999999998E-3</v>
      </c>
      <c r="I166" s="22"/>
      <c r="J166" s="22"/>
      <c r="K166" s="19">
        <v>6000</v>
      </c>
      <c r="L166" s="23">
        <f t="shared" si="30"/>
        <v>44.1</v>
      </c>
      <c r="M166" s="23">
        <f t="shared" ref="M166:M174" si="48">H166*K166</f>
        <v>44.1</v>
      </c>
      <c r="N166" s="23">
        <f t="shared" ref="N166:N174" si="49">I166*K166</f>
        <v>0</v>
      </c>
      <c r="O166" s="23">
        <f t="shared" ref="O166:O174" si="50">L166-M166</f>
        <v>0</v>
      </c>
      <c r="P166" s="19" t="s">
        <v>208</v>
      </c>
      <c r="Q166" s="20"/>
    </row>
    <row r="167" spans="1:17">
      <c r="A167" s="46"/>
      <c r="B167" s="586" t="s">
        <v>197</v>
      </c>
      <c r="C167" s="19">
        <v>1</v>
      </c>
      <c r="D167" s="21">
        <v>136</v>
      </c>
      <c r="E167" s="21">
        <v>1</v>
      </c>
      <c r="F167" s="21"/>
      <c r="G167" s="22">
        <f t="shared" si="27"/>
        <v>7.3499999999999998E-3</v>
      </c>
      <c r="H167" s="22">
        <f t="shared" si="47"/>
        <v>7.3499999999999998E-3</v>
      </c>
      <c r="I167" s="22"/>
      <c r="J167" s="22"/>
      <c r="K167" s="19">
        <v>7500</v>
      </c>
      <c r="L167" s="23">
        <f t="shared" si="30"/>
        <v>55.13</v>
      </c>
      <c r="M167" s="23">
        <f t="shared" si="48"/>
        <v>55.13</v>
      </c>
      <c r="N167" s="23">
        <f t="shared" si="49"/>
        <v>0</v>
      </c>
      <c r="O167" s="23">
        <f t="shared" si="50"/>
        <v>0</v>
      </c>
      <c r="P167" s="19" t="s">
        <v>208</v>
      </c>
      <c r="Q167" s="20"/>
    </row>
    <row r="168" spans="1:17" ht="22.5">
      <c r="A168" s="46"/>
      <c r="B168" s="586" t="s">
        <v>198</v>
      </c>
      <c r="C168" s="19">
        <v>1</v>
      </c>
      <c r="D168" s="21">
        <v>136</v>
      </c>
      <c r="E168" s="21">
        <v>1</v>
      </c>
      <c r="F168" s="21"/>
      <c r="G168" s="22">
        <f t="shared" si="27"/>
        <v>7.3499999999999998E-3</v>
      </c>
      <c r="H168" s="22">
        <f t="shared" si="47"/>
        <v>7.3499999999999998E-3</v>
      </c>
      <c r="I168" s="22"/>
      <c r="J168" s="22"/>
      <c r="K168" s="19">
        <v>10000</v>
      </c>
      <c r="L168" s="23">
        <f t="shared" si="30"/>
        <v>73.5</v>
      </c>
      <c r="M168" s="23">
        <f t="shared" si="48"/>
        <v>73.5</v>
      </c>
      <c r="N168" s="23">
        <f t="shared" si="49"/>
        <v>0</v>
      </c>
      <c r="O168" s="23">
        <f t="shared" si="50"/>
        <v>0</v>
      </c>
      <c r="P168" s="19" t="s">
        <v>208</v>
      </c>
      <c r="Q168" s="20"/>
    </row>
    <row r="169" spans="1:17">
      <c r="A169" s="46"/>
      <c r="B169" s="586" t="s">
        <v>199</v>
      </c>
      <c r="C169" s="19">
        <v>1</v>
      </c>
      <c r="D169" s="21">
        <v>136</v>
      </c>
      <c r="E169" s="21">
        <v>1</v>
      </c>
      <c r="F169" s="21"/>
      <c r="G169" s="22">
        <f t="shared" si="27"/>
        <v>7.3499999999999998E-3</v>
      </c>
      <c r="H169" s="22">
        <f t="shared" si="47"/>
        <v>7.3499999999999998E-3</v>
      </c>
      <c r="I169" s="22"/>
      <c r="J169" s="22"/>
      <c r="K169" s="19">
        <v>15000</v>
      </c>
      <c r="L169" s="23">
        <f t="shared" si="30"/>
        <v>110.25</v>
      </c>
      <c r="M169" s="23">
        <f t="shared" si="48"/>
        <v>110.25</v>
      </c>
      <c r="N169" s="23">
        <f t="shared" si="49"/>
        <v>0</v>
      </c>
      <c r="O169" s="23">
        <f t="shared" si="50"/>
        <v>0</v>
      </c>
      <c r="P169" s="19" t="s">
        <v>208</v>
      </c>
      <c r="Q169" s="20"/>
    </row>
    <row r="170" spans="1:17">
      <c r="A170" s="46"/>
      <c r="B170" s="586" t="s">
        <v>200</v>
      </c>
      <c r="C170" s="19">
        <v>1</v>
      </c>
      <c r="D170" s="21">
        <v>136</v>
      </c>
      <c r="E170" s="21">
        <v>1</v>
      </c>
      <c r="F170" s="21"/>
      <c r="G170" s="22">
        <f t="shared" si="27"/>
        <v>7.3499999999999998E-3</v>
      </c>
      <c r="H170" s="22">
        <f t="shared" si="47"/>
        <v>7.3499999999999998E-3</v>
      </c>
      <c r="I170" s="22"/>
      <c r="J170" s="22"/>
      <c r="K170" s="19">
        <v>3000</v>
      </c>
      <c r="L170" s="23">
        <f t="shared" si="30"/>
        <v>22.05</v>
      </c>
      <c r="M170" s="23">
        <f t="shared" si="48"/>
        <v>22.05</v>
      </c>
      <c r="N170" s="23">
        <f t="shared" si="49"/>
        <v>0</v>
      </c>
      <c r="O170" s="23">
        <f t="shared" si="50"/>
        <v>0</v>
      </c>
      <c r="P170" s="19" t="s">
        <v>208</v>
      </c>
      <c r="Q170" s="20"/>
    </row>
    <row r="171" spans="1:17" ht="22.5">
      <c r="A171" s="46"/>
      <c r="B171" s="586" t="s">
        <v>201</v>
      </c>
      <c r="C171" s="19">
        <v>1</v>
      </c>
      <c r="D171" s="21">
        <v>136</v>
      </c>
      <c r="E171" s="21">
        <v>1</v>
      </c>
      <c r="F171" s="21"/>
      <c r="G171" s="22">
        <f t="shared" si="27"/>
        <v>7.3499999999999998E-3</v>
      </c>
      <c r="H171" s="22">
        <f t="shared" si="47"/>
        <v>7.3499999999999998E-3</v>
      </c>
      <c r="I171" s="22"/>
      <c r="J171" s="22"/>
      <c r="K171" s="19">
        <v>6500</v>
      </c>
      <c r="L171" s="23">
        <f t="shared" si="30"/>
        <v>47.78</v>
      </c>
      <c r="M171" s="23">
        <f t="shared" si="48"/>
        <v>47.78</v>
      </c>
      <c r="N171" s="23">
        <f t="shared" si="49"/>
        <v>0</v>
      </c>
      <c r="O171" s="23">
        <f t="shared" si="50"/>
        <v>0</v>
      </c>
      <c r="P171" s="19" t="s">
        <v>208</v>
      </c>
      <c r="Q171" s="20"/>
    </row>
    <row r="172" spans="1:17" ht="22.5">
      <c r="A172" s="46"/>
      <c r="B172" s="586" t="s">
        <v>202</v>
      </c>
      <c r="C172" s="19">
        <v>1</v>
      </c>
      <c r="D172" s="21">
        <v>136</v>
      </c>
      <c r="E172" s="21">
        <v>7</v>
      </c>
      <c r="F172" s="21"/>
      <c r="G172" s="22">
        <f t="shared" si="27"/>
        <v>5.1470000000000002E-2</v>
      </c>
      <c r="H172" s="22">
        <f t="shared" si="47"/>
        <v>5.1470000000000002E-2</v>
      </c>
      <c r="I172" s="22"/>
      <c r="J172" s="22"/>
      <c r="K172" s="19">
        <v>2500</v>
      </c>
      <c r="L172" s="23">
        <f t="shared" si="30"/>
        <v>128.68</v>
      </c>
      <c r="M172" s="23">
        <f t="shared" si="48"/>
        <v>128.68</v>
      </c>
      <c r="N172" s="23">
        <f t="shared" si="49"/>
        <v>0</v>
      </c>
      <c r="O172" s="23">
        <f t="shared" si="50"/>
        <v>0</v>
      </c>
      <c r="P172" s="19" t="s">
        <v>208</v>
      </c>
      <c r="Q172" s="20"/>
    </row>
    <row r="173" spans="1:17" ht="22.5">
      <c r="A173" s="46"/>
      <c r="B173" s="586" t="s">
        <v>203</v>
      </c>
      <c r="C173" s="19">
        <v>1</v>
      </c>
      <c r="D173" s="21">
        <v>136</v>
      </c>
      <c r="E173" s="21">
        <v>7</v>
      </c>
      <c r="F173" s="21"/>
      <c r="G173" s="22">
        <f t="shared" si="27"/>
        <v>5.1470000000000002E-2</v>
      </c>
      <c r="H173" s="22">
        <f t="shared" si="47"/>
        <v>5.1470000000000002E-2</v>
      </c>
      <c r="I173" s="22"/>
      <c r="J173" s="22"/>
      <c r="K173" s="19">
        <v>6200</v>
      </c>
      <c r="L173" s="23">
        <f t="shared" si="30"/>
        <v>319.11</v>
      </c>
      <c r="M173" s="23">
        <f t="shared" si="48"/>
        <v>319.11</v>
      </c>
      <c r="N173" s="23">
        <f t="shared" si="49"/>
        <v>0</v>
      </c>
      <c r="O173" s="23">
        <f t="shared" si="50"/>
        <v>0</v>
      </c>
      <c r="P173" s="19" t="s">
        <v>208</v>
      </c>
      <c r="Q173" s="20"/>
    </row>
    <row r="174" spans="1:17" ht="22.5">
      <c r="A174" s="46"/>
      <c r="B174" s="586" t="s">
        <v>357</v>
      </c>
      <c r="C174" s="19">
        <v>1</v>
      </c>
      <c r="D174" s="21">
        <v>136</v>
      </c>
      <c r="E174" s="21">
        <v>1</v>
      </c>
      <c r="F174" s="21"/>
      <c r="G174" s="22">
        <f t="shared" si="27"/>
        <v>7.3499999999999998E-3</v>
      </c>
      <c r="H174" s="22">
        <f t="shared" si="47"/>
        <v>7.3499999999999998E-3</v>
      </c>
      <c r="I174" s="22"/>
      <c r="J174" s="22"/>
      <c r="K174" s="19">
        <v>4500</v>
      </c>
      <c r="L174" s="23">
        <f t="shared" si="30"/>
        <v>33.08</v>
      </c>
      <c r="M174" s="23">
        <f t="shared" si="48"/>
        <v>33.08</v>
      </c>
      <c r="N174" s="23">
        <f t="shared" si="49"/>
        <v>0</v>
      </c>
      <c r="O174" s="23">
        <f t="shared" si="50"/>
        <v>0</v>
      </c>
      <c r="P174" s="19" t="s">
        <v>208</v>
      </c>
      <c r="Q174" s="20"/>
    </row>
    <row r="175" spans="1:17">
      <c r="A175" s="49" t="s">
        <v>222</v>
      </c>
      <c r="B175" s="43" t="s">
        <v>212</v>
      </c>
      <c r="C175" s="38"/>
      <c r="D175" s="39"/>
      <c r="E175" s="39"/>
      <c r="F175" s="39"/>
      <c r="G175" s="40"/>
      <c r="H175" s="40"/>
      <c r="I175" s="40"/>
      <c r="J175" s="40"/>
      <c r="K175" s="38"/>
      <c r="L175" s="41">
        <f>SUM(L166:L174)</f>
        <v>833.68</v>
      </c>
      <c r="M175" s="41">
        <f>SUM(M166:M174)</f>
        <v>833.68</v>
      </c>
      <c r="N175" s="41">
        <f>SUM(N166:N174)</f>
        <v>0</v>
      </c>
      <c r="O175" s="41">
        <f>SUM(O166:O174)</f>
        <v>0</v>
      </c>
      <c r="P175" s="38" t="s">
        <v>296</v>
      </c>
      <c r="Q175" s="20"/>
    </row>
    <row r="176" spans="1:17">
      <c r="A176" s="51"/>
      <c r="B176" s="983" t="s">
        <v>209</v>
      </c>
      <c r="C176" s="983"/>
      <c r="D176" s="983"/>
      <c r="E176" s="983"/>
      <c r="F176" s="983"/>
      <c r="G176" s="983"/>
      <c r="H176" s="983"/>
      <c r="I176" s="983"/>
      <c r="J176" s="983"/>
      <c r="K176" s="983"/>
      <c r="L176" s="983"/>
      <c r="M176" s="983"/>
      <c r="N176" s="983"/>
      <c r="O176" s="983"/>
      <c r="P176" s="984"/>
      <c r="Q176" s="52"/>
    </row>
    <row r="177" spans="1:17">
      <c r="A177" s="46"/>
      <c r="B177" s="586" t="s">
        <v>210</v>
      </c>
      <c r="C177" s="19">
        <v>1</v>
      </c>
      <c r="D177" s="28">
        <v>970</v>
      </c>
      <c r="E177" s="21">
        <v>1</v>
      </c>
      <c r="F177" s="21"/>
      <c r="G177" s="22">
        <f t="shared" ref="G177" si="51">(E177+F177)/D177/C177</f>
        <v>1.0300000000000001E-3</v>
      </c>
      <c r="H177" s="22">
        <f>G177-J177</f>
        <v>0</v>
      </c>
      <c r="I177" s="22"/>
      <c r="J177" s="22">
        <f>E177/D177/C177</f>
        <v>1.0300000000000001E-3</v>
      </c>
      <c r="K177" s="19">
        <v>75400</v>
      </c>
      <c r="L177" s="23">
        <f t="shared" ref="L177" si="52">G177*K177</f>
        <v>77.66</v>
      </c>
      <c r="M177" s="23">
        <f>H177*K177</f>
        <v>0</v>
      </c>
      <c r="N177" s="23">
        <f>I177*K177</f>
        <v>0</v>
      </c>
      <c r="O177" s="23">
        <f>L177-M177</f>
        <v>77.66</v>
      </c>
      <c r="P177" s="19" t="s">
        <v>208</v>
      </c>
      <c r="Q177" s="20"/>
    </row>
    <row r="178" spans="1:17">
      <c r="A178" s="46" t="s">
        <v>243</v>
      </c>
      <c r="B178" s="43" t="s">
        <v>212</v>
      </c>
      <c r="C178" s="38"/>
      <c r="D178" s="39"/>
      <c r="E178" s="39"/>
      <c r="F178" s="39"/>
      <c r="G178" s="40"/>
      <c r="H178" s="40"/>
      <c r="I178" s="40"/>
      <c r="J178" s="40"/>
      <c r="K178" s="38"/>
      <c r="L178" s="41">
        <f>SUM(L177:L177)</f>
        <v>77.66</v>
      </c>
      <c r="M178" s="41">
        <f>SUM(M177:M177)</f>
        <v>0</v>
      </c>
      <c r="N178" s="41">
        <f>SUM(N177:N177)</f>
        <v>0</v>
      </c>
      <c r="O178" s="41">
        <f>SUM(O177:O177)</f>
        <v>77.66</v>
      </c>
      <c r="P178" s="38" t="s">
        <v>297</v>
      </c>
      <c r="Q178" s="20"/>
    </row>
    <row r="179" spans="1:17">
      <c r="A179" s="51"/>
      <c r="B179" s="983" t="s">
        <v>225</v>
      </c>
      <c r="C179" s="983"/>
      <c r="D179" s="983"/>
      <c r="E179" s="983"/>
      <c r="F179" s="983"/>
      <c r="G179" s="983"/>
      <c r="H179" s="983"/>
      <c r="I179" s="983"/>
      <c r="J179" s="983"/>
      <c r="K179" s="983"/>
      <c r="L179" s="983"/>
      <c r="M179" s="983"/>
      <c r="N179" s="983"/>
      <c r="O179" s="983"/>
      <c r="P179" s="984"/>
      <c r="Q179" s="52"/>
    </row>
    <row r="180" spans="1:17">
      <c r="A180" s="46"/>
      <c r="B180" s="586" t="s">
        <v>228</v>
      </c>
      <c r="C180" s="19">
        <v>1</v>
      </c>
      <c r="D180" s="28">
        <v>209</v>
      </c>
      <c r="E180" s="21">
        <f>12*1</f>
        <v>12</v>
      </c>
      <c r="F180" s="21"/>
      <c r="G180" s="22">
        <f>(E180+F180)/D180/C180</f>
        <v>5.7419999999999999E-2</v>
      </c>
      <c r="H180" s="22">
        <f>G180-J180</f>
        <v>0</v>
      </c>
      <c r="I180" s="22"/>
      <c r="J180" s="22">
        <f>E180/D180/C180</f>
        <v>5.7419999999999999E-2</v>
      </c>
      <c r="K180" s="19">
        <v>500</v>
      </c>
      <c r="L180" s="23">
        <f>G180*K180</f>
        <v>28.71</v>
      </c>
      <c r="M180" s="23">
        <f>H180*K180</f>
        <v>0</v>
      </c>
      <c r="N180" s="23">
        <f>I180*K180</f>
        <v>0</v>
      </c>
      <c r="O180" s="23">
        <f>L180-M180</f>
        <v>28.71</v>
      </c>
      <c r="P180" s="19" t="s">
        <v>303</v>
      </c>
      <c r="Q180" s="20" t="s">
        <v>333</v>
      </c>
    </row>
    <row r="181" spans="1:17">
      <c r="A181" s="46" t="s">
        <v>224</v>
      </c>
      <c r="B181" s="43" t="s">
        <v>212</v>
      </c>
      <c r="C181" s="38"/>
      <c r="D181" s="39"/>
      <c r="E181" s="39"/>
      <c r="F181" s="39"/>
      <c r="G181" s="40"/>
      <c r="H181" s="40"/>
      <c r="I181" s="40"/>
      <c r="J181" s="40"/>
      <c r="K181" s="38"/>
      <c r="L181" s="41">
        <f>SUM(L180:L180)</f>
        <v>28.71</v>
      </c>
      <c r="M181" s="41">
        <f>SUM(M180:M180)</f>
        <v>0</v>
      </c>
      <c r="N181" s="41">
        <f>SUM(N180:N180)</f>
        <v>0</v>
      </c>
      <c r="O181" s="41">
        <f>SUM(O180:O180)</f>
        <v>28.71</v>
      </c>
      <c r="P181" s="38" t="s">
        <v>297</v>
      </c>
      <c r="Q181" s="20"/>
    </row>
    <row r="182" spans="1:17">
      <c r="A182" s="51"/>
      <c r="B182" s="983" t="s">
        <v>227</v>
      </c>
      <c r="C182" s="983"/>
      <c r="D182" s="983"/>
      <c r="E182" s="983"/>
      <c r="F182" s="983"/>
      <c r="G182" s="983"/>
      <c r="H182" s="983"/>
      <c r="I182" s="983"/>
      <c r="J182" s="983"/>
      <c r="K182" s="983"/>
      <c r="L182" s="983"/>
      <c r="M182" s="983"/>
      <c r="N182" s="983"/>
      <c r="O182" s="983"/>
      <c r="P182" s="984"/>
      <c r="Q182" s="52"/>
    </row>
    <row r="183" spans="1:17">
      <c r="A183" s="46"/>
      <c r="B183" s="586" t="s">
        <v>228</v>
      </c>
      <c r="C183" s="19">
        <v>1</v>
      </c>
      <c r="D183" s="28">
        <v>209</v>
      </c>
      <c r="E183" s="21">
        <f>12*1</f>
        <v>12</v>
      </c>
      <c r="F183" s="21"/>
      <c r="G183" s="22">
        <f>(E183+F183)/D183/C183</f>
        <v>5.7419999999999999E-2</v>
      </c>
      <c r="H183" s="22">
        <f>G183-J183</f>
        <v>0</v>
      </c>
      <c r="I183" s="22"/>
      <c r="J183" s="22">
        <f>E183/D183/C183</f>
        <v>5.7419999999999999E-2</v>
      </c>
      <c r="K183" s="19">
        <v>3294</v>
      </c>
      <c r="L183" s="23">
        <f>G183*K183</f>
        <v>189.14</v>
      </c>
      <c r="M183" s="23">
        <f>H183*K183</f>
        <v>0</v>
      </c>
      <c r="N183" s="23">
        <f>I183*K183</f>
        <v>0</v>
      </c>
      <c r="O183" s="23">
        <f>L183-M183</f>
        <v>189.14</v>
      </c>
      <c r="P183" s="19" t="s">
        <v>303</v>
      </c>
      <c r="Q183" s="20" t="s">
        <v>333</v>
      </c>
    </row>
    <row r="184" spans="1:17">
      <c r="A184" s="46"/>
      <c r="B184" s="586" t="s">
        <v>229</v>
      </c>
      <c r="C184" s="19">
        <v>1</v>
      </c>
      <c r="D184" s="28">
        <v>209</v>
      </c>
      <c r="E184" s="21">
        <f>12*1</f>
        <v>12</v>
      </c>
      <c r="F184" s="21"/>
      <c r="G184" s="22">
        <f>(E184+F184)/D184/C184</f>
        <v>5.7419999999999999E-2</v>
      </c>
      <c r="H184" s="22">
        <f>G184-J184</f>
        <v>0</v>
      </c>
      <c r="I184" s="22"/>
      <c r="J184" s="22">
        <f>E184/D184/C184</f>
        <v>5.7419999999999999E-2</v>
      </c>
      <c r="K184" s="19">
        <v>1495</v>
      </c>
      <c r="L184" s="23">
        <f>G184*K184</f>
        <v>85.84</v>
      </c>
      <c r="M184" s="23">
        <f>H184*K184</f>
        <v>0</v>
      </c>
      <c r="N184" s="23">
        <f>I184*K184</f>
        <v>0</v>
      </c>
      <c r="O184" s="23">
        <f>L184-M184</f>
        <v>85.84</v>
      </c>
      <c r="P184" s="19" t="s">
        <v>303</v>
      </c>
      <c r="Q184" s="20" t="s">
        <v>333</v>
      </c>
    </row>
    <row r="185" spans="1:17">
      <c r="A185" s="46" t="s">
        <v>244</v>
      </c>
      <c r="B185" s="43" t="s">
        <v>212</v>
      </c>
      <c r="C185" s="38"/>
      <c r="D185" s="39"/>
      <c r="E185" s="39"/>
      <c r="F185" s="39"/>
      <c r="G185" s="40"/>
      <c r="H185" s="40"/>
      <c r="I185" s="40"/>
      <c r="J185" s="40"/>
      <c r="K185" s="38"/>
      <c r="L185" s="41">
        <f>SUM(L183:L184)</f>
        <v>274.98</v>
      </c>
      <c r="M185" s="41">
        <f>SUM(M183:M184)</f>
        <v>0</v>
      </c>
      <c r="N185" s="41">
        <f>SUM(N183:N184)</f>
        <v>0</v>
      </c>
      <c r="O185" s="41">
        <f>SUM(O183:O184)</f>
        <v>274.98</v>
      </c>
      <c r="P185" s="38" t="s">
        <v>297</v>
      </c>
      <c r="Q185" s="20"/>
    </row>
    <row r="186" spans="1:17">
      <c r="A186" s="51"/>
      <c r="B186" s="983" t="s">
        <v>226</v>
      </c>
      <c r="C186" s="983"/>
      <c r="D186" s="983"/>
      <c r="E186" s="983"/>
      <c r="F186" s="983"/>
      <c r="G186" s="983"/>
      <c r="H186" s="983"/>
      <c r="I186" s="983"/>
      <c r="J186" s="983"/>
      <c r="K186" s="983"/>
      <c r="L186" s="983"/>
      <c r="M186" s="983"/>
      <c r="N186" s="983"/>
      <c r="O186" s="983"/>
      <c r="P186" s="984"/>
      <c r="Q186" s="52"/>
    </row>
    <row r="187" spans="1:17">
      <c r="A187" s="46"/>
      <c r="B187" s="586" t="s">
        <v>230</v>
      </c>
      <c r="C187" s="19">
        <v>1</v>
      </c>
      <c r="D187" s="28">
        <v>115</v>
      </c>
      <c r="E187" s="21">
        <v>7</v>
      </c>
      <c r="F187" s="21"/>
      <c r="G187" s="22">
        <f>(E187+F187)/D187/C187</f>
        <v>6.087E-2</v>
      </c>
      <c r="H187" s="22">
        <f>G187-J187</f>
        <v>0</v>
      </c>
      <c r="I187" s="22"/>
      <c r="J187" s="22">
        <f>E187/D187/C187</f>
        <v>6.087E-2</v>
      </c>
      <c r="K187" s="19">
        <v>600</v>
      </c>
      <c r="L187" s="23">
        <f>G187*K187</f>
        <v>36.520000000000003</v>
      </c>
      <c r="M187" s="23">
        <f>H187*K187</f>
        <v>0</v>
      </c>
      <c r="N187" s="23">
        <f>I187*K187</f>
        <v>0</v>
      </c>
      <c r="O187" s="23">
        <f>L187-M187</f>
        <v>36.520000000000003</v>
      </c>
      <c r="P187" s="19" t="s">
        <v>234</v>
      </c>
      <c r="Q187" s="20" t="s">
        <v>343</v>
      </c>
    </row>
    <row r="188" spans="1:17">
      <c r="A188" s="46"/>
      <c r="B188" s="586" t="s">
        <v>231</v>
      </c>
      <c r="C188" s="19">
        <v>1</v>
      </c>
      <c r="D188" s="28">
        <v>245</v>
      </c>
      <c r="E188" s="21">
        <v>1</v>
      </c>
      <c r="F188" s="21"/>
      <c r="G188" s="22">
        <f>(E188+F188)/D188/C188</f>
        <v>4.0800000000000003E-3</v>
      </c>
      <c r="H188" s="22">
        <f>G188-J188</f>
        <v>0</v>
      </c>
      <c r="I188" s="22"/>
      <c r="J188" s="22">
        <f>E188/D188/C188</f>
        <v>4.0800000000000003E-3</v>
      </c>
      <c r="K188" s="19">
        <v>1029</v>
      </c>
      <c r="L188" s="23">
        <f>G188*K188</f>
        <v>4.2</v>
      </c>
      <c r="M188" s="23">
        <f>H188*K188</f>
        <v>0</v>
      </c>
      <c r="N188" s="23">
        <f>I188*K188</f>
        <v>0</v>
      </c>
      <c r="O188" s="23">
        <f>L188-M188</f>
        <v>4.2</v>
      </c>
      <c r="P188" s="19" t="s">
        <v>236</v>
      </c>
      <c r="Q188" s="20" t="s">
        <v>344</v>
      </c>
    </row>
    <row r="189" spans="1:17" ht="22.5">
      <c r="A189" s="46"/>
      <c r="B189" s="586" t="s">
        <v>232</v>
      </c>
      <c r="C189" s="19">
        <v>1</v>
      </c>
      <c r="D189" s="28">
        <v>115</v>
      </c>
      <c r="E189" s="21">
        <f>2*1</f>
        <v>2</v>
      </c>
      <c r="F189" s="21"/>
      <c r="G189" s="22">
        <f>(E189+F189)/D189/C189</f>
        <v>1.7389999999999999E-2</v>
      </c>
      <c r="H189" s="22">
        <f>G189-J189</f>
        <v>0</v>
      </c>
      <c r="I189" s="22"/>
      <c r="J189" s="22">
        <f>E189/D189/C189</f>
        <v>1.7389999999999999E-2</v>
      </c>
      <c r="K189" s="19">
        <v>750</v>
      </c>
      <c r="L189" s="23">
        <f>G189*K189</f>
        <v>13.04</v>
      </c>
      <c r="M189" s="23">
        <f>H189*K189</f>
        <v>0</v>
      </c>
      <c r="N189" s="23">
        <f>I189*K189</f>
        <v>0</v>
      </c>
      <c r="O189" s="23">
        <f>L189-M189</f>
        <v>13.04</v>
      </c>
      <c r="P189" s="19" t="s">
        <v>235</v>
      </c>
      <c r="Q189" s="20" t="s">
        <v>343</v>
      </c>
    </row>
    <row r="190" spans="1:17">
      <c r="A190" s="46"/>
      <c r="B190" s="586" t="s">
        <v>233</v>
      </c>
      <c r="C190" s="19">
        <v>5</v>
      </c>
      <c r="D190" s="28">
        <v>115</v>
      </c>
      <c r="E190" s="21">
        <v>2</v>
      </c>
      <c r="F190" s="21"/>
      <c r="G190" s="22">
        <f>(E190+F190)/D190/C190</f>
        <v>3.48E-3</v>
      </c>
      <c r="H190" s="22">
        <f>G190-J190</f>
        <v>0</v>
      </c>
      <c r="I190" s="22"/>
      <c r="J190" s="22">
        <f>E190/D190/C190</f>
        <v>3.48E-3</v>
      </c>
      <c r="K190" s="19">
        <v>7250</v>
      </c>
      <c r="L190" s="23">
        <f>G190*K190</f>
        <v>25.23</v>
      </c>
      <c r="M190" s="23">
        <f>H190*K190</f>
        <v>0</v>
      </c>
      <c r="N190" s="23">
        <f>I190*K190</f>
        <v>0</v>
      </c>
      <c r="O190" s="23">
        <f>L190-M190</f>
        <v>25.23</v>
      </c>
      <c r="P190" s="19" t="s">
        <v>345</v>
      </c>
      <c r="Q190" s="20" t="s">
        <v>343</v>
      </c>
    </row>
    <row r="191" spans="1:17" hidden="1">
      <c r="A191" s="46"/>
      <c r="B191" s="45" t="s">
        <v>304</v>
      </c>
      <c r="C191" s="19">
        <v>5</v>
      </c>
      <c r="D191" s="34">
        <v>750</v>
      </c>
      <c r="E191" s="21">
        <v>1</v>
      </c>
      <c r="F191" s="21"/>
      <c r="G191" s="22">
        <f>(E191+F191)/D191/C191</f>
        <v>2.7E-4</v>
      </c>
      <c r="H191" s="22">
        <f>G191-J191</f>
        <v>0</v>
      </c>
      <c r="I191" s="22"/>
      <c r="J191" s="22">
        <f>E191/D191/C191</f>
        <v>2.7E-4</v>
      </c>
      <c r="K191" s="19">
        <v>0</v>
      </c>
      <c r="L191" s="23">
        <f>G191*K191</f>
        <v>0</v>
      </c>
      <c r="M191" s="23">
        <f>H191*K191</f>
        <v>0</v>
      </c>
      <c r="N191" s="23">
        <f>I191*K191</f>
        <v>0</v>
      </c>
      <c r="O191" s="23">
        <f>L191-M191</f>
        <v>0</v>
      </c>
      <c r="P191" s="19" t="s">
        <v>305</v>
      </c>
      <c r="Q191" s="20" t="s">
        <v>306</v>
      </c>
    </row>
    <row r="192" spans="1:17">
      <c r="A192" s="46" t="s">
        <v>244</v>
      </c>
      <c r="B192" s="43" t="s">
        <v>212</v>
      </c>
      <c r="C192" s="38"/>
      <c r="D192" s="39"/>
      <c r="E192" s="39"/>
      <c r="F192" s="39"/>
      <c r="G192" s="40"/>
      <c r="H192" s="40"/>
      <c r="I192" s="40"/>
      <c r="J192" s="40"/>
      <c r="K192" s="38"/>
      <c r="L192" s="41">
        <f>SUM(L187:L191)</f>
        <v>78.989999999999995</v>
      </c>
      <c r="M192" s="41">
        <f>SUM(M187:M191)</f>
        <v>0</v>
      </c>
      <c r="N192" s="41">
        <f>SUM(N187:N191)</f>
        <v>0</v>
      </c>
      <c r="O192" s="41">
        <f>SUM(O187:O191)</f>
        <v>78.989999999999995</v>
      </c>
      <c r="P192" s="38" t="s">
        <v>297</v>
      </c>
      <c r="Q192" s="20"/>
    </row>
    <row r="193" spans="1:17" hidden="1">
      <c r="A193" s="51"/>
      <c r="B193" s="983" t="s">
        <v>239</v>
      </c>
      <c r="C193" s="983"/>
      <c r="D193" s="983"/>
      <c r="E193" s="983"/>
      <c r="F193" s="983"/>
      <c r="G193" s="983"/>
      <c r="H193" s="983"/>
      <c r="I193" s="983"/>
      <c r="J193" s="983"/>
      <c r="K193" s="983"/>
      <c r="L193" s="983"/>
      <c r="M193" s="983"/>
      <c r="N193" s="983"/>
      <c r="O193" s="983"/>
      <c r="P193" s="984"/>
      <c r="Q193" s="52"/>
    </row>
    <row r="194" spans="1:17" hidden="1">
      <c r="A194" s="46"/>
      <c r="B194" s="586" t="s">
        <v>237</v>
      </c>
      <c r="C194" s="19">
        <v>1</v>
      </c>
      <c r="D194" s="21">
        <v>136</v>
      </c>
      <c r="E194" s="21">
        <v>4</v>
      </c>
      <c r="F194" s="21"/>
      <c r="G194" s="22">
        <f>(E194+F194)/D194/C194</f>
        <v>2.9409999999999999E-2</v>
      </c>
      <c r="H194" s="22">
        <f>G194-J194</f>
        <v>0</v>
      </c>
      <c r="I194" s="22"/>
      <c r="J194" s="22">
        <f>E194/D194/C194</f>
        <v>2.9409999999999999E-2</v>
      </c>
      <c r="K194" s="21"/>
      <c r="L194" s="23">
        <f>G194*K194</f>
        <v>0</v>
      </c>
      <c r="M194" s="23">
        <f>H194*K194</f>
        <v>0</v>
      </c>
      <c r="N194" s="23">
        <f>I194*K194</f>
        <v>0</v>
      </c>
      <c r="O194" s="23">
        <f>L194-M194</f>
        <v>0</v>
      </c>
      <c r="P194" s="19" t="s">
        <v>241</v>
      </c>
      <c r="Q194" s="20"/>
    </row>
    <row r="195" spans="1:17" hidden="1">
      <c r="A195" s="46" t="s">
        <v>224</v>
      </c>
      <c r="B195" s="43" t="s">
        <v>212</v>
      </c>
      <c r="C195" s="38"/>
      <c r="D195" s="39"/>
      <c r="E195" s="39"/>
      <c r="F195" s="39"/>
      <c r="G195" s="40"/>
      <c r="H195" s="40"/>
      <c r="I195" s="40"/>
      <c r="J195" s="40"/>
      <c r="K195" s="38"/>
      <c r="L195" s="41">
        <f>SUM(L194:L194)</f>
        <v>0</v>
      </c>
      <c r="M195" s="41">
        <f>SUM(M194:M194)</f>
        <v>0</v>
      </c>
      <c r="N195" s="41">
        <f>SUM(N194:N194)</f>
        <v>0</v>
      </c>
      <c r="O195" s="41">
        <f>SUM(O194:O194)</f>
        <v>0</v>
      </c>
      <c r="P195" s="38" t="s">
        <v>297</v>
      </c>
      <c r="Q195" s="20"/>
    </row>
    <row r="196" spans="1:17">
      <c r="A196" s="51"/>
      <c r="B196" s="983" t="s">
        <v>346</v>
      </c>
      <c r="C196" s="983"/>
      <c r="D196" s="983"/>
      <c r="E196" s="983"/>
      <c r="F196" s="983"/>
      <c r="G196" s="983"/>
      <c r="H196" s="983"/>
      <c r="I196" s="983"/>
      <c r="J196" s="983"/>
      <c r="K196" s="983"/>
      <c r="L196" s="983"/>
      <c r="M196" s="983"/>
      <c r="N196" s="983"/>
      <c r="O196" s="983"/>
      <c r="P196" s="984"/>
      <c r="Q196" s="52"/>
    </row>
    <row r="197" spans="1:17">
      <c r="A197" s="46" t="s">
        <v>244</v>
      </c>
      <c r="B197" s="585" t="s">
        <v>347</v>
      </c>
      <c r="C197" s="19">
        <v>1</v>
      </c>
      <c r="D197" s="28">
        <v>270</v>
      </c>
      <c r="E197" s="21">
        <v>12</v>
      </c>
      <c r="F197" s="21"/>
      <c r="G197" s="22">
        <f>(E197+F197)/D197/C197</f>
        <v>4.444E-2</v>
      </c>
      <c r="H197" s="22">
        <f>G197-J197</f>
        <v>0</v>
      </c>
      <c r="I197" s="22"/>
      <c r="J197" s="22">
        <f>E197/D197/C197</f>
        <v>4.444E-2</v>
      </c>
      <c r="K197" s="21">
        <v>32500</v>
      </c>
      <c r="L197" s="23">
        <f>G197*K197</f>
        <v>1444.3</v>
      </c>
      <c r="M197" s="23">
        <f>H197*K197</f>
        <v>0</v>
      </c>
      <c r="N197" s="23">
        <f>I197*K197</f>
        <v>0</v>
      </c>
      <c r="O197" s="23">
        <f>L197-M197</f>
        <v>1444.3</v>
      </c>
      <c r="P197" s="19" t="s">
        <v>348</v>
      </c>
      <c r="Q197" s="20" t="s">
        <v>349</v>
      </c>
    </row>
    <row r="198" spans="1:17" hidden="1">
      <c r="A198" s="46" t="s">
        <v>244</v>
      </c>
      <c r="B198" s="45" t="s">
        <v>311</v>
      </c>
      <c r="C198" s="19">
        <v>1</v>
      </c>
      <c r="D198" s="34">
        <v>925</v>
      </c>
      <c r="E198" s="21"/>
      <c r="F198" s="21"/>
      <c r="G198" s="22">
        <f t="shared" ref="G198:G203" si="53">(E198+F198)/D198/C198</f>
        <v>0</v>
      </c>
      <c r="H198" s="22">
        <f t="shared" ref="H198:H203" si="54">G198-J198</f>
        <v>0</v>
      </c>
      <c r="I198" s="22"/>
      <c r="J198" s="22">
        <f t="shared" ref="J198:J203" si="55">E198/D198/C198</f>
        <v>0</v>
      </c>
      <c r="K198" s="21"/>
      <c r="L198" s="23">
        <f t="shared" ref="L198:L203" si="56">G198*K198</f>
        <v>0</v>
      </c>
      <c r="M198" s="23">
        <f t="shared" ref="M198:M203" si="57">H198*K198</f>
        <v>0</v>
      </c>
      <c r="N198" s="23">
        <f t="shared" ref="N198:N203" si="58">I198*K198</f>
        <v>0</v>
      </c>
      <c r="O198" s="23">
        <f t="shared" ref="O198:O203" si="59">L198-M198</f>
        <v>0</v>
      </c>
      <c r="P198" s="19"/>
      <c r="Q198" s="20"/>
    </row>
    <row r="199" spans="1:17" hidden="1">
      <c r="A199" s="46" t="s">
        <v>244</v>
      </c>
      <c r="B199" s="45" t="s">
        <v>312</v>
      </c>
      <c r="C199" s="19">
        <v>1</v>
      </c>
      <c r="D199" s="34">
        <v>925</v>
      </c>
      <c r="E199" s="21"/>
      <c r="F199" s="21"/>
      <c r="G199" s="22">
        <f t="shared" si="53"/>
        <v>0</v>
      </c>
      <c r="H199" s="22">
        <f t="shared" si="54"/>
        <v>0</v>
      </c>
      <c r="I199" s="22"/>
      <c r="J199" s="22">
        <f t="shared" si="55"/>
        <v>0</v>
      </c>
      <c r="K199" s="21"/>
      <c r="L199" s="23">
        <f t="shared" si="56"/>
        <v>0</v>
      </c>
      <c r="M199" s="23">
        <f t="shared" si="57"/>
        <v>0</v>
      </c>
      <c r="N199" s="23">
        <f t="shared" si="58"/>
        <v>0</v>
      </c>
      <c r="O199" s="23">
        <f t="shared" si="59"/>
        <v>0</v>
      </c>
      <c r="P199" s="19"/>
      <c r="Q199" s="20"/>
    </row>
    <row r="200" spans="1:17" hidden="1">
      <c r="A200" s="46" t="s">
        <v>244</v>
      </c>
      <c r="B200" s="45" t="s">
        <v>313</v>
      </c>
      <c r="C200" s="19">
        <v>1</v>
      </c>
      <c r="D200" s="34">
        <v>925</v>
      </c>
      <c r="E200" s="21"/>
      <c r="F200" s="21"/>
      <c r="G200" s="22">
        <f>(E200+F200)/D200/C200</f>
        <v>0</v>
      </c>
      <c r="H200" s="22">
        <f>G200-J200</f>
        <v>0</v>
      </c>
      <c r="I200" s="22"/>
      <c r="J200" s="22">
        <f>E200/D200/C200</f>
        <v>0</v>
      </c>
      <c r="K200" s="21"/>
      <c r="L200" s="23">
        <f>G200*K200</f>
        <v>0</v>
      </c>
      <c r="M200" s="23">
        <f>H200*K200</f>
        <v>0</v>
      </c>
      <c r="N200" s="23">
        <f>I200*K200</f>
        <v>0</v>
      </c>
      <c r="O200" s="23">
        <f>L200-M200</f>
        <v>0</v>
      </c>
      <c r="P200" s="19"/>
      <c r="Q200" s="20"/>
    </row>
    <row r="201" spans="1:17" ht="39.75" hidden="1" customHeight="1">
      <c r="A201" s="46" t="s">
        <v>242</v>
      </c>
      <c r="B201" s="45" t="s">
        <v>295</v>
      </c>
      <c r="C201" s="19">
        <v>1</v>
      </c>
      <c r="D201" s="34">
        <v>925</v>
      </c>
      <c r="E201" s="21"/>
      <c r="F201" s="21"/>
      <c r="G201" s="22">
        <f t="shared" ref="G201" si="60">(E201+F201)/D201/C201</f>
        <v>0</v>
      </c>
      <c r="H201" s="22">
        <f t="shared" ref="H201" si="61">G201-J201</f>
        <v>0</v>
      </c>
      <c r="I201" s="22"/>
      <c r="J201" s="22">
        <f>E201/D201/C201</f>
        <v>0</v>
      </c>
      <c r="K201" s="21"/>
      <c r="L201" s="23">
        <f t="shared" ref="L201" si="62">G201*K201</f>
        <v>0</v>
      </c>
      <c r="M201" s="23">
        <f t="shared" ref="M201" si="63">H201*K201</f>
        <v>0</v>
      </c>
      <c r="N201" s="23">
        <f t="shared" ref="N201" si="64">I201*K201</f>
        <v>0</v>
      </c>
      <c r="O201" s="23">
        <f t="shared" ref="O201" si="65">L201-M201</f>
        <v>0</v>
      </c>
      <c r="P201" s="19"/>
      <c r="Q201" s="20"/>
    </row>
    <row r="202" spans="1:17" hidden="1">
      <c r="A202" s="46" t="s">
        <v>224</v>
      </c>
      <c r="B202" s="45" t="s">
        <v>289</v>
      </c>
      <c r="C202" s="19">
        <v>1</v>
      </c>
      <c r="D202" s="34">
        <v>925</v>
      </c>
      <c r="E202" s="21"/>
      <c r="F202" s="21"/>
      <c r="G202" s="22">
        <f t="shared" si="53"/>
        <v>0</v>
      </c>
      <c r="H202" s="22">
        <f t="shared" si="54"/>
        <v>0</v>
      </c>
      <c r="I202" s="22"/>
      <c r="J202" s="22">
        <f t="shared" si="55"/>
        <v>0</v>
      </c>
      <c r="K202" s="21"/>
      <c r="L202" s="23">
        <f t="shared" si="56"/>
        <v>0</v>
      </c>
      <c r="M202" s="23">
        <f t="shared" si="57"/>
        <v>0</v>
      </c>
      <c r="N202" s="23">
        <f t="shared" si="58"/>
        <v>0</v>
      </c>
      <c r="O202" s="23">
        <f t="shared" si="59"/>
        <v>0</v>
      </c>
      <c r="P202" s="19"/>
      <c r="Q202" s="20"/>
    </row>
    <row r="203" spans="1:17" hidden="1">
      <c r="A203" s="46" t="s">
        <v>224</v>
      </c>
      <c r="B203" s="45" t="s">
        <v>290</v>
      </c>
      <c r="C203" s="19">
        <v>1</v>
      </c>
      <c r="D203" s="34">
        <v>925</v>
      </c>
      <c r="E203" s="21"/>
      <c r="F203" s="21"/>
      <c r="G203" s="22">
        <f t="shared" si="53"/>
        <v>0</v>
      </c>
      <c r="H203" s="22">
        <f t="shared" si="54"/>
        <v>0</v>
      </c>
      <c r="I203" s="22"/>
      <c r="J203" s="22">
        <f t="shared" si="55"/>
        <v>0</v>
      </c>
      <c r="K203" s="21"/>
      <c r="L203" s="23">
        <f t="shared" si="56"/>
        <v>0</v>
      </c>
      <c r="M203" s="23">
        <f t="shared" si="57"/>
        <v>0</v>
      </c>
      <c r="N203" s="23">
        <f t="shared" si="58"/>
        <v>0</v>
      </c>
      <c r="O203" s="23">
        <f t="shared" si="59"/>
        <v>0</v>
      </c>
      <c r="P203" s="19"/>
      <c r="Q203" s="20"/>
    </row>
    <row r="204" spans="1:17" hidden="1">
      <c r="A204" s="46" t="s">
        <v>224</v>
      </c>
      <c r="B204" s="45" t="s">
        <v>238</v>
      </c>
      <c r="C204" s="19">
        <v>1</v>
      </c>
      <c r="D204" s="34">
        <v>925</v>
      </c>
      <c r="E204" s="21"/>
      <c r="F204" s="21"/>
      <c r="G204" s="22">
        <f>(E204+F204)/D204/C204</f>
        <v>0</v>
      </c>
      <c r="H204" s="22">
        <f>G204-J204</f>
        <v>0</v>
      </c>
      <c r="I204" s="22"/>
      <c r="J204" s="22">
        <f>E204/D204/C204</f>
        <v>0</v>
      </c>
      <c r="K204" s="21"/>
      <c r="L204" s="23">
        <f>G204*K204</f>
        <v>0</v>
      </c>
      <c r="M204" s="23">
        <f>H204*K204</f>
        <v>0</v>
      </c>
      <c r="N204" s="23">
        <f>I204*K204</f>
        <v>0</v>
      </c>
      <c r="O204" s="23">
        <f>L204-M204</f>
        <v>0</v>
      </c>
      <c r="P204" s="19"/>
      <c r="Q204" s="20"/>
    </row>
    <row r="205" spans="1:17">
      <c r="A205" s="46" t="s">
        <v>244</v>
      </c>
      <c r="B205" s="43" t="s">
        <v>212</v>
      </c>
      <c r="C205" s="38"/>
      <c r="D205" s="39"/>
      <c r="E205" s="39"/>
      <c r="F205" s="39"/>
      <c r="G205" s="40"/>
      <c r="H205" s="40"/>
      <c r="I205" s="40"/>
      <c r="J205" s="40"/>
      <c r="K205" s="38"/>
      <c r="L205" s="41">
        <f>L197+L198+L199+L200</f>
        <v>1444.3</v>
      </c>
      <c r="M205" s="41">
        <f t="shared" ref="M205:O205" si="66">M197+M198+M199+M200</f>
        <v>0</v>
      </c>
      <c r="N205" s="41">
        <f t="shared" si="66"/>
        <v>0</v>
      </c>
      <c r="O205" s="41">
        <f t="shared" si="66"/>
        <v>1444.3</v>
      </c>
      <c r="P205" s="38" t="s">
        <v>352</v>
      </c>
      <c r="Q205" s="20"/>
    </row>
    <row r="206" spans="1:17" hidden="1">
      <c r="A206" s="46" t="s">
        <v>242</v>
      </c>
      <c r="B206" s="43" t="s">
        <v>212</v>
      </c>
      <c r="C206" s="38"/>
      <c r="D206" s="39"/>
      <c r="E206" s="39"/>
      <c r="F206" s="39"/>
      <c r="G206" s="40"/>
      <c r="H206" s="40"/>
      <c r="I206" s="40"/>
      <c r="J206" s="40"/>
      <c r="K206" s="38"/>
      <c r="L206" s="41">
        <f>L201</f>
        <v>0</v>
      </c>
      <c r="M206" s="41">
        <f t="shared" ref="M206:O206" si="67">M201</f>
        <v>0</v>
      </c>
      <c r="N206" s="41">
        <f t="shared" si="67"/>
        <v>0</v>
      </c>
      <c r="O206" s="41">
        <f t="shared" si="67"/>
        <v>0</v>
      </c>
      <c r="P206" s="38" t="s">
        <v>402</v>
      </c>
      <c r="Q206" s="20"/>
    </row>
    <row r="207" spans="1:17" hidden="1">
      <c r="A207" s="46" t="s">
        <v>224</v>
      </c>
      <c r="B207" s="43" t="s">
        <v>212</v>
      </c>
      <c r="C207" s="38"/>
      <c r="D207" s="39"/>
      <c r="E207" s="39"/>
      <c r="F207" s="39"/>
      <c r="G207" s="40"/>
      <c r="H207" s="40"/>
      <c r="I207" s="40"/>
      <c r="J207" s="40"/>
      <c r="K207" s="38"/>
      <c r="L207" s="41">
        <f>L202+L203+L204</f>
        <v>0</v>
      </c>
      <c r="M207" s="41">
        <f t="shared" ref="M207:O207" si="68">M202+M203+M204</f>
        <v>0</v>
      </c>
      <c r="N207" s="41">
        <f t="shared" si="68"/>
        <v>0</v>
      </c>
      <c r="O207" s="41">
        <f t="shared" si="68"/>
        <v>0</v>
      </c>
      <c r="P207" s="38" t="s">
        <v>402</v>
      </c>
      <c r="Q207" s="20"/>
    </row>
    <row r="208" spans="1:17">
      <c r="A208" s="51"/>
      <c r="B208" s="983" t="s">
        <v>350</v>
      </c>
      <c r="C208" s="983"/>
      <c r="D208" s="983"/>
      <c r="E208" s="983"/>
      <c r="F208" s="983"/>
      <c r="G208" s="983"/>
      <c r="H208" s="983"/>
      <c r="I208" s="983"/>
      <c r="J208" s="983"/>
      <c r="K208" s="983"/>
      <c r="L208" s="983"/>
      <c r="M208" s="983"/>
      <c r="N208" s="983"/>
      <c r="O208" s="983"/>
      <c r="P208" s="984"/>
      <c r="Q208" s="52"/>
    </row>
    <row r="209" spans="1:17" ht="45">
      <c r="A209" s="46"/>
      <c r="B209" s="586" t="s">
        <v>351</v>
      </c>
      <c r="C209" s="19">
        <v>1</v>
      </c>
      <c r="D209" s="28">
        <v>46</v>
      </c>
      <c r="E209" s="31">
        <v>12</v>
      </c>
      <c r="F209" s="21"/>
      <c r="G209" s="22">
        <f>(E209+F209)/D209/C209</f>
        <v>0.26086999999999999</v>
      </c>
      <c r="H209" s="22">
        <f>G209-J209</f>
        <v>0</v>
      </c>
      <c r="I209" s="22"/>
      <c r="J209" s="22">
        <f>E209/D209/C209</f>
        <v>0.26086999999999999</v>
      </c>
      <c r="K209" s="32">
        <v>1100</v>
      </c>
      <c r="L209" s="23">
        <f>G209*K209</f>
        <v>286.95999999999998</v>
      </c>
      <c r="M209" s="23">
        <f>H209*K209</f>
        <v>0</v>
      </c>
      <c r="N209" s="23">
        <f>I209*K209</f>
        <v>0</v>
      </c>
      <c r="O209" s="23">
        <f>L209-M209</f>
        <v>286.95999999999998</v>
      </c>
      <c r="P209" s="19" t="s">
        <v>169</v>
      </c>
      <c r="Q209" s="20" t="s">
        <v>330</v>
      </c>
    </row>
    <row r="210" spans="1:17">
      <c r="A210" s="82" t="s">
        <v>224</v>
      </c>
      <c r="B210" s="43" t="s">
        <v>212</v>
      </c>
      <c r="C210" s="38"/>
      <c r="D210" s="39"/>
      <c r="E210" s="39"/>
      <c r="F210" s="39"/>
      <c r="G210" s="40"/>
      <c r="H210" s="40"/>
      <c r="I210" s="40"/>
      <c r="J210" s="40"/>
      <c r="K210" s="38"/>
      <c r="L210" s="41">
        <f>SUM(L209:L209)</f>
        <v>286.95999999999998</v>
      </c>
      <c r="M210" s="41">
        <f>SUM(M209:M209)</f>
        <v>0</v>
      </c>
      <c r="N210" s="41">
        <f>SUM(N209:N209)</f>
        <v>0</v>
      </c>
      <c r="O210" s="41">
        <f>SUM(O209:O209)</f>
        <v>286.95999999999998</v>
      </c>
      <c r="P210" s="38" t="s">
        <v>331</v>
      </c>
      <c r="Q210" s="20"/>
    </row>
    <row r="211" spans="1:17">
      <c r="A211" s="51"/>
      <c r="B211" s="983" t="s">
        <v>358</v>
      </c>
      <c r="C211" s="983"/>
      <c r="D211" s="983"/>
      <c r="E211" s="983"/>
      <c r="F211" s="983"/>
      <c r="G211" s="983"/>
      <c r="H211" s="983"/>
      <c r="I211" s="983"/>
      <c r="J211" s="983"/>
      <c r="K211" s="983"/>
      <c r="L211" s="983"/>
      <c r="M211" s="983"/>
      <c r="N211" s="983"/>
      <c r="O211" s="983"/>
      <c r="P211" s="984"/>
      <c r="Q211" s="52"/>
    </row>
    <row r="212" spans="1:17" ht="22.5">
      <c r="A212" s="46"/>
      <c r="B212" s="586" t="s">
        <v>359</v>
      </c>
      <c r="C212" s="19">
        <v>5</v>
      </c>
      <c r="D212" s="21">
        <v>136</v>
      </c>
      <c r="E212" s="21">
        <f>2*10</f>
        <v>20</v>
      </c>
      <c r="F212" s="21">
        <f>(18)*10</f>
        <v>180</v>
      </c>
      <c r="G212" s="22">
        <f t="shared" ref="G212:G214" si="69">(E212+F212)/D212/C212</f>
        <v>0.29411999999999999</v>
      </c>
      <c r="H212" s="22">
        <f t="shared" ref="H212:H214" si="70">G212-J212</f>
        <v>0.29411999999999999</v>
      </c>
      <c r="I212" s="22"/>
      <c r="J212" s="22"/>
      <c r="K212" s="21">
        <v>700</v>
      </c>
      <c r="L212" s="23">
        <f t="shared" ref="L212:L214" si="71">G212*K212</f>
        <v>205.88</v>
      </c>
      <c r="M212" s="23">
        <f>H212*K212</f>
        <v>205.88</v>
      </c>
      <c r="N212" s="23">
        <f>I212*K212</f>
        <v>0</v>
      </c>
      <c r="O212" s="23">
        <f>L212-M212</f>
        <v>0</v>
      </c>
      <c r="P212" s="20" t="s">
        <v>372</v>
      </c>
      <c r="Q212" s="20"/>
    </row>
    <row r="213" spans="1:17" ht="22.5">
      <c r="A213" s="46"/>
      <c r="B213" s="586" t="s">
        <v>360</v>
      </c>
      <c r="C213" s="19">
        <v>5</v>
      </c>
      <c r="D213" s="21">
        <v>136</v>
      </c>
      <c r="E213" s="21">
        <f>2*2</f>
        <v>4</v>
      </c>
      <c r="F213" s="21">
        <f>(18)*2</f>
        <v>36</v>
      </c>
      <c r="G213" s="22">
        <f t="shared" si="69"/>
        <v>5.8819999999999997E-2</v>
      </c>
      <c r="H213" s="22">
        <f t="shared" si="70"/>
        <v>5.8819999999999997E-2</v>
      </c>
      <c r="I213" s="22"/>
      <c r="J213" s="22"/>
      <c r="K213" s="21">
        <v>120</v>
      </c>
      <c r="L213" s="23">
        <f t="shared" si="71"/>
        <v>7.06</v>
      </c>
      <c r="M213" s="23">
        <f>H213*K213</f>
        <v>7.06</v>
      </c>
      <c r="N213" s="23">
        <f>I213*K213</f>
        <v>0</v>
      </c>
      <c r="O213" s="23">
        <f>L213-M213</f>
        <v>0</v>
      </c>
      <c r="P213" s="20" t="s">
        <v>373</v>
      </c>
      <c r="Q213" s="20"/>
    </row>
    <row r="214" spans="1:17" ht="22.5">
      <c r="A214" s="46"/>
      <c r="B214" s="585" t="s">
        <v>361</v>
      </c>
      <c r="C214" s="19">
        <v>5</v>
      </c>
      <c r="D214" s="21">
        <v>136</v>
      </c>
      <c r="E214" s="21">
        <f>2*10</f>
        <v>20</v>
      </c>
      <c r="F214" s="21">
        <f>(18)*10</f>
        <v>180</v>
      </c>
      <c r="G214" s="22">
        <f t="shared" si="69"/>
        <v>0.29411999999999999</v>
      </c>
      <c r="H214" s="22">
        <f t="shared" si="70"/>
        <v>0.29411999999999999</v>
      </c>
      <c r="I214" s="22"/>
      <c r="J214" s="22"/>
      <c r="K214" s="21">
        <v>550</v>
      </c>
      <c r="L214" s="23">
        <f t="shared" si="71"/>
        <v>161.77000000000001</v>
      </c>
      <c r="M214" s="23">
        <f t="shared" ref="M214" si="72">H214*K214</f>
        <v>161.77000000000001</v>
      </c>
      <c r="N214" s="23">
        <f t="shared" ref="N214" si="73">I214*K214</f>
        <v>0</v>
      </c>
      <c r="O214" s="23">
        <f t="shared" ref="O214" si="74">L214-M214</f>
        <v>0</v>
      </c>
      <c r="P214" s="20" t="s">
        <v>372</v>
      </c>
      <c r="Q214" s="20"/>
    </row>
    <row r="215" spans="1:17">
      <c r="A215" s="46"/>
      <c r="B215" s="43" t="s">
        <v>212</v>
      </c>
      <c r="C215" s="38"/>
      <c r="D215" s="39"/>
      <c r="E215" s="39"/>
      <c r="F215" s="39"/>
      <c r="G215" s="40"/>
      <c r="H215" s="40"/>
      <c r="I215" s="40"/>
      <c r="J215" s="40"/>
      <c r="K215" s="38"/>
      <c r="L215" s="41">
        <f>SUM(L212:L214)</f>
        <v>374.71</v>
      </c>
      <c r="M215" s="41">
        <f>SUM(M212:M214)</f>
        <v>374.71</v>
      </c>
      <c r="N215" s="41">
        <f>SUM(N212:N214)</f>
        <v>0</v>
      </c>
      <c r="O215" s="41">
        <f>SUM(O212:O214)</f>
        <v>0</v>
      </c>
      <c r="P215" s="38"/>
      <c r="Q215" s="20"/>
    </row>
    <row r="216" spans="1:17">
      <c r="A216" s="46" t="s">
        <v>222</v>
      </c>
      <c r="B216" s="43"/>
      <c r="C216" s="38"/>
      <c r="D216" s="39"/>
      <c r="E216" s="39"/>
      <c r="F216" s="39"/>
      <c r="G216" s="40"/>
      <c r="H216" s="40"/>
      <c r="I216" s="40"/>
      <c r="J216" s="40"/>
      <c r="K216" s="38"/>
      <c r="L216" s="41">
        <f t="shared" ref="L216:L217" si="75">SUM(M216:O216)</f>
        <v>367.65</v>
      </c>
      <c r="M216" s="41">
        <f>M212+M214</f>
        <v>367.65</v>
      </c>
      <c r="N216" s="41">
        <f>N215</f>
        <v>0</v>
      </c>
      <c r="O216" s="41"/>
      <c r="P216" s="38" t="s">
        <v>296</v>
      </c>
      <c r="Q216" s="20"/>
    </row>
    <row r="217" spans="1:17">
      <c r="A217" s="46" t="s">
        <v>247</v>
      </c>
      <c r="B217" s="43"/>
      <c r="C217" s="38"/>
      <c r="D217" s="39"/>
      <c r="E217" s="39"/>
      <c r="F217" s="39"/>
      <c r="G217" s="40"/>
      <c r="H217" s="40"/>
      <c r="I217" s="40"/>
      <c r="J217" s="40"/>
      <c r="K217" s="38"/>
      <c r="L217" s="41">
        <f t="shared" si="75"/>
        <v>0</v>
      </c>
      <c r="M217" s="41"/>
      <c r="N217" s="41"/>
      <c r="O217" s="41">
        <f>O215</f>
        <v>0</v>
      </c>
      <c r="P217" s="38" t="s">
        <v>297</v>
      </c>
      <c r="Q217" s="20"/>
    </row>
    <row r="218" spans="1:17">
      <c r="A218" s="51"/>
      <c r="B218" s="983" t="s">
        <v>362</v>
      </c>
      <c r="C218" s="983"/>
      <c r="D218" s="983"/>
      <c r="E218" s="983"/>
      <c r="F218" s="983"/>
      <c r="G218" s="983"/>
      <c r="H218" s="983"/>
      <c r="I218" s="983"/>
      <c r="J218" s="983"/>
      <c r="K218" s="983"/>
      <c r="L218" s="983"/>
      <c r="M218" s="983"/>
      <c r="N218" s="983"/>
      <c r="O218" s="983"/>
      <c r="P218" s="984"/>
      <c r="Q218" s="52"/>
    </row>
    <row r="219" spans="1:17" ht="33.75">
      <c r="A219" s="46"/>
      <c r="B219" s="586" t="s">
        <v>363</v>
      </c>
      <c r="C219" s="19">
        <v>5</v>
      </c>
      <c r="D219" s="21">
        <v>136</v>
      </c>
      <c r="E219" s="21">
        <f>1+1</f>
        <v>2</v>
      </c>
      <c r="F219" s="21">
        <f>(18)</f>
        <v>18</v>
      </c>
      <c r="G219" s="22">
        <f t="shared" ref="G219" si="76">(E219+F219)/D219/C219</f>
        <v>2.9409999999999999E-2</v>
      </c>
      <c r="H219" s="22">
        <f t="shared" ref="H219" si="77">G219-J219</f>
        <v>2.9409999999999999E-2</v>
      </c>
      <c r="I219" s="22"/>
      <c r="J219" s="22"/>
      <c r="K219" s="21">
        <v>5300</v>
      </c>
      <c r="L219" s="23">
        <f t="shared" ref="L219" si="78">G219*K219</f>
        <v>155.87</v>
      </c>
      <c r="M219" s="23">
        <f>H219*K219</f>
        <v>155.87</v>
      </c>
      <c r="N219" s="23">
        <f>I219*K219</f>
        <v>0</v>
      </c>
      <c r="O219" s="23">
        <f>L219-M219</f>
        <v>0</v>
      </c>
      <c r="P219" s="20" t="s">
        <v>374</v>
      </c>
      <c r="Q219" s="20"/>
    </row>
    <row r="220" spans="1:17">
      <c r="A220" s="46" t="s">
        <v>222</v>
      </c>
      <c r="B220" s="43" t="s">
        <v>212</v>
      </c>
      <c r="C220" s="38"/>
      <c r="D220" s="39"/>
      <c r="E220" s="39"/>
      <c r="F220" s="39"/>
      <c r="G220" s="40"/>
      <c r="H220" s="40"/>
      <c r="I220" s="40"/>
      <c r="J220" s="40"/>
      <c r="K220" s="38"/>
      <c r="L220" s="41">
        <f>SUM(L219:L219)</f>
        <v>155.87</v>
      </c>
      <c r="M220" s="41">
        <f>SUM(M219:M219)</f>
        <v>155.87</v>
      </c>
      <c r="N220" s="41">
        <f>SUM(N219:N219)</f>
        <v>0</v>
      </c>
      <c r="O220" s="41">
        <f>SUM(O219:O219)</f>
        <v>0</v>
      </c>
      <c r="P220" s="38" t="s">
        <v>296</v>
      </c>
      <c r="Q220" s="20"/>
    </row>
    <row r="221" spans="1:17">
      <c r="A221" s="51"/>
      <c r="B221" s="983" t="s">
        <v>364</v>
      </c>
      <c r="C221" s="983"/>
      <c r="D221" s="983"/>
      <c r="E221" s="983"/>
      <c r="F221" s="983"/>
      <c r="G221" s="983"/>
      <c r="H221" s="983"/>
      <c r="I221" s="983"/>
      <c r="J221" s="983"/>
      <c r="K221" s="983"/>
      <c r="L221" s="983"/>
      <c r="M221" s="983"/>
      <c r="N221" s="983"/>
      <c r="O221" s="983"/>
      <c r="P221" s="984"/>
      <c r="Q221" s="52"/>
    </row>
    <row r="222" spans="1:17">
      <c r="A222" s="46"/>
      <c r="B222" s="586" t="s">
        <v>365</v>
      </c>
      <c r="C222" s="19">
        <v>1</v>
      </c>
      <c r="D222" s="21">
        <v>136</v>
      </c>
      <c r="E222" s="21">
        <v>12</v>
      </c>
      <c r="F222" s="21"/>
      <c r="G222" s="22">
        <f t="shared" ref="G222:G230" si="79">(E222+F222)/D222/C222</f>
        <v>8.8239999999999999E-2</v>
      </c>
      <c r="H222" s="22">
        <f t="shared" ref="H222:H230" si="80">G222-J222</f>
        <v>8.8239999999999999E-2</v>
      </c>
      <c r="I222" s="22"/>
      <c r="J222" s="22"/>
      <c r="K222" s="21">
        <v>400</v>
      </c>
      <c r="L222" s="23">
        <f t="shared" ref="L222:L230" si="81">G222*K222</f>
        <v>35.299999999999997</v>
      </c>
      <c r="M222" s="23">
        <f>H222*K222</f>
        <v>35.299999999999997</v>
      </c>
      <c r="N222" s="23">
        <f>I222*K222</f>
        <v>0</v>
      </c>
      <c r="O222" s="23">
        <f>L222-M222</f>
        <v>0</v>
      </c>
      <c r="P222" s="20" t="s">
        <v>366</v>
      </c>
      <c r="Q222" s="20"/>
    </row>
    <row r="223" spans="1:17">
      <c r="A223" s="46"/>
      <c r="B223" s="586" t="s">
        <v>317</v>
      </c>
      <c r="C223" s="19">
        <v>1</v>
      </c>
      <c r="D223" s="21">
        <v>136</v>
      </c>
      <c r="E223" s="21">
        <v>12</v>
      </c>
      <c r="F223" s="21"/>
      <c r="G223" s="22">
        <f t="shared" si="79"/>
        <v>8.8239999999999999E-2</v>
      </c>
      <c r="H223" s="22">
        <f t="shared" si="80"/>
        <v>8.8239999999999999E-2</v>
      </c>
      <c r="I223" s="22"/>
      <c r="J223" s="22"/>
      <c r="K223" s="21">
        <v>1400</v>
      </c>
      <c r="L223" s="23">
        <f t="shared" si="81"/>
        <v>123.54</v>
      </c>
      <c r="M223" s="23">
        <f>H223*K223</f>
        <v>123.54</v>
      </c>
      <c r="N223" s="23">
        <f>I223*K223</f>
        <v>0</v>
      </c>
      <c r="O223" s="23">
        <f>L223-M223</f>
        <v>0</v>
      </c>
      <c r="P223" s="20" t="s">
        <v>366</v>
      </c>
      <c r="Q223" s="20"/>
    </row>
    <row r="224" spans="1:17" ht="22.5">
      <c r="A224" s="46"/>
      <c r="B224" s="585" t="s">
        <v>378</v>
      </c>
      <c r="C224" s="19">
        <v>1</v>
      </c>
      <c r="D224" s="21">
        <v>136</v>
      </c>
      <c r="E224" s="21"/>
      <c r="F224" s="21">
        <v>12</v>
      </c>
      <c r="G224" s="22">
        <f t="shared" si="79"/>
        <v>8.8239999999999999E-2</v>
      </c>
      <c r="H224" s="22">
        <f t="shared" si="80"/>
        <v>8.8239999999999999E-2</v>
      </c>
      <c r="I224" s="22"/>
      <c r="J224" s="22"/>
      <c r="K224" s="28">
        <v>300</v>
      </c>
      <c r="L224" s="23">
        <f t="shared" si="81"/>
        <v>26.47</v>
      </c>
      <c r="M224" s="23">
        <f t="shared" ref="M224:M230" si="82">H224*K224</f>
        <v>26.47</v>
      </c>
      <c r="N224" s="23">
        <f t="shared" ref="N224:N230" si="83">I224*K224</f>
        <v>0</v>
      </c>
      <c r="O224" s="23">
        <f t="shared" ref="O224:O230" si="84">L224-M224</f>
        <v>0</v>
      </c>
      <c r="P224" s="20" t="s">
        <v>366</v>
      </c>
      <c r="Q224" s="20"/>
    </row>
    <row r="225" spans="1:17">
      <c r="A225" s="46"/>
      <c r="B225" s="585" t="s">
        <v>375</v>
      </c>
      <c r="C225" s="19">
        <v>1</v>
      </c>
      <c r="D225" s="21">
        <v>136</v>
      </c>
      <c r="E225" s="21"/>
      <c r="F225" s="21">
        <v>12</v>
      </c>
      <c r="G225" s="22">
        <f t="shared" si="79"/>
        <v>8.8239999999999999E-2</v>
      </c>
      <c r="H225" s="22">
        <f t="shared" si="80"/>
        <v>8.8239999999999999E-2</v>
      </c>
      <c r="I225" s="22"/>
      <c r="J225" s="22"/>
      <c r="K225" s="28">
        <v>200</v>
      </c>
      <c r="L225" s="23">
        <f t="shared" si="81"/>
        <v>17.649999999999999</v>
      </c>
      <c r="M225" s="23">
        <f t="shared" si="82"/>
        <v>17.649999999999999</v>
      </c>
      <c r="N225" s="23">
        <f t="shared" si="83"/>
        <v>0</v>
      </c>
      <c r="O225" s="23">
        <f t="shared" si="84"/>
        <v>0</v>
      </c>
      <c r="P225" s="20" t="s">
        <v>366</v>
      </c>
      <c r="Q225" s="20"/>
    </row>
    <row r="226" spans="1:17">
      <c r="A226" s="46"/>
      <c r="B226" s="585" t="s">
        <v>376</v>
      </c>
      <c r="C226" s="19">
        <v>1</v>
      </c>
      <c r="D226" s="21">
        <v>136</v>
      </c>
      <c r="E226" s="21"/>
      <c r="F226" s="21">
        <v>12</v>
      </c>
      <c r="G226" s="22">
        <f t="shared" si="79"/>
        <v>8.8239999999999999E-2</v>
      </c>
      <c r="H226" s="22">
        <f t="shared" si="80"/>
        <v>8.8239999999999999E-2</v>
      </c>
      <c r="I226" s="22"/>
      <c r="J226" s="22"/>
      <c r="K226" s="28">
        <v>250</v>
      </c>
      <c r="L226" s="23">
        <f t="shared" si="81"/>
        <v>22.06</v>
      </c>
      <c r="M226" s="23">
        <f t="shared" si="82"/>
        <v>22.06</v>
      </c>
      <c r="N226" s="23">
        <f t="shared" si="83"/>
        <v>0</v>
      </c>
      <c r="O226" s="23">
        <f t="shared" si="84"/>
        <v>0</v>
      </c>
      <c r="P226" s="20" t="s">
        <v>366</v>
      </c>
      <c r="Q226" s="20"/>
    </row>
    <row r="227" spans="1:17">
      <c r="A227" s="46"/>
      <c r="B227" s="585" t="s">
        <v>377</v>
      </c>
      <c r="C227" s="19">
        <v>1</v>
      </c>
      <c r="D227" s="21">
        <v>136</v>
      </c>
      <c r="E227" s="21"/>
      <c r="F227" s="21">
        <v>12</v>
      </c>
      <c r="G227" s="22">
        <f t="shared" si="79"/>
        <v>8.8239999999999999E-2</v>
      </c>
      <c r="H227" s="22">
        <f t="shared" si="80"/>
        <v>8.8239999999999999E-2</v>
      </c>
      <c r="I227" s="22"/>
      <c r="J227" s="22"/>
      <c r="K227" s="28">
        <v>150</v>
      </c>
      <c r="L227" s="23">
        <f t="shared" si="81"/>
        <v>13.24</v>
      </c>
      <c r="M227" s="23">
        <f t="shared" si="82"/>
        <v>13.24</v>
      </c>
      <c r="N227" s="23">
        <f t="shared" si="83"/>
        <v>0</v>
      </c>
      <c r="O227" s="23">
        <f t="shared" si="84"/>
        <v>0</v>
      </c>
      <c r="P227" s="20" t="s">
        <v>366</v>
      </c>
      <c r="Q227" s="20"/>
    </row>
    <row r="228" spans="1:17">
      <c r="A228" s="46"/>
      <c r="B228" s="585" t="s">
        <v>379</v>
      </c>
      <c r="C228" s="19">
        <v>1</v>
      </c>
      <c r="D228" s="21">
        <v>136</v>
      </c>
      <c r="E228" s="21"/>
      <c r="F228" s="21">
        <v>12</v>
      </c>
      <c r="G228" s="22">
        <f t="shared" si="79"/>
        <v>8.8239999999999999E-2</v>
      </c>
      <c r="H228" s="22">
        <f t="shared" si="80"/>
        <v>8.8239999999999999E-2</v>
      </c>
      <c r="I228" s="22"/>
      <c r="J228" s="22"/>
      <c r="K228" s="21">
        <v>150</v>
      </c>
      <c r="L228" s="23">
        <f t="shared" si="81"/>
        <v>13.24</v>
      </c>
      <c r="M228" s="23">
        <f t="shared" si="82"/>
        <v>13.24</v>
      </c>
      <c r="N228" s="23">
        <f t="shared" si="83"/>
        <v>0</v>
      </c>
      <c r="O228" s="23">
        <f t="shared" si="84"/>
        <v>0</v>
      </c>
      <c r="P228" s="20" t="s">
        <v>366</v>
      </c>
      <c r="Q228" s="20"/>
    </row>
    <row r="229" spans="1:17">
      <c r="A229" s="46"/>
      <c r="B229" s="585" t="s">
        <v>367</v>
      </c>
      <c r="C229" s="19">
        <v>1</v>
      </c>
      <c r="D229" s="21">
        <v>136</v>
      </c>
      <c r="E229" s="21"/>
      <c r="F229" s="21">
        <v>12</v>
      </c>
      <c r="G229" s="22">
        <f t="shared" si="79"/>
        <v>8.8239999999999999E-2</v>
      </c>
      <c r="H229" s="22">
        <f t="shared" si="80"/>
        <v>8.8239999999999999E-2</v>
      </c>
      <c r="I229" s="22"/>
      <c r="J229" s="22"/>
      <c r="K229" s="21">
        <v>250</v>
      </c>
      <c r="L229" s="23">
        <f t="shared" si="81"/>
        <v>22.06</v>
      </c>
      <c r="M229" s="23">
        <f t="shared" si="82"/>
        <v>22.06</v>
      </c>
      <c r="N229" s="23">
        <f t="shared" si="83"/>
        <v>0</v>
      </c>
      <c r="O229" s="23">
        <f t="shared" si="84"/>
        <v>0</v>
      </c>
      <c r="P229" s="20" t="s">
        <v>366</v>
      </c>
      <c r="Q229" s="20"/>
    </row>
    <row r="230" spans="1:17" ht="22.5">
      <c r="A230" s="46"/>
      <c r="B230" s="585" t="s">
        <v>380</v>
      </c>
      <c r="C230" s="19">
        <v>1</v>
      </c>
      <c r="D230" s="21">
        <v>136</v>
      </c>
      <c r="E230" s="21"/>
      <c r="F230" s="21">
        <v>12</v>
      </c>
      <c r="G230" s="22">
        <f t="shared" si="79"/>
        <v>8.8239999999999999E-2</v>
      </c>
      <c r="H230" s="22">
        <f t="shared" si="80"/>
        <v>8.8239999999999999E-2</v>
      </c>
      <c r="I230" s="22"/>
      <c r="J230" s="22"/>
      <c r="K230" s="21">
        <v>350</v>
      </c>
      <c r="L230" s="23">
        <f t="shared" si="81"/>
        <v>30.88</v>
      </c>
      <c r="M230" s="23">
        <f t="shared" si="82"/>
        <v>30.88</v>
      </c>
      <c r="N230" s="23">
        <f t="shared" si="83"/>
        <v>0</v>
      </c>
      <c r="O230" s="23">
        <f t="shared" si="84"/>
        <v>0</v>
      </c>
      <c r="P230" s="20" t="s">
        <v>366</v>
      </c>
      <c r="Q230" s="20"/>
    </row>
    <row r="231" spans="1:17">
      <c r="A231" s="46" t="s">
        <v>222</v>
      </c>
      <c r="B231" s="43" t="s">
        <v>212</v>
      </c>
      <c r="C231" s="38"/>
      <c r="D231" s="39"/>
      <c r="E231" s="39"/>
      <c r="F231" s="39"/>
      <c r="G231" s="40"/>
      <c r="H231" s="40"/>
      <c r="I231" s="40"/>
      <c r="J231" s="40"/>
      <c r="K231" s="38"/>
      <c r="L231" s="41">
        <f>SUM(L222:L230)</f>
        <v>304.44</v>
      </c>
      <c r="M231" s="41">
        <f>SUM(M222:M230)</f>
        <v>304.44</v>
      </c>
      <c r="N231" s="41">
        <f>SUM(N222:N230)</f>
        <v>0</v>
      </c>
      <c r="O231" s="41">
        <f>SUM(O222:O230)</f>
        <v>0</v>
      </c>
      <c r="P231" s="38" t="s">
        <v>296</v>
      </c>
      <c r="Q231" s="20"/>
    </row>
    <row r="232" spans="1:17">
      <c r="A232" s="51"/>
      <c r="B232" s="983" t="s">
        <v>368</v>
      </c>
      <c r="C232" s="983"/>
      <c r="D232" s="983"/>
      <c r="E232" s="983"/>
      <c r="F232" s="983"/>
      <c r="G232" s="983"/>
      <c r="H232" s="983"/>
      <c r="I232" s="983"/>
      <c r="J232" s="983"/>
      <c r="K232" s="983"/>
      <c r="L232" s="983"/>
      <c r="M232" s="983"/>
      <c r="N232" s="983"/>
      <c r="O232" s="983"/>
      <c r="P232" s="984"/>
      <c r="Q232" s="52"/>
    </row>
    <row r="233" spans="1:17">
      <c r="A233" s="46"/>
      <c r="B233" s="586" t="s">
        <v>369</v>
      </c>
      <c r="C233" s="19">
        <v>2</v>
      </c>
      <c r="D233" s="21">
        <v>136</v>
      </c>
      <c r="E233" s="21"/>
      <c r="F233" s="21">
        <f t="shared" ref="F233:F234" si="85">1*8</f>
        <v>8</v>
      </c>
      <c r="G233" s="22">
        <f t="shared" ref="G233:G239" si="86">(E233+F233)/D233/C233</f>
        <v>2.9409999999999999E-2</v>
      </c>
      <c r="H233" s="22">
        <f t="shared" ref="H233:H239" si="87">G233-J233</f>
        <v>2.9409999999999999E-2</v>
      </c>
      <c r="I233" s="22"/>
      <c r="J233" s="22"/>
      <c r="K233" s="21">
        <v>5000</v>
      </c>
      <c r="L233" s="23">
        <f t="shared" ref="L233:L239" si="88">G233*K233</f>
        <v>147.05000000000001</v>
      </c>
      <c r="M233" s="23">
        <f>H233*K233</f>
        <v>147.05000000000001</v>
      </c>
      <c r="N233" s="23">
        <f>I233*K233</f>
        <v>0</v>
      </c>
      <c r="O233" s="23">
        <f>L233-M233</f>
        <v>0</v>
      </c>
      <c r="P233" s="20" t="s">
        <v>383</v>
      </c>
      <c r="Q233" s="20"/>
    </row>
    <row r="234" spans="1:17">
      <c r="A234" s="46"/>
      <c r="B234" s="586" t="s">
        <v>400</v>
      </c>
      <c r="C234" s="19">
        <v>2</v>
      </c>
      <c r="D234" s="21">
        <v>136</v>
      </c>
      <c r="E234" s="21"/>
      <c r="F234" s="21">
        <f t="shared" si="85"/>
        <v>8</v>
      </c>
      <c r="G234" s="22">
        <f t="shared" si="86"/>
        <v>2.9409999999999999E-2</v>
      </c>
      <c r="H234" s="22">
        <f t="shared" si="87"/>
        <v>2.9409999999999999E-2</v>
      </c>
      <c r="I234" s="22"/>
      <c r="J234" s="22"/>
      <c r="K234" s="21">
        <v>5000</v>
      </c>
      <c r="L234" s="23">
        <f t="shared" si="88"/>
        <v>147.05000000000001</v>
      </c>
      <c r="M234" s="23">
        <f>H234*K234</f>
        <v>147.05000000000001</v>
      </c>
      <c r="N234" s="23">
        <f>I234*K234</f>
        <v>0</v>
      </c>
      <c r="O234" s="23">
        <f>L234-M234</f>
        <v>0</v>
      </c>
      <c r="P234" s="20" t="s">
        <v>383</v>
      </c>
      <c r="Q234" s="20"/>
    </row>
    <row r="235" spans="1:17">
      <c r="A235" s="46"/>
      <c r="B235" s="586" t="s">
        <v>381</v>
      </c>
      <c r="C235" s="19">
        <v>1</v>
      </c>
      <c r="D235" s="21">
        <v>136</v>
      </c>
      <c r="E235" s="21"/>
      <c r="F235" s="21">
        <f>1*8</f>
        <v>8</v>
      </c>
      <c r="G235" s="22">
        <f t="shared" si="86"/>
        <v>5.8819999999999997E-2</v>
      </c>
      <c r="H235" s="22">
        <f t="shared" si="87"/>
        <v>5.8819999999999997E-2</v>
      </c>
      <c r="I235" s="22"/>
      <c r="J235" s="22"/>
      <c r="K235" s="21">
        <v>5000</v>
      </c>
      <c r="L235" s="23">
        <f t="shared" si="88"/>
        <v>294.10000000000002</v>
      </c>
      <c r="M235" s="23">
        <f>H235*K235</f>
        <v>294.10000000000002</v>
      </c>
      <c r="N235" s="23">
        <f>I235*K235</f>
        <v>0</v>
      </c>
      <c r="O235" s="23">
        <f>L235-M235</f>
        <v>0</v>
      </c>
      <c r="P235" s="20" t="s">
        <v>383</v>
      </c>
      <c r="Q235" s="20"/>
    </row>
    <row r="236" spans="1:17">
      <c r="A236" s="46"/>
      <c r="B236" s="585" t="s">
        <v>384</v>
      </c>
      <c r="C236" s="19">
        <v>2</v>
      </c>
      <c r="D236" s="21">
        <v>136</v>
      </c>
      <c r="E236" s="21"/>
      <c r="F236" s="21">
        <f t="shared" ref="F236:F237" si="89">1*8</f>
        <v>8</v>
      </c>
      <c r="G236" s="22">
        <f t="shared" si="86"/>
        <v>2.9409999999999999E-2</v>
      </c>
      <c r="H236" s="22">
        <f t="shared" si="87"/>
        <v>2.9409999999999999E-2</v>
      </c>
      <c r="I236" s="22"/>
      <c r="J236" s="22"/>
      <c r="K236" s="21">
        <v>5000</v>
      </c>
      <c r="L236" s="23">
        <f t="shared" si="88"/>
        <v>147.05000000000001</v>
      </c>
      <c r="M236" s="23">
        <f t="shared" ref="M236:M239" si="90">H236*K236</f>
        <v>147.05000000000001</v>
      </c>
      <c r="N236" s="23">
        <f t="shared" ref="N236:N239" si="91">I236*K236</f>
        <v>0</v>
      </c>
      <c r="O236" s="23">
        <f t="shared" ref="O236:O239" si="92">L236-M236</f>
        <v>0</v>
      </c>
      <c r="P236" s="20" t="s">
        <v>383</v>
      </c>
      <c r="Q236" s="20"/>
    </row>
    <row r="237" spans="1:17" ht="22.5">
      <c r="A237" s="46"/>
      <c r="B237" s="585" t="s">
        <v>401</v>
      </c>
      <c r="C237" s="19">
        <v>5</v>
      </c>
      <c r="D237" s="21">
        <v>136</v>
      </c>
      <c r="E237" s="21"/>
      <c r="F237" s="21">
        <f t="shared" si="89"/>
        <v>8</v>
      </c>
      <c r="G237" s="22">
        <f t="shared" si="86"/>
        <v>1.176E-2</v>
      </c>
      <c r="H237" s="22">
        <f t="shared" si="87"/>
        <v>1.176E-2</v>
      </c>
      <c r="I237" s="22"/>
      <c r="J237" s="22"/>
      <c r="K237" s="21">
        <v>5000</v>
      </c>
      <c r="L237" s="23">
        <f t="shared" si="88"/>
        <v>58.8</v>
      </c>
      <c r="M237" s="23">
        <f t="shared" si="90"/>
        <v>58.8</v>
      </c>
      <c r="N237" s="23">
        <f t="shared" si="91"/>
        <v>0</v>
      </c>
      <c r="O237" s="23">
        <f t="shared" si="92"/>
        <v>0</v>
      </c>
      <c r="P237" s="20" t="s">
        <v>383</v>
      </c>
      <c r="Q237" s="20"/>
    </row>
    <row r="238" spans="1:17">
      <c r="A238" s="46"/>
      <c r="B238" s="585" t="s">
        <v>370</v>
      </c>
      <c r="C238" s="19">
        <v>10</v>
      </c>
      <c r="D238" s="21">
        <v>136</v>
      </c>
      <c r="E238" s="21"/>
      <c r="F238" s="21">
        <v>1</v>
      </c>
      <c r="G238" s="22">
        <f t="shared" si="86"/>
        <v>7.3999999999999999E-4</v>
      </c>
      <c r="H238" s="22">
        <f t="shared" si="87"/>
        <v>7.3999999999999999E-4</v>
      </c>
      <c r="I238" s="22"/>
      <c r="J238" s="22"/>
      <c r="K238" s="21">
        <v>30000</v>
      </c>
      <c r="L238" s="23">
        <f t="shared" si="88"/>
        <v>22.2</v>
      </c>
      <c r="M238" s="23">
        <f t="shared" si="90"/>
        <v>22.2</v>
      </c>
      <c r="N238" s="23">
        <f t="shared" si="91"/>
        <v>0</v>
      </c>
      <c r="O238" s="23">
        <f t="shared" si="92"/>
        <v>0</v>
      </c>
      <c r="P238" s="20" t="s">
        <v>382</v>
      </c>
      <c r="Q238" s="20"/>
    </row>
    <row r="239" spans="1:17">
      <c r="A239" s="46"/>
      <c r="B239" s="585" t="s">
        <v>371</v>
      </c>
      <c r="C239" s="19">
        <v>10</v>
      </c>
      <c r="D239" s="21">
        <v>136</v>
      </c>
      <c r="E239" s="21"/>
      <c r="F239" s="21">
        <v>1</v>
      </c>
      <c r="G239" s="22">
        <f t="shared" si="86"/>
        <v>7.3999999999999999E-4</v>
      </c>
      <c r="H239" s="22">
        <f t="shared" si="87"/>
        <v>7.3999999999999999E-4</v>
      </c>
      <c r="I239" s="22"/>
      <c r="J239" s="22"/>
      <c r="K239" s="21">
        <v>30000</v>
      </c>
      <c r="L239" s="23">
        <f t="shared" si="88"/>
        <v>22.2</v>
      </c>
      <c r="M239" s="23">
        <f t="shared" si="90"/>
        <v>22.2</v>
      </c>
      <c r="N239" s="23">
        <f t="shared" si="91"/>
        <v>0</v>
      </c>
      <c r="O239" s="23">
        <f t="shared" si="92"/>
        <v>0</v>
      </c>
      <c r="P239" s="20" t="s">
        <v>382</v>
      </c>
      <c r="Q239" s="20"/>
    </row>
    <row r="240" spans="1:17">
      <c r="A240" s="46" t="s">
        <v>221</v>
      </c>
      <c r="B240" s="43" t="s">
        <v>212</v>
      </c>
      <c r="C240" s="38"/>
      <c r="D240" s="39"/>
      <c r="E240" s="39"/>
      <c r="F240" s="39"/>
      <c r="G240" s="40"/>
      <c r="H240" s="40"/>
      <c r="I240" s="40"/>
      <c r="J240" s="40"/>
      <c r="K240" s="38"/>
      <c r="L240" s="41">
        <f>SUM(L233:L239)</f>
        <v>838.45</v>
      </c>
      <c r="M240" s="41">
        <f>SUM(M233:M239)</f>
        <v>838.45</v>
      </c>
      <c r="N240" s="41">
        <f>SUM(N233:N239)</f>
        <v>0</v>
      </c>
      <c r="O240" s="41">
        <f>SUM(O233:O239)</f>
        <v>0</v>
      </c>
      <c r="P240" s="38" t="s">
        <v>296</v>
      </c>
      <c r="Q240" s="20"/>
    </row>
    <row r="241" spans="1:17">
      <c r="A241" s="67"/>
      <c r="B241" s="83"/>
      <c r="C241" s="84"/>
      <c r="D241" s="85"/>
      <c r="E241" s="85"/>
      <c r="F241" s="85"/>
      <c r="G241" s="86"/>
      <c r="H241" s="86"/>
      <c r="I241" s="86"/>
      <c r="J241" s="86"/>
      <c r="K241" s="84"/>
      <c r="L241" s="87"/>
      <c r="M241" s="87"/>
      <c r="N241" s="87"/>
      <c r="O241" s="87"/>
      <c r="P241" s="84"/>
      <c r="Q241" s="88"/>
    </row>
    <row r="242" spans="1:17">
      <c r="A242" s="51"/>
      <c r="B242" s="53" t="s">
        <v>211</v>
      </c>
      <c r="C242" s="54"/>
      <c r="D242" s="55"/>
      <c r="E242" s="55"/>
      <c r="F242" s="55"/>
      <c r="G242" s="56"/>
      <c r="H242" s="56"/>
      <c r="I242" s="56"/>
      <c r="J242" s="56"/>
      <c r="K242" s="55"/>
      <c r="L242" s="57">
        <f>L22+L67+L88+L109+L117+L126+L135+L142+L158+L164+L175+L178+L181+L185+L192+L195+L215+L220+L231+L240</f>
        <v>10903.84</v>
      </c>
      <c r="M242" s="57">
        <f t="shared" ref="M242:O242" si="93">M22+M67+M88+M109+M117+M126+M135+M142+M158+M164+M175+M178+M181+M185+M192+M195+M215+M220+M231+M240</f>
        <v>5774.19</v>
      </c>
      <c r="N242" s="57">
        <f t="shared" si="93"/>
        <v>844.83</v>
      </c>
      <c r="O242" s="57">
        <f t="shared" si="93"/>
        <v>5129.6499999999996</v>
      </c>
      <c r="P242" s="54"/>
      <c r="Q242" s="52"/>
    </row>
    <row r="243" spans="1:17" ht="22.5">
      <c r="A243" s="51"/>
      <c r="B243" s="53" t="s">
        <v>314</v>
      </c>
      <c r="C243" s="54"/>
      <c r="D243" s="55"/>
      <c r="E243" s="55"/>
      <c r="F243" s="55"/>
      <c r="G243" s="56"/>
      <c r="H243" s="56"/>
      <c r="I243" s="56"/>
      <c r="J243" s="56"/>
      <c r="K243" s="55"/>
      <c r="L243" s="57">
        <f>L109+L117+L128+L137+L142+L160+L164+L178+L181+L185+L192+L195+L217</f>
        <v>5129.6499999999996</v>
      </c>
      <c r="M243" s="57">
        <f t="shared" ref="M243:O243" si="94">M109+M117+M128+M137+M142+M160+M164+M178+M181+M185+M192+M195+M217</f>
        <v>0</v>
      </c>
      <c r="N243" s="57">
        <f t="shared" si="94"/>
        <v>0</v>
      </c>
      <c r="O243" s="57">
        <f t="shared" si="94"/>
        <v>5129.6499999999996</v>
      </c>
      <c r="P243" s="54"/>
      <c r="Q243" s="52"/>
    </row>
    <row r="245" spans="1:17">
      <c r="A245" s="1" t="s">
        <v>315</v>
      </c>
    </row>
    <row r="246" spans="1:17">
      <c r="A246" s="46" t="s">
        <v>246</v>
      </c>
      <c r="B246" s="43" t="s">
        <v>212</v>
      </c>
      <c r="C246" s="38"/>
      <c r="D246" s="39"/>
      <c r="E246" s="39"/>
      <c r="F246" s="39"/>
      <c r="G246" s="40"/>
      <c r="H246" s="40"/>
      <c r="I246" s="40"/>
      <c r="J246" s="40"/>
      <c r="K246" s="38"/>
      <c r="L246" s="64">
        <v>0</v>
      </c>
      <c r="M246" s="64">
        <v>0</v>
      </c>
      <c r="N246" s="64">
        <v>0</v>
      </c>
      <c r="O246" s="64">
        <v>0</v>
      </c>
      <c r="P246" s="38" t="s">
        <v>316</v>
      </c>
      <c r="Q246" s="20"/>
    </row>
    <row r="247" spans="1:17">
      <c r="A247" s="46" t="s">
        <v>221</v>
      </c>
      <c r="B247" s="43" t="s">
        <v>212</v>
      </c>
      <c r="C247" s="38"/>
      <c r="D247" s="39"/>
      <c r="E247" s="39"/>
      <c r="F247" s="39"/>
      <c r="G247" s="40"/>
      <c r="H247" s="40"/>
      <c r="I247" s="40"/>
      <c r="J247" s="40"/>
      <c r="K247" s="38"/>
      <c r="L247" s="713">
        <f>L23+L68+L240</f>
        <v>1455</v>
      </c>
      <c r="M247" s="64">
        <f t="shared" ref="M247:O247" si="95">M23+M68+M240</f>
        <v>838</v>
      </c>
      <c r="N247" s="64">
        <f t="shared" si="95"/>
        <v>617</v>
      </c>
      <c r="O247" s="64">
        <f t="shared" si="95"/>
        <v>0</v>
      </c>
      <c r="P247" s="38" t="s">
        <v>316</v>
      </c>
      <c r="Q247" s="20"/>
    </row>
    <row r="248" spans="1:17">
      <c r="A248" s="46" t="s">
        <v>222</v>
      </c>
      <c r="B248" s="43" t="s">
        <v>212</v>
      </c>
      <c r="C248" s="38"/>
      <c r="D248" s="39"/>
      <c r="E248" s="39"/>
      <c r="F248" s="39"/>
      <c r="G248" s="40"/>
      <c r="H248" s="40"/>
      <c r="I248" s="40"/>
      <c r="J248" s="40"/>
      <c r="K248" s="38"/>
      <c r="L248" s="713">
        <f>L24+L69+L88+L127+L136+L159+L175+L216+L220+L231</f>
        <v>4312</v>
      </c>
      <c r="M248" s="64">
        <f t="shared" ref="M248:O248" si="96">M24+M69+M88+M127+M136+M159+M175+M216+M220+M231</f>
        <v>4084</v>
      </c>
      <c r="N248" s="64">
        <f t="shared" si="96"/>
        <v>228</v>
      </c>
      <c r="O248" s="64">
        <f t="shared" si="96"/>
        <v>0</v>
      </c>
      <c r="P248" s="38" t="s">
        <v>316</v>
      </c>
      <c r="Q248" s="20"/>
    </row>
    <row r="249" spans="1:17">
      <c r="A249" s="46" t="s">
        <v>248</v>
      </c>
      <c r="B249" s="43" t="s">
        <v>212</v>
      </c>
      <c r="C249" s="38"/>
      <c r="D249" s="39"/>
      <c r="E249" s="39"/>
      <c r="F249" s="39"/>
      <c r="G249" s="40"/>
      <c r="H249" s="40"/>
      <c r="I249" s="40"/>
      <c r="J249" s="40"/>
      <c r="K249" s="38"/>
      <c r="L249" s="64">
        <v>0</v>
      </c>
      <c r="M249" s="64">
        <v>0</v>
      </c>
      <c r="N249" s="64">
        <v>0</v>
      </c>
      <c r="O249" s="64">
        <v>0</v>
      </c>
      <c r="P249" s="38" t="s">
        <v>970</v>
      </c>
      <c r="Q249" s="20"/>
    </row>
    <row r="250" spans="1:17">
      <c r="A250" s="46" t="s">
        <v>243</v>
      </c>
      <c r="B250" s="43" t="s">
        <v>212</v>
      </c>
      <c r="C250" s="38"/>
      <c r="D250" s="39"/>
      <c r="E250" s="39"/>
      <c r="F250" s="39"/>
      <c r="G250" s="40"/>
      <c r="H250" s="40"/>
      <c r="I250" s="40"/>
      <c r="J250" s="40"/>
      <c r="K250" s="38"/>
      <c r="L250" s="65">
        <f>L142+L178</f>
        <v>228</v>
      </c>
      <c r="M250" s="65">
        <f t="shared" ref="M250:O250" si="97">M142+M178</f>
        <v>0</v>
      </c>
      <c r="N250" s="65">
        <f t="shared" si="97"/>
        <v>0</v>
      </c>
      <c r="O250" s="65">
        <f t="shared" si="97"/>
        <v>228</v>
      </c>
      <c r="P250" s="38"/>
      <c r="Q250" s="20"/>
    </row>
    <row r="251" spans="1:17">
      <c r="A251" s="46" t="s">
        <v>244</v>
      </c>
      <c r="B251" s="43" t="s">
        <v>212</v>
      </c>
      <c r="C251" s="38"/>
      <c r="D251" s="39"/>
      <c r="E251" s="39"/>
      <c r="F251" s="39"/>
      <c r="G251" s="40"/>
      <c r="H251" s="40"/>
      <c r="I251" s="40"/>
      <c r="J251" s="40"/>
      <c r="K251" s="38"/>
      <c r="L251" s="65">
        <f>L160+L185+L192</f>
        <v>797</v>
      </c>
      <c r="M251" s="65">
        <f t="shared" ref="M251:O251" si="98">M160+M185+M192</f>
        <v>0</v>
      </c>
      <c r="N251" s="65">
        <f t="shared" si="98"/>
        <v>0</v>
      </c>
      <c r="O251" s="65">
        <f t="shared" si="98"/>
        <v>797</v>
      </c>
      <c r="P251" s="38"/>
      <c r="Q251" s="20"/>
    </row>
    <row r="252" spans="1:17">
      <c r="A252" s="46" t="s">
        <v>242</v>
      </c>
      <c r="B252" s="43" t="s">
        <v>212</v>
      </c>
      <c r="C252" s="38"/>
      <c r="D252" s="39"/>
      <c r="E252" s="39"/>
      <c r="F252" s="39"/>
      <c r="G252" s="40"/>
      <c r="H252" s="40"/>
      <c r="I252" s="40"/>
      <c r="J252" s="40"/>
      <c r="K252" s="38"/>
      <c r="L252" s="64">
        <v>0</v>
      </c>
      <c r="M252" s="64">
        <v>0</v>
      </c>
      <c r="N252" s="64">
        <v>0</v>
      </c>
      <c r="O252" s="64">
        <v>0</v>
      </c>
      <c r="P252" s="38" t="s">
        <v>316</v>
      </c>
      <c r="Q252" s="20"/>
    </row>
    <row r="253" spans="1:17">
      <c r="A253" s="46" t="s">
        <v>247</v>
      </c>
      <c r="B253" s="43" t="s">
        <v>212</v>
      </c>
      <c r="C253" s="38"/>
      <c r="D253" s="39"/>
      <c r="E253" s="39"/>
      <c r="F253" s="39"/>
      <c r="G253" s="40"/>
      <c r="H253" s="40"/>
      <c r="I253" s="40"/>
      <c r="J253" s="40"/>
      <c r="K253" s="38"/>
      <c r="L253" s="64">
        <v>0</v>
      </c>
      <c r="M253" s="64">
        <v>0</v>
      </c>
      <c r="N253" s="64">
        <v>0</v>
      </c>
      <c r="O253" s="64">
        <v>0</v>
      </c>
      <c r="P253" s="37" t="s">
        <v>251</v>
      </c>
      <c r="Q253" s="20"/>
    </row>
    <row r="254" spans="1:17">
      <c r="A254" s="46" t="s">
        <v>245</v>
      </c>
      <c r="B254" s="43" t="s">
        <v>212</v>
      </c>
      <c r="C254" s="38"/>
      <c r="D254" s="39"/>
      <c r="E254" s="39"/>
      <c r="F254" s="39"/>
      <c r="G254" s="40"/>
      <c r="H254" s="40"/>
      <c r="I254" s="40"/>
      <c r="J254" s="40"/>
      <c r="K254" s="38"/>
      <c r="L254" s="64">
        <v>0</v>
      </c>
      <c r="M254" s="64">
        <v>0</v>
      </c>
      <c r="N254" s="64">
        <v>0</v>
      </c>
      <c r="O254" s="64">
        <v>0</v>
      </c>
      <c r="P254" s="38" t="s">
        <v>971</v>
      </c>
      <c r="Q254" s="20"/>
    </row>
    <row r="255" spans="1:17">
      <c r="A255" s="46" t="s">
        <v>224</v>
      </c>
      <c r="B255" s="43" t="s">
        <v>212</v>
      </c>
      <c r="C255" s="38"/>
      <c r="D255" s="39"/>
      <c r="E255" s="39"/>
      <c r="F255" s="39"/>
      <c r="G255" s="40"/>
      <c r="H255" s="40"/>
      <c r="I255" s="40"/>
      <c r="J255" s="40"/>
      <c r="K255" s="38"/>
      <c r="L255" s="65">
        <f>L109+L117+L128+L164+L181+L195</f>
        <v>4105</v>
      </c>
      <c r="M255" s="65">
        <f t="shared" ref="M255:O255" si="99">M109+M117+M128+M164+M181+M195</f>
        <v>0</v>
      </c>
      <c r="N255" s="65">
        <f t="shared" si="99"/>
        <v>0</v>
      </c>
      <c r="O255" s="65">
        <f t="shared" si="99"/>
        <v>4105</v>
      </c>
      <c r="P255" s="38"/>
      <c r="Q255" s="20"/>
    </row>
    <row r="256" spans="1:17">
      <c r="A256" s="47"/>
      <c r="B256" s="59" t="s">
        <v>211</v>
      </c>
      <c r="C256" s="60"/>
      <c r="D256" s="61"/>
      <c r="E256" s="61"/>
      <c r="F256" s="61"/>
      <c r="G256" s="62"/>
      <c r="H256" s="62"/>
      <c r="I256" s="62"/>
      <c r="J256" s="62"/>
      <c r="K256" s="61"/>
      <c r="L256" s="66">
        <f>SUM(L246:L255)</f>
        <v>10897</v>
      </c>
      <c r="M256" s="66">
        <f>SUM(M246:M255)</f>
        <v>4922</v>
      </c>
      <c r="N256" s="66">
        <f>SUM(N246:N255)</f>
        <v>845</v>
      </c>
      <c r="O256" s="66">
        <f>SUM(O246:O255)</f>
        <v>5130</v>
      </c>
      <c r="P256" s="60"/>
      <c r="Q256" s="48"/>
    </row>
    <row r="257" spans="2:16" hidden="1">
      <c r="L257" s="91">
        <f>M257+N257+O257</f>
        <v>5767</v>
      </c>
      <c r="M257" s="91">
        <f t="shared" ref="M257:N257" si="100">M246+M247+M248+M252</f>
        <v>4922</v>
      </c>
      <c r="N257" s="91">
        <f t="shared" si="100"/>
        <v>845</v>
      </c>
      <c r="O257" s="91">
        <f>O246+O247+O248+O252</f>
        <v>0</v>
      </c>
      <c r="P257" s="92" t="s">
        <v>419</v>
      </c>
    </row>
    <row r="258" spans="2:16" hidden="1">
      <c r="L258" s="91">
        <f>M258+N258+O258</f>
        <v>5130</v>
      </c>
      <c r="M258" s="91">
        <v>0</v>
      </c>
      <c r="N258" s="91">
        <v>0</v>
      </c>
      <c r="O258" s="91">
        <f>O249+O250+O251+O253+O254+O255</f>
        <v>5130</v>
      </c>
      <c r="P258" s="92" t="s">
        <v>972</v>
      </c>
    </row>
    <row r="260" spans="2:16" ht="21">
      <c r="B260" s="386" t="s">
        <v>973</v>
      </c>
      <c r="L260" s="387" t="s">
        <v>974</v>
      </c>
      <c r="M260" s="387" t="s">
        <v>975</v>
      </c>
      <c r="N260" s="387" t="s">
        <v>976</v>
      </c>
      <c r="O260" s="387" t="s">
        <v>977</v>
      </c>
    </row>
    <row r="261" spans="2:16" ht="33.75" customHeight="1">
      <c r="B261" s="388" t="s">
        <v>415</v>
      </c>
      <c r="C261" s="977" t="s">
        <v>855</v>
      </c>
      <c r="D261" s="978"/>
      <c r="E261" s="978"/>
      <c r="F261" s="978"/>
      <c r="G261" s="978"/>
      <c r="H261" s="979"/>
      <c r="I261" s="980" t="s">
        <v>421</v>
      </c>
      <c r="J261" s="981"/>
      <c r="K261" s="982"/>
      <c r="L261" s="389">
        <f>O$250</f>
        <v>228</v>
      </c>
      <c r="M261" s="389">
        <f>O$251</f>
        <v>797</v>
      </c>
      <c r="N261" s="389">
        <f>O$253</f>
        <v>0</v>
      </c>
      <c r="O261" s="389">
        <f>O$255</f>
        <v>4105</v>
      </c>
    </row>
    <row r="262" spans="2:16" ht="33.75" customHeight="1">
      <c r="B262" s="388" t="s">
        <v>407</v>
      </c>
      <c r="C262" s="977" t="s">
        <v>856</v>
      </c>
      <c r="D262" s="978"/>
      <c r="E262" s="978"/>
      <c r="F262" s="978"/>
      <c r="G262" s="978"/>
      <c r="H262" s="979"/>
      <c r="I262" s="980" t="s">
        <v>424</v>
      </c>
      <c r="J262" s="981"/>
      <c r="K262" s="982"/>
      <c r="L262" s="389">
        <f t="shared" ref="L262:L273" si="101">O$250</f>
        <v>228</v>
      </c>
      <c r="M262" s="389">
        <f t="shared" ref="M262:M273" si="102">O$251</f>
        <v>797</v>
      </c>
      <c r="N262" s="389">
        <f t="shared" ref="N262:N273" si="103">O$253</f>
        <v>0</v>
      </c>
      <c r="O262" s="389">
        <f t="shared" ref="O262:O273" si="104">O$255</f>
        <v>4105</v>
      </c>
    </row>
    <row r="263" spans="2:16" ht="33.75" customHeight="1">
      <c r="B263" s="388" t="s">
        <v>823</v>
      </c>
      <c r="C263" s="977" t="s">
        <v>855</v>
      </c>
      <c r="D263" s="978"/>
      <c r="E263" s="978"/>
      <c r="F263" s="978"/>
      <c r="G263" s="978"/>
      <c r="H263" s="979"/>
      <c r="I263" s="980" t="s">
        <v>421</v>
      </c>
      <c r="J263" s="981"/>
      <c r="K263" s="982"/>
      <c r="L263" s="389">
        <f t="shared" si="101"/>
        <v>228</v>
      </c>
      <c r="M263" s="389">
        <f t="shared" si="102"/>
        <v>797</v>
      </c>
      <c r="N263" s="389">
        <f t="shared" si="103"/>
        <v>0</v>
      </c>
      <c r="O263" s="389">
        <f t="shared" si="104"/>
        <v>4105</v>
      </c>
    </row>
    <row r="264" spans="2:16" ht="33.75" customHeight="1">
      <c r="B264" s="388" t="s">
        <v>408</v>
      </c>
      <c r="C264" s="977" t="s">
        <v>856</v>
      </c>
      <c r="D264" s="978"/>
      <c r="E264" s="978"/>
      <c r="F264" s="978"/>
      <c r="G264" s="978"/>
      <c r="H264" s="979"/>
      <c r="I264" s="980" t="s">
        <v>424</v>
      </c>
      <c r="J264" s="981"/>
      <c r="K264" s="982"/>
      <c r="L264" s="389">
        <f t="shared" si="101"/>
        <v>228</v>
      </c>
      <c r="M264" s="389">
        <f t="shared" si="102"/>
        <v>797</v>
      </c>
      <c r="N264" s="389">
        <f t="shared" si="103"/>
        <v>0</v>
      </c>
      <c r="O264" s="389">
        <f t="shared" si="104"/>
        <v>4105</v>
      </c>
    </row>
    <row r="265" spans="2:16" ht="33.75" customHeight="1">
      <c r="B265" s="388" t="s">
        <v>409</v>
      </c>
      <c r="C265" s="977" t="s">
        <v>856</v>
      </c>
      <c r="D265" s="978"/>
      <c r="E265" s="978"/>
      <c r="F265" s="978"/>
      <c r="G265" s="978"/>
      <c r="H265" s="979"/>
      <c r="I265" s="980" t="s">
        <v>424</v>
      </c>
      <c r="J265" s="981"/>
      <c r="K265" s="982"/>
      <c r="L265" s="389">
        <f t="shared" si="101"/>
        <v>228</v>
      </c>
      <c r="M265" s="389">
        <f t="shared" si="102"/>
        <v>797</v>
      </c>
      <c r="N265" s="389">
        <f t="shared" si="103"/>
        <v>0</v>
      </c>
      <c r="O265" s="389">
        <f t="shared" si="104"/>
        <v>4105</v>
      </c>
    </row>
    <row r="266" spans="2:16" ht="45" customHeight="1">
      <c r="B266" s="390" t="s">
        <v>410</v>
      </c>
      <c r="C266" s="977" t="s">
        <v>857</v>
      </c>
      <c r="D266" s="978"/>
      <c r="E266" s="978"/>
      <c r="F266" s="978"/>
      <c r="G266" s="978"/>
      <c r="H266" s="979"/>
      <c r="I266" s="980" t="s">
        <v>423</v>
      </c>
      <c r="J266" s="981"/>
      <c r="K266" s="982"/>
      <c r="L266" s="389">
        <f t="shared" si="101"/>
        <v>228</v>
      </c>
      <c r="M266" s="389">
        <f t="shared" si="102"/>
        <v>797</v>
      </c>
      <c r="N266" s="389">
        <f t="shared" si="103"/>
        <v>0</v>
      </c>
      <c r="O266" s="389">
        <f t="shared" si="104"/>
        <v>4105</v>
      </c>
    </row>
    <row r="267" spans="2:16" ht="78.75" customHeight="1">
      <c r="B267" s="391" t="s">
        <v>411</v>
      </c>
      <c r="C267" s="977" t="s">
        <v>857</v>
      </c>
      <c r="D267" s="978"/>
      <c r="E267" s="978"/>
      <c r="F267" s="978"/>
      <c r="G267" s="978"/>
      <c r="H267" s="979"/>
      <c r="I267" s="980" t="s">
        <v>423</v>
      </c>
      <c r="J267" s="981"/>
      <c r="K267" s="982"/>
      <c r="L267" s="389">
        <f t="shared" si="101"/>
        <v>228</v>
      </c>
      <c r="M267" s="389">
        <f t="shared" si="102"/>
        <v>797</v>
      </c>
      <c r="N267" s="389">
        <f t="shared" si="103"/>
        <v>0</v>
      </c>
      <c r="O267" s="389">
        <f t="shared" si="104"/>
        <v>4105</v>
      </c>
    </row>
    <row r="268" spans="2:16" ht="78.75" customHeight="1">
      <c r="B268" s="391" t="s">
        <v>416</v>
      </c>
      <c r="C268" s="977" t="s">
        <v>858</v>
      </c>
      <c r="D268" s="978"/>
      <c r="E268" s="978"/>
      <c r="F268" s="978"/>
      <c r="G268" s="978"/>
      <c r="H268" s="979"/>
      <c r="I268" s="980" t="s">
        <v>422</v>
      </c>
      <c r="J268" s="981"/>
      <c r="K268" s="982"/>
      <c r="L268" s="389">
        <f t="shared" si="101"/>
        <v>228</v>
      </c>
      <c r="M268" s="389">
        <f t="shared" si="102"/>
        <v>797</v>
      </c>
      <c r="N268" s="389">
        <f t="shared" si="103"/>
        <v>0</v>
      </c>
      <c r="O268" s="389">
        <f t="shared" si="104"/>
        <v>4105</v>
      </c>
    </row>
    <row r="269" spans="2:16" ht="90" customHeight="1">
      <c r="B269" s="391" t="s">
        <v>412</v>
      </c>
      <c r="C269" s="977" t="s">
        <v>857</v>
      </c>
      <c r="D269" s="978"/>
      <c r="E269" s="978"/>
      <c r="F269" s="978"/>
      <c r="G269" s="978"/>
      <c r="H269" s="979"/>
      <c r="I269" s="980" t="s">
        <v>423</v>
      </c>
      <c r="J269" s="981"/>
      <c r="K269" s="982"/>
      <c r="L269" s="389">
        <f t="shared" si="101"/>
        <v>228</v>
      </c>
      <c r="M269" s="389">
        <f t="shared" si="102"/>
        <v>797</v>
      </c>
      <c r="N269" s="389">
        <f t="shared" si="103"/>
        <v>0</v>
      </c>
      <c r="O269" s="389">
        <f t="shared" si="104"/>
        <v>4105</v>
      </c>
    </row>
    <row r="270" spans="2:16" ht="22.5" customHeight="1">
      <c r="B270" s="390" t="s">
        <v>417</v>
      </c>
      <c r="C270" s="977" t="s">
        <v>855</v>
      </c>
      <c r="D270" s="978"/>
      <c r="E270" s="978"/>
      <c r="F270" s="978"/>
      <c r="G270" s="978"/>
      <c r="H270" s="979"/>
      <c r="I270" s="980" t="s">
        <v>421</v>
      </c>
      <c r="J270" s="981"/>
      <c r="K270" s="982"/>
      <c r="L270" s="389">
        <f t="shared" si="101"/>
        <v>228</v>
      </c>
      <c r="M270" s="389">
        <f t="shared" si="102"/>
        <v>797</v>
      </c>
      <c r="N270" s="389">
        <f t="shared" si="103"/>
        <v>0</v>
      </c>
      <c r="O270" s="389">
        <f t="shared" si="104"/>
        <v>4105</v>
      </c>
    </row>
    <row r="271" spans="2:16" ht="22.5" customHeight="1">
      <c r="B271" s="388" t="s">
        <v>413</v>
      </c>
      <c r="C271" s="977" t="s">
        <v>856</v>
      </c>
      <c r="D271" s="978"/>
      <c r="E271" s="978"/>
      <c r="F271" s="978"/>
      <c r="G271" s="978"/>
      <c r="H271" s="979"/>
      <c r="I271" s="980" t="s">
        <v>424</v>
      </c>
      <c r="J271" s="981"/>
      <c r="K271" s="982"/>
      <c r="L271" s="389">
        <f t="shared" si="101"/>
        <v>228</v>
      </c>
      <c r="M271" s="389">
        <f t="shared" si="102"/>
        <v>797</v>
      </c>
      <c r="N271" s="389">
        <f t="shared" si="103"/>
        <v>0</v>
      </c>
      <c r="O271" s="389">
        <f t="shared" si="104"/>
        <v>4105</v>
      </c>
    </row>
    <row r="272" spans="2:16" ht="22.5" customHeight="1">
      <c r="B272" s="390" t="s">
        <v>418</v>
      </c>
      <c r="C272" s="977" t="s">
        <v>855</v>
      </c>
      <c r="D272" s="978"/>
      <c r="E272" s="978"/>
      <c r="F272" s="978"/>
      <c r="G272" s="978"/>
      <c r="H272" s="979"/>
      <c r="I272" s="980" t="s">
        <v>421</v>
      </c>
      <c r="J272" s="981"/>
      <c r="K272" s="982"/>
      <c r="L272" s="389">
        <f t="shared" si="101"/>
        <v>228</v>
      </c>
      <c r="M272" s="389">
        <f t="shared" si="102"/>
        <v>797</v>
      </c>
      <c r="N272" s="389">
        <f t="shared" si="103"/>
        <v>0</v>
      </c>
      <c r="O272" s="389">
        <f t="shared" si="104"/>
        <v>4105</v>
      </c>
    </row>
    <row r="273" spans="2:17" ht="22.5" customHeight="1">
      <c r="B273" s="388" t="s">
        <v>414</v>
      </c>
      <c r="C273" s="977" t="s">
        <v>856</v>
      </c>
      <c r="D273" s="978"/>
      <c r="E273" s="978"/>
      <c r="F273" s="978"/>
      <c r="G273" s="978"/>
      <c r="H273" s="979"/>
      <c r="I273" s="980" t="s">
        <v>424</v>
      </c>
      <c r="J273" s="981"/>
      <c r="K273" s="982"/>
      <c r="L273" s="389">
        <f t="shared" si="101"/>
        <v>228</v>
      </c>
      <c r="M273" s="389">
        <f t="shared" si="102"/>
        <v>797</v>
      </c>
      <c r="N273" s="389">
        <f t="shared" si="103"/>
        <v>0</v>
      </c>
      <c r="O273" s="389">
        <f t="shared" si="104"/>
        <v>4105</v>
      </c>
    </row>
    <row r="274" spans="2:17">
      <c r="B274" s="26"/>
      <c r="C274" s="971"/>
      <c r="D274" s="972"/>
      <c r="E274" s="972"/>
      <c r="F274" s="972"/>
      <c r="G274" s="972"/>
      <c r="H274" s="973"/>
      <c r="I274" s="974"/>
      <c r="J274" s="975"/>
      <c r="K274" s="976"/>
      <c r="L274" s="19"/>
      <c r="M274" s="19"/>
      <c r="N274" s="19"/>
      <c r="O274" s="19"/>
    </row>
    <row r="277" spans="2:17">
      <c r="B277" s="795" t="s">
        <v>319</v>
      </c>
      <c r="C277" s="795"/>
      <c r="D277" s="795"/>
      <c r="E277" s="795"/>
      <c r="F277" s="795"/>
      <c r="G277" s="795"/>
      <c r="H277" s="795"/>
      <c r="I277" s="795" t="s">
        <v>404</v>
      </c>
      <c r="J277" s="795"/>
      <c r="Q277" s="1"/>
    </row>
    <row r="278" spans="2:17">
      <c r="B278" s="795"/>
      <c r="C278" s="795"/>
      <c r="D278" s="795"/>
      <c r="E278" s="795"/>
      <c r="F278" s="795"/>
      <c r="G278" s="795"/>
      <c r="H278" s="795"/>
      <c r="I278" s="795"/>
      <c r="J278" s="795"/>
    </row>
    <row r="279" spans="2:17">
      <c r="B279" s="795" t="s">
        <v>405</v>
      </c>
      <c r="C279" s="795"/>
      <c r="D279" s="795"/>
      <c r="E279" s="795"/>
      <c r="F279" s="795"/>
      <c r="G279" s="795"/>
      <c r="H279" s="795"/>
      <c r="I279" s="795"/>
      <c r="J279" s="795"/>
    </row>
  </sheetData>
  <mergeCells count="67">
    <mergeCell ref="A7:A8"/>
    <mergeCell ref="B7:B8"/>
    <mergeCell ref="C7:C8"/>
    <mergeCell ref="D7:D8"/>
    <mergeCell ref="E7:F7"/>
    <mergeCell ref="Q7:Q8"/>
    <mergeCell ref="B2:P2"/>
    <mergeCell ref="B3:P3"/>
    <mergeCell ref="B4:P4"/>
    <mergeCell ref="B5:P5"/>
    <mergeCell ref="G7:G8"/>
    <mergeCell ref="H7:J7"/>
    <mergeCell ref="K7:K8"/>
    <mergeCell ref="L7:L8"/>
    <mergeCell ref="M7:O7"/>
    <mergeCell ref="P7:P8"/>
    <mergeCell ref="B165:P165"/>
    <mergeCell ref="B10:P10"/>
    <mergeCell ref="B19:P19"/>
    <mergeCell ref="B25:P25"/>
    <mergeCell ref="B70:P70"/>
    <mergeCell ref="B89:P89"/>
    <mergeCell ref="B110:P110"/>
    <mergeCell ref="B118:P118"/>
    <mergeCell ref="B129:P129"/>
    <mergeCell ref="B138:P138"/>
    <mergeCell ref="B143:P143"/>
    <mergeCell ref="B161:P161"/>
    <mergeCell ref="C261:H261"/>
    <mergeCell ref="I261:K261"/>
    <mergeCell ref="B176:P176"/>
    <mergeCell ref="B179:P179"/>
    <mergeCell ref="B182:P182"/>
    <mergeCell ref="B186:P186"/>
    <mergeCell ref="B193:P193"/>
    <mergeCell ref="B196:P196"/>
    <mergeCell ref="B208:P208"/>
    <mergeCell ref="B211:P211"/>
    <mergeCell ref="B218:P218"/>
    <mergeCell ref="B221:P221"/>
    <mergeCell ref="B232:P232"/>
    <mergeCell ref="C262:H262"/>
    <mergeCell ref="I262:K262"/>
    <mergeCell ref="C263:H263"/>
    <mergeCell ref="I263:K263"/>
    <mergeCell ref="C264:H264"/>
    <mergeCell ref="I264:K264"/>
    <mergeCell ref="C265:H265"/>
    <mergeCell ref="I265:K265"/>
    <mergeCell ref="C266:H266"/>
    <mergeCell ref="I266:K266"/>
    <mergeCell ref="C267:H267"/>
    <mergeCell ref="I267:K267"/>
    <mergeCell ref="C268:H268"/>
    <mergeCell ref="I268:K268"/>
    <mergeCell ref="C269:H269"/>
    <mergeCell ref="I269:K269"/>
    <mergeCell ref="C270:H270"/>
    <mergeCell ref="I270:K270"/>
    <mergeCell ref="C274:H274"/>
    <mergeCell ref="I274:K274"/>
    <mergeCell ref="C271:H271"/>
    <mergeCell ref="I271:K271"/>
    <mergeCell ref="C272:H272"/>
    <mergeCell ref="I272:K272"/>
    <mergeCell ref="C273:H273"/>
    <mergeCell ref="I273:K273"/>
  </mergeCells>
  <pageMargins left="0.70866141732283472" right="0.70866141732283472" top="0.74803149606299213" bottom="0.74803149606299213" header="0.31496062992125984" footer="0.31496062992125984"/>
  <pageSetup paperSize="9" scale="65" fitToHeight="8" orientation="landscape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AT59"/>
  <sheetViews>
    <sheetView view="pageBreakPreview" zoomScale="60" zoomScaleNormal="85" workbookViewId="0">
      <pane xSplit="1" ySplit="9" topLeftCell="B22" activePane="bottomRight" state="frozen"/>
      <selection pane="topRight" activeCell="B1" sqref="B1"/>
      <selection pane="bottomLeft" activeCell="A10" sqref="A10"/>
      <selection pane="bottomRight" activeCell="U2" sqref="U2"/>
    </sheetView>
  </sheetViews>
  <sheetFormatPr defaultRowHeight="15"/>
  <cols>
    <col min="1" max="1" width="52.28515625" style="1" bestFit="1" customWidth="1"/>
    <col min="2" max="2" width="10.85546875" style="1" bestFit="1" customWidth="1"/>
    <col min="3" max="5" width="9.42578125" style="1" bestFit="1" customWidth="1"/>
    <col min="6" max="6" width="9.7109375" style="1" bestFit="1" customWidth="1"/>
    <col min="7" max="7" width="9.42578125" style="1" bestFit="1" customWidth="1"/>
    <col min="8" max="8" width="9.7109375" style="1" bestFit="1" customWidth="1"/>
    <col min="9" max="9" width="9.42578125" style="1" bestFit="1" customWidth="1"/>
    <col min="10" max="10" width="9.7109375" style="1" bestFit="1" customWidth="1"/>
    <col min="11" max="11" width="9.42578125" style="1" bestFit="1" customWidth="1"/>
    <col min="12" max="16" width="9.28515625" style="1" hidden="1" customWidth="1"/>
    <col min="17" max="17" width="10.85546875" style="1" bestFit="1" customWidth="1"/>
    <col min="18" max="18" width="9.7109375" style="1" bestFit="1" customWidth="1"/>
    <col min="19" max="19" width="9.42578125" style="1" bestFit="1" customWidth="1"/>
    <col min="20" max="20" width="10.85546875" style="1" bestFit="1" customWidth="1"/>
    <col min="21" max="21" width="9.7109375" style="1" bestFit="1" customWidth="1"/>
    <col min="22" max="22" width="9.28515625" style="1" bestFit="1" customWidth="1"/>
    <col min="23" max="39" width="12.7109375" style="1" customWidth="1"/>
    <col min="40" max="40" width="9.7109375" style="1" bestFit="1" customWidth="1"/>
    <col min="41" max="46" width="10.7109375" style="1" customWidth="1"/>
    <col min="257" max="257" width="52.28515625" bestFit="1" customWidth="1"/>
    <col min="258" max="258" width="10.85546875" bestFit="1" customWidth="1"/>
    <col min="259" max="261" width="9.42578125" bestFit="1" customWidth="1"/>
    <col min="262" max="262" width="9.7109375" bestFit="1" customWidth="1"/>
    <col min="263" max="263" width="9.42578125" bestFit="1" customWidth="1"/>
    <col min="264" max="264" width="9.7109375" bestFit="1" customWidth="1"/>
    <col min="265" max="265" width="9.42578125" bestFit="1" customWidth="1"/>
    <col min="266" max="266" width="9.7109375" bestFit="1" customWidth="1"/>
    <col min="267" max="267" width="9.42578125" bestFit="1" customWidth="1"/>
    <col min="268" max="272" width="0" hidden="1" customWidth="1"/>
    <col min="273" max="273" width="10.85546875" bestFit="1" customWidth="1"/>
    <col min="274" max="274" width="9.7109375" bestFit="1" customWidth="1"/>
    <col min="275" max="275" width="9.42578125" bestFit="1" customWidth="1"/>
    <col min="276" max="276" width="10.85546875" bestFit="1" customWidth="1"/>
    <col min="277" max="277" width="9.7109375" bestFit="1" customWidth="1"/>
    <col min="278" max="278" width="9.28515625" bestFit="1" customWidth="1"/>
    <col min="279" max="295" width="12.7109375" customWidth="1"/>
    <col min="296" max="296" width="9.7109375" bestFit="1" customWidth="1"/>
    <col min="297" max="302" width="10.7109375" customWidth="1"/>
    <col min="513" max="513" width="52.28515625" bestFit="1" customWidth="1"/>
    <col min="514" max="514" width="10.85546875" bestFit="1" customWidth="1"/>
    <col min="515" max="517" width="9.42578125" bestFit="1" customWidth="1"/>
    <col min="518" max="518" width="9.7109375" bestFit="1" customWidth="1"/>
    <col min="519" max="519" width="9.42578125" bestFit="1" customWidth="1"/>
    <col min="520" max="520" width="9.7109375" bestFit="1" customWidth="1"/>
    <col min="521" max="521" width="9.42578125" bestFit="1" customWidth="1"/>
    <col min="522" max="522" width="9.7109375" bestFit="1" customWidth="1"/>
    <col min="523" max="523" width="9.42578125" bestFit="1" customWidth="1"/>
    <col min="524" max="528" width="0" hidden="1" customWidth="1"/>
    <col min="529" max="529" width="10.85546875" bestFit="1" customWidth="1"/>
    <col min="530" max="530" width="9.7109375" bestFit="1" customWidth="1"/>
    <col min="531" max="531" width="9.42578125" bestFit="1" customWidth="1"/>
    <col min="532" max="532" width="10.85546875" bestFit="1" customWidth="1"/>
    <col min="533" max="533" width="9.7109375" bestFit="1" customWidth="1"/>
    <col min="534" max="534" width="9.28515625" bestFit="1" customWidth="1"/>
    <col min="535" max="551" width="12.7109375" customWidth="1"/>
    <col min="552" max="552" width="9.7109375" bestFit="1" customWidth="1"/>
    <col min="553" max="558" width="10.7109375" customWidth="1"/>
    <col min="769" max="769" width="52.28515625" bestFit="1" customWidth="1"/>
    <col min="770" max="770" width="10.85546875" bestFit="1" customWidth="1"/>
    <col min="771" max="773" width="9.42578125" bestFit="1" customWidth="1"/>
    <col min="774" max="774" width="9.7109375" bestFit="1" customWidth="1"/>
    <col min="775" max="775" width="9.42578125" bestFit="1" customWidth="1"/>
    <col min="776" max="776" width="9.7109375" bestFit="1" customWidth="1"/>
    <col min="777" max="777" width="9.42578125" bestFit="1" customWidth="1"/>
    <col min="778" max="778" width="9.7109375" bestFit="1" customWidth="1"/>
    <col min="779" max="779" width="9.42578125" bestFit="1" customWidth="1"/>
    <col min="780" max="784" width="0" hidden="1" customWidth="1"/>
    <col min="785" max="785" width="10.85546875" bestFit="1" customWidth="1"/>
    <col min="786" max="786" width="9.7109375" bestFit="1" customWidth="1"/>
    <col min="787" max="787" width="9.42578125" bestFit="1" customWidth="1"/>
    <col min="788" max="788" width="10.85546875" bestFit="1" customWidth="1"/>
    <col min="789" max="789" width="9.7109375" bestFit="1" customWidth="1"/>
    <col min="790" max="790" width="9.28515625" bestFit="1" customWidth="1"/>
    <col min="791" max="807" width="12.7109375" customWidth="1"/>
    <col min="808" max="808" width="9.7109375" bestFit="1" customWidth="1"/>
    <col min="809" max="814" width="10.7109375" customWidth="1"/>
    <col min="1025" max="1025" width="52.28515625" bestFit="1" customWidth="1"/>
    <col min="1026" max="1026" width="10.85546875" bestFit="1" customWidth="1"/>
    <col min="1027" max="1029" width="9.42578125" bestFit="1" customWidth="1"/>
    <col min="1030" max="1030" width="9.7109375" bestFit="1" customWidth="1"/>
    <col min="1031" max="1031" width="9.42578125" bestFit="1" customWidth="1"/>
    <col min="1032" max="1032" width="9.7109375" bestFit="1" customWidth="1"/>
    <col min="1033" max="1033" width="9.42578125" bestFit="1" customWidth="1"/>
    <col min="1034" max="1034" width="9.7109375" bestFit="1" customWidth="1"/>
    <col min="1035" max="1035" width="9.42578125" bestFit="1" customWidth="1"/>
    <col min="1036" max="1040" width="0" hidden="1" customWidth="1"/>
    <col min="1041" max="1041" width="10.85546875" bestFit="1" customWidth="1"/>
    <col min="1042" max="1042" width="9.7109375" bestFit="1" customWidth="1"/>
    <col min="1043" max="1043" width="9.42578125" bestFit="1" customWidth="1"/>
    <col min="1044" max="1044" width="10.85546875" bestFit="1" customWidth="1"/>
    <col min="1045" max="1045" width="9.7109375" bestFit="1" customWidth="1"/>
    <col min="1046" max="1046" width="9.28515625" bestFit="1" customWidth="1"/>
    <col min="1047" max="1063" width="12.7109375" customWidth="1"/>
    <col min="1064" max="1064" width="9.7109375" bestFit="1" customWidth="1"/>
    <col min="1065" max="1070" width="10.7109375" customWidth="1"/>
    <col min="1281" max="1281" width="52.28515625" bestFit="1" customWidth="1"/>
    <col min="1282" max="1282" width="10.85546875" bestFit="1" customWidth="1"/>
    <col min="1283" max="1285" width="9.42578125" bestFit="1" customWidth="1"/>
    <col min="1286" max="1286" width="9.7109375" bestFit="1" customWidth="1"/>
    <col min="1287" max="1287" width="9.42578125" bestFit="1" customWidth="1"/>
    <col min="1288" max="1288" width="9.7109375" bestFit="1" customWidth="1"/>
    <col min="1289" max="1289" width="9.42578125" bestFit="1" customWidth="1"/>
    <col min="1290" max="1290" width="9.7109375" bestFit="1" customWidth="1"/>
    <col min="1291" max="1291" width="9.42578125" bestFit="1" customWidth="1"/>
    <col min="1292" max="1296" width="0" hidden="1" customWidth="1"/>
    <col min="1297" max="1297" width="10.85546875" bestFit="1" customWidth="1"/>
    <col min="1298" max="1298" width="9.7109375" bestFit="1" customWidth="1"/>
    <col min="1299" max="1299" width="9.42578125" bestFit="1" customWidth="1"/>
    <col min="1300" max="1300" width="10.85546875" bestFit="1" customWidth="1"/>
    <col min="1301" max="1301" width="9.7109375" bestFit="1" customWidth="1"/>
    <col min="1302" max="1302" width="9.28515625" bestFit="1" customWidth="1"/>
    <col min="1303" max="1319" width="12.7109375" customWidth="1"/>
    <col min="1320" max="1320" width="9.7109375" bestFit="1" customWidth="1"/>
    <col min="1321" max="1326" width="10.7109375" customWidth="1"/>
    <col min="1537" max="1537" width="52.28515625" bestFit="1" customWidth="1"/>
    <col min="1538" max="1538" width="10.85546875" bestFit="1" customWidth="1"/>
    <col min="1539" max="1541" width="9.42578125" bestFit="1" customWidth="1"/>
    <col min="1542" max="1542" width="9.7109375" bestFit="1" customWidth="1"/>
    <col min="1543" max="1543" width="9.42578125" bestFit="1" customWidth="1"/>
    <col min="1544" max="1544" width="9.7109375" bestFit="1" customWidth="1"/>
    <col min="1545" max="1545" width="9.42578125" bestFit="1" customWidth="1"/>
    <col min="1546" max="1546" width="9.7109375" bestFit="1" customWidth="1"/>
    <col min="1547" max="1547" width="9.42578125" bestFit="1" customWidth="1"/>
    <col min="1548" max="1552" width="0" hidden="1" customWidth="1"/>
    <col min="1553" max="1553" width="10.85546875" bestFit="1" customWidth="1"/>
    <col min="1554" max="1554" width="9.7109375" bestFit="1" customWidth="1"/>
    <col min="1555" max="1555" width="9.42578125" bestFit="1" customWidth="1"/>
    <col min="1556" max="1556" width="10.85546875" bestFit="1" customWidth="1"/>
    <col min="1557" max="1557" width="9.7109375" bestFit="1" customWidth="1"/>
    <col min="1558" max="1558" width="9.28515625" bestFit="1" customWidth="1"/>
    <col min="1559" max="1575" width="12.7109375" customWidth="1"/>
    <col min="1576" max="1576" width="9.7109375" bestFit="1" customWidth="1"/>
    <col min="1577" max="1582" width="10.7109375" customWidth="1"/>
    <col min="1793" max="1793" width="52.28515625" bestFit="1" customWidth="1"/>
    <col min="1794" max="1794" width="10.85546875" bestFit="1" customWidth="1"/>
    <col min="1795" max="1797" width="9.42578125" bestFit="1" customWidth="1"/>
    <col min="1798" max="1798" width="9.7109375" bestFit="1" customWidth="1"/>
    <col min="1799" max="1799" width="9.42578125" bestFit="1" customWidth="1"/>
    <col min="1800" max="1800" width="9.7109375" bestFit="1" customWidth="1"/>
    <col min="1801" max="1801" width="9.42578125" bestFit="1" customWidth="1"/>
    <col min="1802" max="1802" width="9.7109375" bestFit="1" customWidth="1"/>
    <col min="1803" max="1803" width="9.42578125" bestFit="1" customWidth="1"/>
    <col min="1804" max="1808" width="0" hidden="1" customWidth="1"/>
    <col min="1809" max="1809" width="10.85546875" bestFit="1" customWidth="1"/>
    <col min="1810" max="1810" width="9.7109375" bestFit="1" customWidth="1"/>
    <col min="1811" max="1811" width="9.42578125" bestFit="1" customWidth="1"/>
    <col min="1812" max="1812" width="10.85546875" bestFit="1" customWidth="1"/>
    <col min="1813" max="1813" width="9.7109375" bestFit="1" customWidth="1"/>
    <col min="1814" max="1814" width="9.28515625" bestFit="1" customWidth="1"/>
    <col min="1815" max="1831" width="12.7109375" customWidth="1"/>
    <col min="1832" max="1832" width="9.7109375" bestFit="1" customWidth="1"/>
    <col min="1833" max="1838" width="10.7109375" customWidth="1"/>
    <col min="2049" max="2049" width="52.28515625" bestFit="1" customWidth="1"/>
    <col min="2050" max="2050" width="10.85546875" bestFit="1" customWidth="1"/>
    <col min="2051" max="2053" width="9.42578125" bestFit="1" customWidth="1"/>
    <col min="2054" max="2054" width="9.7109375" bestFit="1" customWidth="1"/>
    <col min="2055" max="2055" width="9.42578125" bestFit="1" customWidth="1"/>
    <col min="2056" max="2056" width="9.7109375" bestFit="1" customWidth="1"/>
    <col min="2057" max="2057" width="9.42578125" bestFit="1" customWidth="1"/>
    <col min="2058" max="2058" width="9.7109375" bestFit="1" customWidth="1"/>
    <col min="2059" max="2059" width="9.42578125" bestFit="1" customWidth="1"/>
    <col min="2060" max="2064" width="0" hidden="1" customWidth="1"/>
    <col min="2065" max="2065" width="10.85546875" bestFit="1" customWidth="1"/>
    <col min="2066" max="2066" width="9.7109375" bestFit="1" customWidth="1"/>
    <col min="2067" max="2067" width="9.42578125" bestFit="1" customWidth="1"/>
    <col min="2068" max="2068" width="10.85546875" bestFit="1" customWidth="1"/>
    <col min="2069" max="2069" width="9.7109375" bestFit="1" customWidth="1"/>
    <col min="2070" max="2070" width="9.28515625" bestFit="1" customWidth="1"/>
    <col min="2071" max="2087" width="12.7109375" customWidth="1"/>
    <col min="2088" max="2088" width="9.7109375" bestFit="1" customWidth="1"/>
    <col min="2089" max="2094" width="10.7109375" customWidth="1"/>
    <col min="2305" max="2305" width="52.28515625" bestFit="1" customWidth="1"/>
    <col min="2306" max="2306" width="10.85546875" bestFit="1" customWidth="1"/>
    <col min="2307" max="2309" width="9.42578125" bestFit="1" customWidth="1"/>
    <col min="2310" max="2310" width="9.7109375" bestFit="1" customWidth="1"/>
    <col min="2311" max="2311" width="9.42578125" bestFit="1" customWidth="1"/>
    <col min="2312" max="2312" width="9.7109375" bestFit="1" customWidth="1"/>
    <col min="2313" max="2313" width="9.42578125" bestFit="1" customWidth="1"/>
    <col min="2314" max="2314" width="9.7109375" bestFit="1" customWidth="1"/>
    <col min="2315" max="2315" width="9.42578125" bestFit="1" customWidth="1"/>
    <col min="2316" max="2320" width="0" hidden="1" customWidth="1"/>
    <col min="2321" max="2321" width="10.85546875" bestFit="1" customWidth="1"/>
    <col min="2322" max="2322" width="9.7109375" bestFit="1" customWidth="1"/>
    <col min="2323" max="2323" width="9.42578125" bestFit="1" customWidth="1"/>
    <col min="2324" max="2324" width="10.85546875" bestFit="1" customWidth="1"/>
    <col min="2325" max="2325" width="9.7109375" bestFit="1" customWidth="1"/>
    <col min="2326" max="2326" width="9.28515625" bestFit="1" customWidth="1"/>
    <col min="2327" max="2343" width="12.7109375" customWidth="1"/>
    <col min="2344" max="2344" width="9.7109375" bestFit="1" customWidth="1"/>
    <col min="2345" max="2350" width="10.7109375" customWidth="1"/>
    <col min="2561" max="2561" width="52.28515625" bestFit="1" customWidth="1"/>
    <col min="2562" max="2562" width="10.85546875" bestFit="1" customWidth="1"/>
    <col min="2563" max="2565" width="9.42578125" bestFit="1" customWidth="1"/>
    <col min="2566" max="2566" width="9.7109375" bestFit="1" customWidth="1"/>
    <col min="2567" max="2567" width="9.42578125" bestFit="1" customWidth="1"/>
    <col min="2568" max="2568" width="9.7109375" bestFit="1" customWidth="1"/>
    <col min="2569" max="2569" width="9.42578125" bestFit="1" customWidth="1"/>
    <col min="2570" max="2570" width="9.7109375" bestFit="1" customWidth="1"/>
    <col min="2571" max="2571" width="9.42578125" bestFit="1" customWidth="1"/>
    <col min="2572" max="2576" width="0" hidden="1" customWidth="1"/>
    <col min="2577" max="2577" width="10.85546875" bestFit="1" customWidth="1"/>
    <col min="2578" max="2578" width="9.7109375" bestFit="1" customWidth="1"/>
    <col min="2579" max="2579" width="9.42578125" bestFit="1" customWidth="1"/>
    <col min="2580" max="2580" width="10.85546875" bestFit="1" customWidth="1"/>
    <col min="2581" max="2581" width="9.7109375" bestFit="1" customWidth="1"/>
    <col min="2582" max="2582" width="9.28515625" bestFit="1" customWidth="1"/>
    <col min="2583" max="2599" width="12.7109375" customWidth="1"/>
    <col min="2600" max="2600" width="9.7109375" bestFit="1" customWidth="1"/>
    <col min="2601" max="2606" width="10.7109375" customWidth="1"/>
    <col min="2817" max="2817" width="52.28515625" bestFit="1" customWidth="1"/>
    <col min="2818" max="2818" width="10.85546875" bestFit="1" customWidth="1"/>
    <col min="2819" max="2821" width="9.42578125" bestFit="1" customWidth="1"/>
    <col min="2822" max="2822" width="9.7109375" bestFit="1" customWidth="1"/>
    <col min="2823" max="2823" width="9.42578125" bestFit="1" customWidth="1"/>
    <col min="2824" max="2824" width="9.7109375" bestFit="1" customWidth="1"/>
    <col min="2825" max="2825" width="9.42578125" bestFit="1" customWidth="1"/>
    <col min="2826" max="2826" width="9.7109375" bestFit="1" customWidth="1"/>
    <col min="2827" max="2827" width="9.42578125" bestFit="1" customWidth="1"/>
    <col min="2828" max="2832" width="0" hidden="1" customWidth="1"/>
    <col min="2833" max="2833" width="10.85546875" bestFit="1" customWidth="1"/>
    <col min="2834" max="2834" width="9.7109375" bestFit="1" customWidth="1"/>
    <col min="2835" max="2835" width="9.42578125" bestFit="1" customWidth="1"/>
    <col min="2836" max="2836" width="10.85546875" bestFit="1" customWidth="1"/>
    <col min="2837" max="2837" width="9.7109375" bestFit="1" customWidth="1"/>
    <col min="2838" max="2838" width="9.28515625" bestFit="1" customWidth="1"/>
    <col min="2839" max="2855" width="12.7109375" customWidth="1"/>
    <col min="2856" max="2856" width="9.7109375" bestFit="1" customWidth="1"/>
    <col min="2857" max="2862" width="10.7109375" customWidth="1"/>
    <col min="3073" max="3073" width="52.28515625" bestFit="1" customWidth="1"/>
    <col min="3074" max="3074" width="10.85546875" bestFit="1" customWidth="1"/>
    <col min="3075" max="3077" width="9.42578125" bestFit="1" customWidth="1"/>
    <col min="3078" max="3078" width="9.7109375" bestFit="1" customWidth="1"/>
    <col min="3079" max="3079" width="9.42578125" bestFit="1" customWidth="1"/>
    <col min="3080" max="3080" width="9.7109375" bestFit="1" customWidth="1"/>
    <col min="3081" max="3081" width="9.42578125" bestFit="1" customWidth="1"/>
    <col min="3082" max="3082" width="9.7109375" bestFit="1" customWidth="1"/>
    <col min="3083" max="3083" width="9.42578125" bestFit="1" customWidth="1"/>
    <col min="3084" max="3088" width="0" hidden="1" customWidth="1"/>
    <col min="3089" max="3089" width="10.85546875" bestFit="1" customWidth="1"/>
    <col min="3090" max="3090" width="9.7109375" bestFit="1" customWidth="1"/>
    <col min="3091" max="3091" width="9.42578125" bestFit="1" customWidth="1"/>
    <col min="3092" max="3092" width="10.85546875" bestFit="1" customWidth="1"/>
    <col min="3093" max="3093" width="9.7109375" bestFit="1" customWidth="1"/>
    <col min="3094" max="3094" width="9.28515625" bestFit="1" customWidth="1"/>
    <col min="3095" max="3111" width="12.7109375" customWidth="1"/>
    <col min="3112" max="3112" width="9.7109375" bestFit="1" customWidth="1"/>
    <col min="3113" max="3118" width="10.7109375" customWidth="1"/>
    <col min="3329" max="3329" width="52.28515625" bestFit="1" customWidth="1"/>
    <col min="3330" max="3330" width="10.85546875" bestFit="1" customWidth="1"/>
    <col min="3331" max="3333" width="9.42578125" bestFit="1" customWidth="1"/>
    <col min="3334" max="3334" width="9.7109375" bestFit="1" customWidth="1"/>
    <col min="3335" max="3335" width="9.42578125" bestFit="1" customWidth="1"/>
    <col min="3336" max="3336" width="9.7109375" bestFit="1" customWidth="1"/>
    <col min="3337" max="3337" width="9.42578125" bestFit="1" customWidth="1"/>
    <col min="3338" max="3338" width="9.7109375" bestFit="1" customWidth="1"/>
    <col min="3339" max="3339" width="9.42578125" bestFit="1" customWidth="1"/>
    <col min="3340" max="3344" width="0" hidden="1" customWidth="1"/>
    <col min="3345" max="3345" width="10.85546875" bestFit="1" customWidth="1"/>
    <col min="3346" max="3346" width="9.7109375" bestFit="1" customWidth="1"/>
    <col min="3347" max="3347" width="9.42578125" bestFit="1" customWidth="1"/>
    <col min="3348" max="3348" width="10.85546875" bestFit="1" customWidth="1"/>
    <col min="3349" max="3349" width="9.7109375" bestFit="1" customWidth="1"/>
    <col min="3350" max="3350" width="9.28515625" bestFit="1" customWidth="1"/>
    <col min="3351" max="3367" width="12.7109375" customWidth="1"/>
    <col min="3368" max="3368" width="9.7109375" bestFit="1" customWidth="1"/>
    <col min="3369" max="3374" width="10.7109375" customWidth="1"/>
    <col min="3585" max="3585" width="52.28515625" bestFit="1" customWidth="1"/>
    <col min="3586" max="3586" width="10.85546875" bestFit="1" customWidth="1"/>
    <col min="3587" max="3589" width="9.42578125" bestFit="1" customWidth="1"/>
    <col min="3590" max="3590" width="9.7109375" bestFit="1" customWidth="1"/>
    <col min="3591" max="3591" width="9.42578125" bestFit="1" customWidth="1"/>
    <col min="3592" max="3592" width="9.7109375" bestFit="1" customWidth="1"/>
    <col min="3593" max="3593" width="9.42578125" bestFit="1" customWidth="1"/>
    <col min="3594" max="3594" width="9.7109375" bestFit="1" customWidth="1"/>
    <col min="3595" max="3595" width="9.42578125" bestFit="1" customWidth="1"/>
    <col min="3596" max="3600" width="0" hidden="1" customWidth="1"/>
    <col min="3601" max="3601" width="10.85546875" bestFit="1" customWidth="1"/>
    <col min="3602" max="3602" width="9.7109375" bestFit="1" customWidth="1"/>
    <col min="3603" max="3603" width="9.42578125" bestFit="1" customWidth="1"/>
    <col min="3604" max="3604" width="10.85546875" bestFit="1" customWidth="1"/>
    <col min="3605" max="3605" width="9.7109375" bestFit="1" customWidth="1"/>
    <col min="3606" max="3606" width="9.28515625" bestFit="1" customWidth="1"/>
    <col min="3607" max="3623" width="12.7109375" customWidth="1"/>
    <col min="3624" max="3624" width="9.7109375" bestFit="1" customWidth="1"/>
    <col min="3625" max="3630" width="10.7109375" customWidth="1"/>
    <col min="3841" max="3841" width="52.28515625" bestFit="1" customWidth="1"/>
    <col min="3842" max="3842" width="10.85546875" bestFit="1" customWidth="1"/>
    <col min="3843" max="3845" width="9.42578125" bestFit="1" customWidth="1"/>
    <col min="3846" max="3846" width="9.7109375" bestFit="1" customWidth="1"/>
    <col min="3847" max="3847" width="9.42578125" bestFit="1" customWidth="1"/>
    <col min="3848" max="3848" width="9.7109375" bestFit="1" customWidth="1"/>
    <col min="3849" max="3849" width="9.42578125" bestFit="1" customWidth="1"/>
    <col min="3850" max="3850" width="9.7109375" bestFit="1" customWidth="1"/>
    <col min="3851" max="3851" width="9.42578125" bestFit="1" customWidth="1"/>
    <col min="3852" max="3856" width="0" hidden="1" customWidth="1"/>
    <col min="3857" max="3857" width="10.85546875" bestFit="1" customWidth="1"/>
    <col min="3858" max="3858" width="9.7109375" bestFit="1" customWidth="1"/>
    <col min="3859" max="3859" width="9.42578125" bestFit="1" customWidth="1"/>
    <col min="3860" max="3860" width="10.85546875" bestFit="1" customWidth="1"/>
    <col min="3861" max="3861" width="9.7109375" bestFit="1" customWidth="1"/>
    <col min="3862" max="3862" width="9.28515625" bestFit="1" customWidth="1"/>
    <col min="3863" max="3879" width="12.7109375" customWidth="1"/>
    <col min="3880" max="3880" width="9.7109375" bestFit="1" customWidth="1"/>
    <col min="3881" max="3886" width="10.7109375" customWidth="1"/>
    <col min="4097" max="4097" width="52.28515625" bestFit="1" customWidth="1"/>
    <col min="4098" max="4098" width="10.85546875" bestFit="1" customWidth="1"/>
    <col min="4099" max="4101" width="9.42578125" bestFit="1" customWidth="1"/>
    <col min="4102" max="4102" width="9.7109375" bestFit="1" customWidth="1"/>
    <col min="4103" max="4103" width="9.42578125" bestFit="1" customWidth="1"/>
    <col min="4104" max="4104" width="9.7109375" bestFit="1" customWidth="1"/>
    <col min="4105" max="4105" width="9.42578125" bestFit="1" customWidth="1"/>
    <col min="4106" max="4106" width="9.7109375" bestFit="1" customWidth="1"/>
    <col min="4107" max="4107" width="9.42578125" bestFit="1" customWidth="1"/>
    <col min="4108" max="4112" width="0" hidden="1" customWidth="1"/>
    <col min="4113" max="4113" width="10.85546875" bestFit="1" customWidth="1"/>
    <col min="4114" max="4114" width="9.7109375" bestFit="1" customWidth="1"/>
    <col min="4115" max="4115" width="9.42578125" bestFit="1" customWidth="1"/>
    <col min="4116" max="4116" width="10.85546875" bestFit="1" customWidth="1"/>
    <col min="4117" max="4117" width="9.7109375" bestFit="1" customWidth="1"/>
    <col min="4118" max="4118" width="9.28515625" bestFit="1" customWidth="1"/>
    <col min="4119" max="4135" width="12.7109375" customWidth="1"/>
    <col min="4136" max="4136" width="9.7109375" bestFit="1" customWidth="1"/>
    <col min="4137" max="4142" width="10.7109375" customWidth="1"/>
    <col min="4353" max="4353" width="52.28515625" bestFit="1" customWidth="1"/>
    <col min="4354" max="4354" width="10.85546875" bestFit="1" customWidth="1"/>
    <col min="4355" max="4357" width="9.42578125" bestFit="1" customWidth="1"/>
    <col min="4358" max="4358" width="9.7109375" bestFit="1" customWidth="1"/>
    <col min="4359" max="4359" width="9.42578125" bestFit="1" customWidth="1"/>
    <col min="4360" max="4360" width="9.7109375" bestFit="1" customWidth="1"/>
    <col min="4361" max="4361" width="9.42578125" bestFit="1" customWidth="1"/>
    <col min="4362" max="4362" width="9.7109375" bestFit="1" customWidth="1"/>
    <col min="4363" max="4363" width="9.42578125" bestFit="1" customWidth="1"/>
    <col min="4364" max="4368" width="0" hidden="1" customWidth="1"/>
    <col min="4369" max="4369" width="10.85546875" bestFit="1" customWidth="1"/>
    <col min="4370" max="4370" width="9.7109375" bestFit="1" customWidth="1"/>
    <col min="4371" max="4371" width="9.42578125" bestFit="1" customWidth="1"/>
    <col min="4372" max="4372" width="10.85546875" bestFit="1" customWidth="1"/>
    <col min="4373" max="4373" width="9.7109375" bestFit="1" customWidth="1"/>
    <col min="4374" max="4374" width="9.28515625" bestFit="1" customWidth="1"/>
    <col min="4375" max="4391" width="12.7109375" customWidth="1"/>
    <col min="4392" max="4392" width="9.7109375" bestFit="1" customWidth="1"/>
    <col min="4393" max="4398" width="10.7109375" customWidth="1"/>
    <col min="4609" max="4609" width="52.28515625" bestFit="1" customWidth="1"/>
    <col min="4610" max="4610" width="10.85546875" bestFit="1" customWidth="1"/>
    <col min="4611" max="4613" width="9.42578125" bestFit="1" customWidth="1"/>
    <col min="4614" max="4614" width="9.7109375" bestFit="1" customWidth="1"/>
    <col min="4615" max="4615" width="9.42578125" bestFit="1" customWidth="1"/>
    <col min="4616" max="4616" width="9.7109375" bestFit="1" customWidth="1"/>
    <col min="4617" max="4617" width="9.42578125" bestFit="1" customWidth="1"/>
    <col min="4618" max="4618" width="9.7109375" bestFit="1" customWidth="1"/>
    <col min="4619" max="4619" width="9.42578125" bestFit="1" customWidth="1"/>
    <col min="4620" max="4624" width="0" hidden="1" customWidth="1"/>
    <col min="4625" max="4625" width="10.85546875" bestFit="1" customWidth="1"/>
    <col min="4626" max="4626" width="9.7109375" bestFit="1" customWidth="1"/>
    <col min="4627" max="4627" width="9.42578125" bestFit="1" customWidth="1"/>
    <col min="4628" max="4628" width="10.85546875" bestFit="1" customWidth="1"/>
    <col min="4629" max="4629" width="9.7109375" bestFit="1" customWidth="1"/>
    <col min="4630" max="4630" width="9.28515625" bestFit="1" customWidth="1"/>
    <col min="4631" max="4647" width="12.7109375" customWidth="1"/>
    <col min="4648" max="4648" width="9.7109375" bestFit="1" customWidth="1"/>
    <col min="4649" max="4654" width="10.7109375" customWidth="1"/>
    <col min="4865" max="4865" width="52.28515625" bestFit="1" customWidth="1"/>
    <col min="4866" max="4866" width="10.85546875" bestFit="1" customWidth="1"/>
    <col min="4867" max="4869" width="9.42578125" bestFit="1" customWidth="1"/>
    <col min="4870" max="4870" width="9.7109375" bestFit="1" customWidth="1"/>
    <col min="4871" max="4871" width="9.42578125" bestFit="1" customWidth="1"/>
    <col min="4872" max="4872" width="9.7109375" bestFit="1" customWidth="1"/>
    <col min="4873" max="4873" width="9.42578125" bestFit="1" customWidth="1"/>
    <col min="4874" max="4874" width="9.7109375" bestFit="1" customWidth="1"/>
    <col min="4875" max="4875" width="9.42578125" bestFit="1" customWidth="1"/>
    <col min="4876" max="4880" width="0" hidden="1" customWidth="1"/>
    <col min="4881" max="4881" width="10.85546875" bestFit="1" customWidth="1"/>
    <col min="4882" max="4882" width="9.7109375" bestFit="1" customWidth="1"/>
    <col min="4883" max="4883" width="9.42578125" bestFit="1" customWidth="1"/>
    <col min="4884" max="4884" width="10.85546875" bestFit="1" customWidth="1"/>
    <col min="4885" max="4885" width="9.7109375" bestFit="1" customWidth="1"/>
    <col min="4886" max="4886" width="9.28515625" bestFit="1" customWidth="1"/>
    <col min="4887" max="4903" width="12.7109375" customWidth="1"/>
    <col min="4904" max="4904" width="9.7109375" bestFit="1" customWidth="1"/>
    <col min="4905" max="4910" width="10.7109375" customWidth="1"/>
    <col min="5121" max="5121" width="52.28515625" bestFit="1" customWidth="1"/>
    <col min="5122" max="5122" width="10.85546875" bestFit="1" customWidth="1"/>
    <col min="5123" max="5125" width="9.42578125" bestFit="1" customWidth="1"/>
    <col min="5126" max="5126" width="9.7109375" bestFit="1" customWidth="1"/>
    <col min="5127" max="5127" width="9.42578125" bestFit="1" customWidth="1"/>
    <col min="5128" max="5128" width="9.7109375" bestFit="1" customWidth="1"/>
    <col min="5129" max="5129" width="9.42578125" bestFit="1" customWidth="1"/>
    <col min="5130" max="5130" width="9.7109375" bestFit="1" customWidth="1"/>
    <col min="5131" max="5131" width="9.42578125" bestFit="1" customWidth="1"/>
    <col min="5132" max="5136" width="0" hidden="1" customWidth="1"/>
    <col min="5137" max="5137" width="10.85546875" bestFit="1" customWidth="1"/>
    <col min="5138" max="5138" width="9.7109375" bestFit="1" customWidth="1"/>
    <col min="5139" max="5139" width="9.42578125" bestFit="1" customWidth="1"/>
    <col min="5140" max="5140" width="10.85546875" bestFit="1" customWidth="1"/>
    <col min="5141" max="5141" width="9.7109375" bestFit="1" customWidth="1"/>
    <col min="5142" max="5142" width="9.28515625" bestFit="1" customWidth="1"/>
    <col min="5143" max="5159" width="12.7109375" customWidth="1"/>
    <col min="5160" max="5160" width="9.7109375" bestFit="1" customWidth="1"/>
    <col min="5161" max="5166" width="10.7109375" customWidth="1"/>
    <col min="5377" max="5377" width="52.28515625" bestFit="1" customWidth="1"/>
    <col min="5378" max="5378" width="10.85546875" bestFit="1" customWidth="1"/>
    <col min="5379" max="5381" width="9.42578125" bestFit="1" customWidth="1"/>
    <col min="5382" max="5382" width="9.7109375" bestFit="1" customWidth="1"/>
    <col min="5383" max="5383" width="9.42578125" bestFit="1" customWidth="1"/>
    <col min="5384" max="5384" width="9.7109375" bestFit="1" customWidth="1"/>
    <col min="5385" max="5385" width="9.42578125" bestFit="1" customWidth="1"/>
    <col min="5386" max="5386" width="9.7109375" bestFit="1" customWidth="1"/>
    <col min="5387" max="5387" width="9.42578125" bestFit="1" customWidth="1"/>
    <col min="5388" max="5392" width="0" hidden="1" customWidth="1"/>
    <col min="5393" max="5393" width="10.85546875" bestFit="1" customWidth="1"/>
    <col min="5394" max="5394" width="9.7109375" bestFit="1" customWidth="1"/>
    <col min="5395" max="5395" width="9.42578125" bestFit="1" customWidth="1"/>
    <col min="5396" max="5396" width="10.85546875" bestFit="1" customWidth="1"/>
    <col min="5397" max="5397" width="9.7109375" bestFit="1" customWidth="1"/>
    <col min="5398" max="5398" width="9.28515625" bestFit="1" customWidth="1"/>
    <col min="5399" max="5415" width="12.7109375" customWidth="1"/>
    <col min="5416" max="5416" width="9.7109375" bestFit="1" customWidth="1"/>
    <col min="5417" max="5422" width="10.7109375" customWidth="1"/>
    <col min="5633" max="5633" width="52.28515625" bestFit="1" customWidth="1"/>
    <col min="5634" max="5634" width="10.85546875" bestFit="1" customWidth="1"/>
    <col min="5635" max="5637" width="9.42578125" bestFit="1" customWidth="1"/>
    <col min="5638" max="5638" width="9.7109375" bestFit="1" customWidth="1"/>
    <col min="5639" max="5639" width="9.42578125" bestFit="1" customWidth="1"/>
    <col min="5640" max="5640" width="9.7109375" bestFit="1" customWidth="1"/>
    <col min="5641" max="5641" width="9.42578125" bestFit="1" customWidth="1"/>
    <col min="5642" max="5642" width="9.7109375" bestFit="1" customWidth="1"/>
    <col min="5643" max="5643" width="9.42578125" bestFit="1" customWidth="1"/>
    <col min="5644" max="5648" width="0" hidden="1" customWidth="1"/>
    <col min="5649" max="5649" width="10.85546875" bestFit="1" customWidth="1"/>
    <col min="5650" max="5650" width="9.7109375" bestFit="1" customWidth="1"/>
    <col min="5651" max="5651" width="9.42578125" bestFit="1" customWidth="1"/>
    <col min="5652" max="5652" width="10.85546875" bestFit="1" customWidth="1"/>
    <col min="5653" max="5653" width="9.7109375" bestFit="1" customWidth="1"/>
    <col min="5654" max="5654" width="9.28515625" bestFit="1" customWidth="1"/>
    <col min="5655" max="5671" width="12.7109375" customWidth="1"/>
    <col min="5672" max="5672" width="9.7109375" bestFit="1" customWidth="1"/>
    <col min="5673" max="5678" width="10.7109375" customWidth="1"/>
    <col min="5889" max="5889" width="52.28515625" bestFit="1" customWidth="1"/>
    <col min="5890" max="5890" width="10.85546875" bestFit="1" customWidth="1"/>
    <col min="5891" max="5893" width="9.42578125" bestFit="1" customWidth="1"/>
    <col min="5894" max="5894" width="9.7109375" bestFit="1" customWidth="1"/>
    <col min="5895" max="5895" width="9.42578125" bestFit="1" customWidth="1"/>
    <col min="5896" max="5896" width="9.7109375" bestFit="1" customWidth="1"/>
    <col min="5897" max="5897" width="9.42578125" bestFit="1" customWidth="1"/>
    <col min="5898" max="5898" width="9.7109375" bestFit="1" customWidth="1"/>
    <col min="5899" max="5899" width="9.42578125" bestFit="1" customWidth="1"/>
    <col min="5900" max="5904" width="0" hidden="1" customWidth="1"/>
    <col min="5905" max="5905" width="10.85546875" bestFit="1" customWidth="1"/>
    <col min="5906" max="5906" width="9.7109375" bestFit="1" customWidth="1"/>
    <col min="5907" max="5907" width="9.42578125" bestFit="1" customWidth="1"/>
    <col min="5908" max="5908" width="10.85546875" bestFit="1" customWidth="1"/>
    <col min="5909" max="5909" width="9.7109375" bestFit="1" customWidth="1"/>
    <col min="5910" max="5910" width="9.28515625" bestFit="1" customWidth="1"/>
    <col min="5911" max="5927" width="12.7109375" customWidth="1"/>
    <col min="5928" max="5928" width="9.7109375" bestFit="1" customWidth="1"/>
    <col min="5929" max="5934" width="10.7109375" customWidth="1"/>
    <col min="6145" max="6145" width="52.28515625" bestFit="1" customWidth="1"/>
    <col min="6146" max="6146" width="10.85546875" bestFit="1" customWidth="1"/>
    <col min="6147" max="6149" width="9.42578125" bestFit="1" customWidth="1"/>
    <col min="6150" max="6150" width="9.7109375" bestFit="1" customWidth="1"/>
    <col min="6151" max="6151" width="9.42578125" bestFit="1" customWidth="1"/>
    <col min="6152" max="6152" width="9.7109375" bestFit="1" customWidth="1"/>
    <col min="6153" max="6153" width="9.42578125" bestFit="1" customWidth="1"/>
    <col min="6154" max="6154" width="9.7109375" bestFit="1" customWidth="1"/>
    <col min="6155" max="6155" width="9.42578125" bestFit="1" customWidth="1"/>
    <col min="6156" max="6160" width="0" hidden="1" customWidth="1"/>
    <col min="6161" max="6161" width="10.85546875" bestFit="1" customWidth="1"/>
    <col min="6162" max="6162" width="9.7109375" bestFit="1" customWidth="1"/>
    <col min="6163" max="6163" width="9.42578125" bestFit="1" customWidth="1"/>
    <col min="6164" max="6164" width="10.85546875" bestFit="1" customWidth="1"/>
    <col min="6165" max="6165" width="9.7109375" bestFit="1" customWidth="1"/>
    <col min="6166" max="6166" width="9.28515625" bestFit="1" customWidth="1"/>
    <col min="6167" max="6183" width="12.7109375" customWidth="1"/>
    <col min="6184" max="6184" width="9.7109375" bestFit="1" customWidth="1"/>
    <col min="6185" max="6190" width="10.7109375" customWidth="1"/>
    <col min="6401" max="6401" width="52.28515625" bestFit="1" customWidth="1"/>
    <col min="6402" max="6402" width="10.85546875" bestFit="1" customWidth="1"/>
    <col min="6403" max="6405" width="9.42578125" bestFit="1" customWidth="1"/>
    <col min="6406" max="6406" width="9.7109375" bestFit="1" customWidth="1"/>
    <col min="6407" max="6407" width="9.42578125" bestFit="1" customWidth="1"/>
    <col min="6408" max="6408" width="9.7109375" bestFit="1" customWidth="1"/>
    <col min="6409" max="6409" width="9.42578125" bestFit="1" customWidth="1"/>
    <col min="6410" max="6410" width="9.7109375" bestFit="1" customWidth="1"/>
    <col min="6411" max="6411" width="9.42578125" bestFit="1" customWidth="1"/>
    <col min="6412" max="6416" width="0" hidden="1" customWidth="1"/>
    <col min="6417" max="6417" width="10.85546875" bestFit="1" customWidth="1"/>
    <col min="6418" max="6418" width="9.7109375" bestFit="1" customWidth="1"/>
    <col min="6419" max="6419" width="9.42578125" bestFit="1" customWidth="1"/>
    <col min="6420" max="6420" width="10.85546875" bestFit="1" customWidth="1"/>
    <col min="6421" max="6421" width="9.7109375" bestFit="1" customWidth="1"/>
    <col min="6422" max="6422" width="9.28515625" bestFit="1" customWidth="1"/>
    <col min="6423" max="6439" width="12.7109375" customWidth="1"/>
    <col min="6440" max="6440" width="9.7109375" bestFit="1" customWidth="1"/>
    <col min="6441" max="6446" width="10.7109375" customWidth="1"/>
    <col min="6657" max="6657" width="52.28515625" bestFit="1" customWidth="1"/>
    <col min="6658" max="6658" width="10.85546875" bestFit="1" customWidth="1"/>
    <col min="6659" max="6661" width="9.42578125" bestFit="1" customWidth="1"/>
    <col min="6662" max="6662" width="9.7109375" bestFit="1" customWidth="1"/>
    <col min="6663" max="6663" width="9.42578125" bestFit="1" customWidth="1"/>
    <col min="6664" max="6664" width="9.7109375" bestFit="1" customWidth="1"/>
    <col min="6665" max="6665" width="9.42578125" bestFit="1" customWidth="1"/>
    <col min="6666" max="6666" width="9.7109375" bestFit="1" customWidth="1"/>
    <col min="6667" max="6667" width="9.42578125" bestFit="1" customWidth="1"/>
    <col min="6668" max="6672" width="0" hidden="1" customWidth="1"/>
    <col min="6673" max="6673" width="10.85546875" bestFit="1" customWidth="1"/>
    <col min="6674" max="6674" width="9.7109375" bestFit="1" customWidth="1"/>
    <col min="6675" max="6675" width="9.42578125" bestFit="1" customWidth="1"/>
    <col min="6676" max="6676" width="10.85546875" bestFit="1" customWidth="1"/>
    <col min="6677" max="6677" width="9.7109375" bestFit="1" customWidth="1"/>
    <col min="6678" max="6678" width="9.28515625" bestFit="1" customWidth="1"/>
    <col min="6679" max="6695" width="12.7109375" customWidth="1"/>
    <col min="6696" max="6696" width="9.7109375" bestFit="1" customWidth="1"/>
    <col min="6697" max="6702" width="10.7109375" customWidth="1"/>
    <col min="6913" max="6913" width="52.28515625" bestFit="1" customWidth="1"/>
    <col min="6914" max="6914" width="10.85546875" bestFit="1" customWidth="1"/>
    <col min="6915" max="6917" width="9.42578125" bestFit="1" customWidth="1"/>
    <col min="6918" max="6918" width="9.7109375" bestFit="1" customWidth="1"/>
    <col min="6919" max="6919" width="9.42578125" bestFit="1" customWidth="1"/>
    <col min="6920" max="6920" width="9.7109375" bestFit="1" customWidth="1"/>
    <col min="6921" max="6921" width="9.42578125" bestFit="1" customWidth="1"/>
    <col min="6922" max="6922" width="9.7109375" bestFit="1" customWidth="1"/>
    <col min="6923" max="6923" width="9.42578125" bestFit="1" customWidth="1"/>
    <col min="6924" max="6928" width="0" hidden="1" customWidth="1"/>
    <col min="6929" max="6929" width="10.85546875" bestFit="1" customWidth="1"/>
    <col min="6930" max="6930" width="9.7109375" bestFit="1" customWidth="1"/>
    <col min="6931" max="6931" width="9.42578125" bestFit="1" customWidth="1"/>
    <col min="6932" max="6932" width="10.85546875" bestFit="1" customWidth="1"/>
    <col min="6933" max="6933" width="9.7109375" bestFit="1" customWidth="1"/>
    <col min="6934" max="6934" width="9.28515625" bestFit="1" customWidth="1"/>
    <col min="6935" max="6951" width="12.7109375" customWidth="1"/>
    <col min="6952" max="6952" width="9.7109375" bestFit="1" customWidth="1"/>
    <col min="6953" max="6958" width="10.7109375" customWidth="1"/>
    <col min="7169" max="7169" width="52.28515625" bestFit="1" customWidth="1"/>
    <col min="7170" max="7170" width="10.85546875" bestFit="1" customWidth="1"/>
    <col min="7171" max="7173" width="9.42578125" bestFit="1" customWidth="1"/>
    <col min="7174" max="7174" width="9.7109375" bestFit="1" customWidth="1"/>
    <col min="7175" max="7175" width="9.42578125" bestFit="1" customWidth="1"/>
    <col min="7176" max="7176" width="9.7109375" bestFit="1" customWidth="1"/>
    <col min="7177" max="7177" width="9.42578125" bestFit="1" customWidth="1"/>
    <col min="7178" max="7178" width="9.7109375" bestFit="1" customWidth="1"/>
    <col min="7179" max="7179" width="9.42578125" bestFit="1" customWidth="1"/>
    <col min="7180" max="7184" width="0" hidden="1" customWidth="1"/>
    <col min="7185" max="7185" width="10.85546875" bestFit="1" customWidth="1"/>
    <col min="7186" max="7186" width="9.7109375" bestFit="1" customWidth="1"/>
    <col min="7187" max="7187" width="9.42578125" bestFit="1" customWidth="1"/>
    <col min="7188" max="7188" width="10.85546875" bestFit="1" customWidth="1"/>
    <col min="7189" max="7189" width="9.7109375" bestFit="1" customWidth="1"/>
    <col min="7190" max="7190" width="9.28515625" bestFit="1" customWidth="1"/>
    <col min="7191" max="7207" width="12.7109375" customWidth="1"/>
    <col min="7208" max="7208" width="9.7109375" bestFit="1" customWidth="1"/>
    <col min="7209" max="7214" width="10.7109375" customWidth="1"/>
    <col min="7425" max="7425" width="52.28515625" bestFit="1" customWidth="1"/>
    <col min="7426" max="7426" width="10.85546875" bestFit="1" customWidth="1"/>
    <col min="7427" max="7429" width="9.42578125" bestFit="1" customWidth="1"/>
    <col min="7430" max="7430" width="9.7109375" bestFit="1" customWidth="1"/>
    <col min="7431" max="7431" width="9.42578125" bestFit="1" customWidth="1"/>
    <col min="7432" max="7432" width="9.7109375" bestFit="1" customWidth="1"/>
    <col min="7433" max="7433" width="9.42578125" bestFit="1" customWidth="1"/>
    <col min="7434" max="7434" width="9.7109375" bestFit="1" customWidth="1"/>
    <col min="7435" max="7435" width="9.42578125" bestFit="1" customWidth="1"/>
    <col min="7436" max="7440" width="0" hidden="1" customWidth="1"/>
    <col min="7441" max="7441" width="10.85546875" bestFit="1" customWidth="1"/>
    <col min="7442" max="7442" width="9.7109375" bestFit="1" customWidth="1"/>
    <col min="7443" max="7443" width="9.42578125" bestFit="1" customWidth="1"/>
    <col min="7444" max="7444" width="10.85546875" bestFit="1" customWidth="1"/>
    <col min="7445" max="7445" width="9.7109375" bestFit="1" customWidth="1"/>
    <col min="7446" max="7446" width="9.28515625" bestFit="1" customWidth="1"/>
    <col min="7447" max="7463" width="12.7109375" customWidth="1"/>
    <col min="7464" max="7464" width="9.7109375" bestFit="1" customWidth="1"/>
    <col min="7465" max="7470" width="10.7109375" customWidth="1"/>
    <col min="7681" max="7681" width="52.28515625" bestFit="1" customWidth="1"/>
    <col min="7682" max="7682" width="10.85546875" bestFit="1" customWidth="1"/>
    <col min="7683" max="7685" width="9.42578125" bestFit="1" customWidth="1"/>
    <col min="7686" max="7686" width="9.7109375" bestFit="1" customWidth="1"/>
    <col min="7687" max="7687" width="9.42578125" bestFit="1" customWidth="1"/>
    <col min="7688" max="7688" width="9.7109375" bestFit="1" customWidth="1"/>
    <col min="7689" max="7689" width="9.42578125" bestFit="1" customWidth="1"/>
    <col min="7690" max="7690" width="9.7109375" bestFit="1" customWidth="1"/>
    <col min="7691" max="7691" width="9.42578125" bestFit="1" customWidth="1"/>
    <col min="7692" max="7696" width="0" hidden="1" customWidth="1"/>
    <col min="7697" max="7697" width="10.85546875" bestFit="1" customWidth="1"/>
    <col min="7698" max="7698" width="9.7109375" bestFit="1" customWidth="1"/>
    <col min="7699" max="7699" width="9.42578125" bestFit="1" customWidth="1"/>
    <col min="7700" max="7700" width="10.85546875" bestFit="1" customWidth="1"/>
    <col min="7701" max="7701" width="9.7109375" bestFit="1" customWidth="1"/>
    <col min="7702" max="7702" width="9.28515625" bestFit="1" customWidth="1"/>
    <col min="7703" max="7719" width="12.7109375" customWidth="1"/>
    <col min="7720" max="7720" width="9.7109375" bestFit="1" customWidth="1"/>
    <col min="7721" max="7726" width="10.7109375" customWidth="1"/>
    <col min="7937" max="7937" width="52.28515625" bestFit="1" customWidth="1"/>
    <col min="7938" max="7938" width="10.85546875" bestFit="1" customWidth="1"/>
    <col min="7939" max="7941" width="9.42578125" bestFit="1" customWidth="1"/>
    <col min="7942" max="7942" width="9.7109375" bestFit="1" customWidth="1"/>
    <col min="7943" max="7943" width="9.42578125" bestFit="1" customWidth="1"/>
    <col min="7944" max="7944" width="9.7109375" bestFit="1" customWidth="1"/>
    <col min="7945" max="7945" width="9.42578125" bestFit="1" customWidth="1"/>
    <col min="7946" max="7946" width="9.7109375" bestFit="1" customWidth="1"/>
    <col min="7947" max="7947" width="9.42578125" bestFit="1" customWidth="1"/>
    <col min="7948" max="7952" width="0" hidden="1" customWidth="1"/>
    <col min="7953" max="7953" width="10.85546875" bestFit="1" customWidth="1"/>
    <col min="7954" max="7954" width="9.7109375" bestFit="1" customWidth="1"/>
    <col min="7955" max="7955" width="9.42578125" bestFit="1" customWidth="1"/>
    <col min="7956" max="7956" width="10.85546875" bestFit="1" customWidth="1"/>
    <col min="7957" max="7957" width="9.7109375" bestFit="1" customWidth="1"/>
    <col min="7958" max="7958" width="9.28515625" bestFit="1" customWidth="1"/>
    <col min="7959" max="7975" width="12.7109375" customWidth="1"/>
    <col min="7976" max="7976" width="9.7109375" bestFit="1" customWidth="1"/>
    <col min="7977" max="7982" width="10.7109375" customWidth="1"/>
    <col min="8193" max="8193" width="52.28515625" bestFit="1" customWidth="1"/>
    <col min="8194" max="8194" width="10.85546875" bestFit="1" customWidth="1"/>
    <col min="8195" max="8197" width="9.42578125" bestFit="1" customWidth="1"/>
    <col min="8198" max="8198" width="9.7109375" bestFit="1" customWidth="1"/>
    <col min="8199" max="8199" width="9.42578125" bestFit="1" customWidth="1"/>
    <col min="8200" max="8200" width="9.7109375" bestFit="1" customWidth="1"/>
    <col min="8201" max="8201" width="9.42578125" bestFit="1" customWidth="1"/>
    <col min="8202" max="8202" width="9.7109375" bestFit="1" customWidth="1"/>
    <col min="8203" max="8203" width="9.42578125" bestFit="1" customWidth="1"/>
    <col min="8204" max="8208" width="0" hidden="1" customWidth="1"/>
    <col min="8209" max="8209" width="10.85546875" bestFit="1" customWidth="1"/>
    <col min="8210" max="8210" width="9.7109375" bestFit="1" customWidth="1"/>
    <col min="8211" max="8211" width="9.42578125" bestFit="1" customWidth="1"/>
    <col min="8212" max="8212" width="10.85546875" bestFit="1" customWidth="1"/>
    <col min="8213" max="8213" width="9.7109375" bestFit="1" customWidth="1"/>
    <col min="8214" max="8214" width="9.28515625" bestFit="1" customWidth="1"/>
    <col min="8215" max="8231" width="12.7109375" customWidth="1"/>
    <col min="8232" max="8232" width="9.7109375" bestFit="1" customWidth="1"/>
    <col min="8233" max="8238" width="10.7109375" customWidth="1"/>
    <col min="8449" max="8449" width="52.28515625" bestFit="1" customWidth="1"/>
    <col min="8450" max="8450" width="10.85546875" bestFit="1" customWidth="1"/>
    <col min="8451" max="8453" width="9.42578125" bestFit="1" customWidth="1"/>
    <col min="8454" max="8454" width="9.7109375" bestFit="1" customWidth="1"/>
    <col min="8455" max="8455" width="9.42578125" bestFit="1" customWidth="1"/>
    <col min="8456" max="8456" width="9.7109375" bestFit="1" customWidth="1"/>
    <col min="8457" max="8457" width="9.42578125" bestFit="1" customWidth="1"/>
    <col min="8458" max="8458" width="9.7109375" bestFit="1" customWidth="1"/>
    <col min="8459" max="8459" width="9.42578125" bestFit="1" customWidth="1"/>
    <col min="8460" max="8464" width="0" hidden="1" customWidth="1"/>
    <col min="8465" max="8465" width="10.85546875" bestFit="1" customWidth="1"/>
    <col min="8466" max="8466" width="9.7109375" bestFit="1" customWidth="1"/>
    <col min="8467" max="8467" width="9.42578125" bestFit="1" customWidth="1"/>
    <col min="8468" max="8468" width="10.85546875" bestFit="1" customWidth="1"/>
    <col min="8469" max="8469" width="9.7109375" bestFit="1" customWidth="1"/>
    <col min="8470" max="8470" width="9.28515625" bestFit="1" customWidth="1"/>
    <col min="8471" max="8487" width="12.7109375" customWidth="1"/>
    <col min="8488" max="8488" width="9.7109375" bestFit="1" customWidth="1"/>
    <col min="8489" max="8494" width="10.7109375" customWidth="1"/>
    <col min="8705" max="8705" width="52.28515625" bestFit="1" customWidth="1"/>
    <col min="8706" max="8706" width="10.85546875" bestFit="1" customWidth="1"/>
    <col min="8707" max="8709" width="9.42578125" bestFit="1" customWidth="1"/>
    <col min="8710" max="8710" width="9.7109375" bestFit="1" customWidth="1"/>
    <col min="8711" max="8711" width="9.42578125" bestFit="1" customWidth="1"/>
    <col min="8712" max="8712" width="9.7109375" bestFit="1" customWidth="1"/>
    <col min="8713" max="8713" width="9.42578125" bestFit="1" customWidth="1"/>
    <col min="8714" max="8714" width="9.7109375" bestFit="1" customWidth="1"/>
    <col min="8715" max="8715" width="9.42578125" bestFit="1" customWidth="1"/>
    <col min="8716" max="8720" width="0" hidden="1" customWidth="1"/>
    <col min="8721" max="8721" width="10.85546875" bestFit="1" customWidth="1"/>
    <col min="8722" max="8722" width="9.7109375" bestFit="1" customWidth="1"/>
    <col min="8723" max="8723" width="9.42578125" bestFit="1" customWidth="1"/>
    <col min="8724" max="8724" width="10.85546875" bestFit="1" customWidth="1"/>
    <col min="8725" max="8725" width="9.7109375" bestFit="1" customWidth="1"/>
    <col min="8726" max="8726" width="9.28515625" bestFit="1" customWidth="1"/>
    <col min="8727" max="8743" width="12.7109375" customWidth="1"/>
    <col min="8744" max="8744" width="9.7109375" bestFit="1" customWidth="1"/>
    <col min="8745" max="8750" width="10.7109375" customWidth="1"/>
    <col min="8961" max="8961" width="52.28515625" bestFit="1" customWidth="1"/>
    <col min="8962" max="8962" width="10.85546875" bestFit="1" customWidth="1"/>
    <col min="8963" max="8965" width="9.42578125" bestFit="1" customWidth="1"/>
    <col min="8966" max="8966" width="9.7109375" bestFit="1" customWidth="1"/>
    <col min="8967" max="8967" width="9.42578125" bestFit="1" customWidth="1"/>
    <col min="8968" max="8968" width="9.7109375" bestFit="1" customWidth="1"/>
    <col min="8969" max="8969" width="9.42578125" bestFit="1" customWidth="1"/>
    <col min="8970" max="8970" width="9.7109375" bestFit="1" customWidth="1"/>
    <col min="8971" max="8971" width="9.42578125" bestFit="1" customWidth="1"/>
    <col min="8972" max="8976" width="0" hidden="1" customWidth="1"/>
    <col min="8977" max="8977" width="10.85546875" bestFit="1" customWidth="1"/>
    <col min="8978" max="8978" width="9.7109375" bestFit="1" customWidth="1"/>
    <col min="8979" max="8979" width="9.42578125" bestFit="1" customWidth="1"/>
    <col min="8980" max="8980" width="10.85546875" bestFit="1" customWidth="1"/>
    <col min="8981" max="8981" width="9.7109375" bestFit="1" customWidth="1"/>
    <col min="8982" max="8982" width="9.28515625" bestFit="1" customWidth="1"/>
    <col min="8983" max="8999" width="12.7109375" customWidth="1"/>
    <col min="9000" max="9000" width="9.7109375" bestFit="1" customWidth="1"/>
    <col min="9001" max="9006" width="10.7109375" customWidth="1"/>
    <col min="9217" max="9217" width="52.28515625" bestFit="1" customWidth="1"/>
    <col min="9218" max="9218" width="10.85546875" bestFit="1" customWidth="1"/>
    <col min="9219" max="9221" width="9.42578125" bestFit="1" customWidth="1"/>
    <col min="9222" max="9222" width="9.7109375" bestFit="1" customWidth="1"/>
    <col min="9223" max="9223" width="9.42578125" bestFit="1" customWidth="1"/>
    <col min="9224" max="9224" width="9.7109375" bestFit="1" customWidth="1"/>
    <col min="9225" max="9225" width="9.42578125" bestFit="1" customWidth="1"/>
    <col min="9226" max="9226" width="9.7109375" bestFit="1" customWidth="1"/>
    <col min="9227" max="9227" width="9.42578125" bestFit="1" customWidth="1"/>
    <col min="9228" max="9232" width="0" hidden="1" customWidth="1"/>
    <col min="9233" max="9233" width="10.85546875" bestFit="1" customWidth="1"/>
    <col min="9234" max="9234" width="9.7109375" bestFit="1" customWidth="1"/>
    <col min="9235" max="9235" width="9.42578125" bestFit="1" customWidth="1"/>
    <col min="9236" max="9236" width="10.85546875" bestFit="1" customWidth="1"/>
    <col min="9237" max="9237" width="9.7109375" bestFit="1" customWidth="1"/>
    <col min="9238" max="9238" width="9.28515625" bestFit="1" customWidth="1"/>
    <col min="9239" max="9255" width="12.7109375" customWidth="1"/>
    <col min="9256" max="9256" width="9.7109375" bestFit="1" customWidth="1"/>
    <col min="9257" max="9262" width="10.7109375" customWidth="1"/>
    <col min="9473" max="9473" width="52.28515625" bestFit="1" customWidth="1"/>
    <col min="9474" max="9474" width="10.85546875" bestFit="1" customWidth="1"/>
    <col min="9475" max="9477" width="9.42578125" bestFit="1" customWidth="1"/>
    <col min="9478" max="9478" width="9.7109375" bestFit="1" customWidth="1"/>
    <col min="9479" max="9479" width="9.42578125" bestFit="1" customWidth="1"/>
    <col min="9480" max="9480" width="9.7109375" bestFit="1" customWidth="1"/>
    <col min="9481" max="9481" width="9.42578125" bestFit="1" customWidth="1"/>
    <col min="9482" max="9482" width="9.7109375" bestFit="1" customWidth="1"/>
    <col min="9483" max="9483" width="9.42578125" bestFit="1" customWidth="1"/>
    <col min="9484" max="9488" width="0" hidden="1" customWidth="1"/>
    <col min="9489" max="9489" width="10.85546875" bestFit="1" customWidth="1"/>
    <col min="9490" max="9490" width="9.7109375" bestFit="1" customWidth="1"/>
    <col min="9491" max="9491" width="9.42578125" bestFit="1" customWidth="1"/>
    <col min="9492" max="9492" width="10.85546875" bestFit="1" customWidth="1"/>
    <col min="9493" max="9493" width="9.7109375" bestFit="1" customWidth="1"/>
    <col min="9494" max="9494" width="9.28515625" bestFit="1" customWidth="1"/>
    <col min="9495" max="9511" width="12.7109375" customWidth="1"/>
    <col min="9512" max="9512" width="9.7109375" bestFit="1" customWidth="1"/>
    <col min="9513" max="9518" width="10.7109375" customWidth="1"/>
    <col min="9729" max="9729" width="52.28515625" bestFit="1" customWidth="1"/>
    <col min="9730" max="9730" width="10.85546875" bestFit="1" customWidth="1"/>
    <col min="9731" max="9733" width="9.42578125" bestFit="1" customWidth="1"/>
    <col min="9734" max="9734" width="9.7109375" bestFit="1" customWidth="1"/>
    <col min="9735" max="9735" width="9.42578125" bestFit="1" customWidth="1"/>
    <col min="9736" max="9736" width="9.7109375" bestFit="1" customWidth="1"/>
    <col min="9737" max="9737" width="9.42578125" bestFit="1" customWidth="1"/>
    <col min="9738" max="9738" width="9.7109375" bestFit="1" customWidth="1"/>
    <col min="9739" max="9739" width="9.42578125" bestFit="1" customWidth="1"/>
    <col min="9740" max="9744" width="0" hidden="1" customWidth="1"/>
    <col min="9745" max="9745" width="10.85546875" bestFit="1" customWidth="1"/>
    <col min="9746" max="9746" width="9.7109375" bestFit="1" customWidth="1"/>
    <col min="9747" max="9747" width="9.42578125" bestFit="1" customWidth="1"/>
    <col min="9748" max="9748" width="10.85546875" bestFit="1" customWidth="1"/>
    <col min="9749" max="9749" width="9.7109375" bestFit="1" customWidth="1"/>
    <col min="9750" max="9750" width="9.28515625" bestFit="1" customWidth="1"/>
    <col min="9751" max="9767" width="12.7109375" customWidth="1"/>
    <col min="9768" max="9768" width="9.7109375" bestFit="1" customWidth="1"/>
    <col min="9769" max="9774" width="10.7109375" customWidth="1"/>
    <col min="9985" max="9985" width="52.28515625" bestFit="1" customWidth="1"/>
    <col min="9986" max="9986" width="10.85546875" bestFit="1" customWidth="1"/>
    <col min="9987" max="9989" width="9.42578125" bestFit="1" customWidth="1"/>
    <col min="9990" max="9990" width="9.7109375" bestFit="1" customWidth="1"/>
    <col min="9991" max="9991" width="9.42578125" bestFit="1" customWidth="1"/>
    <col min="9992" max="9992" width="9.7109375" bestFit="1" customWidth="1"/>
    <col min="9993" max="9993" width="9.42578125" bestFit="1" customWidth="1"/>
    <col min="9994" max="9994" width="9.7109375" bestFit="1" customWidth="1"/>
    <col min="9995" max="9995" width="9.42578125" bestFit="1" customWidth="1"/>
    <col min="9996" max="10000" width="0" hidden="1" customWidth="1"/>
    <col min="10001" max="10001" width="10.85546875" bestFit="1" customWidth="1"/>
    <col min="10002" max="10002" width="9.7109375" bestFit="1" customWidth="1"/>
    <col min="10003" max="10003" width="9.42578125" bestFit="1" customWidth="1"/>
    <col min="10004" max="10004" width="10.85546875" bestFit="1" customWidth="1"/>
    <col min="10005" max="10005" width="9.7109375" bestFit="1" customWidth="1"/>
    <col min="10006" max="10006" width="9.28515625" bestFit="1" customWidth="1"/>
    <col min="10007" max="10023" width="12.7109375" customWidth="1"/>
    <col min="10024" max="10024" width="9.7109375" bestFit="1" customWidth="1"/>
    <col min="10025" max="10030" width="10.7109375" customWidth="1"/>
    <col min="10241" max="10241" width="52.28515625" bestFit="1" customWidth="1"/>
    <col min="10242" max="10242" width="10.85546875" bestFit="1" customWidth="1"/>
    <col min="10243" max="10245" width="9.42578125" bestFit="1" customWidth="1"/>
    <col min="10246" max="10246" width="9.7109375" bestFit="1" customWidth="1"/>
    <col min="10247" max="10247" width="9.42578125" bestFit="1" customWidth="1"/>
    <col min="10248" max="10248" width="9.7109375" bestFit="1" customWidth="1"/>
    <col min="10249" max="10249" width="9.42578125" bestFit="1" customWidth="1"/>
    <col min="10250" max="10250" width="9.7109375" bestFit="1" customWidth="1"/>
    <col min="10251" max="10251" width="9.42578125" bestFit="1" customWidth="1"/>
    <col min="10252" max="10256" width="0" hidden="1" customWidth="1"/>
    <col min="10257" max="10257" width="10.85546875" bestFit="1" customWidth="1"/>
    <col min="10258" max="10258" width="9.7109375" bestFit="1" customWidth="1"/>
    <col min="10259" max="10259" width="9.42578125" bestFit="1" customWidth="1"/>
    <col min="10260" max="10260" width="10.85546875" bestFit="1" customWidth="1"/>
    <col min="10261" max="10261" width="9.7109375" bestFit="1" customWidth="1"/>
    <col min="10262" max="10262" width="9.28515625" bestFit="1" customWidth="1"/>
    <col min="10263" max="10279" width="12.7109375" customWidth="1"/>
    <col min="10280" max="10280" width="9.7109375" bestFit="1" customWidth="1"/>
    <col min="10281" max="10286" width="10.7109375" customWidth="1"/>
    <col min="10497" max="10497" width="52.28515625" bestFit="1" customWidth="1"/>
    <col min="10498" max="10498" width="10.85546875" bestFit="1" customWidth="1"/>
    <col min="10499" max="10501" width="9.42578125" bestFit="1" customWidth="1"/>
    <col min="10502" max="10502" width="9.7109375" bestFit="1" customWidth="1"/>
    <col min="10503" max="10503" width="9.42578125" bestFit="1" customWidth="1"/>
    <col min="10504" max="10504" width="9.7109375" bestFit="1" customWidth="1"/>
    <col min="10505" max="10505" width="9.42578125" bestFit="1" customWidth="1"/>
    <col min="10506" max="10506" width="9.7109375" bestFit="1" customWidth="1"/>
    <col min="10507" max="10507" width="9.42578125" bestFit="1" customWidth="1"/>
    <col min="10508" max="10512" width="0" hidden="1" customWidth="1"/>
    <col min="10513" max="10513" width="10.85546875" bestFit="1" customWidth="1"/>
    <col min="10514" max="10514" width="9.7109375" bestFit="1" customWidth="1"/>
    <col min="10515" max="10515" width="9.42578125" bestFit="1" customWidth="1"/>
    <col min="10516" max="10516" width="10.85546875" bestFit="1" customWidth="1"/>
    <col min="10517" max="10517" width="9.7109375" bestFit="1" customWidth="1"/>
    <col min="10518" max="10518" width="9.28515625" bestFit="1" customWidth="1"/>
    <col min="10519" max="10535" width="12.7109375" customWidth="1"/>
    <col min="10536" max="10536" width="9.7109375" bestFit="1" customWidth="1"/>
    <col min="10537" max="10542" width="10.7109375" customWidth="1"/>
    <col min="10753" max="10753" width="52.28515625" bestFit="1" customWidth="1"/>
    <col min="10754" max="10754" width="10.85546875" bestFit="1" customWidth="1"/>
    <col min="10755" max="10757" width="9.42578125" bestFit="1" customWidth="1"/>
    <col min="10758" max="10758" width="9.7109375" bestFit="1" customWidth="1"/>
    <col min="10759" max="10759" width="9.42578125" bestFit="1" customWidth="1"/>
    <col min="10760" max="10760" width="9.7109375" bestFit="1" customWidth="1"/>
    <col min="10761" max="10761" width="9.42578125" bestFit="1" customWidth="1"/>
    <col min="10762" max="10762" width="9.7109375" bestFit="1" customWidth="1"/>
    <col min="10763" max="10763" width="9.42578125" bestFit="1" customWidth="1"/>
    <col min="10764" max="10768" width="0" hidden="1" customWidth="1"/>
    <col min="10769" max="10769" width="10.85546875" bestFit="1" customWidth="1"/>
    <col min="10770" max="10770" width="9.7109375" bestFit="1" customWidth="1"/>
    <col min="10771" max="10771" width="9.42578125" bestFit="1" customWidth="1"/>
    <col min="10772" max="10772" width="10.85546875" bestFit="1" customWidth="1"/>
    <col min="10773" max="10773" width="9.7109375" bestFit="1" customWidth="1"/>
    <col min="10774" max="10774" width="9.28515625" bestFit="1" customWidth="1"/>
    <col min="10775" max="10791" width="12.7109375" customWidth="1"/>
    <col min="10792" max="10792" width="9.7109375" bestFit="1" customWidth="1"/>
    <col min="10793" max="10798" width="10.7109375" customWidth="1"/>
    <col min="11009" max="11009" width="52.28515625" bestFit="1" customWidth="1"/>
    <col min="11010" max="11010" width="10.85546875" bestFit="1" customWidth="1"/>
    <col min="11011" max="11013" width="9.42578125" bestFit="1" customWidth="1"/>
    <col min="11014" max="11014" width="9.7109375" bestFit="1" customWidth="1"/>
    <col min="11015" max="11015" width="9.42578125" bestFit="1" customWidth="1"/>
    <col min="11016" max="11016" width="9.7109375" bestFit="1" customWidth="1"/>
    <col min="11017" max="11017" width="9.42578125" bestFit="1" customWidth="1"/>
    <col min="11018" max="11018" width="9.7109375" bestFit="1" customWidth="1"/>
    <col min="11019" max="11019" width="9.42578125" bestFit="1" customWidth="1"/>
    <col min="11020" max="11024" width="0" hidden="1" customWidth="1"/>
    <col min="11025" max="11025" width="10.85546875" bestFit="1" customWidth="1"/>
    <col min="11026" max="11026" width="9.7109375" bestFit="1" customWidth="1"/>
    <col min="11027" max="11027" width="9.42578125" bestFit="1" customWidth="1"/>
    <col min="11028" max="11028" width="10.85546875" bestFit="1" customWidth="1"/>
    <col min="11029" max="11029" width="9.7109375" bestFit="1" customWidth="1"/>
    <col min="11030" max="11030" width="9.28515625" bestFit="1" customWidth="1"/>
    <col min="11031" max="11047" width="12.7109375" customWidth="1"/>
    <col min="11048" max="11048" width="9.7109375" bestFit="1" customWidth="1"/>
    <col min="11049" max="11054" width="10.7109375" customWidth="1"/>
    <col min="11265" max="11265" width="52.28515625" bestFit="1" customWidth="1"/>
    <col min="11266" max="11266" width="10.85546875" bestFit="1" customWidth="1"/>
    <col min="11267" max="11269" width="9.42578125" bestFit="1" customWidth="1"/>
    <col min="11270" max="11270" width="9.7109375" bestFit="1" customWidth="1"/>
    <col min="11271" max="11271" width="9.42578125" bestFit="1" customWidth="1"/>
    <col min="11272" max="11272" width="9.7109375" bestFit="1" customWidth="1"/>
    <col min="11273" max="11273" width="9.42578125" bestFit="1" customWidth="1"/>
    <col min="11274" max="11274" width="9.7109375" bestFit="1" customWidth="1"/>
    <col min="11275" max="11275" width="9.42578125" bestFit="1" customWidth="1"/>
    <col min="11276" max="11280" width="0" hidden="1" customWidth="1"/>
    <col min="11281" max="11281" width="10.85546875" bestFit="1" customWidth="1"/>
    <col min="11282" max="11282" width="9.7109375" bestFit="1" customWidth="1"/>
    <col min="11283" max="11283" width="9.42578125" bestFit="1" customWidth="1"/>
    <col min="11284" max="11284" width="10.85546875" bestFit="1" customWidth="1"/>
    <col min="11285" max="11285" width="9.7109375" bestFit="1" customWidth="1"/>
    <col min="11286" max="11286" width="9.28515625" bestFit="1" customWidth="1"/>
    <col min="11287" max="11303" width="12.7109375" customWidth="1"/>
    <col min="11304" max="11304" width="9.7109375" bestFit="1" customWidth="1"/>
    <col min="11305" max="11310" width="10.7109375" customWidth="1"/>
    <col min="11521" max="11521" width="52.28515625" bestFit="1" customWidth="1"/>
    <col min="11522" max="11522" width="10.85546875" bestFit="1" customWidth="1"/>
    <col min="11523" max="11525" width="9.42578125" bestFit="1" customWidth="1"/>
    <col min="11526" max="11526" width="9.7109375" bestFit="1" customWidth="1"/>
    <col min="11527" max="11527" width="9.42578125" bestFit="1" customWidth="1"/>
    <col min="11528" max="11528" width="9.7109375" bestFit="1" customWidth="1"/>
    <col min="11529" max="11529" width="9.42578125" bestFit="1" customWidth="1"/>
    <col min="11530" max="11530" width="9.7109375" bestFit="1" customWidth="1"/>
    <col min="11531" max="11531" width="9.42578125" bestFit="1" customWidth="1"/>
    <col min="11532" max="11536" width="0" hidden="1" customWidth="1"/>
    <col min="11537" max="11537" width="10.85546875" bestFit="1" customWidth="1"/>
    <col min="11538" max="11538" width="9.7109375" bestFit="1" customWidth="1"/>
    <col min="11539" max="11539" width="9.42578125" bestFit="1" customWidth="1"/>
    <col min="11540" max="11540" width="10.85546875" bestFit="1" customWidth="1"/>
    <col min="11541" max="11541" width="9.7109375" bestFit="1" customWidth="1"/>
    <col min="11542" max="11542" width="9.28515625" bestFit="1" customWidth="1"/>
    <col min="11543" max="11559" width="12.7109375" customWidth="1"/>
    <col min="11560" max="11560" width="9.7109375" bestFit="1" customWidth="1"/>
    <col min="11561" max="11566" width="10.7109375" customWidth="1"/>
    <col min="11777" max="11777" width="52.28515625" bestFit="1" customWidth="1"/>
    <col min="11778" max="11778" width="10.85546875" bestFit="1" customWidth="1"/>
    <col min="11779" max="11781" width="9.42578125" bestFit="1" customWidth="1"/>
    <col min="11782" max="11782" width="9.7109375" bestFit="1" customWidth="1"/>
    <col min="11783" max="11783" width="9.42578125" bestFit="1" customWidth="1"/>
    <col min="11784" max="11784" width="9.7109375" bestFit="1" customWidth="1"/>
    <col min="11785" max="11785" width="9.42578125" bestFit="1" customWidth="1"/>
    <col min="11786" max="11786" width="9.7109375" bestFit="1" customWidth="1"/>
    <col min="11787" max="11787" width="9.42578125" bestFit="1" customWidth="1"/>
    <col min="11788" max="11792" width="0" hidden="1" customWidth="1"/>
    <col min="11793" max="11793" width="10.85546875" bestFit="1" customWidth="1"/>
    <col min="11794" max="11794" width="9.7109375" bestFit="1" customWidth="1"/>
    <col min="11795" max="11795" width="9.42578125" bestFit="1" customWidth="1"/>
    <col min="11796" max="11796" width="10.85546875" bestFit="1" customWidth="1"/>
    <col min="11797" max="11797" width="9.7109375" bestFit="1" customWidth="1"/>
    <col min="11798" max="11798" width="9.28515625" bestFit="1" customWidth="1"/>
    <col min="11799" max="11815" width="12.7109375" customWidth="1"/>
    <col min="11816" max="11816" width="9.7109375" bestFit="1" customWidth="1"/>
    <col min="11817" max="11822" width="10.7109375" customWidth="1"/>
    <col min="12033" max="12033" width="52.28515625" bestFit="1" customWidth="1"/>
    <col min="12034" max="12034" width="10.85546875" bestFit="1" customWidth="1"/>
    <col min="12035" max="12037" width="9.42578125" bestFit="1" customWidth="1"/>
    <col min="12038" max="12038" width="9.7109375" bestFit="1" customWidth="1"/>
    <col min="12039" max="12039" width="9.42578125" bestFit="1" customWidth="1"/>
    <col min="12040" max="12040" width="9.7109375" bestFit="1" customWidth="1"/>
    <col min="12041" max="12041" width="9.42578125" bestFit="1" customWidth="1"/>
    <col min="12042" max="12042" width="9.7109375" bestFit="1" customWidth="1"/>
    <col min="12043" max="12043" width="9.42578125" bestFit="1" customWidth="1"/>
    <col min="12044" max="12048" width="0" hidden="1" customWidth="1"/>
    <col min="12049" max="12049" width="10.85546875" bestFit="1" customWidth="1"/>
    <col min="12050" max="12050" width="9.7109375" bestFit="1" customWidth="1"/>
    <col min="12051" max="12051" width="9.42578125" bestFit="1" customWidth="1"/>
    <col min="12052" max="12052" width="10.85546875" bestFit="1" customWidth="1"/>
    <col min="12053" max="12053" width="9.7109375" bestFit="1" customWidth="1"/>
    <col min="12054" max="12054" width="9.28515625" bestFit="1" customWidth="1"/>
    <col min="12055" max="12071" width="12.7109375" customWidth="1"/>
    <col min="12072" max="12072" width="9.7109375" bestFit="1" customWidth="1"/>
    <col min="12073" max="12078" width="10.7109375" customWidth="1"/>
    <col min="12289" max="12289" width="52.28515625" bestFit="1" customWidth="1"/>
    <col min="12290" max="12290" width="10.85546875" bestFit="1" customWidth="1"/>
    <col min="12291" max="12293" width="9.42578125" bestFit="1" customWidth="1"/>
    <col min="12294" max="12294" width="9.7109375" bestFit="1" customWidth="1"/>
    <col min="12295" max="12295" width="9.42578125" bestFit="1" customWidth="1"/>
    <col min="12296" max="12296" width="9.7109375" bestFit="1" customWidth="1"/>
    <col min="12297" max="12297" width="9.42578125" bestFit="1" customWidth="1"/>
    <col min="12298" max="12298" width="9.7109375" bestFit="1" customWidth="1"/>
    <col min="12299" max="12299" width="9.42578125" bestFit="1" customWidth="1"/>
    <col min="12300" max="12304" width="0" hidden="1" customWidth="1"/>
    <col min="12305" max="12305" width="10.85546875" bestFit="1" customWidth="1"/>
    <col min="12306" max="12306" width="9.7109375" bestFit="1" customWidth="1"/>
    <col min="12307" max="12307" width="9.42578125" bestFit="1" customWidth="1"/>
    <col min="12308" max="12308" width="10.85546875" bestFit="1" customWidth="1"/>
    <col min="12309" max="12309" width="9.7109375" bestFit="1" customWidth="1"/>
    <col min="12310" max="12310" width="9.28515625" bestFit="1" customWidth="1"/>
    <col min="12311" max="12327" width="12.7109375" customWidth="1"/>
    <col min="12328" max="12328" width="9.7109375" bestFit="1" customWidth="1"/>
    <col min="12329" max="12334" width="10.7109375" customWidth="1"/>
    <col min="12545" max="12545" width="52.28515625" bestFit="1" customWidth="1"/>
    <col min="12546" max="12546" width="10.85546875" bestFit="1" customWidth="1"/>
    <col min="12547" max="12549" width="9.42578125" bestFit="1" customWidth="1"/>
    <col min="12550" max="12550" width="9.7109375" bestFit="1" customWidth="1"/>
    <col min="12551" max="12551" width="9.42578125" bestFit="1" customWidth="1"/>
    <col min="12552" max="12552" width="9.7109375" bestFit="1" customWidth="1"/>
    <col min="12553" max="12553" width="9.42578125" bestFit="1" customWidth="1"/>
    <col min="12554" max="12554" width="9.7109375" bestFit="1" customWidth="1"/>
    <col min="12555" max="12555" width="9.42578125" bestFit="1" customWidth="1"/>
    <col min="12556" max="12560" width="0" hidden="1" customWidth="1"/>
    <col min="12561" max="12561" width="10.85546875" bestFit="1" customWidth="1"/>
    <col min="12562" max="12562" width="9.7109375" bestFit="1" customWidth="1"/>
    <col min="12563" max="12563" width="9.42578125" bestFit="1" customWidth="1"/>
    <col min="12564" max="12564" width="10.85546875" bestFit="1" customWidth="1"/>
    <col min="12565" max="12565" width="9.7109375" bestFit="1" customWidth="1"/>
    <col min="12566" max="12566" width="9.28515625" bestFit="1" customWidth="1"/>
    <col min="12567" max="12583" width="12.7109375" customWidth="1"/>
    <col min="12584" max="12584" width="9.7109375" bestFit="1" customWidth="1"/>
    <col min="12585" max="12590" width="10.7109375" customWidth="1"/>
    <col min="12801" max="12801" width="52.28515625" bestFit="1" customWidth="1"/>
    <col min="12802" max="12802" width="10.85546875" bestFit="1" customWidth="1"/>
    <col min="12803" max="12805" width="9.42578125" bestFit="1" customWidth="1"/>
    <col min="12806" max="12806" width="9.7109375" bestFit="1" customWidth="1"/>
    <col min="12807" max="12807" width="9.42578125" bestFit="1" customWidth="1"/>
    <col min="12808" max="12808" width="9.7109375" bestFit="1" customWidth="1"/>
    <col min="12809" max="12809" width="9.42578125" bestFit="1" customWidth="1"/>
    <col min="12810" max="12810" width="9.7109375" bestFit="1" customWidth="1"/>
    <col min="12811" max="12811" width="9.42578125" bestFit="1" customWidth="1"/>
    <col min="12812" max="12816" width="0" hidden="1" customWidth="1"/>
    <col min="12817" max="12817" width="10.85546875" bestFit="1" customWidth="1"/>
    <col min="12818" max="12818" width="9.7109375" bestFit="1" customWidth="1"/>
    <col min="12819" max="12819" width="9.42578125" bestFit="1" customWidth="1"/>
    <col min="12820" max="12820" width="10.85546875" bestFit="1" customWidth="1"/>
    <col min="12821" max="12821" width="9.7109375" bestFit="1" customWidth="1"/>
    <col min="12822" max="12822" width="9.28515625" bestFit="1" customWidth="1"/>
    <col min="12823" max="12839" width="12.7109375" customWidth="1"/>
    <col min="12840" max="12840" width="9.7109375" bestFit="1" customWidth="1"/>
    <col min="12841" max="12846" width="10.7109375" customWidth="1"/>
    <col min="13057" max="13057" width="52.28515625" bestFit="1" customWidth="1"/>
    <col min="13058" max="13058" width="10.85546875" bestFit="1" customWidth="1"/>
    <col min="13059" max="13061" width="9.42578125" bestFit="1" customWidth="1"/>
    <col min="13062" max="13062" width="9.7109375" bestFit="1" customWidth="1"/>
    <col min="13063" max="13063" width="9.42578125" bestFit="1" customWidth="1"/>
    <col min="13064" max="13064" width="9.7109375" bestFit="1" customWidth="1"/>
    <col min="13065" max="13065" width="9.42578125" bestFit="1" customWidth="1"/>
    <col min="13066" max="13066" width="9.7109375" bestFit="1" customWidth="1"/>
    <col min="13067" max="13067" width="9.42578125" bestFit="1" customWidth="1"/>
    <col min="13068" max="13072" width="0" hidden="1" customWidth="1"/>
    <col min="13073" max="13073" width="10.85546875" bestFit="1" customWidth="1"/>
    <col min="13074" max="13074" width="9.7109375" bestFit="1" customWidth="1"/>
    <col min="13075" max="13075" width="9.42578125" bestFit="1" customWidth="1"/>
    <col min="13076" max="13076" width="10.85546875" bestFit="1" customWidth="1"/>
    <col min="13077" max="13077" width="9.7109375" bestFit="1" customWidth="1"/>
    <col min="13078" max="13078" width="9.28515625" bestFit="1" customWidth="1"/>
    <col min="13079" max="13095" width="12.7109375" customWidth="1"/>
    <col min="13096" max="13096" width="9.7109375" bestFit="1" customWidth="1"/>
    <col min="13097" max="13102" width="10.7109375" customWidth="1"/>
    <col min="13313" max="13313" width="52.28515625" bestFit="1" customWidth="1"/>
    <col min="13314" max="13314" width="10.85546875" bestFit="1" customWidth="1"/>
    <col min="13315" max="13317" width="9.42578125" bestFit="1" customWidth="1"/>
    <col min="13318" max="13318" width="9.7109375" bestFit="1" customWidth="1"/>
    <col min="13319" max="13319" width="9.42578125" bestFit="1" customWidth="1"/>
    <col min="13320" max="13320" width="9.7109375" bestFit="1" customWidth="1"/>
    <col min="13321" max="13321" width="9.42578125" bestFit="1" customWidth="1"/>
    <col min="13322" max="13322" width="9.7109375" bestFit="1" customWidth="1"/>
    <col min="13323" max="13323" width="9.42578125" bestFit="1" customWidth="1"/>
    <col min="13324" max="13328" width="0" hidden="1" customWidth="1"/>
    <col min="13329" max="13329" width="10.85546875" bestFit="1" customWidth="1"/>
    <col min="13330" max="13330" width="9.7109375" bestFit="1" customWidth="1"/>
    <col min="13331" max="13331" width="9.42578125" bestFit="1" customWidth="1"/>
    <col min="13332" max="13332" width="10.85546875" bestFit="1" customWidth="1"/>
    <col min="13333" max="13333" width="9.7109375" bestFit="1" customWidth="1"/>
    <col min="13334" max="13334" width="9.28515625" bestFit="1" customWidth="1"/>
    <col min="13335" max="13351" width="12.7109375" customWidth="1"/>
    <col min="13352" max="13352" width="9.7109375" bestFit="1" customWidth="1"/>
    <col min="13353" max="13358" width="10.7109375" customWidth="1"/>
    <col min="13569" max="13569" width="52.28515625" bestFit="1" customWidth="1"/>
    <col min="13570" max="13570" width="10.85546875" bestFit="1" customWidth="1"/>
    <col min="13571" max="13573" width="9.42578125" bestFit="1" customWidth="1"/>
    <col min="13574" max="13574" width="9.7109375" bestFit="1" customWidth="1"/>
    <col min="13575" max="13575" width="9.42578125" bestFit="1" customWidth="1"/>
    <col min="13576" max="13576" width="9.7109375" bestFit="1" customWidth="1"/>
    <col min="13577" max="13577" width="9.42578125" bestFit="1" customWidth="1"/>
    <col min="13578" max="13578" width="9.7109375" bestFit="1" customWidth="1"/>
    <col min="13579" max="13579" width="9.42578125" bestFit="1" customWidth="1"/>
    <col min="13580" max="13584" width="0" hidden="1" customWidth="1"/>
    <col min="13585" max="13585" width="10.85546875" bestFit="1" customWidth="1"/>
    <col min="13586" max="13586" width="9.7109375" bestFit="1" customWidth="1"/>
    <col min="13587" max="13587" width="9.42578125" bestFit="1" customWidth="1"/>
    <col min="13588" max="13588" width="10.85546875" bestFit="1" customWidth="1"/>
    <col min="13589" max="13589" width="9.7109375" bestFit="1" customWidth="1"/>
    <col min="13590" max="13590" width="9.28515625" bestFit="1" customWidth="1"/>
    <col min="13591" max="13607" width="12.7109375" customWidth="1"/>
    <col min="13608" max="13608" width="9.7109375" bestFit="1" customWidth="1"/>
    <col min="13609" max="13614" width="10.7109375" customWidth="1"/>
    <col min="13825" max="13825" width="52.28515625" bestFit="1" customWidth="1"/>
    <col min="13826" max="13826" width="10.85546875" bestFit="1" customWidth="1"/>
    <col min="13827" max="13829" width="9.42578125" bestFit="1" customWidth="1"/>
    <col min="13830" max="13830" width="9.7109375" bestFit="1" customWidth="1"/>
    <col min="13831" max="13831" width="9.42578125" bestFit="1" customWidth="1"/>
    <col min="13832" max="13832" width="9.7109375" bestFit="1" customWidth="1"/>
    <col min="13833" max="13833" width="9.42578125" bestFit="1" customWidth="1"/>
    <col min="13834" max="13834" width="9.7109375" bestFit="1" customWidth="1"/>
    <col min="13835" max="13835" width="9.42578125" bestFit="1" customWidth="1"/>
    <col min="13836" max="13840" width="0" hidden="1" customWidth="1"/>
    <col min="13841" max="13841" width="10.85546875" bestFit="1" customWidth="1"/>
    <col min="13842" max="13842" width="9.7109375" bestFit="1" customWidth="1"/>
    <col min="13843" max="13843" width="9.42578125" bestFit="1" customWidth="1"/>
    <col min="13844" max="13844" width="10.85546875" bestFit="1" customWidth="1"/>
    <col min="13845" max="13845" width="9.7109375" bestFit="1" customWidth="1"/>
    <col min="13846" max="13846" width="9.28515625" bestFit="1" customWidth="1"/>
    <col min="13847" max="13863" width="12.7109375" customWidth="1"/>
    <col min="13864" max="13864" width="9.7109375" bestFit="1" customWidth="1"/>
    <col min="13865" max="13870" width="10.7109375" customWidth="1"/>
    <col min="14081" max="14081" width="52.28515625" bestFit="1" customWidth="1"/>
    <col min="14082" max="14082" width="10.85546875" bestFit="1" customWidth="1"/>
    <col min="14083" max="14085" width="9.42578125" bestFit="1" customWidth="1"/>
    <col min="14086" max="14086" width="9.7109375" bestFit="1" customWidth="1"/>
    <col min="14087" max="14087" width="9.42578125" bestFit="1" customWidth="1"/>
    <col min="14088" max="14088" width="9.7109375" bestFit="1" customWidth="1"/>
    <col min="14089" max="14089" width="9.42578125" bestFit="1" customWidth="1"/>
    <col min="14090" max="14090" width="9.7109375" bestFit="1" customWidth="1"/>
    <col min="14091" max="14091" width="9.42578125" bestFit="1" customWidth="1"/>
    <col min="14092" max="14096" width="0" hidden="1" customWidth="1"/>
    <col min="14097" max="14097" width="10.85546875" bestFit="1" customWidth="1"/>
    <col min="14098" max="14098" width="9.7109375" bestFit="1" customWidth="1"/>
    <col min="14099" max="14099" width="9.42578125" bestFit="1" customWidth="1"/>
    <col min="14100" max="14100" width="10.85546875" bestFit="1" customWidth="1"/>
    <col min="14101" max="14101" width="9.7109375" bestFit="1" customWidth="1"/>
    <col min="14102" max="14102" width="9.28515625" bestFit="1" customWidth="1"/>
    <col min="14103" max="14119" width="12.7109375" customWidth="1"/>
    <col min="14120" max="14120" width="9.7109375" bestFit="1" customWidth="1"/>
    <col min="14121" max="14126" width="10.7109375" customWidth="1"/>
    <col min="14337" max="14337" width="52.28515625" bestFit="1" customWidth="1"/>
    <col min="14338" max="14338" width="10.85546875" bestFit="1" customWidth="1"/>
    <col min="14339" max="14341" width="9.42578125" bestFit="1" customWidth="1"/>
    <col min="14342" max="14342" width="9.7109375" bestFit="1" customWidth="1"/>
    <col min="14343" max="14343" width="9.42578125" bestFit="1" customWidth="1"/>
    <col min="14344" max="14344" width="9.7109375" bestFit="1" customWidth="1"/>
    <col min="14345" max="14345" width="9.42578125" bestFit="1" customWidth="1"/>
    <col min="14346" max="14346" width="9.7109375" bestFit="1" customWidth="1"/>
    <col min="14347" max="14347" width="9.42578125" bestFit="1" customWidth="1"/>
    <col min="14348" max="14352" width="0" hidden="1" customWidth="1"/>
    <col min="14353" max="14353" width="10.85546875" bestFit="1" customWidth="1"/>
    <col min="14354" max="14354" width="9.7109375" bestFit="1" customWidth="1"/>
    <col min="14355" max="14355" width="9.42578125" bestFit="1" customWidth="1"/>
    <col min="14356" max="14356" width="10.85546875" bestFit="1" customWidth="1"/>
    <col min="14357" max="14357" width="9.7109375" bestFit="1" customWidth="1"/>
    <col min="14358" max="14358" width="9.28515625" bestFit="1" customWidth="1"/>
    <col min="14359" max="14375" width="12.7109375" customWidth="1"/>
    <col min="14376" max="14376" width="9.7109375" bestFit="1" customWidth="1"/>
    <col min="14377" max="14382" width="10.7109375" customWidth="1"/>
    <col min="14593" max="14593" width="52.28515625" bestFit="1" customWidth="1"/>
    <col min="14594" max="14594" width="10.85546875" bestFit="1" customWidth="1"/>
    <col min="14595" max="14597" width="9.42578125" bestFit="1" customWidth="1"/>
    <col min="14598" max="14598" width="9.7109375" bestFit="1" customWidth="1"/>
    <col min="14599" max="14599" width="9.42578125" bestFit="1" customWidth="1"/>
    <col min="14600" max="14600" width="9.7109375" bestFit="1" customWidth="1"/>
    <col min="14601" max="14601" width="9.42578125" bestFit="1" customWidth="1"/>
    <col min="14602" max="14602" width="9.7109375" bestFit="1" customWidth="1"/>
    <col min="14603" max="14603" width="9.42578125" bestFit="1" customWidth="1"/>
    <col min="14604" max="14608" width="0" hidden="1" customWidth="1"/>
    <col min="14609" max="14609" width="10.85546875" bestFit="1" customWidth="1"/>
    <col min="14610" max="14610" width="9.7109375" bestFit="1" customWidth="1"/>
    <col min="14611" max="14611" width="9.42578125" bestFit="1" customWidth="1"/>
    <col min="14612" max="14612" width="10.85546875" bestFit="1" customWidth="1"/>
    <col min="14613" max="14613" width="9.7109375" bestFit="1" customWidth="1"/>
    <col min="14614" max="14614" width="9.28515625" bestFit="1" customWidth="1"/>
    <col min="14615" max="14631" width="12.7109375" customWidth="1"/>
    <col min="14632" max="14632" width="9.7109375" bestFit="1" customWidth="1"/>
    <col min="14633" max="14638" width="10.7109375" customWidth="1"/>
    <col min="14849" max="14849" width="52.28515625" bestFit="1" customWidth="1"/>
    <col min="14850" max="14850" width="10.85546875" bestFit="1" customWidth="1"/>
    <col min="14851" max="14853" width="9.42578125" bestFit="1" customWidth="1"/>
    <col min="14854" max="14854" width="9.7109375" bestFit="1" customWidth="1"/>
    <col min="14855" max="14855" width="9.42578125" bestFit="1" customWidth="1"/>
    <col min="14856" max="14856" width="9.7109375" bestFit="1" customWidth="1"/>
    <col min="14857" max="14857" width="9.42578125" bestFit="1" customWidth="1"/>
    <col min="14858" max="14858" width="9.7109375" bestFit="1" customWidth="1"/>
    <col min="14859" max="14859" width="9.42578125" bestFit="1" customWidth="1"/>
    <col min="14860" max="14864" width="0" hidden="1" customWidth="1"/>
    <col min="14865" max="14865" width="10.85546875" bestFit="1" customWidth="1"/>
    <col min="14866" max="14866" width="9.7109375" bestFit="1" customWidth="1"/>
    <col min="14867" max="14867" width="9.42578125" bestFit="1" customWidth="1"/>
    <col min="14868" max="14868" width="10.85546875" bestFit="1" customWidth="1"/>
    <col min="14869" max="14869" width="9.7109375" bestFit="1" customWidth="1"/>
    <col min="14870" max="14870" width="9.28515625" bestFit="1" customWidth="1"/>
    <col min="14871" max="14887" width="12.7109375" customWidth="1"/>
    <col min="14888" max="14888" width="9.7109375" bestFit="1" customWidth="1"/>
    <col min="14889" max="14894" width="10.7109375" customWidth="1"/>
    <col min="15105" max="15105" width="52.28515625" bestFit="1" customWidth="1"/>
    <col min="15106" max="15106" width="10.85546875" bestFit="1" customWidth="1"/>
    <col min="15107" max="15109" width="9.42578125" bestFit="1" customWidth="1"/>
    <col min="15110" max="15110" width="9.7109375" bestFit="1" customWidth="1"/>
    <col min="15111" max="15111" width="9.42578125" bestFit="1" customWidth="1"/>
    <col min="15112" max="15112" width="9.7109375" bestFit="1" customWidth="1"/>
    <col min="15113" max="15113" width="9.42578125" bestFit="1" customWidth="1"/>
    <col min="15114" max="15114" width="9.7109375" bestFit="1" customWidth="1"/>
    <col min="15115" max="15115" width="9.42578125" bestFit="1" customWidth="1"/>
    <col min="15116" max="15120" width="0" hidden="1" customWidth="1"/>
    <col min="15121" max="15121" width="10.85546875" bestFit="1" customWidth="1"/>
    <col min="15122" max="15122" width="9.7109375" bestFit="1" customWidth="1"/>
    <col min="15123" max="15123" width="9.42578125" bestFit="1" customWidth="1"/>
    <col min="15124" max="15124" width="10.85546875" bestFit="1" customWidth="1"/>
    <col min="15125" max="15125" width="9.7109375" bestFit="1" customWidth="1"/>
    <col min="15126" max="15126" width="9.28515625" bestFit="1" customWidth="1"/>
    <col min="15127" max="15143" width="12.7109375" customWidth="1"/>
    <col min="15144" max="15144" width="9.7109375" bestFit="1" customWidth="1"/>
    <col min="15145" max="15150" width="10.7109375" customWidth="1"/>
    <col min="15361" max="15361" width="52.28515625" bestFit="1" customWidth="1"/>
    <col min="15362" max="15362" width="10.85546875" bestFit="1" customWidth="1"/>
    <col min="15363" max="15365" width="9.42578125" bestFit="1" customWidth="1"/>
    <col min="15366" max="15366" width="9.7109375" bestFit="1" customWidth="1"/>
    <col min="15367" max="15367" width="9.42578125" bestFit="1" customWidth="1"/>
    <col min="15368" max="15368" width="9.7109375" bestFit="1" customWidth="1"/>
    <col min="15369" max="15369" width="9.42578125" bestFit="1" customWidth="1"/>
    <col min="15370" max="15370" width="9.7109375" bestFit="1" customWidth="1"/>
    <col min="15371" max="15371" width="9.42578125" bestFit="1" customWidth="1"/>
    <col min="15372" max="15376" width="0" hidden="1" customWidth="1"/>
    <col min="15377" max="15377" width="10.85546875" bestFit="1" customWidth="1"/>
    <col min="15378" max="15378" width="9.7109375" bestFit="1" customWidth="1"/>
    <col min="15379" max="15379" width="9.42578125" bestFit="1" customWidth="1"/>
    <col min="15380" max="15380" width="10.85546875" bestFit="1" customWidth="1"/>
    <col min="15381" max="15381" width="9.7109375" bestFit="1" customWidth="1"/>
    <col min="15382" max="15382" width="9.28515625" bestFit="1" customWidth="1"/>
    <col min="15383" max="15399" width="12.7109375" customWidth="1"/>
    <col min="15400" max="15400" width="9.7109375" bestFit="1" customWidth="1"/>
    <col min="15401" max="15406" width="10.7109375" customWidth="1"/>
    <col min="15617" max="15617" width="52.28515625" bestFit="1" customWidth="1"/>
    <col min="15618" max="15618" width="10.85546875" bestFit="1" customWidth="1"/>
    <col min="15619" max="15621" width="9.42578125" bestFit="1" customWidth="1"/>
    <col min="15622" max="15622" width="9.7109375" bestFit="1" customWidth="1"/>
    <col min="15623" max="15623" width="9.42578125" bestFit="1" customWidth="1"/>
    <col min="15624" max="15624" width="9.7109375" bestFit="1" customWidth="1"/>
    <col min="15625" max="15625" width="9.42578125" bestFit="1" customWidth="1"/>
    <col min="15626" max="15626" width="9.7109375" bestFit="1" customWidth="1"/>
    <col min="15627" max="15627" width="9.42578125" bestFit="1" customWidth="1"/>
    <col min="15628" max="15632" width="0" hidden="1" customWidth="1"/>
    <col min="15633" max="15633" width="10.85546875" bestFit="1" customWidth="1"/>
    <col min="15634" max="15634" width="9.7109375" bestFit="1" customWidth="1"/>
    <col min="15635" max="15635" width="9.42578125" bestFit="1" customWidth="1"/>
    <col min="15636" max="15636" width="10.85546875" bestFit="1" customWidth="1"/>
    <col min="15637" max="15637" width="9.7109375" bestFit="1" customWidth="1"/>
    <col min="15638" max="15638" width="9.28515625" bestFit="1" customWidth="1"/>
    <col min="15639" max="15655" width="12.7109375" customWidth="1"/>
    <col min="15656" max="15656" width="9.7109375" bestFit="1" customWidth="1"/>
    <col min="15657" max="15662" width="10.7109375" customWidth="1"/>
    <col min="15873" max="15873" width="52.28515625" bestFit="1" customWidth="1"/>
    <col min="15874" max="15874" width="10.85546875" bestFit="1" customWidth="1"/>
    <col min="15875" max="15877" width="9.42578125" bestFit="1" customWidth="1"/>
    <col min="15878" max="15878" width="9.7109375" bestFit="1" customWidth="1"/>
    <col min="15879" max="15879" width="9.42578125" bestFit="1" customWidth="1"/>
    <col min="15880" max="15880" width="9.7109375" bestFit="1" customWidth="1"/>
    <col min="15881" max="15881" width="9.42578125" bestFit="1" customWidth="1"/>
    <col min="15882" max="15882" width="9.7109375" bestFit="1" customWidth="1"/>
    <col min="15883" max="15883" width="9.42578125" bestFit="1" customWidth="1"/>
    <col min="15884" max="15888" width="0" hidden="1" customWidth="1"/>
    <col min="15889" max="15889" width="10.85546875" bestFit="1" customWidth="1"/>
    <col min="15890" max="15890" width="9.7109375" bestFit="1" customWidth="1"/>
    <col min="15891" max="15891" width="9.42578125" bestFit="1" customWidth="1"/>
    <col min="15892" max="15892" width="10.85546875" bestFit="1" customWidth="1"/>
    <col min="15893" max="15893" width="9.7109375" bestFit="1" customWidth="1"/>
    <col min="15894" max="15894" width="9.28515625" bestFit="1" customWidth="1"/>
    <col min="15895" max="15911" width="12.7109375" customWidth="1"/>
    <col min="15912" max="15912" width="9.7109375" bestFit="1" customWidth="1"/>
    <col min="15913" max="15918" width="10.7109375" customWidth="1"/>
    <col min="16129" max="16129" width="52.28515625" bestFit="1" customWidth="1"/>
    <col min="16130" max="16130" width="10.85546875" bestFit="1" customWidth="1"/>
    <col min="16131" max="16133" width="9.42578125" bestFit="1" customWidth="1"/>
    <col min="16134" max="16134" width="9.7109375" bestFit="1" customWidth="1"/>
    <col min="16135" max="16135" width="9.42578125" bestFit="1" customWidth="1"/>
    <col min="16136" max="16136" width="9.7109375" bestFit="1" customWidth="1"/>
    <col min="16137" max="16137" width="9.42578125" bestFit="1" customWidth="1"/>
    <col min="16138" max="16138" width="9.7109375" bestFit="1" customWidth="1"/>
    <col min="16139" max="16139" width="9.42578125" bestFit="1" customWidth="1"/>
    <col min="16140" max="16144" width="0" hidden="1" customWidth="1"/>
    <col min="16145" max="16145" width="10.85546875" bestFit="1" customWidth="1"/>
    <col min="16146" max="16146" width="9.7109375" bestFit="1" customWidth="1"/>
    <col min="16147" max="16147" width="9.42578125" bestFit="1" customWidth="1"/>
    <col min="16148" max="16148" width="10.85546875" bestFit="1" customWidth="1"/>
    <col min="16149" max="16149" width="9.7109375" bestFit="1" customWidth="1"/>
    <col min="16150" max="16150" width="9.28515625" bestFit="1" customWidth="1"/>
    <col min="16151" max="16167" width="12.7109375" customWidth="1"/>
    <col min="16168" max="16168" width="9.7109375" bestFit="1" customWidth="1"/>
    <col min="16169" max="16174" width="10.7109375" customWidth="1"/>
  </cols>
  <sheetData>
    <row r="1" spans="1:46">
      <c r="U1" s="1" t="s">
        <v>985</v>
      </c>
    </row>
    <row r="3" spans="1:46">
      <c r="A3" s="989" t="s">
        <v>47</v>
      </c>
      <c r="B3" s="989"/>
      <c r="C3" s="989"/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989"/>
      <c r="O3" s="989"/>
      <c r="P3" s="989"/>
      <c r="Q3" s="989"/>
      <c r="R3" s="989"/>
      <c r="S3" s="989"/>
      <c r="T3" s="989"/>
      <c r="U3" s="989"/>
      <c r="V3" s="989"/>
      <c r="W3" s="989"/>
      <c r="X3" s="989"/>
      <c r="Y3" s="989"/>
      <c r="Z3" s="96"/>
      <c r="AA3" s="96"/>
      <c r="AB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1:46">
      <c r="A4" s="859" t="s">
        <v>48</v>
      </c>
      <c r="B4" s="859"/>
      <c r="C4" s="859"/>
      <c r="D4" s="859"/>
      <c r="E4" s="859"/>
      <c r="F4" s="859"/>
      <c r="G4" s="859"/>
      <c r="H4" s="859"/>
      <c r="I4" s="859"/>
      <c r="J4" s="859"/>
      <c r="K4" s="859"/>
      <c r="L4" s="859"/>
      <c r="M4" s="859"/>
      <c r="N4" s="859"/>
      <c r="O4" s="859"/>
      <c r="P4" s="859"/>
      <c r="Q4" s="859"/>
      <c r="R4" s="859"/>
      <c r="S4" s="859"/>
      <c r="T4" s="859"/>
      <c r="U4" s="859"/>
      <c r="V4" s="859"/>
      <c r="W4" s="859"/>
      <c r="X4" s="859"/>
      <c r="Y4" s="859"/>
      <c r="Z4" s="97"/>
      <c r="AA4" s="97"/>
      <c r="AB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1:46" ht="15.75">
      <c r="A5" s="950" t="s">
        <v>469</v>
      </c>
      <c r="B5" s="950"/>
      <c r="C5" s="950"/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  <c r="X5" s="950"/>
      <c r="Y5" s="950"/>
      <c r="Z5" s="98"/>
      <c r="AA5" s="98"/>
      <c r="AB5" s="98"/>
      <c r="AI5" s="98"/>
      <c r="AJ5" s="98"/>
      <c r="AK5" s="98"/>
      <c r="AL5" s="98"/>
      <c r="AM5" s="98"/>
      <c r="AN5" s="98"/>
      <c r="AO5" s="1005" t="s">
        <v>470</v>
      </c>
      <c r="AP5" s="1005"/>
      <c r="AQ5" s="1005"/>
      <c r="AR5" s="1005"/>
      <c r="AS5" s="1005"/>
      <c r="AT5" s="1005"/>
    </row>
    <row r="6" spans="1:46" ht="16.5" thickBot="1">
      <c r="A6" s="150" t="s">
        <v>471</v>
      </c>
      <c r="B6" s="150"/>
      <c r="C6" s="150"/>
      <c r="D6" s="150"/>
      <c r="E6" s="151"/>
      <c r="F6" s="150"/>
      <c r="G6" s="151"/>
      <c r="H6" s="150"/>
      <c r="I6" s="151"/>
      <c r="J6" s="150"/>
      <c r="K6" s="150"/>
      <c r="L6" s="151"/>
      <c r="M6" s="151"/>
      <c r="N6" s="150"/>
      <c r="O6" s="150"/>
      <c r="P6" s="151"/>
      <c r="Q6" s="150"/>
      <c r="R6" s="150"/>
      <c r="S6" s="151"/>
      <c r="T6" s="150"/>
      <c r="U6" s="150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006">
        <v>0.63</v>
      </c>
      <c r="AP6" s="1007"/>
      <c r="AQ6" s="1007"/>
      <c r="AR6" s="1007"/>
      <c r="AS6" s="1007"/>
      <c r="AT6" s="1008"/>
    </row>
    <row r="7" spans="1:46" ht="165.75">
      <c r="A7" s="1000" t="s">
        <v>472</v>
      </c>
      <c r="B7" s="1002" t="s">
        <v>473</v>
      </c>
      <c r="C7" s="1003"/>
      <c r="D7" s="1003" t="s">
        <v>474</v>
      </c>
      <c r="E7" s="1003"/>
      <c r="F7" s="1003" t="s">
        <v>475</v>
      </c>
      <c r="G7" s="1004"/>
      <c r="H7" s="1003" t="s">
        <v>476</v>
      </c>
      <c r="I7" s="1004"/>
      <c r="J7" s="1003" t="s">
        <v>477</v>
      </c>
      <c r="K7" s="1003"/>
      <c r="L7" s="1009" t="s">
        <v>478</v>
      </c>
      <c r="M7" s="1009"/>
      <c r="N7" s="1009" t="s">
        <v>479</v>
      </c>
      <c r="O7" s="1009"/>
      <c r="P7" s="1010"/>
      <c r="Q7" s="1011" t="s">
        <v>480</v>
      </c>
      <c r="R7" s="1011"/>
      <c r="S7" s="1012"/>
      <c r="T7" s="1013" t="s">
        <v>481</v>
      </c>
      <c r="U7" s="1014"/>
      <c r="V7" s="1015"/>
      <c r="W7" s="152" t="s">
        <v>482</v>
      </c>
      <c r="X7" s="153" t="s">
        <v>483</v>
      </c>
      <c r="Y7" s="154" t="s">
        <v>484</v>
      </c>
      <c r="Z7" s="155" t="s">
        <v>485</v>
      </c>
      <c r="AA7" s="155" t="s">
        <v>486</v>
      </c>
      <c r="AB7" s="156" t="s">
        <v>487</v>
      </c>
      <c r="AC7" s="157" t="s">
        <v>482</v>
      </c>
      <c r="AD7" s="157" t="s">
        <v>483</v>
      </c>
      <c r="AE7" s="157" t="s">
        <v>488</v>
      </c>
      <c r="AF7" s="156" t="s">
        <v>485</v>
      </c>
      <c r="AG7" s="156" t="s">
        <v>486</v>
      </c>
      <c r="AH7" s="156" t="s">
        <v>489</v>
      </c>
      <c r="AI7" s="158" t="s">
        <v>490</v>
      </c>
      <c r="AJ7" s="158" t="s">
        <v>491</v>
      </c>
      <c r="AK7" s="158" t="s">
        <v>490</v>
      </c>
      <c r="AL7" s="158" t="s">
        <v>491</v>
      </c>
      <c r="AM7" s="158" t="s">
        <v>490</v>
      </c>
      <c r="AN7" s="158" t="s">
        <v>491</v>
      </c>
      <c r="AO7" s="159" t="s">
        <v>490</v>
      </c>
      <c r="AP7" s="159" t="s">
        <v>491</v>
      </c>
      <c r="AQ7" s="159" t="s">
        <v>490</v>
      </c>
      <c r="AR7" s="159" t="s">
        <v>491</v>
      </c>
      <c r="AS7" s="159" t="s">
        <v>490</v>
      </c>
      <c r="AT7" s="159" t="s">
        <v>491</v>
      </c>
    </row>
    <row r="8" spans="1:46" ht="24.75" thickBot="1">
      <c r="A8" s="1001"/>
      <c r="B8" s="160" t="s">
        <v>492</v>
      </c>
      <c r="C8" s="161" t="s">
        <v>493</v>
      </c>
      <c r="D8" s="161" t="s">
        <v>492</v>
      </c>
      <c r="E8" s="161" t="s">
        <v>493</v>
      </c>
      <c r="F8" s="161" t="s">
        <v>492</v>
      </c>
      <c r="G8" s="162" t="s">
        <v>493</v>
      </c>
      <c r="H8" s="161" t="s">
        <v>492</v>
      </c>
      <c r="I8" s="162" t="s">
        <v>493</v>
      </c>
      <c r="J8" s="161" t="s">
        <v>492</v>
      </c>
      <c r="K8" s="161" t="s">
        <v>493</v>
      </c>
      <c r="L8" s="161" t="s">
        <v>492</v>
      </c>
      <c r="M8" s="161" t="s">
        <v>493</v>
      </c>
      <c r="N8" s="161" t="s">
        <v>492</v>
      </c>
      <c r="O8" s="161" t="s">
        <v>494</v>
      </c>
      <c r="P8" s="162" t="s">
        <v>493</v>
      </c>
      <c r="Q8" s="161" t="s">
        <v>492</v>
      </c>
      <c r="R8" s="161" t="s">
        <v>494</v>
      </c>
      <c r="S8" s="162" t="s">
        <v>493</v>
      </c>
      <c r="T8" s="161" t="s">
        <v>492</v>
      </c>
      <c r="U8" s="161" t="s">
        <v>494</v>
      </c>
      <c r="V8" s="162" t="s">
        <v>493</v>
      </c>
      <c r="W8" s="163" t="s">
        <v>495</v>
      </c>
      <c r="X8" s="163" t="s">
        <v>495</v>
      </c>
      <c r="Y8" s="163" t="s">
        <v>492</v>
      </c>
      <c r="Z8" s="163" t="s">
        <v>495</v>
      </c>
      <c r="AA8" s="163" t="s">
        <v>495</v>
      </c>
      <c r="AB8" s="163" t="s">
        <v>492</v>
      </c>
      <c r="AC8" s="164" t="s">
        <v>496</v>
      </c>
      <c r="AD8" s="164" t="s">
        <v>496</v>
      </c>
      <c r="AE8" s="164" t="s">
        <v>492</v>
      </c>
      <c r="AF8" s="164" t="s">
        <v>496</v>
      </c>
      <c r="AG8" s="164" t="s">
        <v>496</v>
      </c>
      <c r="AH8" s="164" t="s">
        <v>492</v>
      </c>
      <c r="AI8" s="165" t="s">
        <v>497</v>
      </c>
      <c r="AJ8" s="165" t="s">
        <v>497</v>
      </c>
      <c r="AK8" s="165" t="s">
        <v>498</v>
      </c>
      <c r="AL8" s="165" t="s">
        <v>498</v>
      </c>
      <c r="AM8" s="165" t="s">
        <v>499</v>
      </c>
      <c r="AN8" s="165" t="s">
        <v>499</v>
      </c>
      <c r="AO8" s="165" t="s">
        <v>497</v>
      </c>
      <c r="AP8" s="165" t="s">
        <v>497</v>
      </c>
      <c r="AQ8" s="165" t="s">
        <v>498</v>
      </c>
      <c r="AR8" s="165" t="s">
        <v>498</v>
      </c>
      <c r="AS8" s="165" t="s">
        <v>499</v>
      </c>
      <c r="AT8" s="165" t="s">
        <v>499</v>
      </c>
    </row>
    <row r="9" spans="1:46" ht="34.5" thickBot="1">
      <c r="A9" s="166">
        <v>1</v>
      </c>
      <c r="B9" s="167" t="s">
        <v>500</v>
      </c>
      <c r="C9" s="168">
        <v>3</v>
      </c>
      <c r="D9" s="168">
        <v>4</v>
      </c>
      <c r="E9" s="168" t="s">
        <v>501</v>
      </c>
      <c r="F9" s="168">
        <v>6</v>
      </c>
      <c r="G9" s="168" t="s">
        <v>502</v>
      </c>
      <c r="H9" s="168" t="s">
        <v>503</v>
      </c>
      <c r="I9" s="168" t="s">
        <v>504</v>
      </c>
      <c r="J9" s="168">
        <v>8</v>
      </c>
      <c r="K9" s="169" t="s">
        <v>505</v>
      </c>
      <c r="L9" s="170">
        <v>10</v>
      </c>
      <c r="M9" s="171" t="s">
        <v>506</v>
      </c>
      <c r="N9" s="171" t="s">
        <v>507</v>
      </c>
      <c r="O9" s="171" t="s">
        <v>508</v>
      </c>
      <c r="P9" s="170" t="s">
        <v>509</v>
      </c>
      <c r="Q9" s="171" t="s">
        <v>510</v>
      </c>
      <c r="R9" s="171" t="s">
        <v>511</v>
      </c>
      <c r="S9" s="170" t="s">
        <v>512</v>
      </c>
      <c r="T9" s="171" t="s">
        <v>513</v>
      </c>
      <c r="U9" s="171" t="s">
        <v>514</v>
      </c>
      <c r="V9" s="170" t="s">
        <v>515</v>
      </c>
      <c r="W9" s="172" t="s">
        <v>516</v>
      </c>
      <c r="X9" s="172" t="s">
        <v>517</v>
      </c>
      <c r="Y9" s="172" t="s">
        <v>518</v>
      </c>
      <c r="Z9" s="172" t="s">
        <v>519</v>
      </c>
      <c r="AA9" s="172" t="s">
        <v>520</v>
      </c>
      <c r="AB9" s="172" t="s">
        <v>521</v>
      </c>
      <c r="AC9" s="172" t="s">
        <v>522</v>
      </c>
      <c r="AD9" s="172" t="s">
        <v>523</v>
      </c>
      <c r="AE9" s="172" t="s">
        <v>524</v>
      </c>
      <c r="AF9" s="172" t="s">
        <v>525</v>
      </c>
      <c r="AG9" s="172" t="s">
        <v>526</v>
      </c>
      <c r="AH9" s="172" t="s">
        <v>527</v>
      </c>
      <c r="AI9" s="172" t="s">
        <v>528</v>
      </c>
      <c r="AJ9" s="172" t="s">
        <v>529</v>
      </c>
      <c r="AK9" s="172" t="s">
        <v>530</v>
      </c>
      <c r="AL9" s="172" t="s">
        <v>531</v>
      </c>
      <c r="AM9" s="172" t="s">
        <v>532</v>
      </c>
      <c r="AN9" s="172" t="s">
        <v>533</v>
      </c>
      <c r="AO9" s="172" t="s">
        <v>534</v>
      </c>
      <c r="AP9" s="172" t="s">
        <v>535</v>
      </c>
      <c r="AQ9" s="172" t="s">
        <v>536</v>
      </c>
      <c r="AR9" s="172" t="s">
        <v>537</v>
      </c>
      <c r="AS9" s="172" t="s">
        <v>538</v>
      </c>
      <c r="AT9" s="172" t="s">
        <v>539</v>
      </c>
    </row>
    <row r="10" spans="1:46">
      <c r="A10" s="173" t="s">
        <v>540</v>
      </c>
      <c r="B10" s="174"/>
      <c r="C10" s="175"/>
      <c r="D10" s="175"/>
      <c r="E10" s="175"/>
      <c r="F10" s="175"/>
      <c r="G10" s="176"/>
      <c r="H10" s="175"/>
      <c r="I10" s="176"/>
      <c r="J10" s="175"/>
      <c r="K10" s="175"/>
      <c r="L10" s="175"/>
      <c r="M10" s="175"/>
      <c r="N10" s="175"/>
      <c r="O10" s="175"/>
      <c r="P10" s="176"/>
      <c r="Q10" s="175"/>
      <c r="R10" s="175"/>
      <c r="S10" s="176"/>
      <c r="T10" s="175"/>
      <c r="U10" s="175"/>
      <c r="V10" s="176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</row>
    <row r="11" spans="1:46">
      <c r="A11" s="178" t="s">
        <v>541</v>
      </c>
      <c r="B11" s="179"/>
      <c r="C11" s="180"/>
      <c r="D11" s="180"/>
      <c r="E11" s="180"/>
      <c r="F11" s="180"/>
      <c r="G11" s="181"/>
      <c r="H11" s="180"/>
      <c r="I11" s="181"/>
      <c r="J11" s="180"/>
      <c r="K11" s="180"/>
      <c r="L11" s="180"/>
      <c r="M11" s="180"/>
      <c r="N11" s="180"/>
      <c r="O11" s="181"/>
      <c r="P11" s="181"/>
      <c r="Q11" s="180"/>
      <c r="R11" s="181"/>
      <c r="S11" s="181"/>
      <c r="T11" s="180"/>
      <c r="U11" s="181"/>
      <c r="V11" s="181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</row>
    <row r="12" spans="1:46">
      <c r="A12" s="183" t="s">
        <v>542</v>
      </c>
      <c r="B12" s="184">
        <f>C12*247</f>
        <v>6669</v>
      </c>
      <c r="C12" s="185">
        <v>27</v>
      </c>
      <c r="D12" s="186">
        <f>394/0.95*0.25</f>
        <v>103.68</v>
      </c>
      <c r="E12" s="187">
        <f>D12/247</f>
        <v>0.42</v>
      </c>
      <c r="F12" s="186">
        <f>1203/12*4</f>
        <v>401</v>
      </c>
      <c r="G12" s="188">
        <f>F12/247</f>
        <v>1.62</v>
      </c>
      <c r="H12" s="186">
        <f>859/12*4</f>
        <v>286.33</v>
      </c>
      <c r="I12" s="188">
        <f>H12/247</f>
        <v>1.1599999999999999</v>
      </c>
      <c r="J12" s="186">
        <f>1437/12*4</f>
        <v>479</v>
      </c>
      <c r="K12" s="187">
        <f>J12/247</f>
        <v>1.94</v>
      </c>
      <c r="L12" s="186">
        <f>7068/12*4</f>
        <v>2356</v>
      </c>
      <c r="M12" s="187">
        <f>L12/247</f>
        <v>9.5399999999999991</v>
      </c>
      <c r="N12" s="187">
        <f>B12+D12+F12+J12+L12</f>
        <v>10008.68</v>
      </c>
      <c r="O12" s="188">
        <f>N12/12</f>
        <v>834.06</v>
      </c>
      <c r="P12" s="188">
        <f>C12+E12+G12+K12+M12</f>
        <v>40.520000000000003</v>
      </c>
      <c r="Q12" s="189">
        <f>B12+D12+F12+J12</f>
        <v>7652.68</v>
      </c>
      <c r="R12" s="188">
        <f>Q12/12</f>
        <v>637.72</v>
      </c>
      <c r="S12" s="188">
        <f>C12+E12+G12+K12</f>
        <v>30.98</v>
      </c>
      <c r="T12" s="187">
        <f>B12+D12+H12</f>
        <v>7059.01</v>
      </c>
      <c r="U12" s="188">
        <f>T12/12</f>
        <v>588.25</v>
      </c>
      <c r="V12" s="188">
        <f>C12+E12+I12</f>
        <v>28.58</v>
      </c>
      <c r="W12" s="190"/>
      <c r="X12" s="190"/>
      <c r="Y12" s="191"/>
      <c r="Z12" s="190"/>
      <c r="AA12" s="190"/>
      <c r="AB12" s="191"/>
      <c r="AC12" s="190">
        <f>AE12/Q12</f>
        <v>0.77</v>
      </c>
      <c r="AD12" s="190">
        <f>AE12/T12</f>
        <v>0.84</v>
      </c>
      <c r="AE12" s="192">
        <f>24*247</f>
        <v>5928</v>
      </c>
      <c r="AF12" s="190">
        <f>AH12/Q12</f>
        <v>0.39</v>
      </c>
      <c r="AG12" s="190">
        <f>AH12/T12</f>
        <v>0.42</v>
      </c>
      <c r="AH12" s="192">
        <f>24*247*0.5</f>
        <v>2964</v>
      </c>
      <c r="AI12" s="191"/>
      <c r="AJ12" s="193">
        <f>Q12-(Q12*AC12)</f>
        <v>1760.12</v>
      </c>
      <c r="AK12" s="191"/>
      <c r="AL12" s="193">
        <f>Q12</f>
        <v>7652.68</v>
      </c>
      <c r="AM12" s="191"/>
      <c r="AN12" s="193">
        <f>Q12-Q12*AF12</f>
        <v>4668.13</v>
      </c>
      <c r="AO12" s="191"/>
      <c r="AP12" s="193">
        <f>AJ12*$AO$6</f>
        <v>1108.8800000000001</v>
      </c>
      <c r="AQ12" s="191"/>
      <c r="AR12" s="193">
        <f>AL12*$AO$6</f>
        <v>4821.1899999999996</v>
      </c>
      <c r="AS12" s="191"/>
      <c r="AT12" s="193">
        <f>AN12*$AO$6</f>
        <v>2940.92</v>
      </c>
    </row>
    <row r="13" spans="1:46">
      <c r="A13" s="183" t="s">
        <v>543</v>
      </c>
      <c r="B13" s="184">
        <f>C13*247</f>
        <v>18122.39</v>
      </c>
      <c r="C13" s="185">
        <v>73.37</v>
      </c>
      <c r="D13" s="186">
        <f>394/0.95*0.75</f>
        <v>311.05</v>
      </c>
      <c r="E13" s="187">
        <f>D13/247</f>
        <v>1.26</v>
      </c>
      <c r="F13" s="186">
        <f>1203/12*9</f>
        <v>902.25</v>
      </c>
      <c r="G13" s="188">
        <f>F13/247</f>
        <v>3.65</v>
      </c>
      <c r="H13" s="186">
        <f>1203/12*9</f>
        <v>902.25</v>
      </c>
      <c r="I13" s="188">
        <f>H13/247</f>
        <v>3.65</v>
      </c>
      <c r="J13" s="186">
        <v>1437</v>
      </c>
      <c r="K13" s="187">
        <f>J13/247</f>
        <v>5.82</v>
      </c>
      <c r="L13" s="186">
        <f>6796/12*9</f>
        <v>5097</v>
      </c>
      <c r="M13" s="187">
        <f>L13/247</f>
        <v>20.64</v>
      </c>
      <c r="N13" s="187">
        <f t="shared" ref="N13:N19" si="0">B13+D13+F13+J13+L13</f>
        <v>25869.69</v>
      </c>
      <c r="O13" s="188">
        <f t="shared" ref="O13:O19" si="1">N13/12</f>
        <v>2155.81</v>
      </c>
      <c r="P13" s="188">
        <f t="shared" ref="P13:P19" si="2">C13+E13+G13+K13+M13</f>
        <v>104.74</v>
      </c>
      <c r="Q13" s="189">
        <f t="shared" ref="Q13:Q20" si="3">B13+D13+F13+J13</f>
        <v>20772.689999999999</v>
      </c>
      <c r="R13" s="188">
        <f t="shared" ref="R13:R20" si="4">Q13/12</f>
        <v>1731.06</v>
      </c>
      <c r="S13" s="188">
        <f t="shared" ref="S13:S20" si="5">C13+E13+G13+K13</f>
        <v>84.1</v>
      </c>
      <c r="T13" s="187">
        <f t="shared" ref="T13:T20" si="6">B13+D13+H13</f>
        <v>19335.689999999999</v>
      </c>
      <c r="U13" s="188">
        <f t="shared" ref="U13:U20" si="7">T13/12</f>
        <v>1611.31</v>
      </c>
      <c r="V13" s="188">
        <f t="shared" ref="V13:V20" si="8">C13+E13+I13</f>
        <v>78.28</v>
      </c>
      <c r="W13" s="194"/>
      <c r="X13" s="194"/>
      <c r="Y13" s="195"/>
      <c r="Z13" s="194"/>
      <c r="AA13" s="194"/>
      <c r="AB13" s="195"/>
      <c r="AC13" s="190"/>
      <c r="AD13" s="190"/>
      <c r="AE13" s="182"/>
      <c r="AF13" s="190"/>
      <c r="AG13" s="190"/>
      <c r="AH13" s="182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</row>
    <row r="14" spans="1:46">
      <c r="A14" s="183" t="s">
        <v>544</v>
      </c>
      <c r="B14" s="184">
        <f>C14*247</f>
        <v>25305.15</v>
      </c>
      <c r="C14" s="185">
        <v>102.45</v>
      </c>
      <c r="D14" s="186">
        <v>394</v>
      </c>
      <c r="E14" s="187">
        <f>D14/247</f>
        <v>1.6</v>
      </c>
      <c r="F14" s="186">
        <v>1203</v>
      </c>
      <c r="G14" s="188">
        <f>F14/247</f>
        <v>4.87</v>
      </c>
      <c r="H14" s="186">
        <v>859</v>
      </c>
      <c r="I14" s="188">
        <f>H14/247</f>
        <v>3.48</v>
      </c>
      <c r="J14" s="186">
        <v>1437</v>
      </c>
      <c r="K14" s="187">
        <f>J14/247</f>
        <v>5.82</v>
      </c>
      <c r="L14" s="186">
        <v>7068</v>
      </c>
      <c r="M14" s="187">
        <f>L14/247</f>
        <v>28.62</v>
      </c>
      <c r="N14" s="187">
        <f t="shared" si="0"/>
        <v>35407.15</v>
      </c>
      <c r="O14" s="188">
        <f t="shared" si="1"/>
        <v>2950.6</v>
      </c>
      <c r="P14" s="188">
        <f t="shared" si="2"/>
        <v>143.36000000000001</v>
      </c>
      <c r="Q14" s="196">
        <f t="shared" si="3"/>
        <v>28339.15</v>
      </c>
      <c r="R14" s="188">
        <f t="shared" si="4"/>
        <v>2361.6</v>
      </c>
      <c r="S14" s="188">
        <f t="shared" si="5"/>
        <v>114.74</v>
      </c>
      <c r="T14" s="187">
        <f t="shared" si="6"/>
        <v>26558.15</v>
      </c>
      <c r="U14" s="188">
        <f t="shared" si="7"/>
        <v>2213.1799999999998</v>
      </c>
      <c r="V14" s="188">
        <f t="shared" si="8"/>
        <v>107.53</v>
      </c>
      <c r="W14" s="190">
        <f>Y14/Q14</f>
        <v>0.78</v>
      </c>
      <c r="X14" s="190">
        <f>Y14/T14</f>
        <v>0.84</v>
      </c>
      <c r="Y14" s="192">
        <f>90*247</f>
        <v>22230</v>
      </c>
      <c r="Z14" s="190">
        <f>AB14/Q14</f>
        <v>0.39</v>
      </c>
      <c r="AA14" s="190">
        <f>AB14/T14</f>
        <v>0.42</v>
      </c>
      <c r="AB14" s="192">
        <f>90*247*0.5</f>
        <v>11115</v>
      </c>
      <c r="AC14" s="190"/>
      <c r="AD14" s="190"/>
      <c r="AE14" s="197"/>
      <c r="AF14" s="190"/>
      <c r="AG14" s="190"/>
      <c r="AH14" s="197"/>
      <c r="AI14" s="192">
        <f>Q14-(Q14*W14)</f>
        <v>6234.61</v>
      </c>
      <c r="AJ14" s="192"/>
      <c r="AK14" s="192">
        <f>Q14</f>
        <v>28339.15</v>
      </c>
      <c r="AL14" s="192"/>
      <c r="AM14" s="192">
        <f>Q14-Q14*Z14</f>
        <v>17286.88</v>
      </c>
      <c r="AN14" s="192"/>
      <c r="AO14" s="192">
        <f>AI14*$AO$6</f>
        <v>3927.8</v>
      </c>
      <c r="AP14" s="192"/>
      <c r="AQ14" s="192">
        <f>AK14*$AO$6</f>
        <v>17853.66</v>
      </c>
      <c r="AR14" s="192"/>
      <c r="AS14" s="192">
        <f>AM14*$AO$6</f>
        <v>10890.73</v>
      </c>
      <c r="AT14" s="192"/>
    </row>
    <row r="15" spans="1:46">
      <c r="A15" s="183" t="s">
        <v>545</v>
      </c>
      <c r="B15" s="184">
        <f>C15*247</f>
        <v>21242</v>
      </c>
      <c r="C15" s="185">
        <v>86</v>
      </c>
      <c r="D15" s="186">
        <f>199/0.95*1</f>
        <v>209.47</v>
      </c>
      <c r="E15" s="187">
        <f>D15/247</f>
        <v>0.85</v>
      </c>
      <c r="F15" s="186">
        <v>1012</v>
      </c>
      <c r="G15" s="188">
        <f>F15/247</f>
        <v>4.0999999999999996</v>
      </c>
      <c r="H15" s="186">
        <v>1012</v>
      </c>
      <c r="I15" s="188">
        <f>H15/247</f>
        <v>4.0999999999999996</v>
      </c>
      <c r="J15" s="186">
        <v>1209</v>
      </c>
      <c r="K15" s="187">
        <f>J15/247</f>
        <v>4.8899999999999997</v>
      </c>
      <c r="L15" s="186">
        <f>6327.39</f>
        <v>6327.39</v>
      </c>
      <c r="M15" s="187">
        <f>L15/247</f>
        <v>25.62</v>
      </c>
      <c r="N15" s="187">
        <f t="shared" si="0"/>
        <v>29999.86</v>
      </c>
      <c r="O15" s="188">
        <f t="shared" si="1"/>
        <v>2499.9899999999998</v>
      </c>
      <c r="P15" s="188">
        <f t="shared" si="2"/>
        <v>121.46</v>
      </c>
      <c r="Q15" s="187">
        <f t="shared" si="3"/>
        <v>23672.47</v>
      </c>
      <c r="R15" s="188">
        <f t="shared" si="4"/>
        <v>1972.71</v>
      </c>
      <c r="S15" s="188">
        <f t="shared" si="5"/>
        <v>95.84</v>
      </c>
      <c r="T15" s="187">
        <f t="shared" si="6"/>
        <v>22463.47</v>
      </c>
      <c r="U15" s="188">
        <f t="shared" si="7"/>
        <v>1871.96</v>
      </c>
      <c r="V15" s="188">
        <f t="shared" si="8"/>
        <v>90.95</v>
      </c>
      <c r="W15" s="190"/>
      <c r="X15" s="190"/>
      <c r="Y15" s="182"/>
      <c r="Z15" s="190"/>
      <c r="AA15" s="190"/>
      <c r="AB15" s="182"/>
      <c r="AC15" s="190"/>
      <c r="AD15" s="190"/>
      <c r="AE15" s="182"/>
      <c r="AF15" s="190"/>
      <c r="AG15" s="190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</row>
    <row r="16" spans="1:46">
      <c r="A16" s="178" t="s">
        <v>546</v>
      </c>
      <c r="B16" s="179"/>
      <c r="C16" s="180"/>
      <c r="D16" s="180"/>
      <c r="E16" s="180"/>
      <c r="F16" s="180"/>
      <c r="G16" s="181"/>
      <c r="H16" s="180"/>
      <c r="I16" s="181"/>
      <c r="J16" s="180"/>
      <c r="K16" s="180"/>
      <c r="L16" s="180"/>
      <c r="M16" s="180"/>
      <c r="N16" s="198"/>
      <c r="O16" s="199"/>
      <c r="P16" s="199"/>
      <c r="Q16" s="198"/>
      <c r="R16" s="199"/>
      <c r="S16" s="199"/>
      <c r="T16" s="198"/>
      <c r="U16" s="199"/>
      <c r="V16" s="199"/>
      <c r="W16" s="200"/>
      <c r="X16" s="200"/>
      <c r="Y16" s="182"/>
      <c r="Z16" s="200"/>
      <c r="AA16" s="200"/>
      <c r="AB16" s="182"/>
      <c r="AC16" s="200"/>
      <c r="AD16" s="200"/>
      <c r="AE16" s="182"/>
      <c r="AF16" s="200"/>
      <c r="AG16" s="200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</row>
    <row r="17" spans="1:46">
      <c r="A17" s="183" t="s">
        <v>542</v>
      </c>
      <c r="B17" s="184">
        <f>C17*247</f>
        <v>8141.12</v>
      </c>
      <c r="C17" s="185">
        <v>32.96</v>
      </c>
      <c r="D17" s="186">
        <f>394/0.95*0.25</f>
        <v>103.68</v>
      </c>
      <c r="E17" s="187">
        <f>D17/247</f>
        <v>0.42</v>
      </c>
      <c r="F17" s="186">
        <f>1203/12*4</f>
        <v>401</v>
      </c>
      <c r="G17" s="188">
        <f>F17/247</f>
        <v>1.62</v>
      </c>
      <c r="H17" s="186">
        <f>859/12*4</f>
        <v>286.33</v>
      </c>
      <c r="I17" s="188">
        <f>H17/247</f>
        <v>1.1599999999999999</v>
      </c>
      <c r="J17" s="186">
        <f>1437/12*4</f>
        <v>479</v>
      </c>
      <c r="K17" s="187">
        <f>J17/247</f>
        <v>1.94</v>
      </c>
      <c r="L17" s="186">
        <f>5907/12*4</f>
        <v>1969</v>
      </c>
      <c r="M17" s="187">
        <f>L17/247</f>
        <v>7.97</v>
      </c>
      <c r="N17" s="187">
        <f t="shared" si="0"/>
        <v>11093.8</v>
      </c>
      <c r="O17" s="188">
        <f t="shared" si="1"/>
        <v>924.48</v>
      </c>
      <c r="P17" s="188">
        <f t="shared" si="2"/>
        <v>44.91</v>
      </c>
      <c r="Q17" s="189">
        <f t="shared" si="3"/>
        <v>9124.7999999999993</v>
      </c>
      <c r="R17" s="188">
        <f t="shared" si="4"/>
        <v>760.4</v>
      </c>
      <c r="S17" s="188">
        <f t="shared" si="5"/>
        <v>36.94</v>
      </c>
      <c r="T17" s="187">
        <f t="shared" si="6"/>
        <v>8531.1299999999992</v>
      </c>
      <c r="U17" s="188">
        <f t="shared" si="7"/>
        <v>710.93</v>
      </c>
      <c r="V17" s="188">
        <f t="shared" si="8"/>
        <v>34.54</v>
      </c>
      <c r="W17" s="190"/>
      <c r="X17" s="190"/>
      <c r="Y17" s="182"/>
      <c r="Z17" s="190"/>
      <c r="AA17" s="190"/>
      <c r="AB17" s="182"/>
      <c r="AC17" s="190">
        <f>AE17/Q17</f>
        <v>0.65</v>
      </c>
      <c r="AD17" s="190">
        <f>AE17/T17</f>
        <v>0.69</v>
      </c>
      <c r="AE17" s="192">
        <f>24*247</f>
        <v>5928</v>
      </c>
      <c r="AF17" s="190">
        <f>AH17/Q17</f>
        <v>0.32</v>
      </c>
      <c r="AG17" s="190">
        <f>AH17/T17</f>
        <v>0.35</v>
      </c>
      <c r="AH17" s="192">
        <f>24*247*0.5</f>
        <v>2964</v>
      </c>
      <c r="AI17" s="191"/>
      <c r="AJ17" s="193">
        <f>Q17-(Q17*AC17)</f>
        <v>3193.68</v>
      </c>
      <c r="AK17" s="191"/>
      <c r="AL17" s="193">
        <f>Q17</f>
        <v>9124.7999999999993</v>
      </c>
      <c r="AM17" s="191"/>
      <c r="AN17" s="193">
        <f>Q17-Q17*AF17</f>
        <v>6204.86</v>
      </c>
      <c r="AO17" s="191"/>
      <c r="AP17" s="193">
        <f>AJ17*$AO$6</f>
        <v>2012.02</v>
      </c>
      <c r="AQ17" s="191"/>
      <c r="AR17" s="193">
        <f>AL17*$AO$6</f>
        <v>5748.62</v>
      </c>
      <c r="AS17" s="191"/>
      <c r="AT17" s="193">
        <f>AN17*$AO$6</f>
        <v>3909.06</v>
      </c>
    </row>
    <row r="18" spans="1:46">
      <c r="A18" s="183" t="s">
        <v>543</v>
      </c>
      <c r="B18" s="184">
        <f>C18*247</f>
        <v>22363.38</v>
      </c>
      <c r="C18" s="185">
        <v>90.54</v>
      </c>
      <c r="D18" s="186">
        <f>394/0.95*0.75</f>
        <v>311.05</v>
      </c>
      <c r="E18" s="187">
        <f>D18/247</f>
        <v>1.26</v>
      </c>
      <c r="F18" s="186">
        <f>1203/12*9</f>
        <v>902.25</v>
      </c>
      <c r="G18" s="188">
        <f>F18/247</f>
        <v>3.65</v>
      </c>
      <c r="H18" s="186">
        <f>1203/12*9</f>
        <v>902.25</v>
      </c>
      <c r="I18" s="188">
        <f>H18/247</f>
        <v>3.65</v>
      </c>
      <c r="J18" s="186">
        <v>1437</v>
      </c>
      <c r="K18" s="187">
        <f>J18/247</f>
        <v>5.82</v>
      </c>
      <c r="L18" s="186">
        <f>5679/12*9</f>
        <v>4259.25</v>
      </c>
      <c r="M18" s="187">
        <f>L18/247</f>
        <v>17.239999999999998</v>
      </c>
      <c r="N18" s="187">
        <f t="shared" si="0"/>
        <v>29272.93</v>
      </c>
      <c r="O18" s="188">
        <f t="shared" si="1"/>
        <v>2439.41</v>
      </c>
      <c r="P18" s="188">
        <f t="shared" si="2"/>
        <v>118.51</v>
      </c>
      <c r="Q18" s="189">
        <f t="shared" si="3"/>
        <v>25013.68</v>
      </c>
      <c r="R18" s="188">
        <f t="shared" si="4"/>
        <v>2084.4699999999998</v>
      </c>
      <c r="S18" s="188">
        <f t="shared" si="5"/>
        <v>101.27</v>
      </c>
      <c r="T18" s="187">
        <f t="shared" si="6"/>
        <v>23576.68</v>
      </c>
      <c r="U18" s="188">
        <f t="shared" si="7"/>
        <v>1964.72</v>
      </c>
      <c r="V18" s="188">
        <f t="shared" si="8"/>
        <v>95.45</v>
      </c>
      <c r="W18" s="190"/>
      <c r="X18" s="190"/>
      <c r="Y18" s="182"/>
      <c r="Z18" s="190"/>
      <c r="AA18" s="190"/>
      <c r="AB18" s="182"/>
      <c r="AC18" s="190"/>
      <c r="AD18" s="190"/>
      <c r="AE18" s="182"/>
      <c r="AF18" s="190"/>
      <c r="AG18" s="190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</row>
    <row r="19" spans="1:46">
      <c r="A19" s="183" t="s">
        <v>544</v>
      </c>
      <c r="B19" s="184">
        <f>C19*247</f>
        <v>30887.35</v>
      </c>
      <c r="C19" s="185">
        <v>125.05</v>
      </c>
      <c r="D19" s="186">
        <v>394</v>
      </c>
      <c r="E19" s="187">
        <f>D19/247</f>
        <v>1.6</v>
      </c>
      <c r="F19" s="186">
        <v>1203</v>
      </c>
      <c r="G19" s="188">
        <f>F19/247</f>
        <v>4.87</v>
      </c>
      <c r="H19" s="186">
        <v>859</v>
      </c>
      <c r="I19" s="188">
        <f>H19/247</f>
        <v>3.48</v>
      </c>
      <c r="J19" s="186">
        <v>1437</v>
      </c>
      <c r="K19" s="187">
        <f>J19/247</f>
        <v>5.82</v>
      </c>
      <c r="L19" s="186">
        <v>5907</v>
      </c>
      <c r="M19" s="187">
        <f>L19/247</f>
        <v>23.91</v>
      </c>
      <c r="N19" s="187">
        <f t="shared" si="0"/>
        <v>39828.35</v>
      </c>
      <c r="O19" s="188">
        <f t="shared" si="1"/>
        <v>3319.03</v>
      </c>
      <c r="P19" s="188">
        <f t="shared" si="2"/>
        <v>161.25</v>
      </c>
      <c r="Q19" s="196">
        <f t="shared" si="3"/>
        <v>33921.35</v>
      </c>
      <c r="R19" s="188">
        <f t="shared" si="4"/>
        <v>2826.78</v>
      </c>
      <c r="S19" s="188">
        <f t="shared" si="5"/>
        <v>137.34</v>
      </c>
      <c r="T19" s="187">
        <f t="shared" si="6"/>
        <v>32140.35</v>
      </c>
      <c r="U19" s="188">
        <f t="shared" si="7"/>
        <v>2678.36</v>
      </c>
      <c r="V19" s="188">
        <f t="shared" si="8"/>
        <v>130.13</v>
      </c>
      <c r="W19" s="194">
        <f>Y19/Q19</f>
        <v>0.66</v>
      </c>
      <c r="X19" s="194">
        <f>Y19/T19</f>
        <v>0.69</v>
      </c>
      <c r="Y19" s="201">
        <f>90*247</f>
        <v>22230</v>
      </c>
      <c r="Z19" s="194">
        <f>AB19/Q19</f>
        <v>0.33</v>
      </c>
      <c r="AA19" s="194">
        <f>AB19/T19</f>
        <v>0.35</v>
      </c>
      <c r="AB19" s="201">
        <f>90*247*0.5</f>
        <v>11115</v>
      </c>
      <c r="AC19" s="194"/>
      <c r="AD19" s="194"/>
      <c r="AE19" s="202"/>
      <c r="AF19" s="194"/>
      <c r="AG19" s="194"/>
      <c r="AH19" s="202"/>
      <c r="AI19" s="201">
        <f>Q19-(Q19*W19)</f>
        <v>11533.26</v>
      </c>
      <c r="AJ19" s="201"/>
      <c r="AK19" s="201">
        <f>Q19</f>
        <v>33921.35</v>
      </c>
      <c r="AL19" s="201"/>
      <c r="AM19" s="201">
        <f>Q19-Q19*Z19</f>
        <v>22727.3</v>
      </c>
      <c r="AN19" s="201"/>
      <c r="AO19" s="201">
        <f>AI19*$AO$6</f>
        <v>7265.95</v>
      </c>
      <c r="AP19" s="201"/>
      <c r="AQ19" s="201">
        <f>AK19*$AO$6</f>
        <v>21370.45</v>
      </c>
      <c r="AR19" s="201"/>
      <c r="AS19" s="201">
        <f>AM19*$AO$6</f>
        <v>14318.2</v>
      </c>
      <c r="AT19" s="201"/>
    </row>
    <row r="20" spans="1:46" ht="15.75" thickBot="1">
      <c r="A20" s="203" t="s">
        <v>545</v>
      </c>
      <c r="B20" s="184">
        <f>C20*247</f>
        <v>26182</v>
      </c>
      <c r="C20" s="185">
        <v>106</v>
      </c>
      <c r="D20" s="186">
        <f>199/0.95*1</f>
        <v>209.47</v>
      </c>
      <c r="E20" s="204">
        <f>D20/247</f>
        <v>0.85</v>
      </c>
      <c r="F20" s="186">
        <v>1012</v>
      </c>
      <c r="G20" s="205">
        <f>F20/247</f>
        <v>4.0999999999999996</v>
      </c>
      <c r="H20" s="186">
        <v>1012</v>
      </c>
      <c r="I20" s="205">
        <f>H20/247</f>
        <v>4.0999999999999996</v>
      </c>
      <c r="J20" s="186">
        <v>1209</v>
      </c>
      <c r="K20" s="204">
        <f>J20/247</f>
        <v>4.8899999999999997</v>
      </c>
      <c r="L20" s="186">
        <v>5288</v>
      </c>
      <c r="M20" s="204">
        <f>L20/247</f>
        <v>21.41</v>
      </c>
      <c r="N20" s="186">
        <f>B20+D20+F20</f>
        <v>27403.47</v>
      </c>
      <c r="O20" s="206">
        <f>N20/12</f>
        <v>2283.62</v>
      </c>
      <c r="P20" s="206">
        <f>C20+E20+G20</f>
        <v>110.95</v>
      </c>
      <c r="Q20" s="189">
        <f t="shared" si="3"/>
        <v>28612.47</v>
      </c>
      <c r="R20" s="207">
        <f t="shared" si="4"/>
        <v>2384.37</v>
      </c>
      <c r="S20" s="207">
        <f t="shared" si="5"/>
        <v>115.84</v>
      </c>
      <c r="T20" s="189">
        <f t="shared" si="6"/>
        <v>27403.47</v>
      </c>
      <c r="U20" s="207">
        <f t="shared" si="7"/>
        <v>2283.62</v>
      </c>
      <c r="V20" s="207">
        <f t="shared" si="8"/>
        <v>110.95</v>
      </c>
      <c r="W20" s="208"/>
      <c r="X20" s="208"/>
      <c r="Y20" s="209"/>
      <c r="Z20" s="208"/>
      <c r="AA20" s="208"/>
      <c r="AB20" s="209"/>
      <c r="AC20" s="208"/>
      <c r="AD20" s="208"/>
      <c r="AE20" s="209"/>
      <c r="AF20" s="208"/>
      <c r="AG20" s="208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</row>
    <row r="21" spans="1:46">
      <c r="A21" s="210" t="s">
        <v>547</v>
      </c>
      <c r="B21" s="174"/>
      <c r="C21" s="175"/>
      <c r="D21" s="175"/>
      <c r="E21" s="175"/>
      <c r="F21" s="175"/>
      <c r="G21" s="176"/>
      <c r="H21" s="175"/>
      <c r="I21" s="176"/>
      <c r="J21" s="175"/>
      <c r="K21" s="175"/>
      <c r="L21" s="175"/>
      <c r="M21" s="175"/>
      <c r="N21" s="175"/>
      <c r="O21" s="175"/>
      <c r="P21" s="176"/>
      <c r="Q21" s="175"/>
      <c r="R21" s="175"/>
      <c r="S21" s="176"/>
      <c r="T21" s="175"/>
      <c r="U21" s="175"/>
      <c r="V21" s="176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</row>
    <row r="22" spans="1:46">
      <c r="A22" s="178" t="s">
        <v>541</v>
      </c>
      <c r="B22" s="179"/>
      <c r="C22" s="180"/>
      <c r="D22" s="180"/>
      <c r="E22" s="180"/>
      <c r="F22" s="180"/>
      <c r="G22" s="181"/>
      <c r="H22" s="180"/>
      <c r="I22" s="181"/>
      <c r="J22" s="180"/>
      <c r="K22" s="180"/>
      <c r="L22" s="180"/>
      <c r="M22" s="180"/>
      <c r="N22" s="180"/>
      <c r="O22" s="181"/>
      <c r="P22" s="181"/>
      <c r="Q22" s="180"/>
      <c r="R22" s="181"/>
      <c r="S22" s="181"/>
      <c r="T22" s="180"/>
      <c r="U22" s="181"/>
      <c r="V22" s="181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</row>
    <row r="23" spans="1:46">
      <c r="A23" s="183" t="s">
        <v>542</v>
      </c>
      <c r="B23" s="184">
        <f>C23*247</f>
        <v>6669</v>
      </c>
      <c r="C23" s="185">
        <v>27</v>
      </c>
      <c r="D23" s="186">
        <f>394/0.95*0.25</f>
        <v>103.68</v>
      </c>
      <c r="E23" s="187">
        <f>D23/247</f>
        <v>0.42</v>
      </c>
      <c r="F23" s="186">
        <f>1203/12*4</f>
        <v>401</v>
      </c>
      <c r="G23" s="188">
        <f>F23/247</f>
        <v>1.62</v>
      </c>
      <c r="H23" s="186">
        <f>859/12*4</f>
        <v>286.33</v>
      </c>
      <c r="I23" s="188">
        <f>H23/247</f>
        <v>1.1599999999999999</v>
      </c>
      <c r="J23" s="186">
        <f>1437/12*4</f>
        <v>479</v>
      </c>
      <c r="K23" s="187">
        <f>J23/247</f>
        <v>1.94</v>
      </c>
      <c r="L23" s="186">
        <f>7068/12*4</f>
        <v>2356</v>
      </c>
      <c r="M23" s="187">
        <f>L23/247</f>
        <v>9.5399999999999991</v>
      </c>
      <c r="N23" s="187">
        <f>B23+D23+F23+J23+L23</f>
        <v>10008.68</v>
      </c>
      <c r="O23" s="188">
        <f>N23/12</f>
        <v>834.06</v>
      </c>
      <c r="P23" s="188">
        <f>C23+E23+G23+K23+M23</f>
        <v>40.520000000000003</v>
      </c>
      <c r="Q23" s="187">
        <f>B23+D23+F23+J23</f>
        <v>7652.68</v>
      </c>
      <c r="R23" s="188">
        <f>Q23/12</f>
        <v>637.72</v>
      </c>
      <c r="S23" s="188">
        <f>C23+E23+G23+K23</f>
        <v>30.98</v>
      </c>
      <c r="T23" s="187">
        <f>B23+D23+H23</f>
        <v>7059.01</v>
      </c>
      <c r="U23" s="188">
        <f>T23/12</f>
        <v>588.25</v>
      </c>
      <c r="V23" s="188">
        <f>C23+E23+I23</f>
        <v>28.58</v>
      </c>
      <c r="W23" s="190"/>
      <c r="X23" s="190"/>
      <c r="Y23" s="182"/>
      <c r="Z23" s="190"/>
      <c r="AA23" s="190"/>
      <c r="AB23" s="182"/>
      <c r="AC23" s="190">
        <f>AE23/Q23</f>
        <v>0.77</v>
      </c>
      <c r="AD23" s="190">
        <f>AE23/T23</f>
        <v>0.84</v>
      </c>
      <c r="AE23" s="192">
        <f>24*247</f>
        <v>5928</v>
      </c>
      <c r="AF23" s="190">
        <f>AH23/Q23</f>
        <v>0.39</v>
      </c>
      <c r="AG23" s="190">
        <f>AH23/T23</f>
        <v>0.42</v>
      </c>
      <c r="AH23" s="192">
        <f>24*247*0.5</f>
        <v>2964</v>
      </c>
      <c r="AI23" s="191"/>
      <c r="AJ23" s="193">
        <f>Q23-(Q23*AC23)</f>
        <v>1760.12</v>
      </c>
      <c r="AK23" s="191"/>
      <c r="AL23" s="193">
        <f>Q23</f>
        <v>7652.68</v>
      </c>
      <c r="AM23" s="191"/>
      <c r="AN23" s="193">
        <f>Q23-Q23*AF23</f>
        <v>4668.13</v>
      </c>
      <c r="AO23" s="191"/>
      <c r="AP23" s="193">
        <f>AJ23*$AO$6</f>
        <v>1108.8800000000001</v>
      </c>
      <c r="AQ23" s="191"/>
      <c r="AR23" s="193">
        <f>AL23*$AO$6</f>
        <v>4821.1899999999996</v>
      </c>
      <c r="AS23" s="191"/>
      <c r="AT23" s="193">
        <f>AN23*$AO$6</f>
        <v>2940.92</v>
      </c>
    </row>
    <row r="24" spans="1:46">
      <c r="A24" s="183" t="s">
        <v>543</v>
      </c>
      <c r="B24" s="184">
        <f>C24*247</f>
        <v>18122.39</v>
      </c>
      <c r="C24" s="185">
        <v>73.37</v>
      </c>
      <c r="D24" s="186">
        <f>394/0.95*0.75</f>
        <v>311.05</v>
      </c>
      <c r="E24" s="187">
        <f>D24/247</f>
        <v>1.26</v>
      </c>
      <c r="F24" s="186">
        <f>1203/12*9</f>
        <v>902.25</v>
      </c>
      <c r="G24" s="188">
        <f>F24/247</f>
        <v>3.65</v>
      </c>
      <c r="H24" s="186">
        <f>1203/12*9</f>
        <v>902.25</v>
      </c>
      <c r="I24" s="188">
        <f>H24/247</f>
        <v>3.65</v>
      </c>
      <c r="J24" s="186">
        <v>1437</v>
      </c>
      <c r="K24" s="187">
        <f>J24/247</f>
        <v>5.82</v>
      </c>
      <c r="L24" s="186">
        <f>6796/12*9</f>
        <v>5097</v>
      </c>
      <c r="M24" s="187">
        <f>L24/247</f>
        <v>20.64</v>
      </c>
      <c r="N24" s="187">
        <f>B24+D24+F24+J24+L24</f>
        <v>25869.69</v>
      </c>
      <c r="O24" s="188">
        <f t="shared" ref="O24:O30" si="9">N24/12</f>
        <v>2155.81</v>
      </c>
      <c r="P24" s="188">
        <f>C24+E24+G24+K24+M24</f>
        <v>104.74</v>
      </c>
      <c r="Q24" s="187">
        <f>B24+D24+F24+J24</f>
        <v>20772.689999999999</v>
      </c>
      <c r="R24" s="188">
        <f t="shared" ref="R24:R31" si="10">Q24/12</f>
        <v>1731.06</v>
      </c>
      <c r="S24" s="188">
        <f>C24+E24+G24+K24</f>
        <v>84.1</v>
      </c>
      <c r="T24" s="187">
        <f>B24+D24+H24</f>
        <v>19335.689999999999</v>
      </c>
      <c r="U24" s="188">
        <f t="shared" ref="U24:U31" si="11">T24/12</f>
        <v>1611.31</v>
      </c>
      <c r="V24" s="188">
        <f>C24+E24+I24</f>
        <v>78.28</v>
      </c>
      <c r="W24" s="190"/>
      <c r="X24" s="190"/>
      <c r="Y24" s="182"/>
      <c r="Z24" s="190"/>
      <c r="AA24" s="190"/>
      <c r="AB24" s="182"/>
      <c r="AC24" s="190"/>
      <c r="AD24" s="190"/>
      <c r="AE24" s="182"/>
      <c r="AF24" s="190"/>
      <c r="AG24" s="190"/>
      <c r="AH24" s="182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</row>
    <row r="25" spans="1:46">
      <c r="A25" s="183" t="s">
        <v>544</v>
      </c>
      <c r="B25" s="184">
        <f>C25*247</f>
        <v>25305.15</v>
      </c>
      <c r="C25" s="185">
        <v>102.45</v>
      </c>
      <c r="D25" s="186">
        <v>394</v>
      </c>
      <c r="E25" s="187">
        <f>D25/247</f>
        <v>1.6</v>
      </c>
      <c r="F25" s="186">
        <v>1203</v>
      </c>
      <c r="G25" s="188">
        <f>F25/247</f>
        <v>4.87</v>
      </c>
      <c r="H25" s="186">
        <v>859</v>
      </c>
      <c r="I25" s="188">
        <f>H25/247</f>
        <v>3.48</v>
      </c>
      <c r="J25" s="186">
        <v>1437</v>
      </c>
      <c r="K25" s="187">
        <f>J25/247</f>
        <v>5.82</v>
      </c>
      <c r="L25" s="186">
        <v>7068</v>
      </c>
      <c r="M25" s="187">
        <f>L25/247</f>
        <v>28.62</v>
      </c>
      <c r="N25" s="187">
        <f>B25+D25+F25+J25+L25</f>
        <v>35407.15</v>
      </c>
      <c r="O25" s="188">
        <f t="shared" si="9"/>
        <v>2950.6</v>
      </c>
      <c r="P25" s="188">
        <f>C25+E25+G25+K25+M25</f>
        <v>143.36000000000001</v>
      </c>
      <c r="Q25" s="196">
        <f>B25+D25+F25+J25</f>
        <v>28339.15</v>
      </c>
      <c r="R25" s="188">
        <f t="shared" si="10"/>
        <v>2361.6</v>
      </c>
      <c r="S25" s="188">
        <f>C25+E25+G25+K25</f>
        <v>114.74</v>
      </c>
      <c r="T25" s="187">
        <f>B25+D25+H25</f>
        <v>26558.15</v>
      </c>
      <c r="U25" s="188">
        <f t="shared" si="11"/>
        <v>2213.1799999999998</v>
      </c>
      <c r="V25" s="188">
        <f>C25+E25+I25</f>
        <v>107.53</v>
      </c>
      <c r="W25" s="190">
        <f>Y25/Q25</f>
        <v>0.78</v>
      </c>
      <c r="X25" s="190">
        <f>Y25/T25</f>
        <v>0.84</v>
      </c>
      <c r="Y25" s="192">
        <f>90*247</f>
        <v>22230</v>
      </c>
      <c r="Z25" s="190">
        <f>AB25/Q25</f>
        <v>0.39</v>
      </c>
      <c r="AA25" s="190">
        <f>AB25/T25</f>
        <v>0.42</v>
      </c>
      <c r="AB25" s="192">
        <f>90*247*0.5</f>
        <v>11115</v>
      </c>
      <c r="AC25" s="190"/>
      <c r="AD25" s="190"/>
      <c r="AE25" s="197"/>
      <c r="AF25" s="190"/>
      <c r="AG25" s="190"/>
      <c r="AH25" s="197"/>
      <c r="AI25" s="192">
        <f>Q25-(Q25*W25)</f>
        <v>6234.61</v>
      </c>
      <c r="AJ25" s="192"/>
      <c r="AK25" s="192">
        <f>Q25</f>
        <v>28339.15</v>
      </c>
      <c r="AL25" s="192"/>
      <c r="AM25" s="192">
        <f>Q25-Q25*Z25</f>
        <v>17286.88</v>
      </c>
      <c r="AN25" s="192"/>
      <c r="AO25" s="192">
        <f>AI25*$AO$6</f>
        <v>3927.8</v>
      </c>
      <c r="AP25" s="192"/>
      <c r="AQ25" s="192">
        <f>AK25*$AO$6</f>
        <v>17853.66</v>
      </c>
      <c r="AR25" s="192"/>
      <c r="AS25" s="192">
        <f>AM25*$AO$6</f>
        <v>10890.73</v>
      </c>
      <c r="AT25" s="192"/>
    </row>
    <row r="26" spans="1:46">
      <c r="A26" s="183" t="s">
        <v>545</v>
      </c>
      <c r="B26" s="184">
        <f>C26*247</f>
        <v>21242</v>
      </c>
      <c r="C26" s="185">
        <v>86</v>
      </c>
      <c r="D26" s="186">
        <f>199/0.95*1</f>
        <v>209.47</v>
      </c>
      <c r="E26" s="187">
        <f>D26/247</f>
        <v>0.85</v>
      </c>
      <c r="F26" s="186">
        <v>1012</v>
      </c>
      <c r="G26" s="188">
        <f>F26/247</f>
        <v>4.0999999999999996</v>
      </c>
      <c r="H26" s="186">
        <v>1012</v>
      </c>
      <c r="I26" s="188">
        <f>H26/247</f>
        <v>4.0999999999999996</v>
      </c>
      <c r="J26" s="186">
        <v>1209</v>
      </c>
      <c r="K26" s="187">
        <f>J26/247</f>
        <v>4.8899999999999997</v>
      </c>
      <c r="L26" s="186">
        <f>6327.39</f>
        <v>6327.39</v>
      </c>
      <c r="M26" s="187">
        <f>L26/247</f>
        <v>25.62</v>
      </c>
      <c r="N26" s="187">
        <f>B26+D26+F26+J26+L26</f>
        <v>29999.86</v>
      </c>
      <c r="O26" s="188">
        <f t="shared" si="9"/>
        <v>2499.9899999999998</v>
      </c>
      <c r="P26" s="188">
        <f>C26+E26+G26+K26+M26</f>
        <v>121.46</v>
      </c>
      <c r="Q26" s="187">
        <f>B26+D26+F26+J26</f>
        <v>23672.47</v>
      </c>
      <c r="R26" s="188">
        <f t="shared" si="10"/>
        <v>1972.71</v>
      </c>
      <c r="S26" s="188">
        <f>C26+E26+G26+K26</f>
        <v>95.84</v>
      </c>
      <c r="T26" s="187">
        <f>B26+D26+H26</f>
        <v>22463.47</v>
      </c>
      <c r="U26" s="188">
        <f t="shared" si="11"/>
        <v>1871.96</v>
      </c>
      <c r="V26" s="188">
        <f>C26+E26+I26</f>
        <v>90.95</v>
      </c>
      <c r="W26" s="190"/>
      <c r="X26" s="190"/>
      <c r="Y26" s="182"/>
      <c r="Z26" s="190"/>
      <c r="AA26" s="190"/>
      <c r="AB26" s="182"/>
      <c r="AC26" s="190"/>
      <c r="AD26" s="190"/>
      <c r="AE26" s="182"/>
      <c r="AF26" s="190"/>
      <c r="AG26" s="190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</row>
    <row r="27" spans="1:46">
      <c r="A27" s="178" t="s">
        <v>546</v>
      </c>
      <c r="B27" s="179"/>
      <c r="C27" s="180"/>
      <c r="D27" s="180"/>
      <c r="E27" s="180"/>
      <c r="F27" s="180"/>
      <c r="G27" s="181"/>
      <c r="H27" s="180"/>
      <c r="I27" s="181"/>
      <c r="J27" s="180"/>
      <c r="K27" s="180"/>
      <c r="L27" s="180"/>
      <c r="M27" s="180"/>
      <c r="N27" s="198"/>
      <c r="O27" s="199"/>
      <c r="P27" s="199"/>
      <c r="Q27" s="198"/>
      <c r="R27" s="199"/>
      <c r="S27" s="199"/>
      <c r="T27" s="198"/>
      <c r="U27" s="199"/>
      <c r="V27" s="199"/>
      <c r="W27" s="200"/>
      <c r="X27" s="200"/>
      <c r="Y27" s="182"/>
      <c r="Z27" s="200"/>
      <c r="AA27" s="200"/>
      <c r="AB27" s="182"/>
      <c r="AC27" s="200"/>
      <c r="AD27" s="200"/>
      <c r="AE27" s="182"/>
      <c r="AF27" s="200"/>
      <c r="AG27" s="200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</row>
    <row r="28" spans="1:46">
      <c r="A28" s="183" t="s">
        <v>542</v>
      </c>
      <c r="B28" s="184">
        <f>C28*247</f>
        <v>8141.12</v>
      </c>
      <c r="C28" s="185">
        <v>32.96</v>
      </c>
      <c r="D28" s="186">
        <f>394/0.95*0.25</f>
        <v>103.68</v>
      </c>
      <c r="E28" s="187">
        <f>D28/247</f>
        <v>0.42</v>
      </c>
      <c r="F28" s="186">
        <f>1203/12*4</f>
        <v>401</v>
      </c>
      <c r="G28" s="188">
        <f>F28/247</f>
        <v>1.62</v>
      </c>
      <c r="H28" s="186">
        <f>859/12*4</f>
        <v>286.33</v>
      </c>
      <c r="I28" s="188">
        <f>H28/247</f>
        <v>1.1599999999999999</v>
      </c>
      <c r="J28" s="186">
        <f>1437/12*4</f>
        <v>479</v>
      </c>
      <c r="K28" s="187">
        <f>J28/247</f>
        <v>1.94</v>
      </c>
      <c r="L28" s="186">
        <f>5907/12*4</f>
        <v>1969</v>
      </c>
      <c r="M28" s="187">
        <f>L28/247</f>
        <v>7.97</v>
      </c>
      <c r="N28" s="187">
        <f>B28+D28+F28+J28+L28</f>
        <v>11093.8</v>
      </c>
      <c r="O28" s="188">
        <f t="shared" si="9"/>
        <v>924.48</v>
      </c>
      <c r="P28" s="188">
        <f>C28+E28+G28+K28+M28</f>
        <v>44.91</v>
      </c>
      <c r="Q28" s="187">
        <f>B28+D28+F28+J28</f>
        <v>9124.7999999999993</v>
      </c>
      <c r="R28" s="188">
        <f t="shared" si="10"/>
        <v>760.4</v>
      </c>
      <c r="S28" s="188">
        <f>C28+E28+G28+K28</f>
        <v>36.94</v>
      </c>
      <c r="T28" s="187">
        <f>B28+D28+H28</f>
        <v>8531.1299999999992</v>
      </c>
      <c r="U28" s="188">
        <f t="shared" si="11"/>
        <v>710.93</v>
      </c>
      <c r="V28" s="188">
        <f>C28+E28+I28</f>
        <v>34.54</v>
      </c>
      <c r="W28" s="190"/>
      <c r="X28" s="190"/>
      <c r="Y28" s="182"/>
      <c r="Z28" s="190"/>
      <c r="AA28" s="190"/>
      <c r="AB28" s="182"/>
      <c r="AC28" s="190">
        <f>AE28/Q28</f>
        <v>0.65</v>
      </c>
      <c r="AD28" s="190">
        <f>AE28/T28</f>
        <v>0.69</v>
      </c>
      <c r="AE28" s="192">
        <f>24*247</f>
        <v>5928</v>
      </c>
      <c r="AF28" s="190">
        <f>AH28/Q28</f>
        <v>0.32</v>
      </c>
      <c r="AG28" s="190">
        <f>AH28/T28</f>
        <v>0.35</v>
      </c>
      <c r="AH28" s="192">
        <f>24*247*0.5</f>
        <v>2964</v>
      </c>
      <c r="AI28" s="191"/>
      <c r="AJ28" s="193">
        <f>Q28-(Q28*AC28)</f>
        <v>3193.68</v>
      </c>
      <c r="AK28" s="191"/>
      <c r="AL28" s="193">
        <f>Q28</f>
        <v>9124.7999999999993</v>
      </c>
      <c r="AM28" s="191"/>
      <c r="AN28" s="193">
        <f>Q28-Q28*AF28</f>
        <v>6204.86</v>
      </c>
      <c r="AO28" s="191"/>
      <c r="AP28" s="193">
        <f>AJ28*$AO$6</f>
        <v>2012.02</v>
      </c>
      <c r="AQ28" s="191"/>
      <c r="AR28" s="193">
        <f>AL28*$AO$6</f>
        <v>5748.62</v>
      </c>
      <c r="AS28" s="191"/>
      <c r="AT28" s="193">
        <f>AN28*$AO$6</f>
        <v>3909.06</v>
      </c>
    </row>
    <row r="29" spans="1:46">
      <c r="A29" s="183" t="s">
        <v>543</v>
      </c>
      <c r="B29" s="184">
        <f>C29*247</f>
        <v>22363.38</v>
      </c>
      <c r="C29" s="185">
        <v>90.54</v>
      </c>
      <c r="D29" s="186">
        <f>394/0.95*0.75</f>
        <v>311.05</v>
      </c>
      <c r="E29" s="187">
        <f>D29/247</f>
        <v>1.26</v>
      </c>
      <c r="F29" s="186">
        <f>1203/12*9</f>
        <v>902.25</v>
      </c>
      <c r="G29" s="188">
        <f>F29/247</f>
        <v>3.65</v>
      </c>
      <c r="H29" s="186">
        <f>1203/12*9</f>
        <v>902.25</v>
      </c>
      <c r="I29" s="188">
        <f>H29/247</f>
        <v>3.65</v>
      </c>
      <c r="J29" s="186">
        <v>1437</v>
      </c>
      <c r="K29" s="187">
        <f>J29/247</f>
        <v>5.82</v>
      </c>
      <c r="L29" s="186">
        <f>5679/12*9</f>
        <v>4259.25</v>
      </c>
      <c r="M29" s="187">
        <f>L29/247</f>
        <v>17.239999999999998</v>
      </c>
      <c r="N29" s="187">
        <f>B29+D29+F29+J29+L29</f>
        <v>29272.93</v>
      </c>
      <c r="O29" s="188">
        <f t="shared" si="9"/>
        <v>2439.41</v>
      </c>
      <c r="P29" s="188">
        <f>C29+E29+G29+K29+M29</f>
        <v>118.51</v>
      </c>
      <c r="Q29" s="187">
        <f>B29+D29+F29+J29</f>
        <v>25013.68</v>
      </c>
      <c r="R29" s="188">
        <f t="shared" si="10"/>
        <v>2084.4699999999998</v>
      </c>
      <c r="S29" s="188">
        <f>C29+E29+G29+K29</f>
        <v>101.27</v>
      </c>
      <c r="T29" s="187">
        <f>B29+D29+H29</f>
        <v>23576.68</v>
      </c>
      <c r="U29" s="188">
        <f t="shared" si="11"/>
        <v>1964.72</v>
      </c>
      <c r="V29" s="188">
        <f>C29+E29+I29</f>
        <v>95.45</v>
      </c>
      <c r="W29" s="190"/>
      <c r="X29" s="190"/>
      <c r="Y29" s="182"/>
      <c r="Z29" s="190"/>
      <c r="AA29" s="190"/>
      <c r="AB29" s="182"/>
      <c r="AC29" s="190"/>
      <c r="AD29" s="190"/>
      <c r="AE29" s="182"/>
      <c r="AF29" s="190"/>
      <c r="AG29" s="190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</row>
    <row r="30" spans="1:46">
      <c r="A30" s="183" t="s">
        <v>544</v>
      </c>
      <c r="B30" s="184">
        <f>C30*247</f>
        <v>30887.35</v>
      </c>
      <c r="C30" s="185">
        <v>125.05</v>
      </c>
      <c r="D30" s="186">
        <v>394</v>
      </c>
      <c r="E30" s="187">
        <f>D30/247</f>
        <v>1.6</v>
      </c>
      <c r="F30" s="186">
        <v>1203</v>
      </c>
      <c r="G30" s="188">
        <f>F30/247</f>
        <v>4.87</v>
      </c>
      <c r="H30" s="186">
        <v>859</v>
      </c>
      <c r="I30" s="188">
        <f>H30/247</f>
        <v>3.48</v>
      </c>
      <c r="J30" s="186">
        <v>1437</v>
      </c>
      <c r="K30" s="187">
        <f>J30/247</f>
        <v>5.82</v>
      </c>
      <c r="L30" s="186">
        <v>5907</v>
      </c>
      <c r="M30" s="187">
        <f>L30/247</f>
        <v>23.91</v>
      </c>
      <c r="N30" s="187">
        <f>B30+D30+F30+J30+L30</f>
        <v>39828.35</v>
      </c>
      <c r="O30" s="188">
        <f t="shared" si="9"/>
        <v>3319.03</v>
      </c>
      <c r="P30" s="188">
        <f>C30+E30+G30+K30+M30</f>
        <v>161.25</v>
      </c>
      <c r="Q30" s="196">
        <f>B30+D30+F30+J30</f>
        <v>33921.35</v>
      </c>
      <c r="R30" s="188">
        <f t="shared" si="10"/>
        <v>2826.78</v>
      </c>
      <c r="S30" s="188">
        <f>C30+E30+G30+K30</f>
        <v>137.34</v>
      </c>
      <c r="T30" s="187">
        <f>B30+D30+H30</f>
        <v>32140.35</v>
      </c>
      <c r="U30" s="188">
        <f t="shared" si="11"/>
        <v>2678.36</v>
      </c>
      <c r="V30" s="188">
        <f>C30+E30+I30</f>
        <v>130.13</v>
      </c>
      <c r="W30" s="190">
        <f>Y30/Q30</f>
        <v>0.66</v>
      </c>
      <c r="X30" s="190">
        <f>Y30/T30</f>
        <v>0.69</v>
      </c>
      <c r="Y30" s="192">
        <f>90*247</f>
        <v>22230</v>
      </c>
      <c r="Z30" s="190">
        <f>AB30/Q30</f>
        <v>0.33</v>
      </c>
      <c r="AA30" s="190">
        <f>AB30/T30</f>
        <v>0.35</v>
      </c>
      <c r="AB30" s="192">
        <f>90*247*0.5</f>
        <v>11115</v>
      </c>
      <c r="AC30" s="190"/>
      <c r="AD30" s="190"/>
      <c r="AE30" s="197"/>
      <c r="AF30" s="190"/>
      <c r="AG30" s="190"/>
      <c r="AH30" s="197"/>
      <c r="AI30" s="201">
        <f>Q30-(Q30*W30)</f>
        <v>11533.26</v>
      </c>
      <c r="AJ30" s="201"/>
      <c r="AK30" s="201">
        <f>Q30</f>
        <v>33921.35</v>
      </c>
      <c r="AL30" s="201"/>
      <c r="AM30" s="201">
        <f>Q30-Q30*Z30</f>
        <v>22727.3</v>
      </c>
      <c r="AN30" s="201"/>
      <c r="AO30" s="201">
        <f>AI30*$AO$6</f>
        <v>7265.95</v>
      </c>
      <c r="AP30" s="201"/>
      <c r="AQ30" s="201">
        <f>AK30*$AO$6</f>
        <v>21370.45</v>
      </c>
      <c r="AR30" s="201"/>
      <c r="AS30" s="201">
        <f>AM30*$AO$6</f>
        <v>14318.2</v>
      </c>
      <c r="AT30" s="201"/>
    </row>
    <row r="31" spans="1:46" ht="15.75" thickBot="1">
      <c r="A31" s="203" t="s">
        <v>545</v>
      </c>
      <c r="B31" s="184">
        <f>C31*247</f>
        <v>26182</v>
      </c>
      <c r="C31" s="185">
        <v>106</v>
      </c>
      <c r="D31" s="186">
        <f>199/0.95*1</f>
        <v>209.47</v>
      </c>
      <c r="E31" s="204">
        <f>D31/247</f>
        <v>0.85</v>
      </c>
      <c r="F31" s="186">
        <v>1012</v>
      </c>
      <c r="G31" s="205">
        <f>F31/247</f>
        <v>4.0999999999999996</v>
      </c>
      <c r="H31" s="186">
        <v>1012</v>
      </c>
      <c r="I31" s="205">
        <f>H31/247</f>
        <v>4.0999999999999996</v>
      </c>
      <c r="J31" s="186">
        <v>1209</v>
      </c>
      <c r="K31" s="204">
        <f>J31/247</f>
        <v>4.8899999999999997</v>
      </c>
      <c r="L31" s="186">
        <v>5288</v>
      </c>
      <c r="M31" s="204">
        <f>L31/247</f>
        <v>21.41</v>
      </c>
      <c r="N31" s="186">
        <f>B31+D31+F31</f>
        <v>27403.47</v>
      </c>
      <c r="O31" s="206">
        <f>N31/12</f>
        <v>2283.62</v>
      </c>
      <c r="P31" s="206">
        <f>C31+E31+G31</f>
        <v>110.95</v>
      </c>
      <c r="Q31" s="187">
        <f>B31+D31+F31+J31</f>
        <v>28612.47</v>
      </c>
      <c r="R31" s="188">
        <f t="shared" si="10"/>
        <v>2384.37</v>
      </c>
      <c r="S31" s="188">
        <f>C31+E31+G31+K31</f>
        <v>115.84</v>
      </c>
      <c r="T31" s="187">
        <f>B31+D31+H31</f>
        <v>27403.47</v>
      </c>
      <c r="U31" s="188">
        <f t="shared" si="11"/>
        <v>2283.62</v>
      </c>
      <c r="V31" s="188">
        <f>C31+E31+I31</f>
        <v>110.95</v>
      </c>
      <c r="W31" s="211"/>
      <c r="X31" s="211"/>
      <c r="Y31" s="212"/>
      <c r="Z31" s="211"/>
      <c r="AA31" s="211"/>
      <c r="AB31" s="212"/>
      <c r="AC31" s="197"/>
      <c r="AD31" s="197"/>
      <c r="AE31" s="182"/>
      <c r="AF31" s="197"/>
      <c r="AG31" s="197"/>
      <c r="AH31" s="182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</row>
    <row r="32" spans="1:46">
      <c r="A32" s="210" t="s">
        <v>548</v>
      </c>
      <c r="B32" s="174"/>
      <c r="C32" s="175"/>
      <c r="D32" s="175"/>
      <c r="E32" s="175"/>
      <c r="F32" s="175"/>
      <c r="G32" s="176"/>
      <c r="H32" s="175"/>
      <c r="I32" s="176"/>
      <c r="J32" s="175"/>
      <c r="K32" s="175"/>
      <c r="L32" s="175"/>
      <c r="M32" s="175"/>
      <c r="N32" s="175"/>
      <c r="O32" s="175"/>
      <c r="P32" s="176"/>
      <c r="Q32" s="175"/>
      <c r="R32" s="175"/>
      <c r="S32" s="176"/>
      <c r="T32" s="175"/>
      <c r="U32" s="175"/>
      <c r="V32" s="176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</row>
    <row r="33" spans="1:46">
      <c r="A33" s="178" t="s">
        <v>541</v>
      </c>
      <c r="B33" s="179"/>
      <c r="C33" s="180"/>
      <c r="D33" s="180"/>
      <c r="E33" s="180"/>
      <c r="F33" s="180"/>
      <c r="G33" s="181"/>
      <c r="H33" s="180"/>
      <c r="I33" s="181"/>
      <c r="J33" s="180"/>
      <c r="K33" s="180"/>
      <c r="L33" s="180"/>
      <c r="M33" s="180"/>
      <c r="N33" s="180"/>
      <c r="O33" s="181"/>
      <c r="P33" s="181"/>
      <c r="Q33" s="180"/>
      <c r="R33" s="181"/>
      <c r="S33" s="181"/>
      <c r="T33" s="180"/>
      <c r="U33" s="181"/>
      <c r="V33" s="181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</row>
    <row r="34" spans="1:46">
      <c r="A34" s="183" t="s">
        <v>542</v>
      </c>
      <c r="B34" s="184">
        <f>C34*247</f>
        <v>6669</v>
      </c>
      <c r="C34" s="185">
        <v>27</v>
      </c>
      <c r="D34" s="186">
        <f>394/0.95*0.25</f>
        <v>103.68</v>
      </c>
      <c r="E34" s="187">
        <f>D34/247</f>
        <v>0.42</v>
      </c>
      <c r="F34" s="186">
        <f>1203/12*4</f>
        <v>401</v>
      </c>
      <c r="G34" s="188">
        <f>F34/247</f>
        <v>1.62</v>
      </c>
      <c r="H34" s="186">
        <f>859/12*4</f>
        <v>286.33</v>
      </c>
      <c r="I34" s="188">
        <f>H34/247</f>
        <v>1.1599999999999999</v>
      </c>
      <c r="J34" s="186">
        <f>1437/12*4</f>
        <v>479</v>
      </c>
      <c r="K34" s="187">
        <f>J34/247</f>
        <v>1.94</v>
      </c>
      <c r="L34" s="186">
        <f>7068/12*4</f>
        <v>2356</v>
      </c>
      <c r="M34" s="187">
        <f>L34/247</f>
        <v>9.5399999999999991</v>
      </c>
      <c r="N34" s="187">
        <f>B34+D34+F34+J34+L34</f>
        <v>10008.68</v>
      </c>
      <c r="O34" s="188">
        <f>N34/12</f>
        <v>834.06</v>
      </c>
      <c r="P34" s="188">
        <f>C34+E34+G34+K34+M34</f>
        <v>40.520000000000003</v>
      </c>
      <c r="Q34" s="187">
        <f>B34+D34+F34+J34</f>
        <v>7652.68</v>
      </c>
      <c r="R34" s="188">
        <f>Q34/12</f>
        <v>637.72</v>
      </c>
      <c r="S34" s="188">
        <f>C34+E34+G34+K34</f>
        <v>30.98</v>
      </c>
      <c r="T34" s="187">
        <f>B34+D34+H34</f>
        <v>7059.01</v>
      </c>
      <c r="U34" s="188">
        <f>T34/12</f>
        <v>588.25</v>
      </c>
      <c r="V34" s="188">
        <f>C34+E34+I34</f>
        <v>28.58</v>
      </c>
      <c r="W34" s="190"/>
      <c r="X34" s="190"/>
      <c r="Y34" s="182"/>
      <c r="Z34" s="190"/>
      <c r="AA34" s="190"/>
      <c r="AB34" s="182"/>
      <c r="AC34" s="190">
        <f>AE34/Q34</f>
        <v>0.77</v>
      </c>
      <c r="AD34" s="190">
        <f>AE34/T34</f>
        <v>0.84</v>
      </c>
      <c r="AE34" s="192">
        <f>24*247</f>
        <v>5928</v>
      </c>
      <c r="AF34" s="190">
        <f>AH34/Q34</f>
        <v>0.39</v>
      </c>
      <c r="AG34" s="190">
        <f>AH34/T34</f>
        <v>0.42</v>
      </c>
      <c r="AH34" s="192">
        <f>24*247*0.5</f>
        <v>2964</v>
      </c>
      <c r="AI34" s="191"/>
      <c r="AJ34" s="193">
        <f>Q34-(Q34*AC34)</f>
        <v>1760.12</v>
      </c>
      <c r="AK34" s="191"/>
      <c r="AL34" s="193">
        <f>Q34</f>
        <v>7652.68</v>
      </c>
      <c r="AM34" s="191"/>
      <c r="AN34" s="193">
        <f>Q34-Q34*AF34</f>
        <v>4668.13</v>
      </c>
      <c r="AO34" s="191"/>
      <c r="AP34" s="193">
        <f>AJ34*$AO$6</f>
        <v>1108.8800000000001</v>
      </c>
      <c r="AQ34" s="191"/>
      <c r="AR34" s="193">
        <f>AL34*$AO$6</f>
        <v>4821.1899999999996</v>
      </c>
      <c r="AS34" s="191"/>
      <c r="AT34" s="193">
        <f>AN34*$AO$6</f>
        <v>2940.92</v>
      </c>
    </row>
    <row r="35" spans="1:46">
      <c r="A35" s="183" t="s">
        <v>543</v>
      </c>
      <c r="B35" s="184">
        <f>C35*247</f>
        <v>18122.39</v>
      </c>
      <c r="C35" s="185">
        <v>73.37</v>
      </c>
      <c r="D35" s="186">
        <f>394/0.95*0.75</f>
        <v>311.05</v>
      </c>
      <c r="E35" s="187">
        <f>D35/247</f>
        <v>1.26</v>
      </c>
      <c r="F35" s="186">
        <f>1203/12*9</f>
        <v>902.25</v>
      </c>
      <c r="G35" s="188">
        <f>F35/247</f>
        <v>3.65</v>
      </c>
      <c r="H35" s="186">
        <f>1203/12*9</f>
        <v>902.25</v>
      </c>
      <c r="I35" s="188">
        <f>H35/247</f>
        <v>3.65</v>
      </c>
      <c r="J35" s="186">
        <v>1437</v>
      </c>
      <c r="K35" s="187">
        <f>J35/247</f>
        <v>5.82</v>
      </c>
      <c r="L35" s="186">
        <f>6796/12*9</f>
        <v>5097</v>
      </c>
      <c r="M35" s="187">
        <f>L35/247</f>
        <v>20.64</v>
      </c>
      <c r="N35" s="187">
        <f>B35+D35+F35+J35+L35</f>
        <v>25869.69</v>
      </c>
      <c r="O35" s="188">
        <f t="shared" ref="O35:O41" si="12">N35/12</f>
        <v>2155.81</v>
      </c>
      <c r="P35" s="188">
        <f>C35+E35+G35+K35+M35</f>
        <v>104.74</v>
      </c>
      <c r="Q35" s="187">
        <f>B35+D35+F35+J35</f>
        <v>20772.689999999999</v>
      </c>
      <c r="R35" s="188">
        <f t="shared" ref="R35:R42" si="13">Q35/12</f>
        <v>1731.06</v>
      </c>
      <c r="S35" s="188">
        <f>C35+E35+G35+K35</f>
        <v>84.1</v>
      </c>
      <c r="T35" s="187">
        <f>B35+D35+H35</f>
        <v>19335.689999999999</v>
      </c>
      <c r="U35" s="188">
        <f t="shared" ref="U35:U42" si="14">T35/12</f>
        <v>1611.31</v>
      </c>
      <c r="V35" s="188">
        <f>C35+E35+I35</f>
        <v>78.28</v>
      </c>
      <c r="W35" s="190"/>
      <c r="X35" s="190"/>
      <c r="Y35" s="182"/>
      <c r="Z35" s="190"/>
      <c r="AA35" s="190"/>
      <c r="AB35" s="182"/>
      <c r="AC35" s="190"/>
      <c r="AD35" s="190"/>
      <c r="AE35" s="182"/>
      <c r="AF35" s="190"/>
      <c r="AG35" s="190"/>
      <c r="AH35" s="182"/>
      <c r="AI35" s="195"/>
      <c r="AJ35" s="195"/>
      <c r="AK35" s="195"/>
      <c r="AL35" s="195"/>
      <c r="AM35" s="195"/>
      <c r="AN35" s="195"/>
      <c r="AO35" s="195"/>
      <c r="AP35" s="195"/>
      <c r="AQ35" s="195"/>
      <c r="AR35" s="195"/>
      <c r="AS35" s="195"/>
      <c r="AT35" s="195"/>
    </row>
    <row r="36" spans="1:46">
      <c r="A36" s="183" t="s">
        <v>544</v>
      </c>
      <c r="B36" s="184">
        <f>C36*247</f>
        <v>25305.15</v>
      </c>
      <c r="C36" s="185">
        <v>102.45</v>
      </c>
      <c r="D36" s="186">
        <v>394</v>
      </c>
      <c r="E36" s="187">
        <f>D36/247</f>
        <v>1.6</v>
      </c>
      <c r="F36" s="186">
        <v>1203</v>
      </c>
      <c r="G36" s="188">
        <f>F36/247</f>
        <v>4.87</v>
      </c>
      <c r="H36" s="186">
        <v>859</v>
      </c>
      <c r="I36" s="188">
        <f>H36/247</f>
        <v>3.48</v>
      </c>
      <c r="J36" s="186">
        <v>1437</v>
      </c>
      <c r="K36" s="187">
        <f>J36/247</f>
        <v>5.82</v>
      </c>
      <c r="L36" s="186">
        <v>7068</v>
      </c>
      <c r="M36" s="187">
        <f>L36/247</f>
        <v>28.62</v>
      </c>
      <c r="N36" s="187">
        <f>B36+D36+F36+J36+L36</f>
        <v>35407.15</v>
      </c>
      <c r="O36" s="188">
        <f t="shared" si="12"/>
        <v>2950.6</v>
      </c>
      <c r="P36" s="188">
        <f>C36+E36+G36+K36+M36</f>
        <v>143.36000000000001</v>
      </c>
      <c r="Q36" s="196">
        <f>B36+D36+F36+J36</f>
        <v>28339.15</v>
      </c>
      <c r="R36" s="188">
        <f t="shared" si="13"/>
        <v>2361.6</v>
      </c>
      <c r="S36" s="188">
        <f>C36+E36+G36+K36</f>
        <v>114.74</v>
      </c>
      <c r="T36" s="187">
        <f>B36+D36+H36</f>
        <v>26558.15</v>
      </c>
      <c r="U36" s="188">
        <f t="shared" si="14"/>
        <v>2213.1799999999998</v>
      </c>
      <c r="V36" s="188">
        <f>C36+E36+I36</f>
        <v>107.53</v>
      </c>
      <c r="W36" s="190">
        <f>Y36/Q36</f>
        <v>0.78</v>
      </c>
      <c r="X36" s="190">
        <f>Y36/T36</f>
        <v>0.84</v>
      </c>
      <c r="Y36" s="192">
        <f>90*247</f>
        <v>22230</v>
      </c>
      <c r="Z36" s="190">
        <f>AB36/Q36</f>
        <v>0.39</v>
      </c>
      <c r="AA36" s="190">
        <f>AB36/T36</f>
        <v>0.42</v>
      </c>
      <c r="AB36" s="192">
        <f>90*247*0.5</f>
        <v>11115</v>
      </c>
      <c r="AC36" s="190"/>
      <c r="AD36" s="190"/>
      <c r="AE36" s="197"/>
      <c r="AF36" s="190"/>
      <c r="AG36" s="190"/>
      <c r="AH36" s="197"/>
      <c r="AI36" s="192">
        <f>Q36-(Q36*W36)</f>
        <v>6234.61</v>
      </c>
      <c r="AJ36" s="192"/>
      <c r="AK36" s="192">
        <f>Q36</f>
        <v>28339.15</v>
      </c>
      <c r="AL36" s="192"/>
      <c r="AM36" s="192">
        <f>Q36-Q36*Z36</f>
        <v>17286.88</v>
      </c>
      <c r="AN36" s="192"/>
      <c r="AO36" s="192">
        <f>AI36*$AO$6</f>
        <v>3927.8</v>
      </c>
      <c r="AP36" s="192"/>
      <c r="AQ36" s="192">
        <f>AK36*$AO$6</f>
        <v>17853.66</v>
      </c>
      <c r="AR36" s="192"/>
      <c r="AS36" s="192">
        <f>AM36*$AO$6</f>
        <v>10890.73</v>
      </c>
      <c r="AT36" s="192"/>
    </row>
    <row r="37" spans="1:46">
      <c r="A37" s="183" t="s">
        <v>545</v>
      </c>
      <c r="B37" s="184">
        <f>C37*247</f>
        <v>21242</v>
      </c>
      <c r="C37" s="185">
        <v>86</v>
      </c>
      <c r="D37" s="186">
        <f>199/0.95*1</f>
        <v>209.47</v>
      </c>
      <c r="E37" s="187">
        <f>D37/247</f>
        <v>0.85</v>
      </c>
      <c r="F37" s="186">
        <v>1012</v>
      </c>
      <c r="G37" s="188">
        <f>F37/247</f>
        <v>4.0999999999999996</v>
      </c>
      <c r="H37" s="186">
        <v>1012</v>
      </c>
      <c r="I37" s="188">
        <f>H37/247</f>
        <v>4.0999999999999996</v>
      </c>
      <c r="J37" s="186">
        <v>1209</v>
      </c>
      <c r="K37" s="187">
        <f>J37/247</f>
        <v>4.8899999999999997</v>
      </c>
      <c r="L37" s="186">
        <f>6327.39</f>
        <v>6327.39</v>
      </c>
      <c r="M37" s="187">
        <f>L37/247</f>
        <v>25.62</v>
      </c>
      <c r="N37" s="187">
        <f>B37+D37+F37+J37+L37</f>
        <v>29999.86</v>
      </c>
      <c r="O37" s="188">
        <f t="shared" si="12"/>
        <v>2499.9899999999998</v>
      </c>
      <c r="P37" s="188">
        <f>C37+E37+G37+K37+M37</f>
        <v>121.46</v>
      </c>
      <c r="Q37" s="187">
        <f>B37+D37+F37+J37</f>
        <v>23672.47</v>
      </c>
      <c r="R37" s="188">
        <f t="shared" si="13"/>
        <v>1972.71</v>
      </c>
      <c r="S37" s="188">
        <f>C37+E37+G37+K37</f>
        <v>95.84</v>
      </c>
      <c r="T37" s="187">
        <f>B37+D37+H37</f>
        <v>22463.47</v>
      </c>
      <c r="U37" s="188">
        <f t="shared" si="14"/>
        <v>1871.96</v>
      </c>
      <c r="V37" s="188">
        <f>C37+E37+I37</f>
        <v>90.95</v>
      </c>
      <c r="W37" s="190"/>
      <c r="X37" s="190"/>
      <c r="Y37" s="182"/>
      <c r="Z37" s="190"/>
      <c r="AA37" s="190"/>
      <c r="AB37" s="182"/>
      <c r="AC37" s="190"/>
      <c r="AD37" s="190"/>
      <c r="AE37" s="182"/>
      <c r="AF37" s="190"/>
      <c r="AG37" s="190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</row>
    <row r="38" spans="1:46">
      <c r="A38" s="178" t="s">
        <v>546</v>
      </c>
      <c r="B38" s="179"/>
      <c r="C38" s="180"/>
      <c r="D38" s="180"/>
      <c r="E38" s="180"/>
      <c r="F38" s="180"/>
      <c r="G38" s="181"/>
      <c r="H38" s="180"/>
      <c r="I38" s="181"/>
      <c r="J38" s="180"/>
      <c r="K38" s="180"/>
      <c r="L38" s="180"/>
      <c r="M38" s="180"/>
      <c r="N38" s="198"/>
      <c r="O38" s="199"/>
      <c r="P38" s="199"/>
      <c r="Q38" s="198"/>
      <c r="R38" s="199"/>
      <c r="S38" s="199"/>
      <c r="T38" s="198"/>
      <c r="U38" s="199"/>
      <c r="V38" s="199"/>
      <c r="W38" s="200"/>
      <c r="X38" s="200"/>
      <c r="Y38" s="182"/>
      <c r="Z38" s="200"/>
      <c r="AA38" s="200"/>
      <c r="AB38" s="182"/>
      <c r="AC38" s="200"/>
      <c r="AD38" s="200"/>
      <c r="AE38" s="182"/>
      <c r="AF38" s="200"/>
      <c r="AG38" s="200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</row>
    <row r="39" spans="1:46">
      <c r="A39" s="183" t="s">
        <v>542</v>
      </c>
      <c r="B39" s="184">
        <f>C39*247</f>
        <v>8141.12</v>
      </c>
      <c r="C39" s="185">
        <v>32.96</v>
      </c>
      <c r="D39" s="186">
        <f>394/0.95*0.25</f>
        <v>103.68</v>
      </c>
      <c r="E39" s="187">
        <f>D39/247</f>
        <v>0.42</v>
      </c>
      <c r="F39" s="186">
        <f>1203/12*4</f>
        <v>401</v>
      </c>
      <c r="G39" s="188">
        <f>F39/247</f>
        <v>1.62</v>
      </c>
      <c r="H39" s="186">
        <f>859/12*4</f>
        <v>286.33</v>
      </c>
      <c r="I39" s="188">
        <f>H39/247</f>
        <v>1.1599999999999999</v>
      </c>
      <c r="J39" s="186">
        <v>479</v>
      </c>
      <c r="K39" s="187">
        <f>J39/247</f>
        <v>1.94</v>
      </c>
      <c r="L39" s="186">
        <f>5907/12*4</f>
        <v>1969</v>
      </c>
      <c r="M39" s="187">
        <f>L39/247</f>
        <v>7.97</v>
      </c>
      <c r="N39" s="187">
        <f>B39+D39+F39+J39+L39</f>
        <v>11093.8</v>
      </c>
      <c r="O39" s="188">
        <f t="shared" si="12"/>
        <v>924.48</v>
      </c>
      <c r="P39" s="188">
        <f>C39+E39+G39+K39+M39</f>
        <v>44.91</v>
      </c>
      <c r="Q39" s="187">
        <f>B39+D39+F39+J39</f>
        <v>9124.7999999999993</v>
      </c>
      <c r="R39" s="188">
        <f t="shared" si="13"/>
        <v>760.4</v>
      </c>
      <c r="S39" s="188">
        <f>C39+E39+G39+K39</f>
        <v>36.94</v>
      </c>
      <c r="T39" s="187">
        <f>B39+D39+H39</f>
        <v>8531.1299999999992</v>
      </c>
      <c r="U39" s="188">
        <f t="shared" si="14"/>
        <v>710.93</v>
      </c>
      <c r="V39" s="188">
        <f>C39+E39+I39</f>
        <v>34.54</v>
      </c>
      <c r="W39" s="190"/>
      <c r="X39" s="190"/>
      <c r="Y39" s="182"/>
      <c r="Z39" s="190"/>
      <c r="AA39" s="190"/>
      <c r="AB39" s="182"/>
      <c r="AC39" s="190">
        <f>AE39/Q39</f>
        <v>0.65</v>
      </c>
      <c r="AD39" s="190">
        <f>AE39/T39</f>
        <v>0.69</v>
      </c>
      <c r="AE39" s="192">
        <f>24*247</f>
        <v>5928</v>
      </c>
      <c r="AF39" s="190">
        <f>AH39/Q39</f>
        <v>0.32</v>
      </c>
      <c r="AG39" s="190">
        <f>AH39/T39</f>
        <v>0.35</v>
      </c>
      <c r="AH39" s="192">
        <f>24*247*0.5</f>
        <v>2964</v>
      </c>
      <c r="AI39" s="191"/>
      <c r="AJ39" s="193">
        <f>Q39-(Q39*AC39)</f>
        <v>3193.68</v>
      </c>
      <c r="AK39" s="191"/>
      <c r="AL39" s="193">
        <f>Q39</f>
        <v>9124.7999999999993</v>
      </c>
      <c r="AM39" s="191"/>
      <c r="AN39" s="193">
        <f>Q39-Q39*AF39</f>
        <v>6204.86</v>
      </c>
      <c r="AO39" s="191"/>
      <c r="AP39" s="193">
        <f>AJ39*$AO$6</f>
        <v>2012.02</v>
      </c>
      <c r="AQ39" s="191"/>
      <c r="AR39" s="193">
        <f>AL39*$AO$6</f>
        <v>5748.62</v>
      </c>
      <c r="AS39" s="191"/>
      <c r="AT39" s="193">
        <f>AN39*$AO$6</f>
        <v>3909.06</v>
      </c>
    </row>
    <row r="40" spans="1:46">
      <c r="A40" s="183" t="s">
        <v>543</v>
      </c>
      <c r="B40" s="184">
        <f>C40*247</f>
        <v>22363.38</v>
      </c>
      <c r="C40" s="185">
        <v>90.54</v>
      </c>
      <c r="D40" s="186">
        <f>394/0.95*0.75</f>
        <v>311.05</v>
      </c>
      <c r="E40" s="187">
        <f>D40/247</f>
        <v>1.26</v>
      </c>
      <c r="F40" s="186">
        <f>1203/12*9</f>
        <v>902.25</v>
      </c>
      <c r="G40" s="188">
        <f>F40/247</f>
        <v>3.65</v>
      </c>
      <c r="H40" s="186">
        <f>1203/12*9</f>
        <v>902.25</v>
      </c>
      <c r="I40" s="188">
        <f>H40/247</f>
        <v>3.65</v>
      </c>
      <c r="J40" s="186">
        <v>1437</v>
      </c>
      <c r="K40" s="187">
        <f>J40/247</f>
        <v>5.82</v>
      </c>
      <c r="L40" s="186">
        <f>5679/12*9</f>
        <v>4259.25</v>
      </c>
      <c r="M40" s="187">
        <f>L40/247</f>
        <v>17.239999999999998</v>
      </c>
      <c r="N40" s="187">
        <f>B40+D40+F40+J40+L40</f>
        <v>29272.93</v>
      </c>
      <c r="O40" s="188">
        <f t="shared" si="12"/>
        <v>2439.41</v>
      </c>
      <c r="P40" s="188">
        <f>C40+E40+G40+K40+M40</f>
        <v>118.51</v>
      </c>
      <c r="Q40" s="187">
        <f>B40+D40+F40+J40</f>
        <v>25013.68</v>
      </c>
      <c r="R40" s="188">
        <f t="shared" si="13"/>
        <v>2084.4699999999998</v>
      </c>
      <c r="S40" s="188">
        <f>C40+E40+G40+K40</f>
        <v>101.27</v>
      </c>
      <c r="T40" s="187">
        <f>B40+D40+H40</f>
        <v>23576.68</v>
      </c>
      <c r="U40" s="188">
        <f t="shared" si="14"/>
        <v>1964.72</v>
      </c>
      <c r="V40" s="188">
        <f>C40+E40+I40</f>
        <v>95.45</v>
      </c>
      <c r="W40" s="190"/>
      <c r="X40" s="190"/>
      <c r="Y40" s="182"/>
      <c r="Z40" s="190"/>
      <c r="AA40" s="190"/>
      <c r="AB40" s="182"/>
      <c r="AC40" s="190"/>
      <c r="AD40" s="190"/>
      <c r="AE40" s="182"/>
      <c r="AF40" s="190"/>
      <c r="AG40" s="190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</row>
    <row r="41" spans="1:46" ht="15.75" thickBot="1">
      <c r="A41" s="183" t="s">
        <v>544</v>
      </c>
      <c r="B41" s="184">
        <f>C41*247</f>
        <v>30887.35</v>
      </c>
      <c r="C41" s="185">
        <v>125.05</v>
      </c>
      <c r="D41" s="186">
        <v>394</v>
      </c>
      <c r="E41" s="187">
        <f>D41/247</f>
        <v>1.6</v>
      </c>
      <c r="F41" s="186">
        <v>1203</v>
      </c>
      <c r="G41" s="188">
        <f>F41/247</f>
        <v>4.87</v>
      </c>
      <c r="H41" s="186">
        <v>859</v>
      </c>
      <c r="I41" s="188">
        <f>H41/247</f>
        <v>3.48</v>
      </c>
      <c r="J41" s="186">
        <v>1437</v>
      </c>
      <c r="K41" s="187">
        <f>J41/247</f>
        <v>5.82</v>
      </c>
      <c r="L41" s="186">
        <v>5907</v>
      </c>
      <c r="M41" s="187">
        <f>L41/247</f>
        <v>23.91</v>
      </c>
      <c r="N41" s="187">
        <f>B41+D41+F41+J41+L41</f>
        <v>39828.35</v>
      </c>
      <c r="O41" s="188">
        <f t="shared" si="12"/>
        <v>3319.03</v>
      </c>
      <c r="P41" s="188">
        <f>C41+E41+G41+K41+M41</f>
        <v>161.25</v>
      </c>
      <c r="Q41" s="196">
        <f>B41+D41+F41+J41</f>
        <v>33921.35</v>
      </c>
      <c r="R41" s="188">
        <f t="shared" si="13"/>
        <v>2826.78</v>
      </c>
      <c r="S41" s="188">
        <f>C41+E41+G41+K41</f>
        <v>137.34</v>
      </c>
      <c r="T41" s="187">
        <f>B41+D41+H41</f>
        <v>32140.35</v>
      </c>
      <c r="U41" s="188">
        <f t="shared" si="14"/>
        <v>2678.36</v>
      </c>
      <c r="V41" s="188">
        <f>C41+E41+I41</f>
        <v>130.13</v>
      </c>
      <c r="W41" s="213">
        <f>Y41/Q41</f>
        <v>0.66</v>
      </c>
      <c r="X41" s="213">
        <f>Y41/T41</f>
        <v>0.69</v>
      </c>
      <c r="Y41" s="214">
        <f>90*247</f>
        <v>22230</v>
      </c>
      <c r="Z41" s="213">
        <f>AB41/Q41</f>
        <v>0.33</v>
      </c>
      <c r="AA41" s="213">
        <f>AB41/T41</f>
        <v>0.35</v>
      </c>
      <c r="AB41" s="214">
        <f>90*247*0.5</f>
        <v>11115</v>
      </c>
      <c r="AC41" s="190"/>
      <c r="AD41" s="190"/>
      <c r="AE41" s="197"/>
      <c r="AF41" s="190"/>
      <c r="AG41" s="190"/>
      <c r="AH41" s="197"/>
      <c r="AI41" s="201">
        <f>Q41-(Q41*W41)</f>
        <v>11533.26</v>
      </c>
      <c r="AJ41" s="201"/>
      <c r="AK41" s="201">
        <f>Q41</f>
        <v>33921.35</v>
      </c>
      <c r="AL41" s="201"/>
      <c r="AM41" s="201">
        <f>Q41-Q41*Z41</f>
        <v>22727.3</v>
      </c>
      <c r="AN41" s="201"/>
      <c r="AO41" s="201">
        <f>AI41*$AO$6</f>
        <v>7265.95</v>
      </c>
      <c r="AP41" s="201"/>
      <c r="AQ41" s="201">
        <f>AK41*$AO$6</f>
        <v>21370.45</v>
      </c>
      <c r="AR41" s="201"/>
      <c r="AS41" s="201">
        <f>AM41*$AO$6</f>
        <v>14318.2</v>
      </c>
      <c r="AT41" s="201"/>
    </row>
    <row r="42" spans="1:46" ht="15.75" thickBot="1">
      <c r="A42" s="203" t="s">
        <v>545</v>
      </c>
      <c r="B42" s="184">
        <f>C42*247</f>
        <v>26182</v>
      </c>
      <c r="C42" s="185">
        <v>106</v>
      </c>
      <c r="D42" s="186">
        <f>199/0.95*1</f>
        <v>209.47</v>
      </c>
      <c r="E42" s="204">
        <f>D42/247</f>
        <v>0.85</v>
      </c>
      <c r="F42" s="186">
        <v>1012</v>
      </c>
      <c r="G42" s="205">
        <f>F42/247</f>
        <v>4.0999999999999996</v>
      </c>
      <c r="H42" s="186">
        <v>1012</v>
      </c>
      <c r="I42" s="205">
        <f>H42/247</f>
        <v>4.0999999999999996</v>
      </c>
      <c r="J42" s="186">
        <v>1209</v>
      </c>
      <c r="K42" s="204">
        <f>J42/247</f>
        <v>4.8899999999999997</v>
      </c>
      <c r="L42" s="186">
        <v>5288</v>
      </c>
      <c r="M42" s="204">
        <f>L42/247</f>
        <v>21.41</v>
      </c>
      <c r="N42" s="186">
        <f>B42+D42+F42</f>
        <v>27403.47</v>
      </c>
      <c r="O42" s="206">
        <f>N42/12</f>
        <v>2283.62</v>
      </c>
      <c r="P42" s="206">
        <f>C42+E42+G42</f>
        <v>110.95</v>
      </c>
      <c r="Q42" s="187">
        <f>B42+D42+F42+J42</f>
        <v>28612.47</v>
      </c>
      <c r="R42" s="188">
        <f t="shared" si="13"/>
        <v>2384.37</v>
      </c>
      <c r="S42" s="188">
        <f>C42+E42+G42+K42</f>
        <v>115.84</v>
      </c>
      <c r="T42" s="187">
        <f>B42+D42+H42</f>
        <v>27403.47</v>
      </c>
      <c r="U42" s="188">
        <f t="shared" si="14"/>
        <v>2283.62</v>
      </c>
      <c r="V42" s="188">
        <f>C42+E42+I42</f>
        <v>110.95</v>
      </c>
      <c r="W42" s="197"/>
      <c r="X42" s="197"/>
      <c r="Y42" s="182"/>
      <c r="Z42" s="197"/>
      <c r="AA42" s="197"/>
      <c r="AB42" s="182"/>
      <c r="AC42" s="197"/>
      <c r="AD42" s="197"/>
      <c r="AE42" s="182"/>
      <c r="AF42" s="197"/>
      <c r="AG42" s="197"/>
      <c r="AH42" s="182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</row>
    <row r="43" spans="1:46">
      <c r="A43" s="215" t="s">
        <v>549</v>
      </c>
      <c r="B43" s="174"/>
      <c r="C43" s="175"/>
      <c r="D43" s="175"/>
      <c r="E43" s="175"/>
      <c r="F43" s="175"/>
      <c r="G43" s="176"/>
      <c r="H43" s="175"/>
      <c r="I43" s="176"/>
      <c r="J43" s="175"/>
      <c r="K43" s="175"/>
      <c r="L43" s="175"/>
      <c r="M43" s="175"/>
      <c r="N43" s="175"/>
      <c r="O43" s="175"/>
      <c r="P43" s="176"/>
      <c r="Q43" s="175"/>
      <c r="R43" s="175"/>
      <c r="S43" s="176"/>
      <c r="T43" s="175"/>
      <c r="U43" s="175"/>
      <c r="V43" s="176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</row>
    <row r="44" spans="1:46">
      <c r="A44" s="178" t="s">
        <v>541</v>
      </c>
      <c r="B44" s="179"/>
      <c r="C44" s="180"/>
      <c r="D44" s="180"/>
      <c r="E44" s="180"/>
      <c r="F44" s="180"/>
      <c r="G44" s="181"/>
      <c r="H44" s="180"/>
      <c r="I44" s="181"/>
      <c r="J44" s="180"/>
      <c r="K44" s="180"/>
      <c r="L44" s="180"/>
      <c r="M44" s="180"/>
      <c r="N44" s="180"/>
      <c r="O44" s="181"/>
      <c r="P44" s="181"/>
      <c r="Q44" s="180"/>
      <c r="R44" s="181"/>
      <c r="S44" s="181"/>
      <c r="T44" s="180"/>
      <c r="U44" s="181"/>
      <c r="V44" s="181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</row>
    <row r="45" spans="1:46">
      <c r="A45" s="183" t="s">
        <v>542</v>
      </c>
      <c r="B45" s="184">
        <f>C45*247</f>
        <v>6669</v>
      </c>
      <c r="C45" s="185">
        <v>27</v>
      </c>
      <c r="D45" s="186">
        <f>394/0.95*0.25</f>
        <v>103.68</v>
      </c>
      <c r="E45" s="187">
        <f>D45/247</f>
        <v>0.42</v>
      </c>
      <c r="F45" s="186">
        <f>1203/12*4</f>
        <v>401</v>
      </c>
      <c r="G45" s="188">
        <f>F45/247</f>
        <v>1.62</v>
      </c>
      <c r="H45" s="186">
        <f>859/12*4</f>
        <v>286.33</v>
      </c>
      <c r="I45" s="188">
        <f>H45/247</f>
        <v>1.1599999999999999</v>
      </c>
      <c r="J45" s="186">
        <f>1437/12*4</f>
        <v>479</v>
      </c>
      <c r="K45" s="187">
        <f>J45/247</f>
        <v>1.94</v>
      </c>
      <c r="L45" s="186">
        <f>7068/12*4</f>
        <v>2356</v>
      </c>
      <c r="M45" s="187">
        <f>L45/247</f>
        <v>9.5399999999999991</v>
      </c>
      <c r="N45" s="187">
        <f>B45+D45+F45+J45+L45</f>
        <v>10008.68</v>
      </c>
      <c r="O45" s="188">
        <f>N45/12</f>
        <v>834.06</v>
      </c>
      <c r="P45" s="188">
        <f>C45+E45+G45+K45+M45</f>
        <v>40.520000000000003</v>
      </c>
      <c r="Q45" s="187">
        <f>B45+D45+F45+J45</f>
        <v>7652.68</v>
      </c>
      <c r="R45" s="188">
        <f>Q45/12</f>
        <v>637.72</v>
      </c>
      <c r="S45" s="188">
        <f>C45+E45+G45+K45</f>
        <v>30.98</v>
      </c>
      <c r="T45" s="187">
        <f>B45+D45+H45</f>
        <v>7059.01</v>
      </c>
      <c r="U45" s="188">
        <f>T45/12</f>
        <v>588.25</v>
      </c>
      <c r="V45" s="188">
        <f>C45+E45+I45</f>
        <v>28.58</v>
      </c>
      <c r="W45" s="190"/>
      <c r="X45" s="190"/>
      <c r="Y45" s="182"/>
      <c r="Z45" s="190"/>
      <c r="AA45" s="190"/>
      <c r="AB45" s="182"/>
      <c r="AC45" s="190">
        <f>AE45/Q45</f>
        <v>0.77</v>
      </c>
      <c r="AD45" s="190">
        <f>AE45/T45</f>
        <v>0.84</v>
      </c>
      <c r="AE45" s="192">
        <f>24*247</f>
        <v>5928</v>
      </c>
      <c r="AF45" s="190">
        <f>AH45/Q45</f>
        <v>0.39</v>
      </c>
      <c r="AG45" s="190">
        <f>AH45/T45</f>
        <v>0.42</v>
      </c>
      <c r="AH45" s="192">
        <f>24*247*0.5</f>
        <v>2964</v>
      </c>
      <c r="AI45" s="191"/>
      <c r="AJ45" s="193">
        <f>Q45-(Q45*AC45)</f>
        <v>1760.12</v>
      </c>
      <c r="AK45" s="191"/>
      <c r="AL45" s="193">
        <f>Q45</f>
        <v>7652.68</v>
      </c>
      <c r="AM45" s="191"/>
      <c r="AN45" s="193">
        <f>Q45-Q45*AF45</f>
        <v>4668.13</v>
      </c>
      <c r="AO45" s="191"/>
      <c r="AP45" s="193">
        <f>AJ45*$AO$6</f>
        <v>1108.8800000000001</v>
      </c>
      <c r="AQ45" s="191"/>
      <c r="AR45" s="193">
        <f>AL45*$AO$6</f>
        <v>4821.1899999999996</v>
      </c>
      <c r="AS45" s="191"/>
      <c r="AT45" s="193">
        <f>AN45*$AO$6</f>
        <v>2940.92</v>
      </c>
    </row>
    <row r="46" spans="1:46">
      <c r="A46" s="183" t="s">
        <v>543</v>
      </c>
      <c r="B46" s="184">
        <f>C46*247</f>
        <v>18122.39</v>
      </c>
      <c r="C46" s="185">
        <v>73.37</v>
      </c>
      <c r="D46" s="186">
        <f>394/0.95*0.75</f>
        <v>311.05</v>
      </c>
      <c r="E46" s="187">
        <f>D46/247</f>
        <v>1.26</v>
      </c>
      <c r="F46" s="186">
        <f>1203/12*9</f>
        <v>902.25</v>
      </c>
      <c r="G46" s="188">
        <f>F46/247</f>
        <v>3.65</v>
      </c>
      <c r="H46" s="186">
        <f>1203/12*9</f>
        <v>902.25</v>
      </c>
      <c r="I46" s="188">
        <f>H46/247</f>
        <v>3.65</v>
      </c>
      <c r="J46" s="186">
        <v>1437</v>
      </c>
      <c r="K46" s="187">
        <f>J46/247</f>
        <v>5.82</v>
      </c>
      <c r="L46" s="186">
        <f>6796/12*9</f>
        <v>5097</v>
      </c>
      <c r="M46" s="187">
        <f>L46/247</f>
        <v>20.64</v>
      </c>
      <c r="N46" s="187">
        <f>B46+D46+F46+J46+L46</f>
        <v>25869.69</v>
      </c>
      <c r="O46" s="188">
        <f t="shared" ref="O46:O52" si="15">N46/12</f>
        <v>2155.81</v>
      </c>
      <c r="P46" s="188">
        <f>C46+E46+G46+K46+M46</f>
        <v>104.74</v>
      </c>
      <c r="Q46" s="187">
        <f>B46+D46+F46+J46</f>
        <v>20772.689999999999</v>
      </c>
      <c r="R46" s="188">
        <f t="shared" ref="R46:R53" si="16">Q46/12</f>
        <v>1731.06</v>
      </c>
      <c r="S46" s="188">
        <f>C46+E46+G46+K46</f>
        <v>84.1</v>
      </c>
      <c r="T46" s="187">
        <f>B46+D46+H46</f>
        <v>19335.689999999999</v>
      </c>
      <c r="U46" s="188">
        <f t="shared" ref="U46:U53" si="17">T46/12</f>
        <v>1611.31</v>
      </c>
      <c r="V46" s="188">
        <f>C46+E46+I46</f>
        <v>78.28</v>
      </c>
      <c r="W46" s="190"/>
      <c r="X46" s="190"/>
      <c r="Y46" s="182"/>
      <c r="Z46" s="190"/>
      <c r="AA46" s="190"/>
      <c r="AB46" s="182"/>
      <c r="AC46" s="190"/>
      <c r="AD46" s="190"/>
      <c r="AE46" s="182"/>
      <c r="AF46" s="190"/>
      <c r="AG46" s="190"/>
      <c r="AH46" s="182"/>
      <c r="AI46" s="195"/>
      <c r="AJ46" s="195"/>
      <c r="AK46" s="195"/>
      <c r="AL46" s="195"/>
      <c r="AM46" s="195"/>
      <c r="AN46" s="195"/>
      <c r="AO46" s="195"/>
      <c r="AP46" s="195"/>
      <c r="AQ46" s="195"/>
      <c r="AR46" s="195"/>
      <c r="AS46" s="195"/>
      <c r="AT46" s="195"/>
    </row>
    <row r="47" spans="1:46">
      <c r="A47" s="183" t="s">
        <v>544</v>
      </c>
      <c r="B47" s="184">
        <f>C47*247</f>
        <v>25305.15</v>
      </c>
      <c r="C47" s="185">
        <v>102.45</v>
      </c>
      <c r="D47" s="186">
        <v>394</v>
      </c>
      <c r="E47" s="187">
        <f>D47/247</f>
        <v>1.6</v>
      </c>
      <c r="F47" s="186">
        <v>1203</v>
      </c>
      <c r="G47" s="188">
        <f>F47/247</f>
        <v>4.87</v>
      </c>
      <c r="H47" s="186">
        <v>859</v>
      </c>
      <c r="I47" s="188">
        <f>H47/247</f>
        <v>3.48</v>
      </c>
      <c r="J47" s="186">
        <v>1437</v>
      </c>
      <c r="K47" s="187">
        <f>J47/247</f>
        <v>5.82</v>
      </c>
      <c r="L47" s="186">
        <v>7068</v>
      </c>
      <c r="M47" s="187">
        <f>L47/247</f>
        <v>28.62</v>
      </c>
      <c r="N47" s="187">
        <f>B47+D47+F47+J47+L47</f>
        <v>35407.15</v>
      </c>
      <c r="O47" s="188">
        <f t="shared" si="15"/>
        <v>2950.6</v>
      </c>
      <c r="P47" s="188">
        <f>C47+E47+G47+K47+M47</f>
        <v>143.36000000000001</v>
      </c>
      <c r="Q47" s="196">
        <f>B47+D47+F47+J47</f>
        <v>28339.15</v>
      </c>
      <c r="R47" s="188">
        <f t="shared" si="16"/>
        <v>2361.6</v>
      </c>
      <c r="S47" s="188">
        <f>C47+E47+G47+K47</f>
        <v>114.74</v>
      </c>
      <c r="T47" s="187">
        <f>B47+D47+H47</f>
        <v>26558.15</v>
      </c>
      <c r="U47" s="188">
        <f t="shared" si="17"/>
        <v>2213.1799999999998</v>
      </c>
      <c r="V47" s="188">
        <f>C47+E47+I47</f>
        <v>107.53</v>
      </c>
      <c r="W47" s="190">
        <f>Y47/Q47</f>
        <v>0.78</v>
      </c>
      <c r="X47" s="190">
        <f>Y47/T47</f>
        <v>0.84</v>
      </c>
      <c r="Y47" s="192">
        <f>90*247</f>
        <v>22230</v>
      </c>
      <c r="Z47" s="190">
        <f>AB47/Q47</f>
        <v>0.39</v>
      </c>
      <c r="AA47" s="190">
        <f>AB47/T47</f>
        <v>0.42</v>
      </c>
      <c r="AB47" s="192">
        <f>90*247*0.5</f>
        <v>11115</v>
      </c>
      <c r="AC47" s="190"/>
      <c r="AD47" s="190"/>
      <c r="AE47" s="197"/>
      <c r="AF47" s="190"/>
      <c r="AG47" s="190"/>
      <c r="AH47" s="197"/>
      <c r="AI47" s="192">
        <f>Q47-(Q47*W47)</f>
        <v>6234.61</v>
      </c>
      <c r="AJ47" s="192"/>
      <c r="AK47" s="192">
        <f>Q47</f>
        <v>28339.15</v>
      </c>
      <c r="AL47" s="192"/>
      <c r="AM47" s="192">
        <f>Q47-Q47*Z47</f>
        <v>17286.88</v>
      </c>
      <c r="AN47" s="192"/>
      <c r="AO47" s="192">
        <f>AI47*$AO$6</f>
        <v>3927.8</v>
      </c>
      <c r="AP47" s="192"/>
      <c r="AQ47" s="192">
        <f>AK47*$AO$6</f>
        <v>17853.66</v>
      </c>
      <c r="AR47" s="192"/>
      <c r="AS47" s="192">
        <f>AM47*$AO$6</f>
        <v>10890.73</v>
      </c>
      <c r="AT47" s="192"/>
    </row>
    <row r="48" spans="1:46">
      <c r="A48" s="216" t="s">
        <v>545</v>
      </c>
      <c r="B48" s="184">
        <f>C48*247</f>
        <v>21242</v>
      </c>
      <c r="C48" s="185">
        <v>86</v>
      </c>
      <c r="D48" s="186">
        <f>199/0.95*1</f>
        <v>209.47</v>
      </c>
      <c r="E48" s="187">
        <f>D48/247</f>
        <v>0.85</v>
      </c>
      <c r="F48" s="186">
        <v>1012</v>
      </c>
      <c r="G48" s="188">
        <f>F48/247</f>
        <v>4.0999999999999996</v>
      </c>
      <c r="H48" s="186">
        <v>1012</v>
      </c>
      <c r="I48" s="188">
        <f>H48/247</f>
        <v>4.0999999999999996</v>
      </c>
      <c r="J48" s="186">
        <v>1209</v>
      </c>
      <c r="K48" s="187">
        <f>J48/247</f>
        <v>4.8899999999999997</v>
      </c>
      <c r="L48" s="186">
        <f>6327.39</f>
        <v>6327.39</v>
      </c>
      <c r="M48" s="187">
        <f>L48/247</f>
        <v>25.62</v>
      </c>
      <c r="N48" s="187">
        <f>B48+D48+F48+J48+L48</f>
        <v>29999.86</v>
      </c>
      <c r="O48" s="188">
        <f t="shared" si="15"/>
        <v>2499.9899999999998</v>
      </c>
      <c r="P48" s="188">
        <f>C48+E48+G48+K48+M48</f>
        <v>121.46</v>
      </c>
      <c r="Q48" s="187">
        <f>B48+D48+F48+J48</f>
        <v>23672.47</v>
      </c>
      <c r="R48" s="188">
        <f t="shared" si="16"/>
        <v>1972.71</v>
      </c>
      <c r="S48" s="188">
        <f>C48+E48+G48+K48</f>
        <v>95.84</v>
      </c>
      <c r="T48" s="187">
        <f>B48+D48+H48</f>
        <v>22463.47</v>
      </c>
      <c r="U48" s="188">
        <f t="shared" si="17"/>
        <v>1871.96</v>
      </c>
      <c r="V48" s="188">
        <f>C48+E48+I48</f>
        <v>90.95</v>
      </c>
      <c r="W48" s="190"/>
      <c r="X48" s="190"/>
      <c r="Y48" s="182"/>
      <c r="Z48" s="190"/>
      <c r="AA48" s="190"/>
      <c r="AB48" s="182"/>
      <c r="AC48" s="190"/>
      <c r="AD48" s="190"/>
      <c r="AE48" s="182"/>
      <c r="AF48" s="190"/>
      <c r="AG48" s="190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</row>
    <row r="49" spans="1:46">
      <c r="A49" s="178" t="s">
        <v>546</v>
      </c>
      <c r="B49" s="179"/>
      <c r="C49" s="180"/>
      <c r="D49" s="180"/>
      <c r="E49" s="180"/>
      <c r="F49" s="180"/>
      <c r="G49" s="181"/>
      <c r="H49" s="180"/>
      <c r="I49" s="181"/>
      <c r="J49" s="180"/>
      <c r="K49" s="180"/>
      <c r="L49" s="180"/>
      <c r="M49" s="180"/>
      <c r="N49" s="198"/>
      <c r="O49" s="199"/>
      <c r="P49" s="199"/>
      <c r="Q49" s="198"/>
      <c r="R49" s="199"/>
      <c r="S49" s="199"/>
      <c r="T49" s="198"/>
      <c r="U49" s="199"/>
      <c r="V49" s="199"/>
      <c r="W49" s="200"/>
      <c r="X49" s="200"/>
      <c r="Y49" s="182"/>
      <c r="Z49" s="200"/>
      <c r="AA49" s="200"/>
      <c r="AB49" s="182"/>
      <c r="AC49" s="200"/>
      <c r="AD49" s="200"/>
      <c r="AE49" s="182"/>
      <c r="AF49" s="200"/>
      <c r="AG49" s="200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</row>
    <row r="50" spans="1:46">
      <c r="A50" s="183" t="s">
        <v>542</v>
      </c>
      <c r="B50" s="184">
        <f>C50*247</f>
        <v>8141.12</v>
      </c>
      <c r="C50" s="185">
        <v>32.96</v>
      </c>
      <c r="D50" s="186">
        <f>394/0.95*0.25</f>
        <v>103.68</v>
      </c>
      <c r="E50" s="187">
        <f>D50/247</f>
        <v>0.42</v>
      </c>
      <c r="F50" s="186">
        <f>1203/12*4</f>
        <v>401</v>
      </c>
      <c r="G50" s="188">
        <f>F50/247</f>
        <v>1.62</v>
      </c>
      <c r="H50" s="186">
        <f>859/12*4</f>
        <v>286.33</v>
      </c>
      <c r="I50" s="188">
        <f>H50/247</f>
        <v>1.1599999999999999</v>
      </c>
      <c r="J50" s="186">
        <f>1437/12*4</f>
        <v>479</v>
      </c>
      <c r="K50" s="187">
        <f>J50/247</f>
        <v>1.94</v>
      </c>
      <c r="L50" s="186">
        <f>5907/12*4</f>
        <v>1969</v>
      </c>
      <c r="M50" s="187">
        <f>L50/247</f>
        <v>7.97</v>
      </c>
      <c r="N50" s="187">
        <f>B50+D50+F50+J50+L50</f>
        <v>11093.8</v>
      </c>
      <c r="O50" s="188">
        <f t="shared" si="15"/>
        <v>924.48</v>
      </c>
      <c r="P50" s="188">
        <f>C50+E50+G50+K50+M50</f>
        <v>44.91</v>
      </c>
      <c r="Q50" s="187">
        <f>B50+D50+F50+J50</f>
        <v>9124.7999999999993</v>
      </c>
      <c r="R50" s="188">
        <f t="shared" si="16"/>
        <v>760.4</v>
      </c>
      <c r="S50" s="188">
        <f>C50+E50+G50+K50</f>
        <v>36.94</v>
      </c>
      <c r="T50" s="187">
        <f>B50+D50+H50</f>
        <v>8531.1299999999992</v>
      </c>
      <c r="U50" s="188">
        <f t="shared" si="17"/>
        <v>710.93</v>
      </c>
      <c r="V50" s="188">
        <f>C50+E50+I50</f>
        <v>34.54</v>
      </c>
      <c r="W50" s="190"/>
      <c r="X50" s="190"/>
      <c r="Y50" s="182"/>
      <c r="Z50" s="190"/>
      <c r="AA50" s="190"/>
      <c r="AB50" s="182"/>
      <c r="AC50" s="190">
        <f>AE50/Q50</f>
        <v>0.65</v>
      </c>
      <c r="AD50" s="190">
        <f>AE50/T50</f>
        <v>0.69</v>
      </c>
      <c r="AE50" s="192">
        <f>24*247</f>
        <v>5928</v>
      </c>
      <c r="AF50" s="190">
        <f>AH50/Q50</f>
        <v>0.32</v>
      </c>
      <c r="AG50" s="190">
        <f>AH50/T50</f>
        <v>0.35</v>
      </c>
      <c r="AH50" s="192">
        <f>24*247*0.5</f>
        <v>2964</v>
      </c>
      <c r="AI50" s="191"/>
      <c r="AJ50" s="193">
        <f>Q50-(Q50*AC50)</f>
        <v>3193.68</v>
      </c>
      <c r="AK50" s="191"/>
      <c r="AL50" s="193">
        <f>Q50</f>
        <v>9124.7999999999993</v>
      </c>
      <c r="AM50" s="191"/>
      <c r="AN50" s="193">
        <f>Q50-Q50*AF50</f>
        <v>6204.86</v>
      </c>
      <c r="AO50" s="191"/>
      <c r="AP50" s="193">
        <f>AJ50*$AO$6</f>
        <v>2012.02</v>
      </c>
      <c r="AQ50" s="191"/>
      <c r="AR50" s="193">
        <f>AL50*$AO$6</f>
        <v>5748.62</v>
      </c>
      <c r="AS50" s="191"/>
      <c r="AT50" s="193">
        <f>AN50*$AO$6</f>
        <v>3909.06</v>
      </c>
    </row>
    <row r="51" spans="1:46">
      <c r="A51" s="183" t="s">
        <v>543</v>
      </c>
      <c r="B51" s="184">
        <f>C51*247</f>
        <v>22363.38</v>
      </c>
      <c r="C51" s="185">
        <v>90.54</v>
      </c>
      <c r="D51" s="186">
        <f>394/0.95*0.75</f>
        <v>311.05</v>
      </c>
      <c r="E51" s="187">
        <f>D51/247</f>
        <v>1.26</v>
      </c>
      <c r="F51" s="186">
        <f>1203/12*9</f>
        <v>902.25</v>
      </c>
      <c r="G51" s="188">
        <f>F51/247</f>
        <v>3.65</v>
      </c>
      <c r="H51" s="186">
        <f>1203/12*9</f>
        <v>902.25</v>
      </c>
      <c r="I51" s="188">
        <f>H51/247</f>
        <v>3.65</v>
      </c>
      <c r="J51" s="186">
        <v>1437</v>
      </c>
      <c r="K51" s="187">
        <f>J51/247</f>
        <v>5.82</v>
      </c>
      <c r="L51" s="186">
        <f>5679/12*9</f>
        <v>4259.25</v>
      </c>
      <c r="M51" s="187">
        <f>L51/247</f>
        <v>17.239999999999998</v>
      </c>
      <c r="N51" s="187">
        <f>B51+D51+F51+J51+L51</f>
        <v>29272.93</v>
      </c>
      <c r="O51" s="188">
        <f t="shared" si="15"/>
        <v>2439.41</v>
      </c>
      <c r="P51" s="188">
        <f>C51+E51+G51+K51+M51</f>
        <v>118.51</v>
      </c>
      <c r="Q51" s="187">
        <f>B51+D51+F51+J51</f>
        <v>25013.68</v>
      </c>
      <c r="R51" s="188">
        <f t="shared" si="16"/>
        <v>2084.4699999999998</v>
      </c>
      <c r="S51" s="188">
        <f>C51+E51+G51+K51</f>
        <v>101.27</v>
      </c>
      <c r="T51" s="187">
        <f>B51+D51+H51</f>
        <v>23576.68</v>
      </c>
      <c r="U51" s="188">
        <f t="shared" si="17"/>
        <v>1964.72</v>
      </c>
      <c r="V51" s="188">
        <f>C51+E51+I51</f>
        <v>95.45</v>
      </c>
      <c r="W51" s="190"/>
      <c r="X51" s="190"/>
      <c r="Y51" s="182"/>
      <c r="Z51" s="190"/>
      <c r="AA51" s="190"/>
      <c r="AB51" s="182"/>
      <c r="AC51" s="190"/>
      <c r="AD51" s="190"/>
      <c r="AE51" s="182"/>
      <c r="AF51" s="190"/>
      <c r="AG51" s="190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</row>
    <row r="52" spans="1:46" ht="15.75" thickBot="1">
      <c r="A52" s="183" t="s">
        <v>544</v>
      </c>
      <c r="B52" s="184">
        <f>C52*247</f>
        <v>30887.35</v>
      </c>
      <c r="C52" s="185">
        <v>125.05</v>
      </c>
      <c r="D52" s="186">
        <v>394</v>
      </c>
      <c r="E52" s="187">
        <f>D52/247</f>
        <v>1.6</v>
      </c>
      <c r="F52" s="186">
        <v>1203</v>
      </c>
      <c r="G52" s="188">
        <f>F52/247</f>
        <v>4.87</v>
      </c>
      <c r="H52" s="186">
        <v>859</v>
      </c>
      <c r="I52" s="188">
        <f>H52/247</f>
        <v>3.48</v>
      </c>
      <c r="J52" s="186">
        <v>1437</v>
      </c>
      <c r="K52" s="187">
        <f>J52/247</f>
        <v>5.82</v>
      </c>
      <c r="L52" s="186">
        <v>5907</v>
      </c>
      <c r="M52" s="187">
        <f>L52/247</f>
        <v>23.91</v>
      </c>
      <c r="N52" s="187">
        <f>B52+D52+F52+J52+L52</f>
        <v>39828.35</v>
      </c>
      <c r="O52" s="188">
        <f t="shared" si="15"/>
        <v>3319.03</v>
      </c>
      <c r="P52" s="188">
        <f>C52+E52+G52+K52+M52</f>
        <v>161.25</v>
      </c>
      <c r="Q52" s="196">
        <f>B52+D52+F52+J52</f>
        <v>33921.35</v>
      </c>
      <c r="R52" s="188">
        <f t="shared" si="16"/>
        <v>2826.78</v>
      </c>
      <c r="S52" s="188">
        <f>C52+E52+G52+K52</f>
        <v>137.34</v>
      </c>
      <c r="T52" s="187">
        <f>B52+D52+H52</f>
        <v>32140.35</v>
      </c>
      <c r="U52" s="188">
        <f t="shared" si="17"/>
        <v>2678.36</v>
      </c>
      <c r="V52" s="188">
        <f>C52+E52+I52</f>
        <v>130.13</v>
      </c>
      <c r="W52" s="213">
        <f>Y52/Q52</f>
        <v>0.66</v>
      </c>
      <c r="X52" s="213">
        <f>Y52/T52</f>
        <v>0.69</v>
      </c>
      <c r="Y52" s="214">
        <f>90*247</f>
        <v>22230</v>
      </c>
      <c r="Z52" s="213">
        <f>AB52/Q52</f>
        <v>0.33</v>
      </c>
      <c r="AA52" s="213">
        <f>AB52/T52</f>
        <v>0.35</v>
      </c>
      <c r="AB52" s="214">
        <f>90*247*0.5</f>
        <v>11115</v>
      </c>
      <c r="AC52" s="190"/>
      <c r="AD52" s="190"/>
      <c r="AE52" s="197"/>
      <c r="AF52" s="190"/>
      <c r="AG52" s="190"/>
      <c r="AH52" s="197"/>
      <c r="AI52" s="201">
        <f>Q52-(Q52*W52)</f>
        <v>11533.26</v>
      </c>
      <c r="AJ52" s="201"/>
      <c r="AK52" s="201">
        <f>Q52</f>
        <v>33921.35</v>
      </c>
      <c r="AL52" s="201"/>
      <c r="AM52" s="201">
        <f>Q52-Q52*Z52</f>
        <v>22727.3</v>
      </c>
      <c r="AN52" s="201"/>
      <c r="AO52" s="201">
        <f>AI52*$AO$6</f>
        <v>7265.95</v>
      </c>
      <c r="AP52" s="201"/>
      <c r="AQ52" s="201">
        <f>AK52*$AO$6</f>
        <v>21370.45</v>
      </c>
      <c r="AR52" s="201"/>
      <c r="AS52" s="201">
        <f>AM52*$AO$6</f>
        <v>14318.2</v>
      </c>
      <c r="AT52" s="201"/>
    </row>
    <row r="53" spans="1:46" ht="15.75" thickBot="1">
      <c r="A53" s="216" t="s">
        <v>545</v>
      </c>
      <c r="B53" s="217">
        <f>C53*247</f>
        <v>26182</v>
      </c>
      <c r="C53" s="218">
        <v>106</v>
      </c>
      <c r="D53" s="219">
        <f>199/0.95*1</f>
        <v>209.47</v>
      </c>
      <c r="E53" s="220">
        <f>D53/247</f>
        <v>0.85</v>
      </c>
      <c r="F53" s="219">
        <v>1012</v>
      </c>
      <c r="G53" s="221">
        <f>F53/247</f>
        <v>4.0999999999999996</v>
      </c>
      <c r="H53" s="219">
        <v>1012</v>
      </c>
      <c r="I53" s="221">
        <f>H53/247</f>
        <v>4.0999999999999996</v>
      </c>
      <c r="J53" s="219">
        <v>1209</v>
      </c>
      <c r="K53" s="220">
        <f>J53/247</f>
        <v>4.8899999999999997</v>
      </c>
      <c r="L53" s="219">
        <v>5288</v>
      </c>
      <c r="M53" s="220">
        <f>L53/247</f>
        <v>21.41</v>
      </c>
      <c r="N53" s="219" t="e">
        <f>E53+G53+#REF!+#REF!+#REF!+#REF!</f>
        <v>#REF!</v>
      </c>
      <c r="O53" s="222" t="e">
        <f>N53/12</f>
        <v>#REF!</v>
      </c>
      <c r="P53" s="222" t="e">
        <f>F53+#REF!+#REF!+#REF!+#REF!+#REF!</f>
        <v>#REF!</v>
      </c>
      <c r="Q53" s="187">
        <f>B53+D53+F53+J53</f>
        <v>28612.47</v>
      </c>
      <c r="R53" s="188">
        <f t="shared" si="16"/>
        <v>2384.37</v>
      </c>
      <c r="S53" s="188">
        <f>C53+E53+G53+K53</f>
        <v>115.84</v>
      </c>
      <c r="T53" s="187">
        <f>B53+D53+H53</f>
        <v>27403.47</v>
      </c>
      <c r="U53" s="188">
        <f t="shared" si="17"/>
        <v>2283.62</v>
      </c>
      <c r="V53" s="188">
        <f>C53+E53+I53</f>
        <v>110.95</v>
      </c>
      <c r="W53" s="202"/>
      <c r="X53" s="202"/>
      <c r="Y53" s="195" t="s">
        <v>436</v>
      </c>
      <c r="Z53" s="202"/>
      <c r="AA53" s="202"/>
      <c r="AB53" s="195" t="s">
        <v>436</v>
      </c>
      <c r="AC53" s="202"/>
      <c r="AD53" s="202"/>
      <c r="AE53" s="195" t="s">
        <v>436</v>
      </c>
      <c r="AF53" s="202"/>
      <c r="AG53" s="202"/>
      <c r="AH53" s="195" t="s">
        <v>436</v>
      </c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</row>
    <row r="54" spans="1:46" ht="15.75" thickBot="1">
      <c r="A54" s="223" t="s">
        <v>550</v>
      </c>
      <c r="B54" s="224">
        <f t="shared" ref="B54:V54" si="18">(B12+B17+B23+B28+B34+B39+B45+B50)/8</f>
        <v>7405.06</v>
      </c>
      <c r="C54" s="225">
        <f t="shared" si="18"/>
        <v>29.98</v>
      </c>
      <c r="D54" s="225">
        <f t="shared" si="18"/>
        <v>103.68</v>
      </c>
      <c r="E54" s="225">
        <f t="shared" si="18"/>
        <v>0.42</v>
      </c>
      <c r="F54" s="225">
        <f t="shared" si="18"/>
        <v>401</v>
      </c>
      <c r="G54" s="226">
        <f t="shared" si="18"/>
        <v>1.62</v>
      </c>
      <c r="H54" s="225">
        <f>(H12+H17+H23+H28+H34+H39+H45+H50)/8</f>
        <v>286.33</v>
      </c>
      <c r="I54" s="226">
        <f>(I12+I17+I23+I28+I34+I39+I45+I50)/8</f>
        <v>1.1599999999999999</v>
      </c>
      <c r="J54" s="225">
        <f>(J12+J17+J23+J28+J34+J39+J45+J50)/8</f>
        <v>479</v>
      </c>
      <c r="K54" s="225">
        <f>(K12+K17+K23+K28+K34+K39+K45+K50)/8</f>
        <v>1.94</v>
      </c>
      <c r="L54" s="225">
        <f t="shared" si="18"/>
        <v>2162.5</v>
      </c>
      <c r="M54" s="225">
        <f t="shared" si="18"/>
        <v>8.76</v>
      </c>
      <c r="N54" s="225">
        <f t="shared" si="18"/>
        <v>10551.24</v>
      </c>
      <c r="O54" s="225">
        <f t="shared" si="18"/>
        <v>879.27</v>
      </c>
      <c r="P54" s="226">
        <f t="shared" si="18"/>
        <v>42.72</v>
      </c>
      <c r="Q54" s="227">
        <f>(Q12+Q17+Q23+Q28+Q34+Q39+Q45+Q50)/8</f>
        <v>8388.74</v>
      </c>
      <c r="R54" s="227">
        <f>(R12+R17+R23+R28+R34+R39+R45+R50)/8</f>
        <v>699.06</v>
      </c>
      <c r="S54" s="228">
        <f>(S12+S17+S23+S28+S34+S39+S45+S50)/8</f>
        <v>33.96</v>
      </c>
      <c r="T54" s="227">
        <f t="shared" si="18"/>
        <v>7795.07</v>
      </c>
      <c r="U54" s="227">
        <f t="shared" si="18"/>
        <v>649.59</v>
      </c>
      <c r="V54" s="228">
        <f t="shared" si="18"/>
        <v>31.56</v>
      </c>
      <c r="W54" s="229"/>
      <c r="X54" s="229"/>
      <c r="Y54" s="230"/>
      <c r="Z54" s="229"/>
      <c r="AA54" s="229"/>
      <c r="AB54" s="230"/>
      <c r="AC54" s="229">
        <f>AE54/Q54</f>
        <v>0.71</v>
      </c>
      <c r="AD54" s="229">
        <f>AE54/T54</f>
        <v>0.76</v>
      </c>
      <c r="AE54" s="230">
        <f>24*247</f>
        <v>5928</v>
      </c>
      <c r="AF54" s="229">
        <f>AH54/Q54</f>
        <v>0.35</v>
      </c>
      <c r="AG54" s="229">
        <f>AH54/T54</f>
        <v>0.38</v>
      </c>
      <c r="AH54" s="230">
        <f>24*247*0.5</f>
        <v>2964</v>
      </c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</row>
    <row r="55" spans="1:46" ht="15.75" thickBot="1">
      <c r="A55" s="223" t="s">
        <v>551</v>
      </c>
      <c r="B55" s="224">
        <f t="shared" ref="B55:V55" si="19">(B14+B19+B25+B30+B36+B41+B47+B52)/8</f>
        <v>28096.25</v>
      </c>
      <c r="C55" s="225">
        <f t="shared" si="19"/>
        <v>113.75</v>
      </c>
      <c r="D55" s="225">
        <f t="shared" si="19"/>
        <v>394</v>
      </c>
      <c r="E55" s="225">
        <f t="shared" si="19"/>
        <v>1.6</v>
      </c>
      <c r="F55" s="225">
        <f t="shared" si="19"/>
        <v>1203</v>
      </c>
      <c r="G55" s="226">
        <f t="shared" si="19"/>
        <v>4.87</v>
      </c>
      <c r="H55" s="225">
        <f>(H14+H19+H25+H30+H36+H41+H47+H52)/8</f>
        <v>859</v>
      </c>
      <c r="I55" s="226">
        <f>(I14+I19+I25+I30+I36+I41+I47+I52)/8</f>
        <v>3.48</v>
      </c>
      <c r="J55" s="225">
        <f>(J14+J19+J25+J30+J36+J41+J47+J52)/8</f>
        <v>1437</v>
      </c>
      <c r="K55" s="225">
        <f>(K14+K19+K25+K30+K36+K41+K47+K52)/8</f>
        <v>5.82</v>
      </c>
      <c r="L55" s="225">
        <f t="shared" si="19"/>
        <v>6487.5</v>
      </c>
      <c r="M55" s="225">
        <f t="shared" si="19"/>
        <v>26.27</v>
      </c>
      <c r="N55" s="225">
        <f t="shared" si="19"/>
        <v>37617.75</v>
      </c>
      <c r="O55" s="225">
        <f t="shared" si="19"/>
        <v>3134.82</v>
      </c>
      <c r="P55" s="226">
        <f t="shared" si="19"/>
        <v>152.31</v>
      </c>
      <c r="Q55" s="227">
        <f>(Q14+Q19+Q25+Q30+Q36+Q41+Q47+Q52)/8</f>
        <v>31130.25</v>
      </c>
      <c r="R55" s="227">
        <f>(R14+R19+R25+R30+R36+R41+R47+R52)/8</f>
        <v>2594.19</v>
      </c>
      <c r="S55" s="228">
        <f>(S14+S19+S25+S30+S36+S41+S47+S52)/8</f>
        <v>126.04</v>
      </c>
      <c r="T55" s="227">
        <f t="shared" si="19"/>
        <v>29349.25</v>
      </c>
      <c r="U55" s="227">
        <f t="shared" si="19"/>
        <v>2445.77</v>
      </c>
      <c r="V55" s="228">
        <f t="shared" si="19"/>
        <v>118.83</v>
      </c>
      <c r="W55" s="229">
        <f>Y55/Q55</f>
        <v>0.71</v>
      </c>
      <c r="X55" s="229">
        <f>Y55/T55</f>
        <v>0.76</v>
      </c>
      <c r="Y55" s="230">
        <f>90*247</f>
        <v>22230</v>
      </c>
      <c r="Z55" s="229">
        <f>AB55/T55</f>
        <v>0.38</v>
      </c>
      <c r="AA55" s="229">
        <f>AB55/W55</f>
        <v>15654.93</v>
      </c>
      <c r="AB55" s="230">
        <f>90*247*0.5</f>
        <v>11115</v>
      </c>
      <c r="AC55" s="229"/>
      <c r="AD55" s="229"/>
      <c r="AE55" s="230"/>
      <c r="AF55" s="229"/>
      <c r="AG55" s="229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</row>
    <row r="57" spans="1:46">
      <c r="A57" s="231"/>
      <c r="B57" s="231" t="s">
        <v>319</v>
      </c>
      <c r="C57" s="231"/>
      <c r="D57" s="231"/>
      <c r="E57" s="231"/>
      <c r="F57" s="231"/>
      <c r="V57" s="231" t="s">
        <v>404</v>
      </c>
      <c r="AC57" s="231"/>
      <c r="AF57" s="231" t="s">
        <v>319</v>
      </c>
      <c r="AL57" s="231"/>
      <c r="AR57" s="231" t="s">
        <v>404</v>
      </c>
    </row>
    <row r="59" spans="1:46">
      <c r="A59" s="231"/>
      <c r="B59" s="231" t="s">
        <v>552</v>
      </c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V59" s="231" t="s">
        <v>259</v>
      </c>
      <c r="AC59" s="231"/>
      <c r="AF59" s="231" t="s">
        <v>552</v>
      </c>
      <c r="AL59" s="231"/>
      <c r="AR59" s="231" t="s">
        <v>259</v>
      </c>
    </row>
  </sheetData>
  <mergeCells count="15">
    <mergeCell ref="J7:K7"/>
    <mergeCell ref="L7:M7"/>
    <mergeCell ref="N7:P7"/>
    <mergeCell ref="Q7:S7"/>
    <mergeCell ref="T7:V7"/>
    <mergeCell ref="A3:Y3"/>
    <mergeCell ref="A4:Y4"/>
    <mergeCell ref="A5:Y5"/>
    <mergeCell ref="AO5:AT5"/>
    <mergeCell ref="AO6:AT6"/>
    <mergeCell ref="A7:A8"/>
    <mergeCell ref="B7:C7"/>
    <mergeCell ref="D7:E7"/>
    <mergeCell ref="F7:G7"/>
    <mergeCell ref="H7:I7"/>
  </mergeCells>
  <pageMargins left="0.7" right="0.7" top="0.75" bottom="0.75" header="0.3" footer="0.3"/>
  <pageSetup paperSize="9" scale="46" orientation="landscape" verticalDpi="0" r:id="rId1"/>
  <colBreaks count="1" manualBreakCount="1">
    <brk id="2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35</vt:i4>
      </vt:variant>
    </vt:vector>
  </HeadingPairs>
  <TitlesOfParts>
    <vt:vector size="68" baseType="lpstr">
      <vt:lpstr>прил № 3 (01.01.19)</vt:lpstr>
      <vt:lpstr>3.1. ГруппыДО_Норматив_обл 2019</vt:lpstr>
      <vt:lpstr>3.1.ГруппыДО_Нормат_обл 2020-21</vt:lpstr>
      <vt:lpstr>3.2.расчет фот мест дс (2019)</vt:lpstr>
      <vt:lpstr>3.2.расчет фот мест дс (2020-21</vt:lpstr>
      <vt:lpstr>фот 1-3 г мб и об</vt:lpstr>
      <vt:lpstr>фот 3-7 л мб и об</vt:lpstr>
      <vt:lpstr>3.3.расчет прочих дс</vt:lpstr>
      <vt:lpstr>3.4.присмотр</vt:lpstr>
      <vt:lpstr>продукты</vt:lpstr>
      <vt:lpstr>мягкий инв</vt:lpstr>
      <vt:lpstr>бут вода</vt:lpstr>
      <vt:lpstr>хоз инв</vt:lpstr>
      <vt:lpstr>3.5. субвенции школ 2019</vt:lpstr>
      <vt:lpstr>3.5. субвенции школ 2020</vt:lpstr>
      <vt:lpstr>3.5. субвенции школ 2021</vt:lpstr>
      <vt:lpstr>Норматив обл 2019</vt:lpstr>
      <vt:lpstr>Норматив обл 2020</vt:lpstr>
      <vt:lpstr>Норматив обл 2021</vt:lpstr>
      <vt:lpstr>Норматив обл 2019 (инк)</vt:lpstr>
      <vt:lpstr>Норматив обл 2020 (инк)</vt:lpstr>
      <vt:lpstr>Норматив обл 2021 (инк)</vt:lpstr>
      <vt:lpstr>Норматив обл 2019 (доп)</vt:lpstr>
      <vt:lpstr>Норматив обл 2020-21 (доп)</vt:lpstr>
      <vt:lpstr>3.6.расчет фот мест 01.01.19</vt:lpstr>
      <vt:lpstr>3.6.расчет фот мест 2020-2021</vt:lpstr>
      <vt:lpstr>3.7.комм услуги</vt:lpstr>
      <vt:lpstr>3.8.расчет прочих</vt:lpstr>
      <vt:lpstr>291 имущ</vt:lpstr>
      <vt:lpstr>291 земля</vt:lpstr>
      <vt:lpstr>291 трансп</vt:lpstr>
      <vt:lpstr>дотация мб</vt:lpstr>
      <vt:lpstr>часы с 01.01.19</vt:lpstr>
      <vt:lpstr>'291 имущ'!Заголовки_для_печати</vt:lpstr>
      <vt:lpstr>'3.1. ГруппыДО_Норматив_обл 2019'!Заголовки_для_печати</vt:lpstr>
      <vt:lpstr>'3.1.ГруппыДО_Нормат_обл 2020-21'!Заголовки_для_печати</vt:lpstr>
      <vt:lpstr>'3.3.расчет прочих дс'!Заголовки_для_печати</vt:lpstr>
      <vt:lpstr>'3.5. субвенции школ 2019'!Заголовки_для_печати</vt:lpstr>
      <vt:lpstr>'3.7.комм услуги'!Заголовки_для_печати</vt:lpstr>
      <vt:lpstr>'3.8.расчет прочих'!Заголовки_для_печати</vt:lpstr>
      <vt:lpstr>'фот 1-3 г мб и об'!Заголовки_для_печати</vt:lpstr>
      <vt:lpstr>'фот 3-7 л мб и об'!Заголовки_для_печати</vt:lpstr>
      <vt:lpstr>'291 земля'!Область_печати</vt:lpstr>
      <vt:lpstr>'291 имущ'!Область_печати</vt:lpstr>
      <vt:lpstr>'291 трансп'!Область_печати</vt:lpstr>
      <vt:lpstr>'3.1. ГруппыДО_Норматив_обл 2019'!Область_печати</vt:lpstr>
      <vt:lpstr>'3.1.ГруппыДО_Нормат_обл 2020-21'!Область_печати</vt:lpstr>
      <vt:lpstr>'3.2.расчет фот мест дс (2019)'!Область_печати</vt:lpstr>
      <vt:lpstr>'3.2.расчет фот мест дс (2020-21'!Область_печати</vt:lpstr>
      <vt:lpstr>'3.3.расчет прочих дс'!Область_печати</vt:lpstr>
      <vt:lpstr>'3.5. субвенции школ 2019'!Область_печати</vt:lpstr>
      <vt:lpstr>'3.5. субвенции школ 2020'!Область_печати</vt:lpstr>
      <vt:lpstr>'3.5. субвенции школ 2021'!Область_печати</vt:lpstr>
      <vt:lpstr>'3.6.расчет фот мест 01.01.19'!Область_печати</vt:lpstr>
      <vt:lpstr>'3.6.расчет фот мест 2020-2021'!Область_печати</vt:lpstr>
      <vt:lpstr>'3.7.комм услуги'!Область_печати</vt:lpstr>
      <vt:lpstr>'3.8.расчет прочих'!Область_печати</vt:lpstr>
      <vt:lpstr>'Норматив обл 2019'!Область_печати</vt:lpstr>
      <vt:lpstr>'Норматив обл 2019 (доп)'!Область_печати</vt:lpstr>
      <vt:lpstr>'Норматив обл 2019 (инк)'!Область_печати</vt:lpstr>
      <vt:lpstr>'Норматив обл 2020'!Область_печати</vt:lpstr>
      <vt:lpstr>'Норматив обл 2020 (инк)'!Область_печати</vt:lpstr>
      <vt:lpstr>'Норматив обл 2020-21 (доп)'!Область_печати</vt:lpstr>
      <vt:lpstr>'Норматив обл 2021'!Область_печати</vt:lpstr>
      <vt:lpstr>'Норматив обл 2021 (инк)'!Область_печати</vt:lpstr>
      <vt:lpstr>'прил № 3 (01.01.19)'!Область_печати</vt:lpstr>
      <vt:lpstr>'фот 1-3 г мб и об'!Область_печати</vt:lpstr>
      <vt:lpstr>'фот 3-7 л мб и об'!Область_печати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2021-02-18T13:07:06Z</dcterms:modified>
</cp:coreProperties>
</file>